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pagina web-Sr John\catedra-financiera\docs\modelacion-financiera\"/>
    </mc:Choice>
  </mc:AlternateContent>
  <xr:revisionPtr revIDLastSave="0" documentId="13_ncr:1_{BACF765C-B824-4C8C-9272-4AA2311465A2}" xr6:coauthVersionLast="47" xr6:coauthVersionMax="47" xr10:uidLastSave="{00000000-0000-0000-0000-000000000000}"/>
  <bookViews>
    <workbookView xWindow="-120" yWindow="450" windowWidth="29040" windowHeight="15150" tabRatio="500" firstSheet="1" activeTab="7" xr2:uid="{00000000-000D-0000-FFFF-FFFF00000000}"/>
  </bookViews>
  <sheets>
    <sheet name="0.Portada" sheetId="1" r:id="rId1"/>
    <sheet name="1.Inputs" sheetId="2" r:id="rId2"/>
    <sheet name="2.Estados" sheetId="3" r:id="rId3"/>
    <sheet name="3.FCL_WACC" sheetId="4" r:id="rId4"/>
    <sheet name="4.Outputs" sheetId="5" r:id="rId5"/>
    <sheet name="5.Checks" sheetId="6" r:id="rId6"/>
    <sheet name="6.Sensibilidades" sheetId="7" r:id="rId7"/>
    <sheet name="8.MonteCarlo" sheetId="9" r:id="rId8"/>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 xmlns:loext="http://schemas.libreoffice.org/" uri="{7626C862-2A13-11E5-B345-FEFF819CDC9F}">
      <loext:extCalcPr stringRefSyntax="ExcelA1"/>
    </ext>
  </extLst>
</workbook>
</file>

<file path=xl/calcChain.xml><?xml version="1.0" encoding="utf-8"?>
<calcChain xmlns="http://schemas.openxmlformats.org/spreadsheetml/2006/main">
  <c r="G515" i="9" l="1"/>
  <c r="F515" i="9"/>
  <c r="D515" i="9"/>
  <c r="C515" i="9"/>
  <c r="E515" i="9" s="1"/>
  <c r="G514" i="9"/>
  <c r="F514" i="9"/>
  <c r="D514" i="9"/>
  <c r="C514" i="9"/>
  <c r="E514" i="9" s="1"/>
  <c r="G513" i="9"/>
  <c r="F513" i="9"/>
  <c r="D513" i="9"/>
  <c r="C513" i="9"/>
  <c r="E513" i="9" s="1"/>
  <c r="G512" i="9"/>
  <c r="F512" i="9"/>
  <c r="D512" i="9"/>
  <c r="C512" i="9"/>
  <c r="E512" i="9" s="1"/>
  <c r="G511" i="9"/>
  <c r="F511" i="9"/>
  <c r="D511" i="9"/>
  <c r="C511" i="9"/>
  <c r="E511" i="9" s="1"/>
  <c r="G510" i="9"/>
  <c r="F510" i="9"/>
  <c r="D510" i="9"/>
  <c r="C510" i="9"/>
  <c r="E510" i="9" s="1"/>
  <c r="G509" i="9"/>
  <c r="F509" i="9"/>
  <c r="D509" i="9"/>
  <c r="C509" i="9"/>
  <c r="E509" i="9" s="1"/>
  <c r="G508" i="9"/>
  <c r="F508" i="9"/>
  <c r="D508" i="9"/>
  <c r="C508" i="9"/>
  <c r="E508" i="9" s="1"/>
  <c r="G507" i="9"/>
  <c r="F507" i="9"/>
  <c r="D507" i="9"/>
  <c r="C507" i="9"/>
  <c r="E507" i="9" s="1"/>
  <c r="G506" i="9"/>
  <c r="F506" i="9"/>
  <c r="D506" i="9"/>
  <c r="C506" i="9"/>
  <c r="E506" i="9" s="1"/>
  <c r="G505" i="9"/>
  <c r="F505" i="9"/>
  <c r="D505" i="9"/>
  <c r="C505" i="9"/>
  <c r="E505" i="9" s="1"/>
  <c r="G504" i="9"/>
  <c r="F504" i="9"/>
  <c r="D504" i="9"/>
  <c r="C504" i="9"/>
  <c r="E504" i="9" s="1"/>
  <c r="G503" i="9"/>
  <c r="F503" i="9"/>
  <c r="D503" i="9"/>
  <c r="C503" i="9"/>
  <c r="E503" i="9" s="1"/>
  <c r="G502" i="9"/>
  <c r="F502" i="9"/>
  <c r="D502" i="9"/>
  <c r="C502" i="9"/>
  <c r="E502" i="9" s="1"/>
  <c r="G501" i="9"/>
  <c r="F501" i="9"/>
  <c r="D501" i="9"/>
  <c r="C501" i="9"/>
  <c r="E501" i="9" s="1"/>
  <c r="G500" i="9"/>
  <c r="F500" i="9"/>
  <c r="D500" i="9"/>
  <c r="C500" i="9"/>
  <c r="E500" i="9" s="1"/>
  <c r="G499" i="9"/>
  <c r="F499" i="9"/>
  <c r="D499" i="9"/>
  <c r="C499" i="9"/>
  <c r="E499" i="9" s="1"/>
  <c r="G498" i="9"/>
  <c r="F498" i="9"/>
  <c r="D498" i="9"/>
  <c r="C498" i="9"/>
  <c r="E498" i="9" s="1"/>
  <c r="G497" i="9"/>
  <c r="F497" i="9"/>
  <c r="D497" i="9"/>
  <c r="C497" i="9"/>
  <c r="E497" i="9" s="1"/>
  <c r="G496" i="9"/>
  <c r="F496" i="9"/>
  <c r="D496" i="9"/>
  <c r="C496" i="9"/>
  <c r="E496" i="9" s="1"/>
  <c r="G495" i="9"/>
  <c r="F495" i="9"/>
  <c r="D495" i="9"/>
  <c r="C495" i="9"/>
  <c r="E495" i="9" s="1"/>
  <c r="G494" i="9"/>
  <c r="F494" i="9"/>
  <c r="D494" i="9"/>
  <c r="C494" i="9"/>
  <c r="E494" i="9" s="1"/>
  <c r="G493" i="9"/>
  <c r="F493" i="9"/>
  <c r="D493" i="9"/>
  <c r="C493" i="9"/>
  <c r="E493" i="9" s="1"/>
  <c r="G492" i="9"/>
  <c r="F492" i="9"/>
  <c r="D492" i="9"/>
  <c r="C492" i="9"/>
  <c r="E492" i="9" s="1"/>
  <c r="G491" i="9"/>
  <c r="F491" i="9"/>
  <c r="D491" i="9"/>
  <c r="C491" i="9"/>
  <c r="E491" i="9" s="1"/>
  <c r="G490" i="9"/>
  <c r="F490" i="9"/>
  <c r="D490" i="9"/>
  <c r="C490" i="9"/>
  <c r="E490" i="9" s="1"/>
  <c r="G489" i="9"/>
  <c r="F489" i="9"/>
  <c r="D489" i="9"/>
  <c r="C489" i="9"/>
  <c r="E489" i="9" s="1"/>
  <c r="G488" i="9"/>
  <c r="F488" i="9"/>
  <c r="D488" i="9"/>
  <c r="C488" i="9"/>
  <c r="E488" i="9" s="1"/>
  <c r="G487" i="9"/>
  <c r="F487" i="9"/>
  <c r="D487" i="9"/>
  <c r="C487" i="9"/>
  <c r="E487" i="9" s="1"/>
  <c r="G486" i="9"/>
  <c r="F486" i="9"/>
  <c r="D486" i="9"/>
  <c r="C486" i="9"/>
  <c r="E486" i="9" s="1"/>
  <c r="G485" i="9"/>
  <c r="F485" i="9"/>
  <c r="D485" i="9"/>
  <c r="C485" i="9"/>
  <c r="E485" i="9" s="1"/>
  <c r="G484" i="9"/>
  <c r="F484" i="9"/>
  <c r="D484" i="9"/>
  <c r="C484" i="9"/>
  <c r="E484" i="9" s="1"/>
  <c r="G483" i="9"/>
  <c r="F483" i="9"/>
  <c r="D483" i="9"/>
  <c r="C483" i="9"/>
  <c r="E483" i="9" s="1"/>
  <c r="G482" i="9"/>
  <c r="F482" i="9"/>
  <c r="D482" i="9"/>
  <c r="C482" i="9"/>
  <c r="E482" i="9" s="1"/>
  <c r="G481" i="9"/>
  <c r="F481" i="9"/>
  <c r="D481" i="9"/>
  <c r="C481" i="9"/>
  <c r="E481" i="9" s="1"/>
  <c r="G480" i="9"/>
  <c r="F480" i="9"/>
  <c r="D480" i="9"/>
  <c r="C480" i="9"/>
  <c r="E480" i="9" s="1"/>
  <c r="G479" i="9"/>
  <c r="F479" i="9"/>
  <c r="D479" i="9"/>
  <c r="C479" i="9"/>
  <c r="E479" i="9" s="1"/>
  <c r="G478" i="9"/>
  <c r="F478" i="9"/>
  <c r="D478" i="9"/>
  <c r="C478" i="9"/>
  <c r="E478" i="9" s="1"/>
  <c r="G477" i="9"/>
  <c r="F477" i="9"/>
  <c r="D477" i="9"/>
  <c r="C477" i="9"/>
  <c r="E477" i="9" s="1"/>
  <c r="G476" i="9"/>
  <c r="F476" i="9"/>
  <c r="D476" i="9"/>
  <c r="C476" i="9"/>
  <c r="E476" i="9" s="1"/>
  <c r="G475" i="9"/>
  <c r="F475" i="9"/>
  <c r="D475" i="9"/>
  <c r="C475" i="9"/>
  <c r="E475" i="9" s="1"/>
  <c r="G474" i="9"/>
  <c r="F474" i="9"/>
  <c r="D474" i="9"/>
  <c r="C474" i="9"/>
  <c r="E474" i="9" s="1"/>
  <c r="G473" i="9"/>
  <c r="F473" i="9"/>
  <c r="D473" i="9"/>
  <c r="C473" i="9"/>
  <c r="E473" i="9" s="1"/>
  <c r="G472" i="9"/>
  <c r="F472" i="9"/>
  <c r="D472" i="9"/>
  <c r="C472" i="9"/>
  <c r="E472" i="9" s="1"/>
  <c r="G471" i="9"/>
  <c r="F471" i="9"/>
  <c r="D471" i="9"/>
  <c r="C471" i="9"/>
  <c r="E471" i="9" s="1"/>
  <c r="G470" i="9"/>
  <c r="F470" i="9"/>
  <c r="D470" i="9"/>
  <c r="C470" i="9"/>
  <c r="E470" i="9" s="1"/>
  <c r="G469" i="9"/>
  <c r="F469" i="9"/>
  <c r="D469" i="9"/>
  <c r="C469" i="9"/>
  <c r="E469" i="9" s="1"/>
  <c r="G468" i="9"/>
  <c r="F468" i="9"/>
  <c r="D468" i="9"/>
  <c r="C468" i="9"/>
  <c r="E468" i="9" s="1"/>
  <c r="G467" i="9"/>
  <c r="F467" i="9"/>
  <c r="D467" i="9"/>
  <c r="C467" i="9"/>
  <c r="E467" i="9" s="1"/>
  <c r="G466" i="9"/>
  <c r="F466" i="9"/>
  <c r="D466" i="9"/>
  <c r="C466" i="9"/>
  <c r="E466" i="9" s="1"/>
  <c r="G465" i="9"/>
  <c r="F465" i="9"/>
  <c r="D465" i="9"/>
  <c r="C465" i="9"/>
  <c r="E465" i="9" s="1"/>
  <c r="G464" i="9"/>
  <c r="F464" i="9"/>
  <c r="D464" i="9"/>
  <c r="C464" i="9"/>
  <c r="E464" i="9" s="1"/>
  <c r="G463" i="9"/>
  <c r="F463" i="9"/>
  <c r="D463" i="9"/>
  <c r="C463" i="9"/>
  <c r="E463" i="9" s="1"/>
  <c r="G462" i="9"/>
  <c r="F462" i="9"/>
  <c r="D462" i="9"/>
  <c r="C462" i="9"/>
  <c r="E462" i="9" s="1"/>
  <c r="G461" i="9"/>
  <c r="F461" i="9"/>
  <c r="D461" i="9"/>
  <c r="C461" i="9"/>
  <c r="E461" i="9" s="1"/>
  <c r="G460" i="9"/>
  <c r="F460" i="9"/>
  <c r="D460" i="9"/>
  <c r="C460" i="9"/>
  <c r="E460" i="9" s="1"/>
  <c r="G459" i="9"/>
  <c r="F459" i="9"/>
  <c r="D459" i="9"/>
  <c r="C459" i="9"/>
  <c r="E459" i="9" s="1"/>
  <c r="G458" i="9"/>
  <c r="F458" i="9"/>
  <c r="D458" i="9"/>
  <c r="C458" i="9"/>
  <c r="E458" i="9" s="1"/>
  <c r="G457" i="9"/>
  <c r="F457" i="9"/>
  <c r="D457" i="9"/>
  <c r="C457" i="9"/>
  <c r="E457" i="9" s="1"/>
  <c r="G456" i="9"/>
  <c r="F456" i="9"/>
  <c r="D456" i="9"/>
  <c r="C456" i="9"/>
  <c r="E456" i="9" s="1"/>
  <c r="G455" i="9"/>
  <c r="F455" i="9"/>
  <c r="D455" i="9"/>
  <c r="C455" i="9"/>
  <c r="E455" i="9" s="1"/>
  <c r="G454" i="9"/>
  <c r="F454" i="9"/>
  <c r="D454" i="9"/>
  <c r="C454" i="9"/>
  <c r="E454" i="9" s="1"/>
  <c r="G453" i="9"/>
  <c r="F453" i="9"/>
  <c r="D453" i="9"/>
  <c r="C453" i="9"/>
  <c r="E453" i="9" s="1"/>
  <c r="G452" i="9"/>
  <c r="F452" i="9"/>
  <c r="D452" i="9"/>
  <c r="C452" i="9"/>
  <c r="E452" i="9" s="1"/>
  <c r="G451" i="9"/>
  <c r="F451" i="9"/>
  <c r="D451" i="9"/>
  <c r="C451" i="9"/>
  <c r="E451" i="9" s="1"/>
  <c r="G450" i="9"/>
  <c r="F450" i="9"/>
  <c r="D450" i="9"/>
  <c r="C450" i="9"/>
  <c r="E450" i="9" s="1"/>
  <c r="G449" i="9"/>
  <c r="F449" i="9"/>
  <c r="D449" i="9"/>
  <c r="C449" i="9"/>
  <c r="E449" i="9" s="1"/>
  <c r="G448" i="9"/>
  <c r="F448" i="9"/>
  <c r="D448" i="9"/>
  <c r="C448" i="9"/>
  <c r="E448" i="9" s="1"/>
  <c r="G447" i="9"/>
  <c r="F447" i="9"/>
  <c r="D447" i="9"/>
  <c r="C447" i="9"/>
  <c r="E447" i="9" s="1"/>
  <c r="G446" i="9"/>
  <c r="F446" i="9"/>
  <c r="D446" i="9"/>
  <c r="C446" i="9"/>
  <c r="E446" i="9" s="1"/>
  <c r="G445" i="9"/>
  <c r="F445" i="9"/>
  <c r="D445" i="9"/>
  <c r="C445" i="9"/>
  <c r="E445" i="9" s="1"/>
  <c r="G444" i="9"/>
  <c r="F444" i="9"/>
  <c r="D444" i="9"/>
  <c r="C444" i="9"/>
  <c r="E444" i="9" s="1"/>
  <c r="G443" i="9"/>
  <c r="F443" i="9"/>
  <c r="D443" i="9"/>
  <c r="C443" i="9"/>
  <c r="E443" i="9" s="1"/>
  <c r="G442" i="9"/>
  <c r="F442" i="9"/>
  <c r="D442" i="9"/>
  <c r="C442" i="9"/>
  <c r="E442" i="9" s="1"/>
  <c r="G441" i="9"/>
  <c r="F441" i="9"/>
  <c r="D441" i="9"/>
  <c r="C441" i="9"/>
  <c r="E441" i="9" s="1"/>
  <c r="G440" i="9"/>
  <c r="F440" i="9"/>
  <c r="D440" i="9"/>
  <c r="C440" i="9"/>
  <c r="E440" i="9" s="1"/>
  <c r="G439" i="9"/>
  <c r="F439" i="9"/>
  <c r="D439" i="9"/>
  <c r="C439" i="9"/>
  <c r="E439" i="9" s="1"/>
  <c r="G438" i="9"/>
  <c r="F438" i="9"/>
  <c r="D438" i="9"/>
  <c r="C438" i="9"/>
  <c r="E438" i="9" s="1"/>
  <c r="G437" i="9"/>
  <c r="F437" i="9"/>
  <c r="D437" i="9"/>
  <c r="C437" i="9"/>
  <c r="E437" i="9" s="1"/>
  <c r="G436" i="9"/>
  <c r="F436" i="9"/>
  <c r="D436" i="9"/>
  <c r="C436" i="9"/>
  <c r="E436" i="9" s="1"/>
  <c r="G435" i="9"/>
  <c r="F435" i="9"/>
  <c r="D435" i="9"/>
  <c r="C435" i="9"/>
  <c r="E435" i="9" s="1"/>
  <c r="G434" i="9"/>
  <c r="F434" i="9"/>
  <c r="D434" i="9"/>
  <c r="C434" i="9"/>
  <c r="E434" i="9" s="1"/>
  <c r="G433" i="9"/>
  <c r="F433" i="9"/>
  <c r="D433" i="9"/>
  <c r="C433" i="9"/>
  <c r="E433" i="9" s="1"/>
  <c r="G432" i="9"/>
  <c r="F432" i="9"/>
  <c r="D432" i="9"/>
  <c r="C432" i="9"/>
  <c r="E432" i="9" s="1"/>
  <c r="G431" i="9"/>
  <c r="F431" i="9"/>
  <c r="D431" i="9"/>
  <c r="C431" i="9"/>
  <c r="E431" i="9" s="1"/>
  <c r="G430" i="9"/>
  <c r="F430" i="9"/>
  <c r="D430" i="9"/>
  <c r="C430" i="9"/>
  <c r="E430" i="9" s="1"/>
  <c r="G429" i="9"/>
  <c r="F429" i="9"/>
  <c r="D429" i="9"/>
  <c r="C429" i="9"/>
  <c r="E429" i="9" s="1"/>
  <c r="G428" i="9"/>
  <c r="F428" i="9"/>
  <c r="D428" i="9"/>
  <c r="C428" i="9"/>
  <c r="E428" i="9" s="1"/>
  <c r="G427" i="9"/>
  <c r="F427" i="9"/>
  <c r="D427" i="9"/>
  <c r="C427" i="9"/>
  <c r="E427" i="9" s="1"/>
  <c r="Q427" i="9" s="1"/>
  <c r="G426" i="9"/>
  <c r="F426" i="9"/>
  <c r="D426" i="9"/>
  <c r="C426" i="9"/>
  <c r="E426" i="9" s="1"/>
  <c r="G425" i="9"/>
  <c r="F425" i="9"/>
  <c r="D425" i="9"/>
  <c r="C425" i="9"/>
  <c r="E425" i="9" s="1"/>
  <c r="G424" i="9"/>
  <c r="F424" i="9"/>
  <c r="D424" i="9"/>
  <c r="C424" i="9"/>
  <c r="E424" i="9" s="1"/>
  <c r="G423" i="9"/>
  <c r="F423" i="9"/>
  <c r="D423" i="9"/>
  <c r="C423" i="9"/>
  <c r="E423" i="9" s="1"/>
  <c r="L423" i="9" s="1"/>
  <c r="G422" i="9"/>
  <c r="F422" i="9"/>
  <c r="D422" i="9"/>
  <c r="C422" i="9"/>
  <c r="E422" i="9" s="1"/>
  <c r="G421" i="9"/>
  <c r="F421" i="9"/>
  <c r="D421" i="9"/>
  <c r="C421" i="9"/>
  <c r="E421" i="9" s="1"/>
  <c r="G420" i="9"/>
  <c r="F420" i="9"/>
  <c r="D420" i="9"/>
  <c r="C420" i="9"/>
  <c r="E420" i="9" s="1"/>
  <c r="G419" i="9"/>
  <c r="F419" i="9"/>
  <c r="D419" i="9"/>
  <c r="C419" i="9"/>
  <c r="E419" i="9" s="1"/>
  <c r="G418" i="9"/>
  <c r="F418" i="9"/>
  <c r="D418" i="9"/>
  <c r="C418" i="9"/>
  <c r="E418" i="9" s="1"/>
  <c r="G417" i="9"/>
  <c r="F417" i="9"/>
  <c r="D417" i="9"/>
  <c r="C417" i="9"/>
  <c r="E417" i="9" s="1"/>
  <c r="G416" i="9"/>
  <c r="F416" i="9"/>
  <c r="I416" i="9" s="1"/>
  <c r="D416" i="9"/>
  <c r="C416" i="9"/>
  <c r="E416" i="9" s="1"/>
  <c r="G415" i="9"/>
  <c r="F415" i="9"/>
  <c r="D415" i="9"/>
  <c r="C415" i="9"/>
  <c r="E415" i="9" s="1"/>
  <c r="G414" i="9"/>
  <c r="F414" i="9"/>
  <c r="D414" i="9"/>
  <c r="C414" i="9"/>
  <c r="E414" i="9" s="1"/>
  <c r="G413" i="9"/>
  <c r="F413" i="9"/>
  <c r="D413" i="9"/>
  <c r="C413" i="9"/>
  <c r="E413" i="9" s="1"/>
  <c r="G412" i="9"/>
  <c r="F412" i="9"/>
  <c r="D412" i="9"/>
  <c r="C412" i="9"/>
  <c r="E412" i="9" s="1"/>
  <c r="G411" i="9"/>
  <c r="F411" i="9"/>
  <c r="D411" i="9"/>
  <c r="C411" i="9"/>
  <c r="E411" i="9" s="1"/>
  <c r="G410" i="9"/>
  <c r="F410" i="9"/>
  <c r="D410" i="9"/>
  <c r="C410" i="9"/>
  <c r="E410" i="9" s="1"/>
  <c r="G409" i="9"/>
  <c r="F409" i="9"/>
  <c r="D409" i="9"/>
  <c r="C409" i="9"/>
  <c r="E409" i="9" s="1"/>
  <c r="G408" i="9"/>
  <c r="F408" i="9"/>
  <c r="D408" i="9"/>
  <c r="C408" i="9"/>
  <c r="E408" i="9" s="1"/>
  <c r="G407" i="9"/>
  <c r="F407" i="9"/>
  <c r="D407" i="9"/>
  <c r="C407" i="9"/>
  <c r="E407" i="9" s="1"/>
  <c r="G406" i="9"/>
  <c r="F406" i="9"/>
  <c r="D406" i="9"/>
  <c r="C406" i="9"/>
  <c r="E406" i="9" s="1"/>
  <c r="G405" i="9"/>
  <c r="F405" i="9"/>
  <c r="D405" i="9"/>
  <c r="C405" i="9"/>
  <c r="E405" i="9" s="1"/>
  <c r="G404" i="9"/>
  <c r="F404" i="9"/>
  <c r="D404" i="9"/>
  <c r="C404" i="9"/>
  <c r="E404" i="9" s="1"/>
  <c r="G403" i="9"/>
  <c r="F403" i="9"/>
  <c r="D403" i="9"/>
  <c r="C403" i="9"/>
  <c r="E403" i="9" s="1"/>
  <c r="G402" i="9"/>
  <c r="F402" i="9"/>
  <c r="D402" i="9"/>
  <c r="C402" i="9"/>
  <c r="E402" i="9" s="1"/>
  <c r="G401" i="9"/>
  <c r="F401" i="9"/>
  <c r="D401" i="9"/>
  <c r="C401" i="9"/>
  <c r="E401" i="9" s="1"/>
  <c r="G400" i="9"/>
  <c r="F400" i="9"/>
  <c r="D400" i="9"/>
  <c r="C400" i="9"/>
  <c r="E400" i="9" s="1"/>
  <c r="G399" i="9"/>
  <c r="F399" i="9"/>
  <c r="D399" i="9"/>
  <c r="C399" i="9"/>
  <c r="E399" i="9" s="1"/>
  <c r="G398" i="9"/>
  <c r="F398" i="9"/>
  <c r="D398" i="9"/>
  <c r="C398" i="9"/>
  <c r="E398" i="9" s="1"/>
  <c r="G397" i="9"/>
  <c r="F397" i="9"/>
  <c r="D397" i="9"/>
  <c r="C397" i="9"/>
  <c r="E397" i="9" s="1"/>
  <c r="G396" i="9"/>
  <c r="F396" i="9"/>
  <c r="D396" i="9"/>
  <c r="C396" i="9"/>
  <c r="E396" i="9" s="1"/>
  <c r="G395" i="9"/>
  <c r="F395" i="9"/>
  <c r="D395" i="9"/>
  <c r="C395" i="9"/>
  <c r="E395" i="9" s="1"/>
  <c r="G394" i="9"/>
  <c r="F394" i="9"/>
  <c r="D394" i="9"/>
  <c r="C394" i="9"/>
  <c r="E394" i="9" s="1"/>
  <c r="G393" i="9"/>
  <c r="F393" i="9"/>
  <c r="D393" i="9"/>
  <c r="C393" i="9"/>
  <c r="E393" i="9" s="1"/>
  <c r="G392" i="9"/>
  <c r="F392" i="9"/>
  <c r="D392" i="9"/>
  <c r="C392" i="9"/>
  <c r="E392" i="9" s="1"/>
  <c r="G391" i="9"/>
  <c r="F391" i="9"/>
  <c r="D391" i="9"/>
  <c r="C391" i="9"/>
  <c r="E391" i="9" s="1"/>
  <c r="G390" i="9"/>
  <c r="F390" i="9"/>
  <c r="D390" i="9"/>
  <c r="C390" i="9"/>
  <c r="E390" i="9" s="1"/>
  <c r="G389" i="9"/>
  <c r="F389" i="9"/>
  <c r="D389" i="9"/>
  <c r="C389" i="9"/>
  <c r="E389" i="9" s="1"/>
  <c r="G388" i="9"/>
  <c r="F388" i="9"/>
  <c r="D388" i="9"/>
  <c r="C388" i="9"/>
  <c r="E388" i="9" s="1"/>
  <c r="G387" i="9"/>
  <c r="F387" i="9"/>
  <c r="D387" i="9"/>
  <c r="C387" i="9"/>
  <c r="E387" i="9" s="1"/>
  <c r="N387" i="9" s="1"/>
  <c r="G386" i="9"/>
  <c r="F386" i="9"/>
  <c r="D386" i="9"/>
  <c r="C386" i="9"/>
  <c r="E386" i="9" s="1"/>
  <c r="G385" i="9"/>
  <c r="F385" i="9"/>
  <c r="D385" i="9"/>
  <c r="C385" i="9"/>
  <c r="E385" i="9" s="1"/>
  <c r="G384" i="9"/>
  <c r="F384" i="9"/>
  <c r="D384" i="9"/>
  <c r="C384" i="9"/>
  <c r="E384" i="9" s="1"/>
  <c r="G383" i="9"/>
  <c r="F383" i="9"/>
  <c r="D383" i="9"/>
  <c r="C383" i="9"/>
  <c r="E383" i="9" s="1"/>
  <c r="G382" i="9"/>
  <c r="F382" i="9"/>
  <c r="D382" i="9"/>
  <c r="C382" i="9"/>
  <c r="E382" i="9" s="1"/>
  <c r="G381" i="9"/>
  <c r="F381" i="9"/>
  <c r="D381" i="9"/>
  <c r="C381" i="9"/>
  <c r="E381" i="9" s="1"/>
  <c r="G380" i="9"/>
  <c r="F380" i="9"/>
  <c r="D380" i="9"/>
  <c r="C380" i="9"/>
  <c r="E380" i="9" s="1"/>
  <c r="G379" i="9"/>
  <c r="F379" i="9"/>
  <c r="D379" i="9"/>
  <c r="C379" i="9"/>
  <c r="E379" i="9" s="1"/>
  <c r="G378" i="9"/>
  <c r="F378" i="9"/>
  <c r="D378" i="9"/>
  <c r="C378" i="9"/>
  <c r="E378" i="9" s="1"/>
  <c r="G377" i="9"/>
  <c r="F377" i="9"/>
  <c r="D377" i="9"/>
  <c r="C377" i="9"/>
  <c r="E377" i="9" s="1"/>
  <c r="G376" i="9"/>
  <c r="F376" i="9"/>
  <c r="D376" i="9"/>
  <c r="C376" i="9"/>
  <c r="E376" i="9" s="1"/>
  <c r="G375" i="9"/>
  <c r="F375" i="9"/>
  <c r="D375" i="9"/>
  <c r="C375" i="9"/>
  <c r="E375" i="9" s="1"/>
  <c r="G374" i="9"/>
  <c r="F374" i="9"/>
  <c r="D374" i="9"/>
  <c r="C374" i="9"/>
  <c r="E374" i="9" s="1"/>
  <c r="G373" i="9"/>
  <c r="F373" i="9"/>
  <c r="D373" i="9"/>
  <c r="C373" i="9"/>
  <c r="E373" i="9" s="1"/>
  <c r="G372" i="9"/>
  <c r="F372" i="9"/>
  <c r="D372" i="9"/>
  <c r="C372" i="9"/>
  <c r="E372" i="9" s="1"/>
  <c r="G371" i="9"/>
  <c r="F371" i="9"/>
  <c r="D371" i="9"/>
  <c r="C371" i="9"/>
  <c r="E371" i="9" s="1"/>
  <c r="G370" i="9"/>
  <c r="F370" i="9"/>
  <c r="D370" i="9"/>
  <c r="C370" i="9"/>
  <c r="E370" i="9" s="1"/>
  <c r="G369" i="9"/>
  <c r="F369" i="9"/>
  <c r="D369" i="9"/>
  <c r="C369" i="9"/>
  <c r="E369" i="9" s="1"/>
  <c r="G368" i="9"/>
  <c r="F368" i="9"/>
  <c r="D368" i="9"/>
  <c r="C368" i="9"/>
  <c r="E368" i="9" s="1"/>
  <c r="G367" i="9"/>
  <c r="F367" i="9"/>
  <c r="D367" i="9"/>
  <c r="C367" i="9"/>
  <c r="E367" i="9" s="1"/>
  <c r="Q367" i="9" s="1"/>
  <c r="G366" i="9"/>
  <c r="F366" i="9"/>
  <c r="D366" i="9"/>
  <c r="C366" i="9"/>
  <c r="E366" i="9" s="1"/>
  <c r="G365" i="9"/>
  <c r="F365" i="9"/>
  <c r="D365" i="9"/>
  <c r="C365" i="9"/>
  <c r="E365" i="9" s="1"/>
  <c r="G364" i="9"/>
  <c r="F364" i="9"/>
  <c r="D364" i="9"/>
  <c r="C364" i="9"/>
  <c r="E364" i="9" s="1"/>
  <c r="G363" i="9"/>
  <c r="F363" i="9"/>
  <c r="D363" i="9"/>
  <c r="C363" i="9"/>
  <c r="E363" i="9" s="1"/>
  <c r="G362" i="9"/>
  <c r="F362" i="9"/>
  <c r="D362" i="9"/>
  <c r="C362" i="9"/>
  <c r="E362" i="9" s="1"/>
  <c r="G361" i="9"/>
  <c r="F361" i="9"/>
  <c r="D361" i="9"/>
  <c r="C361" i="9"/>
  <c r="E361" i="9" s="1"/>
  <c r="G360" i="9"/>
  <c r="F360" i="9"/>
  <c r="D360" i="9"/>
  <c r="C360" i="9"/>
  <c r="E360" i="9" s="1"/>
  <c r="G359" i="9"/>
  <c r="F359" i="9"/>
  <c r="D359" i="9"/>
  <c r="C359" i="9"/>
  <c r="E359" i="9" s="1"/>
  <c r="G358" i="9"/>
  <c r="F358" i="9"/>
  <c r="D358" i="9"/>
  <c r="C358" i="9"/>
  <c r="E358" i="9" s="1"/>
  <c r="G357" i="9"/>
  <c r="F357" i="9"/>
  <c r="D357" i="9"/>
  <c r="C357" i="9"/>
  <c r="E357" i="9" s="1"/>
  <c r="G356" i="9"/>
  <c r="F356" i="9"/>
  <c r="D356" i="9"/>
  <c r="C356" i="9"/>
  <c r="E356" i="9" s="1"/>
  <c r="G355" i="9"/>
  <c r="F355" i="9"/>
  <c r="D355" i="9"/>
  <c r="C355" i="9"/>
  <c r="E355" i="9" s="1"/>
  <c r="G354" i="9"/>
  <c r="F354" i="9"/>
  <c r="D354" i="9"/>
  <c r="C354" i="9"/>
  <c r="E354" i="9" s="1"/>
  <c r="G353" i="9"/>
  <c r="F353" i="9"/>
  <c r="D353" i="9"/>
  <c r="C353" i="9"/>
  <c r="E353" i="9" s="1"/>
  <c r="G352" i="9"/>
  <c r="F352" i="9"/>
  <c r="D352" i="9"/>
  <c r="C352" i="9"/>
  <c r="E352" i="9" s="1"/>
  <c r="G351" i="9"/>
  <c r="F351" i="9"/>
  <c r="D351" i="9"/>
  <c r="C351" i="9"/>
  <c r="E351" i="9" s="1"/>
  <c r="G350" i="9"/>
  <c r="F350" i="9"/>
  <c r="D350" i="9"/>
  <c r="C350" i="9"/>
  <c r="E350" i="9" s="1"/>
  <c r="G349" i="9"/>
  <c r="F349" i="9"/>
  <c r="D349" i="9"/>
  <c r="C349" i="9"/>
  <c r="E349" i="9" s="1"/>
  <c r="G348" i="9"/>
  <c r="F348" i="9"/>
  <c r="D348" i="9"/>
  <c r="C348" i="9"/>
  <c r="E348" i="9" s="1"/>
  <c r="G347" i="9"/>
  <c r="F347" i="9"/>
  <c r="D347" i="9"/>
  <c r="C347" i="9"/>
  <c r="E347" i="9" s="1"/>
  <c r="G346" i="9"/>
  <c r="F346" i="9"/>
  <c r="D346" i="9"/>
  <c r="C346" i="9"/>
  <c r="E346" i="9" s="1"/>
  <c r="G345" i="9"/>
  <c r="F345" i="9"/>
  <c r="D345" i="9"/>
  <c r="C345" i="9"/>
  <c r="E345" i="9" s="1"/>
  <c r="G344" i="9"/>
  <c r="F344" i="9"/>
  <c r="D344" i="9"/>
  <c r="C344" i="9"/>
  <c r="E344" i="9" s="1"/>
  <c r="G343" i="9"/>
  <c r="F343" i="9"/>
  <c r="D343" i="9"/>
  <c r="C343" i="9"/>
  <c r="E343" i="9" s="1"/>
  <c r="G342" i="9"/>
  <c r="F342" i="9"/>
  <c r="D342" i="9"/>
  <c r="C342" i="9"/>
  <c r="E342" i="9" s="1"/>
  <c r="G341" i="9"/>
  <c r="F341" i="9"/>
  <c r="D341" i="9"/>
  <c r="C341" i="9"/>
  <c r="E341" i="9" s="1"/>
  <c r="G340" i="9"/>
  <c r="F340" i="9"/>
  <c r="D340" i="9"/>
  <c r="C340" i="9"/>
  <c r="E340" i="9" s="1"/>
  <c r="G339" i="9"/>
  <c r="F339" i="9"/>
  <c r="D339" i="9"/>
  <c r="C339" i="9"/>
  <c r="E339" i="9" s="1"/>
  <c r="G338" i="9"/>
  <c r="F338" i="9"/>
  <c r="D338" i="9"/>
  <c r="C338" i="9"/>
  <c r="E338" i="9" s="1"/>
  <c r="G337" i="9"/>
  <c r="F337" i="9"/>
  <c r="D337" i="9"/>
  <c r="C337" i="9"/>
  <c r="E337" i="9" s="1"/>
  <c r="G336" i="9"/>
  <c r="F336" i="9"/>
  <c r="D336" i="9"/>
  <c r="C336" i="9"/>
  <c r="E336" i="9" s="1"/>
  <c r="G335" i="9"/>
  <c r="F335" i="9"/>
  <c r="D335" i="9"/>
  <c r="C335" i="9"/>
  <c r="E335" i="9" s="1"/>
  <c r="G334" i="9"/>
  <c r="F334" i="9"/>
  <c r="D334" i="9"/>
  <c r="C334" i="9"/>
  <c r="E334" i="9" s="1"/>
  <c r="G333" i="9"/>
  <c r="F333" i="9"/>
  <c r="D333" i="9"/>
  <c r="C333" i="9"/>
  <c r="E333" i="9" s="1"/>
  <c r="G332" i="9"/>
  <c r="F332" i="9"/>
  <c r="D332" i="9"/>
  <c r="C332" i="9"/>
  <c r="E332" i="9" s="1"/>
  <c r="G331" i="9"/>
  <c r="F331" i="9"/>
  <c r="D331" i="9"/>
  <c r="C331" i="9"/>
  <c r="E331" i="9" s="1"/>
  <c r="L331" i="9" s="1"/>
  <c r="G330" i="9"/>
  <c r="F330" i="9"/>
  <c r="D330" i="9"/>
  <c r="C330" i="9"/>
  <c r="E330" i="9" s="1"/>
  <c r="G329" i="9"/>
  <c r="F329" i="9"/>
  <c r="D329" i="9"/>
  <c r="C329" i="9"/>
  <c r="E329" i="9" s="1"/>
  <c r="G328" i="9"/>
  <c r="F328" i="9"/>
  <c r="D328" i="9"/>
  <c r="C328" i="9"/>
  <c r="E328" i="9" s="1"/>
  <c r="G327" i="9"/>
  <c r="F327" i="9"/>
  <c r="D327" i="9"/>
  <c r="C327" i="9"/>
  <c r="E327" i="9" s="1"/>
  <c r="O327" i="9" s="1"/>
  <c r="G326" i="9"/>
  <c r="F326" i="9"/>
  <c r="D326" i="9"/>
  <c r="C326" i="9"/>
  <c r="E326" i="9" s="1"/>
  <c r="G325" i="9"/>
  <c r="F325" i="9"/>
  <c r="D325" i="9"/>
  <c r="C325" i="9"/>
  <c r="E325" i="9" s="1"/>
  <c r="G324" i="9"/>
  <c r="F324" i="9"/>
  <c r="D324" i="9"/>
  <c r="C324" i="9"/>
  <c r="E324" i="9" s="1"/>
  <c r="G323" i="9"/>
  <c r="F323" i="9"/>
  <c r="D323" i="9"/>
  <c r="C323" i="9"/>
  <c r="E323" i="9" s="1"/>
  <c r="G322" i="9"/>
  <c r="F322" i="9"/>
  <c r="D322" i="9"/>
  <c r="C322" i="9"/>
  <c r="E322" i="9" s="1"/>
  <c r="G321" i="9"/>
  <c r="F321" i="9"/>
  <c r="D321" i="9"/>
  <c r="C321" i="9"/>
  <c r="E321" i="9" s="1"/>
  <c r="G320" i="9"/>
  <c r="F320" i="9"/>
  <c r="D320" i="9"/>
  <c r="C320" i="9"/>
  <c r="E320" i="9" s="1"/>
  <c r="G319" i="9"/>
  <c r="F319" i="9"/>
  <c r="D319" i="9"/>
  <c r="C319" i="9"/>
  <c r="E319" i="9" s="1"/>
  <c r="L319" i="9" s="1"/>
  <c r="G318" i="9"/>
  <c r="F318" i="9"/>
  <c r="D318" i="9"/>
  <c r="C318" i="9"/>
  <c r="E318" i="9" s="1"/>
  <c r="G317" i="9"/>
  <c r="F317" i="9"/>
  <c r="D317" i="9"/>
  <c r="C317" i="9"/>
  <c r="E317" i="9" s="1"/>
  <c r="G316" i="9"/>
  <c r="F316" i="9"/>
  <c r="D316" i="9"/>
  <c r="C316" i="9"/>
  <c r="E316" i="9" s="1"/>
  <c r="G315" i="9"/>
  <c r="F315" i="9"/>
  <c r="D315" i="9"/>
  <c r="C315" i="9"/>
  <c r="E315" i="9" s="1"/>
  <c r="G314" i="9"/>
  <c r="F314" i="9"/>
  <c r="D314" i="9"/>
  <c r="C314" i="9"/>
  <c r="E314" i="9" s="1"/>
  <c r="G313" i="9"/>
  <c r="F313" i="9"/>
  <c r="D313" i="9"/>
  <c r="C313" i="9"/>
  <c r="E313" i="9" s="1"/>
  <c r="G312" i="9"/>
  <c r="F312" i="9"/>
  <c r="D312" i="9"/>
  <c r="C312" i="9"/>
  <c r="E312" i="9" s="1"/>
  <c r="G311" i="9"/>
  <c r="F311" i="9"/>
  <c r="D311" i="9"/>
  <c r="C311" i="9"/>
  <c r="E311" i="9" s="1"/>
  <c r="G310" i="9"/>
  <c r="F310" i="9"/>
  <c r="D310" i="9"/>
  <c r="C310" i="9"/>
  <c r="E310" i="9" s="1"/>
  <c r="G309" i="9"/>
  <c r="F309" i="9"/>
  <c r="D309" i="9"/>
  <c r="C309" i="9"/>
  <c r="E309" i="9" s="1"/>
  <c r="G308" i="9"/>
  <c r="F308" i="9"/>
  <c r="D308" i="9"/>
  <c r="C308" i="9"/>
  <c r="E308" i="9" s="1"/>
  <c r="G307" i="9"/>
  <c r="F307" i="9"/>
  <c r="D307" i="9"/>
  <c r="C307" i="9"/>
  <c r="E307" i="9" s="1"/>
  <c r="G306" i="9"/>
  <c r="F306" i="9"/>
  <c r="D306" i="9"/>
  <c r="C306" i="9"/>
  <c r="E306" i="9" s="1"/>
  <c r="G305" i="9"/>
  <c r="F305" i="9"/>
  <c r="D305" i="9"/>
  <c r="C305" i="9"/>
  <c r="E305" i="9" s="1"/>
  <c r="G304" i="9"/>
  <c r="F304" i="9"/>
  <c r="D304" i="9"/>
  <c r="C304" i="9"/>
  <c r="E304" i="9" s="1"/>
  <c r="G303" i="9"/>
  <c r="F303" i="9"/>
  <c r="D303" i="9"/>
  <c r="C303" i="9"/>
  <c r="E303" i="9" s="1"/>
  <c r="G302" i="9"/>
  <c r="F302" i="9"/>
  <c r="D302" i="9"/>
  <c r="C302" i="9"/>
  <c r="E302" i="9" s="1"/>
  <c r="G301" i="9"/>
  <c r="F301" i="9"/>
  <c r="D301" i="9"/>
  <c r="C301" i="9"/>
  <c r="E301" i="9" s="1"/>
  <c r="G300" i="9"/>
  <c r="F300" i="9"/>
  <c r="D300" i="9"/>
  <c r="C300" i="9"/>
  <c r="E300" i="9" s="1"/>
  <c r="G299" i="9"/>
  <c r="F299" i="9"/>
  <c r="D299" i="9"/>
  <c r="C299" i="9"/>
  <c r="E299" i="9" s="1"/>
  <c r="G298" i="9"/>
  <c r="F298" i="9"/>
  <c r="D298" i="9"/>
  <c r="C298" i="9"/>
  <c r="E298" i="9" s="1"/>
  <c r="G297" i="9"/>
  <c r="F297" i="9"/>
  <c r="D297" i="9"/>
  <c r="C297" i="9"/>
  <c r="E297" i="9" s="1"/>
  <c r="G296" i="9"/>
  <c r="F296" i="9"/>
  <c r="D296" i="9"/>
  <c r="C296" i="9"/>
  <c r="E296" i="9" s="1"/>
  <c r="G295" i="9"/>
  <c r="F295" i="9"/>
  <c r="D295" i="9"/>
  <c r="C295" i="9"/>
  <c r="E295" i="9" s="1"/>
  <c r="G294" i="9"/>
  <c r="F294" i="9"/>
  <c r="D294" i="9"/>
  <c r="C294" i="9"/>
  <c r="E294" i="9" s="1"/>
  <c r="G293" i="9"/>
  <c r="F293" i="9"/>
  <c r="D293" i="9"/>
  <c r="C293" i="9"/>
  <c r="E293" i="9" s="1"/>
  <c r="G292" i="9"/>
  <c r="F292" i="9"/>
  <c r="D292" i="9"/>
  <c r="C292" i="9"/>
  <c r="E292" i="9" s="1"/>
  <c r="G291" i="9"/>
  <c r="F291" i="9"/>
  <c r="D291" i="9"/>
  <c r="C291" i="9"/>
  <c r="E291" i="9" s="1"/>
  <c r="J291" i="9" s="1"/>
  <c r="G290" i="9"/>
  <c r="F290" i="9"/>
  <c r="D290" i="9"/>
  <c r="C290" i="9"/>
  <c r="E290" i="9" s="1"/>
  <c r="G289" i="9"/>
  <c r="F289" i="9"/>
  <c r="D289" i="9"/>
  <c r="C289" i="9"/>
  <c r="E289" i="9" s="1"/>
  <c r="G288" i="9"/>
  <c r="F288" i="9"/>
  <c r="D288" i="9"/>
  <c r="C288" i="9"/>
  <c r="E288" i="9" s="1"/>
  <c r="G287" i="9"/>
  <c r="F287" i="9"/>
  <c r="D287" i="9"/>
  <c r="C287" i="9"/>
  <c r="E287" i="9" s="1"/>
  <c r="Q287" i="9" s="1"/>
  <c r="G286" i="9"/>
  <c r="F286" i="9"/>
  <c r="D286" i="9"/>
  <c r="C286" i="9"/>
  <c r="E286" i="9" s="1"/>
  <c r="G285" i="9"/>
  <c r="F285" i="9"/>
  <c r="D285" i="9"/>
  <c r="C285" i="9"/>
  <c r="E285" i="9" s="1"/>
  <c r="G284" i="9"/>
  <c r="F284" i="9"/>
  <c r="D284" i="9"/>
  <c r="C284" i="9"/>
  <c r="E284" i="9" s="1"/>
  <c r="G283" i="9"/>
  <c r="F283" i="9"/>
  <c r="D283" i="9"/>
  <c r="C283" i="9"/>
  <c r="E283" i="9" s="1"/>
  <c r="G282" i="9"/>
  <c r="F282" i="9"/>
  <c r="D282" i="9"/>
  <c r="C282" i="9"/>
  <c r="E282" i="9" s="1"/>
  <c r="G281" i="9"/>
  <c r="F281" i="9"/>
  <c r="D281" i="9"/>
  <c r="C281" i="9"/>
  <c r="E281" i="9" s="1"/>
  <c r="G280" i="9"/>
  <c r="F280" i="9"/>
  <c r="D280" i="9"/>
  <c r="C280" i="9"/>
  <c r="E280" i="9" s="1"/>
  <c r="G279" i="9"/>
  <c r="F279" i="9"/>
  <c r="D279" i="9"/>
  <c r="C279" i="9"/>
  <c r="E279" i="9" s="1"/>
  <c r="G278" i="9"/>
  <c r="F278" i="9"/>
  <c r="D278" i="9"/>
  <c r="C278" i="9"/>
  <c r="E278" i="9" s="1"/>
  <c r="G277" i="9"/>
  <c r="F277" i="9"/>
  <c r="D277" i="9"/>
  <c r="C277" i="9"/>
  <c r="E277" i="9" s="1"/>
  <c r="G276" i="9"/>
  <c r="F276" i="9"/>
  <c r="D276" i="9"/>
  <c r="C276" i="9"/>
  <c r="E276" i="9" s="1"/>
  <c r="G275" i="9"/>
  <c r="F275" i="9"/>
  <c r="D275" i="9"/>
  <c r="C275" i="9"/>
  <c r="E275" i="9" s="1"/>
  <c r="G274" i="9"/>
  <c r="F274" i="9"/>
  <c r="D274" i="9"/>
  <c r="C274" i="9"/>
  <c r="E274" i="9" s="1"/>
  <c r="G273" i="9"/>
  <c r="F273" i="9"/>
  <c r="D273" i="9"/>
  <c r="C273" i="9"/>
  <c r="E273" i="9" s="1"/>
  <c r="G272" i="9"/>
  <c r="F272" i="9"/>
  <c r="D272" i="9"/>
  <c r="C272" i="9"/>
  <c r="E272" i="9" s="1"/>
  <c r="G271" i="9"/>
  <c r="F271" i="9"/>
  <c r="D271" i="9"/>
  <c r="C271" i="9"/>
  <c r="E271" i="9" s="1"/>
  <c r="G270" i="9"/>
  <c r="F270" i="9"/>
  <c r="D270" i="9"/>
  <c r="C270" i="9"/>
  <c r="E270" i="9" s="1"/>
  <c r="G269" i="9"/>
  <c r="F269" i="9"/>
  <c r="D269" i="9"/>
  <c r="C269" i="9"/>
  <c r="E269" i="9" s="1"/>
  <c r="G268" i="9"/>
  <c r="F268" i="9"/>
  <c r="D268" i="9"/>
  <c r="C268" i="9"/>
  <c r="E268" i="9" s="1"/>
  <c r="G267" i="9"/>
  <c r="F267" i="9"/>
  <c r="D267" i="9"/>
  <c r="C267" i="9"/>
  <c r="E267" i="9" s="1"/>
  <c r="G266" i="9"/>
  <c r="F266" i="9"/>
  <c r="D266" i="9"/>
  <c r="C266" i="9"/>
  <c r="E266" i="9" s="1"/>
  <c r="G265" i="9"/>
  <c r="F265" i="9"/>
  <c r="D265" i="9"/>
  <c r="C265" i="9"/>
  <c r="E265" i="9" s="1"/>
  <c r="G264" i="9"/>
  <c r="F264" i="9"/>
  <c r="D264" i="9"/>
  <c r="C264" i="9"/>
  <c r="E264" i="9" s="1"/>
  <c r="G263" i="9"/>
  <c r="F263" i="9"/>
  <c r="D263" i="9"/>
  <c r="C263" i="9"/>
  <c r="E263" i="9" s="1"/>
  <c r="G262" i="9"/>
  <c r="F262" i="9"/>
  <c r="D262" i="9"/>
  <c r="C262" i="9"/>
  <c r="E262" i="9" s="1"/>
  <c r="G261" i="9"/>
  <c r="F261" i="9"/>
  <c r="D261" i="9"/>
  <c r="C261" i="9"/>
  <c r="E261" i="9" s="1"/>
  <c r="G260" i="9"/>
  <c r="F260" i="9"/>
  <c r="D260" i="9"/>
  <c r="C260" i="9"/>
  <c r="E260" i="9" s="1"/>
  <c r="G259" i="9"/>
  <c r="F259" i="9"/>
  <c r="D259" i="9"/>
  <c r="C259" i="9"/>
  <c r="E259" i="9" s="1"/>
  <c r="G258" i="9"/>
  <c r="F258" i="9"/>
  <c r="D258" i="9"/>
  <c r="C258" i="9"/>
  <c r="E258" i="9" s="1"/>
  <c r="G257" i="9"/>
  <c r="F257" i="9"/>
  <c r="D257" i="9"/>
  <c r="C257" i="9"/>
  <c r="E257" i="9" s="1"/>
  <c r="G256" i="9"/>
  <c r="F256" i="9"/>
  <c r="D256" i="9"/>
  <c r="C256" i="9"/>
  <c r="E256" i="9" s="1"/>
  <c r="G255" i="9"/>
  <c r="F255" i="9"/>
  <c r="D255" i="9"/>
  <c r="C255" i="9"/>
  <c r="E255" i="9" s="1"/>
  <c r="G254" i="9"/>
  <c r="F254" i="9"/>
  <c r="D254" i="9"/>
  <c r="C254" i="9"/>
  <c r="E254" i="9" s="1"/>
  <c r="G253" i="9"/>
  <c r="F253" i="9"/>
  <c r="D253" i="9"/>
  <c r="C253" i="9"/>
  <c r="E253" i="9" s="1"/>
  <c r="G252" i="9"/>
  <c r="F252" i="9"/>
  <c r="D252" i="9"/>
  <c r="C252" i="9"/>
  <c r="E252" i="9" s="1"/>
  <c r="G251" i="9"/>
  <c r="F251" i="9"/>
  <c r="D251" i="9"/>
  <c r="C251" i="9"/>
  <c r="E251" i="9" s="1"/>
  <c r="G250" i="9"/>
  <c r="F250" i="9"/>
  <c r="D250" i="9"/>
  <c r="C250" i="9"/>
  <c r="E250" i="9" s="1"/>
  <c r="G249" i="9"/>
  <c r="F249" i="9"/>
  <c r="D249" i="9"/>
  <c r="C249" i="9"/>
  <c r="E249" i="9" s="1"/>
  <c r="G248" i="9"/>
  <c r="F248" i="9"/>
  <c r="D248" i="9"/>
  <c r="C248" i="9"/>
  <c r="E248" i="9" s="1"/>
  <c r="G247" i="9"/>
  <c r="F247" i="9"/>
  <c r="D247" i="9"/>
  <c r="C247" i="9"/>
  <c r="E247" i="9" s="1"/>
  <c r="G246" i="9"/>
  <c r="F246" i="9"/>
  <c r="D246" i="9"/>
  <c r="C246" i="9"/>
  <c r="E246" i="9" s="1"/>
  <c r="G245" i="9"/>
  <c r="F245" i="9"/>
  <c r="D245" i="9"/>
  <c r="C245" i="9"/>
  <c r="E245" i="9" s="1"/>
  <c r="G244" i="9"/>
  <c r="F244" i="9"/>
  <c r="D244" i="9"/>
  <c r="C244" i="9"/>
  <c r="E244" i="9" s="1"/>
  <c r="G243" i="9"/>
  <c r="F243" i="9"/>
  <c r="D243" i="9"/>
  <c r="C243" i="9"/>
  <c r="E243" i="9" s="1"/>
  <c r="G242" i="9"/>
  <c r="F242" i="9"/>
  <c r="D242" i="9"/>
  <c r="C242" i="9"/>
  <c r="E242" i="9" s="1"/>
  <c r="G241" i="9"/>
  <c r="F241" i="9"/>
  <c r="D241" i="9"/>
  <c r="C241" i="9"/>
  <c r="E241" i="9" s="1"/>
  <c r="G240" i="9"/>
  <c r="F240" i="9"/>
  <c r="D240" i="9"/>
  <c r="C240" i="9"/>
  <c r="E240" i="9" s="1"/>
  <c r="G239" i="9"/>
  <c r="F239" i="9"/>
  <c r="D239" i="9"/>
  <c r="C239" i="9"/>
  <c r="E239" i="9" s="1"/>
  <c r="G238" i="9"/>
  <c r="F238" i="9"/>
  <c r="D238" i="9"/>
  <c r="C238" i="9"/>
  <c r="E238" i="9" s="1"/>
  <c r="G237" i="9"/>
  <c r="F237" i="9"/>
  <c r="D237" i="9"/>
  <c r="C237" i="9"/>
  <c r="E237" i="9" s="1"/>
  <c r="G236" i="9"/>
  <c r="F236" i="9"/>
  <c r="D236" i="9"/>
  <c r="C236" i="9"/>
  <c r="E236" i="9" s="1"/>
  <c r="G235" i="9"/>
  <c r="F235" i="9"/>
  <c r="D235" i="9"/>
  <c r="C235" i="9"/>
  <c r="E235" i="9" s="1"/>
  <c r="G234" i="9"/>
  <c r="F234" i="9"/>
  <c r="D234" i="9"/>
  <c r="C234" i="9"/>
  <c r="E234" i="9" s="1"/>
  <c r="G233" i="9"/>
  <c r="F233" i="9"/>
  <c r="D233" i="9"/>
  <c r="C233" i="9"/>
  <c r="E233" i="9" s="1"/>
  <c r="G232" i="9"/>
  <c r="F232" i="9"/>
  <c r="D232" i="9"/>
  <c r="C232" i="9"/>
  <c r="E232" i="9" s="1"/>
  <c r="G231" i="9"/>
  <c r="F231" i="9"/>
  <c r="D231" i="9"/>
  <c r="C231" i="9"/>
  <c r="E231" i="9" s="1"/>
  <c r="G230" i="9"/>
  <c r="F230" i="9"/>
  <c r="D230" i="9"/>
  <c r="C230" i="9"/>
  <c r="E230" i="9" s="1"/>
  <c r="G229" i="9"/>
  <c r="F229" i="9"/>
  <c r="D229" i="9"/>
  <c r="C229" i="9"/>
  <c r="E229" i="9" s="1"/>
  <c r="G228" i="9"/>
  <c r="F228" i="9"/>
  <c r="D228" i="9"/>
  <c r="C228" i="9"/>
  <c r="E228" i="9" s="1"/>
  <c r="G227" i="9"/>
  <c r="F227" i="9"/>
  <c r="D227" i="9"/>
  <c r="C227" i="9"/>
  <c r="E227" i="9" s="1"/>
  <c r="G226" i="9"/>
  <c r="F226" i="9"/>
  <c r="D226" i="9"/>
  <c r="C226" i="9"/>
  <c r="E226" i="9" s="1"/>
  <c r="G225" i="9"/>
  <c r="F225" i="9"/>
  <c r="D225" i="9"/>
  <c r="C225" i="9"/>
  <c r="E225" i="9" s="1"/>
  <c r="G224" i="9"/>
  <c r="F224" i="9"/>
  <c r="D224" i="9"/>
  <c r="C224" i="9"/>
  <c r="E224" i="9" s="1"/>
  <c r="G223" i="9"/>
  <c r="F223" i="9"/>
  <c r="D223" i="9"/>
  <c r="C223" i="9"/>
  <c r="E223" i="9" s="1"/>
  <c r="O223" i="9" s="1"/>
  <c r="G222" i="9"/>
  <c r="F222" i="9"/>
  <c r="D222" i="9"/>
  <c r="C222" i="9"/>
  <c r="E222" i="9" s="1"/>
  <c r="G221" i="9"/>
  <c r="F221" i="9"/>
  <c r="D221" i="9"/>
  <c r="C221" i="9"/>
  <c r="E221" i="9" s="1"/>
  <c r="G220" i="9"/>
  <c r="F220" i="9"/>
  <c r="D220" i="9"/>
  <c r="C220" i="9"/>
  <c r="E220" i="9" s="1"/>
  <c r="G219" i="9"/>
  <c r="F219" i="9"/>
  <c r="D219" i="9"/>
  <c r="C219" i="9"/>
  <c r="E219" i="9" s="1"/>
  <c r="G218" i="9"/>
  <c r="F218" i="9"/>
  <c r="D218" i="9"/>
  <c r="C218" i="9"/>
  <c r="E218" i="9" s="1"/>
  <c r="G217" i="9"/>
  <c r="F217" i="9"/>
  <c r="D217" i="9"/>
  <c r="C217" i="9"/>
  <c r="E217" i="9" s="1"/>
  <c r="G216" i="9"/>
  <c r="F216" i="9"/>
  <c r="D216" i="9"/>
  <c r="C216" i="9"/>
  <c r="E216" i="9" s="1"/>
  <c r="G215" i="9"/>
  <c r="F215" i="9"/>
  <c r="D215" i="9"/>
  <c r="C215" i="9"/>
  <c r="E215" i="9" s="1"/>
  <c r="G214" i="9"/>
  <c r="F214" i="9"/>
  <c r="D214" i="9"/>
  <c r="C214" i="9"/>
  <c r="E214" i="9" s="1"/>
  <c r="G213" i="9"/>
  <c r="F213" i="9"/>
  <c r="D213" i="9"/>
  <c r="C213" i="9"/>
  <c r="E213" i="9" s="1"/>
  <c r="R212" i="9"/>
  <c r="G212" i="9"/>
  <c r="F212" i="9"/>
  <c r="D212" i="9"/>
  <c r="C212" i="9"/>
  <c r="E212" i="9" s="1"/>
  <c r="G211" i="9"/>
  <c r="F211" i="9"/>
  <c r="D211" i="9"/>
  <c r="C211" i="9"/>
  <c r="E211" i="9" s="1"/>
  <c r="G210" i="9"/>
  <c r="F210" i="9"/>
  <c r="D210" i="9"/>
  <c r="C210" i="9"/>
  <c r="E210" i="9" s="1"/>
  <c r="G209" i="9"/>
  <c r="F209" i="9"/>
  <c r="D209" i="9"/>
  <c r="C209" i="9"/>
  <c r="E209" i="9" s="1"/>
  <c r="G208" i="9"/>
  <c r="F208" i="9"/>
  <c r="D208" i="9"/>
  <c r="C208" i="9"/>
  <c r="E208" i="9" s="1"/>
  <c r="G207" i="9"/>
  <c r="F207" i="9"/>
  <c r="D207" i="9"/>
  <c r="C207" i="9"/>
  <c r="E207" i="9" s="1"/>
  <c r="G206" i="9"/>
  <c r="F206" i="9"/>
  <c r="D206" i="9"/>
  <c r="C206" i="9"/>
  <c r="E206" i="9" s="1"/>
  <c r="G205" i="9"/>
  <c r="F205" i="9"/>
  <c r="D205" i="9"/>
  <c r="C205" i="9"/>
  <c r="E205" i="9" s="1"/>
  <c r="G204" i="9"/>
  <c r="F204" i="9"/>
  <c r="D204" i="9"/>
  <c r="C204" i="9"/>
  <c r="E204" i="9" s="1"/>
  <c r="G203" i="9"/>
  <c r="F203" i="9"/>
  <c r="D203" i="9"/>
  <c r="C203" i="9"/>
  <c r="E203" i="9" s="1"/>
  <c r="G202" i="9"/>
  <c r="F202" i="9"/>
  <c r="D202" i="9"/>
  <c r="C202" i="9"/>
  <c r="E202" i="9" s="1"/>
  <c r="G201" i="9"/>
  <c r="F201" i="9"/>
  <c r="D201" i="9"/>
  <c r="C201" i="9"/>
  <c r="E201" i="9" s="1"/>
  <c r="G200" i="9"/>
  <c r="F200" i="9"/>
  <c r="D200" i="9"/>
  <c r="C200" i="9"/>
  <c r="E200" i="9" s="1"/>
  <c r="G199" i="9"/>
  <c r="F199" i="9"/>
  <c r="D199" i="9"/>
  <c r="C199" i="9"/>
  <c r="E199" i="9" s="1"/>
  <c r="G198" i="9"/>
  <c r="F198" i="9"/>
  <c r="D198" i="9"/>
  <c r="C198" i="9"/>
  <c r="E198" i="9" s="1"/>
  <c r="G197" i="9"/>
  <c r="F197" i="9"/>
  <c r="D197" i="9"/>
  <c r="C197" i="9"/>
  <c r="E197" i="9" s="1"/>
  <c r="G196" i="9"/>
  <c r="F196" i="9"/>
  <c r="D196" i="9"/>
  <c r="C196" i="9"/>
  <c r="E196" i="9" s="1"/>
  <c r="G195" i="9"/>
  <c r="F195" i="9"/>
  <c r="D195" i="9"/>
  <c r="C195" i="9"/>
  <c r="E195" i="9" s="1"/>
  <c r="G194" i="9"/>
  <c r="F194" i="9"/>
  <c r="D194" i="9"/>
  <c r="C194" i="9"/>
  <c r="E194" i="9" s="1"/>
  <c r="G193" i="9"/>
  <c r="F193" i="9"/>
  <c r="D193" i="9"/>
  <c r="C193" i="9"/>
  <c r="E193" i="9" s="1"/>
  <c r="G192" i="9"/>
  <c r="F192" i="9"/>
  <c r="D192" i="9"/>
  <c r="C192" i="9"/>
  <c r="E192" i="9" s="1"/>
  <c r="G191" i="9"/>
  <c r="F191" i="9"/>
  <c r="D191" i="9"/>
  <c r="C191" i="9"/>
  <c r="E191" i="9" s="1"/>
  <c r="G190" i="9"/>
  <c r="F190" i="9"/>
  <c r="D190" i="9"/>
  <c r="C190" i="9"/>
  <c r="E190" i="9" s="1"/>
  <c r="G189" i="9"/>
  <c r="F189" i="9"/>
  <c r="D189" i="9"/>
  <c r="C189" i="9"/>
  <c r="E189" i="9" s="1"/>
  <c r="G188" i="9"/>
  <c r="F188" i="9"/>
  <c r="D188" i="9"/>
  <c r="C188" i="9"/>
  <c r="E188" i="9" s="1"/>
  <c r="G187" i="9"/>
  <c r="F187" i="9"/>
  <c r="D187" i="9"/>
  <c r="C187" i="9"/>
  <c r="E187" i="9" s="1"/>
  <c r="G186" i="9"/>
  <c r="F186" i="9"/>
  <c r="D186" i="9"/>
  <c r="C186" i="9"/>
  <c r="E186" i="9" s="1"/>
  <c r="G185" i="9"/>
  <c r="F185" i="9"/>
  <c r="D185" i="9"/>
  <c r="C185" i="9"/>
  <c r="E185" i="9" s="1"/>
  <c r="G184" i="9"/>
  <c r="F184" i="9"/>
  <c r="D184" i="9"/>
  <c r="C184" i="9"/>
  <c r="E184" i="9" s="1"/>
  <c r="G183" i="9"/>
  <c r="F183" i="9"/>
  <c r="D183" i="9"/>
  <c r="C183" i="9"/>
  <c r="E183" i="9" s="1"/>
  <c r="G182" i="9"/>
  <c r="F182" i="9"/>
  <c r="D182" i="9"/>
  <c r="C182" i="9"/>
  <c r="E182" i="9" s="1"/>
  <c r="G181" i="9"/>
  <c r="F181" i="9"/>
  <c r="D181" i="9"/>
  <c r="C181" i="9"/>
  <c r="E181" i="9" s="1"/>
  <c r="G180" i="9"/>
  <c r="F180" i="9"/>
  <c r="D180" i="9"/>
  <c r="C180" i="9"/>
  <c r="E180" i="9" s="1"/>
  <c r="G179" i="9"/>
  <c r="F179" i="9"/>
  <c r="D179" i="9"/>
  <c r="C179" i="9"/>
  <c r="E179" i="9" s="1"/>
  <c r="G178" i="9"/>
  <c r="F178" i="9"/>
  <c r="D178" i="9"/>
  <c r="C178" i="9"/>
  <c r="E178" i="9" s="1"/>
  <c r="G177" i="9"/>
  <c r="F177" i="9"/>
  <c r="D177" i="9"/>
  <c r="C177" i="9"/>
  <c r="E177" i="9" s="1"/>
  <c r="G176" i="9"/>
  <c r="F176" i="9"/>
  <c r="D176" i="9"/>
  <c r="C176" i="9"/>
  <c r="E176" i="9" s="1"/>
  <c r="G175" i="9"/>
  <c r="F175" i="9"/>
  <c r="D175" i="9"/>
  <c r="C175" i="9"/>
  <c r="E175" i="9" s="1"/>
  <c r="G174" i="9"/>
  <c r="F174" i="9"/>
  <c r="D174" i="9"/>
  <c r="C174" i="9"/>
  <c r="E174" i="9" s="1"/>
  <c r="G173" i="9"/>
  <c r="F173" i="9"/>
  <c r="D173" i="9"/>
  <c r="C173" i="9"/>
  <c r="E173" i="9" s="1"/>
  <c r="G172" i="9"/>
  <c r="F172" i="9"/>
  <c r="D172" i="9"/>
  <c r="C172" i="9"/>
  <c r="E172" i="9" s="1"/>
  <c r="G171" i="9"/>
  <c r="F171" i="9"/>
  <c r="D171" i="9"/>
  <c r="C171" i="9"/>
  <c r="E171" i="9" s="1"/>
  <c r="G170" i="9"/>
  <c r="F170" i="9"/>
  <c r="D170" i="9"/>
  <c r="C170" i="9"/>
  <c r="E170" i="9" s="1"/>
  <c r="G169" i="9"/>
  <c r="F169" i="9"/>
  <c r="D169" i="9"/>
  <c r="C169" i="9"/>
  <c r="E169" i="9" s="1"/>
  <c r="G168" i="9"/>
  <c r="F168" i="9"/>
  <c r="D168" i="9"/>
  <c r="C168" i="9"/>
  <c r="E168" i="9" s="1"/>
  <c r="G167" i="9"/>
  <c r="F167" i="9"/>
  <c r="D167" i="9"/>
  <c r="C167" i="9"/>
  <c r="E167" i="9" s="1"/>
  <c r="G166" i="9"/>
  <c r="F166" i="9"/>
  <c r="D166" i="9"/>
  <c r="C166" i="9"/>
  <c r="E166" i="9" s="1"/>
  <c r="G165" i="9"/>
  <c r="F165" i="9"/>
  <c r="D165" i="9"/>
  <c r="C165" i="9"/>
  <c r="E165" i="9" s="1"/>
  <c r="G164" i="9"/>
  <c r="F164" i="9"/>
  <c r="D164" i="9"/>
  <c r="C164" i="9"/>
  <c r="E164" i="9" s="1"/>
  <c r="G163" i="9"/>
  <c r="F163" i="9"/>
  <c r="D163" i="9"/>
  <c r="C163" i="9"/>
  <c r="E163" i="9" s="1"/>
  <c r="G162" i="9"/>
  <c r="F162" i="9"/>
  <c r="D162" i="9"/>
  <c r="C162" i="9"/>
  <c r="E162" i="9" s="1"/>
  <c r="G161" i="9"/>
  <c r="F161" i="9"/>
  <c r="D161" i="9"/>
  <c r="C161" i="9"/>
  <c r="E161" i="9" s="1"/>
  <c r="G160" i="9"/>
  <c r="F160" i="9"/>
  <c r="D160" i="9"/>
  <c r="C160" i="9"/>
  <c r="E160" i="9" s="1"/>
  <c r="G159" i="9"/>
  <c r="F159" i="9"/>
  <c r="D159" i="9"/>
  <c r="C159" i="9"/>
  <c r="E159" i="9" s="1"/>
  <c r="G158" i="9"/>
  <c r="F158" i="9"/>
  <c r="D158" i="9"/>
  <c r="C158" i="9"/>
  <c r="E158" i="9" s="1"/>
  <c r="G157" i="9"/>
  <c r="F157" i="9"/>
  <c r="D157" i="9"/>
  <c r="C157" i="9"/>
  <c r="E157" i="9" s="1"/>
  <c r="G156" i="9"/>
  <c r="F156" i="9"/>
  <c r="D156" i="9"/>
  <c r="C156" i="9"/>
  <c r="E156" i="9" s="1"/>
  <c r="G155" i="9"/>
  <c r="F155" i="9"/>
  <c r="D155" i="9"/>
  <c r="C155" i="9"/>
  <c r="E155" i="9" s="1"/>
  <c r="G154" i="9"/>
  <c r="F154" i="9"/>
  <c r="D154" i="9"/>
  <c r="C154" i="9"/>
  <c r="E154" i="9" s="1"/>
  <c r="G153" i="9"/>
  <c r="F153" i="9"/>
  <c r="D153" i="9"/>
  <c r="C153" i="9"/>
  <c r="E153" i="9" s="1"/>
  <c r="G152" i="9"/>
  <c r="F152" i="9"/>
  <c r="D152" i="9"/>
  <c r="C152" i="9"/>
  <c r="E152" i="9" s="1"/>
  <c r="G151" i="9"/>
  <c r="F151" i="9"/>
  <c r="D151" i="9"/>
  <c r="C151" i="9"/>
  <c r="E151" i="9" s="1"/>
  <c r="G150" i="9"/>
  <c r="F150" i="9"/>
  <c r="D150" i="9"/>
  <c r="C150" i="9"/>
  <c r="E150" i="9" s="1"/>
  <c r="G149" i="9"/>
  <c r="F149" i="9"/>
  <c r="D149" i="9"/>
  <c r="C149" i="9"/>
  <c r="E149" i="9" s="1"/>
  <c r="G148" i="9"/>
  <c r="F148" i="9"/>
  <c r="D148" i="9"/>
  <c r="C148" i="9"/>
  <c r="E148" i="9" s="1"/>
  <c r="G147" i="9"/>
  <c r="F147" i="9"/>
  <c r="D147" i="9"/>
  <c r="C147" i="9"/>
  <c r="E147" i="9" s="1"/>
  <c r="G146" i="9"/>
  <c r="F146" i="9"/>
  <c r="D146" i="9"/>
  <c r="C146" i="9"/>
  <c r="E146" i="9" s="1"/>
  <c r="G145" i="9"/>
  <c r="F145" i="9"/>
  <c r="D145" i="9"/>
  <c r="C145" i="9"/>
  <c r="E145" i="9" s="1"/>
  <c r="G144" i="9"/>
  <c r="F144" i="9"/>
  <c r="D144" i="9"/>
  <c r="C144" i="9"/>
  <c r="E144" i="9" s="1"/>
  <c r="G143" i="9"/>
  <c r="F143" i="9"/>
  <c r="D143" i="9"/>
  <c r="C143" i="9"/>
  <c r="E143" i="9" s="1"/>
  <c r="G142" i="9"/>
  <c r="F142" i="9"/>
  <c r="D142" i="9"/>
  <c r="C142" i="9"/>
  <c r="E142" i="9" s="1"/>
  <c r="G141" i="9"/>
  <c r="F141" i="9"/>
  <c r="D141" i="9"/>
  <c r="C141" i="9"/>
  <c r="E141" i="9" s="1"/>
  <c r="G140" i="9"/>
  <c r="F140" i="9"/>
  <c r="D140" i="9"/>
  <c r="C140" i="9"/>
  <c r="E140" i="9" s="1"/>
  <c r="G139" i="9"/>
  <c r="F139" i="9"/>
  <c r="D139" i="9"/>
  <c r="C139" i="9"/>
  <c r="E139" i="9" s="1"/>
  <c r="G138" i="9"/>
  <c r="F138" i="9"/>
  <c r="D138" i="9"/>
  <c r="C138" i="9"/>
  <c r="E138" i="9" s="1"/>
  <c r="G137" i="9"/>
  <c r="F137" i="9"/>
  <c r="D137" i="9"/>
  <c r="C137" i="9"/>
  <c r="E137" i="9" s="1"/>
  <c r="G136" i="9"/>
  <c r="F136" i="9"/>
  <c r="D136" i="9"/>
  <c r="C136" i="9"/>
  <c r="E136" i="9" s="1"/>
  <c r="G135" i="9"/>
  <c r="F135" i="9"/>
  <c r="D135" i="9"/>
  <c r="C135" i="9"/>
  <c r="E135" i="9" s="1"/>
  <c r="G134" i="9"/>
  <c r="F134" i="9"/>
  <c r="D134" i="9"/>
  <c r="C134" i="9"/>
  <c r="E134" i="9" s="1"/>
  <c r="G133" i="9"/>
  <c r="F133" i="9"/>
  <c r="D133" i="9"/>
  <c r="C133" i="9"/>
  <c r="E133" i="9" s="1"/>
  <c r="G132" i="9"/>
  <c r="F132" i="9"/>
  <c r="D132" i="9"/>
  <c r="C132" i="9"/>
  <c r="E132" i="9" s="1"/>
  <c r="R131" i="9"/>
  <c r="G131" i="9"/>
  <c r="F131" i="9"/>
  <c r="D131" i="9"/>
  <c r="C131" i="9"/>
  <c r="E131" i="9" s="1"/>
  <c r="G130" i="9"/>
  <c r="F130" i="9"/>
  <c r="D130" i="9"/>
  <c r="C130" i="9"/>
  <c r="E130" i="9" s="1"/>
  <c r="G129" i="9"/>
  <c r="F129" i="9"/>
  <c r="D129" i="9"/>
  <c r="C129" i="9"/>
  <c r="E129" i="9" s="1"/>
  <c r="G128" i="9"/>
  <c r="F128" i="9"/>
  <c r="D128" i="9"/>
  <c r="C128" i="9"/>
  <c r="E128" i="9" s="1"/>
  <c r="G127" i="9"/>
  <c r="F127" i="9"/>
  <c r="D127" i="9"/>
  <c r="C127" i="9"/>
  <c r="E127" i="9" s="1"/>
  <c r="G126" i="9"/>
  <c r="F126" i="9"/>
  <c r="D126" i="9"/>
  <c r="C126" i="9"/>
  <c r="E126" i="9" s="1"/>
  <c r="G125" i="9"/>
  <c r="F125" i="9"/>
  <c r="D125" i="9"/>
  <c r="C125" i="9"/>
  <c r="E125" i="9" s="1"/>
  <c r="G124" i="9"/>
  <c r="F124" i="9"/>
  <c r="D124" i="9"/>
  <c r="C124" i="9"/>
  <c r="E124" i="9" s="1"/>
  <c r="G123" i="9"/>
  <c r="F123" i="9"/>
  <c r="D123" i="9"/>
  <c r="C123" i="9"/>
  <c r="E123" i="9" s="1"/>
  <c r="G122" i="9"/>
  <c r="F122" i="9"/>
  <c r="D122" i="9"/>
  <c r="C122" i="9"/>
  <c r="E122" i="9" s="1"/>
  <c r="G121" i="9"/>
  <c r="F121" i="9"/>
  <c r="D121" i="9"/>
  <c r="C121" i="9"/>
  <c r="E121" i="9" s="1"/>
  <c r="G120" i="9"/>
  <c r="F120" i="9"/>
  <c r="D120" i="9"/>
  <c r="C120" i="9"/>
  <c r="E120" i="9" s="1"/>
  <c r="G119" i="9"/>
  <c r="F119" i="9"/>
  <c r="D119" i="9"/>
  <c r="C119" i="9"/>
  <c r="E119" i="9" s="1"/>
  <c r="G118" i="9"/>
  <c r="F118" i="9"/>
  <c r="D118" i="9"/>
  <c r="C118" i="9"/>
  <c r="E118" i="9" s="1"/>
  <c r="G117" i="9"/>
  <c r="F117" i="9"/>
  <c r="D117" i="9"/>
  <c r="C117" i="9"/>
  <c r="E117" i="9" s="1"/>
  <c r="G116" i="9"/>
  <c r="F116" i="9"/>
  <c r="D116" i="9"/>
  <c r="C116" i="9"/>
  <c r="E116" i="9" s="1"/>
  <c r="G115" i="9"/>
  <c r="F115" i="9"/>
  <c r="D115" i="9"/>
  <c r="C115" i="9"/>
  <c r="E115" i="9" s="1"/>
  <c r="G114" i="9"/>
  <c r="F114" i="9"/>
  <c r="D114" i="9"/>
  <c r="C114" i="9"/>
  <c r="E114" i="9" s="1"/>
  <c r="G113" i="9"/>
  <c r="F113" i="9"/>
  <c r="D113" i="9"/>
  <c r="C113" i="9"/>
  <c r="E113" i="9" s="1"/>
  <c r="G112" i="9"/>
  <c r="F112" i="9"/>
  <c r="D112" i="9"/>
  <c r="C112" i="9"/>
  <c r="E112" i="9" s="1"/>
  <c r="G111" i="9"/>
  <c r="F111" i="9"/>
  <c r="D111" i="9"/>
  <c r="C111" i="9"/>
  <c r="E111" i="9" s="1"/>
  <c r="G110" i="9"/>
  <c r="F110" i="9"/>
  <c r="D110" i="9"/>
  <c r="C110" i="9"/>
  <c r="E110" i="9" s="1"/>
  <c r="G109" i="9"/>
  <c r="F109" i="9"/>
  <c r="D109" i="9"/>
  <c r="C109" i="9"/>
  <c r="E109" i="9" s="1"/>
  <c r="G108" i="9"/>
  <c r="F108" i="9"/>
  <c r="D108" i="9"/>
  <c r="C108" i="9"/>
  <c r="E108" i="9" s="1"/>
  <c r="G107" i="9"/>
  <c r="F107" i="9"/>
  <c r="D107" i="9"/>
  <c r="C107" i="9"/>
  <c r="E107" i="9" s="1"/>
  <c r="G106" i="9"/>
  <c r="F106" i="9"/>
  <c r="D106" i="9"/>
  <c r="C106" i="9"/>
  <c r="E106" i="9" s="1"/>
  <c r="G105" i="9"/>
  <c r="F105" i="9"/>
  <c r="D105" i="9"/>
  <c r="C105" i="9"/>
  <c r="E105" i="9" s="1"/>
  <c r="G104" i="9"/>
  <c r="F104" i="9"/>
  <c r="D104" i="9"/>
  <c r="C104" i="9"/>
  <c r="E104" i="9" s="1"/>
  <c r="G103" i="9"/>
  <c r="F103" i="9"/>
  <c r="D103" i="9"/>
  <c r="C103" i="9"/>
  <c r="E103" i="9" s="1"/>
  <c r="R102" i="9"/>
  <c r="G102" i="9"/>
  <c r="F102" i="9"/>
  <c r="D102" i="9"/>
  <c r="C102" i="9"/>
  <c r="E102" i="9" s="1"/>
  <c r="G101" i="9"/>
  <c r="F101" i="9"/>
  <c r="D101" i="9"/>
  <c r="C101" i="9"/>
  <c r="E101" i="9" s="1"/>
  <c r="G100" i="9"/>
  <c r="F100" i="9"/>
  <c r="D100" i="9"/>
  <c r="C100" i="9"/>
  <c r="E100" i="9" s="1"/>
  <c r="G99" i="9"/>
  <c r="F99" i="9"/>
  <c r="D99" i="9"/>
  <c r="C99" i="9"/>
  <c r="E99" i="9" s="1"/>
  <c r="G98" i="9"/>
  <c r="F98" i="9"/>
  <c r="D98" i="9"/>
  <c r="C98" i="9"/>
  <c r="E98" i="9" s="1"/>
  <c r="G97" i="9"/>
  <c r="F97" i="9"/>
  <c r="D97" i="9"/>
  <c r="C97" i="9"/>
  <c r="E97" i="9" s="1"/>
  <c r="G96" i="9"/>
  <c r="F96" i="9"/>
  <c r="D96" i="9"/>
  <c r="C96" i="9"/>
  <c r="E96" i="9" s="1"/>
  <c r="G95" i="9"/>
  <c r="F95" i="9"/>
  <c r="D95" i="9"/>
  <c r="C95" i="9"/>
  <c r="E95" i="9" s="1"/>
  <c r="G94" i="9"/>
  <c r="F94" i="9"/>
  <c r="D94" i="9"/>
  <c r="C94" i="9"/>
  <c r="E94" i="9" s="1"/>
  <c r="G93" i="9"/>
  <c r="F93" i="9"/>
  <c r="D93" i="9"/>
  <c r="C93" i="9"/>
  <c r="E93" i="9" s="1"/>
  <c r="G92" i="9"/>
  <c r="F92" i="9"/>
  <c r="D92" i="9"/>
  <c r="C92" i="9"/>
  <c r="E92" i="9" s="1"/>
  <c r="G91" i="9"/>
  <c r="F91" i="9"/>
  <c r="D91" i="9"/>
  <c r="C91" i="9"/>
  <c r="E91" i="9" s="1"/>
  <c r="G90" i="9"/>
  <c r="F90" i="9"/>
  <c r="D90" i="9"/>
  <c r="C90" i="9"/>
  <c r="E90" i="9" s="1"/>
  <c r="G89" i="9"/>
  <c r="F89" i="9"/>
  <c r="D89" i="9"/>
  <c r="C89" i="9"/>
  <c r="E89" i="9" s="1"/>
  <c r="G88" i="9"/>
  <c r="F88" i="9"/>
  <c r="D88" i="9"/>
  <c r="C88" i="9"/>
  <c r="E88" i="9" s="1"/>
  <c r="G87" i="9"/>
  <c r="F87" i="9"/>
  <c r="D87" i="9"/>
  <c r="C87" i="9"/>
  <c r="E87" i="9" s="1"/>
  <c r="G86" i="9"/>
  <c r="K86" i="9" s="1"/>
  <c r="F86" i="9"/>
  <c r="D86" i="9"/>
  <c r="C86" i="9"/>
  <c r="E86" i="9" s="1"/>
  <c r="G85" i="9"/>
  <c r="F85" i="9"/>
  <c r="D85" i="9"/>
  <c r="C85" i="9"/>
  <c r="E85" i="9" s="1"/>
  <c r="G84" i="9"/>
  <c r="F84" i="9"/>
  <c r="D84" i="9"/>
  <c r="C84" i="9"/>
  <c r="E84" i="9" s="1"/>
  <c r="G83" i="9"/>
  <c r="F83" i="9"/>
  <c r="D83" i="9"/>
  <c r="C83" i="9"/>
  <c r="E83" i="9" s="1"/>
  <c r="G82" i="9"/>
  <c r="F82" i="9"/>
  <c r="D82" i="9"/>
  <c r="C82" i="9"/>
  <c r="E82" i="9" s="1"/>
  <c r="G81" i="9"/>
  <c r="F81" i="9"/>
  <c r="D81" i="9"/>
  <c r="C81" i="9"/>
  <c r="E81" i="9" s="1"/>
  <c r="G80" i="9"/>
  <c r="F80" i="9"/>
  <c r="D80" i="9"/>
  <c r="C80" i="9"/>
  <c r="E80" i="9" s="1"/>
  <c r="G79" i="9"/>
  <c r="F79" i="9"/>
  <c r="D79" i="9"/>
  <c r="C79" i="9"/>
  <c r="E79" i="9" s="1"/>
  <c r="G78" i="9"/>
  <c r="F78" i="9"/>
  <c r="D78" i="9"/>
  <c r="C78" i="9"/>
  <c r="E78" i="9" s="1"/>
  <c r="G77" i="9"/>
  <c r="F77" i="9"/>
  <c r="D77" i="9"/>
  <c r="C77" i="9"/>
  <c r="E77" i="9" s="1"/>
  <c r="G76" i="9"/>
  <c r="F76" i="9"/>
  <c r="D76" i="9"/>
  <c r="C76" i="9"/>
  <c r="E76" i="9" s="1"/>
  <c r="G75" i="9"/>
  <c r="F75" i="9"/>
  <c r="D75" i="9"/>
  <c r="C75" i="9"/>
  <c r="E75" i="9" s="1"/>
  <c r="G74" i="9"/>
  <c r="F74" i="9"/>
  <c r="D74" i="9"/>
  <c r="C74" i="9"/>
  <c r="E74" i="9" s="1"/>
  <c r="G73" i="9"/>
  <c r="F73" i="9"/>
  <c r="D73" i="9"/>
  <c r="C73" i="9"/>
  <c r="E73" i="9" s="1"/>
  <c r="R72" i="9"/>
  <c r="G72" i="9"/>
  <c r="F72" i="9"/>
  <c r="D72" i="9"/>
  <c r="C72" i="9"/>
  <c r="E72" i="9" s="1"/>
  <c r="G71" i="9"/>
  <c r="F71" i="9"/>
  <c r="D71" i="9"/>
  <c r="C71" i="9"/>
  <c r="E71" i="9" s="1"/>
  <c r="G70" i="9"/>
  <c r="F70" i="9"/>
  <c r="D70" i="9"/>
  <c r="C70" i="9"/>
  <c r="E70" i="9" s="1"/>
  <c r="G69" i="9"/>
  <c r="F69" i="9"/>
  <c r="D69" i="9"/>
  <c r="C69" i="9"/>
  <c r="E69" i="9" s="1"/>
  <c r="G68" i="9"/>
  <c r="F68" i="9"/>
  <c r="D68" i="9"/>
  <c r="C68" i="9"/>
  <c r="E68" i="9" s="1"/>
  <c r="R67" i="9"/>
  <c r="G67" i="9"/>
  <c r="F67" i="9"/>
  <c r="D67" i="9"/>
  <c r="C67" i="9"/>
  <c r="E67" i="9" s="1"/>
  <c r="R66" i="9"/>
  <c r="G66" i="9"/>
  <c r="F66" i="9"/>
  <c r="D66" i="9"/>
  <c r="C66" i="9"/>
  <c r="E66" i="9" s="1"/>
  <c r="AY65" i="9"/>
  <c r="R65" i="9"/>
  <c r="G65" i="9"/>
  <c r="F65" i="9"/>
  <c r="D65" i="9"/>
  <c r="C65" i="9"/>
  <c r="E65" i="9" s="1"/>
  <c r="G64" i="9"/>
  <c r="F64" i="9"/>
  <c r="D64" i="9"/>
  <c r="C64" i="9"/>
  <c r="E64" i="9" s="1"/>
  <c r="R63" i="9"/>
  <c r="G63" i="9"/>
  <c r="F63" i="9"/>
  <c r="D63" i="9"/>
  <c r="C63" i="9"/>
  <c r="E63" i="9" s="1"/>
  <c r="G62" i="9"/>
  <c r="F62" i="9"/>
  <c r="D62" i="9"/>
  <c r="C62" i="9"/>
  <c r="E62" i="9" s="1"/>
  <c r="G61" i="9"/>
  <c r="F61" i="9"/>
  <c r="D61" i="9"/>
  <c r="C61" i="9"/>
  <c r="E61" i="9" s="1"/>
  <c r="G60" i="9"/>
  <c r="F60" i="9"/>
  <c r="D60" i="9"/>
  <c r="C60" i="9"/>
  <c r="E60" i="9" s="1"/>
  <c r="G59" i="9"/>
  <c r="F59" i="9"/>
  <c r="D59" i="9"/>
  <c r="C59" i="9"/>
  <c r="E59" i="9" s="1"/>
  <c r="G58" i="9"/>
  <c r="F58" i="9"/>
  <c r="D58" i="9"/>
  <c r="C58" i="9"/>
  <c r="E58" i="9" s="1"/>
  <c r="G57" i="9"/>
  <c r="F57" i="9"/>
  <c r="D57" i="9"/>
  <c r="C57" i="9"/>
  <c r="E57" i="9" s="1"/>
  <c r="G56" i="9"/>
  <c r="F56" i="9"/>
  <c r="D56" i="9"/>
  <c r="C56" i="9"/>
  <c r="E56" i="9" s="1"/>
  <c r="G55" i="9"/>
  <c r="F55" i="9"/>
  <c r="D55" i="9"/>
  <c r="C55" i="9"/>
  <c r="E55" i="9" s="1"/>
  <c r="G54" i="9"/>
  <c r="F54" i="9"/>
  <c r="D54" i="9"/>
  <c r="C54" i="9"/>
  <c r="E54" i="9" s="1"/>
  <c r="R53" i="9"/>
  <c r="G53" i="9"/>
  <c r="F53" i="9"/>
  <c r="D53" i="9"/>
  <c r="C53" i="9"/>
  <c r="E53" i="9" s="1"/>
  <c r="AY52" i="9"/>
  <c r="G52" i="9"/>
  <c r="F52" i="9"/>
  <c r="D52" i="9"/>
  <c r="C52" i="9"/>
  <c r="E52" i="9" s="1"/>
  <c r="G51" i="9"/>
  <c r="F51" i="9"/>
  <c r="D51" i="9"/>
  <c r="C51" i="9"/>
  <c r="E51" i="9" s="1"/>
  <c r="G50" i="9"/>
  <c r="F50" i="9"/>
  <c r="D50" i="9"/>
  <c r="C50" i="9"/>
  <c r="E50" i="9" s="1"/>
  <c r="G49" i="9"/>
  <c r="F49" i="9"/>
  <c r="D49" i="9"/>
  <c r="C49" i="9"/>
  <c r="E49" i="9" s="1"/>
  <c r="G48" i="9"/>
  <c r="F48" i="9"/>
  <c r="D48" i="9"/>
  <c r="C48" i="9"/>
  <c r="E48" i="9" s="1"/>
  <c r="G47" i="9"/>
  <c r="F47" i="9"/>
  <c r="D47" i="9"/>
  <c r="C47" i="9"/>
  <c r="E47" i="9" s="1"/>
  <c r="G46" i="9"/>
  <c r="F46" i="9"/>
  <c r="D46" i="9"/>
  <c r="C46" i="9"/>
  <c r="E46" i="9" s="1"/>
  <c r="G45" i="9"/>
  <c r="F45" i="9"/>
  <c r="D45" i="9"/>
  <c r="C45" i="9"/>
  <c r="E45" i="9" s="1"/>
  <c r="G44" i="9"/>
  <c r="F44" i="9"/>
  <c r="D44" i="9"/>
  <c r="C44" i="9"/>
  <c r="E44" i="9" s="1"/>
  <c r="G43" i="9"/>
  <c r="F43" i="9"/>
  <c r="D43" i="9"/>
  <c r="C43" i="9"/>
  <c r="E43" i="9" s="1"/>
  <c r="G42" i="9"/>
  <c r="F42" i="9"/>
  <c r="D42" i="9"/>
  <c r="C42" i="9"/>
  <c r="E42" i="9" s="1"/>
  <c r="G41" i="9"/>
  <c r="F41" i="9"/>
  <c r="D41" i="9"/>
  <c r="C41" i="9"/>
  <c r="E41" i="9" s="1"/>
  <c r="G40" i="9"/>
  <c r="F40" i="9"/>
  <c r="D40" i="9"/>
  <c r="C40" i="9"/>
  <c r="E40" i="9" s="1"/>
  <c r="R39" i="9"/>
  <c r="G39" i="9"/>
  <c r="F39" i="9"/>
  <c r="D39" i="9"/>
  <c r="C39" i="9"/>
  <c r="E39" i="9" s="1"/>
  <c r="G38" i="9"/>
  <c r="F38" i="9"/>
  <c r="D38" i="9"/>
  <c r="C38" i="9"/>
  <c r="E38" i="9" s="1"/>
  <c r="G37" i="9"/>
  <c r="F37" i="9"/>
  <c r="D37" i="9"/>
  <c r="C37" i="9"/>
  <c r="E37" i="9" s="1"/>
  <c r="G36" i="9"/>
  <c r="F36" i="9"/>
  <c r="D36" i="9"/>
  <c r="C36" i="9"/>
  <c r="E36" i="9" s="1"/>
  <c r="G35" i="9"/>
  <c r="F35" i="9"/>
  <c r="D35" i="9"/>
  <c r="C35" i="9"/>
  <c r="E35" i="9" s="1"/>
  <c r="R34" i="9"/>
  <c r="G34" i="9"/>
  <c r="F34" i="9"/>
  <c r="D34" i="9"/>
  <c r="C34" i="9"/>
  <c r="E34" i="9" s="1"/>
  <c r="R33" i="9"/>
  <c r="G33" i="9"/>
  <c r="F33" i="9"/>
  <c r="D33" i="9"/>
  <c r="C33" i="9"/>
  <c r="E33" i="9" s="1"/>
  <c r="G32" i="9"/>
  <c r="F32" i="9"/>
  <c r="D32" i="9"/>
  <c r="C32" i="9"/>
  <c r="E32" i="9" s="1"/>
  <c r="G31" i="9"/>
  <c r="F31" i="9"/>
  <c r="D31" i="9"/>
  <c r="C31" i="9"/>
  <c r="E31" i="9" s="1"/>
  <c r="G30" i="9"/>
  <c r="F30" i="9"/>
  <c r="D30" i="9"/>
  <c r="C30" i="9"/>
  <c r="E30" i="9" s="1"/>
  <c r="G29" i="9"/>
  <c r="F29" i="9"/>
  <c r="D29" i="9"/>
  <c r="C29" i="9"/>
  <c r="E29" i="9" s="1"/>
  <c r="R28" i="9"/>
  <c r="G28" i="9"/>
  <c r="F28" i="9"/>
  <c r="D28" i="9"/>
  <c r="C28" i="9"/>
  <c r="E28" i="9" s="1"/>
  <c r="G27" i="9"/>
  <c r="F27" i="9"/>
  <c r="D27" i="9"/>
  <c r="C27" i="9"/>
  <c r="E27" i="9" s="1"/>
  <c r="R26" i="9"/>
  <c r="G26" i="9"/>
  <c r="F26" i="9"/>
  <c r="D26" i="9"/>
  <c r="C26" i="9"/>
  <c r="E26" i="9" s="1"/>
  <c r="G25" i="9"/>
  <c r="F25" i="9"/>
  <c r="D25" i="9"/>
  <c r="C25" i="9"/>
  <c r="E25" i="9" s="1"/>
  <c r="R24" i="9"/>
  <c r="G24" i="9"/>
  <c r="F24" i="9"/>
  <c r="D24" i="9"/>
  <c r="C24" i="9"/>
  <c r="E24" i="9" s="1"/>
  <c r="G23" i="9"/>
  <c r="F23" i="9"/>
  <c r="D23" i="9"/>
  <c r="C23" i="9"/>
  <c r="E23" i="9" s="1"/>
  <c r="R22" i="9"/>
  <c r="G22" i="9"/>
  <c r="F22" i="9"/>
  <c r="D22" i="9"/>
  <c r="C22" i="9"/>
  <c r="E22" i="9" s="1"/>
  <c r="R21" i="9"/>
  <c r="G21" i="9"/>
  <c r="F21" i="9"/>
  <c r="D21" i="9"/>
  <c r="C21" i="9"/>
  <c r="E21" i="9" s="1"/>
  <c r="G20" i="9"/>
  <c r="F20" i="9"/>
  <c r="D20" i="9"/>
  <c r="C20" i="9"/>
  <c r="E20" i="9" s="1"/>
  <c r="R19" i="9"/>
  <c r="G19" i="9"/>
  <c r="F19" i="9"/>
  <c r="D19" i="9"/>
  <c r="C19" i="9"/>
  <c r="E19" i="9" s="1"/>
  <c r="R18" i="9"/>
  <c r="G18" i="9"/>
  <c r="F18" i="9"/>
  <c r="D18" i="9"/>
  <c r="C18" i="9"/>
  <c r="E18" i="9" s="1"/>
  <c r="G17" i="9"/>
  <c r="F17" i="9"/>
  <c r="D17" i="9"/>
  <c r="C17" i="9"/>
  <c r="E17" i="9" s="1"/>
  <c r="R16" i="9"/>
  <c r="G16" i="9"/>
  <c r="F16" i="9"/>
  <c r="D16" i="9"/>
  <c r="C16" i="9"/>
  <c r="E16" i="9" s="1"/>
  <c r="F18" i="6"/>
  <c r="D18" i="6"/>
  <c r="F17" i="6"/>
  <c r="D17" i="6"/>
  <c r="D26" i="5"/>
  <c r="D14" i="5"/>
  <c r="B3" i="5"/>
  <c r="D35" i="4"/>
  <c r="D34" i="4"/>
  <c r="D33" i="4"/>
  <c r="D32" i="4"/>
  <c r="D36" i="4" s="1"/>
  <c r="N23" i="4"/>
  <c r="M23" i="4"/>
  <c r="L23" i="4"/>
  <c r="K23" i="4"/>
  <c r="J23" i="4"/>
  <c r="I23" i="4"/>
  <c r="H23" i="4"/>
  <c r="G23" i="4"/>
  <c r="F23" i="4"/>
  <c r="E23" i="4"/>
  <c r="D23" i="4"/>
  <c r="J19" i="4"/>
  <c r="H19" i="4"/>
  <c r="G19" i="4"/>
  <c r="M13" i="4"/>
  <c r="L13" i="4"/>
  <c r="K13" i="4"/>
  <c r="J13" i="4"/>
  <c r="I13" i="4"/>
  <c r="H13" i="4"/>
  <c r="G13" i="4"/>
  <c r="F13" i="4"/>
  <c r="E13" i="4"/>
  <c r="D13" i="4"/>
  <c r="N12" i="4"/>
  <c r="M12" i="4"/>
  <c r="L12" i="4"/>
  <c r="K12" i="4"/>
  <c r="J12" i="4"/>
  <c r="I12" i="4"/>
  <c r="H12" i="4"/>
  <c r="G12" i="4"/>
  <c r="F12" i="4"/>
  <c r="E12" i="4"/>
  <c r="D76" i="3"/>
  <c r="D66" i="3"/>
  <c r="N65" i="3"/>
  <c r="J65" i="3"/>
  <c r="H65" i="3"/>
  <c r="G65" i="3"/>
  <c r="F65" i="3"/>
  <c r="N64" i="3"/>
  <c r="M64" i="3"/>
  <c r="L64" i="3"/>
  <c r="K64" i="3"/>
  <c r="J64" i="3"/>
  <c r="I64" i="3"/>
  <c r="H64" i="3"/>
  <c r="G64" i="3"/>
  <c r="F64" i="3"/>
  <c r="E64" i="3"/>
  <c r="D64" i="3"/>
  <c r="N56" i="3"/>
  <c r="AL14" i="9" s="1"/>
  <c r="M56" i="3"/>
  <c r="M20" i="4" s="1"/>
  <c r="L56" i="3"/>
  <c r="L20" i="4" s="1"/>
  <c r="F56" i="3"/>
  <c r="AD14" i="9" s="1"/>
  <c r="E56" i="3"/>
  <c r="E20" i="4" s="1"/>
  <c r="D56" i="3"/>
  <c r="D50" i="3" s="1"/>
  <c r="D55" i="3"/>
  <c r="N51" i="3"/>
  <c r="M51" i="3"/>
  <c r="L51" i="3"/>
  <c r="K51" i="3"/>
  <c r="J51" i="3"/>
  <c r="I51" i="3"/>
  <c r="H51" i="3"/>
  <c r="G51" i="3"/>
  <c r="F51" i="3"/>
  <c r="E51" i="3"/>
  <c r="N50" i="3"/>
  <c r="F50" i="3"/>
  <c r="N49" i="3"/>
  <c r="N19" i="4" s="1"/>
  <c r="M49" i="3"/>
  <c r="M19" i="4" s="1"/>
  <c r="L49" i="3"/>
  <c r="L19" i="4" s="1"/>
  <c r="K49" i="3"/>
  <c r="K19" i="4" s="1"/>
  <c r="J49" i="3"/>
  <c r="I49" i="3"/>
  <c r="I19" i="4" s="1"/>
  <c r="H49" i="3"/>
  <c r="G49" i="3"/>
  <c r="F49" i="3"/>
  <c r="F19" i="4" s="1"/>
  <c r="E49" i="3"/>
  <c r="E19" i="4" s="1"/>
  <c r="N48" i="3"/>
  <c r="M48" i="3"/>
  <c r="L48" i="3"/>
  <c r="K48" i="3"/>
  <c r="J48" i="3"/>
  <c r="I48" i="3"/>
  <c r="H48" i="3"/>
  <c r="G48" i="3"/>
  <c r="F48" i="3"/>
  <c r="E48" i="3"/>
  <c r="D48" i="3"/>
  <c r="D47" i="3"/>
  <c r="D21" i="4" s="1"/>
  <c r="D46" i="3"/>
  <c r="N41" i="3"/>
  <c r="G41" i="3"/>
  <c r="F41" i="3"/>
  <c r="D30" i="3"/>
  <c r="D37" i="3" s="1"/>
  <c r="D25" i="3"/>
  <c r="N21" i="3"/>
  <c r="L21" i="3"/>
  <c r="J21" i="3"/>
  <c r="I21" i="3"/>
  <c r="I41" i="3" s="1"/>
  <c r="H21" i="3"/>
  <c r="G21" i="3"/>
  <c r="F21" i="3"/>
  <c r="D21" i="3"/>
  <c r="N20" i="3"/>
  <c r="N10" i="4" s="1"/>
  <c r="M20" i="3"/>
  <c r="L20" i="3"/>
  <c r="L41" i="3" s="1"/>
  <c r="K20" i="3"/>
  <c r="J20" i="3"/>
  <c r="J10" i="4" s="1"/>
  <c r="I20" i="3"/>
  <c r="I10" i="4" s="1"/>
  <c r="H20" i="3"/>
  <c r="H10" i="4" s="1"/>
  <c r="G20" i="3"/>
  <c r="G10" i="4" s="1"/>
  <c r="F20" i="3"/>
  <c r="F10" i="4" s="1"/>
  <c r="E20" i="3"/>
  <c r="D20" i="3"/>
  <c r="D41" i="3" s="1"/>
  <c r="D18" i="3"/>
  <c r="E17" i="3"/>
  <c r="E10" i="3"/>
  <c r="E11" i="3" s="1"/>
  <c r="D10" i="3"/>
  <c r="D17" i="3" s="1"/>
  <c r="F9" i="3"/>
  <c r="F10" i="3" s="1"/>
  <c r="E9" i="3"/>
  <c r="D9" i="3"/>
  <c r="E6" i="3"/>
  <c r="E18" i="3" s="1"/>
  <c r="D6" i="3"/>
  <c r="E4" i="3"/>
  <c r="F4" i="3" s="1"/>
  <c r="G4" i="3" s="1"/>
  <c r="H4" i="3" s="1"/>
  <c r="I4" i="3" s="1"/>
  <c r="J4" i="3" s="1"/>
  <c r="K4" i="3" s="1"/>
  <c r="L4" i="3" s="1"/>
  <c r="M4" i="3" s="1"/>
  <c r="N4" i="3" s="1"/>
  <c r="D4" i="3"/>
  <c r="D4" i="4" s="1"/>
  <c r="E4" i="4" s="1"/>
  <c r="F4" i="4" s="1"/>
  <c r="G4" i="4" s="1"/>
  <c r="H4" i="4" s="1"/>
  <c r="I4" i="4" s="1"/>
  <c r="J4" i="4" s="1"/>
  <c r="K4" i="4" s="1"/>
  <c r="L4" i="4" s="1"/>
  <c r="M4" i="4" s="1"/>
  <c r="N4" i="4" s="1"/>
  <c r="D55" i="2"/>
  <c r="D24" i="2"/>
  <c r="D23" i="2"/>
  <c r="D16" i="2"/>
  <c r="G517" i="9" s="1"/>
  <c r="D15" i="2"/>
  <c r="D517" i="9" s="1"/>
  <c r="D14" i="2"/>
  <c r="F517" i="9" s="1"/>
  <c r="D13" i="2"/>
  <c r="E517" i="9" s="1"/>
  <c r="F6" i="2"/>
  <c r="O81" i="9" l="1"/>
  <c r="M101" i="9"/>
  <c r="O145" i="9"/>
  <c r="Q177" i="9"/>
  <c r="L181" i="9"/>
  <c r="L134" i="9"/>
  <c r="I134" i="9"/>
  <c r="I198" i="9"/>
  <c r="T198" i="9" s="1"/>
  <c r="H97" i="9"/>
  <c r="P432" i="9"/>
  <c r="O74" i="9"/>
  <c r="N289" i="9"/>
  <c r="P381" i="9"/>
  <c r="O389" i="9"/>
  <c r="M417" i="9"/>
  <c r="Q421" i="9"/>
  <c r="P505" i="9"/>
  <c r="M118" i="9"/>
  <c r="I237" i="9"/>
  <c r="I118" i="9"/>
  <c r="J206" i="9"/>
  <c r="H150" i="9"/>
  <c r="M57" i="9"/>
  <c r="N65" i="9"/>
  <c r="J203" i="9"/>
  <c r="I322" i="9"/>
  <c r="K483" i="9"/>
  <c r="P487" i="9"/>
  <c r="L491" i="9"/>
  <c r="J503" i="9"/>
  <c r="N132" i="9"/>
  <c r="Q164" i="9"/>
  <c r="I86" i="9"/>
  <c r="H496" i="9"/>
  <c r="H307" i="9"/>
  <c r="H351" i="9"/>
  <c r="O54" i="9"/>
  <c r="M80" i="9"/>
  <c r="P86" i="9"/>
  <c r="L216" i="9"/>
  <c r="X216" i="9" s="1"/>
  <c r="Q280" i="9"/>
  <c r="J304" i="9"/>
  <c r="O308" i="9"/>
  <c r="H503" i="9"/>
  <c r="H86" i="9"/>
  <c r="J73" i="9"/>
  <c r="L303" i="9"/>
  <c r="X303" i="9" s="1"/>
  <c r="H21" i="9"/>
  <c r="S21" i="9" s="1"/>
  <c r="Q47" i="9"/>
  <c r="N67" i="9"/>
  <c r="L340" i="9"/>
  <c r="P392" i="9"/>
  <c r="Q450" i="9"/>
  <c r="K452" i="9"/>
  <c r="I171" i="9"/>
  <c r="L315" i="9"/>
  <c r="I353" i="9"/>
  <c r="H427" i="9"/>
  <c r="J51" i="9"/>
  <c r="N156" i="9"/>
  <c r="M176" i="9"/>
  <c r="I216" i="9"/>
  <c r="H234" i="9"/>
  <c r="S234" i="9" s="1"/>
  <c r="H432" i="9"/>
  <c r="S432" i="9" s="1"/>
  <c r="P456" i="9"/>
  <c r="P482" i="9"/>
  <c r="K486" i="9"/>
  <c r="H469" i="9"/>
  <c r="P73" i="9"/>
  <c r="J171" i="9"/>
  <c r="H219" i="9"/>
  <c r="S219" i="9" s="1"/>
  <c r="J260" i="9"/>
  <c r="I483" i="9"/>
  <c r="Q156" i="9"/>
  <c r="J317" i="9"/>
  <c r="I16" i="9"/>
  <c r="M223" i="9"/>
  <c r="I312" i="9"/>
  <c r="M20" i="9"/>
  <c r="I93" i="9"/>
  <c r="L176" i="9"/>
  <c r="I203" i="9"/>
  <c r="U203" i="9" s="1"/>
  <c r="M213" i="9"/>
  <c r="H243" i="9"/>
  <c r="K301" i="9"/>
  <c r="M303" i="9"/>
  <c r="P340" i="9"/>
  <c r="H389" i="9"/>
  <c r="S389" i="9" s="1"/>
  <c r="P401" i="9"/>
  <c r="I474" i="9"/>
  <c r="H482" i="9"/>
  <c r="S482" i="9" s="1"/>
  <c r="P494" i="9"/>
  <c r="I40" i="9"/>
  <c r="I156" i="9"/>
  <c r="H79" i="9"/>
  <c r="S79" i="9" s="1"/>
  <c r="H338" i="9"/>
  <c r="S338" i="9" s="1"/>
  <c r="H440" i="9"/>
  <c r="I114" i="9"/>
  <c r="I304" i="9"/>
  <c r="U304" i="9" s="1"/>
  <c r="I367" i="9"/>
  <c r="H408" i="9"/>
  <c r="K29" i="9"/>
  <c r="N186" i="9"/>
  <c r="O194" i="9"/>
  <c r="J198" i="9"/>
  <c r="J216" i="9"/>
  <c r="Q224" i="9"/>
  <c r="N341" i="9"/>
  <c r="L372" i="9"/>
  <c r="O403" i="9"/>
  <c r="N405" i="9"/>
  <c r="H416" i="9"/>
  <c r="T416" i="9" s="1"/>
  <c r="O451" i="9"/>
  <c r="H460" i="9"/>
  <c r="S460" i="9" s="1"/>
  <c r="K503" i="9"/>
  <c r="I131" i="9"/>
  <c r="H512" i="9"/>
  <c r="I70" i="9"/>
  <c r="H153" i="9"/>
  <c r="S153" i="9" s="1"/>
  <c r="J353" i="9"/>
  <c r="U353" i="9" s="1"/>
  <c r="L171" i="9"/>
  <c r="K353" i="9"/>
  <c r="H499" i="9"/>
  <c r="S499" i="9" s="1"/>
  <c r="J168" i="9"/>
  <c r="H73" i="9"/>
  <c r="S73" i="9" s="1"/>
  <c r="P96" i="9"/>
  <c r="Q131" i="9"/>
  <c r="L203" i="9"/>
  <c r="N276" i="9"/>
  <c r="H303" i="9"/>
  <c r="S303" i="9" s="1"/>
  <c r="J389" i="9"/>
  <c r="I393" i="9"/>
  <c r="Q459" i="9"/>
  <c r="Q461" i="9"/>
  <c r="K471" i="9"/>
  <c r="K473" i="9"/>
  <c r="O482" i="9"/>
  <c r="O504" i="9"/>
  <c r="I182" i="9"/>
  <c r="H182" i="9"/>
  <c r="J182" i="9"/>
  <c r="K182" i="9"/>
  <c r="J449" i="9"/>
  <c r="H449" i="9"/>
  <c r="S449" i="9" s="1"/>
  <c r="I268" i="9"/>
  <c r="H268" i="9"/>
  <c r="S268" i="9" s="1"/>
  <c r="I510" i="9"/>
  <c r="K510" i="9"/>
  <c r="I32" i="9"/>
  <c r="J242" i="9"/>
  <c r="K242" i="9"/>
  <c r="V242" i="9" s="1"/>
  <c r="H242" i="9"/>
  <c r="S242" i="9" s="1"/>
  <c r="N350" i="9"/>
  <c r="J350" i="9"/>
  <c r="K350" i="9"/>
  <c r="M481" i="9"/>
  <c r="O481" i="9"/>
  <c r="M462" i="9"/>
  <c r="L462" i="9"/>
  <c r="X462" i="9" s="1"/>
  <c r="K108" i="9"/>
  <c r="I108" i="9"/>
  <c r="P108" i="9"/>
  <c r="I302" i="9"/>
  <c r="H302" i="9"/>
  <c r="K197" i="9"/>
  <c r="N197" i="9"/>
  <c r="L197" i="9"/>
  <c r="W197" i="9" s="1"/>
  <c r="N308" i="9"/>
  <c r="Z308" i="9" s="1"/>
  <c r="H352" i="9"/>
  <c r="S352" i="9" s="1"/>
  <c r="L352" i="9"/>
  <c r="J472" i="9"/>
  <c r="H190" i="9"/>
  <c r="I190" i="9"/>
  <c r="H60" i="9"/>
  <c r="I163" i="9"/>
  <c r="I277" i="9"/>
  <c r="J277" i="9"/>
  <c r="O339" i="9"/>
  <c r="I388" i="9"/>
  <c r="J388" i="9"/>
  <c r="I463" i="9"/>
  <c r="M189" i="9"/>
  <c r="N189" i="9"/>
  <c r="Y189" i="9" s="1"/>
  <c r="I30" i="9"/>
  <c r="P161" i="9"/>
  <c r="H161" i="9"/>
  <c r="S161" i="9" s="1"/>
  <c r="H207" i="9"/>
  <c r="S207" i="9" s="1"/>
  <c r="P286" i="9"/>
  <c r="M227" i="9"/>
  <c r="J299" i="9"/>
  <c r="H359" i="9"/>
  <c r="S359" i="9" s="1"/>
  <c r="L431" i="9"/>
  <c r="I137" i="9"/>
  <c r="H206" i="9"/>
  <c r="S206" i="9" s="1"/>
  <c r="O246" i="9"/>
  <c r="I442" i="9"/>
  <c r="Q129" i="9"/>
  <c r="J301" i="9"/>
  <c r="I351" i="9"/>
  <c r="T351" i="9" s="1"/>
  <c r="P459" i="9"/>
  <c r="AB459" i="9" s="1"/>
  <c r="Q463" i="9"/>
  <c r="I490" i="9"/>
  <c r="I229" i="9"/>
  <c r="I253" i="9"/>
  <c r="H470" i="9"/>
  <c r="L92" i="9"/>
  <c r="I110" i="9"/>
  <c r="Q139" i="9"/>
  <c r="O500" i="9"/>
  <c r="Q155" i="9"/>
  <c r="Q203" i="9"/>
  <c r="Q292" i="9"/>
  <c r="P336" i="9"/>
  <c r="P441" i="9"/>
  <c r="O137" i="9"/>
  <c r="O167" i="9"/>
  <c r="I224" i="9"/>
  <c r="K35" i="9"/>
  <c r="Q108" i="9"/>
  <c r="K116" i="9"/>
  <c r="J127" i="9"/>
  <c r="H134" i="9"/>
  <c r="S134" i="9" s="1"/>
  <c r="L138" i="9"/>
  <c r="L178" i="9"/>
  <c r="I206" i="9"/>
  <c r="U206" i="9" s="1"/>
  <c r="Q223" i="9"/>
  <c r="O243" i="9"/>
  <c r="Q283" i="9"/>
  <c r="Q310" i="9"/>
  <c r="K317" i="9"/>
  <c r="Q318" i="9"/>
  <c r="K327" i="9"/>
  <c r="I345" i="9"/>
  <c r="M352" i="9"/>
  <c r="X352" i="9" s="1"/>
  <c r="H367" i="9"/>
  <c r="S367" i="9" s="1"/>
  <c r="M369" i="9"/>
  <c r="K382" i="9"/>
  <c r="O386" i="9"/>
  <c r="L391" i="9"/>
  <c r="O417" i="9"/>
  <c r="I441" i="9"/>
  <c r="M449" i="9"/>
  <c r="H452" i="9"/>
  <c r="S452" i="9" s="1"/>
  <c r="Q481" i="9"/>
  <c r="H490" i="9"/>
  <c r="M510" i="9"/>
  <c r="J119" i="9"/>
  <c r="I255" i="9"/>
  <c r="N85" i="9"/>
  <c r="H99" i="9"/>
  <c r="S99" i="9" s="1"/>
  <c r="K351" i="9"/>
  <c r="Q502" i="9"/>
  <c r="L350" i="9"/>
  <c r="I372" i="9"/>
  <c r="O381" i="9"/>
  <c r="J261" i="9"/>
  <c r="N334" i="9"/>
  <c r="H401" i="9"/>
  <c r="S401" i="9" s="1"/>
  <c r="I19" i="9"/>
  <c r="M37" i="9"/>
  <c r="H40" i="9"/>
  <c r="S40" i="9" s="1"/>
  <c r="H51" i="9"/>
  <c r="L61" i="9"/>
  <c r="M102" i="9"/>
  <c r="H108" i="9"/>
  <c r="S108" i="9" s="1"/>
  <c r="Q113" i="9"/>
  <c r="I164" i="9"/>
  <c r="L186" i="9"/>
  <c r="P193" i="9"/>
  <c r="H198" i="9"/>
  <c r="S198" i="9" s="1"/>
  <c r="P206" i="9"/>
  <c r="N238" i="9"/>
  <c r="H250" i="9"/>
  <c r="S250" i="9" s="1"/>
  <c r="K254" i="9"/>
  <c r="J262" i="9"/>
  <c r="P391" i="9"/>
  <c r="P409" i="9"/>
  <c r="H443" i="9"/>
  <c r="P461" i="9"/>
  <c r="AB461" i="9" s="1"/>
  <c r="H485" i="9"/>
  <c r="S485" i="9" s="1"/>
  <c r="L130" i="9"/>
  <c r="J209" i="9"/>
  <c r="Q514" i="9"/>
  <c r="H279" i="9"/>
  <c r="H505" i="9"/>
  <c r="O341" i="9"/>
  <c r="I435" i="9"/>
  <c r="I179" i="9"/>
  <c r="Q332" i="9"/>
  <c r="K23" i="9"/>
  <c r="N44" i="9"/>
  <c r="O66" i="9"/>
  <c r="N90" i="9"/>
  <c r="L97" i="9"/>
  <c r="I245" i="9"/>
  <c r="H262" i="9"/>
  <c r="S262" i="9" s="1"/>
  <c r="H280" i="9"/>
  <c r="S280" i="9" s="1"/>
  <c r="Q286" i="9"/>
  <c r="AB286" i="9" s="1"/>
  <c r="I310" i="9"/>
  <c r="M339" i="9"/>
  <c r="Q359" i="9"/>
  <c r="K367" i="9"/>
  <c r="I369" i="9"/>
  <c r="J391" i="9"/>
  <c r="Q405" i="9"/>
  <c r="M470" i="9"/>
  <c r="I473" i="9"/>
  <c r="O484" i="9"/>
  <c r="I492" i="9"/>
  <c r="H501" i="9"/>
  <c r="L136" i="9"/>
  <c r="J136" i="9"/>
  <c r="J220" i="9"/>
  <c r="M220" i="9"/>
  <c r="L220" i="9"/>
  <c r="Q75" i="9"/>
  <c r="L75" i="9"/>
  <c r="Q70" i="9"/>
  <c r="K70" i="9"/>
  <c r="I124" i="9"/>
  <c r="H124" i="9"/>
  <c r="S124" i="9" s="1"/>
  <c r="P124" i="9"/>
  <c r="N52" i="9"/>
  <c r="K157" i="9"/>
  <c r="N157" i="9"/>
  <c r="M162" i="9"/>
  <c r="L162" i="9"/>
  <c r="J226" i="9"/>
  <c r="U226" i="9" s="1"/>
  <c r="K226" i="9"/>
  <c r="I429" i="9"/>
  <c r="H429" i="9"/>
  <c r="S429" i="9" s="1"/>
  <c r="L433" i="9"/>
  <c r="N433" i="9"/>
  <c r="I45" i="9"/>
  <c r="J45" i="9"/>
  <c r="Q121" i="9"/>
  <c r="N64" i="9"/>
  <c r="P64" i="9"/>
  <c r="H267" i="9"/>
  <c r="S267" i="9" s="1"/>
  <c r="O53" i="9"/>
  <c r="K53" i="9"/>
  <c r="J53" i="9"/>
  <c r="P70" i="9"/>
  <c r="I91" i="9"/>
  <c r="I261" i="9"/>
  <c r="Q58" i="9"/>
  <c r="N58" i="9"/>
  <c r="M58" i="9"/>
  <c r="M63" i="9"/>
  <c r="N79" i="9"/>
  <c r="P79" i="9"/>
  <c r="M79" i="9"/>
  <c r="Y79" i="9" s="1"/>
  <c r="I102" i="9"/>
  <c r="J113" i="9"/>
  <c r="K115" i="9"/>
  <c r="I116" i="9"/>
  <c r="M130" i="9"/>
  <c r="I142" i="9"/>
  <c r="H142" i="9"/>
  <c r="S142" i="9" s="1"/>
  <c r="M167" i="9"/>
  <c r="N191" i="9"/>
  <c r="O191" i="9"/>
  <c r="Q196" i="9"/>
  <c r="I196" i="9"/>
  <c r="N196" i="9"/>
  <c r="P235" i="9"/>
  <c r="O235" i="9"/>
  <c r="AA235" i="9" s="1"/>
  <c r="J366" i="9"/>
  <c r="N366" i="9"/>
  <c r="L366" i="9"/>
  <c r="K366" i="9"/>
  <c r="K460" i="9"/>
  <c r="M460" i="9"/>
  <c r="J460" i="9"/>
  <c r="P489" i="9"/>
  <c r="O489" i="9"/>
  <c r="AA489" i="9" s="1"/>
  <c r="Q496" i="9"/>
  <c r="L496" i="9"/>
  <c r="K496" i="9"/>
  <c r="L88" i="9"/>
  <c r="P88" i="9"/>
  <c r="M160" i="9"/>
  <c r="K160" i="9"/>
  <c r="K200" i="9"/>
  <c r="J200" i="9"/>
  <c r="M200" i="9"/>
  <c r="P321" i="9"/>
  <c r="O321" i="9"/>
  <c r="O22" i="9"/>
  <c r="Q66" i="9"/>
  <c r="P97" i="9"/>
  <c r="J97" i="9"/>
  <c r="J121" i="9"/>
  <c r="L121" i="9"/>
  <c r="I126" i="9"/>
  <c r="P295" i="9"/>
  <c r="L295" i="9"/>
  <c r="M295" i="9"/>
  <c r="I33" i="9"/>
  <c r="Q84" i="9"/>
  <c r="O84" i="9"/>
  <c r="K124" i="9"/>
  <c r="L147" i="9"/>
  <c r="J147" i="9"/>
  <c r="H185" i="9"/>
  <c r="J185" i="9"/>
  <c r="H226" i="9"/>
  <c r="S226" i="9" s="1"/>
  <c r="I424" i="9"/>
  <c r="Q424" i="9"/>
  <c r="H92" i="9"/>
  <c r="S92" i="9" s="1"/>
  <c r="P153" i="9"/>
  <c r="O153" i="9"/>
  <c r="P220" i="9"/>
  <c r="H263" i="9"/>
  <c r="S263" i="9" s="1"/>
  <c r="H497" i="9"/>
  <c r="S497" i="9" s="1"/>
  <c r="I497" i="9"/>
  <c r="T497" i="9" s="1"/>
  <c r="H45" i="9"/>
  <c r="S45" i="9" s="1"/>
  <c r="I56" i="9"/>
  <c r="H116" i="9"/>
  <c r="S116" i="9" s="1"/>
  <c r="I167" i="9"/>
  <c r="H387" i="9"/>
  <c r="L387" i="9"/>
  <c r="K27" i="9"/>
  <c r="I63" i="9"/>
  <c r="H91" i="9"/>
  <c r="S91" i="9" s="1"/>
  <c r="M97" i="9"/>
  <c r="I166" i="9"/>
  <c r="K166" i="9"/>
  <c r="P243" i="9"/>
  <c r="Q335" i="9"/>
  <c r="K335" i="9"/>
  <c r="K337" i="9"/>
  <c r="V337" i="9" s="1"/>
  <c r="J337" i="9"/>
  <c r="I364" i="9"/>
  <c r="H364" i="9"/>
  <c r="S364" i="9" s="1"/>
  <c r="I380" i="9"/>
  <c r="Q380" i="9"/>
  <c r="I466" i="9"/>
  <c r="J466" i="9"/>
  <c r="I60" i="9"/>
  <c r="T60" i="9" s="1"/>
  <c r="N60" i="9"/>
  <c r="P232" i="9"/>
  <c r="N232" i="9"/>
  <c r="Q232" i="9"/>
  <c r="H78" i="9"/>
  <c r="S78" i="9" s="1"/>
  <c r="I78" i="9"/>
  <c r="T78" i="9" s="1"/>
  <c r="O95" i="9"/>
  <c r="K95" i="9"/>
  <c r="I21" i="9"/>
  <c r="O36" i="9"/>
  <c r="L59" i="9"/>
  <c r="J59" i="9"/>
  <c r="I76" i="9"/>
  <c r="L85" i="9"/>
  <c r="P199" i="9"/>
  <c r="M199" i="9"/>
  <c r="N199" i="9"/>
  <c r="M47" i="9"/>
  <c r="N151" i="9"/>
  <c r="I64" i="9"/>
  <c r="I177" i="9"/>
  <c r="J208" i="9"/>
  <c r="M208" i="9"/>
  <c r="K208" i="9"/>
  <c r="H44" i="9"/>
  <c r="S44" i="9" s="1"/>
  <c r="I44" i="9"/>
  <c r="O51" i="9"/>
  <c r="H30" i="9"/>
  <c r="P44" i="9"/>
  <c r="I58" i="9"/>
  <c r="H58" i="9"/>
  <c r="S58" i="9" s="1"/>
  <c r="I61" i="9"/>
  <c r="K90" i="9"/>
  <c r="P92" i="9"/>
  <c r="J92" i="9"/>
  <c r="M92" i="9"/>
  <c r="I158" i="9"/>
  <c r="H158" i="9"/>
  <c r="S158" i="9" s="1"/>
  <c r="H166" i="9"/>
  <c r="S166" i="9" s="1"/>
  <c r="I188" i="9"/>
  <c r="M202" i="9"/>
  <c r="L202" i="9"/>
  <c r="J305" i="9"/>
  <c r="N305" i="9"/>
  <c r="I324" i="9"/>
  <c r="H324" i="9"/>
  <c r="Q509" i="9"/>
  <c r="H509" i="9"/>
  <c r="S509" i="9" s="1"/>
  <c r="J18" i="9"/>
  <c r="I348" i="9"/>
  <c r="N84" i="9"/>
  <c r="P132" i="9"/>
  <c r="I139" i="9"/>
  <c r="P159" i="9"/>
  <c r="N159" i="9"/>
  <c r="M159" i="9"/>
  <c r="P214" i="9"/>
  <c r="L214" i="9"/>
  <c r="I240" i="9"/>
  <c r="H240" i="9"/>
  <c r="S240" i="9" s="1"/>
  <c r="Q248" i="9"/>
  <c r="P248" i="9"/>
  <c r="H260" i="9"/>
  <c r="S260" i="9" s="1"/>
  <c r="O306" i="9"/>
  <c r="M306" i="9"/>
  <c r="H386" i="9"/>
  <c r="I386" i="9"/>
  <c r="M414" i="9"/>
  <c r="P414" i="9"/>
  <c r="H419" i="9"/>
  <c r="H421" i="9"/>
  <c r="S421" i="9" s="1"/>
  <c r="I421" i="9"/>
  <c r="O425" i="9"/>
  <c r="M425" i="9"/>
  <c r="N437" i="9"/>
  <c r="M437" i="9"/>
  <c r="Q449" i="9"/>
  <c r="Q453" i="9"/>
  <c r="M453" i="9"/>
  <c r="L453" i="9"/>
  <c r="P457" i="9"/>
  <c r="N457" i="9"/>
  <c r="P472" i="9"/>
  <c r="H472" i="9"/>
  <c r="M478" i="9"/>
  <c r="Q478" i="9"/>
  <c r="P478" i="9"/>
  <c r="I506" i="9"/>
  <c r="P509" i="9"/>
  <c r="M513" i="9"/>
  <c r="L513" i="9"/>
  <c r="J513" i="9"/>
  <c r="L139" i="9"/>
  <c r="Q240" i="9"/>
  <c r="P240" i="9"/>
  <c r="AB240" i="9" s="1"/>
  <c r="Q257" i="9"/>
  <c r="O257" i="9"/>
  <c r="I297" i="9"/>
  <c r="H297" i="9"/>
  <c r="H24" i="9"/>
  <c r="P43" i="9"/>
  <c r="S51" i="9"/>
  <c r="N97" i="9"/>
  <c r="L100" i="9"/>
  <c r="Q150" i="9"/>
  <c r="P150" i="9"/>
  <c r="I150" i="9"/>
  <c r="H159" i="9"/>
  <c r="O164" i="9"/>
  <c r="N164" i="9"/>
  <c r="P167" i="9"/>
  <c r="M192" i="9"/>
  <c r="H199" i="9"/>
  <c r="S199" i="9" s="1"/>
  <c r="I232" i="9"/>
  <c r="Q237" i="9"/>
  <c r="J237" i="9"/>
  <c r="U237" i="9" s="1"/>
  <c r="I248" i="9"/>
  <c r="H248" i="9"/>
  <c r="T248" i="9" s="1"/>
  <c r="H291" i="9"/>
  <c r="S291" i="9" s="1"/>
  <c r="I291" i="9"/>
  <c r="U291" i="9" s="1"/>
  <c r="J296" i="9"/>
  <c r="Q296" i="9"/>
  <c r="J354" i="9"/>
  <c r="N354" i="9"/>
  <c r="L374" i="9"/>
  <c r="M374" i="9"/>
  <c r="O404" i="9"/>
  <c r="N404" i="9"/>
  <c r="L404" i="9"/>
  <c r="H407" i="9"/>
  <c r="S407" i="9" s="1"/>
  <c r="O410" i="9"/>
  <c r="Q434" i="9"/>
  <c r="J441" i="9"/>
  <c r="P451" i="9"/>
  <c r="N498" i="9"/>
  <c r="O325" i="9"/>
  <c r="N325" i="9"/>
  <c r="M325" i="9"/>
  <c r="Q357" i="9"/>
  <c r="N357" i="9"/>
  <c r="M357" i="9"/>
  <c r="O357" i="9"/>
  <c r="I392" i="9"/>
  <c r="M392" i="9"/>
  <c r="P419" i="9"/>
  <c r="Q419" i="9"/>
  <c r="O419" i="9"/>
  <c r="N419" i="9"/>
  <c r="H479" i="9"/>
  <c r="K187" i="9"/>
  <c r="J187" i="9"/>
  <c r="H220" i="9"/>
  <c r="S220" i="9" s="1"/>
  <c r="H235" i="9"/>
  <c r="S235" i="9" s="1"/>
  <c r="P379" i="9"/>
  <c r="P416" i="9"/>
  <c r="J416" i="9"/>
  <c r="O416" i="9"/>
  <c r="I458" i="9"/>
  <c r="L31" i="9"/>
  <c r="H32" i="9"/>
  <c r="P49" i="9"/>
  <c r="L52" i="9"/>
  <c r="N77" i="9"/>
  <c r="K25" i="9"/>
  <c r="H26" i="9"/>
  <c r="S26" i="9" s="1"/>
  <c r="O45" i="9"/>
  <c r="M61" i="9"/>
  <c r="H70" i="9"/>
  <c r="Q96" i="9"/>
  <c r="Q124" i="9"/>
  <c r="O130" i="9"/>
  <c r="J134" i="9"/>
  <c r="J139" i="9"/>
  <c r="Q158" i="9"/>
  <c r="P201" i="9"/>
  <c r="O210" i="9"/>
  <c r="H216" i="9"/>
  <c r="L226" i="9"/>
  <c r="Q229" i="9"/>
  <c r="O229" i="9"/>
  <c r="J229" i="9"/>
  <c r="J274" i="9"/>
  <c r="H287" i="9"/>
  <c r="S287" i="9" s="1"/>
  <c r="I287" i="9"/>
  <c r="P302" i="9"/>
  <c r="Q302" i="9"/>
  <c r="K302" i="9"/>
  <c r="H336" i="9"/>
  <c r="M402" i="9"/>
  <c r="L402" i="9"/>
  <c r="O467" i="9"/>
  <c r="N467" i="9"/>
  <c r="I478" i="9"/>
  <c r="H478" i="9"/>
  <c r="S478" i="9" s="1"/>
  <c r="O495" i="9"/>
  <c r="M506" i="9"/>
  <c r="Q508" i="9"/>
  <c r="N508" i="9"/>
  <c r="L508" i="9"/>
  <c r="I508" i="9"/>
  <c r="K508" i="9"/>
  <c r="O494" i="9"/>
  <c r="AA494" i="9" s="1"/>
  <c r="N56" i="9"/>
  <c r="H151" i="9"/>
  <c r="S151" i="9" s="1"/>
  <c r="I169" i="9"/>
  <c r="K451" i="9"/>
  <c r="M36" i="9"/>
  <c r="P56" i="9"/>
  <c r="Q60" i="9"/>
  <c r="N62" i="9"/>
  <c r="P81" i="9"/>
  <c r="AA81" i="9" s="1"/>
  <c r="N88" i="9"/>
  <c r="H96" i="9"/>
  <c r="S96" i="9" s="1"/>
  <c r="L113" i="9"/>
  <c r="P116" i="9"/>
  <c r="K137" i="9"/>
  <c r="Q187" i="9"/>
  <c r="Q221" i="9"/>
  <c r="O221" i="9"/>
  <c r="M221" i="9"/>
  <c r="L254" i="9"/>
  <c r="H254" i="9"/>
  <c r="S254" i="9" s="1"/>
  <c r="Q256" i="9"/>
  <c r="I256" i="9"/>
  <c r="H256" i="9"/>
  <c r="S256" i="9" s="1"/>
  <c r="Q263" i="9"/>
  <c r="M279" i="9"/>
  <c r="L279" i="9"/>
  <c r="I280" i="9"/>
  <c r="H322" i="9"/>
  <c r="T322" i="9" s="1"/>
  <c r="H333" i="9"/>
  <c r="S333" i="9" s="1"/>
  <c r="I333" i="9"/>
  <c r="H343" i="9"/>
  <c r="S343" i="9" s="1"/>
  <c r="Q343" i="9"/>
  <c r="L397" i="9"/>
  <c r="N397" i="9"/>
  <c r="K429" i="9"/>
  <c r="I434" i="9"/>
  <c r="Q163" i="9"/>
  <c r="Q182" i="9"/>
  <c r="P190" i="9"/>
  <c r="Q276" i="9"/>
  <c r="I276" i="9"/>
  <c r="I315" i="9"/>
  <c r="H315" i="9"/>
  <c r="O318" i="9"/>
  <c r="H354" i="9"/>
  <c r="S354" i="9" s="1"/>
  <c r="I361" i="9"/>
  <c r="Q378" i="9"/>
  <c r="P378" i="9"/>
  <c r="P440" i="9"/>
  <c r="L440" i="9"/>
  <c r="W440" i="9" s="1"/>
  <c r="K440" i="9"/>
  <c r="Q445" i="9"/>
  <c r="N445" i="9"/>
  <c r="H453" i="9"/>
  <c r="S453" i="9" s="1"/>
  <c r="H466" i="9"/>
  <c r="P191" i="9"/>
  <c r="O196" i="9"/>
  <c r="P242" i="9"/>
  <c r="P250" i="9"/>
  <c r="K250" i="9"/>
  <c r="J250" i="9"/>
  <c r="J266" i="9"/>
  <c r="N266" i="9"/>
  <c r="L266" i="9"/>
  <c r="Q304" i="9"/>
  <c r="K304" i="9"/>
  <c r="P325" i="9"/>
  <c r="I335" i="9"/>
  <c r="H335" i="9"/>
  <c r="I376" i="9"/>
  <c r="T376" i="9" s="1"/>
  <c r="L385" i="9"/>
  <c r="J385" i="9"/>
  <c r="Q398" i="9"/>
  <c r="N420" i="9"/>
  <c r="L420" i="9"/>
  <c r="M430" i="9"/>
  <c r="M440" i="9"/>
  <c r="Q456" i="9"/>
  <c r="AB456" i="9" s="1"/>
  <c r="O456" i="9"/>
  <c r="AA456" i="9" s="1"/>
  <c r="I471" i="9"/>
  <c r="O477" i="9"/>
  <c r="Q477" i="9"/>
  <c r="N477" i="9"/>
  <c r="L477" i="9"/>
  <c r="J486" i="9"/>
  <c r="V486" i="9" s="1"/>
  <c r="H486" i="9"/>
  <c r="H489" i="9"/>
  <c r="S489" i="9" s="1"/>
  <c r="N491" i="9"/>
  <c r="O493" i="9"/>
  <c r="N493" i="9"/>
  <c r="Q501" i="9"/>
  <c r="P501" i="9"/>
  <c r="H132" i="9"/>
  <c r="S132" i="9" s="1"/>
  <c r="H137" i="9"/>
  <c r="S137" i="9" s="1"/>
  <c r="O193" i="9"/>
  <c r="P226" i="9"/>
  <c r="P258" i="9"/>
  <c r="L293" i="9"/>
  <c r="M293" i="9"/>
  <c r="I299" i="9"/>
  <c r="I318" i="9"/>
  <c r="M331" i="9"/>
  <c r="X331" i="9" s="1"/>
  <c r="L334" i="9"/>
  <c r="K334" i="9"/>
  <c r="J334" i="9"/>
  <c r="I337" i="9"/>
  <c r="Q396" i="9"/>
  <c r="J401" i="9"/>
  <c r="K435" i="9"/>
  <c r="P462" i="9"/>
  <c r="H462" i="9"/>
  <c r="S462" i="9" s="1"/>
  <c r="K50" i="9"/>
  <c r="K52" i="9"/>
  <c r="P60" i="9"/>
  <c r="P78" i="9"/>
  <c r="L105" i="9"/>
  <c r="Q116" i="9"/>
  <c r="M126" i="9"/>
  <c r="I132" i="9"/>
  <c r="K150" i="9"/>
  <c r="O156" i="9"/>
  <c r="Z156" i="9" s="1"/>
  <c r="L260" i="9"/>
  <c r="P270" i="9"/>
  <c r="H275" i="9"/>
  <c r="S275" i="9" s="1"/>
  <c r="K285" i="9"/>
  <c r="J285" i="9"/>
  <c r="H310" i="9"/>
  <c r="S310" i="9" s="1"/>
  <c r="J315" i="9"/>
  <c r="P318" i="9"/>
  <c r="J320" i="9"/>
  <c r="I320" i="9"/>
  <c r="L324" i="9"/>
  <c r="J324" i="9"/>
  <c r="U324" i="9" s="1"/>
  <c r="J326" i="9"/>
  <c r="M336" i="9"/>
  <c r="L336" i="9"/>
  <c r="N338" i="9"/>
  <c r="Q341" i="9"/>
  <c r="M341" i="9"/>
  <c r="Y341" i="9" s="1"/>
  <c r="P348" i="9"/>
  <c r="J348" i="9"/>
  <c r="J364" i="9"/>
  <c r="K375" i="9"/>
  <c r="J375" i="9"/>
  <c r="H376" i="9"/>
  <c r="S376" i="9" s="1"/>
  <c r="I383" i="9"/>
  <c r="P424" i="9"/>
  <c r="O424" i="9"/>
  <c r="N442" i="9"/>
  <c r="K442" i="9"/>
  <c r="P448" i="9"/>
  <c r="I456" i="9"/>
  <c r="H456" i="9"/>
  <c r="S456" i="9" s="1"/>
  <c r="O462" i="9"/>
  <c r="O485" i="9"/>
  <c r="M485" i="9"/>
  <c r="I486" i="9"/>
  <c r="L506" i="9"/>
  <c r="X506" i="9" s="1"/>
  <c r="J506" i="9"/>
  <c r="H510" i="9"/>
  <c r="S510" i="9" s="1"/>
  <c r="P297" i="9"/>
  <c r="P315" i="9"/>
  <c r="M320" i="9"/>
  <c r="P354" i="9"/>
  <c r="Q376" i="9"/>
  <c r="L466" i="9"/>
  <c r="P513" i="9"/>
  <c r="N256" i="9"/>
  <c r="Q291" i="9"/>
  <c r="O295" i="9"/>
  <c r="AA295" i="9" s="1"/>
  <c r="J338" i="9"/>
  <c r="J340" i="9"/>
  <c r="H348" i="9"/>
  <c r="S348" i="9" s="1"/>
  <c r="Q351" i="9"/>
  <c r="P352" i="9"/>
  <c r="K369" i="9"/>
  <c r="J372" i="9"/>
  <c r="M387" i="9"/>
  <c r="X387" i="9" s="1"/>
  <c r="N392" i="9"/>
  <c r="M401" i="9"/>
  <c r="P421" i="9"/>
  <c r="J434" i="9"/>
  <c r="H441" i="9"/>
  <c r="S441" i="9" s="1"/>
  <c r="M463" i="9"/>
  <c r="Q467" i="9"/>
  <c r="N488" i="9"/>
  <c r="J504" i="9"/>
  <c r="Q506" i="9"/>
  <c r="K255" i="9"/>
  <c r="Q277" i="9"/>
  <c r="L288" i="9"/>
  <c r="P305" i="9"/>
  <c r="P359" i="9"/>
  <c r="O401" i="9"/>
  <c r="J429" i="9"/>
  <c r="K431" i="9"/>
  <c r="K434" i="9"/>
  <c r="N510" i="9"/>
  <c r="N254" i="9"/>
  <c r="P279" i="9"/>
  <c r="H295" i="9"/>
  <c r="S295" i="9" s="1"/>
  <c r="P303" i="9"/>
  <c r="L339" i="9"/>
  <c r="P343" i="9"/>
  <c r="P389" i="9"/>
  <c r="AA389" i="9" s="1"/>
  <c r="Q482" i="9"/>
  <c r="AB482" i="9" s="1"/>
  <c r="Q486" i="9"/>
  <c r="I500" i="9"/>
  <c r="P503" i="9"/>
  <c r="O297" i="9"/>
  <c r="J307" i="9"/>
  <c r="P310" i="9"/>
  <c r="N317" i="9"/>
  <c r="Y317" i="9" s="1"/>
  <c r="K331" i="9"/>
  <c r="W331" i="9" s="1"/>
  <c r="P338" i="9"/>
  <c r="P364" i="9"/>
  <c r="Q372" i="9"/>
  <c r="M376" i="9"/>
  <c r="P383" i="9"/>
  <c r="L403" i="9"/>
  <c r="M415" i="9"/>
  <c r="Q416" i="9"/>
  <c r="AB416" i="9" s="1"/>
  <c r="P429" i="9"/>
  <c r="Q429" i="9"/>
  <c r="L435" i="9"/>
  <c r="M504" i="9"/>
  <c r="P40" i="9"/>
  <c r="K40" i="9"/>
  <c r="Q40" i="9"/>
  <c r="M72" i="9"/>
  <c r="K72" i="9"/>
  <c r="J72" i="9"/>
  <c r="E41" i="3"/>
  <c r="M41" i="3"/>
  <c r="AY57" i="9"/>
  <c r="AY56" i="9"/>
  <c r="J16" i="9"/>
  <c r="U16" i="9" s="1"/>
  <c r="Q16" i="9"/>
  <c r="K34" i="9"/>
  <c r="J34" i="9"/>
  <c r="M34" i="9"/>
  <c r="J46" i="9"/>
  <c r="Q46" i="9"/>
  <c r="L46" i="9"/>
  <c r="K46" i="9"/>
  <c r="L89" i="9"/>
  <c r="M89" i="9"/>
  <c r="O89" i="9"/>
  <c r="P32" i="9"/>
  <c r="K32" i="9"/>
  <c r="Q32" i="9"/>
  <c r="Q19" i="9"/>
  <c r="M19" i="9"/>
  <c r="J19" i="9"/>
  <c r="K19" i="9"/>
  <c r="F11" i="3"/>
  <c r="P30" i="9"/>
  <c r="K30" i="9"/>
  <c r="Q30" i="9"/>
  <c r="J93" i="9"/>
  <c r="O93" i="9"/>
  <c r="K93" i="9"/>
  <c r="Q93" i="9"/>
  <c r="M93" i="9"/>
  <c r="F14" i="6"/>
  <c r="D6" i="5"/>
  <c r="K10" i="4"/>
  <c r="Q33" i="9"/>
  <c r="J33" i="9"/>
  <c r="U33" i="9" s="1"/>
  <c r="L41" i="9"/>
  <c r="K41" i="9"/>
  <c r="D14" i="6"/>
  <c r="D72" i="3"/>
  <c r="E46" i="3"/>
  <c r="E16" i="3"/>
  <c r="Q21" i="9"/>
  <c r="M21" i="9"/>
  <c r="J21" i="9"/>
  <c r="K21" i="9"/>
  <c r="L17" i="9"/>
  <c r="L71" i="9"/>
  <c r="K71" i="9"/>
  <c r="J71" i="9"/>
  <c r="Q71" i="9"/>
  <c r="I71" i="9"/>
  <c r="O71" i="9"/>
  <c r="P154" i="9"/>
  <c r="AA154" i="9" s="1"/>
  <c r="H154" i="9"/>
  <c r="S154" i="9" s="1"/>
  <c r="O154" i="9"/>
  <c r="L154" i="9"/>
  <c r="M154" i="9"/>
  <c r="Q169" i="9"/>
  <c r="P169" i="9"/>
  <c r="K169" i="9"/>
  <c r="O169" i="9"/>
  <c r="J169" i="9"/>
  <c r="P18" i="9"/>
  <c r="N20" i="9"/>
  <c r="L25" i="9"/>
  <c r="L27" i="9"/>
  <c r="H43" i="9"/>
  <c r="L125" i="9"/>
  <c r="K125" i="9"/>
  <c r="J125" i="9"/>
  <c r="Q125" i="9"/>
  <c r="I125" i="9"/>
  <c r="O125" i="9"/>
  <c r="P125" i="9"/>
  <c r="N125" i="9"/>
  <c r="H125" i="9"/>
  <c r="S125" i="9" s="1"/>
  <c r="J149" i="9"/>
  <c r="Q149" i="9"/>
  <c r="I149" i="9"/>
  <c r="P149" i="9"/>
  <c r="H149" i="9"/>
  <c r="S149" i="9" s="1"/>
  <c r="O149" i="9"/>
  <c r="M149" i="9"/>
  <c r="N149" i="9"/>
  <c r="L149" i="9"/>
  <c r="K149" i="9"/>
  <c r="O173" i="9"/>
  <c r="N173" i="9"/>
  <c r="L173" i="9"/>
  <c r="M173" i="9"/>
  <c r="X173" i="9" s="1"/>
  <c r="K173" i="9"/>
  <c r="P234" i="9"/>
  <c r="K234" i="9"/>
  <c r="J234" i="9"/>
  <c r="I9" i="3"/>
  <c r="K21" i="3"/>
  <c r="H41" i="3"/>
  <c r="E50" i="3"/>
  <c r="M50" i="3"/>
  <c r="I65" i="3"/>
  <c r="F20" i="4"/>
  <c r="N20" i="4"/>
  <c r="D28" i="4"/>
  <c r="D29" i="4" s="1"/>
  <c r="K16" i="9"/>
  <c r="N17" i="9"/>
  <c r="I18" i="9"/>
  <c r="Q18" i="9"/>
  <c r="AB18" i="9" s="1"/>
  <c r="L19" i="9"/>
  <c r="O20" i="9"/>
  <c r="L21" i="9"/>
  <c r="I22" i="9"/>
  <c r="Q22" i="9"/>
  <c r="M23" i="9"/>
  <c r="I24" i="9"/>
  <c r="Q24" i="9"/>
  <c r="M25" i="9"/>
  <c r="I26" i="9"/>
  <c r="Q26" i="9"/>
  <c r="M27" i="9"/>
  <c r="I28" i="9"/>
  <c r="Q28" i="9"/>
  <c r="M29" i="9"/>
  <c r="J30" i="9"/>
  <c r="R30" i="9"/>
  <c r="N31" i="9"/>
  <c r="J32" i="9"/>
  <c r="R32" i="9"/>
  <c r="K33" i="9"/>
  <c r="L34" i="9"/>
  <c r="M35" i="9"/>
  <c r="N36" i="9"/>
  <c r="O37" i="9"/>
  <c r="H38" i="9"/>
  <c r="S38" i="9" s="1"/>
  <c r="P38" i="9"/>
  <c r="I39" i="9"/>
  <c r="Q39" i="9"/>
  <c r="J40" i="9"/>
  <c r="R40" i="9"/>
  <c r="M41" i="9"/>
  <c r="H42" i="9"/>
  <c r="S42" i="9" s="1"/>
  <c r="I43" i="9"/>
  <c r="J44" i="9"/>
  <c r="K45" i="9"/>
  <c r="M46" i="9"/>
  <c r="H49" i="9"/>
  <c r="S49" i="9" s="1"/>
  <c r="L50" i="9"/>
  <c r="K51" i="9"/>
  <c r="V51" i="9" s="1"/>
  <c r="O52" i="9"/>
  <c r="P53" i="9"/>
  <c r="L56" i="9"/>
  <c r="K56" i="9"/>
  <c r="J56" i="9"/>
  <c r="O56" i="9"/>
  <c r="R57" i="9"/>
  <c r="P58" i="9"/>
  <c r="M59" i="9"/>
  <c r="M60" i="9"/>
  <c r="J61" i="9"/>
  <c r="H62" i="9"/>
  <c r="S62" i="9" s="1"/>
  <c r="L64" i="9"/>
  <c r="K64" i="9"/>
  <c r="J64" i="9"/>
  <c r="U64" i="9" s="1"/>
  <c r="O64" i="9"/>
  <c r="Q65" i="9"/>
  <c r="I65" i="9"/>
  <c r="P65" i="9"/>
  <c r="H65" i="9"/>
  <c r="S65" i="9" s="1"/>
  <c r="O65" i="9"/>
  <c r="L65" i="9"/>
  <c r="M66" i="9"/>
  <c r="L66" i="9"/>
  <c r="K66" i="9"/>
  <c r="P66" i="9"/>
  <c r="H66" i="9"/>
  <c r="S66" i="9" s="1"/>
  <c r="Q67" i="9"/>
  <c r="I67" i="9"/>
  <c r="P67" i="9"/>
  <c r="H67" i="9"/>
  <c r="S67" i="9" s="1"/>
  <c r="O67" i="9"/>
  <c r="Z67" i="9" s="1"/>
  <c r="L67" i="9"/>
  <c r="J69" i="9"/>
  <c r="Q69" i="9"/>
  <c r="I69" i="9"/>
  <c r="P69" i="9"/>
  <c r="H69" i="9"/>
  <c r="S69" i="9" s="1"/>
  <c r="O69" i="9"/>
  <c r="M69" i="9"/>
  <c r="H71" i="9"/>
  <c r="S71" i="9" s="1"/>
  <c r="O73" i="9"/>
  <c r="P74" i="9"/>
  <c r="AA74" i="9" s="1"/>
  <c r="H74" i="9"/>
  <c r="S74" i="9" s="1"/>
  <c r="M75" i="9"/>
  <c r="X75" i="9" s="1"/>
  <c r="K75" i="9"/>
  <c r="R75" i="9"/>
  <c r="N76" i="9"/>
  <c r="K77" i="9"/>
  <c r="R81" i="9"/>
  <c r="M82" i="9"/>
  <c r="M87" i="9"/>
  <c r="Q102" i="9"/>
  <c r="K102" i="9"/>
  <c r="J102" i="9"/>
  <c r="V102" i="9" s="1"/>
  <c r="J103" i="9"/>
  <c r="L117" i="9"/>
  <c r="K117" i="9"/>
  <c r="J117" i="9"/>
  <c r="Q117" i="9"/>
  <c r="I117" i="9"/>
  <c r="O117" i="9"/>
  <c r="P117" i="9"/>
  <c r="N117" i="9"/>
  <c r="H117" i="9"/>
  <c r="S117" i="9" s="1"/>
  <c r="K123" i="9"/>
  <c r="N133" i="9"/>
  <c r="O133" i="9"/>
  <c r="L135" i="9"/>
  <c r="K135" i="9"/>
  <c r="J135" i="9"/>
  <c r="M135" i="9"/>
  <c r="X135" i="9" s="1"/>
  <c r="I135" i="9"/>
  <c r="H135" i="9"/>
  <c r="S135" i="9" s="1"/>
  <c r="P135" i="9"/>
  <c r="Q135" i="9"/>
  <c r="O135" i="9"/>
  <c r="N135" i="9"/>
  <c r="R153" i="9"/>
  <c r="L175" i="9"/>
  <c r="K175" i="9"/>
  <c r="J175" i="9"/>
  <c r="P175" i="9"/>
  <c r="O175" i="9"/>
  <c r="N175" i="9"/>
  <c r="M175" i="9"/>
  <c r="H175" i="9"/>
  <c r="S175" i="9" s="1"/>
  <c r="Q175" i="9"/>
  <c r="G9" i="3"/>
  <c r="G10" i="3" s="1"/>
  <c r="O26" i="9"/>
  <c r="L36" i="9"/>
  <c r="N38" i="9"/>
  <c r="O39" i="9"/>
  <c r="P111" i="9"/>
  <c r="O111" i="9"/>
  <c r="H111" i="9"/>
  <c r="S111" i="9" s="1"/>
  <c r="P142" i="9"/>
  <c r="Q142" i="9"/>
  <c r="H9" i="3"/>
  <c r="H10" i="3" s="1"/>
  <c r="L50" i="3"/>
  <c r="M17" i="9"/>
  <c r="H18" i="9"/>
  <c r="H22" i="9"/>
  <c r="S22" i="9" s="1"/>
  <c r="P22" i="9"/>
  <c r="L23" i="9"/>
  <c r="P24" i="9"/>
  <c r="P26" i="9"/>
  <c r="P28" i="9"/>
  <c r="L29" i="9"/>
  <c r="W29" i="9" s="1"/>
  <c r="P39" i="9"/>
  <c r="M68" i="9"/>
  <c r="L68" i="9"/>
  <c r="K68" i="9"/>
  <c r="J68" i="9"/>
  <c r="P68" i="9"/>
  <c r="H68" i="9"/>
  <c r="S68" i="9" s="1"/>
  <c r="L82" i="9"/>
  <c r="Q105" i="9"/>
  <c r="AJ14" i="9"/>
  <c r="O17" i="9"/>
  <c r="H20" i="9"/>
  <c r="S20" i="9" s="1"/>
  <c r="J24" i="9"/>
  <c r="J26" i="9"/>
  <c r="N27" i="9"/>
  <c r="N41" i="9"/>
  <c r="M43" i="9"/>
  <c r="J48" i="9"/>
  <c r="J49" i="9"/>
  <c r="N50" i="9"/>
  <c r="Q59" i="9"/>
  <c r="I68" i="9"/>
  <c r="L74" i="9"/>
  <c r="O76" i="9"/>
  <c r="L77" i="9"/>
  <c r="J80" i="9"/>
  <c r="O82" i="9"/>
  <c r="I83" i="9"/>
  <c r="O87" i="9"/>
  <c r="M94" i="9"/>
  <c r="K94" i="9"/>
  <c r="Q94" i="9"/>
  <c r="I94" i="9"/>
  <c r="O94" i="9"/>
  <c r="N94" i="9"/>
  <c r="L94" i="9"/>
  <c r="J94" i="9"/>
  <c r="P98" i="9"/>
  <c r="H98" i="9"/>
  <c r="S98" i="9" s="1"/>
  <c r="O98" i="9"/>
  <c r="M98" i="9"/>
  <c r="K98" i="9"/>
  <c r="Q98" i="9"/>
  <c r="N98" i="9"/>
  <c r="L98" i="9"/>
  <c r="J98" i="9"/>
  <c r="L109" i="9"/>
  <c r="K109" i="9"/>
  <c r="J109" i="9"/>
  <c r="Q109" i="9"/>
  <c r="I109" i="9"/>
  <c r="O109" i="9"/>
  <c r="P109" i="9"/>
  <c r="N109" i="9"/>
  <c r="H109" i="9"/>
  <c r="S109" i="9" s="1"/>
  <c r="M122" i="9"/>
  <c r="L122" i="9"/>
  <c r="K122" i="9"/>
  <c r="J122" i="9"/>
  <c r="P122" i="9"/>
  <c r="H122" i="9"/>
  <c r="S122" i="9" s="1"/>
  <c r="Q122" i="9"/>
  <c r="O122" i="9"/>
  <c r="N122" i="9"/>
  <c r="M125" i="9"/>
  <c r="L143" i="9"/>
  <c r="K143" i="9"/>
  <c r="J143" i="9"/>
  <c r="Q143" i="9"/>
  <c r="I143" i="9"/>
  <c r="O143" i="9"/>
  <c r="P143" i="9"/>
  <c r="N143" i="9"/>
  <c r="M143" i="9"/>
  <c r="D10" i="4"/>
  <c r="D20" i="4"/>
  <c r="O18" i="9"/>
  <c r="O24" i="9"/>
  <c r="K42" i="9"/>
  <c r="J42" i="9"/>
  <c r="Q42" i="9"/>
  <c r="I42" i="9"/>
  <c r="J55" i="9"/>
  <c r="M83" i="9"/>
  <c r="K83" i="9"/>
  <c r="P100" i="9"/>
  <c r="H100" i="9"/>
  <c r="S100" i="9" s="1"/>
  <c r="J100" i="9"/>
  <c r="I100" i="9"/>
  <c r="K57" i="9"/>
  <c r="N91" i="9"/>
  <c r="K91" i="9"/>
  <c r="Q110" i="9"/>
  <c r="K110" i="9"/>
  <c r="J110" i="9"/>
  <c r="J111" i="9"/>
  <c r="P20" i="9"/>
  <c r="J22" i="9"/>
  <c r="J28" i="9"/>
  <c r="P37" i="9"/>
  <c r="Q38" i="9"/>
  <c r="H55" i="9"/>
  <c r="S55" i="9" s="1"/>
  <c r="M71" i="9"/>
  <c r="S503" i="9"/>
  <c r="S408" i="9"/>
  <c r="S351" i="9"/>
  <c r="S302" i="9"/>
  <c r="T315" i="9"/>
  <c r="S190" i="9"/>
  <c r="S182" i="9"/>
  <c r="S150" i="9"/>
  <c r="F6" i="3"/>
  <c r="K9" i="3"/>
  <c r="K10" i="3" s="1"/>
  <c r="E21" i="3"/>
  <c r="E66" i="3" s="1"/>
  <c r="F66" i="3" s="1"/>
  <c r="M21" i="3"/>
  <c r="M10" i="4" s="1"/>
  <c r="J41" i="3"/>
  <c r="D51" i="3"/>
  <c r="K65" i="3"/>
  <c r="AC14" i="9"/>
  <c r="AK14" i="9"/>
  <c r="M16" i="9"/>
  <c r="H17" i="9"/>
  <c r="S17" i="9" s="1"/>
  <c r="P17" i="9"/>
  <c r="K18" i="9"/>
  <c r="N19" i="9"/>
  <c r="I20" i="9"/>
  <c r="Q20" i="9"/>
  <c r="N21" i="9"/>
  <c r="K22" i="9"/>
  <c r="O23" i="9"/>
  <c r="K24" i="9"/>
  <c r="S24" i="9"/>
  <c r="O25" i="9"/>
  <c r="K26" i="9"/>
  <c r="O27" i="9"/>
  <c r="K28" i="9"/>
  <c r="O29" i="9"/>
  <c r="L30" i="9"/>
  <c r="H31" i="9"/>
  <c r="S31" i="9" s="1"/>
  <c r="P31" i="9"/>
  <c r="L32" i="9"/>
  <c r="M33" i="9"/>
  <c r="N34" i="9"/>
  <c r="O35" i="9"/>
  <c r="H36" i="9"/>
  <c r="P36" i="9"/>
  <c r="I37" i="9"/>
  <c r="Q37" i="9"/>
  <c r="J38" i="9"/>
  <c r="R38" i="9"/>
  <c r="K39" i="9"/>
  <c r="L40" i="9"/>
  <c r="O41" i="9"/>
  <c r="M42" i="9"/>
  <c r="N43" i="9"/>
  <c r="O44" i="9"/>
  <c r="P45" i="9"/>
  <c r="R46" i="9"/>
  <c r="I47" i="9"/>
  <c r="K48" i="9"/>
  <c r="W48" i="9" s="1"/>
  <c r="K49" i="9"/>
  <c r="O50" i="9"/>
  <c r="P51" i="9"/>
  <c r="AA51" i="9" s="1"/>
  <c r="I55" i="9"/>
  <c r="T55" i="9" s="1"/>
  <c r="H56" i="9"/>
  <c r="L58" i="9"/>
  <c r="K58" i="9"/>
  <c r="J58" i="9"/>
  <c r="O58" i="9"/>
  <c r="R59" i="9"/>
  <c r="M62" i="9"/>
  <c r="J63" i="9"/>
  <c r="H64" i="9"/>
  <c r="J65" i="9"/>
  <c r="I66" i="9"/>
  <c r="J67" i="9"/>
  <c r="N68" i="9"/>
  <c r="K69" i="9"/>
  <c r="V69" i="9" s="1"/>
  <c r="N71" i="9"/>
  <c r="R73" i="9"/>
  <c r="M74" i="9"/>
  <c r="Q76" i="9"/>
  <c r="K80" i="9"/>
  <c r="J83" i="9"/>
  <c r="M84" i="9"/>
  <c r="L84" i="9"/>
  <c r="K84" i="9"/>
  <c r="J84" i="9"/>
  <c r="P84" i="9"/>
  <c r="H84" i="9"/>
  <c r="S84" i="9" s="1"/>
  <c r="R87" i="9"/>
  <c r="L95" i="9"/>
  <c r="Q100" i="9"/>
  <c r="L101" i="9"/>
  <c r="X101" i="9" s="1"/>
  <c r="K101" i="9"/>
  <c r="J101" i="9"/>
  <c r="Q101" i="9"/>
  <c r="I101" i="9"/>
  <c r="O101" i="9"/>
  <c r="P101" i="9"/>
  <c r="N101" i="9"/>
  <c r="H101" i="9"/>
  <c r="S101" i="9" s="1"/>
  <c r="J105" i="9"/>
  <c r="K107" i="9"/>
  <c r="M114" i="9"/>
  <c r="L114" i="9"/>
  <c r="K114" i="9"/>
  <c r="J114" i="9"/>
  <c r="P114" i="9"/>
  <c r="H114" i="9"/>
  <c r="Q114" i="9"/>
  <c r="O114" i="9"/>
  <c r="N114" i="9"/>
  <c r="M117" i="9"/>
  <c r="R121" i="9"/>
  <c r="M148" i="9"/>
  <c r="L148" i="9"/>
  <c r="K148" i="9"/>
  <c r="J148" i="9"/>
  <c r="P148" i="9"/>
  <c r="H148" i="9"/>
  <c r="S148" i="9" s="1"/>
  <c r="Q148" i="9"/>
  <c r="O148" i="9"/>
  <c r="I148" i="9"/>
  <c r="N148" i="9"/>
  <c r="K165" i="9"/>
  <c r="N165" i="9"/>
  <c r="L165" i="9"/>
  <c r="I175" i="9"/>
  <c r="M183" i="9"/>
  <c r="Q55" i="9"/>
  <c r="J77" i="9"/>
  <c r="Q77" i="9"/>
  <c r="I77" i="9"/>
  <c r="P77" i="9"/>
  <c r="H77" i="9"/>
  <c r="S77" i="9" s="1"/>
  <c r="O77" i="9"/>
  <c r="M77" i="9"/>
  <c r="D23" i="3"/>
  <c r="H28" i="9"/>
  <c r="S28" i="9" s="1"/>
  <c r="M31" i="9"/>
  <c r="L35" i="9"/>
  <c r="N37" i="9"/>
  <c r="O38" i="9"/>
  <c r="H39" i="9"/>
  <c r="Q48" i="9"/>
  <c r="I48" i="9"/>
  <c r="P48" i="9"/>
  <c r="H48" i="9"/>
  <c r="S48" i="9" s="1"/>
  <c r="O48" i="9"/>
  <c r="L48" i="9"/>
  <c r="P103" i="9"/>
  <c r="O103" i="9"/>
  <c r="H103" i="9"/>
  <c r="S103" i="9" s="1"/>
  <c r="N23" i="9"/>
  <c r="N25" i="9"/>
  <c r="N29" i="9"/>
  <c r="O31" i="9"/>
  <c r="L33" i="9"/>
  <c r="N35" i="9"/>
  <c r="H37" i="9"/>
  <c r="S37" i="9" s="1"/>
  <c r="I38" i="9"/>
  <c r="J39" i="9"/>
  <c r="H47" i="9"/>
  <c r="J54" i="9"/>
  <c r="Q54" i="9"/>
  <c r="I54" i="9"/>
  <c r="P54" i="9"/>
  <c r="H54" i="9"/>
  <c r="S54" i="9" s="1"/>
  <c r="M54" i="9"/>
  <c r="R508" i="9"/>
  <c r="R517" i="9"/>
  <c r="R510" i="9"/>
  <c r="R502" i="9"/>
  <c r="R509" i="9"/>
  <c r="R501" i="9"/>
  <c r="R503" i="9"/>
  <c r="R515" i="9"/>
  <c r="R506" i="9"/>
  <c r="R495" i="9"/>
  <c r="R513" i="9"/>
  <c r="R504" i="9"/>
  <c r="R500" i="9"/>
  <c r="R498" i="9"/>
  <c r="R493" i="9"/>
  <c r="R485" i="9"/>
  <c r="R477" i="9"/>
  <c r="R511" i="9"/>
  <c r="R490" i="9"/>
  <c r="R512" i="9"/>
  <c r="R505" i="9"/>
  <c r="R497" i="9"/>
  <c r="R484" i="9"/>
  <c r="R481" i="9"/>
  <c r="R514" i="9"/>
  <c r="R494" i="9"/>
  <c r="R488" i="9"/>
  <c r="R483" i="9"/>
  <c r="R465" i="9"/>
  <c r="R486" i="9"/>
  <c r="R480" i="9"/>
  <c r="R476" i="9"/>
  <c r="R470" i="9"/>
  <c r="R462" i="9"/>
  <c r="R491" i="9"/>
  <c r="R467" i="9"/>
  <c r="R489" i="9"/>
  <c r="R482" i="9"/>
  <c r="R478" i="9"/>
  <c r="R474" i="9"/>
  <c r="R469" i="9"/>
  <c r="R492" i="9"/>
  <c r="R479" i="9"/>
  <c r="R471" i="9"/>
  <c r="R468" i="9"/>
  <c r="R466" i="9"/>
  <c r="R452" i="9"/>
  <c r="R444" i="9"/>
  <c r="R499" i="9"/>
  <c r="R487" i="9"/>
  <c r="R457" i="9"/>
  <c r="R472" i="9"/>
  <c r="R496" i="9"/>
  <c r="R473" i="9"/>
  <c r="R459" i="9"/>
  <c r="R456" i="9"/>
  <c r="R448" i="9"/>
  <c r="R440" i="9"/>
  <c r="R460" i="9"/>
  <c r="R475" i="9"/>
  <c r="R507" i="9"/>
  <c r="R464" i="9"/>
  <c r="R463" i="9"/>
  <c r="R453" i="9"/>
  <c r="R445" i="9"/>
  <c r="R435" i="9"/>
  <c r="R461" i="9"/>
  <c r="R458" i="9"/>
  <c r="R455" i="9"/>
  <c r="R451" i="9"/>
  <c r="R450" i="9"/>
  <c r="R428" i="9"/>
  <c r="R420" i="9"/>
  <c r="R454" i="9"/>
  <c r="R447" i="9"/>
  <c r="R441" i="9"/>
  <c r="R436" i="9"/>
  <c r="R433" i="9"/>
  <c r="R425" i="9"/>
  <c r="R417" i="9"/>
  <c r="R449" i="9"/>
  <c r="R437" i="9"/>
  <c r="R430" i="9"/>
  <c r="R422" i="9"/>
  <c r="R414" i="9"/>
  <c r="R446" i="9"/>
  <c r="R443" i="9"/>
  <c r="R427" i="9"/>
  <c r="R419" i="9"/>
  <c r="R432" i="9"/>
  <c r="R442" i="9"/>
  <c r="R438" i="9"/>
  <c r="R429" i="9"/>
  <c r="R405" i="9"/>
  <c r="R397" i="9"/>
  <c r="R439" i="9"/>
  <c r="R407" i="9"/>
  <c r="R399" i="9"/>
  <c r="R434" i="9"/>
  <c r="R412" i="9"/>
  <c r="R404" i="9"/>
  <c r="R396" i="9"/>
  <c r="R431" i="9"/>
  <c r="R421" i="9"/>
  <c r="R406" i="9"/>
  <c r="R418" i="9"/>
  <c r="R426" i="9"/>
  <c r="R390" i="9"/>
  <c r="R382" i="9"/>
  <c r="R374" i="9"/>
  <c r="R424" i="9"/>
  <c r="R393" i="9"/>
  <c r="R387" i="9"/>
  <c r="R379" i="9"/>
  <c r="R423" i="9"/>
  <c r="R401" i="9"/>
  <c r="R395" i="9"/>
  <c r="R384" i="9"/>
  <c r="R376" i="9"/>
  <c r="R416" i="9"/>
  <c r="R400" i="9"/>
  <c r="R398" i="9"/>
  <c r="R386" i="9"/>
  <c r="R378" i="9"/>
  <c r="R408" i="9"/>
  <c r="R394" i="9"/>
  <c r="R375" i="9"/>
  <c r="R371" i="9"/>
  <c r="R363" i="9"/>
  <c r="R355" i="9"/>
  <c r="R347" i="9"/>
  <c r="R339" i="9"/>
  <c r="R331" i="9"/>
  <c r="R323" i="9"/>
  <c r="R389" i="9"/>
  <c r="R388" i="9"/>
  <c r="R385" i="9"/>
  <c r="R377" i="9"/>
  <c r="R368" i="9"/>
  <c r="R360" i="9"/>
  <c r="R352" i="9"/>
  <c r="R344" i="9"/>
  <c r="R336" i="9"/>
  <c r="R328" i="9"/>
  <c r="R391" i="9"/>
  <c r="R373" i="9"/>
  <c r="R365" i="9"/>
  <c r="R357" i="9"/>
  <c r="R349" i="9"/>
  <c r="R341" i="9"/>
  <c r="R333" i="9"/>
  <c r="R325" i="9"/>
  <c r="R392" i="9"/>
  <c r="R413" i="9"/>
  <c r="R411" i="9"/>
  <c r="R410" i="9"/>
  <c r="R409" i="9"/>
  <c r="R367" i="9"/>
  <c r="R359" i="9"/>
  <c r="R351" i="9"/>
  <c r="R343" i="9"/>
  <c r="R335" i="9"/>
  <c r="R403" i="9"/>
  <c r="R364" i="9"/>
  <c r="R348" i="9"/>
  <c r="R370" i="9"/>
  <c r="R326" i="9"/>
  <c r="R324" i="9"/>
  <c r="R314" i="9"/>
  <c r="R306" i="9"/>
  <c r="R298" i="9"/>
  <c r="R290" i="9"/>
  <c r="R319" i="9"/>
  <c r="R311" i="9"/>
  <c r="R303" i="9"/>
  <c r="R295" i="9"/>
  <c r="R383" i="9"/>
  <c r="R366" i="9"/>
  <c r="R354" i="9"/>
  <c r="R353" i="9"/>
  <c r="R350" i="9"/>
  <c r="R338" i="9"/>
  <c r="R337" i="9"/>
  <c r="R334" i="9"/>
  <c r="R329" i="9"/>
  <c r="R327" i="9"/>
  <c r="R316" i="9"/>
  <c r="R308" i="9"/>
  <c r="R300" i="9"/>
  <c r="R292" i="9"/>
  <c r="R381" i="9"/>
  <c r="R380" i="9"/>
  <c r="R372" i="9"/>
  <c r="R356" i="9"/>
  <c r="R340" i="9"/>
  <c r="R321" i="9"/>
  <c r="R369" i="9"/>
  <c r="R330" i="9"/>
  <c r="R318" i="9"/>
  <c r="R310" i="9"/>
  <c r="R302" i="9"/>
  <c r="R346" i="9"/>
  <c r="R345" i="9"/>
  <c r="R320" i="9"/>
  <c r="R315" i="9"/>
  <c r="R297" i="9"/>
  <c r="R282" i="9"/>
  <c r="R299" i="9"/>
  <c r="R288" i="9"/>
  <c r="R279" i="9"/>
  <c r="R271" i="9"/>
  <c r="R263" i="9"/>
  <c r="R255" i="9"/>
  <c r="R415" i="9"/>
  <c r="R284" i="9"/>
  <c r="R276" i="9"/>
  <c r="R362" i="9"/>
  <c r="R361" i="9"/>
  <c r="R317" i="9"/>
  <c r="R305" i="9"/>
  <c r="R304" i="9"/>
  <c r="R301" i="9"/>
  <c r="R289" i="9"/>
  <c r="R402" i="9"/>
  <c r="R342" i="9"/>
  <c r="R332" i="9"/>
  <c r="R307" i="9"/>
  <c r="R293" i="9"/>
  <c r="R278" i="9"/>
  <c r="R286" i="9"/>
  <c r="R283" i="9"/>
  <c r="R275" i="9"/>
  <c r="R267" i="9"/>
  <c r="R259" i="9"/>
  <c r="R322" i="9"/>
  <c r="R273" i="9"/>
  <c r="R262" i="9"/>
  <c r="R261" i="9"/>
  <c r="R247" i="9"/>
  <c r="R239" i="9"/>
  <c r="R231" i="9"/>
  <c r="R223" i="9"/>
  <c r="R215" i="9"/>
  <c r="R260" i="9"/>
  <c r="R252" i="9"/>
  <c r="R244" i="9"/>
  <c r="R236" i="9"/>
  <c r="R309" i="9"/>
  <c r="R277" i="9"/>
  <c r="R274" i="9"/>
  <c r="R272" i="9"/>
  <c r="R254" i="9"/>
  <c r="R253" i="9"/>
  <c r="R249" i="9"/>
  <c r="R241" i="9"/>
  <c r="R233" i="9"/>
  <c r="R225" i="9"/>
  <c r="R217" i="9"/>
  <c r="R281" i="9"/>
  <c r="R266" i="9"/>
  <c r="R265" i="9"/>
  <c r="R246" i="9"/>
  <c r="R238" i="9"/>
  <c r="R230" i="9"/>
  <c r="R291" i="9"/>
  <c r="R285" i="9"/>
  <c r="R264" i="9"/>
  <c r="R251" i="9"/>
  <c r="R243" i="9"/>
  <c r="R235" i="9"/>
  <c r="R227" i="9"/>
  <c r="R219" i="9"/>
  <c r="R211" i="9"/>
  <c r="R313" i="9"/>
  <c r="R312" i="9"/>
  <c r="R294" i="9"/>
  <c r="R258" i="9"/>
  <c r="R257" i="9"/>
  <c r="R248" i="9"/>
  <c r="R240" i="9"/>
  <c r="R232" i="9"/>
  <c r="R269" i="9"/>
  <c r="R245" i="9"/>
  <c r="R226" i="9"/>
  <c r="R222" i="9"/>
  <c r="R205" i="9"/>
  <c r="R197" i="9"/>
  <c r="R189" i="9"/>
  <c r="R181" i="9"/>
  <c r="R173" i="9"/>
  <c r="R256" i="9"/>
  <c r="R237" i="9"/>
  <c r="R220" i="9"/>
  <c r="R210" i="9"/>
  <c r="R202" i="9"/>
  <c r="R194" i="9"/>
  <c r="R186" i="9"/>
  <c r="R178" i="9"/>
  <c r="R170" i="9"/>
  <c r="R280" i="9"/>
  <c r="R207" i="9"/>
  <c r="R199" i="9"/>
  <c r="R191" i="9"/>
  <c r="R183" i="9"/>
  <c r="R175" i="9"/>
  <c r="R167" i="9"/>
  <c r="R358" i="9"/>
  <c r="R268" i="9"/>
  <c r="R250" i="9"/>
  <c r="R229" i="9"/>
  <c r="R218" i="9"/>
  <c r="R214" i="9"/>
  <c r="R213" i="9"/>
  <c r="R204" i="9"/>
  <c r="R196" i="9"/>
  <c r="R188" i="9"/>
  <c r="R180" i="9"/>
  <c r="R287" i="9"/>
  <c r="R206" i="9"/>
  <c r="R198" i="9"/>
  <c r="R242" i="9"/>
  <c r="R185" i="9"/>
  <c r="R182" i="9"/>
  <c r="R165" i="9"/>
  <c r="R157" i="9"/>
  <c r="R149" i="9"/>
  <c r="R141" i="9"/>
  <c r="R133" i="9"/>
  <c r="R209" i="9"/>
  <c r="R203" i="9"/>
  <c r="R171" i="9"/>
  <c r="R169" i="9"/>
  <c r="R162" i="9"/>
  <c r="R154" i="9"/>
  <c r="R146" i="9"/>
  <c r="R138" i="9"/>
  <c r="R130" i="9"/>
  <c r="R270" i="9"/>
  <c r="R234" i="9"/>
  <c r="R200" i="9"/>
  <c r="R184" i="9"/>
  <c r="R159" i="9"/>
  <c r="R151" i="9"/>
  <c r="R143" i="9"/>
  <c r="R135" i="9"/>
  <c r="R216" i="9"/>
  <c r="R187" i="9"/>
  <c r="R172" i="9"/>
  <c r="R164" i="9"/>
  <c r="R156" i="9"/>
  <c r="R148" i="9"/>
  <c r="R140" i="9"/>
  <c r="R221" i="9"/>
  <c r="R208" i="9"/>
  <c r="R158" i="9"/>
  <c r="R150" i="9"/>
  <c r="R142" i="9"/>
  <c r="R190" i="9"/>
  <c r="R177" i="9"/>
  <c r="R174" i="9"/>
  <c r="R163" i="9"/>
  <c r="R152" i="9"/>
  <c r="R132" i="9"/>
  <c r="R123" i="9"/>
  <c r="R115" i="9"/>
  <c r="R107" i="9"/>
  <c r="R201" i="9"/>
  <c r="R136" i="9"/>
  <c r="R134" i="9"/>
  <c r="R120" i="9"/>
  <c r="R112" i="9"/>
  <c r="R104" i="9"/>
  <c r="R95" i="9"/>
  <c r="R296" i="9"/>
  <c r="R160" i="9"/>
  <c r="R145" i="9"/>
  <c r="R139" i="9"/>
  <c r="R125" i="9"/>
  <c r="R117" i="9"/>
  <c r="R109" i="9"/>
  <c r="R101" i="9"/>
  <c r="R99" i="9"/>
  <c r="R195" i="9"/>
  <c r="R192" i="9"/>
  <c r="R166" i="9"/>
  <c r="R137" i="9"/>
  <c r="R122" i="9"/>
  <c r="R114" i="9"/>
  <c r="R106" i="9"/>
  <c r="R89" i="9"/>
  <c r="R179" i="9"/>
  <c r="R176" i="9"/>
  <c r="R124" i="9"/>
  <c r="R116" i="9"/>
  <c r="R108" i="9"/>
  <c r="R91" i="9"/>
  <c r="R228" i="9"/>
  <c r="R128" i="9"/>
  <c r="R97" i="9"/>
  <c r="R92" i="9"/>
  <c r="R85" i="9"/>
  <c r="R77" i="9"/>
  <c r="R69" i="9"/>
  <c r="R54" i="9"/>
  <c r="R52" i="9"/>
  <c r="R50" i="9"/>
  <c r="R41" i="9"/>
  <c r="R144" i="9"/>
  <c r="R127" i="9"/>
  <c r="R119" i="9"/>
  <c r="R111" i="9"/>
  <c r="R103" i="9"/>
  <c r="R90" i="9"/>
  <c r="R82" i="9"/>
  <c r="R74" i="9"/>
  <c r="R42" i="9"/>
  <c r="R224" i="9"/>
  <c r="R168" i="9"/>
  <c r="R147" i="9"/>
  <c r="R88" i="9"/>
  <c r="R79" i="9"/>
  <c r="R71" i="9"/>
  <c r="R64" i="9"/>
  <c r="R62" i="9"/>
  <c r="R60" i="9"/>
  <c r="R58" i="9"/>
  <c r="R56" i="9"/>
  <c r="R47" i="9"/>
  <c r="R43" i="9"/>
  <c r="R161" i="9"/>
  <c r="R155" i="9"/>
  <c r="R129" i="9"/>
  <c r="R93" i="9"/>
  <c r="R84" i="9"/>
  <c r="R76" i="9"/>
  <c r="R68" i="9"/>
  <c r="R100" i="9"/>
  <c r="R96" i="9"/>
  <c r="R78" i="9"/>
  <c r="R70" i="9"/>
  <c r="R55" i="9"/>
  <c r="L9" i="3"/>
  <c r="L10" i="3" s="1"/>
  <c r="K41" i="3"/>
  <c r="D65" i="3"/>
  <c r="D67" i="3" s="1"/>
  <c r="L65" i="3"/>
  <c r="N16" i="9"/>
  <c r="I17" i="9"/>
  <c r="Q17" i="9"/>
  <c r="L18" i="9"/>
  <c r="O19" i="9"/>
  <c r="J20" i="9"/>
  <c r="R20" i="9"/>
  <c r="O21" i="9"/>
  <c r="L22" i="9"/>
  <c r="H23" i="9"/>
  <c r="S23" i="9" s="1"/>
  <c r="P23" i="9"/>
  <c r="L24" i="9"/>
  <c r="H25" i="9"/>
  <c r="S25" i="9" s="1"/>
  <c r="P25" i="9"/>
  <c r="L26" i="9"/>
  <c r="H27" i="9"/>
  <c r="S27" i="9" s="1"/>
  <c r="P27" i="9"/>
  <c r="L28" i="9"/>
  <c r="H29" i="9"/>
  <c r="S29" i="9" s="1"/>
  <c r="P29" i="9"/>
  <c r="M30" i="9"/>
  <c r="I31" i="9"/>
  <c r="Q31" i="9"/>
  <c r="M32" i="9"/>
  <c r="N33" i="9"/>
  <c r="O34" i="9"/>
  <c r="H35" i="9"/>
  <c r="S35" i="9" s="1"/>
  <c r="P35" i="9"/>
  <c r="I36" i="9"/>
  <c r="Q36" i="9"/>
  <c r="J37" i="9"/>
  <c r="R37" i="9"/>
  <c r="K38" i="9"/>
  <c r="L39" i="9"/>
  <c r="M40" i="9"/>
  <c r="U40" i="9"/>
  <c r="J41" i="9"/>
  <c r="Q41" i="9"/>
  <c r="AB41" i="9" s="1"/>
  <c r="I41" i="9"/>
  <c r="P41" i="9"/>
  <c r="N42" i="9"/>
  <c r="O43" i="9"/>
  <c r="Q45" i="9"/>
  <c r="M48" i="9"/>
  <c r="O49" i="9"/>
  <c r="R51" i="9"/>
  <c r="J52" i="9"/>
  <c r="Q52" i="9"/>
  <c r="I52" i="9"/>
  <c r="P52" i="9"/>
  <c r="H52" i="9"/>
  <c r="M52" i="9"/>
  <c r="M53" i="9"/>
  <c r="L53" i="9"/>
  <c r="Q53" i="9"/>
  <c r="I53" i="9"/>
  <c r="K54" i="9"/>
  <c r="K55" i="9"/>
  <c r="I57" i="9"/>
  <c r="K61" i="9"/>
  <c r="Q61" i="9"/>
  <c r="L63" i="9"/>
  <c r="K65" i="9"/>
  <c r="J66" i="9"/>
  <c r="K67" i="9"/>
  <c r="O68" i="9"/>
  <c r="L69" i="9"/>
  <c r="P71" i="9"/>
  <c r="W75" i="9"/>
  <c r="M81" i="9"/>
  <c r="K81" i="9"/>
  <c r="Q81" i="9"/>
  <c r="I81" i="9"/>
  <c r="L83" i="9"/>
  <c r="J85" i="9"/>
  <c r="Q85" i="9"/>
  <c r="I85" i="9"/>
  <c r="P85" i="9"/>
  <c r="H85" i="9"/>
  <c r="S85" i="9" s="1"/>
  <c r="O85" i="9"/>
  <c r="M85" i="9"/>
  <c r="R86" i="9"/>
  <c r="H94" i="9"/>
  <c r="I98" i="9"/>
  <c r="M106" i="9"/>
  <c r="L106" i="9"/>
  <c r="K106" i="9"/>
  <c r="J106" i="9"/>
  <c r="P106" i="9"/>
  <c r="H106" i="9"/>
  <c r="S106" i="9" s="1"/>
  <c r="Q106" i="9"/>
  <c r="O106" i="9"/>
  <c r="N106" i="9"/>
  <c r="M109" i="9"/>
  <c r="R113" i="9"/>
  <c r="I122" i="9"/>
  <c r="R126" i="9"/>
  <c r="H143" i="9"/>
  <c r="S143" i="9" s="1"/>
  <c r="L10" i="4"/>
  <c r="L62" i="9"/>
  <c r="K62" i="9"/>
  <c r="J62" i="9"/>
  <c r="O62" i="9"/>
  <c r="Q118" i="9"/>
  <c r="K118" i="9"/>
  <c r="J118" i="9"/>
  <c r="U118" i="9" s="1"/>
  <c r="L47" i="9"/>
  <c r="K47" i="9"/>
  <c r="J47" i="9"/>
  <c r="O47" i="9"/>
  <c r="Q56" i="9"/>
  <c r="Q57" i="9"/>
  <c r="L87" i="9"/>
  <c r="K87" i="9"/>
  <c r="J87" i="9"/>
  <c r="I87" i="9"/>
  <c r="Q87" i="9"/>
  <c r="J9" i="3"/>
  <c r="J10" i="3" s="1"/>
  <c r="L42" i="9"/>
  <c r="K59" i="9"/>
  <c r="I62" i="9"/>
  <c r="M9" i="3"/>
  <c r="M10" i="3" s="1"/>
  <c r="D12" i="3"/>
  <c r="D49" i="3"/>
  <c r="E65" i="3"/>
  <c r="E67" i="3" s="1"/>
  <c r="M65" i="3"/>
  <c r="D12" i="4"/>
  <c r="O16" i="9"/>
  <c r="J17" i="9"/>
  <c r="R17" i="9"/>
  <c r="M18" i="9"/>
  <c r="H19" i="9"/>
  <c r="P19" i="9"/>
  <c r="K20" i="9"/>
  <c r="P21" i="9"/>
  <c r="M22" i="9"/>
  <c r="I23" i="9"/>
  <c r="Q23" i="9"/>
  <c r="AB23" i="9" s="1"/>
  <c r="M24" i="9"/>
  <c r="I25" i="9"/>
  <c r="T25" i="9" s="1"/>
  <c r="Q25" i="9"/>
  <c r="M26" i="9"/>
  <c r="I27" i="9"/>
  <c r="Q27" i="9"/>
  <c r="M28" i="9"/>
  <c r="I29" i="9"/>
  <c r="T29" i="9" s="1"/>
  <c r="Q29" i="9"/>
  <c r="N30" i="9"/>
  <c r="J31" i="9"/>
  <c r="R31" i="9"/>
  <c r="N32" i="9"/>
  <c r="O33" i="9"/>
  <c r="H34" i="9"/>
  <c r="S34" i="9" s="1"/>
  <c r="P34" i="9"/>
  <c r="I35" i="9"/>
  <c r="Q35" i="9"/>
  <c r="J36" i="9"/>
  <c r="R36" i="9"/>
  <c r="K37" i="9"/>
  <c r="L38" i="9"/>
  <c r="M39" i="9"/>
  <c r="N40" i="9"/>
  <c r="Y40" i="9" s="1"/>
  <c r="O42" i="9"/>
  <c r="M44" i="9"/>
  <c r="L44" i="9"/>
  <c r="K44" i="9"/>
  <c r="Q44" i="9"/>
  <c r="M45" i="9"/>
  <c r="R45" i="9"/>
  <c r="I46" i="9"/>
  <c r="U46" i="9" s="1"/>
  <c r="N47" i="9"/>
  <c r="N48" i="9"/>
  <c r="H53" i="9"/>
  <c r="S53" i="9" s="1"/>
  <c r="L54" i="9"/>
  <c r="L55" i="9"/>
  <c r="M56" i="9"/>
  <c r="X56" i="9" s="1"/>
  <c r="J57" i="9"/>
  <c r="L60" i="9"/>
  <c r="S60" i="9"/>
  <c r="K60" i="9"/>
  <c r="J60" i="9"/>
  <c r="O60" i="9"/>
  <c r="R61" i="9"/>
  <c r="P62" i="9"/>
  <c r="M64" i="9"/>
  <c r="M65" i="9"/>
  <c r="N66" i="9"/>
  <c r="M67" i="9"/>
  <c r="Q68" i="9"/>
  <c r="N69" i="9"/>
  <c r="I75" i="9"/>
  <c r="K78" i="9"/>
  <c r="L79" i="9"/>
  <c r="K79" i="9"/>
  <c r="J79" i="9"/>
  <c r="Q79" i="9"/>
  <c r="I79" i="9"/>
  <c r="O79" i="9"/>
  <c r="R80" i="9"/>
  <c r="H81" i="9"/>
  <c r="Q83" i="9"/>
  <c r="I84" i="9"/>
  <c r="T86" i="9"/>
  <c r="M88" i="9"/>
  <c r="K88" i="9"/>
  <c r="J88" i="9"/>
  <c r="I88" i="9"/>
  <c r="H88" i="9"/>
  <c r="S88" i="9" s="1"/>
  <c r="Q88" i="9"/>
  <c r="AB88" i="9" s="1"/>
  <c r="O88" i="9"/>
  <c r="J90" i="9"/>
  <c r="P94" i="9"/>
  <c r="O96" i="9"/>
  <c r="M96" i="9"/>
  <c r="K96" i="9"/>
  <c r="N96" i="9"/>
  <c r="L96" i="9"/>
  <c r="J96" i="9"/>
  <c r="I96" i="9"/>
  <c r="R98" i="9"/>
  <c r="R105" i="9"/>
  <c r="M110" i="9"/>
  <c r="R118" i="9"/>
  <c r="P127" i="9"/>
  <c r="O127" i="9"/>
  <c r="H127" i="9"/>
  <c r="S127" i="9" s="1"/>
  <c r="P129" i="9"/>
  <c r="O129" i="9"/>
  <c r="K129" i="9"/>
  <c r="J129" i="9"/>
  <c r="H129" i="9"/>
  <c r="I129" i="9"/>
  <c r="K142" i="9"/>
  <c r="K144" i="9"/>
  <c r="V144" i="9" s="1"/>
  <c r="J144" i="9"/>
  <c r="M144" i="9"/>
  <c r="R193" i="9"/>
  <c r="O28" i="9"/>
  <c r="Q78" i="9"/>
  <c r="AB517" i="9"/>
  <c r="L517" i="9"/>
  <c r="X517" i="9" s="1"/>
  <c r="S517" i="9"/>
  <c r="K517" i="9"/>
  <c r="J517" i="9"/>
  <c r="Y517" i="9"/>
  <c r="Q517" i="9"/>
  <c r="I517" i="9"/>
  <c r="T517" i="9" s="1"/>
  <c r="O517" i="9"/>
  <c r="Z517" i="9" s="1"/>
  <c r="V517" i="9"/>
  <c r="N517" i="9"/>
  <c r="M517" i="9"/>
  <c r="H517" i="9"/>
  <c r="U517" i="9"/>
  <c r="P517" i="9"/>
  <c r="D15" i="3"/>
  <c r="M49" i="9"/>
  <c r="L49" i="9"/>
  <c r="Q49" i="9"/>
  <c r="I49" i="9"/>
  <c r="Q64" i="9"/>
  <c r="D11" i="3"/>
  <c r="D16" i="3" s="1"/>
  <c r="L16" i="9"/>
  <c r="N9" i="3"/>
  <c r="N10" i="3" s="1"/>
  <c r="E12" i="3"/>
  <c r="E15" i="3" s="1"/>
  <c r="H16" i="9"/>
  <c r="T16" i="9" s="1"/>
  <c r="P16" i="9"/>
  <c r="K17" i="9"/>
  <c r="N18" i="9"/>
  <c r="L20" i="9"/>
  <c r="N22" i="9"/>
  <c r="J23" i="9"/>
  <c r="R23" i="9"/>
  <c r="N24" i="9"/>
  <c r="Z24" i="9" s="1"/>
  <c r="J25" i="9"/>
  <c r="R25" i="9"/>
  <c r="N26" i="9"/>
  <c r="Z26" i="9" s="1"/>
  <c r="J27" i="9"/>
  <c r="R27" i="9"/>
  <c r="N28" i="9"/>
  <c r="J29" i="9"/>
  <c r="R29" i="9"/>
  <c r="O30" i="9"/>
  <c r="K31" i="9"/>
  <c r="O32" i="9"/>
  <c r="H33" i="9"/>
  <c r="P33" i="9"/>
  <c r="I34" i="9"/>
  <c r="Q34" i="9"/>
  <c r="J35" i="9"/>
  <c r="R35" i="9"/>
  <c r="K36" i="9"/>
  <c r="L37" i="9"/>
  <c r="M38" i="9"/>
  <c r="N39" i="9"/>
  <c r="O40" i="9"/>
  <c r="H41" i="9"/>
  <c r="S41" i="9" s="1"/>
  <c r="P42" i="9"/>
  <c r="L43" i="9"/>
  <c r="K43" i="9"/>
  <c r="J43" i="9"/>
  <c r="U43" i="9" s="1"/>
  <c r="Q43" i="9"/>
  <c r="R44" i="9"/>
  <c r="P47" i="9"/>
  <c r="AB47" i="9" s="1"/>
  <c r="R48" i="9"/>
  <c r="R49" i="9"/>
  <c r="J50" i="9"/>
  <c r="Q50" i="9"/>
  <c r="I50" i="9"/>
  <c r="P50" i="9"/>
  <c r="H50" i="9"/>
  <c r="S50" i="9" s="1"/>
  <c r="M50" i="9"/>
  <c r="M51" i="9"/>
  <c r="L51" i="9"/>
  <c r="Q51" i="9"/>
  <c r="I51" i="9"/>
  <c r="N54" i="9"/>
  <c r="P55" i="9"/>
  <c r="L57" i="9"/>
  <c r="I59" i="9"/>
  <c r="Q62" i="9"/>
  <c r="K63" i="9"/>
  <c r="Q63" i="9"/>
  <c r="M73" i="9"/>
  <c r="K73" i="9"/>
  <c r="Q73" i="9"/>
  <c r="AB73" i="9" s="1"/>
  <c r="I73" i="9"/>
  <c r="T73" i="9" s="1"/>
  <c r="J75" i="9"/>
  <c r="M76" i="9"/>
  <c r="L76" i="9"/>
  <c r="K76" i="9"/>
  <c r="V76" i="9" s="1"/>
  <c r="J76" i="9"/>
  <c r="P76" i="9"/>
  <c r="H76" i="9"/>
  <c r="S76" i="9" s="1"/>
  <c r="J81" i="9"/>
  <c r="R83" i="9"/>
  <c r="K85" i="9"/>
  <c r="M91" i="9"/>
  <c r="R94" i="9"/>
  <c r="Q95" i="9"/>
  <c r="M95" i="9"/>
  <c r="L99" i="9"/>
  <c r="K99" i="9"/>
  <c r="J99" i="9"/>
  <c r="Q99" i="9"/>
  <c r="I99" i="9"/>
  <c r="O99" i="9"/>
  <c r="P99" i="9"/>
  <c r="N99" i="9"/>
  <c r="M99" i="9"/>
  <c r="I106" i="9"/>
  <c r="R110" i="9"/>
  <c r="P119" i="9"/>
  <c r="O119" i="9"/>
  <c r="H119" i="9"/>
  <c r="S119" i="9" s="1"/>
  <c r="Q126" i="9"/>
  <c r="K126" i="9"/>
  <c r="J126" i="9"/>
  <c r="P146" i="9"/>
  <c r="H146" i="9"/>
  <c r="S146" i="9" s="1"/>
  <c r="O146" i="9"/>
  <c r="M146" i="9"/>
  <c r="L146" i="9"/>
  <c r="O215" i="9"/>
  <c r="K215" i="9"/>
  <c r="L215" i="9"/>
  <c r="J217" i="9"/>
  <c r="J70" i="9"/>
  <c r="L72" i="9"/>
  <c r="N74" i="9"/>
  <c r="J78" i="9"/>
  <c r="L80" i="9"/>
  <c r="N82" i="9"/>
  <c r="J86" i="9"/>
  <c r="V86" i="9" s="1"/>
  <c r="S86" i="9"/>
  <c r="N89" i="9"/>
  <c r="L90" i="9"/>
  <c r="J107" i="9"/>
  <c r="Q107" i="9"/>
  <c r="I107" i="9"/>
  <c r="P107" i="9"/>
  <c r="H107" i="9"/>
  <c r="S107" i="9" s="1"/>
  <c r="O107" i="9"/>
  <c r="M107" i="9"/>
  <c r="J115" i="9"/>
  <c r="Q115" i="9"/>
  <c r="I115" i="9"/>
  <c r="P115" i="9"/>
  <c r="H115" i="9"/>
  <c r="S115" i="9" s="1"/>
  <c r="O115" i="9"/>
  <c r="M115" i="9"/>
  <c r="J123" i="9"/>
  <c r="Q123" i="9"/>
  <c r="I123" i="9"/>
  <c r="P123" i="9"/>
  <c r="H123" i="9"/>
  <c r="S123" i="9" s="1"/>
  <c r="O123" i="9"/>
  <c r="M123" i="9"/>
  <c r="Q134" i="9"/>
  <c r="K134" i="9"/>
  <c r="M152" i="9"/>
  <c r="K152" i="9"/>
  <c r="J152" i="9"/>
  <c r="Q219" i="9"/>
  <c r="P219" i="9"/>
  <c r="M251" i="9"/>
  <c r="L251" i="9"/>
  <c r="K251" i="9"/>
  <c r="Q251" i="9"/>
  <c r="I251" i="9"/>
  <c r="O251" i="9"/>
  <c r="P251" i="9"/>
  <c r="H251" i="9"/>
  <c r="L70" i="9"/>
  <c r="N72" i="9"/>
  <c r="L78" i="9"/>
  <c r="N80" i="9"/>
  <c r="H82" i="9"/>
  <c r="S82" i="9" s="1"/>
  <c r="P82" i="9"/>
  <c r="L86" i="9"/>
  <c r="W86" i="9" s="1"/>
  <c r="J89" i="9"/>
  <c r="P89" i="9"/>
  <c r="H89" i="9"/>
  <c r="S89" i="9" s="1"/>
  <c r="Q89" i="9"/>
  <c r="O90" i="9"/>
  <c r="Z90" i="9" s="1"/>
  <c r="M90" i="9"/>
  <c r="P90" i="9"/>
  <c r="K104" i="9"/>
  <c r="J104" i="9"/>
  <c r="Q104" i="9"/>
  <c r="I104" i="9"/>
  <c r="P105" i="9"/>
  <c r="H105" i="9"/>
  <c r="S105" i="9" s="1"/>
  <c r="K112" i="9"/>
  <c r="J112" i="9"/>
  <c r="Q112" i="9"/>
  <c r="I112" i="9"/>
  <c r="P113" i="9"/>
  <c r="H113" i="9"/>
  <c r="S113" i="9" s="1"/>
  <c r="K120" i="9"/>
  <c r="J120" i="9"/>
  <c r="Q120" i="9"/>
  <c r="I120" i="9"/>
  <c r="P121" i="9"/>
  <c r="H121" i="9"/>
  <c r="S121" i="9" s="1"/>
  <c r="K128" i="9"/>
  <c r="H130" i="9"/>
  <c r="S130" i="9" s="1"/>
  <c r="N130" i="9"/>
  <c r="J137" i="9"/>
  <c r="P137" i="9"/>
  <c r="Q137" i="9"/>
  <c r="J141" i="9"/>
  <c r="Q141" i="9"/>
  <c r="I141" i="9"/>
  <c r="P141" i="9"/>
  <c r="H141" i="9"/>
  <c r="O141" i="9"/>
  <c r="M141" i="9"/>
  <c r="N141" i="9"/>
  <c r="L141" i="9"/>
  <c r="K141" i="9"/>
  <c r="H170" i="9"/>
  <c r="S170" i="9" s="1"/>
  <c r="O170" i="9"/>
  <c r="M195" i="9"/>
  <c r="Q195" i="9"/>
  <c r="L195" i="9"/>
  <c r="K195" i="9"/>
  <c r="J195" i="9"/>
  <c r="J282" i="9"/>
  <c r="H282" i="9"/>
  <c r="S282" i="9" s="1"/>
  <c r="O282" i="9"/>
  <c r="L282" i="9"/>
  <c r="K282" i="9"/>
  <c r="L45" i="9"/>
  <c r="W45" i="9" s="1"/>
  <c r="N46" i="9"/>
  <c r="Y46" i="9" s="1"/>
  <c r="M55" i="9"/>
  <c r="N57" i="9"/>
  <c r="N59" i="9"/>
  <c r="N61" i="9"/>
  <c r="N63" i="9"/>
  <c r="M70" i="9"/>
  <c r="O72" i="9"/>
  <c r="L73" i="9"/>
  <c r="I74" i="9"/>
  <c r="Q74" i="9"/>
  <c r="N75" i="9"/>
  <c r="M78" i="9"/>
  <c r="O80" i="9"/>
  <c r="L81" i="9"/>
  <c r="I82" i="9"/>
  <c r="T82" i="9" s="1"/>
  <c r="Q82" i="9"/>
  <c r="N83" i="9"/>
  <c r="M86" i="9"/>
  <c r="Q90" i="9"/>
  <c r="O91" i="9"/>
  <c r="N92" i="9"/>
  <c r="P93" i="9"/>
  <c r="H93" i="9"/>
  <c r="L104" i="9"/>
  <c r="L107" i="9"/>
  <c r="W107" i="9" s="1"/>
  <c r="L112" i="9"/>
  <c r="L115" i="9"/>
  <c r="L120" i="9"/>
  <c r="L123" i="9"/>
  <c r="L128" i="9"/>
  <c r="Q140" i="9"/>
  <c r="P170" i="9"/>
  <c r="N218" i="9"/>
  <c r="L218" i="9"/>
  <c r="K218" i="9"/>
  <c r="P218" i="9"/>
  <c r="O46" i="9"/>
  <c r="N55" i="9"/>
  <c r="O57" i="9"/>
  <c r="O59" i="9"/>
  <c r="O61" i="9"/>
  <c r="O63" i="9"/>
  <c r="N70" i="9"/>
  <c r="H72" i="9"/>
  <c r="S72" i="9" s="1"/>
  <c r="P72" i="9"/>
  <c r="J74" i="9"/>
  <c r="O75" i="9"/>
  <c r="N78" i="9"/>
  <c r="H80" i="9"/>
  <c r="S80" i="9" s="1"/>
  <c r="P80" i="9"/>
  <c r="J82" i="9"/>
  <c r="O83" i="9"/>
  <c r="Q86" i="9"/>
  <c r="N86" i="9"/>
  <c r="I89" i="9"/>
  <c r="H90" i="9"/>
  <c r="S90" i="9" s="1"/>
  <c r="L91" i="9"/>
  <c r="J91" i="9"/>
  <c r="P91" i="9"/>
  <c r="J95" i="9"/>
  <c r="M104" i="9"/>
  <c r="N107" i="9"/>
  <c r="M112" i="9"/>
  <c r="N115" i="9"/>
  <c r="M120" i="9"/>
  <c r="N123" i="9"/>
  <c r="M128" i="9"/>
  <c r="P130" i="9"/>
  <c r="AA130" i="9" s="1"/>
  <c r="M145" i="9"/>
  <c r="L145" i="9"/>
  <c r="K145" i="9"/>
  <c r="Q145" i="9"/>
  <c r="I145" i="9"/>
  <c r="P145" i="9"/>
  <c r="AA145" i="9" s="1"/>
  <c r="J145" i="9"/>
  <c r="O161" i="9"/>
  <c r="J161" i="9"/>
  <c r="M184" i="9"/>
  <c r="X184" i="9" s="1"/>
  <c r="K184" i="9"/>
  <c r="L184" i="9"/>
  <c r="J184" i="9"/>
  <c r="Q188" i="9"/>
  <c r="O188" i="9"/>
  <c r="P188" i="9"/>
  <c r="N188" i="9"/>
  <c r="L192" i="9"/>
  <c r="K192" i="9"/>
  <c r="J192" i="9"/>
  <c r="N45" i="9"/>
  <c r="H46" i="9"/>
  <c r="S46" i="9" s="1"/>
  <c r="P46" i="9"/>
  <c r="N49" i="9"/>
  <c r="N51" i="9"/>
  <c r="N53" i="9"/>
  <c r="O55" i="9"/>
  <c r="H57" i="9"/>
  <c r="S57" i="9" s="1"/>
  <c r="P57" i="9"/>
  <c r="H59" i="9"/>
  <c r="S59" i="9" s="1"/>
  <c r="P59" i="9"/>
  <c r="H61" i="9"/>
  <c r="P61" i="9"/>
  <c r="H63" i="9"/>
  <c r="P63" i="9"/>
  <c r="O70" i="9"/>
  <c r="I72" i="9"/>
  <c r="Q72" i="9"/>
  <c r="N73" i="9"/>
  <c r="K74" i="9"/>
  <c r="H75" i="9"/>
  <c r="S75" i="9" s="1"/>
  <c r="P75" i="9"/>
  <c r="O78" i="9"/>
  <c r="I80" i="9"/>
  <c r="Q80" i="9"/>
  <c r="N81" i="9"/>
  <c r="K82" i="9"/>
  <c r="H83" i="9"/>
  <c r="P83" i="9"/>
  <c r="O86" i="9"/>
  <c r="K89" i="9"/>
  <c r="I90" i="9"/>
  <c r="Q91" i="9"/>
  <c r="K92" i="9"/>
  <c r="Q92" i="9"/>
  <c r="I92" i="9"/>
  <c r="O92" i="9"/>
  <c r="Z92" i="9" s="1"/>
  <c r="I95" i="9"/>
  <c r="S97" i="9"/>
  <c r="K97" i="9"/>
  <c r="Q97" i="9"/>
  <c r="I97" i="9"/>
  <c r="O97" i="9"/>
  <c r="O104" i="9"/>
  <c r="I105" i="9"/>
  <c r="O112" i="9"/>
  <c r="I113" i="9"/>
  <c r="O120" i="9"/>
  <c r="I121" i="9"/>
  <c r="P138" i="9"/>
  <c r="O138" i="9"/>
  <c r="M138" i="9"/>
  <c r="H138" i="9"/>
  <c r="S138" i="9" s="1"/>
  <c r="H145" i="9"/>
  <c r="S145" i="9" s="1"/>
  <c r="M147" i="9"/>
  <c r="K147" i="9"/>
  <c r="I147" i="9"/>
  <c r="Q147" i="9"/>
  <c r="J153" i="9"/>
  <c r="M155" i="9"/>
  <c r="K155" i="9"/>
  <c r="L155" i="9"/>
  <c r="J155" i="9"/>
  <c r="I155" i="9"/>
  <c r="I195" i="9"/>
  <c r="N87" i="9"/>
  <c r="L93" i="9"/>
  <c r="N95" i="9"/>
  <c r="K100" i="9"/>
  <c r="L102" i="9"/>
  <c r="I103" i="9"/>
  <c r="Q103" i="9"/>
  <c r="AB103" i="9" s="1"/>
  <c r="N104" i="9"/>
  <c r="K105" i="9"/>
  <c r="J108" i="9"/>
  <c r="L110" i="9"/>
  <c r="I111" i="9"/>
  <c r="Q111" i="9"/>
  <c r="N112" i="9"/>
  <c r="K113" i="9"/>
  <c r="J116" i="9"/>
  <c r="L118" i="9"/>
  <c r="X118" i="9" s="1"/>
  <c r="I119" i="9"/>
  <c r="Q119" i="9"/>
  <c r="N120" i="9"/>
  <c r="K121" i="9"/>
  <c r="J124" i="9"/>
  <c r="L126" i="9"/>
  <c r="I127" i="9"/>
  <c r="Q127" i="9"/>
  <c r="Q128" i="9"/>
  <c r="P128" i="9"/>
  <c r="O128" i="9"/>
  <c r="N128" i="9"/>
  <c r="J132" i="9"/>
  <c r="Z133" i="9"/>
  <c r="J133" i="9"/>
  <c r="Q133" i="9"/>
  <c r="I133" i="9"/>
  <c r="P133" i="9"/>
  <c r="H133" i="9"/>
  <c r="S133" i="9" s="1"/>
  <c r="K136" i="9"/>
  <c r="M140" i="9"/>
  <c r="L140" i="9"/>
  <c r="K140" i="9"/>
  <c r="J140" i="9"/>
  <c r="P140" i="9"/>
  <c r="H140" i="9"/>
  <c r="S140" i="9" s="1"/>
  <c r="M151" i="9"/>
  <c r="L157" i="9"/>
  <c r="J160" i="9"/>
  <c r="O162" i="9"/>
  <c r="M172" i="9"/>
  <c r="L172" i="9"/>
  <c r="K172" i="9"/>
  <c r="J172" i="9"/>
  <c r="I172" i="9"/>
  <c r="H172" i="9"/>
  <c r="S172" i="9" s="1"/>
  <c r="P172" i="9"/>
  <c r="K174" i="9"/>
  <c r="V174" i="9" s="1"/>
  <c r="J174" i="9"/>
  <c r="I174" i="9"/>
  <c r="H174" i="9"/>
  <c r="S174" i="9" s="1"/>
  <c r="Q174" i="9"/>
  <c r="M180" i="9"/>
  <c r="L180" i="9"/>
  <c r="K180" i="9"/>
  <c r="J180" i="9"/>
  <c r="P180" i="9"/>
  <c r="O180" i="9"/>
  <c r="N180" i="9"/>
  <c r="I180" i="9"/>
  <c r="M204" i="9"/>
  <c r="L204" i="9"/>
  <c r="K204" i="9"/>
  <c r="J204" i="9"/>
  <c r="P204" i="9"/>
  <c r="H204" i="9"/>
  <c r="O204" i="9"/>
  <c r="N204" i="9"/>
  <c r="I204" i="9"/>
  <c r="O238" i="9"/>
  <c r="J252" i="9"/>
  <c r="L252" i="9"/>
  <c r="M252" i="9"/>
  <c r="H87" i="9"/>
  <c r="S87" i="9" s="1"/>
  <c r="P87" i="9"/>
  <c r="N93" i="9"/>
  <c r="H95" i="9"/>
  <c r="S95" i="9" s="1"/>
  <c r="P95" i="9"/>
  <c r="M100" i="9"/>
  <c r="N102" i="9"/>
  <c r="K103" i="9"/>
  <c r="H104" i="9"/>
  <c r="S104" i="9" s="1"/>
  <c r="P104" i="9"/>
  <c r="M105" i="9"/>
  <c r="L108" i="9"/>
  <c r="N110" i="9"/>
  <c r="K111" i="9"/>
  <c r="H112" i="9"/>
  <c r="S112" i="9" s="1"/>
  <c r="P112" i="9"/>
  <c r="M113" i="9"/>
  <c r="L116" i="9"/>
  <c r="W116" i="9" s="1"/>
  <c r="N118" i="9"/>
  <c r="Y118" i="9" s="1"/>
  <c r="K119" i="9"/>
  <c r="H120" i="9"/>
  <c r="S120" i="9" s="1"/>
  <c r="P120" i="9"/>
  <c r="M121" i="9"/>
  <c r="L124" i="9"/>
  <c r="N126" i="9"/>
  <c r="K127" i="9"/>
  <c r="H128" i="9"/>
  <c r="S128" i="9" s="1"/>
  <c r="J131" i="9"/>
  <c r="U131" i="9" s="1"/>
  <c r="O132" i="9"/>
  <c r="K133" i="9"/>
  <c r="P134" i="9"/>
  <c r="M136" i="9"/>
  <c r="I140" i="9"/>
  <c r="P151" i="9"/>
  <c r="M161" i="9"/>
  <c r="L161" i="9"/>
  <c r="K161" i="9"/>
  <c r="Q161" i="9"/>
  <c r="I161" i="9"/>
  <c r="J163" i="9"/>
  <c r="M164" i="9"/>
  <c r="L164" i="9"/>
  <c r="K164" i="9"/>
  <c r="J164" i="9"/>
  <c r="P164" i="9"/>
  <c r="H164" i="9"/>
  <c r="N172" i="9"/>
  <c r="M177" i="9"/>
  <c r="L177" i="9"/>
  <c r="X177" i="9" s="1"/>
  <c r="P177" i="9"/>
  <c r="AB177" i="9" s="1"/>
  <c r="O177" i="9"/>
  <c r="K177" i="9"/>
  <c r="J177" i="9"/>
  <c r="H177" i="9"/>
  <c r="M178" i="9"/>
  <c r="H180" i="9"/>
  <c r="S180" i="9" s="1"/>
  <c r="O186" i="9"/>
  <c r="M186" i="9"/>
  <c r="Q204" i="9"/>
  <c r="O234" i="9"/>
  <c r="N100" i="9"/>
  <c r="O102" i="9"/>
  <c r="L103" i="9"/>
  <c r="W103" i="9" s="1"/>
  <c r="N105" i="9"/>
  <c r="M108" i="9"/>
  <c r="O110" i="9"/>
  <c r="L111" i="9"/>
  <c r="N113" i="9"/>
  <c r="M116" i="9"/>
  <c r="O118" i="9"/>
  <c r="L119" i="9"/>
  <c r="N121" i="9"/>
  <c r="M124" i="9"/>
  <c r="O126" i="9"/>
  <c r="L127" i="9"/>
  <c r="I128" i="9"/>
  <c r="K130" i="9"/>
  <c r="J130" i="9"/>
  <c r="Q130" i="9"/>
  <c r="I130" i="9"/>
  <c r="K131" i="9"/>
  <c r="L133" i="9"/>
  <c r="N136" i="9"/>
  <c r="Y136" i="9" s="1"/>
  <c r="U139" i="9"/>
  <c r="M139" i="9"/>
  <c r="K139" i="9"/>
  <c r="N140" i="9"/>
  <c r="K158" i="9"/>
  <c r="L159" i="9"/>
  <c r="S159" i="9"/>
  <c r="K159" i="9"/>
  <c r="J159" i="9"/>
  <c r="Q159" i="9"/>
  <c r="I159" i="9"/>
  <c r="O159" i="9"/>
  <c r="L163" i="9"/>
  <c r="J165" i="9"/>
  <c r="Q165" i="9"/>
  <c r="I165" i="9"/>
  <c r="P165" i="9"/>
  <c r="H165" i="9"/>
  <c r="S165" i="9" s="1"/>
  <c r="O165" i="9"/>
  <c r="M165" i="9"/>
  <c r="Q168" i="9"/>
  <c r="I168" i="9"/>
  <c r="P168" i="9"/>
  <c r="H168" i="9"/>
  <c r="S168" i="9" s="1"/>
  <c r="O168" i="9"/>
  <c r="N168" i="9"/>
  <c r="M168" i="9"/>
  <c r="L168" i="9"/>
  <c r="K168" i="9"/>
  <c r="V168" i="9" s="1"/>
  <c r="O172" i="9"/>
  <c r="L174" i="9"/>
  <c r="O178" i="9"/>
  <c r="Q180" i="9"/>
  <c r="J181" i="9"/>
  <c r="Q181" i="9"/>
  <c r="I181" i="9"/>
  <c r="P181" i="9"/>
  <c r="H181" i="9"/>
  <c r="S181" i="9" s="1"/>
  <c r="O181" i="9"/>
  <c r="N181" i="9"/>
  <c r="M181" i="9"/>
  <c r="X181" i="9" s="1"/>
  <c r="K181" i="9"/>
  <c r="K190" i="9"/>
  <c r="Q193" i="9"/>
  <c r="N205" i="9"/>
  <c r="P213" i="9"/>
  <c r="H213" i="9"/>
  <c r="S213" i="9" s="1"/>
  <c r="L213" i="9"/>
  <c r="K213" i="9"/>
  <c r="J213" i="9"/>
  <c r="I213" i="9"/>
  <c r="O213" i="9"/>
  <c r="Q213" i="9"/>
  <c r="N213" i="9"/>
  <c r="Q225" i="9"/>
  <c r="N225" i="9"/>
  <c r="O225" i="9"/>
  <c r="M225" i="9"/>
  <c r="K225" i="9"/>
  <c r="L267" i="9"/>
  <c r="K267" i="9"/>
  <c r="L271" i="9"/>
  <c r="P271" i="9"/>
  <c r="O271" i="9"/>
  <c r="K278" i="9"/>
  <c r="P278" i="9"/>
  <c r="N298" i="9"/>
  <c r="K298" i="9"/>
  <c r="O298" i="9"/>
  <c r="O100" i="9"/>
  <c r="Z100" i="9" s="1"/>
  <c r="H102" i="9"/>
  <c r="P102" i="9"/>
  <c r="M103" i="9"/>
  <c r="O105" i="9"/>
  <c r="N108" i="9"/>
  <c r="H110" i="9"/>
  <c r="S110" i="9" s="1"/>
  <c r="P110" i="9"/>
  <c r="M111" i="9"/>
  <c r="O113" i="9"/>
  <c r="N116" i="9"/>
  <c r="H118" i="9"/>
  <c r="P118" i="9"/>
  <c r="M119" i="9"/>
  <c r="O121" i="9"/>
  <c r="N124" i="9"/>
  <c r="H126" i="9"/>
  <c r="S126" i="9" s="1"/>
  <c r="P126" i="9"/>
  <c r="M127" i="9"/>
  <c r="J128" i="9"/>
  <c r="L131" i="9"/>
  <c r="M132" i="9"/>
  <c r="L132" i="9"/>
  <c r="K132" i="9"/>
  <c r="Q132" i="9"/>
  <c r="AB132" i="9" s="1"/>
  <c r="M133" i="9"/>
  <c r="Y133" i="9" s="1"/>
  <c r="O140" i="9"/>
  <c r="M153" i="9"/>
  <c r="L153" i="9"/>
  <c r="K153" i="9"/>
  <c r="Q153" i="9"/>
  <c r="I153" i="9"/>
  <c r="M156" i="9"/>
  <c r="Y156" i="9" s="1"/>
  <c r="L156" i="9"/>
  <c r="K156" i="9"/>
  <c r="J156" i="9"/>
  <c r="P156" i="9"/>
  <c r="H156" i="9"/>
  <c r="S156" i="9" s="1"/>
  <c r="P158" i="9"/>
  <c r="Q172" i="9"/>
  <c r="P174" i="9"/>
  <c r="K179" i="9"/>
  <c r="J179" i="9"/>
  <c r="M209" i="9"/>
  <c r="L209" i="9"/>
  <c r="K209" i="9"/>
  <c r="Q209" i="9"/>
  <c r="I209" i="9"/>
  <c r="P209" i="9"/>
  <c r="O209" i="9"/>
  <c r="H209" i="9"/>
  <c r="S209" i="9" s="1"/>
  <c r="K212" i="9"/>
  <c r="O212" i="9"/>
  <c r="M212" i="9"/>
  <c r="L212" i="9"/>
  <c r="J212" i="9"/>
  <c r="I212" i="9"/>
  <c r="Q212" i="9"/>
  <c r="P212" i="9"/>
  <c r="N212" i="9"/>
  <c r="H212" i="9"/>
  <c r="H231" i="9"/>
  <c r="S231" i="9" s="1"/>
  <c r="M231" i="9"/>
  <c r="Q231" i="9"/>
  <c r="L231" i="9"/>
  <c r="K231" i="9"/>
  <c r="I231" i="9"/>
  <c r="N253" i="9"/>
  <c r="M253" i="9"/>
  <c r="K253" i="9"/>
  <c r="M294" i="9"/>
  <c r="L294" i="9"/>
  <c r="P294" i="9"/>
  <c r="O294" i="9"/>
  <c r="AA294" i="9" s="1"/>
  <c r="K294" i="9"/>
  <c r="J294" i="9"/>
  <c r="I294" i="9"/>
  <c r="H294" i="9"/>
  <c r="Q294" i="9"/>
  <c r="N103" i="9"/>
  <c r="O108" i="9"/>
  <c r="N111" i="9"/>
  <c r="O116" i="9"/>
  <c r="N119" i="9"/>
  <c r="O124" i="9"/>
  <c r="N127" i="9"/>
  <c r="M131" i="9"/>
  <c r="Q136" i="9"/>
  <c r="I136" i="9"/>
  <c r="P136" i="9"/>
  <c r="H136" i="9"/>
  <c r="O136" i="9"/>
  <c r="L151" i="9"/>
  <c r="K151" i="9"/>
  <c r="J151" i="9"/>
  <c r="Q151" i="9"/>
  <c r="I151" i="9"/>
  <c r="T151" i="9" s="1"/>
  <c r="O151" i="9"/>
  <c r="J157" i="9"/>
  <c r="Q157" i="9"/>
  <c r="I157" i="9"/>
  <c r="P157" i="9"/>
  <c r="H157" i="9"/>
  <c r="S157" i="9" s="1"/>
  <c r="O157" i="9"/>
  <c r="Z157" i="9" s="1"/>
  <c r="M157" i="9"/>
  <c r="P162" i="9"/>
  <c r="H162" i="9"/>
  <c r="S162" i="9" s="1"/>
  <c r="M163" i="9"/>
  <c r="K163" i="9"/>
  <c r="P178" i="9"/>
  <c r="N178" i="9"/>
  <c r="L183" i="9"/>
  <c r="K183" i="9"/>
  <c r="J183" i="9"/>
  <c r="Q183" i="9"/>
  <c r="I183" i="9"/>
  <c r="P183" i="9"/>
  <c r="O183" i="9"/>
  <c r="N183" i="9"/>
  <c r="H183" i="9"/>
  <c r="S183" i="9" s="1"/>
  <c r="S185" i="9"/>
  <c r="K185" i="9"/>
  <c r="Q185" i="9"/>
  <c r="AB185" i="9" s="1"/>
  <c r="P185" i="9"/>
  <c r="O185" i="9"/>
  <c r="I185" i="9"/>
  <c r="T185" i="9" s="1"/>
  <c r="J190" i="9"/>
  <c r="U190" i="9" s="1"/>
  <c r="Q190" i="9"/>
  <c r="K194" i="9"/>
  <c r="J194" i="9"/>
  <c r="Q194" i="9"/>
  <c r="I194" i="9"/>
  <c r="P194" i="9"/>
  <c r="H194" i="9"/>
  <c r="S194" i="9" s="1"/>
  <c r="N194" i="9"/>
  <c r="M194" i="9"/>
  <c r="L194" i="9"/>
  <c r="K259" i="9"/>
  <c r="I259" i="9"/>
  <c r="H259" i="9"/>
  <c r="S259" i="9" s="1"/>
  <c r="P259" i="9"/>
  <c r="O259" i="9"/>
  <c r="M259" i="9"/>
  <c r="P274" i="9"/>
  <c r="H274" i="9"/>
  <c r="S274" i="9" s="1"/>
  <c r="O274" i="9"/>
  <c r="L274" i="9"/>
  <c r="K274" i="9"/>
  <c r="N138" i="9"/>
  <c r="J142" i="9"/>
  <c r="U142" i="9" s="1"/>
  <c r="L144" i="9"/>
  <c r="N146" i="9"/>
  <c r="J150" i="9"/>
  <c r="L152" i="9"/>
  <c r="W152" i="9" s="1"/>
  <c r="N154" i="9"/>
  <c r="J158" i="9"/>
  <c r="L160" i="9"/>
  <c r="N162" i="9"/>
  <c r="J166" i="9"/>
  <c r="N167" i="9"/>
  <c r="K170" i="9"/>
  <c r="J170" i="9"/>
  <c r="Q170" i="9"/>
  <c r="I170" i="9"/>
  <c r="K171" i="9"/>
  <c r="N176" i="9"/>
  <c r="Y176" i="9" s="1"/>
  <c r="L187" i="9"/>
  <c r="O202" i="9"/>
  <c r="K206" i="9"/>
  <c r="V206" i="9" s="1"/>
  <c r="L207" i="9"/>
  <c r="K207" i="9"/>
  <c r="J207" i="9"/>
  <c r="Q207" i="9"/>
  <c r="I207" i="9"/>
  <c r="O207" i="9"/>
  <c r="N214" i="9"/>
  <c r="Q217" i="9"/>
  <c r="L233" i="9"/>
  <c r="J233" i="9"/>
  <c r="Q233" i="9"/>
  <c r="I233" i="9"/>
  <c r="P233" i="9"/>
  <c r="H233" i="9"/>
  <c r="S233" i="9" s="1"/>
  <c r="O233" i="9"/>
  <c r="N233" i="9"/>
  <c r="K233" i="9"/>
  <c r="L241" i="9"/>
  <c r="K241" i="9"/>
  <c r="J241" i="9"/>
  <c r="Q241" i="9"/>
  <c r="I241" i="9"/>
  <c r="P241" i="9"/>
  <c r="H241" i="9"/>
  <c r="S241" i="9" s="1"/>
  <c r="O241" i="9"/>
  <c r="N241" i="9"/>
  <c r="L142" i="9"/>
  <c r="N144" i="9"/>
  <c r="Y144" i="9" s="1"/>
  <c r="L150" i="9"/>
  <c r="N152" i="9"/>
  <c r="L158" i="9"/>
  <c r="N160" i="9"/>
  <c r="L166" i="9"/>
  <c r="W166" i="9" s="1"/>
  <c r="M171" i="9"/>
  <c r="Q176" i="9"/>
  <c r="I176" i="9"/>
  <c r="P176" i="9"/>
  <c r="H176" i="9"/>
  <c r="S176" i="9" s="1"/>
  <c r="O176" i="9"/>
  <c r="M187" i="9"/>
  <c r="J189" i="9"/>
  <c r="Q189" i="9"/>
  <c r="I189" i="9"/>
  <c r="P189" i="9"/>
  <c r="H189" i="9"/>
  <c r="S189" i="9" s="1"/>
  <c r="O189" i="9"/>
  <c r="L191" i="9"/>
  <c r="K191" i="9"/>
  <c r="J191" i="9"/>
  <c r="Q191" i="9"/>
  <c r="I191" i="9"/>
  <c r="M193" i="9"/>
  <c r="L193" i="9"/>
  <c r="K193" i="9"/>
  <c r="M201" i="9"/>
  <c r="L201" i="9"/>
  <c r="K201" i="9"/>
  <c r="Q201" i="9"/>
  <c r="I201" i="9"/>
  <c r="J205" i="9"/>
  <c r="Q205" i="9"/>
  <c r="I205" i="9"/>
  <c r="P205" i="9"/>
  <c r="H205" i="9"/>
  <c r="S205" i="9" s="1"/>
  <c r="O205" i="9"/>
  <c r="M205" i="9"/>
  <c r="Q206" i="9"/>
  <c r="P211" i="9"/>
  <c r="O211" i="9"/>
  <c r="M211" i="9"/>
  <c r="L211" i="9"/>
  <c r="I211" i="9"/>
  <c r="P222" i="9"/>
  <c r="O222" i="9"/>
  <c r="Z222" i="9" s="1"/>
  <c r="N222" i="9"/>
  <c r="J222" i="9"/>
  <c r="M230" i="9"/>
  <c r="K230" i="9"/>
  <c r="J230" i="9"/>
  <c r="Q230" i="9"/>
  <c r="I230" i="9"/>
  <c r="P230" i="9"/>
  <c r="H230" i="9"/>
  <c r="S230" i="9" s="1"/>
  <c r="O230" i="9"/>
  <c r="L230" i="9"/>
  <c r="M233" i="9"/>
  <c r="J236" i="9"/>
  <c r="M236" i="9"/>
  <c r="L236" i="9"/>
  <c r="M241" i="9"/>
  <c r="Q245" i="9"/>
  <c r="J245" i="9"/>
  <c r="Q247" i="9"/>
  <c r="I247" i="9"/>
  <c r="M247" i="9"/>
  <c r="L247" i="9"/>
  <c r="K247" i="9"/>
  <c r="L129" i="9"/>
  <c r="N131" i="9"/>
  <c r="M134" i="9"/>
  <c r="X134" i="9" s="1"/>
  <c r="L137" i="9"/>
  <c r="I138" i="9"/>
  <c r="Q138" i="9"/>
  <c r="N139" i="9"/>
  <c r="M142" i="9"/>
  <c r="O144" i="9"/>
  <c r="I146" i="9"/>
  <c r="Q146" i="9"/>
  <c r="N147" i="9"/>
  <c r="M150" i="9"/>
  <c r="O152" i="9"/>
  <c r="I154" i="9"/>
  <c r="Q154" i="9"/>
  <c r="N155" i="9"/>
  <c r="M158" i="9"/>
  <c r="O160" i="9"/>
  <c r="I162" i="9"/>
  <c r="Q162" i="9"/>
  <c r="N163" i="9"/>
  <c r="M166" i="9"/>
  <c r="L167" i="9"/>
  <c r="K167" i="9"/>
  <c r="J167" i="9"/>
  <c r="U167" i="9" s="1"/>
  <c r="Q167" i="9"/>
  <c r="L170" i="9"/>
  <c r="Q171" i="9"/>
  <c r="K178" i="9"/>
  <c r="J178" i="9"/>
  <c r="Q178" i="9"/>
  <c r="I178" i="9"/>
  <c r="U178" i="9" s="1"/>
  <c r="P182" i="9"/>
  <c r="M188" i="9"/>
  <c r="L188" i="9"/>
  <c r="K188" i="9"/>
  <c r="J188" i="9"/>
  <c r="H193" i="9"/>
  <c r="S193" i="9" s="1"/>
  <c r="K198" i="9"/>
  <c r="L199" i="9"/>
  <c r="K199" i="9"/>
  <c r="J199" i="9"/>
  <c r="Q199" i="9"/>
  <c r="I199" i="9"/>
  <c r="O199" i="9"/>
  <c r="H201" i="9"/>
  <c r="S201" i="9" s="1"/>
  <c r="M206" i="9"/>
  <c r="M207" i="9"/>
  <c r="L210" i="9"/>
  <c r="H211" i="9"/>
  <c r="S211" i="9" s="1"/>
  <c r="H222" i="9"/>
  <c r="S222" i="9" s="1"/>
  <c r="O224" i="9"/>
  <c r="M224" i="9"/>
  <c r="K224" i="9"/>
  <c r="P224" i="9"/>
  <c r="N224" i="9"/>
  <c r="L224" i="9"/>
  <c r="J224" i="9"/>
  <c r="H224" i="9"/>
  <c r="M228" i="9"/>
  <c r="L228" i="9"/>
  <c r="J228" i="9"/>
  <c r="Q258" i="9"/>
  <c r="I258" i="9"/>
  <c r="U258" i="9" s="1"/>
  <c r="M258" i="9"/>
  <c r="N258" i="9"/>
  <c r="L258" i="9"/>
  <c r="K258" i="9"/>
  <c r="J258" i="9"/>
  <c r="H258" i="9"/>
  <c r="S258" i="9" s="1"/>
  <c r="O258" i="9"/>
  <c r="N342" i="9"/>
  <c r="M129" i="9"/>
  <c r="O131" i="9"/>
  <c r="N134" i="9"/>
  <c r="M137" i="9"/>
  <c r="J138" i="9"/>
  <c r="O139" i="9"/>
  <c r="N142" i="9"/>
  <c r="Y142" i="9" s="1"/>
  <c r="H144" i="9"/>
  <c r="S144" i="9" s="1"/>
  <c r="P144" i="9"/>
  <c r="J146" i="9"/>
  <c r="O147" i="9"/>
  <c r="N150" i="9"/>
  <c r="H152" i="9"/>
  <c r="S152" i="9" s="1"/>
  <c r="P152" i="9"/>
  <c r="J154" i="9"/>
  <c r="O155" i="9"/>
  <c r="N158" i="9"/>
  <c r="H160" i="9"/>
  <c r="P160" i="9"/>
  <c r="J162" i="9"/>
  <c r="O163" i="9"/>
  <c r="P166" i="9"/>
  <c r="L169" i="9"/>
  <c r="M170" i="9"/>
  <c r="J176" i="9"/>
  <c r="L179" i="9"/>
  <c r="K189" i="9"/>
  <c r="H191" i="9"/>
  <c r="I193" i="9"/>
  <c r="M196" i="9"/>
  <c r="L196" i="9"/>
  <c r="K196" i="9"/>
  <c r="J196" i="9"/>
  <c r="P196" i="9"/>
  <c r="H196" i="9"/>
  <c r="S196" i="9" s="1"/>
  <c r="P198" i="9"/>
  <c r="J201" i="9"/>
  <c r="K205" i="9"/>
  <c r="N207" i="9"/>
  <c r="M210" i="9"/>
  <c r="K211" i="9"/>
  <c r="L222" i="9"/>
  <c r="N230" i="9"/>
  <c r="M246" i="9"/>
  <c r="L246" i="9"/>
  <c r="K246" i="9"/>
  <c r="J246" i="9"/>
  <c r="Q246" i="9"/>
  <c r="I246" i="9"/>
  <c r="P246" i="9"/>
  <c r="H246" i="9"/>
  <c r="S246" i="9" s="1"/>
  <c r="N246" i="9"/>
  <c r="N129" i="9"/>
  <c r="H131" i="9"/>
  <c r="T131" i="9" s="1"/>
  <c r="P131" i="9"/>
  <c r="O134" i="9"/>
  <c r="N137" i="9"/>
  <c r="K138" i="9"/>
  <c r="H139" i="9"/>
  <c r="P139" i="9"/>
  <c r="O142" i="9"/>
  <c r="I144" i="9"/>
  <c r="Q144" i="9"/>
  <c r="N145" i="9"/>
  <c r="K146" i="9"/>
  <c r="H147" i="9"/>
  <c r="S147" i="9" s="1"/>
  <c r="P147" i="9"/>
  <c r="O150" i="9"/>
  <c r="I152" i="9"/>
  <c r="Q152" i="9"/>
  <c r="N153" i="9"/>
  <c r="K154" i="9"/>
  <c r="H155" i="9"/>
  <c r="S155" i="9" s="1"/>
  <c r="P155" i="9"/>
  <c r="O158" i="9"/>
  <c r="I160" i="9"/>
  <c r="Q160" i="9"/>
  <c r="N161" i="9"/>
  <c r="K162" i="9"/>
  <c r="H163" i="9"/>
  <c r="P163" i="9"/>
  <c r="Q166" i="9"/>
  <c r="H167" i="9"/>
  <c r="H169" i="9"/>
  <c r="N170" i="9"/>
  <c r="Z173" i="9"/>
  <c r="J173" i="9"/>
  <c r="Q173" i="9"/>
  <c r="I173" i="9"/>
  <c r="P173" i="9"/>
  <c r="AA173" i="9" s="1"/>
  <c r="H173" i="9"/>
  <c r="S173" i="9" s="1"/>
  <c r="K176" i="9"/>
  <c r="H178" i="9"/>
  <c r="S178" i="9" s="1"/>
  <c r="M179" i="9"/>
  <c r="Q179" i="9"/>
  <c r="K186" i="9"/>
  <c r="J186" i="9"/>
  <c r="Q186" i="9"/>
  <c r="I186" i="9"/>
  <c r="P186" i="9"/>
  <c r="H186" i="9"/>
  <c r="S186" i="9" s="1"/>
  <c r="I187" i="9"/>
  <c r="H188" i="9"/>
  <c r="S188" i="9" s="1"/>
  <c r="L189" i="9"/>
  <c r="M191" i="9"/>
  <c r="J193" i="9"/>
  <c r="J197" i="9"/>
  <c r="V197" i="9" s="1"/>
  <c r="Q197" i="9"/>
  <c r="I197" i="9"/>
  <c r="P197" i="9"/>
  <c r="H197" i="9"/>
  <c r="S197" i="9" s="1"/>
  <c r="O197" i="9"/>
  <c r="M197" i="9"/>
  <c r="Q198" i="9"/>
  <c r="O201" i="9"/>
  <c r="M203" i="9"/>
  <c r="K203" i="9"/>
  <c r="L205" i="9"/>
  <c r="P207" i="9"/>
  <c r="Q211" i="9"/>
  <c r="M214" i="9"/>
  <c r="Q214" i="9"/>
  <c r="I214" i="9"/>
  <c r="K214" i="9"/>
  <c r="J214" i="9"/>
  <c r="H214" i="9"/>
  <c r="S214" i="9" s="1"/>
  <c r="O214" i="9"/>
  <c r="L217" i="9"/>
  <c r="P217" i="9"/>
  <c r="H217" i="9"/>
  <c r="S217" i="9" s="1"/>
  <c r="O217" i="9"/>
  <c r="N217" i="9"/>
  <c r="M217" i="9"/>
  <c r="K217" i="9"/>
  <c r="I217" i="9"/>
  <c r="L227" i="9"/>
  <c r="K227" i="9"/>
  <c r="Q227" i="9"/>
  <c r="I227" i="9"/>
  <c r="P227" i="9"/>
  <c r="O227" i="9"/>
  <c r="H227" i="9"/>
  <c r="S227" i="9" s="1"/>
  <c r="L300" i="9"/>
  <c r="K300" i="9"/>
  <c r="J300" i="9"/>
  <c r="P300" i="9"/>
  <c r="H300" i="9"/>
  <c r="S300" i="9" s="1"/>
  <c r="Q300" i="9"/>
  <c r="O300" i="9"/>
  <c r="N300" i="9"/>
  <c r="M300" i="9"/>
  <c r="I300" i="9"/>
  <c r="L200" i="9"/>
  <c r="N202" i="9"/>
  <c r="L208" i="9"/>
  <c r="N210" i="9"/>
  <c r="M215" i="9"/>
  <c r="L219" i="9"/>
  <c r="Q239" i="9"/>
  <c r="I239" i="9"/>
  <c r="M239" i="9"/>
  <c r="J244" i="9"/>
  <c r="L249" i="9"/>
  <c r="K249" i="9"/>
  <c r="J249" i="9"/>
  <c r="Q249" i="9"/>
  <c r="I249" i="9"/>
  <c r="P249" i="9"/>
  <c r="H249" i="9"/>
  <c r="O249" i="9"/>
  <c r="O264" i="9"/>
  <c r="K264" i="9"/>
  <c r="M264" i="9"/>
  <c r="L264" i="9"/>
  <c r="J264" i="9"/>
  <c r="I264" i="9"/>
  <c r="H264" i="9"/>
  <c r="S264" i="9" s="1"/>
  <c r="Q264" i="9"/>
  <c r="J265" i="9"/>
  <c r="O265" i="9"/>
  <c r="I272" i="9"/>
  <c r="H272" i="9"/>
  <c r="Q272" i="9"/>
  <c r="N272" i="9"/>
  <c r="M275" i="9"/>
  <c r="K275" i="9"/>
  <c r="Q275" i="9"/>
  <c r="P275" i="9"/>
  <c r="O275" i="9"/>
  <c r="L275" i="9"/>
  <c r="I275" i="9"/>
  <c r="T275" i="9" s="1"/>
  <c r="Q361" i="9"/>
  <c r="M361" i="9"/>
  <c r="K361" i="9"/>
  <c r="J361" i="9"/>
  <c r="V361" i="9" s="1"/>
  <c r="L182" i="9"/>
  <c r="N184" i="9"/>
  <c r="L190" i="9"/>
  <c r="T190" i="9"/>
  <c r="N192" i="9"/>
  <c r="L198" i="9"/>
  <c r="N200" i="9"/>
  <c r="H202" i="9"/>
  <c r="S202" i="9" s="1"/>
  <c r="P202" i="9"/>
  <c r="L206" i="9"/>
  <c r="N208" i="9"/>
  <c r="H210" i="9"/>
  <c r="S210" i="9" s="1"/>
  <c r="P210" i="9"/>
  <c r="P215" i="9"/>
  <c r="M216" i="9"/>
  <c r="Q218" i="9"/>
  <c r="I218" i="9"/>
  <c r="O218" i="9"/>
  <c r="Z218" i="9" s="1"/>
  <c r="M218" i="9"/>
  <c r="Y218" i="9" s="1"/>
  <c r="I219" i="9"/>
  <c r="N220" i="9"/>
  <c r="P223" i="9"/>
  <c r="H223" i="9"/>
  <c r="S223" i="9" s="1"/>
  <c r="M249" i="9"/>
  <c r="N264" i="9"/>
  <c r="P269" i="9"/>
  <c r="H269" i="9"/>
  <c r="S269" i="9" s="1"/>
  <c r="L269" i="9"/>
  <c r="O269" i="9"/>
  <c r="N269" i="9"/>
  <c r="M269" i="9"/>
  <c r="K269" i="9"/>
  <c r="J269" i="9"/>
  <c r="I269" i="9"/>
  <c r="N281" i="9"/>
  <c r="Z281" i="9" s="1"/>
  <c r="L290" i="9"/>
  <c r="Q290" i="9"/>
  <c r="P290" i="9"/>
  <c r="H290" i="9"/>
  <c r="S290" i="9" s="1"/>
  <c r="N171" i="9"/>
  <c r="M174" i="9"/>
  <c r="N179" i="9"/>
  <c r="M182" i="9"/>
  <c r="O184" i="9"/>
  <c r="L185" i="9"/>
  <c r="N187" i="9"/>
  <c r="M190" i="9"/>
  <c r="O192" i="9"/>
  <c r="W192" i="9"/>
  <c r="N195" i="9"/>
  <c r="M198" i="9"/>
  <c r="O200" i="9"/>
  <c r="I202" i="9"/>
  <c r="Q202" i="9"/>
  <c r="N203" i="9"/>
  <c r="O208" i="9"/>
  <c r="I210" i="9"/>
  <c r="Q210" i="9"/>
  <c r="Q215" i="9"/>
  <c r="N216" i="9"/>
  <c r="K219" i="9"/>
  <c r="I221" i="9"/>
  <c r="I223" i="9"/>
  <c r="L225" i="9"/>
  <c r="W225" i="9" s="1"/>
  <c r="J225" i="9"/>
  <c r="P225" i="9"/>
  <c r="H225" i="9"/>
  <c r="S225" i="9" s="1"/>
  <c r="O232" i="9"/>
  <c r="M232" i="9"/>
  <c r="L232" i="9"/>
  <c r="K232" i="9"/>
  <c r="J232" i="9"/>
  <c r="K239" i="9"/>
  <c r="N249" i="9"/>
  <c r="P264" i="9"/>
  <c r="J281" i="9"/>
  <c r="M313" i="9"/>
  <c r="L313" i="9"/>
  <c r="K313" i="9"/>
  <c r="Q313" i="9"/>
  <c r="I313" i="9"/>
  <c r="P313" i="9"/>
  <c r="O313" i="9"/>
  <c r="N313" i="9"/>
  <c r="J313" i="9"/>
  <c r="H313" i="9"/>
  <c r="S313" i="9" s="1"/>
  <c r="O323" i="9"/>
  <c r="N323" i="9"/>
  <c r="N166" i="9"/>
  <c r="M169" i="9"/>
  <c r="O171" i="9"/>
  <c r="N174" i="9"/>
  <c r="U177" i="9"/>
  <c r="O179" i="9"/>
  <c r="N182" i="9"/>
  <c r="V182" i="9"/>
  <c r="H184" i="9"/>
  <c r="S184" i="9" s="1"/>
  <c r="P184" i="9"/>
  <c r="M185" i="9"/>
  <c r="O187" i="9"/>
  <c r="N190" i="9"/>
  <c r="H192" i="9"/>
  <c r="S192" i="9" s="1"/>
  <c r="P192" i="9"/>
  <c r="O195" i="9"/>
  <c r="N198" i="9"/>
  <c r="H200" i="9"/>
  <c r="S200" i="9" s="1"/>
  <c r="P200" i="9"/>
  <c r="J202" i="9"/>
  <c r="O203" i="9"/>
  <c r="N206" i="9"/>
  <c r="H208" i="9"/>
  <c r="S208" i="9" s="1"/>
  <c r="P208" i="9"/>
  <c r="J210" i="9"/>
  <c r="H215" i="9"/>
  <c r="S215" i="9" s="1"/>
  <c r="O216" i="9"/>
  <c r="K216" i="9"/>
  <c r="P216" i="9"/>
  <c r="H218" i="9"/>
  <c r="M219" i="9"/>
  <c r="K220" i="9"/>
  <c r="Q220" i="9"/>
  <c r="I220" i="9"/>
  <c r="O220" i="9"/>
  <c r="J221" i="9"/>
  <c r="K223" i="9"/>
  <c r="M235" i="9"/>
  <c r="L235" i="9"/>
  <c r="K235" i="9"/>
  <c r="Q235" i="9"/>
  <c r="AB235" i="9" s="1"/>
  <c r="I235" i="9"/>
  <c r="L239" i="9"/>
  <c r="L244" i="9"/>
  <c r="L257" i="9"/>
  <c r="P257" i="9"/>
  <c r="H257" i="9"/>
  <c r="S257" i="9" s="1"/>
  <c r="N257" i="9"/>
  <c r="M257" i="9"/>
  <c r="K257" i="9"/>
  <c r="J257" i="9"/>
  <c r="I257" i="9"/>
  <c r="M265" i="9"/>
  <c r="Q269" i="9"/>
  <c r="M270" i="9"/>
  <c r="Q270" i="9"/>
  <c r="AB270" i="9" s="1"/>
  <c r="I270" i="9"/>
  <c r="O270" i="9"/>
  <c r="N270" i="9"/>
  <c r="L270" i="9"/>
  <c r="K270" i="9"/>
  <c r="J270" i="9"/>
  <c r="H270" i="9"/>
  <c r="S270" i="9" s="1"/>
  <c r="L272" i="9"/>
  <c r="O278" i="9"/>
  <c r="O166" i="9"/>
  <c r="N169" i="9"/>
  <c r="Y169" i="9" s="1"/>
  <c r="H171" i="9"/>
  <c r="P171" i="9"/>
  <c r="O174" i="9"/>
  <c r="N177" i="9"/>
  <c r="H179" i="9"/>
  <c r="P179" i="9"/>
  <c r="O182" i="9"/>
  <c r="I184" i="9"/>
  <c r="Q184" i="9"/>
  <c r="N185" i="9"/>
  <c r="H187" i="9"/>
  <c r="S187" i="9" s="1"/>
  <c r="P187" i="9"/>
  <c r="O190" i="9"/>
  <c r="I192" i="9"/>
  <c r="Q192" i="9"/>
  <c r="N193" i="9"/>
  <c r="H195" i="9"/>
  <c r="S195" i="9" s="1"/>
  <c r="P195" i="9"/>
  <c r="O198" i="9"/>
  <c r="I200" i="9"/>
  <c r="Q200" i="9"/>
  <c r="N201" i="9"/>
  <c r="K202" i="9"/>
  <c r="H203" i="9"/>
  <c r="S203" i="9" s="1"/>
  <c r="P203" i="9"/>
  <c r="O206" i="9"/>
  <c r="I208" i="9"/>
  <c r="Q208" i="9"/>
  <c r="N209" i="9"/>
  <c r="K210" i="9"/>
  <c r="AB210" i="9"/>
  <c r="I215" i="9"/>
  <c r="T215" i="9" s="1"/>
  <c r="Q216" i="9"/>
  <c r="J218" i="9"/>
  <c r="O219" i="9"/>
  <c r="K221" i="9"/>
  <c r="M222" i="9"/>
  <c r="K222" i="9"/>
  <c r="V222" i="9" s="1"/>
  <c r="Q222" i="9"/>
  <c r="I222" i="9"/>
  <c r="L223" i="9"/>
  <c r="X223" i="9" s="1"/>
  <c r="I225" i="9"/>
  <c r="K229" i="9"/>
  <c r="V229" i="9" s="1"/>
  <c r="H232" i="9"/>
  <c r="S232" i="9" s="1"/>
  <c r="M238" i="9"/>
  <c r="L238" i="9"/>
  <c r="K238" i="9"/>
  <c r="J238" i="9"/>
  <c r="Q238" i="9"/>
  <c r="I238" i="9"/>
  <c r="P238" i="9"/>
  <c r="H238" i="9"/>
  <c r="S238" i="9" s="1"/>
  <c r="M243" i="9"/>
  <c r="L243" i="9"/>
  <c r="S243" i="9"/>
  <c r="K243" i="9"/>
  <c r="Q243" i="9"/>
  <c r="AB243" i="9" s="1"/>
  <c r="I243" i="9"/>
  <c r="T243" i="9" s="1"/>
  <c r="M244" i="9"/>
  <c r="P263" i="9"/>
  <c r="O263" i="9"/>
  <c r="M263" i="9"/>
  <c r="L263" i="9"/>
  <c r="K263" i="9"/>
  <c r="I263" i="9"/>
  <c r="T263" i="9" s="1"/>
  <c r="N265" i="9"/>
  <c r="M272" i="9"/>
  <c r="X272" i="9" s="1"/>
  <c r="L273" i="9"/>
  <c r="K273" i="9"/>
  <c r="Q273" i="9"/>
  <c r="I273" i="9"/>
  <c r="P273" i="9"/>
  <c r="H273" i="9"/>
  <c r="S273" i="9" s="1"/>
  <c r="O273" i="9"/>
  <c r="N273" i="9"/>
  <c r="M273" i="9"/>
  <c r="J273" i="9"/>
  <c r="P280" i="9"/>
  <c r="AB280" i="9" s="1"/>
  <c r="M280" i="9"/>
  <c r="J280" i="9"/>
  <c r="L283" i="9"/>
  <c r="P283" i="9"/>
  <c r="AB283" i="9" s="1"/>
  <c r="I283" i="9"/>
  <c r="H283" i="9"/>
  <c r="S283" i="9" s="1"/>
  <c r="J329" i="9"/>
  <c r="Q329" i="9"/>
  <c r="L329" i="9"/>
  <c r="K329" i="9"/>
  <c r="N228" i="9"/>
  <c r="L234" i="9"/>
  <c r="N236" i="9"/>
  <c r="K237" i="9"/>
  <c r="J240" i="9"/>
  <c r="L242" i="9"/>
  <c r="N244" i="9"/>
  <c r="K245" i="9"/>
  <c r="V245" i="9" s="1"/>
  <c r="J248" i="9"/>
  <c r="U248" i="9" s="1"/>
  <c r="L250" i="9"/>
  <c r="N252" i="9"/>
  <c r="L255" i="9"/>
  <c r="M260" i="9"/>
  <c r="X260" i="9" s="1"/>
  <c r="K261" i="9"/>
  <c r="K262" i="9"/>
  <c r="O266" i="9"/>
  <c r="M267" i="9"/>
  <c r="J268" i="9"/>
  <c r="Q271" i="9"/>
  <c r="L276" i="9"/>
  <c r="K277" i="9"/>
  <c r="L284" i="9"/>
  <c r="K284" i="9"/>
  <c r="J284" i="9"/>
  <c r="Q284" i="9"/>
  <c r="I284" i="9"/>
  <c r="P284" i="9"/>
  <c r="H284" i="9"/>
  <c r="S284" i="9" s="1"/>
  <c r="O284" i="9"/>
  <c r="K288" i="9"/>
  <c r="N309" i="9"/>
  <c r="K309" i="9"/>
  <c r="J309" i="9"/>
  <c r="O314" i="9"/>
  <c r="M314" i="9"/>
  <c r="L314" i="9"/>
  <c r="K314" i="9"/>
  <c r="L355" i="9"/>
  <c r="O355" i="9"/>
  <c r="M355" i="9"/>
  <c r="J211" i="9"/>
  <c r="N215" i="9"/>
  <c r="J219" i="9"/>
  <c r="L221" i="9"/>
  <c r="N223" i="9"/>
  <c r="Z223" i="9" s="1"/>
  <c r="M226" i="9"/>
  <c r="J227" i="9"/>
  <c r="O228" i="9"/>
  <c r="Z228" i="9" s="1"/>
  <c r="L229" i="9"/>
  <c r="N231" i="9"/>
  <c r="M234" i="9"/>
  <c r="J235" i="9"/>
  <c r="O236" i="9"/>
  <c r="L237" i="9"/>
  <c r="W237" i="9" s="1"/>
  <c r="N239" i="9"/>
  <c r="K240" i="9"/>
  <c r="M242" i="9"/>
  <c r="J243" i="9"/>
  <c r="O244" i="9"/>
  <c r="L245" i="9"/>
  <c r="N247" i="9"/>
  <c r="K248" i="9"/>
  <c r="M250" i="9"/>
  <c r="J251" i="9"/>
  <c r="O252" i="9"/>
  <c r="O253" i="9"/>
  <c r="O254" i="9"/>
  <c r="M255" i="9"/>
  <c r="J256" i="9"/>
  <c r="Q259" i="9"/>
  <c r="N260" i="9"/>
  <c r="M261" i="9"/>
  <c r="L262" i="9"/>
  <c r="L265" i="9"/>
  <c r="P265" i="9"/>
  <c r="H265" i="9"/>
  <c r="S265" i="9" s="1"/>
  <c r="Q265" i="9"/>
  <c r="Q266" i="9"/>
  <c r="I266" i="9"/>
  <c r="M266" i="9"/>
  <c r="P266" i="9"/>
  <c r="O267" i="9"/>
  <c r="L268" i="9"/>
  <c r="H271" i="9"/>
  <c r="S271" i="9" s="1"/>
  <c r="O272" i="9"/>
  <c r="K272" i="9"/>
  <c r="P272" i="9"/>
  <c r="M276" i="9"/>
  <c r="N277" i="9"/>
  <c r="O281" i="9"/>
  <c r="L307" i="9"/>
  <c r="O393" i="9"/>
  <c r="P393" i="9"/>
  <c r="AA393" i="9" s="1"/>
  <c r="M393" i="9"/>
  <c r="J393" i="9"/>
  <c r="U393" i="9" s="1"/>
  <c r="N226" i="9"/>
  <c r="H228" i="9"/>
  <c r="S228" i="9" s="1"/>
  <c r="P228" i="9"/>
  <c r="M229" i="9"/>
  <c r="O231" i="9"/>
  <c r="N234" i="9"/>
  <c r="H236" i="9"/>
  <c r="S236" i="9" s="1"/>
  <c r="P236" i="9"/>
  <c r="M237" i="9"/>
  <c r="O239" i="9"/>
  <c r="L240" i="9"/>
  <c r="N242" i="9"/>
  <c r="H244" i="9"/>
  <c r="S244" i="9" s="1"/>
  <c r="P244" i="9"/>
  <c r="M245" i="9"/>
  <c r="O247" i="9"/>
  <c r="L248" i="9"/>
  <c r="N250" i="9"/>
  <c r="H252" i="9"/>
  <c r="S252" i="9" s="1"/>
  <c r="P252" i="9"/>
  <c r="X252" i="9"/>
  <c r="P253" i="9"/>
  <c r="H253" i="9"/>
  <c r="L253" i="9"/>
  <c r="Q253" i="9"/>
  <c r="M254" i="9"/>
  <c r="X254" i="9" s="1"/>
  <c r="Q254" i="9"/>
  <c r="I254" i="9"/>
  <c r="P254" i="9"/>
  <c r="O255" i="9"/>
  <c r="L256" i="9"/>
  <c r="K260" i="9"/>
  <c r="O260" i="9"/>
  <c r="P260" i="9"/>
  <c r="N261" i="9"/>
  <c r="N262" i="9"/>
  <c r="P267" i="9"/>
  <c r="M268" i="9"/>
  <c r="I271" i="9"/>
  <c r="S279" i="9"/>
  <c r="K279" i="9"/>
  <c r="I279" i="9"/>
  <c r="T279" i="9" s="1"/>
  <c r="M284" i="9"/>
  <c r="M289" i="9"/>
  <c r="L289" i="9"/>
  <c r="K289" i="9"/>
  <c r="J289" i="9"/>
  <c r="I289" i="9"/>
  <c r="Q289" i="9"/>
  <c r="H289" i="9"/>
  <c r="S289" i="9" s="1"/>
  <c r="P289" i="9"/>
  <c r="L292" i="9"/>
  <c r="K292" i="9"/>
  <c r="J292" i="9"/>
  <c r="P292" i="9"/>
  <c r="AB292" i="9" s="1"/>
  <c r="O292" i="9"/>
  <c r="N292" i="9"/>
  <c r="M292" i="9"/>
  <c r="I292" i="9"/>
  <c r="H292" i="9"/>
  <c r="S292" i="9" s="1"/>
  <c r="P307" i="9"/>
  <c r="K360" i="9"/>
  <c r="J360" i="9"/>
  <c r="Q360" i="9"/>
  <c r="I360" i="9"/>
  <c r="O360" i="9"/>
  <c r="P360" i="9"/>
  <c r="N360" i="9"/>
  <c r="M360" i="9"/>
  <c r="L360" i="9"/>
  <c r="H360" i="9"/>
  <c r="S360" i="9" s="1"/>
  <c r="N221" i="9"/>
  <c r="O226" i="9"/>
  <c r="I228" i="9"/>
  <c r="Q228" i="9"/>
  <c r="N229" i="9"/>
  <c r="P231" i="9"/>
  <c r="I236" i="9"/>
  <c r="Q236" i="9"/>
  <c r="N237" i="9"/>
  <c r="H239" i="9"/>
  <c r="S239" i="9" s="1"/>
  <c r="P239" i="9"/>
  <c r="M240" i="9"/>
  <c r="O242" i="9"/>
  <c r="I244" i="9"/>
  <c r="Q244" i="9"/>
  <c r="N245" i="9"/>
  <c r="H247" i="9"/>
  <c r="S247" i="9" s="1"/>
  <c r="P247" i="9"/>
  <c r="AA247" i="9" s="1"/>
  <c r="M248" i="9"/>
  <c r="O250" i="9"/>
  <c r="I252" i="9"/>
  <c r="U252" i="9" s="1"/>
  <c r="Q252" i="9"/>
  <c r="P255" i="9"/>
  <c r="M256" i="9"/>
  <c r="X256" i="9" s="1"/>
  <c r="Q260" i="9"/>
  <c r="O261" i="9"/>
  <c r="O262" i="9"/>
  <c r="Z262" i="9" s="1"/>
  <c r="I265" i="9"/>
  <c r="H266" i="9"/>
  <c r="S266" i="9" s="1"/>
  <c r="Q267" i="9"/>
  <c r="N268" i="9"/>
  <c r="K271" i="9"/>
  <c r="H278" i="9"/>
  <c r="N284" i="9"/>
  <c r="M377" i="9"/>
  <c r="L377" i="9"/>
  <c r="K377" i="9"/>
  <c r="J377" i="9"/>
  <c r="O237" i="9"/>
  <c r="N240" i="9"/>
  <c r="O245" i="9"/>
  <c r="N248" i="9"/>
  <c r="Q255" i="9"/>
  <c r="P261" i="9"/>
  <c r="H261" i="9"/>
  <c r="S261" i="9" s="1"/>
  <c r="L261" i="9"/>
  <c r="Q261" i="9"/>
  <c r="M262" i="9"/>
  <c r="Q262" i="9"/>
  <c r="I262" i="9"/>
  <c r="P262" i="9"/>
  <c r="K268" i="9"/>
  <c r="O268" i="9"/>
  <c r="P268" i="9"/>
  <c r="P277" i="9"/>
  <c r="H277" i="9"/>
  <c r="O277" i="9"/>
  <c r="M277" i="9"/>
  <c r="L277" i="9"/>
  <c r="O286" i="9"/>
  <c r="M286" i="9"/>
  <c r="L286" i="9"/>
  <c r="K286" i="9"/>
  <c r="J286" i="9"/>
  <c r="I286" i="9"/>
  <c r="K311" i="9"/>
  <c r="J311" i="9"/>
  <c r="Q311" i="9"/>
  <c r="I311" i="9"/>
  <c r="O311" i="9"/>
  <c r="P311" i="9"/>
  <c r="N311" i="9"/>
  <c r="M311" i="9"/>
  <c r="L311" i="9"/>
  <c r="H311" i="9"/>
  <c r="S311" i="9" s="1"/>
  <c r="Q312" i="9"/>
  <c r="M312" i="9"/>
  <c r="K312" i="9"/>
  <c r="J312" i="9"/>
  <c r="U312" i="9" s="1"/>
  <c r="L316" i="9"/>
  <c r="K316" i="9"/>
  <c r="J316" i="9"/>
  <c r="P316" i="9"/>
  <c r="H316" i="9"/>
  <c r="S316" i="9" s="1"/>
  <c r="Q316" i="9"/>
  <c r="O316" i="9"/>
  <c r="N316" i="9"/>
  <c r="M316" i="9"/>
  <c r="I316" i="9"/>
  <c r="M390" i="9"/>
  <c r="L390" i="9"/>
  <c r="N211" i="9"/>
  <c r="J215" i="9"/>
  <c r="N219" i="9"/>
  <c r="H221" i="9"/>
  <c r="P221" i="9"/>
  <c r="J223" i="9"/>
  <c r="U223" i="9" s="1"/>
  <c r="I226" i="9"/>
  <c r="Q226" i="9"/>
  <c r="N227" i="9"/>
  <c r="K228" i="9"/>
  <c r="H229" i="9"/>
  <c r="P229" i="9"/>
  <c r="J231" i="9"/>
  <c r="I234" i="9"/>
  <c r="T234" i="9" s="1"/>
  <c r="Q234" i="9"/>
  <c r="N235" i="9"/>
  <c r="K236" i="9"/>
  <c r="H237" i="9"/>
  <c r="S237" i="9" s="1"/>
  <c r="P237" i="9"/>
  <c r="J239" i="9"/>
  <c r="O240" i="9"/>
  <c r="I242" i="9"/>
  <c r="U242" i="9" s="1"/>
  <c r="Q242" i="9"/>
  <c r="AB242" i="9" s="1"/>
  <c r="N243" i="9"/>
  <c r="K244" i="9"/>
  <c r="H245" i="9"/>
  <c r="S245" i="9" s="1"/>
  <c r="P245" i="9"/>
  <c r="J247" i="9"/>
  <c r="O248" i="9"/>
  <c r="I250" i="9"/>
  <c r="Q250" i="9"/>
  <c r="AB250" i="9" s="1"/>
  <c r="N251" i="9"/>
  <c r="K252" i="9"/>
  <c r="J253" i="9"/>
  <c r="U253" i="9" s="1"/>
  <c r="J254" i="9"/>
  <c r="H255" i="9"/>
  <c r="O256" i="9"/>
  <c r="K256" i="9"/>
  <c r="W256" i="9" s="1"/>
  <c r="P256" i="9"/>
  <c r="L259" i="9"/>
  <c r="I260" i="9"/>
  <c r="K265" i="9"/>
  <c r="K266" i="9"/>
  <c r="I267" i="9"/>
  <c r="Q268" i="9"/>
  <c r="M271" i="9"/>
  <c r="J272" i="9"/>
  <c r="K276" i="9"/>
  <c r="J276" i="9"/>
  <c r="U276" i="9" s="1"/>
  <c r="P276" i="9"/>
  <c r="H276" i="9"/>
  <c r="O276" i="9"/>
  <c r="M281" i="9"/>
  <c r="L281" i="9"/>
  <c r="K281" i="9"/>
  <c r="Q281" i="9"/>
  <c r="I281" i="9"/>
  <c r="P281" i="9"/>
  <c r="H281" i="9"/>
  <c r="S281" i="9" s="1"/>
  <c r="H286" i="9"/>
  <c r="S286" i="9" s="1"/>
  <c r="O289" i="9"/>
  <c r="Z289" i="9" s="1"/>
  <c r="K328" i="9"/>
  <c r="J328" i="9"/>
  <c r="Q328" i="9"/>
  <c r="I328" i="9"/>
  <c r="P328" i="9"/>
  <c r="O328" i="9"/>
  <c r="N328" i="9"/>
  <c r="M328" i="9"/>
  <c r="L328" i="9"/>
  <c r="H328" i="9"/>
  <c r="S328" i="9" s="1"/>
  <c r="J356" i="9"/>
  <c r="P356" i="9"/>
  <c r="L356" i="9"/>
  <c r="N255" i="9"/>
  <c r="J259" i="9"/>
  <c r="N263" i="9"/>
  <c r="J267" i="9"/>
  <c r="N271" i="9"/>
  <c r="M274" i="9"/>
  <c r="J275" i="9"/>
  <c r="I278" i="9"/>
  <c r="Q278" i="9"/>
  <c r="N279" i="9"/>
  <c r="K280" i="9"/>
  <c r="M282" i="9"/>
  <c r="J283" i="9"/>
  <c r="U283" i="9" s="1"/>
  <c r="L285" i="9"/>
  <c r="J287" i="9"/>
  <c r="M288" i="9"/>
  <c r="I290" i="9"/>
  <c r="K291" i="9"/>
  <c r="V291" i="9" s="1"/>
  <c r="N293" i="9"/>
  <c r="Y293" i="9" s="1"/>
  <c r="N295" i="9"/>
  <c r="Z295" i="9" s="1"/>
  <c r="J297" i="9"/>
  <c r="J298" i="9"/>
  <c r="Q298" i="9"/>
  <c r="I298" i="9"/>
  <c r="P298" i="9"/>
  <c r="AA298" i="9" s="1"/>
  <c r="H298" i="9"/>
  <c r="S298" i="9" s="1"/>
  <c r="K299" i="9"/>
  <c r="V299" i="9" s="1"/>
  <c r="L301" i="9"/>
  <c r="W301" i="9" s="1"/>
  <c r="O302" i="9"/>
  <c r="N303" i="9"/>
  <c r="M304" i="9"/>
  <c r="O305" i="9"/>
  <c r="Z305" i="9" s="1"/>
  <c r="S307" i="9"/>
  <c r="K307" i="9"/>
  <c r="V307" i="9" s="1"/>
  <c r="Q307" i="9"/>
  <c r="Q308" i="9"/>
  <c r="Q309" i="9"/>
  <c r="AB309" i="9" s="1"/>
  <c r="I309" i="9"/>
  <c r="P309" i="9"/>
  <c r="H309" i="9"/>
  <c r="O309" i="9"/>
  <c r="M309" i="9"/>
  <c r="M310" i="9"/>
  <c r="AB310" i="9"/>
  <c r="L310" i="9"/>
  <c r="J310" i="9"/>
  <c r="L317" i="9"/>
  <c r="M319" i="9"/>
  <c r="X319" i="9" s="1"/>
  <c r="L349" i="9"/>
  <c r="K349" i="9"/>
  <c r="J349" i="9"/>
  <c r="P349" i="9"/>
  <c r="H349" i="9"/>
  <c r="S349" i="9" s="1"/>
  <c r="Q349" i="9"/>
  <c r="O349" i="9"/>
  <c r="N349" i="9"/>
  <c r="M349" i="9"/>
  <c r="I349" i="9"/>
  <c r="M362" i="9"/>
  <c r="L362" i="9"/>
  <c r="K362" i="9"/>
  <c r="Q362" i="9"/>
  <c r="I362" i="9"/>
  <c r="P362" i="9"/>
  <c r="O362" i="9"/>
  <c r="N362" i="9"/>
  <c r="J362" i="9"/>
  <c r="H362" i="9"/>
  <c r="S362" i="9" s="1"/>
  <c r="Q369" i="9"/>
  <c r="J369" i="9"/>
  <c r="O371" i="9"/>
  <c r="L371" i="9"/>
  <c r="N274" i="9"/>
  <c r="J278" i="9"/>
  <c r="V278" i="9" s="1"/>
  <c r="O279" i="9"/>
  <c r="L280" i="9"/>
  <c r="T280" i="9"/>
  <c r="N282" i="9"/>
  <c r="K283" i="9"/>
  <c r="M285" i="9"/>
  <c r="X285" i="9" s="1"/>
  <c r="L287" i="9"/>
  <c r="N288" i="9"/>
  <c r="K290" i="9"/>
  <c r="L291" i="9"/>
  <c r="I296" i="9"/>
  <c r="N297" i="9"/>
  <c r="Z297" i="9" s="1"/>
  <c r="L299" i="9"/>
  <c r="N301" i="9"/>
  <c r="N319" i="9"/>
  <c r="K344" i="9"/>
  <c r="J344" i="9"/>
  <c r="Q344" i="9"/>
  <c r="I344" i="9"/>
  <c r="O344" i="9"/>
  <c r="P344" i="9"/>
  <c r="N344" i="9"/>
  <c r="M344" i="9"/>
  <c r="L344" i="9"/>
  <c r="H344" i="9"/>
  <c r="S344" i="9" s="1"/>
  <c r="Q345" i="9"/>
  <c r="M345" i="9"/>
  <c r="K345" i="9"/>
  <c r="J345" i="9"/>
  <c r="U345" i="9" s="1"/>
  <c r="Q353" i="9"/>
  <c r="M353" i="9"/>
  <c r="N285" i="9"/>
  <c r="Y285" i="9" s="1"/>
  <c r="M287" i="9"/>
  <c r="P288" i="9"/>
  <c r="H288" i="9"/>
  <c r="S288" i="9" s="1"/>
  <c r="O288" i="9"/>
  <c r="M291" i="9"/>
  <c r="Q293" i="9"/>
  <c r="I293" i="9"/>
  <c r="X293" i="9"/>
  <c r="P293" i="9"/>
  <c r="H293" i="9"/>
  <c r="S293" i="9" s="1"/>
  <c r="O293" i="9"/>
  <c r="P299" i="9"/>
  <c r="L308" i="9"/>
  <c r="K308" i="9"/>
  <c r="J308" i="9"/>
  <c r="P308" i="9"/>
  <c r="AA308" i="9" s="1"/>
  <c r="H308" i="9"/>
  <c r="S308" i="9" s="1"/>
  <c r="M321" i="9"/>
  <c r="L321" i="9"/>
  <c r="K321" i="9"/>
  <c r="J321" i="9"/>
  <c r="Q321" i="9"/>
  <c r="I321" i="9"/>
  <c r="J327" i="9"/>
  <c r="Q327" i="9"/>
  <c r="AB327" i="9" s="1"/>
  <c r="P327" i="9"/>
  <c r="AA327" i="9" s="1"/>
  <c r="M330" i="9"/>
  <c r="L330" i="9"/>
  <c r="K330" i="9"/>
  <c r="O330" i="9"/>
  <c r="N330" i="9"/>
  <c r="J330" i="9"/>
  <c r="I330" i="9"/>
  <c r="H330" i="9"/>
  <c r="O363" i="9"/>
  <c r="M363" i="9"/>
  <c r="L363" i="9"/>
  <c r="K363" i="9"/>
  <c r="L278" i="9"/>
  <c r="Q279" i="9"/>
  <c r="N280" i="9"/>
  <c r="P282" i="9"/>
  <c r="M283" i="9"/>
  <c r="O285" i="9"/>
  <c r="N287" i="9"/>
  <c r="Q288" i="9"/>
  <c r="M290" i="9"/>
  <c r="O291" i="9"/>
  <c r="N291" i="9"/>
  <c r="K295" i="9"/>
  <c r="J295" i="9"/>
  <c r="Q295" i="9"/>
  <c r="I295" i="9"/>
  <c r="K296" i="9"/>
  <c r="L298" i="9"/>
  <c r="Q299" i="9"/>
  <c r="K303" i="9"/>
  <c r="J303" i="9"/>
  <c r="Q303" i="9"/>
  <c r="AB303" i="9" s="1"/>
  <c r="I303" i="9"/>
  <c r="O303" i="9"/>
  <c r="AA303" i="9" s="1"/>
  <c r="M305" i="9"/>
  <c r="L305" i="9"/>
  <c r="K305" i="9"/>
  <c r="V305" i="9" s="1"/>
  <c r="Q305" i="9"/>
  <c r="I305" i="9"/>
  <c r="K310" i="9"/>
  <c r="M318" i="9"/>
  <c r="L318" i="9"/>
  <c r="K318" i="9"/>
  <c r="J318" i="9"/>
  <c r="K320" i="9"/>
  <c r="V320" i="9" s="1"/>
  <c r="O331" i="9"/>
  <c r="M346" i="9"/>
  <c r="L346" i="9"/>
  <c r="K346" i="9"/>
  <c r="Q346" i="9"/>
  <c r="I346" i="9"/>
  <c r="P346" i="9"/>
  <c r="O346" i="9"/>
  <c r="N346" i="9"/>
  <c r="J346" i="9"/>
  <c r="H346" i="9"/>
  <c r="N358" i="9"/>
  <c r="L368" i="9"/>
  <c r="K368" i="9"/>
  <c r="J368" i="9"/>
  <c r="Q368" i="9"/>
  <c r="I368" i="9"/>
  <c r="O368" i="9"/>
  <c r="P368" i="9"/>
  <c r="N368" i="9"/>
  <c r="M368" i="9"/>
  <c r="H368" i="9"/>
  <c r="S368" i="9" s="1"/>
  <c r="M412" i="9"/>
  <c r="K412" i="9"/>
  <c r="J412" i="9"/>
  <c r="P412" i="9"/>
  <c r="H412" i="9"/>
  <c r="S412" i="9" s="1"/>
  <c r="Q412" i="9"/>
  <c r="O412" i="9"/>
  <c r="N412" i="9"/>
  <c r="L412" i="9"/>
  <c r="I412" i="9"/>
  <c r="J255" i="9"/>
  <c r="N259" i="9"/>
  <c r="J263" i="9"/>
  <c r="N267" i="9"/>
  <c r="Y267" i="9" s="1"/>
  <c r="J271" i="9"/>
  <c r="I274" i="9"/>
  <c r="U274" i="9" s="1"/>
  <c r="Q274" i="9"/>
  <c r="N275" i="9"/>
  <c r="M278" i="9"/>
  <c r="J279" i="9"/>
  <c r="O280" i="9"/>
  <c r="I282" i="9"/>
  <c r="T282" i="9" s="1"/>
  <c r="Q282" i="9"/>
  <c r="N283" i="9"/>
  <c r="H285" i="9"/>
  <c r="S285" i="9" s="1"/>
  <c r="P285" i="9"/>
  <c r="K287" i="9"/>
  <c r="O287" i="9"/>
  <c r="I288" i="9"/>
  <c r="N290" i="9"/>
  <c r="P291" i="9"/>
  <c r="J293" i="9"/>
  <c r="L296" i="9"/>
  <c r="M297" i="9"/>
  <c r="L297" i="9"/>
  <c r="AA297" i="9"/>
  <c r="S297" i="9"/>
  <c r="K297" i="9"/>
  <c r="Q297" i="9"/>
  <c r="AB297" i="9" s="1"/>
  <c r="M298" i="9"/>
  <c r="Q301" i="9"/>
  <c r="I301" i="9"/>
  <c r="U301" i="9" s="1"/>
  <c r="P301" i="9"/>
  <c r="H301" i="9"/>
  <c r="O301" i="9"/>
  <c r="M301" i="9"/>
  <c r="M302" i="9"/>
  <c r="L302" i="9"/>
  <c r="W302" i="9" s="1"/>
  <c r="J302" i="9"/>
  <c r="K306" i="9"/>
  <c r="I307" i="9"/>
  <c r="T307" i="9" s="1"/>
  <c r="I308" i="9"/>
  <c r="L309" i="9"/>
  <c r="O310" i="9"/>
  <c r="S315" i="9"/>
  <c r="K315" i="9"/>
  <c r="Q315" i="9"/>
  <c r="Q317" i="9"/>
  <c r="I317" i="9"/>
  <c r="P317" i="9"/>
  <c r="H317" i="9"/>
  <c r="S317" i="9" s="1"/>
  <c r="O317" i="9"/>
  <c r="M317" i="9"/>
  <c r="H318" i="9"/>
  <c r="Q320" i="9"/>
  <c r="H321" i="9"/>
  <c r="S321" i="9" s="1"/>
  <c r="P322" i="9"/>
  <c r="O322" i="9"/>
  <c r="N322" i="9"/>
  <c r="J322" i="9"/>
  <c r="U322" i="9" s="1"/>
  <c r="P330" i="9"/>
  <c r="AA330" i="9" s="1"/>
  <c r="Q337" i="9"/>
  <c r="M337" i="9"/>
  <c r="P370" i="9"/>
  <c r="O370" i="9"/>
  <c r="J370" i="9"/>
  <c r="H370" i="9"/>
  <c r="M373" i="9"/>
  <c r="L373" i="9"/>
  <c r="K373" i="9"/>
  <c r="J373" i="9"/>
  <c r="P373" i="9"/>
  <c r="H373" i="9"/>
  <c r="Q373" i="9"/>
  <c r="O373" i="9"/>
  <c r="N373" i="9"/>
  <c r="I373" i="9"/>
  <c r="K400" i="9"/>
  <c r="J400" i="9"/>
  <c r="H400" i="9"/>
  <c r="S400" i="9" s="1"/>
  <c r="P400" i="9"/>
  <c r="M400" i="9"/>
  <c r="L400" i="9"/>
  <c r="N278" i="9"/>
  <c r="O283" i="9"/>
  <c r="I285" i="9"/>
  <c r="Q285" i="9"/>
  <c r="P287" i="9"/>
  <c r="J288" i="9"/>
  <c r="J290" i="9"/>
  <c r="O290" i="9"/>
  <c r="K293" i="9"/>
  <c r="M296" i="9"/>
  <c r="H299" i="9"/>
  <c r="H305" i="9"/>
  <c r="S305" i="9" s="1"/>
  <c r="L306" i="9"/>
  <c r="M308" i="9"/>
  <c r="X308" i="9" s="1"/>
  <c r="K319" i="9"/>
  <c r="W319" i="9" s="1"/>
  <c r="J319" i="9"/>
  <c r="Q319" i="9"/>
  <c r="I319" i="9"/>
  <c r="P319" i="9"/>
  <c r="H319" i="9"/>
  <c r="S319" i="9" s="1"/>
  <c r="O319" i="9"/>
  <c r="N321" i="9"/>
  <c r="Q330" i="9"/>
  <c r="O347" i="9"/>
  <c r="M347" i="9"/>
  <c r="L347" i="9"/>
  <c r="K347" i="9"/>
  <c r="L365" i="9"/>
  <c r="K365" i="9"/>
  <c r="J365" i="9"/>
  <c r="P365" i="9"/>
  <c r="H365" i="9"/>
  <c r="S365" i="9" s="1"/>
  <c r="Q365" i="9"/>
  <c r="O365" i="9"/>
  <c r="N365" i="9"/>
  <c r="M365" i="9"/>
  <c r="I365" i="9"/>
  <c r="L304" i="9"/>
  <c r="W304" i="9" s="1"/>
  <c r="N306" i="9"/>
  <c r="L312" i="9"/>
  <c r="N314" i="9"/>
  <c r="L320" i="9"/>
  <c r="J323" i="9"/>
  <c r="Q323" i="9"/>
  <c r="I323" i="9"/>
  <c r="P323" i="9"/>
  <c r="H323" i="9"/>
  <c r="S323" i="9" s="1"/>
  <c r="K324" i="9"/>
  <c r="K326" i="9"/>
  <c r="M329" i="9"/>
  <c r="N331" i="9"/>
  <c r="H332" i="9"/>
  <c r="S332" i="9" s="1"/>
  <c r="M333" i="9"/>
  <c r="O335" i="9"/>
  <c r="N336" i="9"/>
  <c r="O338" i="9"/>
  <c r="K340" i="9"/>
  <c r="Q340" i="9"/>
  <c r="Q342" i="9"/>
  <c r="I342" i="9"/>
  <c r="P342" i="9"/>
  <c r="H342" i="9"/>
  <c r="O342" i="9"/>
  <c r="M342" i="9"/>
  <c r="J343" i="9"/>
  <c r="O351" i="9"/>
  <c r="N352" i="9"/>
  <c r="O354" i="9"/>
  <c r="K356" i="9"/>
  <c r="Q356" i="9"/>
  <c r="Q358" i="9"/>
  <c r="I358" i="9"/>
  <c r="P358" i="9"/>
  <c r="H358" i="9"/>
  <c r="O358" i="9"/>
  <c r="M358" i="9"/>
  <c r="J359" i="9"/>
  <c r="U359" i="9" s="1"/>
  <c r="P367" i="9"/>
  <c r="N377" i="9"/>
  <c r="O382" i="9"/>
  <c r="N399" i="9"/>
  <c r="K399" i="9"/>
  <c r="L325" i="9"/>
  <c r="K325" i="9"/>
  <c r="J325" i="9"/>
  <c r="Q325" i="9"/>
  <c r="AB325" i="9" s="1"/>
  <c r="L326" i="9"/>
  <c r="I332" i="9"/>
  <c r="N333" i="9"/>
  <c r="P335" i="9"/>
  <c r="P351" i="9"/>
  <c r="L384" i="9"/>
  <c r="K384" i="9"/>
  <c r="J384" i="9"/>
  <c r="P384" i="9"/>
  <c r="H384" i="9"/>
  <c r="S384" i="9" s="1"/>
  <c r="Q384" i="9"/>
  <c r="O384" i="9"/>
  <c r="N384" i="9"/>
  <c r="M384" i="9"/>
  <c r="I384" i="9"/>
  <c r="Q388" i="9"/>
  <c r="M388" i="9"/>
  <c r="K388" i="9"/>
  <c r="V388" i="9" s="1"/>
  <c r="N296" i="9"/>
  <c r="M299" i="9"/>
  <c r="N304" i="9"/>
  <c r="Y304" i="9" s="1"/>
  <c r="V304" i="9"/>
  <c r="H306" i="9"/>
  <c r="S306" i="9" s="1"/>
  <c r="P306" i="9"/>
  <c r="M307" i="9"/>
  <c r="X307" i="9" s="1"/>
  <c r="N312" i="9"/>
  <c r="H314" i="9"/>
  <c r="S314" i="9" s="1"/>
  <c r="P314" i="9"/>
  <c r="M315" i="9"/>
  <c r="N320" i="9"/>
  <c r="K323" i="9"/>
  <c r="P324" i="9"/>
  <c r="M326" i="9"/>
  <c r="J332" i="9"/>
  <c r="O333" i="9"/>
  <c r="L341" i="9"/>
  <c r="X341" i="9" s="1"/>
  <c r="K341" i="9"/>
  <c r="Z341" i="9"/>
  <c r="J341" i="9"/>
  <c r="P341" i="9"/>
  <c r="AA341" i="9" s="1"/>
  <c r="H341" i="9"/>
  <c r="S341" i="9" s="1"/>
  <c r="J342" i="9"/>
  <c r="I343" i="9"/>
  <c r="L348" i="9"/>
  <c r="L357" i="9"/>
  <c r="K357" i="9"/>
  <c r="V357" i="9" s="1"/>
  <c r="Z357" i="9"/>
  <c r="J357" i="9"/>
  <c r="P357" i="9"/>
  <c r="AA357" i="9" s="1"/>
  <c r="H357" i="9"/>
  <c r="J358" i="9"/>
  <c r="I359" i="9"/>
  <c r="L364" i="9"/>
  <c r="K371" i="9"/>
  <c r="W371" i="9" s="1"/>
  <c r="P372" i="9"/>
  <c r="H372" i="9"/>
  <c r="S372" i="9" s="1"/>
  <c r="K372" i="9"/>
  <c r="N379" i="9"/>
  <c r="O296" i="9"/>
  <c r="N299" i="9"/>
  <c r="O304" i="9"/>
  <c r="I306" i="9"/>
  <c r="Q306" i="9"/>
  <c r="N307" i="9"/>
  <c r="O312" i="9"/>
  <c r="I314" i="9"/>
  <c r="Q314" i="9"/>
  <c r="N315" i="9"/>
  <c r="O320" i="9"/>
  <c r="L323" i="9"/>
  <c r="Q324" i="9"/>
  <c r="H325" i="9"/>
  <c r="N326" i="9"/>
  <c r="H327" i="9"/>
  <c r="S327" i="9" s="1"/>
  <c r="J331" i="9"/>
  <c r="Q331" i="9"/>
  <c r="I331" i="9"/>
  <c r="P331" i="9"/>
  <c r="H331" i="9"/>
  <c r="S331" i="9" s="1"/>
  <c r="K332" i="9"/>
  <c r="P333" i="9"/>
  <c r="S336" i="9"/>
  <c r="K336" i="9"/>
  <c r="J336" i="9"/>
  <c r="Q336" i="9"/>
  <c r="I336" i="9"/>
  <c r="T336" i="9" s="1"/>
  <c r="O336" i="9"/>
  <c r="M338" i="9"/>
  <c r="L338" i="9"/>
  <c r="K338" i="9"/>
  <c r="V338" i="9" s="1"/>
  <c r="Q338" i="9"/>
  <c r="I338" i="9"/>
  <c r="H340" i="9"/>
  <c r="S340" i="9" s="1"/>
  <c r="K342" i="9"/>
  <c r="K343" i="9"/>
  <c r="K352" i="9"/>
  <c r="J352" i="9"/>
  <c r="Q352" i="9"/>
  <c r="I352" i="9"/>
  <c r="T352" i="9" s="1"/>
  <c r="O352" i="9"/>
  <c r="M354" i="9"/>
  <c r="Y354" i="9" s="1"/>
  <c r="L354" i="9"/>
  <c r="K354" i="9"/>
  <c r="V354" i="9" s="1"/>
  <c r="Q354" i="9"/>
  <c r="AB354" i="9" s="1"/>
  <c r="I354" i="9"/>
  <c r="U354" i="9" s="1"/>
  <c r="H356" i="9"/>
  <c r="S356" i="9" s="1"/>
  <c r="K358" i="9"/>
  <c r="K359" i="9"/>
  <c r="K397" i="9"/>
  <c r="N286" i="9"/>
  <c r="N294" i="9"/>
  <c r="H296" i="9"/>
  <c r="P296" i="9"/>
  <c r="O299" i="9"/>
  <c r="N302" i="9"/>
  <c r="H304" i="9"/>
  <c r="P304" i="9"/>
  <c r="AB304" i="9" s="1"/>
  <c r="J306" i="9"/>
  <c r="O307" i="9"/>
  <c r="N310" i="9"/>
  <c r="H312" i="9"/>
  <c r="S312" i="9" s="1"/>
  <c r="P312" i="9"/>
  <c r="J314" i="9"/>
  <c r="O315" i="9"/>
  <c r="N318" i="9"/>
  <c r="Z318" i="9" s="1"/>
  <c r="H320" i="9"/>
  <c r="S320" i="9" s="1"/>
  <c r="P320" i="9"/>
  <c r="M322" i="9"/>
  <c r="L322" i="9"/>
  <c r="W322" i="9" s="1"/>
  <c r="S322" i="9"/>
  <c r="K322" i="9"/>
  <c r="Q322" i="9"/>
  <c r="M323" i="9"/>
  <c r="I325" i="9"/>
  <c r="I327" i="9"/>
  <c r="I329" i="9"/>
  <c r="L332" i="9"/>
  <c r="L333" i="9"/>
  <c r="K333" i="9"/>
  <c r="J333" i="9"/>
  <c r="Q333" i="9"/>
  <c r="Q334" i="9"/>
  <c r="I334" i="9"/>
  <c r="P334" i="9"/>
  <c r="H334" i="9"/>
  <c r="O334" i="9"/>
  <c r="M334" i="9"/>
  <c r="J335" i="9"/>
  <c r="U335" i="9" s="1"/>
  <c r="K339" i="9"/>
  <c r="W339" i="9" s="1"/>
  <c r="I340" i="9"/>
  <c r="U340" i="9" s="1"/>
  <c r="I341" i="9"/>
  <c r="L342" i="9"/>
  <c r="O343" i="9"/>
  <c r="K348" i="9"/>
  <c r="Q348" i="9"/>
  <c r="Q350" i="9"/>
  <c r="I350" i="9"/>
  <c r="P350" i="9"/>
  <c r="H350" i="9"/>
  <c r="O350" i="9"/>
  <c r="Z350" i="9" s="1"/>
  <c r="M350" i="9"/>
  <c r="X350" i="9" s="1"/>
  <c r="J351" i="9"/>
  <c r="K355" i="9"/>
  <c r="I356" i="9"/>
  <c r="I357" i="9"/>
  <c r="L358" i="9"/>
  <c r="O359" i="9"/>
  <c r="K364" i="9"/>
  <c r="Q364" i="9"/>
  <c r="Q366" i="9"/>
  <c r="I366" i="9"/>
  <c r="P366" i="9"/>
  <c r="H366" i="9"/>
  <c r="S366" i="9" s="1"/>
  <c r="O366" i="9"/>
  <c r="M366" i="9"/>
  <c r="X366" i="9" s="1"/>
  <c r="M371" i="9"/>
  <c r="W372" i="9"/>
  <c r="M380" i="9"/>
  <c r="K380" i="9"/>
  <c r="J380" i="9"/>
  <c r="Q326" i="9"/>
  <c r="I326" i="9"/>
  <c r="P326" i="9"/>
  <c r="H326" i="9"/>
  <c r="S326" i="9" s="1"/>
  <c r="O326" i="9"/>
  <c r="P332" i="9"/>
  <c r="Q395" i="9"/>
  <c r="L395" i="9"/>
  <c r="K395" i="9"/>
  <c r="J395" i="9"/>
  <c r="L337" i="9"/>
  <c r="N339" i="9"/>
  <c r="Y339" i="9" s="1"/>
  <c r="L345" i="9"/>
  <c r="N347" i="9"/>
  <c r="L353" i="9"/>
  <c r="N355" i="9"/>
  <c r="L361" i="9"/>
  <c r="N363" i="9"/>
  <c r="J367" i="9"/>
  <c r="L369" i="9"/>
  <c r="X369" i="9" s="1"/>
  <c r="I370" i="9"/>
  <c r="Q370" i="9"/>
  <c r="N371" i="9"/>
  <c r="N374" i="9"/>
  <c r="Y374" i="9" s="1"/>
  <c r="L375" i="9"/>
  <c r="W375" i="9" s="1"/>
  <c r="K376" i="9"/>
  <c r="K379" i="9"/>
  <c r="J379" i="9"/>
  <c r="Q379" i="9"/>
  <c r="I379" i="9"/>
  <c r="O379" i="9"/>
  <c r="M381" i="9"/>
  <c r="L381" i="9"/>
  <c r="AA381" i="9"/>
  <c r="K381" i="9"/>
  <c r="Q381" i="9"/>
  <c r="AB381" i="9" s="1"/>
  <c r="I381" i="9"/>
  <c r="H383" i="9"/>
  <c r="T383" i="9" s="1"/>
  <c r="K385" i="9"/>
  <c r="K386" i="9"/>
  <c r="N389" i="9"/>
  <c r="Z389" i="9" s="1"/>
  <c r="O390" i="9"/>
  <c r="K394" i="9"/>
  <c r="Q394" i="9"/>
  <c r="I394" i="9"/>
  <c r="P394" i="9"/>
  <c r="H394" i="9"/>
  <c r="S394" i="9" s="1"/>
  <c r="N394" i="9"/>
  <c r="M394" i="9"/>
  <c r="L394" i="9"/>
  <c r="O402" i="9"/>
  <c r="P408" i="9"/>
  <c r="M408" i="9"/>
  <c r="K408" i="9"/>
  <c r="J408" i="9"/>
  <c r="X374" i="9"/>
  <c r="P374" i="9"/>
  <c r="H374" i="9"/>
  <c r="S374" i="9" s="1"/>
  <c r="O374" i="9"/>
  <c r="N375" i="9"/>
  <c r="M378" i="9"/>
  <c r="J378" i="9"/>
  <c r="K391" i="9"/>
  <c r="Q391" i="9"/>
  <c r="AB391" i="9" s="1"/>
  <c r="M396" i="9"/>
  <c r="K396" i="9"/>
  <c r="J396" i="9"/>
  <c r="N396" i="9"/>
  <c r="L396" i="9"/>
  <c r="I396" i="9"/>
  <c r="Q397" i="9"/>
  <c r="O398" i="9"/>
  <c r="M398" i="9"/>
  <c r="L398" i="9"/>
  <c r="K398" i="9"/>
  <c r="J398" i="9"/>
  <c r="I398" i="9"/>
  <c r="O399" i="9"/>
  <c r="O406" i="9"/>
  <c r="M406" i="9"/>
  <c r="L406" i="9"/>
  <c r="J406" i="9"/>
  <c r="P406" i="9"/>
  <c r="N406" i="9"/>
  <c r="K406" i="9"/>
  <c r="I406" i="9"/>
  <c r="M324" i="9"/>
  <c r="X324" i="9" s="1"/>
  <c r="L327" i="9"/>
  <c r="N329" i="9"/>
  <c r="M332" i="9"/>
  <c r="L335" i="9"/>
  <c r="N337" i="9"/>
  <c r="H339" i="9"/>
  <c r="S339" i="9" s="1"/>
  <c r="P339" i="9"/>
  <c r="AA339" i="9" s="1"/>
  <c r="X339" i="9"/>
  <c r="M340" i="9"/>
  <c r="X340" i="9" s="1"/>
  <c r="L343" i="9"/>
  <c r="N345" i="9"/>
  <c r="H347" i="9"/>
  <c r="S347" i="9" s="1"/>
  <c r="P347" i="9"/>
  <c r="M348" i="9"/>
  <c r="L351" i="9"/>
  <c r="N353" i="9"/>
  <c r="H355" i="9"/>
  <c r="S355" i="9" s="1"/>
  <c r="P355" i="9"/>
  <c r="M356" i="9"/>
  <c r="X356" i="9" s="1"/>
  <c r="L359" i="9"/>
  <c r="N361" i="9"/>
  <c r="H363" i="9"/>
  <c r="S363" i="9" s="1"/>
  <c r="P363" i="9"/>
  <c r="AA363" i="9" s="1"/>
  <c r="M364" i="9"/>
  <c r="L367" i="9"/>
  <c r="W367" i="9" s="1"/>
  <c r="N369" i="9"/>
  <c r="Y369" i="9" s="1"/>
  <c r="K370" i="9"/>
  <c r="V370" i="9" s="1"/>
  <c r="H371" i="9"/>
  <c r="S371" i="9" s="1"/>
  <c r="P371" i="9"/>
  <c r="M372" i="9"/>
  <c r="X372" i="9" s="1"/>
  <c r="Q374" i="9"/>
  <c r="O375" i="9"/>
  <c r="M375" i="9"/>
  <c r="P375" i="9"/>
  <c r="N376" i="9"/>
  <c r="Y376" i="9" s="1"/>
  <c r="H378" i="9"/>
  <c r="S378" i="9" s="1"/>
  <c r="H379" i="9"/>
  <c r="S379" i="9" s="1"/>
  <c r="H381" i="9"/>
  <c r="S381" i="9" s="1"/>
  <c r="L382" i="9"/>
  <c r="W382" i="9" s="1"/>
  <c r="J383" i="9"/>
  <c r="N385" i="9"/>
  <c r="P386" i="9"/>
  <c r="AA386" i="9" s="1"/>
  <c r="P387" i="9"/>
  <c r="J394" i="9"/>
  <c r="P399" i="9"/>
  <c r="M399" i="9"/>
  <c r="N324" i="9"/>
  <c r="M327" i="9"/>
  <c r="O329" i="9"/>
  <c r="N332" i="9"/>
  <c r="M335" i="9"/>
  <c r="O337" i="9"/>
  <c r="I339" i="9"/>
  <c r="Q339" i="9"/>
  <c r="N340" i="9"/>
  <c r="M343" i="9"/>
  <c r="O345" i="9"/>
  <c r="I347" i="9"/>
  <c r="Q347" i="9"/>
  <c r="N348" i="9"/>
  <c r="M351" i="9"/>
  <c r="O353" i="9"/>
  <c r="I355" i="9"/>
  <c r="Q355" i="9"/>
  <c r="N356" i="9"/>
  <c r="M359" i="9"/>
  <c r="O361" i="9"/>
  <c r="I363" i="9"/>
  <c r="Q363" i="9"/>
  <c r="N364" i="9"/>
  <c r="M367" i="9"/>
  <c r="O369" i="9"/>
  <c r="L370" i="9"/>
  <c r="I371" i="9"/>
  <c r="Q371" i="9"/>
  <c r="N372" i="9"/>
  <c r="I374" i="9"/>
  <c r="Q375" i="9"/>
  <c r="O376" i="9"/>
  <c r="I378" i="9"/>
  <c r="T378" i="9" s="1"/>
  <c r="L379" i="9"/>
  <c r="J381" i="9"/>
  <c r="M382" i="9"/>
  <c r="L383" i="9"/>
  <c r="Q386" i="9"/>
  <c r="O392" i="9"/>
  <c r="L392" i="9"/>
  <c r="K392" i="9"/>
  <c r="J392" i="9"/>
  <c r="Q392" i="9"/>
  <c r="AB392" i="9" s="1"/>
  <c r="H392" i="9"/>
  <c r="O394" i="9"/>
  <c r="H396" i="9"/>
  <c r="S396" i="9" s="1"/>
  <c r="I397" i="9"/>
  <c r="H398" i="9"/>
  <c r="S398" i="9" s="1"/>
  <c r="H399" i="9"/>
  <c r="S399" i="9" s="1"/>
  <c r="J403" i="9"/>
  <c r="H406" i="9"/>
  <c r="K421" i="9"/>
  <c r="J421" i="9"/>
  <c r="M436" i="9"/>
  <c r="L436" i="9"/>
  <c r="K436" i="9"/>
  <c r="O324" i="9"/>
  <c r="N327" i="9"/>
  <c r="H329" i="9"/>
  <c r="S329" i="9" s="1"/>
  <c r="P329" i="9"/>
  <c r="O332" i="9"/>
  <c r="N335" i="9"/>
  <c r="H337" i="9"/>
  <c r="P337" i="9"/>
  <c r="J339" i="9"/>
  <c r="O340" i="9"/>
  <c r="N343" i="9"/>
  <c r="H345" i="9"/>
  <c r="S345" i="9" s="1"/>
  <c r="P345" i="9"/>
  <c r="J347" i="9"/>
  <c r="O348" i="9"/>
  <c r="AA348" i="9" s="1"/>
  <c r="N351" i="9"/>
  <c r="H353" i="9"/>
  <c r="P353" i="9"/>
  <c r="AA353" i="9" s="1"/>
  <c r="J355" i="9"/>
  <c r="O356" i="9"/>
  <c r="N359" i="9"/>
  <c r="H361" i="9"/>
  <c r="S361" i="9" s="1"/>
  <c r="P361" i="9"/>
  <c r="J363" i="9"/>
  <c r="O364" i="9"/>
  <c r="N367" i="9"/>
  <c r="H369" i="9"/>
  <c r="P369" i="9"/>
  <c r="M370" i="9"/>
  <c r="J371" i="9"/>
  <c r="O372" i="9"/>
  <c r="J374" i="9"/>
  <c r="H375" i="9"/>
  <c r="S375" i="9" s="1"/>
  <c r="L376" i="9"/>
  <c r="J376" i="9"/>
  <c r="P376" i="9"/>
  <c r="Q377" i="9"/>
  <c r="I377" i="9"/>
  <c r="P377" i="9"/>
  <c r="H377" i="9"/>
  <c r="S377" i="9" s="1"/>
  <c r="W377" i="9"/>
  <c r="O377" i="9"/>
  <c r="K378" i="9"/>
  <c r="M379" i="9"/>
  <c r="N381" i="9"/>
  <c r="S387" i="9"/>
  <c r="K387" i="9"/>
  <c r="J387" i="9"/>
  <c r="Y387" i="9"/>
  <c r="Q387" i="9"/>
  <c r="I387" i="9"/>
  <c r="T387" i="9" s="1"/>
  <c r="O387" i="9"/>
  <c r="Z387" i="9" s="1"/>
  <c r="M389" i="9"/>
  <c r="L389" i="9"/>
  <c r="K389" i="9"/>
  <c r="Q389" i="9"/>
  <c r="I389" i="9"/>
  <c r="H391" i="9"/>
  <c r="O396" i="9"/>
  <c r="N398" i="9"/>
  <c r="J402" i="9"/>
  <c r="K405" i="9"/>
  <c r="Q406" i="9"/>
  <c r="P413" i="9"/>
  <c r="N413" i="9"/>
  <c r="J413" i="9"/>
  <c r="O367" i="9"/>
  <c r="N370" i="9"/>
  <c r="K374" i="9"/>
  <c r="I375" i="9"/>
  <c r="O378" i="9"/>
  <c r="K383" i="9"/>
  <c r="Q383" i="9"/>
  <c r="AB383" i="9" s="1"/>
  <c r="Q385" i="9"/>
  <c r="I385" i="9"/>
  <c r="P385" i="9"/>
  <c r="H385" i="9"/>
  <c r="O385" i="9"/>
  <c r="M385" i="9"/>
  <c r="M386" i="9"/>
  <c r="J386" i="9"/>
  <c r="U386" i="9" s="1"/>
  <c r="K390" i="9"/>
  <c r="I391" i="9"/>
  <c r="P396" i="9"/>
  <c r="AB396" i="9" s="1"/>
  <c r="P398" i="9"/>
  <c r="L407" i="9"/>
  <c r="J407" i="9"/>
  <c r="Q407" i="9"/>
  <c r="I407" i="9"/>
  <c r="O407" i="9"/>
  <c r="P407" i="9"/>
  <c r="N407" i="9"/>
  <c r="M407" i="9"/>
  <c r="K407" i="9"/>
  <c r="Q411" i="9"/>
  <c r="AB411" i="9" s="1"/>
  <c r="I411" i="9"/>
  <c r="J418" i="9"/>
  <c r="Q418" i="9"/>
  <c r="L418" i="9"/>
  <c r="K418" i="9"/>
  <c r="I418" i="9"/>
  <c r="L380" i="9"/>
  <c r="N382" i="9"/>
  <c r="L388" i="9"/>
  <c r="N390" i="9"/>
  <c r="O395" i="9"/>
  <c r="M397" i="9"/>
  <c r="Y397" i="9" s="1"/>
  <c r="Q403" i="9"/>
  <c r="Q404" i="9"/>
  <c r="J405" i="9"/>
  <c r="P405" i="9"/>
  <c r="AB405" i="9" s="1"/>
  <c r="H405" i="9"/>
  <c r="S405" i="9" s="1"/>
  <c r="O405" i="9"/>
  <c r="Z405" i="9" s="1"/>
  <c r="M405" i="9"/>
  <c r="Y405" i="9" s="1"/>
  <c r="P411" i="9"/>
  <c r="H411" i="9"/>
  <c r="M411" i="9"/>
  <c r="K411" i="9"/>
  <c r="K415" i="9"/>
  <c r="H415" i="9"/>
  <c r="S415" i="9" s="1"/>
  <c r="P415" i="9"/>
  <c r="O423" i="9"/>
  <c r="Q426" i="9"/>
  <c r="L426" i="9"/>
  <c r="K426" i="9"/>
  <c r="J426" i="9"/>
  <c r="J428" i="9"/>
  <c r="Q428" i="9"/>
  <c r="I428" i="9"/>
  <c r="P428" i="9"/>
  <c r="H428" i="9"/>
  <c r="S428" i="9" s="1"/>
  <c r="O428" i="9"/>
  <c r="N428" i="9"/>
  <c r="M428" i="9"/>
  <c r="K428" i="9"/>
  <c r="Q409" i="9"/>
  <c r="I409" i="9"/>
  <c r="L422" i="9"/>
  <c r="K422" i="9"/>
  <c r="J422" i="9"/>
  <c r="Q422" i="9"/>
  <c r="I422" i="9"/>
  <c r="N422" i="9"/>
  <c r="H422" i="9"/>
  <c r="S422" i="9" s="1"/>
  <c r="L378" i="9"/>
  <c r="N380" i="9"/>
  <c r="H382" i="9"/>
  <c r="P382" i="9"/>
  <c r="M383" i="9"/>
  <c r="L386" i="9"/>
  <c r="N388" i="9"/>
  <c r="H390" i="9"/>
  <c r="S390" i="9" s="1"/>
  <c r="P390" i="9"/>
  <c r="M391" i="9"/>
  <c r="Q393" i="9"/>
  <c r="M404" i="9"/>
  <c r="K404" i="9"/>
  <c r="J404" i="9"/>
  <c r="P404" i="9"/>
  <c r="H404" i="9"/>
  <c r="S404" i="9" s="1"/>
  <c r="I405" i="9"/>
  <c r="H409" i="9"/>
  <c r="S409" i="9" s="1"/>
  <c r="J410" i="9"/>
  <c r="J411" i="9"/>
  <c r="O414" i="9"/>
  <c r="K417" i="9"/>
  <c r="J417" i="9"/>
  <c r="Q417" i="9"/>
  <c r="I417" i="9"/>
  <c r="P417" i="9"/>
  <c r="H417" i="9"/>
  <c r="S417" i="9" s="1"/>
  <c r="N417" i="9"/>
  <c r="L428" i="9"/>
  <c r="O380" i="9"/>
  <c r="I382" i="9"/>
  <c r="Q382" i="9"/>
  <c r="N383" i="9"/>
  <c r="O388" i="9"/>
  <c r="Z388" i="9" s="1"/>
  <c r="I390" i="9"/>
  <c r="Q390" i="9"/>
  <c r="N391" i="9"/>
  <c r="P395" i="9"/>
  <c r="H395" i="9"/>
  <c r="S395" i="9" s="1"/>
  <c r="M395" i="9"/>
  <c r="X395" i="9" s="1"/>
  <c r="J397" i="9"/>
  <c r="P397" i="9"/>
  <c r="H397" i="9"/>
  <c r="S397" i="9" s="1"/>
  <c r="O397" i="9"/>
  <c r="Z397" i="9" s="1"/>
  <c r="P403" i="9"/>
  <c r="AA403" i="9" s="1"/>
  <c r="H403" i="9"/>
  <c r="M403" i="9"/>
  <c r="X403" i="9" s="1"/>
  <c r="K403" i="9"/>
  <c r="W403" i="9" s="1"/>
  <c r="J409" i="9"/>
  <c r="L410" i="9"/>
  <c r="L411" i="9"/>
  <c r="N414" i="9"/>
  <c r="Y414" i="9" s="1"/>
  <c r="K414" i="9"/>
  <c r="J415" i="9"/>
  <c r="M422" i="9"/>
  <c r="I426" i="9"/>
  <c r="O430" i="9"/>
  <c r="N378" i="9"/>
  <c r="Y378" i="9" s="1"/>
  <c r="H380" i="9"/>
  <c r="P380" i="9"/>
  <c r="J382" i="9"/>
  <c r="O383" i="9"/>
  <c r="N386" i="9"/>
  <c r="H388" i="9"/>
  <c r="P388" i="9"/>
  <c r="J390" i="9"/>
  <c r="U390" i="9" s="1"/>
  <c r="O391" i="9"/>
  <c r="H393" i="9"/>
  <c r="S393" i="9" s="1"/>
  <c r="I395" i="9"/>
  <c r="L399" i="9"/>
  <c r="J399" i="9"/>
  <c r="Q399" i="9"/>
  <c r="I399" i="9"/>
  <c r="Q401" i="9"/>
  <c r="AB401" i="9" s="1"/>
  <c r="I401" i="9"/>
  <c r="U401" i="9" s="1"/>
  <c r="I403" i="9"/>
  <c r="I404" i="9"/>
  <c r="L405" i="9"/>
  <c r="M409" i="9"/>
  <c r="M410" i="9"/>
  <c r="O411" i="9"/>
  <c r="H414" i="9"/>
  <c r="L415" i="9"/>
  <c r="L417" i="9"/>
  <c r="J420" i="9"/>
  <c r="Q420" i="9"/>
  <c r="I420" i="9"/>
  <c r="P420" i="9"/>
  <c r="H420" i="9"/>
  <c r="S420" i="9" s="1"/>
  <c r="O420" i="9"/>
  <c r="Z420" i="9" s="1"/>
  <c r="M420" i="9"/>
  <c r="K420" i="9"/>
  <c r="V420" i="9" s="1"/>
  <c r="O422" i="9"/>
  <c r="K425" i="9"/>
  <c r="J425" i="9"/>
  <c r="Q425" i="9"/>
  <c r="I425" i="9"/>
  <c r="P425" i="9"/>
  <c r="AA425" i="9" s="1"/>
  <c r="H425" i="9"/>
  <c r="S425" i="9" s="1"/>
  <c r="N425" i="9"/>
  <c r="L425" i="9"/>
  <c r="M427" i="9"/>
  <c r="L427" i="9"/>
  <c r="S427" i="9"/>
  <c r="K427" i="9"/>
  <c r="J427" i="9"/>
  <c r="P427" i="9"/>
  <c r="AB427" i="9" s="1"/>
  <c r="O427" i="9"/>
  <c r="N427" i="9"/>
  <c r="I427" i="9"/>
  <c r="T427" i="9" s="1"/>
  <c r="O409" i="9"/>
  <c r="P422" i="9"/>
  <c r="P423" i="9"/>
  <c r="H423" i="9"/>
  <c r="M423" i="9"/>
  <c r="X423" i="9" s="1"/>
  <c r="K423" i="9"/>
  <c r="W423" i="9" s="1"/>
  <c r="J423" i="9"/>
  <c r="N402" i="9"/>
  <c r="Y402" i="9" s="1"/>
  <c r="L408" i="9"/>
  <c r="N410" i="9"/>
  <c r="Z410" i="9" s="1"/>
  <c r="O413" i="9"/>
  <c r="M413" i="9"/>
  <c r="L413" i="9"/>
  <c r="Q413" i="9"/>
  <c r="M432" i="9"/>
  <c r="L432" i="9"/>
  <c r="K432" i="9"/>
  <c r="J432" i="9"/>
  <c r="Q438" i="9"/>
  <c r="I438" i="9"/>
  <c r="N438" i="9"/>
  <c r="M438" i="9"/>
  <c r="L438" i="9"/>
  <c r="K438" i="9"/>
  <c r="J438" i="9"/>
  <c r="H438" i="9"/>
  <c r="S438" i="9" s="1"/>
  <c r="L454" i="9"/>
  <c r="K454" i="9"/>
  <c r="P454" i="9"/>
  <c r="H454" i="9"/>
  <c r="S454" i="9" s="1"/>
  <c r="O454" i="9"/>
  <c r="N454" i="9"/>
  <c r="J454" i="9"/>
  <c r="Q454" i="9"/>
  <c r="M454" i="9"/>
  <c r="Y454" i="9" s="1"/>
  <c r="I454" i="9"/>
  <c r="K393" i="9"/>
  <c r="N400" i="9"/>
  <c r="K401" i="9"/>
  <c r="V401" i="9" s="1"/>
  <c r="AA401" i="9"/>
  <c r="H402" i="9"/>
  <c r="S402" i="9" s="1"/>
  <c r="P402" i="9"/>
  <c r="X402" i="9"/>
  <c r="N408" i="9"/>
  <c r="K409" i="9"/>
  <c r="H410" i="9"/>
  <c r="S410" i="9" s="1"/>
  <c r="P410" i="9"/>
  <c r="AA410" i="9" s="1"/>
  <c r="H413" i="9"/>
  <c r="S413" i="9" s="1"/>
  <c r="M419" i="9"/>
  <c r="L419" i="9"/>
  <c r="S419" i="9"/>
  <c r="K419" i="9"/>
  <c r="Z419" i="9"/>
  <c r="J419" i="9"/>
  <c r="M424" i="9"/>
  <c r="AB424" i="9"/>
  <c r="L424" i="9"/>
  <c r="AA424" i="9"/>
  <c r="K424" i="9"/>
  <c r="L430" i="9"/>
  <c r="K430" i="9"/>
  <c r="J430" i="9"/>
  <c r="Q430" i="9"/>
  <c r="I430" i="9"/>
  <c r="X430" i="9"/>
  <c r="P430" i="9"/>
  <c r="H430" i="9"/>
  <c r="M431" i="9"/>
  <c r="I432" i="9"/>
  <c r="K433" i="9"/>
  <c r="J433" i="9"/>
  <c r="Q433" i="9"/>
  <c r="I433" i="9"/>
  <c r="P433" i="9"/>
  <c r="H433" i="9"/>
  <c r="S433" i="9" s="1"/>
  <c r="O433" i="9"/>
  <c r="Z433" i="9" s="1"/>
  <c r="O438" i="9"/>
  <c r="J446" i="9"/>
  <c r="I446" i="9"/>
  <c r="N446" i="9"/>
  <c r="O446" i="9"/>
  <c r="M446" i="9"/>
  <c r="L452" i="9"/>
  <c r="W452" i="9" s="1"/>
  <c r="P452" i="9"/>
  <c r="M452" i="9"/>
  <c r="L393" i="9"/>
  <c r="N395" i="9"/>
  <c r="O400" i="9"/>
  <c r="L401" i="9"/>
  <c r="X401" i="9" s="1"/>
  <c r="I402" i="9"/>
  <c r="Q402" i="9"/>
  <c r="N403" i="9"/>
  <c r="O408" i="9"/>
  <c r="L409" i="9"/>
  <c r="AB409" i="9"/>
  <c r="I410" i="9"/>
  <c r="Q410" i="9"/>
  <c r="N411" i="9"/>
  <c r="I413" i="9"/>
  <c r="H424" i="9"/>
  <c r="O432" i="9"/>
  <c r="AA432" i="9" s="1"/>
  <c r="P438" i="9"/>
  <c r="S443" i="9"/>
  <c r="N443" i="9"/>
  <c r="K443" i="9"/>
  <c r="K446" i="9"/>
  <c r="K458" i="9"/>
  <c r="J458" i="9"/>
  <c r="U458" i="9" s="1"/>
  <c r="Q458" i="9"/>
  <c r="M458" i="9"/>
  <c r="N393" i="9"/>
  <c r="I400" i="9"/>
  <c r="Q400" i="9"/>
  <c r="N401" i="9"/>
  <c r="Z401" i="9" s="1"/>
  <c r="K402" i="9"/>
  <c r="W402" i="9" s="1"/>
  <c r="I408" i="9"/>
  <c r="T408" i="9" s="1"/>
  <c r="Q408" i="9"/>
  <c r="N409" i="9"/>
  <c r="K410" i="9"/>
  <c r="K413" i="9"/>
  <c r="L414" i="9"/>
  <c r="J414" i="9"/>
  <c r="Q414" i="9"/>
  <c r="AB414" i="9" s="1"/>
  <c r="I414" i="9"/>
  <c r="U416" i="9"/>
  <c r="M416" i="9"/>
  <c r="L416" i="9"/>
  <c r="K416" i="9"/>
  <c r="I419" i="9"/>
  <c r="J424" i="9"/>
  <c r="N430" i="9"/>
  <c r="Y430" i="9" s="1"/>
  <c r="J431" i="9"/>
  <c r="Q432" i="9"/>
  <c r="AB432" i="9" s="1"/>
  <c r="M433" i="9"/>
  <c r="X433" i="9" s="1"/>
  <c r="J455" i="9"/>
  <c r="N455" i="9"/>
  <c r="L455" i="9"/>
  <c r="L437" i="9"/>
  <c r="X437" i="9" s="1"/>
  <c r="O437" i="9"/>
  <c r="Z437" i="9" s="1"/>
  <c r="O444" i="9"/>
  <c r="M444" i="9"/>
  <c r="K444" i="9"/>
  <c r="H444" i="9"/>
  <c r="S444" i="9" s="1"/>
  <c r="L445" i="9"/>
  <c r="J447" i="9"/>
  <c r="H447" i="9"/>
  <c r="S447" i="9" s="1"/>
  <c r="N447" i="9"/>
  <c r="H448" i="9"/>
  <c r="S448" i="9" s="1"/>
  <c r="L434" i="9"/>
  <c r="M435" i="9"/>
  <c r="O436" i="9"/>
  <c r="N436" i="9"/>
  <c r="P437" i="9"/>
  <c r="Y437" i="9"/>
  <c r="J439" i="9"/>
  <c r="I444" i="9"/>
  <c r="K447" i="9"/>
  <c r="P450" i="9"/>
  <c r="H450" i="9"/>
  <c r="S450" i="9" s="1"/>
  <c r="L450" i="9"/>
  <c r="N450" i="9"/>
  <c r="M450" i="9"/>
  <c r="J450" i="9"/>
  <c r="K476" i="9"/>
  <c r="L476" i="9"/>
  <c r="N415" i="9"/>
  <c r="AA416" i="9"/>
  <c r="M418" i="9"/>
  <c r="L421" i="9"/>
  <c r="N423" i="9"/>
  <c r="Z423" i="9" s="1"/>
  <c r="M426" i="9"/>
  <c r="X426" i="9" s="1"/>
  <c r="L429" i="9"/>
  <c r="W429" i="9" s="1"/>
  <c r="N431" i="9"/>
  <c r="M434" i="9"/>
  <c r="N435" i="9"/>
  <c r="P436" i="9"/>
  <c r="H437" i="9"/>
  <c r="S437" i="9" s="1"/>
  <c r="Q437" i="9"/>
  <c r="AB437" i="9" s="1"/>
  <c r="K439" i="9"/>
  <c r="M441" i="9"/>
  <c r="L444" i="9"/>
  <c r="L447" i="9"/>
  <c r="Q499" i="9"/>
  <c r="L499" i="9"/>
  <c r="K499" i="9"/>
  <c r="V499" i="9" s="1"/>
  <c r="O415" i="9"/>
  <c r="N418" i="9"/>
  <c r="M421" i="9"/>
  <c r="N426" i="9"/>
  <c r="M429" i="9"/>
  <c r="O431" i="9"/>
  <c r="N434" i="9"/>
  <c r="J435" i="9"/>
  <c r="U435" i="9" s="1"/>
  <c r="O435" i="9"/>
  <c r="H436" i="9"/>
  <c r="S436" i="9" s="1"/>
  <c r="Q436" i="9"/>
  <c r="I437" i="9"/>
  <c r="L439" i="9"/>
  <c r="P444" i="9"/>
  <c r="O447" i="9"/>
  <c r="I448" i="9"/>
  <c r="I450" i="9"/>
  <c r="M451" i="9"/>
  <c r="Q451" i="9"/>
  <c r="AB451" i="9" s="1"/>
  <c r="I451" i="9"/>
  <c r="N451" i="9"/>
  <c r="Z451" i="9" s="1"/>
  <c r="L451" i="9"/>
  <c r="W451" i="9" s="1"/>
  <c r="J451" i="9"/>
  <c r="J453" i="9"/>
  <c r="I453" i="9"/>
  <c r="P453" i="9"/>
  <c r="K457" i="9"/>
  <c r="J457" i="9"/>
  <c r="Q457" i="9"/>
  <c r="I457" i="9"/>
  <c r="O457" i="9"/>
  <c r="M457" i="9"/>
  <c r="L457" i="9"/>
  <c r="L468" i="9"/>
  <c r="J468" i="9"/>
  <c r="O418" i="9"/>
  <c r="N421" i="9"/>
  <c r="O426" i="9"/>
  <c r="N429" i="9"/>
  <c r="V429" i="9"/>
  <c r="H431" i="9"/>
  <c r="S431" i="9" s="1"/>
  <c r="P431" i="9"/>
  <c r="O434" i="9"/>
  <c r="P435" i="9"/>
  <c r="I436" i="9"/>
  <c r="J437" i="9"/>
  <c r="N439" i="9"/>
  <c r="I440" i="9"/>
  <c r="T440" i="9" s="1"/>
  <c r="O440" i="9"/>
  <c r="S440" i="9"/>
  <c r="Q444" i="9"/>
  <c r="I445" i="9"/>
  <c r="K448" i="9"/>
  <c r="K450" i="9"/>
  <c r="L459" i="9"/>
  <c r="N459" i="9"/>
  <c r="M459" i="9"/>
  <c r="K459" i="9"/>
  <c r="I459" i="9"/>
  <c r="O459" i="9"/>
  <c r="J459" i="9"/>
  <c r="H459" i="9"/>
  <c r="S459" i="9" s="1"/>
  <c r="P464" i="9"/>
  <c r="O464" i="9"/>
  <c r="J464" i="9"/>
  <c r="U464" i="9" s="1"/>
  <c r="N464" i="9"/>
  <c r="H464" i="9"/>
  <c r="S464" i="9" s="1"/>
  <c r="L465" i="9"/>
  <c r="K465" i="9"/>
  <c r="N465" i="9"/>
  <c r="J473" i="9"/>
  <c r="M473" i="9"/>
  <c r="N475" i="9"/>
  <c r="M475" i="9"/>
  <c r="L475" i="9"/>
  <c r="I415" i="9"/>
  <c r="Q415" i="9"/>
  <c r="N416" i="9"/>
  <c r="H418" i="9"/>
  <c r="T418" i="9" s="1"/>
  <c r="P418" i="9"/>
  <c r="O421" i="9"/>
  <c r="I423" i="9"/>
  <c r="Q423" i="9"/>
  <c r="N424" i="9"/>
  <c r="H426" i="9"/>
  <c r="P426" i="9"/>
  <c r="AA426" i="9" s="1"/>
  <c r="O429" i="9"/>
  <c r="I431" i="9"/>
  <c r="Q431" i="9"/>
  <c r="N432" i="9"/>
  <c r="H434" i="9"/>
  <c r="S434" i="9" s="1"/>
  <c r="P434" i="9"/>
  <c r="H435" i="9"/>
  <c r="Q435" i="9"/>
  <c r="J436" i="9"/>
  <c r="K437" i="9"/>
  <c r="O439" i="9"/>
  <c r="K441" i="9"/>
  <c r="V441" i="9" s="1"/>
  <c r="O441" i="9"/>
  <c r="AA441" i="9" s="1"/>
  <c r="Q441" i="9"/>
  <c r="AB441" i="9" s="1"/>
  <c r="N441" i="9"/>
  <c r="L441" i="9"/>
  <c r="M445" i="9"/>
  <c r="M448" i="9"/>
  <c r="O450" i="9"/>
  <c r="H451" i="9"/>
  <c r="S451" i="9" s="1"/>
  <c r="H457" i="9"/>
  <c r="S457" i="9" s="1"/>
  <c r="I464" i="9"/>
  <c r="O465" i="9"/>
  <c r="N468" i="9"/>
  <c r="M469" i="9"/>
  <c r="L469" i="9"/>
  <c r="J469" i="9"/>
  <c r="S469" i="9"/>
  <c r="Q469" i="9"/>
  <c r="P469" i="9"/>
  <c r="O469" i="9"/>
  <c r="I469" i="9"/>
  <c r="K469" i="9"/>
  <c r="N476" i="9"/>
  <c r="Q439" i="9"/>
  <c r="I439" i="9"/>
  <c r="M439" i="9"/>
  <c r="P439" i="9"/>
  <c r="J442" i="9"/>
  <c r="U442" i="9" s="1"/>
  <c r="J443" i="9"/>
  <c r="O445" i="9"/>
  <c r="K445" i="9"/>
  <c r="P445" i="9"/>
  <c r="L448" i="9"/>
  <c r="I449" i="9"/>
  <c r="H439" i="9"/>
  <c r="S439" i="9" s="1"/>
  <c r="Q440" i="9"/>
  <c r="AB440" i="9" s="1"/>
  <c r="M442" i="9"/>
  <c r="L443" i="9"/>
  <c r="H445" i="9"/>
  <c r="S445" i="9" s="1"/>
  <c r="L446" i="9"/>
  <c r="P446" i="9"/>
  <c r="H446" i="9"/>
  <c r="S446" i="9" s="1"/>
  <c r="Q446" i="9"/>
  <c r="Q447" i="9"/>
  <c r="I447" i="9"/>
  <c r="M447" i="9"/>
  <c r="P447" i="9"/>
  <c r="O448" i="9"/>
  <c r="L449" i="9"/>
  <c r="O452" i="9"/>
  <c r="Q455" i="9"/>
  <c r="I455" i="9"/>
  <c r="P455" i="9"/>
  <c r="H455" i="9"/>
  <c r="O455" i="9"/>
  <c r="M455" i="9"/>
  <c r="M456" i="9"/>
  <c r="L456" i="9"/>
  <c r="J456" i="9"/>
  <c r="K474" i="9"/>
  <c r="N474" i="9"/>
  <c r="M474" i="9"/>
  <c r="L474" i="9"/>
  <c r="J474" i="9"/>
  <c r="H474" i="9"/>
  <c r="Q474" i="9"/>
  <c r="P474" i="9"/>
  <c r="O474" i="9"/>
  <c r="L463" i="9"/>
  <c r="K463" i="9"/>
  <c r="J463" i="9"/>
  <c r="U463" i="9" s="1"/>
  <c r="P476" i="9"/>
  <c r="M480" i="9"/>
  <c r="N480" i="9"/>
  <c r="L480" i="9"/>
  <c r="K480" i="9"/>
  <c r="H480" i="9"/>
  <c r="S480" i="9" s="1"/>
  <c r="J484" i="9"/>
  <c r="N484" i="9"/>
  <c r="Z484" i="9" s="1"/>
  <c r="L484" i="9"/>
  <c r="K484" i="9"/>
  <c r="O442" i="9"/>
  <c r="O443" i="9"/>
  <c r="J445" i="9"/>
  <c r="J448" i="9"/>
  <c r="Q448" i="9"/>
  <c r="N449" i="9"/>
  <c r="Y449" i="9" s="1"/>
  <c r="M461" i="9"/>
  <c r="X461" i="9" s="1"/>
  <c r="L461" i="9"/>
  <c r="O461" i="9"/>
  <c r="K461" i="9"/>
  <c r="J461" i="9"/>
  <c r="H461" i="9"/>
  <c r="S461" i="9" s="1"/>
  <c r="L467" i="9"/>
  <c r="K467" i="9"/>
  <c r="J467" i="9"/>
  <c r="M467" i="9"/>
  <c r="I467" i="9"/>
  <c r="H467" i="9"/>
  <c r="S467" i="9" s="1"/>
  <c r="P467" i="9"/>
  <c r="Q471" i="9"/>
  <c r="M471" i="9"/>
  <c r="J471" i="9"/>
  <c r="L479" i="9"/>
  <c r="P479" i="9"/>
  <c r="N479" i="9"/>
  <c r="O479" i="9"/>
  <c r="M479" i="9"/>
  <c r="K479" i="9"/>
  <c r="I479" i="9"/>
  <c r="T479" i="9" s="1"/>
  <c r="S479" i="9"/>
  <c r="Q479" i="9"/>
  <c r="J479" i="9"/>
  <c r="P442" i="9"/>
  <c r="H442" i="9"/>
  <c r="S442" i="9" s="1"/>
  <c r="T442" i="9"/>
  <c r="L442" i="9"/>
  <c r="Q442" i="9"/>
  <c r="M443" i="9"/>
  <c r="Q443" i="9"/>
  <c r="I443" i="9"/>
  <c r="T443" i="9" s="1"/>
  <c r="P443" i="9"/>
  <c r="K449" i="9"/>
  <c r="O449" i="9"/>
  <c r="P449" i="9"/>
  <c r="AB449" i="9" s="1"/>
  <c r="Q452" i="9"/>
  <c r="AB452" i="9" s="1"/>
  <c r="I452" i="9"/>
  <c r="K455" i="9"/>
  <c r="K456" i="9"/>
  <c r="N460" i="9"/>
  <c r="Y460" i="9" s="1"/>
  <c r="I461" i="9"/>
  <c r="J440" i="9"/>
  <c r="N444" i="9"/>
  <c r="N452" i="9"/>
  <c r="Y452" i="9" s="1"/>
  <c r="K453" i="9"/>
  <c r="L458" i="9"/>
  <c r="L460" i="9"/>
  <c r="W460" i="9" s="1"/>
  <c r="N462" i="9"/>
  <c r="Y462" i="9" s="1"/>
  <c r="J465" i="9"/>
  <c r="Q465" i="9"/>
  <c r="I465" i="9"/>
  <c r="P465" i="9"/>
  <c r="AA465" i="9" s="1"/>
  <c r="H465" i="9"/>
  <c r="S465" i="9" s="1"/>
  <c r="K466" i="9"/>
  <c r="K468" i="9"/>
  <c r="L470" i="9"/>
  <c r="L472" i="9"/>
  <c r="O473" i="9"/>
  <c r="O480" i="9"/>
  <c r="AB481" i="9"/>
  <c r="P481" i="9"/>
  <c r="AA481" i="9" s="1"/>
  <c r="L487" i="9"/>
  <c r="K487" i="9"/>
  <c r="M487" i="9"/>
  <c r="J487" i="9"/>
  <c r="I487" i="9"/>
  <c r="Q487" i="9"/>
  <c r="AB487" i="9" s="1"/>
  <c r="O487" i="9"/>
  <c r="AA487" i="9" s="1"/>
  <c r="N487" i="9"/>
  <c r="H487" i="9"/>
  <c r="S487" i="9" s="1"/>
  <c r="M488" i="9"/>
  <c r="Y488" i="9" s="1"/>
  <c r="N458" i="9"/>
  <c r="P466" i="9"/>
  <c r="M468" i="9"/>
  <c r="Y468" i="9" s="1"/>
  <c r="N470" i="9"/>
  <c r="N453" i="9"/>
  <c r="O458" i="9"/>
  <c r="Q460" i="9"/>
  <c r="I460" i="9"/>
  <c r="T460" i="9" s="1"/>
  <c r="O460" i="9"/>
  <c r="K462" i="9"/>
  <c r="J462" i="9"/>
  <c r="Q462" i="9"/>
  <c r="I462" i="9"/>
  <c r="T462" i="9" s="1"/>
  <c r="Q466" i="9"/>
  <c r="P470" i="9"/>
  <c r="S472" i="9"/>
  <c r="M476" i="9"/>
  <c r="X476" i="9" s="1"/>
  <c r="J476" i="9"/>
  <c r="I476" i="9"/>
  <c r="H476" i="9"/>
  <c r="S476" i="9" s="1"/>
  <c r="Q476" i="9"/>
  <c r="O476" i="9"/>
  <c r="AA482" i="9"/>
  <c r="K482" i="9"/>
  <c r="M482" i="9"/>
  <c r="J482" i="9"/>
  <c r="N482" i="9"/>
  <c r="L482" i="9"/>
  <c r="I482" i="9"/>
  <c r="T482" i="9" s="1"/>
  <c r="N440" i="9"/>
  <c r="J444" i="9"/>
  <c r="N448" i="9"/>
  <c r="J452" i="9"/>
  <c r="O453" i="9"/>
  <c r="N456" i="9"/>
  <c r="Z456" i="9" s="1"/>
  <c r="H458" i="9"/>
  <c r="P458" i="9"/>
  <c r="P460" i="9"/>
  <c r="M464" i="9"/>
  <c r="L464" i="9"/>
  <c r="K464" i="9"/>
  <c r="Q464" i="9"/>
  <c r="M465" i="9"/>
  <c r="X465" i="9" s="1"/>
  <c r="Z477" i="9"/>
  <c r="J477" i="9"/>
  <c r="M477" i="9"/>
  <c r="K477" i="9"/>
  <c r="I477" i="9"/>
  <c r="H477" i="9"/>
  <c r="P477" i="9"/>
  <c r="AB477" i="9" s="1"/>
  <c r="K478" i="9"/>
  <c r="J478" i="9"/>
  <c r="L481" i="9"/>
  <c r="X481" i="9" s="1"/>
  <c r="O488" i="9"/>
  <c r="Z488" i="9" s="1"/>
  <c r="Q468" i="9"/>
  <c r="I468" i="9"/>
  <c r="P468" i="9"/>
  <c r="H468" i="9"/>
  <c r="S468" i="9" s="1"/>
  <c r="O468" i="9"/>
  <c r="Z468" i="9" s="1"/>
  <c r="S470" i="9"/>
  <c r="K470" i="9"/>
  <c r="J470" i="9"/>
  <c r="Q470" i="9"/>
  <c r="I470" i="9"/>
  <c r="T470" i="9" s="1"/>
  <c r="O470" i="9"/>
  <c r="N472" i="9"/>
  <c r="M472" i="9"/>
  <c r="K472" i="9"/>
  <c r="M483" i="9"/>
  <c r="Q483" i="9"/>
  <c r="N483" i="9"/>
  <c r="L483" i="9"/>
  <c r="W483" i="9" s="1"/>
  <c r="J483" i="9"/>
  <c r="L471" i="9"/>
  <c r="W471" i="9" s="1"/>
  <c r="L473" i="9"/>
  <c r="P475" i="9"/>
  <c r="H475" i="9"/>
  <c r="S475" i="9" s="1"/>
  <c r="Q475" i="9"/>
  <c r="O475" i="9"/>
  <c r="N485" i="9"/>
  <c r="Y485" i="9" s="1"/>
  <c r="M490" i="9"/>
  <c r="M491" i="9"/>
  <c r="X491" i="9" s="1"/>
  <c r="K492" i="9"/>
  <c r="P493" i="9"/>
  <c r="AA493" i="9" s="1"/>
  <c r="N495" i="9"/>
  <c r="Z495" i="9" s="1"/>
  <c r="K495" i="9"/>
  <c r="H495" i="9"/>
  <c r="S495" i="9" s="1"/>
  <c r="N463" i="9"/>
  <c r="M466" i="9"/>
  <c r="U466" i="9"/>
  <c r="N471" i="9"/>
  <c r="I475" i="9"/>
  <c r="K481" i="9"/>
  <c r="I481" i="9"/>
  <c r="M484" i="9"/>
  <c r="I484" i="9"/>
  <c r="Q484" i="9"/>
  <c r="P484" i="9"/>
  <c r="AA484" i="9" s="1"/>
  <c r="P485" i="9"/>
  <c r="M494" i="9"/>
  <c r="L494" i="9"/>
  <c r="N494" i="9"/>
  <c r="K494" i="9"/>
  <c r="Q494" i="9"/>
  <c r="AB494" i="9" s="1"/>
  <c r="I494" i="9"/>
  <c r="H494" i="9"/>
  <c r="S494" i="9" s="1"/>
  <c r="O463" i="9"/>
  <c r="N466" i="9"/>
  <c r="O471" i="9"/>
  <c r="P473" i="9"/>
  <c r="J475" i="9"/>
  <c r="Q480" i="9"/>
  <c r="I480" i="9"/>
  <c r="J480" i="9"/>
  <c r="P480" i="9"/>
  <c r="H481" i="9"/>
  <c r="Q485" i="9"/>
  <c r="N461" i="9"/>
  <c r="H463" i="9"/>
  <c r="P463" i="9"/>
  <c r="O466" i="9"/>
  <c r="N469" i="9"/>
  <c r="H471" i="9"/>
  <c r="S471" i="9" s="1"/>
  <c r="P471" i="9"/>
  <c r="Q472" i="9"/>
  <c r="AB472" i="9" s="1"/>
  <c r="I472" i="9"/>
  <c r="O472" i="9"/>
  <c r="H473" i="9"/>
  <c r="Q473" i="9"/>
  <c r="K475" i="9"/>
  <c r="J481" i="9"/>
  <c r="H484" i="9"/>
  <c r="S484" i="9" s="1"/>
  <c r="J485" i="9"/>
  <c r="L485" i="9"/>
  <c r="K485" i="9"/>
  <c r="V485" i="9" s="1"/>
  <c r="I485" i="9"/>
  <c r="J494" i="9"/>
  <c r="L502" i="9"/>
  <c r="J502" i="9"/>
  <c r="O502" i="9"/>
  <c r="M502" i="9"/>
  <c r="K502" i="9"/>
  <c r="I502" i="9"/>
  <c r="H502" i="9"/>
  <c r="S502" i="9" s="1"/>
  <c r="P502" i="9"/>
  <c r="AB502" i="9" s="1"/>
  <c r="N502" i="9"/>
  <c r="Q511" i="9"/>
  <c r="I511" i="9"/>
  <c r="O511" i="9"/>
  <c r="L511" i="9"/>
  <c r="K511" i="9"/>
  <c r="J511" i="9"/>
  <c r="H511" i="9"/>
  <c r="S511" i="9" s="1"/>
  <c r="P511" i="9"/>
  <c r="N511" i="9"/>
  <c r="M511" i="9"/>
  <c r="Q490" i="9"/>
  <c r="P490" i="9"/>
  <c r="O490" i="9"/>
  <c r="L490" i="9"/>
  <c r="P491" i="9"/>
  <c r="H491" i="9"/>
  <c r="S491" i="9" s="1"/>
  <c r="O491" i="9"/>
  <c r="K491" i="9"/>
  <c r="W491" i="9" s="1"/>
  <c r="J491" i="9"/>
  <c r="I491" i="9"/>
  <c r="Q491" i="9"/>
  <c r="M492" i="9"/>
  <c r="L492" i="9"/>
  <c r="P492" i="9"/>
  <c r="H492" i="9"/>
  <c r="T492" i="9" s="1"/>
  <c r="Q492" i="9"/>
  <c r="O492" i="9"/>
  <c r="N492" i="9"/>
  <c r="J492" i="9"/>
  <c r="U492" i="9" s="1"/>
  <c r="M497" i="9"/>
  <c r="J497" i="9"/>
  <c r="O497" i="9"/>
  <c r="N497" i="9"/>
  <c r="Q500" i="9"/>
  <c r="K500" i="9"/>
  <c r="J500" i="9"/>
  <c r="L500" i="9"/>
  <c r="Q488" i="9"/>
  <c r="I488" i="9"/>
  <c r="P488" i="9"/>
  <c r="H488" i="9"/>
  <c r="S488" i="9" s="1"/>
  <c r="M489" i="9"/>
  <c r="Q489" i="9"/>
  <c r="I489" i="9"/>
  <c r="J493" i="9"/>
  <c r="Q493" i="9"/>
  <c r="I493" i="9"/>
  <c r="M493" i="9"/>
  <c r="Y493" i="9" s="1"/>
  <c r="L478" i="9"/>
  <c r="X478" i="9" s="1"/>
  <c r="L486" i="9"/>
  <c r="W486" i="9" s="1"/>
  <c r="J488" i="9"/>
  <c r="J489" i="9"/>
  <c r="H493" i="9"/>
  <c r="S493" i="9" s="1"/>
  <c r="J496" i="9"/>
  <c r="S496" i="9"/>
  <c r="I496" i="9"/>
  <c r="T496" i="9" s="1"/>
  <c r="P496" i="9"/>
  <c r="AB496" i="9" s="1"/>
  <c r="M496" i="9"/>
  <c r="O498" i="9"/>
  <c r="L498" i="9"/>
  <c r="K498" i="9"/>
  <c r="M486" i="9"/>
  <c r="K488" i="9"/>
  <c r="K489" i="9"/>
  <c r="K493" i="9"/>
  <c r="J498" i="9"/>
  <c r="O478" i="9"/>
  <c r="N478" i="9"/>
  <c r="Y478" i="9" s="1"/>
  <c r="P483" i="9"/>
  <c r="H483" i="9"/>
  <c r="T483" i="9" s="1"/>
  <c r="O483" i="9"/>
  <c r="P486" i="9"/>
  <c r="L488" i="9"/>
  <c r="L489" i="9"/>
  <c r="L493" i="9"/>
  <c r="M498" i="9"/>
  <c r="P499" i="9"/>
  <c r="O499" i="9"/>
  <c r="J499" i="9"/>
  <c r="I499" i="9"/>
  <c r="S501" i="9"/>
  <c r="O501" i="9"/>
  <c r="AA501" i="9" s="1"/>
  <c r="AB501" i="9"/>
  <c r="N501" i="9"/>
  <c r="M507" i="9"/>
  <c r="K507" i="9"/>
  <c r="P507" i="9"/>
  <c r="H507" i="9"/>
  <c r="S507" i="9" s="1"/>
  <c r="L507" i="9"/>
  <c r="J507" i="9"/>
  <c r="I507" i="9"/>
  <c r="Q507" i="9"/>
  <c r="O507" i="9"/>
  <c r="N507" i="9"/>
  <c r="N490" i="9"/>
  <c r="J495" i="9"/>
  <c r="Q495" i="9"/>
  <c r="I495" i="9"/>
  <c r="P495" i="9"/>
  <c r="AA495" i="9" s="1"/>
  <c r="P504" i="9"/>
  <c r="AA504" i="9" s="1"/>
  <c r="P512" i="9"/>
  <c r="O512" i="9"/>
  <c r="M512" i="9"/>
  <c r="K512" i="9"/>
  <c r="J512" i="9"/>
  <c r="N486" i="9"/>
  <c r="J490" i="9"/>
  <c r="U490" i="9" s="1"/>
  <c r="L495" i="9"/>
  <c r="L497" i="9"/>
  <c r="K497" i="9"/>
  <c r="P497" i="9"/>
  <c r="S512" i="9"/>
  <c r="N473" i="9"/>
  <c r="N481" i="9"/>
  <c r="O486" i="9"/>
  <c r="N489" i="9"/>
  <c r="K490" i="9"/>
  <c r="S490" i="9"/>
  <c r="M495" i="9"/>
  <c r="Q497" i="9"/>
  <c r="Q498" i="9"/>
  <c r="I498" i="9"/>
  <c r="P498" i="9"/>
  <c r="H498" i="9"/>
  <c r="S498" i="9" s="1"/>
  <c r="P500" i="9"/>
  <c r="AA500" i="9" s="1"/>
  <c r="H500" i="9"/>
  <c r="N500" i="9"/>
  <c r="Z500" i="9" s="1"/>
  <c r="M500" i="9"/>
  <c r="M501" i="9"/>
  <c r="J501" i="9"/>
  <c r="L501" i="9"/>
  <c r="K501" i="9"/>
  <c r="I501" i="9"/>
  <c r="K504" i="9"/>
  <c r="V504" i="9" s="1"/>
  <c r="S505" i="9"/>
  <c r="K505" i="9"/>
  <c r="O505" i="9"/>
  <c r="AA505" i="9" s="1"/>
  <c r="M505" i="9"/>
  <c r="L505" i="9"/>
  <c r="J505" i="9"/>
  <c r="O509" i="9"/>
  <c r="M509" i="9"/>
  <c r="J509" i="9"/>
  <c r="N509" i="9"/>
  <c r="L509" i="9"/>
  <c r="K509" i="9"/>
  <c r="I509" i="9"/>
  <c r="P510" i="9"/>
  <c r="O513" i="9"/>
  <c r="P514" i="9"/>
  <c r="H514" i="9"/>
  <c r="S514" i="9" s="1"/>
  <c r="M503" i="9"/>
  <c r="O506" i="9"/>
  <c r="O508" i="9"/>
  <c r="Z508" i="9" s="1"/>
  <c r="I514" i="9"/>
  <c r="J515" i="9"/>
  <c r="N496" i="9"/>
  <c r="M499" i="9"/>
  <c r="N503" i="9"/>
  <c r="J514" i="9"/>
  <c r="O515" i="9"/>
  <c r="O496" i="9"/>
  <c r="N499" i="9"/>
  <c r="H504" i="9"/>
  <c r="J508" i="9"/>
  <c r="P508" i="9"/>
  <c r="H508" i="9"/>
  <c r="M508" i="9"/>
  <c r="Y508" i="9" s="1"/>
  <c r="L510" i="9"/>
  <c r="J510" i="9"/>
  <c r="O510" i="9"/>
  <c r="Q510" i="9"/>
  <c r="K513" i="9"/>
  <c r="W513" i="9" s="1"/>
  <c r="M514" i="9"/>
  <c r="Q503" i="9"/>
  <c r="AB503" i="9" s="1"/>
  <c r="I503" i="9"/>
  <c r="U503" i="9" s="1"/>
  <c r="O503" i="9"/>
  <c r="L503" i="9"/>
  <c r="P506" i="9"/>
  <c r="H506" i="9"/>
  <c r="S506" i="9" s="1"/>
  <c r="H513" i="9"/>
  <c r="S513" i="9" s="1"/>
  <c r="O514" i="9"/>
  <c r="I504" i="9"/>
  <c r="U504" i="9" s="1"/>
  <c r="Q504" i="9"/>
  <c r="N505" i="9"/>
  <c r="Y505" i="9" s="1"/>
  <c r="K506" i="9"/>
  <c r="I512" i="9"/>
  <c r="T512" i="9" s="1"/>
  <c r="Q512" i="9"/>
  <c r="N513" i="9"/>
  <c r="K514" i="9"/>
  <c r="H515" i="9"/>
  <c r="S515" i="9" s="1"/>
  <c r="P515" i="9"/>
  <c r="L514" i="9"/>
  <c r="I515" i="9"/>
  <c r="Q515" i="9"/>
  <c r="L504" i="9"/>
  <c r="I505" i="9"/>
  <c r="T505" i="9" s="1"/>
  <c r="Q505" i="9"/>
  <c r="AB505" i="9" s="1"/>
  <c r="N506" i="9"/>
  <c r="Y506" i="9" s="1"/>
  <c r="L512" i="9"/>
  <c r="I513" i="9"/>
  <c r="U513" i="9" s="1"/>
  <c r="Q513" i="9"/>
  <c r="N514" i="9"/>
  <c r="K515" i="9"/>
  <c r="L515" i="9"/>
  <c r="N504" i="9"/>
  <c r="N512" i="9"/>
  <c r="Y512" i="9" s="1"/>
  <c r="M515" i="9"/>
  <c r="N515" i="9"/>
  <c r="U499" i="9" l="1"/>
  <c r="W391" i="9"/>
  <c r="T359" i="9"/>
  <c r="V217" i="9"/>
  <c r="Z369" i="9"/>
  <c r="AB428" i="9"/>
  <c r="U476" i="9"/>
  <c r="AB342" i="9"/>
  <c r="U323" i="9"/>
  <c r="U249" i="9"/>
  <c r="U201" i="9"/>
  <c r="W506" i="9"/>
  <c r="U475" i="9"/>
  <c r="Y448" i="9"/>
  <c r="U351" i="9"/>
  <c r="Z217" i="9"/>
  <c r="X33" i="9"/>
  <c r="Z381" i="9"/>
  <c r="U287" i="9"/>
  <c r="Y132" i="9"/>
  <c r="W335" i="9"/>
  <c r="U311" i="9"/>
  <c r="Y206" i="9"/>
  <c r="AA105" i="9"/>
  <c r="Y100" i="9"/>
  <c r="AB164" i="9"/>
  <c r="V145" i="9"/>
  <c r="W49" i="9"/>
  <c r="X39" i="9"/>
  <c r="V469" i="9"/>
  <c r="Z439" i="9"/>
  <c r="X391" i="9"/>
  <c r="T171" i="9"/>
  <c r="U198" i="9"/>
  <c r="AB116" i="9"/>
  <c r="AB421" i="9"/>
  <c r="X455" i="9"/>
  <c r="X422" i="9"/>
  <c r="AB389" i="9"/>
  <c r="AB357" i="9"/>
  <c r="X384" i="9"/>
  <c r="AB285" i="9"/>
  <c r="X290" i="9"/>
  <c r="W206" i="9"/>
  <c r="T174" i="9"/>
  <c r="AB25" i="9"/>
  <c r="V83" i="9"/>
  <c r="X143" i="9"/>
  <c r="X29" i="9"/>
  <c r="AB21" i="9"/>
  <c r="X46" i="9"/>
  <c r="U299" i="9"/>
  <c r="W328" i="9"/>
  <c r="X466" i="9"/>
  <c r="W462" i="9"/>
  <c r="V449" i="9"/>
  <c r="W386" i="9"/>
  <c r="AB213" i="9"/>
  <c r="X48" i="9"/>
  <c r="T508" i="9"/>
  <c r="AB462" i="9"/>
  <c r="W344" i="9"/>
  <c r="S416" i="9"/>
  <c r="W380" i="9"/>
  <c r="Y210" i="9"/>
  <c r="W258" i="9"/>
  <c r="Y83" i="9"/>
  <c r="U134" i="9"/>
  <c r="V327" i="9"/>
  <c r="AB36" i="9"/>
  <c r="T509" i="9"/>
  <c r="AB436" i="9"/>
  <c r="X417" i="9"/>
  <c r="U370" i="9"/>
  <c r="V345" i="9"/>
  <c r="V189" i="9"/>
  <c r="V503" i="9"/>
  <c r="W473" i="9"/>
  <c r="AA515" i="9"/>
  <c r="T503" i="9"/>
  <c r="V393" i="9"/>
  <c r="Y342" i="9"/>
  <c r="Z235" i="9"/>
  <c r="X390" i="9"/>
  <c r="T265" i="9"/>
  <c r="Z253" i="9"/>
  <c r="W204" i="9"/>
  <c r="V184" i="9"/>
  <c r="V142" i="9"/>
  <c r="T68" i="9"/>
  <c r="X513" i="9"/>
  <c r="Z435" i="9"/>
  <c r="AA342" i="9"/>
  <c r="AB184" i="9"/>
  <c r="AA216" i="9"/>
  <c r="X210" i="9"/>
  <c r="Y113" i="9"/>
  <c r="Y107" i="9"/>
  <c r="V282" i="9"/>
  <c r="U506" i="9"/>
  <c r="AA167" i="9"/>
  <c r="U489" i="9"/>
  <c r="AA406" i="9"/>
  <c r="U396" i="9"/>
  <c r="Y310" i="9"/>
  <c r="W247" i="9"/>
  <c r="W194" i="9"/>
  <c r="T100" i="9"/>
  <c r="W324" i="9"/>
  <c r="U171" i="9"/>
  <c r="Y408" i="9"/>
  <c r="W478" i="9"/>
  <c r="W500" i="9"/>
  <c r="X460" i="9"/>
  <c r="V487" i="9"/>
  <c r="T447" i="9"/>
  <c r="X418" i="9"/>
  <c r="AA437" i="9"/>
  <c r="T399" i="9"/>
  <c r="W426" i="9"/>
  <c r="U406" i="9"/>
  <c r="T341" i="9"/>
  <c r="U342" i="9"/>
  <c r="AA283" i="9"/>
  <c r="W373" i="9"/>
  <c r="U271" i="9"/>
  <c r="X368" i="9"/>
  <c r="Z219" i="9"/>
  <c r="W360" i="9"/>
  <c r="Y234" i="9"/>
  <c r="U202" i="9"/>
  <c r="AA160" i="9"/>
  <c r="Y146" i="9"/>
  <c r="U212" i="9"/>
  <c r="Y105" i="9"/>
  <c r="T133" i="9"/>
  <c r="T119" i="9"/>
  <c r="Y114" i="9"/>
  <c r="X77" i="9"/>
  <c r="AB105" i="9"/>
  <c r="AB28" i="9"/>
  <c r="T76" i="9"/>
  <c r="AA73" i="9"/>
  <c r="W269" i="9"/>
  <c r="W146" i="9"/>
  <c r="Z98" i="9"/>
  <c r="Z65" i="9"/>
  <c r="Y312" i="9"/>
  <c r="V324" i="9"/>
  <c r="Y209" i="9"/>
  <c r="X182" i="9"/>
  <c r="V264" i="9"/>
  <c r="X230" i="9"/>
  <c r="W99" i="9"/>
  <c r="X38" i="9"/>
  <c r="Y37" i="9"/>
  <c r="AB37" i="9"/>
  <c r="U388" i="9"/>
  <c r="T302" i="9"/>
  <c r="W277" i="9"/>
  <c r="Z212" i="9"/>
  <c r="U141" i="9"/>
  <c r="U364" i="9"/>
  <c r="T480" i="9"/>
  <c r="AA477" i="9"/>
  <c r="V471" i="9"/>
  <c r="U439" i="9"/>
  <c r="T393" i="9"/>
  <c r="Y367" i="9"/>
  <c r="W311" i="9"/>
  <c r="AA239" i="9"/>
  <c r="AB257" i="9"/>
  <c r="W224" i="9"/>
  <c r="T201" i="9"/>
  <c r="X157" i="9"/>
  <c r="V155" i="9"/>
  <c r="W73" i="9"/>
  <c r="W195" i="9"/>
  <c r="AA109" i="9"/>
  <c r="AB53" i="9"/>
  <c r="X474" i="9"/>
  <c r="T453" i="9"/>
  <c r="W388" i="9"/>
  <c r="Z364" i="9"/>
  <c r="W341" i="9"/>
  <c r="Z277" i="9"/>
  <c r="T360" i="9"/>
  <c r="U251" i="9"/>
  <c r="X267" i="9"/>
  <c r="X241" i="9"/>
  <c r="AB183" i="9"/>
  <c r="T231" i="9"/>
  <c r="W159" i="9"/>
  <c r="W155" i="9"/>
  <c r="V391" i="9"/>
  <c r="U179" i="9"/>
  <c r="W431" i="9"/>
  <c r="Z467" i="9"/>
  <c r="Z510" i="9"/>
  <c r="AB504" i="9"/>
  <c r="T502" i="9"/>
  <c r="W442" i="9"/>
  <c r="V363" i="9"/>
  <c r="W345" i="9"/>
  <c r="U318" i="9"/>
  <c r="T293" i="9"/>
  <c r="AM293" i="9" s="1"/>
  <c r="U227" i="9"/>
  <c r="T218" i="9"/>
  <c r="AA164" i="9"/>
  <c r="AA83" i="9"/>
  <c r="X440" i="9"/>
  <c r="X61" i="9"/>
  <c r="V160" i="9"/>
  <c r="V45" i="9"/>
  <c r="V70" i="9"/>
  <c r="T465" i="9"/>
  <c r="V394" i="9"/>
  <c r="W315" i="9"/>
  <c r="X287" i="9"/>
  <c r="V247" i="9"/>
  <c r="V248" i="9"/>
  <c r="Y150" i="9"/>
  <c r="AA103" i="9"/>
  <c r="U48" i="9"/>
  <c r="Y35" i="9"/>
  <c r="W27" i="9"/>
  <c r="V274" i="9"/>
  <c r="AA346" i="9"/>
  <c r="AB489" i="9"/>
  <c r="AA423" i="9"/>
  <c r="U409" i="9"/>
  <c r="U418" i="9"/>
  <c r="AB282" i="9"/>
  <c r="V360" i="9"/>
  <c r="T20" i="9"/>
  <c r="U440" i="9"/>
  <c r="V477" i="9"/>
  <c r="Y458" i="9"/>
  <c r="AB454" i="9"/>
  <c r="V432" i="9"/>
  <c r="Y370" i="9"/>
  <c r="U395" i="9"/>
  <c r="U185" i="9"/>
  <c r="T138" i="9"/>
  <c r="T241" i="9"/>
  <c r="V163" i="9"/>
  <c r="U217" i="9"/>
  <c r="V65" i="9"/>
  <c r="Z41" i="9"/>
  <c r="U477" i="9"/>
  <c r="Y467" i="9"/>
  <c r="U376" i="9"/>
  <c r="Y242" i="9"/>
  <c r="W307" i="9"/>
  <c r="X198" i="9"/>
  <c r="Y57" i="9"/>
  <c r="U104" i="9"/>
  <c r="U30" i="9"/>
  <c r="V473" i="9"/>
  <c r="W466" i="9"/>
  <c r="AB469" i="9"/>
  <c r="V359" i="9"/>
  <c r="X377" i="9"/>
  <c r="X300" i="9"/>
  <c r="U294" i="9"/>
  <c r="W141" i="9"/>
  <c r="V104" i="9"/>
  <c r="AB35" i="9"/>
  <c r="T456" i="9"/>
  <c r="V334" i="9"/>
  <c r="W496" i="9"/>
  <c r="Z191" i="9"/>
  <c r="X348" i="9"/>
  <c r="T226" i="9"/>
  <c r="AB182" i="9"/>
  <c r="W213" i="9"/>
  <c r="X89" i="9"/>
  <c r="Y199" i="9"/>
  <c r="AB51" i="9"/>
  <c r="W18" i="9"/>
  <c r="Y415" i="9"/>
  <c r="V428" i="9"/>
  <c r="X473" i="9"/>
  <c r="T433" i="9"/>
  <c r="W327" i="9"/>
  <c r="U327" i="9"/>
  <c r="U341" i="9"/>
  <c r="AB346" i="9"/>
  <c r="AB307" i="9"/>
  <c r="Y263" i="9"/>
  <c r="U250" i="9"/>
  <c r="AB254" i="9"/>
  <c r="U187" i="9"/>
  <c r="AA131" i="9"/>
  <c r="AA241" i="9"/>
  <c r="W156" i="9"/>
  <c r="U100" i="9"/>
  <c r="T158" i="9"/>
  <c r="X428" i="9"/>
  <c r="W337" i="9"/>
  <c r="X344" i="9"/>
  <c r="W509" i="9"/>
  <c r="V488" i="9"/>
  <c r="Y472" i="9"/>
  <c r="Z476" i="9"/>
  <c r="T467" i="9"/>
  <c r="Z445" i="9"/>
  <c r="X469" i="9"/>
  <c r="Y445" i="9"/>
  <c r="AB433" i="9"/>
  <c r="AA347" i="9"/>
  <c r="W326" i="9"/>
  <c r="Y368" i="9"/>
  <c r="Y301" i="9"/>
  <c r="U231" i="9"/>
  <c r="Z360" i="9"/>
  <c r="X111" i="9"/>
  <c r="AA127" i="9"/>
  <c r="U320" i="9"/>
  <c r="Y357" i="9"/>
  <c r="X295" i="9"/>
  <c r="T40" i="9"/>
  <c r="V301" i="9"/>
  <c r="U392" i="9"/>
  <c r="Z208" i="9"/>
  <c r="Z489" i="9"/>
  <c r="Y440" i="9"/>
  <c r="AA492" i="9"/>
  <c r="AB466" i="9"/>
  <c r="V505" i="9"/>
  <c r="U496" i="9"/>
  <c r="U488" i="9"/>
  <c r="W492" i="9"/>
  <c r="AA471" i="9"/>
  <c r="U479" i="9"/>
  <c r="Z415" i="9"/>
  <c r="AB430" i="9"/>
  <c r="X424" i="9"/>
  <c r="Y323" i="9"/>
  <c r="V343" i="9"/>
  <c r="W299" i="9"/>
  <c r="Z309" i="9"/>
  <c r="Y255" i="9"/>
  <c r="V221" i="9"/>
  <c r="X203" i="9"/>
  <c r="W187" i="9"/>
  <c r="W144" i="9"/>
  <c r="W294" i="9"/>
  <c r="AA110" i="9"/>
  <c r="T493" i="9"/>
  <c r="U497" i="9"/>
  <c r="W481" i="9"/>
  <c r="AM481" i="9" s="1"/>
  <c r="Z470" i="9"/>
  <c r="Y442" i="9"/>
  <c r="V509" i="9"/>
  <c r="Y473" i="9"/>
  <c r="Y498" i="9"/>
  <c r="Z475" i="9"/>
  <c r="X468" i="9"/>
  <c r="Z442" i="9"/>
  <c r="Z465" i="9"/>
  <c r="Y421" i="9"/>
  <c r="Z431" i="9"/>
  <c r="V431" i="9"/>
  <c r="T424" i="9"/>
  <c r="V371" i="9"/>
  <c r="Y340" i="9"/>
  <c r="AA355" i="9"/>
  <c r="AB348" i="9"/>
  <c r="V335" i="9"/>
  <c r="T372" i="9"/>
  <c r="V310" i="9"/>
  <c r="X330" i="9"/>
  <c r="W261" i="9"/>
  <c r="AB244" i="9"/>
  <c r="AB360" i="9"/>
  <c r="W184" i="9"/>
  <c r="AB215" i="9"/>
  <c r="Z139" i="9"/>
  <c r="T230" i="9"/>
  <c r="T142" i="9"/>
  <c r="U73" i="9"/>
  <c r="T134" i="9"/>
  <c r="W305" i="9"/>
  <c r="T184" i="9"/>
  <c r="AB199" i="9"/>
  <c r="Z271" i="9"/>
  <c r="U484" i="9"/>
  <c r="T485" i="9"/>
  <c r="U480" i="9"/>
  <c r="AB485" i="9"/>
  <c r="Y483" i="9"/>
  <c r="AB470" i="9"/>
  <c r="Y453" i="9"/>
  <c r="X443" i="9"/>
  <c r="T432" i="9"/>
  <c r="U363" i="9"/>
  <c r="Z375" i="9"/>
  <c r="X364" i="9"/>
  <c r="AB366" i="9"/>
  <c r="V348" i="9"/>
  <c r="V314" i="9"/>
  <c r="Y302" i="9"/>
  <c r="V342" i="9"/>
  <c r="X315" i="9"/>
  <c r="T368" i="9"/>
  <c r="S253" i="9"/>
  <c r="T253" i="9"/>
  <c r="V240" i="9"/>
  <c r="W283" i="9"/>
  <c r="Y223" i="9"/>
  <c r="AA264" i="9"/>
  <c r="T219" i="9"/>
  <c r="Y230" i="9"/>
  <c r="U162" i="9"/>
  <c r="AA45" i="9"/>
  <c r="Z498" i="9"/>
  <c r="V447" i="9"/>
  <c r="U424" i="9"/>
  <c r="X431" i="9"/>
  <c r="X415" i="9"/>
  <c r="Z356" i="9"/>
  <c r="AA329" i="9"/>
  <c r="X351" i="9"/>
  <c r="AB319" i="9"/>
  <c r="Y291" i="9"/>
  <c r="Y280" i="9"/>
  <c r="W272" i="9"/>
  <c r="S248" i="9"/>
  <c r="X355" i="9"/>
  <c r="AA171" i="9"/>
  <c r="V270" i="9"/>
  <c r="U155" i="9"/>
  <c r="Z47" i="9"/>
  <c r="AB114" i="9"/>
  <c r="U84" i="9"/>
  <c r="X227" i="9"/>
  <c r="Z197" i="9"/>
  <c r="V186" i="9"/>
  <c r="V154" i="9"/>
  <c r="Z176" i="9"/>
  <c r="Y160" i="9"/>
  <c r="W142" i="9"/>
  <c r="AA183" i="9"/>
  <c r="X231" i="9"/>
  <c r="U130" i="9"/>
  <c r="Y121" i="9"/>
  <c r="Z186" i="9"/>
  <c r="AB86" i="9"/>
  <c r="X128" i="9"/>
  <c r="V112" i="9"/>
  <c r="U76" i="9"/>
  <c r="V73" i="9"/>
  <c r="Z39" i="9"/>
  <c r="AB78" i="9"/>
  <c r="W79" i="9"/>
  <c r="X64" i="9"/>
  <c r="Y23" i="9"/>
  <c r="AB48" i="9"/>
  <c r="W30" i="9"/>
  <c r="AB359" i="9"/>
  <c r="U372" i="9"/>
  <c r="Z196" i="9"/>
  <c r="AA277" i="9"/>
  <c r="Z237" i="9"/>
  <c r="W279" i="9"/>
  <c r="Z260" i="9"/>
  <c r="Y250" i="9"/>
  <c r="X221" i="9"/>
  <c r="W314" i="9"/>
  <c r="W273" i="9"/>
  <c r="T192" i="9"/>
  <c r="V232" i="9"/>
  <c r="T223" i="9"/>
  <c r="V173" i="9"/>
  <c r="X150" i="9"/>
  <c r="X211" i="9"/>
  <c r="T205" i="9"/>
  <c r="T170" i="9"/>
  <c r="U158" i="9"/>
  <c r="V153" i="9"/>
  <c r="AB193" i="9"/>
  <c r="Y165" i="9"/>
  <c r="Y140" i="9"/>
  <c r="T140" i="9"/>
  <c r="V127" i="9"/>
  <c r="AB119" i="9"/>
  <c r="V74" i="9"/>
  <c r="Y49" i="9"/>
  <c r="Z80" i="9"/>
  <c r="Y90" i="9"/>
  <c r="AA50" i="9"/>
  <c r="AB43" i="9"/>
  <c r="U27" i="9"/>
  <c r="U129" i="9"/>
  <c r="AB27" i="9"/>
  <c r="X22" i="9"/>
  <c r="AA101" i="9"/>
  <c r="AB38" i="9"/>
  <c r="U32" i="9"/>
  <c r="W21" i="9"/>
  <c r="W149" i="9"/>
  <c r="U169" i="9"/>
  <c r="X463" i="9"/>
  <c r="U375" i="9"/>
  <c r="U315" i="9"/>
  <c r="U473" i="9"/>
  <c r="U310" i="9"/>
  <c r="U229" i="9"/>
  <c r="W350" i="9"/>
  <c r="T510" i="9"/>
  <c r="V317" i="9"/>
  <c r="W131" i="9"/>
  <c r="V190" i="9"/>
  <c r="Z165" i="9"/>
  <c r="T159" i="9"/>
  <c r="AA59" i="9"/>
  <c r="Y80" i="9"/>
  <c r="Z54" i="9"/>
  <c r="AB44" i="9"/>
  <c r="V59" i="9"/>
  <c r="T26" i="9"/>
  <c r="W234" i="9"/>
  <c r="W72" i="9"/>
  <c r="Y254" i="9"/>
  <c r="W288" i="9"/>
  <c r="AA352" i="9"/>
  <c r="AB448" i="9"/>
  <c r="T132" i="9"/>
  <c r="AA193" i="9"/>
  <c r="AB60" i="9"/>
  <c r="AB96" i="9"/>
  <c r="AB509" i="9"/>
  <c r="AA457" i="9"/>
  <c r="W90" i="9"/>
  <c r="T21" i="9"/>
  <c r="X97" i="9"/>
  <c r="U113" i="9"/>
  <c r="AB58" i="9"/>
  <c r="U429" i="9"/>
  <c r="Y220" i="9"/>
  <c r="Y470" i="9"/>
  <c r="W254" i="9"/>
  <c r="T490" i="9"/>
  <c r="Z339" i="9"/>
  <c r="W352" i="9"/>
  <c r="V353" i="9"/>
  <c r="U216" i="9"/>
  <c r="W361" i="9"/>
  <c r="T354" i="9"/>
  <c r="AB336" i="9"/>
  <c r="AB340" i="9"/>
  <c r="T299" i="9"/>
  <c r="AB315" i="9"/>
  <c r="W303" i="9"/>
  <c r="AB344" i="9"/>
  <c r="U362" i="9"/>
  <c r="Z349" i="9"/>
  <c r="W317" i="9"/>
  <c r="T328" i="9"/>
  <c r="Y226" i="9"/>
  <c r="W229" i="9"/>
  <c r="W250" i="9"/>
  <c r="U210" i="9"/>
  <c r="W182" i="9"/>
  <c r="Y196" i="9"/>
  <c r="X129" i="9"/>
  <c r="AB167" i="9"/>
  <c r="Y152" i="9"/>
  <c r="W207" i="9"/>
  <c r="U170" i="9"/>
  <c r="U194" i="9"/>
  <c r="V185" i="9"/>
  <c r="AA162" i="9"/>
  <c r="Y119" i="9"/>
  <c r="V294" i="9"/>
  <c r="U156" i="9"/>
  <c r="U128" i="9"/>
  <c r="X139" i="9"/>
  <c r="AB127" i="9"/>
  <c r="Y81" i="9"/>
  <c r="W218" i="9"/>
  <c r="Y75" i="9"/>
  <c r="X107" i="9"/>
  <c r="U70" i="9"/>
  <c r="V31" i="9"/>
  <c r="Z96" i="9"/>
  <c r="T79" i="9"/>
  <c r="AA60" i="9"/>
  <c r="T41" i="9"/>
  <c r="W58" i="9"/>
  <c r="W39" i="9"/>
  <c r="V68" i="9"/>
  <c r="AB142" i="9"/>
  <c r="W175" i="9"/>
  <c r="T135" i="9"/>
  <c r="W77" i="9"/>
  <c r="X19" i="9"/>
  <c r="X72" i="9"/>
  <c r="Y510" i="9"/>
  <c r="AB277" i="9"/>
  <c r="U434" i="9"/>
  <c r="AA462" i="9"/>
  <c r="U266" i="9"/>
  <c r="T333" i="9"/>
  <c r="V137" i="9"/>
  <c r="T287" i="9"/>
  <c r="AA210" i="9"/>
  <c r="T220" i="9"/>
  <c r="Y392" i="9"/>
  <c r="X192" i="9"/>
  <c r="T421" i="9"/>
  <c r="X159" i="9"/>
  <c r="V95" i="9"/>
  <c r="U337" i="9"/>
  <c r="V121" i="9"/>
  <c r="Y191" i="9"/>
  <c r="U441" i="9"/>
  <c r="AA161" i="9"/>
  <c r="V277" i="9"/>
  <c r="AA451" i="9"/>
  <c r="AM451" i="9" s="1"/>
  <c r="X176" i="9"/>
  <c r="T367" i="9"/>
  <c r="W334" i="9"/>
  <c r="AB108" i="9"/>
  <c r="U472" i="9"/>
  <c r="AA227" i="9"/>
  <c r="X187" i="9"/>
  <c r="U19" i="9"/>
  <c r="AA325" i="9"/>
  <c r="Z325" i="9"/>
  <c r="Z60" i="9"/>
  <c r="W263" i="9"/>
  <c r="Z266" i="9"/>
  <c r="T207" i="9"/>
  <c r="U512" i="9"/>
  <c r="X498" i="9"/>
  <c r="Y502" i="9"/>
  <c r="AB468" i="9"/>
  <c r="AB442" i="9"/>
  <c r="AA447" i="9"/>
  <c r="Z434" i="9"/>
  <c r="U468" i="9"/>
  <c r="U425" i="9"/>
  <c r="X386" i="9"/>
  <c r="W376" i="9"/>
  <c r="AB374" i="9"/>
  <c r="Y331" i="9"/>
  <c r="Z268" i="9"/>
  <c r="W208" i="9"/>
  <c r="X247" i="9"/>
  <c r="Z94" i="9"/>
  <c r="Y76" i="9"/>
  <c r="Y149" i="9"/>
  <c r="T43" i="9"/>
  <c r="V434" i="9"/>
  <c r="U348" i="9"/>
  <c r="V285" i="9"/>
  <c r="S335" i="9"/>
  <c r="T335" i="9"/>
  <c r="W508" i="9"/>
  <c r="Z404" i="9"/>
  <c r="X453" i="9"/>
  <c r="Y159" i="9"/>
  <c r="V200" i="9"/>
  <c r="V366" i="9"/>
  <c r="T91" i="9"/>
  <c r="AB121" i="9"/>
  <c r="U124" i="9"/>
  <c r="T124" i="9"/>
  <c r="U261" i="9"/>
  <c r="Z167" i="9"/>
  <c r="V108" i="9"/>
  <c r="W503" i="9"/>
  <c r="AA509" i="9"/>
  <c r="X470" i="9"/>
  <c r="AB425" i="9"/>
  <c r="AB491" i="9"/>
  <c r="AA431" i="9"/>
  <c r="X385" i="9"/>
  <c r="Z243" i="9"/>
  <c r="X55" i="9"/>
  <c r="X125" i="9"/>
  <c r="AB55" i="9"/>
  <c r="AA55" i="9"/>
  <c r="S386" i="9"/>
  <c r="T386" i="9"/>
  <c r="T182" i="9"/>
  <c r="U182" i="9"/>
  <c r="V234" i="9"/>
  <c r="Z504" i="9"/>
  <c r="AA513" i="9"/>
  <c r="AA420" i="9"/>
  <c r="X306" i="9"/>
  <c r="Y513" i="9"/>
  <c r="V472" i="9"/>
  <c r="T413" i="9"/>
  <c r="U430" i="9"/>
  <c r="V389" i="9"/>
  <c r="T499" i="9"/>
  <c r="X496" i="9"/>
  <c r="T489" i="9"/>
  <c r="U500" i="9"/>
  <c r="Y492" i="9"/>
  <c r="T491" i="9"/>
  <c r="U481" i="9"/>
  <c r="V466" i="9"/>
  <c r="X464" i="9"/>
  <c r="V482" i="9"/>
  <c r="AB443" i="9"/>
  <c r="AB479" i="9"/>
  <c r="Y480" i="9"/>
  <c r="AB474" i="9"/>
  <c r="U456" i="9"/>
  <c r="U447" i="9"/>
  <c r="AB431" i="9"/>
  <c r="Z436" i="9"/>
  <c r="AB393" i="9"/>
  <c r="AA382" i="9"/>
  <c r="V392" i="9"/>
  <c r="AB333" i="9"/>
  <c r="Y399" i="9"/>
  <c r="AA358" i="9"/>
  <c r="W340" i="9"/>
  <c r="V340" i="9"/>
  <c r="V326" i="9"/>
  <c r="W281" i="9"/>
  <c r="AA231" i="9"/>
  <c r="Y179" i="9"/>
  <c r="T264" i="9"/>
  <c r="Z154" i="9"/>
  <c r="Y154" i="9"/>
  <c r="T107" i="9"/>
  <c r="U98" i="9"/>
  <c r="T98" i="9"/>
  <c r="AA71" i="9"/>
  <c r="W346" i="9"/>
  <c r="V85" i="9"/>
  <c r="W85" i="9"/>
  <c r="V350" i="9"/>
  <c r="AB513" i="9"/>
  <c r="AA507" i="9"/>
  <c r="U478" i="9"/>
  <c r="T452" i="9"/>
  <c r="U471" i="9"/>
  <c r="T474" i="9"/>
  <c r="AA418" i="9"/>
  <c r="Z464" i="9"/>
  <c r="AB400" i="9"/>
  <c r="AA377" i="9"/>
  <c r="V351" i="9"/>
  <c r="U333" i="9"/>
  <c r="V331" i="9"/>
  <c r="W364" i="9"/>
  <c r="X288" i="9"/>
  <c r="T291" i="9"/>
  <c r="U224" i="9"/>
  <c r="Z486" i="9"/>
  <c r="Y515" i="9"/>
  <c r="AA506" i="9"/>
  <c r="W495" i="9"/>
  <c r="Y507" i="9"/>
  <c r="AB492" i="9"/>
  <c r="V502" i="9"/>
  <c r="W484" i="9"/>
  <c r="U474" i="9"/>
  <c r="T441" i="9"/>
  <c r="V367" i="9"/>
  <c r="U367" i="9"/>
  <c r="V364" i="9"/>
  <c r="X334" i="9"/>
  <c r="AA306" i="9"/>
  <c r="V211" i="9"/>
  <c r="AA152" i="9"/>
  <c r="V199" i="9"/>
  <c r="AA151" i="9"/>
  <c r="W130" i="9"/>
  <c r="S177" i="9"/>
  <c r="T177" i="9"/>
  <c r="U108" i="9"/>
  <c r="U95" i="9"/>
  <c r="W123" i="9"/>
  <c r="S129" i="9"/>
  <c r="T129" i="9"/>
  <c r="Y25" i="9"/>
  <c r="W458" i="9"/>
  <c r="X479" i="9"/>
  <c r="AA467" i="9"/>
  <c r="Y484" i="9"/>
  <c r="U453" i="9"/>
  <c r="W434" i="9"/>
  <c r="Y455" i="9"/>
  <c r="T400" i="9"/>
  <c r="T402" i="9"/>
  <c r="X427" i="9"/>
  <c r="AB399" i="9"/>
  <c r="U426" i="9"/>
  <c r="W428" i="9"/>
  <c r="AA404" i="9"/>
  <c r="W389" i="9"/>
  <c r="AM389" i="9" s="1"/>
  <c r="Z366" i="9"/>
  <c r="Z343" i="9"/>
  <c r="Z334" i="9"/>
  <c r="V333" i="9"/>
  <c r="Y286" i="9"/>
  <c r="Y307" i="9"/>
  <c r="U343" i="9"/>
  <c r="Z342" i="9"/>
  <c r="Y336" i="9"/>
  <c r="Z306" i="9"/>
  <c r="U319" i="9"/>
  <c r="X317" i="9"/>
  <c r="U255" i="9"/>
  <c r="U346" i="9"/>
  <c r="T303" i="9"/>
  <c r="U308" i="9"/>
  <c r="W285" i="9"/>
  <c r="Z276" i="9"/>
  <c r="X277" i="9"/>
  <c r="U289" i="9"/>
  <c r="T214" i="9"/>
  <c r="AA186" i="9"/>
  <c r="AA102" i="9"/>
  <c r="AA165" i="9"/>
  <c r="U159" i="9"/>
  <c r="T128" i="9"/>
  <c r="V103" i="9"/>
  <c r="U174" i="9"/>
  <c r="X172" i="9"/>
  <c r="Z97" i="9"/>
  <c r="AA46" i="9"/>
  <c r="U82" i="9"/>
  <c r="V152" i="9"/>
  <c r="AA52" i="9"/>
  <c r="Z44" i="9"/>
  <c r="AA44" i="9"/>
  <c r="X122" i="9"/>
  <c r="Z76" i="9"/>
  <c r="AA111" i="9"/>
  <c r="X175" i="9"/>
  <c r="Y135" i="9"/>
  <c r="X66" i="9"/>
  <c r="Z149" i="9"/>
  <c r="AB169" i="9"/>
  <c r="AB71" i="9"/>
  <c r="U93" i="9"/>
  <c r="V250" i="9"/>
  <c r="AB158" i="9"/>
  <c r="V187" i="9"/>
  <c r="T58" i="9"/>
  <c r="U119" i="9"/>
  <c r="U163" i="9"/>
  <c r="AA439" i="9"/>
  <c r="T464" i="9"/>
  <c r="T444" i="9"/>
  <c r="V410" i="9"/>
  <c r="Y393" i="9"/>
  <c r="T410" i="9"/>
  <c r="AA397" i="9"/>
  <c r="Z417" i="9"/>
  <c r="W378" i="9"/>
  <c r="U391" i="9"/>
  <c r="W436" i="9"/>
  <c r="Z332" i="9"/>
  <c r="W385" i="9"/>
  <c r="Z379" i="9"/>
  <c r="Y355" i="9"/>
  <c r="W342" i="9"/>
  <c r="AB306" i="9"/>
  <c r="AA323" i="9"/>
  <c r="Y278" i="9"/>
  <c r="Z317" i="9"/>
  <c r="Y275" i="9"/>
  <c r="U412" i="9"/>
  <c r="V412" i="9"/>
  <c r="AB368" i="9"/>
  <c r="Y346" i="9"/>
  <c r="U321" i="9"/>
  <c r="AM321" i="9" s="1"/>
  <c r="Y362" i="9"/>
  <c r="X274" i="9"/>
  <c r="U356" i="9"/>
  <c r="AB328" i="9"/>
  <c r="T229" i="9"/>
  <c r="Z316" i="9"/>
  <c r="Z245" i="9"/>
  <c r="Y284" i="9"/>
  <c r="Z261" i="9"/>
  <c r="W255" i="9"/>
  <c r="W202" i="9"/>
  <c r="U221" i="9"/>
  <c r="AB272" i="9"/>
  <c r="T249" i="9"/>
  <c r="X166" i="9"/>
  <c r="Z144" i="9"/>
  <c r="AB245" i="9"/>
  <c r="X213" i="9"/>
  <c r="U133" i="9"/>
  <c r="W282" i="9"/>
  <c r="X195" i="9"/>
  <c r="V120" i="9"/>
  <c r="T17" i="9"/>
  <c r="T38" i="9"/>
  <c r="X17" i="9"/>
  <c r="AA39" i="9"/>
  <c r="AA67" i="9"/>
  <c r="AA459" i="9"/>
  <c r="AB457" i="9"/>
  <c r="W421" i="9"/>
  <c r="X416" i="9"/>
  <c r="AA400" i="9"/>
  <c r="AA402" i="9"/>
  <c r="AB413" i="9"/>
  <c r="Z422" i="9"/>
  <c r="U420" i="9"/>
  <c r="W405" i="9"/>
  <c r="W399" i="9"/>
  <c r="X397" i="9"/>
  <c r="U347" i="9"/>
  <c r="T374" i="9"/>
  <c r="W351" i="9"/>
  <c r="T379" i="9"/>
  <c r="W353" i="9"/>
  <c r="AA366" i="9"/>
  <c r="V352" i="9"/>
  <c r="U336" i="9"/>
  <c r="W365" i="9"/>
  <c r="Z319" i="9"/>
  <c r="X363" i="9"/>
  <c r="W330" i="9"/>
  <c r="W321" i="9"/>
  <c r="Y349" i="9"/>
  <c r="W349" i="9"/>
  <c r="AA253" i="9"/>
  <c r="U243" i="9"/>
  <c r="Y231" i="9"/>
  <c r="X314" i="9"/>
  <c r="Y236" i="9"/>
  <c r="V210" i="9"/>
  <c r="V257" i="9"/>
  <c r="Y184" i="9"/>
  <c r="T272" i="9"/>
  <c r="W169" i="9"/>
  <c r="Z224" i="9"/>
  <c r="U188" i="9"/>
  <c r="AB154" i="9"/>
  <c r="AA211" i="9"/>
  <c r="AA189" i="9"/>
  <c r="AA209" i="9"/>
  <c r="Y213" i="9"/>
  <c r="Z132" i="9"/>
  <c r="AA132" i="9"/>
  <c r="V180" i="9"/>
  <c r="W140" i="9"/>
  <c r="W126" i="9"/>
  <c r="AA120" i="9"/>
  <c r="AB19" i="9"/>
  <c r="AA27" i="9"/>
  <c r="Y16" i="9"/>
  <c r="U114" i="9"/>
  <c r="AB100" i="9"/>
  <c r="X84" i="9"/>
  <c r="W409" i="9"/>
  <c r="U454" i="9"/>
  <c r="T438" i="9"/>
  <c r="AA417" i="9"/>
  <c r="Y390" i="9"/>
  <c r="T389" i="9"/>
  <c r="U421" i="9"/>
  <c r="Y385" i="9"/>
  <c r="X375" i="9"/>
  <c r="X332" i="9"/>
  <c r="Y375" i="9"/>
  <c r="AB379" i="9"/>
  <c r="AB370" i="9"/>
  <c r="Y347" i="9"/>
  <c r="AB332" i="9"/>
  <c r="U366" i="9"/>
  <c r="U350" i="9"/>
  <c r="X358" i="9"/>
  <c r="U290" i="9"/>
  <c r="AB373" i="9"/>
  <c r="Y290" i="9"/>
  <c r="V318" i="9"/>
  <c r="Y319" i="9"/>
  <c r="V236" i="9"/>
  <c r="AB311" i="9"/>
  <c r="AB261" i="9"/>
  <c r="AA360" i="9"/>
  <c r="Y215" i="9"/>
  <c r="Z314" i="9"/>
  <c r="U268" i="9"/>
  <c r="Y265" i="9"/>
  <c r="Z275" i="9"/>
  <c r="Z246" i="9"/>
  <c r="Y163" i="9"/>
  <c r="T154" i="9"/>
  <c r="Y139" i="9"/>
  <c r="AA194" i="9"/>
  <c r="U153" i="9"/>
  <c r="T153" i="9"/>
  <c r="X108" i="9"/>
  <c r="Y110" i="9"/>
  <c r="Z238" i="9"/>
  <c r="U103" i="9"/>
  <c r="Y28" i="9"/>
  <c r="Z42" i="9"/>
  <c r="X24" i="9"/>
  <c r="AB31" i="9"/>
  <c r="Z148" i="9"/>
  <c r="V114" i="9"/>
  <c r="Z355" i="9"/>
  <c r="V284" i="9"/>
  <c r="V262" i="9"/>
  <c r="U225" i="9"/>
  <c r="W239" i="9"/>
  <c r="Y216" i="9"/>
  <c r="T269" i="9"/>
  <c r="AA269" i="9"/>
  <c r="AA217" i="9"/>
  <c r="T144" i="9"/>
  <c r="V196" i="9"/>
  <c r="W137" i="9"/>
  <c r="X233" i="9"/>
  <c r="AA222" i="9"/>
  <c r="Y241" i="9"/>
  <c r="T233" i="9"/>
  <c r="Z162" i="9"/>
  <c r="X194" i="9"/>
  <c r="T212" i="9"/>
  <c r="AB165" i="9"/>
  <c r="Y93" i="9"/>
  <c r="AB111" i="9"/>
  <c r="AA57" i="9"/>
  <c r="Z63" i="9"/>
  <c r="X95" i="9"/>
  <c r="V63" i="9"/>
  <c r="W43" i="9"/>
  <c r="Z30" i="9"/>
  <c r="W54" i="9"/>
  <c r="V44" i="9"/>
  <c r="Y32" i="9"/>
  <c r="AA21" i="9"/>
  <c r="U85" i="9"/>
  <c r="W69" i="9"/>
  <c r="X53" i="9"/>
  <c r="X117" i="9"/>
  <c r="V49" i="9"/>
  <c r="Z175" i="9"/>
  <c r="T67" i="9"/>
  <c r="Z125" i="9"/>
  <c r="X255" i="9"/>
  <c r="Y247" i="9"/>
  <c r="Z236" i="9"/>
  <c r="V243" i="9"/>
  <c r="AA313" i="9"/>
  <c r="Y187" i="9"/>
  <c r="Y264" i="9"/>
  <c r="W217" i="9"/>
  <c r="AA142" i="9"/>
  <c r="Y207" i="9"/>
  <c r="V198" i="9"/>
  <c r="AB178" i="9"/>
  <c r="AB146" i="9"/>
  <c r="AB189" i="9"/>
  <c r="Z194" i="9"/>
  <c r="AB151" i="9"/>
  <c r="AA136" i="9"/>
  <c r="V212" i="9"/>
  <c r="AB168" i="9"/>
  <c r="V165" i="9"/>
  <c r="U164" i="9"/>
  <c r="AB145" i="9"/>
  <c r="Y78" i="9"/>
  <c r="U123" i="9"/>
  <c r="AB62" i="9"/>
  <c r="AA42" i="9"/>
  <c r="U35" i="9"/>
  <c r="X67" i="9"/>
  <c r="Z68" i="9"/>
  <c r="T175" i="9"/>
  <c r="AB76" i="9"/>
  <c r="V48" i="9"/>
  <c r="Z87" i="9"/>
  <c r="AA243" i="9"/>
  <c r="AB351" i="9"/>
  <c r="Y377" i="9"/>
  <c r="AB358" i="9"/>
  <c r="U302" i="9"/>
  <c r="V287" i="9"/>
  <c r="Z368" i="9"/>
  <c r="T346" i="9"/>
  <c r="AB279" i="9"/>
  <c r="AA288" i="9"/>
  <c r="W280" i="9"/>
  <c r="AB362" i="9"/>
  <c r="T260" i="9"/>
  <c r="V286" i="9"/>
  <c r="T277" i="9"/>
  <c r="X263" i="9"/>
  <c r="U270" i="9"/>
  <c r="X191" i="9"/>
  <c r="AB155" i="9"/>
  <c r="AA147" i="9"/>
  <c r="AB139" i="9"/>
  <c r="Y158" i="9"/>
  <c r="Y155" i="9"/>
  <c r="T146" i="9"/>
  <c r="Y131" i="9"/>
  <c r="U245" i="9"/>
  <c r="AA230" i="9"/>
  <c r="W230" i="9"/>
  <c r="U233" i="9"/>
  <c r="Y138" i="9"/>
  <c r="U136" i="9"/>
  <c r="AA212" i="9"/>
  <c r="V131" i="9"/>
  <c r="V164" i="9"/>
  <c r="Z180" i="9"/>
  <c r="X110" i="9"/>
  <c r="Z55" i="9"/>
  <c r="W145" i="9"/>
  <c r="Z75" i="9"/>
  <c r="AB141" i="9"/>
  <c r="X115" i="9"/>
  <c r="AA146" i="9"/>
  <c r="AB56" i="9"/>
  <c r="Z85" i="9"/>
  <c r="AB77" i="9"/>
  <c r="W165" i="9"/>
  <c r="AA114" i="9"/>
  <c r="V28" i="9"/>
  <c r="AA17" i="9"/>
  <c r="AA20" i="9"/>
  <c r="T42" i="9"/>
  <c r="Z109" i="9"/>
  <c r="X82" i="9"/>
  <c r="AB32" i="9"/>
  <c r="X34" i="9"/>
  <c r="Z493" i="9"/>
  <c r="X279" i="9"/>
  <c r="T240" i="9"/>
  <c r="V460" i="9"/>
  <c r="T466" i="9"/>
  <c r="S466" i="9"/>
  <c r="T216" i="9"/>
  <c r="S216" i="9"/>
  <c r="W512" i="9"/>
  <c r="Y500" i="9"/>
  <c r="AA498" i="9"/>
  <c r="V491" i="9"/>
  <c r="W511" i="9"/>
  <c r="AA473" i="9"/>
  <c r="T475" i="9"/>
  <c r="AB475" i="9"/>
  <c r="V478" i="9"/>
  <c r="Y444" i="9"/>
  <c r="X442" i="9"/>
  <c r="Z452" i="9"/>
  <c r="Y447" i="9"/>
  <c r="Y439" i="9"/>
  <c r="T431" i="9"/>
  <c r="V426" i="9"/>
  <c r="Y450" i="9"/>
  <c r="Z444" i="9"/>
  <c r="Y409" i="9"/>
  <c r="Y411" i="9"/>
  <c r="U446" i="9"/>
  <c r="V433" i="9"/>
  <c r="Y423" i="9"/>
  <c r="X411" i="9"/>
  <c r="W411" i="9"/>
  <c r="T353" i="9"/>
  <c r="S353" i="9"/>
  <c r="Z361" i="9"/>
  <c r="V383" i="9"/>
  <c r="V395" i="9"/>
  <c r="Y366" i="9"/>
  <c r="AA343" i="9"/>
  <c r="W323" i="9"/>
  <c r="Z384" i="9"/>
  <c r="V356" i="9"/>
  <c r="AA344" i="9"/>
  <c r="Y309" i="9"/>
  <c r="Z283" i="9"/>
  <c r="AB316" i="9"/>
  <c r="T311" i="9"/>
  <c r="Z292" i="9"/>
  <c r="T235" i="9"/>
  <c r="Y203" i="9"/>
  <c r="T139" i="9"/>
  <c r="S139" i="9"/>
  <c r="W201" i="9"/>
  <c r="AB45" i="9"/>
  <c r="Y29" i="9"/>
  <c r="T268" i="9"/>
  <c r="Y36" i="9"/>
  <c r="V93" i="9"/>
  <c r="AA56" i="9"/>
  <c r="Z210" i="9"/>
  <c r="S70" i="9"/>
  <c r="T70" i="9"/>
  <c r="S32" i="9"/>
  <c r="T32" i="9"/>
  <c r="T188" i="9"/>
  <c r="V208" i="9"/>
  <c r="V226" i="9"/>
  <c r="T206" i="9"/>
  <c r="T137" i="9"/>
  <c r="U137" i="9"/>
  <c r="U277" i="9"/>
  <c r="T108" i="9"/>
  <c r="Z447" i="9"/>
  <c r="Z385" i="9"/>
  <c r="Y348" i="9"/>
  <c r="T381" i="9"/>
  <c r="X326" i="9"/>
  <c r="Z307" i="9"/>
  <c r="U307" i="9"/>
  <c r="Z365" i="9"/>
  <c r="Z290" i="9"/>
  <c r="X373" i="9"/>
  <c r="V296" i="9"/>
  <c r="U275" i="9"/>
  <c r="V244" i="9"/>
  <c r="AB269" i="9"/>
  <c r="Y200" i="9"/>
  <c r="AA205" i="9"/>
  <c r="AB190" i="9"/>
  <c r="Z225" i="9"/>
  <c r="T105" i="9"/>
  <c r="U486" i="9"/>
  <c r="Y97" i="9"/>
  <c r="AB488" i="9"/>
  <c r="U470" i="9"/>
  <c r="U443" i="9"/>
  <c r="V423" i="9"/>
  <c r="W392" i="9"/>
  <c r="T398" i="9"/>
  <c r="AB395" i="9"/>
  <c r="AB293" i="9"/>
  <c r="AA307" i="9"/>
  <c r="AA316" i="9"/>
  <c r="AA266" i="9"/>
  <c r="AB266" i="9"/>
  <c r="W236" i="9"/>
  <c r="AM236" i="9" s="1"/>
  <c r="S229" i="9"/>
  <c r="T199" i="9"/>
  <c r="Y233" i="9"/>
  <c r="V209" i="9"/>
  <c r="Z113" i="9"/>
  <c r="V181" i="9"/>
  <c r="W181" i="9"/>
  <c r="Y186" i="9"/>
  <c r="X186" i="9"/>
  <c r="W124" i="9"/>
  <c r="AA68" i="9"/>
  <c r="U56" i="9"/>
  <c r="Y164" i="9"/>
  <c r="Z164" i="9"/>
  <c r="AB478" i="9"/>
  <c r="AA248" i="9"/>
  <c r="AB248" i="9"/>
  <c r="T324" i="9"/>
  <c r="S324" i="9"/>
  <c r="T488" i="9"/>
  <c r="X454" i="9"/>
  <c r="AB403" i="9"/>
  <c r="T397" i="9"/>
  <c r="V514" i="9"/>
  <c r="Z514" i="9"/>
  <c r="Z503" i="9"/>
  <c r="AA512" i="9"/>
  <c r="V493" i="9"/>
  <c r="X511" i="9"/>
  <c r="T511" i="9"/>
  <c r="W487" i="9"/>
  <c r="V463" i="9"/>
  <c r="X456" i="9"/>
  <c r="U437" i="9"/>
  <c r="W439" i="9"/>
  <c r="Y434" i="9"/>
  <c r="AA436" i="9"/>
  <c r="AA450" i="9"/>
  <c r="U414" i="9"/>
  <c r="T430" i="9"/>
  <c r="W430" i="9"/>
  <c r="U427" i="9"/>
  <c r="Y386" i="9"/>
  <c r="Z380" i="9"/>
  <c r="AB417" i="9"/>
  <c r="W422" i="9"/>
  <c r="AA411" i="9"/>
  <c r="S383" i="9"/>
  <c r="X436" i="9"/>
  <c r="Y356" i="9"/>
  <c r="T347" i="9"/>
  <c r="Y345" i="9"/>
  <c r="X406" i="9"/>
  <c r="W379" i="9"/>
  <c r="AB326" i="9"/>
  <c r="AA364" i="9"/>
  <c r="V322" i="9"/>
  <c r="V397" i="9"/>
  <c r="AB352" i="9"/>
  <c r="V332" i="9"/>
  <c r="W325" i="9"/>
  <c r="AB356" i="9"/>
  <c r="AB365" i="9"/>
  <c r="U288" i="9"/>
  <c r="T373" i="9"/>
  <c r="X297" i="9"/>
  <c r="AB412" i="9"/>
  <c r="U298" i="9"/>
  <c r="Y271" i="9"/>
  <c r="U328" i="9"/>
  <c r="AB234" i="9"/>
  <c r="Y240" i="9"/>
  <c r="W262" i="9"/>
  <c r="Z254" i="9"/>
  <c r="W245" i="9"/>
  <c r="Z182" i="9"/>
  <c r="Z166" i="9"/>
  <c r="W185" i="9"/>
  <c r="V188" i="9"/>
  <c r="W188" i="9"/>
  <c r="W209" i="9"/>
  <c r="V213" i="9"/>
  <c r="X121" i="9"/>
  <c r="V43" i="9"/>
  <c r="AA96" i="9"/>
  <c r="X18" i="9"/>
  <c r="V62" i="9"/>
  <c r="X106" i="9"/>
  <c r="W143" i="9"/>
  <c r="V494" i="9"/>
  <c r="Y479" i="9"/>
  <c r="W457" i="9"/>
  <c r="AA438" i="9"/>
  <c r="U371" i="9"/>
  <c r="U515" i="9"/>
  <c r="V501" i="9"/>
  <c r="Y486" i="9"/>
  <c r="AA499" i="9"/>
  <c r="Z483" i="9"/>
  <c r="V489" i="9"/>
  <c r="Z502" i="9"/>
  <c r="X472" i="9"/>
  <c r="T477" i="9"/>
  <c r="AA458" i="9"/>
  <c r="W463" i="9"/>
  <c r="W465" i="9"/>
  <c r="V448" i="9"/>
  <c r="T451" i="9"/>
  <c r="Y418" i="9"/>
  <c r="AA433" i="9"/>
  <c r="AA430" i="9"/>
  <c r="V419" i="9"/>
  <c r="V409" i="9"/>
  <c r="Y400" i="9"/>
  <c r="T425" i="9"/>
  <c r="W417" i="9"/>
  <c r="Z383" i="9"/>
  <c r="T439" i="9"/>
  <c r="Y417" i="9"/>
  <c r="T409" i="9"/>
  <c r="AB407" i="9"/>
  <c r="AA383" i="9"/>
  <c r="AA413" i="9"/>
  <c r="AA332" i="9"/>
  <c r="Z394" i="9"/>
  <c r="X367" i="9"/>
  <c r="U394" i="9"/>
  <c r="T343" i="9"/>
  <c r="Z398" i="9"/>
  <c r="Y396" i="9"/>
  <c r="Z390" i="9"/>
  <c r="V339" i="9"/>
  <c r="Y326" i="9"/>
  <c r="T314" i="9"/>
  <c r="AB341" i="9"/>
  <c r="Y333" i="9"/>
  <c r="W356" i="9"/>
  <c r="T342" i="9"/>
  <c r="S299" i="9"/>
  <c r="AA287" i="9"/>
  <c r="AA373" i="9"/>
  <c r="W296" i="9"/>
  <c r="V279" i="9"/>
  <c r="Y318" i="9"/>
  <c r="T305" i="9"/>
  <c r="Y295" i="9"/>
  <c r="X321" i="9"/>
  <c r="U296" i="9"/>
  <c r="T310" i="9"/>
  <c r="S277" i="9"/>
  <c r="V271" i="9"/>
  <c r="AA292" i="9"/>
  <c r="W248" i="9"/>
  <c r="S272" i="9"/>
  <c r="V273" i="9"/>
  <c r="Y270" i="9"/>
  <c r="X219" i="9"/>
  <c r="X208" i="9"/>
  <c r="Y198" i="9"/>
  <c r="V269" i="9"/>
  <c r="AM269" i="9" s="1"/>
  <c r="AB214" i="9"/>
  <c r="AA201" i="9"/>
  <c r="Z233" i="9"/>
  <c r="Y212" i="9"/>
  <c r="AB82" i="9"/>
  <c r="S43" i="9"/>
  <c r="X144" i="9"/>
  <c r="T36" i="9"/>
  <c r="S36" i="9"/>
  <c r="Z29" i="9"/>
  <c r="V18" i="9"/>
  <c r="AA65" i="9"/>
  <c r="X483" i="9"/>
  <c r="AB439" i="9"/>
  <c r="AB515" i="9"/>
  <c r="X500" i="9"/>
  <c r="T507" i="9"/>
  <c r="AA511" i="9"/>
  <c r="Y461" i="9"/>
  <c r="AB480" i="9"/>
  <c r="AB464" i="9"/>
  <c r="T459" i="9"/>
  <c r="T445" i="9"/>
  <c r="X441" i="9"/>
  <c r="W420" i="9"/>
  <c r="U403" i="9"/>
  <c r="T395" i="9"/>
  <c r="AB390" i="9"/>
  <c r="W390" i="9"/>
  <c r="AB406" i="9"/>
  <c r="X392" i="9"/>
  <c r="W383" i="9"/>
  <c r="T355" i="9"/>
  <c r="Z376" i="9"/>
  <c r="W343" i="9"/>
  <c r="Z399" i="9"/>
  <c r="AB397" i="9"/>
  <c r="AA331" i="9"/>
  <c r="Z296" i="9"/>
  <c r="AA365" i="9"/>
  <c r="U373" i="9"/>
  <c r="W309" i="9"/>
  <c r="X301" i="9"/>
  <c r="X298" i="9"/>
  <c r="U293" i="9"/>
  <c r="U278" i="9"/>
  <c r="Z259" i="9"/>
  <c r="Y287" i="9"/>
  <c r="Y282" i="9"/>
  <c r="AB268" i="9"/>
  <c r="Z184" i="9"/>
  <c r="AM184" i="9" s="1"/>
  <c r="AB218" i="9"/>
  <c r="X275" i="9"/>
  <c r="S249" i="9"/>
  <c r="W219" i="9"/>
  <c r="T217" i="9"/>
  <c r="V151" i="9"/>
  <c r="W151" i="9"/>
  <c r="Y103" i="9"/>
  <c r="X178" i="9"/>
  <c r="Y178" i="9"/>
  <c r="Y89" i="9"/>
  <c r="T49" i="9"/>
  <c r="W40" i="9"/>
  <c r="U110" i="9"/>
  <c r="U42" i="9"/>
  <c r="V42" i="9"/>
  <c r="Z512" i="9"/>
  <c r="Y436" i="9"/>
  <c r="T514" i="9"/>
  <c r="X515" i="9"/>
  <c r="T515" i="9"/>
  <c r="X505" i="9"/>
  <c r="V490" i="9"/>
  <c r="T495" i="9"/>
  <c r="V481" i="9"/>
  <c r="AB476" i="9"/>
  <c r="Z480" i="9"/>
  <c r="W467" i="9"/>
  <c r="W480" i="9"/>
  <c r="T455" i="9"/>
  <c r="AA469" i="9"/>
  <c r="X475" i="9"/>
  <c r="X434" i="9"/>
  <c r="V439" i="9"/>
  <c r="Y403" i="9"/>
  <c r="Z446" i="9"/>
  <c r="Z454" i="9"/>
  <c r="W408" i="9"/>
  <c r="Z409" i="9"/>
  <c r="T414" i="9"/>
  <c r="T390" i="9"/>
  <c r="V405" i="9"/>
  <c r="U355" i="9"/>
  <c r="Z353" i="9"/>
  <c r="Z329" i="9"/>
  <c r="AA371" i="9"/>
  <c r="V406" i="9"/>
  <c r="T396" i="9"/>
  <c r="V408" i="9"/>
  <c r="Y334" i="9"/>
  <c r="T329" i="9"/>
  <c r="AB338" i="9"/>
  <c r="Y352" i="9"/>
  <c r="AB320" i="9"/>
  <c r="AB317" i="9"/>
  <c r="T308" i="9"/>
  <c r="V346" i="9"/>
  <c r="Z285" i="9"/>
  <c r="V290" i="9"/>
  <c r="AA302" i="9"/>
  <c r="AB278" i="9"/>
  <c r="V254" i="9"/>
  <c r="AA229" i="9"/>
  <c r="AB229" i="9"/>
  <c r="AA311" i="9"/>
  <c r="U286" i="9"/>
  <c r="Z247" i="9"/>
  <c r="X237" i="9"/>
  <c r="AA228" i="9"/>
  <c r="T283" i="9"/>
  <c r="Y273" i="9"/>
  <c r="S167" i="9"/>
  <c r="T167" i="9"/>
  <c r="AB294" i="9"/>
  <c r="X116" i="9"/>
  <c r="T147" i="9"/>
  <c r="AA188" i="9"/>
  <c r="AB188" i="9"/>
  <c r="W81" i="9"/>
  <c r="Z115" i="9"/>
  <c r="AA115" i="9"/>
  <c r="U309" i="9"/>
  <c r="V328" i="9"/>
  <c r="Z248" i="9"/>
  <c r="Y229" i="9"/>
  <c r="Y360" i="9"/>
  <c r="X289" i="9"/>
  <c r="X268" i="9"/>
  <c r="AA236" i="9"/>
  <c r="Y261" i="9"/>
  <c r="U235" i="9"/>
  <c r="W284" i="9"/>
  <c r="V261" i="9"/>
  <c r="V329" i="9"/>
  <c r="AB208" i="9"/>
  <c r="AB200" i="9"/>
  <c r="U220" i="9"/>
  <c r="Z195" i="9"/>
  <c r="X185" i="9"/>
  <c r="X190" i="9"/>
  <c r="AA290" i="9"/>
  <c r="AA275" i="9"/>
  <c r="Y202" i="9"/>
  <c r="X179" i="9"/>
  <c r="T163" i="9"/>
  <c r="T193" i="9"/>
  <c r="W129" i="9"/>
  <c r="AB176" i="9"/>
  <c r="Z183" i="9"/>
  <c r="X151" i="9"/>
  <c r="Y127" i="9"/>
  <c r="X294" i="9"/>
  <c r="Y124" i="9"/>
  <c r="W271" i="9"/>
  <c r="T130" i="9"/>
  <c r="V111" i="9"/>
  <c r="U172" i="9"/>
  <c r="U111" i="9"/>
  <c r="T111" i="9"/>
  <c r="AB97" i="9"/>
  <c r="Z72" i="9"/>
  <c r="AB16" i="9"/>
  <c r="AB49" i="9"/>
  <c r="X28" i="9"/>
  <c r="AA85" i="9"/>
  <c r="AB85" i="9"/>
  <c r="AA23" i="9"/>
  <c r="X54" i="9"/>
  <c r="X31" i="9"/>
  <c r="T77" i="9"/>
  <c r="V148" i="9"/>
  <c r="V110" i="9"/>
  <c r="W117" i="9"/>
  <c r="AB66" i="9"/>
  <c r="AA66" i="9"/>
  <c r="AA149" i="9"/>
  <c r="AB149" i="9"/>
  <c r="W154" i="9"/>
  <c r="X316" i="9"/>
  <c r="AB252" i="9"/>
  <c r="AB289" i="9"/>
  <c r="Z272" i="9"/>
  <c r="AA284" i="9"/>
  <c r="X329" i="9"/>
  <c r="AA273" i="9"/>
  <c r="U208" i="9"/>
  <c r="U200" i="9"/>
  <c r="Y174" i="9"/>
  <c r="T202" i="9"/>
  <c r="Y208" i="9"/>
  <c r="U361" i="9"/>
  <c r="T200" i="9"/>
  <c r="T227" i="9"/>
  <c r="Y217" i="9"/>
  <c r="T186" i="9"/>
  <c r="V162" i="9"/>
  <c r="W138" i="9"/>
  <c r="AA198" i="9"/>
  <c r="X137" i="9"/>
  <c r="V258" i="9"/>
  <c r="X207" i="9"/>
  <c r="X188" i="9"/>
  <c r="V178" i="9"/>
  <c r="Z160" i="9"/>
  <c r="U205" i="9"/>
  <c r="U189" i="9"/>
  <c r="V241" i="9"/>
  <c r="AA233" i="9"/>
  <c r="AA202" i="9"/>
  <c r="T259" i="9"/>
  <c r="AB159" i="9"/>
  <c r="V119" i="9"/>
  <c r="T204" i="9"/>
  <c r="S204" i="9"/>
  <c r="W100" i="9"/>
  <c r="W120" i="9"/>
  <c r="Z91" i="9"/>
  <c r="AA91" i="9"/>
  <c r="U78" i="9"/>
  <c r="AB34" i="9"/>
  <c r="V101" i="9"/>
  <c r="AB84" i="9"/>
  <c r="AA84" i="9"/>
  <c r="T66" i="9"/>
  <c r="T262" i="9"/>
  <c r="W292" i="9"/>
  <c r="Z255" i="9"/>
  <c r="AB259" i="9"/>
  <c r="X250" i="9"/>
  <c r="W242" i="9"/>
  <c r="X280" i="9"/>
  <c r="AB238" i="9"/>
  <c r="W235" i="9"/>
  <c r="Z203" i="9"/>
  <c r="AA192" i="9"/>
  <c r="Z200" i="9"/>
  <c r="Y192" i="9"/>
  <c r="AB227" i="9"/>
  <c r="W205" i="9"/>
  <c r="W222" i="9"/>
  <c r="W178" i="9"/>
  <c r="X167" i="9"/>
  <c r="AB206" i="9"/>
  <c r="Y167" i="9"/>
  <c r="Z136" i="9"/>
  <c r="AA174" i="9"/>
  <c r="AB130" i="9"/>
  <c r="X124" i="9"/>
  <c r="AB161" i="9"/>
  <c r="Y102" i="9"/>
  <c r="AB134" i="9"/>
  <c r="U81" i="9"/>
  <c r="V37" i="9"/>
  <c r="W101" i="9"/>
  <c r="Y117" i="9"/>
  <c r="X69" i="9"/>
  <c r="Y248" i="9"/>
  <c r="T292" i="9"/>
  <c r="AA254" i="9"/>
  <c r="W244" i="9"/>
  <c r="V220" i="9"/>
  <c r="Z313" i="9"/>
  <c r="X232" i="9"/>
  <c r="T210" i="9"/>
  <c r="X361" i="9"/>
  <c r="V227" i="9"/>
  <c r="V214" i="9"/>
  <c r="V176" i="9"/>
  <c r="AB160" i="9"/>
  <c r="Z134" i="9"/>
  <c r="U154" i="9"/>
  <c r="Z131" i="9"/>
  <c r="AB171" i="9"/>
  <c r="AB230" i="9"/>
  <c r="AB201" i="9"/>
  <c r="Z189" i="9"/>
  <c r="W241" i="9"/>
  <c r="AB233" i="9"/>
  <c r="AB207" i="9"/>
  <c r="AA274" i="9"/>
  <c r="AA157" i="9"/>
  <c r="Z116" i="9"/>
  <c r="AB172" i="9"/>
  <c r="X136" i="9"/>
  <c r="V140" i="9"/>
  <c r="AB133" i="9"/>
  <c r="T63" i="9"/>
  <c r="U89" i="9"/>
  <c r="W70" i="9"/>
  <c r="X146" i="9"/>
  <c r="Y22" i="9"/>
  <c r="AB83" i="9"/>
  <c r="X65" i="9"/>
  <c r="Y48" i="9"/>
  <c r="Y19" i="9"/>
  <c r="U26" i="9"/>
  <c r="Z298" i="9"/>
  <c r="Z178" i="9"/>
  <c r="W133" i="9"/>
  <c r="Z102" i="9"/>
  <c r="X113" i="9"/>
  <c r="W108" i="9"/>
  <c r="X100" i="9"/>
  <c r="V172" i="9"/>
  <c r="W82" i="9"/>
  <c r="Z61" i="9"/>
  <c r="X78" i="9"/>
  <c r="X70" i="9"/>
  <c r="X141" i="9"/>
  <c r="AA119" i="9"/>
  <c r="Z99" i="9"/>
  <c r="X76" i="9"/>
  <c r="X73" i="9"/>
  <c r="Z32" i="9"/>
  <c r="U17" i="9"/>
  <c r="T62" i="9"/>
  <c r="V54" i="9"/>
  <c r="X30" i="9"/>
  <c r="X74" i="9"/>
  <c r="Z27" i="9"/>
  <c r="Y122" i="9"/>
  <c r="Y175" i="9"/>
  <c r="Z135" i="9"/>
  <c r="AB117" i="9"/>
  <c r="U102" i="9"/>
  <c r="T65" i="9"/>
  <c r="U61" i="9"/>
  <c r="W173" i="9"/>
  <c r="V125" i="9"/>
  <c r="AA18" i="9"/>
  <c r="AB70" i="9"/>
  <c r="V183" i="9"/>
  <c r="Z111" i="9"/>
  <c r="X212" i="9"/>
  <c r="AB209" i="9"/>
  <c r="Y108" i="9"/>
  <c r="AA213" i="9"/>
  <c r="Z159" i="9"/>
  <c r="V158" i="9"/>
  <c r="X161" i="9"/>
  <c r="X105" i="9"/>
  <c r="AA95" i="9"/>
  <c r="V136" i="9"/>
  <c r="U132" i="9"/>
  <c r="W113" i="9"/>
  <c r="Z95" i="9"/>
  <c r="X138" i="9"/>
  <c r="Y123" i="9"/>
  <c r="U74" i="9"/>
  <c r="Z59" i="9"/>
  <c r="X86" i="9"/>
  <c r="AA137" i="9"/>
  <c r="T99" i="9"/>
  <c r="AB79" i="9"/>
  <c r="T46" i="9"/>
  <c r="U31" i="9"/>
  <c r="X40" i="9"/>
  <c r="AA35" i="9"/>
  <c r="W26" i="9"/>
  <c r="W95" i="9"/>
  <c r="Y43" i="9"/>
  <c r="AB98" i="9"/>
  <c r="AB135" i="9"/>
  <c r="Z117" i="9"/>
  <c r="AB65" i="9"/>
  <c r="V33" i="9"/>
  <c r="X23" i="9"/>
  <c r="Y173" i="9"/>
  <c r="X149" i="9"/>
  <c r="Y88" i="9"/>
  <c r="Y157" i="9"/>
  <c r="AA118" i="9"/>
  <c r="Z172" i="9"/>
  <c r="AA104" i="9"/>
  <c r="Z104" i="9"/>
  <c r="AB80" i="9"/>
  <c r="X120" i="9"/>
  <c r="U91" i="9"/>
  <c r="AB74" i="9"/>
  <c r="Y82" i="9"/>
  <c r="AB99" i="9"/>
  <c r="AA76" i="9"/>
  <c r="AB42" i="9"/>
  <c r="Y18" i="9"/>
  <c r="Y69" i="9"/>
  <c r="W63" i="9"/>
  <c r="AA29" i="9"/>
  <c r="U20" i="9"/>
  <c r="X90" i="9"/>
  <c r="V98" i="9"/>
  <c r="V80" i="9"/>
  <c r="AB24" i="9"/>
  <c r="W66" i="9"/>
  <c r="AB22" i="9"/>
  <c r="Y17" i="9"/>
  <c r="W435" i="9"/>
  <c r="V52" i="9"/>
  <c r="U334" i="9"/>
  <c r="Z56" i="9"/>
  <c r="Z130" i="9"/>
  <c r="Y77" i="9"/>
  <c r="AA419" i="9"/>
  <c r="Z84" i="9"/>
  <c r="Y151" i="9"/>
  <c r="W59" i="9"/>
  <c r="AB232" i="9"/>
  <c r="Z321" i="9"/>
  <c r="X58" i="9"/>
  <c r="W433" i="9"/>
  <c r="W157" i="9"/>
  <c r="AB204" i="9"/>
  <c r="T161" i="9"/>
  <c r="Y204" i="9"/>
  <c r="Y112" i="9"/>
  <c r="T90" i="9"/>
  <c r="T80" i="9"/>
  <c r="Z70" i="9"/>
  <c r="AB140" i="9"/>
  <c r="W104" i="9"/>
  <c r="Y61" i="9"/>
  <c r="W78" i="9"/>
  <c r="AB64" i="9"/>
  <c r="T84" i="9"/>
  <c r="AB68" i="9"/>
  <c r="U60" i="9"/>
  <c r="W42" i="9"/>
  <c r="Y85" i="9"/>
  <c r="Z34" i="9"/>
  <c r="Z19" i="9"/>
  <c r="AB148" i="9"/>
  <c r="U63" i="9"/>
  <c r="U55" i="9"/>
  <c r="X98" i="9"/>
  <c r="W23" i="9"/>
  <c r="X87" i="9"/>
  <c r="Z64" i="9"/>
  <c r="Y26" i="9"/>
  <c r="T22" i="9"/>
  <c r="V16" i="9"/>
  <c r="Z89" i="9"/>
  <c r="U34" i="9"/>
  <c r="AB429" i="9"/>
  <c r="AA279" i="9"/>
  <c r="AA305" i="9"/>
  <c r="Z256" i="9"/>
  <c r="V150" i="9"/>
  <c r="Y491" i="9"/>
  <c r="T471" i="9"/>
  <c r="U385" i="9"/>
  <c r="AB378" i="9"/>
  <c r="AB343" i="9"/>
  <c r="AB302" i="9"/>
  <c r="W226" i="9"/>
  <c r="AB124" i="9"/>
  <c r="W52" i="9"/>
  <c r="AB419" i="9"/>
  <c r="Y325" i="9"/>
  <c r="AB150" i="9"/>
  <c r="X425" i="9"/>
  <c r="T348" i="9"/>
  <c r="X202" i="9"/>
  <c r="AB92" i="9"/>
  <c r="Z36" i="9"/>
  <c r="Y232" i="9"/>
  <c r="T166" i="9"/>
  <c r="AA153" i="9"/>
  <c r="W147" i="9"/>
  <c r="T126" i="9"/>
  <c r="AA321" i="9"/>
  <c r="W366" i="9"/>
  <c r="Y58" i="9"/>
  <c r="Z443" i="9"/>
  <c r="AA443" i="9"/>
  <c r="Y305" i="9"/>
  <c r="X305" i="9"/>
  <c r="AA166" i="9"/>
  <c r="T61" i="9"/>
  <c r="S61" i="9"/>
  <c r="U45" i="9"/>
  <c r="T45" i="9"/>
  <c r="X162" i="9"/>
  <c r="Y162" i="9"/>
  <c r="V515" i="9"/>
  <c r="T506" i="9"/>
  <c r="T504" i="9"/>
  <c r="Z509" i="9"/>
  <c r="T500" i="9"/>
  <c r="AB497" i="9"/>
  <c r="W507" i="9"/>
  <c r="V498" i="9"/>
  <c r="U485" i="9"/>
  <c r="Y469" i="9"/>
  <c r="Z463" i="9"/>
  <c r="X484" i="9"/>
  <c r="AB493" i="9"/>
  <c r="U452" i="9"/>
  <c r="U482" i="9"/>
  <c r="Z460" i="9"/>
  <c r="T487" i="9"/>
  <c r="U461" i="9"/>
  <c r="Z449" i="9"/>
  <c r="AA474" i="9"/>
  <c r="Y474" i="9"/>
  <c r="U455" i="9"/>
  <c r="W413" i="9"/>
  <c r="V413" i="9"/>
  <c r="V458" i="9"/>
  <c r="U411" i="9"/>
  <c r="W369" i="9"/>
  <c r="W406" i="9"/>
  <c r="W394" i="9"/>
  <c r="X394" i="9"/>
  <c r="Y381" i="9"/>
  <c r="Z299" i="9"/>
  <c r="Z302" i="9"/>
  <c r="X243" i="9"/>
  <c r="Y243" i="9"/>
  <c r="T33" i="9"/>
  <c r="S33" i="9"/>
  <c r="Z62" i="9"/>
  <c r="V385" i="9"/>
  <c r="T28" i="9"/>
  <c r="U28" i="9"/>
  <c r="X371" i="9"/>
  <c r="Y371" i="9"/>
  <c r="U338" i="9"/>
  <c r="T338" i="9"/>
  <c r="T209" i="9"/>
  <c r="U209" i="9"/>
  <c r="T127" i="9"/>
  <c r="U127" i="9"/>
  <c r="Y514" i="9"/>
  <c r="Y496" i="9"/>
  <c r="AA514" i="9"/>
  <c r="W501" i="9"/>
  <c r="X495" i="9"/>
  <c r="AM495" i="9" s="1"/>
  <c r="Z490" i="9"/>
  <c r="Y490" i="9"/>
  <c r="Z499" i="9"/>
  <c r="X492" i="9"/>
  <c r="Z491" i="9"/>
  <c r="U502" i="9"/>
  <c r="U494" i="9"/>
  <c r="Z485" i="9"/>
  <c r="Z466" i="9"/>
  <c r="T484" i="9"/>
  <c r="S477" i="9"/>
  <c r="X467" i="9"/>
  <c r="W474" i="9"/>
  <c r="AA448" i="9"/>
  <c r="Z448" i="9"/>
  <c r="AB446" i="9"/>
  <c r="W441" i="9"/>
  <c r="W444" i="9"/>
  <c r="X444" i="9"/>
  <c r="U432" i="9"/>
  <c r="W415" i="9"/>
  <c r="T407" i="9"/>
  <c r="T330" i="9"/>
  <c r="S330" i="9"/>
  <c r="Z284" i="9"/>
  <c r="AB225" i="9"/>
  <c r="AA225" i="9"/>
  <c r="Z199" i="9"/>
  <c r="AA199" i="9"/>
  <c r="Y205" i="9"/>
  <c r="Z205" i="9"/>
  <c r="X57" i="9"/>
  <c r="W57" i="9"/>
  <c r="AB467" i="9"/>
  <c r="AB318" i="9"/>
  <c r="AA318" i="9"/>
  <c r="AA258" i="9"/>
  <c r="AB258" i="9"/>
  <c r="W397" i="9"/>
  <c r="V302" i="9"/>
  <c r="U150" i="9"/>
  <c r="T150" i="9"/>
  <c r="U305" i="9"/>
  <c r="U147" i="9"/>
  <c r="V147" i="9"/>
  <c r="T116" i="9"/>
  <c r="AB483" i="9"/>
  <c r="AA483" i="9"/>
  <c r="V444" i="9"/>
  <c r="U444" i="9"/>
  <c r="Z354" i="9"/>
  <c r="AA354" i="9"/>
  <c r="AA191" i="9"/>
  <c r="AB191" i="9"/>
  <c r="U44" i="9"/>
  <c r="T44" i="9"/>
  <c r="Z52" i="9"/>
  <c r="Y52" i="9"/>
  <c r="W220" i="9"/>
  <c r="X220" i="9"/>
  <c r="X480" i="9"/>
  <c r="U433" i="9"/>
  <c r="Y262" i="9"/>
  <c r="X262" i="9"/>
  <c r="AB54" i="9"/>
  <c r="AA54" i="9"/>
  <c r="X509" i="9"/>
  <c r="V507" i="9"/>
  <c r="S463" i="9"/>
  <c r="T463" i="9"/>
  <c r="T481" i="9"/>
  <c r="T494" i="9"/>
  <c r="Y463" i="9"/>
  <c r="Z462" i="9"/>
  <c r="X487" i="9"/>
  <c r="Y476" i="9"/>
  <c r="S414" i="9"/>
  <c r="AB402" i="9"/>
  <c r="U423" i="9"/>
  <c r="Y427" i="9"/>
  <c r="U407" i="9"/>
  <c r="X399" i="9"/>
  <c r="U317" i="9"/>
  <c r="T317" i="9"/>
  <c r="U263" i="9"/>
  <c r="V263" i="9"/>
  <c r="AB256" i="9"/>
  <c r="AA256" i="9"/>
  <c r="U279" i="9"/>
  <c r="AB166" i="9"/>
  <c r="W136" i="9"/>
  <c r="U58" i="9"/>
  <c r="V58" i="9"/>
  <c r="U38" i="9"/>
  <c r="U467" i="9"/>
  <c r="X429" i="9"/>
  <c r="AB386" i="9"/>
  <c r="V376" i="9"/>
  <c r="Z258" i="9"/>
  <c r="Y258" i="9"/>
  <c r="W233" i="9"/>
  <c r="V233" i="9"/>
  <c r="Y101" i="9"/>
  <c r="Z101" i="9"/>
  <c r="W505" i="9"/>
  <c r="Z507" i="9"/>
  <c r="AB512" i="9"/>
  <c r="W489" i="9"/>
  <c r="Z497" i="9"/>
  <c r="AA485" i="9"/>
  <c r="T472" i="9"/>
  <c r="W472" i="9"/>
  <c r="AM472" i="9" s="1"/>
  <c r="AB465" i="9"/>
  <c r="V461" i="9"/>
  <c r="V484" i="9"/>
  <c r="X447" i="9"/>
  <c r="Z469" i="9"/>
  <c r="V440" i="9"/>
  <c r="AB423" i="9"/>
  <c r="T436" i="9"/>
  <c r="Y457" i="9"/>
  <c r="X457" i="9"/>
  <c r="V476" i="9"/>
  <c r="W445" i="9"/>
  <c r="Y433" i="9"/>
  <c r="Z432" i="9"/>
  <c r="T420" i="9"/>
  <c r="U383" i="9"/>
  <c r="V407" i="9"/>
  <c r="W407" i="9"/>
  <c r="S369" i="9"/>
  <c r="T369" i="9"/>
  <c r="AA399" i="9"/>
  <c r="T327" i="9"/>
  <c r="T306" i="9"/>
  <c r="S358" i="9"/>
  <c r="T358" i="9"/>
  <c r="T285" i="9"/>
  <c r="U285" i="9"/>
  <c r="Y358" i="9"/>
  <c r="AA349" i="9"/>
  <c r="AB349" i="9"/>
  <c r="X309" i="9"/>
  <c r="AA265" i="9"/>
  <c r="AB265" i="9"/>
  <c r="AA203" i="9"/>
  <c r="AB203" i="9"/>
  <c r="AA195" i="9"/>
  <c r="Y185" i="9"/>
  <c r="Z202" i="9"/>
  <c r="V281" i="9"/>
  <c r="U281" i="9"/>
  <c r="X217" i="9"/>
  <c r="AA214" i="9"/>
  <c r="Z214" i="9"/>
  <c r="V193" i="9"/>
  <c r="T173" i="9"/>
  <c r="AM173" i="9" s="1"/>
  <c r="AA63" i="9"/>
  <c r="W80" i="9"/>
  <c r="X80" i="9"/>
  <c r="U126" i="9"/>
  <c r="AA496" i="9"/>
  <c r="Z496" i="9"/>
  <c r="U493" i="9"/>
  <c r="W393" i="9"/>
  <c r="X393" i="9"/>
  <c r="AA428" i="9"/>
  <c r="Z428" i="9"/>
  <c r="T297" i="9"/>
  <c r="U297" i="9"/>
  <c r="T513" i="9"/>
  <c r="V500" i="9"/>
  <c r="W497" i="9"/>
  <c r="AB507" i="9"/>
  <c r="T446" i="9"/>
  <c r="AA435" i="9"/>
  <c r="V421" i="9"/>
  <c r="Z457" i="9"/>
  <c r="U450" i="9"/>
  <c r="T434" i="9"/>
  <c r="T401" i="9"/>
  <c r="X383" i="9"/>
  <c r="U410" i="9"/>
  <c r="AB363" i="9"/>
  <c r="X343" i="9"/>
  <c r="W329" i="9"/>
  <c r="Z363" i="9"/>
  <c r="Y363" i="9"/>
  <c r="Y365" i="9"/>
  <c r="X365" i="9"/>
  <c r="V293" i="9"/>
  <c r="W293" i="9"/>
  <c r="AB291" i="9"/>
  <c r="AA291" i="9"/>
  <c r="W291" i="9"/>
  <c r="X291" i="9"/>
  <c r="W265" i="9"/>
  <c r="X265" i="9"/>
  <c r="W200" i="9"/>
  <c r="X200" i="9"/>
  <c r="AB205" i="9"/>
  <c r="AA271" i="9"/>
  <c r="AB271" i="9"/>
  <c r="V115" i="9"/>
  <c r="Z386" i="9"/>
  <c r="Y406" i="9"/>
  <c r="Z406" i="9"/>
  <c r="V252" i="9"/>
  <c r="W252" i="9"/>
  <c r="U280" i="9"/>
  <c r="V280" i="9"/>
  <c r="U21" i="9"/>
  <c r="V21" i="9"/>
  <c r="Y511" i="9"/>
  <c r="AB506" i="9"/>
  <c r="X514" i="9"/>
  <c r="Y501" i="9"/>
  <c r="V496" i="9"/>
  <c r="Y489" i="9"/>
  <c r="U491" i="9"/>
  <c r="W490" i="9"/>
  <c r="U511" i="9"/>
  <c r="V475" i="9"/>
  <c r="V492" i="9"/>
  <c r="Z494" i="9"/>
  <c r="V470" i="9"/>
  <c r="Y456" i="9"/>
  <c r="W482" i="9"/>
  <c r="AB455" i="9"/>
  <c r="Y441" i="9"/>
  <c r="T457" i="9"/>
  <c r="T429" i="9"/>
  <c r="V435" i="9"/>
  <c r="S388" i="9"/>
  <c r="T388" i="9"/>
  <c r="U428" i="9"/>
  <c r="T391" i="9"/>
  <c r="S391" i="9"/>
  <c r="U389" i="9"/>
  <c r="AA387" i="9"/>
  <c r="U374" i="9"/>
  <c r="V411" i="9"/>
  <c r="AB384" i="9"/>
  <c r="T412" i="9"/>
  <c r="T267" i="9"/>
  <c r="V260" i="9"/>
  <c r="W260" i="9"/>
  <c r="X266" i="9"/>
  <c r="Y266" i="9"/>
  <c r="Z263" i="9"/>
  <c r="Z193" i="9"/>
  <c r="Y193" i="9"/>
  <c r="Z257" i="9"/>
  <c r="Y257" i="9"/>
  <c r="V249" i="9"/>
  <c r="W249" i="9"/>
  <c r="T300" i="9"/>
  <c r="V300" i="9"/>
  <c r="X218" i="9"/>
  <c r="V38" i="9"/>
  <c r="T478" i="9"/>
  <c r="AB410" i="9"/>
  <c r="X452" i="9"/>
  <c r="AB438" i="9"/>
  <c r="V402" i="9"/>
  <c r="Z427" i="9"/>
  <c r="Z430" i="9"/>
  <c r="Y391" i="9"/>
  <c r="V422" i="9"/>
  <c r="AB404" i="9"/>
  <c r="Y382" i="9"/>
  <c r="AA345" i="9"/>
  <c r="X335" i="9"/>
  <c r="X380" i="9"/>
  <c r="AA359" i="9"/>
  <c r="W332" i="9"/>
  <c r="Y315" i="9"/>
  <c r="Z304" i="9"/>
  <c r="V372" i="9"/>
  <c r="AA351" i="9"/>
  <c r="Z358" i="9"/>
  <c r="Z301" i="9"/>
  <c r="W287" i="9"/>
  <c r="X349" i="9"/>
  <c r="X328" i="9"/>
  <c r="Y237" i="9"/>
  <c r="Z239" i="9"/>
  <c r="W221" i="9"/>
  <c r="Z273" i="9"/>
  <c r="AA263" i="9"/>
  <c r="U232" i="9"/>
  <c r="X249" i="9"/>
  <c r="AB239" i="9"/>
  <c r="Z158" i="9"/>
  <c r="AA150" i="9"/>
  <c r="V246" i="9"/>
  <c r="X158" i="9"/>
  <c r="X140" i="9"/>
  <c r="AA218" i="9"/>
  <c r="V82" i="9"/>
  <c r="W215" i="9"/>
  <c r="V20" i="9"/>
  <c r="V24" i="9"/>
  <c r="W24" i="9"/>
  <c r="X59" i="9"/>
  <c r="AA30" i="9"/>
  <c r="AB30" i="9"/>
  <c r="V32" i="9"/>
  <c r="Z229" i="9"/>
  <c r="X92" i="9"/>
  <c r="Y92" i="9"/>
  <c r="S30" i="9"/>
  <c r="T30" i="9"/>
  <c r="X130" i="9"/>
  <c r="Y130" i="9"/>
  <c r="V53" i="9"/>
  <c r="V427" i="9"/>
  <c r="AA390" i="9"/>
  <c r="Y422" i="9"/>
  <c r="AA394" i="9"/>
  <c r="U379" i="9"/>
  <c r="X322" i="9"/>
  <c r="W338" i="9"/>
  <c r="T325" i="9"/>
  <c r="AA314" i="9"/>
  <c r="Y308" i="9"/>
  <c r="S346" i="9"/>
  <c r="AA299" i="9"/>
  <c r="X282" i="9"/>
  <c r="W286" i="9"/>
  <c r="AA268" i="9"/>
  <c r="Z221" i="9"/>
  <c r="T266" i="9"/>
  <c r="AM266" i="9" s="1"/>
  <c r="T245" i="9"/>
  <c r="AB284" i="9"/>
  <c r="Y190" i="9"/>
  <c r="V205" i="9"/>
  <c r="W196" i="9"/>
  <c r="AA182" i="9"/>
  <c r="T176" i="9"/>
  <c r="U176" i="9"/>
  <c r="W290" i="9"/>
  <c r="AB212" i="9"/>
  <c r="U107" i="9"/>
  <c r="AB81" i="9"/>
  <c r="Z50" i="9"/>
  <c r="Y50" i="9"/>
  <c r="Z22" i="9"/>
  <c r="AA117" i="9"/>
  <c r="W41" i="9"/>
  <c r="V19" i="9"/>
  <c r="W19" i="9"/>
  <c r="U448" i="9"/>
  <c r="AB415" i="9"/>
  <c r="W459" i="9"/>
  <c r="W468" i="9"/>
  <c r="V443" i="9"/>
  <c r="Y395" i="9"/>
  <c r="T454" i="9"/>
  <c r="V403" i="9"/>
  <c r="V381" i="9"/>
  <c r="Y361" i="9"/>
  <c r="U398" i="9"/>
  <c r="V386" i="9"/>
  <c r="AB364" i="9"/>
  <c r="AM364" i="9" s="1"/>
  <c r="AA334" i="9"/>
  <c r="W333" i="9"/>
  <c r="U352" i="9"/>
  <c r="U357" i="9"/>
  <c r="V384" i="9"/>
  <c r="T323" i="9"/>
  <c r="Z347" i="9"/>
  <c r="Y412" i="9"/>
  <c r="T344" i="9"/>
  <c r="AB298" i="9"/>
  <c r="X281" i="9"/>
  <c r="W276" i="9"/>
  <c r="V276" i="9"/>
  <c r="Z240" i="9"/>
  <c r="AA240" i="9"/>
  <c r="AA221" i="9"/>
  <c r="V311" i="9"/>
  <c r="Y182" i="9"/>
  <c r="T313" i="9"/>
  <c r="X264" i="9"/>
  <c r="W264" i="9"/>
  <c r="T203" i="9"/>
  <c r="T247" i="9"/>
  <c r="W158" i="9"/>
  <c r="V253" i="9"/>
  <c r="AB231" i="9"/>
  <c r="V132" i="9"/>
  <c r="W267" i="9"/>
  <c r="V97" i="9"/>
  <c r="W97" i="9"/>
  <c r="Z141" i="9"/>
  <c r="Y141" i="9"/>
  <c r="X251" i="9"/>
  <c r="Y39" i="9"/>
  <c r="Y47" i="9"/>
  <c r="W44" i="9"/>
  <c r="U122" i="9"/>
  <c r="T122" i="9"/>
  <c r="AA106" i="9"/>
  <c r="AB106" i="9"/>
  <c r="X52" i="9"/>
  <c r="U41" i="9"/>
  <c r="Z403" i="9"/>
  <c r="U49" i="9"/>
  <c r="W135" i="9"/>
  <c r="V456" i="9"/>
  <c r="Z461" i="9"/>
  <c r="AA476" i="9"/>
  <c r="S474" i="9"/>
  <c r="W448" i="9"/>
  <c r="U469" i="9"/>
  <c r="U457" i="9"/>
  <c r="Z408" i="9"/>
  <c r="S424" i="9"/>
  <c r="W438" i="9"/>
  <c r="U382" i="9"/>
  <c r="T382" i="9"/>
  <c r="W418" i="9"/>
  <c r="T375" i="9"/>
  <c r="V378" i="9"/>
  <c r="AB377" i="9"/>
  <c r="AB510" i="9"/>
  <c r="Z506" i="9"/>
  <c r="U501" i="9"/>
  <c r="X512" i="9"/>
  <c r="AB495" i="9"/>
  <c r="AA488" i="9"/>
  <c r="AB500" i="9"/>
  <c r="AA490" i="9"/>
  <c r="X502" i="9"/>
  <c r="Z471" i="9"/>
  <c r="T468" i="9"/>
  <c r="W464" i="9"/>
  <c r="Z453" i="9"/>
  <c r="AA470" i="9"/>
  <c r="U465" i="9"/>
  <c r="V479" i="9"/>
  <c r="U445" i="9"/>
  <c r="AB447" i="9"/>
  <c r="W443" i="9"/>
  <c r="T469" i="9"/>
  <c r="Z450" i="9"/>
  <c r="AA434" i="9"/>
  <c r="T415" i="9"/>
  <c r="X451" i="9"/>
  <c r="AB408" i="9"/>
  <c r="AA409" i="9"/>
  <c r="V454" i="9"/>
  <c r="W432" i="9"/>
  <c r="Z413" i="9"/>
  <c r="W427" i="9"/>
  <c r="AB420" i="9"/>
  <c r="Y383" i="9"/>
  <c r="V417" i="9"/>
  <c r="Y388" i="9"/>
  <c r="Y380" i="9"/>
  <c r="T428" i="9"/>
  <c r="AB398" i="9"/>
  <c r="AB385" i="9"/>
  <c r="Z372" i="9"/>
  <c r="Z351" i="9"/>
  <c r="AA337" i="9"/>
  <c r="Y364" i="9"/>
  <c r="AB347" i="9"/>
  <c r="X327" i="9"/>
  <c r="Y329" i="9"/>
  <c r="W398" i="9"/>
  <c r="Z402" i="9"/>
  <c r="T394" i="9"/>
  <c r="T356" i="9"/>
  <c r="T350" i="9"/>
  <c r="S350" i="9"/>
  <c r="X323" i="9"/>
  <c r="AA320" i="9"/>
  <c r="Y294" i="9"/>
  <c r="W384" i="9"/>
  <c r="Z359" i="9"/>
  <c r="AB323" i="9"/>
  <c r="T365" i="9"/>
  <c r="Z287" i="9"/>
  <c r="Z412" i="9"/>
  <c r="U368" i="9"/>
  <c r="AB295" i="9"/>
  <c r="Z291" i="9"/>
  <c r="Z293" i="9"/>
  <c r="V283" i="9"/>
  <c r="Y298" i="9"/>
  <c r="U267" i="9"/>
  <c r="AA245" i="9"/>
  <c r="V239" i="9"/>
  <c r="U239" i="9"/>
  <c r="AM239" i="9" s="1"/>
  <c r="T221" i="9"/>
  <c r="S221" i="9"/>
  <c r="W316" i="9"/>
  <c r="X311" i="9"/>
  <c r="Y292" i="9"/>
  <c r="Y260" i="9"/>
  <c r="W238" i="9"/>
  <c r="T222" i="9"/>
  <c r="V216" i="9"/>
  <c r="W216" i="9"/>
  <c r="Z187" i="9"/>
  <c r="Z179" i="9"/>
  <c r="AB313" i="9"/>
  <c r="V219" i="9"/>
  <c r="W198" i="9"/>
  <c r="W214" i="9"/>
  <c r="U246" i="9"/>
  <c r="Z230" i="9"/>
  <c r="T258" i="9"/>
  <c r="W160" i="9"/>
  <c r="X160" i="9"/>
  <c r="Z142" i="9"/>
  <c r="Y259" i="9"/>
  <c r="T194" i="9"/>
  <c r="Z213" i="9"/>
  <c r="AA181" i="9"/>
  <c r="Z168" i="9"/>
  <c r="AA168" i="9"/>
  <c r="Z138" i="9"/>
  <c r="T34" i="9"/>
  <c r="T88" i="9"/>
  <c r="W35" i="9"/>
  <c r="X35" i="9"/>
  <c r="U22" i="9"/>
  <c r="AA26" i="9"/>
  <c r="AB26" i="9"/>
  <c r="X36" i="9"/>
  <c r="W36" i="9"/>
  <c r="W424" i="9"/>
  <c r="AB382" i="9"/>
  <c r="U387" i="9"/>
  <c r="Z377" i="9"/>
  <c r="Z348" i="9"/>
  <c r="T371" i="9"/>
  <c r="AB355" i="9"/>
  <c r="AB387" i="9"/>
  <c r="W359" i="9"/>
  <c r="Z326" i="9"/>
  <c r="U380" i="9"/>
  <c r="AA350" i="9"/>
  <c r="AB334" i="9"/>
  <c r="U306" i="9"/>
  <c r="V323" i="9"/>
  <c r="T319" i="9"/>
  <c r="Z280" i="9"/>
  <c r="AA280" i="9"/>
  <c r="X345" i="9"/>
  <c r="AB321" i="9"/>
  <c r="V344" i="9"/>
  <c r="U344" i="9"/>
  <c r="Z274" i="9"/>
  <c r="Y274" i="9"/>
  <c r="AA237" i="9"/>
  <c r="AB267" i="9"/>
  <c r="U360" i="9"/>
  <c r="AA260" i="9"/>
  <c r="AB260" i="9"/>
  <c r="U254" i="9"/>
  <c r="T254" i="9"/>
  <c r="AB216" i="9"/>
  <c r="S218" i="9"/>
  <c r="Y195" i="9"/>
  <c r="AA215" i="9"/>
  <c r="W275" i="9"/>
  <c r="V275" i="9"/>
  <c r="AA197" i="9"/>
  <c r="AB194" i="9"/>
  <c r="Z151" i="9"/>
  <c r="V156" i="9"/>
  <c r="W174" i="9"/>
  <c r="W168" i="9"/>
  <c r="Y172" i="9"/>
  <c r="AB195" i="9"/>
  <c r="AB137" i="9"/>
  <c r="AA113" i="9"/>
  <c r="AB113" i="9"/>
  <c r="T37" i="9"/>
  <c r="V88" i="9"/>
  <c r="U88" i="9"/>
  <c r="U39" i="9"/>
  <c r="V109" i="9"/>
  <c r="Z20" i="9"/>
  <c r="Y20" i="9"/>
  <c r="X283" i="9"/>
  <c r="U330" i="9"/>
  <c r="T349" i="9"/>
  <c r="AB308" i="9"/>
  <c r="V298" i="9"/>
  <c r="T290" i="9"/>
  <c r="AA281" i="9"/>
  <c r="V265" i="9"/>
  <c r="Z251" i="9"/>
  <c r="Y251" i="9"/>
  <c r="Z211" i="9"/>
  <c r="X286" i="9"/>
  <c r="V268" i="9"/>
  <c r="X292" i="9"/>
  <c r="AA252" i="9"/>
  <c r="Y277" i="9"/>
  <c r="U240" i="9"/>
  <c r="U329" i="9"/>
  <c r="T273" i="9"/>
  <c r="AM273" i="9" s="1"/>
  <c r="Y201" i="9"/>
  <c r="AA179" i="9"/>
  <c r="X235" i="9"/>
  <c r="AB220" i="9"/>
  <c r="U313" i="9"/>
  <c r="Z249" i="9"/>
  <c r="Y269" i="9"/>
  <c r="W190" i="9"/>
  <c r="AB264" i="9"/>
  <c r="AA249" i="9"/>
  <c r="U244" i="9"/>
  <c r="X215" i="9"/>
  <c r="W300" i="9"/>
  <c r="X214" i="9"/>
  <c r="T197" i="9"/>
  <c r="AB173" i="9"/>
  <c r="AA163" i="9"/>
  <c r="AB163" i="9"/>
  <c r="Y129" i="9"/>
  <c r="Z129" i="9"/>
  <c r="Z163" i="9"/>
  <c r="Z155" i="9"/>
  <c r="Z147" i="9"/>
  <c r="U138" i="9"/>
  <c r="X224" i="9"/>
  <c r="X205" i="9"/>
  <c r="W176" i="9"/>
  <c r="U207" i="9"/>
  <c r="Z185" i="9"/>
  <c r="Z108" i="9"/>
  <c r="X209" i="9"/>
  <c r="X153" i="9"/>
  <c r="W132" i="9"/>
  <c r="V225" i="9"/>
  <c r="T181" i="9"/>
  <c r="AA159" i="9"/>
  <c r="W111" i="9"/>
  <c r="Z204" i="9"/>
  <c r="X204" i="9"/>
  <c r="X180" i="9"/>
  <c r="T121" i="9"/>
  <c r="Z170" i="9"/>
  <c r="W20" i="9"/>
  <c r="X20" i="9"/>
  <c r="U144" i="9"/>
  <c r="Z33" i="9"/>
  <c r="V106" i="9"/>
  <c r="X42" i="9"/>
  <c r="W32" i="9"/>
  <c r="V22" i="9"/>
  <c r="Y109" i="9"/>
  <c r="AA175" i="9"/>
  <c r="W50" i="9"/>
  <c r="Y31" i="9"/>
  <c r="V72" i="9"/>
  <c r="V375" i="9"/>
  <c r="X336" i="9"/>
  <c r="U18" i="9"/>
  <c r="T364" i="9"/>
  <c r="W320" i="9"/>
  <c r="AB330" i="9"/>
  <c r="AA370" i="9"/>
  <c r="V315" i="9"/>
  <c r="AA285" i="9"/>
  <c r="AM285" i="9" s="1"/>
  <c r="X278" i="9"/>
  <c r="AA412" i="9"/>
  <c r="V368" i="9"/>
  <c r="AB305" i="9"/>
  <c r="W363" i="9"/>
  <c r="Y330" i="9"/>
  <c r="AA293" i="9"/>
  <c r="Z344" i="9"/>
  <c r="Y297" i="9"/>
  <c r="T362" i="9"/>
  <c r="T281" i="9"/>
  <c r="AB226" i="9"/>
  <c r="Z311" i="9"/>
  <c r="T286" i="9"/>
  <c r="Z286" i="9"/>
  <c r="AA261" i="9"/>
  <c r="V377" i="9"/>
  <c r="Y268" i="9"/>
  <c r="Z250" i="9"/>
  <c r="T244" i="9"/>
  <c r="AB236" i="9"/>
  <c r="X276" i="9"/>
  <c r="Y276" i="9"/>
  <c r="X242" i="9"/>
  <c r="X226" i="9"/>
  <c r="V309" i="9"/>
  <c r="V237" i="9"/>
  <c r="U273" i="9"/>
  <c r="AB273" i="9"/>
  <c r="T238" i="9"/>
  <c r="T232" i="9"/>
  <c r="AB222" i="9"/>
  <c r="Z270" i="9"/>
  <c r="AA270" i="9"/>
  <c r="AA208" i="9"/>
  <c r="AA200" i="9"/>
  <c r="AA184" i="9"/>
  <c r="Z171" i="9"/>
  <c r="X313" i="9"/>
  <c r="AB202" i="9"/>
  <c r="Z269" i="9"/>
  <c r="AB223" i="9"/>
  <c r="AA223" i="9"/>
  <c r="X239" i="9"/>
  <c r="Y300" i="9"/>
  <c r="AB198" i="9"/>
  <c r="AB197" i="9"/>
  <c r="U186" i="9"/>
  <c r="U146" i="9"/>
  <c r="Y224" i="9"/>
  <c r="V167" i="9"/>
  <c r="AB162" i="9"/>
  <c r="W191" i="9"/>
  <c r="T189" i="9"/>
  <c r="W150" i="9"/>
  <c r="Z241" i="9"/>
  <c r="V207" i="9"/>
  <c r="W274" i="9"/>
  <c r="AA259" i="9"/>
  <c r="AB157" i="9"/>
  <c r="AB136" i="9"/>
  <c r="Y253" i="9"/>
  <c r="AA158" i="9"/>
  <c r="T118" i="9"/>
  <c r="S118" i="9"/>
  <c r="AB181" i="9"/>
  <c r="Z110" i="9"/>
  <c r="U121" i="9"/>
  <c r="X147" i="9"/>
  <c r="AB75" i="9"/>
  <c r="Y115" i="9"/>
  <c r="AA251" i="9"/>
  <c r="T50" i="9"/>
  <c r="Y66" i="9"/>
  <c r="Z66" i="9"/>
  <c r="V60" i="9"/>
  <c r="U52" i="9"/>
  <c r="Y148" i="9"/>
  <c r="X148" i="9"/>
  <c r="U83" i="9"/>
  <c r="AA36" i="9"/>
  <c r="Y21" i="9"/>
  <c r="Y143" i="9"/>
  <c r="V71" i="9"/>
  <c r="U326" i="9"/>
  <c r="T486" i="9"/>
  <c r="S486" i="9"/>
  <c r="T256" i="9"/>
  <c r="Y384" i="9"/>
  <c r="X325" i="9"/>
  <c r="U358" i="9"/>
  <c r="Y321" i="9"/>
  <c r="AA322" i="9"/>
  <c r="V306" i="9"/>
  <c r="X302" i="9"/>
  <c r="AA368" i="9"/>
  <c r="W368" i="9"/>
  <c r="X346" i="9"/>
  <c r="W318" i="9"/>
  <c r="V295" i="9"/>
  <c r="AA282" i="9"/>
  <c r="Z330" i="9"/>
  <c r="W310" i="9"/>
  <c r="T309" i="9"/>
  <c r="Z328" i="9"/>
  <c r="AB281" i="9"/>
  <c r="U272" i="9"/>
  <c r="U316" i="9"/>
  <c r="AB312" i="9"/>
  <c r="AA286" i="9"/>
  <c r="AB262" i="9"/>
  <c r="AB255" i="9"/>
  <c r="Y256" i="9"/>
  <c r="AA226" i="9"/>
  <c r="AA289" i="9"/>
  <c r="W289" i="9"/>
  <c r="AB253" i="9"/>
  <c r="X245" i="9"/>
  <c r="AA272" i="9"/>
  <c r="X234" i="9"/>
  <c r="W243" i="9"/>
  <c r="AA187" i="9"/>
  <c r="Y177" i="9"/>
  <c r="T270" i="9"/>
  <c r="Y235" i="9"/>
  <c r="Z216" i="9"/>
  <c r="Y313" i="9"/>
  <c r="Z192" i="9"/>
  <c r="X174" i="9"/>
  <c r="X269" i="9"/>
  <c r="U264" i="9"/>
  <c r="AB249" i="9"/>
  <c r="Z300" i="9"/>
  <c r="AA207" i="9"/>
  <c r="U173" i="9"/>
  <c r="U196" i="9"/>
  <c r="X258" i="9"/>
  <c r="T162" i="9"/>
  <c r="Z152" i="9"/>
  <c r="X236" i="9"/>
  <c r="U222" i="9"/>
  <c r="W211" i="9"/>
  <c r="AA176" i="9"/>
  <c r="U166" i="9"/>
  <c r="V194" i="9"/>
  <c r="AA178" i="9"/>
  <c r="X131" i="9"/>
  <c r="AB153" i="9"/>
  <c r="Z140" i="9"/>
  <c r="AA126" i="9"/>
  <c r="Y116" i="9"/>
  <c r="X103" i="9"/>
  <c r="W278" i="9"/>
  <c r="T213" i="9"/>
  <c r="Y168" i="9"/>
  <c r="T165" i="9"/>
  <c r="W119" i="9"/>
  <c r="V177" i="9"/>
  <c r="Y53" i="9"/>
  <c r="Z83" i="9"/>
  <c r="U152" i="9"/>
  <c r="Z119" i="9"/>
  <c r="AA99" i="9"/>
  <c r="S63" i="9"/>
  <c r="AB50" i="9"/>
  <c r="AA79" i="9"/>
  <c r="Z79" i="9"/>
  <c r="U62" i="9"/>
  <c r="W53" i="9"/>
  <c r="U67" i="9"/>
  <c r="Z58" i="9"/>
  <c r="AA58" i="9"/>
  <c r="Z25" i="9"/>
  <c r="V122" i="9"/>
  <c r="W122" i="9"/>
  <c r="AA22" i="9"/>
  <c r="X41" i="9"/>
  <c r="Y125" i="9"/>
  <c r="W400" i="9"/>
  <c r="AA317" i="9"/>
  <c r="T288" i="9"/>
  <c r="Y283" i="9"/>
  <c r="AB274" i="9"/>
  <c r="Z331" i="9"/>
  <c r="W298" i="9"/>
  <c r="AB288" i="9"/>
  <c r="T321" i="9"/>
  <c r="V362" i="9"/>
  <c r="X271" i="9"/>
  <c r="T316" i="9"/>
  <c r="AA255" i="9"/>
  <c r="X248" i="9"/>
  <c r="T289" i="9"/>
  <c r="T271" i="9"/>
  <c r="AA244" i="9"/>
  <c r="X229" i="9"/>
  <c r="Z393" i="9"/>
  <c r="Z267" i="9"/>
  <c r="X261" i="9"/>
  <c r="X273" i="9"/>
  <c r="X244" i="9"/>
  <c r="V238" i="9"/>
  <c r="Z206" i="9"/>
  <c r="Z198" i="9"/>
  <c r="W257" i="9"/>
  <c r="V235" i="9"/>
  <c r="V223" i="9"/>
  <c r="X169" i="9"/>
  <c r="T239" i="9"/>
  <c r="Y170" i="9"/>
  <c r="Y134" i="9"/>
  <c r="V224" i="9"/>
  <c r="X206" i="9"/>
  <c r="X142" i="9"/>
  <c r="U236" i="9"/>
  <c r="V201" i="9"/>
  <c r="V157" i="9"/>
  <c r="T294" i="9"/>
  <c r="U213" i="9"/>
  <c r="Z177" i="9"/>
  <c r="Z112" i="9"/>
  <c r="T83" i="9"/>
  <c r="AA61" i="9"/>
  <c r="Z51" i="9"/>
  <c r="Y188" i="9"/>
  <c r="AA89" i="9"/>
  <c r="V78" i="9"/>
  <c r="W87" i="9"/>
  <c r="V87" i="9"/>
  <c r="Z48" i="9"/>
  <c r="T148" i="9"/>
  <c r="AB101" i="9"/>
  <c r="Y55" i="9"/>
  <c r="AA24" i="9"/>
  <c r="AB20" i="9"/>
  <c r="AA257" i="9"/>
  <c r="S83" i="9"/>
  <c r="U94" i="9"/>
  <c r="X68" i="9"/>
  <c r="Y68" i="9"/>
  <c r="AB102" i="9"/>
  <c r="AA75" i="9"/>
  <c r="W125" i="9"/>
  <c r="W161" i="9"/>
  <c r="AB174" i="9"/>
  <c r="X126" i="9"/>
  <c r="AB91" i="9"/>
  <c r="Y73" i="9"/>
  <c r="X145" i="9"/>
  <c r="W91" i="9"/>
  <c r="AA72" i="9"/>
  <c r="Z57" i="9"/>
  <c r="Y63" i="9"/>
  <c r="T112" i="9"/>
  <c r="AA123" i="9"/>
  <c r="Z107" i="9"/>
  <c r="V126" i="9"/>
  <c r="U106" i="9"/>
  <c r="U99" i="9"/>
  <c r="W16" i="9"/>
  <c r="V123" i="9"/>
  <c r="U79" i="9"/>
  <c r="AA62" i="9"/>
  <c r="T27" i="9"/>
  <c r="T23" i="9"/>
  <c r="W47" i="9"/>
  <c r="Y106" i="9"/>
  <c r="X32" i="9"/>
  <c r="AA25" i="9"/>
  <c r="Z103" i="9"/>
  <c r="AM103" i="9" s="1"/>
  <c r="T48" i="9"/>
  <c r="AA148" i="9"/>
  <c r="U65" i="9"/>
  <c r="Z18" i="9"/>
  <c r="T143" i="9"/>
  <c r="Z122" i="9"/>
  <c r="AA135" i="9"/>
  <c r="AA133" i="9"/>
  <c r="AB67" i="9"/>
  <c r="W65" i="9"/>
  <c r="W56" i="9"/>
  <c r="V169" i="9"/>
  <c r="X71" i="9"/>
  <c r="V40" i="9"/>
  <c r="Z118" i="9"/>
  <c r="Y180" i="9"/>
  <c r="T172" i="9"/>
  <c r="V124" i="9"/>
  <c r="T103" i="9"/>
  <c r="Y87" i="9"/>
  <c r="T95" i="9"/>
  <c r="Z188" i="9"/>
  <c r="W115" i="9"/>
  <c r="T74" i="9"/>
  <c r="V195" i="9"/>
  <c r="AA141" i="9"/>
  <c r="AB120" i="9"/>
  <c r="AB112" i="9"/>
  <c r="T104" i="9"/>
  <c r="Y72" i="9"/>
  <c r="AB251" i="9"/>
  <c r="T123" i="9"/>
  <c r="AB126" i="9"/>
  <c r="V99" i="9"/>
  <c r="W51" i="9"/>
  <c r="U50" i="9"/>
  <c r="U25" i="9"/>
  <c r="V129" i="9"/>
  <c r="Y96" i="9"/>
  <c r="V90" i="9"/>
  <c r="W88" i="9"/>
  <c r="W60" i="9"/>
  <c r="W38" i="9"/>
  <c r="T35" i="9"/>
  <c r="Y30" i="9"/>
  <c r="Y42" i="9"/>
  <c r="W22" i="9"/>
  <c r="W33" i="9"/>
  <c r="T64" i="9"/>
  <c r="Z35" i="9"/>
  <c r="V94" i="9"/>
  <c r="X43" i="9"/>
  <c r="AA53" i="9"/>
  <c r="U234" i="9"/>
  <c r="T149" i="9"/>
  <c r="V133" i="9"/>
  <c r="Y126" i="9"/>
  <c r="U204" i="9"/>
  <c r="U160" i="9"/>
  <c r="U140" i="9"/>
  <c r="T195" i="9"/>
  <c r="X104" i="9"/>
  <c r="AA80" i="9"/>
  <c r="Z46" i="9"/>
  <c r="W112" i="9"/>
  <c r="V141" i="9"/>
  <c r="U120" i="9"/>
  <c r="AB104" i="9"/>
  <c r="AA82" i="9"/>
  <c r="AB123" i="9"/>
  <c r="AA107" i="9"/>
  <c r="Z146" i="9"/>
  <c r="X99" i="9"/>
  <c r="T59" i="9"/>
  <c r="Z40" i="9"/>
  <c r="Y24" i="9"/>
  <c r="AA88" i="9"/>
  <c r="T81" i="9"/>
  <c r="V79" i="9"/>
  <c r="X45" i="9"/>
  <c r="X26" i="9"/>
  <c r="T106" i="9"/>
  <c r="V67" i="9"/>
  <c r="U53" i="9"/>
  <c r="W28" i="9"/>
  <c r="AB17" i="9"/>
  <c r="Z31" i="9"/>
  <c r="U148" i="9"/>
  <c r="V39" i="9"/>
  <c r="Y34" i="9"/>
  <c r="W110" i="9"/>
  <c r="U109" i="9"/>
  <c r="W98" i="9"/>
  <c r="AA98" i="9"/>
  <c r="Y41" i="9"/>
  <c r="Z17" i="9"/>
  <c r="U69" i="9"/>
  <c r="S64" i="9"/>
  <c r="T125" i="9"/>
  <c r="AA112" i="9"/>
  <c r="AB180" i="9"/>
  <c r="W121" i="9"/>
  <c r="T113" i="9"/>
  <c r="T92" i="9"/>
  <c r="V89" i="9"/>
  <c r="U184" i="9"/>
  <c r="T89" i="9"/>
  <c r="Y70" i="9"/>
  <c r="Y59" i="9"/>
  <c r="U112" i="9"/>
  <c r="AB115" i="9"/>
  <c r="AB63" i="9"/>
  <c r="X50" i="9"/>
  <c r="V17" i="9"/>
  <c r="V96" i="9"/>
  <c r="X88" i="9"/>
  <c r="AB29" i="9"/>
  <c r="AA49" i="9"/>
  <c r="AA41" i="9"/>
  <c r="U105" i="9"/>
  <c r="Y84" i="9"/>
  <c r="Y62" i="9"/>
  <c r="V26" i="9"/>
  <c r="AA122" i="9"/>
  <c r="AB109" i="9"/>
  <c r="V35" i="9"/>
  <c r="V117" i="9"/>
  <c r="W67" i="9"/>
  <c r="AB39" i="9"/>
  <c r="X154" i="9"/>
  <c r="S458" i="9"/>
  <c r="T458" i="9"/>
  <c r="AB514" i="9"/>
  <c r="V506" i="9"/>
  <c r="S504" i="9"/>
  <c r="W514" i="9"/>
  <c r="Z505" i="9"/>
  <c r="T501" i="9"/>
  <c r="AB498" i="9"/>
  <c r="AA497" i="9"/>
  <c r="Y495" i="9"/>
  <c r="X489" i="9"/>
  <c r="Z492" i="9"/>
  <c r="X490" i="9"/>
  <c r="AM490" i="9" s="1"/>
  <c r="Z511" i="9"/>
  <c r="AA480" i="9"/>
  <c r="Z473" i="9"/>
  <c r="AB484" i="9"/>
  <c r="U487" i="9"/>
  <c r="V455" i="9"/>
  <c r="W455" i="9"/>
  <c r="Y425" i="9"/>
  <c r="Z425" i="9"/>
  <c r="V513" i="9"/>
  <c r="S508" i="9"/>
  <c r="AA503" i="9"/>
  <c r="U495" i="9"/>
  <c r="V495" i="9"/>
  <c r="W488" i="9"/>
  <c r="AM488" i="9" s="1"/>
  <c r="X486" i="9"/>
  <c r="S500" i="9"/>
  <c r="Y497" i="9"/>
  <c r="AM497" i="9" s="1"/>
  <c r="AB511" i="9"/>
  <c r="AA502" i="9"/>
  <c r="Y494" i="9"/>
  <c r="X494" i="9"/>
  <c r="Y466" i="9"/>
  <c r="W446" i="9"/>
  <c r="X446" i="9"/>
  <c r="V437" i="9"/>
  <c r="W437" i="9"/>
  <c r="V451" i="9"/>
  <c r="U451" i="9"/>
  <c r="Y410" i="9"/>
  <c r="X410" i="9"/>
  <c r="X507" i="9"/>
  <c r="AA486" i="9"/>
  <c r="AB486" i="9"/>
  <c r="AB490" i="9"/>
  <c r="W498" i="9"/>
  <c r="AA461" i="9"/>
  <c r="T419" i="9"/>
  <c r="U419" i="9"/>
  <c r="X503" i="9"/>
  <c r="Y503" i="9"/>
  <c r="V459" i="9"/>
  <c r="U459" i="9"/>
  <c r="V425" i="9"/>
  <c r="W425" i="9"/>
  <c r="Y504" i="9"/>
  <c r="U505" i="9"/>
  <c r="S492" i="9"/>
  <c r="Y451" i="9"/>
  <c r="AA444" i="9"/>
  <c r="AB444" i="9"/>
  <c r="X439" i="9"/>
  <c r="V416" i="9"/>
  <c r="W416" i="9"/>
  <c r="V218" i="9"/>
  <c r="U218" i="9"/>
  <c r="Z190" i="9"/>
  <c r="AA190" i="9"/>
  <c r="T179" i="9"/>
  <c r="S179" i="9"/>
  <c r="Z278" i="9"/>
  <c r="AA278" i="9"/>
  <c r="T257" i="9"/>
  <c r="U257" i="9"/>
  <c r="W475" i="9"/>
  <c r="V465" i="9"/>
  <c r="AM465" i="9" s="1"/>
  <c r="Z513" i="9"/>
  <c r="AA472" i="9"/>
  <c r="Z472" i="9"/>
  <c r="AA463" i="9"/>
  <c r="AB463" i="9"/>
  <c r="Y487" i="9"/>
  <c r="Z487" i="9"/>
  <c r="X471" i="9"/>
  <c r="AA445" i="9"/>
  <c r="AB445" i="9"/>
  <c r="Y426" i="9"/>
  <c r="Z426" i="9"/>
  <c r="T405" i="9"/>
  <c r="U405" i="9"/>
  <c r="W355" i="9"/>
  <c r="V355" i="9"/>
  <c r="X485" i="9"/>
  <c r="W485" i="9"/>
  <c r="W401" i="9"/>
  <c r="V510" i="9"/>
  <c r="U510" i="9"/>
  <c r="AA508" i="9"/>
  <c r="AB508" i="9"/>
  <c r="Z515" i="9"/>
  <c r="X499" i="9"/>
  <c r="Y499" i="9"/>
  <c r="T498" i="9"/>
  <c r="V512" i="9"/>
  <c r="X497" i="9"/>
  <c r="V511" i="9"/>
  <c r="W502" i="9"/>
  <c r="X504" i="9"/>
  <c r="W504" i="9"/>
  <c r="X508" i="9"/>
  <c r="AA510" i="9"/>
  <c r="U509" i="9"/>
  <c r="U507" i="9"/>
  <c r="X493" i="9"/>
  <c r="X488" i="9"/>
  <c r="AA491" i="9"/>
  <c r="W494" i="9"/>
  <c r="S481" i="9"/>
  <c r="X482" i="9"/>
  <c r="T476" i="9"/>
  <c r="V453" i="9"/>
  <c r="W453" i="9"/>
  <c r="AA442" i="9"/>
  <c r="Z479" i="9"/>
  <c r="AA479" i="9"/>
  <c r="Z459" i="9"/>
  <c r="Y459" i="9"/>
  <c r="X458" i="9"/>
  <c r="AB434" i="9"/>
  <c r="T403" i="9"/>
  <c r="S403" i="9"/>
  <c r="Y509" i="9"/>
  <c r="W515" i="9"/>
  <c r="X510" i="9"/>
  <c r="W510" i="9"/>
  <c r="V508" i="9"/>
  <c r="U508" i="9"/>
  <c r="U514" i="9"/>
  <c r="X501" i="9"/>
  <c r="Y481" i="9"/>
  <c r="Z481" i="9"/>
  <c r="V497" i="9"/>
  <c r="W493" i="9"/>
  <c r="U498" i="9"/>
  <c r="AA475" i="9"/>
  <c r="AA468" i="9"/>
  <c r="W477" i="9"/>
  <c r="AA466" i="9"/>
  <c r="V452" i="9"/>
  <c r="Y424" i="9"/>
  <c r="Z424" i="9"/>
  <c r="W450" i="9"/>
  <c r="X450" i="9"/>
  <c r="U438" i="9"/>
  <c r="V438" i="9"/>
  <c r="AA388" i="9"/>
  <c r="AB388" i="9"/>
  <c r="U417" i="9"/>
  <c r="T417" i="9"/>
  <c r="Z414" i="9"/>
  <c r="AA414" i="9"/>
  <c r="AB375" i="9"/>
  <c r="AA375" i="9"/>
  <c r="Z396" i="9"/>
  <c r="AA396" i="9"/>
  <c r="X389" i="9"/>
  <c r="Y389" i="9"/>
  <c r="AA392" i="9"/>
  <c r="Z392" i="9"/>
  <c r="T296" i="9"/>
  <c r="S296" i="9"/>
  <c r="W266" i="9"/>
  <c r="V266" i="9"/>
  <c r="V228" i="9"/>
  <c r="W228" i="9"/>
  <c r="U215" i="9"/>
  <c r="V215" i="9"/>
  <c r="U230" i="9"/>
  <c r="V230" i="9"/>
  <c r="Z501" i="9"/>
  <c r="AA478" i="9"/>
  <c r="Z478" i="9"/>
  <c r="T473" i="9"/>
  <c r="S473" i="9"/>
  <c r="Y471" i="9"/>
  <c r="AA449" i="9"/>
  <c r="S483" i="9"/>
  <c r="V480" i="9"/>
  <c r="V462" i="9"/>
  <c r="W469" i="9"/>
  <c r="X445" i="9"/>
  <c r="Y429" i="9"/>
  <c r="V457" i="9"/>
  <c r="W447" i="9"/>
  <c r="Y431" i="9"/>
  <c r="W476" i="9"/>
  <c r="AB450" i="9"/>
  <c r="V446" i="9"/>
  <c r="Y446" i="9"/>
  <c r="Z411" i="9"/>
  <c r="W410" i="9"/>
  <c r="T385" i="9"/>
  <c r="S385" i="9"/>
  <c r="U413" i="9"/>
  <c r="AA367" i="9"/>
  <c r="AB367" i="9"/>
  <c r="W183" i="9"/>
  <c r="X183" i="9"/>
  <c r="AB471" i="9"/>
  <c r="W461" i="9"/>
  <c r="Z455" i="9"/>
  <c r="AA455" i="9"/>
  <c r="AA421" i="9"/>
  <c r="Z421" i="9"/>
  <c r="Z440" i="9"/>
  <c r="AA440" i="9"/>
  <c r="V445" i="9"/>
  <c r="X414" i="9"/>
  <c r="W414" i="9"/>
  <c r="Y443" i="9"/>
  <c r="T423" i="9"/>
  <c r="S423" i="9"/>
  <c r="Z378" i="9"/>
  <c r="AA378" i="9"/>
  <c r="S406" i="9"/>
  <c r="T406" i="9"/>
  <c r="T392" i="9"/>
  <c r="S392" i="9"/>
  <c r="X398" i="9"/>
  <c r="Y398" i="9"/>
  <c r="V483" i="9"/>
  <c r="U483" i="9"/>
  <c r="U462" i="9"/>
  <c r="AM462" i="9" s="1"/>
  <c r="T461" i="9"/>
  <c r="W456" i="9"/>
  <c r="U436" i="9"/>
  <c r="Y475" i="9"/>
  <c r="AA464" i="9"/>
  <c r="AB453" i="9"/>
  <c r="AA453" i="9"/>
  <c r="T450" i="9"/>
  <c r="T437" i="9"/>
  <c r="AM437" i="9" s="1"/>
  <c r="W499" i="9"/>
  <c r="V442" i="9"/>
  <c r="U431" i="9"/>
  <c r="U460" i="9"/>
  <c r="V430" i="9"/>
  <c r="AA454" i="9"/>
  <c r="X438" i="9"/>
  <c r="AA427" i="9"/>
  <c r="U415" i="9"/>
  <c r="V415" i="9"/>
  <c r="Y320" i="9"/>
  <c r="Z320" i="9"/>
  <c r="W347" i="9"/>
  <c r="X347" i="9"/>
  <c r="AA310" i="9"/>
  <c r="Z310" i="9"/>
  <c r="X253" i="9"/>
  <c r="W253" i="9"/>
  <c r="Y249" i="9"/>
  <c r="AA224" i="9"/>
  <c r="AB224" i="9"/>
  <c r="W470" i="9"/>
  <c r="Y477" i="9"/>
  <c r="X477" i="9"/>
  <c r="V464" i="9"/>
  <c r="Z482" i="9"/>
  <c r="Y482" i="9"/>
  <c r="Z458" i="9"/>
  <c r="V467" i="9"/>
  <c r="X449" i="9"/>
  <c r="W449" i="9"/>
  <c r="U449" i="9"/>
  <c r="T449" i="9"/>
  <c r="Z429" i="9"/>
  <c r="AA429" i="9"/>
  <c r="Z418" i="9"/>
  <c r="T448" i="9"/>
  <c r="X421" i="9"/>
  <c r="AB499" i="9"/>
  <c r="S455" i="9"/>
  <c r="S430" i="9"/>
  <c r="W419" i="9"/>
  <c r="W454" i="9"/>
  <c r="X413" i="9"/>
  <c r="Y413" i="9"/>
  <c r="V424" i="9"/>
  <c r="AB422" i="9"/>
  <c r="AA422" i="9"/>
  <c r="X420" i="9"/>
  <c r="Y420" i="9"/>
  <c r="V404" i="9"/>
  <c r="W404" i="9"/>
  <c r="X405" i="9"/>
  <c r="S418" i="9"/>
  <c r="Z407" i="9"/>
  <c r="AA407" i="9"/>
  <c r="V436" i="9"/>
  <c r="AB339" i="9"/>
  <c r="AA398" i="9"/>
  <c r="S382" i="9"/>
  <c r="AA144" i="9"/>
  <c r="AB458" i="9"/>
  <c r="V474" i="9"/>
  <c r="AB435" i="9"/>
  <c r="Z416" i="9"/>
  <c r="Y416" i="9"/>
  <c r="Y464" i="9"/>
  <c r="Y438" i="9"/>
  <c r="Z438" i="9"/>
  <c r="U399" i="9"/>
  <c r="AA391" i="9"/>
  <c r="Z391" i="9"/>
  <c r="S380" i="9"/>
  <c r="T380" i="9"/>
  <c r="AM380" i="9" s="1"/>
  <c r="T422" i="9"/>
  <c r="U422" i="9"/>
  <c r="AA376" i="9"/>
  <c r="AB376" i="9"/>
  <c r="AB371" i="9"/>
  <c r="T339" i="9"/>
  <c r="U339" i="9"/>
  <c r="AA333" i="9"/>
  <c r="Z333" i="9"/>
  <c r="Y161" i="9"/>
  <c r="Z161" i="9"/>
  <c r="Z153" i="9"/>
  <c r="Y153" i="9"/>
  <c r="Y145" i="9"/>
  <c r="Z145" i="9"/>
  <c r="Z137" i="9"/>
  <c r="Y137" i="9"/>
  <c r="W479" i="9"/>
  <c r="X448" i="9"/>
  <c r="S435" i="9"/>
  <c r="T435" i="9"/>
  <c r="S426" i="9"/>
  <c r="T426" i="9"/>
  <c r="Y465" i="9"/>
  <c r="Y435" i="9"/>
  <c r="X435" i="9"/>
  <c r="Y404" i="9"/>
  <c r="X404" i="9"/>
  <c r="V387" i="9"/>
  <c r="W387" i="9"/>
  <c r="V358" i="9"/>
  <c r="W358" i="9"/>
  <c r="Z338" i="9"/>
  <c r="AA338" i="9"/>
  <c r="T370" i="9"/>
  <c r="S370" i="9"/>
  <c r="X353" i="9"/>
  <c r="Y353" i="9"/>
  <c r="Z288" i="9"/>
  <c r="Y288" i="9"/>
  <c r="W203" i="9"/>
  <c r="V203" i="9"/>
  <c r="S169" i="9"/>
  <c r="T169" i="9"/>
  <c r="Z340" i="9"/>
  <c r="AA340" i="9"/>
  <c r="Y327" i="9"/>
  <c r="Z327" i="9"/>
  <c r="Y372" i="9"/>
  <c r="X359" i="9"/>
  <c r="AA374" i="9"/>
  <c r="Z374" i="9"/>
  <c r="AA408" i="9"/>
  <c r="AA296" i="9"/>
  <c r="AB296" i="9"/>
  <c r="Y343" i="9"/>
  <c r="T332" i="9"/>
  <c r="U332" i="9"/>
  <c r="X400" i="9"/>
  <c r="X337" i="9"/>
  <c r="X362" i="9"/>
  <c r="W362" i="9"/>
  <c r="V292" i="9"/>
  <c r="U292" i="9"/>
  <c r="U238" i="9"/>
  <c r="W313" i="9"/>
  <c r="V313" i="9"/>
  <c r="U300" i="9"/>
  <c r="W227" i="9"/>
  <c r="AB246" i="9"/>
  <c r="AA246" i="9"/>
  <c r="U199" i="9"/>
  <c r="Y211" i="9"/>
  <c r="S136" i="9"/>
  <c r="T136" i="9"/>
  <c r="V231" i="9"/>
  <c r="W231" i="9"/>
  <c r="V396" i="9"/>
  <c r="U365" i="9"/>
  <c r="X412" i="9"/>
  <c r="W412" i="9"/>
  <c r="Z362" i="9"/>
  <c r="AA356" i="9"/>
  <c r="Z227" i="9"/>
  <c r="Y227" i="9"/>
  <c r="V312" i="9"/>
  <c r="AB290" i="9"/>
  <c r="AB179" i="9"/>
  <c r="AB152" i="9"/>
  <c r="AB144" i="9"/>
  <c r="T152" i="9"/>
  <c r="AB473" i="9"/>
  <c r="AA460" i="9"/>
  <c r="AB460" i="9"/>
  <c r="AM460" i="9" s="1"/>
  <c r="V468" i="9"/>
  <c r="Z474" i="9"/>
  <c r="AA446" i="9"/>
  <c r="Z441" i="9"/>
  <c r="X459" i="9"/>
  <c r="V450" i="9"/>
  <c r="AA452" i="9"/>
  <c r="Y419" i="9"/>
  <c r="X419" i="9"/>
  <c r="Y432" i="9"/>
  <c r="X432" i="9"/>
  <c r="X409" i="9"/>
  <c r="Y401" i="9"/>
  <c r="U397" i="9"/>
  <c r="V380" i="9"/>
  <c r="Y428" i="9"/>
  <c r="AB361" i="9"/>
  <c r="AA361" i="9"/>
  <c r="T337" i="9"/>
  <c r="S337" i="9"/>
  <c r="V398" i="9"/>
  <c r="AA385" i="9"/>
  <c r="T326" i="9"/>
  <c r="AB350" i="9"/>
  <c r="AB322" i="9"/>
  <c r="W354" i="9"/>
  <c r="X354" i="9"/>
  <c r="AB314" i="9"/>
  <c r="W357" i="9"/>
  <c r="X357" i="9"/>
  <c r="AM357" i="9" s="1"/>
  <c r="V341" i="9"/>
  <c r="X388" i="9"/>
  <c r="AA384" i="9"/>
  <c r="AB353" i="9"/>
  <c r="V399" i="9"/>
  <c r="X342" i="9"/>
  <c r="V319" i="9"/>
  <c r="Z370" i="9"/>
  <c r="S318" i="9"/>
  <c r="T318" i="9"/>
  <c r="X318" i="9"/>
  <c r="W308" i="9"/>
  <c r="V308" i="9"/>
  <c r="V321" i="9"/>
  <c r="Z279" i="9"/>
  <c r="Y279" i="9"/>
  <c r="AA328" i="9"/>
  <c r="Y281" i="9"/>
  <c r="S278" i="9"/>
  <c r="T278" i="9"/>
  <c r="AM278" i="9" s="1"/>
  <c r="Y245" i="9"/>
  <c r="AB228" i="9"/>
  <c r="AA267" i="9"/>
  <c r="X284" i="9"/>
  <c r="Z174" i="9"/>
  <c r="T225" i="9"/>
  <c r="AB275" i="9"/>
  <c r="T208" i="9"/>
  <c r="X189" i="9"/>
  <c r="W189" i="9"/>
  <c r="T196" i="9"/>
  <c r="S160" i="9"/>
  <c r="T160" i="9"/>
  <c r="X228" i="9"/>
  <c r="Y228" i="9"/>
  <c r="V171" i="9"/>
  <c r="W171" i="9"/>
  <c r="AB426" i="9"/>
  <c r="Y335" i="9"/>
  <c r="Z335" i="9"/>
  <c r="Z345" i="9"/>
  <c r="Y324" i="9"/>
  <c r="Z324" i="9"/>
  <c r="Y337" i="9"/>
  <c r="Z337" i="9"/>
  <c r="U378" i="9"/>
  <c r="AB394" i="9"/>
  <c r="W381" i="9"/>
  <c r="X381" i="9"/>
  <c r="V347" i="9"/>
  <c r="Y350" i="9"/>
  <c r="AA304" i="9"/>
  <c r="V336" i="9"/>
  <c r="W336" i="9"/>
  <c r="T331" i="9"/>
  <c r="AB372" i="9"/>
  <c r="AA372" i="9"/>
  <c r="AA326" i="9"/>
  <c r="V325" i="9"/>
  <c r="U325" i="9"/>
  <c r="Y314" i="9"/>
  <c r="X296" i="9"/>
  <c r="Y296" i="9"/>
  <c r="Y373" i="9"/>
  <c r="S373" i="9"/>
  <c r="V297" i="9"/>
  <c r="AM297" i="9" s="1"/>
  <c r="W297" i="9"/>
  <c r="U303" i="9"/>
  <c r="T363" i="9"/>
  <c r="V330" i="9"/>
  <c r="Z371" i="9"/>
  <c r="X310" i="9"/>
  <c r="T298" i="9"/>
  <c r="AM298" i="9" s="1"/>
  <c r="T276" i="9"/>
  <c r="S276" i="9"/>
  <c r="S255" i="9"/>
  <c r="T255" i="9"/>
  <c r="U228" i="9"/>
  <c r="T228" i="9"/>
  <c r="T284" i="9"/>
  <c r="U284" i="9"/>
  <c r="Y252" i="9"/>
  <c r="Z252" i="9"/>
  <c r="Z244" i="9"/>
  <c r="Y244" i="9"/>
  <c r="Y219" i="9"/>
  <c r="Z232" i="9"/>
  <c r="AA232" i="9"/>
  <c r="Z265" i="9"/>
  <c r="S224" i="9"/>
  <c r="T224" i="9"/>
  <c r="U247" i="9"/>
  <c r="T236" i="9"/>
  <c r="T211" i="9"/>
  <c r="U211" i="9"/>
  <c r="V191" i="9"/>
  <c r="U191" i="9"/>
  <c r="X171" i="9"/>
  <c r="Y171" i="9"/>
  <c r="AB241" i="9"/>
  <c r="T183" i="9"/>
  <c r="U183" i="9"/>
  <c r="V418" i="9"/>
  <c r="V374" i="9"/>
  <c r="W374" i="9"/>
  <c r="AA405" i="9"/>
  <c r="Y359" i="9"/>
  <c r="W370" i="9"/>
  <c r="X370" i="9"/>
  <c r="X378" i="9"/>
  <c r="U408" i="9"/>
  <c r="V379" i="9"/>
  <c r="T366" i="9"/>
  <c r="AA315" i="9"/>
  <c r="Z315" i="9"/>
  <c r="S304" i="9"/>
  <c r="T304" i="9"/>
  <c r="Y338" i="9"/>
  <c r="X338" i="9"/>
  <c r="AB331" i="9"/>
  <c r="Z312" i="9"/>
  <c r="AA312" i="9"/>
  <c r="S357" i="9"/>
  <c r="T357" i="9"/>
  <c r="U384" i="9"/>
  <c r="T384" i="9"/>
  <c r="W395" i="9"/>
  <c r="X333" i="9"/>
  <c r="T312" i="9"/>
  <c r="Z373" i="9"/>
  <c r="S301" i="9"/>
  <c r="T301" i="9"/>
  <c r="T295" i="9"/>
  <c r="U295" i="9"/>
  <c r="U369" i="9"/>
  <c r="V369" i="9"/>
  <c r="U349" i="9"/>
  <c r="V349" i="9"/>
  <c r="X304" i="9"/>
  <c r="AB276" i="9"/>
  <c r="AA276" i="9"/>
  <c r="X259" i="9"/>
  <c r="W259" i="9"/>
  <c r="AA262" i="9"/>
  <c r="AA309" i="9"/>
  <c r="T250" i="9"/>
  <c r="Y222" i="9"/>
  <c r="X222" i="9"/>
  <c r="AA220" i="9"/>
  <c r="Z220" i="9"/>
  <c r="W232" i="9"/>
  <c r="X320" i="9"/>
  <c r="U265" i="9"/>
  <c r="AB211" i="9"/>
  <c r="W199" i="9"/>
  <c r="X199" i="9"/>
  <c r="T178" i="9"/>
  <c r="Z201" i="9"/>
  <c r="Y166" i="9"/>
  <c r="Z207" i="9"/>
  <c r="U151" i="9"/>
  <c r="Z209" i="9"/>
  <c r="U404" i="9"/>
  <c r="T404" i="9"/>
  <c r="AB380" i="9"/>
  <c r="AA380" i="9"/>
  <c r="V414" i="9"/>
  <c r="AA415" i="9"/>
  <c r="S411" i="9"/>
  <c r="T411" i="9"/>
  <c r="Z395" i="9"/>
  <c r="X407" i="9"/>
  <c r="Y407" i="9"/>
  <c r="U402" i="9"/>
  <c r="Y379" i="9"/>
  <c r="X379" i="9"/>
  <c r="AA369" i="9"/>
  <c r="AB369" i="9"/>
  <c r="X382" i="9"/>
  <c r="X376" i="9"/>
  <c r="X396" i="9"/>
  <c r="W396" i="9"/>
  <c r="AA395" i="9"/>
  <c r="T361" i="9"/>
  <c r="T345" i="9"/>
  <c r="T340" i="9"/>
  <c r="AA324" i="9"/>
  <c r="AB324" i="9"/>
  <c r="X299" i="9"/>
  <c r="Y299" i="9"/>
  <c r="AA335" i="9"/>
  <c r="AB335" i="9"/>
  <c r="Z382" i="9"/>
  <c r="W312" i="9"/>
  <c r="X312" i="9"/>
  <c r="U400" i="9"/>
  <c r="V400" i="9"/>
  <c r="Y322" i="9"/>
  <c r="AB301" i="9"/>
  <c r="AA301" i="9"/>
  <c r="W306" i="9"/>
  <c r="AB299" i="9"/>
  <c r="Z303" i="9"/>
  <c r="Y303" i="9"/>
  <c r="U259" i="9"/>
  <c r="V259" i="9"/>
  <c r="V316" i="9"/>
  <c r="V289" i="9"/>
  <c r="AB329" i="9"/>
  <c r="W246" i="9"/>
  <c r="AA196" i="9"/>
  <c r="AB196" i="9"/>
  <c r="AB247" i="9"/>
  <c r="AB418" i="9"/>
  <c r="Z367" i="9"/>
  <c r="T377" i="9"/>
  <c r="U377" i="9"/>
  <c r="X408" i="9"/>
  <c r="Y394" i="9"/>
  <c r="U381" i="9"/>
  <c r="AA379" i="9"/>
  <c r="S334" i="9"/>
  <c r="T334" i="9"/>
  <c r="Z352" i="9"/>
  <c r="Z336" i="9"/>
  <c r="AA336" i="9"/>
  <c r="Y332" i="9"/>
  <c r="W348" i="9"/>
  <c r="S325" i="9"/>
  <c r="V373" i="9"/>
  <c r="Z322" i="9"/>
  <c r="Z346" i="9"/>
  <c r="AA362" i="9"/>
  <c r="V255" i="9"/>
  <c r="Y316" i="9"/>
  <c r="Y311" i="9"/>
  <c r="AA242" i="9"/>
  <c r="Z242" i="9"/>
  <c r="W240" i="9"/>
  <c r="X240" i="9"/>
  <c r="Z231" i="9"/>
  <c r="AM231" i="9" s="1"/>
  <c r="U256" i="9"/>
  <c r="V256" i="9"/>
  <c r="Y239" i="9"/>
  <c r="U219" i="9"/>
  <c r="Y238" i="9"/>
  <c r="X238" i="9"/>
  <c r="AB192" i="9"/>
  <c r="X270" i="9"/>
  <c r="W270" i="9"/>
  <c r="Z323" i="9"/>
  <c r="U269" i="9"/>
  <c r="Y272" i="9"/>
  <c r="AA300" i="9"/>
  <c r="AB300" i="9"/>
  <c r="X197" i="9"/>
  <c r="Y197" i="9"/>
  <c r="T191" i="9"/>
  <c r="S191" i="9"/>
  <c r="W193" i="9"/>
  <c r="X193" i="9"/>
  <c r="V170" i="9"/>
  <c r="W170" i="9"/>
  <c r="AA134" i="9"/>
  <c r="X93" i="9"/>
  <c r="W93" i="9"/>
  <c r="W92" i="9"/>
  <c r="V92" i="9"/>
  <c r="T145" i="9"/>
  <c r="U145" i="9"/>
  <c r="X123" i="9"/>
  <c r="Z123" i="9"/>
  <c r="V23" i="9"/>
  <c r="U23" i="9"/>
  <c r="V57" i="9"/>
  <c r="U57" i="9"/>
  <c r="U36" i="9"/>
  <c r="V36" i="9"/>
  <c r="W118" i="9"/>
  <c r="V118" i="9"/>
  <c r="X155" i="9"/>
  <c r="S81" i="9"/>
  <c r="AA43" i="9"/>
  <c r="Z43" i="9"/>
  <c r="W212" i="9"/>
  <c r="W163" i="9"/>
  <c r="V159" i="9"/>
  <c r="W139" i="9"/>
  <c r="V139" i="9"/>
  <c r="AA177" i="9"/>
  <c r="AA128" i="9"/>
  <c r="AB128" i="9"/>
  <c r="U116" i="9"/>
  <c r="V116" i="9"/>
  <c r="AB110" i="9"/>
  <c r="AB170" i="9"/>
  <c r="AA170" i="9"/>
  <c r="S141" i="9"/>
  <c r="T141" i="9"/>
  <c r="AA219" i="9"/>
  <c r="AB219" i="9"/>
  <c r="U51" i="9"/>
  <c r="T51" i="9"/>
  <c r="W37" i="9"/>
  <c r="X37" i="9"/>
  <c r="AA33" i="9"/>
  <c r="AB33" i="9"/>
  <c r="W61" i="9"/>
  <c r="V61" i="9"/>
  <c r="AA156" i="9"/>
  <c r="AB156" i="9"/>
  <c r="X225" i="9"/>
  <c r="W180" i="9"/>
  <c r="X102" i="9"/>
  <c r="W102" i="9"/>
  <c r="T120" i="9"/>
  <c r="AA90" i="9"/>
  <c r="AB90" i="9"/>
  <c r="V75" i="9"/>
  <c r="U75" i="9"/>
  <c r="E19" i="3"/>
  <c r="E22" i="3" s="1"/>
  <c r="E33" i="3"/>
  <c r="D19" i="3"/>
  <c r="D22" i="3" s="1"/>
  <c r="D33" i="3"/>
  <c r="AB129" i="9"/>
  <c r="AA129" i="9"/>
  <c r="AA70" i="9"/>
  <c r="T57" i="9"/>
  <c r="X81" i="9"/>
  <c r="S52" i="9"/>
  <c r="T52" i="9"/>
  <c r="U157" i="9"/>
  <c r="T157" i="9"/>
  <c r="AM157" i="9" s="1"/>
  <c r="W179" i="9"/>
  <c r="V179" i="9"/>
  <c r="X132" i="9"/>
  <c r="Z181" i="9"/>
  <c r="Y181" i="9"/>
  <c r="U180" i="9"/>
  <c r="T180" i="9"/>
  <c r="W172" i="9"/>
  <c r="AA140" i="9"/>
  <c r="AA100" i="9"/>
  <c r="X163" i="9"/>
  <c r="Y86" i="9"/>
  <c r="X91" i="9"/>
  <c r="AA517" i="9"/>
  <c r="Y44" i="9"/>
  <c r="X44" i="9"/>
  <c r="S19" i="9"/>
  <c r="T19" i="9"/>
  <c r="U47" i="9"/>
  <c r="V47" i="9"/>
  <c r="Z71" i="9"/>
  <c r="Y71" i="9"/>
  <c r="Y225" i="9"/>
  <c r="U181" i="9"/>
  <c r="X168" i="9"/>
  <c r="W127" i="9"/>
  <c r="X164" i="9"/>
  <c r="W164" i="9"/>
  <c r="Z120" i="9"/>
  <c r="Y120" i="9"/>
  <c r="U161" i="9"/>
  <c r="AA28" i="9"/>
  <c r="Z28" i="9"/>
  <c r="U96" i="9"/>
  <c r="T96" i="9"/>
  <c r="K56" i="3"/>
  <c r="J56" i="3"/>
  <c r="D57" i="3"/>
  <c r="D19" i="4"/>
  <c r="I56" i="3"/>
  <c r="D8" i="6"/>
  <c r="H56" i="3"/>
  <c r="G56" i="3"/>
  <c r="F8" i="6"/>
  <c r="W83" i="9"/>
  <c r="X83" i="9"/>
  <c r="U66" i="9"/>
  <c r="V66" i="9"/>
  <c r="T39" i="9"/>
  <c r="S39" i="9"/>
  <c r="U101" i="9"/>
  <c r="T101" i="9"/>
  <c r="T102" i="9"/>
  <c r="S102" i="9"/>
  <c r="T168" i="9"/>
  <c r="U168" i="9"/>
  <c r="AA234" i="9"/>
  <c r="Z234" i="9"/>
  <c r="V105" i="9"/>
  <c r="W105" i="9"/>
  <c r="T97" i="9"/>
  <c r="U97" i="9"/>
  <c r="U72" i="9"/>
  <c r="T72" i="9"/>
  <c r="Y45" i="9"/>
  <c r="Z45" i="9"/>
  <c r="X112" i="9"/>
  <c r="S93" i="9"/>
  <c r="T93" i="9"/>
  <c r="Z282" i="9"/>
  <c r="V130" i="9"/>
  <c r="W251" i="9"/>
  <c r="V251" i="9"/>
  <c r="X152" i="9"/>
  <c r="Y74" i="9"/>
  <c r="Z74" i="9"/>
  <c r="AB57" i="9"/>
  <c r="V50" i="9"/>
  <c r="AM50" i="9" s="1"/>
  <c r="D35" i="3"/>
  <c r="D34" i="3"/>
  <c r="T53" i="9"/>
  <c r="T47" i="9"/>
  <c r="S47" i="9"/>
  <c r="AA77" i="9"/>
  <c r="Z77" i="9"/>
  <c r="V77" i="9"/>
  <c r="U77" i="9"/>
  <c r="Z294" i="9"/>
  <c r="S212" i="9"/>
  <c r="AA121" i="9"/>
  <c r="Z121" i="9"/>
  <c r="Z126" i="9"/>
  <c r="S164" i="9"/>
  <c r="T164" i="9"/>
  <c r="AA87" i="9"/>
  <c r="AB87" i="9"/>
  <c r="AA204" i="9"/>
  <c r="Y147" i="9"/>
  <c r="Z78" i="9"/>
  <c r="AA78" i="9"/>
  <c r="AB93" i="9"/>
  <c r="AA93" i="9"/>
  <c r="W128" i="9"/>
  <c r="V128" i="9"/>
  <c r="AB89" i="9"/>
  <c r="T251" i="9"/>
  <c r="S251" i="9"/>
  <c r="W134" i="9"/>
  <c r="V134" i="9"/>
  <c r="AB72" i="9"/>
  <c r="W76" i="9"/>
  <c r="X49" i="9"/>
  <c r="V161" i="9"/>
  <c r="W96" i="9"/>
  <c r="AA94" i="9"/>
  <c r="AB94" i="9"/>
  <c r="X201" i="9"/>
  <c r="AB217" i="9"/>
  <c r="AA124" i="9"/>
  <c r="Z124" i="9"/>
  <c r="S294" i="9"/>
  <c r="T156" i="9"/>
  <c r="W153" i="9"/>
  <c r="Y128" i="9"/>
  <c r="Y104" i="9"/>
  <c r="AA138" i="9"/>
  <c r="AA86" i="9"/>
  <c r="Z86" i="9"/>
  <c r="U192" i="9"/>
  <c r="V192" i="9"/>
  <c r="Z105" i="9"/>
  <c r="U195" i="9"/>
  <c r="T115" i="9"/>
  <c r="U115" i="9"/>
  <c r="Y99" i="9"/>
  <c r="U29" i="9"/>
  <c r="V29" i="9"/>
  <c r="U87" i="9"/>
  <c r="T87" i="9"/>
  <c r="W62" i="9"/>
  <c r="S94" i="9"/>
  <c r="T94" i="9"/>
  <c r="V81" i="9"/>
  <c r="W55" i="9"/>
  <c r="V55" i="9"/>
  <c r="G66" i="3"/>
  <c r="F67" i="3"/>
  <c r="U117" i="9"/>
  <c r="T117" i="9"/>
  <c r="AB69" i="9"/>
  <c r="AA69" i="9"/>
  <c r="AA38" i="9"/>
  <c r="Z38" i="9"/>
  <c r="S114" i="9"/>
  <c r="T114" i="9"/>
  <c r="S56" i="9"/>
  <c r="T56" i="9"/>
  <c r="K11" i="3"/>
  <c r="X62" i="9"/>
  <c r="W25" i="9"/>
  <c r="X25" i="9"/>
  <c r="G6" i="3"/>
  <c r="F12" i="3"/>
  <c r="F15" i="3" s="1"/>
  <c r="F18" i="3"/>
  <c r="F17" i="3"/>
  <c r="X94" i="9"/>
  <c r="Y94" i="9"/>
  <c r="T31" i="9"/>
  <c r="V135" i="9"/>
  <c r="U135" i="9"/>
  <c r="I10" i="3"/>
  <c r="D22" i="6"/>
  <c r="AB125" i="9"/>
  <c r="AA125" i="9"/>
  <c r="W71" i="9"/>
  <c r="W17" i="9"/>
  <c r="V30" i="9"/>
  <c r="V143" i="9"/>
  <c r="U143" i="9"/>
  <c r="W109" i="9"/>
  <c r="X109" i="9"/>
  <c r="T24" i="9"/>
  <c r="U24" i="9"/>
  <c r="U125" i="9"/>
  <c r="U71" i="9"/>
  <c r="T71" i="9"/>
  <c r="V34" i="9"/>
  <c r="W34" i="9"/>
  <c r="Z143" i="9"/>
  <c r="T109" i="9"/>
  <c r="U175" i="9"/>
  <c r="AA31" i="9"/>
  <c r="AM259" i="9"/>
  <c r="T54" i="9"/>
  <c r="U54" i="9"/>
  <c r="Y91" i="9"/>
  <c r="AB122" i="9"/>
  <c r="U68" i="9"/>
  <c r="S18" i="9"/>
  <c r="T18" i="9"/>
  <c r="V175" i="9"/>
  <c r="V64" i="9"/>
  <c r="W64" i="9"/>
  <c r="X27" i="9"/>
  <c r="Y27" i="9"/>
  <c r="W46" i="9"/>
  <c r="V46" i="9"/>
  <c r="AA40" i="9"/>
  <c r="AB40" i="9"/>
  <c r="W148" i="9"/>
  <c r="X114" i="9"/>
  <c r="W114" i="9"/>
  <c r="Z82" i="9"/>
  <c r="Z69" i="9"/>
  <c r="AA37" i="9"/>
  <c r="Z37" i="9"/>
  <c r="AA169" i="9"/>
  <c r="Z169" i="9"/>
  <c r="V84" i="9"/>
  <c r="Z23" i="9"/>
  <c r="X16" i="9"/>
  <c r="AB143" i="9"/>
  <c r="AA143" i="9"/>
  <c r="U80" i="9"/>
  <c r="AB175" i="9"/>
  <c r="U149" i="9"/>
  <c r="X21" i="9"/>
  <c r="V382" i="9"/>
  <c r="U331" i="9"/>
  <c r="V303" i="9"/>
  <c r="V288" i="9"/>
  <c r="V272" i="9"/>
  <c r="T261" i="9"/>
  <c r="X360" i="9"/>
  <c r="AM360" i="9" s="1"/>
  <c r="Y289" i="9"/>
  <c r="U314" i="9"/>
  <c r="T242" i="9"/>
  <c r="Z264" i="9"/>
  <c r="AM264" i="9" s="1"/>
  <c r="Y214" i="9"/>
  <c r="U197" i="9"/>
  <c r="X246" i="9"/>
  <c r="X196" i="9"/>
  <c r="S342" i="9"/>
  <c r="Z150" i="9"/>
  <c r="AA185" i="9"/>
  <c r="S163" i="9"/>
  <c r="X156" i="9"/>
  <c r="X119" i="9"/>
  <c r="V204" i="9"/>
  <c r="W162" i="9"/>
  <c r="AA139" i="9"/>
  <c r="AA180" i="9"/>
  <c r="T110" i="9"/>
  <c r="AA92" i="9"/>
  <c r="Y51" i="9"/>
  <c r="W517" i="9"/>
  <c r="X79" i="9"/>
  <c r="X47" i="9"/>
  <c r="Z88" i="9"/>
  <c r="X63" i="9"/>
  <c r="V91" i="9"/>
  <c r="AB131" i="9"/>
  <c r="W177" i="9"/>
  <c r="AB263" i="9"/>
  <c r="U260" i="9"/>
  <c r="AB287" i="9"/>
  <c r="W295" i="9"/>
  <c r="S171" i="9"/>
  <c r="Z93" i="9"/>
  <c r="AB59" i="9"/>
  <c r="W68" i="9"/>
  <c r="T69" i="9"/>
  <c r="Y67" i="9"/>
  <c r="Y65" i="9"/>
  <c r="AA64" i="9"/>
  <c r="AA16" i="9"/>
  <c r="W89" i="9"/>
  <c r="F22" i="6"/>
  <c r="Y344" i="9"/>
  <c r="U282" i="9"/>
  <c r="V202" i="9"/>
  <c r="AB186" i="9"/>
  <c r="U241" i="9"/>
  <c r="W210" i="9"/>
  <c r="V138" i="9"/>
  <c r="Y194" i="9"/>
  <c r="Y183" i="9"/>
  <c r="X165" i="9"/>
  <c r="T252" i="9"/>
  <c r="AA172" i="9"/>
  <c r="S131" i="9"/>
  <c r="T155" i="9"/>
  <c r="AA155" i="9"/>
  <c r="U90" i="9"/>
  <c r="Y95" i="9"/>
  <c r="Z73" i="9"/>
  <c r="U86" i="9"/>
  <c r="T75" i="9"/>
  <c r="Z106" i="9"/>
  <c r="X85" i="9"/>
  <c r="Z81" i="9"/>
  <c r="Y54" i="9"/>
  <c r="Y38" i="9"/>
  <c r="K75" i="3"/>
  <c r="M75" i="3"/>
  <c r="L75" i="3"/>
  <c r="J75" i="3"/>
  <c r="D75" i="3"/>
  <c r="D77" i="3" s="1"/>
  <c r="I75" i="3"/>
  <c r="H75" i="3"/>
  <c r="G75" i="3"/>
  <c r="E75" i="3"/>
  <c r="N75" i="3"/>
  <c r="F75" i="3"/>
  <c r="AA108" i="9"/>
  <c r="Z226" i="9"/>
  <c r="V25" i="9"/>
  <c r="Y98" i="9"/>
  <c r="W94" i="9"/>
  <c r="U92" i="9"/>
  <c r="W31" i="9"/>
  <c r="G11" i="3"/>
  <c r="G17" i="3"/>
  <c r="S16" i="9"/>
  <c r="V149" i="9"/>
  <c r="AB46" i="9"/>
  <c r="Y306" i="9"/>
  <c r="AB337" i="9"/>
  <c r="T320" i="9"/>
  <c r="AA319" i="9"/>
  <c r="W268" i="9"/>
  <c r="AB221" i="9"/>
  <c r="AA238" i="9"/>
  <c r="X257" i="9"/>
  <c r="W223" i="9"/>
  <c r="Z215" i="9"/>
  <c r="U214" i="9"/>
  <c r="T246" i="9"/>
  <c r="T187" i="9"/>
  <c r="X170" i="9"/>
  <c r="U193" i="9"/>
  <c r="V146" i="9"/>
  <c r="X127" i="9"/>
  <c r="X133" i="9"/>
  <c r="AB118" i="9"/>
  <c r="AB147" i="9"/>
  <c r="Z127" i="9"/>
  <c r="X96" i="9"/>
  <c r="U59" i="9"/>
  <c r="M11" i="3"/>
  <c r="AA47" i="9"/>
  <c r="T85" i="9"/>
  <c r="Y64" i="9"/>
  <c r="AB52" i="9"/>
  <c r="U37" i="9"/>
  <c r="Z21" i="9"/>
  <c r="AA116" i="9"/>
  <c r="W167" i="9"/>
  <c r="AA250" i="9"/>
  <c r="V365" i="9"/>
  <c r="S309" i="9"/>
  <c r="W74" i="9"/>
  <c r="E35" i="3"/>
  <c r="E34" i="3"/>
  <c r="AA32" i="9"/>
  <c r="AA48" i="9"/>
  <c r="Y328" i="9"/>
  <c r="Y221" i="9"/>
  <c r="Y246" i="9"/>
  <c r="T274" i="9"/>
  <c r="AB187" i="9"/>
  <c r="Z53" i="9"/>
  <c r="Z16" i="9"/>
  <c r="J11" i="3"/>
  <c r="AM459" i="9"/>
  <c r="AM467" i="9"/>
  <c r="V27" i="9"/>
  <c r="Z114" i="9"/>
  <c r="AA206" i="9"/>
  <c r="AM206" i="9" s="1"/>
  <c r="W186" i="9"/>
  <c r="Y351" i="9"/>
  <c r="H11" i="3"/>
  <c r="X60" i="9"/>
  <c r="Y60" i="9"/>
  <c r="E10" i="4"/>
  <c r="F16" i="3"/>
  <c r="V390" i="9"/>
  <c r="AB345" i="9"/>
  <c r="Z400" i="9"/>
  <c r="U262" i="9"/>
  <c r="AB237" i="9"/>
  <c r="V166" i="9"/>
  <c r="AB138" i="9"/>
  <c r="U165" i="9"/>
  <c r="V113" i="9"/>
  <c r="V100" i="9"/>
  <c r="Z128" i="9"/>
  <c r="Y111" i="9"/>
  <c r="AA97" i="9"/>
  <c r="AB95" i="9"/>
  <c r="X51" i="9"/>
  <c r="AA34" i="9"/>
  <c r="AM442" i="9"/>
  <c r="AM500" i="9"/>
  <c r="AM501" i="9"/>
  <c r="AM517" i="9"/>
  <c r="Z49" i="9"/>
  <c r="W84" i="9"/>
  <c r="V56" i="9"/>
  <c r="V41" i="9"/>
  <c r="V267" i="9"/>
  <c r="T237" i="9"/>
  <c r="AB107" i="9"/>
  <c r="N11" i="3"/>
  <c r="AA19" i="9"/>
  <c r="W106" i="9"/>
  <c r="AB61" i="9"/>
  <c r="Y56" i="9"/>
  <c r="Y33" i="9"/>
  <c r="L11" i="3"/>
  <c r="AM58" i="9"/>
  <c r="AM247" i="9"/>
  <c r="V107" i="9"/>
  <c r="AM217" i="9" l="1"/>
  <c r="AM196" i="9"/>
  <c r="AM388" i="9"/>
  <c r="AM387" i="9"/>
  <c r="AM352" i="9"/>
  <c r="AM394" i="9"/>
  <c r="AM255" i="9"/>
  <c r="AM427" i="9"/>
  <c r="AM415" i="9"/>
  <c r="AM300" i="9"/>
  <c r="AM429" i="9"/>
  <c r="AM215" i="9"/>
  <c r="AM498" i="9"/>
  <c r="AM510" i="9"/>
  <c r="AM506" i="9"/>
  <c r="AM244" i="9"/>
  <c r="AM332" i="9"/>
  <c r="AM482" i="9"/>
  <c r="AM434" i="9"/>
  <c r="AM317" i="9"/>
  <c r="AM136" i="9"/>
  <c r="AM190" i="9"/>
  <c r="AM515" i="9"/>
  <c r="AM445" i="9"/>
  <c r="AM271" i="9"/>
  <c r="AM397" i="9"/>
  <c r="AM423" i="9"/>
  <c r="AM279" i="9"/>
  <c r="AM154" i="9"/>
  <c r="AM399" i="9"/>
  <c r="AM333" i="9"/>
  <c r="AM291" i="9"/>
  <c r="AM513" i="9"/>
  <c r="AM421" i="9"/>
  <c r="AM159" i="9"/>
  <c r="AM431" i="9"/>
  <c r="AM343" i="9"/>
  <c r="AM392" i="9"/>
  <c r="AM213" i="9"/>
  <c r="AM287" i="9"/>
  <c r="AM70" i="9"/>
  <c r="AM367" i="9"/>
  <c r="AM413" i="9"/>
  <c r="AM378" i="9"/>
  <c r="AM417" i="9"/>
  <c r="AM401" i="9"/>
  <c r="AM416" i="9"/>
  <c r="AM99" i="9"/>
  <c r="AM208" i="9"/>
  <c r="AM26" i="9"/>
  <c r="AM424" i="9"/>
  <c r="AM203" i="9"/>
  <c r="AM182" i="9"/>
  <c r="AM456" i="9"/>
  <c r="AM450" i="9"/>
  <c r="AM496" i="9"/>
  <c r="AM444" i="9"/>
  <c r="AM200" i="9"/>
  <c r="AM277" i="9"/>
  <c r="AM439" i="9"/>
  <c r="AM478" i="9"/>
  <c r="AM454" i="9"/>
  <c r="AM479" i="9"/>
  <c r="AM335" i="9"/>
  <c r="AM302" i="9"/>
  <c r="AM473" i="9"/>
  <c r="AM294" i="9"/>
  <c r="AM363" i="9"/>
  <c r="AM210" i="9"/>
  <c r="AM418" i="9"/>
  <c r="AM295" i="9"/>
  <c r="AM49" i="9"/>
  <c r="AM201" i="9"/>
  <c r="AM32" i="9"/>
  <c r="AM337" i="9"/>
  <c r="AM162" i="9"/>
  <c r="AM195" i="9"/>
  <c r="AM60" i="9"/>
  <c r="AM78" i="9"/>
  <c r="AM369" i="9"/>
  <c r="AM209" i="9"/>
  <c r="AM373" i="9"/>
  <c r="AM347" i="9"/>
  <c r="AM281" i="9"/>
  <c r="AM396" i="9"/>
  <c r="AM362" i="9"/>
  <c r="AM145" i="9"/>
  <c r="AM391" i="9"/>
  <c r="AM407" i="9"/>
  <c r="AM455" i="9"/>
  <c r="AM477" i="9"/>
  <c r="AM461" i="9"/>
  <c r="AM414" i="9"/>
  <c r="AM438" i="9"/>
  <c r="AM514" i="9"/>
  <c r="AM453" i="9"/>
  <c r="AM492" i="9"/>
  <c r="AM507" i="9"/>
  <c r="AM123" i="9"/>
  <c r="AM112" i="9"/>
  <c r="AM83" i="9"/>
  <c r="AM235" i="9"/>
  <c r="AM216" i="9"/>
  <c r="AM198" i="9"/>
  <c r="AM370" i="9"/>
  <c r="AM240" i="9"/>
  <c r="AM219" i="9"/>
  <c r="AM323" i="9"/>
  <c r="AM469" i="9"/>
  <c r="AM512" i="9"/>
  <c r="AM474" i="9"/>
  <c r="AM334" i="9"/>
  <c r="AM20" i="9"/>
  <c r="AM404" i="9"/>
  <c r="AM485" i="9"/>
  <c r="AM402" i="9"/>
  <c r="AM433" i="9"/>
  <c r="AM205" i="9"/>
  <c r="AM448" i="9"/>
  <c r="AM509" i="9"/>
  <c r="AM22" i="9"/>
  <c r="AM232" i="9"/>
  <c r="AM104" i="9"/>
  <c r="AM35" i="9"/>
  <c r="AM313" i="9"/>
  <c r="AM188" i="9"/>
  <c r="AM254" i="9"/>
  <c r="AM110" i="9"/>
  <c r="AM305" i="9"/>
  <c r="AM409" i="9"/>
  <c r="AM229" i="9"/>
  <c r="AM348" i="9"/>
  <c r="AM491" i="9"/>
  <c r="AM42" i="9"/>
  <c r="AM144" i="9"/>
  <c r="AM346" i="9"/>
  <c r="AM386" i="9"/>
  <c r="AM176" i="9"/>
  <c r="AM137" i="9"/>
  <c r="AM470" i="9"/>
  <c r="AM371" i="9"/>
  <c r="AM471" i="9"/>
  <c r="AM160" i="9"/>
  <c r="AM341" i="9"/>
  <c r="AM179" i="9"/>
  <c r="AM21" i="9"/>
  <c r="AM140" i="9"/>
  <c r="AM129" i="9"/>
  <c r="AM172" i="9"/>
  <c r="AM185" i="9"/>
  <c r="AM167" i="9"/>
  <c r="AM342" i="9"/>
  <c r="AM135" i="9"/>
  <c r="AM82" i="9"/>
  <c r="AM141" i="9"/>
  <c r="AM408" i="9"/>
  <c r="AM340" i="9"/>
  <c r="AM224" i="9"/>
  <c r="AM225" i="9"/>
  <c r="AM350" i="9"/>
  <c r="AM419" i="9"/>
  <c r="AM353" i="9"/>
  <c r="AM426" i="9"/>
  <c r="AM339" i="9"/>
  <c r="AM435" i="9"/>
  <c r="AM422" i="9"/>
  <c r="AM449" i="9"/>
  <c r="AM310" i="9"/>
  <c r="AM406" i="9"/>
  <c r="AM447" i="9"/>
  <c r="AM230" i="9"/>
  <c r="AM375" i="9"/>
  <c r="AM468" i="9"/>
  <c r="AM403" i="9"/>
  <c r="AM493" i="9"/>
  <c r="AM508" i="9"/>
  <c r="AM487" i="9"/>
  <c r="AM218" i="9"/>
  <c r="AM503" i="9"/>
  <c r="AM446" i="9"/>
  <c r="AM425" i="9"/>
  <c r="AM105" i="9"/>
  <c r="AM148" i="9"/>
  <c r="AM133" i="9"/>
  <c r="AM126" i="9"/>
  <c r="AM142" i="9"/>
  <c r="AM207" i="9"/>
  <c r="AM189" i="9"/>
  <c r="AM330" i="9"/>
  <c r="AM249" i="9"/>
  <c r="AM412" i="9"/>
  <c r="AM432" i="9"/>
  <c r="AM464" i="9"/>
  <c r="AM344" i="9"/>
  <c r="AM290" i="9"/>
  <c r="AM308" i="9"/>
  <c r="AM158" i="9"/>
  <c r="AM410" i="9"/>
  <c r="AM441" i="9"/>
  <c r="AM383" i="9"/>
  <c r="AM393" i="9"/>
  <c r="AM440" i="9"/>
  <c r="AM233" i="9"/>
  <c r="AM263" i="9"/>
  <c r="AM463" i="9"/>
  <c r="AM258" i="9"/>
  <c r="AM502" i="9"/>
  <c r="AM338" i="9"/>
  <c r="AM484" i="9"/>
  <c r="AM275" i="9"/>
  <c r="AM505" i="9"/>
  <c r="AM248" i="9"/>
  <c r="AM356" i="9"/>
  <c r="AM430" i="9"/>
  <c r="AM361" i="9"/>
  <c r="AM452" i="9"/>
  <c r="AM280" i="9"/>
  <c r="AM178" i="9"/>
  <c r="AM243" i="9"/>
  <c r="AM307" i="9"/>
  <c r="AM152" i="9"/>
  <c r="AM443" i="9"/>
  <c r="AM325" i="9"/>
  <c r="AM354" i="9"/>
  <c r="AM457" i="9"/>
  <c r="AM314" i="9"/>
  <c r="AM368" i="9"/>
  <c r="AM480" i="9"/>
  <c r="AM475" i="9"/>
  <c r="AM374" i="9"/>
  <c r="AM227" i="9"/>
  <c r="AM466" i="9"/>
  <c r="AM504" i="9"/>
  <c r="AM30" i="9"/>
  <c r="AM349" i="9"/>
  <c r="AM73" i="9"/>
  <c r="AM197" i="9"/>
  <c r="AM272" i="9"/>
  <c r="AM483" i="9"/>
  <c r="AM489" i="9"/>
  <c r="AM122" i="9"/>
  <c r="AM245" i="9"/>
  <c r="AM139" i="9"/>
  <c r="AM336" i="9"/>
  <c r="AM174" i="9"/>
  <c r="AM288" i="9"/>
  <c r="AM161" i="9"/>
  <c r="AM262" i="9"/>
  <c r="AM194" i="9"/>
  <c r="AM121" i="9"/>
  <c r="AM211" i="9"/>
  <c r="AM117" i="9"/>
  <c r="AM372" i="9"/>
  <c r="AM111" i="9"/>
  <c r="AM156" i="9"/>
  <c r="AM101" i="9"/>
  <c r="AM257" i="9"/>
  <c r="AM329" i="9"/>
  <c r="AM265" i="9"/>
  <c r="AM61" i="9"/>
  <c r="AM192" i="9"/>
  <c r="AM86" i="9"/>
  <c r="AM261" i="9"/>
  <c r="AM400" i="9"/>
  <c r="AM132" i="9"/>
  <c r="AM511" i="9"/>
  <c r="AM150" i="9"/>
  <c r="AM486" i="9"/>
  <c r="AM286" i="9"/>
  <c r="AM143" i="9"/>
  <c r="AM405" i="9"/>
  <c r="AM318" i="9"/>
  <c r="AM202" i="9"/>
  <c r="AM124" i="9"/>
  <c r="AM379" i="9"/>
  <c r="AM284" i="9"/>
  <c r="AM476" i="9"/>
  <c r="AM107" i="9"/>
  <c r="AM125" i="9"/>
  <c r="AM17" i="9"/>
  <c r="AM180" i="9"/>
  <c r="AM120" i="9"/>
  <c r="AM398" i="9"/>
  <c r="AM376" i="9"/>
  <c r="AM296" i="9"/>
  <c r="AM221" i="9"/>
  <c r="AM59" i="9"/>
  <c r="AM146" i="9"/>
  <c r="AM64" i="9"/>
  <c r="AM115" i="9"/>
  <c r="AM36" i="9"/>
  <c r="AM220" i="9"/>
  <c r="AM283" i="9"/>
  <c r="AM428" i="9"/>
  <c r="AM253" i="9"/>
  <c r="AM299" i="9"/>
  <c r="AM250" i="9"/>
  <c r="AM134" i="9"/>
  <c r="AM116" i="9"/>
  <c r="AM187" i="9"/>
  <c r="AM155" i="9"/>
  <c r="AM171" i="9"/>
  <c r="AM149" i="9"/>
  <c r="AM153" i="9"/>
  <c r="AM28" i="9"/>
  <c r="AM43" i="9"/>
  <c r="AM199" i="9"/>
  <c r="AM292" i="9"/>
  <c r="AM358" i="9"/>
  <c r="AM436" i="9"/>
  <c r="AM499" i="9"/>
  <c r="AM385" i="9"/>
  <c r="AM238" i="9"/>
  <c r="AM38" i="9"/>
  <c r="AM175" i="9"/>
  <c r="AM45" i="9"/>
  <c r="AM234" i="9"/>
  <c r="AM96" i="9"/>
  <c r="AM164" i="9"/>
  <c r="AM270" i="9"/>
  <c r="AM377" i="9"/>
  <c r="AM411" i="9"/>
  <c r="AM312" i="9"/>
  <c r="AM366" i="9"/>
  <c r="AM326" i="9"/>
  <c r="AM251" i="9"/>
  <c r="AM91" i="9"/>
  <c r="AM72" i="9"/>
  <c r="AM168" i="9"/>
  <c r="AM41" i="9"/>
  <c r="AM52" i="9"/>
  <c r="AM260" i="9"/>
  <c r="AM237" i="9"/>
  <c r="AM186" i="9"/>
  <c r="AM390" i="9"/>
  <c r="AM147" i="9"/>
  <c r="AM274" i="9"/>
  <c r="AM320" i="9"/>
  <c r="AM25" i="9"/>
  <c r="AM67" i="9"/>
  <c r="AM29" i="9"/>
  <c r="AM40" i="9"/>
  <c r="AM85" i="9"/>
  <c r="AM214" i="9"/>
  <c r="AM242" i="9"/>
  <c r="AM138" i="9"/>
  <c r="AM27" i="9"/>
  <c r="AM309" i="9"/>
  <c r="AM81" i="9"/>
  <c r="AM382" i="9"/>
  <c r="AM114" i="9"/>
  <c r="AM128" i="9"/>
  <c r="AM87" i="9"/>
  <c r="AM177" i="9"/>
  <c r="AM57" i="9"/>
  <c r="AM92" i="9"/>
  <c r="AM191" i="9"/>
  <c r="AM256" i="9"/>
  <c r="AM316" i="9"/>
  <c r="AM324" i="9"/>
  <c r="AM395" i="9"/>
  <c r="AM304" i="9"/>
  <c r="AM315" i="9"/>
  <c r="AM276" i="9"/>
  <c r="AM228" i="9"/>
  <c r="AM384" i="9"/>
  <c r="AM322" i="9"/>
  <c r="AM327" i="9"/>
  <c r="AM420" i="9"/>
  <c r="AM355" i="9"/>
  <c r="AM204" i="9"/>
  <c r="AM303" i="9"/>
  <c r="AM33" i="9"/>
  <c r="AM46" i="9"/>
  <c r="AM94" i="9"/>
  <c r="AM89" i="9"/>
  <c r="AM93" i="9"/>
  <c r="AM37" i="9"/>
  <c r="AM170" i="9"/>
  <c r="AM44" i="9"/>
  <c r="I11" i="3"/>
  <c r="AM458" i="9"/>
  <c r="AM494" i="9"/>
  <c r="F35" i="3"/>
  <c r="F34" i="3"/>
  <c r="AM193" i="9"/>
  <c r="AM241" i="9"/>
  <c r="AM47" i="9"/>
  <c r="AM222" i="9"/>
  <c r="AM23" i="9"/>
  <c r="AM34" i="9"/>
  <c r="AE14" i="9"/>
  <c r="G50" i="3"/>
  <c r="G20" i="4"/>
  <c r="H66" i="3"/>
  <c r="G67" i="3"/>
  <c r="AM62" i="9"/>
  <c r="AY49" i="9"/>
  <c r="AM169" i="9"/>
  <c r="AM183" i="9"/>
  <c r="AM351" i="9"/>
  <c r="AM76" i="9"/>
  <c r="AM79" i="9"/>
  <c r="AM75" i="9"/>
  <c r="AM108" i="9"/>
  <c r="AM77" i="9"/>
  <c r="AM306" i="9"/>
  <c r="AM301" i="9"/>
  <c r="AM268" i="9"/>
  <c r="AM109" i="9"/>
  <c r="AM66" i="9"/>
  <c r="AM51" i="9"/>
  <c r="AM151" i="9"/>
  <c r="AM56" i="9"/>
  <c r="AM54" i="9"/>
  <c r="E62" i="3"/>
  <c r="E43" i="3"/>
  <c r="AM48" i="9"/>
  <c r="AM319" i="9"/>
  <c r="AM246" i="9"/>
  <c r="AM166" i="9"/>
  <c r="AM55" i="9"/>
  <c r="D61" i="3"/>
  <c r="D11" i="4"/>
  <c r="D42" i="3"/>
  <c r="D38" i="3"/>
  <c r="AM359" i="9"/>
  <c r="AM113" i="9"/>
  <c r="AM130" i="9"/>
  <c r="AM74" i="9"/>
  <c r="AM328" i="9"/>
  <c r="E70" i="3"/>
  <c r="E44" i="3"/>
  <c r="AM127" i="9"/>
  <c r="AM267" i="9"/>
  <c r="AM63" i="9"/>
  <c r="AM165" i="9"/>
  <c r="AM289" i="9"/>
  <c r="AM163" i="9"/>
  <c r="AM84" i="9"/>
  <c r="AM53" i="9"/>
  <c r="D62" i="3"/>
  <c r="D43" i="3"/>
  <c r="AM102" i="9"/>
  <c r="AM90" i="9"/>
  <c r="D22" i="4"/>
  <c r="D9" i="4"/>
  <c r="D24" i="3"/>
  <c r="D8" i="4"/>
  <c r="AM97" i="9"/>
  <c r="AM31" i="9"/>
  <c r="AM80" i="9"/>
  <c r="AM282" i="9"/>
  <c r="AM18" i="9"/>
  <c r="AM24" i="9"/>
  <c r="E55" i="3"/>
  <c r="D73" i="3"/>
  <c r="AM181" i="9"/>
  <c r="AM381" i="9"/>
  <c r="AM345" i="9"/>
  <c r="AM95" i="9"/>
  <c r="AM223" i="9"/>
  <c r="AM106" i="9"/>
  <c r="AM68" i="9"/>
  <c r="AM71" i="9"/>
  <c r="AM16" i="9"/>
  <c r="G16" i="3"/>
  <c r="D10" i="6"/>
  <c r="AM118" i="9"/>
  <c r="AM131" i="9"/>
  <c r="AM331" i="9"/>
  <c r="AM226" i="9"/>
  <c r="AM69" i="9"/>
  <c r="AM88" i="9"/>
  <c r="AM252" i="9"/>
  <c r="AM365" i="9"/>
  <c r="AM119" i="9"/>
  <c r="AM100" i="9"/>
  <c r="J50" i="3"/>
  <c r="J20" i="4"/>
  <c r="AH14" i="9"/>
  <c r="AM98" i="9"/>
  <c r="AM65" i="9"/>
  <c r="AM311" i="9"/>
  <c r="D44" i="3"/>
  <c r="D70" i="3"/>
  <c r="K20" i="4"/>
  <c r="K50" i="3"/>
  <c r="AI14" i="9"/>
  <c r="E11" i="4"/>
  <c r="E38" i="3"/>
  <c r="E61" i="3"/>
  <c r="E42" i="3"/>
  <c r="E8" i="4"/>
  <c r="E9" i="4"/>
  <c r="AF14" i="9"/>
  <c r="H50" i="3"/>
  <c r="H20" i="4"/>
  <c r="F19" i="3"/>
  <c r="F22" i="3" s="1"/>
  <c r="F33" i="3"/>
  <c r="AM212" i="9"/>
  <c r="H6" i="3"/>
  <c r="G18" i="3"/>
  <c r="G12" i="3"/>
  <c r="G15" i="3" s="1"/>
  <c r="AM39" i="9"/>
  <c r="I50" i="3"/>
  <c r="I20" i="4"/>
  <c r="AG14" i="9"/>
  <c r="AM19" i="9"/>
  <c r="F9" i="4" l="1"/>
  <c r="F8" i="4"/>
  <c r="E14" i="4"/>
  <c r="E18" i="4" s="1"/>
  <c r="E27" i="4"/>
  <c r="AY97" i="9"/>
  <c r="AY18" i="9"/>
  <c r="AY58" i="9"/>
  <c r="BE30" i="9"/>
  <c r="AY14" i="9"/>
  <c r="AY12" i="9"/>
  <c r="AY8" i="9"/>
  <c r="AY16" i="9"/>
  <c r="AY96" i="9"/>
  <c r="AY11" i="9"/>
  <c r="AY7" i="9"/>
  <c r="AY15" i="9"/>
  <c r="AY9" i="9"/>
  <c r="BE31" i="9"/>
  <c r="AY17" i="9"/>
  <c r="AY13" i="9"/>
  <c r="AY10" i="9"/>
  <c r="E47" i="3"/>
  <c r="E57" i="3"/>
  <c r="F62" i="3"/>
  <c r="F43" i="3"/>
  <c r="I6" i="3"/>
  <c r="H18" i="3"/>
  <c r="H12" i="3"/>
  <c r="H15" i="3" s="1"/>
  <c r="H17" i="3"/>
  <c r="F70" i="3"/>
  <c r="F44" i="3"/>
  <c r="H16" i="3"/>
  <c r="D27" i="4"/>
  <c r="D14" i="4"/>
  <c r="D26" i="3"/>
  <c r="I66" i="3"/>
  <c r="H67" i="3"/>
  <c r="I16" i="3"/>
  <c r="G33" i="3"/>
  <c r="G19" i="3"/>
  <c r="G22" i="3" s="1"/>
  <c r="F61" i="3"/>
  <c r="F42" i="3"/>
  <c r="F11" i="4"/>
  <c r="F38" i="3"/>
  <c r="G34" i="3"/>
  <c r="G35" i="3"/>
  <c r="F10" i="6"/>
  <c r="I18" i="3" l="1"/>
  <c r="J6" i="3"/>
  <c r="I12" i="3"/>
  <c r="I15" i="3" s="1"/>
  <c r="I17" i="3"/>
  <c r="AV45" i="9"/>
  <c r="AX45" i="9"/>
  <c r="AY45" i="9" s="1"/>
  <c r="BE32" i="9"/>
  <c r="AV42" i="9" s="1"/>
  <c r="AW44" i="9"/>
  <c r="G62" i="3"/>
  <c r="G43" i="3"/>
  <c r="J66" i="3"/>
  <c r="I67" i="3"/>
  <c r="H34" i="3"/>
  <c r="H35" i="3"/>
  <c r="G11" i="4"/>
  <c r="G61" i="3"/>
  <c r="G42" i="3"/>
  <c r="G38" i="3"/>
  <c r="AX32" i="9"/>
  <c r="AW32" i="9"/>
  <c r="D28" i="3"/>
  <c r="D27" i="3"/>
  <c r="F55" i="3"/>
  <c r="E73" i="3"/>
  <c r="E21" i="4"/>
  <c r="AC13" i="9"/>
  <c r="E23" i="3"/>
  <c r="E28" i="4"/>
  <c r="E29" i="4" s="1"/>
  <c r="E22" i="4"/>
  <c r="E24" i="4" s="1"/>
  <c r="G70" i="3"/>
  <c r="G44" i="3"/>
  <c r="I34" i="3"/>
  <c r="I35" i="3"/>
  <c r="F14" i="4"/>
  <c r="F18" i="4" s="1"/>
  <c r="F27" i="4"/>
  <c r="D15" i="4"/>
  <c r="E15" i="4" s="1"/>
  <c r="D12" i="6"/>
  <c r="F12" i="6"/>
  <c r="D18" i="4"/>
  <c r="D24" i="4" s="1"/>
  <c r="G8" i="4"/>
  <c r="G9" i="4"/>
  <c r="H33" i="3"/>
  <c r="H19" i="3"/>
  <c r="H22" i="3" s="1"/>
  <c r="AW37" i="9" l="1"/>
  <c r="AW36" i="9"/>
  <c r="AV40" i="9"/>
  <c r="AV34" i="9"/>
  <c r="AW43" i="9"/>
  <c r="AW41" i="9"/>
  <c r="AV35" i="9"/>
  <c r="AX35" i="9" s="1"/>
  <c r="AY35" i="9" s="1"/>
  <c r="AV39" i="9"/>
  <c r="AV38" i="9"/>
  <c r="AV41" i="9"/>
  <c r="AV37" i="9"/>
  <c r="AX37" i="9" s="1"/>
  <c r="AY37" i="9" s="1"/>
  <c r="AV36" i="9"/>
  <c r="AX36" i="9" s="1"/>
  <c r="AY36" i="9" s="1"/>
  <c r="AV43" i="9"/>
  <c r="AX43" i="9" s="1"/>
  <c r="AY43" i="9" s="1"/>
  <c r="AY32" i="9"/>
  <c r="E25" i="3"/>
  <c r="H44" i="3"/>
  <c r="H70" i="3"/>
  <c r="H8" i="4"/>
  <c r="H9" i="4"/>
  <c r="D36" i="3"/>
  <c r="D29" i="3"/>
  <c r="D40" i="3" s="1"/>
  <c r="AW35" i="9"/>
  <c r="AW33" i="9"/>
  <c r="AW40" i="9"/>
  <c r="AX40" i="9" s="1"/>
  <c r="AY40" i="9" s="1"/>
  <c r="H43" i="3"/>
  <c r="H62" i="3"/>
  <c r="F57" i="3"/>
  <c r="F47" i="3"/>
  <c r="H11" i="4"/>
  <c r="H61" i="3"/>
  <c r="H42" i="3"/>
  <c r="H38" i="3"/>
  <c r="D13" i="6"/>
  <c r="F13" i="6"/>
  <c r="E24" i="3"/>
  <c r="AV44" i="9"/>
  <c r="AX44" i="9" s="1"/>
  <c r="AY44" i="9" s="1"/>
  <c r="F15" i="4"/>
  <c r="I70" i="3"/>
  <c r="I44" i="3"/>
  <c r="AC21" i="9"/>
  <c r="AC40" i="9"/>
  <c r="AC91" i="9"/>
  <c r="AC51" i="9"/>
  <c r="AC30" i="9"/>
  <c r="AC32" i="9"/>
  <c r="AC70" i="9"/>
  <c r="AC78" i="9"/>
  <c r="AC514" i="9"/>
  <c r="AC437" i="9"/>
  <c r="AC497" i="9"/>
  <c r="AC476" i="9"/>
  <c r="AC364" i="9"/>
  <c r="AC487" i="9"/>
  <c r="AC449" i="9"/>
  <c r="AC496" i="9"/>
  <c r="AC374" i="9"/>
  <c r="AC218" i="9"/>
  <c r="AC157" i="9"/>
  <c r="AC356" i="9"/>
  <c r="AC257" i="9"/>
  <c r="AC192" i="9"/>
  <c r="AC144" i="9"/>
  <c r="AC442" i="9"/>
  <c r="AC414" i="9"/>
  <c r="AC347" i="9"/>
  <c r="AC311" i="9"/>
  <c r="AC196" i="9"/>
  <c r="AC386" i="9"/>
  <c r="AC147" i="9"/>
  <c r="AC308" i="9"/>
  <c r="AC76" i="9"/>
  <c r="AC59" i="9"/>
  <c r="AC41" i="9"/>
  <c r="AC53" i="9"/>
  <c r="AC183" i="9"/>
  <c r="AC110" i="9"/>
  <c r="AC89" i="9"/>
  <c r="AC142" i="9"/>
  <c r="AC254" i="9"/>
  <c r="AC33" i="9"/>
  <c r="AC24" i="9"/>
  <c r="AC446" i="9"/>
  <c r="AC470" i="9"/>
  <c r="AC498" i="9"/>
  <c r="AC447" i="9"/>
  <c r="AC505" i="9"/>
  <c r="AC422" i="9"/>
  <c r="AC326" i="9"/>
  <c r="AC443" i="9"/>
  <c r="AC432" i="9"/>
  <c r="AC465" i="9"/>
  <c r="AC355" i="9"/>
  <c r="AC468" i="9"/>
  <c r="AC467" i="9"/>
  <c r="AC404" i="9"/>
  <c r="AC431" i="9"/>
  <c r="AC266" i="9"/>
  <c r="AC173" i="9"/>
  <c r="AC339" i="9"/>
  <c r="AC401" i="9"/>
  <c r="AC372" i="9"/>
  <c r="AC286" i="9"/>
  <c r="AC167" i="9"/>
  <c r="AC340" i="9"/>
  <c r="AC368" i="9"/>
  <c r="AC203" i="9"/>
  <c r="AC90" i="9"/>
  <c r="AC139" i="9"/>
  <c r="AC112" i="9"/>
  <c r="AC46" i="9"/>
  <c r="AC38" i="9"/>
  <c r="AC128" i="9"/>
  <c r="AC185" i="9"/>
  <c r="AC103" i="9"/>
  <c r="AC85" i="9"/>
  <c r="AC424" i="9"/>
  <c r="AC288" i="9"/>
  <c r="AC445" i="9"/>
  <c r="AC383" i="9"/>
  <c r="AC451" i="9"/>
  <c r="AC338" i="9"/>
  <c r="AC474" i="9"/>
  <c r="AC410" i="9"/>
  <c r="AC427" i="9"/>
  <c r="AC317" i="9"/>
  <c r="AC283" i="9"/>
  <c r="AC381" i="9"/>
  <c r="AC336" i="9"/>
  <c r="AC314" i="9"/>
  <c r="AC289" i="9"/>
  <c r="AC265" i="9"/>
  <c r="AC346" i="9"/>
  <c r="AC178" i="9"/>
  <c r="AC362" i="9"/>
  <c r="AC205" i="9"/>
  <c r="AC165" i="9"/>
  <c r="AC109" i="9"/>
  <c r="AC211" i="9"/>
  <c r="AC148" i="9"/>
  <c r="AC226" i="9"/>
  <c r="AC502" i="9"/>
  <c r="AC515" i="9"/>
  <c r="AC510" i="9"/>
  <c r="AC491" i="9"/>
  <c r="AC480" i="9"/>
  <c r="AC440" i="9"/>
  <c r="AC499" i="9"/>
  <c r="AC237" i="9"/>
  <c r="AC366" i="9"/>
  <c r="AC479" i="9"/>
  <c r="AC475" i="9"/>
  <c r="AC377" i="9"/>
  <c r="AC477" i="9"/>
  <c r="AC444" i="9"/>
  <c r="AC394" i="9"/>
  <c r="AC241" i="9"/>
  <c r="AC298" i="9"/>
  <c r="AC485" i="9"/>
  <c r="AC434" i="9"/>
  <c r="AC228" i="9"/>
  <c r="AC398" i="9"/>
  <c r="AC227" i="9"/>
  <c r="AC378" i="9"/>
  <c r="AC323" i="9"/>
  <c r="AC195" i="9"/>
  <c r="AC290" i="9"/>
  <c r="AC217" i="9"/>
  <c r="AC384" i="9"/>
  <c r="AC75" i="9"/>
  <c r="AC156" i="9"/>
  <c r="AC450" i="9"/>
  <c r="AC433" i="9"/>
  <c r="AC400" i="9"/>
  <c r="AC391" i="9"/>
  <c r="AC439" i="9"/>
  <c r="AC436" i="9"/>
  <c r="AC331" i="9"/>
  <c r="AC441" i="9"/>
  <c r="AC397" i="9"/>
  <c r="AC306" i="9"/>
  <c r="AC197" i="9"/>
  <c r="AC399" i="9"/>
  <c r="AC320" i="9"/>
  <c r="AC187" i="9"/>
  <c r="AC201" i="9"/>
  <c r="AC428" i="9"/>
  <c r="AC236" i="9"/>
  <c r="AC330" i="9"/>
  <c r="AC239" i="9"/>
  <c r="AC332" i="9"/>
  <c r="AC232" i="9"/>
  <c r="AC61" i="9"/>
  <c r="AC177" i="9"/>
  <c r="AC204" i="9"/>
  <c r="AC82" i="9"/>
  <c r="AC73" i="9"/>
  <c r="AC493" i="9"/>
  <c r="AC513" i="9"/>
  <c r="AC472" i="9"/>
  <c r="AC457" i="9"/>
  <c r="AC501" i="9"/>
  <c r="AC506" i="9"/>
  <c r="AC495" i="9"/>
  <c r="AC507" i="9"/>
  <c r="AC463" i="9"/>
  <c r="AC448" i="9"/>
  <c r="AC413" i="9"/>
  <c r="AC327" i="9"/>
  <c r="AC395" i="9"/>
  <c r="AC233" i="9"/>
  <c r="AC464" i="9"/>
  <c r="AC379" i="9"/>
  <c r="AC438" i="9"/>
  <c r="AC360" i="9"/>
  <c r="AC245" i="9"/>
  <c r="AC170" i="9"/>
  <c r="AC471" i="9"/>
  <c r="AC361" i="9"/>
  <c r="AC365" i="9"/>
  <c r="AC261" i="9"/>
  <c r="AC87" i="9"/>
  <c r="AC405" i="9"/>
  <c r="AC371" i="9"/>
  <c r="AC412" i="9"/>
  <c r="AC484" i="9"/>
  <c r="AC425" i="9"/>
  <c r="AC180" i="9"/>
  <c r="AC488" i="9"/>
  <c r="AC393" i="9"/>
  <c r="AC462" i="9"/>
  <c r="AC461" i="9"/>
  <c r="AC469" i="9"/>
  <c r="AC312" i="9"/>
  <c r="AC329" i="9"/>
  <c r="AC152" i="9"/>
  <c r="AC352" i="9"/>
  <c r="AC246" i="9"/>
  <c r="AC389" i="9"/>
  <c r="AC285" i="9"/>
  <c r="AC459" i="9"/>
  <c r="AC219" i="9"/>
  <c r="AC145" i="9"/>
  <c r="AC27" i="9"/>
  <c r="AC28" i="9"/>
  <c r="AC135" i="9"/>
  <c r="AC297" i="9"/>
  <c r="AC44" i="9"/>
  <c r="AC134" i="9"/>
  <c r="AC456" i="9"/>
  <c r="AC349" i="9"/>
  <c r="AC275" i="9"/>
  <c r="AC84" i="9"/>
  <c r="AC229" i="9"/>
  <c r="AC264" i="9"/>
  <c r="AC88" i="9"/>
  <c r="AC77" i="9"/>
  <c r="AC335" i="9"/>
  <c r="AC65" i="9"/>
  <c r="AC280" i="9"/>
  <c r="AC154" i="9"/>
  <c r="AC199" i="9"/>
  <c r="AC22" i="9"/>
  <c r="AC105" i="9"/>
  <c r="AC486" i="9"/>
  <c r="AC396" i="9"/>
  <c r="AC256" i="9"/>
  <c r="AC54" i="9"/>
  <c r="AC310" i="9"/>
  <c r="AC49" i="9"/>
  <c r="AC284" i="9"/>
  <c r="AC60" i="9"/>
  <c r="AC234" i="9"/>
  <c r="AC67" i="9"/>
  <c r="AC268" i="9"/>
  <c r="AC162" i="9"/>
  <c r="AC132" i="9"/>
  <c r="AC34" i="9"/>
  <c r="AC242" i="9"/>
  <c r="AC25" i="9"/>
  <c r="AC291" i="9"/>
  <c r="AC121" i="9"/>
  <c r="AC482" i="9"/>
  <c r="AC489" i="9"/>
  <c r="AC271" i="9"/>
  <c r="AC345" i="9"/>
  <c r="AC300" i="9"/>
  <c r="AC259" i="9"/>
  <c r="AC369" i="9"/>
  <c r="AC104" i="9"/>
  <c r="AC63" i="9"/>
  <c r="AC253" i="9"/>
  <c r="AC421" i="9"/>
  <c r="AC83" i="9"/>
  <c r="AC190" i="9"/>
  <c r="AC119" i="9"/>
  <c r="AC273" i="9"/>
  <c r="AC215" i="9"/>
  <c r="AC20" i="9"/>
  <c r="AC221" i="9"/>
  <c r="AC161" i="9"/>
  <c r="AC250" i="9"/>
  <c r="AC122" i="9"/>
  <c r="AC202" i="9"/>
  <c r="AC117" i="9"/>
  <c r="AC509" i="9"/>
  <c r="AC130" i="9"/>
  <c r="AC231" i="9"/>
  <c r="AC295" i="9"/>
  <c r="AC511" i="9"/>
  <c r="AC313" i="9"/>
  <c r="AC123" i="9"/>
  <c r="AC95" i="9"/>
  <c r="AC118" i="9"/>
  <c r="AC517" i="9"/>
  <c r="AC420" i="9"/>
  <c r="AC137" i="9"/>
  <c r="AC31" i="9"/>
  <c r="AC68" i="9"/>
  <c r="AC96" i="9"/>
  <c r="AC29" i="9"/>
  <c r="AC321" i="9"/>
  <c r="AC258" i="9"/>
  <c r="AC307" i="9"/>
  <c r="AC248" i="9"/>
  <c r="AC74" i="9"/>
  <c r="AC460" i="9"/>
  <c r="AC249" i="9"/>
  <c r="AC188" i="9"/>
  <c r="AC97" i="9"/>
  <c r="AC43" i="9"/>
  <c r="AC315" i="9"/>
  <c r="AC146" i="9"/>
  <c r="AC86" i="9"/>
  <c r="AC354" i="9"/>
  <c r="AC194" i="9"/>
  <c r="AC429" i="9"/>
  <c r="AC267" i="9"/>
  <c r="AC287" i="9"/>
  <c r="AC277" i="9"/>
  <c r="AC206" i="9"/>
  <c r="AC376" i="9"/>
  <c r="AC512" i="9"/>
  <c r="AC390" i="9"/>
  <c r="AC270" i="9"/>
  <c r="AC415" i="9"/>
  <c r="AC143" i="9"/>
  <c r="AC129" i="9"/>
  <c r="AC358" i="9"/>
  <c r="AC149" i="9"/>
  <c r="AC503" i="9"/>
  <c r="AC351" i="9"/>
  <c r="AC98" i="9"/>
  <c r="AC69" i="9"/>
  <c r="AC454" i="9"/>
  <c r="AC407" i="9"/>
  <c r="AC243" i="9"/>
  <c r="AC181" i="9"/>
  <c r="AC333" i="9"/>
  <c r="AC281" i="9"/>
  <c r="AC214" i="9"/>
  <c r="AC452" i="9"/>
  <c r="AC348" i="9"/>
  <c r="AC166" i="9"/>
  <c r="AC116" i="9"/>
  <c r="AC419" i="9"/>
  <c r="AC244" i="9"/>
  <c r="AC220" i="9"/>
  <c r="AC108" i="9"/>
  <c r="AC158" i="9"/>
  <c r="AC466" i="9"/>
  <c r="AC303" i="9"/>
  <c r="AC127" i="9"/>
  <c r="AC115" i="9"/>
  <c r="AC274" i="9"/>
  <c r="AC216" i="9"/>
  <c r="AC101" i="9"/>
  <c r="AC124" i="9"/>
  <c r="AC324" i="9"/>
  <c r="AC402" i="9"/>
  <c r="AC247" i="9"/>
  <c r="AC186" i="9"/>
  <c r="AC316" i="9"/>
  <c r="AC453" i="9"/>
  <c r="AC208" i="9"/>
  <c r="AC155" i="9"/>
  <c r="AC344" i="9"/>
  <c r="AC92" i="9"/>
  <c r="AC140" i="9"/>
  <c r="AC209" i="9"/>
  <c r="AC282" i="9"/>
  <c r="AC198" i="9"/>
  <c r="AC111" i="9"/>
  <c r="AC42" i="9"/>
  <c r="AC200" i="9"/>
  <c r="AC353" i="9"/>
  <c r="AC133" i="9"/>
  <c r="AC66" i="9"/>
  <c r="AC260" i="9"/>
  <c r="AC113" i="9"/>
  <c r="AC48" i="9"/>
  <c r="AC408" i="9"/>
  <c r="AC238" i="9"/>
  <c r="AC107" i="9"/>
  <c r="AC478" i="9"/>
  <c r="AC125" i="9"/>
  <c r="AC184" i="9"/>
  <c r="AC189" i="9"/>
  <c r="AC213" i="9"/>
  <c r="AC99" i="9"/>
  <c r="AC106" i="9"/>
  <c r="AC272" i="9"/>
  <c r="AC138" i="9"/>
  <c r="AC367" i="9"/>
  <c r="AC417" i="9"/>
  <c r="AC279" i="9"/>
  <c r="AC222" i="9"/>
  <c r="AC151" i="9"/>
  <c r="AC263" i="9"/>
  <c r="AC302" i="9"/>
  <c r="AC240" i="9"/>
  <c r="AC100" i="9"/>
  <c r="AC210" i="9"/>
  <c r="AC490" i="9"/>
  <c r="AC416" i="9"/>
  <c r="AC328" i="9"/>
  <c r="AC225" i="9"/>
  <c r="AC252" i="9"/>
  <c r="AC172" i="9"/>
  <c r="AC57" i="9"/>
  <c r="AC17" i="9"/>
  <c r="AC359" i="9"/>
  <c r="AC64" i="9"/>
  <c r="AC50" i="9"/>
  <c r="AC262" i="9"/>
  <c r="AC388" i="9"/>
  <c r="AC175" i="9"/>
  <c r="AC235" i="9"/>
  <c r="AC153" i="9"/>
  <c r="AC72" i="9"/>
  <c r="AC36" i="9"/>
  <c r="AC322" i="9"/>
  <c r="AC319" i="9"/>
  <c r="AC293" i="9"/>
  <c r="AC292" i="9"/>
  <c r="AC174" i="9"/>
  <c r="AC79" i="9"/>
  <c r="AC387" i="9"/>
  <c r="AC45" i="9"/>
  <c r="AC23" i="9"/>
  <c r="AC350" i="9"/>
  <c r="AC269" i="9"/>
  <c r="AC120" i="9"/>
  <c r="AC168" i="9"/>
  <c r="AC55" i="9"/>
  <c r="AC182" i="9"/>
  <c r="AC58" i="9"/>
  <c r="AC126" i="9"/>
  <c r="AC223" i="9"/>
  <c r="AC62" i="9"/>
  <c r="AC343" i="9"/>
  <c r="AC375" i="9"/>
  <c r="AC299" i="9"/>
  <c r="AC150" i="9"/>
  <c r="AC159" i="9"/>
  <c r="AC37" i="9"/>
  <c r="AC26" i="9"/>
  <c r="AC207" i="9"/>
  <c r="AC341" i="9"/>
  <c r="AC305" i="9"/>
  <c r="AC494" i="9"/>
  <c r="AC409" i="9"/>
  <c r="AC363" i="9"/>
  <c r="AC176" i="9"/>
  <c r="AC230" i="9"/>
  <c r="AC80" i="9"/>
  <c r="AC71" i="9"/>
  <c r="AC35" i="9"/>
  <c r="AC193" i="9"/>
  <c r="AC171" i="9"/>
  <c r="AC334" i="9"/>
  <c r="AC309" i="9"/>
  <c r="AC191" i="9"/>
  <c r="AC301" i="9"/>
  <c r="AC337" i="9"/>
  <c r="AC370" i="9"/>
  <c r="AC380" i="9"/>
  <c r="AC406" i="9"/>
  <c r="AC504" i="9"/>
  <c r="AC52" i="9"/>
  <c r="AC224" i="9"/>
  <c r="AC342" i="9"/>
  <c r="AC357" i="9"/>
  <c r="AC455" i="9"/>
  <c r="AC418" i="9"/>
  <c r="AC179" i="9"/>
  <c r="AC458" i="9"/>
  <c r="AC255" i="9"/>
  <c r="AC94" i="9"/>
  <c r="AC39" i="9"/>
  <c r="AC19" i="9"/>
  <c r="AC81" i="9"/>
  <c r="AC304" i="9"/>
  <c r="AC430" i="9"/>
  <c r="AC382" i="9"/>
  <c r="AC136" i="9"/>
  <c r="AC294" i="9"/>
  <c r="AC93" i="9"/>
  <c r="AC278" i="9"/>
  <c r="AC411" i="9"/>
  <c r="AC296" i="9"/>
  <c r="AC423" i="9"/>
  <c r="AC373" i="9"/>
  <c r="AC508" i="9"/>
  <c r="AC426" i="9"/>
  <c r="AC276" i="9"/>
  <c r="AC160" i="9"/>
  <c r="AC403" i="9"/>
  <c r="AC500" i="9"/>
  <c r="AC325" i="9"/>
  <c r="AC435" i="9"/>
  <c r="AC481" i="9"/>
  <c r="AC492" i="9"/>
  <c r="AC114" i="9"/>
  <c r="AC56" i="9"/>
  <c r="AC163" i="9"/>
  <c r="AC18" i="9"/>
  <c r="AC16" i="9"/>
  <c r="AC131" i="9"/>
  <c r="AC483" i="9"/>
  <c r="AC251" i="9"/>
  <c r="AC212" i="9"/>
  <c r="AC385" i="9"/>
  <c r="AC318" i="9"/>
  <c r="AC164" i="9"/>
  <c r="AC47" i="9"/>
  <c r="AC102" i="9"/>
  <c r="AC169" i="9"/>
  <c r="AC392" i="9"/>
  <c r="AC473" i="9"/>
  <c r="AC141" i="9"/>
  <c r="K66" i="3"/>
  <c r="J67" i="3"/>
  <c r="I33" i="3"/>
  <c r="I19" i="3"/>
  <c r="I22" i="3" s="1"/>
  <c r="I62" i="3"/>
  <c r="I43" i="3"/>
  <c r="AW42" i="9"/>
  <c r="AX42" i="9" s="1"/>
  <c r="AY42" i="9" s="1"/>
  <c r="AV33" i="9"/>
  <c r="AW38" i="9"/>
  <c r="K6" i="3"/>
  <c r="J18" i="3"/>
  <c r="J12" i="3"/>
  <c r="J15" i="3" s="1"/>
  <c r="J17" i="3"/>
  <c r="J16" i="3"/>
  <c r="G14" i="4"/>
  <c r="G27" i="4"/>
  <c r="AW39" i="9"/>
  <c r="AW34" i="9"/>
  <c r="AX34" i="9" s="1"/>
  <c r="AY34" i="9" s="1"/>
  <c r="AX39" i="9" l="1"/>
  <c r="AY39" i="9" s="1"/>
  <c r="AX33" i="9"/>
  <c r="AY33" i="9" s="1"/>
  <c r="AX41" i="9"/>
  <c r="AY41" i="9" s="1"/>
  <c r="AX38" i="9"/>
  <c r="AY38" i="9" s="1"/>
  <c r="J33" i="3"/>
  <c r="J19" i="3"/>
  <c r="J22" i="3" s="1"/>
  <c r="I8" i="4"/>
  <c r="I9" i="4"/>
  <c r="K18" i="3"/>
  <c r="L6" i="3"/>
  <c r="K12" i="3"/>
  <c r="K15" i="3" s="1"/>
  <c r="K17" i="3"/>
  <c r="K16" i="3"/>
  <c r="I61" i="3"/>
  <c r="I42" i="3"/>
  <c r="I38" i="3"/>
  <c r="I11" i="4"/>
  <c r="G15" i="4"/>
  <c r="L66" i="3"/>
  <c r="K67" i="3"/>
  <c r="H14" i="4"/>
  <c r="H18" i="4" s="1"/>
  <c r="H27" i="4"/>
  <c r="F23" i="3"/>
  <c r="AD13" i="9"/>
  <c r="F21" i="4"/>
  <c r="F28" i="4"/>
  <c r="F29" i="4" s="1"/>
  <c r="F22" i="4"/>
  <c r="D71" i="3"/>
  <c r="D74" i="3" s="1"/>
  <c r="D78" i="3" s="1"/>
  <c r="D45" i="3"/>
  <c r="D52" i="3" s="1"/>
  <c r="D53" i="3" s="1"/>
  <c r="J35" i="3"/>
  <c r="J34" i="3"/>
  <c r="E26" i="3"/>
  <c r="E27" i="3" s="1"/>
  <c r="G55" i="3"/>
  <c r="F73" i="3"/>
  <c r="G18" i="4"/>
  <c r="AX46" i="9" l="1"/>
  <c r="AY59" i="9" s="1"/>
  <c r="F25" i="3"/>
  <c r="D60" i="3"/>
  <c r="J62" i="3"/>
  <c r="J43" i="3"/>
  <c r="F24" i="3"/>
  <c r="I27" i="4"/>
  <c r="I14" i="4"/>
  <c r="J70" i="3"/>
  <c r="J44" i="3"/>
  <c r="M66" i="3"/>
  <c r="L67" i="3"/>
  <c r="J8" i="4"/>
  <c r="J9" i="4"/>
  <c r="H15" i="4"/>
  <c r="I15" i="4" s="1"/>
  <c r="J61" i="3"/>
  <c r="J42" i="3"/>
  <c r="J38" i="3"/>
  <c r="J11" i="4"/>
  <c r="K35" i="3"/>
  <c r="K34" i="3"/>
  <c r="G57" i="3"/>
  <c r="G47" i="3"/>
  <c r="K19" i="3"/>
  <c r="K22" i="3" s="1"/>
  <c r="K33" i="3"/>
  <c r="F24" i="4"/>
  <c r="M6" i="3"/>
  <c r="L18" i="3"/>
  <c r="L12" i="3"/>
  <c r="L15" i="3" s="1"/>
  <c r="L17" i="3"/>
  <c r="L16" i="3"/>
  <c r="E28" i="3"/>
  <c r="AD511" i="9"/>
  <c r="AD459" i="9"/>
  <c r="AD497" i="9"/>
  <c r="AD464" i="9"/>
  <c r="AD463" i="9"/>
  <c r="AD431" i="9"/>
  <c r="AD493" i="9"/>
  <c r="AD469" i="9"/>
  <c r="AD500" i="9"/>
  <c r="AD488" i="9"/>
  <c r="AD397" i="9"/>
  <c r="AD425" i="9"/>
  <c r="AD368" i="9"/>
  <c r="AD418" i="9"/>
  <c r="AD292" i="9"/>
  <c r="AD393" i="9"/>
  <c r="AD352" i="9"/>
  <c r="AD356" i="9"/>
  <c r="AD229" i="9"/>
  <c r="AD289" i="9"/>
  <c r="AD303" i="9"/>
  <c r="AD253" i="9"/>
  <c r="AD162" i="9"/>
  <c r="AD194" i="9"/>
  <c r="AD475" i="9"/>
  <c r="AD347" i="9"/>
  <c r="AD317" i="9"/>
  <c r="AD387" i="9"/>
  <c r="AD218" i="9"/>
  <c r="AD277" i="9"/>
  <c r="AD273" i="9"/>
  <c r="AD105" i="9"/>
  <c r="AD212" i="9"/>
  <c r="AD106" i="9"/>
  <c r="AD148" i="9"/>
  <c r="AD33" i="9"/>
  <c r="AD517" i="9"/>
  <c r="AD38" i="9"/>
  <c r="AD184" i="9"/>
  <c r="AD80" i="9"/>
  <c r="AD140" i="9"/>
  <c r="AD133" i="9"/>
  <c r="AD34" i="9"/>
  <c r="AD25" i="9"/>
  <c r="AD466" i="9"/>
  <c r="AD68" i="9"/>
  <c r="AD515" i="9"/>
  <c r="AD502" i="9"/>
  <c r="AD439" i="9"/>
  <c r="AD452" i="9"/>
  <c r="AD474" i="9"/>
  <c r="AD445" i="9"/>
  <c r="AD399" i="9"/>
  <c r="AD457" i="9"/>
  <c r="AD465" i="9"/>
  <c r="AD402" i="9"/>
  <c r="AD440" i="9"/>
  <c r="AD512" i="9"/>
  <c r="AD460" i="9"/>
  <c r="AD421" i="9"/>
  <c r="AD410" i="9"/>
  <c r="AD447" i="9"/>
  <c r="AD441" i="9"/>
  <c r="AD433" i="9"/>
  <c r="AD350" i="9"/>
  <c r="AD192" i="9"/>
  <c r="AD359" i="9"/>
  <c r="AD214" i="9"/>
  <c r="AD375" i="9"/>
  <c r="AD282" i="9"/>
  <c r="AD355" i="9"/>
  <c r="AD358" i="9"/>
  <c r="AD197" i="9"/>
  <c r="AD335" i="9"/>
  <c r="AD293" i="9"/>
  <c r="AD202" i="9"/>
  <c r="AD409" i="9"/>
  <c r="AD330" i="9"/>
  <c r="AD407" i="9"/>
  <c r="AD267" i="9"/>
  <c r="AD263" i="9"/>
  <c r="AD108" i="9"/>
  <c r="AD103" i="9"/>
  <c r="AD95" i="9"/>
  <c r="AD165" i="9"/>
  <c r="AD147" i="9"/>
  <c r="AD123" i="9"/>
  <c r="AD79" i="9"/>
  <c r="AD41" i="9"/>
  <c r="AD74" i="9"/>
  <c r="AD268" i="9"/>
  <c r="AD508" i="9"/>
  <c r="AD391" i="9"/>
  <c r="AD443" i="9"/>
  <c r="AD436" i="9"/>
  <c r="AD481" i="9"/>
  <c r="AD485" i="9"/>
  <c r="AD427" i="9"/>
  <c r="AD281" i="9"/>
  <c r="AD462" i="9"/>
  <c r="AD401" i="9"/>
  <c r="AD300" i="9"/>
  <c r="AD442" i="9"/>
  <c r="AD446" i="9"/>
  <c r="AD429" i="9"/>
  <c r="AD408" i="9"/>
  <c r="AD483" i="9"/>
  <c r="AD395" i="9"/>
  <c r="AD271" i="9"/>
  <c r="AD360" i="9"/>
  <c r="AD151" i="9"/>
  <c r="AD479" i="9"/>
  <c r="AD144" i="9"/>
  <c r="AD88" i="9"/>
  <c r="AD362" i="9"/>
  <c r="AD260" i="9"/>
  <c r="AD396" i="9"/>
  <c r="AD234" i="9"/>
  <c r="AD319" i="9"/>
  <c r="AD245" i="9"/>
  <c r="AD139" i="9"/>
  <c r="AD367" i="9"/>
  <c r="AD307" i="9"/>
  <c r="AD290" i="9"/>
  <c r="AD262" i="9"/>
  <c r="AD161" i="9"/>
  <c r="AD186" i="9"/>
  <c r="AD89" i="9"/>
  <c r="AD27" i="9"/>
  <c r="AD104" i="9"/>
  <c r="AD67" i="9"/>
  <c r="AD46" i="9"/>
  <c r="AD66" i="9"/>
  <c r="AD494" i="9"/>
  <c r="AD505" i="9"/>
  <c r="AD507" i="9"/>
  <c r="AD492" i="9"/>
  <c r="AD232" i="9"/>
  <c r="AD509" i="9"/>
  <c r="AD351" i="9"/>
  <c r="AD424" i="9"/>
  <c r="AD456" i="9"/>
  <c r="AD382" i="9"/>
  <c r="AD219" i="9"/>
  <c r="AD205" i="9"/>
  <c r="AD203" i="9"/>
  <c r="AD379" i="9"/>
  <c r="AD299" i="9"/>
  <c r="AD223" i="9"/>
  <c r="AD343" i="9"/>
  <c r="AD321" i="9"/>
  <c r="AD349" i="9"/>
  <c r="AD286" i="9"/>
  <c r="AD215" i="9"/>
  <c r="AD341" i="9"/>
  <c r="AD346" i="9"/>
  <c r="AD227" i="9"/>
  <c r="AD240" i="9"/>
  <c r="AD313" i="9"/>
  <c r="AD37" i="9"/>
  <c r="AD107" i="9"/>
  <c r="AD118" i="9"/>
  <c r="AD128" i="9"/>
  <c r="AD81" i="9"/>
  <c r="AD23" i="9"/>
  <c r="AD467" i="9"/>
  <c r="AD454" i="9"/>
  <c r="AD495" i="9"/>
  <c r="AD416" i="9"/>
  <c r="AD444" i="9"/>
  <c r="AD434" i="9"/>
  <c r="AD491" i="9"/>
  <c r="AD369" i="9"/>
  <c r="AD230" i="9"/>
  <c r="AD390" i="9"/>
  <c r="AD306" i="9"/>
  <c r="AD288" i="9"/>
  <c r="AD455" i="9"/>
  <c r="AD453" i="9"/>
  <c r="AD430" i="9"/>
  <c r="AD388" i="9"/>
  <c r="AD265" i="9"/>
  <c r="AD482" i="9"/>
  <c r="AD336" i="9"/>
  <c r="AD279" i="9"/>
  <c r="AD354" i="9"/>
  <c r="AD207" i="9"/>
  <c r="AD269" i="9"/>
  <c r="AD249" i="9"/>
  <c r="AD189" i="9"/>
  <c r="AD188" i="9"/>
  <c r="AD84" i="9"/>
  <c r="AD121" i="9"/>
  <c r="AD65" i="9"/>
  <c r="AD111" i="9"/>
  <c r="AD112" i="9"/>
  <c r="AD55" i="9"/>
  <c r="AD59" i="9"/>
  <c r="AD36" i="9"/>
  <c r="AD503" i="9"/>
  <c r="AD506" i="9"/>
  <c r="AD432" i="9"/>
  <c r="AD496" i="9"/>
  <c r="AD513" i="9"/>
  <c r="AD342" i="9"/>
  <c r="AD372" i="9"/>
  <c r="AD154" i="9"/>
  <c r="AD468" i="9"/>
  <c r="AD414" i="9"/>
  <c r="AD451" i="9"/>
  <c r="AD398" i="9"/>
  <c r="AD373" i="9"/>
  <c r="AD344" i="9"/>
  <c r="AD266" i="9"/>
  <c r="AD238" i="9"/>
  <c r="AD371" i="9"/>
  <c r="AD328" i="9"/>
  <c r="AD283" i="9"/>
  <c r="AD316" i="9"/>
  <c r="AD285" i="9"/>
  <c r="AD272" i="9"/>
  <c r="AD163" i="9"/>
  <c r="AD381" i="9"/>
  <c r="AD504" i="9"/>
  <c r="AD480" i="9"/>
  <c r="AD487" i="9"/>
  <c r="AD510" i="9"/>
  <c r="AD489" i="9"/>
  <c r="AD199" i="9"/>
  <c r="AD420" i="9"/>
  <c r="AD477" i="9"/>
  <c r="AD484" i="9"/>
  <c r="AD472" i="9"/>
  <c r="AD413" i="9"/>
  <c r="AD270" i="9"/>
  <c r="AD325" i="9"/>
  <c r="AD170" i="9"/>
  <c r="AD376" i="9"/>
  <c r="AD305" i="9"/>
  <c r="AD171" i="9"/>
  <c r="AD389" i="9"/>
  <c r="AD226" i="9"/>
  <c r="AD254" i="9"/>
  <c r="AD247" i="9"/>
  <c r="AD209" i="9"/>
  <c r="AD146" i="9"/>
  <c r="AD22" i="9"/>
  <c r="AD99" i="9"/>
  <c r="AD294" i="9"/>
  <c r="AD62" i="9"/>
  <c r="AD311" i="9"/>
  <c r="AD143" i="9"/>
  <c r="AD49" i="9"/>
  <c r="AD394" i="9"/>
  <c r="AD124" i="9"/>
  <c r="AD291" i="9"/>
  <c r="AD159" i="9"/>
  <c r="AD26" i="9"/>
  <c r="AD44" i="9"/>
  <c r="AD177" i="9"/>
  <c r="AD127" i="9"/>
  <c r="AD243" i="9"/>
  <c r="AD258" i="9"/>
  <c r="AD45" i="9"/>
  <c r="AD40" i="9"/>
  <c r="AD400" i="9"/>
  <c r="AD137" i="9"/>
  <c r="AD193" i="9"/>
  <c r="AD216" i="9"/>
  <c r="AD386" i="9"/>
  <c r="AD198" i="9"/>
  <c r="AD98" i="9"/>
  <c r="AD30" i="9"/>
  <c r="AD308" i="9"/>
  <c r="AD185" i="9"/>
  <c r="AD322" i="9"/>
  <c r="AD327" i="9"/>
  <c r="AD499" i="9"/>
  <c r="AD514" i="9"/>
  <c r="AD471" i="9"/>
  <c r="AD378" i="9"/>
  <c r="AD428" i="9"/>
  <c r="AD470" i="9"/>
  <c r="AD176" i="9"/>
  <c r="AD383" i="9"/>
  <c r="AD275" i="9"/>
  <c r="AD61" i="9"/>
  <c r="AD82" i="9"/>
  <c r="AD222" i="9"/>
  <c r="AD182" i="9"/>
  <c r="AD91" i="9"/>
  <c r="AD338" i="9"/>
  <c r="AD323" i="9"/>
  <c r="AD73" i="9"/>
  <c r="AD217" i="9"/>
  <c r="AD166" i="9"/>
  <c r="AD297" i="9"/>
  <c r="AD221" i="9"/>
  <c r="AD256" i="9"/>
  <c r="AD70" i="9"/>
  <c r="AD235" i="9"/>
  <c r="AD333" i="9"/>
  <c r="AD132" i="9"/>
  <c r="AD206" i="9"/>
  <c r="AD241" i="9"/>
  <c r="AD415" i="9"/>
  <c r="AD365" i="9"/>
  <c r="AD201" i="9"/>
  <c r="AD173" i="9"/>
  <c r="AD244" i="9"/>
  <c r="AD16" i="9"/>
  <c r="AD42" i="9"/>
  <c r="AD213" i="9"/>
  <c r="AD77" i="9"/>
  <c r="AD17" i="9"/>
  <c r="AD310" i="9"/>
  <c r="AD130" i="9"/>
  <c r="AD58" i="9"/>
  <c r="AD315" i="9"/>
  <c r="AD478" i="9"/>
  <c r="AD200" i="9"/>
  <c r="AD90" i="9"/>
  <c r="AD364" i="9"/>
  <c r="AD190" i="9"/>
  <c r="AD158" i="9"/>
  <c r="AD116" i="9"/>
  <c r="AD167" i="9"/>
  <c r="AD76" i="9"/>
  <c r="AD486" i="9"/>
  <c r="AD353" i="9"/>
  <c r="AD135" i="9"/>
  <c r="AD329" i="9"/>
  <c r="AD181" i="9"/>
  <c r="AD119" i="9"/>
  <c r="AD113" i="9"/>
  <c r="AD64" i="9"/>
  <c r="AD86" i="9"/>
  <c r="AD280" i="9"/>
  <c r="AD204" i="9"/>
  <c r="AD78" i="9"/>
  <c r="AD134" i="9"/>
  <c r="AD287" i="9"/>
  <c r="AD348" i="9"/>
  <c r="AD233" i="9"/>
  <c r="AD142" i="9"/>
  <c r="AD324" i="9"/>
  <c r="AD20" i="9"/>
  <c r="AD21" i="9"/>
  <c r="AD150" i="9"/>
  <c r="AD314" i="9"/>
  <c r="AD131" i="9"/>
  <c r="AD83" i="9"/>
  <c r="AD50" i="9"/>
  <c r="AD259" i="9"/>
  <c r="AD149" i="9"/>
  <c r="AD122" i="9"/>
  <c r="AD490" i="9"/>
  <c r="AD231" i="9"/>
  <c r="AD374" i="9"/>
  <c r="AD138" i="9"/>
  <c r="AD43" i="9"/>
  <c r="AD126" i="9"/>
  <c r="AD172" i="9"/>
  <c r="AD210" i="9"/>
  <c r="AD48" i="9"/>
  <c r="AD125" i="9"/>
  <c r="AD60" i="9"/>
  <c r="AD412" i="9"/>
  <c r="AD63" i="9"/>
  <c r="AD32" i="9"/>
  <c r="AD438" i="9"/>
  <c r="AD28" i="9"/>
  <c r="AD264" i="9"/>
  <c r="AD153" i="9"/>
  <c r="AD174" i="9"/>
  <c r="AD100" i="9"/>
  <c r="AD175" i="9"/>
  <c r="AD248" i="9"/>
  <c r="AD309" i="9"/>
  <c r="AD239" i="9"/>
  <c r="AD129" i="9"/>
  <c r="AD195" i="9"/>
  <c r="AD35" i="9"/>
  <c r="AD92" i="9"/>
  <c r="AD29" i="9"/>
  <c r="AD220" i="9"/>
  <c r="AD302" i="9"/>
  <c r="AD250" i="9"/>
  <c r="AD237" i="9"/>
  <c r="AD93" i="9"/>
  <c r="AD318" i="9"/>
  <c r="AD246" i="9"/>
  <c r="AD87" i="9"/>
  <c r="AD357" i="9"/>
  <c r="AD274" i="9"/>
  <c r="AD384" i="9"/>
  <c r="AD284" i="9"/>
  <c r="AD426" i="9"/>
  <c r="AD191" i="9"/>
  <c r="AD178" i="9"/>
  <c r="AD380" i="9"/>
  <c r="AD31" i="9"/>
  <c r="AD47" i="9"/>
  <c r="AD473" i="9"/>
  <c r="AD156" i="9"/>
  <c r="AD363" i="9"/>
  <c r="AD337" i="9"/>
  <c r="AD476" i="9"/>
  <c r="AD461" i="9"/>
  <c r="AD304" i="9"/>
  <c r="AD252" i="9"/>
  <c r="AD18" i="9"/>
  <c r="AD53" i="9"/>
  <c r="AD169" i="9"/>
  <c r="AD236" i="9"/>
  <c r="AD196" i="9"/>
  <c r="AD152" i="9"/>
  <c r="AD361" i="9"/>
  <c r="AD405" i="9"/>
  <c r="AD392" i="9"/>
  <c r="AD72" i="9"/>
  <c r="AD406" i="9"/>
  <c r="AD296" i="9"/>
  <c r="AD94" i="9"/>
  <c r="AD404" i="9"/>
  <c r="AD449" i="9"/>
  <c r="AD183" i="9"/>
  <c r="AD54" i="9"/>
  <c r="AD19" i="9"/>
  <c r="AD56" i="9"/>
  <c r="AD39" i="9"/>
  <c r="AD71" i="9"/>
  <c r="AD261" i="9"/>
  <c r="AD187" i="9"/>
  <c r="AD458" i="9"/>
  <c r="AD255" i="9"/>
  <c r="AD422" i="9"/>
  <c r="AD450" i="9"/>
  <c r="AD419" i="9"/>
  <c r="AD102" i="9"/>
  <c r="AD370" i="9"/>
  <c r="AD423" i="9"/>
  <c r="AD160" i="9"/>
  <c r="AD136" i="9"/>
  <c r="AD75" i="9"/>
  <c r="AD110" i="9"/>
  <c r="AD168" i="9"/>
  <c r="AD51" i="9"/>
  <c r="AD332" i="9"/>
  <c r="AD85" i="9"/>
  <c r="AD242" i="9"/>
  <c r="AD366" i="9"/>
  <c r="AD331" i="9"/>
  <c r="AD403" i="9"/>
  <c r="AD312" i="9"/>
  <c r="AD120" i="9"/>
  <c r="AD301" i="9"/>
  <c r="AD251" i="9"/>
  <c r="AD498" i="9"/>
  <c r="AD211" i="9"/>
  <c r="AD208" i="9"/>
  <c r="AD257" i="9"/>
  <c r="AD109" i="9"/>
  <c r="AD295" i="9"/>
  <c r="AD435" i="9"/>
  <c r="AD114" i="9"/>
  <c r="AD115" i="9"/>
  <c r="AD57" i="9"/>
  <c r="AD225" i="9"/>
  <c r="AD339" i="9"/>
  <c r="AD417" i="9"/>
  <c r="AD224" i="9"/>
  <c r="AD180" i="9"/>
  <c r="AD69" i="9"/>
  <c r="AD145" i="9"/>
  <c r="AD278" i="9"/>
  <c r="AD345" i="9"/>
  <c r="AD340" i="9"/>
  <c r="AD448" i="9"/>
  <c r="AD437" i="9"/>
  <c r="AD411" i="9"/>
  <c r="AD141" i="9"/>
  <c r="AD24" i="9"/>
  <c r="AD326" i="9"/>
  <c r="AD157" i="9"/>
  <c r="AD276" i="9"/>
  <c r="AD320" i="9"/>
  <c r="AD117" i="9"/>
  <c r="AD298" i="9"/>
  <c r="AD155" i="9"/>
  <c r="AD164" i="9"/>
  <c r="AD96" i="9"/>
  <c r="AD101" i="9"/>
  <c r="AD501" i="9"/>
  <c r="AD377" i="9"/>
  <c r="AD179" i="9"/>
  <c r="AD228" i="9"/>
  <c r="AD52" i="9"/>
  <c r="AD334" i="9"/>
  <c r="AD385" i="9"/>
  <c r="AD97" i="9"/>
  <c r="N6" i="3" l="1"/>
  <c r="M18" i="3"/>
  <c r="M12" i="3"/>
  <c r="M15" i="3" s="1"/>
  <c r="M17" i="3"/>
  <c r="M16" i="3"/>
  <c r="K43" i="3"/>
  <c r="K62" i="3"/>
  <c r="F26" i="3"/>
  <c r="K44" i="3"/>
  <c r="K70" i="3"/>
  <c r="K38" i="3"/>
  <c r="K61" i="3"/>
  <c r="K42" i="3"/>
  <c r="K11" i="4"/>
  <c r="E36" i="3"/>
  <c r="E29" i="3"/>
  <c r="K8" i="4"/>
  <c r="K9" i="4"/>
  <c r="I18" i="4"/>
  <c r="L35" i="3"/>
  <c r="L34" i="3"/>
  <c r="D63" i="3"/>
  <c r="D68" i="3" s="1"/>
  <c r="D79" i="3" s="1"/>
  <c r="F9" i="6"/>
  <c r="D9" i="6"/>
  <c r="G21" i="4"/>
  <c r="G24" i="4" s="1"/>
  <c r="G23" i="3"/>
  <c r="AE13" i="9"/>
  <c r="G28" i="4"/>
  <c r="G29" i="4" s="1"/>
  <c r="G22" i="4"/>
  <c r="J27" i="4"/>
  <c r="J14" i="4"/>
  <c r="J18" i="4" s="1"/>
  <c r="L19" i="3"/>
  <c r="L22" i="3" s="1"/>
  <c r="L33" i="3"/>
  <c r="G73" i="3"/>
  <c r="H55" i="3"/>
  <c r="N66" i="3"/>
  <c r="M67" i="3"/>
  <c r="F27" i="3"/>
  <c r="D11" i="6" l="1"/>
  <c r="F11" i="6"/>
  <c r="N67" i="3"/>
  <c r="L11" i="4"/>
  <c r="L61" i="3"/>
  <c r="L38" i="3"/>
  <c r="L42" i="3"/>
  <c r="E71" i="3"/>
  <c r="E45" i="3"/>
  <c r="J15" i="4"/>
  <c r="L9" i="4"/>
  <c r="L8" i="4"/>
  <c r="M19" i="3"/>
  <c r="M22" i="3" s="1"/>
  <c r="M33" i="3"/>
  <c r="G25" i="3"/>
  <c r="F28" i="3"/>
  <c r="N12" i="3"/>
  <c r="N15" i="3" s="1"/>
  <c r="N18" i="3"/>
  <c r="N17" i="3"/>
  <c r="N16" i="3"/>
  <c r="L62" i="3"/>
  <c r="L43" i="3"/>
  <c r="AE444" i="9"/>
  <c r="AE494" i="9"/>
  <c r="AE455" i="9"/>
  <c r="AE503" i="9"/>
  <c r="AE488" i="9"/>
  <c r="AE475" i="9"/>
  <c r="AE466" i="9"/>
  <c r="AE322" i="9"/>
  <c r="AE446" i="9"/>
  <c r="AE416" i="9"/>
  <c r="AE246" i="9"/>
  <c r="AE409" i="9"/>
  <c r="AE274" i="9"/>
  <c r="AE279" i="9"/>
  <c r="AE386" i="9"/>
  <c r="AE317" i="9"/>
  <c r="AE347" i="9"/>
  <c r="AE398" i="9"/>
  <c r="AE254" i="9"/>
  <c r="AE411" i="9"/>
  <c r="AE343" i="9"/>
  <c r="AE350" i="9"/>
  <c r="AE242" i="9"/>
  <c r="AE249" i="9"/>
  <c r="AE351" i="9"/>
  <c r="AE346" i="9"/>
  <c r="AE355" i="9"/>
  <c r="AE307" i="9"/>
  <c r="AE220" i="9"/>
  <c r="AE137" i="9"/>
  <c r="AE140" i="9"/>
  <c r="AE147" i="9"/>
  <c r="AE122" i="9"/>
  <c r="AE88" i="9"/>
  <c r="AE172" i="9"/>
  <c r="AE112" i="9"/>
  <c r="AE150" i="9"/>
  <c r="AE205" i="9"/>
  <c r="AE106" i="9"/>
  <c r="AE41" i="9"/>
  <c r="AE67" i="9"/>
  <c r="AE345" i="9"/>
  <c r="AE94" i="9"/>
  <c r="AE480" i="9"/>
  <c r="AE470" i="9"/>
  <c r="AE496" i="9"/>
  <c r="AE499" i="9"/>
  <c r="AE356" i="9"/>
  <c r="AE330" i="9"/>
  <c r="AE207" i="9"/>
  <c r="AE387" i="9"/>
  <c r="AE321" i="9"/>
  <c r="AE410" i="9"/>
  <c r="AE210" i="9"/>
  <c r="AE264" i="9"/>
  <c r="AE373" i="9"/>
  <c r="AE208" i="9"/>
  <c r="AE189" i="9"/>
  <c r="AE426" i="9"/>
  <c r="AE348" i="9"/>
  <c r="AE379" i="9"/>
  <c r="AE316" i="9"/>
  <c r="AE243" i="9"/>
  <c r="AE270" i="9"/>
  <c r="AE323" i="9"/>
  <c r="AE236" i="9"/>
  <c r="AE251" i="9"/>
  <c r="AE240" i="9"/>
  <c r="AE190" i="9"/>
  <c r="AE178" i="9"/>
  <c r="AE233" i="9"/>
  <c r="AE32" i="9"/>
  <c r="AE153" i="9"/>
  <c r="AE131" i="9"/>
  <c r="AE81" i="9"/>
  <c r="AE33" i="9"/>
  <c r="AE492" i="9"/>
  <c r="AE452" i="9"/>
  <c r="AE504" i="9"/>
  <c r="AE396" i="9"/>
  <c r="AE312" i="9"/>
  <c r="AE401" i="9"/>
  <c r="AE319" i="9"/>
  <c r="AE250" i="9"/>
  <c r="AE443" i="9"/>
  <c r="AE403" i="9"/>
  <c r="AE290" i="9"/>
  <c r="AE281" i="9"/>
  <c r="AE142" i="9"/>
  <c r="AE252" i="9"/>
  <c r="AE174" i="9"/>
  <c r="AE222" i="9"/>
  <c r="AE423" i="9"/>
  <c r="AE336" i="9"/>
  <c r="AE212" i="9"/>
  <c r="AE27" i="9"/>
  <c r="AE85" i="9"/>
  <c r="AE65" i="9"/>
  <c r="AE186" i="9"/>
  <c r="AE18" i="9"/>
  <c r="AE148" i="9"/>
  <c r="AE104" i="9"/>
  <c r="AE25" i="9"/>
  <c r="AE123" i="9"/>
  <c r="AE17" i="9"/>
  <c r="AE144" i="9"/>
  <c r="AE56" i="9"/>
  <c r="AE337" i="9"/>
  <c r="AE58" i="9"/>
  <c r="AE83" i="9"/>
  <c r="AE502" i="9"/>
  <c r="AE485" i="9"/>
  <c r="AE476" i="9"/>
  <c r="AE437" i="9"/>
  <c r="AE440" i="9"/>
  <c r="AE447" i="9"/>
  <c r="AE467" i="9"/>
  <c r="AE472" i="9"/>
  <c r="AE490" i="9"/>
  <c r="AE491" i="9"/>
  <c r="AE481" i="9"/>
  <c r="AE418" i="9"/>
  <c r="AE430" i="9"/>
  <c r="AE289" i="9"/>
  <c r="AE458" i="9"/>
  <c r="AE202" i="9"/>
  <c r="AE162" i="9"/>
  <c r="AE286" i="9"/>
  <c r="AE200" i="9"/>
  <c r="AE429" i="9"/>
  <c r="AE271" i="9"/>
  <c r="AE272" i="9"/>
  <c r="AE166" i="9"/>
  <c r="AE407" i="9"/>
  <c r="AE299" i="9"/>
  <c r="AE278" i="9"/>
  <c r="AE380" i="9"/>
  <c r="AE196" i="9"/>
  <c r="AE111" i="9"/>
  <c r="AE99" i="9"/>
  <c r="AE76" i="9"/>
  <c r="AE95" i="9"/>
  <c r="AE489" i="9"/>
  <c r="AE468" i="9"/>
  <c r="AE235" i="9"/>
  <c r="AE464" i="9"/>
  <c r="AE513" i="9"/>
  <c r="AE471" i="9"/>
  <c r="AE433" i="9"/>
  <c r="AE382" i="9"/>
  <c r="AE366" i="9"/>
  <c r="AE457" i="9"/>
  <c r="AE367" i="9"/>
  <c r="AE311" i="9"/>
  <c r="AE244" i="9"/>
  <c r="AE294" i="9"/>
  <c r="AE375" i="9"/>
  <c r="AE352" i="9"/>
  <c r="AE302" i="9"/>
  <c r="AE268" i="9"/>
  <c r="AE201" i="9"/>
  <c r="AE370" i="9"/>
  <c r="AE335" i="9"/>
  <c r="AE394" i="9"/>
  <c r="AE334" i="9"/>
  <c r="AE328" i="9"/>
  <c r="AE209" i="9"/>
  <c r="AE293" i="9"/>
  <c r="AE223" i="9"/>
  <c r="AE340" i="9"/>
  <c r="AE393" i="9"/>
  <c r="AE354" i="9"/>
  <c r="AE296" i="9"/>
  <c r="AE231" i="9"/>
  <c r="AE173" i="9"/>
  <c r="AE275" i="9"/>
  <c r="AE227" i="9"/>
  <c r="AE158" i="9"/>
  <c r="AE133" i="9"/>
  <c r="AE493" i="9"/>
  <c r="AE456" i="9"/>
  <c r="AE512" i="9"/>
  <c r="AE511" i="9"/>
  <c r="AE469" i="9"/>
  <c r="AE435" i="9"/>
  <c r="AE389" i="9"/>
  <c r="AE313" i="9"/>
  <c r="AE434" i="9"/>
  <c r="AE361" i="9"/>
  <c r="AE239" i="9"/>
  <c r="AE463" i="9"/>
  <c r="AE371" i="9"/>
  <c r="AE358" i="9"/>
  <c r="AE392" i="9"/>
  <c r="AE385" i="9"/>
  <c r="AE363" i="9"/>
  <c r="AE395" i="9"/>
  <c r="AE138" i="9"/>
  <c r="AE359" i="9"/>
  <c r="AE501" i="9"/>
  <c r="AE424" i="9"/>
  <c r="AE445" i="9"/>
  <c r="AE414" i="9"/>
  <c r="AE477" i="9"/>
  <c r="AE478" i="9"/>
  <c r="AE439" i="9"/>
  <c r="AE448" i="9"/>
  <c r="AE479" i="9"/>
  <c r="AE453" i="9"/>
  <c r="AE297" i="9"/>
  <c r="AE298" i="9"/>
  <c r="AE267" i="9"/>
  <c r="AE333" i="9"/>
  <c r="AE225" i="9"/>
  <c r="AE500" i="9"/>
  <c r="AE421" i="9"/>
  <c r="AE226" i="9"/>
  <c r="AE291" i="9"/>
  <c r="AE309" i="9"/>
  <c r="AE160" i="9"/>
  <c r="AE156" i="9"/>
  <c r="AE74" i="9"/>
  <c r="AE126" i="9"/>
  <c r="AE128" i="9"/>
  <c r="AE34" i="9"/>
  <c r="AE234" i="9"/>
  <c r="AE69" i="9"/>
  <c r="AE84" i="9"/>
  <c r="AE154" i="9"/>
  <c r="AE420" i="9"/>
  <c r="AE353" i="9"/>
  <c r="AE134" i="9"/>
  <c r="AE78" i="9"/>
  <c r="AE383" i="9"/>
  <c r="AE412" i="9"/>
  <c r="AE237" i="9"/>
  <c r="AE132" i="9"/>
  <c r="AE164" i="9"/>
  <c r="AE48" i="9"/>
  <c r="AE89" i="9"/>
  <c r="AE261" i="9"/>
  <c r="AE100" i="9"/>
  <c r="AE425" i="9"/>
  <c r="AE16" i="9"/>
  <c r="AE248" i="9"/>
  <c r="AE167" i="9"/>
  <c r="AE22" i="9"/>
  <c r="AE46" i="9"/>
  <c r="AE98" i="9"/>
  <c r="AE362" i="9"/>
  <c r="AE374" i="9"/>
  <c r="AE515" i="9"/>
  <c r="AE461" i="9"/>
  <c r="AE454" i="9"/>
  <c r="AE442" i="9"/>
  <c r="AE288" i="9"/>
  <c r="AE159" i="9"/>
  <c r="AE43" i="9"/>
  <c r="AE204" i="9"/>
  <c r="AE38" i="9"/>
  <c r="AE105" i="9"/>
  <c r="AE109" i="9"/>
  <c r="AE258" i="9"/>
  <c r="AE171" i="9"/>
  <c r="AE139" i="9"/>
  <c r="AE473" i="9"/>
  <c r="AE70" i="9"/>
  <c r="AE136" i="9"/>
  <c r="AE118" i="9"/>
  <c r="AE30" i="9"/>
  <c r="AE31" i="9"/>
  <c r="AE63" i="9"/>
  <c r="AE357" i="9"/>
  <c r="AE206" i="9"/>
  <c r="AE285" i="9"/>
  <c r="AE368" i="9"/>
  <c r="AE163" i="9"/>
  <c r="AE103" i="9"/>
  <c r="AE324" i="9"/>
  <c r="AE364" i="9"/>
  <c r="AE273" i="9"/>
  <c r="AE102" i="9"/>
  <c r="AE276" i="9"/>
  <c r="AE229" i="9"/>
  <c r="AE232" i="9"/>
  <c r="AE91" i="9"/>
  <c r="AE391" i="9"/>
  <c r="AE474" i="9"/>
  <c r="AE194" i="9"/>
  <c r="AE427" i="9"/>
  <c r="AE482" i="9"/>
  <c r="AE432" i="9"/>
  <c r="AE263" i="9"/>
  <c r="AE187" i="9"/>
  <c r="AE344" i="9"/>
  <c r="AE176" i="9"/>
  <c r="AE79" i="9"/>
  <c r="AE60" i="9"/>
  <c r="AE120" i="9"/>
  <c r="AE50" i="9"/>
  <c r="AE119" i="9"/>
  <c r="AE441" i="9"/>
  <c r="AE326" i="9"/>
  <c r="AE73" i="9"/>
  <c r="AE310" i="9"/>
  <c r="AE121" i="9"/>
  <c r="AE141" i="9"/>
  <c r="AE26" i="9"/>
  <c r="AE45" i="9"/>
  <c r="AE39" i="9"/>
  <c r="AE146" i="9"/>
  <c r="AE169" i="9"/>
  <c r="AE318" i="9"/>
  <c r="AE221" i="9"/>
  <c r="AE203" i="9"/>
  <c r="AE185" i="9"/>
  <c r="AE216" i="9"/>
  <c r="AE283" i="9"/>
  <c r="AE327" i="9"/>
  <c r="AE390" i="9"/>
  <c r="AE224" i="9"/>
  <c r="AE341" i="9"/>
  <c r="AE52" i="9"/>
  <c r="AE315" i="9"/>
  <c r="AE198" i="9"/>
  <c r="AE188" i="9"/>
  <c r="AE304" i="9"/>
  <c r="AE428" i="9"/>
  <c r="AE305" i="9"/>
  <c r="AE108" i="9"/>
  <c r="AE49" i="9"/>
  <c r="AE114" i="9"/>
  <c r="AE486" i="9"/>
  <c r="AE21" i="9"/>
  <c r="AE177" i="9"/>
  <c r="AE217" i="9"/>
  <c r="AE129" i="9"/>
  <c r="AE42" i="9"/>
  <c r="AE110" i="9"/>
  <c r="AE40" i="9"/>
  <c r="AE93" i="9"/>
  <c r="AE64" i="9"/>
  <c r="AE19" i="9"/>
  <c r="AE277" i="9"/>
  <c r="AE301" i="9"/>
  <c r="AE266" i="9"/>
  <c r="AE465" i="9"/>
  <c r="AE484" i="9"/>
  <c r="AE306" i="9"/>
  <c r="AE360" i="9"/>
  <c r="AE55" i="9"/>
  <c r="AE62" i="9"/>
  <c r="AE44" i="9"/>
  <c r="AE320" i="9"/>
  <c r="AE124" i="9"/>
  <c r="AE179" i="9"/>
  <c r="AE280" i="9"/>
  <c r="AE497" i="9"/>
  <c r="AE308" i="9"/>
  <c r="AE287" i="9"/>
  <c r="AE338" i="9"/>
  <c r="AE406" i="9"/>
  <c r="AE245" i="9"/>
  <c r="AE107" i="9"/>
  <c r="AE130" i="9"/>
  <c r="AE28" i="9"/>
  <c r="AE376" i="9"/>
  <c r="AE152" i="9"/>
  <c r="AE372" i="9"/>
  <c r="AE182" i="9"/>
  <c r="AE253" i="9"/>
  <c r="AE127" i="9"/>
  <c r="AE506" i="9"/>
  <c r="AE61" i="9"/>
  <c r="AE517" i="9"/>
  <c r="AE450" i="9"/>
  <c r="AE342" i="9"/>
  <c r="AE255" i="9"/>
  <c r="AE329" i="9"/>
  <c r="AE113" i="9"/>
  <c r="AE53" i="9"/>
  <c r="AE170" i="9"/>
  <c r="AE213" i="9"/>
  <c r="AE35" i="9"/>
  <c r="AE155" i="9"/>
  <c r="AE82" i="9"/>
  <c r="AE184" i="9"/>
  <c r="AE388" i="9"/>
  <c r="AE20" i="9"/>
  <c r="AE97" i="9"/>
  <c r="AE59" i="9"/>
  <c r="AE399" i="9"/>
  <c r="AE300" i="9"/>
  <c r="AE218" i="9"/>
  <c r="AE66" i="9"/>
  <c r="AE72" i="9"/>
  <c r="AE509" i="9"/>
  <c r="AE404" i="9"/>
  <c r="AE325" i="9"/>
  <c r="AE54" i="9"/>
  <c r="AE462" i="9"/>
  <c r="AE197" i="9"/>
  <c r="AE125" i="9"/>
  <c r="AE400" i="9"/>
  <c r="AE256" i="9"/>
  <c r="AE498" i="9"/>
  <c r="AE36" i="9"/>
  <c r="AE369" i="9"/>
  <c r="AE183" i="9"/>
  <c r="AE417" i="9"/>
  <c r="AE262" i="9"/>
  <c r="AE487" i="9"/>
  <c r="AE135" i="9"/>
  <c r="AE505" i="9"/>
  <c r="AE115" i="9"/>
  <c r="AE47" i="9"/>
  <c r="AE282" i="9"/>
  <c r="AE181" i="9"/>
  <c r="AE381" i="9"/>
  <c r="AE68" i="9"/>
  <c r="AE101" i="9"/>
  <c r="AE284" i="9"/>
  <c r="AE349" i="9"/>
  <c r="AE75" i="9"/>
  <c r="AE259" i="9"/>
  <c r="AE365" i="9"/>
  <c r="AE495" i="9"/>
  <c r="AE257" i="9"/>
  <c r="AE192" i="9"/>
  <c r="AE193" i="9"/>
  <c r="AE195" i="9"/>
  <c r="AE165" i="9"/>
  <c r="AE151" i="9"/>
  <c r="AE143" i="9"/>
  <c r="AE87" i="9"/>
  <c r="AE149" i="9"/>
  <c r="AE116" i="9"/>
  <c r="AE238" i="9"/>
  <c r="AE405" i="9"/>
  <c r="AE415" i="9"/>
  <c r="AE436" i="9"/>
  <c r="AE413" i="9"/>
  <c r="AE29" i="9"/>
  <c r="AE211" i="9"/>
  <c r="AE71" i="9"/>
  <c r="AE460" i="9"/>
  <c r="AE241" i="9"/>
  <c r="AE419" i="9"/>
  <c r="AE228" i="9"/>
  <c r="AE510" i="9"/>
  <c r="AE96" i="9"/>
  <c r="AE175" i="9"/>
  <c r="AE331" i="9"/>
  <c r="AE230" i="9"/>
  <c r="AE145" i="9"/>
  <c r="AE77" i="9"/>
  <c r="AE303" i="9"/>
  <c r="AE402" i="9"/>
  <c r="AE384" i="9"/>
  <c r="AE397" i="9"/>
  <c r="AE157" i="9"/>
  <c r="AE431" i="9"/>
  <c r="AE269" i="9"/>
  <c r="AE265" i="9"/>
  <c r="AE438" i="9"/>
  <c r="AE507" i="9"/>
  <c r="AE57" i="9"/>
  <c r="AE295" i="9"/>
  <c r="AE199" i="9"/>
  <c r="AE449" i="9"/>
  <c r="AE314" i="9"/>
  <c r="AE378" i="9"/>
  <c r="AE24" i="9"/>
  <c r="AE214" i="9"/>
  <c r="AE86" i="9"/>
  <c r="AE117" i="9"/>
  <c r="AE292" i="9"/>
  <c r="AE247" i="9"/>
  <c r="AE422" i="9"/>
  <c r="AE51" i="9"/>
  <c r="AE377" i="9"/>
  <c r="AE332" i="9"/>
  <c r="AE459" i="9"/>
  <c r="AE180" i="9"/>
  <c r="AE80" i="9"/>
  <c r="AE408" i="9"/>
  <c r="AE92" i="9"/>
  <c r="AE451" i="9"/>
  <c r="AE37" i="9"/>
  <c r="AE90" i="9"/>
  <c r="AE215" i="9"/>
  <c r="AE260" i="9"/>
  <c r="AE23" i="9"/>
  <c r="AE191" i="9"/>
  <c r="AE161" i="9"/>
  <c r="AE483" i="9"/>
  <c r="AE219" i="9"/>
  <c r="AE339" i="9"/>
  <c r="AE514" i="9"/>
  <c r="AE508" i="9"/>
  <c r="AE168" i="9"/>
  <c r="L44" i="3"/>
  <c r="L70" i="3"/>
  <c r="H57" i="3"/>
  <c r="H47" i="3"/>
  <c r="G24" i="3"/>
  <c r="K14" i="4"/>
  <c r="K18" i="4" s="1"/>
  <c r="K27" i="4"/>
  <c r="E30" i="3"/>
  <c r="E40" i="3"/>
  <c r="E52" i="3" s="1"/>
  <c r="E53" i="3" s="1"/>
  <c r="D21" i="5"/>
  <c r="E76" i="3"/>
  <c r="M34" i="3"/>
  <c r="M35" i="3"/>
  <c r="E37" i="3" l="1"/>
  <c r="H21" i="4"/>
  <c r="H23" i="3"/>
  <c r="AF13" i="9"/>
  <c r="H28" i="4"/>
  <c r="H29" i="4" s="1"/>
  <c r="H22" i="4"/>
  <c r="G26" i="3"/>
  <c r="H73" i="3"/>
  <c r="I55" i="3"/>
  <c r="G27" i="3"/>
  <c r="F36" i="3"/>
  <c r="F29" i="3"/>
  <c r="M38" i="3"/>
  <c r="M11" i="4"/>
  <c r="M61" i="3"/>
  <c r="M42" i="3"/>
  <c r="M44" i="3"/>
  <c r="M70" i="3"/>
  <c r="N34" i="3"/>
  <c r="N35" i="3"/>
  <c r="M8" i="4"/>
  <c r="M9" i="4"/>
  <c r="K15" i="4"/>
  <c r="D27" i="6"/>
  <c r="F27" i="6"/>
  <c r="M62" i="3"/>
  <c r="M43" i="3"/>
  <c r="E77" i="3"/>
  <c r="N19" i="3"/>
  <c r="N22" i="3" s="1"/>
  <c r="N33" i="3"/>
  <c r="E60" i="3"/>
  <c r="L27" i="4"/>
  <c r="L14" i="4"/>
  <c r="L18" i="4" s="1"/>
  <c r="F71" i="3" l="1"/>
  <c r="F45" i="3"/>
  <c r="E63" i="3"/>
  <c r="E68" i="3" s="1"/>
  <c r="M14" i="4"/>
  <c r="M18" i="4" s="1"/>
  <c r="M27" i="4"/>
  <c r="AF492" i="9"/>
  <c r="AF461" i="9"/>
  <c r="AF429" i="9"/>
  <c r="AF485" i="9"/>
  <c r="AF454" i="9"/>
  <c r="AF458" i="9"/>
  <c r="AF409" i="9"/>
  <c r="AF217" i="9"/>
  <c r="AF299" i="9"/>
  <c r="AF397" i="9"/>
  <c r="AF246" i="9"/>
  <c r="AF152" i="9"/>
  <c r="AF184" i="9"/>
  <c r="AF178" i="9"/>
  <c r="AF262" i="9"/>
  <c r="AF243" i="9"/>
  <c r="AF200" i="9"/>
  <c r="AF185" i="9"/>
  <c r="AF283" i="9"/>
  <c r="AF186" i="9"/>
  <c r="AF517" i="9"/>
  <c r="AF85" i="9"/>
  <c r="AF148" i="9"/>
  <c r="AF287" i="9"/>
  <c r="AF80" i="9"/>
  <c r="AF126" i="9"/>
  <c r="AF129" i="9"/>
  <c r="AF181" i="9"/>
  <c r="AF122" i="9"/>
  <c r="AF69" i="9"/>
  <c r="AF51" i="9"/>
  <c r="AF504" i="9"/>
  <c r="AF496" i="9"/>
  <c r="AF505" i="9"/>
  <c r="AF448" i="9"/>
  <c r="AF491" i="9"/>
  <c r="AF473" i="9"/>
  <c r="AF502" i="9"/>
  <c r="AF432" i="9"/>
  <c r="AF271" i="9"/>
  <c r="AF189" i="9"/>
  <c r="AF420" i="9"/>
  <c r="AF278" i="9"/>
  <c r="AF484" i="9"/>
  <c r="AF435" i="9"/>
  <c r="AF360" i="9"/>
  <c r="AF428" i="9"/>
  <c r="AF295" i="9"/>
  <c r="AF211" i="9"/>
  <c r="AF213" i="9"/>
  <c r="AF364" i="9"/>
  <c r="AF280" i="9"/>
  <c r="AF407" i="9"/>
  <c r="AF291" i="9"/>
  <c r="AF314" i="9"/>
  <c r="AF247" i="9"/>
  <c r="AF333" i="9"/>
  <c r="AF315" i="9"/>
  <c r="AF274" i="9"/>
  <c r="AF298" i="9"/>
  <c r="AF176" i="9"/>
  <c r="AF233" i="9"/>
  <c r="AF124" i="9"/>
  <c r="AF225" i="9"/>
  <c r="AF195" i="9"/>
  <c r="AF96" i="9"/>
  <c r="AF153" i="9"/>
  <c r="AF31" i="9"/>
  <c r="AF62" i="9"/>
  <c r="AF183" i="9"/>
  <c r="AF443" i="9"/>
  <c r="AF490" i="9"/>
  <c r="AF493" i="9"/>
  <c r="AF494" i="9"/>
  <c r="AF431" i="9"/>
  <c r="AF482" i="9"/>
  <c r="AF252" i="9"/>
  <c r="AF421" i="9"/>
  <c r="AF378" i="9"/>
  <c r="AF413" i="9"/>
  <c r="AF487" i="9"/>
  <c r="AF311" i="9"/>
  <c r="AF329" i="9"/>
  <c r="AF214" i="9"/>
  <c r="AF162" i="9"/>
  <c r="AF386" i="9"/>
  <c r="AF352" i="9"/>
  <c r="AF265" i="9"/>
  <c r="AF227" i="9"/>
  <c r="AF357" i="9"/>
  <c r="AF393" i="9"/>
  <c r="AF371" i="9"/>
  <c r="AF381" i="9"/>
  <c r="AF331" i="9"/>
  <c r="AF87" i="9"/>
  <c r="AF115" i="9"/>
  <c r="AF114" i="9"/>
  <c r="AF111" i="9"/>
  <c r="AF63" i="9"/>
  <c r="AF76" i="9"/>
  <c r="AF38" i="9"/>
  <c r="AF136" i="9"/>
  <c r="AF123" i="9"/>
  <c r="AF165" i="9"/>
  <c r="AF322" i="9"/>
  <c r="AF507" i="9"/>
  <c r="AF515" i="9"/>
  <c r="AF410" i="9"/>
  <c r="AF419" i="9"/>
  <c r="AF447" i="9"/>
  <c r="AF471" i="9"/>
  <c r="AF470" i="9"/>
  <c r="AF472" i="9"/>
  <c r="AF275" i="9"/>
  <c r="AF300" i="9"/>
  <c r="AF401" i="9"/>
  <c r="AF167" i="9"/>
  <c r="AF411" i="9"/>
  <c r="AF441" i="9"/>
  <c r="AF406" i="9"/>
  <c r="AF343" i="9"/>
  <c r="AF320" i="9"/>
  <c r="AF306" i="9"/>
  <c r="AF250" i="9"/>
  <c r="AF269" i="9"/>
  <c r="AF335" i="9"/>
  <c r="AF224" i="9"/>
  <c r="AF268" i="9"/>
  <c r="AF235" i="9"/>
  <c r="AF363" i="9"/>
  <c r="AF389" i="9"/>
  <c r="AF367" i="9"/>
  <c r="AF240" i="9"/>
  <c r="AF163" i="9"/>
  <c r="AF359" i="9"/>
  <c r="AF405" i="9"/>
  <c r="AF305" i="9"/>
  <c r="AF239" i="9"/>
  <c r="AF248" i="9"/>
  <c r="AF261" i="9"/>
  <c r="AF90" i="9"/>
  <c r="AF140" i="9"/>
  <c r="AF489" i="9"/>
  <c r="AF488" i="9"/>
  <c r="AF481" i="9"/>
  <c r="AF476" i="9"/>
  <c r="AF449" i="9"/>
  <c r="AF402" i="9"/>
  <c r="AF236" i="9"/>
  <c r="AF479" i="9"/>
  <c r="AF417" i="9"/>
  <c r="AF345" i="9"/>
  <c r="AF174" i="9"/>
  <c r="AF342" i="9"/>
  <c r="AF412" i="9"/>
  <c r="AF279" i="9"/>
  <c r="AF223" i="9"/>
  <c r="AF286" i="9"/>
  <c r="AF309" i="9"/>
  <c r="AF158" i="9"/>
  <c r="AF346" i="9"/>
  <c r="AF377" i="9"/>
  <c r="AF392" i="9"/>
  <c r="AF270" i="9"/>
  <c r="AF237" i="9"/>
  <c r="AF127" i="9"/>
  <c r="AF180" i="9"/>
  <c r="AF220" i="9"/>
  <c r="AF82" i="9"/>
  <c r="AF54" i="9"/>
  <c r="AF79" i="9"/>
  <c r="AF83" i="9"/>
  <c r="AF209" i="9"/>
  <c r="AF104" i="9"/>
  <c r="AF475" i="9"/>
  <c r="AF477" i="9"/>
  <c r="AF463" i="9"/>
  <c r="AF466" i="9"/>
  <c r="AF478" i="9"/>
  <c r="AF403" i="9"/>
  <c r="AF439" i="9"/>
  <c r="AF332" i="9"/>
  <c r="AF302" i="9"/>
  <c r="AF193" i="9"/>
  <c r="AF388" i="9"/>
  <c r="AF344" i="9"/>
  <c r="AF199" i="9"/>
  <c r="AF207" i="9"/>
  <c r="AF370" i="9"/>
  <c r="AF318" i="9"/>
  <c r="AF260" i="9"/>
  <c r="AF194" i="9"/>
  <c r="AF384" i="9"/>
  <c r="AF232" i="9"/>
  <c r="AF514" i="9"/>
  <c r="AF499" i="9"/>
  <c r="AF440" i="9"/>
  <c r="AF501" i="9"/>
  <c r="AF509" i="9"/>
  <c r="AF426" i="9"/>
  <c r="AF433" i="9"/>
  <c r="AF434" i="9"/>
  <c r="AF327" i="9"/>
  <c r="AF469" i="9"/>
  <c r="AF219" i="9"/>
  <c r="AF423" i="9"/>
  <c r="AF427" i="9"/>
  <c r="AF376" i="9"/>
  <c r="AF282" i="9"/>
  <c r="AF356" i="9"/>
  <c r="AF238" i="9"/>
  <c r="AF188" i="9"/>
  <c r="AF351" i="9"/>
  <c r="AF244" i="9"/>
  <c r="AF348" i="9"/>
  <c r="AF394" i="9"/>
  <c r="AF293" i="9"/>
  <c r="AF234" i="9"/>
  <c r="AF258" i="9"/>
  <c r="AF155" i="9"/>
  <c r="AF486" i="9"/>
  <c r="AF422" i="9"/>
  <c r="AF372" i="9"/>
  <c r="AF241" i="9"/>
  <c r="AF119" i="9"/>
  <c r="AF89" i="9"/>
  <c r="AF110" i="9"/>
  <c r="AF254" i="9"/>
  <c r="AF28" i="9"/>
  <c r="AF317" i="9"/>
  <c r="AF368" i="9"/>
  <c r="AF307" i="9"/>
  <c r="AF206" i="9"/>
  <c r="AF44" i="9"/>
  <c r="AF142" i="9"/>
  <c r="AF144" i="9"/>
  <c r="AF366" i="9"/>
  <c r="AF59" i="9"/>
  <c r="AF503" i="9"/>
  <c r="AF324" i="9"/>
  <c r="AF65" i="9"/>
  <c r="AF353" i="9"/>
  <c r="AF137" i="9"/>
  <c r="AF460" i="9"/>
  <c r="AF93" i="9"/>
  <c r="AF334" i="9"/>
  <c r="AF60" i="9"/>
  <c r="AF498" i="9"/>
  <c r="AF222" i="9"/>
  <c r="AF86" i="9"/>
  <c r="AF164" i="9"/>
  <c r="AF74" i="9"/>
  <c r="AF173" i="9"/>
  <c r="AF16" i="9"/>
  <c r="AF35" i="9"/>
  <c r="AF33" i="9"/>
  <c r="AF169" i="9"/>
  <c r="AF337" i="9"/>
  <c r="AF190" i="9"/>
  <c r="AF150" i="9"/>
  <c r="AF338" i="9"/>
  <c r="AF71" i="9"/>
  <c r="AF263" i="9"/>
  <c r="AF52" i="9"/>
  <c r="AF395" i="9"/>
  <c r="AF197" i="9"/>
  <c r="AF99" i="9"/>
  <c r="AF106" i="9"/>
  <c r="AF48" i="9"/>
  <c r="AF205" i="9"/>
  <c r="AF125" i="9"/>
  <c r="AF26" i="9"/>
  <c r="AF273" i="9"/>
  <c r="AF245" i="9"/>
  <c r="AF310" i="9"/>
  <c r="AF198" i="9"/>
  <c r="AF88" i="9"/>
  <c r="AF73" i="9"/>
  <c r="AF350" i="9"/>
  <c r="AF109" i="9"/>
  <c r="AF408" i="9"/>
  <c r="AF201" i="9"/>
  <c r="AF264" i="9"/>
  <c r="AF133" i="9"/>
  <c r="AF172" i="9"/>
  <c r="AF43" i="9"/>
  <c r="AF103" i="9"/>
  <c r="AF196" i="9"/>
  <c r="AF19" i="9"/>
  <c r="AF42" i="9"/>
  <c r="AF20" i="9"/>
  <c r="AF182" i="9"/>
  <c r="AF58" i="9"/>
  <c r="AF294" i="9"/>
  <c r="AF242" i="9"/>
  <c r="AF121" i="9"/>
  <c r="AF49" i="9"/>
  <c r="AF277" i="9"/>
  <c r="AF221" i="9"/>
  <c r="AF249" i="9"/>
  <c r="AF95" i="9"/>
  <c r="AF131" i="9"/>
  <c r="AF304" i="9"/>
  <c r="AF281" i="9"/>
  <c r="AF37" i="9"/>
  <c r="AF253" i="9"/>
  <c r="AF132" i="9"/>
  <c r="AF78" i="9"/>
  <c r="AF177" i="9"/>
  <c r="AF18" i="9"/>
  <c r="AF53" i="9"/>
  <c r="AF112" i="9"/>
  <c r="AF257" i="9"/>
  <c r="AF160" i="9"/>
  <c r="AF94" i="9"/>
  <c r="AF67" i="9"/>
  <c r="AF39" i="9"/>
  <c r="AF154" i="9"/>
  <c r="AF45" i="9"/>
  <c r="AF456" i="9"/>
  <c r="AF339" i="9"/>
  <c r="AF216" i="9"/>
  <c r="AF323" i="9"/>
  <c r="AF328" i="9"/>
  <c r="AF210" i="9"/>
  <c r="AF98" i="9"/>
  <c r="AF117" i="9"/>
  <c r="AF102" i="9"/>
  <c r="AF151" i="9"/>
  <c r="AF284" i="9"/>
  <c r="AF226" i="9"/>
  <c r="AF147" i="9"/>
  <c r="AF340" i="9"/>
  <c r="AF391" i="9"/>
  <c r="AF500" i="9"/>
  <c r="AF444" i="9"/>
  <c r="AF326" i="9"/>
  <c r="AF362" i="9"/>
  <c r="AF97" i="9"/>
  <c r="AF212" i="9"/>
  <c r="AF157" i="9"/>
  <c r="AF22" i="9"/>
  <c r="AF21" i="9"/>
  <c r="AF101" i="9"/>
  <c r="AF385" i="9"/>
  <c r="AF32" i="9"/>
  <c r="AF383" i="9"/>
  <c r="AF354" i="9"/>
  <c r="AF296" i="9"/>
  <c r="AF285" i="9"/>
  <c r="AF187" i="9"/>
  <c r="AF375" i="9"/>
  <c r="AF361" i="9"/>
  <c r="AF145" i="9"/>
  <c r="AF290" i="9"/>
  <c r="AF229" i="9"/>
  <c r="AF72" i="9"/>
  <c r="AF68" i="9"/>
  <c r="AF120" i="9"/>
  <c r="AF208" i="9"/>
  <c r="AF141" i="9"/>
  <c r="AF156" i="9"/>
  <c r="AF108" i="9"/>
  <c r="AF17" i="9"/>
  <c r="AF276" i="9"/>
  <c r="AF40" i="9"/>
  <c r="AF24" i="9"/>
  <c r="AF70" i="9"/>
  <c r="AF168" i="9"/>
  <c r="AF301" i="9"/>
  <c r="AF25" i="9"/>
  <c r="AF55" i="9"/>
  <c r="AF255" i="9"/>
  <c r="AF202" i="9"/>
  <c r="AF64" i="9"/>
  <c r="AF77" i="9"/>
  <c r="AF451" i="9"/>
  <c r="AF259" i="9"/>
  <c r="AF467" i="9"/>
  <c r="AF308" i="9"/>
  <c r="AF330" i="9"/>
  <c r="AF483" i="9"/>
  <c r="AF462" i="9"/>
  <c r="AF465" i="9"/>
  <c r="AF374" i="9"/>
  <c r="AF510" i="9"/>
  <c r="AF23" i="9"/>
  <c r="AF400" i="9"/>
  <c r="AF382" i="9"/>
  <c r="AF91" i="9"/>
  <c r="AF204" i="9"/>
  <c r="AF365" i="9"/>
  <c r="AF313" i="9"/>
  <c r="AF396" i="9"/>
  <c r="AF437" i="9"/>
  <c r="AF47" i="9"/>
  <c r="AF425" i="9"/>
  <c r="AF170" i="9"/>
  <c r="AF297" i="9"/>
  <c r="AF380" i="9"/>
  <c r="AF266" i="9"/>
  <c r="AF289" i="9"/>
  <c r="AF418" i="9"/>
  <c r="AF161" i="9"/>
  <c r="AF450" i="9"/>
  <c r="AF57" i="9"/>
  <c r="AF84" i="9"/>
  <c r="AF46" i="9"/>
  <c r="AF218" i="9"/>
  <c r="AF430" i="9"/>
  <c r="AF130" i="9"/>
  <c r="AF56" i="9"/>
  <c r="AF288" i="9"/>
  <c r="AF445" i="9"/>
  <c r="AF416" i="9"/>
  <c r="AF231" i="9"/>
  <c r="AF50" i="9"/>
  <c r="AF369" i="9"/>
  <c r="AF75" i="9"/>
  <c r="AF81" i="9"/>
  <c r="AF358" i="9"/>
  <c r="AF453" i="9"/>
  <c r="AF387" i="9"/>
  <c r="AF105" i="9"/>
  <c r="AF474" i="9"/>
  <c r="AF66" i="9"/>
  <c r="AF390" i="9"/>
  <c r="AF107" i="9"/>
  <c r="AF267" i="9"/>
  <c r="AF325" i="9"/>
  <c r="AF100" i="9"/>
  <c r="AF424" i="9"/>
  <c r="AF134" i="9"/>
  <c r="AF29" i="9"/>
  <c r="AF118" i="9"/>
  <c r="AF171" i="9"/>
  <c r="AF312" i="9"/>
  <c r="AF480" i="9"/>
  <c r="AF508" i="9"/>
  <c r="AF506" i="9"/>
  <c r="AF303" i="9"/>
  <c r="AF341" i="9"/>
  <c r="AF159" i="9"/>
  <c r="AF446" i="9"/>
  <c r="AF146" i="9"/>
  <c r="AF135" i="9"/>
  <c r="AF404" i="9"/>
  <c r="AF113" i="9"/>
  <c r="AF41" i="9"/>
  <c r="AF149" i="9"/>
  <c r="AF292" i="9"/>
  <c r="AF228" i="9"/>
  <c r="AF495" i="9"/>
  <c r="AF128" i="9"/>
  <c r="AF179" i="9"/>
  <c r="AF36" i="9"/>
  <c r="AF373" i="9"/>
  <c r="AF347" i="9"/>
  <c r="AF61" i="9"/>
  <c r="AF399" i="9"/>
  <c r="AF192" i="9"/>
  <c r="AF319" i="9"/>
  <c r="AF464" i="9"/>
  <c r="AF143" i="9"/>
  <c r="AF230" i="9"/>
  <c r="AF27" i="9"/>
  <c r="AF138" i="9"/>
  <c r="AF415" i="9"/>
  <c r="AF512" i="9"/>
  <c r="AF511" i="9"/>
  <c r="AF321" i="9"/>
  <c r="AF272" i="9"/>
  <c r="AF34" i="9"/>
  <c r="AF459" i="9"/>
  <c r="AF256" i="9"/>
  <c r="AF116" i="9"/>
  <c r="AF438" i="9"/>
  <c r="AF355" i="9"/>
  <c r="AF442" i="9"/>
  <c r="AF457" i="9"/>
  <c r="AF92" i="9"/>
  <c r="AF379" i="9"/>
  <c r="AF436" i="9"/>
  <c r="AF513" i="9"/>
  <c r="AF497" i="9"/>
  <c r="AF215" i="9"/>
  <c r="AF316" i="9"/>
  <c r="AF251" i="9"/>
  <c r="AF166" i="9"/>
  <c r="AF175" i="9"/>
  <c r="AF139" i="9"/>
  <c r="AF349" i="9"/>
  <c r="AF452" i="9"/>
  <c r="AF455" i="9"/>
  <c r="AF468" i="9"/>
  <c r="AF414" i="9"/>
  <c r="AF191" i="9"/>
  <c r="AF336" i="9"/>
  <c r="AF30" i="9"/>
  <c r="AF203" i="9"/>
  <c r="AF398" i="9"/>
  <c r="N61" i="3"/>
  <c r="N11" i="4"/>
  <c r="F25" i="6" s="1"/>
  <c r="N42" i="3"/>
  <c r="N38" i="3"/>
  <c r="N13" i="4"/>
  <c r="H24" i="3"/>
  <c r="N9" i="4"/>
  <c r="N8" i="4"/>
  <c r="N70" i="3"/>
  <c r="N44" i="3"/>
  <c r="I47" i="3"/>
  <c r="I57" i="3"/>
  <c r="H24" i="4"/>
  <c r="N62" i="3"/>
  <c r="N43" i="3"/>
  <c r="G28" i="3"/>
  <c r="F46" i="3"/>
  <c r="E72" i="3"/>
  <c r="E74" i="3" s="1"/>
  <c r="E78" i="3" s="1"/>
  <c r="L15" i="4"/>
  <c r="F40" i="3"/>
  <c r="F52" i="3" s="1"/>
  <c r="F53" i="3" s="1"/>
  <c r="F30" i="3"/>
  <c r="H25" i="3"/>
  <c r="F26" i="6" l="1"/>
  <c r="D26" i="6"/>
  <c r="F37" i="3"/>
  <c r="F76" i="3"/>
  <c r="G36" i="3"/>
  <c r="G29" i="3"/>
  <c r="N14" i="4"/>
  <c r="N27" i="4"/>
  <c r="D25" i="6"/>
  <c r="F24" i="6"/>
  <c r="D24" i="6"/>
  <c r="E79" i="3"/>
  <c r="M15" i="4"/>
  <c r="N15" i="4" s="1"/>
  <c r="D11" i="5"/>
  <c r="F60" i="3"/>
  <c r="I73" i="3"/>
  <c r="J55" i="3"/>
  <c r="I23" i="3"/>
  <c r="I24" i="3" s="1"/>
  <c r="AG13" i="9"/>
  <c r="I21" i="4"/>
  <c r="I24" i="4" s="1"/>
  <c r="I28" i="4"/>
  <c r="I29" i="4" s="1"/>
  <c r="I22" i="4"/>
  <c r="H27" i="3"/>
  <c r="H26" i="3"/>
  <c r="N18" i="4" l="1"/>
  <c r="D10" i="5"/>
  <c r="D9" i="5"/>
  <c r="F31" i="6"/>
  <c r="D8" i="5"/>
  <c r="D7" i="5"/>
  <c r="D31" i="6"/>
  <c r="AG512" i="9"/>
  <c r="AG474" i="9"/>
  <c r="AG513" i="9"/>
  <c r="AG466" i="9"/>
  <c r="AG445" i="9"/>
  <c r="AG459" i="9"/>
  <c r="AG359" i="9"/>
  <c r="AG444" i="9"/>
  <c r="AG452" i="9"/>
  <c r="AG438" i="9"/>
  <c r="AG434" i="9"/>
  <c r="AG382" i="9"/>
  <c r="AG264" i="9"/>
  <c r="AG480" i="9"/>
  <c r="AG214" i="9"/>
  <c r="AG330" i="9"/>
  <c r="AG237" i="9"/>
  <c r="AG206" i="9"/>
  <c r="AG372" i="9"/>
  <c r="AG269" i="9"/>
  <c r="AG213" i="9"/>
  <c r="AG351" i="9"/>
  <c r="AG342" i="9"/>
  <c r="AG320" i="9"/>
  <c r="AG418" i="9"/>
  <c r="AG322" i="9"/>
  <c r="AG373" i="9"/>
  <c r="AG200" i="9"/>
  <c r="AG361" i="9"/>
  <c r="AG317" i="9"/>
  <c r="AG202" i="9"/>
  <c r="AG165" i="9"/>
  <c r="AG145" i="9"/>
  <c r="AG215" i="9"/>
  <c r="AG290" i="9"/>
  <c r="AG28" i="9"/>
  <c r="AG33" i="9"/>
  <c r="AG113" i="9"/>
  <c r="AG115" i="9"/>
  <c r="AG440" i="9"/>
  <c r="AG29" i="9"/>
  <c r="AG509" i="9"/>
  <c r="AG465" i="9"/>
  <c r="AG496" i="9"/>
  <c r="AG460" i="9"/>
  <c r="AG487" i="9"/>
  <c r="AG463" i="9"/>
  <c r="AG457" i="9"/>
  <c r="AG462" i="9"/>
  <c r="AG402" i="9"/>
  <c r="AG436" i="9"/>
  <c r="AG430" i="9"/>
  <c r="AG442" i="9"/>
  <c r="AG413" i="9"/>
  <c r="AG391" i="9"/>
  <c r="AG365" i="9"/>
  <c r="AG123" i="9"/>
  <c r="AG185" i="9"/>
  <c r="AG383" i="9"/>
  <c r="AG224" i="9"/>
  <c r="AG238" i="9"/>
  <c r="AG205" i="9"/>
  <c r="AG345" i="9"/>
  <c r="AG229" i="9"/>
  <c r="AG103" i="9"/>
  <c r="AG133" i="9"/>
  <c r="AG91" i="9"/>
  <c r="AG282" i="9"/>
  <c r="AG174" i="9"/>
  <c r="AG161" i="9"/>
  <c r="AG122" i="9"/>
  <c r="AG21" i="9"/>
  <c r="AG505" i="9"/>
  <c r="AG482" i="9"/>
  <c r="AG497" i="9"/>
  <c r="AG464" i="9"/>
  <c r="AG486" i="9"/>
  <c r="AG300" i="9"/>
  <c r="AG429" i="9"/>
  <c r="AG500" i="9"/>
  <c r="AG492" i="9"/>
  <c r="AG441" i="9"/>
  <c r="AG403" i="9"/>
  <c r="AG178" i="9"/>
  <c r="AG305" i="9"/>
  <c r="AG432" i="9"/>
  <c r="AG201" i="9"/>
  <c r="AG468" i="9"/>
  <c r="AG392" i="9"/>
  <c r="AG352" i="9"/>
  <c r="AG368" i="9"/>
  <c r="AG309" i="9"/>
  <c r="AG285" i="9"/>
  <c r="AG257" i="9"/>
  <c r="AG376" i="9"/>
  <c r="AG166" i="9"/>
  <c r="AG43" i="9"/>
  <c r="AG121" i="9"/>
  <c r="AG86" i="9"/>
  <c r="AG99" i="9"/>
  <c r="AG49" i="9"/>
  <c r="AG42" i="9"/>
  <c r="AG140" i="9"/>
  <c r="AG16" i="9"/>
  <c r="AG79" i="9"/>
  <c r="AG209" i="9"/>
  <c r="AG136" i="9"/>
  <c r="AG116" i="9"/>
  <c r="AG19" i="9"/>
  <c r="AG265" i="9"/>
  <c r="AG110" i="9"/>
  <c r="AG20" i="9"/>
  <c r="AG27" i="9"/>
  <c r="AG489" i="9"/>
  <c r="AG501" i="9"/>
  <c r="AG467" i="9"/>
  <c r="AG421" i="9"/>
  <c r="AG471" i="9"/>
  <c r="AG458" i="9"/>
  <c r="AG448" i="9"/>
  <c r="AG490" i="9"/>
  <c r="AG443" i="9"/>
  <c r="AG327" i="9"/>
  <c r="AG398" i="9"/>
  <c r="AG408" i="9"/>
  <c r="AG400" i="9"/>
  <c r="AG424" i="9"/>
  <c r="AG405" i="9"/>
  <c r="AG258" i="9"/>
  <c r="AG484" i="9"/>
  <c r="AG286" i="9"/>
  <c r="AG339" i="9"/>
  <c r="AG276" i="9"/>
  <c r="AG288" i="9"/>
  <c r="AG146" i="9"/>
  <c r="AG196" i="9"/>
  <c r="AG241" i="9"/>
  <c r="AG377" i="9"/>
  <c r="AG233" i="9"/>
  <c r="AG184" i="9"/>
  <c r="AG119" i="9"/>
  <c r="AG242" i="9"/>
  <c r="AG191" i="9"/>
  <c r="AG160" i="9"/>
  <c r="AG26" i="9"/>
  <c r="AG88" i="9"/>
  <c r="AG104" i="9"/>
  <c r="AG495" i="9"/>
  <c r="AG491" i="9"/>
  <c r="AG439" i="9"/>
  <c r="AG478" i="9"/>
  <c r="AG415" i="9"/>
  <c r="AG236" i="9"/>
  <c r="AG151" i="9"/>
  <c r="AG483" i="9"/>
  <c r="AG397" i="9"/>
  <c r="AG198" i="9"/>
  <c r="AG420" i="9"/>
  <c r="AG341" i="9"/>
  <c r="AG256" i="9"/>
  <c r="AG138" i="9"/>
  <c r="AG129" i="9"/>
  <c r="AG263" i="9"/>
  <c r="AG137" i="9"/>
  <c r="AG261" i="9"/>
  <c r="AG321" i="9"/>
  <c r="AG390" i="9"/>
  <c r="AG211" i="9"/>
  <c r="AG144" i="9"/>
  <c r="AG278" i="9"/>
  <c r="AG97" i="9"/>
  <c r="AG141" i="9"/>
  <c r="AG54" i="9"/>
  <c r="AG57" i="9"/>
  <c r="AG73" i="9"/>
  <c r="AG156" i="9"/>
  <c r="AG271" i="9"/>
  <c r="AG399" i="9"/>
  <c r="AG481" i="9"/>
  <c r="AG323" i="9"/>
  <c r="AG503" i="9"/>
  <c r="AG386" i="9"/>
  <c r="AG433" i="9"/>
  <c r="AG335" i="9"/>
  <c r="AG428" i="9"/>
  <c r="AG318" i="9"/>
  <c r="AG325" i="9"/>
  <c r="AG304" i="9"/>
  <c r="AG360" i="9"/>
  <c r="AG219" i="9"/>
  <c r="AG337" i="9"/>
  <c r="AG319" i="9"/>
  <c r="AG292" i="9"/>
  <c r="AG262" i="9"/>
  <c r="AG225" i="9"/>
  <c r="AG230" i="9"/>
  <c r="AG411" i="9"/>
  <c r="AG152" i="9"/>
  <c r="AG272" i="9"/>
  <c r="AG190" i="9"/>
  <c r="AG207" i="9"/>
  <c r="AG394" i="9"/>
  <c r="AG315" i="9"/>
  <c r="AG275" i="9"/>
  <c r="AG221" i="9"/>
  <c r="AG507" i="9"/>
  <c r="AG473" i="9"/>
  <c r="AG303" i="9"/>
  <c r="AG422" i="9"/>
  <c r="AG333" i="9"/>
  <c r="AG378" i="9"/>
  <c r="AG409" i="9"/>
  <c r="AG310" i="9"/>
  <c r="AG243" i="9"/>
  <c r="AG451" i="9"/>
  <c r="AG388" i="9"/>
  <c r="AG356" i="9"/>
  <c r="AG389" i="9"/>
  <c r="AG384" i="9"/>
  <c r="AG380" i="9"/>
  <c r="AG338" i="9"/>
  <c r="AG260" i="9"/>
  <c r="AG273" i="9"/>
  <c r="AG176" i="9"/>
  <c r="AG406" i="9"/>
  <c r="AG506" i="9"/>
  <c r="AG248" i="9"/>
  <c r="AG284" i="9"/>
  <c r="AG108" i="9"/>
  <c r="AG82" i="9"/>
  <c r="AG60" i="9"/>
  <c r="AG124" i="9"/>
  <c r="AG53" i="9"/>
  <c r="AG69" i="9"/>
  <c r="AG48" i="9"/>
  <c r="AG65" i="9"/>
  <c r="AG169" i="9"/>
  <c r="AG22" i="9"/>
  <c r="AG117" i="9"/>
  <c r="AG226" i="9"/>
  <c r="AG249" i="9"/>
  <c r="AG23" i="9"/>
  <c r="AG311" i="9"/>
  <c r="AG168" i="9"/>
  <c r="AG334" i="9"/>
  <c r="AG301" i="9"/>
  <c r="AG192" i="9"/>
  <c r="AG45" i="9"/>
  <c r="AG98" i="9"/>
  <c r="AG472" i="9"/>
  <c r="AG423" i="9"/>
  <c r="AG407" i="9"/>
  <c r="AG182" i="9"/>
  <c r="AG353" i="9"/>
  <c r="AG283" i="9"/>
  <c r="AG274" i="9"/>
  <c r="AG80" i="9"/>
  <c r="AG85" i="9"/>
  <c r="AG47" i="9"/>
  <c r="AG63" i="9"/>
  <c r="AG35" i="9"/>
  <c r="AG101" i="9"/>
  <c r="AG36" i="9"/>
  <c r="AG154" i="9"/>
  <c r="AG66" i="9"/>
  <c r="AG343" i="9"/>
  <c r="AG299" i="9"/>
  <c r="AG307" i="9"/>
  <c r="AG125" i="9"/>
  <c r="AG252" i="9"/>
  <c r="AG159" i="9"/>
  <c r="AG375" i="9"/>
  <c r="AG95" i="9"/>
  <c r="AG216" i="9"/>
  <c r="AG72" i="9"/>
  <c r="AG280" i="9"/>
  <c r="AG235" i="9"/>
  <c r="AG364" i="9"/>
  <c r="AG239" i="9"/>
  <c r="AG87" i="9"/>
  <c r="AG70" i="9"/>
  <c r="AG120" i="9"/>
  <c r="AG50" i="9"/>
  <c r="AG32" i="9"/>
  <c r="AG508" i="9"/>
  <c r="AG58" i="9"/>
  <c r="AG293" i="9"/>
  <c r="AG277" i="9"/>
  <c r="AG24" i="9"/>
  <c r="AG435" i="9"/>
  <c r="AG247" i="9"/>
  <c r="AG279" i="9"/>
  <c r="AG149" i="9"/>
  <c r="AG39" i="9"/>
  <c r="AG431" i="9"/>
  <c r="AG220" i="9"/>
  <c r="AG350" i="9"/>
  <c r="AG150" i="9"/>
  <c r="AG100" i="9"/>
  <c r="AG316" i="9"/>
  <c r="AG340" i="9"/>
  <c r="AG296" i="9"/>
  <c r="AG302" i="9"/>
  <c r="AG234" i="9"/>
  <c r="AG294" i="9"/>
  <c r="AG346" i="9"/>
  <c r="AG187" i="9"/>
  <c r="AG331" i="9"/>
  <c r="AG218" i="9"/>
  <c r="AG254" i="9"/>
  <c r="AG250" i="9"/>
  <c r="AG255" i="9"/>
  <c r="AG90" i="9"/>
  <c r="AG366" i="9"/>
  <c r="AG511" i="9"/>
  <c r="AG328" i="9"/>
  <c r="AG329" i="9"/>
  <c r="AG245" i="9"/>
  <c r="AG112" i="9"/>
  <c r="AG132" i="9"/>
  <c r="AG107" i="9"/>
  <c r="AG51" i="9"/>
  <c r="AG158" i="9"/>
  <c r="AG30" i="9"/>
  <c r="AG289" i="9"/>
  <c r="AG173" i="9"/>
  <c r="AG426" i="9"/>
  <c r="AG385" i="9"/>
  <c r="AG367" i="9"/>
  <c r="AG244" i="9"/>
  <c r="AG197" i="9"/>
  <c r="AG147" i="9"/>
  <c r="AG157" i="9"/>
  <c r="AG59" i="9"/>
  <c r="AG324" i="9"/>
  <c r="AG40" i="9"/>
  <c r="AG52" i="9"/>
  <c r="AG188" i="9"/>
  <c r="AG369" i="9"/>
  <c r="AG379" i="9"/>
  <c r="AG194" i="9"/>
  <c r="AG287" i="9"/>
  <c r="AG281" i="9"/>
  <c r="AG344" i="9"/>
  <c r="AG155" i="9"/>
  <c r="AG81" i="9"/>
  <c r="AG78" i="9"/>
  <c r="AG75" i="9"/>
  <c r="AG142" i="9"/>
  <c r="AG204" i="9"/>
  <c r="AG393" i="9"/>
  <c r="AG135" i="9"/>
  <c r="AG77" i="9"/>
  <c r="AG417" i="9"/>
  <c r="AG217" i="9"/>
  <c r="AG267" i="9"/>
  <c r="AG332" i="9"/>
  <c r="AG222" i="9"/>
  <c r="AG291" i="9"/>
  <c r="AG208" i="9"/>
  <c r="AG111" i="9"/>
  <c r="AG38" i="9"/>
  <c r="AG314" i="9"/>
  <c r="AG67" i="9"/>
  <c r="AG143" i="9"/>
  <c r="AG175" i="9"/>
  <c r="AG41" i="9"/>
  <c r="AG371" i="9"/>
  <c r="AG131" i="9"/>
  <c r="AG181" i="9"/>
  <c r="AG44" i="9"/>
  <c r="AG363" i="9"/>
  <c r="AG349" i="9"/>
  <c r="AG326" i="9"/>
  <c r="AG298" i="9"/>
  <c r="AG126" i="9"/>
  <c r="AG130" i="9"/>
  <c r="AG18" i="9"/>
  <c r="AG56" i="9"/>
  <c r="AG427" i="9"/>
  <c r="AG195" i="9"/>
  <c r="AG84" i="9"/>
  <c r="AG94" i="9"/>
  <c r="AG46" i="9"/>
  <c r="AG210" i="9"/>
  <c r="AG447" i="9"/>
  <c r="AG477" i="9"/>
  <c r="AG504" i="9"/>
  <c r="AG189" i="9"/>
  <c r="AG246" i="9"/>
  <c r="AG515" i="9"/>
  <c r="AG127" i="9"/>
  <c r="AG171" i="9"/>
  <c r="AG355" i="9"/>
  <c r="AG454" i="9"/>
  <c r="AG348" i="9"/>
  <c r="AG494" i="9"/>
  <c r="AG31" i="9"/>
  <c r="AG295" i="9"/>
  <c r="AG62" i="9"/>
  <c r="AG251" i="9"/>
  <c r="AG89" i="9"/>
  <c r="AG270" i="9"/>
  <c r="AG437" i="9"/>
  <c r="AG479" i="9"/>
  <c r="AG470" i="9"/>
  <c r="AG493" i="9"/>
  <c r="AG163" i="9"/>
  <c r="AG253" i="9"/>
  <c r="AG450" i="9"/>
  <c r="AG240" i="9"/>
  <c r="AG203" i="9"/>
  <c r="AG118" i="9"/>
  <c r="AG232" i="9"/>
  <c r="AG404" i="9"/>
  <c r="AG488" i="9"/>
  <c r="AG453" i="9"/>
  <c r="AG416" i="9"/>
  <c r="AG105" i="9"/>
  <c r="AG357" i="9"/>
  <c r="AG177" i="9"/>
  <c r="AG227" i="9"/>
  <c r="AG469" i="9"/>
  <c r="AG347" i="9"/>
  <c r="AG461" i="9"/>
  <c r="AG179" i="9"/>
  <c r="AG412" i="9"/>
  <c r="AG199" i="9"/>
  <c r="AG83" i="9"/>
  <c r="AG212" i="9"/>
  <c r="AG71" i="9"/>
  <c r="AG102" i="9"/>
  <c r="AG109" i="9"/>
  <c r="AG268" i="9"/>
  <c r="AG180" i="9"/>
  <c r="AG68" i="9"/>
  <c r="AG148" i="9"/>
  <c r="AG223" i="9"/>
  <c r="AG449" i="9"/>
  <c r="AG228" i="9"/>
  <c r="AG306" i="9"/>
  <c r="AG336" i="9"/>
  <c r="AG425" i="9"/>
  <c r="AG297" i="9"/>
  <c r="AG308" i="9"/>
  <c r="AG502" i="9"/>
  <c r="AG370" i="9"/>
  <c r="AG414" i="9"/>
  <c r="AG92" i="9"/>
  <c r="AG387" i="9"/>
  <c r="AG76" i="9"/>
  <c r="AG485" i="9"/>
  <c r="AG17" i="9"/>
  <c r="AG186" i="9"/>
  <c r="AG114" i="9"/>
  <c r="AG64" i="9"/>
  <c r="AG231" i="9"/>
  <c r="AG313" i="9"/>
  <c r="AG170" i="9"/>
  <c r="AG358" i="9"/>
  <c r="AG61" i="9"/>
  <c r="AG183" i="9"/>
  <c r="AG456" i="9"/>
  <c r="AG34" i="9"/>
  <c r="AG25" i="9"/>
  <c r="AG510" i="9"/>
  <c r="AG74" i="9"/>
  <c r="AG312" i="9"/>
  <c r="AG153" i="9"/>
  <c r="AG106" i="9"/>
  <c r="AG162" i="9"/>
  <c r="AG395" i="9"/>
  <c r="AG455" i="9"/>
  <c r="AG128" i="9"/>
  <c r="AG96" i="9"/>
  <c r="AG259" i="9"/>
  <c r="AG498" i="9"/>
  <c r="AG514" i="9"/>
  <c r="AG172" i="9"/>
  <c r="AG354" i="9"/>
  <c r="AG362" i="9"/>
  <c r="AG37" i="9"/>
  <c r="AG396" i="9"/>
  <c r="AG266" i="9"/>
  <c r="AG93" i="9"/>
  <c r="AG410" i="9"/>
  <c r="AG476" i="9"/>
  <c r="AG164" i="9"/>
  <c r="AG167" i="9"/>
  <c r="AG55" i="9"/>
  <c r="AG134" i="9"/>
  <c r="AG517" i="9"/>
  <c r="AG381" i="9"/>
  <c r="AG419" i="9"/>
  <c r="AG193" i="9"/>
  <c r="AG401" i="9"/>
  <c r="AG374" i="9"/>
  <c r="AG499" i="9"/>
  <c r="AG475" i="9"/>
  <c r="AG139" i="9"/>
  <c r="AG446" i="9"/>
  <c r="G40" i="3"/>
  <c r="G30" i="3"/>
  <c r="G76" i="3" s="1"/>
  <c r="H28" i="3"/>
  <c r="I26" i="3"/>
  <c r="I28" i="3" s="1"/>
  <c r="I36" i="3" s="1"/>
  <c r="G71" i="3"/>
  <c r="G45" i="3"/>
  <c r="F77" i="3"/>
  <c r="J47" i="3"/>
  <c r="J57" i="3"/>
  <c r="I25" i="3"/>
  <c r="F72" i="3"/>
  <c r="F74" i="3" s="1"/>
  <c r="F78" i="3" s="1"/>
  <c r="G46" i="3"/>
  <c r="F63" i="3"/>
  <c r="F68" i="3" s="1"/>
  <c r="F79" i="3" s="1"/>
  <c r="D16" i="6"/>
  <c r="F16" i="6"/>
  <c r="G77" i="3" l="1"/>
  <c r="F30" i="6"/>
  <c r="D29" i="5"/>
  <c r="D30" i="6"/>
  <c r="J23" i="3"/>
  <c r="J24" i="3" s="1"/>
  <c r="AH13" i="9"/>
  <c r="J21" i="4"/>
  <c r="J24" i="4" s="1"/>
  <c r="J28" i="4"/>
  <c r="J29" i="4" s="1"/>
  <c r="J22" i="4"/>
  <c r="H36" i="3"/>
  <c r="H29" i="3"/>
  <c r="I45" i="3"/>
  <c r="I71" i="3"/>
  <c r="G52" i="3"/>
  <c r="G53" i="3" s="1"/>
  <c r="G37" i="3"/>
  <c r="I27" i="3"/>
  <c r="J25" i="3" s="1"/>
  <c r="J73" i="3"/>
  <c r="K55" i="3"/>
  <c r="I29" i="3"/>
  <c r="AY50" i="9"/>
  <c r="AY19" i="9"/>
  <c r="F29" i="6"/>
  <c r="D29" i="6"/>
  <c r="D24" i="5"/>
  <c r="AY53" i="9"/>
  <c r="AY51" i="9"/>
  <c r="AY60" i="9"/>
  <c r="AH514" i="9" l="1"/>
  <c r="AH492" i="9"/>
  <c r="AH498" i="9"/>
  <c r="AH454" i="9"/>
  <c r="AH483" i="9"/>
  <c r="AH428" i="9"/>
  <c r="AH364" i="9"/>
  <c r="AH194" i="9"/>
  <c r="AH86" i="9"/>
  <c r="AH297" i="9"/>
  <c r="AH239" i="9"/>
  <c r="AH422" i="9"/>
  <c r="AH365" i="9"/>
  <c r="AH470" i="9"/>
  <c r="AH430" i="9"/>
  <c r="AH329" i="9"/>
  <c r="AH305" i="9"/>
  <c r="AH242" i="9"/>
  <c r="AH263" i="9"/>
  <c r="AH355" i="9"/>
  <c r="AH267" i="9"/>
  <c r="AH348" i="9"/>
  <c r="AH272" i="9"/>
  <c r="AH131" i="9"/>
  <c r="AH211" i="9"/>
  <c r="AH399" i="9"/>
  <c r="AH281" i="9"/>
  <c r="AH104" i="9"/>
  <c r="AH113" i="9"/>
  <c r="AH161" i="9"/>
  <c r="AH180" i="9"/>
  <c r="AH26" i="9"/>
  <c r="AH106" i="9"/>
  <c r="AH108" i="9"/>
  <c r="AH48" i="9"/>
  <c r="AH209" i="9"/>
  <c r="AH243" i="9"/>
  <c r="AH71" i="9"/>
  <c r="AH135" i="9"/>
  <c r="AH19" i="9"/>
  <c r="AH478" i="9"/>
  <c r="AH457" i="9"/>
  <c r="AH434" i="9"/>
  <c r="AH423" i="9"/>
  <c r="AH418" i="9"/>
  <c r="AH200" i="9"/>
  <c r="AH469" i="9"/>
  <c r="AH473" i="9"/>
  <c r="AH436" i="9"/>
  <c r="AH322" i="9"/>
  <c r="AH392" i="9"/>
  <c r="AH330" i="9"/>
  <c r="AH289" i="9"/>
  <c r="AH217" i="9"/>
  <c r="AH394" i="9"/>
  <c r="AH237" i="9"/>
  <c r="AH157" i="9"/>
  <c r="AH484" i="9"/>
  <c r="AH334" i="9"/>
  <c r="AH286" i="9"/>
  <c r="AH226" i="9"/>
  <c r="AH350" i="9"/>
  <c r="AH271" i="9"/>
  <c r="AH335" i="9"/>
  <c r="AH292" i="9"/>
  <c r="AH343" i="9"/>
  <c r="AH285" i="9"/>
  <c r="AH277" i="9"/>
  <c r="AH190" i="9"/>
  <c r="AH101" i="9"/>
  <c r="AH517" i="9"/>
  <c r="AH204" i="9"/>
  <c r="AH128" i="9"/>
  <c r="AH120" i="9"/>
  <c r="AH22" i="9"/>
  <c r="AH111" i="9"/>
  <c r="AH57" i="9"/>
  <c r="AH74" i="9"/>
  <c r="AH78" i="9"/>
  <c r="AH68" i="9"/>
  <c r="AH481" i="9"/>
  <c r="AH502" i="9"/>
  <c r="AH444" i="9"/>
  <c r="AH401" i="9"/>
  <c r="AH506" i="9"/>
  <c r="AH386" i="9"/>
  <c r="AH380" i="9"/>
  <c r="AH480" i="9"/>
  <c r="AH441" i="9"/>
  <c r="AH367" i="9"/>
  <c r="AH447" i="9"/>
  <c r="AH198" i="9"/>
  <c r="AH311" i="9"/>
  <c r="AH182" i="9"/>
  <c r="AH358" i="9"/>
  <c r="AH317" i="9"/>
  <c r="AH203" i="9"/>
  <c r="AH241" i="9"/>
  <c r="AH374" i="9"/>
  <c r="AH234" i="9"/>
  <c r="AH158" i="9"/>
  <c r="AH205" i="9"/>
  <c r="AH366" i="9"/>
  <c r="AH306" i="9"/>
  <c r="AH172" i="9"/>
  <c r="AH162" i="9"/>
  <c r="AH218" i="9"/>
  <c r="AH70" i="9"/>
  <c r="AH140" i="9"/>
  <c r="AH138" i="9"/>
  <c r="AH67" i="9"/>
  <c r="AH141" i="9"/>
  <c r="AH50" i="9"/>
  <c r="AH142" i="9"/>
  <c r="AH126" i="9"/>
  <c r="AH324" i="9"/>
  <c r="AH175" i="9"/>
  <c r="AH69" i="9"/>
  <c r="AH453" i="9"/>
  <c r="AH429" i="9"/>
  <c r="AH475" i="9"/>
  <c r="AH472" i="9"/>
  <c r="AH465" i="9"/>
  <c r="AH452" i="9"/>
  <c r="AH184" i="9"/>
  <c r="AH431" i="9"/>
  <c r="AH385" i="9"/>
  <c r="AH496" i="9"/>
  <c r="AH301" i="9"/>
  <c r="AH426" i="9"/>
  <c r="AH327" i="9"/>
  <c r="AH442" i="9"/>
  <c r="AH456" i="9"/>
  <c r="AH395" i="9"/>
  <c r="AH191" i="9"/>
  <c r="AH276" i="9"/>
  <c r="AH273" i="9"/>
  <c r="AH313" i="9"/>
  <c r="AH151" i="9"/>
  <c r="AH371" i="9"/>
  <c r="AH150" i="9"/>
  <c r="AH345" i="9"/>
  <c r="AH219" i="9"/>
  <c r="AH377" i="9"/>
  <c r="AH308" i="9"/>
  <c r="AH213" i="9"/>
  <c r="AH147" i="9"/>
  <c r="AH90" i="9"/>
  <c r="AH105" i="9"/>
  <c r="AH103" i="9"/>
  <c r="AH515" i="9"/>
  <c r="AH495" i="9"/>
  <c r="AH476" i="9"/>
  <c r="AH463" i="9"/>
  <c r="AH278" i="9"/>
  <c r="AH505" i="9"/>
  <c r="AH433" i="9"/>
  <c r="AH427" i="9"/>
  <c r="AH346" i="9"/>
  <c r="AH416" i="9"/>
  <c r="AH402" i="9"/>
  <c r="AH455" i="9"/>
  <c r="AH186" i="9"/>
  <c r="AH307" i="9"/>
  <c r="AH302" i="9"/>
  <c r="AH344" i="9"/>
  <c r="AH245" i="9"/>
  <c r="AH144" i="9"/>
  <c r="AH375" i="9"/>
  <c r="AH298" i="9"/>
  <c r="AH247" i="9"/>
  <c r="AH206" i="9"/>
  <c r="AH349" i="9"/>
  <c r="AH227" i="9"/>
  <c r="AH262" i="9"/>
  <c r="AH174" i="9"/>
  <c r="AH290" i="9"/>
  <c r="AH280" i="9"/>
  <c r="AH275" i="9"/>
  <c r="AH254" i="9"/>
  <c r="AH195" i="9"/>
  <c r="AH76" i="9"/>
  <c r="AH121" i="9"/>
  <c r="AH100" i="9"/>
  <c r="AH110" i="9"/>
  <c r="AH443" i="9"/>
  <c r="AH468" i="9"/>
  <c r="AH491" i="9"/>
  <c r="AH474" i="9"/>
  <c r="AH424" i="9"/>
  <c r="AH425" i="9"/>
  <c r="AH207" i="9"/>
  <c r="AH437" i="9"/>
  <c r="AH274" i="9"/>
  <c r="AH235" i="9"/>
  <c r="AH215" i="9"/>
  <c r="AH137" i="9"/>
  <c r="AH323" i="9"/>
  <c r="AH244" i="9"/>
  <c r="AH340" i="9"/>
  <c r="AH288" i="9"/>
  <c r="AH169" i="9"/>
  <c r="AH134" i="9"/>
  <c r="AH129" i="9"/>
  <c r="AH166" i="9"/>
  <c r="AH332" i="9"/>
  <c r="AH403" i="9"/>
  <c r="AH466" i="9"/>
  <c r="AH487" i="9"/>
  <c r="AH479" i="9"/>
  <c r="AH325" i="9"/>
  <c r="AH451" i="9"/>
  <c r="AH500" i="9"/>
  <c r="AH511" i="9"/>
  <c r="AH229" i="9"/>
  <c r="AH460" i="9"/>
  <c r="AH461" i="9"/>
  <c r="AH249" i="9"/>
  <c r="AH373" i="9"/>
  <c r="AH255" i="9"/>
  <c r="AH216" i="9"/>
  <c r="AH258" i="9"/>
  <c r="AH417" i="9"/>
  <c r="AH363" i="9"/>
  <c r="AH264" i="9"/>
  <c r="AH179" i="9"/>
  <c r="AH384" i="9"/>
  <c r="AH181" i="9"/>
  <c r="AH321" i="9"/>
  <c r="AH269" i="9"/>
  <c r="AH467" i="9"/>
  <c r="AH56" i="9"/>
  <c r="AH177" i="9"/>
  <c r="AH18" i="9"/>
  <c r="AH116" i="9"/>
  <c r="AH42" i="9"/>
  <c r="AH43" i="9"/>
  <c r="AH513" i="9"/>
  <c r="AH31" i="9"/>
  <c r="AH146" i="9"/>
  <c r="AH265" i="9"/>
  <c r="AH230" i="9"/>
  <c r="AH294" i="9"/>
  <c r="AH34" i="9"/>
  <c r="AH148" i="9"/>
  <c r="AH82" i="9"/>
  <c r="AH30" i="9"/>
  <c r="AH208" i="9"/>
  <c r="AH192" i="9"/>
  <c r="AH352" i="9"/>
  <c r="AH139" i="9"/>
  <c r="AH283" i="9"/>
  <c r="AH167" i="9"/>
  <c r="AH406" i="9"/>
  <c r="AH368" i="9"/>
  <c r="AH256" i="9"/>
  <c r="AH248" i="9"/>
  <c r="AH99" i="9"/>
  <c r="AH35" i="9"/>
  <c r="AH55" i="9"/>
  <c r="AH72" i="9"/>
  <c r="AH39" i="9"/>
  <c r="AH75" i="9"/>
  <c r="AH369" i="9"/>
  <c r="AH260" i="9"/>
  <c r="AH221" i="9"/>
  <c r="AH178" i="9"/>
  <c r="AH107" i="9"/>
  <c r="AH252" i="9"/>
  <c r="AH130" i="9"/>
  <c r="AH250" i="9"/>
  <c r="AH361" i="9"/>
  <c r="AH124" i="9"/>
  <c r="AH28" i="9"/>
  <c r="AH88" i="9"/>
  <c r="AH117" i="9"/>
  <c r="AH20" i="9"/>
  <c r="AH149" i="9"/>
  <c r="AH24" i="9"/>
  <c r="AH411" i="9"/>
  <c r="AH387" i="9"/>
  <c r="AH136" i="9"/>
  <c r="AH159" i="9"/>
  <c r="AH59" i="9"/>
  <c r="AH61" i="9"/>
  <c r="AH232" i="9"/>
  <c r="AH212" i="9"/>
  <c r="AH462" i="9"/>
  <c r="AH185" i="9"/>
  <c r="AH231" i="9"/>
  <c r="AH58" i="9"/>
  <c r="AH220" i="9"/>
  <c r="AH202" i="9"/>
  <c r="AH415" i="9"/>
  <c r="AH391" i="9"/>
  <c r="AH266" i="9"/>
  <c r="AH224" i="9"/>
  <c r="AH351" i="9"/>
  <c r="AH153" i="9"/>
  <c r="AH45" i="9"/>
  <c r="AH315" i="9"/>
  <c r="AH29" i="9"/>
  <c r="AH33" i="9"/>
  <c r="AH80" i="9"/>
  <c r="AH38" i="9"/>
  <c r="AH154" i="9"/>
  <c r="AH84" i="9"/>
  <c r="AH303" i="9"/>
  <c r="AH41" i="9"/>
  <c r="AH23" i="9"/>
  <c r="AH282" i="9"/>
  <c r="AH77" i="9"/>
  <c r="AH390" i="9"/>
  <c r="AH509" i="9"/>
  <c r="AH326" i="9"/>
  <c r="AH214" i="9"/>
  <c r="AH291" i="9"/>
  <c r="AH328" i="9"/>
  <c r="AH223" i="9"/>
  <c r="AH73" i="9"/>
  <c r="AH64" i="9"/>
  <c r="AH17" i="9"/>
  <c r="AH65" i="9"/>
  <c r="AH36" i="9"/>
  <c r="AH52" i="9"/>
  <c r="AH176" i="9"/>
  <c r="AH40" i="9"/>
  <c r="AH319" i="9"/>
  <c r="AH46" i="9"/>
  <c r="AH309" i="9"/>
  <c r="AH210" i="9"/>
  <c r="AH187" i="9"/>
  <c r="AH95" i="9"/>
  <c r="AH339" i="9"/>
  <c r="AH295" i="9"/>
  <c r="AH160" i="9"/>
  <c r="AH251" i="9"/>
  <c r="AH314" i="9"/>
  <c r="AH300" i="9"/>
  <c r="AH261" i="9"/>
  <c r="AH233" i="9"/>
  <c r="AH53" i="9"/>
  <c r="AH115" i="9"/>
  <c r="AH393" i="9"/>
  <c r="AH143" i="9"/>
  <c r="AH336" i="9"/>
  <c r="AH122" i="9"/>
  <c r="AH188" i="9"/>
  <c r="AH287" i="9"/>
  <c r="AH97" i="9"/>
  <c r="AH331" i="9"/>
  <c r="AH372" i="9"/>
  <c r="AH383" i="9"/>
  <c r="AH356" i="9"/>
  <c r="AH293" i="9"/>
  <c r="AH316" i="9"/>
  <c r="AH236" i="9"/>
  <c r="AH118" i="9"/>
  <c r="AH66" i="9"/>
  <c r="AH125" i="9"/>
  <c r="AH440" i="9"/>
  <c r="AH173" i="9"/>
  <c r="AH512" i="9"/>
  <c r="AH464" i="9"/>
  <c r="AH397" i="9"/>
  <c r="AH268" i="9"/>
  <c r="AH341" i="9"/>
  <c r="AH32" i="9"/>
  <c r="AH54" i="9"/>
  <c r="AH145" i="9"/>
  <c r="AH89" i="9"/>
  <c r="AH98" i="9"/>
  <c r="AH87" i="9"/>
  <c r="AH279" i="9"/>
  <c r="AH92" i="9"/>
  <c r="AH94" i="9"/>
  <c r="AH164" i="9"/>
  <c r="AH342" i="9"/>
  <c r="AH409" i="9"/>
  <c r="AH259" i="9"/>
  <c r="AH499" i="9"/>
  <c r="AH490" i="9"/>
  <c r="AH432" i="9"/>
  <c r="AH439" i="9"/>
  <c r="AH155" i="9"/>
  <c r="AH240" i="9"/>
  <c r="AH407" i="9"/>
  <c r="AH362" i="9"/>
  <c r="AH25" i="9"/>
  <c r="AH79" i="9"/>
  <c r="AH396" i="9"/>
  <c r="AH388" i="9"/>
  <c r="AH193" i="9"/>
  <c r="AH196" i="9"/>
  <c r="AH310" i="9"/>
  <c r="AH270" i="9"/>
  <c r="AH357" i="9"/>
  <c r="AH408" i="9"/>
  <c r="AH228" i="9"/>
  <c r="AH201" i="9"/>
  <c r="AH37" i="9"/>
  <c r="AH438" i="9"/>
  <c r="AH44" i="9"/>
  <c r="AH238" i="9"/>
  <c r="AH359" i="9"/>
  <c r="AH448" i="9"/>
  <c r="AH246" i="9"/>
  <c r="AH381" i="9"/>
  <c r="AH445" i="9"/>
  <c r="AH21" i="9"/>
  <c r="AH63" i="9"/>
  <c r="AH60" i="9"/>
  <c r="AH508" i="9"/>
  <c r="AH382" i="9"/>
  <c r="AH501" i="9"/>
  <c r="AH494" i="9"/>
  <c r="AH123" i="9"/>
  <c r="AH299" i="9"/>
  <c r="AH296" i="9"/>
  <c r="AH284" i="9"/>
  <c r="AH446" i="9"/>
  <c r="AH320" i="9"/>
  <c r="AH497" i="9"/>
  <c r="AH222" i="9"/>
  <c r="AH304" i="9"/>
  <c r="AH163" i="9"/>
  <c r="AH96" i="9"/>
  <c r="AH510" i="9"/>
  <c r="AH318" i="9"/>
  <c r="AH400" i="9"/>
  <c r="AH253" i="9"/>
  <c r="AH183" i="9"/>
  <c r="AH83" i="9"/>
  <c r="AH486" i="9"/>
  <c r="AH168" i="9"/>
  <c r="AH477" i="9"/>
  <c r="AH49" i="9"/>
  <c r="AH132" i="9"/>
  <c r="AH312" i="9"/>
  <c r="AH421" i="9"/>
  <c r="AH379" i="9"/>
  <c r="AH354" i="9"/>
  <c r="AH489" i="9"/>
  <c r="AH62" i="9"/>
  <c r="AH337" i="9"/>
  <c r="AH404" i="9"/>
  <c r="AH51" i="9"/>
  <c r="AH16" i="9"/>
  <c r="AH133" i="9"/>
  <c r="AH360" i="9"/>
  <c r="AH85" i="9"/>
  <c r="AH257" i="9"/>
  <c r="AH171" i="9"/>
  <c r="AH347" i="9"/>
  <c r="AH225" i="9"/>
  <c r="AH353" i="9"/>
  <c r="AH482" i="9"/>
  <c r="AH389" i="9"/>
  <c r="AH376" i="9"/>
  <c r="AH412" i="9"/>
  <c r="AH333" i="9"/>
  <c r="AH435" i="9"/>
  <c r="AH152" i="9"/>
  <c r="AH197" i="9"/>
  <c r="AH488" i="9"/>
  <c r="AH47" i="9"/>
  <c r="AH27" i="9"/>
  <c r="AH170" i="9"/>
  <c r="AH458" i="9"/>
  <c r="AH419" i="9"/>
  <c r="AH493" i="9"/>
  <c r="AH93" i="9"/>
  <c r="AH189" i="9"/>
  <c r="AH378" i="9"/>
  <c r="AH405" i="9"/>
  <c r="AH471" i="9"/>
  <c r="AH112" i="9"/>
  <c r="AH338" i="9"/>
  <c r="AH459" i="9"/>
  <c r="AH420" i="9"/>
  <c r="AH91" i="9"/>
  <c r="AH109" i="9"/>
  <c r="AH102" i="9"/>
  <c r="AH156" i="9"/>
  <c r="AH114" i="9"/>
  <c r="AH165" i="9"/>
  <c r="AH119" i="9"/>
  <c r="AH410" i="9"/>
  <c r="AH449" i="9"/>
  <c r="AH398" i="9"/>
  <c r="AH450" i="9"/>
  <c r="AH504" i="9"/>
  <c r="AH503" i="9"/>
  <c r="AH507" i="9"/>
  <c r="AH199" i="9"/>
  <c r="AH370" i="9"/>
  <c r="AH413" i="9"/>
  <c r="AH485" i="9"/>
  <c r="AH127" i="9"/>
  <c r="AH81" i="9"/>
  <c r="AH414" i="9"/>
  <c r="J29" i="3"/>
  <c r="J26" i="3"/>
  <c r="J28" i="3" s="1"/>
  <c r="J36" i="3" s="1"/>
  <c r="I40" i="3"/>
  <c r="G60" i="3"/>
  <c r="H40" i="3"/>
  <c r="H30" i="3"/>
  <c r="H46" i="3"/>
  <c r="G72" i="3"/>
  <c r="G74" i="3" s="1"/>
  <c r="G78" i="3" s="1"/>
  <c r="K47" i="3"/>
  <c r="K57" i="3"/>
  <c r="H45" i="3"/>
  <c r="H71" i="3"/>
  <c r="H76" i="3"/>
  <c r="H37" i="3" l="1"/>
  <c r="H52" i="3"/>
  <c r="H53" i="3" s="1"/>
  <c r="J27" i="3"/>
  <c r="K25" i="3" s="1"/>
  <c r="H77" i="3"/>
  <c r="G63" i="3"/>
  <c r="G68" i="3" s="1"/>
  <c r="G79" i="3" s="1"/>
  <c r="L55" i="3"/>
  <c r="K73" i="3"/>
  <c r="J40" i="3"/>
  <c r="AI13" i="9"/>
  <c r="K23" i="3"/>
  <c r="K24" i="3" s="1"/>
  <c r="K21" i="4"/>
  <c r="K28" i="4"/>
  <c r="K29" i="4" s="1"/>
  <c r="K22" i="4"/>
  <c r="J45" i="3"/>
  <c r="J71" i="3"/>
  <c r="AI489" i="9" l="1"/>
  <c r="AI444" i="9"/>
  <c r="AI483" i="9"/>
  <c r="AI349" i="9"/>
  <c r="AI484" i="9"/>
  <c r="AI456" i="9"/>
  <c r="AI367" i="9"/>
  <c r="AI449" i="9"/>
  <c r="AI380" i="9"/>
  <c r="AI323" i="9"/>
  <c r="AI282" i="9"/>
  <c r="AI275" i="9"/>
  <c r="AI201" i="9"/>
  <c r="AI189" i="9"/>
  <c r="AI386" i="9"/>
  <c r="AI388" i="9"/>
  <c r="AI286" i="9"/>
  <c r="AI313" i="9"/>
  <c r="AI156" i="9"/>
  <c r="AI280" i="9"/>
  <c r="AI297" i="9"/>
  <c r="AI293" i="9"/>
  <c r="AI236" i="9"/>
  <c r="AI247" i="9"/>
  <c r="AI152" i="9"/>
  <c r="AI417" i="9"/>
  <c r="AI59" i="9"/>
  <c r="AI146" i="9"/>
  <c r="AI107" i="9"/>
  <c r="AI168" i="9"/>
  <c r="AI144" i="9"/>
  <c r="AI180" i="9"/>
  <c r="AI124" i="9"/>
  <c r="AI253" i="9"/>
  <c r="AI177" i="9"/>
  <c r="AI117" i="9"/>
  <c r="AI496" i="9"/>
  <c r="AI478" i="9"/>
  <c r="AI473" i="9"/>
  <c r="AI490" i="9"/>
  <c r="AI430" i="9"/>
  <c r="AI508" i="9"/>
  <c r="AI310" i="9"/>
  <c r="AI436" i="9"/>
  <c r="AI421" i="9"/>
  <c r="AI381" i="9"/>
  <c r="AI387" i="9"/>
  <c r="AI371" i="9"/>
  <c r="AI441" i="9"/>
  <c r="AI362" i="9"/>
  <c r="AI216" i="9"/>
  <c r="AI160" i="9"/>
  <c r="AI274" i="9"/>
  <c r="AI192" i="9"/>
  <c r="AI300" i="9"/>
  <c r="AI184" i="9"/>
  <c r="AI123" i="9"/>
  <c r="AI35" i="9"/>
  <c r="AI135" i="9"/>
  <c r="AI69" i="9"/>
  <c r="AI83" i="9"/>
  <c r="AI140" i="9"/>
  <c r="AI75" i="9"/>
  <c r="AI62" i="9"/>
  <c r="AI198" i="9"/>
  <c r="AI513" i="9"/>
  <c r="AI455" i="9"/>
  <c r="AI454" i="9"/>
  <c r="AI427" i="9"/>
  <c r="AI470" i="9"/>
  <c r="AI400" i="9"/>
  <c r="AI472" i="9"/>
  <c r="AI461" i="9"/>
  <c r="AI345" i="9"/>
  <c r="AI423" i="9"/>
  <c r="AI207" i="9"/>
  <c r="AI468" i="9"/>
  <c r="AI418" i="9"/>
  <c r="AI433" i="9"/>
  <c r="AI378" i="9"/>
  <c r="AI235" i="9"/>
  <c r="AI422" i="9"/>
  <c r="AI334" i="9"/>
  <c r="AI269" i="9"/>
  <c r="AI374" i="9"/>
  <c r="AI333" i="9"/>
  <c r="AI242" i="9"/>
  <c r="AI270" i="9"/>
  <c r="AI196" i="9"/>
  <c r="AI368" i="9"/>
  <c r="AI263" i="9"/>
  <c r="AI243" i="9"/>
  <c r="AI233" i="9"/>
  <c r="AI375" i="9"/>
  <c r="AI302" i="9"/>
  <c r="AI312" i="9"/>
  <c r="AI256" i="9"/>
  <c r="AI223" i="9"/>
  <c r="AI384" i="9"/>
  <c r="AI258" i="9"/>
  <c r="AI165" i="9"/>
  <c r="AI102" i="9"/>
  <c r="AI48" i="9"/>
  <c r="AI23" i="9"/>
  <c r="AI213" i="9"/>
  <c r="AI116" i="9"/>
  <c r="AI81" i="9"/>
  <c r="AI85" i="9"/>
  <c r="AI133" i="9"/>
  <c r="AI251" i="9"/>
  <c r="AI136" i="9"/>
  <c r="AI191" i="9"/>
  <c r="AI96" i="9"/>
  <c r="AI84" i="9"/>
  <c r="AI118" i="9"/>
  <c r="AI498" i="9"/>
  <c r="AI511" i="9"/>
  <c r="AI501" i="9"/>
  <c r="AI493" i="9"/>
  <c r="AI515" i="9"/>
  <c r="AI414" i="9"/>
  <c r="AI415" i="9"/>
  <c r="AI442" i="9"/>
  <c r="AI457" i="9"/>
  <c r="AI403" i="9"/>
  <c r="AI356" i="9"/>
  <c r="AI262" i="9"/>
  <c r="AI187" i="9"/>
  <c r="AI278" i="9"/>
  <c r="AI346" i="9"/>
  <c r="AI406" i="9"/>
  <c r="AI365" i="9"/>
  <c r="AI330" i="9"/>
  <c r="AI229" i="9"/>
  <c r="AI232" i="9"/>
  <c r="AI440" i="9"/>
  <c r="AI341" i="9"/>
  <c r="AI360" i="9"/>
  <c r="AI260" i="9"/>
  <c r="AI158" i="9"/>
  <c r="AI369" i="9"/>
  <c r="AI366" i="9"/>
  <c r="AI331" i="9"/>
  <c r="AI342" i="9"/>
  <c r="AI169" i="9"/>
  <c r="AI361" i="9"/>
  <c r="AI224" i="9"/>
  <c r="AI89" i="9"/>
  <c r="AI70" i="9"/>
  <c r="AI42" i="9"/>
  <c r="AI73" i="9"/>
  <c r="AI90" i="9"/>
  <c r="AI448" i="9"/>
  <c r="AI500" i="9"/>
  <c r="AI486" i="9"/>
  <c r="AI507" i="9"/>
  <c r="AI352" i="9"/>
  <c r="AI174" i="9"/>
  <c r="AI377" i="9"/>
  <c r="AI347" i="9"/>
  <c r="AI382" i="9"/>
  <c r="AI179" i="9"/>
  <c r="AI257" i="9"/>
  <c r="AI264" i="9"/>
  <c r="AI266" i="9"/>
  <c r="AI412" i="9"/>
  <c r="AI237" i="9"/>
  <c r="AI139" i="9"/>
  <c r="AI206" i="9"/>
  <c r="AI370" i="9"/>
  <c r="AI357" i="9"/>
  <c r="AI234" i="9"/>
  <c r="AI155" i="9"/>
  <c r="AI354" i="9"/>
  <c r="AI290" i="9"/>
  <c r="AI218" i="9"/>
  <c r="AI28" i="9"/>
  <c r="AI22" i="9"/>
  <c r="AI188" i="9"/>
  <c r="AI72" i="9"/>
  <c r="AI58" i="9"/>
  <c r="AI119" i="9"/>
  <c r="AI203" i="9"/>
  <c r="AI514" i="9"/>
  <c r="AI506" i="9"/>
  <c r="AI463" i="9"/>
  <c r="AI488" i="9"/>
  <c r="AI445" i="9"/>
  <c r="AI452" i="9"/>
  <c r="AI437" i="9"/>
  <c r="AI409" i="9"/>
  <c r="AI391" i="9"/>
  <c r="AI277" i="9"/>
  <c r="AI259" i="9"/>
  <c r="AI273" i="9"/>
  <c r="AI395" i="9"/>
  <c r="AI283" i="9"/>
  <c r="AI476" i="9"/>
  <c r="AI411" i="9"/>
  <c r="AI405" i="9"/>
  <c r="AI230" i="9"/>
  <c r="AI336" i="9"/>
  <c r="AI271" i="9"/>
  <c r="AI304" i="9"/>
  <c r="AI150" i="9"/>
  <c r="AI326" i="9"/>
  <c r="AI268" i="9"/>
  <c r="AI231" i="9"/>
  <c r="AI182" i="9"/>
  <c r="AI129" i="9"/>
  <c r="AI307" i="9"/>
  <c r="AI305" i="9"/>
  <c r="AI512" i="9"/>
  <c r="AI460" i="9"/>
  <c r="AI485" i="9"/>
  <c r="AI439" i="9"/>
  <c r="AI480" i="9"/>
  <c r="AI467" i="9"/>
  <c r="AI393" i="9"/>
  <c r="AI434" i="9"/>
  <c r="AI383" i="9"/>
  <c r="AI364" i="9"/>
  <c r="AI450" i="9"/>
  <c r="AI329" i="9"/>
  <c r="AI215" i="9"/>
  <c r="AI396" i="9"/>
  <c r="AI376" i="9"/>
  <c r="AI240" i="9"/>
  <c r="AI287" i="9"/>
  <c r="AI195" i="9"/>
  <c r="AI210" i="9"/>
  <c r="AI108" i="9"/>
  <c r="AI363" i="9"/>
  <c r="AI267" i="9"/>
  <c r="AI285" i="9"/>
  <c r="AI185" i="9"/>
  <c r="AI142" i="9"/>
  <c r="AI505" i="9"/>
  <c r="AI170" i="9"/>
  <c r="AI491" i="9"/>
  <c r="AI265" i="9"/>
  <c r="AI208" i="9"/>
  <c r="AI18" i="9"/>
  <c r="AI17" i="9"/>
  <c r="AI77" i="9"/>
  <c r="AI172" i="9"/>
  <c r="AI31" i="9"/>
  <c r="AI358" i="9"/>
  <c r="AI254" i="9"/>
  <c r="AI151" i="9"/>
  <c r="AI76" i="9"/>
  <c r="AI19" i="9"/>
  <c r="AI29" i="9"/>
  <c r="AI100" i="9"/>
  <c r="AI502" i="9"/>
  <c r="AI339" i="9"/>
  <c r="AI212" i="9"/>
  <c r="AI291" i="9"/>
  <c r="AI200" i="9"/>
  <c r="AI53" i="9"/>
  <c r="AI32" i="9"/>
  <c r="AI82" i="9"/>
  <c r="AI49" i="9"/>
  <c r="AI105" i="9"/>
  <c r="AI39" i="9"/>
  <c r="AI41" i="9"/>
  <c r="AI190" i="9"/>
  <c r="AI317" i="9"/>
  <c r="AI241" i="9"/>
  <c r="AI88" i="9"/>
  <c r="AI301" i="9"/>
  <c r="AI114" i="9"/>
  <c r="AI30" i="9"/>
  <c r="AI148" i="9"/>
  <c r="AI110" i="9"/>
  <c r="AI164" i="9"/>
  <c r="AI121" i="9"/>
  <c r="AI205" i="9"/>
  <c r="AI43" i="9"/>
  <c r="AI132" i="9"/>
  <c r="AI55" i="9"/>
  <c r="AI348" i="9"/>
  <c r="AI276" i="9"/>
  <c r="AI20" i="9"/>
  <c r="AI295" i="9"/>
  <c r="AI308" i="9"/>
  <c r="AI250" i="9"/>
  <c r="AI217" i="9"/>
  <c r="AI149" i="9"/>
  <c r="AI220" i="9"/>
  <c r="AI255" i="9"/>
  <c r="AI193" i="9"/>
  <c r="AI52" i="9"/>
  <c r="AI176" i="9"/>
  <c r="AI399" i="9"/>
  <c r="AI63" i="9"/>
  <c r="AI318" i="9"/>
  <c r="AI492" i="9"/>
  <c r="AI458" i="9"/>
  <c r="AI340" i="9"/>
  <c r="AI113" i="9"/>
  <c r="AI115" i="9"/>
  <c r="AI103" i="9"/>
  <c r="AI34" i="9"/>
  <c r="AI125" i="9"/>
  <c r="AI134" i="9"/>
  <c r="AI26" i="9"/>
  <c r="AI101" i="9"/>
  <c r="AI199" i="9"/>
  <c r="AI36" i="9"/>
  <c r="AI510" i="9"/>
  <c r="AI186" i="9"/>
  <c r="AI61" i="9"/>
  <c r="AI130" i="9"/>
  <c r="AI79" i="9"/>
  <c r="AI447" i="9"/>
  <c r="AI209" i="9"/>
  <c r="AI226" i="9"/>
  <c r="AI390" i="9"/>
  <c r="AI126" i="9"/>
  <c r="AI112" i="9"/>
  <c r="AI93" i="9"/>
  <c r="AI167" i="9"/>
  <c r="AI24" i="9"/>
  <c r="AI16" i="9"/>
  <c r="AI204" i="9"/>
  <c r="AI21" i="9"/>
  <c r="AI109" i="9"/>
  <c r="AI178" i="9"/>
  <c r="AI68" i="9"/>
  <c r="AI106" i="9"/>
  <c r="AI78" i="9"/>
  <c r="AI141" i="9"/>
  <c r="AI92" i="9"/>
  <c r="AI319" i="9"/>
  <c r="AI154" i="9"/>
  <c r="AI157" i="9"/>
  <c r="AI202" i="9"/>
  <c r="AI462" i="9"/>
  <c r="AI479" i="9"/>
  <c r="AI355" i="9"/>
  <c r="AI321" i="9"/>
  <c r="AI294" i="9"/>
  <c r="AI397" i="9"/>
  <c r="AI408" i="9"/>
  <c r="AI57" i="9"/>
  <c r="AI50" i="9"/>
  <c r="AI80" i="9"/>
  <c r="AI66" i="9"/>
  <c r="AI159" i="9"/>
  <c r="AI175" i="9"/>
  <c r="AI143" i="9"/>
  <c r="AI163" i="9"/>
  <c r="AI392" i="9"/>
  <c r="AI284" i="9"/>
  <c r="AI97" i="9"/>
  <c r="AI469" i="9"/>
  <c r="AI402" i="9"/>
  <c r="AI453" i="9"/>
  <c r="AI315" i="9"/>
  <c r="AI131" i="9"/>
  <c r="AI173" i="9"/>
  <c r="AI261" i="9"/>
  <c r="AI162" i="9"/>
  <c r="AI122" i="9"/>
  <c r="AI46" i="9"/>
  <c r="AI298" i="9"/>
  <c r="AI138" i="9"/>
  <c r="AI517" i="9"/>
  <c r="AI292" i="9"/>
  <c r="AI40" i="9"/>
  <c r="AI474" i="9"/>
  <c r="AI248" i="9"/>
  <c r="AI385" i="9"/>
  <c r="AI309" i="9"/>
  <c r="AI87" i="9"/>
  <c r="AI127" i="9"/>
  <c r="AI47" i="9"/>
  <c r="AI37" i="9"/>
  <c r="AI325" i="9"/>
  <c r="AI25" i="9"/>
  <c r="AI183" i="9"/>
  <c r="AI65" i="9"/>
  <c r="AI214" i="9"/>
  <c r="AI147" i="9"/>
  <c r="AI344" i="9"/>
  <c r="AI197" i="9"/>
  <c r="AI227" i="9"/>
  <c r="AI424" i="9"/>
  <c r="AI410" i="9"/>
  <c r="AI219" i="9"/>
  <c r="AI389" i="9"/>
  <c r="AI494" i="9"/>
  <c r="AI228" i="9"/>
  <c r="AI320" i="9"/>
  <c r="AI211" i="9"/>
  <c r="AI222" i="9"/>
  <c r="AI225" i="9"/>
  <c r="AI497" i="9"/>
  <c r="AI86" i="9"/>
  <c r="AI401" i="9"/>
  <c r="AI246" i="9"/>
  <c r="AI499" i="9"/>
  <c r="AI244" i="9"/>
  <c r="AI443" i="9"/>
  <c r="AI245" i="9"/>
  <c r="AI438" i="9"/>
  <c r="AI71" i="9"/>
  <c r="AI432" i="9"/>
  <c r="AI509" i="9"/>
  <c r="AI431" i="9"/>
  <c r="AI316" i="9"/>
  <c r="AI221" i="9"/>
  <c r="AI51" i="9"/>
  <c r="AI104" i="9"/>
  <c r="AI337" i="9"/>
  <c r="AI171" i="9"/>
  <c r="AI38" i="9"/>
  <c r="AI67" i="9"/>
  <c r="AI64" i="9"/>
  <c r="AI56" i="9"/>
  <c r="AI311" i="9"/>
  <c r="AI435" i="9"/>
  <c r="AI466" i="9"/>
  <c r="AI373" i="9"/>
  <c r="AI471" i="9"/>
  <c r="AI44" i="9"/>
  <c r="AI238" i="9"/>
  <c r="AI335" i="9"/>
  <c r="AI429" i="9"/>
  <c r="AI94" i="9"/>
  <c r="AI288" i="9"/>
  <c r="AI33" i="9"/>
  <c r="AI328" i="9"/>
  <c r="AI289" i="9"/>
  <c r="AI481" i="9"/>
  <c r="AI404" i="9"/>
  <c r="AI487" i="9"/>
  <c r="AI459" i="9"/>
  <c r="AI425" i="9"/>
  <c r="AI372" i="9"/>
  <c r="AI322" i="9"/>
  <c r="AI350" i="9"/>
  <c r="AI281" i="9"/>
  <c r="AI332" i="9"/>
  <c r="AI359" i="9"/>
  <c r="AI503" i="9"/>
  <c r="AI98" i="9"/>
  <c r="AI111" i="9"/>
  <c r="AI338" i="9"/>
  <c r="AI495" i="9"/>
  <c r="AI137" i="9"/>
  <c r="AI426" i="9"/>
  <c r="AI504" i="9"/>
  <c r="AI45" i="9"/>
  <c r="AI299" i="9"/>
  <c r="AI416" i="9"/>
  <c r="AI296" i="9"/>
  <c r="AI99" i="9"/>
  <c r="AI303" i="9"/>
  <c r="AI252" i="9"/>
  <c r="AI249" i="9"/>
  <c r="AI272" i="9"/>
  <c r="AI166" i="9"/>
  <c r="AI314" i="9"/>
  <c r="AI120" i="9"/>
  <c r="AI465" i="9"/>
  <c r="AI306" i="9"/>
  <c r="AI181" i="9"/>
  <c r="AI327" i="9"/>
  <c r="AI27" i="9"/>
  <c r="AI60" i="9"/>
  <c r="AI475" i="9"/>
  <c r="AI324" i="9"/>
  <c r="AI353" i="9"/>
  <c r="AI451" i="9"/>
  <c r="AI413" i="9"/>
  <c r="AI446" i="9"/>
  <c r="AI394" i="9"/>
  <c r="AI145" i="9"/>
  <c r="AI407" i="9"/>
  <c r="AI343" i="9"/>
  <c r="AI477" i="9"/>
  <c r="AI239" i="9"/>
  <c r="AI351" i="9"/>
  <c r="AI74" i="9"/>
  <c r="AI161" i="9"/>
  <c r="AI95" i="9"/>
  <c r="AI54" i="9"/>
  <c r="AI194" i="9"/>
  <c r="AI91" i="9"/>
  <c r="AI398" i="9"/>
  <c r="AI464" i="9"/>
  <c r="AI279" i="9"/>
  <c r="AI482" i="9"/>
  <c r="AI428" i="9"/>
  <c r="AI128" i="9"/>
  <c r="AI379" i="9"/>
  <c r="AI420" i="9"/>
  <c r="AI419" i="9"/>
  <c r="AI153" i="9"/>
  <c r="AO433" i="9"/>
  <c r="AO429" i="9"/>
  <c r="AP437" i="9"/>
  <c r="AR437" i="9" s="1"/>
  <c r="AP209" i="9"/>
  <c r="AR209" i="9" s="1"/>
  <c r="AP474" i="9"/>
  <c r="AR474" i="9" s="1"/>
  <c r="AP372" i="9"/>
  <c r="AR372" i="9" s="1"/>
  <c r="AP197" i="9"/>
  <c r="AR197" i="9" s="1"/>
  <c r="AP172" i="9"/>
  <c r="AR172" i="9" s="1"/>
  <c r="AP313" i="9"/>
  <c r="AR313" i="9" s="1"/>
  <c r="AP438" i="9"/>
  <c r="AR438" i="9" s="1"/>
  <c r="AO388" i="9"/>
  <c r="AO269" i="9"/>
  <c r="AP348" i="9"/>
  <c r="AR348" i="9" s="1"/>
  <c r="AO377" i="9"/>
  <c r="AP383" i="9"/>
  <c r="AR383" i="9" s="1"/>
  <c r="AP500" i="9"/>
  <c r="AR500" i="9" s="1"/>
  <c r="AP42" i="9"/>
  <c r="AR42" i="9" s="1"/>
  <c r="AO336" i="9"/>
  <c r="AP363" i="9"/>
  <c r="AR363" i="9" s="1"/>
  <c r="AP502" i="9"/>
  <c r="AR502" i="9" s="1"/>
  <c r="AP160" i="9"/>
  <c r="AR160" i="9" s="1"/>
  <c r="AP385" i="9"/>
  <c r="AR385" i="9" s="1"/>
  <c r="AP156" i="9"/>
  <c r="AR156" i="9" s="1"/>
  <c r="AP44" i="9"/>
  <c r="AR44" i="9" s="1"/>
  <c r="AP292" i="9"/>
  <c r="AR292" i="9" s="1"/>
  <c r="AP332" i="9"/>
  <c r="AR332" i="9" s="1"/>
  <c r="AP168" i="9"/>
  <c r="AR168" i="9" s="1"/>
  <c r="AO140" i="9"/>
  <c r="AO142" i="9"/>
  <c r="AO166" i="9"/>
  <c r="AO113" i="9"/>
  <c r="AO209" i="9"/>
  <c r="AO28" i="9"/>
  <c r="AP376" i="9"/>
  <c r="AR376" i="9" s="1"/>
  <c r="AP115" i="9"/>
  <c r="AR115" i="9" s="1"/>
  <c r="AP424" i="9"/>
  <c r="AR424" i="9" s="1"/>
  <c r="AO134" i="9"/>
  <c r="AO316" i="9"/>
  <c r="AO23" i="9"/>
  <c r="AP338" i="9"/>
  <c r="AR338" i="9" s="1"/>
  <c r="AP328" i="9"/>
  <c r="AR328" i="9" s="1"/>
  <c r="AP515" i="9"/>
  <c r="AR515" i="9" s="1"/>
  <c r="AP140" i="9"/>
  <c r="AR140" i="9" s="1"/>
  <c r="AO33" i="9"/>
  <c r="AO168" i="9"/>
  <c r="AO456" i="9"/>
  <c r="AO431" i="9"/>
  <c r="AO503" i="9"/>
  <c r="AP204" i="9"/>
  <c r="AR204" i="9" s="1"/>
  <c r="AO362" i="9"/>
  <c r="AO360" i="9"/>
  <c r="AO129" i="9"/>
  <c r="AO263" i="9"/>
  <c r="AO17" i="9"/>
  <c r="AO148" i="9"/>
  <c r="AP148" i="9"/>
  <c r="AR148" i="9" s="1"/>
  <c r="AO47" i="9"/>
  <c r="AP513" i="9"/>
  <c r="AR513" i="9" s="1"/>
  <c r="AP99" i="9"/>
  <c r="AR99" i="9" s="1"/>
  <c r="AO96" i="9"/>
  <c r="AP359" i="9"/>
  <c r="AR359" i="9" s="1"/>
  <c r="AO121" i="9"/>
  <c r="AO255" i="9"/>
  <c r="AO483" i="9"/>
  <c r="AO144" i="9"/>
  <c r="AO214" i="9"/>
  <c r="AO346" i="9"/>
  <c r="AO21" i="9"/>
  <c r="AP234" i="9"/>
  <c r="AR234" i="9" s="1"/>
  <c r="AO334" i="9"/>
  <c r="AP334" i="9"/>
  <c r="AR334" i="9" s="1"/>
  <c r="AP362" i="9"/>
  <c r="AR362" i="9" s="1"/>
  <c r="AP124" i="9"/>
  <c r="AR124" i="9" s="1"/>
  <c r="AP40" i="9"/>
  <c r="AR40" i="9" s="1"/>
  <c r="AO75" i="9"/>
  <c r="AO297" i="9"/>
  <c r="AO357" i="9"/>
  <c r="AO353" i="9"/>
  <c r="AP314" i="9"/>
  <c r="AR314" i="9" s="1"/>
  <c r="AO283" i="9"/>
  <c r="AP227" i="9"/>
  <c r="AR227" i="9" s="1"/>
  <c r="AP409" i="9"/>
  <c r="AR409" i="9" s="1"/>
  <c r="AO285" i="9"/>
  <c r="AP259" i="9"/>
  <c r="AR259" i="9" s="1"/>
  <c r="AP350" i="9"/>
  <c r="AR350" i="9" s="1"/>
  <c r="AP377" i="9"/>
  <c r="AR377" i="9" s="1"/>
  <c r="AO135" i="9"/>
  <c r="AO44" i="9"/>
  <c r="AO128" i="9"/>
  <c r="AP189" i="9"/>
  <c r="AR189" i="9" s="1"/>
  <c r="AO424" i="9"/>
  <c r="AP435" i="9"/>
  <c r="AR435" i="9" s="1"/>
  <c r="AP430" i="9"/>
  <c r="AR430" i="9" s="1"/>
  <c r="AP237" i="9"/>
  <c r="AR237" i="9" s="1"/>
  <c r="AO322" i="9"/>
  <c r="AO85" i="9"/>
  <c r="AP262" i="9"/>
  <c r="AR262" i="9" s="1"/>
  <c r="AO203" i="9"/>
  <c r="AO159" i="9"/>
  <c r="AO115" i="9"/>
  <c r="AO437" i="9"/>
  <c r="AO379" i="9"/>
  <c r="AO284" i="9"/>
  <c r="AP169" i="9"/>
  <c r="AR169" i="9" s="1"/>
  <c r="AP386" i="9"/>
  <c r="AR386" i="9" s="1"/>
  <c r="AP87" i="9"/>
  <c r="AR87" i="9" s="1"/>
  <c r="AP170" i="9"/>
  <c r="AR170" i="9" s="1"/>
  <c r="AO320" i="9"/>
  <c r="AP460" i="9"/>
  <c r="AR460" i="9" s="1"/>
  <c r="AO480" i="9"/>
  <c r="AO67" i="9"/>
  <c r="AO386" i="9"/>
  <c r="AP149" i="9"/>
  <c r="AR149" i="9" s="1"/>
  <c r="AP57" i="9"/>
  <c r="AR57" i="9" s="1"/>
  <c r="AP401" i="9"/>
  <c r="AR401" i="9" s="1"/>
  <c r="AP213" i="9"/>
  <c r="AR213" i="9" s="1"/>
  <c r="AP110" i="9"/>
  <c r="AR110" i="9" s="1"/>
  <c r="AP444" i="9"/>
  <c r="AR444" i="9" s="1"/>
  <c r="AO423" i="9"/>
  <c r="AO478" i="9"/>
  <c r="AO405" i="9"/>
  <c r="AP257" i="9"/>
  <c r="AR257" i="9" s="1"/>
  <c r="AP180" i="9"/>
  <c r="AR180" i="9" s="1"/>
  <c r="AP447" i="9"/>
  <c r="AR447" i="9" s="1"/>
  <c r="AO324" i="9"/>
  <c r="AP419" i="9"/>
  <c r="AR419" i="9" s="1"/>
  <c r="AO139" i="9"/>
  <c r="AO395" i="9"/>
  <c r="AO274" i="9"/>
  <c r="AO186" i="9"/>
  <c r="AP469" i="9"/>
  <c r="AR469" i="9" s="1"/>
  <c r="AP163" i="9"/>
  <c r="AR163" i="9" s="1"/>
  <c r="AP412" i="9"/>
  <c r="AR412" i="9" s="1"/>
  <c r="AP158" i="9"/>
  <c r="AR158" i="9" s="1"/>
  <c r="AO264" i="9"/>
  <c r="AP371" i="9"/>
  <c r="AR371" i="9" s="1"/>
  <c r="AP82" i="9"/>
  <c r="AR82" i="9" s="1"/>
  <c r="AP51" i="9"/>
  <c r="AR51" i="9" s="1"/>
  <c r="AP18" i="9"/>
  <c r="AR18" i="9" s="1"/>
  <c r="AO335" i="9"/>
  <c r="AO270" i="9"/>
  <c r="AO89" i="9"/>
  <c r="AP96" i="9"/>
  <c r="AR96" i="9" s="1"/>
  <c r="AP86" i="9"/>
  <c r="AR86" i="9" s="1"/>
  <c r="AO106" i="9"/>
  <c r="AO491" i="9"/>
  <c r="AO453" i="9"/>
  <c r="AO124" i="9"/>
  <c r="AP316" i="9"/>
  <c r="AR316" i="9" s="1"/>
  <c r="AO509" i="9"/>
  <c r="AO267" i="9"/>
  <c r="AO192" i="9"/>
  <c r="AP164" i="9"/>
  <c r="AR164" i="9" s="1"/>
  <c r="AP52" i="9"/>
  <c r="AR52" i="9" s="1"/>
  <c r="AO462" i="9"/>
  <c r="AO473" i="9"/>
  <c r="AO167" i="9"/>
  <c r="AO271" i="9"/>
  <c r="AP145" i="9"/>
  <c r="AR145" i="9" s="1"/>
  <c r="AP347" i="9"/>
  <c r="AR347" i="9" s="1"/>
  <c r="AO306" i="9"/>
  <c r="AO492" i="9"/>
  <c r="AO464" i="9"/>
  <c r="AO294" i="9"/>
  <c r="AO199" i="9"/>
  <c r="AO112" i="9"/>
  <c r="AP325" i="9"/>
  <c r="AR325" i="9" s="1"/>
  <c r="AO341" i="9"/>
  <c r="AP187" i="9"/>
  <c r="AR187" i="9" s="1"/>
  <c r="AO25" i="9"/>
  <c r="AP321" i="9"/>
  <c r="AR321" i="9" s="1"/>
  <c r="AP463" i="9"/>
  <c r="AR463" i="9" s="1"/>
  <c r="AP26" i="9"/>
  <c r="AR26" i="9" s="1"/>
  <c r="AP295" i="9"/>
  <c r="AR295" i="9" s="1"/>
  <c r="AO145" i="9"/>
  <c r="AO505" i="9"/>
  <c r="AO378" i="9"/>
  <c r="AP428" i="9"/>
  <c r="AR428" i="9" s="1"/>
  <c r="AP144" i="9"/>
  <c r="AR144" i="9" s="1"/>
  <c r="AP436" i="9"/>
  <c r="AR436" i="9" s="1"/>
  <c r="AO512" i="9"/>
  <c r="AO170" i="9"/>
  <c r="AO138" i="9"/>
  <c r="AO459" i="9"/>
  <c r="AP286" i="9"/>
  <c r="AR286" i="9" s="1"/>
  <c r="AO472" i="9"/>
  <c r="AP24" i="9"/>
  <c r="AR24" i="9" s="1"/>
  <c r="AP78" i="9"/>
  <c r="AR78" i="9" s="1"/>
  <c r="AP75" i="9"/>
  <c r="AR75" i="9" s="1"/>
  <c r="AP413" i="9"/>
  <c r="AR413" i="9" s="1"/>
  <c r="AP111" i="9"/>
  <c r="AR111" i="9" s="1"/>
  <c r="AO463" i="9"/>
  <c r="AO330" i="9"/>
  <c r="AP374" i="9"/>
  <c r="AR374" i="9" s="1"/>
  <c r="AP287" i="9"/>
  <c r="AR287" i="9" s="1"/>
  <c r="AP416" i="9"/>
  <c r="AR416" i="9" s="1"/>
  <c r="AP453" i="9"/>
  <c r="AR453" i="9" s="1"/>
  <c r="AP399" i="9"/>
  <c r="AR399" i="9" s="1"/>
  <c r="AP228" i="9"/>
  <c r="AR228" i="9" s="1"/>
  <c r="AO246" i="9"/>
  <c r="AO390" i="9"/>
  <c r="AO441" i="9"/>
  <c r="AP486" i="9"/>
  <c r="AR486" i="9" s="1"/>
  <c r="AP247" i="9"/>
  <c r="AR247" i="9" s="1"/>
  <c r="AO428" i="9"/>
  <c r="AO471" i="9"/>
  <c r="AO391" i="9"/>
  <c r="AP33" i="9"/>
  <c r="AR33" i="9" s="1"/>
  <c r="AO233" i="9"/>
  <c r="AP470" i="9"/>
  <c r="AR470" i="9" s="1"/>
  <c r="AO196" i="9"/>
  <c r="AP181" i="9"/>
  <c r="AR181" i="9" s="1"/>
  <c r="AO120" i="9"/>
  <c r="AO447" i="9"/>
  <c r="AO359" i="9"/>
  <c r="AO95" i="9"/>
  <c r="AP311" i="9"/>
  <c r="AR311" i="9" s="1"/>
  <c r="AP406" i="9"/>
  <c r="AR406" i="9" s="1"/>
  <c r="AP342" i="9"/>
  <c r="AR342" i="9" s="1"/>
  <c r="AP414" i="9"/>
  <c r="AR414" i="9" s="1"/>
  <c r="AP452" i="9"/>
  <c r="AR452" i="9" s="1"/>
  <c r="AP357" i="9"/>
  <c r="AR357" i="9" s="1"/>
  <c r="AO63" i="9"/>
  <c r="AO345" i="9"/>
  <c r="AO62" i="9"/>
  <c r="AP408" i="9"/>
  <c r="AR408" i="9" s="1"/>
  <c r="AO502" i="9"/>
  <c r="AO347" i="9"/>
  <c r="AP468" i="9"/>
  <c r="AR468" i="9" s="1"/>
  <c r="AP154" i="9"/>
  <c r="AR154" i="9" s="1"/>
  <c r="AP70" i="9"/>
  <c r="AR70" i="9" s="1"/>
  <c r="AP300" i="9"/>
  <c r="AR300" i="9" s="1"/>
  <c r="AP157" i="9"/>
  <c r="AR157" i="9" s="1"/>
  <c r="AO76" i="9"/>
  <c r="AO211" i="9"/>
  <c r="AO158" i="9"/>
  <c r="AP106" i="9"/>
  <c r="AR106" i="9" s="1"/>
  <c r="AP495" i="9"/>
  <c r="AR495" i="9" s="1"/>
  <c r="AP336" i="9"/>
  <c r="AR336" i="9" s="1"/>
  <c r="AP208" i="9"/>
  <c r="AR208" i="9" s="1"/>
  <c r="AP34" i="9"/>
  <c r="AR34" i="9" s="1"/>
  <c r="AP105" i="9"/>
  <c r="AR105" i="9" s="1"/>
  <c r="AP422" i="9"/>
  <c r="AR422" i="9" s="1"/>
  <c r="AP192" i="9"/>
  <c r="AR192" i="9" s="1"/>
  <c r="AP349" i="9"/>
  <c r="AR349" i="9" s="1"/>
  <c r="AO27" i="9"/>
  <c r="AO485" i="9"/>
  <c r="AO282" i="9"/>
  <c r="AO51" i="9"/>
  <c r="AO156" i="9"/>
  <c r="AP202" i="9"/>
  <c r="AR202" i="9" s="1"/>
  <c r="AP231" i="9"/>
  <c r="AR231" i="9" s="1"/>
  <c r="AP194" i="9"/>
  <c r="AR194" i="9" s="1"/>
  <c r="AP88" i="9"/>
  <c r="AR88" i="9" s="1"/>
  <c r="AP271" i="9"/>
  <c r="AR271" i="9" s="1"/>
  <c r="AP83" i="9"/>
  <c r="AR83" i="9" s="1"/>
  <c r="AO132" i="9"/>
  <c r="AO153" i="9"/>
  <c r="AO249" i="9"/>
  <c r="AO315" i="9"/>
  <c r="AP239" i="9"/>
  <c r="AR239" i="9" s="1"/>
  <c r="AP150" i="9"/>
  <c r="AR150" i="9" s="1"/>
  <c r="AO243" i="9"/>
  <c r="AP346" i="9"/>
  <c r="AR346" i="9" s="1"/>
  <c r="AO230" i="9"/>
  <c r="AO206" i="9"/>
  <c r="AP205" i="9"/>
  <c r="AR205" i="9" s="1"/>
  <c r="AO100" i="9"/>
  <c r="AO445" i="9"/>
  <c r="AO416" i="9"/>
  <c r="AO470" i="9"/>
  <c r="AP222" i="9"/>
  <c r="AR222" i="9" s="1"/>
  <c r="AO325" i="9"/>
  <c r="AP290" i="9"/>
  <c r="AR290" i="9" s="1"/>
  <c r="AO288" i="9"/>
  <c r="AP141" i="9"/>
  <c r="AR141" i="9" s="1"/>
  <c r="AP43" i="9"/>
  <c r="AR43" i="9" s="1"/>
  <c r="AP138" i="9"/>
  <c r="AR138" i="9" s="1"/>
  <c r="AO45" i="9"/>
  <c r="AP276" i="9"/>
  <c r="AR276" i="9" s="1"/>
  <c r="AO210" i="9"/>
  <c r="AP95" i="9"/>
  <c r="AR95" i="9" s="1"/>
  <c r="AP207" i="9"/>
  <c r="AR207" i="9" s="1"/>
  <c r="AP432" i="9"/>
  <c r="AR432" i="9" s="1"/>
  <c r="AP173" i="9"/>
  <c r="AR173" i="9" s="1"/>
  <c r="AP21" i="9"/>
  <c r="AR21" i="9" s="1"/>
  <c r="AP16" i="9"/>
  <c r="AP384" i="9"/>
  <c r="AR384" i="9" s="1"/>
  <c r="AP54" i="9"/>
  <c r="AR54" i="9" s="1"/>
  <c r="AP337" i="9"/>
  <c r="AR337" i="9" s="1"/>
  <c r="AO87" i="9"/>
  <c r="AO57" i="9"/>
  <c r="AO412" i="9"/>
  <c r="AO403" i="9"/>
  <c r="AO94" i="9"/>
  <c r="AO426" i="9"/>
  <c r="AO392" i="9"/>
  <c r="AP28" i="9"/>
  <c r="AR28" i="9" s="1"/>
  <c r="AO97" i="9"/>
  <c r="AO78" i="9"/>
  <c r="AO116" i="9"/>
  <c r="AO361" i="9"/>
  <c r="AO280" i="9"/>
  <c r="AP281" i="9"/>
  <c r="AR281" i="9" s="1"/>
  <c r="AP356" i="9"/>
  <c r="AR356" i="9" s="1"/>
  <c r="AP471" i="9"/>
  <c r="AR471" i="9" s="1"/>
  <c r="AP397" i="9"/>
  <c r="AR397" i="9" s="1"/>
  <c r="AP265" i="9"/>
  <c r="AR265" i="9" s="1"/>
  <c r="AO277" i="9"/>
  <c r="AO84" i="9"/>
  <c r="AO382" i="9"/>
  <c r="AP250" i="9"/>
  <c r="AR250" i="9" s="1"/>
  <c r="AP69" i="9"/>
  <c r="AR69" i="9" s="1"/>
  <c r="AP351" i="9"/>
  <c r="AR351" i="9" s="1"/>
  <c r="AP355" i="9"/>
  <c r="AR355" i="9" s="1"/>
  <c r="AP482" i="9"/>
  <c r="AR482" i="9" s="1"/>
  <c r="AP421" i="9"/>
  <c r="AR421" i="9" s="1"/>
  <c r="AP298" i="9"/>
  <c r="AR298" i="9" s="1"/>
  <c r="AP312" i="9"/>
  <c r="AR312" i="9" s="1"/>
  <c r="AP217" i="9"/>
  <c r="AR217" i="9" s="1"/>
  <c r="AP98" i="9"/>
  <c r="AR98" i="9" s="1"/>
  <c r="AP29" i="9"/>
  <c r="AR29" i="9" s="1"/>
  <c r="AP132" i="9"/>
  <c r="AR132" i="9" s="1"/>
  <c r="AO88" i="9"/>
  <c r="AP426" i="9"/>
  <c r="AR426" i="9" s="1"/>
  <c r="AP497" i="9"/>
  <c r="AR497" i="9" s="1"/>
  <c r="AO364" i="9"/>
  <c r="AO513" i="9"/>
  <c r="AP220" i="9"/>
  <c r="AR220" i="9" s="1"/>
  <c r="AO482" i="9"/>
  <c r="AP305" i="9"/>
  <c r="AR305" i="9" s="1"/>
  <c r="AO56" i="9"/>
  <c r="AO250" i="9"/>
  <c r="AO59" i="9"/>
  <c r="AO355" i="9"/>
  <c r="AO287" i="9"/>
  <c r="AP219" i="9"/>
  <c r="AR219" i="9" s="1"/>
  <c r="AO110" i="9"/>
  <c r="AO73" i="9"/>
  <c r="AO180" i="9"/>
  <c r="AP423" i="9"/>
  <c r="AR423" i="9" s="1"/>
  <c r="AP32" i="9"/>
  <c r="AR32" i="9" s="1"/>
  <c r="AP390" i="9"/>
  <c r="AR390" i="9" s="1"/>
  <c r="AP53" i="9"/>
  <c r="AR53" i="9" s="1"/>
  <c r="AP238" i="9"/>
  <c r="AR238" i="9" s="1"/>
  <c r="AO223" i="9"/>
  <c r="AO195" i="9"/>
  <c r="AO118" i="9"/>
  <c r="AO354" i="9"/>
  <c r="AO150" i="9"/>
  <c r="AP514" i="9"/>
  <c r="AR514" i="9" s="1"/>
  <c r="AP136" i="9"/>
  <c r="AR136" i="9" s="1"/>
  <c r="AP249" i="9"/>
  <c r="AR249" i="9" s="1"/>
  <c r="AP256" i="9"/>
  <c r="AR256" i="9" s="1"/>
  <c r="AP203" i="9"/>
  <c r="AR203" i="9" s="1"/>
  <c r="AO410" i="9"/>
  <c r="AO265" i="9"/>
  <c r="AO365" i="9"/>
  <c r="AO375" i="9"/>
  <c r="AO212" i="9"/>
  <c r="AP47" i="9"/>
  <c r="AR47" i="9" s="1"/>
  <c r="AO290" i="9"/>
  <c r="AO86" i="9"/>
  <c r="AO427" i="9"/>
  <c r="AP166" i="9"/>
  <c r="AR166" i="9" s="1"/>
  <c r="AO162" i="9"/>
  <c r="AP278" i="9"/>
  <c r="AR278" i="9" s="1"/>
  <c r="AO46" i="9"/>
  <c r="AO420" i="9"/>
  <c r="AO188" i="9"/>
  <c r="AO481" i="9"/>
  <c r="AP323" i="9"/>
  <c r="AR323" i="9" s="1"/>
  <c r="AP147" i="9"/>
  <c r="AR147" i="9" s="1"/>
  <c r="AP481" i="9"/>
  <c r="AR481" i="9" s="1"/>
  <c r="AP308" i="9"/>
  <c r="AR308" i="9" s="1"/>
  <c r="AP466" i="9"/>
  <c r="AR466" i="9" s="1"/>
  <c r="AP288" i="9"/>
  <c r="AR288" i="9" s="1"/>
  <c r="AO109" i="9"/>
  <c r="AO349" i="9"/>
  <c r="AO175" i="9"/>
  <c r="AO398" i="9"/>
  <c r="AP190" i="9"/>
  <c r="AR190" i="9" s="1"/>
  <c r="AP461" i="9"/>
  <c r="AR461" i="9" s="1"/>
  <c r="AP456" i="9"/>
  <c r="AR456" i="9" s="1"/>
  <c r="AO31" i="9"/>
  <c r="AP55" i="9"/>
  <c r="AR55" i="9" s="1"/>
  <c r="AP35" i="9"/>
  <c r="AR35" i="9" s="1"/>
  <c r="AO213" i="9"/>
  <c r="AO394" i="9"/>
  <c r="AO508" i="9"/>
  <c r="AO366" i="9"/>
  <c r="AO239" i="9"/>
  <c r="AO34" i="9"/>
  <c r="AO237" i="9"/>
  <c r="AO422" i="9"/>
  <c r="AP19" i="9"/>
  <c r="AR19" i="9" s="1"/>
  <c r="AP268" i="9"/>
  <c r="AR268" i="9" s="1"/>
  <c r="AP68" i="9"/>
  <c r="AR68" i="9" s="1"/>
  <c r="AP446" i="9"/>
  <c r="AR446" i="9" s="1"/>
  <c r="AO300" i="9"/>
  <c r="AO37" i="9"/>
  <c r="AO54" i="9"/>
  <c r="AP404" i="9"/>
  <c r="AR404" i="9" s="1"/>
  <c r="AP291" i="9"/>
  <c r="AR291" i="9" s="1"/>
  <c r="AP195" i="9"/>
  <c r="AR195" i="9" s="1"/>
  <c r="AO409" i="9"/>
  <c r="AP379" i="9"/>
  <c r="AR379" i="9" s="1"/>
  <c r="AO331" i="9"/>
  <c r="AO176" i="9"/>
  <c r="AO152" i="9"/>
  <c r="AP159" i="9"/>
  <c r="AR159" i="9" s="1"/>
  <c r="AO303" i="9"/>
  <c r="AO326" i="9"/>
  <c r="AO387" i="9"/>
  <c r="AO381" i="9"/>
  <c r="AO20" i="9"/>
  <c r="AO218" i="9"/>
  <c r="AP253" i="9"/>
  <c r="AR253" i="9" s="1"/>
  <c r="AP143" i="9"/>
  <c r="AR143" i="9" s="1"/>
  <c r="AP139" i="9"/>
  <c r="AR139" i="9" s="1"/>
  <c r="AO304" i="9"/>
  <c r="AP499" i="9"/>
  <c r="AR499" i="9" s="1"/>
  <c r="AO495" i="9"/>
  <c r="AP128" i="9"/>
  <c r="AR128" i="9" s="1"/>
  <c r="AO24" i="9"/>
  <c r="AP60" i="9"/>
  <c r="AR60" i="9" s="1"/>
  <c r="AP484" i="9"/>
  <c r="AR484" i="9" s="1"/>
  <c r="AO141" i="9"/>
  <c r="AP216" i="9"/>
  <c r="AR216" i="9" s="1"/>
  <c r="AO296" i="9"/>
  <c r="AO245" i="9"/>
  <c r="AO311" i="9"/>
  <c r="AO70" i="9"/>
  <c r="AO372" i="9"/>
  <c r="AO477" i="9"/>
  <c r="AO418" i="9"/>
  <c r="AO273" i="9"/>
  <c r="AO439" i="9"/>
  <c r="AO122" i="9"/>
  <c r="AP226" i="9"/>
  <c r="AR226" i="9" s="1"/>
  <c r="AP131" i="9"/>
  <c r="AR131" i="9" s="1"/>
  <c r="AP277" i="9"/>
  <c r="AR277" i="9" s="1"/>
  <c r="AP506" i="9"/>
  <c r="AR506" i="9" s="1"/>
  <c r="AP369" i="9"/>
  <c r="AR369" i="9" s="1"/>
  <c r="AO257" i="9"/>
  <c r="AP442" i="9"/>
  <c r="AR442" i="9" s="1"/>
  <c r="AP134" i="9"/>
  <c r="AR134" i="9" s="1"/>
  <c r="AP206" i="9"/>
  <c r="AR206" i="9" s="1"/>
  <c r="AP183" i="9"/>
  <c r="AR183" i="9" s="1"/>
  <c r="AP507" i="9"/>
  <c r="AR507" i="9" s="1"/>
  <c r="AO229" i="9"/>
  <c r="AO266" i="9"/>
  <c r="AO16" i="9"/>
  <c r="AP224" i="9"/>
  <c r="AR224" i="9" s="1"/>
  <c r="AP445" i="9"/>
  <c r="AR445" i="9" s="1"/>
  <c r="AO496" i="9"/>
  <c r="AP361" i="9"/>
  <c r="AR361" i="9" s="1"/>
  <c r="AP284" i="9"/>
  <c r="AR284" i="9" s="1"/>
  <c r="AP282" i="9"/>
  <c r="AR282" i="9" s="1"/>
  <c r="AO332" i="9"/>
  <c r="AO169" i="9"/>
  <c r="AO323" i="9"/>
  <c r="AP122" i="9"/>
  <c r="AR122" i="9" s="1"/>
  <c r="AO425" i="9"/>
  <c r="AP215" i="9"/>
  <c r="AR215" i="9" s="1"/>
  <c r="AO350" i="9"/>
  <c r="AO506" i="9"/>
  <c r="AO247" i="9"/>
  <c r="AO402" i="9"/>
  <c r="AO411" i="9"/>
  <c r="AO449" i="9"/>
  <c r="AP330" i="9"/>
  <c r="AR330" i="9" s="1"/>
  <c r="AO82" i="9"/>
  <c r="AP233" i="9"/>
  <c r="AR233" i="9" s="1"/>
  <c r="AP135" i="9"/>
  <c r="AR135" i="9" s="1"/>
  <c r="AP260" i="9"/>
  <c r="AR260" i="9" s="1"/>
  <c r="AO143" i="9"/>
  <c r="AO455" i="9"/>
  <c r="AP133" i="9"/>
  <c r="AR133" i="9" s="1"/>
  <c r="AO60" i="9"/>
  <c r="AO514" i="9"/>
  <c r="AO261" i="9"/>
  <c r="AP319" i="9"/>
  <c r="AR319" i="9" s="1"/>
  <c r="AP496" i="9"/>
  <c r="AR496" i="9" s="1"/>
  <c r="AP489" i="9"/>
  <c r="AR489" i="9" s="1"/>
  <c r="AP353" i="9"/>
  <c r="AR353" i="9" s="1"/>
  <c r="AP176" i="9"/>
  <c r="AR176" i="9" s="1"/>
  <c r="AO393" i="9"/>
  <c r="AO154" i="9"/>
  <c r="AO368" i="9"/>
  <c r="AP455" i="9"/>
  <c r="AR455" i="9" s="1"/>
  <c r="AP274" i="9"/>
  <c r="AR274" i="9" s="1"/>
  <c r="AP494" i="9"/>
  <c r="AR494" i="9" s="1"/>
  <c r="AP263" i="9"/>
  <c r="AR263" i="9" s="1"/>
  <c r="AP151" i="9"/>
  <c r="AR151" i="9" s="1"/>
  <c r="AP22" i="9"/>
  <c r="AR22" i="9" s="1"/>
  <c r="AO488" i="9"/>
  <c r="AO220" i="9"/>
  <c r="AO26" i="9"/>
  <c r="AO318" i="9"/>
  <c r="AO258" i="9"/>
  <c r="AO79" i="9"/>
  <c r="AO22" i="9"/>
  <c r="AO136" i="9"/>
  <c r="AO329" i="9"/>
  <c r="AO408" i="9"/>
  <c r="AO363" i="9"/>
  <c r="AP479" i="9"/>
  <c r="AR479" i="9" s="1"/>
  <c r="AP389" i="9"/>
  <c r="AR389" i="9" s="1"/>
  <c r="AP100" i="9"/>
  <c r="AR100" i="9" s="1"/>
  <c r="AP303" i="9"/>
  <c r="AR303" i="9" s="1"/>
  <c r="AP73" i="9"/>
  <c r="AR73" i="9" s="1"/>
  <c r="AP339" i="9"/>
  <c r="AR339" i="9" s="1"/>
  <c r="AP388" i="9"/>
  <c r="AR388" i="9" s="1"/>
  <c r="AO498" i="9"/>
  <c r="AP63" i="9"/>
  <c r="AR63" i="9" s="1"/>
  <c r="AP322" i="9"/>
  <c r="AR322" i="9" s="1"/>
  <c r="AP193" i="9"/>
  <c r="AR193" i="9" s="1"/>
  <c r="AP214" i="9"/>
  <c r="AR214" i="9" s="1"/>
  <c r="AO202" i="9"/>
  <c r="AO222" i="9"/>
  <c r="AO58" i="9"/>
  <c r="AO327" i="9"/>
  <c r="AO340" i="9"/>
  <c r="AO281" i="9"/>
  <c r="AP375" i="9"/>
  <c r="AR375" i="9" s="1"/>
  <c r="AP81" i="9"/>
  <c r="AR81" i="9" s="1"/>
  <c r="AP198" i="9"/>
  <c r="AR198" i="9" s="1"/>
  <c r="AP324" i="9"/>
  <c r="AR324" i="9" s="1"/>
  <c r="AO105" i="9"/>
  <c r="AO373" i="9"/>
  <c r="AO384" i="9"/>
  <c r="AP242" i="9"/>
  <c r="AR242" i="9" s="1"/>
  <c r="AO414" i="9"/>
  <c r="AO467" i="9"/>
  <c r="AP504" i="9"/>
  <c r="AR504" i="9" s="1"/>
  <c r="AP210" i="9"/>
  <c r="AR210" i="9" s="1"/>
  <c r="AP395" i="9"/>
  <c r="AR395" i="9" s="1"/>
  <c r="AP380" i="9"/>
  <c r="AR380" i="9" s="1"/>
  <c r="AP326" i="9"/>
  <c r="AR326" i="9" s="1"/>
  <c r="AP39" i="9"/>
  <c r="AR39" i="9" s="1"/>
  <c r="AP289" i="9"/>
  <c r="AR289" i="9" s="1"/>
  <c r="AO487" i="9"/>
  <c r="AO35" i="9"/>
  <c r="AO55" i="9"/>
  <c r="AO450" i="9"/>
  <c r="AO242" i="9"/>
  <c r="AO337" i="9"/>
  <c r="AO74" i="9"/>
  <c r="AO499" i="9"/>
  <c r="AO278" i="9"/>
  <c r="AO475" i="9"/>
  <c r="AP450" i="9"/>
  <c r="AR450" i="9" s="1"/>
  <c r="AP80" i="9"/>
  <c r="AR80" i="9" s="1"/>
  <c r="AO493" i="9"/>
  <c r="AP201" i="9"/>
  <c r="AR201" i="9" s="1"/>
  <c r="AP101" i="9"/>
  <c r="AR101" i="9" s="1"/>
  <c r="AO164" i="9"/>
  <c r="AP196" i="9"/>
  <c r="AR196" i="9" s="1"/>
  <c r="AP76" i="9"/>
  <c r="AR76" i="9" s="1"/>
  <c r="AP97" i="9"/>
  <c r="AR97" i="9" s="1"/>
  <c r="AP94" i="9"/>
  <c r="AR94" i="9" s="1"/>
  <c r="AO53" i="9"/>
  <c r="AP137" i="9"/>
  <c r="AR137" i="9" s="1"/>
  <c r="AO262" i="9"/>
  <c r="AP410" i="9"/>
  <c r="AR410" i="9" s="1"/>
  <c r="AP280" i="9"/>
  <c r="AR280" i="9" s="1"/>
  <c r="AP153" i="9"/>
  <c r="AR153" i="9" s="1"/>
  <c r="AO338" i="9"/>
  <c r="AO299" i="9"/>
  <c r="AO190" i="9"/>
  <c r="AO68" i="9"/>
  <c r="AP429" i="9"/>
  <c r="AR429" i="9" s="1"/>
  <c r="AP93" i="9"/>
  <c r="AR93" i="9" s="1"/>
  <c r="AO219" i="9"/>
  <c r="AO371" i="9"/>
  <c r="AO451" i="9"/>
  <c r="AO204" i="9"/>
  <c r="AO301" i="9"/>
  <c r="AP162" i="9"/>
  <c r="AR162" i="9" s="1"/>
  <c r="AP391" i="9"/>
  <c r="AR391" i="9" s="1"/>
  <c r="AP467" i="9"/>
  <c r="AR467" i="9" s="1"/>
  <c r="AP299" i="9"/>
  <c r="AR299" i="9" s="1"/>
  <c r="AP72" i="9"/>
  <c r="AR72" i="9" s="1"/>
  <c r="AP439" i="9"/>
  <c r="AR439" i="9" s="1"/>
  <c r="AO181" i="9"/>
  <c r="AP129" i="9"/>
  <c r="AR129" i="9" s="1"/>
  <c r="AO272" i="9"/>
  <c r="AP117" i="9"/>
  <c r="AR117" i="9" s="1"/>
  <c r="AO133" i="9"/>
  <c r="AP279" i="9"/>
  <c r="AR279" i="9" s="1"/>
  <c r="AO490" i="9"/>
  <c r="AP402" i="9"/>
  <c r="AR402" i="9" s="1"/>
  <c r="AO149" i="9"/>
  <c r="AO103" i="9"/>
  <c r="AO92" i="9"/>
  <c r="AO319" i="9"/>
  <c r="AP358" i="9"/>
  <c r="AR358" i="9" s="1"/>
  <c r="AP37" i="9"/>
  <c r="AR37" i="9" s="1"/>
  <c r="AO309" i="9"/>
  <c r="AO289" i="9"/>
  <c r="AP130" i="9"/>
  <c r="AR130" i="9" s="1"/>
  <c r="AP186" i="9"/>
  <c r="AR186" i="9" s="1"/>
  <c r="AO305" i="9"/>
  <c r="AP45" i="9"/>
  <c r="AR45" i="9" s="1"/>
  <c r="AP175" i="9"/>
  <c r="AR175" i="9" s="1"/>
  <c r="AO198" i="9"/>
  <c r="AP225" i="9"/>
  <c r="AR225" i="9" s="1"/>
  <c r="AO461" i="9"/>
  <c r="AO419" i="9"/>
  <c r="AP221" i="9"/>
  <c r="AR221" i="9" s="1"/>
  <c r="AP510" i="9"/>
  <c r="AR510" i="9" s="1"/>
  <c r="AO205" i="9"/>
  <c r="AP370" i="9"/>
  <c r="AR370" i="9" s="1"/>
  <c r="AO40" i="9"/>
  <c r="AO343" i="9"/>
  <c r="AO376" i="9"/>
  <c r="AO494" i="9"/>
  <c r="AO469" i="9"/>
  <c r="AO42" i="9"/>
  <c r="AO314" i="9"/>
  <c r="AP488" i="9"/>
  <c r="AR488" i="9" s="1"/>
  <c r="AP393" i="9"/>
  <c r="AR393" i="9" s="1"/>
  <c r="AP229" i="9"/>
  <c r="AR229" i="9" s="1"/>
  <c r="AP161" i="9"/>
  <c r="AR161" i="9" s="1"/>
  <c r="AP459" i="9"/>
  <c r="AR459" i="9" s="1"/>
  <c r="AO232" i="9"/>
  <c r="AO434" i="9"/>
  <c r="AP317" i="9"/>
  <c r="AR317" i="9" s="1"/>
  <c r="AP307" i="9"/>
  <c r="AR307" i="9" s="1"/>
  <c r="AP329" i="9"/>
  <c r="AR329" i="9" s="1"/>
  <c r="AP272" i="9"/>
  <c r="AR272" i="9" s="1"/>
  <c r="AP449" i="9"/>
  <c r="AR449" i="9" s="1"/>
  <c r="AO83" i="9"/>
  <c r="AP302" i="9"/>
  <c r="AR302" i="9" s="1"/>
  <c r="AP476" i="9"/>
  <c r="AR476" i="9" s="1"/>
  <c r="AP283" i="9"/>
  <c r="AR283" i="9" s="1"/>
  <c r="AP340" i="9"/>
  <c r="AR340" i="9" s="1"/>
  <c r="AP125" i="9"/>
  <c r="AR125" i="9" s="1"/>
  <c r="AP254" i="9"/>
  <c r="AR254" i="9" s="1"/>
  <c r="AO72" i="9"/>
  <c r="AP443" i="9"/>
  <c r="AR443" i="9" s="1"/>
  <c r="AP512" i="9"/>
  <c r="AR512" i="9" s="1"/>
  <c r="AO50" i="9"/>
  <c r="AO238" i="9"/>
  <c r="AO165" i="9"/>
  <c r="AP84" i="9"/>
  <c r="AR84" i="9" s="1"/>
  <c r="AP366" i="9"/>
  <c r="AR366" i="9" s="1"/>
  <c r="AP109" i="9"/>
  <c r="AR109" i="9" s="1"/>
  <c r="AP113" i="9"/>
  <c r="AR113" i="9" s="1"/>
  <c r="AP258" i="9"/>
  <c r="AR258" i="9" s="1"/>
  <c r="AP67" i="9"/>
  <c r="AR67" i="9" s="1"/>
  <c r="AP433" i="9"/>
  <c r="AR433" i="9" s="1"/>
  <c r="AP354" i="9"/>
  <c r="AR354" i="9" s="1"/>
  <c r="AP167" i="9"/>
  <c r="AR167" i="9" s="1"/>
  <c r="AP46" i="9"/>
  <c r="AR46" i="9" s="1"/>
  <c r="AP266" i="9"/>
  <c r="AR266" i="9" s="1"/>
  <c r="AO227" i="9"/>
  <c r="AO127" i="9"/>
  <c r="AP41" i="9"/>
  <c r="AR41" i="9" s="1"/>
  <c r="AO151" i="9"/>
  <c r="AP118" i="9"/>
  <c r="AR118" i="9" s="1"/>
  <c r="AO474" i="9"/>
  <c r="AP296" i="9"/>
  <c r="AR296" i="9" s="1"/>
  <c r="AO173" i="9"/>
  <c r="AO452" i="9"/>
  <c r="AP462" i="9"/>
  <c r="AR462" i="9" s="1"/>
  <c r="AP77" i="9"/>
  <c r="AR77" i="9" s="1"/>
  <c r="AO147" i="9"/>
  <c r="AO244" i="9"/>
  <c r="AO465" i="9"/>
  <c r="AP243" i="9"/>
  <c r="AR243" i="9" s="1"/>
  <c r="AO407" i="9"/>
  <c r="AP458" i="9"/>
  <c r="AR458" i="9" s="1"/>
  <c r="AO259" i="9"/>
  <c r="AO279" i="9"/>
  <c r="AP121" i="9"/>
  <c r="AR121" i="9" s="1"/>
  <c r="AO385" i="9"/>
  <c r="AO383" i="9"/>
  <c r="AO298" i="9"/>
  <c r="AO224" i="9"/>
  <c r="AP85" i="9"/>
  <c r="AR85" i="9" s="1"/>
  <c r="AO517" i="9"/>
  <c r="AO178" i="9"/>
  <c r="AO489" i="9"/>
  <c r="AO254" i="9"/>
  <c r="AP473" i="9"/>
  <c r="AR473" i="9" s="1"/>
  <c r="AP352" i="9"/>
  <c r="AR352" i="9" s="1"/>
  <c r="AP48" i="9"/>
  <c r="AR48" i="9" s="1"/>
  <c r="AP64" i="9"/>
  <c r="AR64" i="9" s="1"/>
  <c r="AO111" i="9"/>
  <c r="AO399" i="9"/>
  <c r="AP475" i="9"/>
  <c r="AR475" i="9" s="1"/>
  <c r="AP50" i="9"/>
  <c r="AR50" i="9" s="1"/>
  <c r="AO146" i="9"/>
  <c r="AP501" i="9"/>
  <c r="AR501" i="9" s="1"/>
  <c r="AP103" i="9"/>
  <c r="AR103" i="9" s="1"/>
  <c r="AP152" i="9"/>
  <c r="AR152" i="9" s="1"/>
  <c r="AO435" i="9"/>
  <c r="AO438" i="9"/>
  <c r="AO252" i="9"/>
  <c r="AP165" i="9"/>
  <c r="AR165" i="9" s="1"/>
  <c r="AO155" i="9"/>
  <c r="AO404" i="9"/>
  <c r="AO189" i="9"/>
  <c r="AO430" i="9"/>
  <c r="AO157" i="9"/>
  <c r="AP182" i="9"/>
  <c r="AR182" i="9" s="1"/>
  <c r="AP23" i="9"/>
  <c r="AR23" i="9" s="1"/>
  <c r="AO486" i="9"/>
  <c r="AP301" i="9"/>
  <c r="AR301" i="9" s="1"/>
  <c r="AO436" i="9"/>
  <c r="AO276" i="9"/>
  <c r="AP440" i="9"/>
  <c r="AR440" i="9" s="1"/>
  <c r="AP211" i="9"/>
  <c r="AR211" i="9" s="1"/>
  <c r="AP244" i="9"/>
  <c r="AR244" i="9" s="1"/>
  <c r="AP387" i="9"/>
  <c r="AR387" i="9" s="1"/>
  <c r="AP465" i="9"/>
  <c r="AR465" i="9" s="1"/>
  <c r="AO123" i="9"/>
  <c r="AP79" i="9"/>
  <c r="AR79" i="9" s="1"/>
  <c r="AO18" i="9"/>
  <c r="AP56" i="9"/>
  <c r="AR56" i="9" s="1"/>
  <c r="AO292" i="9"/>
  <c r="AO216" i="9"/>
  <c r="AP398" i="9"/>
  <c r="AR398" i="9" s="1"/>
  <c r="AP392" i="9"/>
  <c r="AR392" i="9" s="1"/>
  <c r="AO313" i="9"/>
  <c r="AP365" i="9"/>
  <c r="AR365" i="9" s="1"/>
  <c r="AO432" i="9"/>
  <c r="AO466" i="9"/>
  <c r="AP485" i="9"/>
  <c r="AR485" i="9" s="1"/>
  <c r="AO187" i="9"/>
  <c r="AP177" i="9"/>
  <c r="AR177" i="9" s="1"/>
  <c r="AP245" i="9"/>
  <c r="AR245" i="9" s="1"/>
  <c r="AO182" i="9"/>
  <c r="AO235" i="9"/>
  <c r="AP212" i="9"/>
  <c r="AR212" i="9" s="1"/>
  <c r="AP368" i="9"/>
  <c r="AR368" i="9" s="1"/>
  <c r="AP102" i="9"/>
  <c r="AR102" i="9" s="1"/>
  <c r="AP90" i="9"/>
  <c r="AR90" i="9" s="1"/>
  <c r="AP378" i="9"/>
  <c r="AR378" i="9" s="1"/>
  <c r="AO225" i="9"/>
  <c r="AO515" i="9"/>
  <c r="AO442" i="9"/>
  <c r="AP425" i="9"/>
  <c r="AR425" i="9" s="1"/>
  <c r="AO457" i="9"/>
  <c r="AP65" i="9"/>
  <c r="AR65" i="9" s="1"/>
  <c r="AP255" i="9"/>
  <c r="AR255" i="9" s="1"/>
  <c r="AP246" i="9"/>
  <c r="AR246" i="9" s="1"/>
  <c r="AO308" i="9"/>
  <c r="AO321" i="9"/>
  <c r="AO367" i="9"/>
  <c r="AO468" i="9"/>
  <c r="AP185" i="9"/>
  <c r="AR185" i="9" s="1"/>
  <c r="AP509" i="9"/>
  <c r="AR509" i="9" s="1"/>
  <c r="AO160" i="9"/>
  <c r="AO268" i="9"/>
  <c r="AO200" i="9"/>
  <c r="AO413" i="9"/>
  <c r="AO406" i="9"/>
  <c r="AO101" i="9"/>
  <c r="AO119" i="9"/>
  <c r="AO351" i="9"/>
  <c r="AO397" i="9"/>
  <c r="AP315" i="9"/>
  <c r="AR315" i="9" s="1"/>
  <c r="AP179" i="9"/>
  <c r="AR179" i="9" s="1"/>
  <c r="AO295" i="9"/>
  <c r="AO236" i="9"/>
  <c r="AO93" i="9"/>
  <c r="AO226" i="9"/>
  <c r="AP74" i="9"/>
  <c r="AR74" i="9" s="1"/>
  <c r="AP30" i="9"/>
  <c r="AR30" i="9" s="1"/>
  <c r="AO291" i="9"/>
  <c r="AO114" i="9"/>
  <c r="AO98" i="9"/>
  <c r="AO80" i="9"/>
  <c r="AO39" i="9"/>
  <c r="AO99" i="9"/>
  <c r="AP394" i="9"/>
  <c r="AR394" i="9" s="1"/>
  <c r="AP492" i="9"/>
  <c r="AR492" i="9" s="1"/>
  <c r="AO125" i="9"/>
  <c r="AP270" i="9"/>
  <c r="AR270" i="9" s="1"/>
  <c r="AP487" i="9"/>
  <c r="AR487" i="9" s="1"/>
  <c r="AP218" i="9"/>
  <c r="AR218" i="9" s="1"/>
  <c r="AO179" i="9"/>
  <c r="AO369" i="9"/>
  <c r="AO421" i="9"/>
  <c r="AP17" i="9"/>
  <c r="AR17" i="9" s="1"/>
  <c r="AP184" i="9"/>
  <c r="AR184" i="9" s="1"/>
  <c r="AP448" i="9"/>
  <c r="AR448" i="9" s="1"/>
  <c r="AP92" i="9"/>
  <c r="AR92" i="9" s="1"/>
  <c r="AP304" i="9"/>
  <c r="AR304" i="9" s="1"/>
  <c r="AO401" i="9"/>
  <c r="AP199" i="9"/>
  <c r="AR199" i="9" s="1"/>
  <c r="AO302" i="9"/>
  <c r="AP511" i="9"/>
  <c r="AR511" i="9" s="1"/>
  <c r="AP119" i="9"/>
  <c r="AR119" i="9" s="1"/>
  <c r="AO207" i="9"/>
  <c r="AO177" i="9"/>
  <c r="AP142" i="9"/>
  <c r="AR142" i="9" s="1"/>
  <c r="AP367" i="9"/>
  <c r="AR367" i="9" s="1"/>
  <c r="AP343" i="9"/>
  <c r="AR343" i="9" s="1"/>
  <c r="AP478" i="9"/>
  <c r="AR478" i="9" s="1"/>
  <c r="AO107" i="9"/>
  <c r="AO184" i="9"/>
  <c r="AP223" i="9"/>
  <c r="AR223" i="9" s="1"/>
  <c r="AP241" i="9"/>
  <c r="AR241" i="9" s="1"/>
  <c r="AO201" i="9"/>
  <c r="AO36" i="9"/>
  <c r="AO339" i="9"/>
  <c r="AO19" i="9"/>
  <c r="AP490" i="9"/>
  <c r="AR490" i="9" s="1"/>
  <c r="AP38" i="9"/>
  <c r="AR38" i="9" s="1"/>
  <c r="AP427" i="9"/>
  <c r="AR427" i="9" s="1"/>
  <c r="AO415" i="9"/>
  <c r="AO77" i="9"/>
  <c r="AP451" i="9"/>
  <c r="AR451" i="9" s="1"/>
  <c r="AO234" i="9"/>
  <c r="AO500" i="9"/>
  <c r="AO312" i="9"/>
  <c r="AP400" i="9"/>
  <c r="AR400" i="9" s="1"/>
  <c r="AP493" i="9"/>
  <c r="AR493" i="9" s="1"/>
  <c r="AO65" i="9"/>
  <c r="AP517" i="9"/>
  <c r="AR517" i="9" s="1"/>
  <c r="AP108" i="9"/>
  <c r="AR108" i="9" s="1"/>
  <c r="AP431" i="9"/>
  <c r="AR431" i="9" s="1"/>
  <c r="AP191" i="9"/>
  <c r="AR191" i="9" s="1"/>
  <c r="AO161" i="9"/>
  <c r="AO510" i="9"/>
  <c r="AO358" i="9"/>
  <c r="AO443" i="9"/>
  <c r="AO64" i="9"/>
  <c r="AO174" i="9"/>
  <c r="AO286" i="9"/>
  <c r="AO448" i="9"/>
  <c r="AP178" i="9"/>
  <c r="AR178" i="9" s="1"/>
  <c r="AP31" i="9"/>
  <c r="AR31" i="9" s="1"/>
  <c r="AO317" i="9"/>
  <c r="AO417" i="9"/>
  <c r="AO32" i="9"/>
  <c r="AO48" i="9"/>
  <c r="AP344" i="9"/>
  <c r="AR344" i="9" s="1"/>
  <c r="AO228" i="9"/>
  <c r="AO215" i="9"/>
  <c r="AO29" i="9"/>
  <c r="AP59" i="9"/>
  <c r="AR59" i="9" s="1"/>
  <c r="AO137" i="9"/>
  <c r="AP472" i="9"/>
  <c r="AR472" i="9" s="1"/>
  <c r="AP293" i="9"/>
  <c r="AR293" i="9" s="1"/>
  <c r="AP264" i="9"/>
  <c r="AR264" i="9" s="1"/>
  <c r="AO251" i="9"/>
  <c r="AP418" i="9"/>
  <c r="AR418" i="9" s="1"/>
  <c r="AO248" i="9"/>
  <c r="AP20" i="9"/>
  <c r="AR20" i="9" s="1"/>
  <c r="AP491" i="9"/>
  <c r="AR491" i="9" s="1"/>
  <c r="AO171" i="9"/>
  <c r="AO446" i="9"/>
  <c r="AP503" i="9"/>
  <c r="AR503" i="9" s="1"/>
  <c r="AO217" i="9"/>
  <c r="AP25" i="9"/>
  <c r="AR25" i="9" s="1"/>
  <c r="AP373" i="9"/>
  <c r="AR373" i="9" s="1"/>
  <c r="AP333" i="9"/>
  <c r="AR333" i="9" s="1"/>
  <c r="AP457" i="9"/>
  <c r="AR457" i="9" s="1"/>
  <c r="AP62" i="9"/>
  <c r="AR62" i="9" s="1"/>
  <c r="AP171" i="9"/>
  <c r="AR171" i="9" s="1"/>
  <c r="AP230" i="9"/>
  <c r="AR230" i="9" s="1"/>
  <c r="AO484" i="9"/>
  <c r="AP480" i="9"/>
  <c r="AR480" i="9" s="1"/>
  <c r="AO380" i="9"/>
  <c r="AO38" i="9"/>
  <c r="AO71" i="9"/>
  <c r="AO183" i="9"/>
  <c r="AP335" i="9"/>
  <c r="AR335" i="9" s="1"/>
  <c r="AP267" i="9"/>
  <c r="AR267" i="9" s="1"/>
  <c r="AO30" i="9"/>
  <c r="AO52" i="9"/>
  <c r="AO497" i="9"/>
  <c r="AP252" i="9"/>
  <c r="AR252" i="9" s="1"/>
  <c r="AP275" i="9"/>
  <c r="AR275" i="9" s="1"/>
  <c r="AP341" i="9"/>
  <c r="AR341" i="9" s="1"/>
  <c r="AP364" i="9"/>
  <c r="AR364" i="9" s="1"/>
  <c r="AP114" i="9"/>
  <c r="AR114" i="9" s="1"/>
  <c r="AP505" i="9"/>
  <c r="AR505" i="9" s="1"/>
  <c r="AP405" i="9"/>
  <c r="AR405" i="9" s="1"/>
  <c r="AP309" i="9"/>
  <c r="AR309" i="9" s="1"/>
  <c r="AP381" i="9"/>
  <c r="AR381" i="9" s="1"/>
  <c r="AO185" i="9"/>
  <c r="AO41" i="9"/>
  <c r="AP434" i="9"/>
  <c r="AR434" i="9" s="1"/>
  <c r="AP27" i="9"/>
  <c r="AR27" i="9" s="1"/>
  <c r="AP146" i="9"/>
  <c r="AR146" i="9" s="1"/>
  <c r="AP61" i="9"/>
  <c r="AR61" i="9" s="1"/>
  <c r="AO191" i="9"/>
  <c r="AO197" i="9"/>
  <c r="AP454" i="9"/>
  <c r="AR454" i="9" s="1"/>
  <c r="AP294" i="9"/>
  <c r="AR294" i="9" s="1"/>
  <c r="AP273" i="9"/>
  <c r="AR273" i="9" s="1"/>
  <c r="AP126" i="9"/>
  <c r="AR126" i="9" s="1"/>
  <c r="AP331" i="9"/>
  <c r="AR331" i="9" s="1"/>
  <c r="AP420" i="9"/>
  <c r="AR420" i="9" s="1"/>
  <c r="AO307" i="9"/>
  <c r="AO310" i="9"/>
  <c r="AP269" i="9"/>
  <c r="AR269" i="9" s="1"/>
  <c r="AP297" i="9"/>
  <c r="AR297" i="9" s="1"/>
  <c r="AO231" i="9"/>
  <c r="AO66" i="9"/>
  <c r="AO241" i="9"/>
  <c r="AO501" i="9"/>
  <c r="AP200" i="9"/>
  <c r="AR200" i="9" s="1"/>
  <c r="AO396" i="9"/>
  <c r="AO260" i="9"/>
  <c r="AO328" i="9"/>
  <c r="AO126" i="9"/>
  <c r="AO91" i="9"/>
  <c r="AO352" i="9"/>
  <c r="AP251" i="9"/>
  <c r="AR251" i="9" s="1"/>
  <c r="AP58" i="9"/>
  <c r="AR58" i="9" s="1"/>
  <c r="AO163" i="9"/>
  <c r="AP407" i="9"/>
  <c r="AR407" i="9" s="1"/>
  <c r="AP116" i="9"/>
  <c r="AR116" i="9" s="1"/>
  <c r="AP415" i="9"/>
  <c r="AR415" i="9" s="1"/>
  <c r="AO511" i="9"/>
  <c r="AO81" i="9"/>
  <c r="AO275" i="9"/>
  <c r="AO333" i="9"/>
  <c r="AO389" i="9"/>
  <c r="AP174" i="9"/>
  <c r="AR174" i="9" s="1"/>
  <c r="AP127" i="9"/>
  <c r="AR127" i="9" s="1"/>
  <c r="AP235" i="9"/>
  <c r="AR235" i="9" s="1"/>
  <c r="AP285" i="9"/>
  <c r="AR285" i="9" s="1"/>
  <c r="AP112" i="9"/>
  <c r="AR112" i="9" s="1"/>
  <c r="AP498" i="9"/>
  <c r="AR498" i="9" s="1"/>
  <c r="AP320" i="9"/>
  <c r="AR320" i="9" s="1"/>
  <c r="AO479" i="9"/>
  <c r="AO194" i="9"/>
  <c r="AO49" i="9"/>
  <c r="AP261" i="9"/>
  <c r="AR261" i="9" s="1"/>
  <c r="AP318" i="9"/>
  <c r="AR318" i="9" s="1"/>
  <c r="AO370" i="9"/>
  <c r="AP236" i="9"/>
  <c r="AR236" i="9" s="1"/>
  <c r="AP477" i="9"/>
  <c r="AR477" i="9" s="1"/>
  <c r="AO221" i="9"/>
  <c r="AP123" i="9"/>
  <c r="AR123" i="9" s="1"/>
  <c r="AP104" i="9"/>
  <c r="AR104" i="9" s="1"/>
  <c r="AO117" i="9"/>
  <c r="AO104" i="9"/>
  <c r="AO342" i="9"/>
  <c r="AO400" i="9"/>
  <c r="AO240" i="9"/>
  <c r="AO131" i="9"/>
  <c r="AO90" i="9"/>
  <c r="AO293" i="9"/>
  <c r="AO444" i="9"/>
  <c r="AP155" i="9"/>
  <c r="AR155" i="9" s="1"/>
  <c r="AP120" i="9"/>
  <c r="AR120" i="9" s="1"/>
  <c r="AP89" i="9"/>
  <c r="AR89" i="9" s="1"/>
  <c r="AO256" i="9"/>
  <c r="AO193" i="9"/>
  <c r="AO476" i="9"/>
  <c r="AP411" i="9"/>
  <c r="AR411" i="9" s="1"/>
  <c r="AO507" i="9"/>
  <c r="AO43" i="9"/>
  <c r="AO454" i="9"/>
  <c r="AP464" i="9"/>
  <c r="AR464" i="9" s="1"/>
  <c r="AP107" i="9"/>
  <c r="AR107" i="9" s="1"/>
  <c r="AP232" i="9"/>
  <c r="AR232" i="9" s="1"/>
  <c r="AP49" i="9"/>
  <c r="AR49" i="9" s="1"/>
  <c r="AP36" i="9"/>
  <c r="AR36" i="9" s="1"/>
  <c r="AP508" i="9"/>
  <c r="AR508" i="9" s="1"/>
  <c r="AO504" i="9"/>
  <c r="AP396" i="9"/>
  <c r="AR396" i="9" s="1"/>
  <c r="AO458" i="9"/>
  <c r="AP403" i="9"/>
  <c r="AR403" i="9" s="1"/>
  <c r="AP360" i="9"/>
  <c r="AR360" i="9" s="1"/>
  <c r="AP306" i="9"/>
  <c r="AR306" i="9" s="1"/>
  <c r="AP71" i="9"/>
  <c r="AR71" i="9" s="1"/>
  <c r="AP66" i="9"/>
  <c r="AR66" i="9" s="1"/>
  <c r="AO460" i="9"/>
  <c r="AP483" i="9"/>
  <c r="AR483" i="9" s="1"/>
  <c r="AO61" i="9"/>
  <c r="AP417" i="9"/>
  <c r="AR417" i="9" s="1"/>
  <c r="AO348" i="9"/>
  <c r="AO440" i="9"/>
  <c r="AP382" i="9"/>
  <c r="AR382" i="9" s="1"/>
  <c r="AO108" i="9"/>
  <c r="AO69" i="9"/>
  <c r="AO374" i="9"/>
  <c r="AO130" i="9"/>
  <c r="AO172" i="9"/>
  <c r="AO102" i="9"/>
  <c r="AP310" i="9"/>
  <c r="AR310" i="9" s="1"/>
  <c r="AP188" i="9"/>
  <c r="AR188" i="9" s="1"/>
  <c r="AO344" i="9"/>
  <c r="AO208" i="9"/>
  <c r="AP240" i="9"/>
  <c r="AR240" i="9" s="1"/>
  <c r="AP248" i="9"/>
  <c r="AR248" i="9" s="1"/>
  <c r="AP441" i="9"/>
  <c r="AR441" i="9" s="1"/>
  <c r="AO356" i="9"/>
  <c r="AP91" i="9"/>
  <c r="AR91" i="9" s="1"/>
  <c r="AP345" i="9"/>
  <c r="AR345" i="9" s="1"/>
  <c r="AO253" i="9"/>
  <c r="AP327" i="9"/>
  <c r="AR327" i="9" s="1"/>
  <c r="L57" i="3"/>
  <c r="L47" i="3"/>
  <c r="H60" i="3"/>
  <c r="K24" i="4"/>
  <c r="H72" i="3"/>
  <c r="H74" i="3" s="1"/>
  <c r="H78" i="3" s="1"/>
  <c r="I46" i="3"/>
  <c r="I52" i="3" s="1"/>
  <c r="I53" i="3" s="1"/>
  <c r="K26" i="3"/>
  <c r="K28" i="3" s="1"/>
  <c r="K36" i="3" s="1"/>
  <c r="I60" i="3" l="1"/>
  <c r="K45" i="3"/>
  <c r="K71" i="3"/>
  <c r="H63" i="3"/>
  <c r="H68" i="3" s="1"/>
  <c r="H79" i="3" s="1"/>
  <c r="I30" i="3"/>
  <c r="AJ13" i="9"/>
  <c r="L21" i="4"/>
  <c r="L23" i="3"/>
  <c r="L24" i="3" s="1"/>
  <c r="L28" i="4"/>
  <c r="L29" i="4" s="1"/>
  <c r="L22" i="4"/>
  <c r="M55" i="3"/>
  <c r="L73" i="3"/>
  <c r="K27" i="3"/>
  <c r="L25" i="3" s="1"/>
  <c r="AY26" i="9"/>
  <c r="AY24" i="9"/>
  <c r="AY62" i="9"/>
  <c r="AR16" i="9"/>
  <c r="K29" i="3"/>
  <c r="AY28" i="9"/>
  <c r="I63" i="3" l="1"/>
  <c r="I68" i="3" s="1"/>
  <c r="J30" i="3"/>
  <c r="J37" i="3" s="1"/>
  <c r="M47" i="3"/>
  <c r="M57" i="3"/>
  <c r="L29" i="3"/>
  <c r="L26" i="3"/>
  <c r="L28" i="3" s="1"/>
  <c r="L36" i="3" s="1"/>
  <c r="L27" i="3"/>
  <c r="M25" i="3" s="1"/>
  <c r="L24" i="4"/>
  <c r="AY22" i="9"/>
  <c r="AJ453" i="9"/>
  <c r="AJ415" i="9"/>
  <c r="AJ446" i="9"/>
  <c r="AJ495" i="9"/>
  <c r="AJ452" i="9"/>
  <c r="AJ319" i="9"/>
  <c r="AJ451" i="9"/>
  <c r="AJ417" i="9"/>
  <c r="AJ423" i="9"/>
  <c r="AJ329" i="9"/>
  <c r="AJ272" i="9"/>
  <c r="AJ304" i="9"/>
  <c r="AJ348" i="9"/>
  <c r="AJ287" i="9"/>
  <c r="AJ311" i="9"/>
  <c r="AJ261" i="9"/>
  <c r="AJ160" i="9"/>
  <c r="AJ387" i="9"/>
  <c r="AJ343" i="9"/>
  <c r="AJ285" i="9"/>
  <c r="AJ256" i="9"/>
  <c r="AJ360" i="9"/>
  <c r="AJ200" i="9"/>
  <c r="AJ241" i="9"/>
  <c r="AJ172" i="9"/>
  <c r="AJ146" i="9"/>
  <c r="AJ41" i="9"/>
  <c r="AJ129" i="9"/>
  <c r="AJ195" i="9"/>
  <c r="AJ97" i="9"/>
  <c r="AJ75" i="9"/>
  <c r="AJ32" i="9"/>
  <c r="AJ30" i="9"/>
  <c r="AJ87" i="9"/>
  <c r="AJ138" i="9"/>
  <c r="AJ22" i="9"/>
  <c r="AJ65" i="9"/>
  <c r="AJ110" i="9"/>
  <c r="AJ514" i="9"/>
  <c r="AJ510" i="9"/>
  <c r="AJ468" i="9"/>
  <c r="AJ485" i="9"/>
  <c r="AJ502" i="9"/>
  <c r="AJ464" i="9"/>
  <c r="AJ249" i="9"/>
  <c r="AJ183" i="9"/>
  <c r="AJ383" i="9"/>
  <c r="AJ494" i="9"/>
  <c r="AJ292" i="9"/>
  <c r="AJ224" i="9"/>
  <c r="AJ357" i="9"/>
  <c r="AJ219" i="9"/>
  <c r="AJ228" i="9"/>
  <c r="AJ208" i="9"/>
  <c r="AJ262" i="9"/>
  <c r="AJ134" i="9"/>
  <c r="AJ152" i="9"/>
  <c r="AJ238" i="9"/>
  <c r="AJ131" i="9"/>
  <c r="AJ302" i="9"/>
  <c r="AJ283" i="9"/>
  <c r="AJ300" i="9"/>
  <c r="AJ271" i="9"/>
  <c r="AJ358" i="9"/>
  <c r="AJ347" i="9"/>
  <c r="AJ187" i="9"/>
  <c r="AJ212" i="9"/>
  <c r="AJ394" i="9"/>
  <c r="AJ376" i="9"/>
  <c r="AJ306" i="9"/>
  <c r="AJ168" i="9"/>
  <c r="AJ177" i="9"/>
  <c r="AJ132" i="9"/>
  <c r="AJ119" i="9"/>
  <c r="AJ61" i="9"/>
  <c r="AJ26" i="9"/>
  <c r="AJ76" i="9"/>
  <c r="AJ91" i="9"/>
  <c r="AJ163" i="9"/>
  <c r="AJ112" i="9"/>
  <c r="AJ39" i="9"/>
  <c r="AJ89" i="9"/>
  <c r="AJ457" i="9"/>
  <c r="AJ496" i="9"/>
  <c r="AJ432" i="9"/>
  <c r="AJ475" i="9"/>
  <c r="AJ480" i="9"/>
  <c r="AJ437" i="9"/>
  <c r="AJ489" i="9"/>
  <c r="AJ448" i="9"/>
  <c r="AJ450" i="9"/>
  <c r="AJ434" i="9"/>
  <c r="AJ420" i="9"/>
  <c r="AJ377" i="9"/>
  <c r="AJ354" i="9"/>
  <c r="AJ349" i="9"/>
  <c r="AJ255" i="9"/>
  <c r="AJ167" i="9"/>
  <c r="AJ313" i="9"/>
  <c r="AJ230" i="9"/>
  <c r="AJ258" i="9"/>
  <c r="AJ401" i="9"/>
  <c r="AJ330" i="9"/>
  <c r="AJ277" i="9"/>
  <c r="AJ206" i="9"/>
  <c r="AJ297" i="9"/>
  <c r="AJ192" i="9"/>
  <c r="AJ240" i="9"/>
  <c r="AJ247" i="9"/>
  <c r="AJ179" i="9"/>
  <c r="AJ155" i="9"/>
  <c r="AJ326" i="9"/>
  <c r="AJ299" i="9"/>
  <c r="AJ254" i="9"/>
  <c r="AJ182" i="9"/>
  <c r="AJ96" i="9"/>
  <c r="AJ83" i="9"/>
  <c r="AJ107" i="9"/>
  <c r="AJ130" i="9"/>
  <c r="AJ58" i="9"/>
  <c r="AJ122" i="9"/>
  <c r="AJ17" i="9"/>
  <c r="AJ27" i="9"/>
  <c r="AJ476" i="9"/>
  <c r="AJ497" i="9"/>
  <c r="AJ431" i="9"/>
  <c r="AJ483" i="9"/>
  <c r="AJ460" i="9"/>
  <c r="AJ427" i="9"/>
  <c r="AJ439" i="9"/>
  <c r="AJ293" i="9"/>
  <c r="AJ342" i="9"/>
  <c r="AJ309" i="9"/>
  <c r="AJ251" i="9"/>
  <c r="AJ253" i="9"/>
  <c r="AJ467" i="9"/>
  <c r="AJ402" i="9"/>
  <c r="AJ198" i="9"/>
  <c r="AJ223" i="9"/>
  <c r="AJ205" i="9"/>
  <c r="AJ363" i="9"/>
  <c r="AJ385" i="9"/>
  <c r="AJ317" i="9"/>
  <c r="AJ184" i="9"/>
  <c r="AJ246" i="9"/>
  <c r="AJ147" i="9"/>
  <c r="AJ369" i="9"/>
  <c r="AJ290" i="9"/>
  <c r="AJ166" i="9"/>
  <c r="AJ165" i="9"/>
  <c r="AJ204" i="9"/>
  <c r="AJ63" i="9"/>
  <c r="AJ159" i="9"/>
  <c r="AJ503" i="9"/>
  <c r="AJ488" i="9"/>
  <c r="AJ508" i="9"/>
  <c r="AJ466" i="9"/>
  <c r="AJ454" i="9"/>
  <c r="AJ442" i="9"/>
  <c r="AJ462" i="9"/>
  <c r="AJ273" i="9"/>
  <c r="AJ493" i="9"/>
  <c r="AJ470" i="9"/>
  <c r="AJ408" i="9"/>
  <c r="AJ364" i="9"/>
  <c r="AJ449" i="9"/>
  <c r="AJ406" i="9"/>
  <c r="AJ389" i="9"/>
  <c r="AJ221" i="9"/>
  <c r="AJ197" i="9"/>
  <c r="AJ398" i="9"/>
  <c r="AJ308" i="9"/>
  <c r="AJ111" i="9"/>
  <c r="AJ413" i="9"/>
  <c r="AJ359" i="9"/>
  <c r="AJ218" i="9"/>
  <c r="AJ365" i="9"/>
  <c r="AJ412" i="9"/>
  <c r="AJ286" i="9"/>
  <c r="AJ269" i="9"/>
  <c r="AJ158" i="9"/>
  <c r="AJ381" i="9"/>
  <c r="AJ334" i="9"/>
  <c r="AJ139" i="9"/>
  <c r="AJ259" i="9"/>
  <c r="AJ422" i="9"/>
  <c r="AJ390" i="9"/>
  <c r="AJ79" i="9"/>
  <c r="AJ66" i="9"/>
  <c r="AJ136" i="9"/>
  <c r="AJ118" i="9"/>
  <c r="AJ490" i="9"/>
  <c r="AJ465" i="9"/>
  <c r="AJ461" i="9"/>
  <c r="AJ491" i="9"/>
  <c r="AJ504" i="9"/>
  <c r="AJ486" i="9"/>
  <c r="AJ444" i="9"/>
  <c r="AJ435" i="9"/>
  <c r="AJ463" i="9"/>
  <c r="AJ447" i="9"/>
  <c r="AJ314" i="9"/>
  <c r="AJ445" i="9"/>
  <c r="AJ372" i="9"/>
  <c r="AJ409" i="9"/>
  <c r="AJ399" i="9"/>
  <c r="AJ379" i="9"/>
  <c r="AJ384" i="9"/>
  <c r="AJ368" i="9"/>
  <c r="AJ380" i="9"/>
  <c r="AJ301" i="9"/>
  <c r="AJ243" i="9"/>
  <c r="AJ237" i="9"/>
  <c r="AJ216" i="9"/>
  <c r="AJ217" i="9"/>
  <c r="AJ428" i="9"/>
  <c r="AJ350" i="9"/>
  <c r="AJ500" i="9"/>
  <c r="AJ386" i="9"/>
  <c r="AJ484" i="9"/>
  <c r="AJ469" i="9"/>
  <c r="AJ477" i="9"/>
  <c r="AJ506" i="9"/>
  <c r="AJ498" i="9"/>
  <c r="AJ456" i="9"/>
  <c r="AJ144" i="9"/>
  <c r="AJ436" i="9"/>
  <c r="AJ351" i="9"/>
  <c r="AJ291" i="9"/>
  <c r="AJ268" i="9"/>
  <c r="AJ211" i="9"/>
  <c r="AJ236" i="9"/>
  <c r="AJ235" i="9"/>
  <c r="AJ332" i="9"/>
  <c r="AJ344" i="9"/>
  <c r="AJ305" i="9"/>
  <c r="AJ267" i="9"/>
  <c r="AJ214" i="9"/>
  <c r="AJ405" i="9"/>
  <c r="AJ353" i="9"/>
  <c r="AJ316" i="9"/>
  <c r="AJ250" i="9"/>
  <c r="AJ356" i="9"/>
  <c r="AJ361" i="9"/>
  <c r="AJ512" i="9"/>
  <c r="AJ443" i="9"/>
  <c r="AJ68" i="9"/>
  <c r="AJ116" i="9"/>
  <c r="AJ47" i="9"/>
  <c r="AJ133" i="9"/>
  <c r="AJ245" i="9"/>
  <c r="AJ35" i="9"/>
  <c r="AJ233" i="9"/>
  <c r="AJ196" i="9"/>
  <c r="AJ275" i="9"/>
  <c r="AJ289" i="9"/>
  <c r="AJ115" i="9"/>
  <c r="AJ325" i="9"/>
  <c r="AJ339" i="9"/>
  <c r="AJ52" i="9"/>
  <c r="AJ298" i="9"/>
  <c r="AJ225" i="9"/>
  <c r="AJ270" i="9"/>
  <c r="AJ328" i="9"/>
  <c r="AJ257" i="9"/>
  <c r="AJ140" i="9"/>
  <c r="AJ92" i="9"/>
  <c r="AJ62" i="9"/>
  <c r="AJ100" i="9"/>
  <c r="AJ95" i="9"/>
  <c r="AJ203" i="9"/>
  <c r="AJ64" i="9"/>
  <c r="AJ31" i="9"/>
  <c r="AJ156" i="9"/>
  <c r="AJ260" i="9"/>
  <c r="AJ29" i="9"/>
  <c r="AJ433" i="9"/>
  <c r="AJ274" i="9"/>
  <c r="AJ194" i="9"/>
  <c r="AJ175" i="9"/>
  <c r="AJ148" i="9"/>
  <c r="AJ98" i="9"/>
  <c r="AJ403" i="9"/>
  <c r="AJ341" i="9"/>
  <c r="AJ281" i="9"/>
  <c r="AJ222" i="9"/>
  <c r="AJ154" i="9"/>
  <c r="AJ157" i="9"/>
  <c r="AJ20" i="9"/>
  <c r="AJ72" i="9"/>
  <c r="AJ84" i="9"/>
  <c r="AJ248" i="9"/>
  <c r="AJ213" i="9"/>
  <c r="AJ430" i="9"/>
  <c r="AJ393" i="9"/>
  <c r="AJ321" i="9"/>
  <c r="AJ19" i="9"/>
  <c r="AJ178" i="9"/>
  <c r="AJ280" i="9"/>
  <c r="AJ50" i="9"/>
  <c r="AJ189" i="9"/>
  <c r="AJ162" i="9"/>
  <c r="AJ51" i="9"/>
  <c r="AJ318" i="9"/>
  <c r="AJ284" i="9"/>
  <c r="AJ266" i="9"/>
  <c r="AJ60" i="9"/>
  <c r="AJ117" i="9"/>
  <c r="AJ56" i="9"/>
  <c r="AJ199" i="9"/>
  <c r="AJ404" i="9"/>
  <c r="AJ355" i="9"/>
  <c r="AJ263" i="9"/>
  <c r="AJ185" i="9"/>
  <c r="AJ388" i="9"/>
  <c r="AJ90" i="9"/>
  <c r="AJ108" i="9"/>
  <c r="AJ70" i="9"/>
  <c r="AJ125" i="9"/>
  <c r="AJ135" i="9"/>
  <c r="AJ44" i="9"/>
  <c r="AJ171" i="9"/>
  <c r="AJ109" i="9"/>
  <c r="AJ113" i="9"/>
  <c r="AJ34" i="9"/>
  <c r="AJ202" i="9"/>
  <c r="AJ186" i="9"/>
  <c r="AJ36" i="9"/>
  <c r="AJ101" i="9"/>
  <c r="AJ149" i="9"/>
  <c r="AJ193" i="9"/>
  <c r="AJ67" i="9"/>
  <c r="AJ499" i="9"/>
  <c r="AJ507" i="9"/>
  <c r="AJ471" i="9"/>
  <c r="AJ331" i="9"/>
  <c r="AJ296" i="9"/>
  <c r="AJ517" i="9"/>
  <c r="AJ40" i="9"/>
  <c r="AJ33" i="9"/>
  <c r="AJ24" i="9"/>
  <c r="AJ25" i="9"/>
  <c r="AJ307" i="9"/>
  <c r="AJ176" i="9"/>
  <c r="AJ375" i="9"/>
  <c r="AJ509" i="9"/>
  <c r="AJ397" i="9"/>
  <c r="AJ419" i="9"/>
  <c r="AJ57" i="9"/>
  <c r="AJ170" i="9"/>
  <c r="AJ54" i="9"/>
  <c r="AJ180" i="9"/>
  <c r="AJ188" i="9"/>
  <c r="AJ141" i="9"/>
  <c r="AJ42" i="9"/>
  <c r="AJ104" i="9"/>
  <c r="AJ55" i="9"/>
  <c r="AJ48" i="9"/>
  <c r="AJ103" i="9"/>
  <c r="AJ191" i="9"/>
  <c r="AJ80" i="9"/>
  <c r="AJ229" i="9"/>
  <c r="AJ410" i="9"/>
  <c r="AJ295" i="9"/>
  <c r="AJ276" i="9"/>
  <c r="AJ173" i="9"/>
  <c r="AJ210" i="9"/>
  <c r="AJ151" i="9"/>
  <c r="AJ164" i="9"/>
  <c r="AJ46" i="9"/>
  <c r="AJ239" i="9"/>
  <c r="AJ142" i="9"/>
  <c r="AJ102" i="9"/>
  <c r="AJ85" i="9"/>
  <c r="AJ99" i="9"/>
  <c r="AJ18" i="9"/>
  <c r="AJ94" i="9"/>
  <c r="AJ366" i="9"/>
  <c r="AJ59" i="9"/>
  <c r="AJ128" i="9"/>
  <c r="AJ143" i="9"/>
  <c r="AJ472" i="9"/>
  <c r="AJ114" i="9"/>
  <c r="AJ226" i="9"/>
  <c r="AJ78" i="9"/>
  <c r="AJ400" i="9"/>
  <c r="AJ150" i="9"/>
  <c r="AJ232" i="9"/>
  <c r="AJ324" i="9"/>
  <c r="AJ421" i="9"/>
  <c r="AJ511" i="9"/>
  <c r="AJ227" i="9"/>
  <c r="AJ378" i="9"/>
  <c r="AJ244" i="9"/>
  <c r="AJ418" i="9"/>
  <c r="AJ481" i="9"/>
  <c r="AJ124" i="9"/>
  <c r="AJ88" i="9"/>
  <c r="AJ337" i="9"/>
  <c r="AJ220" i="9"/>
  <c r="AJ77" i="9"/>
  <c r="AJ282" i="9"/>
  <c r="AJ455" i="9"/>
  <c r="AJ288" i="9"/>
  <c r="AJ482" i="9"/>
  <c r="AJ501" i="9"/>
  <c r="AJ459" i="9"/>
  <c r="AJ209" i="9"/>
  <c r="AJ374" i="9"/>
  <c r="AJ346" i="9"/>
  <c r="AJ396" i="9"/>
  <c r="AJ303" i="9"/>
  <c r="AJ327" i="9"/>
  <c r="AJ49" i="9"/>
  <c r="AJ21" i="9"/>
  <c r="AJ352" i="9"/>
  <c r="AJ340" i="9"/>
  <c r="AJ310" i="9"/>
  <c r="AJ45" i="9"/>
  <c r="AJ181" i="9"/>
  <c r="AJ264" i="9"/>
  <c r="AJ294" i="9"/>
  <c r="AJ513" i="9"/>
  <c r="AJ174" i="9"/>
  <c r="AJ429" i="9"/>
  <c r="AJ137" i="9"/>
  <c r="AJ279" i="9"/>
  <c r="AJ416" i="9"/>
  <c r="AJ367" i="9"/>
  <c r="AJ441" i="9"/>
  <c r="AJ362" i="9"/>
  <c r="AJ373" i="9"/>
  <c r="AJ23" i="9"/>
  <c r="AJ105" i="9"/>
  <c r="AJ81" i="9"/>
  <c r="AJ426" i="9"/>
  <c r="AJ333" i="9"/>
  <c r="AJ478" i="9"/>
  <c r="AJ74" i="9"/>
  <c r="AJ438" i="9"/>
  <c r="AJ414" i="9"/>
  <c r="AJ153" i="9"/>
  <c r="AJ190" i="9"/>
  <c r="AJ474" i="9"/>
  <c r="AJ123" i="9"/>
  <c r="AJ16" i="9"/>
  <c r="AJ38" i="9"/>
  <c r="AJ336" i="9"/>
  <c r="AJ392" i="9"/>
  <c r="AJ370" i="9"/>
  <c r="AJ278" i="9"/>
  <c r="AJ312" i="9"/>
  <c r="AJ505" i="9"/>
  <c r="AJ473" i="9"/>
  <c r="AJ121" i="9"/>
  <c r="AJ71" i="9"/>
  <c r="AJ382" i="9"/>
  <c r="AJ391" i="9"/>
  <c r="AJ215" i="9"/>
  <c r="AJ82" i="9"/>
  <c r="AJ126" i="9"/>
  <c r="AJ86" i="9"/>
  <c r="AJ322" i="9"/>
  <c r="AJ127" i="9"/>
  <c r="AJ37" i="9"/>
  <c r="AJ93" i="9"/>
  <c r="AJ73" i="9"/>
  <c r="AJ234" i="9"/>
  <c r="AJ424" i="9"/>
  <c r="AJ201" i="9"/>
  <c r="AJ28" i="9"/>
  <c r="AJ515" i="9"/>
  <c r="AJ492" i="9"/>
  <c r="AJ207" i="9"/>
  <c r="AJ252" i="9"/>
  <c r="AJ345" i="9"/>
  <c r="AJ320" i="9"/>
  <c r="AJ161" i="9"/>
  <c r="AJ440" i="9"/>
  <c r="AJ231" i="9"/>
  <c r="AJ315" i="9"/>
  <c r="AJ458" i="9"/>
  <c r="AJ120" i="9"/>
  <c r="AJ106" i="9"/>
  <c r="AJ242" i="9"/>
  <c r="AJ53" i="9"/>
  <c r="AJ395" i="9"/>
  <c r="AJ265" i="9"/>
  <c r="AJ479" i="9"/>
  <c r="AJ338" i="9"/>
  <c r="AJ425" i="9"/>
  <c r="AJ145" i="9"/>
  <c r="AJ335" i="9"/>
  <c r="AJ371" i="9"/>
  <c r="AJ411" i="9"/>
  <c r="AJ69" i="9"/>
  <c r="AJ43" i="9"/>
  <c r="AJ169" i="9"/>
  <c r="AJ407" i="9"/>
  <c r="AJ487" i="9"/>
  <c r="AJ323" i="9"/>
  <c r="I37" i="3"/>
  <c r="I76" i="3"/>
  <c r="K40" i="3"/>
  <c r="L71" i="3" l="1"/>
  <c r="L45" i="3"/>
  <c r="L40" i="3"/>
  <c r="N55" i="3"/>
  <c r="M73" i="3"/>
  <c r="J76" i="3"/>
  <c r="I77" i="3"/>
  <c r="M21" i="4"/>
  <c r="M24" i="4" s="1"/>
  <c r="AK13" i="9"/>
  <c r="M23" i="3"/>
  <c r="M24" i="3" s="1"/>
  <c r="M28" i="4"/>
  <c r="M29" i="4" s="1"/>
  <c r="M22" i="4"/>
  <c r="J72" i="3"/>
  <c r="J74" i="3" s="1"/>
  <c r="K46" i="3"/>
  <c r="K52" i="3" s="1"/>
  <c r="J46" i="3"/>
  <c r="J52" i="3" s="1"/>
  <c r="J53" i="3" s="1"/>
  <c r="I72" i="3"/>
  <c r="I74" i="3" s="1"/>
  <c r="I78" i="3" s="1"/>
  <c r="I79" i="3" s="1"/>
  <c r="J77" i="3" l="1"/>
  <c r="N57" i="3"/>
  <c r="N47" i="3"/>
  <c r="J60" i="3"/>
  <c r="K53" i="3"/>
  <c r="J78" i="3"/>
  <c r="M26" i="3"/>
  <c r="AK490" i="9"/>
  <c r="AK492" i="9"/>
  <c r="AK430" i="9"/>
  <c r="AK458" i="9"/>
  <c r="AK432" i="9"/>
  <c r="AK420" i="9"/>
  <c r="AK482" i="9"/>
  <c r="AK402" i="9"/>
  <c r="AK152" i="9"/>
  <c r="AK239" i="9"/>
  <c r="AK322" i="9"/>
  <c r="AK281" i="9"/>
  <c r="AK201" i="9"/>
  <c r="AK345" i="9"/>
  <c r="AK266" i="9"/>
  <c r="AK412" i="9"/>
  <c r="AK302" i="9"/>
  <c r="AK50" i="9"/>
  <c r="AK105" i="9"/>
  <c r="AK61" i="9"/>
  <c r="AK41" i="9"/>
  <c r="AK194" i="9"/>
  <c r="AK66" i="9"/>
  <c r="AK101" i="9"/>
  <c r="AK39" i="9"/>
  <c r="AK257" i="9"/>
  <c r="AK505" i="9"/>
  <c r="AK474" i="9"/>
  <c r="AK436" i="9"/>
  <c r="AK438" i="9"/>
  <c r="AK433" i="9"/>
  <c r="AK489" i="9"/>
  <c r="AK390" i="9"/>
  <c r="AK462" i="9"/>
  <c r="AK441" i="9"/>
  <c r="AK342" i="9"/>
  <c r="AK236" i="9"/>
  <c r="AK399" i="9"/>
  <c r="AK325" i="9"/>
  <c r="AK368" i="9"/>
  <c r="AK189" i="9"/>
  <c r="AK364" i="9"/>
  <c r="AK184" i="9"/>
  <c r="AK298" i="9"/>
  <c r="AK254" i="9"/>
  <c r="AK387" i="9"/>
  <c r="AK253" i="9"/>
  <c r="AK240" i="9"/>
  <c r="AK198" i="9"/>
  <c r="AK182" i="9"/>
  <c r="AK373" i="9"/>
  <c r="AK286" i="9"/>
  <c r="AK263" i="9"/>
  <c r="AK163" i="9"/>
  <c r="AK329" i="9"/>
  <c r="AK252" i="9"/>
  <c r="AK227" i="9"/>
  <c r="AK89" i="9"/>
  <c r="AK115" i="9"/>
  <c r="AK81" i="9"/>
  <c r="AK259" i="9"/>
  <c r="AK212" i="9"/>
  <c r="AK126" i="9"/>
  <c r="AK99" i="9"/>
  <c r="AK106" i="9"/>
  <c r="AK146" i="9"/>
  <c r="AK82" i="9"/>
  <c r="AK79" i="9"/>
  <c r="AK29" i="9"/>
  <c r="AK102" i="9"/>
  <c r="AK68" i="9"/>
  <c r="AK498" i="9"/>
  <c r="AK514" i="9"/>
  <c r="AK481" i="9"/>
  <c r="AK435" i="9"/>
  <c r="AK465" i="9"/>
  <c r="AK371" i="9"/>
  <c r="AK327" i="9"/>
  <c r="AK192" i="9"/>
  <c r="AK306" i="9"/>
  <c r="AK382" i="9"/>
  <c r="AK258" i="9"/>
  <c r="AK467" i="9"/>
  <c r="AK409" i="9"/>
  <c r="AK211" i="9"/>
  <c r="AK348" i="9"/>
  <c r="AK308" i="9"/>
  <c r="AK179" i="9"/>
  <c r="AK354" i="9"/>
  <c r="AK357" i="9"/>
  <c r="AK282" i="9"/>
  <c r="AK228" i="9"/>
  <c r="AK275" i="9"/>
  <c r="AK431" i="9"/>
  <c r="AK222" i="9"/>
  <c r="AK157" i="9"/>
  <c r="AK330" i="9"/>
  <c r="AK193" i="9"/>
  <c r="AK346" i="9"/>
  <c r="AK299" i="9"/>
  <c r="AK289" i="9"/>
  <c r="AK83" i="9"/>
  <c r="AK251" i="9"/>
  <c r="AK209" i="9"/>
  <c r="AK88" i="9"/>
  <c r="AK112" i="9"/>
  <c r="AK141" i="9"/>
  <c r="AK76" i="9"/>
  <c r="AK104" i="9"/>
  <c r="AK110" i="9"/>
  <c r="AK55" i="9"/>
  <c r="AK223" i="9"/>
  <c r="AK173" i="9"/>
  <c r="AK30" i="9"/>
  <c r="AK496" i="9"/>
  <c r="AK477" i="9"/>
  <c r="AK512" i="9"/>
  <c r="AK511" i="9"/>
  <c r="AK470" i="9"/>
  <c r="AK499" i="9"/>
  <c r="AK504" i="9"/>
  <c r="AK241" i="9"/>
  <c r="AK451" i="9"/>
  <c r="AK401" i="9"/>
  <c r="AK355" i="9"/>
  <c r="AK247" i="9"/>
  <c r="AK403" i="9"/>
  <c r="AK284" i="9"/>
  <c r="AK214" i="9"/>
  <c r="AK131" i="9"/>
  <c r="AK166" i="9"/>
  <c r="AK261" i="9"/>
  <c r="AK147" i="9"/>
  <c r="AK249" i="9"/>
  <c r="AK279" i="9"/>
  <c r="AK264" i="9"/>
  <c r="AK269" i="9"/>
  <c r="AK80" i="9"/>
  <c r="AK59" i="9"/>
  <c r="AK113" i="9"/>
  <c r="AK95" i="9"/>
  <c r="AK507" i="9"/>
  <c r="AK513" i="9"/>
  <c r="AK493" i="9"/>
  <c r="AK439" i="9"/>
  <c r="AK484" i="9"/>
  <c r="AK350" i="9"/>
  <c r="AK506" i="9"/>
  <c r="AK434" i="9"/>
  <c r="AK404" i="9"/>
  <c r="AK494" i="9"/>
  <c r="AK423" i="9"/>
  <c r="AK457" i="9"/>
  <c r="AK424" i="9"/>
  <c r="AK416" i="9"/>
  <c r="AK353" i="9"/>
  <c r="AK334" i="9"/>
  <c r="AK318" i="9"/>
  <c r="AK268" i="9"/>
  <c r="AK216" i="9"/>
  <c r="AK160" i="9"/>
  <c r="AK233" i="9"/>
  <c r="AK366" i="9"/>
  <c r="AK287" i="9"/>
  <c r="AK314" i="9"/>
  <c r="AK293" i="9"/>
  <c r="AK203" i="9"/>
  <c r="AK428" i="9"/>
  <c r="AK226" i="9"/>
  <c r="AK207" i="9"/>
  <c r="AK347" i="9"/>
  <c r="AK303" i="9"/>
  <c r="AK229" i="9"/>
  <c r="AK255" i="9"/>
  <c r="AK218" i="9"/>
  <c r="AK294" i="9"/>
  <c r="AK72" i="9"/>
  <c r="AK473" i="9"/>
  <c r="AK495" i="9"/>
  <c r="AK469" i="9"/>
  <c r="AK500" i="9"/>
  <c r="AK515" i="9"/>
  <c r="AK487" i="9"/>
  <c r="AK151" i="9"/>
  <c r="AK437" i="9"/>
  <c r="AK418" i="9"/>
  <c r="AK244" i="9"/>
  <c r="AK447" i="9"/>
  <c r="AK339" i="9"/>
  <c r="AK290" i="9"/>
  <c r="AK186" i="9"/>
  <c r="AK288" i="9"/>
  <c r="AK187" i="9"/>
  <c r="AK208" i="9"/>
  <c r="AK132" i="9"/>
  <c r="AK381" i="9"/>
  <c r="AK359" i="9"/>
  <c r="AK272" i="9"/>
  <c r="AK195" i="9"/>
  <c r="AK150" i="9"/>
  <c r="AK158" i="9"/>
  <c r="AK377" i="9"/>
  <c r="AK221" i="9"/>
  <c r="AK360" i="9"/>
  <c r="AK273" i="9"/>
  <c r="AK197" i="9"/>
  <c r="AK450" i="9"/>
  <c r="AK476" i="9"/>
  <c r="AK483" i="9"/>
  <c r="AK426" i="9"/>
  <c r="AK413" i="9"/>
  <c r="AK394" i="9"/>
  <c r="AK365" i="9"/>
  <c r="AK183" i="9"/>
  <c r="AK320" i="9"/>
  <c r="AK331" i="9"/>
  <c r="AK200" i="9"/>
  <c r="AK448" i="9"/>
  <c r="AK341" i="9"/>
  <c r="AK274" i="9"/>
  <c r="AK411" i="9"/>
  <c r="AK406" i="9"/>
  <c r="AK142" i="9"/>
  <c r="AK313" i="9"/>
  <c r="AK178" i="9"/>
  <c r="AK386" i="9"/>
  <c r="AK344" i="9"/>
  <c r="AK323" i="9"/>
  <c r="AK52" i="9"/>
  <c r="AK213" i="9"/>
  <c r="AK73" i="9"/>
  <c r="AK51" i="9"/>
  <c r="AK46" i="9"/>
  <c r="AK42" i="9"/>
  <c r="AK98" i="9"/>
  <c r="AK343" i="9"/>
  <c r="AK85" i="9"/>
  <c r="AK149" i="9"/>
  <c r="AK22" i="9"/>
  <c r="AK456" i="9"/>
  <c r="AK53" i="9"/>
  <c r="AK96" i="9"/>
  <c r="AK18" i="9"/>
  <c r="AK161" i="9"/>
  <c r="AK23" i="9"/>
  <c r="AK419" i="9"/>
  <c r="AK305" i="9"/>
  <c r="AK256" i="9"/>
  <c r="AK501" i="9"/>
  <c r="AK337" i="9"/>
  <c r="AK370" i="9"/>
  <c r="AK231" i="9"/>
  <c r="AK49" i="9"/>
  <c r="AK215" i="9"/>
  <c r="AK145" i="9"/>
  <c r="AK63" i="9"/>
  <c r="AK148" i="9"/>
  <c r="AK271" i="9"/>
  <c r="AK174" i="9"/>
  <c r="AK133" i="9"/>
  <c r="AK291" i="9"/>
  <c r="AK65" i="9"/>
  <c r="AK111" i="9"/>
  <c r="AK349" i="9"/>
  <c r="AK311" i="9"/>
  <c r="AK230" i="9"/>
  <c r="AK74" i="9"/>
  <c r="AK35" i="9"/>
  <c r="AK443" i="9"/>
  <c r="AK410" i="9"/>
  <c r="AK176" i="9"/>
  <c r="AK27" i="9"/>
  <c r="AK56" i="9"/>
  <c r="AK117" i="9"/>
  <c r="AK71" i="9"/>
  <c r="AK21" i="9"/>
  <c r="AK54" i="9"/>
  <c r="AK20" i="9"/>
  <c r="AK383" i="9"/>
  <c r="AK316" i="9"/>
  <c r="AK191" i="9"/>
  <c r="AK159" i="9"/>
  <c r="AK127" i="9"/>
  <c r="AK103" i="9"/>
  <c r="AK485" i="9"/>
  <c r="AK181" i="9"/>
  <c r="AK57" i="9"/>
  <c r="AK107" i="9"/>
  <c r="AK24" i="9"/>
  <c r="AK175" i="9"/>
  <c r="AK17" i="9"/>
  <c r="AK75" i="9"/>
  <c r="AK332" i="9"/>
  <c r="AK248" i="9"/>
  <c r="AK243" i="9"/>
  <c r="AK389" i="9"/>
  <c r="AK25" i="9"/>
  <c r="AK307" i="9"/>
  <c r="AK162" i="9"/>
  <c r="AK91" i="9"/>
  <c r="AK199" i="9"/>
  <c r="AK488" i="9"/>
  <c r="AK137" i="9"/>
  <c r="AK188" i="9"/>
  <c r="AK168" i="9"/>
  <c r="AK351" i="9"/>
  <c r="AK109" i="9"/>
  <c r="AK114" i="9"/>
  <c r="AK58" i="9"/>
  <c r="AK135" i="9"/>
  <c r="AK297" i="9"/>
  <c r="AK153" i="9"/>
  <c r="AK130" i="9"/>
  <c r="AK165" i="9"/>
  <c r="AK44" i="9"/>
  <c r="AK283" i="9"/>
  <c r="AK277" i="9"/>
  <c r="AK295" i="9"/>
  <c r="AK167" i="9"/>
  <c r="AK67" i="9"/>
  <c r="AK235" i="9"/>
  <c r="AK280" i="9"/>
  <c r="AK471" i="9"/>
  <c r="AK317" i="9"/>
  <c r="AK417" i="9"/>
  <c r="AK352" i="9"/>
  <c r="AK285" i="9"/>
  <c r="AK118" i="9"/>
  <c r="AK119" i="9"/>
  <c r="AK123" i="9"/>
  <c r="AK120" i="9"/>
  <c r="AK45" i="9"/>
  <c r="AK270" i="9"/>
  <c r="AK154" i="9"/>
  <c r="AK358" i="9"/>
  <c r="AK509" i="9"/>
  <c r="AK459" i="9"/>
  <c r="AK400" i="9"/>
  <c r="AK237" i="9"/>
  <c r="AK397" i="9"/>
  <c r="AK363" i="9"/>
  <c r="AK171" i="9"/>
  <c r="AK217" i="9"/>
  <c r="AK62" i="9"/>
  <c r="AK36" i="9"/>
  <c r="AK202" i="9"/>
  <c r="AK292" i="9"/>
  <c r="AK205" i="9"/>
  <c r="AK245" i="9"/>
  <c r="AK210" i="9"/>
  <c r="AK84" i="9"/>
  <c r="AK260" i="9"/>
  <c r="AK26" i="9"/>
  <c r="AK425" i="9"/>
  <c r="AK393" i="9"/>
  <c r="AK265" i="9"/>
  <c r="AK136" i="9"/>
  <c r="AK60" i="9"/>
  <c r="AK164" i="9"/>
  <c r="AK225" i="9"/>
  <c r="AK122" i="9"/>
  <c r="AK321" i="9"/>
  <c r="AK517" i="9"/>
  <c r="AK301" i="9"/>
  <c r="AK48" i="9"/>
  <c r="AK69" i="9"/>
  <c r="AK335" i="9"/>
  <c r="AK34" i="9"/>
  <c r="AK374" i="9"/>
  <c r="AK92" i="9"/>
  <c r="AK43" i="9"/>
  <c r="AK378" i="9"/>
  <c r="AK128" i="9"/>
  <c r="AK333" i="9"/>
  <c r="AK445" i="9"/>
  <c r="AK408" i="9"/>
  <c r="AK446" i="9"/>
  <c r="AK296" i="9"/>
  <c r="AK414" i="9"/>
  <c r="AK90" i="9"/>
  <c r="AK250" i="9"/>
  <c r="AK87" i="9"/>
  <c r="AK479" i="9"/>
  <c r="AK367" i="9"/>
  <c r="AK497" i="9"/>
  <c r="AK421" i="9"/>
  <c r="AK276" i="9"/>
  <c r="AK452" i="9"/>
  <c r="AK38" i="9"/>
  <c r="AK190" i="9"/>
  <c r="AK372" i="9"/>
  <c r="AK31" i="9"/>
  <c r="AK463" i="9"/>
  <c r="AK396" i="9"/>
  <c r="AK238" i="9"/>
  <c r="AK309" i="9"/>
  <c r="AK170" i="9"/>
  <c r="AK47" i="9"/>
  <c r="AK70" i="9"/>
  <c r="AK139" i="9"/>
  <c r="AK64" i="9"/>
  <c r="AK86" i="9"/>
  <c r="AK185" i="9"/>
  <c r="AK37" i="9"/>
  <c r="AK232" i="9"/>
  <c r="AK338" i="9"/>
  <c r="AK385" i="9"/>
  <c r="AK468" i="9"/>
  <c r="AK224" i="9"/>
  <c r="AK140" i="9"/>
  <c r="AK33" i="9"/>
  <c r="AK328" i="9"/>
  <c r="AK125" i="9"/>
  <c r="AK242" i="9"/>
  <c r="AK407" i="9"/>
  <c r="AK356" i="9"/>
  <c r="AK444" i="9"/>
  <c r="AK502" i="9"/>
  <c r="AK100" i="9"/>
  <c r="AK362" i="9"/>
  <c r="AK134" i="9"/>
  <c r="AK129" i="9"/>
  <c r="AK460" i="9"/>
  <c r="AK398" i="9"/>
  <c r="AK220" i="9"/>
  <c r="AK375" i="9"/>
  <c r="AK319" i="9"/>
  <c r="AK143" i="9"/>
  <c r="AK380" i="9"/>
  <c r="AK169" i="9"/>
  <c r="AK219" i="9"/>
  <c r="AK28" i="9"/>
  <c r="AK19" i="9"/>
  <c r="AK155" i="9"/>
  <c r="AK138" i="9"/>
  <c r="AK379" i="9"/>
  <c r="AK304" i="9"/>
  <c r="AK422" i="9"/>
  <c r="AK442" i="9"/>
  <c r="AK405" i="9"/>
  <c r="AK440" i="9"/>
  <c r="AK121" i="9"/>
  <c r="AK267" i="9"/>
  <c r="AK464" i="9"/>
  <c r="AK78" i="9"/>
  <c r="AK369" i="9"/>
  <c r="AK108" i="9"/>
  <c r="AK32" i="9"/>
  <c r="AK94" i="9"/>
  <c r="AK454" i="9"/>
  <c r="AK246" i="9"/>
  <c r="AK340" i="9"/>
  <c r="AK472" i="9"/>
  <c r="AK503" i="9"/>
  <c r="AK388" i="9"/>
  <c r="AK234" i="9"/>
  <c r="AK326" i="9"/>
  <c r="AK453" i="9"/>
  <c r="AK262" i="9"/>
  <c r="AK475" i="9"/>
  <c r="AK508" i="9"/>
  <c r="AK395" i="9"/>
  <c r="AK144" i="9"/>
  <c r="AK480" i="9"/>
  <c r="AK336" i="9"/>
  <c r="AK384" i="9"/>
  <c r="AK491" i="9"/>
  <c r="AK391" i="9"/>
  <c r="AK310" i="9"/>
  <c r="AK510" i="9"/>
  <c r="AK156" i="9"/>
  <c r="AK392" i="9"/>
  <c r="AK16" i="9"/>
  <c r="AK461" i="9"/>
  <c r="AK40" i="9"/>
  <c r="AK116" i="9"/>
  <c r="AK180" i="9"/>
  <c r="AK204" i="9"/>
  <c r="AK172" i="9"/>
  <c r="AK206" i="9"/>
  <c r="AK361" i="9"/>
  <c r="AK97" i="9"/>
  <c r="AK93" i="9"/>
  <c r="AK278" i="9"/>
  <c r="AK196" i="9"/>
  <c r="AK77" i="9"/>
  <c r="AK478" i="9"/>
  <c r="AK177" i="9"/>
  <c r="AK376" i="9"/>
  <c r="AK466" i="9"/>
  <c r="AK415" i="9"/>
  <c r="AK449" i="9"/>
  <c r="AK300" i="9"/>
  <c r="AK315" i="9"/>
  <c r="AK455" i="9"/>
  <c r="AK486" i="9"/>
  <c r="AK124" i="9"/>
  <c r="AK429" i="9"/>
  <c r="AK312" i="9"/>
  <c r="AK427" i="9"/>
  <c r="AK324" i="9"/>
  <c r="K60" i="3" l="1"/>
  <c r="J63" i="3"/>
  <c r="J68" i="3" s="1"/>
  <c r="J79" i="3" s="1"/>
  <c r="K30" i="3"/>
  <c r="N23" i="3"/>
  <c r="N21" i="4"/>
  <c r="AL13" i="9"/>
  <c r="N28" i="4"/>
  <c r="N29" i="4" s="1"/>
  <c r="N22" i="4"/>
  <c r="D7" i="6"/>
  <c r="F7" i="6"/>
  <c r="N73" i="3"/>
  <c r="M28" i="3"/>
  <c r="M27" i="3"/>
  <c r="N25" i="3" s="1"/>
  <c r="D19" i="5" l="1"/>
  <c r="D22" i="5"/>
  <c r="AL96" i="9"/>
  <c r="AL515" i="9"/>
  <c r="AL510" i="9"/>
  <c r="AL497" i="9"/>
  <c r="AL503" i="9"/>
  <c r="AL390" i="9"/>
  <c r="AL501" i="9"/>
  <c r="AL408" i="9"/>
  <c r="AL502" i="9"/>
  <c r="AL476" i="9"/>
  <c r="AL466" i="9"/>
  <c r="AL200" i="9"/>
  <c r="AL410" i="9"/>
  <c r="AL454" i="9"/>
  <c r="AL265" i="9"/>
  <c r="AL469" i="9"/>
  <c r="AL461" i="9"/>
  <c r="AL398" i="9"/>
  <c r="AL347" i="9"/>
  <c r="AL411" i="9"/>
  <c r="AL160" i="9"/>
  <c r="AL306" i="9"/>
  <c r="AL403" i="9"/>
  <c r="AL281" i="9"/>
  <c r="AL216" i="9"/>
  <c r="AL227" i="9"/>
  <c r="AL396" i="9"/>
  <c r="AL288" i="9"/>
  <c r="AL363" i="9"/>
  <c r="AL358" i="9"/>
  <c r="AL202" i="9"/>
  <c r="AL239" i="9"/>
  <c r="AL381" i="9"/>
  <c r="AL341" i="9"/>
  <c r="AL298" i="9"/>
  <c r="AL236" i="9"/>
  <c r="AL291" i="9"/>
  <c r="AL262" i="9"/>
  <c r="AL199" i="9"/>
  <c r="AL340" i="9"/>
  <c r="AL230" i="9"/>
  <c r="AL103" i="9"/>
  <c r="AL111" i="9"/>
  <c r="AL38" i="9"/>
  <c r="AL153" i="9"/>
  <c r="AL106" i="9"/>
  <c r="AL181" i="9"/>
  <c r="AL120" i="9"/>
  <c r="AL176" i="9"/>
  <c r="AL218" i="9"/>
  <c r="AL104" i="9"/>
  <c r="AL82" i="9"/>
  <c r="AL78" i="9"/>
  <c r="AL159" i="9"/>
  <c r="AL74" i="9"/>
  <c r="AL75" i="9"/>
  <c r="AL100" i="9"/>
  <c r="AL494" i="9"/>
  <c r="AL495" i="9"/>
  <c r="AL488" i="9"/>
  <c r="AL421" i="9"/>
  <c r="AL328" i="9"/>
  <c r="AL470" i="9"/>
  <c r="AL485" i="9"/>
  <c r="AL493" i="9"/>
  <c r="AL492" i="9"/>
  <c r="AL472" i="9"/>
  <c r="AL482" i="9"/>
  <c r="AL446" i="9"/>
  <c r="AL351" i="9"/>
  <c r="AL316" i="9"/>
  <c r="AL509" i="9"/>
  <c r="AL452" i="9"/>
  <c r="AL407" i="9"/>
  <c r="AL436" i="9"/>
  <c r="AL188" i="9"/>
  <c r="AL349" i="9"/>
  <c r="AL257" i="9"/>
  <c r="AL258" i="9"/>
  <c r="AL270" i="9"/>
  <c r="AL319" i="9"/>
  <c r="AL320" i="9"/>
  <c r="AL294" i="9"/>
  <c r="AL330" i="9"/>
  <c r="AL255" i="9"/>
  <c r="AL178" i="9"/>
  <c r="AL391" i="9"/>
  <c r="AL292" i="9"/>
  <c r="AL47" i="9"/>
  <c r="AL141" i="9"/>
  <c r="AL35" i="9"/>
  <c r="AL112" i="9"/>
  <c r="AL24" i="9"/>
  <c r="AL135" i="9"/>
  <c r="AL99" i="9"/>
  <c r="AL21" i="9"/>
  <c r="AL478" i="9"/>
  <c r="AL39" i="9"/>
  <c r="AL489" i="9"/>
  <c r="AL439" i="9"/>
  <c r="AL429" i="9"/>
  <c r="AL235" i="9"/>
  <c r="AL447" i="9"/>
  <c r="AL506" i="9"/>
  <c r="AL465" i="9"/>
  <c r="AL451" i="9"/>
  <c r="AL455" i="9"/>
  <c r="AL289" i="9"/>
  <c r="AL253" i="9"/>
  <c r="AL327" i="9"/>
  <c r="AL252" i="9"/>
  <c r="AL283" i="9"/>
  <c r="AL389" i="9"/>
  <c r="AL325" i="9"/>
  <c r="AL278" i="9"/>
  <c r="AL312" i="9"/>
  <c r="AL173" i="9"/>
  <c r="AL387" i="9"/>
  <c r="AL348" i="9"/>
  <c r="AL279" i="9"/>
  <c r="AL155" i="9"/>
  <c r="AL356" i="9"/>
  <c r="AL264" i="9"/>
  <c r="AL167" i="9"/>
  <c r="AL207" i="9"/>
  <c r="AL256" i="9"/>
  <c r="AL27" i="9"/>
  <c r="AL209" i="9"/>
  <c r="AL17" i="9"/>
  <c r="AL73" i="9"/>
  <c r="AL97" i="9"/>
  <c r="AL67" i="9"/>
  <c r="AL512" i="9"/>
  <c r="AL500" i="9"/>
  <c r="AL457" i="9"/>
  <c r="AL427" i="9"/>
  <c r="AL409" i="9"/>
  <c r="AL438" i="9"/>
  <c r="AL377" i="9"/>
  <c r="AL449" i="9"/>
  <c r="AL191" i="9"/>
  <c r="AL404" i="9"/>
  <c r="AL374" i="9"/>
  <c r="AL137" i="9"/>
  <c r="AL352" i="9"/>
  <c r="AL309" i="9"/>
  <c r="AL250" i="9"/>
  <c r="AL166" i="9"/>
  <c r="AL378" i="9"/>
  <c r="AL302" i="9"/>
  <c r="AL293" i="9"/>
  <c r="AL238" i="9"/>
  <c r="AL201" i="9"/>
  <c r="AL76" i="9"/>
  <c r="AL133" i="9"/>
  <c r="AL413" i="9"/>
  <c r="AL441" i="9"/>
  <c r="AL491" i="9"/>
  <c r="AL442" i="9"/>
  <c r="AL222" i="9"/>
  <c r="AL475" i="9"/>
  <c r="AL468" i="9"/>
  <c r="AL382" i="9"/>
  <c r="AL480" i="9"/>
  <c r="AL487" i="9"/>
  <c r="AL386" i="9"/>
  <c r="AL162" i="9"/>
  <c r="AL384" i="9"/>
  <c r="AL443" i="9"/>
  <c r="AL323" i="9"/>
  <c r="AL307" i="9"/>
  <c r="AL273" i="9"/>
  <c r="AL334" i="9"/>
  <c r="AL360" i="9"/>
  <c r="AL448" i="9"/>
  <c r="AL428" i="9"/>
  <c r="AL233" i="9"/>
  <c r="AL332" i="9"/>
  <c r="AL245" i="9"/>
  <c r="AL214" i="9"/>
  <c r="AL139" i="9"/>
  <c r="AL315" i="9"/>
  <c r="AL229" i="9"/>
  <c r="AL272" i="9"/>
  <c r="AL22" i="9"/>
  <c r="AL161" i="9"/>
  <c r="AL91" i="9"/>
  <c r="AL19" i="9"/>
  <c r="AL130" i="9"/>
  <c r="AL136" i="9"/>
  <c r="AL195" i="9"/>
  <c r="AL44" i="9"/>
  <c r="AL34" i="9"/>
  <c r="AL483" i="9"/>
  <c r="AL513" i="9"/>
  <c r="AL437" i="9"/>
  <c r="AL479" i="9"/>
  <c r="AL305" i="9"/>
  <c r="AL440" i="9"/>
  <c r="AL271" i="9"/>
  <c r="AL456" i="9"/>
  <c r="AL254" i="9"/>
  <c r="AL383" i="9"/>
  <c r="AL277" i="9"/>
  <c r="AL261" i="9"/>
  <c r="AL189" i="9"/>
  <c r="AL423" i="9"/>
  <c r="AL416" i="9"/>
  <c r="AL425" i="9"/>
  <c r="AL395" i="9"/>
  <c r="AL346" i="9"/>
  <c r="AL242" i="9"/>
  <c r="AL266" i="9"/>
  <c r="AL184" i="9"/>
  <c r="AL269" i="9"/>
  <c r="AL364" i="9"/>
  <c r="AL430" i="9"/>
  <c r="AL507" i="9"/>
  <c r="AL462" i="9"/>
  <c r="AL432" i="9"/>
  <c r="AL417" i="9"/>
  <c r="AL392" i="9"/>
  <c r="AL274" i="9"/>
  <c r="AL336" i="9"/>
  <c r="AL415" i="9"/>
  <c r="AL402" i="9"/>
  <c r="AL220" i="9"/>
  <c r="AL368" i="9"/>
  <c r="AL205" i="9"/>
  <c r="AL379" i="9"/>
  <c r="AL297" i="9"/>
  <c r="AL303" i="9"/>
  <c r="AL171" i="9"/>
  <c r="AL234" i="9"/>
  <c r="AL198" i="9"/>
  <c r="AL174" i="9"/>
  <c r="AL504" i="9"/>
  <c r="AL249" i="9"/>
  <c r="AL412" i="9"/>
  <c r="AL226" i="9"/>
  <c r="AL251" i="9"/>
  <c r="AL113" i="9"/>
  <c r="AL132" i="9"/>
  <c r="AL25" i="9"/>
  <c r="AL64" i="9"/>
  <c r="AL20" i="9"/>
  <c r="AL148" i="9"/>
  <c r="AL83" i="9"/>
  <c r="AL343" i="9"/>
  <c r="AL206" i="9"/>
  <c r="AL124" i="9"/>
  <c r="AL115" i="9"/>
  <c r="AL32" i="9"/>
  <c r="AL318" i="9"/>
  <c r="AL310" i="9"/>
  <c r="AL168" i="9"/>
  <c r="AL28" i="9"/>
  <c r="AL114" i="9"/>
  <c r="AL406" i="9"/>
  <c r="AL105" i="9"/>
  <c r="AL313" i="9"/>
  <c r="AL185" i="9"/>
  <c r="AL359" i="9"/>
  <c r="AL193" i="9"/>
  <c r="AL424" i="9"/>
  <c r="AL101" i="9"/>
  <c r="AL459" i="9"/>
  <c r="AL333" i="9"/>
  <c r="AL321" i="9"/>
  <c r="AL401" i="9"/>
  <c r="AL467" i="9"/>
  <c r="AL477" i="9"/>
  <c r="AL244" i="9"/>
  <c r="AL280" i="9"/>
  <c r="AL16" i="9"/>
  <c r="AL88" i="9"/>
  <c r="AL63" i="9"/>
  <c r="AL163" i="9"/>
  <c r="AL98" i="9"/>
  <c r="AL419" i="9"/>
  <c r="AL260" i="9"/>
  <c r="AL248" i="9"/>
  <c r="AL151" i="9"/>
  <c r="AL212" i="9"/>
  <c r="AL45" i="9"/>
  <c r="AL121" i="9"/>
  <c r="AL208" i="9"/>
  <c r="AL420" i="9"/>
  <c r="AL433" i="9"/>
  <c r="AL282" i="9"/>
  <c r="AL370" i="9"/>
  <c r="AL197" i="9"/>
  <c r="AL308" i="9"/>
  <c r="AL31" i="9"/>
  <c r="AL80" i="9"/>
  <c r="AL68" i="9"/>
  <c r="AL84" i="9"/>
  <c r="AL108" i="9"/>
  <c r="AL55" i="9"/>
  <c r="AL399" i="9"/>
  <c r="AL85" i="9"/>
  <c r="AL210" i="9"/>
  <c r="AL177" i="9"/>
  <c r="AL119" i="9"/>
  <c r="AL134" i="9"/>
  <c r="AL354" i="9"/>
  <c r="AL317" i="9"/>
  <c r="AL431" i="9"/>
  <c r="AL295" i="9"/>
  <c r="AL56" i="9"/>
  <c r="AL140" i="9"/>
  <c r="AL142" i="9"/>
  <c r="AL172" i="9"/>
  <c r="AL77" i="9"/>
  <c r="AL37" i="9"/>
  <c r="AL157" i="9"/>
  <c r="AL86" i="9"/>
  <c r="AL53" i="9"/>
  <c r="AL26" i="9"/>
  <c r="AL194" i="9"/>
  <c r="AL41" i="9"/>
  <c r="AL286" i="9"/>
  <c r="AL213" i="9"/>
  <c r="AL58" i="9"/>
  <c r="AL304" i="9"/>
  <c r="AL232" i="9"/>
  <c r="AL158" i="9"/>
  <c r="AL116" i="9"/>
  <c r="AL54" i="9"/>
  <c r="AL182" i="9"/>
  <c r="AL60" i="9"/>
  <c r="AL517" i="9"/>
  <c r="AL481" i="9"/>
  <c r="AL393" i="9"/>
  <c r="AL259" i="9"/>
  <c r="AL51" i="9"/>
  <c r="AL30" i="9"/>
  <c r="AL165" i="9"/>
  <c r="AL180" i="9"/>
  <c r="AL123" i="9"/>
  <c r="AL126" i="9"/>
  <c r="AL71" i="9"/>
  <c r="AL92" i="9"/>
  <c r="AL18" i="9"/>
  <c r="AL357" i="9"/>
  <c r="AL267" i="9"/>
  <c r="AL149" i="9"/>
  <c r="AL70" i="9"/>
  <c r="AL240" i="9"/>
  <c r="AL150" i="9"/>
  <c r="AL344" i="9"/>
  <c r="AL164" i="9"/>
  <c r="AL36" i="9"/>
  <c r="AL505" i="9"/>
  <c r="AL464" i="9"/>
  <c r="AL355" i="9"/>
  <c r="AL243" i="9"/>
  <c r="AL366" i="9"/>
  <c r="AL225" i="9"/>
  <c r="AL146" i="9"/>
  <c r="AL62" i="9"/>
  <c r="AL50" i="9"/>
  <c r="AL203" i="9"/>
  <c r="AL231" i="9"/>
  <c r="AL127" i="9"/>
  <c r="AL117" i="9"/>
  <c r="AL23" i="9"/>
  <c r="AL405" i="9"/>
  <c r="AL215" i="9"/>
  <c r="AL49" i="9"/>
  <c r="AL81" i="9"/>
  <c r="AL48" i="9"/>
  <c r="AL474" i="9"/>
  <c r="AL414" i="9"/>
  <c r="AL400" i="9"/>
  <c r="AL365" i="9"/>
  <c r="AL223" i="9"/>
  <c r="AL42" i="9"/>
  <c r="AL43" i="9"/>
  <c r="AL145" i="9"/>
  <c r="AL204" i="9"/>
  <c r="AL65" i="9"/>
  <c r="AL102" i="9"/>
  <c r="AL154" i="9"/>
  <c r="AL109" i="9"/>
  <c r="AL362" i="9"/>
  <c r="AL284" i="9"/>
  <c r="AL183" i="9"/>
  <c r="AL373" i="9"/>
  <c r="AL169" i="9"/>
  <c r="AL268" i="9"/>
  <c r="AL342" i="9"/>
  <c r="AL79" i="9"/>
  <c r="AL496" i="9"/>
  <c r="AL397" i="9"/>
  <c r="AL326" i="9"/>
  <c r="AL285" i="9"/>
  <c r="AL338" i="9"/>
  <c r="AL311" i="9"/>
  <c r="AL29" i="9"/>
  <c r="AL190" i="9"/>
  <c r="AL385" i="9"/>
  <c r="AL66" i="9"/>
  <c r="AL186" i="9"/>
  <c r="AL57" i="9"/>
  <c r="AL350" i="9"/>
  <c r="AL143" i="9"/>
  <c r="AL339" i="9"/>
  <c r="AL224" i="9"/>
  <c r="AL329" i="9"/>
  <c r="AL276" i="9"/>
  <c r="AL380" i="9"/>
  <c r="AL129" i="9"/>
  <c r="AL192" i="9"/>
  <c r="AL110" i="9"/>
  <c r="AL418" i="9"/>
  <c r="AL324" i="9"/>
  <c r="AL40" i="9"/>
  <c r="AL345" i="9"/>
  <c r="AL52" i="9"/>
  <c r="AL107" i="9"/>
  <c r="AL444" i="9"/>
  <c r="AL237" i="9"/>
  <c r="AL138" i="9"/>
  <c r="AL125" i="9"/>
  <c r="AL59" i="9"/>
  <c r="AL90" i="9"/>
  <c r="AL314" i="9"/>
  <c r="AL275" i="9"/>
  <c r="AL498" i="9"/>
  <c r="AL376" i="9"/>
  <c r="AL299" i="9"/>
  <c r="AL499" i="9"/>
  <c r="AL372" i="9"/>
  <c r="AL144" i="9"/>
  <c r="AL69" i="9"/>
  <c r="AL434" i="9"/>
  <c r="AL196" i="9"/>
  <c r="AL388" i="9"/>
  <c r="AL241" i="9"/>
  <c r="AL122" i="9"/>
  <c r="AL221" i="9"/>
  <c r="AL290" i="9"/>
  <c r="AL187" i="9"/>
  <c r="AL179" i="9"/>
  <c r="AL514" i="9"/>
  <c r="AL228" i="9"/>
  <c r="AL445" i="9"/>
  <c r="AL471" i="9"/>
  <c r="AL300" i="9"/>
  <c r="AL435" i="9"/>
  <c r="AL94" i="9"/>
  <c r="AL33" i="9"/>
  <c r="AL128" i="9"/>
  <c r="AL152" i="9"/>
  <c r="AL61" i="9"/>
  <c r="AL95" i="9"/>
  <c r="AL118" i="9"/>
  <c r="AL287" i="9"/>
  <c r="AL369" i="9"/>
  <c r="AL246" i="9"/>
  <c r="AL511" i="9"/>
  <c r="AL458" i="9"/>
  <c r="AL484" i="9"/>
  <c r="AL147" i="9"/>
  <c r="AL217" i="9"/>
  <c r="AL131" i="9"/>
  <c r="AL156" i="9"/>
  <c r="AL263" i="9"/>
  <c r="AL394" i="9"/>
  <c r="AL371" i="9"/>
  <c r="AL331" i="9"/>
  <c r="AL450" i="9"/>
  <c r="AL508" i="9"/>
  <c r="AL486" i="9"/>
  <c r="AL89" i="9"/>
  <c r="AL72" i="9"/>
  <c r="AL301" i="9"/>
  <c r="AL46" i="9"/>
  <c r="AL93" i="9"/>
  <c r="AL422" i="9"/>
  <c r="AL490" i="9"/>
  <c r="AL247" i="9"/>
  <c r="AL87" i="9"/>
  <c r="AL460" i="9"/>
  <c r="AL322" i="9"/>
  <c r="AL375" i="9"/>
  <c r="AL175" i="9"/>
  <c r="AL335" i="9"/>
  <c r="AL337" i="9"/>
  <c r="AL367" i="9"/>
  <c r="AL361" i="9"/>
  <c r="AL211" i="9"/>
  <c r="AL426" i="9"/>
  <c r="AL170" i="9"/>
  <c r="AL473" i="9"/>
  <c r="AL453" i="9"/>
  <c r="AL296" i="9"/>
  <c r="AL463" i="9"/>
  <c r="AL219" i="9"/>
  <c r="AL353" i="9"/>
  <c r="K63" i="3"/>
  <c r="K68" i="3" s="1"/>
  <c r="L30" i="3"/>
  <c r="L37" i="3" s="1"/>
  <c r="N24" i="4"/>
  <c r="K37" i="3"/>
  <c r="K76" i="3"/>
  <c r="M36" i="3"/>
  <c r="M29" i="3"/>
  <c r="F23" i="6"/>
  <c r="D23" i="6"/>
  <c r="N24" i="3"/>
  <c r="AN394" i="9" l="1"/>
  <c r="AQ394" i="9"/>
  <c r="AS394" i="9" s="1"/>
  <c r="AN192" i="9"/>
  <c r="AQ192" i="9"/>
  <c r="AS192" i="9" s="1"/>
  <c r="AN393" i="9"/>
  <c r="AQ393" i="9"/>
  <c r="AS393" i="9" s="1"/>
  <c r="AN163" i="9"/>
  <c r="AQ163" i="9"/>
  <c r="AS163" i="9" s="1"/>
  <c r="AN189" i="9"/>
  <c r="AQ189" i="9"/>
  <c r="AS189" i="9" s="1"/>
  <c r="AN404" i="9"/>
  <c r="AQ404" i="9"/>
  <c r="AS404" i="9" s="1"/>
  <c r="AN135" i="9"/>
  <c r="AQ135" i="9"/>
  <c r="AS135" i="9" s="1"/>
  <c r="AN106" i="9"/>
  <c r="AQ106" i="9"/>
  <c r="AS106" i="9" s="1"/>
  <c r="AN353" i="9"/>
  <c r="AQ353" i="9"/>
  <c r="AS353" i="9" s="1"/>
  <c r="AN434" i="9"/>
  <c r="AQ434" i="9"/>
  <c r="AS434" i="9" s="1"/>
  <c r="AN127" i="9"/>
  <c r="AQ127" i="9"/>
  <c r="AS127" i="9" s="1"/>
  <c r="AN308" i="9"/>
  <c r="AQ308" i="9"/>
  <c r="AS308" i="9" s="1"/>
  <c r="AN205" i="9"/>
  <c r="AQ205" i="9"/>
  <c r="AS205" i="9" s="1"/>
  <c r="AN139" i="9"/>
  <c r="AQ139" i="9"/>
  <c r="AS139" i="9" s="1"/>
  <c r="AN191" i="9"/>
  <c r="AQ191" i="9"/>
  <c r="AS191" i="9" s="1"/>
  <c r="AN512" i="9"/>
  <c r="AQ512" i="9"/>
  <c r="AS512" i="9" s="1"/>
  <c r="AN207" i="9"/>
  <c r="AQ207" i="9"/>
  <c r="AS207" i="9" s="1"/>
  <c r="AN173" i="9"/>
  <c r="AQ173" i="9"/>
  <c r="AS173" i="9" s="1"/>
  <c r="AN253" i="9"/>
  <c r="AQ253" i="9"/>
  <c r="AS253" i="9" s="1"/>
  <c r="AN429" i="9"/>
  <c r="AQ429" i="9"/>
  <c r="AS429" i="9" s="1"/>
  <c r="AN24" i="9"/>
  <c r="AQ24" i="9"/>
  <c r="AS24" i="9" s="1"/>
  <c r="AN255" i="9"/>
  <c r="AQ255" i="9"/>
  <c r="AS255" i="9" s="1"/>
  <c r="AN349" i="9"/>
  <c r="AQ349" i="9"/>
  <c r="AS349" i="9" s="1"/>
  <c r="AN446" i="9"/>
  <c r="AQ446" i="9"/>
  <c r="AS446" i="9" s="1"/>
  <c r="AN421" i="9"/>
  <c r="AQ421" i="9"/>
  <c r="AS421" i="9" s="1"/>
  <c r="AN78" i="9"/>
  <c r="AQ78" i="9"/>
  <c r="AS78" i="9" s="1"/>
  <c r="AN153" i="9"/>
  <c r="AQ153" i="9"/>
  <c r="AS153" i="9" s="1"/>
  <c r="AN291" i="9"/>
  <c r="AQ291" i="9"/>
  <c r="AS291" i="9" s="1"/>
  <c r="AN363" i="9"/>
  <c r="AQ363" i="9"/>
  <c r="AS363" i="9" s="1"/>
  <c r="AN160" i="9"/>
  <c r="AQ160" i="9"/>
  <c r="AS160" i="9" s="1"/>
  <c r="AN410" i="9"/>
  <c r="AQ410" i="9"/>
  <c r="AS410" i="9" s="1"/>
  <c r="AN503" i="9"/>
  <c r="AQ503" i="9"/>
  <c r="AS503" i="9" s="1"/>
  <c r="AN426" i="9"/>
  <c r="AQ426" i="9"/>
  <c r="AS426" i="9" s="1"/>
  <c r="AN514" i="9"/>
  <c r="AQ514" i="9"/>
  <c r="AS514" i="9" s="1"/>
  <c r="AN498" i="9"/>
  <c r="AQ498" i="9"/>
  <c r="AS498" i="9" s="1"/>
  <c r="AN65" i="9"/>
  <c r="AQ65" i="9"/>
  <c r="AS65" i="9" s="1"/>
  <c r="AN117" i="9"/>
  <c r="AQ117" i="9"/>
  <c r="AS117" i="9" s="1"/>
  <c r="AN53" i="9"/>
  <c r="AQ53" i="9"/>
  <c r="AS53" i="9" s="1"/>
  <c r="AN210" i="9"/>
  <c r="AQ210" i="9"/>
  <c r="AS210" i="9" s="1"/>
  <c r="AN185" i="9"/>
  <c r="AQ185" i="9"/>
  <c r="AS185" i="9" s="1"/>
  <c r="AN249" i="9"/>
  <c r="AQ249" i="9"/>
  <c r="AS249" i="9" s="1"/>
  <c r="AN305" i="9"/>
  <c r="AQ305" i="9"/>
  <c r="AS305" i="9" s="1"/>
  <c r="AN386" i="9"/>
  <c r="AQ386" i="9"/>
  <c r="AS386" i="9" s="1"/>
  <c r="AN500" i="9"/>
  <c r="AQ500" i="9"/>
  <c r="AS500" i="9" s="1"/>
  <c r="AN235" i="9"/>
  <c r="AQ235" i="9"/>
  <c r="AS235" i="9" s="1"/>
  <c r="AN257" i="9"/>
  <c r="AQ257" i="9"/>
  <c r="AS257" i="9" s="1"/>
  <c r="AN159" i="9"/>
  <c r="AQ159" i="9"/>
  <c r="AS159" i="9" s="1"/>
  <c r="AN306" i="9"/>
  <c r="AQ306" i="9"/>
  <c r="AS306" i="9" s="1"/>
  <c r="M45" i="3"/>
  <c r="M71" i="3"/>
  <c r="AN72" i="9"/>
  <c r="AQ72" i="9"/>
  <c r="AS72" i="9" s="1"/>
  <c r="AN179" i="9"/>
  <c r="AQ179" i="9"/>
  <c r="AS179" i="9" s="1"/>
  <c r="AN57" i="9"/>
  <c r="AQ57" i="9"/>
  <c r="AS57" i="9" s="1"/>
  <c r="AN204" i="9"/>
  <c r="AQ204" i="9"/>
  <c r="AS204" i="9" s="1"/>
  <c r="AN240" i="9"/>
  <c r="AQ240" i="9"/>
  <c r="AS240" i="9" s="1"/>
  <c r="AN304" i="9"/>
  <c r="AQ304" i="9"/>
  <c r="AS304" i="9" s="1"/>
  <c r="AN63" i="9"/>
  <c r="AQ63" i="9"/>
  <c r="AS63" i="9" s="1"/>
  <c r="AN313" i="9"/>
  <c r="AQ313" i="9"/>
  <c r="AS313" i="9" s="1"/>
  <c r="AN417" i="9"/>
  <c r="AQ417" i="9"/>
  <c r="AS417" i="9" s="1"/>
  <c r="AN479" i="9"/>
  <c r="AQ479" i="9"/>
  <c r="AS479" i="9" s="1"/>
  <c r="AN441" i="9"/>
  <c r="AQ441" i="9"/>
  <c r="AS441" i="9" s="1"/>
  <c r="AN89" i="9"/>
  <c r="AQ89" i="9"/>
  <c r="AS89" i="9" s="1"/>
  <c r="AN369" i="9"/>
  <c r="AQ369" i="9"/>
  <c r="AS369" i="9" s="1"/>
  <c r="AN52" i="9"/>
  <c r="AQ52" i="9"/>
  <c r="AS52" i="9" s="1"/>
  <c r="AN326" i="9"/>
  <c r="AQ326" i="9"/>
  <c r="AS326" i="9" s="1"/>
  <c r="AN231" i="9"/>
  <c r="AQ231" i="9"/>
  <c r="AS231" i="9" s="1"/>
  <c r="AN517" i="9"/>
  <c r="AQ517" i="9"/>
  <c r="AS517" i="9" s="1"/>
  <c r="AN399" i="9"/>
  <c r="AQ399" i="9"/>
  <c r="AS399" i="9" s="1"/>
  <c r="AN88" i="9"/>
  <c r="AQ88" i="9"/>
  <c r="AS88" i="9" s="1"/>
  <c r="AN174" i="9"/>
  <c r="AQ174" i="9"/>
  <c r="AS174" i="9" s="1"/>
  <c r="AN432" i="9"/>
  <c r="AQ432" i="9"/>
  <c r="AS432" i="9" s="1"/>
  <c r="AN214" i="9"/>
  <c r="AQ214" i="9"/>
  <c r="AS214" i="9" s="1"/>
  <c r="AN480" i="9"/>
  <c r="AQ480" i="9"/>
  <c r="AS480" i="9" s="1"/>
  <c r="AN167" i="9"/>
  <c r="AQ167" i="9"/>
  <c r="AS167" i="9" s="1"/>
  <c r="AN312" i="9"/>
  <c r="AQ312" i="9"/>
  <c r="AS312" i="9" s="1"/>
  <c r="AN439" i="9"/>
  <c r="AQ439" i="9"/>
  <c r="AS439" i="9" s="1"/>
  <c r="AN482" i="9"/>
  <c r="AQ482" i="9"/>
  <c r="AS482" i="9" s="1"/>
  <c r="AN488" i="9"/>
  <c r="AQ488" i="9"/>
  <c r="AS488" i="9" s="1"/>
  <c r="AN82" i="9"/>
  <c r="AQ82" i="9"/>
  <c r="AS82" i="9" s="1"/>
  <c r="AN38" i="9"/>
  <c r="AQ38" i="9"/>
  <c r="AS38" i="9" s="1"/>
  <c r="AN236" i="9"/>
  <c r="AQ236" i="9"/>
  <c r="AS236" i="9" s="1"/>
  <c r="AN288" i="9"/>
  <c r="AQ288" i="9"/>
  <c r="AS288" i="9" s="1"/>
  <c r="AN411" i="9"/>
  <c r="AQ411" i="9"/>
  <c r="AS411" i="9" s="1"/>
  <c r="AN200" i="9"/>
  <c r="AQ200" i="9"/>
  <c r="AS200" i="9" s="1"/>
  <c r="AN497" i="9"/>
  <c r="AQ497" i="9"/>
  <c r="AS497" i="9" s="1"/>
  <c r="AN463" i="9"/>
  <c r="AQ463" i="9"/>
  <c r="AS463" i="9" s="1"/>
  <c r="AN367" i="9"/>
  <c r="AQ367" i="9"/>
  <c r="AS367" i="9" s="1"/>
  <c r="AN247" i="9"/>
  <c r="AQ247" i="9"/>
  <c r="AS247" i="9" s="1"/>
  <c r="AN486" i="9"/>
  <c r="AQ486" i="9"/>
  <c r="AS486" i="9" s="1"/>
  <c r="AN131" i="9"/>
  <c r="AQ131" i="9"/>
  <c r="AS131" i="9" s="1"/>
  <c r="AN287" i="9"/>
  <c r="AQ287" i="9"/>
  <c r="AS287" i="9" s="1"/>
  <c r="AN435" i="9"/>
  <c r="AQ435" i="9"/>
  <c r="AS435" i="9" s="1"/>
  <c r="AN290" i="9"/>
  <c r="AQ290" i="9"/>
  <c r="AS290" i="9" s="1"/>
  <c r="AN144" i="9"/>
  <c r="AQ144" i="9"/>
  <c r="AS144" i="9" s="1"/>
  <c r="AN90" i="9"/>
  <c r="AQ90" i="9"/>
  <c r="AS90" i="9" s="1"/>
  <c r="AN345" i="9"/>
  <c r="AQ345" i="9"/>
  <c r="AS345" i="9" s="1"/>
  <c r="AN276" i="9"/>
  <c r="AQ276" i="9"/>
  <c r="AS276" i="9" s="1"/>
  <c r="AN66" i="9"/>
  <c r="AQ66" i="9"/>
  <c r="AS66" i="9" s="1"/>
  <c r="AN397" i="9"/>
  <c r="AQ397" i="9"/>
  <c r="AS397" i="9" s="1"/>
  <c r="AN284" i="9"/>
  <c r="AQ284" i="9"/>
  <c r="AS284" i="9" s="1"/>
  <c r="AN43" i="9"/>
  <c r="AQ43" i="9"/>
  <c r="AS43" i="9" s="1"/>
  <c r="AN81" i="9"/>
  <c r="AQ81" i="9"/>
  <c r="AS81" i="9" s="1"/>
  <c r="AN203" i="9"/>
  <c r="AQ203" i="9"/>
  <c r="AS203" i="9" s="1"/>
  <c r="AN464" i="9"/>
  <c r="AQ464" i="9"/>
  <c r="AS464" i="9" s="1"/>
  <c r="AN149" i="9"/>
  <c r="AQ149" i="9"/>
  <c r="AS149" i="9" s="1"/>
  <c r="AN180" i="9"/>
  <c r="AQ180" i="9"/>
  <c r="AS180" i="9" s="1"/>
  <c r="AN60" i="9"/>
  <c r="AQ60" i="9"/>
  <c r="AS60" i="9" s="1"/>
  <c r="AN213" i="9"/>
  <c r="AQ213" i="9"/>
  <c r="AS213" i="9" s="1"/>
  <c r="AN37" i="9"/>
  <c r="AQ37" i="9"/>
  <c r="AS37" i="9" s="1"/>
  <c r="AN317" i="9"/>
  <c r="AQ317" i="9"/>
  <c r="AS317" i="9" s="1"/>
  <c r="AN55" i="9"/>
  <c r="AQ55" i="9"/>
  <c r="AS55" i="9" s="1"/>
  <c r="AN370" i="9"/>
  <c r="AQ370" i="9"/>
  <c r="AS370" i="9" s="1"/>
  <c r="AN151" i="9"/>
  <c r="AQ151" i="9"/>
  <c r="AS151" i="9" s="1"/>
  <c r="AN16" i="9"/>
  <c r="AQ16" i="9"/>
  <c r="AN459" i="9"/>
  <c r="AQ459" i="9"/>
  <c r="AS459" i="9" s="1"/>
  <c r="AN406" i="9"/>
  <c r="AQ406" i="9"/>
  <c r="AS406" i="9" s="1"/>
  <c r="AN124" i="9"/>
  <c r="AQ124" i="9"/>
  <c r="AS124" i="9" s="1"/>
  <c r="AN132" i="9"/>
  <c r="AQ132" i="9"/>
  <c r="AS132" i="9" s="1"/>
  <c r="AN198" i="9"/>
  <c r="AQ198" i="9"/>
  <c r="AS198" i="9" s="1"/>
  <c r="AN220" i="9"/>
  <c r="AQ220" i="9"/>
  <c r="AS220" i="9" s="1"/>
  <c r="AN462" i="9"/>
  <c r="AQ462" i="9"/>
  <c r="AS462" i="9" s="1"/>
  <c r="AN346" i="9"/>
  <c r="AQ346" i="9"/>
  <c r="AS346" i="9" s="1"/>
  <c r="AN383" i="9"/>
  <c r="AQ383" i="9"/>
  <c r="AS383" i="9" s="1"/>
  <c r="AN513" i="9"/>
  <c r="AQ513" i="9"/>
  <c r="AS513" i="9" s="1"/>
  <c r="AN91" i="9"/>
  <c r="AQ91" i="9"/>
  <c r="AS91" i="9" s="1"/>
  <c r="AN245" i="9"/>
  <c r="AQ245" i="9"/>
  <c r="AS245" i="9" s="1"/>
  <c r="AN307" i="9"/>
  <c r="AQ307" i="9"/>
  <c r="AS307" i="9" s="1"/>
  <c r="AN382" i="9"/>
  <c r="AQ382" i="9"/>
  <c r="AS382" i="9" s="1"/>
  <c r="AN133" i="9"/>
  <c r="AQ133" i="9"/>
  <c r="AS133" i="9" s="1"/>
  <c r="AN250" i="9"/>
  <c r="AQ250" i="9"/>
  <c r="AS250" i="9" s="1"/>
  <c r="AN377" i="9"/>
  <c r="AQ377" i="9"/>
  <c r="AS377" i="9" s="1"/>
  <c r="AN97" i="9"/>
  <c r="AQ97" i="9"/>
  <c r="AS97" i="9" s="1"/>
  <c r="AN264" i="9"/>
  <c r="AQ264" i="9"/>
  <c r="AS264" i="9" s="1"/>
  <c r="AN278" i="9"/>
  <c r="AQ278" i="9"/>
  <c r="AS278" i="9" s="1"/>
  <c r="AN455" i="9"/>
  <c r="AQ455" i="9"/>
  <c r="AS455" i="9" s="1"/>
  <c r="AN489" i="9"/>
  <c r="AQ489" i="9"/>
  <c r="AS489" i="9" s="1"/>
  <c r="AN35" i="9"/>
  <c r="AQ35" i="9"/>
  <c r="AS35" i="9" s="1"/>
  <c r="AN294" i="9"/>
  <c r="AQ294" i="9"/>
  <c r="AS294" i="9" s="1"/>
  <c r="AN436" i="9"/>
  <c r="AQ436" i="9"/>
  <c r="AS436" i="9" s="1"/>
  <c r="AN472" i="9"/>
  <c r="AQ472" i="9"/>
  <c r="AS472" i="9" s="1"/>
  <c r="AN495" i="9"/>
  <c r="AQ495" i="9"/>
  <c r="AS495" i="9" s="1"/>
  <c r="AN104" i="9"/>
  <c r="AQ104" i="9"/>
  <c r="AS104" i="9" s="1"/>
  <c r="AN111" i="9"/>
  <c r="AQ111" i="9"/>
  <c r="AS111" i="9" s="1"/>
  <c r="AN298" i="9"/>
  <c r="AQ298" i="9"/>
  <c r="AS298" i="9" s="1"/>
  <c r="AN396" i="9"/>
  <c r="AQ396" i="9"/>
  <c r="AS396" i="9" s="1"/>
  <c r="AN347" i="9"/>
  <c r="AQ347" i="9"/>
  <c r="AS347" i="9" s="1"/>
  <c r="AN466" i="9"/>
  <c r="AQ466" i="9"/>
  <c r="AS466" i="9" s="1"/>
  <c r="AN510" i="9"/>
  <c r="AQ510" i="9"/>
  <c r="AS510" i="9" s="1"/>
  <c r="M40" i="3"/>
  <c r="AN128" i="9"/>
  <c r="AQ128" i="9"/>
  <c r="AS128" i="9" s="1"/>
  <c r="AN169" i="9"/>
  <c r="AQ169" i="9"/>
  <c r="AS169" i="9" s="1"/>
  <c r="AN71" i="9"/>
  <c r="AQ71" i="9"/>
  <c r="AS71" i="9" s="1"/>
  <c r="AN121" i="9"/>
  <c r="AQ121" i="9"/>
  <c r="AS121" i="9" s="1"/>
  <c r="AN379" i="9"/>
  <c r="AQ379" i="9"/>
  <c r="AS379" i="9" s="1"/>
  <c r="AN360" i="9"/>
  <c r="AQ360" i="9"/>
  <c r="AS360" i="9" s="1"/>
  <c r="AN327" i="9"/>
  <c r="AQ327" i="9"/>
  <c r="AS327" i="9" s="1"/>
  <c r="AN328" i="9"/>
  <c r="AQ328" i="9"/>
  <c r="AS328" i="9" s="1"/>
  <c r="AN358" i="9"/>
  <c r="AQ358" i="9"/>
  <c r="AS358" i="9" s="1"/>
  <c r="AN263" i="9"/>
  <c r="AQ263" i="9"/>
  <c r="AS263" i="9" s="1"/>
  <c r="AN129" i="9"/>
  <c r="AQ129" i="9"/>
  <c r="AS129" i="9" s="1"/>
  <c r="AN243" i="9"/>
  <c r="AQ243" i="9"/>
  <c r="AS243" i="9" s="1"/>
  <c r="AN85" i="9"/>
  <c r="AQ85" i="9"/>
  <c r="AS85" i="9" s="1"/>
  <c r="AN261" i="9"/>
  <c r="AQ261" i="9"/>
  <c r="AS261" i="9" s="1"/>
  <c r="AN94" i="9"/>
  <c r="AQ94" i="9"/>
  <c r="AS94" i="9" s="1"/>
  <c r="AN186" i="9"/>
  <c r="AQ186" i="9"/>
  <c r="AS186" i="9" s="1"/>
  <c r="AN355" i="9"/>
  <c r="AQ355" i="9"/>
  <c r="AS355" i="9" s="1"/>
  <c r="AN431" i="9"/>
  <c r="AQ431" i="9"/>
  <c r="AS431" i="9" s="1"/>
  <c r="AN115" i="9"/>
  <c r="AQ115" i="9"/>
  <c r="AS115" i="9" s="1"/>
  <c r="AN277" i="9"/>
  <c r="AQ277" i="9"/>
  <c r="AS277" i="9" s="1"/>
  <c r="AN166" i="9"/>
  <c r="AQ166" i="9"/>
  <c r="AS166" i="9" s="1"/>
  <c r="AN112" i="9"/>
  <c r="AQ112" i="9"/>
  <c r="AS112" i="9" s="1"/>
  <c r="AN337" i="9"/>
  <c r="AQ337" i="9"/>
  <c r="AS337" i="9" s="1"/>
  <c r="AN300" i="9"/>
  <c r="AQ300" i="9"/>
  <c r="AS300" i="9" s="1"/>
  <c r="AN40" i="9"/>
  <c r="AQ40" i="9"/>
  <c r="AS40" i="9" s="1"/>
  <c r="AN385" i="9"/>
  <c r="AQ385" i="9"/>
  <c r="AS385" i="9" s="1"/>
  <c r="AN496" i="9"/>
  <c r="AQ496" i="9"/>
  <c r="AS496" i="9" s="1"/>
  <c r="AN362" i="9"/>
  <c r="AQ362" i="9"/>
  <c r="AS362" i="9" s="1"/>
  <c r="AN42" i="9"/>
  <c r="AQ42" i="9"/>
  <c r="AS42" i="9" s="1"/>
  <c r="AN49" i="9"/>
  <c r="AQ49" i="9"/>
  <c r="AS49" i="9" s="1"/>
  <c r="AN50" i="9"/>
  <c r="AQ50" i="9"/>
  <c r="AS50" i="9" s="1"/>
  <c r="AN505" i="9"/>
  <c r="AQ505" i="9"/>
  <c r="AS505" i="9" s="1"/>
  <c r="AN267" i="9"/>
  <c r="AQ267" i="9"/>
  <c r="AS267" i="9" s="1"/>
  <c r="AN165" i="9"/>
  <c r="AQ165" i="9"/>
  <c r="AS165" i="9" s="1"/>
  <c r="AN182" i="9"/>
  <c r="AQ182" i="9"/>
  <c r="AS182" i="9" s="1"/>
  <c r="AN286" i="9"/>
  <c r="AQ286" i="9"/>
  <c r="AS286" i="9" s="1"/>
  <c r="AN77" i="9"/>
  <c r="AQ77" i="9"/>
  <c r="AS77" i="9" s="1"/>
  <c r="AN354" i="9"/>
  <c r="AQ354" i="9"/>
  <c r="AS354" i="9" s="1"/>
  <c r="AN108" i="9"/>
  <c r="AQ108" i="9"/>
  <c r="AS108" i="9" s="1"/>
  <c r="AN282" i="9"/>
  <c r="AQ282" i="9"/>
  <c r="AS282" i="9" s="1"/>
  <c r="AN248" i="9"/>
  <c r="AQ248" i="9"/>
  <c r="AS248" i="9" s="1"/>
  <c r="AN280" i="9"/>
  <c r="AQ280" i="9"/>
  <c r="AS280" i="9" s="1"/>
  <c r="AN101" i="9"/>
  <c r="AQ101" i="9"/>
  <c r="AS101" i="9" s="1"/>
  <c r="AN114" i="9"/>
  <c r="AQ114" i="9"/>
  <c r="AS114" i="9" s="1"/>
  <c r="AN206" i="9"/>
  <c r="AQ206" i="9"/>
  <c r="AS206" i="9" s="1"/>
  <c r="AN113" i="9"/>
  <c r="AQ113" i="9"/>
  <c r="AS113" i="9" s="1"/>
  <c r="AN234" i="9"/>
  <c r="AQ234" i="9"/>
  <c r="AS234" i="9" s="1"/>
  <c r="AN402" i="9"/>
  <c r="AQ402" i="9"/>
  <c r="AS402" i="9" s="1"/>
  <c r="AN507" i="9"/>
  <c r="AQ507" i="9"/>
  <c r="AS507" i="9" s="1"/>
  <c r="AN395" i="9"/>
  <c r="AQ395" i="9"/>
  <c r="AS395" i="9" s="1"/>
  <c r="AN254" i="9"/>
  <c r="AQ254" i="9"/>
  <c r="AS254" i="9" s="1"/>
  <c r="AN483" i="9"/>
  <c r="AQ483" i="9"/>
  <c r="AS483" i="9" s="1"/>
  <c r="AN161" i="9"/>
  <c r="AQ161" i="9"/>
  <c r="AS161" i="9" s="1"/>
  <c r="AN332" i="9"/>
  <c r="AQ332" i="9"/>
  <c r="AS332" i="9" s="1"/>
  <c r="AN323" i="9"/>
  <c r="AQ323" i="9"/>
  <c r="AS323" i="9" s="1"/>
  <c r="AN468" i="9"/>
  <c r="AQ468" i="9"/>
  <c r="AS468" i="9" s="1"/>
  <c r="AN76" i="9"/>
  <c r="AQ76" i="9"/>
  <c r="AS76" i="9" s="1"/>
  <c r="AN309" i="9"/>
  <c r="AQ309" i="9"/>
  <c r="AS309" i="9" s="1"/>
  <c r="AN438" i="9"/>
  <c r="AQ438" i="9"/>
  <c r="AS438" i="9" s="1"/>
  <c r="AN73" i="9"/>
  <c r="AQ73" i="9"/>
  <c r="AS73" i="9" s="1"/>
  <c r="AN356" i="9"/>
  <c r="AQ356" i="9"/>
  <c r="AS356" i="9" s="1"/>
  <c r="AN325" i="9"/>
  <c r="AQ325" i="9"/>
  <c r="AS325" i="9" s="1"/>
  <c r="AN451" i="9"/>
  <c r="AQ451" i="9"/>
  <c r="AS451" i="9" s="1"/>
  <c r="AN39" i="9"/>
  <c r="AQ39" i="9"/>
  <c r="AS39" i="9" s="1"/>
  <c r="AN141" i="9"/>
  <c r="AQ141" i="9"/>
  <c r="AS141" i="9" s="1"/>
  <c r="AN320" i="9"/>
  <c r="AQ320" i="9"/>
  <c r="AS320" i="9" s="1"/>
  <c r="AN407" i="9"/>
  <c r="AQ407" i="9"/>
  <c r="AS407" i="9" s="1"/>
  <c r="AN492" i="9"/>
  <c r="AQ492" i="9"/>
  <c r="AS492" i="9" s="1"/>
  <c r="AN494" i="9"/>
  <c r="AQ494" i="9"/>
  <c r="AS494" i="9" s="1"/>
  <c r="AN218" i="9"/>
  <c r="AQ218" i="9"/>
  <c r="AS218" i="9" s="1"/>
  <c r="AN103" i="9"/>
  <c r="AQ103" i="9"/>
  <c r="AS103" i="9" s="1"/>
  <c r="AN341" i="9"/>
  <c r="AQ341" i="9"/>
  <c r="AS341" i="9" s="1"/>
  <c r="AN227" i="9"/>
  <c r="AQ227" i="9"/>
  <c r="AS227" i="9" s="1"/>
  <c r="AN398" i="9"/>
  <c r="AQ398" i="9"/>
  <c r="AS398" i="9" s="1"/>
  <c r="AN476" i="9"/>
  <c r="AQ476" i="9"/>
  <c r="AS476" i="9" s="1"/>
  <c r="AN515" i="9"/>
  <c r="AQ515" i="9"/>
  <c r="AS515" i="9" s="1"/>
  <c r="AN511" i="9"/>
  <c r="AQ511" i="9"/>
  <c r="AS511" i="9" s="1"/>
  <c r="AN350" i="9"/>
  <c r="AQ350" i="9"/>
  <c r="AS350" i="9" s="1"/>
  <c r="AN366" i="9"/>
  <c r="AQ366" i="9"/>
  <c r="AS366" i="9" s="1"/>
  <c r="AN31" i="9"/>
  <c r="AQ31" i="9"/>
  <c r="AS31" i="9" s="1"/>
  <c r="AN20" i="9"/>
  <c r="AQ20" i="9"/>
  <c r="AS20" i="9" s="1"/>
  <c r="AN315" i="9"/>
  <c r="AQ315" i="9"/>
  <c r="AS315" i="9" s="1"/>
  <c r="AN256" i="9"/>
  <c r="AQ256" i="9"/>
  <c r="AS256" i="9" s="1"/>
  <c r="AN351" i="9"/>
  <c r="AQ351" i="9"/>
  <c r="AS351" i="9" s="1"/>
  <c r="AN454" i="9"/>
  <c r="AQ454" i="9"/>
  <c r="AS454" i="9" s="1"/>
  <c r="AN246" i="9"/>
  <c r="AQ246" i="9"/>
  <c r="AS246" i="9" s="1"/>
  <c r="AN285" i="9"/>
  <c r="AQ285" i="9"/>
  <c r="AS285" i="9" s="1"/>
  <c r="AN481" i="9"/>
  <c r="AQ481" i="9"/>
  <c r="AS481" i="9" s="1"/>
  <c r="AN45" i="9"/>
  <c r="AQ45" i="9"/>
  <c r="AS45" i="9" s="1"/>
  <c r="AN504" i="9"/>
  <c r="AQ504" i="9"/>
  <c r="AS504" i="9" s="1"/>
  <c r="AN487" i="9"/>
  <c r="AQ487" i="9"/>
  <c r="AS487" i="9" s="1"/>
  <c r="AN219" i="9"/>
  <c r="AQ219" i="9"/>
  <c r="AS219" i="9" s="1"/>
  <c r="AN187" i="9"/>
  <c r="AQ187" i="9"/>
  <c r="AS187" i="9" s="1"/>
  <c r="AN183" i="9"/>
  <c r="AQ183" i="9"/>
  <c r="AS183" i="9" s="1"/>
  <c r="AN70" i="9"/>
  <c r="AQ70" i="9"/>
  <c r="AS70" i="9" s="1"/>
  <c r="AN197" i="9"/>
  <c r="AQ197" i="9"/>
  <c r="AS197" i="9" s="1"/>
  <c r="AN25" i="9"/>
  <c r="AQ25" i="9"/>
  <c r="AS25" i="9" s="1"/>
  <c r="AN437" i="9"/>
  <c r="AQ437" i="9"/>
  <c r="AS437" i="9" s="1"/>
  <c r="AN449" i="9"/>
  <c r="AQ449" i="9"/>
  <c r="AS449" i="9" s="1"/>
  <c r="AN289" i="9"/>
  <c r="AQ289" i="9"/>
  <c r="AS289" i="9" s="1"/>
  <c r="L76" i="3"/>
  <c r="K77" i="3"/>
  <c r="AN217" i="9"/>
  <c r="AQ217" i="9"/>
  <c r="AS217" i="9" s="1"/>
  <c r="AN372" i="9"/>
  <c r="AQ372" i="9"/>
  <c r="AS372" i="9" s="1"/>
  <c r="AN453" i="9"/>
  <c r="AQ453" i="9"/>
  <c r="AS453" i="9" s="1"/>
  <c r="AN147" i="9"/>
  <c r="AQ147" i="9"/>
  <c r="AS147" i="9" s="1"/>
  <c r="AN499" i="9"/>
  <c r="AQ499" i="9"/>
  <c r="AS499" i="9" s="1"/>
  <c r="AN190" i="9"/>
  <c r="AQ190" i="9"/>
  <c r="AS190" i="9" s="1"/>
  <c r="AN215" i="9"/>
  <c r="AQ215" i="9"/>
  <c r="AS215" i="9" s="1"/>
  <c r="AN62" i="9"/>
  <c r="AQ62" i="9"/>
  <c r="AS62" i="9" s="1"/>
  <c r="AN36" i="9"/>
  <c r="AQ36" i="9"/>
  <c r="AS36" i="9" s="1"/>
  <c r="AN357" i="9"/>
  <c r="AQ357" i="9"/>
  <c r="AS357" i="9" s="1"/>
  <c r="AN30" i="9"/>
  <c r="AQ30" i="9"/>
  <c r="AS30" i="9" s="1"/>
  <c r="AN54" i="9"/>
  <c r="AQ54" i="9"/>
  <c r="AS54" i="9" s="1"/>
  <c r="AN41" i="9"/>
  <c r="AQ41" i="9"/>
  <c r="AS41" i="9" s="1"/>
  <c r="AN172" i="9"/>
  <c r="AQ172" i="9"/>
  <c r="AS172" i="9" s="1"/>
  <c r="AN134" i="9"/>
  <c r="AQ134" i="9"/>
  <c r="AS134" i="9" s="1"/>
  <c r="AN84" i="9"/>
  <c r="AQ84" i="9"/>
  <c r="AS84" i="9" s="1"/>
  <c r="AN433" i="9"/>
  <c r="AQ433" i="9"/>
  <c r="AS433" i="9" s="1"/>
  <c r="AN260" i="9"/>
  <c r="AQ260" i="9"/>
  <c r="AS260" i="9" s="1"/>
  <c r="AN244" i="9"/>
  <c r="AQ244" i="9"/>
  <c r="AS244" i="9" s="1"/>
  <c r="AN424" i="9"/>
  <c r="AQ424" i="9"/>
  <c r="AS424" i="9" s="1"/>
  <c r="AN28" i="9"/>
  <c r="AQ28" i="9"/>
  <c r="AS28" i="9" s="1"/>
  <c r="AN343" i="9"/>
  <c r="AQ343" i="9"/>
  <c r="AS343" i="9" s="1"/>
  <c r="AN251" i="9"/>
  <c r="AQ251" i="9"/>
  <c r="AS251" i="9" s="1"/>
  <c r="AN171" i="9"/>
  <c r="AQ171" i="9"/>
  <c r="AS171" i="9" s="1"/>
  <c r="AN415" i="9"/>
  <c r="AQ415" i="9"/>
  <c r="AS415" i="9" s="1"/>
  <c r="AN430" i="9"/>
  <c r="AQ430" i="9"/>
  <c r="AS430" i="9" s="1"/>
  <c r="AN425" i="9"/>
  <c r="AQ425" i="9"/>
  <c r="AS425" i="9" s="1"/>
  <c r="AN456" i="9"/>
  <c r="AQ456" i="9"/>
  <c r="AS456" i="9" s="1"/>
  <c r="AN34" i="9"/>
  <c r="AQ34" i="9"/>
  <c r="AS34" i="9" s="1"/>
  <c r="AN22" i="9"/>
  <c r="AQ22" i="9"/>
  <c r="AS22" i="9" s="1"/>
  <c r="AN233" i="9"/>
  <c r="AQ233" i="9"/>
  <c r="AS233" i="9" s="1"/>
  <c r="AN443" i="9"/>
  <c r="AQ443" i="9"/>
  <c r="AS443" i="9" s="1"/>
  <c r="AN475" i="9"/>
  <c r="AQ475" i="9"/>
  <c r="AS475" i="9" s="1"/>
  <c r="AN201" i="9"/>
  <c r="AQ201" i="9"/>
  <c r="AS201" i="9" s="1"/>
  <c r="AN352" i="9"/>
  <c r="AQ352" i="9"/>
  <c r="AS352" i="9" s="1"/>
  <c r="AN409" i="9"/>
  <c r="AQ409" i="9"/>
  <c r="AS409" i="9" s="1"/>
  <c r="AN17" i="9"/>
  <c r="AQ17" i="9"/>
  <c r="AS17" i="9" s="1"/>
  <c r="AN155" i="9"/>
  <c r="AQ155" i="9"/>
  <c r="AS155" i="9" s="1"/>
  <c r="AN389" i="9"/>
  <c r="AQ389" i="9"/>
  <c r="AS389" i="9" s="1"/>
  <c r="AN465" i="9"/>
  <c r="AQ465" i="9"/>
  <c r="AS465" i="9" s="1"/>
  <c r="AN478" i="9"/>
  <c r="AQ478" i="9"/>
  <c r="AS478" i="9" s="1"/>
  <c r="AN47" i="9"/>
  <c r="AQ47" i="9"/>
  <c r="AS47" i="9" s="1"/>
  <c r="AN319" i="9"/>
  <c r="AQ319" i="9"/>
  <c r="AS319" i="9" s="1"/>
  <c r="AN452" i="9"/>
  <c r="AQ452" i="9"/>
  <c r="AS452" i="9" s="1"/>
  <c r="AN493" i="9"/>
  <c r="AQ493" i="9"/>
  <c r="AS493" i="9" s="1"/>
  <c r="AN100" i="9"/>
  <c r="AQ100" i="9"/>
  <c r="AS100" i="9" s="1"/>
  <c r="AN176" i="9"/>
  <c r="AQ176" i="9"/>
  <c r="AS176" i="9" s="1"/>
  <c r="AN230" i="9"/>
  <c r="AQ230" i="9"/>
  <c r="AS230" i="9" s="1"/>
  <c r="AN381" i="9"/>
  <c r="AQ381" i="9"/>
  <c r="AS381" i="9" s="1"/>
  <c r="AN216" i="9"/>
  <c r="AQ216" i="9"/>
  <c r="AS216" i="9" s="1"/>
  <c r="AN461" i="9"/>
  <c r="AQ461" i="9"/>
  <c r="AS461" i="9" s="1"/>
  <c r="AN502" i="9"/>
  <c r="AQ502" i="9"/>
  <c r="AS502" i="9" s="1"/>
  <c r="AN96" i="9"/>
  <c r="AQ96" i="9"/>
  <c r="AS96" i="9" s="1"/>
  <c r="AN322" i="9"/>
  <c r="AQ322" i="9"/>
  <c r="AS322" i="9" s="1"/>
  <c r="AN444" i="9"/>
  <c r="AQ444" i="9"/>
  <c r="AS444" i="9" s="1"/>
  <c r="AN150" i="9"/>
  <c r="AQ150" i="9"/>
  <c r="AS150" i="9" s="1"/>
  <c r="AN401" i="9"/>
  <c r="AQ401" i="9"/>
  <c r="AS401" i="9" s="1"/>
  <c r="AN184" i="9"/>
  <c r="AQ184" i="9"/>
  <c r="AS184" i="9" s="1"/>
  <c r="AN302" i="9"/>
  <c r="AQ302" i="9"/>
  <c r="AS302" i="9" s="1"/>
  <c r="AN178" i="9"/>
  <c r="AQ178" i="9"/>
  <c r="AS178" i="9" s="1"/>
  <c r="AN262" i="9"/>
  <c r="AQ262" i="9"/>
  <c r="AS262" i="9" s="1"/>
  <c r="AN211" i="9"/>
  <c r="AQ211" i="9"/>
  <c r="AS211" i="9" s="1"/>
  <c r="AN275" i="9"/>
  <c r="AQ275" i="9"/>
  <c r="AS275" i="9" s="1"/>
  <c r="AN474" i="9"/>
  <c r="AQ474" i="9"/>
  <c r="AS474" i="9" s="1"/>
  <c r="AN295" i="9"/>
  <c r="AQ295" i="9"/>
  <c r="AS295" i="9" s="1"/>
  <c r="AN64" i="9"/>
  <c r="AQ64" i="9"/>
  <c r="AS64" i="9" s="1"/>
  <c r="AN334" i="9"/>
  <c r="AQ334" i="9"/>
  <c r="AS334" i="9" s="1"/>
  <c r="AN361" i="9"/>
  <c r="AQ361" i="9"/>
  <c r="AS361" i="9" s="1"/>
  <c r="AN69" i="9"/>
  <c r="AQ69" i="9"/>
  <c r="AS69" i="9" s="1"/>
  <c r="AN145" i="9"/>
  <c r="AQ145" i="9"/>
  <c r="AS145" i="9" s="1"/>
  <c r="AN58" i="9"/>
  <c r="AQ58" i="9"/>
  <c r="AS58" i="9" s="1"/>
  <c r="AN333" i="9"/>
  <c r="AQ333" i="9"/>
  <c r="AS333" i="9" s="1"/>
  <c r="AN242" i="9"/>
  <c r="AQ242" i="9"/>
  <c r="AS242" i="9" s="1"/>
  <c r="AN413" i="9"/>
  <c r="AQ413" i="9"/>
  <c r="AS413" i="9" s="1"/>
  <c r="AN188" i="9"/>
  <c r="AQ188" i="9"/>
  <c r="AS188" i="9" s="1"/>
  <c r="AN508" i="9"/>
  <c r="AQ508" i="9"/>
  <c r="AS508" i="9" s="1"/>
  <c r="AN59" i="9"/>
  <c r="AQ59" i="9"/>
  <c r="AS59" i="9" s="1"/>
  <c r="AN335" i="9"/>
  <c r="AQ335" i="9"/>
  <c r="AS335" i="9" s="1"/>
  <c r="AN95" i="9"/>
  <c r="AQ95" i="9"/>
  <c r="AS95" i="9" s="1"/>
  <c r="AN125" i="9"/>
  <c r="AQ125" i="9"/>
  <c r="AS125" i="9" s="1"/>
  <c r="AN79" i="9"/>
  <c r="AQ79" i="9"/>
  <c r="AS79" i="9" s="1"/>
  <c r="AN223" i="9"/>
  <c r="AQ223" i="9"/>
  <c r="AS223" i="9" s="1"/>
  <c r="AN473" i="9"/>
  <c r="AQ473" i="9"/>
  <c r="AS473" i="9" s="1"/>
  <c r="AN331" i="9"/>
  <c r="AQ331" i="9"/>
  <c r="AS331" i="9" s="1"/>
  <c r="AN61" i="9"/>
  <c r="AQ61" i="9"/>
  <c r="AS61" i="9" s="1"/>
  <c r="AN299" i="9"/>
  <c r="AQ299" i="9"/>
  <c r="AS299" i="9" s="1"/>
  <c r="AN418" i="9"/>
  <c r="AQ418" i="9"/>
  <c r="AS418" i="9" s="1"/>
  <c r="AN342" i="9"/>
  <c r="AQ342" i="9"/>
  <c r="AS342" i="9" s="1"/>
  <c r="AN365" i="9"/>
  <c r="AQ365" i="9"/>
  <c r="AS365" i="9" s="1"/>
  <c r="AN146" i="9"/>
  <c r="AQ146" i="9"/>
  <c r="AS146" i="9" s="1"/>
  <c r="AN164" i="9"/>
  <c r="AQ164" i="9"/>
  <c r="AS164" i="9" s="1"/>
  <c r="AN18" i="9"/>
  <c r="AQ18" i="9"/>
  <c r="AS18" i="9" s="1"/>
  <c r="AN51" i="9"/>
  <c r="AQ51" i="9"/>
  <c r="AS51" i="9" s="1"/>
  <c r="AN116" i="9"/>
  <c r="AQ116" i="9"/>
  <c r="AS116" i="9" s="1"/>
  <c r="AN194" i="9"/>
  <c r="AQ194" i="9"/>
  <c r="AS194" i="9" s="1"/>
  <c r="AN142" i="9"/>
  <c r="AQ142" i="9"/>
  <c r="AS142" i="9" s="1"/>
  <c r="AN119" i="9"/>
  <c r="AQ119" i="9"/>
  <c r="AS119" i="9" s="1"/>
  <c r="AN68" i="9"/>
  <c r="AQ68" i="9"/>
  <c r="AS68" i="9" s="1"/>
  <c r="AN420" i="9"/>
  <c r="AQ420" i="9"/>
  <c r="AS420" i="9" s="1"/>
  <c r="AN419" i="9"/>
  <c r="AQ419" i="9"/>
  <c r="AS419" i="9" s="1"/>
  <c r="AN477" i="9"/>
  <c r="AQ477" i="9"/>
  <c r="AS477" i="9" s="1"/>
  <c r="AN193" i="9"/>
  <c r="AQ193" i="9"/>
  <c r="AS193" i="9" s="1"/>
  <c r="AN168" i="9"/>
  <c r="AQ168" i="9"/>
  <c r="AS168" i="9" s="1"/>
  <c r="AN83" i="9"/>
  <c r="AQ83" i="9"/>
  <c r="AS83" i="9" s="1"/>
  <c r="AN226" i="9"/>
  <c r="AQ226" i="9"/>
  <c r="AS226" i="9" s="1"/>
  <c r="AN303" i="9"/>
  <c r="AQ303" i="9"/>
  <c r="AS303" i="9" s="1"/>
  <c r="AN336" i="9"/>
  <c r="AQ336" i="9"/>
  <c r="AS336" i="9" s="1"/>
  <c r="AN364" i="9"/>
  <c r="AQ364" i="9"/>
  <c r="AS364" i="9" s="1"/>
  <c r="AN416" i="9"/>
  <c r="AQ416" i="9"/>
  <c r="AS416" i="9" s="1"/>
  <c r="AN271" i="9"/>
  <c r="AQ271" i="9"/>
  <c r="AS271" i="9" s="1"/>
  <c r="AN44" i="9"/>
  <c r="AQ44" i="9"/>
  <c r="AS44" i="9" s="1"/>
  <c r="AN272" i="9"/>
  <c r="AQ272" i="9"/>
  <c r="AS272" i="9" s="1"/>
  <c r="AN428" i="9"/>
  <c r="AQ428" i="9"/>
  <c r="AS428" i="9" s="1"/>
  <c r="AN384" i="9"/>
  <c r="AQ384" i="9"/>
  <c r="AS384" i="9" s="1"/>
  <c r="AN222" i="9"/>
  <c r="AQ222" i="9"/>
  <c r="AS222" i="9" s="1"/>
  <c r="AN238" i="9"/>
  <c r="AQ238" i="9"/>
  <c r="AS238" i="9" s="1"/>
  <c r="AN137" i="9"/>
  <c r="AQ137" i="9"/>
  <c r="AS137" i="9" s="1"/>
  <c r="AN427" i="9"/>
  <c r="AQ427" i="9"/>
  <c r="AS427" i="9" s="1"/>
  <c r="AN209" i="9"/>
  <c r="AQ209" i="9"/>
  <c r="AS209" i="9" s="1"/>
  <c r="AN279" i="9"/>
  <c r="AQ279" i="9"/>
  <c r="AS279" i="9" s="1"/>
  <c r="AN283" i="9"/>
  <c r="AQ283" i="9"/>
  <c r="AS283" i="9" s="1"/>
  <c r="AN506" i="9"/>
  <c r="AQ506" i="9"/>
  <c r="AS506" i="9" s="1"/>
  <c r="AN21" i="9"/>
  <c r="AQ21" i="9"/>
  <c r="AS21" i="9" s="1"/>
  <c r="AN292" i="9"/>
  <c r="AQ292" i="9"/>
  <c r="AS292" i="9" s="1"/>
  <c r="AN270" i="9"/>
  <c r="AQ270" i="9"/>
  <c r="AS270" i="9" s="1"/>
  <c r="AN509" i="9"/>
  <c r="AQ509" i="9"/>
  <c r="AS509" i="9" s="1"/>
  <c r="AN485" i="9"/>
  <c r="AQ485" i="9"/>
  <c r="AS485" i="9" s="1"/>
  <c r="AN75" i="9"/>
  <c r="AQ75" i="9"/>
  <c r="AS75" i="9" s="1"/>
  <c r="AN120" i="9"/>
  <c r="AQ120" i="9"/>
  <c r="AS120" i="9" s="1"/>
  <c r="AN340" i="9"/>
  <c r="AQ340" i="9"/>
  <c r="AS340" i="9" s="1"/>
  <c r="AN239" i="9"/>
  <c r="AQ239" i="9"/>
  <c r="AS239" i="9" s="1"/>
  <c r="AN281" i="9"/>
  <c r="AQ281" i="9"/>
  <c r="AS281" i="9" s="1"/>
  <c r="AN469" i="9"/>
  <c r="AQ469" i="9"/>
  <c r="AS469" i="9" s="1"/>
  <c r="AN408" i="9"/>
  <c r="AQ408" i="9"/>
  <c r="AS408" i="9" s="1"/>
  <c r="D15" i="6"/>
  <c r="F15" i="6"/>
  <c r="D31" i="5"/>
  <c r="AN301" i="9"/>
  <c r="AQ301" i="9"/>
  <c r="AS301" i="9" s="1"/>
  <c r="AN196" i="9"/>
  <c r="AQ196" i="9"/>
  <c r="AS196" i="9" s="1"/>
  <c r="AN338" i="9"/>
  <c r="AQ338" i="9"/>
  <c r="AS338" i="9" s="1"/>
  <c r="AN414" i="9"/>
  <c r="AQ414" i="9"/>
  <c r="AS414" i="9" s="1"/>
  <c r="AN232" i="9"/>
  <c r="AQ232" i="9"/>
  <c r="AS232" i="9" s="1"/>
  <c r="AN56" i="9"/>
  <c r="AQ56" i="9"/>
  <c r="AS56" i="9" s="1"/>
  <c r="AN318" i="9"/>
  <c r="AQ318" i="9"/>
  <c r="AS318" i="9" s="1"/>
  <c r="AN392" i="9"/>
  <c r="AQ392" i="9"/>
  <c r="AS392" i="9" s="1"/>
  <c r="AN136" i="9"/>
  <c r="AQ136" i="9"/>
  <c r="AS136" i="9" s="1"/>
  <c r="AN491" i="9"/>
  <c r="AQ491" i="9"/>
  <c r="AS491" i="9" s="1"/>
  <c r="AN387" i="9"/>
  <c r="AQ387" i="9"/>
  <c r="AS387" i="9" s="1"/>
  <c r="AN390" i="9"/>
  <c r="AQ390" i="9"/>
  <c r="AS390" i="9" s="1"/>
  <c r="AN460" i="9"/>
  <c r="AQ460" i="9"/>
  <c r="AS460" i="9" s="1"/>
  <c r="AN33" i="9"/>
  <c r="AQ33" i="9"/>
  <c r="AS33" i="9" s="1"/>
  <c r="AN107" i="9"/>
  <c r="AQ107" i="9"/>
  <c r="AS107" i="9" s="1"/>
  <c r="AN373" i="9"/>
  <c r="AQ373" i="9"/>
  <c r="AS373" i="9" s="1"/>
  <c r="AN126" i="9"/>
  <c r="AQ126" i="9"/>
  <c r="AS126" i="9" s="1"/>
  <c r="AN86" i="9"/>
  <c r="AQ86" i="9"/>
  <c r="AS86" i="9" s="1"/>
  <c r="AN321" i="9"/>
  <c r="AQ321" i="9"/>
  <c r="AS321" i="9" s="1"/>
  <c r="AN32" i="9"/>
  <c r="AQ32" i="9"/>
  <c r="AS32" i="9" s="1"/>
  <c r="AN266" i="9"/>
  <c r="AQ266" i="9"/>
  <c r="AS266" i="9" s="1"/>
  <c r="AN130" i="9"/>
  <c r="AQ130" i="9"/>
  <c r="AS130" i="9" s="1"/>
  <c r="AN378" i="9"/>
  <c r="AQ378" i="9"/>
  <c r="AS378" i="9" s="1"/>
  <c r="AN87" i="9"/>
  <c r="AQ87" i="9"/>
  <c r="AS87" i="9" s="1"/>
  <c r="AN156" i="9"/>
  <c r="AQ156" i="9"/>
  <c r="AS156" i="9" s="1"/>
  <c r="AN314" i="9"/>
  <c r="AQ314" i="9"/>
  <c r="AS314" i="9" s="1"/>
  <c r="AN380" i="9"/>
  <c r="AQ380" i="9"/>
  <c r="AS380" i="9" s="1"/>
  <c r="AN48" i="9"/>
  <c r="AQ48" i="9"/>
  <c r="AS48" i="9" s="1"/>
  <c r="AN123" i="9"/>
  <c r="AQ123" i="9"/>
  <c r="AS123" i="9" s="1"/>
  <c r="AN157" i="9"/>
  <c r="AQ157" i="9"/>
  <c r="AS157" i="9" s="1"/>
  <c r="AN212" i="9"/>
  <c r="AQ212" i="9"/>
  <c r="AS212" i="9" s="1"/>
  <c r="AN105" i="9"/>
  <c r="AQ105" i="9"/>
  <c r="AS105" i="9" s="1"/>
  <c r="AN368" i="9"/>
  <c r="AQ368" i="9"/>
  <c r="AS368" i="9" s="1"/>
  <c r="AN19" i="9"/>
  <c r="AQ19" i="9"/>
  <c r="AS19" i="9" s="1"/>
  <c r="AN273" i="9"/>
  <c r="AQ273" i="9"/>
  <c r="AS273" i="9" s="1"/>
  <c r="AN67" i="9"/>
  <c r="AQ67" i="9"/>
  <c r="AS67" i="9" s="1"/>
  <c r="AN330" i="9"/>
  <c r="AQ330" i="9"/>
  <c r="AS330" i="9" s="1"/>
  <c r="AN296" i="9"/>
  <c r="AQ296" i="9"/>
  <c r="AS296" i="9" s="1"/>
  <c r="AN490" i="9"/>
  <c r="AQ490" i="9"/>
  <c r="AS490" i="9" s="1"/>
  <c r="AN118" i="9"/>
  <c r="AQ118" i="9"/>
  <c r="AS118" i="9" s="1"/>
  <c r="AN221" i="9"/>
  <c r="AQ221" i="9"/>
  <c r="AS221" i="9" s="1"/>
  <c r="AN329" i="9"/>
  <c r="AQ329" i="9"/>
  <c r="AS329" i="9" s="1"/>
  <c r="N26" i="3"/>
  <c r="K72" i="3"/>
  <c r="K74" i="3" s="1"/>
  <c r="L46" i="3"/>
  <c r="L52" i="3" s="1"/>
  <c r="L53" i="3" s="1"/>
  <c r="AN422" i="9"/>
  <c r="AQ422" i="9"/>
  <c r="AS422" i="9" s="1"/>
  <c r="AN450" i="9"/>
  <c r="AQ450" i="9"/>
  <c r="AS450" i="9" s="1"/>
  <c r="AN471" i="9"/>
  <c r="AQ471" i="9"/>
  <c r="AS471" i="9" s="1"/>
  <c r="AN122" i="9"/>
  <c r="AQ122" i="9"/>
  <c r="AS122" i="9" s="1"/>
  <c r="AN324" i="9"/>
  <c r="AQ324" i="9"/>
  <c r="AS324" i="9" s="1"/>
  <c r="AN224" i="9"/>
  <c r="AQ224" i="9"/>
  <c r="AS224" i="9" s="1"/>
  <c r="AN109" i="9"/>
  <c r="AQ109" i="9"/>
  <c r="AS109" i="9" s="1"/>
  <c r="D16" i="5"/>
  <c r="D28" i="6"/>
  <c r="D15" i="5"/>
  <c r="AZ19" i="9" s="1"/>
  <c r="F28" i="6"/>
  <c r="AN175" i="9"/>
  <c r="AQ175" i="9"/>
  <c r="AS175" i="9" s="1"/>
  <c r="AN93" i="9"/>
  <c r="AQ93" i="9"/>
  <c r="AS93" i="9" s="1"/>
  <c r="AN484" i="9"/>
  <c r="AQ484" i="9"/>
  <c r="AS484" i="9" s="1"/>
  <c r="AN445" i="9"/>
  <c r="AQ445" i="9"/>
  <c r="AS445" i="9" s="1"/>
  <c r="AN241" i="9"/>
  <c r="AQ241" i="9"/>
  <c r="AS241" i="9" s="1"/>
  <c r="AN138" i="9"/>
  <c r="AQ138" i="9"/>
  <c r="AS138" i="9" s="1"/>
  <c r="AN339" i="9"/>
  <c r="AQ339" i="9"/>
  <c r="AS339" i="9" s="1"/>
  <c r="AN29" i="9"/>
  <c r="AQ29" i="9"/>
  <c r="AS29" i="9" s="1"/>
  <c r="AN154" i="9"/>
  <c r="AQ154" i="9"/>
  <c r="AS154" i="9" s="1"/>
  <c r="AN405" i="9"/>
  <c r="AQ405" i="9"/>
  <c r="AS405" i="9" s="1"/>
  <c r="L72" i="3"/>
  <c r="L74" i="3" s="1"/>
  <c r="M46" i="3"/>
  <c r="AN170" i="9"/>
  <c r="AQ170" i="9"/>
  <c r="AS170" i="9" s="1"/>
  <c r="AN375" i="9"/>
  <c r="AQ375" i="9"/>
  <c r="AS375" i="9" s="1"/>
  <c r="AN46" i="9"/>
  <c r="AQ46" i="9"/>
  <c r="AS46" i="9" s="1"/>
  <c r="AN371" i="9"/>
  <c r="AQ371" i="9"/>
  <c r="AS371" i="9" s="1"/>
  <c r="AN458" i="9"/>
  <c r="AQ458" i="9"/>
  <c r="AS458" i="9" s="1"/>
  <c r="AN152" i="9"/>
  <c r="AQ152" i="9"/>
  <c r="AS152" i="9" s="1"/>
  <c r="AN228" i="9"/>
  <c r="AQ228" i="9"/>
  <c r="AS228" i="9" s="1"/>
  <c r="AN388" i="9"/>
  <c r="AQ388" i="9"/>
  <c r="AS388" i="9" s="1"/>
  <c r="AN376" i="9"/>
  <c r="AQ376" i="9"/>
  <c r="AS376" i="9" s="1"/>
  <c r="AN237" i="9"/>
  <c r="AQ237" i="9"/>
  <c r="AS237" i="9" s="1"/>
  <c r="AN110" i="9"/>
  <c r="AQ110" i="9"/>
  <c r="AS110" i="9" s="1"/>
  <c r="AN143" i="9"/>
  <c r="AQ143" i="9"/>
  <c r="AS143" i="9" s="1"/>
  <c r="AN311" i="9"/>
  <c r="AQ311" i="9"/>
  <c r="AS311" i="9" s="1"/>
  <c r="AN268" i="9"/>
  <c r="AQ268" i="9"/>
  <c r="AS268" i="9" s="1"/>
  <c r="AN102" i="9"/>
  <c r="AQ102" i="9"/>
  <c r="AS102" i="9" s="1"/>
  <c r="AN400" i="9"/>
  <c r="AQ400" i="9"/>
  <c r="AS400" i="9" s="1"/>
  <c r="AN23" i="9"/>
  <c r="AQ23" i="9"/>
  <c r="AS23" i="9" s="1"/>
  <c r="AN225" i="9"/>
  <c r="AQ225" i="9"/>
  <c r="AS225" i="9" s="1"/>
  <c r="AN344" i="9"/>
  <c r="AQ344" i="9"/>
  <c r="AS344" i="9" s="1"/>
  <c r="AN92" i="9"/>
  <c r="AQ92" i="9"/>
  <c r="AS92" i="9" s="1"/>
  <c r="AN259" i="9"/>
  <c r="AQ259" i="9"/>
  <c r="AS259" i="9" s="1"/>
  <c r="AN158" i="9"/>
  <c r="AQ158" i="9"/>
  <c r="AS158" i="9" s="1"/>
  <c r="AN26" i="9"/>
  <c r="AQ26" i="9"/>
  <c r="AS26" i="9" s="1"/>
  <c r="AN140" i="9"/>
  <c r="AQ140" i="9"/>
  <c r="AS140" i="9" s="1"/>
  <c r="AN177" i="9"/>
  <c r="AQ177" i="9"/>
  <c r="AS177" i="9" s="1"/>
  <c r="AN80" i="9"/>
  <c r="AQ80" i="9"/>
  <c r="AS80" i="9" s="1"/>
  <c r="AN208" i="9"/>
  <c r="AQ208" i="9"/>
  <c r="AS208" i="9" s="1"/>
  <c r="AN98" i="9"/>
  <c r="AQ98" i="9"/>
  <c r="AS98" i="9" s="1"/>
  <c r="AN467" i="9"/>
  <c r="AQ467" i="9"/>
  <c r="AS467" i="9" s="1"/>
  <c r="AN359" i="9"/>
  <c r="AQ359" i="9"/>
  <c r="AS359" i="9" s="1"/>
  <c r="AN310" i="9"/>
  <c r="AQ310" i="9"/>
  <c r="AS310" i="9" s="1"/>
  <c r="AN148" i="9"/>
  <c r="AQ148" i="9"/>
  <c r="AS148" i="9" s="1"/>
  <c r="AN412" i="9"/>
  <c r="AQ412" i="9"/>
  <c r="AS412" i="9" s="1"/>
  <c r="AN297" i="9"/>
  <c r="AQ297" i="9"/>
  <c r="AS297" i="9" s="1"/>
  <c r="AN274" i="9"/>
  <c r="AQ274" i="9"/>
  <c r="AS274" i="9" s="1"/>
  <c r="AN269" i="9"/>
  <c r="AQ269" i="9"/>
  <c r="AS269" i="9" s="1"/>
  <c r="AN423" i="9"/>
  <c r="AQ423" i="9"/>
  <c r="AS423" i="9" s="1"/>
  <c r="AN440" i="9"/>
  <c r="AQ440" i="9"/>
  <c r="AS440" i="9" s="1"/>
  <c r="AN195" i="9"/>
  <c r="AQ195" i="9"/>
  <c r="AS195" i="9" s="1"/>
  <c r="AN229" i="9"/>
  <c r="AQ229" i="9"/>
  <c r="AS229" i="9" s="1"/>
  <c r="AN448" i="9"/>
  <c r="AQ448" i="9"/>
  <c r="AS448" i="9" s="1"/>
  <c r="AN162" i="9"/>
  <c r="AQ162" i="9"/>
  <c r="AS162" i="9" s="1"/>
  <c r="AN442" i="9"/>
  <c r="AQ442" i="9"/>
  <c r="AS442" i="9" s="1"/>
  <c r="AN293" i="9"/>
  <c r="AQ293" i="9"/>
  <c r="AS293" i="9" s="1"/>
  <c r="AN374" i="9"/>
  <c r="AQ374" i="9"/>
  <c r="AS374" i="9" s="1"/>
  <c r="AN457" i="9"/>
  <c r="AQ457" i="9"/>
  <c r="AS457" i="9" s="1"/>
  <c r="AN27" i="9"/>
  <c r="AQ27" i="9"/>
  <c r="AS27" i="9" s="1"/>
  <c r="AN348" i="9"/>
  <c r="AQ348" i="9"/>
  <c r="AS348" i="9" s="1"/>
  <c r="AN252" i="9"/>
  <c r="AQ252" i="9"/>
  <c r="AS252" i="9" s="1"/>
  <c r="AN447" i="9"/>
  <c r="AQ447" i="9"/>
  <c r="AS447" i="9" s="1"/>
  <c r="AN99" i="9"/>
  <c r="AQ99" i="9"/>
  <c r="AS99" i="9" s="1"/>
  <c r="AN391" i="9"/>
  <c r="AQ391" i="9"/>
  <c r="AS391" i="9" s="1"/>
  <c r="AN258" i="9"/>
  <c r="AQ258" i="9"/>
  <c r="AS258" i="9" s="1"/>
  <c r="AN316" i="9"/>
  <c r="AQ316" i="9"/>
  <c r="AS316" i="9" s="1"/>
  <c r="AN470" i="9"/>
  <c r="AQ470" i="9"/>
  <c r="AS470" i="9" s="1"/>
  <c r="AN74" i="9"/>
  <c r="AQ74" i="9"/>
  <c r="AS74" i="9" s="1"/>
  <c r="AN181" i="9"/>
  <c r="AQ181" i="9"/>
  <c r="AS181" i="9" s="1"/>
  <c r="AN199" i="9"/>
  <c r="AQ199" i="9"/>
  <c r="AS199" i="9" s="1"/>
  <c r="AN202" i="9"/>
  <c r="AQ202" i="9"/>
  <c r="AS202" i="9" s="1"/>
  <c r="AN403" i="9"/>
  <c r="AQ403" i="9"/>
  <c r="AS403" i="9" s="1"/>
  <c r="AN265" i="9"/>
  <c r="AQ265" i="9"/>
  <c r="AS265" i="9" s="1"/>
  <c r="AN501" i="9"/>
  <c r="AQ501" i="9"/>
  <c r="AS501" i="9" s="1"/>
  <c r="M52" i="3" l="1"/>
  <c r="AY63" i="9"/>
  <c r="AY27" i="9"/>
  <c r="AY25" i="9"/>
  <c r="AS16" i="9"/>
  <c r="N28" i="3"/>
  <c r="F32" i="6"/>
  <c r="F20" i="6"/>
  <c r="D20" i="6"/>
  <c r="D32" i="6"/>
  <c r="N27" i="3"/>
  <c r="L60" i="3"/>
  <c r="M53" i="3"/>
  <c r="L78" i="3"/>
  <c r="D30" i="5"/>
  <c r="D25" i="5"/>
  <c r="K78" i="3"/>
  <c r="K79" i="3" s="1"/>
  <c r="L77" i="3"/>
  <c r="AY98" i="9"/>
  <c r="AY61" i="9"/>
  <c r="AZ14" i="9"/>
  <c r="AZ12" i="9"/>
  <c r="AZ8" i="9"/>
  <c r="AZ13" i="9"/>
  <c r="AZ16" i="9"/>
  <c r="AY66" i="9" s="1"/>
  <c r="AZ15" i="9"/>
  <c r="AZ11" i="9"/>
  <c r="AZ7" i="9"/>
  <c r="AZ17" i="9"/>
  <c r="AZ10" i="9"/>
  <c r="AZ9" i="9"/>
  <c r="AZ18" i="9"/>
  <c r="AY99" i="9"/>
  <c r="N36" i="3" l="1"/>
  <c r="N29" i="3"/>
  <c r="M60" i="3"/>
  <c r="M63" i="3" s="1"/>
  <c r="M68" i="3" s="1"/>
  <c r="L63" i="3"/>
  <c r="L68" i="3" s="1"/>
  <c r="L79" i="3" s="1"/>
  <c r="M30" i="3"/>
  <c r="AY100" i="9"/>
  <c r="AY23" i="9"/>
  <c r="D19" i="6"/>
  <c r="F19" i="6"/>
  <c r="AY67" i="9"/>
  <c r="N71" i="3" l="1"/>
  <c r="N45" i="3"/>
  <c r="M37" i="3"/>
  <c r="M76" i="3"/>
  <c r="N30" i="3"/>
  <c r="N40" i="3"/>
  <c r="N46" i="3" l="1"/>
  <c r="M72" i="3"/>
  <c r="M74" i="3" s="1"/>
  <c r="N52" i="3"/>
  <c r="N53" i="3" s="1"/>
  <c r="N60" i="3" s="1"/>
  <c r="N76" i="3"/>
  <c r="N77" i="3" s="1"/>
  <c r="M77" i="3"/>
  <c r="N37" i="3"/>
  <c r="N72" i="3" s="1"/>
  <c r="N74" i="3" s="1"/>
  <c r="N78" i="3" s="1"/>
  <c r="D21" i="6"/>
  <c r="F21" i="6"/>
  <c r="N63" i="3" l="1"/>
  <c r="N68" i="3" s="1"/>
  <c r="N79" i="3" s="1"/>
  <c r="F6" i="6"/>
  <c r="D6" i="6"/>
  <c r="D20" i="5"/>
  <c r="M78" i="3"/>
  <c r="M79" i="3" s="1"/>
  <c r="D5" i="6" l="1"/>
  <c r="D34" i="6" s="1"/>
  <c r="F5" i="6"/>
  <c r="D32" i="5" l="1"/>
  <c r="D3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D14" authorId="0" shapeId="0" xr:uid="{00000000-0006-0000-0100-000001000000}">
      <text>
        <r>
          <rPr>
            <sz val="10"/>
            <rFont val="Arial"/>
            <family val="2"/>
          </rPr>
          <t>Fuente esperada (fila Base F14): lista de precios, contratos marco, sondeo comercial o benchmark de mercado.</t>
        </r>
      </text>
    </comment>
    <comment ref="D15" authorId="0" shapeId="0" xr:uid="{00000000-0006-0000-0100-000002000000}">
      <text>
        <r>
          <rPr>
            <sz val="10"/>
            <rFont val="Arial"/>
            <family val="2"/>
          </rPr>
          <t>Fuente esperada (fila Base F15): FNC (precio interno de referencia), contrato C de NY + diferencial, o cotización de cooperativas/trilladoras.</t>
        </r>
      </text>
    </comment>
    <comment ref="D16" authorId="0" shapeId="0" xr:uid="{00000000-0006-0000-0100-000003000000}">
      <text>
        <r>
          <rPr>
            <sz val="10"/>
            <rFont val="Arial"/>
            <family val="2"/>
          </rPr>
          <t>Fuente esperada (fila Base F16): meta y proyecciones del Banco de la República / encuestas de expectativas.</t>
        </r>
      </text>
    </comment>
    <comment ref="D19" authorId="0" shapeId="0" xr:uid="{00000000-0006-0000-0100-000004000000}">
      <text>
        <r>
          <rPr>
            <sz val="10"/>
            <rFont val="Arial"/>
            <family val="2"/>
          </rPr>
          <t>Fuente esperada: avalúo comercial o benchmark inmobiliario industrial (lonja).</t>
        </r>
      </text>
    </comment>
    <comment ref="D20" authorId="0" shapeId="0" xr:uid="{00000000-0006-0000-0100-000005000000}">
      <text>
        <r>
          <rPr>
            <sz val="10"/>
            <rFont val="Arial"/>
            <family val="2"/>
          </rPr>
          <t>Fuente esperada: presupuesto de obra, APU o $/m² de construcción industrial (Camacol).</t>
        </r>
      </text>
    </comment>
    <comment ref="D21" authorId="0" shapeId="0" xr:uid="{00000000-0006-0000-0100-000006000000}">
      <text>
        <r>
          <rPr>
            <sz val="10"/>
            <rFont val="Arial"/>
            <family val="2"/>
          </rPr>
          <t>Fuente esperada: cotización formal del fabricante, en moneda de origen.</t>
        </r>
      </text>
    </comment>
    <comment ref="D22" authorId="0" shapeId="0" xr:uid="{00000000-0006-0000-0100-000007000000}">
      <text>
        <r>
          <rPr>
            <sz val="10"/>
            <rFont val="Arial"/>
            <family val="2"/>
          </rPr>
          <t>Fuente esperada: TRM de referencia usada para la cotización/importación.</t>
        </r>
      </text>
    </comment>
    <comment ref="D32" authorId="0" shapeId="0" xr:uid="{00000000-0006-0000-0100-000008000000}">
      <text>
        <r>
          <rPr>
            <sz val="10"/>
            <rFont val="Arial"/>
            <family val="2"/>
          </rPr>
          <t>Fuente esperada: term sheet bancario o cotización de crédito (IBR + spread).</t>
        </r>
      </text>
    </comment>
    <comment ref="D37" authorId="0" shapeId="0" xr:uid="{00000000-0006-0000-0100-000009000000}">
      <text>
        <r>
          <rPr>
            <sz val="10"/>
            <rFont val="Arial"/>
            <family val="2"/>
          </rPr>
          <t>Fuente esperada: ficha técnica del proveedor de la tostadora.</t>
        </r>
      </text>
    </comment>
    <comment ref="D38" authorId="0" shapeId="0" xr:uid="{00000000-0006-0000-0100-00000A000000}">
      <text>
        <r>
          <rPr>
            <sz val="10"/>
            <rFont val="Arial"/>
            <family val="2"/>
          </rPr>
          <t>Fuente esperada: plan comercial y benchmarks de arranque del sector.</t>
        </r>
      </text>
    </comment>
    <comment ref="D42" authorId="0" shapeId="0" xr:uid="{00000000-0006-0000-0100-00000B000000}">
      <text>
        <r>
          <rPr>
            <sz val="10"/>
            <rFont val="Arial"/>
            <family val="2"/>
          </rPr>
          <t>Fuente esperada: ficha técnica del proceso o prueba de tostión (15–20% típico).</t>
        </r>
      </text>
    </comment>
    <comment ref="D44" authorId="0" shapeId="0" xr:uid="{00000000-0006-0000-0100-00000C000000}">
      <text>
        <r>
          <rPr>
            <sz val="10"/>
            <rFont val="Arial"/>
            <family val="2"/>
          </rPr>
          <t>Fuente esperada: presupuesto operativo detallado de nómina, arriendo, mantenimiento, seguros, vigilancia, administración y servicios de planta.</t>
        </r>
      </text>
    </comment>
    <comment ref="D47" authorId="0" shapeId="0" xr:uid="{00000000-0006-0000-0100-00000D000000}">
      <text>
        <r>
          <rPr>
            <sz val="10"/>
            <rFont val="Arial"/>
            <family val="2"/>
          </rPr>
          <t>Fuente esperada: condiciones comerciales negociadas con clientes (manual de proveedores de las cadenas).</t>
        </r>
      </text>
    </comment>
    <comment ref="D48" authorId="0" shapeId="0" xr:uid="{00000000-0006-0000-0100-00000E000000}">
      <text>
        <r>
          <rPr>
            <sz val="10"/>
            <rFont val="Arial"/>
            <family val="2"/>
          </rPr>
          <t>Fuente esperada: política de compras, rotación esperada y estacionalidad de cosecha del café.</t>
        </r>
      </text>
    </comment>
    <comment ref="D49" authorId="0" shapeId="0" xr:uid="{00000000-0006-0000-0100-00000F000000}">
      <text>
        <r>
          <rPr>
            <sz val="10"/>
            <rFont val="Arial"/>
            <family val="2"/>
          </rPr>
          <t>Fuente esperada: condiciones negociadas con cooperativas/trilladoras.</t>
        </r>
      </text>
    </comment>
    <comment ref="D53" authorId="0" shapeId="0" xr:uid="{00000000-0006-0000-0100-000010000000}">
      <text>
        <r>
          <rPr>
            <sz val="10"/>
            <rFont val="Arial"/>
            <family val="2"/>
          </rPr>
          <t>Fuente esperada: norma tributaria vigente (Estatuto Tributario) o supuesto fiscal documentado.</t>
        </r>
      </text>
    </comment>
    <comment ref="D54" authorId="0" shapeId="0" xr:uid="{00000000-0006-0000-0100-000011000000}">
      <text>
        <r>
          <rPr>
            <sz val="10"/>
            <rFont val="Arial"/>
            <family val="2"/>
          </rPr>
          <t>Fuente esperada: CAPM ajustado Colombia (Rf + beta×PRM + EMBI) o tasa de oportunidad declarada del inversionista.</t>
        </r>
      </text>
    </comment>
    <comment ref="D57" authorId="0" shapeId="0" xr:uid="{00000000-0006-0000-0100-000012000000}">
      <text>
        <r>
          <rPr>
            <sz val="10"/>
            <rFont val="Arial"/>
            <family val="2"/>
          </rPr>
          <t>Fuente esperada: term sheet bancario o política de riesgo crediticio.</t>
        </r>
      </text>
    </comment>
  </commentList>
</comments>
</file>

<file path=xl/sharedStrings.xml><?xml version="1.0" encoding="utf-8"?>
<sst xmlns="http://schemas.openxmlformats.org/spreadsheetml/2006/main" count="564" uniqueCount="449">
  <si>
    <t>TOSTADORA DEL ALTO S.A.S. — Modelo Integrado de Evaluación Financiera de Proyectos (Estándar FAST)</t>
  </si>
  <si>
    <t>Estructura</t>
  </si>
  <si>
    <t>P&amp;G → Flujo de Caja (método indirecto) → Balance General → Flujo de Caja Libre → WACC y valoración.</t>
  </si>
  <si>
    <t>Partida doble</t>
  </si>
  <si>
    <t>La utilidad neta fluye a utilidades retenidas; el saldo de caja del flujo alimenta el Balance; la fila CONTROL verifica Activo = Pasivo + Patrimonio en todos los años. El Balance cuadra por construcción, nunca por plug.</t>
  </si>
  <si>
    <t>Estándar FAST</t>
  </si>
  <si>
    <t>Inputs en azul solo en 1.Inputs (única fuente de verdad). Fórmulas en negro. Vínculos entre hojas en verde. Hoja 5.Checks vigila la integridad; si un check falla, el modelo no es presentable.</t>
  </si>
  <si>
    <t>Horizonte</t>
  </si>
  <si>
    <t>Año 0 (2027): construcción y cierre financiero. Años 1–10: operación. COP nominales, anual.</t>
  </si>
  <si>
    <t>Escenarios</t>
  </si>
  <si>
    <t>Selector 1.Inputs!D6 — 1 Base, 2 Optimista, 3 Pesimista.</t>
  </si>
  <si>
    <t>Valor residual</t>
  </si>
  <si>
    <t>Se reconoce únicamente en el FCL (hoja 3) como valor de liquidación analítico al cierre del año 10: valor en libros de depreciables, recuperación del lote y del KTN. Los estados financieros (hoja 2) NO contabilizan la venta: son estados de empresa en marcha.</t>
  </si>
  <si>
    <t>Política fiscal</t>
  </si>
  <si>
    <t>El impuesto se causa sobre la base gravable tras compensar pérdidas fiscales de años anteriores (NOL, sin límite temporal en esta versión didáctica) y se paga al año siguiente.</t>
  </si>
  <si>
    <t>Política de dividendos</t>
  </si>
  <si>
    <t>Payout sobre utilidad neta positiva, limitado a la caja disponible al cierre del año anterior; se pagan el año siguiente al decreto.</t>
  </si>
  <si>
    <t>Análisis probabilístico</t>
  </si>
  <si>
    <t>La hoja 8.MonteCarlo contiene la simulación con fórmulas vivas (500 iteraciones por F9, sin macros): distribuciones editables sobre café verde, utilización, precio e IPC; VAN por iteración con el mismo motor analítico del FCL; estadísticos, VaR 95%, probabilidad de VAN negativo e histograma. El archivo es volátil por RAND(): cada edición re-simula.</t>
  </si>
  <si>
    <t>Curso</t>
  </si>
  <si>
    <t>EFC60 Modelaje Financiero — CESA. Prof. Jhon Jiménez.</t>
  </si>
  <si>
    <t>Protección</t>
  </si>
  <si>
    <t>Libro completamente desprotegido: todas las hojas son editables. La única fuente de verdad sigue siendo 1.Inputs; ante cualquier edición del motor de la hoja 8, reconciliar contra la fila BASE (diferencia $0).</t>
  </si>
  <si>
    <t>1. INPUTS — Única fuente de verdad</t>
  </si>
  <si>
    <t>SELECTOR DE ESCENARIO</t>
  </si>
  <si>
    <t>Escenario activo (1=Base, 2=Optimista, 3=Pesimista)</t>
  </si>
  <si>
    <t>HORIZONTE</t>
  </si>
  <si>
    <t>Año inicial (construcción)</t>
  </si>
  <si>
    <t>Años de operación</t>
  </si>
  <si>
    <t>DRIVERS POR ESCENARIO</t>
  </si>
  <si>
    <t>ACTIVO</t>
  </si>
  <si>
    <t>Base</t>
  </si>
  <si>
    <t>Optimista</t>
  </si>
  <si>
    <t>Pesimista</t>
  </si>
  <si>
    <t>Utilización plena (desde año 3)</t>
  </si>
  <si>
    <t>Precio venta canal cadenas (año 1)</t>
  </si>
  <si>
    <t>Costo café verde (año 1)</t>
  </si>
  <si>
    <t>Inflación anual (IPC)</t>
  </si>
  <si>
    <t>INVERSIÓN (Año 0)</t>
  </si>
  <si>
    <t>Lote (no depreciable)</t>
  </si>
  <si>
    <t>COP</t>
  </si>
  <si>
    <t>Obra civil</t>
  </si>
  <si>
    <t>Maquinaria importada</t>
  </si>
  <si>
    <t>USD</t>
  </si>
  <si>
    <t>TRM de importación</t>
  </si>
  <si>
    <t>COP/USD</t>
  </si>
  <si>
    <t>Maquinaria en COP</t>
  </si>
  <si>
    <t>CAPEX total</t>
  </si>
  <si>
    <t>DEPRECIACIÓN</t>
  </si>
  <si>
    <t>Vida útil obra civil</t>
  </si>
  <si>
    <t>años</t>
  </si>
  <si>
    <t>Vida útil maquinaria</t>
  </si>
  <si>
    <t>FINANCIACIÓN</t>
  </si>
  <si>
    <t>Deuda / CAPEX</t>
  </si>
  <si>
    <t>Tasa interés deuda (EA)</t>
  </si>
  <si>
    <t>Plazo deuda</t>
  </si>
  <si>
    <t>Gracia a capital</t>
  </si>
  <si>
    <t>Aporte de equity adicional para KT y arranque (año 0)</t>
  </si>
  <si>
    <t>OPERACIÓN</t>
  </si>
  <si>
    <t>Capacidad de tostión</t>
  </si>
  <si>
    <t>kg/mes</t>
  </si>
  <si>
    <t>Utilización año 1</t>
  </si>
  <si>
    <t>Utilización año 2</t>
  </si>
  <si>
    <t>Mezcla canal cadenas</t>
  </si>
  <si>
    <t>Prima precio venta directa</t>
  </si>
  <si>
    <t>Merma de tostión</t>
  </si>
  <si>
    <t>Energía y empaque (año 1)</t>
  </si>
  <si>
    <t>COP/kg</t>
  </si>
  <si>
    <t>Costos fijos (año 1)</t>
  </si>
  <si>
    <t>CAPITAL DE TRABAJO Y POLÍTICAS</t>
  </si>
  <si>
    <t>Días de cartera</t>
  </si>
  <si>
    <t>Días de inventario (sobre costo MP)</t>
  </si>
  <si>
    <t>Días de proveedores (sobre costo MP)</t>
  </si>
  <si>
    <t>Payout de dividendos (sobre UN positiva, pagado año sgte.)</t>
  </si>
  <si>
    <t>Base de días (año comercial)</t>
  </si>
  <si>
    <t>IMPUESTOS, DESCUENTO Y COVENANTS</t>
  </si>
  <si>
    <t>Tarifa de renta (causada; pagada año siguiente)</t>
  </si>
  <si>
    <t>Costo del equity (Ke)</t>
  </si>
  <si>
    <t>WACC (estructura objetivo del activo operativo: D/CAPEX)</t>
  </si>
  <si>
    <t>Nota</t>
  </si>
  <si>
    <t>El WACC pondera sobre el CAPEX (60/40): descuenta el FCL del activo operativo sin deuda. El aporte de equity para KT/rampa es colchón temporal de liquidez: NO altera la estructura objetivo; se refleja íntegro en el flujo del accionista (descontado al Ke).</t>
  </si>
  <si>
    <t>Covenant DSCR mínimo (term sheet bancario)</t>
  </si>
  <si>
    <t>VALOR RESIDUAL (fin año 10, solo en FCL)</t>
  </si>
  <si>
    <t>Lote: % recuperación</t>
  </si>
  <si>
    <t>Depreciables: % sobre valor en libros</t>
  </si>
  <si>
    <t>2. ESTADOS FINANCIEROS — P&amp;G → Flujo de Caja → Balance (partida doble)</t>
  </si>
  <si>
    <t>Año calendario</t>
  </si>
  <si>
    <t>Periodo</t>
  </si>
  <si>
    <t>Índice de inflación (año 1 = 1,00)</t>
  </si>
  <si>
    <t>MOTOR OPERATIVO</t>
  </si>
  <si>
    <t>Utilización</t>
  </si>
  <si>
    <t>Kg tostados</t>
  </si>
  <si>
    <t>kg</t>
  </si>
  <si>
    <t>Kg café verde</t>
  </si>
  <si>
    <t>Precio blended</t>
  </si>
  <si>
    <t>ESTADO DE RESULTADOS (P&amp;G)</t>
  </si>
  <si>
    <t>Ventas</t>
  </si>
  <si>
    <t>Costo materia prima (café verde)</t>
  </si>
  <si>
    <t>Energía y empaque</t>
  </si>
  <si>
    <t>Costos fijos</t>
  </si>
  <si>
    <t>EBITDA</t>
  </si>
  <si>
    <t>Depreciación obra civil</t>
  </si>
  <si>
    <t>Depreciación maquinaria</t>
  </si>
  <si>
    <t>Utilidad operacional (EBIT)</t>
  </si>
  <si>
    <t>Gastos financieros (= intereses de la cascada de deuda)</t>
  </si>
  <si>
    <t>Utilidad gravable</t>
  </si>
  <si>
    <t>Pérdida fiscal por compensar (saldo inicial)</t>
  </si>
  <si>
    <t>Compensación de pérdidas (NOL usado)</t>
  </si>
  <si>
    <t>Pérdida fiscal por compensar (saldo final)</t>
  </si>
  <si>
    <t>Impuesto de renta (causado, tras NOL)</t>
  </si>
  <si>
    <t>UTILIDAD NETA</t>
  </si>
  <si>
    <t>Dividendos decretados (payout sobre UN+, limitado a caja del año anterior)</t>
  </si>
  <si>
    <t>CUENTAS DE CAPITAL DE TRABAJO (saldos)</t>
  </si>
  <si>
    <t>Cartera</t>
  </si>
  <si>
    <t>Inventario</t>
  </si>
  <si>
    <t>Proveedores</t>
  </si>
  <si>
    <t>Impuestos por pagar (saldo = causado del año)</t>
  </si>
  <si>
    <t>Dividendos por pagar</t>
  </si>
  <si>
    <t>KTN (memo: cartera + inventario − proveedores)</t>
  </si>
  <si>
    <t>FLUJO DE CAJA — MÉTODO INDIRECTO</t>
  </si>
  <si>
    <t>Utilidad neta</t>
  </si>
  <si>
    <t>(+) Depreciación</t>
  </si>
  <si>
    <t>(−) Aumento de cartera</t>
  </si>
  <si>
    <t>(−) Aumento de inventario</t>
  </si>
  <si>
    <t>(+) Aumento de proveedores</t>
  </si>
  <si>
    <t>(+) Aumento impuestos por pagar</t>
  </si>
  <si>
    <t>(−) Dividendos pagados (decretados año anterior)</t>
  </si>
  <si>
    <t>Intereses del periodo (memo)</t>
  </si>
  <si>
    <t>(−) CAPEX</t>
  </si>
  <si>
    <t>(+) Desembolso de deuda</t>
  </si>
  <si>
    <t>(−) Amortización de deuda</t>
  </si>
  <si>
    <t>(+) Aporte de capital</t>
  </si>
  <si>
    <t>FLUJO DE CAJA DEL PERIODO</t>
  </si>
  <si>
    <t>SALDO ACUMULADO DE CAJA</t>
  </si>
  <si>
    <t>DEUDA</t>
  </si>
  <si>
    <t>Saldo inicial</t>
  </si>
  <si>
    <t>Amortización</t>
  </si>
  <si>
    <t>Saldo final</t>
  </si>
  <si>
    <t>BALANCE GENERAL</t>
  </si>
  <si>
    <t>Caja y bancos</t>
  </si>
  <si>
    <t>Inventarios</t>
  </si>
  <si>
    <t>Activo corriente</t>
  </si>
  <si>
    <t>Lote</t>
  </si>
  <si>
    <t>Activo fijo depreciable bruto</t>
  </si>
  <si>
    <t>Depreciación acumulada</t>
  </si>
  <si>
    <t>Activo fijo neto</t>
  </si>
  <si>
    <t>TOTAL ACTIVOS</t>
  </si>
  <si>
    <t>Impuestos por pagar</t>
  </si>
  <si>
    <t>Obligaciones financieras</t>
  </si>
  <si>
    <t>TOTAL PASIVOS</t>
  </si>
  <si>
    <t>Capital social</t>
  </si>
  <si>
    <t>Utilidades retenidas acumuladas</t>
  </si>
  <si>
    <t>TOTAL PATRIMONIO</t>
  </si>
  <si>
    <t>PASIVO + PATRIMONIO</t>
  </si>
  <si>
    <t>CONTROL (Activo − Pasivo − Patrimonio)</t>
  </si>
  <si>
    <t>3. FLUJO DE CAJA LIBRE, WACC Y VALORACIÓN</t>
  </si>
  <si>
    <t>FCL DEL PROYECTO (desde el P&amp;G — sin deuda)</t>
  </si>
  <si>
    <t>EBIT</t>
  </si>
  <si>
    <t>(−) Impuesto operativo teórico (EBIT×t)</t>
  </si>
  <si>
    <t>(−) Variación KTN operativo</t>
  </si>
  <si>
    <t>(+) Valor residual</t>
  </si>
  <si>
    <t>FCL PROYECTO</t>
  </si>
  <si>
    <t>FCL acumulado descontado (WACC)</t>
  </si>
  <si>
    <t>FCL DEL ACCIONISTA</t>
  </si>
  <si>
    <t>FCL proyecto</t>
  </si>
  <si>
    <t>(+) Desembolso deuda</t>
  </si>
  <si>
    <t>(−) Amortización</t>
  </si>
  <si>
    <t>(−) Intereses</t>
  </si>
  <si>
    <t>(+) Escudo fiscal intereses</t>
  </si>
  <si>
    <t>(−) Aporte equity para KT (año 0) / (+) recuperación (año 10)</t>
  </si>
  <si>
    <t>FCL ACCIONISTA</t>
  </si>
  <si>
    <t>DSCR</t>
  </si>
  <si>
    <t>Caja disponible para servicio de deuda</t>
  </si>
  <si>
    <t>Servicio de deuda (K+I)</t>
  </si>
  <si>
    <t>WACC (construcción)</t>
  </si>
  <si>
    <t>Peso deuda</t>
  </si>
  <si>
    <t>Costo deuda después de impuestos</t>
  </si>
  <si>
    <t>Peso equity</t>
  </si>
  <si>
    <t>Ke</t>
  </si>
  <si>
    <t>WACC</t>
  </si>
  <si>
    <t>4. OUTPUTS — Tablero de decisión</t>
  </si>
  <si>
    <t>PROYECTO (WACC)</t>
  </si>
  <si>
    <t>VAN del proyecto</t>
  </si>
  <si>
    <t>TIR del proyecto</t>
  </si>
  <si>
    <t>TIRM (reinversión al WACC)</t>
  </si>
  <si>
    <t>Relación B/C</t>
  </si>
  <si>
    <t>Payback descontado</t>
  </si>
  <si>
    <t>ACCIONISTA (Ke)</t>
  </si>
  <si>
    <t>VAN del accionista</t>
  </si>
  <si>
    <t>TIR del accionista</t>
  </si>
  <si>
    <t>DEUDA Y SALUD FINANCIERA</t>
  </si>
  <si>
    <t>DSCR mínimo (todo el servicio de deuda)</t>
  </si>
  <si>
    <t>Caja mínima del Balance</t>
  </si>
  <si>
    <t>Utilidad neta año 1</t>
  </si>
  <si>
    <t>DSCR mínimo post-rampa (año 3+)</t>
  </si>
  <si>
    <t>DECISIÓN</t>
  </si>
  <si>
    <t>Regla VAN</t>
  </si>
  <si>
    <t>Apalancamiento</t>
  </si>
  <si>
    <t>Covenant DSCR (1.Inputs!D57)</t>
  </si>
  <si>
    <t>TABLERO EJECUTIVO</t>
  </si>
  <si>
    <t>Spread TIR proyecto − WACC</t>
  </si>
  <si>
    <t>Spread TIR accionista − Ke</t>
  </si>
  <si>
    <t>Holgura del covenant (DSCR post-rampa − covenant)</t>
  </si>
  <si>
    <t>RECOMENDACIÓN AUTOMÁTICA</t>
  </si>
  <si>
    <t>Semáforo</t>
  </si>
  <si>
    <t>RIESGOS PRINCIPALES Y DISPARADORES DE RENEGOCIACIÓN (ver 6.Sensibilidades)</t>
  </si>
  <si>
    <t>Riesgos, en orden de sensibilidad</t>
  </si>
  <si>
    <t>1) Precio del café verde (−$191M de VAN por +1%)  2) Días de cartera (−$117M por +10 días)  3) Ke (−$101M por +100 pb)  4) Utilización (−$67M por −1 p.p.)  5) TRM (−$20M por +$100)</t>
  </si>
  <si>
    <t>Disparadores de renegociación</t>
  </si>
  <si>
    <t>Café verde sostenido &gt; $21.000/kg · Utilización de régimen &lt; 78% · Cartera efectiva &gt; 75 días — cualquiera vuelve negativa la posición del accionista (evidencia en 6.Sensibilidades).</t>
  </si>
  <si>
    <t>5. CHECKS — Integridad y partida doble</t>
  </si>
  <si>
    <t>Prueba</t>
  </si>
  <si>
    <t>Estado</t>
  </si>
  <si>
    <t>Detalle</t>
  </si>
  <si>
    <t>BALANCE CUADRA todos los años (Control = 0)</t>
  </si>
  <si>
    <t>Caja del Balance nunca negativa</t>
  </si>
  <si>
    <t>Deuda amortiza a cero</t>
  </si>
  <si>
    <t>Fuentes año 0 = CAPEX + Aporte KT</t>
  </si>
  <si>
    <t>Caja año 0 = Aporte para KT</t>
  </si>
  <si>
    <t>Kg verde &gt; kg tostado (merma)</t>
  </si>
  <si>
    <t>Dep. acumulada año 10 = exacta (maq. completa + obra 10/vida)</t>
  </si>
  <si>
    <t>FCL proyecto año 0 = −CAPEX</t>
  </si>
  <si>
    <t>FCL accionista año 0 = −Aporte</t>
  </si>
  <si>
    <t>WACC Inputs = WACC construido</t>
  </si>
  <si>
    <t>DSCR post-rampa &gt; covenant (1.Inputs!D57)</t>
  </si>
  <si>
    <t>DSCR en rampa (años 1-2): déficit cubierto por caja</t>
  </si>
  <si>
    <t>Selector de escenario válido</t>
  </si>
  <si>
    <t>Gracia &lt; Plazo (estructura amortizable)</t>
  </si>
  <si>
    <t>NOL nunca negativo</t>
  </si>
  <si>
    <t>Compensación NOL ≤ pérdidas acumuladas</t>
  </si>
  <si>
    <t>Dividendos decretados ≤ caja año anterior</t>
  </si>
  <si>
    <t>Utilización ≤ 100% todos los años</t>
  </si>
  <si>
    <t>Gastos financieros P&amp;G = intereses de la cascada</t>
  </si>
  <si>
    <t>KTN = cartera + inventario − proveedores</t>
  </si>
  <si>
    <t>Σ(−ΔKTN) del FCL = −KTN final (sin doble conteo)</t>
  </si>
  <si>
    <t>Valor residual = VL depreciables + lote + KTN (sin duplicar lote)</t>
  </si>
  <si>
    <t>Lote no se deprecia (AF neto año 10 ≥ lote)</t>
  </si>
  <si>
    <t>FCA − FCL = solo flujos de financiación</t>
  </si>
  <si>
    <t>VAN de Outputs = VAN recalculado desde 3.FCL (tol. $1)</t>
  </si>
  <si>
    <t>TIR de Outputs = TIR recalculada desde 3.FCL (tol. 0,0001)</t>
  </si>
  <si>
    <t>FCL = suma exacta de sus componentes (filas 8–13)</t>
  </si>
  <si>
    <t>NOL se compensa cuando hay saldo y base positiva</t>
  </si>
  <si>
    <t>ESTADO GLOBAL DEL MODELO</t>
  </si>
  <si>
    <t>6. SENSIBILIDADES — Escenarios corridos sobre este modelo (bitácora reproducible)</t>
  </si>
  <si>
    <t>Cada caso se reproduce fijando la(s) celda(s) indicadas en el valor aplicado, recalculando y comparando; al terminar, restaurar los valores base. Cifras en COP millones. Nota del combinado: el café se lleva a $21.000/kg, que equivale a +10,53% desde la base de $19.000 (no a +10% exacto).</t>
  </si>
  <si>
    <t>Caso</t>
  </si>
  <si>
    <t>Celda(s) / valor aplicado</t>
  </si>
  <si>
    <t>VAN proyecto</t>
  </si>
  <si>
    <t>Δ vs base (proy.)</t>
  </si>
  <si>
    <t>VAN accionista</t>
  </si>
  <si>
    <t>Δ vs base (acc.)</t>
  </si>
  <si>
    <t>Caja mínima</t>
  </si>
  <si>
    <t>DSCR post-rampa</t>
  </si>
  <si>
    <t>Conclusión ejecutiva</t>
  </si>
  <si>
    <t>1. Base</t>
  </si>
  <si>
    <t>—</t>
  </si>
  <si>
    <t>Proyecto crea valor; accionista con holgura limitada. Aceptar con monitoreo.</t>
  </si>
  <si>
    <t>2. Optimista</t>
  </si>
  <si>
    <t>D6 = 2</t>
  </si>
  <si>
    <t>Holgura amplia en todas las métricas. Aceptar.</t>
  </si>
  <si>
    <t>3. Pesimista</t>
  </si>
  <si>
    <t>D6 = 3</t>
  </si>
  <si>
    <t>Destruye valor en ambas ópticas. Rechazar.</t>
  </si>
  <si>
    <t>4. TRM alta</t>
  </si>
  <si>
    <t>D22 = 6.000</t>
  </si>
  <si>
    <t>Proyecto resiste (escudo de depreciación); accionista pasa a terreno negativo. Renegociar estructura.</t>
  </si>
  <si>
    <t>5. Café verde caro</t>
  </si>
  <si>
    <t>F15 = $22.000</t>
  </si>
  <si>
    <t>+16% del grano destruye todo el valor. Variable crítica #1: contratar/cubrir el suministro.</t>
  </si>
  <si>
    <t>6. Utilización baja</t>
  </si>
  <si>
    <t>F13 = 70%</t>
  </si>
  <si>
    <t>Proyecto marginal; accionista destruye valor. Disciplina comercial es condición de viabilidad.</t>
  </si>
  <si>
    <t>7. Cartera larga</t>
  </si>
  <si>
    <t>D47 = 90</t>
  </si>
  <si>
    <t>+30 días vuelven negativo al accionista. El poder de negociación de las cadenas es riesgo financiero.</t>
  </si>
  <si>
    <t>8. Fijos mayores</t>
  </si>
  <si>
    <t>D44 = $1.200M</t>
  </si>
  <si>
    <t>+33% de fijos casi agota el VAN del proyecto y hunde al accionista. Vigilar estructura de nómina.</t>
  </si>
  <si>
    <t>9. Ke más alto</t>
  </si>
  <si>
    <t>D54 = 22%</t>
  </si>
  <si>
    <t>Proyecto intacto; accionista destruye valor solo por repricing. Caso de renegociación pura de estructura.</t>
  </si>
  <si>
    <t>10. Combinado adverso</t>
  </si>
  <si>
    <t>F15=$21.000 (+10,53%) / F13=75% / D47=90</t>
  </si>
  <si>
    <t>Tres choques moderados simultáneos: no-linealidad. Motiva el análisis probabilístico.</t>
  </si>
  <si>
    <t>SENSIBILIDAD PURA POR UNIDAD DE SHOCK (corridas independientes desde el Base)</t>
  </si>
  <si>
    <t>Shock unitario</t>
  </si>
  <si>
    <t>Δ VAN proyecto (M)</t>
  </si>
  <si>
    <t>Δ VAN accionista (M)</t>
  </si>
  <si>
    <t>+1% costo café verde</t>
  </si>
  <si>
    <t>−1 p.p. utilización</t>
  </si>
  <si>
    <t>+10 días de cartera</t>
  </si>
  <si>
    <t>+100 pb en Ke</t>
  </si>
  <si>
    <t>+$100 TRM</t>
  </si>
  <si>
    <t>OK</t>
  </si>
  <si>
    <t>8. MONTE CARLO — Simulación probabilística con fórmulas vivas (sin macros). ESTA HOJA ESTÁ CONFIGURADA PARA 500 ITERACIONES FIJAS.</t>
  </si>
  <si>
    <t>Simulación viva: cada recálculo (F9) sortea 500 escenarios nuevos con RAND(); estadísticos, histograma y checks se actualizan solos. El motor reconstruye por iteración el FCL del proyecto Y el flujo del accionista con las ecuaciones del modelo (rampa de Inputs, merma, KTN por días, impuesto operativo, cascada de deuda determinista, escudo fiscal acotado y valor residual con los factores de realización de Inputs). Para citar cifras estables use el SNAPSHOT OFICIAL (bloque a la derecha). La caja mínima por iteración es un proxy de liquidez (acumulado del flujo del accionista + colchón inicial, sin rezagos de impuestos ni dividendos); la caja contable exacta vive en el modelo determinista.</t>
  </si>
  <si>
    <t>PARÁMETROS DE LAS DISTRIBUCIONES (inputs azules editables) — con justificación y fuente sugerida</t>
  </si>
  <si>
    <t>RESULTADOS ESTADÍSTICOS (vivos) — Proyecto vs Accionista</t>
  </si>
  <si>
    <t>Variable</t>
  </si>
  <si>
    <t>Distribución</t>
  </si>
  <si>
    <t>P1</t>
  </si>
  <si>
    <t>P2</t>
  </si>
  <si>
    <t>P3</t>
  </si>
  <si>
    <t>Justificación</t>
  </si>
  <si>
    <t>Fuente sugerida</t>
  </si>
  <si>
    <t>PROYECTO</t>
  </si>
  <si>
    <t>ACCIONISTA</t>
  </si>
  <si>
    <t>Costo café verde año 1 ($/kg)</t>
  </si>
  <si>
    <t>Normal truncada en 0 (μ, σ)</t>
  </si>
  <si>
    <t>Volatilidad del insumo principal (≈10%)</t>
  </si>
  <si>
    <t>Fuente sugerida: gremio cafetero / contrato C + diferencial. Verificar serie vigente.</t>
  </si>
  <si>
    <t>Media</t>
  </si>
  <si>
    <t>Utilización en régimen (año 3+)</t>
  </si>
  <si>
    <t>Triangular(mín, moda, máx)</t>
  </si>
  <si>
    <t>Incertidumbre comercial con límite físico de planta</t>
  </si>
  <si>
    <t>Fuente sugerida: plan comercial / benchmarks de arranque.</t>
  </si>
  <si>
    <t>Mediana</t>
  </si>
  <si>
    <t>Precio venta cadenas año 1 ($/kg)</t>
  </si>
  <si>
    <t>Riesgo de pricing y negociación (≈5%)</t>
  </si>
  <si>
    <t>Fuente sugerida: contratos marco / sondeo comercial.</t>
  </si>
  <si>
    <t>Desviación estándar</t>
  </si>
  <si>
    <t>IPC anual</t>
  </si>
  <si>
    <t>Incertidumbre macro; un sorteo por iteración (choque sistemático)</t>
  </si>
  <si>
    <t>Fuente sugerida: banco central / encuestas de expectativas.</t>
  </si>
  <si>
    <t>Percentil 5</t>
  </si>
  <si>
    <t>Iteraciones (fijas)</t>
  </si>
  <si>
    <t>La tabla tiene exactamente 500 filas; los denominadores de las probabilidades son dinámicos (COUNT) por robustez.</t>
  </si>
  <si>
    <t>ADVERTENCIA DE MANTENIMIENTO: no modificar las fórmulas del motor (columnas H:AS) sin reconciliar después contra la fila BASE; si el modelo principal cambia, la fila BASE debe seguir dando diferencia $0.</t>
  </si>
  <si>
    <t>Percentil 25</t>
  </si>
  <si>
    <t>Tolerancia reconciliación ($)</t>
  </si>
  <si>
    <t>(strip determinista, vivo desde 2.Estados)</t>
  </si>
  <si>
    <t>Percentil 75</t>
  </si>
  <si>
    <t>Nota metodológica: estas distribuciones son supuestos pedagógicos. Para uso real, deben calibrarse con series históricas, cotizaciones, contratos o estudios sectoriales.</t>
  </si>
  <si>
    <t>Intereses →</t>
  </si>
  <si>
    <t>Percentil 95</t>
  </si>
  <si>
    <t>Amortización deuda →</t>
  </si>
  <si>
    <t>Mínimo</t>
  </si>
  <si>
    <t>#</t>
  </si>
  <si>
    <t>U (triangular)</t>
  </si>
  <si>
    <t>Café verde $/kg</t>
  </si>
  <si>
    <t>Utilización rég.</t>
  </si>
  <si>
    <t>Precio $/kg</t>
  </si>
  <si>
    <t>IPC</t>
  </si>
  <si>
    <t>KTN a1</t>
  </si>
  <si>
    <t>KTN a2</t>
  </si>
  <si>
    <t>KTN a3</t>
  </si>
  <si>
    <t>KTN a4</t>
  </si>
  <si>
    <t>KTN a5</t>
  </si>
  <si>
    <t>KTN a6</t>
  </si>
  <si>
    <t>KTN a7</t>
  </si>
  <si>
    <t>KTN a8</t>
  </si>
  <si>
    <t>KTN a9</t>
  </si>
  <si>
    <t>KTN a10</t>
  </si>
  <si>
    <t>FCL a0</t>
  </si>
  <si>
    <t>FCL a1</t>
  </si>
  <si>
    <t>FCL a2</t>
  </si>
  <si>
    <t>FCL a3</t>
  </si>
  <si>
    <t>FCL a4</t>
  </si>
  <si>
    <t>FCL a5</t>
  </si>
  <si>
    <t>FCL a6</t>
  </si>
  <si>
    <t>FCL a7</t>
  </si>
  <si>
    <t>FCL a8</t>
  </si>
  <si>
    <t>FCL a9</t>
  </si>
  <si>
    <t>FCL a10</t>
  </si>
  <si>
    <t>FCA a1</t>
  </si>
  <si>
    <t>FCA a2</t>
  </si>
  <si>
    <t>FCA a3</t>
  </si>
  <si>
    <t>FCA a4</t>
  </si>
  <si>
    <t>FCA a5</t>
  </si>
  <si>
    <t>FCA a6</t>
  </si>
  <si>
    <t>FCA a7</t>
  </si>
  <si>
    <t>FCA a8</t>
  </si>
  <si>
    <t>FCA a9</t>
  </si>
  <si>
    <t>FCA a10</t>
  </si>
  <si>
    <t>DSCR mín total</t>
  </si>
  <si>
    <t>Caja mín (proxy)</t>
  </si>
  <si>
    <t>Rompe covenant</t>
  </si>
  <si>
    <t>Caja &lt; 0</t>
  </si>
  <si>
    <t>Máximo</t>
  </si>
  <si>
    <t>Probabilidad VAN &lt; 0</t>
  </si>
  <si>
    <t>Probabilidad VAN &gt; 0</t>
  </si>
  <si>
    <t>Coeficiente de variación</t>
  </si>
  <si>
    <t>Nota: el CV del accionista puede ser inestable cuando el VAN medio está cerca de cero; interpretar junto con percentiles y probabilidad de VAN negativo.</t>
  </si>
  <si>
    <t>Caso base determinístico</t>
  </si>
  <si>
    <t>Nota: el coeficiente de variación debe interpretarse con cautela cuando la media del VAN está cerca de cero o es negativa (caso típico del accionista). En esos casos, los percentiles y la probabilidad de pérdida son más informativos.</t>
  </si>
  <si>
    <t>RIESGO FINANCIERO (covenant desde 1.Inputs!D57)</t>
  </si>
  <si>
    <t>Probabilidad DSCR post-rampa &lt; covenant</t>
  </si>
  <si>
    <t>Probabilidad caja mínima &lt; 0 (proxy)</t>
  </si>
  <si>
    <t>Percentil 5 DSCR post-rampa</t>
  </si>
  <si>
    <t>Percentil 5 caja mínima</t>
  </si>
  <si>
    <t>DSCR post-rampa promedio</t>
  </si>
  <si>
    <t>Caja mínima promedio</t>
  </si>
  <si>
    <t>DSCR mínimo total promedio (incluye rampa)</t>
  </si>
  <si>
    <t>IMPORTANTE — La caja mínima de esta hoja es un PROXY de liquidez (acumulado del flujo del accionista + colchón inicial, sin rezagos de impuestos ni dividendos). La caja contable exacta del caso base vive en 2.Estados/4.Outputs.</t>
  </si>
  <si>
    <t>Lím. inferior</t>
  </si>
  <si>
    <t>Lím. superior</t>
  </si>
  <si>
    <t>Frecuencia</t>
  </si>
  <si>
    <t>−∞</t>
  </si>
  <si>
    <t>+∞</t>
  </si>
  <si>
    <t>TOTAL (debe = iteraciones)</t>
  </si>
  <si>
    <t>RECONCILIACIÓN — Base reproducido sin aleatoriedad</t>
  </si>
  <si>
    <t>VAN del motor MC con inputs base (fila BASE)</t>
  </si>
  <si>
    <t>VAN del modelo principal (4.Outputs!D7)</t>
  </si>
  <si>
    <t>Diferencia</t>
  </si>
  <si>
    <t>Tolerancia (celda azul E12)</t>
  </si>
  <si>
    <t>Estado de la reconciliación</t>
  </si>
  <si>
    <t>CHECKS DE LA SIMULACIÓN</t>
  </si>
  <si>
    <t>Utilización simulada dentro de rango [mín, máx]</t>
  </si>
  <si>
    <t>Media triangular ≈ teórica (a+m+b)/3, tolerancia 4·EE</t>
  </si>
  <si>
    <t>Iteraciones válidas: VAN calculados = 500</t>
  </si>
  <si>
    <t>Histograma completo: frecuencias = iteraciones</t>
  </si>
  <si>
    <t>BASE reconcilia con el modelo principal</t>
  </si>
  <si>
    <t>VAN accionista calculado sin errores</t>
  </si>
  <si>
    <t>DSCR calculado sin errores</t>
  </si>
  <si>
    <t>Caja mínima calculada sin errores</t>
  </si>
  <si>
    <t>Sin hardcodes críticos: covenant y WACC leídos de Inputs (verificado por diseño: AR usa 1.Inputs!D57; AM usa 1.Inputs!D55)</t>
  </si>
  <si>
    <t>Snapshot oficial creado</t>
  </si>
  <si>
    <t>ALERTA económica: P(VAN accionista&lt;0) &gt; 25% o P(covenant) &gt; 10%</t>
  </si>
  <si>
    <t>ESTADO DE LA HOJA MONTE CARLO</t>
  </si>
  <si>
    <t>SUPUESTO DE INDEPENDENCIA — matriz de correlaciones (documental)</t>
  </si>
  <si>
    <t>En esta versión pedagógica, café verde, utilización, precio e IPC se sortean de forma independiente. Este supuesto facilita la enseñanza y la auditoría del motor Monte Carlo. En una versión profesional, debería evaluarse correlación entre costo del café, precio de venta, inflación, costos y utilización. La matriz siguiente documenta independencia; no implementa correlación vía Cholesky.</t>
  </si>
  <si>
    <t>Café</t>
  </si>
  <si>
    <t>Precio</t>
  </si>
  <si>
    <t>Esta matriz documenta el supuesto actual. No implementa correlación mediante Cholesky en esta versión.</t>
  </si>
  <si>
    <t>SNAPSHOT OFICIAL (valores estáticos de la corrida citada — la simulación viva cambia con F9)</t>
  </si>
  <si>
    <t>Fecha de corrida</t>
  </si>
  <si>
    <t>08-jul-2026</t>
  </si>
  <si>
    <t>Versión del modelo</t>
  </si>
  <si>
    <t>Tostadora_del_Alto_FAST_FINAL_MC_10_10.xlsx</t>
  </si>
  <si>
    <t>Número de iteraciones</t>
  </si>
  <si>
    <t>Tipo de simulación</t>
  </si>
  <si>
    <t>Monte Carlo vivo (RAND) + snapshot estático</t>
  </si>
  <si>
    <t>Estado técnico de la corrida</t>
  </si>
  <si>
    <t>MONTE CARLO VÁLIDO CON ALERTAS</t>
  </si>
  <si>
    <t>VAN proyecto esperado</t>
  </si>
  <si>
    <t>Probabilidad VAN proyecto &lt; 0</t>
  </si>
  <si>
    <t>VAN accionista esperado</t>
  </si>
  <si>
    <t>Probabilidad VAN accionista &lt; 0</t>
  </si>
  <si>
    <t>Probabilidad caja mínima proxy &lt; 0</t>
  </si>
  <si>
    <t>Comentario ejecutivo</t>
  </si>
  <si>
    <t>El proyecto crea valor en media (+$1.429M) con 25% de probabilidad de VAN negativo; el accionista queda en media cerca de cero con 47% de probabilidad de destruir valor, 45% de probabilidad de incumplir el covenant post-rampa y 37% de caja proxy negativa. La fragilidad se concentra en la estructura de financiación: la recomendación ACEPTAR CON MONITOREO se mantiene solo con los disparadores de renegociación activos. Advertencia: los resultados vivos cambian con RAND(); para citar cifras use este snapshot. La caja mínima es un proxy; para comité profesional debe construirse caja exacta por iteración.</t>
  </si>
  <si>
    <t>LECTURA EJECUTIVA (prudente; celdas vivas al lado)</t>
  </si>
  <si>
    <t>¿VAN esperado del proyecto?</t>
  </si>
  <si>
    <t>¿Probabilidad de destruir valor — proyecto?</t>
  </si>
  <si>
    <t>¿Probabilidad de destruir valor — accionista?</t>
  </si>
  <si>
    <t>¿Riesgo de romper covenant (post-rampa)?</t>
  </si>
  <si>
    <t>¿Riesgo de caja negativa (proxy)?</t>
  </si>
  <si>
    <t>Variable más crítica: el precio del café verde (−$191M de VAN por +1%; ver 6.Sensibilidades). El caso base crea valor y el modelo determinístico recomienda aceptar con monitoreo. La simulación Monte Carlo confirma que el valor esperado del proyecto sigue siendo positivo, pero revela una probabilidad material de destrucción de valor para el accionista y una probabilidad relevante de presión sobre covenant y liquidez. La decisión no debe leerse como aceptación automática, sino como aceptación condicionada a monitoreo de café, utilización, precio, cartera y covenant.</t>
  </si>
  <si>
    <t>BASE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</si>
</sst>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0.0%;\(0.0%\);\-"/>
    <numFmt numFmtId="165" formatCode="#,##0&quot; COP/kg&quot;"/>
    <numFmt numFmtId="166" formatCode="#,##0;\(#,##0\);\-"/>
    <numFmt numFmtId="167" formatCode="0.00\x"/>
    <numFmt numFmtId="168" formatCode="0.000"/>
    <numFmt numFmtId="169" formatCode="0.0%;\(0.0%\)"/>
    <numFmt numFmtId="170" formatCode="#,##0;\(#,##0\)"/>
    <numFmt numFmtId="171" formatCode="#,##0,,\M"/>
    <numFmt numFmtId="172" formatCode="0.0%"/>
    <numFmt numFmtId="173" formatCode="[$$-409]#,##0.00;[Red]\-[$$-409]#,##0.00"/>
    <numFmt numFmtId="174" formatCode="#,##0,,"/>
  </numFmts>
  <fonts count="23" x14ac:knownFonts="1">
    <font>
      <sz val="11"/>
      <color theme="1"/>
      <name val="Calibri"/>
      <family val="2"/>
      <charset val="1"/>
    </font>
    <font>
      <sz val="10"/>
      <name val="Arial"/>
      <family val="2"/>
    </font>
    <font>
      <b/>
      <sz val="12"/>
      <color rgb="FFFFFFFF"/>
      <name val="Arial"/>
      <family val="2"/>
    </font>
    <font>
      <b/>
      <sz val="11"/>
      <name val="Arial"/>
      <family val="2"/>
    </font>
    <font>
      <sz val="11"/>
      <name val="Arial"/>
      <family val="2"/>
    </font>
    <font>
      <sz val="11"/>
      <color rgb="FF0000FF"/>
      <name val="Arial"/>
      <family val="2"/>
    </font>
    <font>
      <i/>
      <sz val="9"/>
      <color rgb="FF808080"/>
      <name val="Arial"/>
      <family val="2"/>
    </font>
    <font>
      <i/>
      <sz val="9"/>
      <name val="Arial"/>
      <family val="2"/>
    </font>
    <font>
      <sz val="11"/>
      <color rgb="FF008000"/>
      <name val="Arial"/>
      <family val="2"/>
    </font>
    <font>
      <sz val="9"/>
      <name val="Arial"/>
      <family val="2"/>
    </font>
    <font>
      <b/>
      <sz val="12"/>
      <name val="Arial"/>
      <family val="2"/>
    </font>
    <font>
      <i/>
      <sz val="9"/>
      <color rgb="FF8B2B2B"/>
      <name val="Arial"/>
      <family val="2"/>
    </font>
    <font>
      <b/>
      <sz val="8"/>
      <color rgb="FFFFFFFF"/>
      <name val="Arial"/>
      <family val="2"/>
    </font>
    <font>
      <sz val="8"/>
      <name val="Arial"/>
      <family val="2"/>
    </font>
    <font>
      <b/>
      <sz val="11"/>
      <color rgb="FFFFFFFF"/>
      <name val="Arial"/>
      <family val="2"/>
    </font>
    <font>
      <b/>
      <sz val="10"/>
      <color rgb="FFFFFFFF"/>
      <name val="Arial"/>
      <family val="2"/>
    </font>
    <font>
      <b/>
      <sz val="9"/>
      <name val="Arial"/>
      <family val="2"/>
    </font>
    <font>
      <i/>
      <sz val="8"/>
      <color rgb="FF595959"/>
      <name val="Arial"/>
      <family val="2"/>
    </font>
    <font>
      <i/>
      <sz val="7"/>
      <color rgb="FF595959"/>
      <name val="Arial"/>
      <family val="2"/>
    </font>
    <font>
      <i/>
      <sz val="8"/>
      <color rgb="FF8B2B2B"/>
      <name val="Arial"/>
      <family val="2"/>
    </font>
    <font>
      <sz val="9"/>
      <color rgb="FF8B2B2B"/>
      <name val="Consolas"/>
      <family val="3"/>
    </font>
    <font>
      <sz val="9"/>
      <color rgb="FF1F4E5F"/>
      <name val="Consolas"/>
      <family val="3"/>
    </font>
    <font>
      <b/>
      <sz val="10"/>
      <name val="Arial"/>
      <family val="2"/>
    </font>
  </fonts>
  <fills count="7">
    <fill>
      <patternFill patternType="none"/>
    </fill>
    <fill>
      <patternFill patternType="gray125"/>
    </fill>
    <fill>
      <patternFill patternType="solid">
        <fgColor rgb="FF1F4E5F"/>
        <bgColor rgb="FF333333"/>
      </patternFill>
    </fill>
    <fill>
      <patternFill patternType="solid">
        <fgColor rgb="FFD9E2E8"/>
        <bgColor rgb="FFDDEBF7"/>
      </patternFill>
    </fill>
    <fill>
      <patternFill patternType="solid">
        <fgColor rgb="FFFFFF00"/>
        <bgColor rgb="FFFFFF00"/>
      </patternFill>
    </fill>
    <fill>
      <patternFill patternType="solid">
        <fgColor rgb="FFDDEBF7"/>
        <bgColor rgb="FFD9E2E8"/>
      </patternFill>
    </fill>
    <fill>
      <patternFill patternType="solid">
        <fgColor rgb="FFEAF1EC"/>
        <bgColor rgb="FFDDEBF7"/>
      </patternFill>
    </fill>
  </fills>
  <borders count="1">
    <border>
      <left/>
      <right/>
      <top/>
      <bottom/>
      <diagonal/>
    </border>
  </borders>
  <cellStyleXfs count="1">
    <xf numFmtId="0" fontId="0" fillId="0" borderId="0"/>
  </cellStyleXfs>
  <cellXfs count="76">
    <xf numFmtId="0" fontId="0" fillId="0" borderId="0" xfId="0"/>
    <xf numFmtId="0" fontId="2" fillId="2" borderId="0" xfId="0" applyFont="1" applyFill="1"/>
    <xf numFmtId="0" fontId="0" fillId="2" borderId="0" xfId="0" applyFill="1"/>
    <xf numFmtId="0" fontId="3" fillId="0" borderId="0" xfId="0" applyFont="1"/>
    <xf numFmtId="0" fontId="4" fillId="0" borderId="0" xfId="0" applyFont="1"/>
    <xf numFmtId="0" fontId="3" fillId="3" borderId="0" xfId="0" applyFont="1" applyFill="1"/>
    <xf numFmtId="0" fontId="0" fillId="3" borderId="0" xfId="0" applyFill="1"/>
    <xf numFmtId="1" fontId="5" fillId="4" borderId="0" xfId="0" applyNumberFormat="1" applyFont="1" applyFill="1"/>
    <xf numFmtId="49" fontId="4" fillId="0" borderId="0" xfId="0" applyNumberFormat="1" applyFont="1"/>
    <xf numFmtId="1" fontId="5" fillId="0" borderId="0" xfId="0" applyNumberFormat="1" applyFont="1"/>
    <xf numFmtId="164" fontId="4" fillId="0" borderId="0" xfId="0" applyNumberFormat="1" applyFont="1"/>
    <xf numFmtId="164" fontId="5" fillId="0" borderId="0" xfId="0" applyNumberFormat="1" applyFont="1"/>
    <xf numFmtId="165" fontId="4" fillId="0" borderId="0" xfId="0" applyNumberFormat="1" applyFont="1"/>
    <xf numFmtId="165" fontId="5" fillId="0" borderId="0" xfId="0" applyNumberFormat="1" applyFont="1"/>
    <xf numFmtId="0" fontId="6" fillId="0" borderId="0" xfId="0" applyFont="1"/>
    <xf numFmtId="166" fontId="5" fillId="0" borderId="0" xfId="0" applyNumberFormat="1" applyFont="1"/>
    <xf numFmtId="3" fontId="5" fillId="0" borderId="0" xfId="0" applyNumberFormat="1" applyFont="1"/>
    <xf numFmtId="166" fontId="4" fillId="0" borderId="0" xfId="0" applyNumberFormat="1" applyFont="1"/>
    <xf numFmtId="167" fontId="5" fillId="0" borderId="0" xfId="0" applyNumberFormat="1" applyFont="1"/>
    <xf numFmtId="1" fontId="8" fillId="0" borderId="0" xfId="0" applyNumberFormat="1" applyFont="1"/>
    <xf numFmtId="1" fontId="4" fillId="0" borderId="0" xfId="0" applyNumberFormat="1" applyFont="1"/>
    <xf numFmtId="168" fontId="4" fillId="0" borderId="0" xfId="0" applyNumberFormat="1" applyFont="1"/>
    <xf numFmtId="164" fontId="8" fillId="0" borderId="0" xfId="0" applyNumberFormat="1" applyFont="1"/>
    <xf numFmtId="3" fontId="4" fillId="0" borderId="0" xfId="0" applyNumberFormat="1" applyFont="1"/>
    <xf numFmtId="166" fontId="8" fillId="0" borderId="0" xfId="0" applyNumberFormat="1" applyFont="1"/>
    <xf numFmtId="167" fontId="4" fillId="0" borderId="0" xfId="0" applyNumberFormat="1" applyFont="1"/>
    <xf numFmtId="49" fontId="3" fillId="0" borderId="0" xfId="0" applyNumberFormat="1" applyFont="1"/>
    <xf numFmtId="2" fontId="4" fillId="0" borderId="0" xfId="0" applyNumberFormat="1" applyFont="1"/>
    <xf numFmtId="167" fontId="8" fillId="0" borderId="0" xfId="0" applyNumberFormat="1" applyFont="1"/>
    <xf numFmtId="169" fontId="4" fillId="0" borderId="0" xfId="0" applyNumberFormat="1" applyFont="1"/>
    <xf numFmtId="0" fontId="9" fillId="0" borderId="0" xfId="0" applyFont="1"/>
    <xf numFmtId="0" fontId="10" fillId="0" borderId="0" xfId="0" applyFont="1"/>
    <xf numFmtId="0" fontId="12" fillId="2" borderId="0" xfId="0" applyFont="1" applyFill="1" applyAlignment="1">
      <alignment vertical="center" wrapText="1"/>
    </xf>
    <xf numFmtId="0" fontId="13" fillId="0" borderId="0" xfId="0" applyFont="1" applyAlignment="1">
      <alignment vertical="top" wrapText="1"/>
    </xf>
    <xf numFmtId="170" fontId="13" fillId="0" borderId="0" xfId="0" applyNumberFormat="1" applyFont="1" applyAlignment="1">
      <alignment vertical="top" wrapText="1"/>
    </xf>
    <xf numFmtId="167" fontId="13" fillId="0" borderId="0" xfId="0" applyNumberFormat="1" applyFont="1" applyAlignment="1">
      <alignment vertical="top" wrapText="1"/>
    </xf>
    <xf numFmtId="0" fontId="13" fillId="0" borderId="0" xfId="0" applyFont="1"/>
    <xf numFmtId="170" fontId="13" fillId="0" borderId="0" xfId="0" applyNumberFormat="1" applyFont="1"/>
    <xf numFmtId="0" fontId="14" fillId="2" borderId="0" xfId="0" applyFont="1" applyFill="1"/>
    <xf numFmtId="0" fontId="15" fillId="2" borderId="0" xfId="0" applyFont="1" applyFill="1"/>
    <xf numFmtId="0" fontId="16" fillId="0" borderId="0" xfId="0" applyFont="1"/>
    <xf numFmtId="3" fontId="9" fillId="5" borderId="0" xfId="0" applyNumberFormat="1" applyFont="1" applyFill="1" applyProtection="1">
      <protection locked="0"/>
    </xf>
    <xf numFmtId="0" fontId="17" fillId="0" borderId="0" xfId="0" applyFont="1"/>
    <xf numFmtId="171" fontId="16" fillId="6" borderId="0" xfId="0" applyNumberFormat="1" applyFont="1" applyFill="1"/>
    <xf numFmtId="172" fontId="9" fillId="5" borderId="0" xfId="0" applyNumberFormat="1" applyFont="1" applyFill="1" applyProtection="1">
      <protection locked="0"/>
    </xf>
    <xf numFmtId="0" fontId="18" fillId="0" borderId="0" xfId="0" applyFont="1"/>
    <xf numFmtId="166" fontId="13" fillId="0" borderId="0" xfId="0" applyNumberFormat="1" applyFont="1"/>
    <xf numFmtId="10" fontId="13" fillId="0" borderId="0" xfId="0" applyNumberFormat="1" applyFont="1"/>
    <xf numFmtId="173" fontId="13" fillId="0" borderId="0" xfId="0" applyNumberFormat="1" applyFont="1"/>
    <xf numFmtId="172" fontId="16" fillId="6" borderId="0" xfId="0" applyNumberFormat="1" applyFont="1" applyFill="1"/>
    <xf numFmtId="2" fontId="16" fillId="6" borderId="0" xfId="0" applyNumberFormat="1" applyFont="1" applyFill="1"/>
    <xf numFmtId="167" fontId="16" fillId="6" borderId="0" xfId="0" applyNumberFormat="1" applyFont="1" applyFill="1"/>
    <xf numFmtId="174" fontId="9" fillId="0" borderId="0" xfId="0" applyNumberFormat="1" applyFont="1"/>
    <xf numFmtId="0" fontId="20" fillId="0" borderId="0" xfId="0" applyFont="1"/>
    <xf numFmtId="0" fontId="21" fillId="0" borderId="0" xfId="0" applyFont="1"/>
    <xf numFmtId="3" fontId="16" fillId="6" borderId="0" xfId="0" applyNumberFormat="1" applyFont="1" applyFill="1"/>
    <xf numFmtId="0" fontId="22" fillId="0" borderId="0" xfId="0" applyFont="1"/>
    <xf numFmtId="2" fontId="9" fillId="0" borderId="0" xfId="0" applyNumberFormat="1" applyFont="1"/>
    <xf numFmtId="0" fontId="16" fillId="6" borderId="0" xfId="0" applyFont="1" applyFill="1"/>
    <xf numFmtId="1" fontId="16" fillId="6" borderId="0" xfId="0" applyNumberFormat="1" applyFont="1" applyFill="1"/>
    <xf numFmtId="172" fontId="16" fillId="6" borderId="0" xfId="0" applyNumberFormat="1" applyFont="1" applyFill="1" applyAlignment="1">
      <alignment vertical="top" wrapText="1"/>
    </xf>
    <xf numFmtId="172" fontId="16" fillId="0" borderId="0" xfId="0" applyNumberFormat="1" applyFont="1"/>
    <xf numFmtId="172" fontId="13" fillId="2" borderId="0" xfId="0" applyNumberFormat="1" applyFont="1" applyFill="1" applyAlignment="1">
      <alignment vertical="top" wrapText="1"/>
    </xf>
    <xf numFmtId="0" fontId="9" fillId="0" borderId="0" xfId="0" applyFont="1" applyAlignment="1">
      <alignment vertical="top" wrapText="1"/>
    </xf>
    <xf numFmtId="165" fontId="13" fillId="0" borderId="0" xfId="0" applyNumberFormat="1" applyFont="1"/>
    <xf numFmtId="164" fontId="13" fillId="0" borderId="0" xfId="0" applyNumberFormat="1" applyFont="1"/>
    <xf numFmtId="0" fontId="4" fillId="0" borderId="0" xfId="0" applyFont="1" applyAlignment="1">
      <alignment vertical="top" wrapText="1"/>
    </xf>
    <xf numFmtId="0" fontId="7" fillId="0" borderId="0" xfId="0" applyFont="1"/>
    <xf numFmtId="49" fontId="4" fillId="0" borderId="0" xfId="0" applyNumberFormat="1" applyFont="1"/>
    <xf numFmtId="49" fontId="3" fillId="0" borderId="0" xfId="0" applyNumberFormat="1" applyFont="1"/>
    <xf numFmtId="0" fontId="9" fillId="0" borderId="0" xfId="0" applyFont="1"/>
    <xf numFmtId="0" fontId="11" fillId="0" borderId="0" xfId="0" applyFont="1" applyAlignment="1">
      <alignment vertical="top" wrapText="1"/>
    </xf>
    <xf numFmtId="0" fontId="19" fillId="0" borderId="0" xfId="0" applyFont="1" applyAlignment="1">
      <alignment vertical="top" wrapText="1"/>
    </xf>
    <xf numFmtId="0" fontId="17" fillId="0" borderId="0" xfId="0" applyFont="1" applyAlignment="1">
      <alignment vertical="top" wrapText="1"/>
    </xf>
    <xf numFmtId="0" fontId="17" fillId="0" borderId="0" xfId="0" applyFont="1"/>
    <xf numFmtId="0" fontId="13" fillId="6" borderId="0" xfId="0" applyFont="1" applyFill="1" applyAlignment="1">
      <alignment vertical="top"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AF1EC"/>
      <rgbColor rgb="FFDDEBF7"/>
      <rgbColor rgb="FF660066"/>
      <rgbColor rgb="FFFF8080"/>
      <rgbColor rgb="FF0066CC"/>
      <rgbColor rgb="FFD9E2E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595959"/>
      <rgbColor rgb="FF969696"/>
      <rgbColor rgb="FF1F4E5F"/>
      <rgbColor rgb="FF339966"/>
      <rgbColor rgb="FF003300"/>
      <rgbColor rgb="FF333300"/>
      <rgbColor rgb="FF8B2B2B"/>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O21"/>
  <sheetViews>
    <sheetView zoomScaleNormal="100" workbookViewId="0"/>
  </sheetViews>
  <sheetFormatPr baseColWidth="10" defaultColWidth="8.7109375" defaultRowHeight="15" x14ac:dyDescent="0.25"/>
  <cols>
    <col min="1" max="1" width="2" customWidth="1"/>
    <col min="2" max="2" width="42" customWidth="1"/>
    <col min="3" max="3" width="9" customWidth="1"/>
    <col min="4" max="15" width="12" customWidth="1"/>
  </cols>
  <sheetData>
    <row r="2" spans="2:15" ht="15" customHeight="1" x14ac:dyDescent="0.25">
      <c r="B2" s="1" t="s">
        <v>0</v>
      </c>
      <c r="C2" s="2"/>
      <c r="D2" s="2"/>
      <c r="E2" s="2"/>
      <c r="F2" s="2"/>
      <c r="G2" s="2"/>
      <c r="H2" s="2"/>
      <c r="I2" s="2"/>
      <c r="J2" s="2"/>
      <c r="K2" s="2"/>
      <c r="L2" s="2"/>
      <c r="M2" s="2"/>
      <c r="N2" s="2"/>
      <c r="O2" s="2"/>
    </row>
    <row r="4" spans="2:15" ht="30" customHeight="1" x14ac:dyDescent="0.25">
      <c r="B4" s="3" t="s">
        <v>1</v>
      </c>
      <c r="D4" s="66" t="s">
        <v>2</v>
      </c>
      <c r="E4" s="66"/>
      <c r="F4" s="66"/>
      <c r="G4" s="66"/>
      <c r="H4" s="66"/>
      <c r="I4" s="66"/>
      <c r="J4" s="66"/>
      <c r="K4" s="66"/>
      <c r="L4" s="66"/>
      <c r="M4" s="66"/>
    </row>
    <row r="6" spans="2:15" ht="30" customHeight="1" x14ac:dyDescent="0.25">
      <c r="B6" s="3" t="s">
        <v>3</v>
      </c>
      <c r="D6" s="66" t="s">
        <v>4</v>
      </c>
      <c r="E6" s="66"/>
      <c r="F6" s="66"/>
      <c r="G6" s="66"/>
      <c r="H6" s="66"/>
      <c r="I6" s="66"/>
      <c r="J6" s="66"/>
      <c r="K6" s="66"/>
      <c r="L6" s="66"/>
      <c r="M6" s="66"/>
    </row>
    <row r="8" spans="2:15" ht="30" customHeight="1" x14ac:dyDescent="0.25">
      <c r="B8" s="3" t="s">
        <v>5</v>
      </c>
      <c r="D8" s="66" t="s">
        <v>6</v>
      </c>
      <c r="E8" s="66"/>
      <c r="F8" s="66"/>
      <c r="G8" s="66"/>
      <c r="H8" s="66"/>
      <c r="I8" s="66"/>
      <c r="J8" s="66"/>
      <c r="K8" s="66"/>
      <c r="L8" s="66"/>
      <c r="M8" s="66"/>
    </row>
    <row r="10" spans="2:15" ht="30" customHeight="1" x14ac:dyDescent="0.25">
      <c r="B10" s="3" t="s">
        <v>7</v>
      </c>
      <c r="D10" s="66" t="s">
        <v>8</v>
      </c>
      <c r="E10" s="66"/>
      <c r="F10" s="66"/>
      <c r="G10" s="66"/>
      <c r="H10" s="66"/>
      <c r="I10" s="66"/>
      <c r="J10" s="66"/>
      <c r="K10" s="66"/>
      <c r="L10" s="66"/>
      <c r="M10" s="66"/>
    </row>
    <row r="12" spans="2:15" ht="30" customHeight="1" x14ac:dyDescent="0.25">
      <c r="B12" s="3" t="s">
        <v>9</v>
      </c>
      <c r="D12" s="66" t="s">
        <v>10</v>
      </c>
      <c r="E12" s="66"/>
      <c r="F12" s="66"/>
      <c r="G12" s="66"/>
      <c r="H12" s="66"/>
      <c r="I12" s="66"/>
      <c r="J12" s="66"/>
      <c r="K12" s="66"/>
      <c r="L12" s="66"/>
      <c r="M12" s="66"/>
    </row>
    <row r="14" spans="2:15" ht="30" customHeight="1" x14ac:dyDescent="0.25">
      <c r="B14" s="3" t="s">
        <v>11</v>
      </c>
      <c r="D14" s="66" t="s">
        <v>12</v>
      </c>
      <c r="E14" s="66"/>
      <c r="F14" s="66"/>
      <c r="G14" s="66"/>
      <c r="H14" s="66"/>
      <c r="I14" s="66"/>
      <c r="J14" s="66"/>
      <c r="K14" s="66"/>
      <c r="L14" s="66"/>
      <c r="M14" s="66"/>
    </row>
    <row r="16" spans="2:15" ht="30" customHeight="1" x14ac:dyDescent="0.25">
      <c r="B16" s="3" t="s">
        <v>13</v>
      </c>
      <c r="D16" s="66" t="s">
        <v>14</v>
      </c>
      <c r="E16" s="66"/>
      <c r="F16" s="66"/>
      <c r="G16" s="66"/>
      <c r="H16" s="66"/>
      <c r="I16" s="66"/>
      <c r="J16" s="66"/>
      <c r="K16" s="66"/>
      <c r="L16" s="66"/>
      <c r="M16" s="66"/>
    </row>
    <row r="18" spans="2:13" ht="30" customHeight="1" x14ac:dyDescent="0.25">
      <c r="B18" s="3" t="s">
        <v>15</v>
      </c>
      <c r="D18" s="66" t="s">
        <v>16</v>
      </c>
      <c r="E18" s="66"/>
      <c r="F18" s="66"/>
      <c r="G18" s="66"/>
      <c r="H18" s="66"/>
      <c r="I18" s="66"/>
      <c r="J18" s="66"/>
      <c r="K18" s="66"/>
      <c r="L18" s="66"/>
      <c r="M18" s="66"/>
    </row>
    <row r="19" spans="2:13" ht="15" customHeight="1" x14ac:dyDescent="0.25">
      <c r="B19" s="3" t="s">
        <v>17</v>
      </c>
      <c r="D19" s="4" t="s">
        <v>18</v>
      </c>
    </row>
    <row r="20" spans="2:13" ht="30" customHeight="1" x14ac:dyDescent="0.25">
      <c r="B20" s="3" t="s">
        <v>19</v>
      </c>
      <c r="D20" s="66" t="s">
        <v>20</v>
      </c>
      <c r="E20" s="66"/>
      <c r="F20" s="66"/>
      <c r="G20" s="66"/>
      <c r="H20" s="66"/>
      <c r="I20" s="66"/>
      <c r="J20" s="66"/>
      <c r="K20" s="66"/>
      <c r="L20" s="66"/>
      <c r="M20" s="66"/>
    </row>
    <row r="21" spans="2:13" ht="15" customHeight="1" x14ac:dyDescent="0.25">
      <c r="B21" s="3" t="s">
        <v>21</v>
      </c>
      <c r="D21" s="4" t="s">
        <v>22</v>
      </c>
    </row>
  </sheetData>
  <mergeCells count="9">
    <mergeCell ref="D14:M14"/>
    <mergeCell ref="D16:M16"/>
    <mergeCell ref="D18:M18"/>
    <mergeCell ref="D20:M20"/>
    <mergeCell ref="D4:M4"/>
    <mergeCell ref="D6:M6"/>
    <mergeCell ref="D8:M8"/>
    <mergeCell ref="D10:M10"/>
    <mergeCell ref="D12:M12"/>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O60"/>
  <sheetViews>
    <sheetView zoomScaleNormal="100" workbookViewId="0">
      <pane xSplit="3" ySplit="3" topLeftCell="D4" activePane="bottomRight" state="frozen"/>
      <selection pane="topRight" activeCell="D1" sqref="D1"/>
      <selection pane="bottomLeft" activeCell="A4" sqref="A4"/>
      <selection pane="bottomRight" activeCell="C1" sqref="C1:I1048576"/>
    </sheetView>
  </sheetViews>
  <sheetFormatPr baseColWidth="10" defaultColWidth="8.7109375" defaultRowHeight="15" x14ac:dyDescent="0.25"/>
  <cols>
    <col min="1" max="1" width="2" customWidth="1"/>
    <col min="2" max="2" width="42" customWidth="1"/>
    <col min="3" max="3" width="9.42578125" bestFit="1" customWidth="1"/>
    <col min="4" max="4" width="15.28515625" bestFit="1" customWidth="1"/>
    <col min="5" max="5" width="12" customWidth="1"/>
    <col min="6" max="8" width="15.28515625" bestFit="1" customWidth="1"/>
    <col min="9" max="15" width="12" customWidth="1"/>
  </cols>
  <sheetData>
    <row r="2" spans="2:15" ht="15" customHeight="1" x14ac:dyDescent="0.25">
      <c r="B2" s="1" t="s">
        <v>23</v>
      </c>
      <c r="C2" s="2"/>
      <c r="D2" s="2"/>
      <c r="E2" s="2"/>
      <c r="F2" s="2"/>
      <c r="G2" s="2"/>
      <c r="H2" s="2"/>
      <c r="I2" s="2"/>
      <c r="J2" s="2"/>
      <c r="K2" s="2"/>
      <c r="L2" s="2"/>
      <c r="M2" s="2"/>
      <c r="N2" s="2"/>
      <c r="O2" s="2"/>
    </row>
    <row r="4" spans="2:15" ht="15" customHeight="1" x14ac:dyDescent="0.25">
      <c r="B4" s="5" t="s">
        <v>24</v>
      </c>
      <c r="C4" s="6"/>
      <c r="D4" s="6"/>
      <c r="E4" s="6"/>
      <c r="F4" s="6"/>
      <c r="G4" s="6"/>
      <c r="H4" s="6"/>
      <c r="I4" s="6"/>
      <c r="J4" s="6"/>
      <c r="K4" s="6"/>
      <c r="L4" s="6"/>
      <c r="M4" s="6"/>
      <c r="N4" s="6"/>
      <c r="O4" s="6"/>
    </row>
    <row r="6" spans="2:15" ht="15" customHeight="1" x14ac:dyDescent="0.25">
      <c r="B6" s="4" t="s">
        <v>25</v>
      </c>
      <c r="D6" s="7">
        <v>1</v>
      </c>
      <c r="F6" s="8" t="str">
        <f>CHOOSE(D6,"BASE","OPTIMISTA","PESIMISTA")</f>
        <v>BASE</v>
      </c>
    </row>
    <row r="8" spans="2:15" ht="15" customHeight="1" x14ac:dyDescent="0.25">
      <c r="B8" s="5" t="s">
        <v>26</v>
      </c>
      <c r="C8" s="6"/>
      <c r="D8" s="6"/>
      <c r="E8" s="6"/>
      <c r="F8" s="6"/>
      <c r="G8" s="6"/>
      <c r="H8" s="6"/>
      <c r="I8" s="6"/>
      <c r="J8" s="6"/>
      <c r="K8" s="6"/>
      <c r="L8" s="6"/>
      <c r="M8" s="6"/>
      <c r="N8" s="6"/>
      <c r="O8" s="6"/>
    </row>
    <row r="9" spans="2:15" ht="15" customHeight="1" x14ac:dyDescent="0.25">
      <c r="B9" s="4" t="s">
        <v>27</v>
      </c>
      <c r="D9" s="9">
        <v>2027</v>
      </c>
    </row>
    <row r="10" spans="2:15" ht="15" customHeight="1" x14ac:dyDescent="0.25">
      <c r="B10" s="4" t="s">
        <v>28</v>
      </c>
      <c r="D10" s="9">
        <v>10</v>
      </c>
    </row>
    <row r="12" spans="2:15" ht="15" customHeight="1" x14ac:dyDescent="0.25">
      <c r="B12" s="5" t="s">
        <v>29</v>
      </c>
      <c r="C12" s="6"/>
      <c r="D12" s="5" t="s">
        <v>30</v>
      </c>
      <c r="E12" s="6"/>
      <c r="F12" s="5" t="s">
        <v>31</v>
      </c>
      <c r="G12" s="5" t="s">
        <v>32</v>
      </c>
      <c r="H12" s="5" t="s">
        <v>33</v>
      </c>
      <c r="I12" s="6"/>
      <c r="J12" s="6"/>
      <c r="K12" s="6"/>
      <c r="L12" s="6"/>
      <c r="M12" s="6"/>
      <c r="N12" s="6"/>
      <c r="O12" s="6"/>
    </row>
    <row r="13" spans="2:15" ht="15" customHeight="1" x14ac:dyDescent="0.25">
      <c r="B13" s="4" t="s">
        <v>34</v>
      </c>
      <c r="D13" s="10">
        <f>INDEX(F13:H13,$D$6)</f>
        <v>0.85</v>
      </c>
      <c r="F13" s="11">
        <v>0.85</v>
      </c>
      <c r="G13" s="11">
        <v>0.95</v>
      </c>
      <c r="H13" s="11">
        <v>0.7</v>
      </c>
    </row>
    <row r="14" spans="2:15" ht="15" customHeight="1" x14ac:dyDescent="0.25">
      <c r="B14" s="4" t="s">
        <v>35</v>
      </c>
      <c r="D14" s="12">
        <f>INDEX(F14:H14,$D$6)</f>
        <v>30000</v>
      </c>
      <c r="F14" s="13">
        <v>30000</v>
      </c>
      <c r="G14" s="13">
        <v>33000</v>
      </c>
      <c r="H14" s="13">
        <v>28200</v>
      </c>
    </row>
    <row r="15" spans="2:15" ht="15" customHeight="1" x14ac:dyDescent="0.25">
      <c r="B15" s="4" t="s">
        <v>36</v>
      </c>
      <c r="D15" s="12">
        <f>INDEX(F15:H15,$D$6)</f>
        <v>19000</v>
      </c>
      <c r="F15" s="13">
        <v>19000</v>
      </c>
      <c r="G15" s="13">
        <v>17500</v>
      </c>
      <c r="H15" s="13">
        <v>20500</v>
      </c>
    </row>
    <row r="16" spans="2:15" ht="15" customHeight="1" x14ac:dyDescent="0.25">
      <c r="B16" s="4" t="s">
        <v>37</v>
      </c>
      <c r="D16" s="10">
        <f>INDEX(F16:H16,$D$6)</f>
        <v>4.4999999999999998E-2</v>
      </c>
      <c r="F16" s="11">
        <v>4.4999999999999998E-2</v>
      </c>
      <c r="G16" s="11">
        <v>3.5000000000000003E-2</v>
      </c>
      <c r="H16" s="11">
        <v>0.06</v>
      </c>
    </row>
    <row r="18" spans="2:15" ht="15" customHeight="1" x14ac:dyDescent="0.25">
      <c r="B18" s="5" t="s">
        <v>38</v>
      </c>
      <c r="C18" s="6"/>
      <c r="D18" s="6"/>
      <c r="E18" s="6"/>
      <c r="F18" s="6"/>
      <c r="G18" s="6"/>
      <c r="H18" s="6"/>
      <c r="I18" s="6"/>
      <c r="J18" s="6"/>
      <c r="K18" s="6"/>
      <c r="L18" s="6"/>
      <c r="M18" s="6"/>
      <c r="N18" s="6"/>
      <c r="O18" s="6"/>
    </row>
    <row r="19" spans="2:15" ht="15" customHeight="1" x14ac:dyDescent="0.25">
      <c r="B19" s="4" t="s">
        <v>39</v>
      </c>
      <c r="C19" s="14" t="s">
        <v>40</v>
      </c>
      <c r="D19" s="15">
        <v>400000000</v>
      </c>
    </row>
    <row r="20" spans="2:15" ht="15" customHeight="1" x14ac:dyDescent="0.25">
      <c r="B20" s="4" t="s">
        <v>41</v>
      </c>
      <c r="C20" s="14" t="s">
        <v>40</v>
      </c>
      <c r="D20" s="15">
        <v>600000000</v>
      </c>
    </row>
    <row r="21" spans="2:15" ht="15" customHeight="1" x14ac:dyDescent="0.25">
      <c r="B21" s="4" t="s">
        <v>42</v>
      </c>
      <c r="C21" s="14" t="s">
        <v>43</v>
      </c>
      <c r="D21" s="15">
        <v>250000</v>
      </c>
    </row>
    <row r="22" spans="2:15" ht="15" customHeight="1" x14ac:dyDescent="0.25">
      <c r="B22" s="4" t="s">
        <v>44</v>
      </c>
      <c r="C22" s="14" t="s">
        <v>45</v>
      </c>
      <c r="D22" s="16">
        <v>4200</v>
      </c>
    </row>
    <row r="23" spans="2:15" ht="15" customHeight="1" x14ac:dyDescent="0.25">
      <c r="B23" s="4" t="s">
        <v>46</v>
      </c>
      <c r="C23" s="14" t="s">
        <v>40</v>
      </c>
      <c r="D23" s="17">
        <f>D21*D22</f>
        <v>1050000000</v>
      </c>
    </row>
    <row r="24" spans="2:15" ht="15" customHeight="1" x14ac:dyDescent="0.25">
      <c r="B24" s="3" t="s">
        <v>47</v>
      </c>
      <c r="C24" s="14" t="s">
        <v>40</v>
      </c>
      <c r="D24" s="17">
        <f>D19+D20+D23</f>
        <v>2050000000</v>
      </c>
    </row>
    <row r="26" spans="2:15" ht="15" customHeight="1" x14ac:dyDescent="0.25">
      <c r="B26" s="5" t="s">
        <v>48</v>
      </c>
      <c r="C26" s="6"/>
      <c r="D26" s="6"/>
      <c r="E26" s="6"/>
      <c r="F26" s="6"/>
      <c r="G26" s="6"/>
      <c r="H26" s="6"/>
      <c r="I26" s="6"/>
      <c r="J26" s="6"/>
      <c r="K26" s="6"/>
      <c r="L26" s="6"/>
      <c r="M26" s="6"/>
      <c r="N26" s="6"/>
      <c r="O26" s="6"/>
    </row>
    <row r="27" spans="2:15" ht="15" customHeight="1" x14ac:dyDescent="0.25">
      <c r="B27" s="4" t="s">
        <v>49</v>
      </c>
      <c r="C27" s="14" t="s">
        <v>50</v>
      </c>
      <c r="D27" s="9">
        <v>20</v>
      </c>
    </row>
    <row r="28" spans="2:15" ht="15" customHeight="1" x14ac:dyDescent="0.25">
      <c r="B28" s="4" t="s">
        <v>51</v>
      </c>
      <c r="C28" s="14" t="s">
        <v>50</v>
      </c>
      <c r="D28" s="9">
        <v>10</v>
      </c>
    </row>
    <row r="30" spans="2:15" ht="15" customHeight="1" x14ac:dyDescent="0.25">
      <c r="B30" s="5" t="s">
        <v>52</v>
      </c>
      <c r="C30" s="6"/>
      <c r="D30" s="6"/>
      <c r="E30" s="6"/>
      <c r="F30" s="6"/>
      <c r="G30" s="6"/>
      <c r="H30" s="6"/>
      <c r="I30" s="6"/>
      <c r="J30" s="6"/>
      <c r="K30" s="6"/>
      <c r="L30" s="6"/>
      <c r="M30" s="6"/>
      <c r="N30" s="6"/>
      <c r="O30" s="6"/>
    </row>
    <row r="31" spans="2:15" ht="15" customHeight="1" x14ac:dyDescent="0.25">
      <c r="B31" s="4" t="s">
        <v>53</v>
      </c>
      <c r="D31" s="11">
        <v>0.6</v>
      </c>
    </row>
    <row r="32" spans="2:15" ht="15" customHeight="1" x14ac:dyDescent="0.25">
      <c r="B32" s="4" t="s">
        <v>54</v>
      </c>
      <c r="D32" s="11">
        <v>0.12</v>
      </c>
    </row>
    <row r="33" spans="2:15" ht="15" customHeight="1" x14ac:dyDescent="0.25">
      <c r="B33" s="4" t="s">
        <v>55</v>
      </c>
      <c r="C33" s="14" t="s">
        <v>50</v>
      </c>
      <c r="D33" s="9">
        <v>7</v>
      </c>
    </row>
    <row r="34" spans="2:15" ht="15" customHeight="1" x14ac:dyDescent="0.25">
      <c r="B34" s="4" t="s">
        <v>56</v>
      </c>
      <c r="C34" s="14" t="s">
        <v>50</v>
      </c>
      <c r="D34" s="9">
        <v>2</v>
      </c>
    </row>
    <row r="35" spans="2:15" ht="15" customHeight="1" x14ac:dyDescent="0.25">
      <c r="B35" s="4" t="s">
        <v>57</v>
      </c>
      <c r="C35" s="14" t="s">
        <v>40</v>
      </c>
      <c r="D35" s="15">
        <v>800000000</v>
      </c>
    </row>
    <row r="36" spans="2:15" ht="15" customHeight="1" x14ac:dyDescent="0.25">
      <c r="B36" s="5" t="s">
        <v>58</v>
      </c>
      <c r="C36" s="6"/>
      <c r="D36" s="6"/>
      <c r="E36" s="6"/>
      <c r="F36" s="6"/>
      <c r="G36" s="6"/>
      <c r="H36" s="6"/>
      <c r="I36" s="6"/>
      <c r="J36" s="6"/>
      <c r="K36" s="6"/>
      <c r="L36" s="6"/>
      <c r="M36" s="6"/>
      <c r="N36" s="6"/>
      <c r="O36" s="6"/>
    </row>
    <row r="37" spans="2:15" ht="15" customHeight="1" x14ac:dyDescent="0.25">
      <c r="B37" s="4" t="s">
        <v>59</v>
      </c>
      <c r="C37" s="14" t="s">
        <v>60</v>
      </c>
      <c r="D37" s="16">
        <v>20000</v>
      </c>
    </row>
    <row r="38" spans="2:15" ht="15" customHeight="1" x14ac:dyDescent="0.25">
      <c r="B38" s="4" t="s">
        <v>61</v>
      </c>
      <c r="D38" s="11">
        <v>0.5</v>
      </c>
    </row>
    <row r="39" spans="2:15" ht="15" customHeight="1" x14ac:dyDescent="0.25">
      <c r="B39" s="4" t="s">
        <v>62</v>
      </c>
      <c r="D39" s="11">
        <v>0.7</v>
      </c>
    </row>
    <row r="40" spans="2:15" ht="15" customHeight="1" x14ac:dyDescent="0.25">
      <c r="B40" s="4" t="s">
        <v>63</v>
      </c>
      <c r="D40" s="11">
        <v>0.7</v>
      </c>
    </row>
    <row r="41" spans="2:15" ht="15" customHeight="1" x14ac:dyDescent="0.25">
      <c r="B41" s="4" t="s">
        <v>64</v>
      </c>
      <c r="D41" s="11">
        <v>0.45</v>
      </c>
    </row>
    <row r="42" spans="2:15" ht="15" customHeight="1" x14ac:dyDescent="0.25">
      <c r="B42" s="4" t="s">
        <v>65</v>
      </c>
      <c r="D42" s="11">
        <v>0.18</v>
      </c>
    </row>
    <row r="43" spans="2:15" ht="15" customHeight="1" x14ac:dyDescent="0.25">
      <c r="B43" s="4" t="s">
        <v>66</v>
      </c>
      <c r="C43" s="14" t="s">
        <v>67</v>
      </c>
      <c r="D43" s="16">
        <v>1200</v>
      </c>
    </row>
    <row r="44" spans="2:15" ht="15" customHeight="1" x14ac:dyDescent="0.25">
      <c r="B44" s="4" t="s">
        <v>68</v>
      </c>
      <c r="C44" s="14" t="s">
        <v>40</v>
      </c>
      <c r="D44" s="15">
        <v>900000000</v>
      </c>
    </row>
    <row r="46" spans="2:15" ht="15" customHeight="1" x14ac:dyDescent="0.25">
      <c r="B46" s="5" t="s">
        <v>69</v>
      </c>
      <c r="C46" s="6"/>
      <c r="D46" s="6"/>
      <c r="E46" s="6"/>
      <c r="F46" s="6"/>
      <c r="G46" s="6"/>
      <c r="H46" s="6"/>
      <c r="I46" s="6"/>
      <c r="J46" s="6"/>
      <c r="K46" s="6"/>
      <c r="L46" s="6"/>
      <c r="M46" s="6"/>
      <c r="N46" s="6"/>
      <c r="O46" s="6"/>
    </row>
    <row r="47" spans="2:15" ht="15" customHeight="1" x14ac:dyDescent="0.25">
      <c r="B47" s="4" t="s">
        <v>70</v>
      </c>
      <c r="D47" s="9">
        <v>60</v>
      </c>
    </row>
    <row r="48" spans="2:15" ht="15" customHeight="1" x14ac:dyDescent="0.25">
      <c r="B48" s="4" t="s">
        <v>71</v>
      </c>
      <c r="D48" s="9">
        <v>45</v>
      </c>
    </row>
    <row r="49" spans="2:15" ht="15" customHeight="1" x14ac:dyDescent="0.25">
      <c r="B49" s="4" t="s">
        <v>72</v>
      </c>
      <c r="D49" s="9">
        <v>30</v>
      </c>
    </row>
    <row r="50" spans="2:15" ht="15" customHeight="1" x14ac:dyDescent="0.25">
      <c r="B50" s="4" t="s">
        <v>73</v>
      </c>
      <c r="D50" s="11">
        <v>0.3</v>
      </c>
    </row>
    <row r="51" spans="2:15" ht="15" customHeight="1" x14ac:dyDescent="0.25">
      <c r="B51" s="4" t="s">
        <v>74</v>
      </c>
      <c r="D51" s="9">
        <v>360</v>
      </c>
    </row>
    <row r="52" spans="2:15" ht="15" customHeight="1" x14ac:dyDescent="0.25">
      <c r="B52" s="5" t="s">
        <v>75</v>
      </c>
      <c r="C52" s="6"/>
      <c r="D52" s="6"/>
      <c r="E52" s="6"/>
      <c r="F52" s="6"/>
      <c r="G52" s="6"/>
      <c r="H52" s="6"/>
      <c r="I52" s="6"/>
      <c r="J52" s="6"/>
      <c r="K52" s="6"/>
      <c r="L52" s="6"/>
      <c r="M52" s="6"/>
      <c r="N52" s="6"/>
      <c r="O52" s="6"/>
    </row>
    <row r="53" spans="2:15" ht="15" customHeight="1" x14ac:dyDescent="0.25">
      <c r="B53" s="4" t="s">
        <v>76</v>
      </c>
      <c r="D53" s="11">
        <v>0.35</v>
      </c>
    </row>
    <row r="54" spans="2:15" ht="15" customHeight="1" x14ac:dyDescent="0.25">
      <c r="B54" s="4" t="s">
        <v>77</v>
      </c>
      <c r="D54" s="11">
        <v>0.18</v>
      </c>
    </row>
    <row r="55" spans="2:15" ht="15" customHeight="1" x14ac:dyDescent="0.25">
      <c r="B55" s="3" t="s">
        <v>78</v>
      </c>
      <c r="D55" s="10">
        <f>D31*D32*(1-D53)+(1-D31)*D54</f>
        <v>0.11879999999999999</v>
      </c>
    </row>
    <row r="56" spans="2:15" ht="15" customHeight="1" x14ac:dyDescent="0.25">
      <c r="B56" s="4" t="s">
        <v>79</v>
      </c>
      <c r="D56" s="67" t="s">
        <v>80</v>
      </c>
      <c r="E56" s="67"/>
      <c r="F56" s="67"/>
      <c r="G56" s="67"/>
      <c r="H56" s="67"/>
      <c r="I56" s="67"/>
      <c r="J56" s="67"/>
      <c r="K56" s="67"/>
      <c r="L56" s="67"/>
      <c r="M56" s="67"/>
    </row>
    <row r="57" spans="2:15" ht="15" customHeight="1" x14ac:dyDescent="0.25">
      <c r="B57" s="4" t="s">
        <v>81</v>
      </c>
      <c r="D57" s="18">
        <v>1.2</v>
      </c>
    </row>
    <row r="58" spans="2:15" ht="15" customHeight="1" x14ac:dyDescent="0.25">
      <c r="B58" s="5" t="s">
        <v>82</v>
      </c>
      <c r="C58" s="6"/>
      <c r="D58" s="6"/>
      <c r="E58" s="6"/>
      <c r="F58" s="6"/>
      <c r="G58" s="6"/>
      <c r="H58" s="6"/>
      <c r="I58" s="6"/>
      <c r="J58" s="6"/>
      <c r="K58" s="6"/>
      <c r="L58" s="6"/>
      <c r="M58" s="6"/>
      <c r="N58" s="6"/>
      <c r="O58" s="6"/>
    </row>
    <row r="59" spans="2:15" ht="15" customHeight="1" x14ac:dyDescent="0.25">
      <c r="B59" s="4" t="s">
        <v>83</v>
      </c>
      <c r="D59" s="11">
        <v>1</v>
      </c>
    </row>
    <row r="60" spans="2:15" ht="15" customHeight="1" x14ac:dyDescent="0.25">
      <c r="B60" s="4" t="s">
        <v>84</v>
      </c>
      <c r="D60" s="11">
        <v>1</v>
      </c>
    </row>
  </sheetData>
  <mergeCells count="1">
    <mergeCell ref="D56:M56"/>
  </mergeCells>
  <pageMargins left="0.75" right="0.75" top="1" bottom="1" header="0.511811023622047" footer="0.511811023622047"/>
  <pageSetup paperSize="9" orientation="portrait" horizontalDpi="300" verticalDpi="300"/>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O79"/>
  <sheetViews>
    <sheetView zoomScaleNormal="100" workbookViewId="0">
      <pane xSplit="3" ySplit="5" topLeftCell="D6" activePane="bottomRight" state="frozen"/>
      <selection pane="topRight" activeCell="D1" sqref="D1"/>
      <selection pane="bottomLeft" activeCell="A6" sqref="A6"/>
      <selection pane="bottomRight" activeCell="C1" sqref="C1:P1048576"/>
    </sheetView>
  </sheetViews>
  <sheetFormatPr baseColWidth="10" defaultColWidth="8.7109375" defaultRowHeight="15" x14ac:dyDescent="0.25"/>
  <cols>
    <col min="1" max="1" width="2" customWidth="1"/>
    <col min="2" max="2" width="42" customWidth="1"/>
    <col min="3" max="3" width="7.7109375" bestFit="1" customWidth="1"/>
    <col min="4" max="4" width="15.5703125" bestFit="1" customWidth="1"/>
    <col min="5" max="13" width="14.140625" bestFit="1" customWidth="1"/>
    <col min="14" max="14" width="15.28515625" bestFit="1" customWidth="1"/>
    <col min="15" max="15" width="12" customWidth="1"/>
  </cols>
  <sheetData>
    <row r="2" spans="2:15" ht="15" customHeight="1" x14ac:dyDescent="0.25">
      <c r="B2" s="1" t="s">
        <v>85</v>
      </c>
      <c r="C2" s="2"/>
      <c r="D2" s="2"/>
      <c r="E2" s="2"/>
      <c r="F2" s="2"/>
      <c r="G2" s="2"/>
      <c r="H2" s="2"/>
      <c r="I2" s="2"/>
      <c r="J2" s="2"/>
      <c r="K2" s="2"/>
      <c r="L2" s="2"/>
      <c r="M2" s="2"/>
      <c r="N2" s="2"/>
      <c r="O2" s="2"/>
    </row>
    <row r="4" spans="2:15" ht="15" customHeight="1" x14ac:dyDescent="0.25">
      <c r="B4" s="3" t="s">
        <v>86</v>
      </c>
      <c r="D4" s="19">
        <f>'1.Inputs'!D9</f>
        <v>2027</v>
      </c>
      <c r="E4" s="20">
        <f t="shared" ref="E4:N4" si="0">D4+1</f>
        <v>2028</v>
      </c>
      <c r="F4" s="20">
        <f t="shared" si="0"/>
        <v>2029</v>
      </c>
      <c r="G4" s="20">
        <f t="shared" si="0"/>
        <v>2030</v>
      </c>
      <c r="H4" s="20">
        <f t="shared" si="0"/>
        <v>2031</v>
      </c>
      <c r="I4" s="20">
        <f t="shared" si="0"/>
        <v>2032</v>
      </c>
      <c r="J4" s="20">
        <f t="shared" si="0"/>
        <v>2033</v>
      </c>
      <c r="K4" s="20">
        <f t="shared" si="0"/>
        <v>2034</v>
      </c>
      <c r="L4" s="20">
        <f t="shared" si="0"/>
        <v>2035</v>
      </c>
      <c r="M4" s="20">
        <f t="shared" si="0"/>
        <v>2036</v>
      </c>
      <c r="N4" s="20">
        <f t="shared" si="0"/>
        <v>2037</v>
      </c>
    </row>
    <row r="5" spans="2:15" ht="15" customHeight="1" x14ac:dyDescent="0.25">
      <c r="B5" s="3" t="s">
        <v>87</v>
      </c>
      <c r="D5" s="20">
        <v>0</v>
      </c>
      <c r="E5" s="20">
        <v>1</v>
      </c>
      <c r="F5" s="20">
        <v>2</v>
      </c>
      <c r="G5" s="20">
        <v>3</v>
      </c>
      <c r="H5" s="20">
        <v>4</v>
      </c>
      <c r="I5" s="20">
        <v>5</v>
      </c>
      <c r="J5" s="20">
        <v>6</v>
      </c>
      <c r="K5" s="20">
        <v>7</v>
      </c>
      <c r="L5" s="20">
        <v>8</v>
      </c>
      <c r="M5" s="20">
        <v>9</v>
      </c>
      <c r="N5" s="20">
        <v>10</v>
      </c>
    </row>
    <row r="6" spans="2:15" ht="15" customHeight="1" x14ac:dyDescent="0.25">
      <c r="B6" s="4" t="s">
        <v>88</v>
      </c>
      <c r="D6" s="21">
        <f>1</f>
        <v>1</v>
      </c>
      <c r="E6" s="21">
        <f>1</f>
        <v>1</v>
      </c>
      <c r="F6" s="21">
        <f>E6*(1+'1.Inputs'!$D$16)</f>
        <v>1.0449999999999999</v>
      </c>
      <c r="G6" s="21">
        <f>F6*(1+'1.Inputs'!$D$16)</f>
        <v>1.0920249999999998</v>
      </c>
      <c r="H6" s="21">
        <f>G6*(1+'1.Inputs'!$D$16)</f>
        <v>1.1411661249999998</v>
      </c>
      <c r="I6" s="21">
        <f>H6*(1+'1.Inputs'!$D$16)</f>
        <v>1.1925186006249997</v>
      </c>
      <c r="J6" s="21">
        <f>I6*(1+'1.Inputs'!$D$16)</f>
        <v>1.2461819376531247</v>
      </c>
      <c r="K6" s="21">
        <f>J6*(1+'1.Inputs'!$D$16)</f>
        <v>1.3022601248475152</v>
      </c>
      <c r="L6" s="21">
        <f>K6*(1+'1.Inputs'!$D$16)</f>
        <v>1.3608618304656532</v>
      </c>
      <c r="M6" s="21">
        <f>L6*(1+'1.Inputs'!$D$16)</f>
        <v>1.4221006128366076</v>
      </c>
      <c r="N6" s="21">
        <f>M6*(1+'1.Inputs'!$D$16)</f>
        <v>1.4860951404142548</v>
      </c>
    </row>
    <row r="8" spans="2:15" ht="15" customHeight="1" x14ac:dyDescent="0.25">
      <c r="B8" s="5" t="s">
        <v>89</v>
      </c>
      <c r="C8" s="6"/>
      <c r="D8" s="6"/>
      <c r="E8" s="6"/>
      <c r="F8" s="6"/>
      <c r="G8" s="6"/>
      <c r="H8" s="6"/>
      <c r="I8" s="6"/>
      <c r="J8" s="6"/>
      <c r="K8" s="6"/>
      <c r="L8" s="6"/>
      <c r="M8" s="6"/>
      <c r="N8" s="6"/>
      <c r="O8" s="6"/>
    </row>
    <row r="9" spans="2:15" ht="15" customHeight="1" x14ac:dyDescent="0.25">
      <c r="B9" s="4" t="s">
        <v>90</v>
      </c>
      <c r="D9" s="10">
        <f>0</f>
        <v>0</v>
      </c>
      <c r="E9" s="22">
        <f>'1.Inputs'!$D$38</f>
        <v>0.5</v>
      </c>
      <c r="F9" s="22">
        <f>'1.Inputs'!$D$39</f>
        <v>0.7</v>
      </c>
      <c r="G9" s="22">
        <f>'1.Inputs'!$D$13</f>
        <v>0.85</v>
      </c>
      <c r="H9" s="22">
        <f>'1.Inputs'!$D$13</f>
        <v>0.85</v>
      </c>
      <c r="I9" s="22">
        <f>'1.Inputs'!$D$13</f>
        <v>0.85</v>
      </c>
      <c r="J9" s="22">
        <f>'1.Inputs'!$D$13</f>
        <v>0.85</v>
      </c>
      <c r="K9" s="22">
        <f>'1.Inputs'!$D$13</f>
        <v>0.85</v>
      </c>
      <c r="L9" s="22">
        <f>'1.Inputs'!$D$13</f>
        <v>0.85</v>
      </c>
      <c r="M9" s="22">
        <f>'1.Inputs'!$D$13</f>
        <v>0.85</v>
      </c>
      <c r="N9" s="22">
        <f>'1.Inputs'!$D$13</f>
        <v>0.85</v>
      </c>
    </row>
    <row r="10" spans="2:15" ht="15" customHeight="1" x14ac:dyDescent="0.25">
      <c r="B10" s="4" t="s">
        <v>91</v>
      </c>
      <c r="C10" s="14" t="s">
        <v>92</v>
      </c>
      <c r="D10" s="17">
        <f>'1.Inputs'!$D$37*12*D9</f>
        <v>0</v>
      </c>
      <c r="E10" s="17">
        <f>'1.Inputs'!$D$37*12*E9</f>
        <v>120000</v>
      </c>
      <c r="F10" s="17">
        <f>'1.Inputs'!$D$37*12*F9</f>
        <v>168000</v>
      </c>
      <c r="G10" s="17">
        <f>'1.Inputs'!$D$37*12*G9</f>
        <v>204000</v>
      </c>
      <c r="H10" s="17">
        <f>'1.Inputs'!$D$37*12*H9</f>
        <v>204000</v>
      </c>
      <c r="I10" s="17">
        <f>'1.Inputs'!$D$37*12*I9</f>
        <v>204000</v>
      </c>
      <c r="J10" s="17">
        <f>'1.Inputs'!$D$37*12*J9</f>
        <v>204000</v>
      </c>
      <c r="K10" s="17">
        <f>'1.Inputs'!$D$37*12*K9</f>
        <v>204000</v>
      </c>
      <c r="L10" s="17">
        <f>'1.Inputs'!$D$37*12*L9</f>
        <v>204000</v>
      </c>
      <c r="M10" s="17">
        <f>'1.Inputs'!$D$37*12*M9</f>
        <v>204000</v>
      </c>
      <c r="N10" s="17">
        <f>'1.Inputs'!$D$37*12*N9</f>
        <v>204000</v>
      </c>
    </row>
    <row r="11" spans="2:15" ht="15" customHeight="1" x14ac:dyDescent="0.25">
      <c r="B11" s="4" t="s">
        <v>93</v>
      </c>
      <c r="C11" s="14" t="s">
        <v>92</v>
      </c>
      <c r="D11" s="17">
        <f>D10/(1-'1.Inputs'!$D$42)</f>
        <v>0</v>
      </c>
      <c r="E11" s="17">
        <f>E10/(1-'1.Inputs'!$D$42)</f>
        <v>146341.46341463414</v>
      </c>
      <c r="F11" s="17">
        <f>F10/(1-'1.Inputs'!$D$42)</f>
        <v>204878.04878048779</v>
      </c>
      <c r="G11" s="17">
        <f>G10/(1-'1.Inputs'!$D$42)</f>
        <v>248780.48780487804</v>
      </c>
      <c r="H11" s="17">
        <f>H10/(1-'1.Inputs'!$D$42)</f>
        <v>248780.48780487804</v>
      </c>
      <c r="I11" s="17">
        <f>I10/(1-'1.Inputs'!$D$42)</f>
        <v>248780.48780487804</v>
      </c>
      <c r="J11" s="17">
        <f>J10/(1-'1.Inputs'!$D$42)</f>
        <v>248780.48780487804</v>
      </c>
      <c r="K11" s="17">
        <f>K10/(1-'1.Inputs'!$D$42)</f>
        <v>248780.48780487804</v>
      </c>
      <c r="L11" s="17">
        <f>L10/(1-'1.Inputs'!$D$42)</f>
        <v>248780.48780487804</v>
      </c>
      <c r="M11" s="17">
        <f>M10/(1-'1.Inputs'!$D$42)</f>
        <v>248780.48780487804</v>
      </c>
      <c r="N11" s="17">
        <f>N10/(1-'1.Inputs'!$D$42)</f>
        <v>248780.48780487804</v>
      </c>
    </row>
    <row r="12" spans="2:15" ht="15" customHeight="1" x14ac:dyDescent="0.25">
      <c r="B12" s="4" t="s">
        <v>94</v>
      </c>
      <c r="C12" s="14" t="s">
        <v>67</v>
      </c>
      <c r="D12" s="23">
        <f>'1.Inputs'!$D$14*D6*('1.Inputs'!$D$40+(1-'1.Inputs'!$D$40)*(1+'1.Inputs'!$D$41))</f>
        <v>34050</v>
      </c>
      <c r="E12" s="23">
        <f>'1.Inputs'!$D$14*E6*('1.Inputs'!$D$40+(1-'1.Inputs'!$D$40)*(1+'1.Inputs'!$D$41))</f>
        <v>34050</v>
      </c>
      <c r="F12" s="23">
        <f>'1.Inputs'!$D$14*F6*('1.Inputs'!$D$40+(1-'1.Inputs'!$D$40)*(1+'1.Inputs'!$D$41))</f>
        <v>35582.249999999993</v>
      </c>
      <c r="G12" s="23">
        <f>'1.Inputs'!$D$14*G6*('1.Inputs'!$D$40+(1-'1.Inputs'!$D$40)*(1+'1.Inputs'!$D$41))</f>
        <v>37183.451249999991</v>
      </c>
      <c r="H12" s="23">
        <f>'1.Inputs'!$D$14*H6*('1.Inputs'!$D$40+(1-'1.Inputs'!$D$40)*(1+'1.Inputs'!$D$41))</f>
        <v>38856.706556249992</v>
      </c>
      <c r="I12" s="23">
        <f>'1.Inputs'!$D$14*I6*('1.Inputs'!$D$40+(1-'1.Inputs'!$D$40)*(1+'1.Inputs'!$D$41))</f>
        <v>40605.258351281242</v>
      </c>
      <c r="J12" s="23">
        <f>'1.Inputs'!$D$14*J6*('1.Inputs'!$D$40+(1-'1.Inputs'!$D$40)*(1+'1.Inputs'!$D$41))</f>
        <v>42432.494977088892</v>
      </c>
      <c r="K12" s="23">
        <f>'1.Inputs'!$D$14*K6*('1.Inputs'!$D$40+(1-'1.Inputs'!$D$40)*(1+'1.Inputs'!$D$41))</f>
        <v>44341.957251057895</v>
      </c>
      <c r="L12" s="23">
        <f>'1.Inputs'!$D$14*L6*('1.Inputs'!$D$40+(1-'1.Inputs'!$D$40)*(1+'1.Inputs'!$D$41))</f>
        <v>46337.345327355491</v>
      </c>
      <c r="M12" s="23">
        <f>'1.Inputs'!$D$14*M6*('1.Inputs'!$D$40+(1-'1.Inputs'!$D$40)*(1+'1.Inputs'!$D$41))</f>
        <v>48422.525867086493</v>
      </c>
      <c r="N12" s="23">
        <f>'1.Inputs'!$D$14*N6*('1.Inputs'!$D$40+(1-'1.Inputs'!$D$40)*(1+'1.Inputs'!$D$41))</f>
        <v>50601.539531105373</v>
      </c>
    </row>
    <row r="14" spans="2:15" ht="15" customHeight="1" x14ac:dyDescent="0.25">
      <c r="B14" s="5" t="s">
        <v>95</v>
      </c>
      <c r="C14" s="6"/>
      <c r="D14" s="6"/>
      <c r="E14" s="6"/>
      <c r="F14" s="6"/>
      <c r="G14" s="6"/>
      <c r="H14" s="6"/>
      <c r="I14" s="6"/>
      <c r="J14" s="6"/>
      <c r="K14" s="6"/>
      <c r="L14" s="6"/>
      <c r="M14" s="6"/>
      <c r="N14" s="6"/>
      <c r="O14" s="6"/>
    </row>
    <row r="15" spans="2:15" ht="15" customHeight="1" x14ac:dyDescent="0.25">
      <c r="B15" s="4" t="s">
        <v>96</v>
      </c>
      <c r="C15" s="14" t="s">
        <v>40</v>
      </c>
      <c r="D15" s="17">
        <f t="shared" ref="D15:N15" si="1">D10*D12</f>
        <v>0</v>
      </c>
      <c r="E15" s="17">
        <f t="shared" si="1"/>
        <v>4086000000</v>
      </c>
      <c r="F15" s="17">
        <f t="shared" si="1"/>
        <v>5977817999.999999</v>
      </c>
      <c r="G15" s="17">
        <f t="shared" si="1"/>
        <v>7585424054.9999981</v>
      </c>
      <c r="H15" s="17">
        <f t="shared" si="1"/>
        <v>7926768137.4749985</v>
      </c>
      <c r="I15" s="17">
        <f t="shared" si="1"/>
        <v>8283472703.6613731</v>
      </c>
      <c r="J15" s="17">
        <f t="shared" si="1"/>
        <v>8656228975.3261337</v>
      </c>
      <c r="K15" s="17">
        <f t="shared" si="1"/>
        <v>9045759279.2158108</v>
      </c>
      <c r="L15" s="17">
        <f t="shared" si="1"/>
        <v>9452818446.7805195</v>
      </c>
      <c r="M15" s="17">
        <f t="shared" si="1"/>
        <v>9878195276.8856449</v>
      </c>
      <c r="N15" s="17">
        <f t="shared" si="1"/>
        <v>10322714064.345495</v>
      </c>
    </row>
    <row r="16" spans="2:15" ht="15" customHeight="1" x14ac:dyDescent="0.25">
      <c r="B16" s="4" t="s">
        <v>97</v>
      </c>
      <c r="C16" s="14" t="s">
        <v>40</v>
      </c>
      <c r="D16" s="17">
        <f>D11*'1.Inputs'!$D$15*D6</f>
        <v>0</v>
      </c>
      <c r="E16" s="17">
        <f>E11*'1.Inputs'!$D$15*E6</f>
        <v>2780487804.8780489</v>
      </c>
      <c r="F16" s="17">
        <f>F11*'1.Inputs'!$D$15*F6</f>
        <v>4067853658.5365849</v>
      </c>
      <c r="G16" s="17">
        <f>G11*'1.Inputs'!$D$15*G6</f>
        <v>5161815731.7073154</v>
      </c>
      <c r="H16" s="17">
        <f>H11*'1.Inputs'!$D$15*H6</f>
        <v>5394097439.6341448</v>
      </c>
      <c r="I16" s="17">
        <f>I11*'1.Inputs'!$D$15*I6</f>
        <v>5636831824.4176807</v>
      </c>
      <c r="J16" s="17">
        <f>J11*'1.Inputs'!$D$15*J6</f>
        <v>5890489256.5164766</v>
      </c>
      <c r="K16" s="17">
        <f>K11*'1.Inputs'!$D$15*K6</f>
        <v>6155561273.0597181</v>
      </c>
      <c r="L16" s="17">
        <f>L11*'1.Inputs'!$D$15*L6</f>
        <v>6432561530.3474045</v>
      </c>
      <c r="M16" s="17">
        <f>M11*'1.Inputs'!$D$15*M6</f>
        <v>6722026799.2130375</v>
      </c>
      <c r="N16" s="17">
        <f>N11*'1.Inputs'!$D$15*N6</f>
        <v>7024518005.1776237</v>
      </c>
    </row>
    <row r="17" spans="2:15" ht="15" customHeight="1" x14ac:dyDescent="0.25">
      <c r="B17" s="4" t="s">
        <v>98</v>
      </c>
      <c r="C17" s="14" t="s">
        <v>40</v>
      </c>
      <c r="D17" s="17">
        <f>D10*'1.Inputs'!$D$43*D6</f>
        <v>0</v>
      </c>
      <c r="E17" s="17">
        <f>E10*'1.Inputs'!$D$43*E6</f>
        <v>144000000</v>
      </c>
      <c r="F17" s="17">
        <f>F10*'1.Inputs'!$D$43*F6</f>
        <v>210672000</v>
      </c>
      <c r="G17" s="17">
        <f>G10*'1.Inputs'!$D$43*G6</f>
        <v>267327719.99999994</v>
      </c>
      <c r="H17" s="17">
        <f>H10*'1.Inputs'!$D$43*H6</f>
        <v>279357467.39999998</v>
      </c>
      <c r="I17" s="17">
        <f>I10*'1.Inputs'!$D$43*I6</f>
        <v>291928553.43299991</v>
      </c>
      <c r="J17" s="17">
        <f>J10*'1.Inputs'!$D$43*J6</f>
        <v>305065338.3374849</v>
      </c>
      <c r="K17" s="17">
        <f>K10*'1.Inputs'!$D$43*K6</f>
        <v>318793278.56267172</v>
      </c>
      <c r="L17" s="17">
        <f>L10*'1.Inputs'!$D$43*L6</f>
        <v>333138976.09799188</v>
      </c>
      <c r="M17" s="17">
        <f>M10*'1.Inputs'!$D$43*M6</f>
        <v>348130230.02240151</v>
      </c>
      <c r="N17" s="17">
        <f>N10*'1.Inputs'!$D$43*N6</f>
        <v>363796090.37340957</v>
      </c>
    </row>
    <row r="18" spans="2:15" ht="15" customHeight="1" x14ac:dyDescent="0.25">
      <c r="B18" s="4" t="s">
        <v>99</v>
      </c>
      <c r="C18" s="14" t="s">
        <v>40</v>
      </c>
      <c r="D18" s="17">
        <f>0</f>
        <v>0</v>
      </c>
      <c r="E18" s="17">
        <f>'1.Inputs'!$D$44*E6</f>
        <v>900000000</v>
      </c>
      <c r="F18" s="17">
        <f>'1.Inputs'!$D$44*F6</f>
        <v>940499999.99999988</v>
      </c>
      <c r="G18" s="17">
        <f>'1.Inputs'!$D$44*G6</f>
        <v>982822499.99999988</v>
      </c>
      <c r="H18" s="17">
        <f>'1.Inputs'!$D$44*H6</f>
        <v>1027049512.4999999</v>
      </c>
      <c r="I18" s="17">
        <f>'1.Inputs'!$D$44*I6</f>
        <v>1073266740.5624998</v>
      </c>
      <c r="J18" s="17">
        <f>'1.Inputs'!$D$44*J6</f>
        <v>1121563743.8878121</v>
      </c>
      <c r="K18" s="17">
        <f>'1.Inputs'!$D$44*K6</f>
        <v>1172034112.3627636</v>
      </c>
      <c r="L18" s="17">
        <f>'1.Inputs'!$D$44*L6</f>
        <v>1224775647.4190879</v>
      </c>
      <c r="M18" s="17">
        <f>'1.Inputs'!$D$44*M6</f>
        <v>1279890551.5529468</v>
      </c>
      <c r="N18" s="17">
        <f>'1.Inputs'!$D$44*N6</f>
        <v>1337485626.3728294</v>
      </c>
    </row>
    <row r="19" spans="2:15" ht="15" customHeight="1" x14ac:dyDescent="0.25">
      <c r="B19" s="3" t="s">
        <v>100</v>
      </c>
      <c r="C19" s="14" t="s">
        <v>40</v>
      </c>
      <c r="D19" s="17">
        <f t="shared" ref="D19:N19" si="2">D15-D16-D17-D18</f>
        <v>0</v>
      </c>
      <c r="E19" s="17">
        <f t="shared" si="2"/>
        <v>261512195.1219511</v>
      </c>
      <c r="F19" s="17">
        <f t="shared" si="2"/>
        <v>758792341.46341431</v>
      </c>
      <c r="G19" s="17">
        <f t="shared" si="2"/>
        <v>1173458103.2926826</v>
      </c>
      <c r="H19" s="17">
        <f t="shared" si="2"/>
        <v>1226263717.9408536</v>
      </c>
      <c r="I19" s="17">
        <f t="shared" si="2"/>
        <v>1281445585.2481925</v>
      </c>
      <c r="J19" s="17">
        <f t="shared" si="2"/>
        <v>1339110636.5843601</v>
      </c>
      <c r="K19" s="17">
        <f t="shared" si="2"/>
        <v>1399370615.2306573</v>
      </c>
      <c r="L19" s="17">
        <f t="shared" si="2"/>
        <v>1462342292.9160352</v>
      </c>
      <c r="M19" s="17">
        <f t="shared" si="2"/>
        <v>1528147696.0972593</v>
      </c>
      <c r="N19" s="17">
        <f t="shared" si="2"/>
        <v>1596914342.4216323</v>
      </c>
    </row>
    <row r="20" spans="2:15" ht="15" customHeight="1" x14ac:dyDescent="0.25">
      <c r="B20" s="4" t="s">
        <v>101</v>
      </c>
      <c r="C20" s="14" t="s">
        <v>40</v>
      </c>
      <c r="D20" s="17">
        <f>0</f>
        <v>0</v>
      </c>
      <c r="E20" s="17">
        <f>'1.Inputs'!$D$20/'1.Inputs'!$D$27</f>
        <v>30000000</v>
      </c>
      <c r="F20" s="17">
        <f>'1.Inputs'!$D$20/'1.Inputs'!$D$27</f>
        <v>30000000</v>
      </c>
      <c r="G20" s="17">
        <f>'1.Inputs'!$D$20/'1.Inputs'!$D$27</f>
        <v>30000000</v>
      </c>
      <c r="H20" s="17">
        <f>'1.Inputs'!$D$20/'1.Inputs'!$D$27</f>
        <v>30000000</v>
      </c>
      <c r="I20" s="17">
        <f>'1.Inputs'!$D$20/'1.Inputs'!$D$27</f>
        <v>30000000</v>
      </c>
      <c r="J20" s="17">
        <f>'1.Inputs'!$D$20/'1.Inputs'!$D$27</f>
        <v>30000000</v>
      </c>
      <c r="K20" s="17">
        <f>'1.Inputs'!$D$20/'1.Inputs'!$D$27</f>
        <v>30000000</v>
      </c>
      <c r="L20" s="17">
        <f>'1.Inputs'!$D$20/'1.Inputs'!$D$27</f>
        <v>30000000</v>
      </c>
      <c r="M20" s="17">
        <f>'1.Inputs'!$D$20/'1.Inputs'!$D$27</f>
        <v>30000000</v>
      </c>
      <c r="N20" s="17">
        <f>'1.Inputs'!$D$20/'1.Inputs'!$D$27</f>
        <v>30000000</v>
      </c>
    </row>
    <row r="21" spans="2:15" ht="15" customHeight="1" x14ac:dyDescent="0.25">
      <c r="B21" s="4" t="s">
        <v>102</v>
      </c>
      <c r="C21" s="14" t="s">
        <v>40</v>
      </c>
      <c r="D21" s="17">
        <f>0</f>
        <v>0</v>
      </c>
      <c r="E21" s="17">
        <f>IF(E5&lt;='1.Inputs'!$D$28,'1.Inputs'!$D$23/'1.Inputs'!$D$28,0)</f>
        <v>105000000</v>
      </c>
      <c r="F21" s="17">
        <f>IF(F5&lt;='1.Inputs'!$D$28,'1.Inputs'!$D$23/'1.Inputs'!$D$28,0)</f>
        <v>105000000</v>
      </c>
      <c r="G21" s="17">
        <f>IF(G5&lt;='1.Inputs'!$D$28,'1.Inputs'!$D$23/'1.Inputs'!$D$28,0)</f>
        <v>105000000</v>
      </c>
      <c r="H21" s="17">
        <f>IF(H5&lt;='1.Inputs'!$D$28,'1.Inputs'!$D$23/'1.Inputs'!$D$28,0)</f>
        <v>105000000</v>
      </c>
      <c r="I21" s="17">
        <f>IF(I5&lt;='1.Inputs'!$D$28,'1.Inputs'!$D$23/'1.Inputs'!$D$28,0)</f>
        <v>105000000</v>
      </c>
      <c r="J21" s="17">
        <f>IF(J5&lt;='1.Inputs'!$D$28,'1.Inputs'!$D$23/'1.Inputs'!$D$28,0)</f>
        <v>105000000</v>
      </c>
      <c r="K21" s="17">
        <f>IF(K5&lt;='1.Inputs'!$D$28,'1.Inputs'!$D$23/'1.Inputs'!$D$28,0)</f>
        <v>105000000</v>
      </c>
      <c r="L21" s="17">
        <f>IF(L5&lt;='1.Inputs'!$D$28,'1.Inputs'!$D$23/'1.Inputs'!$D$28,0)</f>
        <v>105000000</v>
      </c>
      <c r="M21" s="17">
        <f>IF(M5&lt;='1.Inputs'!$D$28,'1.Inputs'!$D$23/'1.Inputs'!$D$28,0)</f>
        <v>105000000</v>
      </c>
      <c r="N21" s="17">
        <f>IF(N5&lt;='1.Inputs'!$D$28,'1.Inputs'!$D$23/'1.Inputs'!$D$28,0)</f>
        <v>105000000</v>
      </c>
    </row>
    <row r="22" spans="2:15" ht="15" customHeight="1" x14ac:dyDescent="0.25">
      <c r="B22" s="3" t="s">
        <v>103</v>
      </c>
      <c r="C22" s="14" t="s">
        <v>40</v>
      </c>
      <c r="D22" s="17">
        <f t="shared" ref="D22:N22" si="3">D19-D20-D21</f>
        <v>0</v>
      </c>
      <c r="E22" s="17">
        <f t="shared" si="3"/>
        <v>126512195.1219511</v>
      </c>
      <c r="F22" s="17">
        <f t="shared" si="3"/>
        <v>623792341.46341431</v>
      </c>
      <c r="G22" s="17">
        <f t="shared" si="3"/>
        <v>1038458103.2926826</v>
      </c>
      <c r="H22" s="17">
        <f t="shared" si="3"/>
        <v>1091263717.9408536</v>
      </c>
      <c r="I22" s="17">
        <f t="shared" si="3"/>
        <v>1146445585.2481925</v>
      </c>
      <c r="J22" s="17">
        <f t="shared" si="3"/>
        <v>1204110636.5843601</v>
      </c>
      <c r="K22" s="17">
        <f t="shared" si="3"/>
        <v>1264370615.2306573</v>
      </c>
      <c r="L22" s="17">
        <f t="shared" si="3"/>
        <v>1327342292.9160352</v>
      </c>
      <c r="M22" s="17">
        <f t="shared" si="3"/>
        <v>1393147696.0972593</v>
      </c>
      <c r="N22" s="17">
        <f t="shared" si="3"/>
        <v>1461914342.4216323</v>
      </c>
    </row>
    <row r="23" spans="2:15" ht="15" customHeight="1" x14ac:dyDescent="0.25">
      <c r="B23" s="4" t="s">
        <v>104</v>
      </c>
      <c r="C23" s="14" t="s">
        <v>40</v>
      </c>
      <c r="D23" s="17">
        <f t="shared" ref="D23:N23" si="4">D47</f>
        <v>0</v>
      </c>
      <c r="E23" s="17">
        <f t="shared" si="4"/>
        <v>147600000</v>
      </c>
      <c r="F23" s="17">
        <f t="shared" si="4"/>
        <v>147600000</v>
      </c>
      <c r="G23" s="17">
        <f t="shared" si="4"/>
        <v>147600000</v>
      </c>
      <c r="H23" s="17">
        <f t="shared" si="4"/>
        <v>118080000</v>
      </c>
      <c r="I23" s="17">
        <f t="shared" si="4"/>
        <v>88560000</v>
      </c>
      <c r="J23" s="17">
        <f t="shared" si="4"/>
        <v>59040000</v>
      </c>
      <c r="K23" s="17">
        <f t="shared" si="4"/>
        <v>29520000</v>
      </c>
      <c r="L23" s="17">
        <f t="shared" si="4"/>
        <v>0</v>
      </c>
      <c r="M23" s="17">
        <f t="shared" si="4"/>
        <v>0</v>
      </c>
      <c r="N23" s="17">
        <f t="shared" si="4"/>
        <v>0</v>
      </c>
    </row>
    <row r="24" spans="2:15" ht="15" customHeight="1" x14ac:dyDescent="0.25">
      <c r="B24" s="4" t="s">
        <v>105</v>
      </c>
      <c r="C24" s="14" t="s">
        <v>40</v>
      </c>
      <c r="D24" s="17">
        <f t="shared" ref="D24:N24" si="5">D22-D23</f>
        <v>0</v>
      </c>
      <c r="E24" s="17">
        <f t="shared" si="5"/>
        <v>-21087804.878048897</v>
      </c>
      <c r="F24" s="17">
        <f t="shared" si="5"/>
        <v>476192341.46341431</v>
      </c>
      <c r="G24" s="17">
        <f t="shared" si="5"/>
        <v>890858103.29268265</v>
      </c>
      <c r="H24" s="17">
        <f t="shared" si="5"/>
        <v>973183717.9408536</v>
      </c>
      <c r="I24" s="17">
        <f t="shared" si="5"/>
        <v>1057885585.2481925</v>
      </c>
      <c r="J24" s="17">
        <f t="shared" si="5"/>
        <v>1145070636.5843601</v>
      </c>
      <c r="K24" s="17">
        <f t="shared" si="5"/>
        <v>1234850615.2306573</v>
      </c>
      <c r="L24" s="17">
        <f t="shared" si="5"/>
        <v>1327342292.9160352</v>
      </c>
      <c r="M24" s="17">
        <f t="shared" si="5"/>
        <v>1393147696.0972593</v>
      </c>
      <c r="N24" s="17">
        <f t="shared" si="5"/>
        <v>1461914342.4216323</v>
      </c>
    </row>
    <row r="25" spans="2:15" ht="15" customHeight="1" x14ac:dyDescent="0.25">
      <c r="B25" s="4" t="s">
        <v>106</v>
      </c>
      <c r="C25" s="14" t="s">
        <v>40</v>
      </c>
      <c r="D25" s="17">
        <f>0</f>
        <v>0</v>
      </c>
      <c r="E25" s="17">
        <f t="shared" ref="E25:N25" si="6">D27</f>
        <v>0</v>
      </c>
      <c r="F25" s="17">
        <f t="shared" si="6"/>
        <v>21087804.878048897</v>
      </c>
      <c r="G25" s="17">
        <f t="shared" si="6"/>
        <v>0</v>
      </c>
      <c r="H25" s="17">
        <f t="shared" si="6"/>
        <v>0</v>
      </c>
      <c r="I25" s="17">
        <f t="shared" si="6"/>
        <v>0</v>
      </c>
      <c r="J25" s="17">
        <f t="shared" si="6"/>
        <v>0</v>
      </c>
      <c r="K25" s="17">
        <f t="shared" si="6"/>
        <v>0</v>
      </c>
      <c r="L25" s="17">
        <f t="shared" si="6"/>
        <v>0</v>
      </c>
      <c r="M25" s="17">
        <f t="shared" si="6"/>
        <v>0</v>
      </c>
      <c r="N25" s="17">
        <f t="shared" si="6"/>
        <v>0</v>
      </c>
    </row>
    <row r="26" spans="2:15" ht="15" customHeight="1" x14ac:dyDescent="0.25">
      <c r="B26" s="4" t="s">
        <v>107</v>
      </c>
      <c r="C26" s="14" t="s">
        <v>40</v>
      </c>
      <c r="D26" s="17">
        <f t="shared" ref="D26:N26" si="7">MIN(D25,MAX(0,D24))</f>
        <v>0</v>
      </c>
      <c r="E26" s="17">
        <f t="shared" si="7"/>
        <v>0</v>
      </c>
      <c r="F26" s="17">
        <f t="shared" si="7"/>
        <v>21087804.878048897</v>
      </c>
      <c r="G26" s="17">
        <f t="shared" si="7"/>
        <v>0</v>
      </c>
      <c r="H26" s="17">
        <f t="shared" si="7"/>
        <v>0</v>
      </c>
      <c r="I26" s="17">
        <f t="shared" si="7"/>
        <v>0</v>
      </c>
      <c r="J26" s="17">
        <f t="shared" si="7"/>
        <v>0</v>
      </c>
      <c r="K26" s="17">
        <f t="shared" si="7"/>
        <v>0</v>
      </c>
      <c r="L26" s="17">
        <f t="shared" si="7"/>
        <v>0</v>
      </c>
      <c r="M26" s="17">
        <f t="shared" si="7"/>
        <v>0</v>
      </c>
      <c r="N26" s="17">
        <f t="shared" si="7"/>
        <v>0</v>
      </c>
    </row>
    <row r="27" spans="2:15" ht="15" customHeight="1" x14ac:dyDescent="0.25">
      <c r="B27" s="4" t="s">
        <v>108</v>
      </c>
      <c r="C27" s="14" t="s">
        <v>40</v>
      </c>
      <c r="D27" s="17">
        <f t="shared" ref="D27:N27" si="8">D25-D26+MAX(0,-D24)</f>
        <v>0</v>
      </c>
      <c r="E27" s="17">
        <f t="shared" si="8"/>
        <v>21087804.878048897</v>
      </c>
      <c r="F27" s="17">
        <f t="shared" si="8"/>
        <v>0</v>
      </c>
      <c r="G27" s="17">
        <f t="shared" si="8"/>
        <v>0</v>
      </c>
      <c r="H27" s="17">
        <f t="shared" si="8"/>
        <v>0</v>
      </c>
      <c r="I27" s="17">
        <f t="shared" si="8"/>
        <v>0</v>
      </c>
      <c r="J27" s="17">
        <f t="shared" si="8"/>
        <v>0</v>
      </c>
      <c r="K27" s="17">
        <f t="shared" si="8"/>
        <v>0</v>
      </c>
      <c r="L27" s="17">
        <f t="shared" si="8"/>
        <v>0</v>
      </c>
      <c r="M27" s="17">
        <f t="shared" si="8"/>
        <v>0</v>
      </c>
      <c r="N27" s="17">
        <f t="shared" si="8"/>
        <v>0</v>
      </c>
    </row>
    <row r="28" spans="2:15" ht="15" customHeight="1" x14ac:dyDescent="0.25">
      <c r="B28" s="4" t="s">
        <v>109</v>
      </c>
      <c r="C28" s="14" t="s">
        <v>40</v>
      </c>
      <c r="D28" s="17">
        <f>(MAX(0,D24)-D26)*'1.Inputs'!$D$53</f>
        <v>0</v>
      </c>
      <c r="E28" s="17">
        <f>(MAX(0,E24)-E26)*'1.Inputs'!$D$53</f>
        <v>0</v>
      </c>
      <c r="F28" s="17">
        <f>(MAX(0,F24)-F26)*'1.Inputs'!$D$53</f>
        <v>159286587.80487788</v>
      </c>
      <c r="G28" s="17">
        <f>(MAX(0,G24)-G26)*'1.Inputs'!$D$53</f>
        <v>311800336.15243888</v>
      </c>
      <c r="H28" s="17">
        <f>(MAX(0,H24)-H26)*'1.Inputs'!$D$53</f>
        <v>340614301.27929872</v>
      </c>
      <c r="I28" s="17">
        <f>(MAX(0,I24)-I26)*'1.Inputs'!$D$53</f>
        <v>370259954.83686739</v>
      </c>
      <c r="J28" s="17">
        <f>(MAX(0,J24)-J26)*'1.Inputs'!$D$53</f>
        <v>400774722.80452603</v>
      </c>
      <c r="K28" s="17">
        <f>(MAX(0,K24)-K26)*'1.Inputs'!$D$53</f>
        <v>432197715.33073002</v>
      </c>
      <c r="L28" s="17">
        <f>(MAX(0,L24)-L26)*'1.Inputs'!$D$53</f>
        <v>464569802.5206123</v>
      </c>
      <c r="M28" s="17">
        <f>(MAX(0,M24)-M26)*'1.Inputs'!$D$53</f>
        <v>487601693.63404071</v>
      </c>
      <c r="N28" s="17">
        <f>(MAX(0,N24)-N26)*'1.Inputs'!$D$53</f>
        <v>511670019.84757125</v>
      </c>
    </row>
    <row r="29" spans="2:15" ht="15" customHeight="1" x14ac:dyDescent="0.25">
      <c r="B29" s="3" t="s">
        <v>110</v>
      </c>
      <c r="C29" s="14" t="s">
        <v>40</v>
      </c>
      <c r="D29" s="17">
        <f t="shared" ref="D29:N29" si="9">D24-D28</f>
        <v>0</v>
      </c>
      <c r="E29" s="17">
        <f t="shared" si="9"/>
        <v>-21087804.878048897</v>
      </c>
      <c r="F29" s="17">
        <f t="shared" si="9"/>
        <v>316905753.65853643</v>
      </c>
      <c r="G29" s="17">
        <f t="shared" si="9"/>
        <v>579057767.14024377</v>
      </c>
      <c r="H29" s="17">
        <f t="shared" si="9"/>
        <v>632569416.66155481</v>
      </c>
      <c r="I29" s="17">
        <f t="shared" si="9"/>
        <v>687625630.41132522</v>
      </c>
      <c r="J29" s="17">
        <f t="shared" si="9"/>
        <v>744295913.77983403</v>
      </c>
      <c r="K29" s="17">
        <f t="shared" si="9"/>
        <v>802652899.89992738</v>
      </c>
      <c r="L29" s="17">
        <f t="shared" si="9"/>
        <v>862772490.39542294</v>
      </c>
      <c r="M29" s="17">
        <f t="shared" si="9"/>
        <v>905546002.46321857</v>
      </c>
      <c r="N29" s="17">
        <f t="shared" si="9"/>
        <v>950244322.57406104</v>
      </c>
    </row>
    <row r="30" spans="2:15" ht="15" customHeight="1" x14ac:dyDescent="0.25">
      <c r="B30" s="4" t="s">
        <v>111</v>
      </c>
      <c r="C30" s="14" t="s">
        <v>40</v>
      </c>
      <c r="D30" s="17">
        <f>0</f>
        <v>0</v>
      </c>
      <c r="E30" s="17">
        <f>MIN(MAX(0,E29)*'1.Inputs'!$D$50,MAX(0,D60))</f>
        <v>0</v>
      </c>
      <c r="F30" s="17">
        <f>MIN(MAX(0,F29)*'1.Inputs'!$D$50,MAX(0,E60))</f>
        <v>95071726.097560927</v>
      </c>
      <c r="G30" s="17">
        <f>MIN(MAX(0,G29)*'1.Inputs'!$D$50,MAX(0,F60))</f>
        <v>173717330.14207312</v>
      </c>
      <c r="H30" s="17">
        <f>MIN(MAX(0,H29)*'1.Inputs'!$D$50,MAX(0,G60))</f>
        <v>189770824.99846643</v>
      </c>
      <c r="I30" s="17">
        <f>MIN(MAX(0,I29)*'1.Inputs'!$D$50,MAX(0,H60))</f>
        <v>206287689.12339756</v>
      </c>
      <c r="J30" s="17">
        <f>MIN(MAX(0,J29)*'1.Inputs'!$D$50,MAX(0,I60))</f>
        <v>223288774.1339502</v>
      </c>
      <c r="K30" s="17">
        <f>MIN(MAX(0,K29)*'1.Inputs'!$D$50,MAX(0,J60))</f>
        <v>240795869.96997821</v>
      </c>
      <c r="L30" s="17">
        <f>MIN(MAX(0,L29)*'1.Inputs'!$D$50,MAX(0,K60))</f>
        <v>258831747.11862686</v>
      </c>
      <c r="M30" s="17">
        <f>MIN(MAX(0,M29)*'1.Inputs'!$D$50,MAX(0,L60))</f>
        <v>271663800.73896557</v>
      </c>
      <c r="N30" s="17">
        <f>MIN(MAX(0,N29)*'1.Inputs'!$D$50,MAX(0,M60))</f>
        <v>285073296.77221829</v>
      </c>
    </row>
    <row r="32" spans="2:15" ht="15" customHeight="1" x14ac:dyDescent="0.25">
      <c r="B32" s="5" t="s">
        <v>112</v>
      </c>
      <c r="C32" s="6"/>
      <c r="D32" s="6"/>
      <c r="E32" s="6"/>
      <c r="F32" s="6"/>
      <c r="G32" s="6"/>
      <c r="H32" s="6"/>
      <c r="I32" s="6"/>
      <c r="J32" s="6"/>
      <c r="K32" s="6"/>
      <c r="L32" s="6"/>
      <c r="M32" s="6"/>
      <c r="N32" s="6"/>
      <c r="O32" s="6"/>
    </row>
    <row r="33" spans="2:15" ht="15" customHeight="1" x14ac:dyDescent="0.25">
      <c r="B33" s="4" t="s">
        <v>113</v>
      </c>
      <c r="C33" s="14" t="s">
        <v>40</v>
      </c>
      <c r="D33" s="17">
        <f>D15*'1.Inputs'!$D$47/'1.Inputs'!$D$51</f>
        <v>0</v>
      </c>
      <c r="E33" s="17">
        <f>E15*'1.Inputs'!$D$47/'1.Inputs'!$D$51</f>
        <v>681000000</v>
      </c>
      <c r="F33" s="17">
        <f>F15*'1.Inputs'!$D$47/'1.Inputs'!$D$51</f>
        <v>996302999.99999988</v>
      </c>
      <c r="G33" s="17">
        <f>G15*'1.Inputs'!$D$47/'1.Inputs'!$D$51</f>
        <v>1264237342.4999998</v>
      </c>
      <c r="H33" s="17">
        <f>H15*'1.Inputs'!$D$47/'1.Inputs'!$D$51</f>
        <v>1321128022.9124997</v>
      </c>
      <c r="I33" s="17">
        <f>I15*'1.Inputs'!$D$47/'1.Inputs'!$D$51</f>
        <v>1380578783.943562</v>
      </c>
      <c r="J33" s="17">
        <f>J15*'1.Inputs'!$D$47/'1.Inputs'!$D$51</f>
        <v>1442704829.2210221</v>
      </c>
      <c r="K33" s="17">
        <f>K15*'1.Inputs'!$D$47/'1.Inputs'!$D$51</f>
        <v>1507626546.5359685</v>
      </c>
      <c r="L33" s="17">
        <f>L15*'1.Inputs'!$D$47/'1.Inputs'!$D$51</f>
        <v>1575469741.1300867</v>
      </c>
      <c r="M33" s="17">
        <f>M15*'1.Inputs'!$D$47/'1.Inputs'!$D$51</f>
        <v>1646365879.4809408</v>
      </c>
      <c r="N33" s="17">
        <f>N15*'1.Inputs'!$D$47/'1.Inputs'!$D$51</f>
        <v>1720452344.0575826</v>
      </c>
    </row>
    <row r="34" spans="2:15" ht="15" customHeight="1" x14ac:dyDescent="0.25">
      <c r="B34" s="4" t="s">
        <v>114</v>
      </c>
      <c r="C34" s="14" t="s">
        <v>40</v>
      </c>
      <c r="D34" s="17">
        <f>D16*'1.Inputs'!$D$48/'1.Inputs'!$D$51</f>
        <v>0</v>
      </c>
      <c r="E34" s="17">
        <f>E16*'1.Inputs'!$D$48/'1.Inputs'!$D$51</f>
        <v>347560975.60975611</v>
      </c>
      <c r="F34" s="17">
        <f>F16*'1.Inputs'!$D$48/'1.Inputs'!$D$51</f>
        <v>508481707.31707317</v>
      </c>
      <c r="G34" s="17">
        <f>G16*'1.Inputs'!$D$48/'1.Inputs'!$D$51</f>
        <v>645226966.46341443</v>
      </c>
      <c r="H34" s="17">
        <f>H16*'1.Inputs'!$D$48/'1.Inputs'!$D$51</f>
        <v>674262179.9542681</v>
      </c>
      <c r="I34" s="17">
        <f>I16*'1.Inputs'!$D$48/'1.Inputs'!$D$51</f>
        <v>704603978.05221009</v>
      </c>
      <c r="J34" s="17">
        <f>J16*'1.Inputs'!$D$48/'1.Inputs'!$D$51</f>
        <v>736311157.06455958</v>
      </c>
      <c r="K34" s="17">
        <f>K16*'1.Inputs'!$D$48/'1.Inputs'!$D$51</f>
        <v>769445159.13246477</v>
      </c>
      <c r="L34" s="17">
        <f>L16*'1.Inputs'!$D$48/'1.Inputs'!$D$51</f>
        <v>804070191.29342544</v>
      </c>
      <c r="M34" s="17">
        <f>M16*'1.Inputs'!$D$48/'1.Inputs'!$D$51</f>
        <v>840253349.90162969</v>
      </c>
      <c r="N34" s="17">
        <f>N16*'1.Inputs'!$D$48/'1.Inputs'!$D$51</f>
        <v>878064750.64720285</v>
      </c>
    </row>
    <row r="35" spans="2:15" ht="15" customHeight="1" x14ac:dyDescent="0.25">
      <c r="B35" s="4" t="s">
        <v>115</v>
      </c>
      <c r="C35" s="14" t="s">
        <v>40</v>
      </c>
      <c r="D35" s="17">
        <f>D16*'1.Inputs'!$D$49/'1.Inputs'!$D$51</f>
        <v>0</v>
      </c>
      <c r="E35" s="17">
        <f>E16*'1.Inputs'!$D$49/'1.Inputs'!$D$51</f>
        <v>231707317.07317072</v>
      </c>
      <c r="F35" s="17">
        <f>F16*'1.Inputs'!$D$49/'1.Inputs'!$D$51</f>
        <v>338987804.87804878</v>
      </c>
      <c r="G35" s="17">
        <f>G16*'1.Inputs'!$D$49/'1.Inputs'!$D$51</f>
        <v>430151310.9756096</v>
      </c>
      <c r="H35" s="17">
        <f>H16*'1.Inputs'!$D$49/'1.Inputs'!$D$51</f>
        <v>449508119.9695121</v>
      </c>
      <c r="I35" s="17">
        <f>I16*'1.Inputs'!$D$49/'1.Inputs'!$D$51</f>
        <v>469735985.3681401</v>
      </c>
      <c r="J35" s="17">
        <f>J16*'1.Inputs'!$D$49/'1.Inputs'!$D$51</f>
        <v>490874104.70970637</v>
      </c>
      <c r="K35" s="17">
        <f>K16*'1.Inputs'!$D$49/'1.Inputs'!$D$51</f>
        <v>512963439.42164314</v>
      </c>
      <c r="L35" s="17">
        <f>L16*'1.Inputs'!$D$49/'1.Inputs'!$D$51</f>
        <v>536046794.19561702</v>
      </c>
      <c r="M35" s="17">
        <f>M16*'1.Inputs'!$D$49/'1.Inputs'!$D$51</f>
        <v>560168899.93441975</v>
      </c>
      <c r="N35" s="17">
        <f>N16*'1.Inputs'!$D$49/'1.Inputs'!$D$51</f>
        <v>585376500.43146861</v>
      </c>
    </row>
    <row r="36" spans="2:15" ht="15" customHeight="1" x14ac:dyDescent="0.25">
      <c r="B36" s="4" t="s">
        <v>116</v>
      </c>
      <c r="C36" s="14" t="s">
        <v>40</v>
      </c>
      <c r="D36" s="17">
        <f t="shared" ref="D36:N36" si="10">D28</f>
        <v>0</v>
      </c>
      <c r="E36" s="17">
        <f t="shared" si="10"/>
        <v>0</v>
      </c>
      <c r="F36" s="17">
        <f t="shared" si="10"/>
        <v>159286587.80487788</v>
      </c>
      <c r="G36" s="17">
        <f t="shared" si="10"/>
        <v>311800336.15243888</v>
      </c>
      <c r="H36" s="17">
        <f t="shared" si="10"/>
        <v>340614301.27929872</v>
      </c>
      <c r="I36" s="17">
        <f t="shared" si="10"/>
        <v>370259954.83686739</v>
      </c>
      <c r="J36" s="17">
        <f t="shared" si="10"/>
        <v>400774722.80452603</v>
      </c>
      <c r="K36" s="17">
        <f t="shared" si="10"/>
        <v>432197715.33073002</v>
      </c>
      <c r="L36" s="17">
        <f t="shared" si="10"/>
        <v>464569802.5206123</v>
      </c>
      <c r="M36" s="17">
        <f t="shared" si="10"/>
        <v>487601693.63404071</v>
      </c>
      <c r="N36" s="17">
        <f t="shared" si="10"/>
        <v>511670019.84757125</v>
      </c>
    </row>
    <row r="37" spans="2:15" ht="15" customHeight="1" x14ac:dyDescent="0.25">
      <c r="B37" s="4" t="s">
        <v>117</v>
      </c>
      <c r="C37" s="14" t="s">
        <v>40</v>
      </c>
      <c r="D37" s="17">
        <f t="shared" ref="D37:N37" si="11">D30</f>
        <v>0</v>
      </c>
      <c r="E37" s="17">
        <f t="shared" si="11"/>
        <v>0</v>
      </c>
      <c r="F37" s="17">
        <f t="shared" si="11"/>
        <v>95071726.097560927</v>
      </c>
      <c r="G37" s="17">
        <f t="shared" si="11"/>
        <v>173717330.14207312</v>
      </c>
      <c r="H37" s="17">
        <f t="shared" si="11"/>
        <v>189770824.99846643</v>
      </c>
      <c r="I37" s="17">
        <f t="shared" si="11"/>
        <v>206287689.12339756</v>
      </c>
      <c r="J37" s="17">
        <f t="shared" si="11"/>
        <v>223288774.1339502</v>
      </c>
      <c r="K37" s="17">
        <f t="shared" si="11"/>
        <v>240795869.96997821</v>
      </c>
      <c r="L37" s="17">
        <f t="shared" si="11"/>
        <v>258831747.11862686</v>
      </c>
      <c r="M37" s="17">
        <f t="shared" si="11"/>
        <v>271663800.73896557</v>
      </c>
      <c r="N37" s="17">
        <f t="shared" si="11"/>
        <v>285073296.77221829</v>
      </c>
    </row>
    <row r="38" spans="2:15" ht="15" customHeight="1" x14ac:dyDescent="0.25">
      <c r="B38" s="4" t="s">
        <v>118</v>
      </c>
      <c r="C38" s="14" t="s">
        <v>40</v>
      </c>
      <c r="D38" s="17">
        <f t="shared" ref="D38:N38" si="12">D33+D34-D35</f>
        <v>0</v>
      </c>
      <c r="E38" s="17">
        <f t="shared" si="12"/>
        <v>796853658.53658533</v>
      </c>
      <c r="F38" s="17">
        <f t="shared" si="12"/>
        <v>1165796902.4390244</v>
      </c>
      <c r="G38" s="17">
        <f t="shared" si="12"/>
        <v>1479312997.9878047</v>
      </c>
      <c r="H38" s="17">
        <f t="shared" si="12"/>
        <v>1545882082.8972559</v>
      </c>
      <c r="I38" s="17">
        <f t="shared" si="12"/>
        <v>1615446776.6276321</v>
      </c>
      <c r="J38" s="17">
        <f t="shared" si="12"/>
        <v>1688141881.5758753</v>
      </c>
      <c r="K38" s="17">
        <f t="shared" si="12"/>
        <v>1764108266.2467899</v>
      </c>
      <c r="L38" s="17">
        <f t="shared" si="12"/>
        <v>1843493138.227895</v>
      </c>
      <c r="M38" s="17">
        <f t="shared" si="12"/>
        <v>1926450329.4481506</v>
      </c>
      <c r="N38" s="17">
        <f t="shared" si="12"/>
        <v>2013140594.2733169</v>
      </c>
    </row>
    <row r="39" spans="2:15" ht="15" customHeight="1" x14ac:dyDescent="0.25">
      <c r="B39" s="5" t="s">
        <v>119</v>
      </c>
      <c r="C39" s="6"/>
      <c r="D39" s="6"/>
      <c r="E39" s="6"/>
      <c r="F39" s="6"/>
      <c r="G39" s="6"/>
      <c r="H39" s="6"/>
      <c r="I39" s="6"/>
      <c r="J39" s="6"/>
      <c r="K39" s="6"/>
      <c r="L39" s="6"/>
      <c r="M39" s="6"/>
      <c r="N39" s="6"/>
      <c r="O39" s="6"/>
    </row>
    <row r="40" spans="2:15" ht="15" customHeight="1" x14ac:dyDescent="0.25">
      <c r="B40" s="4" t="s">
        <v>120</v>
      </c>
      <c r="C40" s="14" t="s">
        <v>40</v>
      </c>
      <c r="D40" s="17">
        <f t="shared" ref="D40:N40" si="13">D29</f>
        <v>0</v>
      </c>
      <c r="E40" s="17">
        <f t="shared" si="13"/>
        <v>-21087804.878048897</v>
      </c>
      <c r="F40" s="17">
        <f t="shared" si="13"/>
        <v>316905753.65853643</v>
      </c>
      <c r="G40" s="17">
        <f t="shared" si="13"/>
        <v>579057767.14024377</v>
      </c>
      <c r="H40" s="17">
        <f t="shared" si="13"/>
        <v>632569416.66155481</v>
      </c>
      <c r="I40" s="17">
        <f t="shared" si="13"/>
        <v>687625630.41132522</v>
      </c>
      <c r="J40" s="17">
        <f t="shared" si="13"/>
        <v>744295913.77983403</v>
      </c>
      <c r="K40" s="17">
        <f t="shared" si="13"/>
        <v>802652899.89992738</v>
      </c>
      <c r="L40" s="17">
        <f t="shared" si="13"/>
        <v>862772490.39542294</v>
      </c>
      <c r="M40" s="17">
        <f t="shared" si="13"/>
        <v>905546002.46321857</v>
      </c>
      <c r="N40" s="17">
        <f t="shared" si="13"/>
        <v>950244322.57406104</v>
      </c>
    </row>
    <row r="41" spans="2:15" ht="15" customHeight="1" x14ac:dyDescent="0.25">
      <c r="B41" s="4" t="s">
        <v>121</v>
      </c>
      <c r="C41" s="14" t="s">
        <v>40</v>
      </c>
      <c r="D41" s="17">
        <f t="shared" ref="D41:N41" si="14">D20+D21</f>
        <v>0</v>
      </c>
      <c r="E41" s="17">
        <f t="shared" si="14"/>
        <v>135000000</v>
      </c>
      <c r="F41" s="17">
        <f t="shared" si="14"/>
        <v>135000000</v>
      </c>
      <c r="G41" s="17">
        <f t="shared" si="14"/>
        <v>135000000</v>
      </c>
      <c r="H41" s="17">
        <f t="shared" si="14"/>
        <v>135000000</v>
      </c>
      <c r="I41" s="17">
        <f t="shared" si="14"/>
        <v>135000000</v>
      </c>
      <c r="J41" s="17">
        <f t="shared" si="14"/>
        <v>135000000</v>
      </c>
      <c r="K41" s="17">
        <f t="shared" si="14"/>
        <v>135000000</v>
      </c>
      <c r="L41" s="17">
        <f t="shared" si="14"/>
        <v>135000000</v>
      </c>
      <c r="M41" s="17">
        <f t="shared" si="14"/>
        <v>135000000</v>
      </c>
      <c r="N41" s="17">
        <f t="shared" si="14"/>
        <v>135000000</v>
      </c>
    </row>
    <row r="42" spans="2:15" ht="15" customHeight="1" x14ac:dyDescent="0.25">
      <c r="B42" s="4" t="s">
        <v>122</v>
      </c>
      <c r="C42" s="14" t="s">
        <v>40</v>
      </c>
      <c r="D42" s="17">
        <f>-D33</f>
        <v>0</v>
      </c>
      <c r="E42" s="17">
        <f t="shared" ref="E42:N42" si="15">-(E33-D33)</f>
        <v>-681000000</v>
      </c>
      <c r="F42" s="17">
        <f t="shared" si="15"/>
        <v>-315302999.99999988</v>
      </c>
      <c r="G42" s="17">
        <f t="shared" si="15"/>
        <v>-267934342.49999988</v>
      </c>
      <c r="H42" s="17">
        <f t="shared" si="15"/>
        <v>-56890680.412499905</v>
      </c>
      <c r="I42" s="17">
        <f t="shared" si="15"/>
        <v>-59450761.031062365</v>
      </c>
      <c r="J42" s="17">
        <f t="shared" si="15"/>
        <v>-62126045.277460098</v>
      </c>
      <c r="K42" s="17">
        <f t="shared" si="15"/>
        <v>-64921717.314946413</v>
      </c>
      <c r="L42" s="17">
        <f t="shared" si="15"/>
        <v>-67843194.594118118</v>
      </c>
      <c r="M42" s="17">
        <f t="shared" si="15"/>
        <v>-70896138.350854158</v>
      </c>
      <c r="N42" s="17">
        <f t="shared" si="15"/>
        <v>-74086464.576641798</v>
      </c>
    </row>
    <row r="43" spans="2:15" ht="15" customHeight="1" x14ac:dyDescent="0.25">
      <c r="B43" s="4" t="s">
        <v>123</v>
      </c>
      <c r="C43" s="14" t="s">
        <v>40</v>
      </c>
      <c r="D43" s="17">
        <f>-D34</f>
        <v>0</v>
      </c>
      <c r="E43" s="17">
        <f t="shared" ref="E43:N43" si="16">-(E34-D34)</f>
        <v>-347560975.60975611</v>
      </c>
      <c r="F43" s="17">
        <f t="shared" si="16"/>
        <v>-160920731.70731705</v>
      </c>
      <c r="G43" s="17">
        <f t="shared" si="16"/>
        <v>-136745259.14634126</v>
      </c>
      <c r="H43" s="17">
        <f t="shared" si="16"/>
        <v>-29035213.490853667</v>
      </c>
      <c r="I43" s="17">
        <f t="shared" si="16"/>
        <v>-30341798.097941995</v>
      </c>
      <c r="J43" s="17">
        <f t="shared" si="16"/>
        <v>-31707179.012349486</v>
      </c>
      <c r="K43" s="17">
        <f t="shared" si="16"/>
        <v>-33134002.067905188</v>
      </c>
      <c r="L43" s="17">
        <f t="shared" si="16"/>
        <v>-34625032.160960674</v>
      </c>
      <c r="M43" s="17">
        <f t="shared" si="16"/>
        <v>-36183158.608204246</v>
      </c>
      <c r="N43" s="17">
        <f t="shared" si="16"/>
        <v>-37811400.745573163</v>
      </c>
    </row>
    <row r="44" spans="2:15" ht="15" customHeight="1" x14ac:dyDescent="0.25">
      <c r="B44" s="4" t="s">
        <v>124</v>
      </c>
      <c r="C44" s="14" t="s">
        <v>40</v>
      </c>
      <c r="D44" s="17">
        <f>D35</f>
        <v>0</v>
      </c>
      <c r="E44" s="17">
        <f t="shared" ref="E44:N44" si="17">E35-D35</f>
        <v>231707317.07317072</v>
      </c>
      <c r="F44" s="17">
        <f t="shared" si="17"/>
        <v>107280487.80487806</v>
      </c>
      <c r="G44" s="17">
        <f t="shared" si="17"/>
        <v>91163506.097560823</v>
      </c>
      <c r="H44" s="17">
        <f t="shared" si="17"/>
        <v>19356808.993902504</v>
      </c>
      <c r="I44" s="17">
        <f t="shared" si="17"/>
        <v>20227865.398627996</v>
      </c>
      <c r="J44" s="17">
        <f t="shared" si="17"/>
        <v>21138119.341566265</v>
      </c>
      <c r="K44" s="17">
        <f t="shared" si="17"/>
        <v>22089334.711936772</v>
      </c>
      <c r="L44" s="17">
        <f t="shared" si="17"/>
        <v>23083354.773973882</v>
      </c>
      <c r="M44" s="17">
        <f t="shared" si="17"/>
        <v>24122105.738802731</v>
      </c>
      <c r="N44" s="17">
        <f t="shared" si="17"/>
        <v>25207600.497048855</v>
      </c>
    </row>
    <row r="45" spans="2:15" ht="15" customHeight="1" x14ac:dyDescent="0.25">
      <c r="B45" s="4" t="s">
        <v>125</v>
      </c>
      <c r="C45" s="14" t="s">
        <v>40</v>
      </c>
      <c r="D45" s="17">
        <f>D36</f>
        <v>0</v>
      </c>
      <c r="E45" s="17">
        <f t="shared" ref="E45:N45" si="18">E36-D36</f>
        <v>0</v>
      </c>
      <c r="F45" s="17">
        <f t="shared" si="18"/>
        <v>159286587.80487788</v>
      </c>
      <c r="G45" s="17">
        <f t="shared" si="18"/>
        <v>152513748.347561</v>
      </c>
      <c r="H45" s="17">
        <f t="shared" si="18"/>
        <v>28813965.126859844</v>
      </c>
      <c r="I45" s="17">
        <f t="shared" si="18"/>
        <v>29645653.557568669</v>
      </c>
      <c r="J45" s="17">
        <f t="shared" si="18"/>
        <v>30514767.967658639</v>
      </c>
      <c r="K45" s="17">
        <f t="shared" si="18"/>
        <v>31422992.52620399</v>
      </c>
      <c r="L45" s="17">
        <f t="shared" si="18"/>
        <v>32372087.189882278</v>
      </c>
      <c r="M45" s="17">
        <f t="shared" si="18"/>
        <v>23031891.113428414</v>
      </c>
      <c r="N45" s="17">
        <f t="shared" si="18"/>
        <v>24068326.21353054</v>
      </c>
    </row>
    <row r="46" spans="2:15" ht="15" customHeight="1" x14ac:dyDescent="0.25">
      <c r="B46" s="4" t="s">
        <v>126</v>
      </c>
      <c r="C46" s="14" t="s">
        <v>40</v>
      </c>
      <c r="D46" s="17">
        <f>0</f>
        <v>0</v>
      </c>
      <c r="E46" s="17">
        <f t="shared" ref="E46:N46" si="19">-D37</f>
        <v>0</v>
      </c>
      <c r="F46" s="17">
        <f t="shared" si="19"/>
        <v>0</v>
      </c>
      <c r="G46" s="17">
        <f t="shared" si="19"/>
        <v>-95071726.097560927</v>
      </c>
      <c r="H46" s="17">
        <f t="shared" si="19"/>
        <v>-173717330.14207312</v>
      </c>
      <c r="I46" s="17">
        <f t="shared" si="19"/>
        <v>-189770824.99846643</v>
      </c>
      <c r="J46" s="17">
        <f t="shared" si="19"/>
        <v>-206287689.12339756</v>
      </c>
      <c r="K46" s="17">
        <f t="shared" si="19"/>
        <v>-223288774.1339502</v>
      </c>
      <c r="L46" s="17">
        <f t="shared" si="19"/>
        <v>-240795869.96997821</v>
      </c>
      <c r="M46" s="17">
        <f t="shared" si="19"/>
        <v>-258831747.11862686</v>
      </c>
      <c r="N46" s="17">
        <f t="shared" si="19"/>
        <v>-271663800.73896557</v>
      </c>
    </row>
    <row r="47" spans="2:15" ht="15" customHeight="1" x14ac:dyDescent="0.25">
      <c r="B47" s="4" t="s">
        <v>127</v>
      </c>
      <c r="C47" s="14" t="s">
        <v>40</v>
      </c>
      <c r="D47" s="17">
        <f>0</f>
        <v>0</v>
      </c>
      <c r="E47" s="17">
        <f>E55*'1.Inputs'!$D$32</f>
        <v>147600000</v>
      </c>
      <c r="F47" s="17">
        <f>F55*'1.Inputs'!$D$32</f>
        <v>147600000</v>
      </c>
      <c r="G47" s="17">
        <f>G55*'1.Inputs'!$D$32</f>
        <v>147600000</v>
      </c>
      <c r="H47" s="17">
        <f>H55*'1.Inputs'!$D$32</f>
        <v>118080000</v>
      </c>
      <c r="I47" s="17">
        <f>I55*'1.Inputs'!$D$32</f>
        <v>88560000</v>
      </c>
      <c r="J47" s="17">
        <f>J55*'1.Inputs'!$D$32</f>
        <v>59040000</v>
      </c>
      <c r="K47" s="17">
        <f>K55*'1.Inputs'!$D$32</f>
        <v>29520000</v>
      </c>
      <c r="L47" s="17">
        <f>L55*'1.Inputs'!$D$32</f>
        <v>0</v>
      </c>
      <c r="M47" s="17">
        <f>M55*'1.Inputs'!$D$32</f>
        <v>0</v>
      </c>
      <c r="N47" s="17">
        <f>N55*'1.Inputs'!$D$32</f>
        <v>0</v>
      </c>
    </row>
    <row r="48" spans="2:15" ht="15" customHeight="1" x14ac:dyDescent="0.25">
      <c r="B48" s="4" t="s">
        <v>128</v>
      </c>
      <c r="C48" s="14" t="s">
        <v>40</v>
      </c>
      <c r="D48" s="24">
        <f>-'1.Inputs'!$D$24</f>
        <v>-2050000000</v>
      </c>
      <c r="E48" s="17">
        <f>0</f>
        <v>0</v>
      </c>
      <c r="F48" s="17">
        <f>0</f>
        <v>0</v>
      </c>
      <c r="G48" s="17">
        <f>0</f>
        <v>0</v>
      </c>
      <c r="H48" s="17">
        <f>0</f>
        <v>0</v>
      </c>
      <c r="I48" s="17">
        <f>0</f>
        <v>0</v>
      </c>
      <c r="J48" s="17">
        <f>0</f>
        <v>0</v>
      </c>
      <c r="K48" s="17">
        <f>0</f>
        <v>0</v>
      </c>
      <c r="L48" s="17">
        <f>0</f>
        <v>0</v>
      </c>
      <c r="M48" s="17">
        <f>0</f>
        <v>0</v>
      </c>
      <c r="N48" s="17">
        <f>0</f>
        <v>0</v>
      </c>
    </row>
    <row r="49" spans="2:15" ht="15" customHeight="1" x14ac:dyDescent="0.25">
      <c r="B49" s="4" t="s">
        <v>129</v>
      </c>
      <c r="C49" s="14" t="s">
        <v>40</v>
      </c>
      <c r="D49" s="24">
        <f>'1.Inputs'!$D$24*'1.Inputs'!$D$31</f>
        <v>1230000000</v>
      </c>
      <c r="E49" s="17">
        <f>0</f>
        <v>0</v>
      </c>
      <c r="F49" s="17">
        <f>0</f>
        <v>0</v>
      </c>
      <c r="G49" s="17">
        <f>0</f>
        <v>0</v>
      </c>
      <c r="H49" s="17">
        <f>0</f>
        <v>0</v>
      </c>
      <c r="I49" s="17">
        <f>0</f>
        <v>0</v>
      </c>
      <c r="J49" s="17">
        <f>0</f>
        <v>0</v>
      </c>
      <c r="K49" s="17">
        <f>0</f>
        <v>0</v>
      </c>
      <c r="L49" s="17">
        <f>0</f>
        <v>0</v>
      </c>
      <c r="M49" s="17">
        <f>0</f>
        <v>0</v>
      </c>
      <c r="N49" s="17">
        <f>0</f>
        <v>0</v>
      </c>
    </row>
    <row r="50" spans="2:15" ht="15" customHeight="1" x14ac:dyDescent="0.25">
      <c r="B50" s="4" t="s">
        <v>130</v>
      </c>
      <c r="C50" s="14" t="s">
        <v>40</v>
      </c>
      <c r="D50" s="17">
        <f t="shared" ref="D50:N50" si="20">-D56</f>
        <v>0</v>
      </c>
      <c r="E50" s="17">
        <f t="shared" si="20"/>
        <v>0</v>
      </c>
      <c r="F50" s="17">
        <f t="shared" si="20"/>
        <v>0</v>
      </c>
      <c r="G50" s="17">
        <f t="shared" si="20"/>
        <v>-246000000</v>
      </c>
      <c r="H50" s="17">
        <f t="shared" si="20"/>
        <v>-246000000</v>
      </c>
      <c r="I50" s="17">
        <f t="shared" si="20"/>
        <v>-246000000</v>
      </c>
      <c r="J50" s="17">
        <f t="shared" si="20"/>
        <v>-246000000</v>
      </c>
      <c r="K50" s="17">
        <f t="shared" si="20"/>
        <v>-246000000</v>
      </c>
      <c r="L50" s="17">
        <f t="shared" si="20"/>
        <v>0</v>
      </c>
      <c r="M50" s="17">
        <f t="shared" si="20"/>
        <v>0</v>
      </c>
      <c r="N50" s="17">
        <f t="shared" si="20"/>
        <v>0</v>
      </c>
    </row>
    <row r="51" spans="2:15" ht="15" customHeight="1" x14ac:dyDescent="0.25">
      <c r="B51" s="4" t="s">
        <v>131</v>
      </c>
      <c r="C51" s="14" t="s">
        <v>40</v>
      </c>
      <c r="D51" s="24">
        <f>'1.Inputs'!$D$24*(1-'1.Inputs'!$D$31)+'1.Inputs'!$D$35</f>
        <v>1620000000</v>
      </c>
      <c r="E51" s="17">
        <f>0</f>
        <v>0</v>
      </c>
      <c r="F51" s="17">
        <f>0</f>
        <v>0</v>
      </c>
      <c r="G51" s="17">
        <f>0</f>
        <v>0</v>
      </c>
      <c r="H51" s="17">
        <f>0</f>
        <v>0</v>
      </c>
      <c r="I51" s="17">
        <f>0</f>
        <v>0</v>
      </c>
      <c r="J51" s="17">
        <f>0</f>
        <v>0</v>
      </c>
      <c r="K51" s="17">
        <f>0</f>
        <v>0</v>
      </c>
      <c r="L51" s="17">
        <f>0</f>
        <v>0</v>
      </c>
      <c r="M51" s="17">
        <f>0</f>
        <v>0</v>
      </c>
      <c r="N51" s="17">
        <f>0</f>
        <v>0</v>
      </c>
    </row>
    <row r="52" spans="2:15" ht="15" customHeight="1" x14ac:dyDescent="0.25">
      <c r="B52" s="3" t="s">
        <v>132</v>
      </c>
      <c r="C52" s="14" t="s">
        <v>40</v>
      </c>
      <c r="D52" s="17">
        <f t="shared" ref="D52:N52" si="21">D40+D41+SUM(D42:D46)+D48+D49+D50+D51</f>
        <v>800000000</v>
      </c>
      <c r="E52" s="17">
        <f t="shared" si="21"/>
        <v>-682941463.41463423</v>
      </c>
      <c r="F52" s="17">
        <f t="shared" si="21"/>
        <v>242249097.56097543</v>
      </c>
      <c r="G52" s="17">
        <f t="shared" si="21"/>
        <v>211983693.84146351</v>
      </c>
      <c r="H52" s="17">
        <f t="shared" si="21"/>
        <v>310096966.73689044</v>
      </c>
      <c r="I52" s="17">
        <f t="shared" si="21"/>
        <v>346935765.24005103</v>
      </c>
      <c r="J52" s="17">
        <f t="shared" si="21"/>
        <v>384827887.67585182</v>
      </c>
      <c r="K52" s="17">
        <f t="shared" si="21"/>
        <v>423820733.62126637</v>
      </c>
      <c r="L52" s="17">
        <f t="shared" si="21"/>
        <v>709963835.63422203</v>
      </c>
      <c r="M52" s="17">
        <f t="shared" si="21"/>
        <v>721788955.23776448</v>
      </c>
      <c r="N52" s="17">
        <f t="shared" si="21"/>
        <v>750958583.22345972</v>
      </c>
    </row>
    <row r="53" spans="2:15" ht="15" customHeight="1" x14ac:dyDescent="0.25">
      <c r="B53" s="3" t="s">
        <v>133</v>
      </c>
      <c r="C53" s="14" t="s">
        <v>40</v>
      </c>
      <c r="D53" s="17">
        <f>D52</f>
        <v>800000000</v>
      </c>
      <c r="E53" s="17">
        <f t="shared" ref="E53:N53" si="22">D53+E52</f>
        <v>117058536.58536577</v>
      </c>
      <c r="F53" s="17">
        <f t="shared" si="22"/>
        <v>359307634.1463412</v>
      </c>
      <c r="G53" s="17">
        <f t="shared" si="22"/>
        <v>571291327.98780465</v>
      </c>
      <c r="H53" s="17">
        <f t="shared" si="22"/>
        <v>881388294.72469509</v>
      </c>
      <c r="I53" s="17">
        <f t="shared" si="22"/>
        <v>1228324059.964746</v>
      </c>
      <c r="J53" s="17">
        <f t="shared" si="22"/>
        <v>1613151947.6405978</v>
      </c>
      <c r="K53" s="17">
        <f t="shared" si="22"/>
        <v>2036972681.2618642</v>
      </c>
      <c r="L53" s="17">
        <f t="shared" si="22"/>
        <v>2746936516.8960862</v>
      </c>
      <c r="M53" s="17">
        <f t="shared" si="22"/>
        <v>3468725472.1338506</v>
      </c>
      <c r="N53" s="17">
        <f t="shared" si="22"/>
        <v>4219684055.3573103</v>
      </c>
    </row>
    <row r="54" spans="2:15" ht="15" customHeight="1" x14ac:dyDescent="0.25">
      <c r="B54" s="5" t="s">
        <v>134</v>
      </c>
      <c r="C54" s="6"/>
      <c r="D54" s="6"/>
      <c r="E54" s="6"/>
      <c r="F54" s="6"/>
      <c r="G54" s="6"/>
      <c r="H54" s="6"/>
      <c r="I54" s="6"/>
      <c r="J54" s="6"/>
      <c r="K54" s="6"/>
      <c r="L54" s="6"/>
      <c r="M54" s="6"/>
      <c r="N54" s="6"/>
      <c r="O54" s="6"/>
    </row>
    <row r="55" spans="2:15" ht="15" customHeight="1" x14ac:dyDescent="0.25">
      <c r="B55" s="4" t="s">
        <v>135</v>
      </c>
      <c r="C55" s="14" t="s">
        <v>40</v>
      </c>
      <c r="D55" s="17">
        <f>0</f>
        <v>0</v>
      </c>
      <c r="E55" s="17">
        <f t="shared" ref="E55:N55" si="23">D57</f>
        <v>1230000000</v>
      </c>
      <c r="F55" s="17">
        <f t="shared" si="23"/>
        <v>1230000000</v>
      </c>
      <c r="G55" s="17">
        <f t="shared" si="23"/>
        <v>1230000000</v>
      </c>
      <c r="H55" s="17">
        <f t="shared" si="23"/>
        <v>984000000</v>
      </c>
      <c r="I55" s="17">
        <f t="shared" si="23"/>
        <v>738000000</v>
      </c>
      <c r="J55" s="17">
        <f t="shared" si="23"/>
        <v>492000000</v>
      </c>
      <c r="K55" s="17">
        <f t="shared" si="23"/>
        <v>246000000</v>
      </c>
      <c r="L55" s="17">
        <f t="shared" si="23"/>
        <v>0</v>
      </c>
      <c r="M55" s="17">
        <f t="shared" si="23"/>
        <v>0</v>
      </c>
      <c r="N55" s="17">
        <f t="shared" si="23"/>
        <v>0</v>
      </c>
    </row>
    <row r="56" spans="2:15" ht="15" customHeight="1" x14ac:dyDescent="0.25">
      <c r="B56" s="4" t="s">
        <v>136</v>
      </c>
      <c r="C56" s="14" t="s">
        <v>40</v>
      </c>
      <c r="D56" s="17">
        <f>0</f>
        <v>0</v>
      </c>
      <c r="E56" s="17">
        <f>IF(E5&lt;='1.Inputs'!$D$34,0,IF(E5&lt;='1.Inputs'!$D$33,$D$49/('1.Inputs'!$D$33-'1.Inputs'!$D$34),0))</f>
        <v>0</v>
      </c>
      <c r="F56" s="17">
        <f>IF(F5&lt;='1.Inputs'!$D$34,0,IF(F5&lt;='1.Inputs'!$D$33,$D$49/('1.Inputs'!$D$33-'1.Inputs'!$D$34),0))</f>
        <v>0</v>
      </c>
      <c r="G56" s="17">
        <f>IF(G5&lt;='1.Inputs'!$D$34,0,IF(G5&lt;='1.Inputs'!$D$33,$D$49/('1.Inputs'!$D$33-'1.Inputs'!$D$34),0))</f>
        <v>246000000</v>
      </c>
      <c r="H56" s="17">
        <f>IF(H5&lt;='1.Inputs'!$D$34,0,IF(H5&lt;='1.Inputs'!$D$33,$D$49/('1.Inputs'!$D$33-'1.Inputs'!$D$34),0))</f>
        <v>246000000</v>
      </c>
      <c r="I56" s="17">
        <f>IF(I5&lt;='1.Inputs'!$D$34,0,IF(I5&lt;='1.Inputs'!$D$33,$D$49/('1.Inputs'!$D$33-'1.Inputs'!$D$34),0))</f>
        <v>246000000</v>
      </c>
      <c r="J56" s="17">
        <f>IF(J5&lt;='1.Inputs'!$D$34,0,IF(J5&lt;='1.Inputs'!$D$33,$D$49/('1.Inputs'!$D$33-'1.Inputs'!$D$34),0))</f>
        <v>246000000</v>
      </c>
      <c r="K56" s="17">
        <f>IF(K5&lt;='1.Inputs'!$D$34,0,IF(K5&lt;='1.Inputs'!$D$33,$D$49/('1.Inputs'!$D$33-'1.Inputs'!$D$34),0))</f>
        <v>246000000</v>
      </c>
      <c r="L56" s="17">
        <f>IF(L5&lt;='1.Inputs'!$D$34,0,IF(L5&lt;='1.Inputs'!$D$33,$D$49/('1.Inputs'!$D$33-'1.Inputs'!$D$34),0))</f>
        <v>0</v>
      </c>
      <c r="M56" s="17">
        <f>IF(M5&lt;='1.Inputs'!$D$34,0,IF(M5&lt;='1.Inputs'!$D$33,$D$49/('1.Inputs'!$D$33-'1.Inputs'!$D$34),0))</f>
        <v>0</v>
      </c>
      <c r="N56" s="17">
        <f>IF(N5&lt;='1.Inputs'!$D$34,0,IF(N5&lt;='1.Inputs'!$D$33,$D$49/('1.Inputs'!$D$33-'1.Inputs'!$D$34),0))</f>
        <v>0</v>
      </c>
    </row>
    <row r="57" spans="2:15" ht="15" customHeight="1" x14ac:dyDescent="0.25">
      <c r="B57" s="4" t="s">
        <v>137</v>
      </c>
      <c r="C57" s="14" t="s">
        <v>40</v>
      </c>
      <c r="D57" s="17">
        <f>D49</f>
        <v>1230000000</v>
      </c>
      <c r="E57" s="17">
        <f t="shared" ref="E57:N57" si="24">E55-E56</f>
        <v>1230000000</v>
      </c>
      <c r="F57" s="17">
        <f t="shared" si="24"/>
        <v>1230000000</v>
      </c>
      <c r="G57" s="17">
        <f t="shared" si="24"/>
        <v>984000000</v>
      </c>
      <c r="H57" s="17">
        <f t="shared" si="24"/>
        <v>738000000</v>
      </c>
      <c r="I57" s="17">
        <f t="shared" si="24"/>
        <v>492000000</v>
      </c>
      <c r="J57" s="17">
        <f t="shared" si="24"/>
        <v>246000000</v>
      </c>
      <c r="K57" s="17">
        <f t="shared" si="24"/>
        <v>0</v>
      </c>
      <c r="L57" s="17">
        <f t="shared" si="24"/>
        <v>0</v>
      </c>
      <c r="M57" s="17">
        <f t="shared" si="24"/>
        <v>0</v>
      </c>
      <c r="N57" s="17">
        <f t="shared" si="24"/>
        <v>0</v>
      </c>
    </row>
    <row r="59" spans="2:15" ht="15" customHeight="1" x14ac:dyDescent="0.25">
      <c r="B59" s="5" t="s">
        <v>138</v>
      </c>
      <c r="C59" s="6"/>
      <c r="D59" s="6"/>
      <c r="E59" s="6"/>
      <c r="F59" s="6"/>
      <c r="G59" s="6"/>
      <c r="H59" s="6"/>
      <c r="I59" s="6"/>
      <c r="J59" s="6"/>
      <c r="K59" s="6"/>
      <c r="L59" s="6"/>
      <c r="M59" s="6"/>
      <c r="N59" s="6"/>
      <c r="O59" s="6"/>
    </row>
    <row r="60" spans="2:15" ht="15" customHeight="1" x14ac:dyDescent="0.25">
      <c r="B60" s="4" t="s">
        <v>139</v>
      </c>
      <c r="C60" s="14" t="s">
        <v>40</v>
      </c>
      <c r="D60" s="17">
        <f t="shared" ref="D60:N60" si="25">D53</f>
        <v>800000000</v>
      </c>
      <c r="E60" s="17">
        <f t="shared" si="25"/>
        <v>117058536.58536577</v>
      </c>
      <c r="F60" s="17">
        <f t="shared" si="25"/>
        <v>359307634.1463412</v>
      </c>
      <c r="G60" s="17">
        <f t="shared" si="25"/>
        <v>571291327.98780465</v>
      </c>
      <c r="H60" s="17">
        <f t="shared" si="25"/>
        <v>881388294.72469509</v>
      </c>
      <c r="I60" s="17">
        <f t="shared" si="25"/>
        <v>1228324059.964746</v>
      </c>
      <c r="J60" s="17">
        <f t="shared" si="25"/>
        <v>1613151947.6405978</v>
      </c>
      <c r="K60" s="17">
        <f t="shared" si="25"/>
        <v>2036972681.2618642</v>
      </c>
      <c r="L60" s="17">
        <f t="shared" si="25"/>
        <v>2746936516.8960862</v>
      </c>
      <c r="M60" s="17">
        <f t="shared" si="25"/>
        <v>3468725472.1338506</v>
      </c>
      <c r="N60" s="17">
        <f t="shared" si="25"/>
        <v>4219684055.3573103</v>
      </c>
    </row>
    <row r="61" spans="2:15" ht="15" customHeight="1" x14ac:dyDescent="0.25">
      <c r="B61" s="4" t="s">
        <v>113</v>
      </c>
      <c r="C61" s="14" t="s">
        <v>40</v>
      </c>
      <c r="D61" s="17">
        <f t="shared" ref="D61:N61" si="26">D33</f>
        <v>0</v>
      </c>
      <c r="E61" s="17">
        <f t="shared" si="26"/>
        <v>681000000</v>
      </c>
      <c r="F61" s="17">
        <f t="shared" si="26"/>
        <v>996302999.99999988</v>
      </c>
      <c r="G61" s="17">
        <f t="shared" si="26"/>
        <v>1264237342.4999998</v>
      </c>
      <c r="H61" s="17">
        <f t="shared" si="26"/>
        <v>1321128022.9124997</v>
      </c>
      <c r="I61" s="17">
        <f t="shared" si="26"/>
        <v>1380578783.943562</v>
      </c>
      <c r="J61" s="17">
        <f t="shared" si="26"/>
        <v>1442704829.2210221</v>
      </c>
      <c r="K61" s="17">
        <f t="shared" si="26"/>
        <v>1507626546.5359685</v>
      </c>
      <c r="L61" s="17">
        <f t="shared" si="26"/>
        <v>1575469741.1300867</v>
      </c>
      <c r="M61" s="17">
        <f t="shared" si="26"/>
        <v>1646365879.4809408</v>
      </c>
      <c r="N61" s="17">
        <f t="shared" si="26"/>
        <v>1720452344.0575826</v>
      </c>
    </row>
    <row r="62" spans="2:15" ht="15" customHeight="1" x14ac:dyDescent="0.25">
      <c r="B62" s="4" t="s">
        <v>140</v>
      </c>
      <c r="C62" s="14" t="s">
        <v>40</v>
      </c>
      <c r="D62" s="17">
        <f t="shared" ref="D62:N62" si="27">D34</f>
        <v>0</v>
      </c>
      <c r="E62" s="17">
        <f t="shared" si="27"/>
        <v>347560975.60975611</v>
      </c>
      <c r="F62" s="17">
        <f t="shared" si="27"/>
        <v>508481707.31707317</v>
      </c>
      <c r="G62" s="17">
        <f t="shared" si="27"/>
        <v>645226966.46341443</v>
      </c>
      <c r="H62" s="17">
        <f t="shared" si="27"/>
        <v>674262179.9542681</v>
      </c>
      <c r="I62" s="17">
        <f t="shared" si="27"/>
        <v>704603978.05221009</v>
      </c>
      <c r="J62" s="17">
        <f t="shared" si="27"/>
        <v>736311157.06455958</v>
      </c>
      <c r="K62" s="17">
        <f t="shared" si="27"/>
        <v>769445159.13246477</v>
      </c>
      <c r="L62" s="17">
        <f t="shared" si="27"/>
        <v>804070191.29342544</v>
      </c>
      <c r="M62" s="17">
        <f t="shared" si="27"/>
        <v>840253349.90162969</v>
      </c>
      <c r="N62" s="17">
        <f t="shared" si="27"/>
        <v>878064750.64720285</v>
      </c>
    </row>
    <row r="63" spans="2:15" ht="15" customHeight="1" x14ac:dyDescent="0.25">
      <c r="B63" s="4" t="s">
        <v>141</v>
      </c>
      <c r="C63" s="14" t="s">
        <v>40</v>
      </c>
      <c r="D63" s="17">
        <f t="shared" ref="D63:N63" si="28">SUM(D60:D62)</f>
        <v>800000000</v>
      </c>
      <c r="E63" s="17">
        <f t="shared" si="28"/>
        <v>1145619512.1951218</v>
      </c>
      <c r="F63" s="17">
        <f t="shared" si="28"/>
        <v>1864092341.4634142</v>
      </c>
      <c r="G63" s="17">
        <f t="shared" si="28"/>
        <v>2480755636.9512186</v>
      </c>
      <c r="H63" s="17">
        <f t="shared" si="28"/>
        <v>2876778497.5914626</v>
      </c>
      <c r="I63" s="17">
        <f t="shared" si="28"/>
        <v>3313506821.9605179</v>
      </c>
      <c r="J63" s="17">
        <f t="shared" si="28"/>
        <v>3792167933.9261794</v>
      </c>
      <c r="K63" s="17">
        <f t="shared" si="28"/>
        <v>4314044386.9302969</v>
      </c>
      <c r="L63" s="17">
        <f t="shared" si="28"/>
        <v>5126476449.3195982</v>
      </c>
      <c r="M63" s="17">
        <f t="shared" si="28"/>
        <v>5955344701.5164213</v>
      </c>
      <c r="N63" s="17">
        <f t="shared" si="28"/>
        <v>6818201150.0620956</v>
      </c>
    </row>
    <row r="64" spans="2:15" ht="15" customHeight="1" x14ac:dyDescent="0.25">
      <c r="B64" s="4" t="s">
        <v>142</v>
      </c>
      <c r="C64" s="14" t="s">
        <v>40</v>
      </c>
      <c r="D64" s="17">
        <f>'1.Inputs'!$D$19</f>
        <v>400000000</v>
      </c>
      <c r="E64" s="17">
        <f>'1.Inputs'!$D$19</f>
        <v>400000000</v>
      </c>
      <c r="F64" s="17">
        <f>'1.Inputs'!$D$19</f>
        <v>400000000</v>
      </c>
      <c r="G64" s="17">
        <f>'1.Inputs'!$D$19</f>
        <v>400000000</v>
      </c>
      <c r="H64" s="17">
        <f>'1.Inputs'!$D$19</f>
        <v>400000000</v>
      </c>
      <c r="I64" s="17">
        <f>'1.Inputs'!$D$19</f>
        <v>400000000</v>
      </c>
      <c r="J64" s="17">
        <f>'1.Inputs'!$D$19</f>
        <v>400000000</v>
      </c>
      <c r="K64" s="17">
        <f>'1.Inputs'!$D$19</f>
        <v>400000000</v>
      </c>
      <c r="L64" s="17">
        <f>'1.Inputs'!$D$19</f>
        <v>400000000</v>
      </c>
      <c r="M64" s="17">
        <f>'1.Inputs'!$D$19</f>
        <v>400000000</v>
      </c>
      <c r="N64" s="17">
        <f>'1.Inputs'!$D$19</f>
        <v>400000000</v>
      </c>
    </row>
    <row r="65" spans="2:14" ht="15" customHeight="1" x14ac:dyDescent="0.25">
      <c r="B65" s="4" t="s">
        <v>143</v>
      </c>
      <c r="C65" s="14" t="s">
        <v>40</v>
      </c>
      <c r="D65" s="17">
        <f>'1.Inputs'!$D$20+'1.Inputs'!$D$23</f>
        <v>1650000000</v>
      </c>
      <c r="E65" s="17">
        <f>'1.Inputs'!$D$20+'1.Inputs'!$D$23</f>
        <v>1650000000</v>
      </c>
      <c r="F65" s="17">
        <f>'1.Inputs'!$D$20+'1.Inputs'!$D$23</f>
        <v>1650000000</v>
      </c>
      <c r="G65" s="17">
        <f>'1.Inputs'!$D$20+'1.Inputs'!$D$23</f>
        <v>1650000000</v>
      </c>
      <c r="H65" s="17">
        <f>'1.Inputs'!$D$20+'1.Inputs'!$D$23</f>
        <v>1650000000</v>
      </c>
      <c r="I65" s="17">
        <f>'1.Inputs'!$D$20+'1.Inputs'!$D$23</f>
        <v>1650000000</v>
      </c>
      <c r="J65" s="17">
        <f>'1.Inputs'!$D$20+'1.Inputs'!$D$23</f>
        <v>1650000000</v>
      </c>
      <c r="K65" s="17">
        <f>'1.Inputs'!$D$20+'1.Inputs'!$D$23</f>
        <v>1650000000</v>
      </c>
      <c r="L65" s="17">
        <f>'1.Inputs'!$D$20+'1.Inputs'!$D$23</f>
        <v>1650000000</v>
      </c>
      <c r="M65" s="17">
        <f>'1.Inputs'!$D$20+'1.Inputs'!$D$23</f>
        <v>1650000000</v>
      </c>
      <c r="N65" s="17">
        <f>'1.Inputs'!$D$20+'1.Inputs'!$D$23</f>
        <v>1650000000</v>
      </c>
    </row>
    <row r="66" spans="2:14" ht="15" customHeight="1" x14ac:dyDescent="0.25">
      <c r="B66" s="4" t="s">
        <v>144</v>
      </c>
      <c r="C66" s="14" t="s">
        <v>40</v>
      </c>
      <c r="D66" s="17">
        <f>0</f>
        <v>0</v>
      </c>
      <c r="E66" s="17">
        <f t="shared" ref="E66:N66" si="29">D66+E20+E21</f>
        <v>135000000</v>
      </c>
      <c r="F66" s="17">
        <f t="shared" si="29"/>
        <v>270000000</v>
      </c>
      <c r="G66" s="17">
        <f t="shared" si="29"/>
        <v>405000000</v>
      </c>
      <c r="H66" s="17">
        <f t="shared" si="29"/>
        <v>540000000</v>
      </c>
      <c r="I66" s="17">
        <f t="shared" si="29"/>
        <v>675000000</v>
      </c>
      <c r="J66" s="17">
        <f t="shared" si="29"/>
        <v>810000000</v>
      </c>
      <c r="K66" s="17">
        <f t="shared" si="29"/>
        <v>945000000</v>
      </c>
      <c r="L66" s="17">
        <f t="shared" si="29"/>
        <v>1080000000</v>
      </c>
      <c r="M66" s="17">
        <f t="shared" si="29"/>
        <v>1215000000</v>
      </c>
      <c r="N66" s="17">
        <f t="shared" si="29"/>
        <v>1350000000</v>
      </c>
    </row>
    <row r="67" spans="2:14" ht="15" customHeight="1" x14ac:dyDescent="0.25">
      <c r="B67" s="4" t="s">
        <v>145</v>
      </c>
      <c r="C67" s="14" t="s">
        <v>40</v>
      </c>
      <c r="D67" s="17">
        <f t="shared" ref="D67:N67" si="30">D64+D65-D66</f>
        <v>2050000000</v>
      </c>
      <c r="E67" s="17">
        <f t="shared" si="30"/>
        <v>1915000000</v>
      </c>
      <c r="F67" s="17">
        <f t="shared" si="30"/>
        <v>1780000000</v>
      </c>
      <c r="G67" s="17">
        <f t="shared" si="30"/>
        <v>1645000000</v>
      </c>
      <c r="H67" s="17">
        <f t="shared" si="30"/>
        <v>1510000000</v>
      </c>
      <c r="I67" s="17">
        <f t="shared" si="30"/>
        <v>1375000000</v>
      </c>
      <c r="J67" s="17">
        <f t="shared" si="30"/>
        <v>1240000000</v>
      </c>
      <c r="K67" s="17">
        <f t="shared" si="30"/>
        <v>1105000000</v>
      </c>
      <c r="L67" s="17">
        <f t="shared" si="30"/>
        <v>970000000</v>
      </c>
      <c r="M67" s="17">
        <f t="shared" si="30"/>
        <v>835000000</v>
      </c>
      <c r="N67" s="17">
        <f t="shared" si="30"/>
        <v>700000000</v>
      </c>
    </row>
    <row r="68" spans="2:14" ht="15" customHeight="1" x14ac:dyDescent="0.25">
      <c r="B68" s="3" t="s">
        <v>146</v>
      </c>
      <c r="C68" s="14" t="s">
        <v>40</v>
      </c>
      <c r="D68" s="17">
        <f t="shared" ref="D68:N68" si="31">D63+D67</f>
        <v>2850000000</v>
      </c>
      <c r="E68" s="17">
        <f t="shared" si="31"/>
        <v>3060619512.1951218</v>
      </c>
      <c r="F68" s="17">
        <f t="shared" si="31"/>
        <v>3644092341.4634142</v>
      </c>
      <c r="G68" s="17">
        <f t="shared" si="31"/>
        <v>4125755636.9512186</v>
      </c>
      <c r="H68" s="17">
        <f t="shared" si="31"/>
        <v>4386778497.5914631</v>
      </c>
      <c r="I68" s="17">
        <f t="shared" si="31"/>
        <v>4688506821.9605179</v>
      </c>
      <c r="J68" s="17">
        <f t="shared" si="31"/>
        <v>5032167933.9261799</v>
      </c>
      <c r="K68" s="17">
        <f t="shared" si="31"/>
        <v>5419044386.9302969</v>
      </c>
      <c r="L68" s="17">
        <f t="shared" si="31"/>
        <v>6096476449.3195982</v>
      </c>
      <c r="M68" s="17">
        <f t="shared" si="31"/>
        <v>6790344701.5164213</v>
      </c>
      <c r="N68" s="17">
        <f t="shared" si="31"/>
        <v>7518201150.0620956</v>
      </c>
    </row>
    <row r="70" spans="2:14" ht="15" customHeight="1" x14ac:dyDescent="0.25">
      <c r="B70" s="4" t="s">
        <v>115</v>
      </c>
      <c r="C70" s="14" t="s">
        <v>40</v>
      </c>
      <c r="D70" s="17">
        <f t="shared" ref="D70:N70" si="32">D35</f>
        <v>0</v>
      </c>
      <c r="E70" s="17">
        <f t="shared" si="32"/>
        <v>231707317.07317072</v>
      </c>
      <c r="F70" s="17">
        <f t="shared" si="32"/>
        <v>338987804.87804878</v>
      </c>
      <c r="G70" s="17">
        <f t="shared" si="32"/>
        <v>430151310.9756096</v>
      </c>
      <c r="H70" s="17">
        <f t="shared" si="32"/>
        <v>449508119.9695121</v>
      </c>
      <c r="I70" s="17">
        <f t="shared" si="32"/>
        <v>469735985.3681401</v>
      </c>
      <c r="J70" s="17">
        <f t="shared" si="32"/>
        <v>490874104.70970637</v>
      </c>
      <c r="K70" s="17">
        <f t="shared" si="32"/>
        <v>512963439.42164314</v>
      </c>
      <c r="L70" s="17">
        <f t="shared" si="32"/>
        <v>536046794.19561702</v>
      </c>
      <c r="M70" s="17">
        <f t="shared" si="32"/>
        <v>560168899.93441975</v>
      </c>
      <c r="N70" s="17">
        <f t="shared" si="32"/>
        <v>585376500.43146861</v>
      </c>
    </row>
    <row r="71" spans="2:14" ht="15" customHeight="1" x14ac:dyDescent="0.25">
      <c r="B71" s="4" t="s">
        <v>147</v>
      </c>
      <c r="C71" s="14" t="s">
        <v>40</v>
      </c>
      <c r="D71" s="17">
        <f t="shared" ref="D71:N71" si="33">D36</f>
        <v>0</v>
      </c>
      <c r="E71" s="17">
        <f t="shared" si="33"/>
        <v>0</v>
      </c>
      <c r="F71" s="17">
        <f t="shared" si="33"/>
        <v>159286587.80487788</v>
      </c>
      <c r="G71" s="17">
        <f t="shared" si="33"/>
        <v>311800336.15243888</v>
      </c>
      <c r="H71" s="17">
        <f t="shared" si="33"/>
        <v>340614301.27929872</v>
      </c>
      <c r="I71" s="17">
        <f t="shared" si="33"/>
        <v>370259954.83686739</v>
      </c>
      <c r="J71" s="17">
        <f t="shared" si="33"/>
        <v>400774722.80452603</v>
      </c>
      <c r="K71" s="17">
        <f t="shared" si="33"/>
        <v>432197715.33073002</v>
      </c>
      <c r="L71" s="17">
        <f t="shared" si="33"/>
        <v>464569802.5206123</v>
      </c>
      <c r="M71" s="17">
        <f t="shared" si="33"/>
        <v>487601693.63404071</v>
      </c>
      <c r="N71" s="17">
        <f t="shared" si="33"/>
        <v>511670019.84757125</v>
      </c>
    </row>
    <row r="72" spans="2:14" ht="15" customHeight="1" x14ac:dyDescent="0.25">
      <c r="B72" s="4" t="s">
        <v>117</v>
      </c>
      <c r="C72" s="14" t="s">
        <v>40</v>
      </c>
      <c r="D72" s="17">
        <f t="shared" ref="D72:N72" si="34">D37</f>
        <v>0</v>
      </c>
      <c r="E72" s="17">
        <f t="shared" si="34"/>
        <v>0</v>
      </c>
      <c r="F72" s="17">
        <f t="shared" si="34"/>
        <v>95071726.097560927</v>
      </c>
      <c r="G72" s="17">
        <f t="shared" si="34"/>
        <v>173717330.14207312</v>
      </c>
      <c r="H72" s="17">
        <f t="shared" si="34"/>
        <v>189770824.99846643</v>
      </c>
      <c r="I72" s="17">
        <f t="shared" si="34"/>
        <v>206287689.12339756</v>
      </c>
      <c r="J72" s="17">
        <f t="shared" si="34"/>
        <v>223288774.1339502</v>
      </c>
      <c r="K72" s="17">
        <f t="shared" si="34"/>
        <v>240795869.96997821</v>
      </c>
      <c r="L72" s="17">
        <f t="shared" si="34"/>
        <v>258831747.11862686</v>
      </c>
      <c r="M72" s="17">
        <f t="shared" si="34"/>
        <v>271663800.73896557</v>
      </c>
      <c r="N72" s="17">
        <f t="shared" si="34"/>
        <v>285073296.77221829</v>
      </c>
    </row>
    <row r="73" spans="2:14" ht="15" customHeight="1" x14ac:dyDescent="0.25">
      <c r="B73" s="4" t="s">
        <v>148</v>
      </c>
      <c r="C73" s="14" t="s">
        <v>40</v>
      </c>
      <c r="D73" s="17">
        <f t="shared" ref="D73:N73" si="35">D57</f>
        <v>1230000000</v>
      </c>
      <c r="E73" s="17">
        <f t="shared" si="35"/>
        <v>1230000000</v>
      </c>
      <c r="F73" s="17">
        <f t="shared" si="35"/>
        <v>1230000000</v>
      </c>
      <c r="G73" s="17">
        <f t="shared" si="35"/>
        <v>984000000</v>
      </c>
      <c r="H73" s="17">
        <f t="shared" si="35"/>
        <v>738000000</v>
      </c>
      <c r="I73" s="17">
        <f t="shared" si="35"/>
        <v>492000000</v>
      </c>
      <c r="J73" s="17">
        <f t="shared" si="35"/>
        <v>246000000</v>
      </c>
      <c r="K73" s="17">
        <f t="shared" si="35"/>
        <v>0</v>
      </c>
      <c r="L73" s="17">
        <f t="shared" si="35"/>
        <v>0</v>
      </c>
      <c r="M73" s="17">
        <f t="shared" si="35"/>
        <v>0</v>
      </c>
      <c r="N73" s="17">
        <f t="shared" si="35"/>
        <v>0</v>
      </c>
    </row>
    <row r="74" spans="2:14" ht="15" customHeight="1" x14ac:dyDescent="0.25">
      <c r="B74" s="3" t="s">
        <v>149</v>
      </c>
      <c r="C74" s="14" t="s">
        <v>40</v>
      </c>
      <c r="D74" s="17">
        <f t="shared" ref="D74:N74" si="36">SUM(D70:D73)</f>
        <v>1230000000</v>
      </c>
      <c r="E74" s="17">
        <f t="shared" si="36"/>
        <v>1461707317.0731707</v>
      </c>
      <c r="F74" s="17">
        <f t="shared" si="36"/>
        <v>1823346118.7804875</v>
      </c>
      <c r="G74" s="17">
        <f t="shared" si="36"/>
        <v>1899668977.2701216</v>
      </c>
      <c r="H74" s="17">
        <f t="shared" si="36"/>
        <v>1717893246.2472773</v>
      </c>
      <c r="I74" s="17">
        <f t="shared" si="36"/>
        <v>1538283629.3284051</v>
      </c>
      <c r="J74" s="17">
        <f t="shared" si="36"/>
        <v>1360937601.6481826</v>
      </c>
      <c r="K74" s="17">
        <f t="shared" si="36"/>
        <v>1185957024.7223516</v>
      </c>
      <c r="L74" s="17">
        <f t="shared" si="36"/>
        <v>1259448343.8348563</v>
      </c>
      <c r="M74" s="17">
        <f t="shared" si="36"/>
        <v>1319434394.307426</v>
      </c>
      <c r="N74" s="17">
        <f t="shared" si="36"/>
        <v>1382119817.0512581</v>
      </c>
    </row>
    <row r="75" spans="2:14" ht="15" customHeight="1" x14ac:dyDescent="0.25">
      <c r="B75" s="4" t="s">
        <v>150</v>
      </c>
      <c r="C75" s="14" t="s">
        <v>40</v>
      </c>
      <c r="D75" s="17">
        <f t="shared" ref="D75:N75" si="37">$D$51</f>
        <v>1620000000</v>
      </c>
      <c r="E75" s="17">
        <f t="shared" si="37"/>
        <v>1620000000</v>
      </c>
      <c r="F75" s="17">
        <f t="shared" si="37"/>
        <v>1620000000</v>
      </c>
      <c r="G75" s="17">
        <f t="shared" si="37"/>
        <v>1620000000</v>
      </c>
      <c r="H75" s="17">
        <f t="shared" si="37"/>
        <v>1620000000</v>
      </c>
      <c r="I75" s="17">
        <f t="shared" si="37"/>
        <v>1620000000</v>
      </c>
      <c r="J75" s="17">
        <f t="shared" si="37"/>
        <v>1620000000</v>
      </c>
      <c r="K75" s="17">
        <f t="shared" si="37"/>
        <v>1620000000</v>
      </c>
      <c r="L75" s="17">
        <f t="shared" si="37"/>
        <v>1620000000</v>
      </c>
      <c r="M75" s="17">
        <f t="shared" si="37"/>
        <v>1620000000</v>
      </c>
      <c r="N75" s="17">
        <f t="shared" si="37"/>
        <v>1620000000</v>
      </c>
    </row>
    <row r="76" spans="2:14" ht="15" customHeight="1" x14ac:dyDescent="0.25">
      <c r="B76" s="4" t="s">
        <v>151</v>
      </c>
      <c r="C76" s="14" t="s">
        <v>40</v>
      </c>
      <c r="D76" s="17">
        <f>0</f>
        <v>0</v>
      </c>
      <c r="E76" s="17">
        <f t="shared" ref="E76:N76" si="38">D76+E29-E30</f>
        <v>-21087804.878048897</v>
      </c>
      <c r="F76" s="17">
        <f t="shared" si="38"/>
        <v>200746222.6829266</v>
      </c>
      <c r="G76" s="17">
        <f t="shared" si="38"/>
        <v>606086659.68109727</v>
      </c>
      <c r="H76" s="17">
        <f t="shared" si="38"/>
        <v>1048885251.3441856</v>
      </c>
      <c r="I76" s="17">
        <f t="shared" si="38"/>
        <v>1530223192.6321132</v>
      </c>
      <c r="J76" s="17">
        <f t="shared" si="38"/>
        <v>2051230332.277997</v>
      </c>
      <c r="K76" s="17">
        <f t="shared" si="38"/>
        <v>2613087362.2079458</v>
      </c>
      <c r="L76" s="17">
        <f t="shared" si="38"/>
        <v>3217028105.4847417</v>
      </c>
      <c r="M76" s="17">
        <f t="shared" si="38"/>
        <v>3850910307.2089949</v>
      </c>
      <c r="N76" s="17">
        <f t="shared" si="38"/>
        <v>4516081333.0108376</v>
      </c>
    </row>
    <row r="77" spans="2:14" ht="15" customHeight="1" x14ac:dyDescent="0.25">
      <c r="B77" s="3" t="s">
        <v>152</v>
      </c>
      <c r="C77" s="14" t="s">
        <v>40</v>
      </c>
      <c r="D77" s="17">
        <f t="shared" ref="D77:N77" si="39">D75+D76</f>
        <v>1620000000</v>
      </c>
      <c r="E77" s="17">
        <f t="shared" si="39"/>
        <v>1598912195.1219511</v>
      </c>
      <c r="F77" s="17">
        <f t="shared" si="39"/>
        <v>1820746222.6829267</v>
      </c>
      <c r="G77" s="17">
        <f t="shared" si="39"/>
        <v>2226086659.681097</v>
      </c>
      <c r="H77" s="17">
        <f t="shared" si="39"/>
        <v>2668885251.3441858</v>
      </c>
      <c r="I77" s="17">
        <f t="shared" si="39"/>
        <v>3150223192.6321135</v>
      </c>
      <c r="J77" s="17">
        <f t="shared" si="39"/>
        <v>3671230332.277997</v>
      </c>
      <c r="K77" s="17">
        <f t="shared" si="39"/>
        <v>4233087362.2079458</v>
      </c>
      <c r="L77" s="17">
        <f t="shared" si="39"/>
        <v>4837028105.4847412</v>
      </c>
      <c r="M77" s="17">
        <f t="shared" si="39"/>
        <v>5470910307.2089949</v>
      </c>
      <c r="N77" s="17">
        <f t="shared" si="39"/>
        <v>6136081333.0108376</v>
      </c>
    </row>
    <row r="78" spans="2:14" ht="15" customHeight="1" x14ac:dyDescent="0.25">
      <c r="B78" s="3" t="s">
        <v>153</v>
      </c>
      <c r="C78" s="14" t="s">
        <v>40</v>
      </c>
      <c r="D78" s="17">
        <f t="shared" ref="D78:N78" si="40">D74+D77</f>
        <v>2850000000</v>
      </c>
      <c r="E78" s="17">
        <f t="shared" si="40"/>
        <v>3060619512.1951218</v>
      </c>
      <c r="F78" s="17">
        <f t="shared" si="40"/>
        <v>3644092341.4634142</v>
      </c>
      <c r="G78" s="17">
        <f t="shared" si="40"/>
        <v>4125755636.9512186</v>
      </c>
      <c r="H78" s="17">
        <f t="shared" si="40"/>
        <v>4386778497.5914631</v>
      </c>
      <c r="I78" s="17">
        <f t="shared" si="40"/>
        <v>4688506821.9605188</v>
      </c>
      <c r="J78" s="17">
        <f t="shared" si="40"/>
        <v>5032167933.9261799</v>
      </c>
      <c r="K78" s="17">
        <f t="shared" si="40"/>
        <v>5419044386.9302979</v>
      </c>
      <c r="L78" s="17">
        <f t="shared" si="40"/>
        <v>6096476449.3195972</v>
      </c>
      <c r="M78" s="17">
        <f t="shared" si="40"/>
        <v>6790344701.5164204</v>
      </c>
      <c r="N78" s="17">
        <f t="shared" si="40"/>
        <v>7518201150.0620956</v>
      </c>
    </row>
    <row r="79" spans="2:14" ht="15" customHeight="1" x14ac:dyDescent="0.25">
      <c r="B79" s="3" t="s">
        <v>154</v>
      </c>
      <c r="C79" s="14" t="s">
        <v>40</v>
      </c>
      <c r="D79" s="17">
        <f t="shared" ref="D79:N79" si="41">D68-D78</f>
        <v>0</v>
      </c>
      <c r="E79" s="17">
        <f t="shared" si="41"/>
        <v>0</v>
      </c>
      <c r="F79" s="17">
        <f t="shared" si="41"/>
        <v>0</v>
      </c>
      <c r="G79" s="17">
        <f t="shared" si="41"/>
        <v>0</v>
      </c>
      <c r="H79" s="17">
        <f t="shared" si="41"/>
        <v>0</v>
      </c>
      <c r="I79" s="17">
        <f t="shared" si="41"/>
        <v>0</v>
      </c>
      <c r="J79" s="17">
        <f t="shared" si="41"/>
        <v>0</v>
      </c>
      <c r="K79" s="17">
        <f t="shared" si="41"/>
        <v>0</v>
      </c>
      <c r="L79" s="17">
        <f t="shared" si="41"/>
        <v>0</v>
      </c>
      <c r="M79" s="17">
        <f t="shared" si="41"/>
        <v>0</v>
      </c>
      <c r="N79" s="17">
        <f t="shared" si="41"/>
        <v>0</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O36"/>
  <sheetViews>
    <sheetView zoomScaleNormal="100" workbookViewId="0">
      <pane xSplit="3" ySplit="5" topLeftCell="D6" activePane="bottomRight" state="frozen"/>
      <selection pane="topRight" activeCell="D1" sqref="D1"/>
      <selection pane="bottomLeft" activeCell="A6" sqref="A6"/>
      <selection pane="bottomRight" activeCell="C1" sqref="C1:O1048576"/>
    </sheetView>
  </sheetViews>
  <sheetFormatPr baseColWidth="10" defaultColWidth="8.7109375" defaultRowHeight="15" x14ac:dyDescent="0.25"/>
  <cols>
    <col min="1" max="1" width="2" customWidth="1"/>
    <col min="2" max="2" width="42" customWidth="1"/>
    <col min="3" max="3" width="5.28515625" bestFit="1" customWidth="1"/>
    <col min="4" max="9" width="15.5703125" bestFit="1" customWidth="1"/>
    <col min="10" max="14" width="14.140625" bestFit="1" customWidth="1"/>
    <col min="15" max="15" width="12" customWidth="1"/>
  </cols>
  <sheetData>
    <row r="2" spans="2:15" ht="15" customHeight="1" x14ac:dyDescent="0.25">
      <c r="B2" s="1" t="s">
        <v>155</v>
      </c>
      <c r="C2" s="2"/>
      <c r="D2" s="2"/>
      <c r="E2" s="2"/>
      <c r="F2" s="2"/>
      <c r="G2" s="2"/>
      <c r="H2" s="2"/>
      <c r="I2" s="2"/>
      <c r="J2" s="2"/>
      <c r="K2" s="2"/>
      <c r="L2" s="2"/>
      <c r="M2" s="2"/>
      <c r="N2" s="2"/>
      <c r="O2" s="2"/>
    </row>
    <row r="4" spans="2:15" ht="15" customHeight="1" x14ac:dyDescent="0.25">
      <c r="B4" s="3" t="s">
        <v>86</v>
      </c>
      <c r="D4" s="19">
        <f>'2.Estados'!D4</f>
        <v>2027</v>
      </c>
      <c r="E4" s="20">
        <f t="shared" ref="E4:N4" si="0">D4+1</f>
        <v>2028</v>
      </c>
      <c r="F4" s="20">
        <f t="shared" si="0"/>
        <v>2029</v>
      </c>
      <c r="G4" s="20">
        <f t="shared" si="0"/>
        <v>2030</v>
      </c>
      <c r="H4" s="20">
        <f t="shared" si="0"/>
        <v>2031</v>
      </c>
      <c r="I4" s="20">
        <f t="shared" si="0"/>
        <v>2032</v>
      </c>
      <c r="J4" s="20">
        <f t="shared" si="0"/>
        <v>2033</v>
      </c>
      <c r="K4" s="20">
        <f t="shared" si="0"/>
        <v>2034</v>
      </c>
      <c r="L4" s="20">
        <f t="shared" si="0"/>
        <v>2035</v>
      </c>
      <c r="M4" s="20">
        <f t="shared" si="0"/>
        <v>2036</v>
      </c>
      <c r="N4" s="20">
        <f t="shared" si="0"/>
        <v>2037</v>
      </c>
    </row>
    <row r="5" spans="2:15" ht="15" customHeight="1" x14ac:dyDescent="0.25">
      <c r="B5" s="3" t="s">
        <v>87</v>
      </c>
      <c r="D5" s="20">
        <v>0</v>
      </c>
      <c r="E5" s="20">
        <v>1</v>
      </c>
      <c r="F5" s="20">
        <v>2</v>
      </c>
      <c r="G5" s="20">
        <v>3</v>
      </c>
      <c r="H5" s="20">
        <v>4</v>
      </c>
      <c r="I5" s="20">
        <v>5</v>
      </c>
      <c r="J5" s="20">
        <v>6</v>
      </c>
      <c r="K5" s="20">
        <v>7</v>
      </c>
      <c r="L5" s="20">
        <v>8</v>
      </c>
      <c r="M5" s="20">
        <v>9</v>
      </c>
      <c r="N5" s="20">
        <v>10</v>
      </c>
    </row>
    <row r="7" spans="2:15" ht="15" customHeight="1" x14ac:dyDescent="0.25">
      <c r="B7" s="5" t="s">
        <v>156</v>
      </c>
      <c r="C7" s="6"/>
      <c r="D7" s="6"/>
      <c r="E7" s="6"/>
      <c r="F7" s="6"/>
      <c r="G7" s="6"/>
      <c r="H7" s="6"/>
      <c r="I7" s="6"/>
      <c r="J7" s="6"/>
      <c r="K7" s="6"/>
      <c r="L7" s="6"/>
      <c r="M7" s="6"/>
      <c r="N7" s="6"/>
      <c r="O7" s="6"/>
    </row>
    <row r="8" spans="2:15" ht="15" customHeight="1" x14ac:dyDescent="0.25">
      <c r="B8" s="4" t="s">
        <v>157</v>
      </c>
      <c r="C8" s="14" t="s">
        <v>40</v>
      </c>
      <c r="D8" s="24">
        <f>'2.Estados'!D22</f>
        <v>0</v>
      </c>
      <c r="E8" s="24">
        <f>'2.Estados'!E22</f>
        <v>126512195.1219511</v>
      </c>
      <c r="F8" s="24">
        <f>'2.Estados'!F22</f>
        <v>623792341.46341431</v>
      </c>
      <c r="G8" s="24">
        <f>'2.Estados'!G22</f>
        <v>1038458103.2926826</v>
      </c>
      <c r="H8" s="24">
        <f>'2.Estados'!H22</f>
        <v>1091263717.9408536</v>
      </c>
      <c r="I8" s="24">
        <f>'2.Estados'!I22</f>
        <v>1146445585.2481925</v>
      </c>
      <c r="J8" s="24">
        <f>'2.Estados'!J22</f>
        <v>1204110636.5843601</v>
      </c>
      <c r="K8" s="24">
        <f>'2.Estados'!K22</f>
        <v>1264370615.2306573</v>
      </c>
      <c r="L8" s="24">
        <f>'2.Estados'!L22</f>
        <v>1327342292.9160352</v>
      </c>
      <c r="M8" s="24">
        <f>'2.Estados'!M22</f>
        <v>1393147696.0972593</v>
      </c>
      <c r="N8" s="24">
        <f>'2.Estados'!N22</f>
        <v>1461914342.4216323</v>
      </c>
    </row>
    <row r="9" spans="2:15" ht="15" customHeight="1" x14ac:dyDescent="0.25">
      <c r="B9" s="4" t="s">
        <v>158</v>
      </c>
      <c r="C9" s="14" t="s">
        <v>40</v>
      </c>
      <c r="D9" s="24">
        <f>-MAX(0,'2.Estados'!D22)*'1.Inputs'!$D$53</f>
        <v>0</v>
      </c>
      <c r="E9" s="24">
        <f>-MAX(0,'2.Estados'!E22)*'1.Inputs'!$D$53</f>
        <v>-44279268.292682886</v>
      </c>
      <c r="F9" s="24">
        <f>-MAX(0,'2.Estados'!F22)*'1.Inputs'!$D$53</f>
        <v>-218327319.51219499</v>
      </c>
      <c r="G9" s="24">
        <f>-MAX(0,'2.Estados'!G22)*'1.Inputs'!$D$53</f>
        <v>-363460336.15243888</v>
      </c>
      <c r="H9" s="24">
        <f>-MAX(0,'2.Estados'!H22)*'1.Inputs'!$D$53</f>
        <v>-381942301.27929872</v>
      </c>
      <c r="I9" s="24">
        <f>-MAX(0,'2.Estados'!I22)*'1.Inputs'!$D$53</f>
        <v>-401255954.83686739</v>
      </c>
      <c r="J9" s="24">
        <f>-MAX(0,'2.Estados'!J22)*'1.Inputs'!$D$53</f>
        <v>-421438722.80452603</v>
      </c>
      <c r="K9" s="24">
        <f>-MAX(0,'2.Estados'!K22)*'1.Inputs'!$D$53</f>
        <v>-442529715.33073002</v>
      </c>
      <c r="L9" s="24">
        <f>-MAX(0,'2.Estados'!L22)*'1.Inputs'!$D$53</f>
        <v>-464569802.5206123</v>
      </c>
      <c r="M9" s="24">
        <f>-MAX(0,'2.Estados'!M22)*'1.Inputs'!$D$53</f>
        <v>-487601693.63404071</v>
      </c>
      <c r="N9" s="24">
        <f>-MAX(0,'2.Estados'!N22)*'1.Inputs'!$D$53</f>
        <v>-511670019.84757125</v>
      </c>
    </row>
    <row r="10" spans="2:15" ht="15" customHeight="1" x14ac:dyDescent="0.25">
      <c r="B10" s="4" t="s">
        <v>121</v>
      </c>
      <c r="C10" s="14" t="s">
        <v>40</v>
      </c>
      <c r="D10" s="24">
        <f>'2.Estados'!D20+'2.Estados'!D21</f>
        <v>0</v>
      </c>
      <c r="E10" s="24">
        <f>'2.Estados'!E20+'2.Estados'!E21</f>
        <v>135000000</v>
      </c>
      <c r="F10" s="24">
        <f>'2.Estados'!F20+'2.Estados'!F21</f>
        <v>135000000</v>
      </c>
      <c r="G10" s="24">
        <f>'2.Estados'!G20+'2.Estados'!G21</f>
        <v>135000000</v>
      </c>
      <c r="H10" s="24">
        <f>'2.Estados'!H20+'2.Estados'!H21</f>
        <v>135000000</v>
      </c>
      <c r="I10" s="24">
        <f>'2.Estados'!I20+'2.Estados'!I21</f>
        <v>135000000</v>
      </c>
      <c r="J10" s="24">
        <f>'2.Estados'!J20+'2.Estados'!J21</f>
        <v>135000000</v>
      </c>
      <c r="K10" s="24">
        <f>'2.Estados'!K20+'2.Estados'!K21</f>
        <v>135000000</v>
      </c>
      <c r="L10" s="24">
        <f>'2.Estados'!L20+'2.Estados'!L21</f>
        <v>135000000</v>
      </c>
      <c r="M10" s="24">
        <f>'2.Estados'!M20+'2.Estados'!M21</f>
        <v>135000000</v>
      </c>
      <c r="N10" s="24">
        <f>'2.Estados'!N20+'2.Estados'!N21</f>
        <v>135000000</v>
      </c>
    </row>
    <row r="11" spans="2:15" ht="15" customHeight="1" x14ac:dyDescent="0.25">
      <c r="B11" s="4" t="s">
        <v>159</v>
      </c>
      <c r="C11" s="14" t="s">
        <v>40</v>
      </c>
      <c r="D11" s="17">
        <f>-('2.Estados'!D33+'2.Estados'!D34-'2.Estados'!D35)</f>
        <v>0</v>
      </c>
      <c r="E11" s="17">
        <f>-(('2.Estados'!E33+'2.Estados'!E34-'2.Estados'!E35)-('2.Estados'!D33+'2.Estados'!D34-'2.Estados'!D35))</f>
        <v>-796853658.53658533</v>
      </c>
      <c r="F11" s="17">
        <f>-(('2.Estados'!F33+'2.Estados'!F34-'2.Estados'!F35)-('2.Estados'!E33+'2.Estados'!E34-'2.Estados'!E35))</f>
        <v>-368943243.90243912</v>
      </c>
      <c r="G11" s="17">
        <f>-(('2.Estados'!G33+'2.Estados'!G34-'2.Estados'!G35)-('2.Estados'!F33+'2.Estados'!F34-'2.Estados'!F35))</f>
        <v>-313516095.5487802</v>
      </c>
      <c r="H11" s="17">
        <f>-(('2.Estados'!H33+'2.Estados'!H34-'2.Estados'!H35)-('2.Estados'!G33+'2.Estados'!G34-'2.Estados'!G35))</f>
        <v>-66569084.909451246</v>
      </c>
      <c r="I11" s="17">
        <f>-(('2.Estados'!I33+'2.Estados'!I34-'2.Estados'!I35)-('2.Estados'!H33+'2.Estados'!H34-'2.Estados'!H35))</f>
        <v>-69564693.730376244</v>
      </c>
      <c r="J11" s="17">
        <f>-(('2.Estados'!J33+'2.Estados'!J34-'2.Estados'!J35)-('2.Estados'!I33+'2.Estados'!I34-'2.Estados'!I35))</f>
        <v>-72695104.948243141</v>
      </c>
      <c r="K11" s="17">
        <f>-(('2.Estados'!K33+'2.Estados'!K34-'2.Estados'!K35)-('2.Estados'!J33+'2.Estados'!J34-'2.Estados'!J35))</f>
        <v>-75966384.67091465</v>
      </c>
      <c r="L11" s="17">
        <f>-(('2.Estados'!L33+'2.Estados'!L34-'2.Estados'!L35)-('2.Estados'!K33+'2.Estados'!K34-'2.Estados'!K35))</f>
        <v>-79384871.981105089</v>
      </c>
      <c r="M11" s="17">
        <f>-(('2.Estados'!M33+'2.Estados'!M34-'2.Estados'!M35)-('2.Estados'!L33+'2.Estados'!L34-'2.Estados'!L35))</f>
        <v>-82957191.220255613</v>
      </c>
      <c r="N11" s="17">
        <f>-(('2.Estados'!N33+'2.Estados'!N34-'2.Estados'!N35)-('2.Estados'!M33+'2.Estados'!M34-'2.Estados'!M35))</f>
        <v>-86690264.825166225</v>
      </c>
    </row>
    <row r="12" spans="2:15" ht="15" customHeight="1" x14ac:dyDescent="0.25">
      <c r="B12" s="4" t="s">
        <v>128</v>
      </c>
      <c r="C12" s="14" t="s">
        <v>40</v>
      </c>
      <c r="D12" s="24">
        <f>-'1.Inputs'!$D$24</f>
        <v>-2050000000</v>
      </c>
      <c r="E12" s="17">
        <f>0</f>
        <v>0</v>
      </c>
      <c r="F12" s="17">
        <f>0</f>
        <v>0</v>
      </c>
      <c r="G12" s="17">
        <f>0</f>
        <v>0</v>
      </c>
      <c r="H12" s="17">
        <f>0</f>
        <v>0</v>
      </c>
      <c r="I12" s="17">
        <f>0</f>
        <v>0</v>
      </c>
      <c r="J12" s="17">
        <f>0</f>
        <v>0</v>
      </c>
      <c r="K12" s="17">
        <f>0</f>
        <v>0</v>
      </c>
      <c r="L12" s="17">
        <f>0</f>
        <v>0</v>
      </c>
      <c r="M12" s="17">
        <f>0</f>
        <v>0</v>
      </c>
      <c r="N12" s="17">
        <f>0</f>
        <v>0</v>
      </c>
    </row>
    <row r="13" spans="2:15" ht="15" customHeight="1" x14ac:dyDescent="0.25">
      <c r="B13" s="4" t="s">
        <v>160</v>
      </c>
      <c r="C13" s="14" t="s">
        <v>40</v>
      </c>
      <c r="D13" s="17">
        <f>0</f>
        <v>0</v>
      </c>
      <c r="E13" s="17">
        <f>0</f>
        <v>0</v>
      </c>
      <c r="F13" s="17">
        <f>0</f>
        <v>0</v>
      </c>
      <c r="G13" s="17">
        <f>0</f>
        <v>0</v>
      </c>
      <c r="H13" s="17">
        <f>0</f>
        <v>0</v>
      </c>
      <c r="I13" s="17">
        <f>0</f>
        <v>0</v>
      </c>
      <c r="J13" s="17">
        <f>0</f>
        <v>0</v>
      </c>
      <c r="K13" s="17">
        <f>0</f>
        <v>0</v>
      </c>
      <c r="L13" s="17">
        <f>0</f>
        <v>0</v>
      </c>
      <c r="M13" s="17">
        <f>0</f>
        <v>0</v>
      </c>
      <c r="N13" s="17">
        <f>('1.Inputs'!$D$20+'1.Inputs'!$D$23-'2.Estados'!N66)*'1.Inputs'!$D$60+'1.Inputs'!$D$19*'1.Inputs'!$D$59+('2.Estados'!N33+'2.Estados'!N34-'2.Estados'!N35)</f>
        <v>2713140594.2733169</v>
      </c>
    </row>
    <row r="14" spans="2:15" ht="15" customHeight="1" x14ac:dyDescent="0.25">
      <c r="B14" s="3" t="s">
        <v>161</v>
      </c>
      <c r="C14" s="14" t="s">
        <v>40</v>
      </c>
      <c r="D14" s="17">
        <f t="shared" ref="D14:N14" si="1">SUM(D8:D13)</f>
        <v>-2050000000</v>
      </c>
      <c r="E14" s="17">
        <f t="shared" si="1"/>
        <v>-579620731.70731711</v>
      </c>
      <c r="F14" s="17">
        <f t="shared" si="1"/>
        <v>171521778.0487802</v>
      </c>
      <c r="G14" s="17">
        <f t="shared" si="1"/>
        <v>496481671.59146357</v>
      </c>
      <c r="H14" s="17">
        <f t="shared" si="1"/>
        <v>777752331.75210357</v>
      </c>
      <c r="I14" s="17">
        <f t="shared" si="1"/>
        <v>810624936.68094897</v>
      </c>
      <c r="J14" s="17">
        <f t="shared" si="1"/>
        <v>844976808.83159089</v>
      </c>
      <c r="K14" s="17">
        <f t="shared" si="1"/>
        <v>880874515.22901273</v>
      </c>
      <c r="L14" s="17">
        <f t="shared" si="1"/>
        <v>918387618.41431785</v>
      </c>
      <c r="M14" s="17">
        <f t="shared" si="1"/>
        <v>957588811.24296296</v>
      </c>
      <c r="N14" s="17">
        <f t="shared" si="1"/>
        <v>3711694652.0222116</v>
      </c>
    </row>
    <row r="15" spans="2:15" ht="15" customHeight="1" x14ac:dyDescent="0.25">
      <c r="B15" s="4" t="s">
        <v>162</v>
      </c>
      <c r="C15" s="14" t="s">
        <v>40</v>
      </c>
      <c r="D15" s="17">
        <f>D14</f>
        <v>-2050000000</v>
      </c>
      <c r="E15" s="17">
        <f>D15+E14/(1+'1.Inputs'!$D$55)^E5</f>
        <v>-2568073589.2986388</v>
      </c>
      <c r="F15" s="17">
        <f>E15+F14/(1+'1.Inputs'!$D$55)^F5</f>
        <v>-2431044000.4425983</v>
      </c>
      <c r="G15" s="17">
        <f>F15+G14/(1+'1.Inputs'!$D$55)^G5</f>
        <v>-2076519831.7333355</v>
      </c>
      <c r="H15" s="17">
        <f>G15+H14/(1+'1.Inputs'!$D$55)^H5</f>
        <v>-1580120153.8302171</v>
      </c>
      <c r="I15" s="17">
        <f>H15+I14/(1+'1.Inputs'!$D$55)^I5</f>
        <v>-1117677727.6676078</v>
      </c>
      <c r="J15" s="17">
        <f>I15+J14/(1+'1.Inputs'!$D$55)^J5</f>
        <v>-686823812.92472744</v>
      </c>
      <c r="K15" s="17">
        <f>J15+K14/(1+'1.Inputs'!$D$55)^K5</f>
        <v>-285359596.41812176</v>
      </c>
      <c r="L15" s="17">
        <f>K15+L14/(1+'1.Inputs'!$D$55)^L5</f>
        <v>88756469.151256502</v>
      </c>
      <c r="M15" s="17">
        <f>L15+M14/(1+'1.Inputs'!$D$55)^M5</f>
        <v>437420337.06162608</v>
      </c>
      <c r="N15" s="17">
        <f>M15+N14/(1+'1.Inputs'!$D$55)^N5</f>
        <v>1645366737.9364104</v>
      </c>
    </row>
    <row r="17" spans="2:15" ht="15" customHeight="1" x14ac:dyDescent="0.25">
      <c r="B17" s="5" t="s">
        <v>163</v>
      </c>
      <c r="C17" s="6"/>
      <c r="D17" s="6"/>
      <c r="E17" s="6"/>
      <c r="F17" s="6"/>
      <c r="G17" s="6"/>
      <c r="H17" s="6"/>
      <c r="I17" s="6"/>
      <c r="J17" s="6"/>
      <c r="K17" s="6"/>
      <c r="L17" s="6"/>
      <c r="M17" s="6"/>
      <c r="N17" s="6"/>
      <c r="O17" s="6"/>
    </row>
    <row r="18" spans="2:15" ht="15" customHeight="1" x14ac:dyDescent="0.25">
      <c r="B18" s="4" t="s">
        <v>164</v>
      </c>
      <c r="C18" s="14" t="s">
        <v>40</v>
      </c>
      <c r="D18" s="17">
        <f t="shared" ref="D18:N18" si="2">D14</f>
        <v>-2050000000</v>
      </c>
      <c r="E18" s="17">
        <f t="shared" si="2"/>
        <v>-579620731.70731711</v>
      </c>
      <c r="F18" s="17">
        <f t="shared" si="2"/>
        <v>171521778.0487802</v>
      </c>
      <c r="G18" s="17">
        <f t="shared" si="2"/>
        <v>496481671.59146357</v>
      </c>
      <c r="H18" s="17">
        <f t="shared" si="2"/>
        <v>777752331.75210357</v>
      </c>
      <c r="I18" s="17">
        <f t="shared" si="2"/>
        <v>810624936.68094897</v>
      </c>
      <c r="J18" s="17">
        <f t="shared" si="2"/>
        <v>844976808.83159089</v>
      </c>
      <c r="K18" s="17">
        <f t="shared" si="2"/>
        <v>880874515.22901273</v>
      </c>
      <c r="L18" s="17">
        <f t="shared" si="2"/>
        <v>918387618.41431785</v>
      </c>
      <c r="M18" s="17">
        <f t="shared" si="2"/>
        <v>957588811.24296296</v>
      </c>
      <c r="N18" s="17">
        <f t="shared" si="2"/>
        <v>3711694652.0222116</v>
      </c>
    </row>
    <row r="19" spans="2:15" ht="15" customHeight="1" x14ac:dyDescent="0.25">
      <c r="B19" s="4" t="s">
        <v>165</v>
      </c>
      <c r="C19" s="14" t="s">
        <v>40</v>
      </c>
      <c r="D19" s="24">
        <f>'2.Estados'!D49</f>
        <v>1230000000</v>
      </c>
      <c r="E19" s="24">
        <f>'2.Estados'!E49</f>
        <v>0</v>
      </c>
      <c r="F19" s="24">
        <f>'2.Estados'!F49</f>
        <v>0</v>
      </c>
      <c r="G19" s="24">
        <f>'2.Estados'!G49</f>
        <v>0</v>
      </c>
      <c r="H19" s="24">
        <f>'2.Estados'!H49</f>
        <v>0</v>
      </c>
      <c r="I19" s="24">
        <f>'2.Estados'!I49</f>
        <v>0</v>
      </c>
      <c r="J19" s="24">
        <f>'2.Estados'!J49</f>
        <v>0</v>
      </c>
      <c r="K19" s="24">
        <f>'2.Estados'!K49</f>
        <v>0</v>
      </c>
      <c r="L19" s="24">
        <f>'2.Estados'!L49</f>
        <v>0</v>
      </c>
      <c r="M19" s="24">
        <f>'2.Estados'!M49</f>
        <v>0</v>
      </c>
      <c r="N19" s="24">
        <f>'2.Estados'!N49</f>
        <v>0</v>
      </c>
    </row>
    <row r="20" spans="2:15" ht="15" customHeight="1" x14ac:dyDescent="0.25">
      <c r="B20" s="4" t="s">
        <v>166</v>
      </c>
      <c r="C20" s="14" t="s">
        <v>40</v>
      </c>
      <c r="D20" s="24">
        <f>-'2.Estados'!D56</f>
        <v>0</v>
      </c>
      <c r="E20" s="24">
        <f>-'2.Estados'!E56</f>
        <v>0</v>
      </c>
      <c r="F20" s="24">
        <f>-'2.Estados'!F56</f>
        <v>0</v>
      </c>
      <c r="G20" s="24">
        <f>-'2.Estados'!G56</f>
        <v>-246000000</v>
      </c>
      <c r="H20" s="24">
        <f>-'2.Estados'!H56</f>
        <v>-246000000</v>
      </c>
      <c r="I20" s="24">
        <f>-'2.Estados'!I56</f>
        <v>-246000000</v>
      </c>
      <c r="J20" s="24">
        <f>-'2.Estados'!J56</f>
        <v>-246000000</v>
      </c>
      <c r="K20" s="24">
        <f>-'2.Estados'!K56</f>
        <v>-246000000</v>
      </c>
      <c r="L20" s="24">
        <f>-'2.Estados'!L56</f>
        <v>0</v>
      </c>
      <c r="M20" s="24">
        <f>-'2.Estados'!M56</f>
        <v>0</v>
      </c>
      <c r="N20" s="24">
        <f>-'2.Estados'!N56</f>
        <v>0</v>
      </c>
    </row>
    <row r="21" spans="2:15" ht="15" customHeight="1" x14ac:dyDescent="0.25">
      <c r="B21" s="4" t="s">
        <v>167</v>
      </c>
      <c r="C21" s="14" t="s">
        <v>40</v>
      </c>
      <c r="D21" s="24">
        <f>-'2.Estados'!D47</f>
        <v>0</v>
      </c>
      <c r="E21" s="24">
        <f>-'2.Estados'!E47</f>
        <v>-147600000</v>
      </c>
      <c r="F21" s="24">
        <f>-'2.Estados'!F47</f>
        <v>-147600000</v>
      </c>
      <c r="G21" s="24">
        <f>-'2.Estados'!G47</f>
        <v>-147600000</v>
      </c>
      <c r="H21" s="24">
        <f>-'2.Estados'!H47</f>
        <v>-118080000</v>
      </c>
      <c r="I21" s="24">
        <f>-'2.Estados'!I47</f>
        <v>-88560000</v>
      </c>
      <c r="J21" s="24">
        <f>-'2.Estados'!J47</f>
        <v>-59040000</v>
      </c>
      <c r="K21" s="24">
        <f>-'2.Estados'!K47</f>
        <v>-29520000</v>
      </c>
      <c r="L21" s="24">
        <f>-'2.Estados'!L47</f>
        <v>0</v>
      </c>
      <c r="M21" s="24">
        <f>-'2.Estados'!M47</f>
        <v>0</v>
      </c>
      <c r="N21" s="24">
        <f>-'2.Estados'!N47</f>
        <v>0</v>
      </c>
    </row>
    <row r="22" spans="2:15" ht="15" customHeight="1" x14ac:dyDescent="0.25">
      <c r="B22" s="4" t="s">
        <v>168</v>
      </c>
      <c r="C22" s="14" t="s">
        <v>40</v>
      </c>
      <c r="D22" s="17">
        <f>MIN('2.Estados'!D47,MAX(0,'2.Estados'!D22))*'1.Inputs'!$D$53</f>
        <v>0</v>
      </c>
      <c r="E22" s="17">
        <f>MIN('2.Estados'!E47,MAX(0,'2.Estados'!E22))*'1.Inputs'!$D$53</f>
        <v>44279268.292682886</v>
      </c>
      <c r="F22" s="17">
        <f>MIN('2.Estados'!F47,MAX(0,'2.Estados'!F22))*'1.Inputs'!$D$53</f>
        <v>51660000</v>
      </c>
      <c r="G22" s="17">
        <f>MIN('2.Estados'!G47,MAX(0,'2.Estados'!G22))*'1.Inputs'!$D$53</f>
        <v>51660000</v>
      </c>
      <c r="H22" s="17">
        <f>MIN('2.Estados'!H47,MAX(0,'2.Estados'!H22))*'1.Inputs'!$D$53</f>
        <v>41328000</v>
      </c>
      <c r="I22" s="17">
        <f>MIN('2.Estados'!I47,MAX(0,'2.Estados'!I22))*'1.Inputs'!$D$53</f>
        <v>30995999.999999996</v>
      </c>
      <c r="J22" s="17">
        <f>MIN('2.Estados'!J47,MAX(0,'2.Estados'!J22))*'1.Inputs'!$D$53</f>
        <v>20664000</v>
      </c>
      <c r="K22" s="17">
        <f>MIN('2.Estados'!K47,MAX(0,'2.Estados'!K22))*'1.Inputs'!$D$53</f>
        <v>10332000</v>
      </c>
      <c r="L22" s="17">
        <f>MIN('2.Estados'!L47,MAX(0,'2.Estados'!L22))*'1.Inputs'!$D$53</f>
        <v>0</v>
      </c>
      <c r="M22" s="17">
        <f>MIN('2.Estados'!M47,MAX(0,'2.Estados'!M22))*'1.Inputs'!$D$53</f>
        <v>0</v>
      </c>
      <c r="N22" s="17">
        <f>MIN('2.Estados'!N47,MAX(0,'2.Estados'!N22))*'1.Inputs'!$D$53</f>
        <v>0</v>
      </c>
    </row>
    <row r="23" spans="2:15" ht="15" customHeight="1" x14ac:dyDescent="0.25">
      <c r="B23" s="4" t="s">
        <v>169</v>
      </c>
      <c r="C23" s="14" t="s">
        <v>40</v>
      </c>
      <c r="D23" s="17">
        <f>-'1.Inputs'!$D$35</f>
        <v>-800000000</v>
      </c>
      <c r="E23" s="17">
        <f>0</f>
        <v>0</v>
      </c>
      <c r="F23" s="17">
        <f>0</f>
        <v>0</v>
      </c>
      <c r="G23" s="17">
        <f>0</f>
        <v>0</v>
      </c>
      <c r="H23" s="17">
        <f>0</f>
        <v>0</v>
      </c>
      <c r="I23" s="17">
        <f>0</f>
        <v>0</v>
      </c>
      <c r="J23" s="17">
        <f>0</f>
        <v>0</v>
      </c>
      <c r="K23" s="17">
        <f>0</f>
        <v>0</v>
      </c>
      <c r="L23" s="17">
        <f>0</f>
        <v>0</v>
      </c>
      <c r="M23" s="17">
        <f>0</f>
        <v>0</v>
      </c>
      <c r="N23" s="17">
        <f>'1.Inputs'!$D$35</f>
        <v>800000000</v>
      </c>
    </row>
    <row r="24" spans="2:15" ht="15" customHeight="1" x14ac:dyDescent="0.25">
      <c r="B24" s="3" t="s">
        <v>170</v>
      </c>
      <c r="C24" s="14" t="s">
        <v>40</v>
      </c>
      <c r="D24" s="17">
        <f t="shared" ref="D24:N24" si="3">SUM(D18:D23)</f>
        <v>-1620000000</v>
      </c>
      <c r="E24" s="17">
        <f t="shared" si="3"/>
        <v>-682941463.41463423</v>
      </c>
      <c r="F24" s="17">
        <f t="shared" si="3"/>
        <v>75581778.048780203</v>
      </c>
      <c r="G24" s="17">
        <f t="shared" si="3"/>
        <v>154541671.59146357</v>
      </c>
      <c r="H24" s="17">
        <f t="shared" si="3"/>
        <v>455000331.75210357</v>
      </c>
      <c r="I24" s="17">
        <f t="shared" si="3"/>
        <v>507060936.68094897</v>
      </c>
      <c r="J24" s="17">
        <f t="shared" si="3"/>
        <v>560600808.83159089</v>
      </c>
      <c r="K24" s="17">
        <f t="shared" si="3"/>
        <v>615686515.22901273</v>
      </c>
      <c r="L24" s="17">
        <f t="shared" si="3"/>
        <v>918387618.41431785</v>
      </c>
      <c r="M24" s="17">
        <f t="shared" si="3"/>
        <v>957588811.24296296</v>
      </c>
      <c r="N24" s="17">
        <f t="shared" si="3"/>
        <v>4511694652.0222111</v>
      </c>
    </row>
    <row r="26" spans="2:15" ht="15" customHeight="1" x14ac:dyDescent="0.25">
      <c r="B26" s="5" t="s">
        <v>171</v>
      </c>
      <c r="C26" s="6"/>
      <c r="D26" s="6"/>
      <c r="E26" s="6"/>
      <c r="F26" s="6"/>
      <c r="G26" s="6"/>
      <c r="H26" s="6"/>
      <c r="I26" s="6"/>
      <c r="J26" s="6"/>
      <c r="K26" s="6"/>
      <c r="L26" s="6"/>
      <c r="M26" s="6"/>
      <c r="N26" s="6"/>
      <c r="O26" s="6"/>
    </row>
    <row r="27" spans="2:15" ht="15" customHeight="1" x14ac:dyDescent="0.25">
      <c r="B27" s="4" t="s">
        <v>172</v>
      </c>
      <c r="C27" s="14" t="s">
        <v>40</v>
      </c>
      <c r="D27" s="17">
        <f t="shared" ref="D27:N27" si="4">D8+D9+D10+D11</f>
        <v>0</v>
      </c>
      <c r="E27" s="17">
        <f t="shared" si="4"/>
        <v>-579620731.70731711</v>
      </c>
      <c r="F27" s="17">
        <f t="shared" si="4"/>
        <v>171521778.0487802</v>
      </c>
      <c r="G27" s="17">
        <f t="shared" si="4"/>
        <v>496481671.59146357</v>
      </c>
      <c r="H27" s="17">
        <f t="shared" si="4"/>
        <v>777752331.75210357</v>
      </c>
      <c r="I27" s="17">
        <f t="shared" si="4"/>
        <v>810624936.68094897</v>
      </c>
      <c r="J27" s="17">
        <f t="shared" si="4"/>
        <v>844976808.83159089</v>
      </c>
      <c r="K27" s="17">
        <f t="shared" si="4"/>
        <v>880874515.22901273</v>
      </c>
      <c r="L27" s="17">
        <f t="shared" si="4"/>
        <v>918387618.41431785</v>
      </c>
      <c r="M27" s="17">
        <f t="shared" si="4"/>
        <v>957588811.24296296</v>
      </c>
      <c r="N27" s="17">
        <f t="shared" si="4"/>
        <v>998554057.74889469</v>
      </c>
    </row>
    <row r="28" spans="2:15" ht="15" customHeight="1" x14ac:dyDescent="0.25">
      <c r="B28" s="4" t="s">
        <v>173</v>
      </c>
      <c r="C28" s="14" t="s">
        <v>40</v>
      </c>
      <c r="D28" s="17">
        <f>'2.Estados'!D56+'2.Estados'!D47</f>
        <v>0</v>
      </c>
      <c r="E28" s="17">
        <f>'2.Estados'!E56+'2.Estados'!E47</f>
        <v>147600000</v>
      </c>
      <c r="F28" s="17">
        <f>'2.Estados'!F56+'2.Estados'!F47</f>
        <v>147600000</v>
      </c>
      <c r="G28" s="17">
        <f>'2.Estados'!G56+'2.Estados'!G47</f>
        <v>393600000</v>
      </c>
      <c r="H28" s="17">
        <f>'2.Estados'!H56+'2.Estados'!H47</f>
        <v>364080000</v>
      </c>
      <c r="I28" s="17">
        <f>'2.Estados'!I56+'2.Estados'!I47</f>
        <v>334560000</v>
      </c>
      <c r="J28" s="17">
        <f>'2.Estados'!J56+'2.Estados'!J47</f>
        <v>305040000</v>
      </c>
      <c r="K28" s="17">
        <f>'2.Estados'!K56+'2.Estados'!K47</f>
        <v>275520000</v>
      </c>
      <c r="L28" s="17">
        <f>'2.Estados'!L56+'2.Estados'!L47</f>
        <v>0</v>
      </c>
      <c r="M28" s="17">
        <f>'2.Estados'!M56+'2.Estados'!M47</f>
        <v>0</v>
      </c>
      <c r="N28" s="17">
        <f>'2.Estados'!N56+'2.Estados'!N47</f>
        <v>0</v>
      </c>
    </row>
    <row r="29" spans="2:15" ht="15" customHeight="1" x14ac:dyDescent="0.25">
      <c r="B29" s="4" t="s">
        <v>171</v>
      </c>
      <c r="D29" s="25" t="str">
        <f t="shared" ref="D29:N29" si="5">IF(D28=0,"",D27/D28)</f>
        <v/>
      </c>
      <c r="E29" s="25">
        <f t="shared" si="5"/>
        <v>-3.9269697270143435</v>
      </c>
      <c r="F29" s="25">
        <f t="shared" si="5"/>
        <v>1.1620716669971558</v>
      </c>
      <c r="G29" s="25">
        <f t="shared" si="5"/>
        <v>1.2613863607506697</v>
      </c>
      <c r="H29" s="25">
        <f t="shared" si="5"/>
        <v>2.1362127327842879</v>
      </c>
      <c r="I29" s="25">
        <f t="shared" si="5"/>
        <v>2.4229583234126881</v>
      </c>
      <c r="J29" s="25">
        <f t="shared" si="5"/>
        <v>2.7700524810896634</v>
      </c>
      <c r="K29" s="25">
        <f t="shared" si="5"/>
        <v>3.197134564565232</v>
      </c>
      <c r="L29" s="25" t="str">
        <f t="shared" si="5"/>
        <v/>
      </c>
      <c r="M29" s="25" t="str">
        <f t="shared" si="5"/>
        <v/>
      </c>
      <c r="N29" s="25" t="str">
        <f t="shared" si="5"/>
        <v/>
      </c>
    </row>
    <row r="31" spans="2:15" ht="15" customHeight="1" x14ac:dyDescent="0.25">
      <c r="B31" s="5" t="s">
        <v>174</v>
      </c>
      <c r="C31" s="6"/>
      <c r="D31" s="6"/>
      <c r="E31" s="6"/>
      <c r="F31" s="6"/>
      <c r="G31" s="6"/>
      <c r="H31" s="6"/>
      <c r="I31" s="6"/>
      <c r="J31" s="6"/>
      <c r="K31" s="6"/>
      <c r="L31" s="6"/>
      <c r="M31" s="6"/>
      <c r="N31" s="6"/>
      <c r="O31" s="6"/>
    </row>
    <row r="32" spans="2:15" ht="15" customHeight="1" x14ac:dyDescent="0.25">
      <c r="B32" s="4" t="s">
        <v>175</v>
      </c>
      <c r="D32" s="22">
        <f>'1.Inputs'!D31</f>
        <v>0.6</v>
      </c>
    </row>
    <row r="33" spans="2:4" ht="15" customHeight="1" x14ac:dyDescent="0.25">
      <c r="B33" s="4" t="s">
        <v>176</v>
      </c>
      <c r="D33" s="10">
        <f>'1.Inputs'!D32*(1-'1.Inputs'!D53)</f>
        <v>7.8E-2</v>
      </c>
    </row>
    <row r="34" spans="2:4" ht="15" customHeight="1" x14ac:dyDescent="0.25">
      <c r="B34" s="4" t="s">
        <v>177</v>
      </c>
      <c r="D34" s="10">
        <f>1-'1.Inputs'!D31</f>
        <v>0.4</v>
      </c>
    </row>
    <row r="35" spans="2:4" ht="15" customHeight="1" x14ac:dyDescent="0.25">
      <c r="B35" s="4" t="s">
        <v>178</v>
      </c>
      <c r="D35" s="22">
        <f>'1.Inputs'!D54</f>
        <v>0.18</v>
      </c>
    </row>
    <row r="36" spans="2:4" ht="15" customHeight="1" x14ac:dyDescent="0.25">
      <c r="B36" s="3" t="s">
        <v>179</v>
      </c>
      <c r="D36" s="10">
        <f>D32*D33+D34*D35</f>
        <v>0.11879999999999999</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O37"/>
  <sheetViews>
    <sheetView zoomScaleNormal="100" workbookViewId="0">
      <pane xSplit="3" ySplit="3" topLeftCell="D4" activePane="bottomRight" state="frozen"/>
      <selection pane="topRight" activeCell="D1" sqref="D1"/>
      <selection pane="bottomLeft" activeCell="A4" sqref="A4"/>
      <selection pane="bottomRight"/>
    </sheetView>
  </sheetViews>
  <sheetFormatPr baseColWidth="10" defaultColWidth="8.7109375" defaultRowHeight="15" x14ac:dyDescent="0.25"/>
  <cols>
    <col min="1" max="1" width="2" customWidth="1"/>
    <col min="2" max="2" width="42" customWidth="1"/>
    <col min="3" max="3" width="9" customWidth="1"/>
    <col min="4" max="15" width="12" customWidth="1"/>
  </cols>
  <sheetData>
    <row r="2" spans="2:15" ht="15" customHeight="1" x14ac:dyDescent="0.25">
      <c r="B2" s="1" t="s">
        <v>180</v>
      </c>
      <c r="C2" s="2"/>
      <c r="D2" s="2"/>
      <c r="E2" s="2"/>
      <c r="F2" s="2"/>
      <c r="G2" s="2"/>
      <c r="H2" s="2"/>
      <c r="I2" s="2"/>
      <c r="J2" s="2"/>
      <c r="K2" s="2"/>
      <c r="L2" s="2"/>
      <c r="M2" s="2"/>
      <c r="N2" s="2"/>
      <c r="O2" s="2"/>
    </row>
    <row r="3" spans="2:15" ht="15" customHeight="1" x14ac:dyDescent="0.25">
      <c r="B3" s="26" t="str">
        <f>"Escenario activo: "&amp;CHOOSE('1.Inputs'!D6,"BASE","OPTIMISTA","PESIMISTA")</f>
        <v>Escenario activo: BASE</v>
      </c>
    </row>
    <row r="5" spans="2:15" ht="15" customHeight="1" x14ac:dyDescent="0.25">
      <c r="B5" s="5" t="s">
        <v>181</v>
      </c>
      <c r="C5" s="6"/>
      <c r="D5" s="6"/>
      <c r="E5" s="6"/>
      <c r="F5" s="6"/>
      <c r="G5" s="6"/>
      <c r="H5" s="6"/>
      <c r="I5" s="6"/>
      <c r="J5" s="6"/>
      <c r="K5" s="6"/>
      <c r="L5" s="6"/>
      <c r="M5" s="6"/>
      <c r="N5" s="6"/>
      <c r="O5" s="6"/>
    </row>
    <row r="6" spans="2:15" ht="15" customHeight="1" x14ac:dyDescent="0.25">
      <c r="B6" s="4" t="s">
        <v>179</v>
      </c>
      <c r="D6" s="22">
        <f>'3.FCL_WACC'!D36</f>
        <v>0.11879999999999999</v>
      </c>
    </row>
    <row r="7" spans="2:15" ht="15" customHeight="1" x14ac:dyDescent="0.25">
      <c r="B7" s="4" t="s">
        <v>182</v>
      </c>
      <c r="C7" s="14" t="s">
        <v>40</v>
      </c>
      <c r="D7" s="17">
        <f>'3.FCL_WACC'!D14+NPV('3.FCL_WACC'!D36,'3.FCL_WACC'!E14:N14)</f>
        <v>1645366737.9364109</v>
      </c>
    </row>
    <row r="8" spans="2:15" ht="15" customHeight="1" x14ac:dyDescent="0.25">
      <c r="B8" s="4" t="s">
        <v>183</v>
      </c>
      <c r="D8" s="10">
        <f>IFERROR(IRR('3.FCL_WACC'!D14:N14),"N/A")</f>
        <v>0.20758407153593894</v>
      </c>
    </row>
    <row r="9" spans="2:15" ht="15" customHeight="1" x14ac:dyDescent="0.25">
      <c r="B9" s="4" t="s">
        <v>184</v>
      </c>
      <c r="D9" s="10">
        <f>IFERROR(MIRR('3.FCL_WACC'!D14:N14,'1.Inputs'!D32,'3.FCL_WACC'!D36),"N/A")</f>
        <v>0.17561409427791008</v>
      </c>
    </row>
    <row r="10" spans="2:15" ht="15" customHeight="1" x14ac:dyDescent="0.25">
      <c r="B10" s="4" t="s">
        <v>185</v>
      </c>
      <c r="D10" s="27">
        <f>NPV('3.FCL_WACC'!D36,'3.FCL_WACC'!E14:N14)/-'3.FCL_WACC'!D14</f>
        <v>1.8026179209445907</v>
      </c>
    </row>
    <row r="11" spans="2:15" ht="15" customHeight="1" x14ac:dyDescent="0.25">
      <c r="B11" s="4" t="s">
        <v>186</v>
      </c>
      <c r="C11" s="14" t="s">
        <v>50</v>
      </c>
      <c r="D11" s="20">
        <f>IFERROR(MATCH(TRUE(),INDEX('3.FCL_WACC'!E15:N15&gt;=0,0),0),"No recupera")</f>
        <v>8</v>
      </c>
    </row>
    <row r="13" spans="2:15" ht="15" customHeight="1" x14ac:dyDescent="0.25">
      <c r="B13" s="5" t="s">
        <v>187</v>
      </c>
      <c r="C13" s="6"/>
      <c r="D13" s="6"/>
      <c r="E13" s="6"/>
      <c r="F13" s="6"/>
      <c r="G13" s="6"/>
      <c r="H13" s="6"/>
      <c r="I13" s="6"/>
      <c r="J13" s="6"/>
      <c r="K13" s="6"/>
      <c r="L13" s="6"/>
      <c r="M13" s="6"/>
      <c r="N13" s="6"/>
      <c r="O13" s="6"/>
    </row>
    <row r="14" spans="2:15" ht="15" customHeight="1" x14ac:dyDescent="0.25">
      <c r="B14" s="4" t="s">
        <v>178</v>
      </c>
      <c r="D14" s="22">
        <f>'1.Inputs'!D54</f>
        <v>0.18</v>
      </c>
    </row>
    <row r="15" spans="2:15" ht="15" customHeight="1" x14ac:dyDescent="0.25">
      <c r="B15" s="4" t="s">
        <v>188</v>
      </c>
      <c r="C15" s="14" t="s">
        <v>40</v>
      </c>
      <c r="D15" s="17">
        <f>'3.FCL_WACC'!D24+NPV('1.Inputs'!D54,'3.FCL_WACC'!E24:N24)</f>
        <v>129090184.84293175</v>
      </c>
    </row>
    <row r="16" spans="2:15" ht="15" customHeight="1" x14ac:dyDescent="0.25">
      <c r="B16" s="4" t="s">
        <v>189</v>
      </c>
      <c r="D16" s="10">
        <f>IFERROR(IRR('3.FCL_WACC'!D24:N24),"N/A")</f>
        <v>0.18931650959402635</v>
      </c>
    </row>
    <row r="18" spans="2:15" ht="15" customHeight="1" x14ac:dyDescent="0.25">
      <c r="B18" s="5" t="s">
        <v>190</v>
      </c>
      <c r="C18" s="6"/>
      <c r="D18" s="6"/>
      <c r="E18" s="6"/>
      <c r="F18" s="6"/>
      <c r="G18" s="6"/>
      <c r="H18" s="6"/>
      <c r="I18" s="6"/>
      <c r="J18" s="6"/>
      <c r="K18" s="6"/>
      <c r="L18" s="6"/>
      <c r="M18" s="6"/>
      <c r="N18" s="6"/>
      <c r="O18" s="6"/>
    </row>
    <row r="19" spans="2:15" ht="15" customHeight="1" x14ac:dyDescent="0.25">
      <c r="B19" s="4" t="s">
        <v>191</v>
      </c>
      <c r="D19" s="25">
        <f>MIN('3.FCL_WACC'!E29:N29)</f>
        <v>-3.9269697270143435</v>
      </c>
    </row>
    <row r="20" spans="2:15" ht="15" customHeight="1" x14ac:dyDescent="0.25">
      <c r="B20" s="4" t="s">
        <v>192</v>
      </c>
      <c r="C20" s="14" t="s">
        <v>40</v>
      </c>
      <c r="D20" s="17">
        <f>MIN('2.Estados'!D60:N60)</f>
        <v>117058536.58536577</v>
      </c>
    </row>
    <row r="21" spans="2:15" ht="15" customHeight="1" x14ac:dyDescent="0.25">
      <c r="B21" s="4" t="s">
        <v>193</v>
      </c>
      <c r="C21" s="14" t="s">
        <v>40</v>
      </c>
      <c r="D21" s="17">
        <f>'2.Estados'!E29</f>
        <v>-21087804.878048897</v>
      </c>
    </row>
    <row r="22" spans="2:15" ht="15" customHeight="1" x14ac:dyDescent="0.25">
      <c r="B22" s="4" t="s">
        <v>194</v>
      </c>
      <c r="D22" s="25">
        <f>MIN('3.FCL_WACC'!G29:N29)</f>
        <v>1.2613863607506697</v>
      </c>
    </row>
    <row r="23" spans="2:15" ht="15" customHeight="1" x14ac:dyDescent="0.25">
      <c r="B23" s="5" t="s">
        <v>195</v>
      </c>
      <c r="C23" s="6"/>
      <c r="D23" s="6"/>
      <c r="E23" s="6"/>
      <c r="F23" s="6"/>
      <c r="G23" s="6"/>
      <c r="H23" s="6"/>
      <c r="I23" s="6"/>
      <c r="J23" s="6"/>
      <c r="K23" s="6"/>
      <c r="L23" s="6"/>
      <c r="M23" s="6"/>
      <c r="N23" s="6"/>
      <c r="O23" s="6"/>
    </row>
    <row r="24" spans="2:15" ht="15" customHeight="1" x14ac:dyDescent="0.25">
      <c r="B24" s="4" t="s">
        <v>196</v>
      </c>
      <c r="D24" s="68" t="str">
        <f>IF(D7&gt;0,"ACEPTAR — crea valor","RECHAZAR — destruye valor")</f>
        <v>ACEPTAR — crea valor</v>
      </c>
      <c r="E24" s="68"/>
      <c r="F24" s="68"/>
      <c r="G24" s="68"/>
      <c r="H24" s="68"/>
      <c r="I24" s="68"/>
      <c r="J24" s="68"/>
      <c r="K24" s="68"/>
    </row>
    <row r="25" spans="2:15" ht="15" customHeight="1" x14ac:dyDescent="0.25">
      <c r="B25" s="4" t="s">
        <v>197</v>
      </c>
      <c r="D25" s="68" t="str">
        <f>IF(AND(ISNUMBER(D16),ISNUMBER(D8)),IF(D16&gt;D8,"TIR accionista &gt; TIR proyecto: apalancamiento favorable","Apalancamiento no amplifica"),"N/A")</f>
        <v>Apalancamiento no amplifica</v>
      </c>
      <c r="E25" s="68"/>
      <c r="F25" s="68"/>
      <c r="G25" s="68"/>
      <c r="H25" s="68"/>
      <c r="I25" s="68"/>
      <c r="J25" s="68"/>
      <c r="K25" s="68"/>
    </row>
    <row r="26" spans="2:15" ht="15" customHeight="1" x14ac:dyDescent="0.25">
      <c r="B26" s="4" t="s">
        <v>198</v>
      </c>
      <c r="D26" s="28">
        <f>'1.Inputs'!D57</f>
        <v>1.2</v>
      </c>
    </row>
    <row r="28" spans="2:15" ht="15" customHeight="1" x14ac:dyDescent="0.25">
      <c r="B28" s="5" t="s">
        <v>199</v>
      </c>
      <c r="C28" s="6"/>
      <c r="D28" s="6"/>
      <c r="E28" s="6"/>
      <c r="F28" s="6"/>
      <c r="G28" s="6"/>
      <c r="H28" s="6"/>
      <c r="I28" s="6"/>
      <c r="J28" s="6"/>
      <c r="K28" s="6"/>
      <c r="L28" s="6"/>
      <c r="M28" s="6"/>
      <c r="N28" s="6"/>
      <c r="O28" s="6"/>
    </row>
    <row r="29" spans="2:15" ht="15" customHeight="1" x14ac:dyDescent="0.25">
      <c r="B29" s="4" t="s">
        <v>200</v>
      </c>
      <c r="D29" s="29">
        <f>IF(ISNUMBER(D8),D8-D6,"N/A")</f>
        <v>8.8784071535938952E-2</v>
      </c>
    </row>
    <row r="30" spans="2:15" ht="15" customHeight="1" x14ac:dyDescent="0.25">
      <c r="B30" s="4" t="s">
        <v>201</v>
      </c>
      <c r="D30" s="29">
        <f>IF(ISNUMBER(D16),D16-D14,"N/A")</f>
        <v>9.3165095940263565E-3</v>
      </c>
    </row>
    <row r="31" spans="2:15" ht="15" customHeight="1" x14ac:dyDescent="0.25">
      <c r="B31" s="4" t="s">
        <v>202</v>
      </c>
      <c r="D31" s="25">
        <f>D22-D26</f>
        <v>6.1386360750669722E-2</v>
      </c>
    </row>
    <row r="32" spans="2:15" ht="15" customHeight="1" x14ac:dyDescent="0.25">
      <c r="B32" s="3" t="s">
        <v>203</v>
      </c>
      <c r="D32" s="69" t="str">
        <f>IF('5.Checks'!D34="MODELO CON ERRORES","MODELO INVÁLIDO — no decidir sobre estas cifras",IF(D7&lt;=0,"RECHAZAR — el proyecto destruye valor",IF(D15&lt;=0,"RENEGOCIAR ESTRUCTURA — el proyecto crea valor pero el accionista destruye",IF(OR(D30&lt;0.02,D31&lt;0.1),"ACEPTAR CON MONITOREO — holguras limitadas en accionista y/o covenant","ACEPTAR"))))</f>
        <v>ACEPTAR CON MONITOREO — holguras limitadas en accionista y/o covenant</v>
      </c>
      <c r="E32" s="69"/>
      <c r="F32" s="69"/>
      <c r="G32" s="69"/>
      <c r="H32" s="69"/>
      <c r="I32" s="69"/>
      <c r="J32" s="69"/>
      <c r="K32" s="69"/>
      <c r="L32" s="69"/>
      <c r="M32" s="69"/>
    </row>
    <row r="33" spans="2:15" ht="15" customHeight="1" x14ac:dyDescent="0.25">
      <c r="B33" s="4" t="s">
        <v>204</v>
      </c>
      <c r="D33" s="26" t="str">
        <f>IF('5.Checks'!D34="MODELO CON ERRORES","⬛ INVÁLIDO",IF(D7&lt;=0,"🟥 ROJO",IF(OR(D15&lt;=0,D30&lt;0.02,D31&lt;0.1),"🟨 AMARILLO","🟩 VERDE")))</f>
        <v>🟨 AMARILLO</v>
      </c>
    </row>
    <row r="35" spans="2:15" ht="15" customHeight="1" x14ac:dyDescent="0.25">
      <c r="B35" s="5" t="s">
        <v>205</v>
      </c>
      <c r="C35" s="6"/>
      <c r="D35" s="6"/>
      <c r="E35" s="6"/>
      <c r="F35" s="6"/>
      <c r="G35" s="6"/>
      <c r="H35" s="6"/>
      <c r="I35" s="6"/>
      <c r="J35" s="6"/>
      <c r="K35" s="6"/>
      <c r="L35" s="6"/>
      <c r="M35" s="6"/>
      <c r="N35" s="6"/>
      <c r="O35" s="6"/>
    </row>
    <row r="36" spans="2:15" ht="25.5" customHeight="1" x14ac:dyDescent="0.25">
      <c r="B36" s="4" t="s">
        <v>206</v>
      </c>
      <c r="D36" s="70" t="s">
        <v>207</v>
      </c>
      <c r="E36" s="70"/>
      <c r="F36" s="70"/>
      <c r="G36" s="70"/>
      <c r="H36" s="70"/>
      <c r="I36" s="70"/>
      <c r="J36" s="70"/>
      <c r="K36" s="70"/>
      <c r="L36" s="70"/>
      <c r="M36" s="70"/>
    </row>
    <row r="37" spans="2:15" ht="25.5" customHeight="1" x14ac:dyDescent="0.25">
      <c r="B37" s="4" t="s">
        <v>208</v>
      </c>
      <c r="D37" s="70" t="s">
        <v>209</v>
      </c>
      <c r="E37" s="70"/>
      <c r="F37" s="70"/>
      <c r="G37" s="70"/>
      <c r="H37" s="70"/>
      <c r="I37" s="70"/>
      <c r="J37" s="70"/>
      <c r="K37" s="70"/>
      <c r="L37" s="70"/>
      <c r="M37" s="70"/>
    </row>
  </sheetData>
  <mergeCells count="5">
    <mergeCell ref="D24:K24"/>
    <mergeCell ref="D25:K25"/>
    <mergeCell ref="D32:M32"/>
    <mergeCell ref="D36:M36"/>
    <mergeCell ref="D37:M37"/>
  </mergeCells>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O34"/>
  <sheetViews>
    <sheetView zoomScaleNormal="100" workbookViewId="0">
      <pane xSplit="3" ySplit="3" topLeftCell="D4" activePane="bottomRight" state="frozen"/>
      <selection pane="topRight" activeCell="D1" sqref="D1"/>
      <selection pane="bottomLeft" activeCell="A4" sqref="A4"/>
      <selection pane="bottomRight"/>
    </sheetView>
  </sheetViews>
  <sheetFormatPr baseColWidth="10" defaultColWidth="8.7109375" defaultRowHeight="15" x14ac:dyDescent="0.25"/>
  <cols>
    <col min="1" max="1" width="2" customWidth="1"/>
    <col min="2" max="2" width="48" customWidth="1"/>
    <col min="3" max="3" width="9" customWidth="1"/>
    <col min="4" max="5" width="12" customWidth="1"/>
    <col min="6" max="6" width="18" customWidth="1"/>
    <col min="7" max="15" width="12" customWidth="1"/>
  </cols>
  <sheetData>
    <row r="2" spans="2:15" ht="15" customHeight="1" x14ac:dyDescent="0.25">
      <c r="B2" s="1" t="s">
        <v>210</v>
      </c>
      <c r="C2" s="2"/>
      <c r="D2" s="2"/>
      <c r="E2" s="2"/>
      <c r="F2" s="2"/>
      <c r="G2" s="2"/>
      <c r="H2" s="2"/>
      <c r="I2" s="2"/>
      <c r="J2" s="2"/>
      <c r="K2" s="2"/>
      <c r="L2" s="2"/>
      <c r="M2" s="2"/>
      <c r="N2" s="2"/>
      <c r="O2" s="2"/>
    </row>
    <row r="4" spans="2:15" ht="15" customHeight="1" x14ac:dyDescent="0.25">
      <c r="B4" s="3" t="s">
        <v>211</v>
      </c>
      <c r="D4" s="3" t="s">
        <v>212</v>
      </c>
      <c r="F4" s="3" t="s">
        <v>213</v>
      </c>
    </row>
    <row r="5" spans="2:15" ht="15" customHeight="1" x14ac:dyDescent="0.25">
      <c r="B5" s="4" t="s">
        <v>214</v>
      </c>
      <c r="D5" s="8" t="str">
        <f>IF(SUMPRODUCT(('2.Estados'!D79:N79)*('2.Estados'!D79:N79))&lt;1,"OK","ERROR")</f>
        <v>OK</v>
      </c>
      <c r="F5" s="17">
        <f>SUMPRODUCT(('2.Estados'!D79:N79)*('2.Estados'!D79:N79))</f>
        <v>0</v>
      </c>
    </row>
    <row r="6" spans="2:15" ht="15" customHeight="1" x14ac:dyDescent="0.25">
      <c r="B6" s="4" t="s">
        <v>215</v>
      </c>
      <c r="D6" s="8" t="str">
        <f>IF(MIN('2.Estados'!D60:N60)&gt;=0,"OK","ALERTA")</f>
        <v>OK</v>
      </c>
      <c r="F6" s="17">
        <f>MIN('2.Estados'!D60:N60)</f>
        <v>117058536.58536577</v>
      </c>
    </row>
    <row r="7" spans="2:15" ht="15" customHeight="1" x14ac:dyDescent="0.25">
      <c r="B7" s="4" t="s">
        <v>216</v>
      </c>
      <c r="D7" s="8" t="str">
        <f>IF(ABS('2.Estados'!N57)&lt;1,"OK","ERROR")</f>
        <v>OK</v>
      </c>
      <c r="F7" s="17">
        <f>'2.Estados'!N57</f>
        <v>0</v>
      </c>
    </row>
    <row r="8" spans="2:15" ht="15" customHeight="1" x14ac:dyDescent="0.25">
      <c r="B8" s="4" t="s">
        <v>217</v>
      </c>
      <c r="D8" s="8" t="str">
        <f>IF(ABS('2.Estados'!D49+'2.Estados'!D51-'1.Inputs'!D24-'1.Inputs'!D35)&lt;1,"OK","ERROR")</f>
        <v>OK</v>
      </c>
      <c r="F8" s="17">
        <f>'2.Estados'!D49+'2.Estados'!D51</f>
        <v>2850000000</v>
      </c>
    </row>
    <row r="9" spans="2:15" ht="15" customHeight="1" x14ac:dyDescent="0.25">
      <c r="B9" s="4" t="s">
        <v>218</v>
      </c>
      <c r="D9" s="8" t="str">
        <f>IF(ABS('2.Estados'!D60-'1.Inputs'!D35)&lt;1,"OK","ERROR")</f>
        <v>OK</v>
      </c>
      <c r="F9" s="17">
        <f>'2.Estados'!D60</f>
        <v>800000000</v>
      </c>
    </row>
    <row r="10" spans="2:15" ht="15" customHeight="1" x14ac:dyDescent="0.25">
      <c r="B10" s="4" t="s">
        <v>219</v>
      </c>
      <c r="D10" s="8" t="str">
        <f>IF(SUM('2.Estados'!E11:N11)&gt;SUM('2.Estados'!E10:N10),"OK","ERROR")</f>
        <v>OK</v>
      </c>
      <c r="F10" s="17">
        <f>SUM('2.Estados'!E11:N11)-SUM('2.Estados'!E10:N10)</f>
        <v>421463.41463414626</v>
      </c>
    </row>
    <row r="11" spans="2:15" ht="15" customHeight="1" x14ac:dyDescent="0.25">
      <c r="B11" s="4" t="s">
        <v>220</v>
      </c>
      <c r="D11" s="8" t="str">
        <f>IF(ABS('2.Estados'!N66-('1.Inputs'!D23+'1.Inputs'!D20*'1.Inputs'!D10/'1.Inputs'!D27))&lt;1,"OK","ERROR")</f>
        <v>OK</v>
      </c>
      <c r="F11" s="17">
        <f>'2.Estados'!N66</f>
        <v>1350000000</v>
      </c>
    </row>
    <row r="12" spans="2:15" ht="15" customHeight="1" x14ac:dyDescent="0.25">
      <c r="B12" s="4" t="s">
        <v>221</v>
      </c>
      <c r="D12" s="8" t="str">
        <f>IF(ABS('3.FCL_WACC'!D14+'1.Inputs'!D24)&lt;1,"OK","ERROR")</f>
        <v>OK</v>
      </c>
      <c r="F12" s="17">
        <f>'3.FCL_WACC'!D14</f>
        <v>-2050000000</v>
      </c>
    </row>
    <row r="13" spans="2:15" ht="15" customHeight="1" x14ac:dyDescent="0.25">
      <c r="B13" s="4" t="s">
        <v>222</v>
      </c>
      <c r="D13" s="8" t="str">
        <f>IF(ABS('3.FCL_WACC'!D24+'2.Estados'!D51)&lt;1,"OK","ERROR")</f>
        <v>OK</v>
      </c>
      <c r="F13" s="17">
        <f>'3.FCL_WACC'!D24</f>
        <v>-1620000000</v>
      </c>
    </row>
    <row r="14" spans="2:15" ht="15" customHeight="1" x14ac:dyDescent="0.25">
      <c r="B14" s="4" t="s">
        <v>223</v>
      </c>
      <c r="D14" s="8" t="str">
        <f>IF(ABS('1.Inputs'!D55-'3.FCL_WACC'!D36)&lt;0.0001,"OK","ERROR")</f>
        <v>OK</v>
      </c>
      <c r="F14" s="17">
        <f>'3.FCL_WACC'!D36</f>
        <v>0.11879999999999999</v>
      </c>
    </row>
    <row r="15" spans="2:15" ht="15" customHeight="1" x14ac:dyDescent="0.25">
      <c r="B15" s="4" t="s">
        <v>224</v>
      </c>
      <c r="D15" s="8" t="str">
        <f>IF('4.Outputs'!D22&gt;'1.Inputs'!D57,"OK","ALERTA")</f>
        <v>OK</v>
      </c>
      <c r="F15" s="17">
        <f>'4.Outputs'!D22</f>
        <v>1.2613863607506697</v>
      </c>
    </row>
    <row r="16" spans="2:15" ht="15" customHeight="1" x14ac:dyDescent="0.25">
      <c r="B16" s="4" t="s">
        <v>225</v>
      </c>
      <c r="D16" s="8" t="str">
        <f>IF(MIN('2.Estados'!E60:F60)&gt;=0,"OK","ALERTA")</f>
        <v>OK</v>
      </c>
      <c r="F16" s="17">
        <f>MIN('2.Estados'!E60:F60)</f>
        <v>117058536.58536577</v>
      </c>
    </row>
    <row r="17" spans="2:6" ht="15" customHeight="1" x14ac:dyDescent="0.25">
      <c r="B17" s="4" t="s">
        <v>226</v>
      </c>
      <c r="D17" s="8" t="str">
        <f>IF(AND('1.Inputs'!D6&gt;=1,'1.Inputs'!D6&lt;=3),"OK","ERROR")</f>
        <v>OK</v>
      </c>
      <c r="F17" s="17">
        <f>'1.Inputs'!D6</f>
        <v>1</v>
      </c>
    </row>
    <row r="18" spans="2:6" ht="15" customHeight="1" x14ac:dyDescent="0.25">
      <c r="B18" s="4" t="s">
        <v>227</v>
      </c>
      <c r="D18" s="8" t="str">
        <f>IF('1.Inputs'!D34&lt;'1.Inputs'!D33,"OK","ERROR")</f>
        <v>OK</v>
      </c>
      <c r="F18" s="17">
        <f>'1.Inputs'!D34</f>
        <v>2</v>
      </c>
    </row>
    <row r="19" spans="2:6" ht="15" customHeight="1" x14ac:dyDescent="0.25">
      <c r="B19" s="4" t="s">
        <v>228</v>
      </c>
      <c r="D19" s="8" t="str">
        <f>IF(MIN('2.Estados'!D27:N27)&gt;=0,"OK","ERROR")</f>
        <v>OK</v>
      </c>
      <c r="F19" s="17">
        <f>MIN('2.Estados'!D27:N27)</f>
        <v>0</v>
      </c>
    </row>
    <row r="20" spans="2:6" ht="15" customHeight="1" x14ac:dyDescent="0.25">
      <c r="B20" s="4" t="s">
        <v>229</v>
      </c>
      <c r="D20" s="8" t="str">
        <f>IF(SUM('2.Estados'!E26:N26)&lt;=SUM('2.Estados'!E25:N25)+1,"OK","ERROR")</f>
        <v>OK</v>
      </c>
      <c r="F20" s="17">
        <f>SUM('2.Estados'!E26:N26)</f>
        <v>21087804.878048897</v>
      </c>
    </row>
    <row r="21" spans="2:6" ht="15" customHeight="1" x14ac:dyDescent="0.25">
      <c r="B21" s="4" t="s">
        <v>230</v>
      </c>
      <c r="D21" s="8" t="str">
        <f>IF(SUMPRODUCT(('2.Estados'!E30:N30&gt;'2.Estados'!D60:M60+1)*('2.Estados'!E30:N30&gt;0))=0,"OK","ERROR")</f>
        <v>OK</v>
      </c>
      <c r="F21" s="17">
        <f>MAX('2.Estados'!E30:N30)</f>
        <v>285073296.77221829</v>
      </c>
    </row>
    <row r="22" spans="2:6" ht="15" customHeight="1" x14ac:dyDescent="0.25">
      <c r="B22" s="4" t="s">
        <v>231</v>
      </c>
      <c r="D22" s="8" t="str">
        <f>IF(MAX('2.Estados'!D9:N9)&lt;=1,"OK","ERROR")</f>
        <v>OK</v>
      </c>
      <c r="F22" s="17">
        <f>MAX('2.Estados'!D9:N9)</f>
        <v>0.85</v>
      </c>
    </row>
    <row r="23" spans="2:6" ht="15" customHeight="1" x14ac:dyDescent="0.25">
      <c r="B23" s="4" t="s">
        <v>232</v>
      </c>
      <c r="D23" s="8" t="str">
        <f>IF(SUMPRODUCT(('2.Estados'!D23:N23-'2.Estados'!D47:N47)*('2.Estados'!D23:N23-'2.Estados'!D47:N47))&lt;1,"OK","ERROR")</f>
        <v>OK</v>
      </c>
      <c r="F23" s="17">
        <f>SUMPRODUCT(('2.Estados'!D23:N23-'2.Estados'!D47:N47)*('2.Estados'!D23:N23-'2.Estados'!D47:N47))</f>
        <v>0</v>
      </c>
    </row>
    <row r="24" spans="2:6" ht="15" customHeight="1" x14ac:dyDescent="0.25">
      <c r="B24" s="4" t="s">
        <v>233</v>
      </c>
      <c r="D24" s="8" t="str">
        <f>IF(SUMPRODUCT(('2.Estados'!D38:N38-('2.Estados'!D33:N33+'2.Estados'!D34:N34-'2.Estados'!D35:N35))*('2.Estados'!D38:N38-('2.Estados'!D33:N33+'2.Estados'!D34:N34-'2.Estados'!D35:N35)))&lt;1,"OK","ERROR")</f>
        <v>OK</v>
      </c>
      <c r="F24" s="17">
        <f>'2.Estados'!N38</f>
        <v>2013140594.2733169</v>
      </c>
    </row>
    <row r="25" spans="2:6" ht="15" customHeight="1" x14ac:dyDescent="0.25">
      <c r="B25" s="4" t="s">
        <v>234</v>
      </c>
      <c r="D25" s="8" t="str">
        <f>IF(ABS(SUM('3.FCL_WACC'!D11:N11)+'2.Estados'!N38)&lt;1,"OK","ERROR")</f>
        <v>OK</v>
      </c>
      <c r="F25" s="17">
        <f>SUM('3.FCL_WACC'!D11:N11)</f>
        <v>-2013140594.2733169</v>
      </c>
    </row>
    <row r="26" spans="2:6" ht="15" customHeight="1" x14ac:dyDescent="0.25">
      <c r="B26" s="4" t="s">
        <v>235</v>
      </c>
      <c r="D26" s="8" t="str">
        <f>IF(ABS('3.FCL_WACC'!N13-(('1.Inputs'!D20+'1.Inputs'!D23-'2.Estados'!N66)*'1.Inputs'!D60+'1.Inputs'!D19*'1.Inputs'!D59+'2.Estados'!N38))&lt;1,"OK","ERROR")</f>
        <v>OK</v>
      </c>
      <c r="F26" s="17">
        <f>'3.FCL_WACC'!N13</f>
        <v>2713140594.2733169</v>
      </c>
    </row>
    <row r="27" spans="2:6" ht="15" customHeight="1" x14ac:dyDescent="0.25">
      <c r="B27" s="4" t="s">
        <v>236</v>
      </c>
      <c r="D27" s="8" t="str">
        <f>IF('2.Estados'!N67&gt;='1.Inputs'!D19-1,"OK","ERROR")</f>
        <v>OK</v>
      </c>
      <c r="F27" s="17">
        <f>'2.Estados'!N67</f>
        <v>700000000</v>
      </c>
    </row>
    <row r="28" spans="2:6" ht="15" customHeight="1" x14ac:dyDescent="0.25">
      <c r="B28" s="4" t="s">
        <v>237</v>
      </c>
      <c r="D28" s="8" t="str">
        <f>IF(ABS(SUM('3.FCL_WACC'!D24:N24)-SUM('3.FCL_WACC'!D14:N14)-SUM('3.FCL_WACC'!D19:N23))&lt;1,"OK","ERROR")</f>
        <v>OK</v>
      </c>
      <c r="F28" s="17">
        <f>SUM('3.FCL_WACC'!D24:N24)-SUM('3.FCL_WACC'!D14:N14)</f>
        <v>-487080731.70731735</v>
      </c>
    </row>
    <row r="29" spans="2:6" ht="15" customHeight="1" x14ac:dyDescent="0.25">
      <c r="B29" s="4" t="s">
        <v>238</v>
      </c>
      <c r="D29" s="8" t="str">
        <f>IF(ABS('4.Outputs'!D7-('3.FCL_WACC'!D14+NPV('3.FCL_WACC'!D36,'3.FCL_WACC'!E14:N14)))&lt;1,"OK","ERROR")</f>
        <v>OK</v>
      </c>
      <c r="F29" s="17">
        <f>'4.Outputs'!D7</f>
        <v>1645366737.9364109</v>
      </c>
    </row>
    <row r="30" spans="2:6" ht="15" customHeight="1" x14ac:dyDescent="0.25">
      <c r="B30" s="4" t="s">
        <v>239</v>
      </c>
      <c r="D30" s="8" t="str">
        <f>IF(ABS('4.Outputs'!D8-IRR('3.FCL_WACC'!D14:N14))&lt;0.0001,"OK","ERROR")</f>
        <v>OK</v>
      </c>
      <c r="F30" s="17">
        <f>'4.Outputs'!D8</f>
        <v>0.20758407153593894</v>
      </c>
    </row>
    <row r="31" spans="2:6" ht="15" customHeight="1" x14ac:dyDescent="0.25">
      <c r="B31" s="4" t="s">
        <v>240</v>
      </c>
      <c r="D31" s="4" t="str">
        <f>IF(SUMPRODUCT(('3.FCL_WACC'!D14:N14-('3.FCL_WACC'!D8:N8+'3.FCL_WACC'!D9:N9+'3.FCL_WACC'!D10:N10+'3.FCL_WACC'!D11:N11+'3.FCL_WACC'!D12:N12+'3.FCL_WACC'!D13:N13))*('3.FCL_WACC'!D14:N14-('3.FCL_WACC'!D8:N8+'3.FCL_WACC'!D9:N9+'3.FCL_WACC'!D10:N10+'3.FCL_WACC'!D11:N11+'3.FCL_WACC'!D12:N12+'3.FCL_WACC'!D13:N13)))&lt;1,"OK","ERROR")</f>
        <v>OK</v>
      </c>
      <c r="F31" s="4">
        <f>SUM('3.FCL_WACC'!D14:N14)</f>
        <v>6940282392.1060753</v>
      </c>
    </row>
    <row r="32" spans="2:6" ht="15" customHeight="1" x14ac:dyDescent="0.25">
      <c r="B32" s="4" t="s">
        <v>241</v>
      </c>
      <c r="D32" s="8" t="str">
        <f>IF(SUMPRODUCT(('2.Estados'!E25:N25&gt;0)*('2.Estados'!E24:N24&gt;0)*('2.Estados'!E26:N26=0))=0,"OK","ERROR")</f>
        <v>OK</v>
      </c>
      <c r="F32" s="4">
        <f>SUM('2.Estados'!E26:N26)</f>
        <v>21087804.878048897</v>
      </c>
    </row>
    <row r="34" spans="2:4" ht="15" customHeight="1" x14ac:dyDescent="0.25">
      <c r="B34" s="3" t="s">
        <v>242</v>
      </c>
      <c r="D34" s="31" t="str">
        <f>IF(COUNTIF(D5:D32,"ERROR")&gt;0,"MODELO CON ERRORES",IF(COUNTIF(D5:D32,"ALERTA")&gt;0,"MODELO VÁLIDO CON ALERTAS","MODELO VÁLIDO"))</f>
        <v>MODELO VÁLIDO</v>
      </c>
    </row>
  </sheetData>
  <pageMargins left="0.75" right="0.75" top="1" bottom="1"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O23"/>
  <sheetViews>
    <sheetView zoomScaleNormal="100" workbookViewId="0">
      <pane xSplit="1" ySplit="5" topLeftCell="B6" activePane="bottomRight" state="frozen"/>
      <selection pane="topRight" activeCell="B1" sqref="B1"/>
      <selection pane="bottomLeft" activeCell="A6" sqref="A6"/>
      <selection pane="bottomRight"/>
    </sheetView>
  </sheetViews>
  <sheetFormatPr baseColWidth="10" defaultColWidth="8.7109375" defaultRowHeight="15" x14ac:dyDescent="0.25"/>
  <cols>
    <col min="1" max="1" width="2" customWidth="1"/>
    <col min="2" max="2" width="20" customWidth="1"/>
    <col min="3" max="3" width="22" customWidth="1"/>
    <col min="4" max="4" width="15" customWidth="1"/>
    <col min="5" max="8" width="13" customWidth="1"/>
    <col min="9" max="9" width="11" customWidth="1"/>
    <col min="10" max="10" width="44" customWidth="1"/>
  </cols>
  <sheetData>
    <row r="2" spans="2:15" ht="15" customHeight="1" x14ac:dyDescent="0.25">
      <c r="B2" s="1" t="s">
        <v>243</v>
      </c>
      <c r="C2" s="2"/>
      <c r="D2" s="2"/>
      <c r="E2" s="2"/>
      <c r="F2" s="2"/>
      <c r="G2" s="2"/>
      <c r="H2" s="2"/>
      <c r="I2" s="2"/>
      <c r="J2" s="2"/>
      <c r="K2" s="2"/>
      <c r="L2" s="2"/>
      <c r="M2" s="2"/>
      <c r="N2" s="2"/>
      <c r="O2" s="2"/>
    </row>
    <row r="3" spans="2:15" ht="33.75" customHeight="1" x14ac:dyDescent="0.25">
      <c r="B3" s="71" t="s">
        <v>244</v>
      </c>
      <c r="C3" s="71"/>
      <c r="D3" s="71"/>
      <c r="E3" s="71"/>
      <c r="F3" s="71"/>
      <c r="G3" s="71"/>
      <c r="H3" s="71"/>
      <c r="I3" s="71"/>
      <c r="J3" s="71"/>
    </row>
    <row r="5" spans="2:15" ht="18.75" customHeight="1" x14ac:dyDescent="0.25">
      <c r="B5" s="32" t="s">
        <v>245</v>
      </c>
      <c r="C5" s="32" t="s">
        <v>246</v>
      </c>
      <c r="D5" s="32" t="s">
        <v>247</v>
      </c>
      <c r="E5" s="32" t="s">
        <v>248</v>
      </c>
      <c r="F5" s="32" t="s">
        <v>249</v>
      </c>
      <c r="G5" s="32" t="s">
        <v>250</v>
      </c>
      <c r="H5" s="32" t="s">
        <v>251</v>
      </c>
      <c r="I5" s="32" t="s">
        <v>252</v>
      </c>
      <c r="J5" s="32" t="s">
        <v>253</v>
      </c>
    </row>
    <row r="6" spans="2:15" ht="18.75" customHeight="1" x14ac:dyDescent="0.25">
      <c r="B6" s="33" t="s">
        <v>254</v>
      </c>
      <c r="C6" s="33" t="s">
        <v>255</v>
      </c>
      <c r="D6" s="34">
        <v>1645.3667379364099</v>
      </c>
      <c r="E6" s="34">
        <v>0</v>
      </c>
      <c r="F6" s="34">
        <v>129.09018484293199</v>
      </c>
      <c r="G6" s="34">
        <v>0</v>
      </c>
      <c r="H6" s="34">
        <v>117.058536585366</v>
      </c>
      <c r="I6" s="35">
        <v>1.2613863607506699</v>
      </c>
      <c r="J6" s="33" t="s">
        <v>256</v>
      </c>
    </row>
    <row r="7" spans="2:15" ht="15" customHeight="1" x14ac:dyDescent="0.25">
      <c r="B7" s="33" t="s">
        <v>257</v>
      </c>
      <c r="C7" s="33" t="s">
        <v>258</v>
      </c>
      <c r="D7" s="34">
        <v>6592.7334943405203</v>
      </c>
      <c r="E7" s="34">
        <v>4947.3667564041098</v>
      </c>
      <c r="F7" s="34">
        <v>3863.8056152771001</v>
      </c>
      <c r="G7" s="34">
        <v>3734.7154304341698</v>
      </c>
      <c r="H7" s="34">
        <v>686.21707317073196</v>
      </c>
      <c r="I7" s="35">
        <v>3.2683095497611201</v>
      </c>
      <c r="J7" s="33" t="s">
        <v>259</v>
      </c>
    </row>
    <row r="8" spans="2:15" ht="15" customHeight="1" x14ac:dyDescent="0.25">
      <c r="B8" s="33" t="s">
        <v>260</v>
      </c>
      <c r="C8" s="33" t="s">
        <v>261</v>
      </c>
      <c r="D8" s="34">
        <v>-2250.5464093061</v>
      </c>
      <c r="E8" s="34">
        <v>-3895.9131472425101</v>
      </c>
      <c r="F8" s="34">
        <v>-2962.9327254456998</v>
      </c>
      <c r="G8" s="34">
        <v>-3092.0229102886301</v>
      </c>
      <c r="H8" s="34">
        <v>-2331.8753247466602</v>
      </c>
      <c r="I8" s="35">
        <v>4.26553048780497E-2</v>
      </c>
      <c r="J8" s="33" t="s">
        <v>262</v>
      </c>
    </row>
    <row r="9" spans="2:15" ht="18.75" customHeight="1" x14ac:dyDescent="0.25">
      <c r="B9" s="33" t="s">
        <v>263</v>
      </c>
      <c r="C9" s="33" t="s">
        <v>264</v>
      </c>
      <c r="D9" s="34">
        <v>1284.7965947254099</v>
      </c>
      <c r="E9" s="34">
        <v>-360.57014321100002</v>
      </c>
      <c r="F9" s="34">
        <v>-188.809680545779</v>
      </c>
      <c r="G9" s="34">
        <v>-317.89986538871102</v>
      </c>
      <c r="H9" s="34">
        <v>84.658536585365795</v>
      </c>
      <c r="I9" s="35">
        <v>1.0671493158155501</v>
      </c>
      <c r="J9" s="33" t="s">
        <v>265</v>
      </c>
    </row>
    <row r="10" spans="2:15" ht="18.75" customHeight="1" x14ac:dyDescent="0.25">
      <c r="B10" s="33" t="s">
        <v>266</v>
      </c>
      <c r="C10" s="33" t="s">
        <v>267</v>
      </c>
      <c r="D10" s="34">
        <v>-1477.5994055366</v>
      </c>
      <c r="E10" s="34">
        <v>-3122.9661434730101</v>
      </c>
      <c r="F10" s="34">
        <v>-2357.67085766323</v>
      </c>
      <c r="G10" s="34">
        <v>-2486.7610425061598</v>
      </c>
      <c r="H10" s="34">
        <v>-1176.5655364854599</v>
      </c>
      <c r="I10" s="35">
        <v>-0.102847424012863</v>
      </c>
      <c r="J10" s="33" t="s">
        <v>268</v>
      </c>
    </row>
    <row r="11" spans="2:15" ht="18.75" customHeight="1" x14ac:dyDescent="0.25">
      <c r="B11" s="33" t="s">
        <v>269</v>
      </c>
      <c r="C11" s="33" t="s">
        <v>270</v>
      </c>
      <c r="D11" s="34">
        <v>632.93084014623003</v>
      </c>
      <c r="E11" s="34">
        <v>-1012.43589779018</v>
      </c>
      <c r="F11" s="34">
        <v>-567.56050047016504</v>
      </c>
      <c r="G11" s="34">
        <v>-696.65068531309703</v>
      </c>
      <c r="H11" s="34">
        <v>117.058536585366</v>
      </c>
      <c r="I11" s="35">
        <v>1.2962368834585101</v>
      </c>
      <c r="J11" s="33" t="s">
        <v>271</v>
      </c>
    </row>
    <row r="12" spans="2:15" ht="18.75" customHeight="1" x14ac:dyDescent="0.25">
      <c r="B12" s="33" t="s">
        <v>272</v>
      </c>
      <c r="C12" s="33" t="s">
        <v>273</v>
      </c>
      <c r="D12" s="34">
        <v>1294.83997661076</v>
      </c>
      <c r="E12" s="34">
        <v>-350.52676132565</v>
      </c>
      <c r="F12" s="34">
        <v>-263.32598569595501</v>
      </c>
      <c r="G12" s="34">
        <v>-392.416170538887</v>
      </c>
      <c r="H12" s="34">
        <v>-223.441463414634</v>
      </c>
      <c r="I12" s="35">
        <v>0.92102261265615604</v>
      </c>
      <c r="J12" s="33" t="s">
        <v>274</v>
      </c>
    </row>
    <row r="13" spans="2:15" ht="18.75" customHeight="1" x14ac:dyDescent="0.25">
      <c r="B13" s="33" t="s">
        <v>275</v>
      </c>
      <c r="C13" s="33" t="s">
        <v>276</v>
      </c>
      <c r="D13" s="34">
        <v>284.23323157755601</v>
      </c>
      <c r="E13" s="34">
        <v>-1361.1335063588499</v>
      </c>
      <c r="F13" s="34">
        <v>-975.74569144287705</v>
      </c>
      <c r="G13" s="34">
        <v>-1104.8358762858099</v>
      </c>
      <c r="H13" s="34">
        <v>-254.192365853659</v>
      </c>
      <c r="I13" s="35">
        <v>0.72036787751896303</v>
      </c>
      <c r="J13" s="33" t="s">
        <v>277</v>
      </c>
    </row>
    <row r="14" spans="2:15" ht="18.75" customHeight="1" x14ac:dyDescent="0.25">
      <c r="B14" s="33" t="s">
        <v>278</v>
      </c>
      <c r="C14" s="33" t="s">
        <v>279</v>
      </c>
      <c r="D14" s="34">
        <v>1259.8658116132899</v>
      </c>
      <c r="E14" s="34">
        <v>-385.50092632311998</v>
      </c>
      <c r="F14" s="34">
        <v>-363.11676034919498</v>
      </c>
      <c r="G14" s="34">
        <v>-492.20694519212702</v>
      </c>
      <c r="H14" s="34">
        <v>117.058536585366</v>
      </c>
      <c r="I14" s="35">
        <v>1.2613863607506699</v>
      </c>
      <c r="J14" s="33" t="s">
        <v>280</v>
      </c>
    </row>
    <row r="15" spans="2:15" ht="18.75" customHeight="1" x14ac:dyDescent="0.25">
      <c r="B15" s="33" t="s">
        <v>281</v>
      </c>
      <c r="C15" s="33" t="s">
        <v>282</v>
      </c>
      <c r="D15" s="34">
        <v>-1222.6026666471901</v>
      </c>
      <c r="E15" s="34">
        <v>-2867.9694045836</v>
      </c>
      <c r="F15" s="34">
        <v>-2184.5456133428802</v>
      </c>
      <c r="G15" s="34">
        <v>-2313.63579818581</v>
      </c>
      <c r="H15" s="34">
        <v>-1032.02510015244</v>
      </c>
      <c r="I15" s="35">
        <v>0.33603894817073099</v>
      </c>
      <c r="J15" s="33" t="s">
        <v>283</v>
      </c>
    </row>
    <row r="17" spans="2:15" ht="15" customHeight="1" x14ac:dyDescent="0.25">
      <c r="B17" s="1" t="s">
        <v>284</v>
      </c>
      <c r="C17" s="2"/>
      <c r="D17" s="2"/>
      <c r="E17" s="2"/>
      <c r="F17" s="2"/>
      <c r="G17" s="2"/>
      <c r="H17" s="2"/>
      <c r="I17" s="2"/>
      <c r="J17" s="2"/>
      <c r="K17" s="2"/>
      <c r="L17" s="2"/>
      <c r="M17" s="2"/>
      <c r="N17" s="2"/>
      <c r="O17" s="2"/>
    </row>
    <row r="18" spans="2:15" ht="18.75" customHeight="1" x14ac:dyDescent="0.25">
      <c r="B18" s="32" t="s">
        <v>285</v>
      </c>
      <c r="C18" s="32" t="s">
        <v>286</v>
      </c>
      <c r="D18" s="32" t="s">
        <v>287</v>
      </c>
    </row>
    <row r="19" spans="2:15" ht="15" customHeight="1" x14ac:dyDescent="0.25">
      <c r="B19" s="36" t="s">
        <v>288</v>
      </c>
      <c r="C19" s="37">
        <v>-191.26846088636</v>
      </c>
      <c r="D19" s="37">
        <v>-154.85058930718</v>
      </c>
    </row>
    <row r="20" spans="2:15" ht="15" customHeight="1" x14ac:dyDescent="0.25">
      <c r="B20" s="36" t="s">
        <v>289</v>
      </c>
      <c r="C20" s="37">
        <v>-67.495726519339996</v>
      </c>
      <c r="D20" s="37">
        <v>-46.443379020873301</v>
      </c>
    </row>
    <row r="21" spans="2:15" ht="15" customHeight="1" x14ac:dyDescent="0.25">
      <c r="B21" s="36" t="s">
        <v>290</v>
      </c>
      <c r="C21" s="37">
        <v>-116.84225377522</v>
      </c>
      <c r="D21" s="37">
        <v>-130.805390179629</v>
      </c>
    </row>
    <row r="22" spans="2:15" ht="15" customHeight="1" x14ac:dyDescent="0.25">
      <c r="B22" s="36" t="s">
        <v>291</v>
      </c>
      <c r="C22" s="37">
        <v>-101.05394070453001</v>
      </c>
      <c r="D22" s="37">
        <v>-138.18342441261899</v>
      </c>
    </row>
    <row r="23" spans="2:15" ht="15" customHeight="1" x14ac:dyDescent="0.25">
      <c r="B23" s="36" t="s">
        <v>292</v>
      </c>
      <c r="C23" s="37">
        <v>-20.0316746228299</v>
      </c>
      <c r="D23" s="37">
        <v>-17.661103632707</v>
      </c>
    </row>
  </sheetData>
  <mergeCells count="1">
    <mergeCell ref="B3:J3"/>
  </mergeCells>
  <pageMargins left="0.75" right="0.75" top="1" bottom="1" header="0.511811023622047" footer="0.511811023622047"/>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BH517"/>
  <sheetViews>
    <sheetView tabSelected="1" zoomScaleNormal="100" workbookViewId="0">
      <pane xSplit="7" ySplit="15" topLeftCell="H16" activePane="bottomRight" state="frozen"/>
      <selection pane="topRight" activeCell="H1" sqref="H1"/>
      <selection pane="bottomLeft" activeCell="A16" sqref="A16"/>
      <selection pane="bottomRight" activeCell="M24" sqref="M24"/>
    </sheetView>
  </sheetViews>
  <sheetFormatPr baseColWidth="10" defaultColWidth="8.7109375" defaultRowHeight="15" x14ac:dyDescent="0.25"/>
  <cols>
    <col min="1" max="1" width="2" customWidth="1"/>
    <col min="2" max="7" width="12" customWidth="1"/>
    <col min="48" max="49" width="34" customWidth="1"/>
    <col min="50" max="52" width="15" customWidth="1"/>
  </cols>
  <sheetData>
    <row r="2" spans="2:55" ht="15" customHeight="1" x14ac:dyDescent="0.25">
      <c r="B2" s="38" t="s">
        <v>294</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55" ht="57.75" customHeight="1" x14ac:dyDescent="0.25">
      <c r="B3" s="71" t="s">
        <v>295</v>
      </c>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row>
    <row r="5" spans="2:55" ht="15" customHeight="1" x14ac:dyDescent="0.25">
      <c r="B5" s="38" t="s">
        <v>296</v>
      </c>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V5" s="39" t="s">
        <v>297</v>
      </c>
      <c r="AW5" s="2"/>
      <c r="AX5" s="2"/>
      <c r="AY5" s="2"/>
      <c r="AZ5" s="2"/>
      <c r="BA5" s="2"/>
      <c r="BB5" s="2"/>
      <c r="BC5" s="2"/>
    </row>
    <row r="6" spans="2:55" ht="15" customHeight="1" x14ac:dyDescent="0.25">
      <c r="B6" s="40" t="s">
        <v>298</v>
      </c>
      <c r="C6" s="40" t="s">
        <v>299</v>
      </c>
      <c r="E6" s="40" t="s">
        <v>300</v>
      </c>
      <c r="F6" s="40" t="s">
        <v>301</v>
      </c>
      <c r="G6" s="40" t="s">
        <v>302</v>
      </c>
      <c r="I6" s="40" t="s">
        <v>303</v>
      </c>
      <c r="K6" s="40" t="s">
        <v>304</v>
      </c>
      <c r="AY6" s="40" t="s">
        <v>305</v>
      </c>
      <c r="AZ6" s="40" t="s">
        <v>306</v>
      </c>
    </row>
    <row r="7" spans="2:55" ht="15" customHeight="1" x14ac:dyDescent="0.25">
      <c r="B7" s="30" t="s">
        <v>307</v>
      </c>
      <c r="C7" s="30" t="s">
        <v>308</v>
      </c>
      <c r="E7" s="41">
        <v>19000</v>
      </c>
      <c r="F7" s="41">
        <v>1900</v>
      </c>
      <c r="I7" s="30" t="s">
        <v>309</v>
      </c>
      <c r="K7" s="42" t="s">
        <v>310</v>
      </c>
      <c r="AV7" s="30" t="s">
        <v>311</v>
      </c>
      <c r="AY7" s="43">
        <f ca="1">AVERAGE(AM16:AM515)</f>
        <v>1422193620.6847334</v>
      </c>
      <c r="AZ7" s="43">
        <f ca="1">AVERAGE(AN16:AN515)</f>
        <v>-58656805.257538468</v>
      </c>
    </row>
    <row r="8" spans="2:55" ht="15" customHeight="1" x14ac:dyDescent="0.25">
      <c r="B8" s="30" t="s">
        <v>312</v>
      </c>
      <c r="C8" s="30" t="s">
        <v>313</v>
      </c>
      <c r="E8" s="44">
        <v>0.7</v>
      </c>
      <c r="F8" s="44">
        <v>0.85</v>
      </c>
      <c r="G8" s="44">
        <v>0.92</v>
      </c>
      <c r="I8" s="30" t="s">
        <v>314</v>
      </c>
      <c r="K8" s="42" t="s">
        <v>315</v>
      </c>
      <c r="AV8" s="30" t="s">
        <v>316</v>
      </c>
      <c r="AY8" s="43">
        <f ca="1">MEDIAN(AM16:AM515)</f>
        <v>1357120865.471894</v>
      </c>
      <c r="AZ8" s="43">
        <f ca="1">MEDIAN(AN16:AN515)</f>
        <v>-86064585.365010142</v>
      </c>
    </row>
    <row r="9" spans="2:55" ht="15" customHeight="1" x14ac:dyDescent="0.25">
      <c r="B9" s="30" t="s">
        <v>317</v>
      </c>
      <c r="C9" s="30" t="s">
        <v>308</v>
      </c>
      <c r="E9" s="41">
        <v>30000</v>
      </c>
      <c r="F9" s="41">
        <v>1500</v>
      </c>
      <c r="I9" s="30" t="s">
        <v>318</v>
      </c>
      <c r="K9" s="42" t="s">
        <v>319</v>
      </c>
      <c r="AV9" s="30" t="s">
        <v>320</v>
      </c>
      <c r="AY9" s="43">
        <f ca="1">STDEVP(AM16:AM515)</f>
        <v>2421480047.9201217</v>
      </c>
      <c r="AZ9" s="43">
        <f ca="1">STDEVP(AN16:AN515)</f>
        <v>1886003784.0602913</v>
      </c>
    </row>
    <row r="10" spans="2:55" ht="15" customHeight="1" x14ac:dyDescent="0.25">
      <c r="B10" s="30" t="s">
        <v>321</v>
      </c>
      <c r="C10" s="30" t="s">
        <v>308</v>
      </c>
      <c r="E10" s="44">
        <v>4.4999999999999998E-2</v>
      </c>
      <c r="F10" s="44">
        <v>0.01</v>
      </c>
      <c r="I10" s="30" t="s">
        <v>322</v>
      </c>
      <c r="K10" s="42" t="s">
        <v>323</v>
      </c>
      <c r="AV10" s="30" t="s">
        <v>324</v>
      </c>
      <c r="AY10" s="43">
        <f ca="1">PERCENTILE(AM16:AM515,0.05)</f>
        <v>-2348485801.2245026</v>
      </c>
      <c r="AZ10" s="43">
        <f ca="1">PERCENTILE(AN16:AN515,0.05)</f>
        <v>-3092960484.1240101</v>
      </c>
    </row>
    <row r="11" spans="2:55" ht="15" customHeight="1" x14ac:dyDescent="0.25">
      <c r="B11" s="40" t="s">
        <v>325</v>
      </c>
      <c r="E11" s="40">
        <v>500</v>
      </c>
      <c r="F11" s="42" t="s">
        <v>326</v>
      </c>
      <c r="I11" s="74" t="s">
        <v>327</v>
      </c>
      <c r="J11" s="74"/>
      <c r="K11" s="74"/>
      <c r="L11" s="74"/>
      <c r="M11" s="74"/>
      <c r="N11" s="74"/>
      <c r="O11" s="74"/>
      <c r="P11" s="74"/>
      <c r="Q11" s="74"/>
      <c r="R11" s="74"/>
      <c r="S11" s="74"/>
      <c r="T11" s="74"/>
      <c r="U11" s="74"/>
      <c r="V11" s="74"/>
      <c r="W11" s="74"/>
      <c r="X11" s="74"/>
      <c r="Y11" s="74"/>
      <c r="Z11" s="74"/>
      <c r="AA11" s="74"/>
      <c r="AB11" s="74"/>
      <c r="AC11" s="74"/>
      <c r="AD11" s="74"/>
      <c r="AV11" s="30" t="s">
        <v>328</v>
      </c>
      <c r="AY11" s="43">
        <f ca="1">PERCENTILE(AM16:AM515,0.25)</f>
        <v>-174923526.40556562</v>
      </c>
      <c r="AZ11" s="43">
        <f ca="1">PERCENTILE(AN16:AN515,0.25)</f>
        <v>-1283164936.497488</v>
      </c>
    </row>
    <row r="12" spans="2:55" ht="15" customHeight="1" x14ac:dyDescent="0.25">
      <c r="B12" s="40" t="s">
        <v>329</v>
      </c>
      <c r="E12" s="41">
        <v>1000000</v>
      </c>
      <c r="AB12" s="45" t="s">
        <v>330</v>
      </c>
      <c r="AV12" s="30" t="s">
        <v>331</v>
      </c>
      <c r="AY12" s="43">
        <f ca="1">PERCENTILE(AM16:AM515,0.75)</f>
        <v>3033256566.1327701</v>
      </c>
      <c r="AZ12" s="43">
        <f ca="1">PERCENTILE(AN16:AN515,0.75)</f>
        <v>1204193050.0750566</v>
      </c>
    </row>
    <row r="13" spans="2:55" ht="15" customHeight="1" x14ac:dyDescent="0.25">
      <c r="B13" s="74" t="s">
        <v>332</v>
      </c>
      <c r="C13" s="74"/>
      <c r="D13" s="74"/>
      <c r="E13" s="74"/>
      <c r="F13" s="74"/>
      <c r="G13" s="74"/>
      <c r="H13" s="74"/>
      <c r="I13" s="74"/>
      <c r="J13" s="74"/>
      <c r="K13" s="74"/>
      <c r="L13" s="74"/>
      <c r="M13" s="74"/>
      <c r="N13" s="74"/>
      <c r="O13" s="74"/>
      <c r="P13" s="74"/>
      <c r="Q13" s="74"/>
      <c r="R13" s="74"/>
      <c r="S13" s="74"/>
      <c r="AB13" s="36" t="s">
        <v>333</v>
      </c>
      <c r="AC13" s="46">
        <f>'2.Estados'!E47</f>
        <v>147600000</v>
      </c>
      <c r="AD13" s="46">
        <f>'2.Estados'!F47</f>
        <v>147600000</v>
      </c>
      <c r="AE13" s="46">
        <f>'2.Estados'!G47</f>
        <v>147600000</v>
      </c>
      <c r="AF13" s="46">
        <f>'2.Estados'!H47</f>
        <v>118080000</v>
      </c>
      <c r="AG13" s="46">
        <f>'2.Estados'!I47</f>
        <v>88560000</v>
      </c>
      <c r="AH13" s="46">
        <f>'2.Estados'!J47</f>
        <v>59040000</v>
      </c>
      <c r="AI13" s="46">
        <f>'2.Estados'!K47</f>
        <v>29520000</v>
      </c>
      <c r="AJ13" s="46">
        <f>'2.Estados'!L47</f>
        <v>0</v>
      </c>
      <c r="AK13" s="46">
        <f>'2.Estados'!M47</f>
        <v>0</v>
      </c>
      <c r="AL13" s="46">
        <f>'2.Estados'!N47</f>
        <v>0</v>
      </c>
      <c r="AV13" s="30" t="s">
        <v>334</v>
      </c>
      <c r="AY13" s="43">
        <f ca="1">PERCENTILE(AM16:AM515,0.95)</f>
        <v>5506328923.186986</v>
      </c>
      <c r="AZ13" s="43">
        <f ca="1">PERCENTILE(AN16:AN515,0.95)</f>
        <v>3059940013.2672257</v>
      </c>
    </row>
    <row r="14" spans="2:55" ht="15" customHeight="1" x14ac:dyDescent="0.25">
      <c r="AB14" s="36" t="s">
        <v>335</v>
      </c>
      <c r="AC14" s="46">
        <f>'2.Estados'!E56</f>
        <v>0</v>
      </c>
      <c r="AD14" s="46">
        <f>'2.Estados'!F56</f>
        <v>0</v>
      </c>
      <c r="AE14" s="46">
        <f>'2.Estados'!G56</f>
        <v>246000000</v>
      </c>
      <c r="AF14" s="46">
        <f>'2.Estados'!H56</f>
        <v>246000000</v>
      </c>
      <c r="AG14" s="46">
        <f>'2.Estados'!I56</f>
        <v>246000000</v>
      </c>
      <c r="AH14" s="46">
        <f>'2.Estados'!J56</f>
        <v>246000000</v>
      </c>
      <c r="AI14" s="46">
        <f>'2.Estados'!K56</f>
        <v>246000000</v>
      </c>
      <c r="AJ14" s="46">
        <f>'2.Estados'!L56</f>
        <v>0</v>
      </c>
      <c r="AK14" s="46">
        <f>'2.Estados'!M56</f>
        <v>0</v>
      </c>
      <c r="AL14" s="46">
        <f>'2.Estados'!N56</f>
        <v>0</v>
      </c>
      <c r="AV14" s="30" t="s">
        <v>336</v>
      </c>
      <c r="AY14" s="43">
        <f ca="1">MIN(AM16:AM515)</f>
        <v>-7147632067.2958441</v>
      </c>
      <c r="AZ14" s="43">
        <f ca="1">MIN(AN16:AN515)</f>
        <v>-6712789668.147377</v>
      </c>
    </row>
    <row r="15" spans="2:55" ht="27.75" customHeight="1" x14ac:dyDescent="0.25">
      <c r="B15" s="32" t="s">
        <v>337</v>
      </c>
      <c r="C15" s="32" t="s">
        <v>338</v>
      </c>
      <c r="D15" s="32" t="s">
        <v>339</v>
      </c>
      <c r="E15" s="32" t="s">
        <v>340</v>
      </c>
      <c r="F15" s="32" t="s">
        <v>341</v>
      </c>
      <c r="G15" s="32" t="s">
        <v>342</v>
      </c>
      <c r="H15" s="32" t="s">
        <v>343</v>
      </c>
      <c r="I15" s="32" t="s">
        <v>344</v>
      </c>
      <c r="J15" s="32" t="s">
        <v>345</v>
      </c>
      <c r="K15" s="32" t="s">
        <v>346</v>
      </c>
      <c r="L15" s="32" t="s">
        <v>347</v>
      </c>
      <c r="M15" s="32" t="s">
        <v>348</v>
      </c>
      <c r="N15" s="32" t="s">
        <v>349</v>
      </c>
      <c r="O15" s="32" t="s">
        <v>350</v>
      </c>
      <c r="P15" s="32" t="s">
        <v>351</v>
      </c>
      <c r="Q15" s="32" t="s">
        <v>352</v>
      </c>
      <c r="R15" s="32" t="s">
        <v>353</v>
      </c>
      <c r="S15" s="32" t="s">
        <v>354</v>
      </c>
      <c r="T15" s="32" t="s">
        <v>355</v>
      </c>
      <c r="U15" s="32" t="s">
        <v>356</v>
      </c>
      <c r="V15" s="32" t="s">
        <v>357</v>
      </c>
      <c r="W15" s="32" t="s">
        <v>358</v>
      </c>
      <c r="X15" s="32" t="s">
        <v>359</v>
      </c>
      <c r="Y15" s="32" t="s">
        <v>360</v>
      </c>
      <c r="Z15" s="32" t="s">
        <v>361</v>
      </c>
      <c r="AA15" s="32" t="s">
        <v>362</v>
      </c>
      <c r="AB15" s="32" t="s">
        <v>363</v>
      </c>
      <c r="AC15" s="32" t="s">
        <v>364</v>
      </c>
      <c r="AD15" s="32" t="s">
        <v>365</v>
      </c>
      <c r="AE15" s="32" t="s">
        <v>366</v>
      </c>
      <c r="AF15" s="32" t="s">
        <v>367</v>
      </c>
      <c r="AG15" s="32" t="s">
        <v>368</v>
      </c>
      <c r="AH15" s="32" t="s">
        <v>369</v>
      </c>
      <c r="AI15" s="32" t="s">
        <v>370</v>
      </c>
      <c r="AJ15" s="32" t="s">
        <v>371</v>
      </c>
      <c r="AK15" s="32" t="s">
        <v>372</v>
      </c>
      <c r="AL15" s="32" t="s">
        <v>373</v>
      </c>
      <c r="AM15" s="32" t="s">
        <v>247</v>
      </c>
      <c r="AN15" s="32" t="s">
        <v>249</v>
      </c>
      <c r="AO15" s="32" t="s">
        <v>374</v>
      </c>
      <c r="AP15" s="32" t="s">
        <v>252</v>
      </c>
      <c r="AQ15" s="32" t="s">
        <v>375</v>
      </c>
      <c r="AR15" s="32" t="s">
        <v>376</v>
      </c>
      <c r="AS15" s="32" t="s">
        <v>377</v>
      </c>
      <c r="AV15" s="30" t="s">
        <v>378</v>
      </c>
      <c r="AY15" s="43">
        <f ca="1">MAX(AM16:AM515)</f>
        <v>8756499606.0057583</v>
      </c>
      <c r="AZ15" s="43">
        <f ca="1">MAX(AN16:AN515)</f>
        <v>5536680263.1391058</v>
      </c>
    </row>
    <row r="16" spans="2:55" ht="15" customHeight="1" x14ac:dyDescent="0.25">
      <c r="B16" s="36">
        <v>1</v>
      </c>
      <c r="C16" s="36">
        <f t="shared" ref="C16:C79" ca="1" si="0">RAND()</f>
        <v>0.9822616289349172</v>
      </c>
      <c r="D16" s="36">
        <f t="shared" ref="D16:D79" ca="1" si="1">MAX(0,NORMINV(RAND(),$E$7,$F$7))</f>
        <v>17771.85612488597</v>
      </c>
      <c r="E16" s="47">
        <f t="shared" ref="E16:E79" ca="1" si="2">IF($C16&lt;($F$8-$E$8)/($G$8-$E$8),$E$8+SQRT($C16*($G$8-$E$8)*($F$8-$E$8)),$G$8-SQRT((1-$C16)*($G$8-$E$8)*($G$8-$F$8)))</f>
        <v>0.90347211706230124</v>
      </c>
      <c r="F16" s="36">
        <f t="shared" ref="F16:F79" ca="1" si="3">MAX(0,NORMINV(RAND(),$E$9,$F$9))</f>
        <v>30686.665366049394</v>
      </c>
      <c r="G16" s="36">
        <f t="shared" ref="G16:G79" ca="1" si="4">MAX(0,NORMINV(RAND(),$E$10,$F$10))</f>
        <v>4.4878029142517754E-2</v>
      </c>
      <c r="H16" s="36">
        <f ca="1">((('1.Inputs'!$D$37*12*IF(1=1,'1.Inputs'!$D$38,IF(1=2,'1.Inputs'!$D$39,$E16)))*$F16*(('1.Inputs'!$D$40)+(1-'1.Inputs'!$D$40)*(1+'1.Inputs'!$D$41))*(1+$G16)^(1-1))*'1.Inputs'!$D$47+(('1.Inputs'!$D$37*12*IF(1=1,'1.Inputs'!$D$38,IF(1=2,'1.Inputs'!$D$39,$E16)))/(1-'1.Inputs'!$D$42)*$D16*(1+$G16)^(1-1))*('1.Inputs'!$D$48-'1.Inputs'!$D$49))/'1.Inputs'!$D$51</f>
        <v>804952280.18057728</v>
      </c>
      <c r="I16" s="36">
        <f ca="1">((('1.Inputs'!$D$37*12*IF(2=1,'1.Inputs'!$D$38,IF(2=2,'1.Inputs'!$D$39,$E16)))*$F16*(('1.Inputs'!$D$40)+(1-'1.Inputs'!$D$40)*(1+'1.Inputs'!$D$41))*(1+$G16)^(2-1))*'1.Inputs'!$D$47+(('1.Inputs'!$D$37*12*IF(2=1,'1.Inputs'!$D$38,IF(2=2,'1.Inputs'!$D$39,$E16)))/(1-'1.Inputs'!$D$42)*$D16*(1+$G16)^(2-1))*('1.Inputs'!$D$48-'1.Inputs'!$D$49))/'1.Inputs'!$D$51</f>
        <v>1177507732.8964</v>
      </c>
      <c r="J16" s="36">
        <f ca="1">((('1.Inputs'!$D$37*12*IF(3=1,'1.Inputs'!$D$38,IF(3=2,'1.Inputs'!$D$39,$E16)))*$F16*(('1.Inputs'!$D$40)+(1-'1.Inputs'!$D$40)*(1+'1.Inputs'!$D$41))*(1+$G16)^(3-1))*'1.Inputs'!$D$47+(('1.Inputs'!$D$37*12*IF(3=1,'1.Inputs'!$D$38,IF(3=2,'1.Inputs'!$D$39,$E16)))/(1-'1.Inputs'!$D$42)*$D16*(1+$G16)^(3-1))*('1.Inputs'!$D$48-'1.Inputs'!$D$49))/'1.Inputs'!$D$51</f>
        <v>1587983841.9347453</v>
      </c>
      <c r="K16" s="36">
        <f ca="1">((('1.Inputs'!$D$37*12*IF(4=1,'1.Inputs'!$D$38,IF(4=2,'1.Inputs'!$D$39,$E16)))*$F16*(('1.Inputs'!$D$40)+(1-'1.Inputs'!$D$40)*(1+'1.Inputs'!$D$41))*(1+$G16)^(4-1))*'1.Inputs'!$D$47+(('1.Inputs'!$D$37*12*IF(4=1,'1.Inputs'!$D$38,IF(4=2,'1.Inputs'!$D$39,$E16)))/(1-'1.Inputs'!$D$42)*$D16*(1+$G16)^(4-1))*('1.Inputs'!$D$48-'1.Inputs'!$D$49))/'1.Inputs'!$D$51</f>
        <v>1659249427.0709405</v>
      </c>
      <c r="L16" s="36">
        <f ca="1">((('1.Inputs'!$D$37*12*IF(5=1,'1.Inputs'!$D$38,IF(5=2,'1.Inputs'!$D$39,$E16)))*$F16*(('1.Inputs'!$D$40)+(1-'1.Inputs'!$D$40)*(1+'1.Inputs'!$D$41))*(1+$G16)^(5-1))*'1.Inputs'!$D$47+(('1.Inputs'!$D$37*12*IF(5=1,'1.Inputs'!$D$38,IF(5=2,'1.Inputs'!$D$39,$E16)))/(1-'1.Inputs'!$D$42)*$D16*(1+$G16)^(5-1))*('1.Inputs'!$D$48-'1.Inputs'!$D$49))/'1.Inputs'!$D$51</f>
        <v>1733713271.2137353</v>
      </c>
      <c r="M16" s="36">
        <f ca="1">((('1.Inputs'!$D$37*12*IF(6=1,'1.Inputs'!$D$38,IF(6=2,'1.Inputs'!$D$39,$E16)))*$F16*(('1.Inputs'!$D$40)+(1-'1.Inputs'!$D$40)*(1+'1.Inputs'!$D$41))*(1+$G16)^(6-1))*'1.Inputs'!$D$47+(('1.Inputs'!$D$37*12*IF(6=1,'1.Inputs'!$D$38,IF(6=2,'1.Inputs'!$D$39,$E16)))/(1-'1.Inputs'!$D$42)*$D16*(1+$G16)^(6-1))*('1.Inputs'!$D$48-'1.Inputs'!$D$49))/'1.Inputs'!$D$51</f>
        <v>1811518905.9240351</v>
      </c>
      <c r="N16" s="36">
        <f ca="1">((('1.Inputs'!$D$37*12*IF(7=1,'1.Inputs'!$D$38,IF(7=2,'1.Inputs'!$D$39,$E16)))*$F16*(('1.Inputs'!$D$40)+(1-'1.Inputs'!$D$40)*(1+'1.Inputs'!$D$41))*(1+$G16)^(7-1))*'1.Inputs'!$D$47+(('1.Inputs'!$D$37*12*IF(7=1,'1.Inputs'!$D$38,IF(7=2,'1.Inputs'!$D$39,$E16)))/(1-'1.Inputs'!$D$42)*$D16*(1+$G16)^(7-1))*('1.Inputs'!$D$48-'1.Inputs'!$D$49))/'1.Inputs'!$D$51</f>
        <v>1892816304.1763155</v>
      </c>
      <c r="O16" s="36">
        <f ca="1">((('1.Inputs'!$D$37*12*IF(8=1,'1.Inputs'!$D$38,IF(8=2,'1.Inputs'!$D$39,$E16)))*$F16*(('1.Inputs'!$D$40)+(1-'1.Inputs'!$D$40)*(1+'1.Inputs'!$D$41))*(1+$G16)^(8-1))*'1.Inputs'!$D$47+(('1.Inputs'!$D$37*12*IF(8=1,'1.Inputs'!$D$38,IF(8=2,'1.Inputs'!$D$39,$E16)))/(1-'1.Inputs'!$D$42)*$D16*(1+$G16)^(8-1))*('1.Inputs'!$D$48-'1.Inputs'!$D$49))/'1.Inputs'!$D$51</f>
        <v>1977762169.4365735</v>
      </c>
      <c r="P16" s="36">
        <f ca="1">((('1.Inputs'!$D$37*12*IF(9=1,'1.Inputs'!$D$38,IF(9=2,'1.Inputs'!$D$39,$E16)))*$F16*(('1.Inputs'!$D$40)+(1-'1.Inputs'!$D$40)*(1+'1.Inputs'!$D$41))*(1+$G16)^(9-1))*'1.Inputs'!$D$47+(('1.Inputs'!$D$37*12*IF(9=1,'1.Inputs'!$D$38,IF(9=2,'1.Inputs'!$D$39,$E16)))/(1-'1.Inputs'!$D$42)*$D16*(1+$G16)^(9-1))*('1.Inputs'!$D$48-'1.Inputs'!$D$49))/'1.Inputs'!$D$51</f>
        <v>2066520237.7135165</v>
      </c>
      <c r="Q16" s="36">
        <f ca="1">((('1.Inputs'!$D$37*12*IF(10=1,'1.Inputs'!$D$38,IF(10=2,'1.Inputs'!$D$39,$E16)))*$F16*(('1.Inputs'!$D$40)+(1-'1.Inputs'!$D$40)*(1+'1.Inputs'!$D$41))*(1+$G16)^(10-1))*'1.Inputs'!$D$47+(('1.Inputs'!$D$37*12*IF(10=1,'1.Inputs'!$D$38,IF(10=2,'1.Inputs'!$D$39,$E16)))/(1-'1.Inputs'!$D$42)*$D16*(1+$G16)^(10-1))*('1.Inputs'!$D$48-'1.Inputs'!$D$49))/'1.Inputs'!$D$51</f>
        <v>2159261593.1652265</v>
      </c>
      <c r="R16" s="36">
        <f>-'1.Inputs'!$D$24</f>
        <v>-2050000000</v>
      </c>
      <c r="S16" s="36">
        <f ca="1">((('1.Inputs'!$D$37*12*IF(1=1,'1.Inputs'!$D$38,IF(1=2,'1.Inputs'!$D$39,$E16)))*$F16*(('1.Inputs'!$D$40)+(1-'1.Inputs'!$D$40)*(1+'1.Inputs'!$D$41))*(1+$G16)^(1-1))-(('1.Inputs'!$D$37*12*IF(1=1,'1.Inputs'!$D$38,IF(1=2,'1.Inputs'!$D$39,$E16)))/(1-'1.Inputs'!$D$42)*$D16*(1+$G16)^(1-1))-('1.Inputs'!$D$37*12*IF(1=1,'1.Inputs'!$D$38,IF(1=2,'1.Inputs'!$D$39,$E16)))*'1.Inputs'!$D$43*(1+$G16)^(1-1)-'1.Inputs'!$D$44*(1+$G16)^(1-1)-('1.Inputs'!$D$20/'1.Inputs'!$D$27+'1.Inputs'!$D$23/'1.Inputs'!$D$28))-MAX(0,((('1.Inputs'!$D$37*12*IF(1=1,'1.Inputs'!$D$38,IF(1=2,'1.Inputs'!$D$39,$E16)))*$F16*(('1.Inputs'!$D$40)+(1-'1.Inputs'!$D$40)*(1+'1.Inputs'!$D$41))*(1+$G16)^(1-1))-(('1.Inputs'!$D$37*12*IF(1=1,'1.Inputs'!$D$38,IF(1=2,'1.Inputs'!$D$39,$E16)))/(1-'1.Inputs'!$D$42)*$D16*(1+$G16)^(1-1))-('1.Inputs'!$D$37*12*IF(1=1,'1.Inputs'!$D$38,IF(1=2,'1.Inputs'!$D$39,$E16)))*'1.Inputs'!$D$43*(1+$G16)^(1-1)-'1.Inputs'!$D$44*(1+$G16)^(1-1)-('1.Inputs'!$D$20/'1.Inputs'!$D$27+'1.Inputs'!$D$23/'1.Inputs'!$D$28)))*'1.Inputs'!$D$53+('1.Inputs'!$D$20/'1.Inputs'!$D$27+'1.Inputs'!$D$23/'1.Inputs'!$D$28)-H16</f>
        <v>-410105426.71581668</v>
      </c>
      <c r="T16" s="36">
        <f ca="1">((('1.Inputs'!$D$37*12*IF(2=1,'1.Inputs'!$D$38,IF(2=2,'1.Inputs'!$D$39,$E16)))*$F16*(('1.Inputs'!$D$40)+(1-'1.Inputs'!$D$40)*(1+'1.Inputs'!$D$41))*(1+$G16)^(2-1))-(('1.Inputs'!$D$37*12*IF(2=1,'1.Inputs'!$D$38,IF(2=2,'1.Inputs'!$D$39,$E16)))/(1-'1.Inputs'!$D$42)*$D16*(1+$G16)^(2-1))-('1.Inputs'!$D$37*12*IF(2=1,'1.Inputs'!$D$38,IF(2=2,'1.Inputs'!$D$39,$E16)))*'1.Inputs'!$D$43*(1+$G16)^(2-1)-'1.Inputs'!$D$44*(1+$G16)^(2-1)-('1.Inputs'!$D$20/'1.Inputs'!$D$27+'1.Inputs'!$D$23/'1.Inputs'!$D$28))-MAX(0,((('1.Inputs'!$D$37*12*IF(2=1,'1.Inputs'!$D$38,IF(2=2,'1.Inputs'!$D$39,$E16)))*$F16*(('1.Inputs'!$D$40)+(1-'1.Inputs'!$D$40)*(1+'1.Inputs'!$D$41))*(1+$G16)^(2-1))-(('1.Inputs'!$D$37*12*IF(2=1,'1.Inputs'!$D$38,IF(2=2,'1.Inputs'!$D$39,$E16)))/(1-'1.Inputs'!$D$42)*$D16*(1+$G16)^(2-1))-('1.Inputs'!$D$37*12*IF(2=1,'1.Inputs'!$D$38,IF(2=2,'1.Inputs'!$D$39,$E16)))*'1.Inputs'!$D$43*(1+$G16)^(2-1)-'1.Inputs'!$D$44*(1+$G16)^(2-1)-('1.Inputs'!$D$20/'1.Inputs'!$D$27+'1.Inputs'!$D$23/'1.Inputs'!$D$28)))*'1.Inputs'!$D$53+('1.Inputs'!$D$20/'1.Inputs'!$D$27+'1.Inputs'!$D$23/'1.Inputs'!$D$28)-(I16-H16)</f>
        <v>427670847.36168551</v>
      </c>
      <c r="U16" s="36">
        <f ca="1">((('1.Inputs'!$D$37*12*IF(3=1,'1.Inputs'!$D$38,IF(3=2,'1.Inputs'!$D$39,$E16)))*$F16*(('1.Inputs'!$D$40)+(1-'1.Inputs'!$D$40)*(1+'1.Inputs'!$D$41))*(1+$G16)^(3-1))-(('1.Inputs'!$D$37*12*IF(3=1,'1.Inputs'!$D$38,IF(3=2,'1.Inputs'!$D$39,$E16)))/(1-'1.Inputs'!$D$42)*$D16*(1+$G16)^(3-1))-('1.Inputs'!$D$37*12*IF(3=1,'1.Inputs'!$D$38,IF(3=2,'1.Inputs'!$D$39,$E16)))*'1.Inputs'!$D$43*(1+$G16)^(3-1)-'1.Inputs'!$D$44*(1+$G16)^(3-1)-('1.Inputs'!$D$20/'1.Inputs'!$D$27+'1.Inputs'!$D$23/'1.Inputs'!$D$28))-MAX(0,((('1.Inputs'!$D$37*12*IF(3=1,'1.Inputs'!$D$38,IF(3=2,'1.Inputs'!$D$39,$E16)))*$F16*(('1.Inputs'!$D$40)+(1-'1.Inputs'!$D$40)*(1+'1.Inputs'!$D$41))*(1+$G16)^(3-1))-(('1.Inputs'!$D$37*12*IF(3=1,'1.Inputs'!$D$38,IF(3=2,'1.Inputs'!$D$39,$E16)))/(1-'1.Inputs'!$D$42)*$D16*(1+$G16)^(3-1))-('1.Inputs'!$D$37*12*IF(3=1,'1.Inputs'!$D$38,IF(3=2,'1.Inputs'!$D$39,$E16)))*'1.Inputs'!$D$43*(1+$G16)^(3-1)-'1.Inputs'!$D$44*(1+$G16)^(3-1)-('1.Inputs'!$D$20/'1.Inputs'!$D$27+'1.Inputs'!$D$23/'1.Inputs'!$D$28)))*'1.Inputs'!$D$53+('1.Inputs'!$D$20/'1.Inputs'!$D$27+'1.Inputs'!$D$23/'1.Inputs'!$D$28)-(J16-I16)</f>
        <v>837885315.5095973</v>
      </c>
      <c r="V16" s="36">
        <f ca="1">((('1.Inputs'!$D$37*12*IF(4=1,'1.Inputs'!$D$38,IF(4=2,'1.Inputs'!$D$39,$E16)))*$F16*(('1.Inputs'!$D$40)+(1-'1.Inputs'!$D$40)*(1+'1.Inputs'!$D$41))*(1+$G16)^(4-1))-(('1.Inputs'!$D$37*12*IF(4=1,'1.Inputs'!$D$38,IF(4=2,'1.Inputs'!$D$39,$E16)))/(1-'1.Inputs'!$D$42)*$D16*(1+$G16)^(4-1))-('1.Inputs'!$D$37*12*IF(4=1,'1.Inputs'!$D$38,IF(4=2,'1.Inputs'!$D$39,$E16)))*'1.Inputs'!$D$43*(1+$G16)^(4-1)-'1.Inputs'!$D$44*(1+$G16)^(4-1)-('1.Inputs'!$D$20/'1.Inputs'!$D$27+'1.Inputs'!$D$23/'1.Inputs'!$D$28))-MAX(0,((('1.Inputs'!$D$37*12*IF(4=1,'1.Inputs'!$D$38,IF(4=2,'1.Inputs'!$D$39,$E16)))*$F16*(('1.Inputs'!$D$40)+(1-'1.Inputs'!$D$40)*(1+'1.Inputs'!$D$41))*(1+$G16)^(4-1))-(('1.Inputs'!$D$37*12*IF(4=1,'1.Inputs'!$D$38,IF(4=2,'1.Inputs'!$D$39,$E16)))/(1-'1.Inputs'!$D$42)*$D16*(1+$G16)^(4-1))-('1.Inputs'!$D$37*12*IF(4=1,'1.Inputs'!$D$38,IF(4=2,'1.Inputs'!$D$39,$E16)))*'1.Inputs'!$D$43*(1+$G16)^(4-1)-'1.Inputs'!$D$44*(1+$G16)^(4-1)-('1.Inputs'!$D$20/'1.Inputs'!$D$27+'1.Inputs'!$D$23/'1.Inputs'!$D$28)))*'1.Inputs'!$D$53+('1.Inputs'!$D$20/'1.Inputs'!$D$27+'1.Inputs'!$D$23/'1.Inputs'!$D$28)-(K16-J16)</f>
        <v>1230999352.9260211</v>
      </c>
      <c r="W16" s="36">
        <f ca="1">((('1.Inputs'!$D$37*12*IF(5=1,'1.Inputs'!$D$38,IF(5=2,'1.Inputs'!$D$39,$E16)))*$F16*(('1.Inputs'!$D$40)+(1-'1.Inputs'!$D$40)*(1+'1.Inputs'!$D$41))*(1+$G16)^(5-1))-(('1.Inputs'!$D$37*12*IF(5=1,'1.Inputs'!$D$38,IF(5=2,'1.Inputs'!$D$39,$E16)))/(1-'1.Inputs'!$D$42)*$D16*(1+$G16)^(5-1))-('1.Inputs'!$D$37*12*IF(5=1,'1.Inputs'!$D$38,IF(5=2,'1.Inputs'!$D$39,$E16)))*'1.Inputs'!$D$43*(1+$G16)^(5-1)-'1.Inputs'!$D$44*(1+$G16)^(5-1)-('1.Inputs'!$D$20/'1.Inputs'!$D$27+'1.Inputs'!$D$23/'1.Inputs'!$D$28))-MAX(0,((('1.Inputs'!$D$37*12*IF(5=1,'1.Inputs'!$D$38,IF(5=2,'1.Inputs'!$D$39,$E16)))*$F16*(('1.Inputs'!$D$40)+(1-'1.Inputs'!$D$40)*(1+'1.Inputs'!$D$41))*(1+$G16)^(5-1))-(('1.Inputs'!$D$37*12*IF(5=1,'1.Inputs'!$D$38,IF(5=2,'1.Inputs'!$D$39,$E16)))/(1-'1.Inputs'!$D$42)*$D16*(1+$G16)^(5-1))-('1.Inputs'!$D$37*12*IF(5=1,'1.Inputs'!$D$38,IF(5=2,'1.Inputs'!$D$39,$E16)))*'1.Inputs'!$D$43*(1+$G16)^(5-1)-'1.Inputs'!$D$44*(1+$G16)^(5-1)-('1.Inputs'!$D$20/'1.Inputs'!$D$27+'1.Inputs'!$D$23/'1.Inputs'!$D$28)))*'1.Inputs'!$D$53+('1.Inputs'!$D$20/'1.Inputs'!$D$27+'1.Inputs'!$D$23/'1.Inputs'!$D$28)-(L16-K16)</f>
        <v>1284123690.8840718</v>
      </c>
      <c r="X16" s="36">
        <f ca="1">((('1.Inputs'!$D$37*12*IF(6=1,'1.Inputs'!$D$38,IF(6=2,'1.Inputs'!$D$39,$E16)))*$F16*(('1.Inputs'!$D$40)+(1-'1.Inputs'!$D$40)*(1+'1.Inputs'!$D$41))*(1+$G16)^(6-1))-(('1.Inputs'!$D$37*12*IF(6=1,'1.Inputs'!$D$38,IF(6=2,'1.Inputs'!$D$39,$E16)))/(1-'1.Inputs'!$D$42)*$D16*(1+$G16)^(6-1))-('1.Inputs'!$D$37*12*IF(6=1,'1.Inputs'!$D$38,IF(6=2,'1.Inputs'!$D$39,$E16)))*'1.Inputs'!$D$43*(1+$G16)^(6-1)-'1.Inputs'!$D$44*(1+$G16)^(6-1)-('1.Inputs'!$D$20/'1.Inputs'!$D$27+'1.Inputs'!$D$23/'1.Inputs'!$D$28))-MAX(0,((('1.Inputs'!$D$37*12*IF(6=1,'1.Inputs'!$D$38,IF(6=2,'1.Inputs'!$D$39,$E16)))*$F16*(('1.Inputs'!$D$40)+(1-'1.Inputs'!$D$40)*(1+'1.Inputs'!$D$41))*(1+$G16)^(6-1))-(('1.Inputs'!$D$37*12*IF(6=1,'1.Inputs'!$D$38,IF(6=2,'1.Inputs'!$D$39,$E16)))/(1-'1.Inputs'!$D$42)*$D16*(1+$G16)^(6-1))-('1.Inputs'!$D$37*12*IF(6=1,'1.Inputs'!$D$38,IF(6=2,'1.Inputs'!$D$39,$E16)))*'1.Inputs'!$D$43*(1+$G16)^(6-1)-'1.Inputs'!$D$44*(1+$G16)^(6-1)-('1.Inputs'!$D$20/'1.Inputs'!$D$27+'1.Inputs'!$D$23/'1.Inputs'!$D$28)))*'1.Inputs'!$D$53+('1.Inputs'!$D$20/'1.Inputs'!$D$27+'1.Inputs'!$D$23/'1.Inputs'!$D$28)-(M16-L16)</f>
        <v>1339632144.429179</v>
      </c>
      <c r="Y16" s="36">
        <f ca="1">((('1.Inputs'!$D$37*12*IF(7=1,'1.Inputs'!$D$38,IF(7=2,'1.Inputs'!$D$39,$E16)))*$F16*(('1.Inputs'!$D$40)+(1-'1.Inputs'!$D$40)*(1+'1.Inputs'!$D$41))*(1+$G16)^(7-1))-(('1.Inputs'!$D$37*12*IF(7=1,'1.Inputs'!$D$38,IF(7=2,'1.Inputs'!$D$39,$E16)))/(1-'1.Inputs'!$D$42)*$D16*(1+$G16)^(7-1))-('1.Inputs'!$D$37*12*IF(7=1,'1.Inputs'!$D$38,IF(7=2,'1.Inputs'!$D$39,$E16)))*'1.Inputs'!$D$43*(1+$G16)^(7-1)-'1.Inputs'!$D$44*(1+$G16)^(7-1)-('1.Inputs'!$D$20/'1.Inputs'!$D$27+'1.Inputs'!$D$23/'1.Inputs'!$D$28))-MAX(0,((('1.Inputs'!$D$37*12*IF(7=1,'1.Inputs'!$D$38,IF(7=2,'1.Inputs'!$D$39,$E16)))*$F16*(('1.Inputs'!$D$40)+(1-'1.Inputs'!$D$40)*(1+'1.Inputs'!$D$41))*(1+$G16)^(7-1))-(('1.Inputs'!$D$37*12*IF(7=1,'1.Inputs'!$D$38,IF(7=2,'1.Inputs'!$D$39,$E16)))/(1-'1.Inputs'!$D$42)*$D16*(1+$G16)^(7-1))-('1.Inputs'!$D$37*12*IF(7=1,'1.Inputs'!$D$38,IF(7=2,'1.Inputs'!$D$39,$E16)))*'1.Inputs'!$D$43*(1+$G16)^(7-1)-'1.Inputs'!$D$44*(1+$G16)^(7-1)-('1.Inputs'!$D$20/'1.Inputs'!$D$27+'1.Inputs'!$D$23/'1.Inputs'!$D$28)))*'1.Inputs'!$D$53+('1.Inputs'!$D$20/'1.Inputs'!$D$27+'1.Inputs'!$D$23/'1.Inputs'!$D$28)-(N16-M16)</f>
        <v>1397631707.9701424</v>
      </c>
      <c r="Z16" s="36">
        <f ca="1">((('1.Inputs'!$D$37*12*IF(8=1,'1.Inputs'!$D$38,IF(8=2,'1.Inputs'!$D$39,$E16)))*$F16*(('1.Inputs'!$D$40)+(1-'1.Inputs'!$D$40)*(1+'1.Inputs'!$D$41))*(1+$G16)^(8-1))-(('1.Inputs'!$D$37*12*IF(8=1,'1.Inputs'!$D$38,IF(8=2,'1.Inputs'!$D$39,$E16)))/(1-'1.Inputs'!$D$42)*$D16*(1+$G16)^(8-1))-('1.Inputs'!$D$37*12*IF(8=1,'1.Inputs'!$D$38,IF(8=2,'1.Inputs'!$D$39,$E16)))*'1.Inputs'!$D$43*(1+$G16)^(8-1)-'1.Inputs'!$D$44*(1+$G16)^(8-1)-('1.Inputs'!$D$20/'1.Inputs'!$D$27+'1.Inputs'!$D$23/'1.Inputs'!$D$28))-MAX(0,((('1.Inputs'!$D$37*12*IF(8=1,'1.Inputs'!$D$38,IF(8=2,'1.Inputs'!$D$39,$E16)))*$F16*(('1.Inputs'!$D$40)+(1-'1.Inputs'!$D$40)*(1+'1.Inputs'!$D$41))*(1+$G16)^(8-1))-(('1.Inputs'!$D$37*12*IF(8=1,'1.Inputs'!$D$38,IF(8=2,'1.Inputs'!$D$39,$E16)))/(1-'1.Inputs'!$D$42)*$D16*(1+$G16)^(8-1))-('1.Inputs'!$D$37*12*IF(8=1,'1.Inputs'!$D$38,IF(8=2,'1.Inputs'!$D$39,$E16)))*'1.Inputs'!$D$43*(1+$G16)^(8-1)-'1.Inputs'!$D$44*(1+$G16)^(8-1)-('1.Inputs'!$D$20/'1.Inputs'!$D$27+'1.Inputs'!$D$23/'1.Inputs'!$D$28)))*'1.Inputs'!$D$53+('1.Inputs'!$D$20/'1.Inputs'!$D$27+'1.Inputs'!$D$23/'1.Inputs'!$D$28)-(O16-N16)</f>
        <v>1458234177.6139495</v>
      </c>
      <c r="AA16" s="36">
        <f ca="1">((('1.Inputs'!$D$37*12*IF(9=1,'1.Inputs'!$D$38,IF(9=2,'1.Inputs'!$D$39,$E16)))*$F16*(('1.Inputs'!$D$40)+(1-'1.Inputs'!$D$40)*(1+'1.Inputs'!$D$41))*(1+$G16)^(9-1))-(('1.Inputs'!$D$37*12*IF(9=1,'1.Inputs'!$D$38,IF(9=2,'1.Inputs'!$D$39,$E16)))/(1-'1.Inputs'!$D$42)*$D16*(1+$G16)^(9-1))-('1.Inputs'!$D$37*12*IF(9=1,'1.Inputs'!$D$38,IF(9=2,'1.Inputs'!$D$39,$E16)))*'1.Inputs'!$D$43*(1+$G16)^(9-1)-'1.Inputs'!$D$44*(1+$G16)^(9-1)-('1.Inputs'!$D$20/'1.Inputs'!$D$27+'1.Inputs'!$D$23/'1.Inputs'!$D$28))-MAX(0,((('1.Inputs'!$D$37*12*IF(9=1,'1.Inputs'!$D$38,IF(9=2,'1.Inputs'!$D$39,$E16)))*$F16*(('1.Inputs'!$D$40)+(1-'1.Inputs'!$D$40)*(1+'1.Inputs'!$D$41))*(1+$G16)^(9-1))-(('1.Inputs'!$D$37*12*IF(9=1,'1.Inputs'!$D$38,IF(9=2,'1.Inputs'!$D$39,$E16)))/(1-'1.Inputs'!$D$42)*$D16*(1+$G16)^(9-1))-('1.Inputs'!$D$37*12*IF(9=1,'1.Inputs'!$D$38,IF(9=2,'1.Inputs'!$D$39,$E16)))*'1.Inputs'!$D$43*(1+$G16)^(9-1)-'1.Inputs'!$D$44*(1+$G16)^(9-1)-('1.Inputs'!$D$20/'1.Inputs'!$D$27+'1.Inputs'!$D$23/'1.Inputs'!$D$28)))*'1.Inputs'!$D$53+('1.Inputs'!$D$20/'1.Inputs'!$D$27+'1.Inputs'!$D$23/'1.Inputs'!$D$28)-(P16-O16)</f>
        <v>1521556366.6565402</v>
      </c>
      <c r="AB16" s="36">
        <f ca="1">((('1.Inputs'!$D$37*12*IF(10=1,'1.Inputs'!$D$38,IF(10=2,'1.Inputs'!$D$39,$E16)))*$F16*(('1.Inputs'!$D$40)+(1-'1.Inputs'!$D$40)*(1+'1.Inputs'!$D$41))*(1+$G16)^(10-1))-(('1.Inputs'!$D$37*12*IF(10=1,'1.Inputs'!$D$38,IF(10=2,'1.Inputs'!$D$39,$E16)))/(1-'1.Inputs'!$D$42)*$D16*(1+$G16)^(10-1))-('1.Inputs'!$D$37*12*IF(10=1,'1.Inputs'!$D$38,IF(10=2,'1.Inputs'!$D$39,$E16)))*'1.Inputs'!$D$43*(1+$G16)^(10-1)-'1.Inputs'!$D$44*(1+$G16)^(10-1)-('1.Inputs'!$D$20/'1.Inputs'!$D$27+'1.Inputs'!$D$23/'1.Inputs'!$D$28))-MAX(0,((('1.Inputs'!$D$37*12*IF(10=1,'1.Inputs'!$D$38,IF(10=2,'1.Inputs'!$D$39,$E16)))*$F16*(('1.Inputs'!$D$40)+(1-'1.Inputs'!$D$40)*(1+'1.Inputs'!$D$41))*(1+$G16)^(10-1))-(('1.Inputs'!$D$37*12*IF(10=1,'1.Inputs'!$D$38,IF(10=2,'1.Inputs'!$D$39,$E16)))/(1-'1.Inputs'!$D$42)*$D16*(1+$G16)^(10-1))-('1.Inputs'!$D$37*12*IF(10=1,'1.Inputs'!$D$38,IF(10=2,'1.Inputs'!$D$39,$E16)))*'1.Inputs'!$D$43*(1+$G16)^(10-1)-'1.Inputs'!$D$44*(1+$G16)^(10-1)-('1.Inputs'!$D$20/'1.Inputs'!$D$27+'1.Inputs'!$D$23/'1.Inputs'!$D$28)))*'1.Inputs'!$D$53+('1.Inputs'!$D$20/'1.Inputs'!$D$27+'1.Inputs'!$D$23/'1.Inputs'!$D$28)-(Q16-P16)+(('1.Inputs'!$D$20+'1.Inputs'!$D$23-('1.Inputs'!$D$20/'1.Inputs'!$D$27+'1.Inputs'!$D$23/'1.Inputs'!$D$28)*'1.Inputs'!$D$10)*'1.Inputs'!$D$60+'1.Inputs'!$D$19*'1.Inputs'!$D$59+Q16)</f>
        <v>4446981923.9095774</v>
      </c>
      <c r="AC16" s="36">
        <f ca="1">S16-AC$13-AC$14+MIN(AC$13,MAX(0,((('1.Inputs'!$D$37*12*IF(1=1,'1.Inputs'!$D$38,IF(1=2,'1.Inputs'!$D$39,$E16)))*$F16*(('1.Inputs'!$D$40)+(1-'1.Inputs'!$D$40)*(1+'1.Inputs'!$D$41))*(1+$G16)^(1-1))-(('1.Inputs'!$D$37*12*IF(1=1,'1.Inputs'!$D$38,IF(1=2,'1.Inputs'!$D$39,$E16)))/(1-'1.Inputs'!$D$42)*$D16*(1+$G16)^(1-1))-('1.Inputs'!$D$37*12*IF(1=1,'1.Inputs'!$D$38,IF(1=2,'1.Inputs'!$D$39,$E16)))*'1.Inputs'!$D$43*(1+$G16)^(1-1)-'1.Inputs'!$D$44*(1+$G16)^(1-1)-('1.Inputs'!$D$20/'1.Inputs'!$D$27+'1.Inputs'!$D$23/'1.Inputs'!$D$28))))*'1.Inputs'!$D$53</f>
        <v>-506045426.71581674</v>
      </c>
      <c r="AD16" s="36">
        <f ca="1">T16-AD$13-AD$14+MIN(AD$13,MAX(0,((('1.Inputs'!$D$37*12*IF(2=1,'1.Inputs'!$D$38,IF(2=2,'1.Inputs'!$D$39,$E16)))*$F16*(('1.Inputs'!$D$40)+(1-'1.Inputs'!$D$40)*(1+'1.Inputs'!$D$41))*(1+$G16)^(2-1))-(('1.Inputs'!$D$37*12*IF(2=1,'1.Inputs'!$D$38,IF(2=2,'1.Inputs'!$D$39,$E16)))/(1-'1.Inputs'!$D$42)*$D16*(1+$G16)^(2-1))-('1.Inputs'!$D$37*12*IF(2=1,'1.Inputs'!$D$38,IF(2=2,'1.Inputs'!$D$39,$E16)))*'1.Inputs'!$D$43*(1+$G16)^(2-1)-'1.Inputs'!$D$44*(1+$G16)^(2-1)-('1.Inputs'!$D$20/'1.Inputs'!$D$27+'1.Inputs'!$D$23/'1.Inputs'!$D$28))))*'1.Inputs'!$D$53</f>
        <v>331730847.36168551</v>
      </c>
      <c r="AE16" s="36">
        <f ca="1">U16-AE$13-AE$14+MIN(AE$13,MAX(0,((('1.Inputs'!$D$37*12*IF(3=1,'1.Inputs'!$D$38,IF(3=2,'1.Inputs'!$D$39,$E16)))*$F16*(('1.Inputs'!$D$40)+(1-'1.Inputs'!$D$40)*(1+'1.Inputs'!$D$41))*(1+$G16)^(3-1))-(('1.Inputs'!$D$37*12*IF(3=1,'1.Inputs'!$D$38,IF(3=2,'1.Inputs'!$D$39,$E16)))/(1-'1.Inputs'!$D$42)*$D16*(1+$G16)^(3-1))-('1.Inputs'!$D$37*12*IF(3=1,'1.Inputs'!$D$38,IF(3=2,'1.Inputs'!$D$39,$E16)))*'1.Inputs'!$D$43*(1+$G16)^(3-1)-'1.Inputs'!$D$44*(1+$G16)^(3-1)-('1.Inputs'!$D$20/'1.Inputs'!$D$27+'1.Inputs'!$D$23/'1.Inputs'!$D$28))))*'1.Inputs'!$D$53</f>
        <v>495945315.5095973</v>
      </c>
      <c r="AF16" s="36">
        <f ca="1">V16-AF$13-AF$14+MIN(AF$13,MAX(0,((('1.Inputs'!$D$37*12*IF(4=1,'1.Inputs'!$D$38,IF(4=2,'1.Inputs'!$D$39,$E16)))*$F16*(('1.Inputs'!$D$40)+(1-'1.Inputs'!$D$40)*(1+'1.Inputs'!$D$41))*(1+$G16)^(4-1))-(('1.Inputs'!$D$37*12*IF(4=1,'1.Inputs'!$D$38,IF(4=2,'1.Inputs'!$D$39,$E16)))/(1-'1.Inputs'!$D$42)*$D16*(1+$G16)^(4-1))-('1.Inputs'!$D$37*12*IF(4=1,'1.Inputs'!$D$38,IF(4=2,'1.Inputs'!$D$39,$E16)))*'1.Inputs'!$D$43*(1+$G16)^(4-1)-'1.Inputs'!$D$44*(1+$G16)^(4-1)-('1.Inputs'!$D$20/'1.Inputs'!$D$27+'1.Inputs'!$D$23/'1.Inputs'!$D$28))))*'1.Inputs'!$D$53</f>
        <v>908247352.9260211</v>
      </c>
      <c r="AG16" s="36">
        <f ca="1">W16-AG$13-AG$14+MIN(AG$13,MAX(0,((('1.Inputs'!$D$37*12*IF(5=1,'1.Inputs'!$D$38,IF(5=2,'1.Inputs'!$D$39,$E16)))*$F16*(('1.Inputs'!$D$40)+(1-'1.Inputs'!$D$40)*(1+'1.Inputs'!$D$41))*(1+$G16)^(5-1))-(('1.Inputs'!$D$37*12*IF(5=1,'1.Inputs'!$D$38,IF(5=2,'1.Inputs'!$D$39,$E16)))/(1-'1.Inputs'!$D$42)*$D16*(1+$G16)^(5-1))-('1.Inputs'!$D$37*12*IF(5=1,'1.Inputs'!$D$38,IF(5=2,'1.Inputs'!$D$39,$E16)))*'1.Inputs'!$D$43*(1+$G16)^(5-1)-'1.Inputs'!$D$44*(1+$G16)^(5-1)-('1.Inputs'!$D$20/'1.Inputs'!$D$27+'1.Inputs'!$D$23/'1.Inputs'!$D$28))))*'1.Inputs'!$D$53</f>
        <v>980559690.88407183</v>
      </c>
      <c r="AH16" s="36">
        <f ca="1">X16-AH$13-AH$14+MIN(AH$13,MAX(0,((('1.Inputs'!$D$37*12*IF(6=1,'1.Inputs'!$D$38,IF(6=2,'1.Inputs'!$D$39,$E16)))*$F16*(('1.Inputs'!$D$40)+(1-'1.Inputs'!$D$40)*(1+'1.Inputs'!$D$41))*(1+$G16)^(6-1))-(('1.Inputs'!$D$37*12*IF(6=1,'1.Inputs'!$D$38,IF(6=2,'1.Inputs'!$D$39,$E16)))/(1-'1.Inputs'!$D$42)*$D16*(1+$G16)^(6-1))-('1.Inputs'!$D$37*12*IF(6=1,'1.Inputs'!$D$38,IF(6=2,'1.Inputs'!$D$39,$E16)))*'1.Inputs'!$D$43*(1+$G16)^(6-1)-'1.Inputs'!$D$44*(1+$G16)^(6-1)-('1.Inputs'!$D$20/'1.Inputs'!$D$27+'1.Inputs'!$D$23/'1.Inputs'!$D$28))))*'1.Inputs'!$D$53</f>
        <v>1055256144.429179</v>
      </c>
      <c r="AI16" s="36">
        <f ca="1">Y16-AI$13-AI$14+MIN(AI$13,MAX(0,((('1.Inputs'!$D$37*12*IF(7=1,'1.Inputs'!$D$38,IF(7=2,'1.Inputs'!$D$39,$E16)))*$F16*(('1.Inputs'!$D$40)+(1-'1.Inputs'!$D$40)*(1+'1.Inputs'!$D$41))*(1+$G16)^(7-1))-(('1.Inputs'!$D$37*12*IF(7=1,'1.Inputs'!$D$38,IF(7=2,'1.Inputs'!$D$39,$E16)))/(1-'1.Inputs'!$D$42)*$D16*(1+$G16)^(7-1))-('1.Inputs'!$D$37*12*IF(7=1,'1.Inputs'!$D$38,IF(7=2,'1.Inputs'!$D$39,$E16)))*'1.Inputs'!$D$43*(1+$G16)^(7-1)-'1.Inputs'!$D$44*(1+$G16)^(7-1)-('1.Inputs'!$D$20/'1.Inputs'!$D$27+'1.Inputs'!$D$23/'1.Inputs'!$D$28))))*'1.Inputs'!$D$53</f>
        <v>1132443707.9701424</v>
      </c>
      <c r="AJ16" s="36">
        <f ca="1">Z16-AJ$13-AJ$14+MIN(AJ$13,MAX(0,((('1.Inputs'!$D$37*12*IF(8=1,'1.Inputs'!$D$38,IF(8=2,'1.Inputs'!$D$39,$E16)))*$F16*(('1.Inputs'!$D$40)+(1-'1.Inputs'!$D$40)*(1+'1.Inputs'!$D$41))*(1+$G16)^(8-1))-(('1.Inputs'!$D$37*12*IF(8=1,'1.Inputs'!$D$38,IF(8=2,'1.Inputs'!$D$39,$E16)))/(1-'1.Inputs'!$D$42)*$D16*(1+$G16)^(8-1))-('1.Inputs'!$D$37*12*IF(8=1,'1.Inputs'!$D$38,IF(8=2,'1.Inputs'!$D$39,$E16)))*'1.Inputs'!$D$43*(1+$G16)^(8-1)-'1.Inputs'!$D$44*(1+$G16)^(8-1)-('1.Inputs'!$D$20/'1.Inputs'!$D$27+'1.Inputs'!$D$23/'1.Inputs'!$D$28))))*'1.Inputs'!$D$53</f>
        <v>1458234177.6139495</v>
      </c>
      <c r="AK16" s="36">
        <f ca="1">AA16-AK$13-AK$14+MIN(AK$13,MAX(0,((('1.Inputs'!$D$37*12*IF(9=1,'1.Inputs'!$D$38,IF(9=2,'1.Inputs'!$D$39,$E16)))*$F16*(('1.Inputs'!$D$40)+(1-'1.Inputs'!$D$40)*(1+'1.Inputs'!$D$41))*(1+$G16)^(9-1))-(('1.Inputs'!$D$37*12*IF(9=1,'1.Inputs'!$D$38,IF(9=2,'1.Inputs'!$D$39,$E16)))/(1-'1.Inputs'!$D$42)*$D16*(1+$G16)^(9-1))-('1.Inputs'!$D$37*12*IF(9=1,'1.Inputs'!$D$38,IF(9=2,'1.Inputs'!$D$39,$E16)))*'1.Inputs'!$D$43*(1+$G16)^(9-1)-'1.Inputs'!$D$44*(1+$G16)^(9-1)-('1.Inputs'!$D$20/'1.Inputs'!$D$27+'1.Inputs'!$D$23/'1.Inputs'!$D$28))))*'1.Inputs'!$D$53</f>
        <v>1521556366.6565402</v>
      </c>
      <c r="AL16" s="36">
        <f ca="1">AB16-AL$13-AL$14+MIN(AL$13,MAX(0,((('1.Inputs'!$D$37*12*IF(10=1,'1.Inputs'!$D$38,IF(10=2,'1.Inputs'!$D$39,$E16)))*$F16*(('1.Inputs'!$D$40)+(1-'1.Inputs'!$D$40)*(1+'1.Inputs'!$D$41))*(1+$G16)^(10-1))-(('1.Inputs'!$D$37*12*IF(10=1,'1.Inputs'!$D$38,IF(10=2,'1.Inputs'!$D$39,$E16)))/(1-'1.Inputs'!$D$42)*$D16*(1+$G16)^(10-1))-('1.Inputs'!$D$37*12*IF(10=1,'1.Inputs'!$D$38,IF(10=2,'1.Inputs'!$D$39,$E16)))*'1.Inputs'!$D$43*(1+$G16)^(10-1)-'1.Inputs'!$D$44*(1+$G16)^(10-1)-('1.Inputs'!$D$20/'1.Inputs'!$D$27+'1.Inputs'!$D$23/'1.Inputs'!$D$28))))*'1.Inputs'!$D$53+'1.Inputs'!$D$35</f>
        <v>5246981923.9095774</v>
      </c>
      <c r="AM16" s="48">
        <f ca="1">R16+NPV('1.Inputs'!$D$55,S16:AB16)</f>
        <v>3957003810.185792</v>
      </c>
      <c r="AN16" s="48">
        <f ca="1">-('1.Inputs'!$D$24*(1-'1.Inputs'!$D$31)+'1.Inputs'!$D$35)+NPV('1.Inputs'!$D$54,AC16:AL16)</f>
        <v>1868219515.2611337</v>
      </c>
      <c r="AO16" s="36">
        <f t="shared" ref="AO16:AO79" ca="1" si="5">MIN(S16/(AC$13+AC$14),T16/(AD$13+AD$14),U16/(AE$13+AE$14),V16/(AF$13+AF$14),W16/(AG$13+AG$14),X16/(AH$13+AH$14),Y16/(AI$13+AI$14))</f>
        <v>-2.7784920509201672</v>
      </c>
      <c r="AP16" s="36">
        <f t="shared" ref="AP16:AP79" ca="1" si="6">MIN(U16/(AE$13+AE$14),V16/(AF$13+AF$14),W16/(AG$13+AG$14),X16/(AH$13+AH$14),Y16/(AI$13+AI$14))</f>
        <v>2.1287736674532454</v>
      </c>
      <c r="AQ16" s="36">
        <f ca="1">'1.Inputs'!$D$35+MIN(SUM($AC16:AC16),SUM($AC16:AD16),SUM($AC16:AE16),SUM($AC16:AF16),SUM($AC16:AG16),SUM($AC16:AH16),SUM($AC16:AI16),SUM($AC16:AJ16),SUM($AC16:AK16),SUM($AC16:AL16))</f>
        <v>293954573.28418326</v>
      </c>
      <c r="AR16" s="36">
        <f ca="1">IF(AP16&lt;'1.Inputs'!$D$57,1,0)</f>
        <v>0</v>
      </c>
      <c r="AS16" s="36">
        <f t="shared" ref="AS16:AS79" ca="1" si="7">IF(AQ16&lt;0,1,0)</f>
        <v>0</v>
      </c>
      <c r="AV16" s="30" t="s">
        <v>379</v>
      </c>
      <c r="AY16" s="49">
        <f ca="1">COUNTIF(AM16:AM515,"&lt;0")/COUNT(AM16:AM515)</f>
        <v>0.27</v>
      </c>
      <c r="AZ16" s="49">
        <f ca="1">COUNTIF(AN16:AN515,"&lt;0")/COUNT(AN16:AN515)</f>
        <v>0.51800000000000002</v>
      </c>
    </row>
    <row r="17" spans="2:60" ht="15" customHeight="1" x14ac:dyDescent="0.25">
      <c r="B17" s="36">
        <v>2</v>
      </c>
      <c r="C17" s="36">
        <f t="shared" ca="1" si="0"/>
        <v>0.54969088360236484</v>
      </c>
      <c r="D17" s="36">
        <f t="shared" ca="1" si="1"/>
        <v>18666.954052034296</v>
      </c>
      <c r="E17" s="47">
        <f t="shared" ca="1" si="2"/>
        <v>0.83468407165985903</v>
      </c>
      <c r="F17" s="36">
        <f t="shared" ca="1" si="3"/>
        <v>31351.374618133843</v>
      </c>
      <c r="G17" s="36">
        <f t="shared" ca="1" si="4"/>
        <v>5.0174053603887964E-2</v>
      </c>
      <c r="H17" s="36">
        <f ca="1">((('1.Inputs'!$D$37*12*IF(1=1,'1.Inputs'!$D$38,IF(1=2,'1.Inputs'!$D$39,$E17)))*$F17*(('1.Inputs'!$D$40)+(1-'1.Inputs'!$D$40)*(1+'1.Inputs'!$D$41))*(1+$G17)^(1-1))*'1.Inputs'!$D$47+(('1.Inputs'!$D$37*12*IF(1=1,'1.Inputs'!$D$38,IF(1=2,'1.Inputs'!$D$39,$E17)))/(1-'1.Inputs'!$D$42)*$D17*(1+$G17)^(1-1))*('1.Inputs'!$D$48-'1.Inputs'!$D$49))/'1.Inputs'!$D$51</f>
        <v>825499094.39282298</v>
      </c>
      <c r="I17" s="36">
        <f ca="1">((('1.Inputs'!$D$37*12*IF(2=1,'1.Inputs'!$D$38,IF(2=2,'1.Inputs'!$D$39,$E17)))*$F17*(('1.Inputs'!$D$40)+(1-'1.Inputs'!$D$40)*(1+'1.Inputs'!$D$41))*(1+$G17)^(2-1))*'1.Inputs'!$D$47+(('1.Inputs'!$D$37*12*IF(2=1,'1.Inputs'!$D$38,IF(2=2,'1.Inputs'!$D$39,$E17)))/(1-'1.Inputs'!$D$42)*$D17*(1+$G17)^(2-1))*('1.Inputs'!$D$48-'1.Inputs'!$D$49))/'1.Inputs'!$D$51</f>
        <v>1213684822.2867889</v>
      </c>
      <c r="J17" s="36">
        <f ca="1">((('1.Inputs'!$D$37*12*IF(3=1,'1.Inputs'!$D$38,IF(3=2,'1.Inputs'!$D$39,$E17)))*$F17*(('1.Inputs'!$D$40)+(1-'1.Inputs'!$D$40)*(1+'1.Inputs'!$D$41))*(1+$G17)^(3-1))*'1.Inputs'!$D$47+(('1.Inputs'!$D$37*12*IF(3=1,'1.Inputs'!$D$38,IF(3=2,'1.Inputs'!$D$39,$E17)))/(1-'1.Inputs'!$D$42)*$D17*(1+$G17)^(3-1))*('1.Inputs'!$D$48-'1.Inputs'!$D$49))/'1.Inputs'!$D$51</f>
        <v>1519816974.9854236</v>
      </c>
      <c r="K17" s="36">
        <f ca="1">((('1.Inputs'!$D$37*12*IF(4=1,'1.Inputs'!$D$38,IF(4=2,'1.Inputs'!$D$39,$E17)))*$F17*(('1.Inputs'!$D$40)+(1-'1.Inputs'!$D$40)*(1+'1.Inputs'!$D$41))*(1+$G17)^(4-1))*'1.Inputs'!$D$47+(('1.Inputs'!$D$37*12*IF(4=1,'1.Inputs'!$D$38,IF(4=2,'1.Inputs'!$D$39,$E17)))/(1-'1.Inputs'!$D$42)*$D17*(1+$G17)^(4-1))*('1.Inputs'!$D$48-'1.Inputs'!$D$49))/'1.Inputs'!$D$51</f>
        <v>1596072353.356441</v>
      </c>
      <c r="L17" s="36">
        <f ca="1">((('1.Inputs'!$D$37*12*IF(5=1,'1.Inputs'!$D$38,IF(5=2,'1.Inputs'!$D$39,$E17)))*$F17*(('1.Inputs'!$D$40)+(1-'1.Inputs'!$D$40)*(1+'1.Inputs'!$D$41))*(1+$G17)^(5-1))*'1.Inputs'!$D$47+(('1.Inputs'!$D$37*12*IF(5=1,'1.Inputs'!$D$38,IF(5=2,'1.Inputs'!$D$39,$E17)))/(1-'1.Inputs'!$D$42)*$D17*(1+$G17)^(5-1))*('1.Inputs'!$D$48-'1.Inputs'!$D$49))/'1.Inputs'!$D$51</f>
        <v>1676153773.169431</v>
      </c>
      <c r="M17" s="36">
        <f ca="1">((('1.Inputs'!$D$37*12*IF(6=1,'1.Inputs'!$D$38,IF(6=2,'1.Inputs'!$D$39,$E17)))*$F17*(('1.Inputs'!$D$40)+(1-'1.Inputs'!$D$40)*(1+'1.Inputs'!$D$41))*(1+$G17)^(6-1))*'1.Inputs'!$D$47+(('1.Inputs'!$D$37*12*IF(6=1,'1.Inputs'!$D$38,IF(6=2,'1.Inputs'!$D$39,$E17)))/(1-'1.Inputs'!$D$42)*$D17*(1+$G17)^(6-1))*('1.Inputs'!$D$48-'1.Inputs'!$D$49))/'1.Inputs'!$D$51</f>
        <v>1760253202.4327929</v>
      </c>
      <c r="N17" s="36">
        <f ca="1">((('1.Inputs'!$D$37*12*IF(7=1,'1.Inputs'!$D$38,IF(7=2,'1.Inputs'!$D$39,$E17)))*$F17*(('1.Inputs'!$D$40)+(1-'1.Inputs'!$D$40)*(1+'1.Inputs'!$D$41))*(1+$G17)^(7-1))*'1.Inputs'!$D$47+(('1.Inputs'!$D$37*12*IF(7=1,'1.Inputs'!$D$38,IF(7=2,'1.Inputs'!$D$39,$E17)))/(1-'1.Inputs'!$D$42)*$D17*(1+$G17)^(7-1))*('1.Inputs'!$D$48-'1.Inputs'!$D$49))/'1.Inputs'!$D$51</f>
        <v>1848572240.9680715</v>
      </c>
      <c r="O17" s="36">
        <f ca="1">((('1.Inputs'!$D$37*12*IF(8=1,'1.Inputs'!$D$38,IF(8=2,'1.Inputs'!$D$39,$E17)))*$F17*(('1.Inputs'!$D$40)+(1-'1.Inputs'!$D$40)*(1+'1.Inputs'!$D$41))*(1+$G17)^(8-1))*'1.Inputs'!$D$47+(('1.Inputs'!$D$37*12*IF(8=1,'1.Inputs'!$D$38,IF(8=2,'1.Inputs'!$D$39,$E17)))/(1-'1.Inputs'!$D$42)*$D17*(1+$G17)^(8-1))*('1.Inputs'!$D$48-'1.Inputs'!$D$49))/'1.Inputs'!$D$51</f>
        <v>1941322603.6770623</v>
      </c>
      <c r="P17" s="36">
        <f ca="1">((('1.Inputs'!$D$37*12*IF(9=1,'1.Inputs'!$D$38,IF(9=2,'1.Inputs'!$D$39,$E17)))*$F17*(('1.Inputs'!$D$40)+(1-'1.Inputs'!$D$40)*(1+'1.Inputs'!$D$41))*(1+$G17)^(9-1))*'1.Inputs'!$D$47+(('1.Inputs'!$D$37*12*IF(9=1,'1.Inputs'!$D$38,IF(9=2,'1.Inputs'!$D$39,$E17)))/(1-'1.Inputs'!$D$42)*$D17*(1+$G17)^(9-1))*('1.Inputs'!$D$48-'1.Inputs'!$D$49))/'1.Inputs'!$D$51</f>
        <v>2038726628.0563951</v>
      </c>
      <c r="Q17" s="36">
        <f ca="1">((('1.Inputs'!$D$37*12*IF(10=1,'1.Inputs'!$D$38,IF(10=2,'1.Inputs'!$D$39,$E17)))*$F17*(('1.Inputs'!$D$40)+(1-'1.Inputs'!$D$40)*(1+'1.Inputs'!$D$41))*(1+$G17)^(10-1))*'1.Inputs'!$D$47+(('1.Inputs'!$D$37*12*IF(10=1,'1.Inputs'!$D$38,IF(10=2,'1.Inputs'!$D$39,$E17)))/(1-'1.Inputs'!$D$42)*$D17*(1+$G17)^(10-1))*('1.Inputs'!$D$48-'1.Inputs'!$D$49))/'1.Inputs'!$D$51</f>
        <v>2141017807.1761701</v>
      </c>
      <c r="R17" s="36">
        <f>-'1.Inputs'!$D$24</f>
        <v>-2050000000</v>
      </c>
      <c r="S17" s="36">
        <f ca="1">((('1.Inputs'!$D$37*12*IF(1=1,'1.Inputs'!$D$38,IF(1=2,'1.Inputs'!$D$39,$E17)))*$F17*(('1.Inputs'!$D$40)+(1-'1.Inputs'!$D$40)*(1+'1.Inputs'!$D$41))*(1+$G17)^(1-1))-(('1.Inputs'!$D$37*12*IF(1=1,'1.Inputs'!$D$38,IF(1=2,'1.Inputs'!$D$39,$E17)))/(1-'1.Inputs'!$D$42)*$D17*(1+$G17)^(1-1))-('1.Inputs'!$D$37*12*IF(1=1,'1.Inputs'!$D$38,IF(1=2,'1.Inputs'!$D$39,$E17)))*'1.Inputs'!$D$43*(1+$G17)^(1-1)-'1.Inputs'!$D$44*(1+$G17)^(1-1)-('1.Inputs'!$D$20/'1.Inputs'!$D$27+'1.Inputs'!$D$23/'1.Inputs'!$D$28))-MAX(0,((('1.Inputs'!$D$37*12*IF(1=1,'1.Inputs'!$D$38,IF(1=2,'1.Inputs'!$D$39,$E17)))*$F17*(('1.Inputs'!$D$40)+(1-'1.Inputs'!$D$40)*(1+'1.Inputs'!$D$41))*(1+$G17)^(1-1))-(('1.Inputs'!$D$37*12*IF(1=1,'1.Inputs'!$D$38,IF(1=2,'1.Inputs'!$D$39,$E17)))/(1-'1.Inputs'!$D$42)*$D17*(1+$G17)^(1-1))-('1.Inputs'!$D$37*12*IF(1=1,'1.Inputs'!$D$38,IF(1=2,'1.Inputs'!$D$39,$E17)))*'1.Inputs'!$D$43*(1+$G17)^(1-1)-'1.Inputs'!$D$44*(1+$G17)^(1-1)-('1.Inputs'!$D$20/'1.Inputs'!$D$27+'1.Inputs'!$D$23/'1.Inputs'!$D$28)))*'1.Inputs'!$D$53+('1.Inputs'!$D$20/'1.Inputs'!$D$27+'1.Inputs'!$D$23/'1.Inputs'!$D$28)-H17</f>
        <v>-456948992.20391548</v>
      </c>
      <c r="T17" s="36">
        <f ca="1">((('1.Inputs'!$D$37*12*IF(2=1,'1.Inputs'!$D$38,IF(2=2,'1.Inputs'!$D$39,$E17)))*$F17*(('1.Inputs'!$D$40)+(1-'1.Inputs'!$D$40)*(1+'1.Inputs'!$D$41))*(1+$G17)^(2-1))-(('1.Inputs'!$D$37*12*IF(2=1,'1.Inputs'!$D$38,IF(2=2,'1.Inputs'!$D$39,$E17)))/(1-'1.Inputs'!$D$42)*$D17*(1+$G17)^(2-1))-('1.Inputs'!$D$37*12*IF(2=1,'1.Inputs'!$D$38,IF(2=2,'1.Inputs'!$D$39,$E17)))*'1.Inputs'!$D$43*(1+$G17)^(2-1)-'1.Inputs'!$D$44*(1+$G17)^(2-1)-('1.Inputs'!$D$20/'1.Inputs'!$D$27+'1.Inputs'!$D$23/'1.Inputs'!$D$28))-MAX(0,((('1.Inputs'!$D$37*12*IF(2=1,'1.Inputs'!$D$38,IF(2=2,'1.Inputs'!$D$39,$E17)))*$F17*(('1.Inputs'!$D$40)+(1-'1.Inputs'!$D$40)*(1+'1.Inputs'!$D$41))*(1+$G17)^(2-1))-(('1.Inputs'!$D$37*12*IF(2=1,'1.Inputs'!$D$38,IF(2=2,'1.Inputs'!$D$39,$E17)))/(1-'1.Inputs'!$D$42)*$D17*(1+$G17)^(2-1))-('1.Inputs'!$D$37*12*IF(2=1,'1.Inputs'!$D$38,IF(2=2,'1.Inputs'!$D$39,$E17)))*'1.Inputs'!$D$43*(1+$G17)^(2-1)-'1.Inputs'!$D$44*(1+$G17)^(2-1)-('1.Inputs'!$D$20/'1.Inputs'!$D$27+'1.Inputs'!$D$23/'1.Inputs'!$D$28)))*'1.Inputs'!$D$53+('1.Inputs'!$D$20/'1.Inputs'!$D$27+'1.Inputs'!$D$23/'1.Inputs'!$D$28)-(I17-H17)</f>
        <v>377194443.68403888</v>
      </c>
      <c r="U17" s="36">
        <f ca="1">((('1.Inputs'!$D$37*12*IF(3=1,'1.Inputs'!$D$38,IF(3=2,'1.Inputs'!$D$39,$E17)))*$F17*(('1.Inputs'!$D$40)+(1-'1.Inputs'!$D$40)*(1+'1.Inputs'!$D$41))*(1+$G17)^(3-1))-(('1.Inputs'!$D$37*12*IF(3=1,'1.Inputs'!$D$38,IF(3=2,'1.Inputs'!$D$39,$E17)))/(1-'1.Inputs'!$D$42)*$D17*(1+$G17)^(3-1))-('1.Inputs'!$D$37*12*IF(3=1,'1.Inputs'!$D$38,IF(3=2,'1.Inputs'!$D$39,$E17)))*'1.Inputs'!$D$43*(1+$G17)^(3-1)-'1.Inputs'!$D$44*(1+$G17)^(3-1)-('1.Inputs'!$D$20/'1.Inputs'!$D$27+'1.Inputs'!$D$23/'1.Inputs'!$D$28))-MAX(0,((('1.Inputs'!$D$37*12*IF(3=1,'1.Inputs'!$D$38,IF(3=2,'1.Inputs'!$D$39,$E17)))*$F17*(('1.Inputs'!$D$40)+(1-'1.Inputs'!$D$40)*(1+'1.Inputs'!$D$41))*(1+$G17)^(3-1))-(('1.Inputs'!$D$37*12*IF(3=1,'1.Inputs'!$D$38,IF(3=2,'1.Inputs'!$D$39,$E17)))/(1-'1.Inputs'!$D$42)*$D17*(1+$G17)^(3-1))-('1.Inputs'!$D$37*12*IF(3=1,'1.Inputs'!$D$38,IF(3=2,'1.Inputs'!$D$39,$E17)))*'1.Inputs'!$D$43*(1+$G17)^(3-1)-'1.Inputs'!$D$44*(1+$G17)^(3-1)-('1.Inputs'!$D$20/'1.Inputs'!$D$27+'1.Inputs'!$D$23/'1.Inputs'!$D$28)))*'1.Inputs'!$D$53+('1.Inputs'!$D$20/'1.Inputs'!$D$27+'1.Inputs'!$D$23/'1.Inputs'!$D$28)-(J17-I17)</f>
        <v>764520294.32643628</v>
      </c>
      <c r="V17" s="36">
        <f ca="1">((('1.Inputs'!$D$37*12*IF(4=1,'1.Inputs'!$D$38,IF(4=2,'1.Inputs'!$D$39,$E17)))*$F17*(('1.Inputs'!$D$40)+(1-'1.Inputs'!$D$40)*(1+'1.Inputs'!$D$41))*(1+$G17)^(4-1))-(('1.Inputs'!$D$37*12*IF(4=1,'1.Inputs'!$D$38,IF(4=2,'1.Inputs'!$D$39,$E17)))/(1-'1.Inputs'!$D$42)*$D17*(1+$G17)^(4-1))-('1.Inputs'!$D$37*12*IF(4=1,'1.Inputs'!$D$38,IF(4=2,'1.Inputs'!$D$39,$E17)))*'1.Inputs'!$D$43*(1+$G17)^(4-1)-'1.Inputs'!$D$44*(1+$G17)^(4-1)-('1.Inputs'!$D$20/'1.Inputs'!$D$27+'1.Inputs'!$D$23/'1.Inputs'!$D$28))-MAX(0,((('1.Inputs'!$D$37*12*IF(4=1,'1.Inputs'!$D$38,IF(4=2,'1.Inputs'!$D$39,$E17)))*$F17*(('1.Inputs'!$D$40)+(1-'1.Inputs'!$D$40)*(1+'1.Inputs'!$D$41))*(1+$G17)^(4-1))-(('1.Inputs'!$D$37*12*IF(4=1,'1.Inputs'!$D$38,IF(4=2,'1.Inputs'!$D$39,$E17)))/(1-'1.Inputs'!$D$42)*$D17*(1+$G17)^(4-1))-('1.Inputs'!$D$37*12*IF(4=1,'1.Inputs'!$D$38,IF(4=2,'1.Inputs'!$D$39,$E17)))*'1.Inputs'!$D$43*(1+$G17)^(4-1)-'1.Inputs'!$D$44*(1+$G17)^(4-1)-('1.Inputs'!$D$20/'1.Inputs'!$D$27+'1.Inputs'!$D$23/'1.Inputs'!$D$28)))*'1.Inputs'!$D$53+('1.Inputs'!$D$20/'1.Inputs'!$D$27+'1.Inputs'!$D$23/'1.Inputs'!$D$28)-(K17-J17)</f>
        <v>1045745317.8894398</v>
      </c>
      <c r="W17" s="36">
        <f ca="1">((('1.Inputs'!$D$37*12*IF(5=1,'1.Inputs'!$D$38,IF(5=2,'1.Inputs'!$D$39,$E17)))*$F17*(('1.Inputs'!$D$40)+(1-'1.Inputs'!$D$40)*(1+'1.Inputs'!$D$41))*(1+$G17)^(5-1))-(('1.Inputs'!$D$37*12*IF(5=1,'1.Inputs'!$D$38,IF(5=2,'1.Inputs'!$D$39,$E17)))/(1-'1.Inputs'!$D$42)*$D17*(1+$G17)^(5-1))-('1.Inputs'!$D$37*12*IF(5=1,'1.Inputs'!$D$38,IF(5=2,'1.Inputs'!$D$39,$E17)))*'1.Inputs'!$D$43*(1+$G17)^(5-1)-'1.Inputs'!$D$44*(1+$G17)^(5-1)-('1.Inputs'!$D$20/'1.Inputs'!$D$27+'1.Inputs'!$D$23/'1.Inputs'!$D$28))-MAX(0,((('1.Inputs'!$D$37*12*IF(5=1,'1.Inputs'!$D$38,IF(5=2,'1.Inputs'!$D$39,$E17)))*$F17*(('1.Inputs'!$D$40)+(1-'1.Inputs'!$D$40)*(1+'1.Inputs'!$D$41))*(1+$G17)^(5-1))-(('1.Inputs'!$D$37*12*IF(5=1,'1.Inputs'!$D$38,IF(5=2,'1.Inputs'!$D$39,$E17)))/(1-'1.Inputs'!$D$42)*$D17*(1+$G17)^(5-1))-('1.Inputs'!$D$37*12*IF(5=1,'1.Inputs'!$D$38,IF(5=2,'1.Inputs'!$D$39,$E17)))*'1.Inputs'!$D$43*(1+$G17)^(5-1)-'1.Inputs'!$D$44*(1+$G17)^(5-1)-('1.Inputs'!$D$20/'1.Inputs'!$D$27+'1.Inputs'!$D$23/'1.Inputs'!$D$28)))*'1.Inputs'!$D$53+('1.Inputs'!$D$20/'1.Inputs'!$D$27+'1.Inputs'!$D$23/'1.Inputs'!$D$28)-(L17-K17)</f>
        <v>1095843875.4924552</v>
      </c>
      <c r="X17" s="36">
        <f ca="1">((('1.Inputs'!$D$37*12*IF(6=1,'1.Inputs'!$D$38,IF(6=2,'1.Inputs'!$D$39,$E17)))*$F17*(('1.Inputs'!$D$40)+(1-'1.Inputs'!$D$40)*(1+'1.Inputs'!$D$41))*(1+$G17)^(6-1))-(('1.Inputs'!$D$37*12*IF(6=1,'1.Inputs'!$D$38,IF(6=2,'1.Inputs'!$D$39,$E17)))/(1-'1.Inputs'!$D$42)*$D17*(1+$G17)^(6-1))-('1.Inputs'!$D$37*12*IF(6=1,'1.Inputs'!$D$38,IF(6=2,'1.Inputs'!$D$39,$E17)))*'1.Inputs'!$D$43*(1+$G17)^(6-1)-'1.Inputs'!$D$44*(1+$G17)^(6-1)-('1.Inputs'!$D$20/'1.Inputs'!$D$27+'1.Inputs'!$D$23/'1.Inputs'!$D$28))-MAX(0,((('1.Inputs'!$D$37*12*IF(6=1,'1.Inputs'!$D$38,IF(6=2,'1.Inputs'!$D$39,$E17)))*$F17*(('1.Inputs'!$D$40)+(1-'1.Inputs'!$D$40)*(1+'1.Inputs'!$D$41))*(1+$G17)^(6-1))-(('1.Inputs'!$D$37*12*IF(6=1,'1.Inputs'!$D$38,IF(6=2,'1.Inputs'!$D$39,$E17)))/(1-'1.Inputs'!$D$42)*$D17*(1+$G17)^(6-1))-('1.Inputs'!$D$37*12*IF(6=1,'1.Inputs'!$D$38,IF(6=2,'1.Inputs'!$D$39,$E17)))*'1.Inputs'!$D$43*(1+$G17)^(6-1)-'1.Inputs'!$D$44*(1+$G17)^(6-1)-('1.Inputs'!$D$20/'1.Inputs'!$D$27+'1.Inputs'!$D$23/'1.Inputs'!$D$28)))*'1.Inputs'!$D$53+('1.Inputs'!$D$20/'1.Inputs'!$D$27+'1.Inputs'!$D$23/'1.Inputs'!$D$28)-(M17-L17)</f>
        <v>1148456080.810122</v>
      </c>
      <c r="Y17" s="36">
        <f ca="1">((('1.Inputs'!$D$37*12*IF(7=1,'1.Inputs'!$D$38,IF(7=2,'1.Inputs'!$D$39,$E17)))*$F17*(('1.Inputs'!$D$40)+(1-'1.Inputs'!$D$40)*(1+'1.Inputs'!$D$41))*(1+$G17)^(7-1))-(('1.Inputs'!$D$37*12*IF(7=1,'1.Inputs'!$D$38,IF(7=2,'1.Inputs'!$D$39,$E17)))/(1-'1.Inputs'!$D$42)*$D17*(1+$G17)^(7-1))-('1.Inputs'!$D$37*12*IF(7=1,'1.Inputs'!$D$38,IF(7=2,'1.Inputs'!$D$39,$E17)))*'1.Inputs'!$D$43*(1+$G17)^(7-1)-'1.Inputs'!$D$44*(1+$G17)^(7-1)-('1.Inputs'!$D$20/'1.Inputs'!$D$27+'1.Inputs'!$D$23/'1.Inputs'!$D$28))-MAX(0,((('1.Inputs'!$D$37*12*IF(7=1,'1.Inputs'!$D$38,IF(7=2,'1.Inputs'!$D$39,$E17)))*$F17*(('1.Inputs'!$D$40)+(1-'1.Inputs'!$D$40)*(1+'1.Inputs'!$D$41))*(1+$G17)^(7-1))-(('1.Inputs'!$D$37*12*IF(7=1,'1.Inputs'!$D$38,IF(7=2,'1.Inputs'!$D$39,$E17)))/(1-'1.Inputs'!$D$42)*$D17*(1+$G17)^(7-1))-('1.Inputs'!$D$37*12*IF(7=1,'1.Inputs'!$D$38,IF(7=2,'1.Inputs'!$D$39,$E17)))*'1.Inputs'!$D$43*(1+$G17)^(7-1)-'1.Inputs'!$D$44*(1+$G17)^(7-1)-('1.Inputs'!$D$20/'1.Inputs'!$D$27+'1.Inputs'!$D$23/'1.Inputs'!$D$28)))*'1.Inputs'!$D$53+('1.Inputs'!$D$20/'1.Inputs'!$D$27+'1.Inputs'!$D$23/'1.Inputs'!$D$28)-(N17-M17)</f>
        <v>1203708053.7376173</v>
      </c>
      <c r="Z17" s="36">
        <f ca="1">((('1.Inputs'!$D$37*12*IF(8=1,'1.Inputs'!$D$38,IF(8=2,'1.Inputs'!$D$39,$E17)))*$F17*(('1.Inputs'!$D$40)+(1-'1.Inputs'!$D$40)*(1+'1.Inputs'!$D$41))*(1+$G17)^(8-1))-(('1.Inputs'!$D$37*12*IF(8=1,'1.Inputs'!$D$38,IF(8=2,'1.Inputs'!$D$39,$E17)))/(1-'1.Inputs'!$D$42)*$D17*(1+$G17)^(8-1))-('1.Inputs'!$D$37*12*IF(8=1,'1.Inputs'!$D$38,IF(8=2,'1.Inputs'!$D$39,$E17)))*'1.Inputs'!$D$43*(1+$G17)^(8-1)-'1.Inputs'!$D$44*(1+$G17)^(8-1)-('1.Inputs'!$D$20/'1.Inputs'!$D$27+'1.Inputs'!$D$23/'1.Inputs'!$D$28))-MAX(0,((('1.Inputs'!$D$37*12*IF(8=1,'1.Inputs'!$D$38,IF(8=2,'1.Inputs'!$D$39,$E17)))*$F17*(('1.Inputs'!$D$40)+(1-'1.Inputs'!$D$40)*(1+'1.Inputs'!$D$41))*(1+$G17)^(8-1))-(('1.Inputs'!$D$37*12*IF(8=1,'1.Inputs'!$D$38,IF(8=2,'1.Inputs'!$D$39,$E17)))/(1-'1.Inputs'!$D$42)*$D17*(1+$G17)^(8-1))-('1.Inputs'!$D$37*12*IF(8=1,'1.Inputs'!$D$38,IF(8=2,'1.Inputs'!$D$39,$E17)))*'1.Inputs'!$D$43*(1+$G17)^(8-1)-'1.Inputs'!$D$44*(1+$G17)^(8-1)-('1.Inputs'!$D$20/'1.Inputs'!$D$27+'1.Inputs'!$D$23/'1.Inputs'!$D$28)))*'1.Inputs'!$D$53+('1.Inputs'!$D$20/'1.Inputs'!$D$27+'1.Inputs'!$D$23/'1.Inputs'!$D$28)-(O17-N17)</f>
        <v>1261732242.1164958</v>
      </c>
      <c r="AA17" s="36">
        <f ca="1">((('1.Inputs'!$D$37*12*IF(9=1,'1.Inputs'!$D$38,IF(9=2,'1.Inputs'!$D$39,$E17)))*$F17*(('1.Inputs'!$D$40)+(1-'1.Inputs'!$D$40)*(1+'1.Inputs'!$D$41))*(1+$G17)^(9-1))-(('1.Inputs'!$D$37*12*IF(9=1,'1.Inputs'!$D$38,IF(9=2,'1.Inputs'!$D$39,$E17)))/(1-'1.Inputs'!$D$42)*$D17*(1+$G17)^(9-1))-('1.Inputs'!$D$37*12*IF(9=1,'1.Inputs'!$D$38,IF(9=2,'1.Inputs'!$D$39,$E17)))*'1.Inputs'!$D$43*(1+$G17)^(9-1)-'1.Inputs'!$D$44*(1+$G17)^(9-1)-('1.Inputs'!$D$20/'1.Inputs'!$D$27+'1.Inputs'!$D$23/'1.Inputs'!$D$28))-MAX(0,((('1.Inputs'!$D$37*12*IF(9=1,'1.Inputs'!$D$38,IF(9=2,'1.Inputs'!$D$39,$E17)))*$F17*(('1.Inputs'!$D$40)+(1-'1.Inputs'!$D$40)*(1+'1.Inputs'!$D$41))*(1+$G17)^(9-1))-(('1.Inputs'!$D$37*12*IF(9=1,'1.Inputs'!$D$38,IF(9=2,'1.Inputs'!$D$39,$E17)))/(1-'1.Inputs'!$D$42)*$D17*(1+$G17)^(9-1))-('1.Inputs'!$D$37*12*IF(9=1,'1.Inputs'!$D$38,IF(9=2,'1.Inputs'!$D$39,$E17)))*'1.Inputs'!$D$43*(1+$G17)^(9-1)-'1.Inputs'!$D$44*(1+$G17)^(9-1)-('1.Inputs'!$D$20/'1.Inputs'!$D$27+'1.Inputs'!$D$23/'1.Inputs'!$D$28)))*'1.Inputs'!$D$53+('1.Inputs'!$D$20/'1.Inputs'!$D$27+'1.Inputs'!$D$23/'1.Inputs'!$D$28)-(P17-O17)</f>
        <v>1322667739.2334187</v>
      </c>
      <c r="AB17" s="36">
        <f ca="1">((('1.Inputs'!$D$37*12*IF(10=1,'1.Inputs'!$D$38,IF(10=2,'1.Inputs'!$D$39,$E17)))*$F17*(('1.Inputs'!$D$40)+(1-'1.Inputs'!$D$40)*(1+'1.Inputs'!$D$41))*(1+$G17)^(10-1))-(('1.Inputs'!$D$37*12*IF(10=1,'1.Inputs'!$D$38,IF(10=2,'1.Inputs'!$D$39,$E17)))/(1-'1.Inputs'!$D$42)*$D17*(1+$G17)^(10-1))-('1.Inputs'!$D$37*12*IF(10=1,'1.Inputs'!$D$38,IF(10=2,'1.Inputs'!$D$39,$E17)))*'1.Inputs'!$D$43*(1+$G17)^(10-1)-'1.Inputs'!$D$44*(1+$G17)^(10-1)-('1.Inputs'!$D$20/'1.Inputs'!$D$27+'1.Inputs'!$D$23/'1.Inputs'!$D$28))-MAX(0,((('1.Inputs'!$D$37*12*IF(10=1,'1.Inputs'!$D$38,IF(10=2,'1.Inputs'!$D$39,$E17)))*$F17*(('1.Inputs'!$D$40)+(1-'1.Inputs'!$D$40)*(1+'1.Inputs'!$D$41))*(1+$G17)^(10-1))-(('1.Inputs'!$D$37*12*IF(10=1,'1.Inputs'!$D$38,IF(10=2,'1.Inputs'!$D$39,$E17)))/(1-'1.Inputs'!$D$42)*$D17*(1+$G17)^(10-1))-('1.Inputs'!$D$37*12*IF(10=1,'1.Inputs'!$D$38,IF(10=2,'1.Inputs'!$D$39,$E17)))*'1.Inputs'!$D$43*(1+$G17)^(10-1)-'1.Inputs'!$D$44*(1+$G17)^(10-1)-('1.Inputs'!$D$20/'1.Inputs'!$D$27+'1.Inputs'!$D$23/'1.Inputs'!$D$28)))*'1.Inputs'!$D$53+('1.Inputs'!$D$20/'1.Inputs'!$D$27+'1.Inputs'!$D$23/'1.Inputs'!$D$28)-(Q17-P17)+(('1.Inputs'!$D$20+'1.Inputs'!$D$23-('1.Inputs'!$D$20/'1.Inputs'!$D$27+'1.Inputs'!$D$23/'1.Inputs'!$D$28)*'1.Inputs'!$D$10)*'1.Inputs'!$D$60+'1.Inputs'!$D$19*'1.Inputs'!$D$59+Q17)</f>
        <v>4227678424.4252367</v>
      </c>
      <c r="AC17" s="36">
        <f ca="1">S17-AC$13-AC$14+MIN(AC$13,MAX(0,((('1.Inputs'!$D$37*12*IF(1=1,'1.Inputs'!$D$38,IF(1=2,'1.Inputs'!$D$39,$E17)))*$F17*(('1.Inputs'!$D$40)+(1-'1.Inputs'!$D$40)*(1+'1.Inputs'!$D$41))*(1+$G17)^(1-1))-(('1.Inputs'!$D$37*12*IF(1=1,'1.Inputs'!$D$38,IF(1=2,'1.Inputs'!$D$39,$E17)))/(1-'1.Inputs'!$D$42)*$D17*(1+$G17)^(1-1))-('1.Inputs'!$D$37*12*IF(1=1,'1.Inputs'!$D$38,IF(1=2,'1.Inputs'!$D$39,$E17)))*'1.Inputs'!$D$43*(1+$G17)^(1-1)-'1.Inputs'!$D$44*(1+$G17)^(1-1)-('1.Inputs'!$D$20/'1.Inputs'!$D$27+'1.Inputs'!$D$23/'1.Inputs'!$D$28))))*'1.Inputs'!$D$53</f>
        <v>-552888992.20391548</v>
      </c>
      <c r="AD17" s="36">
        <f ca="1">T17-AD$13-AD$14+MIN(AD$13,MAX(0,((('1.Inputs'!$D$37*12*IF(2=1,'1.Inputs'!$D$38,IF(2=2,'1.Inputs'!$D$39,$E17)))*$F17*(('1.Inputs'!$D$40)+(1-'1.Inputs'!$D$40)*(1+'1.Inputs'!$D$41))*(1+$G17)^(2-1))-(('1.Inputs'!$D$37*12*IF(2=1,'1.Inputs'!$D$38,IF(2=2,'1.Inputs'!$D$39,$E17)))/(1-'1.Inputs'!$D$42)*$D17*(1+$G17)^(2-1))-('1.Inputs'!$D$37*12*IF(2=1,'1.Inputs'!$D$38,IF(2=2,'1.Inputs'!$D$39,$E17)))*'1.Inputs'!$D$43*(1+$G17)^(2-1)-'1.Inputs'!$D$44*(1+$G17)^(2-1)-('1.Inputs'!$D$20/'1.Inputs'!$D$27+'1.Inputs'!$D$23/'1.Inputs'!$D$28))))*'1.Inputs'!$D$53</f>
        <v>281254443.68403888</v>
      </c>
      <c r="AE17" s="36">
        <f ca="1">U17-AE$13-AE$14+MIN(AE$13,MAX(0,((('1.Inputs'!$D$37*12*IF(3=1,'1.Inputs'!$D$38,IF(3=2,'1.Inputs'!$D$39,$E17)))*$F17*(('1.Inputs'!$D$40)+(1-'1.Inputs'!$D$40)*(1+'1.Inputs'!$D$41))*(1+$G17)^(3-1))-(('1.Inputs'!$D$37*12*IF(3=1,'1.Inputs'!$D$38,IF(3=2,'1.Inputs'!$D$39,$E17)))/(1-'1.Inputs'!$D$42)*$D17*(1+$G17)^(3-1))-('1.Inputs'!$D$37*12*IF(3=1,'1.Inputs'!$D$38,IF(3=2,'1.Inputs'!$D$39,$E17)))*'1.Inputs'!$D$43*(1+$G17)^(3-1)-'1.Inputs'!$D$44*(1+$G17)^(3-1)-('1.Inputs'!$D$20/'1.Inputs'!$D$27+'1.Inputs'!$D$23/'1.Inputs'!$D$28))))*'1.Inputs'!$D$53</f>
        <v>422580294.32643628</v>
      </c>
      <c r="AF17" s="36">
        <f ca="1">V17-AF$13-AF$14+MIN(AF$13,MAX(0,((('1.Inputs'!$D$37*12*IF(4=1,'1.Inputs'!$D$38,IF(4=2,'1.Inputs'!$D$39,$E17)))*$F17*(('1.Inputs'!$D$40)+(1-'1.Inputs'!$D$40)*(1+'1.Inputs'!$D$41))*(1+$G17)^(4-1))-(('1.Inputs'!$D$37*12*IF(4=1,'1.Inputs'!$D$38,IF(4=2,'1.Inputs'!$D$39,$E17)))/(1-'1.Inputs'!$D$42)*$D17*(1+$G17)^(4-1))-('1.Inputs'!$D$37*12*IF(4=1,'1.Inputs'!$D$38,IF(4=2,'1.Inputs'!$D$39,$E17)))*'1.Inputs'!$D$43*(1+$G17)^(4-1)-'1.Inputs'!$D$44*(1+$G17)^(4-1)-('1.Inputs'!$D$20/'1.Inputs'!$D$27+'1.Inputs'!$D$23/'1.Inputs'!$D$28))))*'1.Inputs'!$D$53</f>
        <v>722993317.88943982</v>
      </c>
      <c r="AG17" s="36">
        <f ca="1">W17-AG$13-AG$14+MIN(AG$13,MAX(0,((('1.Inputs'!$D$37*12*IF(5=1,'1.Inputs'!$D$38,IF(5=2,'1.Inputs'!$D$39,$E17)))*$F17*(('1.Inputs'!$D$40)+(1-'1.Inputs'!$D$40)*(1+'1.Inputs'!$D$41))*(1+$G17)^(5-1))-(('1.Inputs'!$D$37*12*IF(5=1,'1.Inputs'!$D$38,IF(5=2,'1.Inputs'!$D$39,$E17)))/(1-'1.Inputs'!$D$42)*$D17*(1+$G17)^(5-1))-('1.Inputs'!$D$37*12*IF(5=1,'1.Inputs'!$D$38,IF(5=2,'1.Inputs'!$D$39,$E17)))*'1.Inputs'!$D$43*(1+$G17)^(5-1)-'1.Inputs'!$D$44*(1+$G17)^(5-1)-('1.Inputs'!$D$20/'1.Inputs'!$D$27+'1.Inputs'!$D$23/'1.Inputs'!$D$28))))*'1.Inputs'!$D$53</f>
        <v>792279875.49245524</v>
      </c>
      <c r="AH17" s="36">
        <f ca="1">X17-AH$13-AH$14+MIN(AH$13,MAX(0,((('1.Inputs'!$D$37*12*IF(6=1,'1.Inputs'!$D$38,IF(6=2,'1.Inputs'!$D$39,$E17)))*$F17*(('1.Inputs'!$D$40)+(1-'1.Inputs'!$D$40)*(1+'1.Inputs'!$D$41))*(1+$G17)^(6-1))-(('1.Inputs'!$D$37*12*IF(6=1,'1.Inputs'!$D$38,IF(6=2,'1.Inputs'!$D$39,$E17)))/(1-'1.Inputs'!$D$42)*$D17*(1+$G17)^(6-1))-('1.Inputs'!$D$37*12*IF(6=1,'1.Inputs'!$D$38,IF(6=2,'1.Inputs'!$D$39,$E17)))*'1.Inputs'!$D$43*(1+$G17)^(6-1)-'1.Inputs'!$D$44*(1+$G17)^(6-1)-('1.Inputs'!$D$20/'1.Inputs'!$D$27+'1.Inputs'!$D$23/'1.Inputs'!$D$28))))*'1.Inputs'!$D$53</f>
        <v>864080080.81012201</v>
      </c>
      <c r="AI17" s="36">
        <f ca="1">Y17-AI$13-AI$14+MIN(AI$13,MAX(0,((('1.Inputs'!$D$37*12*IF(7=1,'1.Inputs'!$D$38,IF(7=2,'1.Inputs'!$D$39,$E17)))*$F17*(('1.Inputs'!$D$40)+(1-'1.Inputs'!$D$40)*(1+'1.Inputs'!$D$41))*(1+$G17)^(7-1))-(('1.Inputs'!$D$37*12*IF(7=1,'1.Inputs'!$D$38,IF(7=2,'1.Inputs'!$D$39,$E17)))/(1-'1.Inputs'!$D$42)*$D17*(1+$G17)^(7-1))-('1.Inputs'!$D$37*12*IF(7=1,'1.Inputs'!$D$38,IF(7=2,'1.Inputs'!$D$39,$E17)))*'1.Inputs'!$D$43*(1+$G17)^(7-1)-'1.Inputs'!$D$44*(1+$G17)^(7-1)-('1.Inputs'!$D$20/'1.Inputs'!$D$27+'1.Inputs'!$D$23/'1.Inputs'!$D$28))))*'1.Inputs'!$D$53</f>
        <v>938520053.73761725</v>
      </c>
      <c r="AJ17" s="36">
        <f ca="1">Z17-AJ$13-AJ$14+MIN(AJ$13,MAX(0,((('1.Inputs'!$D$37*12*IF(8=1,'1.Inputs'!$D$38,IF(8=2,'1.Inputs'!$D$39,$E17)))*$F17*(('1.Inputs'!$D$40)+(1-'1.Inputs'!$D$40)*(1+'1.Inputs'!$D$41))*(1+$G17)^(8-1))-(('1.Inputs'!$D$37*12*IF(8=1,'1.Inputs'!$D$38,IF(8=2,'1.Inputs'!$D$39,$E17)))/(1-'1.Inputs'!$D$42)*$D17*(1+$G17)^(8-1))-('1.Inputs'!$D$37*12*IF(8=1,'1.Inputs'!$D$38,IF(8=2,'1.Inputs'!$D$39,$E17)))*'1.Inputs'!$D$43*(1+$G17)^(8-1)-'1.Inputs'!$D$44*(1+$G17)^(8-1)-('1.Inputs'!$D$20/'1.Inputs'!$D$27+'1.Inputs'!$D$23/'1.Inputs'!$D$28))))*'1.Inputs'!$D$53</f>
        <v>1261732242.1164958</v>
      </c>
      <c r="AK17" s="36">
        <f ca="1">AA17-AK$13-AK$14+MIN(AK$13,MAX(0,((('1.Inputs'!$D$37*12*IF(9=1,'1.Inputs'!$D$38,IF(9=2,'1.Inputs'!$D$39,$E17)))*$F17*(('1.Inputs'!$D$40)+(1-'1.Inputs'!$D$40)*(1+'1.Inputs'!$D$41))*(1+$G17)^(9-1))-(('1.Inputs'!$D$37*12*IF(9=1,'1.Inputs'!$D$38,IF(9=2,'1.Inputs'!$D$39,$E17)))/(1-'1.Inputs'!$D$42)*$D17*(1+$G17)^(9-1))-('1.Inputs'!$D$37*12*IF(9=1,'1.Inputs'!$D$38,IF(9=2,'1.Inputs'!$D$39,$E17)))*'1.Inputs'!$D$43*(1+$G17)^(9-1)-'1.Inputs'!$D$44*(1+$G17)^(9-1)-('1.Inputs'!$D$20/'1.Inputs'!$D$27+'1.Inputs'!$D$23/'1.Inputs'!$D$28))))*'1.Inputs'!$D$53</f>
        <v>1322667739.2334187</v>
      </c>
      <c r="AL17" s="36">
        <f ca="1">AB17-AL$13-AL$14+MIN(AL$13,MAX(0,((('1.Inputs'!$D$37*12*IF(10=1,'1.Inputs'!$D$38,IF(10=2,'1.Inputs'!$D$39,$E17)))*$F17*(('1.Inputs'!$D$40)+(1-'1.Inputs'!$D$40)*(1+'1.Inputs'!$D$41))*(1+$G17)^(10-1))-(('1.Inputs'!$D$37*12*IF(10=1,'1.Inputs'!$D$38,IF(10=2,'1.Inputs'!$D$39,$E17)))/(1-'1.Inputs'!$D$42)*$D17*(1+$G17)^(10-1))-('1.Inputs'!$D$37*12*IF(10=1,'1.Inputs'!$D$38,IF(10=2,'1.Inputs'!$D$39,$E17)))*'1.Inputs'!$D$43*(1+$G17)^(10-1)-'1.Inputs'!$D$44*(1+$G17)^(10-1)-('1.Inputs'!$D$20/'1.Inputs'!$D$27+'1.Inputs'!$D$23/'1.Inputs'!$D$28))))*'1.Inputs'!$D$53+'1.Inputs'!$D$35</f>
        <v>5027678424.4252367</v>
      </c>
      <c r="AM17" s="48">
        <f ca="1">R17+NPV('1.Inputs'!$D$55,S17:AB17)</f>
        <v>3187075613.217659</v>
      </c>
      <c r="AN17" s="48">
        <f ca="1">-('1.Inputs'!$D$24*(1-'1.Inputs'!$D$31)+'1.Inputs'!$D$35)+NPV('1.Inputs'!$D$54,AC17:AL17)</f>
        <v>1299053279.5599866</v>
      </c>
      <c r="AO17" s="36">
        <f t="shared" ca="1" si="5"/>
        <v>-3.0958603807853353</v>
      </c>
      <c r="AP17" s="36">
        <f t="shared" ca="1" si="6"/>
        <v>1.9423787965610677</v>
      </c>
      <c r="AQ17" s="36">
        <f ca="1">'1.Inputs'!$D$35+MIN(SUM($AC17:AC17),SUM($AC17:AD17),SUM($AC17:AE17),SUM($AC17:AF17),SUM($AC17:AG17),SUM($AC17:AH17),SUM($AC17:AI17),SUM($AC17:AJ17),SUM($AC17:AK17),SUM($AC17:AL17))</f>
        <v>247111007.79608452</v>
      </c>
      <c r="AR17" s="36">
        <f ca="1">IF(AP17&lt;'1.Inputs'!$D$57,1,0)</f>
        <v>0</v>
      </c>
      <c r="AS17" s="36">
        <f t="shared" ca="1" si="7"/>
        <v>0</v>
      </c>
      <c r="AV17" s="30" t="s">
        <v>380</v>
      </c>
      <c r="AY17" s="49">
        <f ca="1">COUNTIF(AM16:AM515,"&gt;0")/COUNT(AM16:AM515)</f>
        <v>0.73</v>
      </c>
      <c r="AZ17" s="49">
        <f ca="1">COUNTIF(AN16:AN515,"&gt;0")/COUNT(AN16:AN515)</f>
        <v>0.48199999999999998</v>
      </c>
    </row>
    <row r="18" spans="2:60" ht="15" customHeight="1" x14ac:dyDescent="0.25">
      <c r="B18" s="36">
        <v>3</v>
      </c>
      <c r="C18" s="36">
        <f t="shared" ca="1" si="0"/>
        <v>0.14787075218129875</v>
      </c>
      <c r="D18" s="36">
        <f t="shared" ca="1" si="1"/>
        <v>17531.596870981019</v>
      </c>
      <c r="E18" s="47">
        <f t="shared" ca="1" si="2"/>
        <v>0.76985509875437053</v>
      </c>
      <c r="F18" s="36">
        <f t="shared" ca="1" si="3"/>
        <v>29933.063707755806</v>
      </c>
      <c r="G18" s="36">
        <f t="shared" ca="1" si="4"/>
        <v>4.4755415467314479E-2</v>
      </c>
      <c r="H18" s="36">
        <f ca="1">((('1.Inputs'!$D$37*12*IF(1=1,'1.Inputs'!$D$38,IF(1=2,'1.Inputs'!$D$39,$E18)))*$F18*(('1.Inputs'!$D$40)+(1-'1.Inputs'!$D$40)*(1+'1.Inputs'!$D$41))*(1+$G18)^(1-1))*'1.Inputs'!$D$47+(('1.Inputs'!$D$37*12*IF(1=1,'1.Inputs'!$D$38,IF(1=2,'1.Inputs'!$D$39,$E18)))/(1-'1.Inputs'!$D$42)*$D18*(1+$G18)^(1-1))*('1.Inputs'!$D$48-'1.Inputs'!$D$49))/'1.Inputs'!$D$51</f>
        <v>786380527.08667278</v>
      </c>
      <c r="I18" s="36">
        <f ca="1">((('1.Inputs'!$D$37*12*IF(2=1,'1.Inputs'!$D$38,IF(2=2,'1.Inputs'!$D$39,$E18)))*$F18*(('1.Inputs'!$D$40)+(1-'1.Inputs'!$D$40)*(1+'1.Inputs'!$D$41))*(1+$G18)^(2-1))*'1.Inputs'!$D$47+(('1.Inputs'!$D$37*12*IF(2=1,'1.Inputs'!$D$38,IF(2=2,'1.Inputs'!$D$39,$E18)))/(1-'1.Inputs'!$D$42)*$D18*(1+$G18)^(2-1))*('1.Inputs'!$D$48-'1.Inputs'!$D$49))/'1.Inputs'!$D$51</f>
        <v>1150205440.0085795</v>
      </c>
      <c r="J18" s="36">
        <f ca="1">((('1.Inputs'!$D$37*12*IF(3=1,'1.Inputs'!$D$38,IF(3=2,'1.Inputs'!$D$39,$E18)))*$F18*(('1.Inputs'!$D$40)+(1-'1.Inputs'!$D$40)*(1+'1.Inputs'!$D$41))*(1+$G18)^(3-1))*'1.Inputs'!$D$47+(('1.Inputs'!$D$37*12*IF(3=1,'1.Inputs'!$D$38,IF(3=2,'1.Inputs'!$D$39,$E18)))/(1-'1.Inputs'!$D$42)*$D18*(1+$G18)^(3-1))*('1.Inputs'!$D$48-'1.Inputs'!$D$49))/'1.Inputs'!$D$51</f>
        <v>1321602947.989455</v>
      </c>
      <c r="K18" s="36">
        <f ca="1">((('1.Inputs'!$D$37*12*IF(4=1,'1.Inputs'!$D$38,IF(4=2,'1.Inputs'!$D$39,$E18)))*$F18*(('1.Inputs'!$D$40)+(1-'1.Inputs'!$D$40)*(1+'1.Inputs'!$D$41))*(1+$G18)^(4-1))*'1.Inputs'!$D$47+(('1.Inputs'!$D$37*12*IF(4=1,'1.Inputs'!$D$38,IF(4=2,'1.Inputs'!$D$39,$E18)))/(1-'1.Inputs'!$D$42)*$D18*(1+$G18)^(4-1))*('1.Inputs'!$D$48-'1.Inputs'!$D$49))/'1.Inputs'!$D$51</f>
        <v>1380751837.0095506</v>
      </c>
      <c r="L18" s="36">
        <f ca="1">((('1.Inputs'!$D$37*12*IF(5=1,'1.Inputs'!$D$38,IF(5=2,'1.Inputs'!$D$39,$E18)))*$F18*(('1.Inputs'!$D$40)+(1-'1.Inputs'!$D$40)*(1+'1.Inputs'!$D$41))*(1+$G18)^(5-1))*'1.Inputs'!$D$47+(('1.Inputs'!$D$37*12*IF(5=1,'1.Inputs'!$D$38,IF(5=2,'1.Inputs'!$D$39,$E18)))/(1-'1.Inputs'!$D$42)*$D18*(1+$G18)^(5-1))*('1.Inputs'!$D$48-'1.Inputs'!$D$49))/'1.Inputs'!$D$51</f>
        <v>1442547959.1321704</v>
      </c>
      <c r="M18" s="36">
        <f ca="1">((('1.Inputs'!$D$37*12*IF(6=1,'1.Inputs'!$D$38,IF(6=2,'1.Inputs'!$D$39,$E18)))*$F18*(('1.Inputs'!$D$40)+(1-'1.Inputs'!$D$40)*(1+'1.Inputs'!$D$41))*(1+$G18)^(6-1))*'1.Inputs'!$D$47+(('1.Inputs'!$D$37*12*IF(6=1,'1.Inputs'!$D$38,IF(6=2,'1.Inputs'!$D$39,$E18)))/(1-'1.Inputs'!$D$42)*$D18*(1+$G18)^(6-1))*('1.Inputs'!$D$48-'1.Inputs'!$D$49))/'1.Inputs'!$D$51</f>
        <v>1507109792.3746572</v>
      </c>
      <c r="N18" s="36">
        <f ca="1">((('1.Inputs'!$D$37*12*IF(7=1,'1.Inputs'!$D$38,IF(7=2,'1.Inputs'!$D$39,$E18)))*$F18*(('1.Inputs'!$D$40)+(1-'1.Inputs'!$D$40)*(1+'1.Inputs'!$D$41))*(1+$G18)^(7-1))*'1.Inputs'!$D$47+(('1.Inputs'!$D$37*12*IF(7=1,'1.Inputs'!$D$38,IF(7=2,'1.Inputs'!$D$39,$E18)))/(1-'1.Inputs'!$D$42)*$D18*(1+$G18)^(7-1))*('1.Inputs'!$D$48-'1.Inputs'!$D$49))/'1.Inputs'!$D$51</f>
        <v>1574561117.2872427</v>
      </c>
      <c r="O18" s="36">
        <f ca="1">((('1.Inputs'!$D$37*12*IF(8=1,'1.Inputs'!$D$38,IF(8=2,'1.Inputs'!$D$39,$E18)))*$F18*(('1.Inputs'!$D$40)+(1-'1.Inputs'!$D$40)*(1+'1.Inputs'!$D$41))*(1+$G18)^(8-1))*'1.Inputs'!$D$47+(('1.Inputs'!$D$37*12*IF(8=1,'1.Inputs'!$D$38,IF(8=2,'1.Inputs'!$D$39,$E18)))/(1-'1.Inputs'!$D$42)*$D18*(1+$G18)^(8-1))*('1.Inputs'!$D$48-'1.Inputs'!$D$49))/'1.Inputs'!$D$51</f>
        <v>1645031254.2701125</v>
      </c>
      <c r="P18" s="36">
        <f ca="1">((('1.Inputs'!$D$37*12*IF(9=1,'1.Inputs'!$D$38,IF(9=2,'1.Inputs'!$D$39,$E18)))*$F18*(('1.Inputs'!$D$40)+(1-'1.Inputs'!$D$40)*(1+'1.Inputs'!$D$41))*(1+$G18)^(9-1))*'1.Inputs'!$D$47+(('1.Inputs'!$D$37*12*IF(9=1,'1.Inputs'!$D$38,IF(9=2,'1.Inputs'!$D$39,$E18)))/(1-'1.Inputs'!$D$42)*$D18*(1+$G18)^(9-1))*('1.Inputs'!$D$48-'1.Inputs'!$D$49))/'1.Inputs'!$D$51</f>
        <v>1718655311.5116882</v>
      </c>
      <c r="Q18" s="36">
        <f ca="1">((('1.Inputs'!$D$37*12*IF(10=1,'1.Inputs'!$D$38,IF(10=2,'1.Inputs'!$D$39,$E18)))*$F18*(('1.Inputs'!$D$40)+(1-'1.Inputs'!$D$40)*(1+'1.Inputs'!$D$41))*(1+$G18)^(10-1))*'1.Inputs'!$D$47+(('1.Inputs'!$D$37*12*IF(10=1,'1.Inputs'!$D$38,IF(10=2,'1.Inputs'!$D$39,$E18)))/(1-'1.Inputs'!$D$42)*$D18*(1+$G18)^(10-1))*('1.Inputs'!$D$48-'1.Inputs'!$D$49))/'1.Inputs'!$D$51</f>
        <v>1795574444.0235007</v>
      </c>
      <c r="R18" s="36">
        <f>-'1.Inputs'!$D$24</f>
        <v>-2050000000</v>
      </c>
      <c r="S18" s="36">
        <f ca="1">((('1.Inputs'!$D$37*12*IF(1=1,'1.Inputs'!$D$38,IF(1=2,'1.Inputs'!$D$39,$E18)))*$F18*(('1.Inputs'!$D$40)+(1-'1.Inputs'!$D$40)*(1+'1.Inputs'!$D$41))*(1+$G18)^(1-1))-(('1.Inputs'!$D$37*12*IF(1=1,'1.Inputs'!$D$38,IF(1=2,'1.Inputs'!$D$39,$E18)))/(1-'1.Inputs'!$D$42)*$D18*(1+$G18)^(1-1))-('1.Inputs'!$D$37*12*IF(1=1,'1.Inputs'!$D$38,IF(1=2,'1.Inputs'!$D$39,$E18)))*'1.Inputs'!$D$43*(1+$G18)^(1-1)-'1.Inputs'!$D$44*(1+$G18)^(1-1)-('1.Inputs'!$D$20/'1.Inputs'!$D$27+'1.Inputs'!$D$23/'1.Inputs'!$D$28))-MAX(0,((('1.Inputs'!$D$37*12*IF(1=1,'1.Inputs'!$D$38,IF(1=2,'1.Inputs'!$D$39,$E18)))*$F18*(('1.Inputs'!$D$40)+(1-'1.Inputs'!$D$40)*(1+'1.Inputs'!$D$41))*(1+$G18)^(1-1))-(('1.Inputs'!$D$37*12*IF(1=1,'1.Inputs'!$D$38,IF(1=2,'1.Inputs'!$D$39,$E18)))/(1-'1.Inputs'!$D$42)*$D18*(1+$G18)^(1-1))-('1.Inputs'!$D$37*12*IF(1=1,'1.Inputs'!$D$38,IF(1=2,'1.Inputs'!$D$39,$E18)))*'1.Inputs'!$D$43*(1+$G18)^(1-1)-'1.Inputs'!$D$44*(1+$G18)^(1-1)-('1.Inputs'!$D$20/'1.Inputs'!$D$27+'1.Inputs'!$D$23/'1.Inputs'!$D$28)))*'1.Inputs'!$D$53+('1.Inputs'!$D$20/'1.Inputs'!$D$27+'1.Inputs'!$D$23/'1.Inputs'!$D$28)-H18</f>
        <v>-435396099.40066046</v>
      </c>
      <c r="T18" s="36">
        <f ca="1">((('1.Inputs'!$D$37*12*IF(2=1,'1.Inputs'!$D$38,IF(2=2,'1.Inputs'!$D$39,$E18)))*$F18*(('1.Inputs'!$D$40)+(1-'1.Inputs'!$D$40)*(1+'1.Inputs'!$D$41))*(1+$G18)^(2-1))-(('1.Inputs'!$D$37*12*IF(2=1,'1.Inputs'!$D$38,IF(2=2,'1.Inputs'!$D$39,$E18)))/(1-'1.Inputs'!$D$42)*$D18*(1+$G18)^(2-1))-('1.Inputs'!$D$37*12*IF(2=1,'1.Inputs'!$D$38,IF(2=2,'1.Inputs'!$D$39,$E18)))*'1.Inputs'!$D$43*(1+$G18)^(2-1)-'1.Inputs'!$D$44*(1+$G18)^(2-1)-('1.Inputs'!$D$20/'1.Inputs'!$D$27+'1.Inputs'!$D$23/'1.Inputs'!$D$28))-MAX(0,((('1.Inputs'!$D$37*12*IF(2=1,'1.Inputs'!$D$38,IF(2=2,'1.Inputs'!$D$39,$E18)))*$F18*(('1.Inputs'!$D$40)+(1-'1.Inputs'!$D$40)*(1+'1.Inputs'!$D$41))*(1+$G18)^(2-1))-(('1.Inputs'!$D$37*12*IF(2=1,'1.Inputs'!$D$38,IF(2=2,'1.Inputs'!$D$39,$E18)))/(1-'1.Inputs'!$D$42)*$D18*(1+$G18)^(2-1))-('1.Inputs'!$D$37*12*IF(2=1,'1.Inputs'!$D$38,IF(2=2,'1.Inputs'!$D$39,$E18)))*'1.Inputs'!$D$43*(1+$G18)^(2-1)-'1.Inputs'!$D$44*(1+$G18)^(2-1)-('1.Inputs'!$D$20/'1.Inputs'!$D$27+'1.Inputs'!$D$23/'1.Inputs'!$D$28)))*'1.Inputs'!$D$53+('1.Inputs'!$D$20/'1.Inputs'!$D$27+'1.Inputs'!$D$23/'1.Inputs'!$D$28)-(I18-H18)</f>
        <v>372157317.76180267</v>
      </c>
      <c r="U18" s="36">
        <f ca="1">((('1.Inputs'!$D$37*12*IF(3=1,'1.Inputs'!$D$38,IF(3=2,'1.Inputs'!$D$39,$E18)))*$F18*(('1.Inputs'!$D$40)+(1-'1.Inputs'!$D$40)*(1+'1.Inputs'!$D$41))*(1+$G18)^(3-1))-(('1.Inputs'!$D$37*12*IF(3=1,'1.Inputs'!$D$38,IF(3=2,'1.Inputs'!$D$39,$E18)))/(1-'1.Inputs'!$D$42)*$D18*(1+$G18)^(3-1))-('1.Inputs'!$D$37*12*IF(3=1,'1.Inputs'!$D$38,IF(3=2,'1.Inputs'!$D$39,$E18)))*'1.Inputs'!$D$43*(1+$G18)^(3-1)-'1.Inputs'!$D$44*(1+$G18)^(3-1)-('1.Inputs'!$D$20/'1.Inputs'!$D$27+'1.Inputs'!$D$23/'1.Inputs'!$D$28))-MAX(0,((('1.Inputs'!$D$37*12*IF(3=1,'1.Inputs'!$D$38,IF(3=2,'1.Inputs'!$D$39,$E18)))*$F18*(('1.Inputs'!$D$40)+(1-'1.Inputs'!$D$40)*(1+'1.Inputs'!$D$41))*(1+$G18)^(3-1))-(('1.Inputs'!$D$37*12*IF(3=1,'1.Inputs'!$D$38,IF(3=2,'1.Inputs'!$D$39,$E18)))/(1-'1.Inputs'!$D$42)*$D18*(1+$G18)^(3-1))-('1.Inputs'!$D$37*12*IF(3=1,'1.Inputs'!$D$38,IF(3=2,'1.Inputs'!$D$39,$E18)))*'1.Inputs'!$D$43*(1+$G18)^(3-1)-'1.Inputs'!$D$44*(1+$G18)^(3-1)-('1.Inputs'!$D$20/'1.Inputs'!$D$27+'1.Inputs'!$D$23/'1.Inputs'!$D$28)))*'1.Inputs'!$D$53+('1.Inputs'!$D$20/'1.Inputs'!$D$27+'1.Inputs'!$D$23/'1.Inputs'!$D$28)-(J18-I18)</f>
        <v>730937326.95343971</v>
      </c>
      <c r="V18" s="36">
        <f ca="1">((('1.Inputs'!$D$37*12*IF(4=1,'1.Inputs'!$D$38,IF(4=2,'1.Inputs'!$D$39,$E18)))*$F18*(('1.Inputs'!$D$40)+(1-'1.Inputs'!$D$40)*(1+'1.Inputs'!$D$41))*(1+$G18)^(4-1))-(('1.Inputs'!$D$37*12*IF(4=1,'1.Inputs'!$D$38,IF(4=2,'1.Inputs'!$D$39,$E18)))/(1-'1.Inputs'!$D$42)*$D18*(1+$G18)^(4-1))-('1.Inputs'!$D$37*12*IF(4=1,'1.Inputs'!$D$38,IF(4=2,'1.Inputs'!$D$39,$E18)))*'1.Inputs'!$D$43*(1+$G18)^(4-1)-'1.Inputs'!$D$44*(1+$G18)^(4-1)-('1.Inputs'!$D$20/'1.Inputs'!$D$27+'1.Inputs'!$D$23/'1.Inputs'!$D$28))-MAX(0,((('1.Inputs'!$D$37*12*IF(4=1,'1.Inputs'!$D$38,IF(4=2,'1.Inputs'!$D$39,$E18)))*$F18*(('1.Inputs'!$D$40)+(1-'1.Inputs'!$D$40)*(1+'1.Inputs'!$D$41))*(1+$G18)^(4-1))-(('1.Inputs'!$D$37*12*IF(4=1,'1.Inputs'!$D$38,IF(4=2,'1.Inputs'!$D$39,$E18)))/(1-'1.Inputs'!$D$42)*$D18*(1+$G18)^(4-1))-('1.Inputs'!$D$37*12*IF(4=1,'1.Inputs'!$D$38,IF(4=2,'1.Inputs'!$D$39,$E18)))*'1.Inputs'!$D$43*(1+$G18)^(4-1)-'1.Inputs'!$D$44*(1+$G18)^(4-1)-('1.Inputs'!$D$20/'1.Inputs'!$D$27+'1.Inputs'!$D$23/'1.Inputs'!$D$28)))*'1.Inputs'!$D$53+('1.Inputs'!$D$20/'1.Inputs'!$D$27+'1.Inputs'!$D$23/'1.Inputs'!$D$28)-(K18-J18)</f>
        <v>881455622.96150422</v>
      </c>
      <c r="W18" s="36">
        <f ca="1">((('1.Inputs'!$D$37*12*IF(5=1,'1.Inputs'!$D$38,IF(5=2,'1.Inputs'!$D$39,$E18)))*$F18*(('1.Inputs'!$D$40)+(1-'1.Inputs'!$D$40)*(1+'1.Inputs'!$D$41))*(1+$G18)^(5-1))-(('1.Inputs'!$D$37*12*IF(5=1,'1.Inputs'!$D$38,IF(5=2,'1.Inputs'!$D$39,$E18)))/(1-'1.Inputs'!$D$42)*$D18*(1+$G18)^(5-1))-('1.Inputs'!$D$37*12*IF(5=1,'1.Inputs'!$D$38,IF(5=2,'1.Inputs'!$D$39,$E18)))*'1.Inputs'!$D$43*(1+$G18)^(5-1)-'1.Inputs'!$D$44*(1+$G18)^(5-1)-('1.Inputs'!$D$20/'1.Inputs'!$D$27+'1.Inputs'!$D$23/'1.Inputs'!$D$28))-MAX(0,((('1.Inputs'!$D$37*12*IF(5=1,'1.Inputs'!$D$38,IF(5=2,'1.Inputs'!$D$39,$E18)))*$F18*(('1.Inputs'!$D$40)+(1-'1.Inputs'!$D$40)*(1+'1.Inputs'!$D$41))*(1+$G18)^(5-1))-(('1.Inputs'!$D$37*12*IF(5=1,'1.Inputs'!$D$38,IF(5=2,'1.Inputs'!$D$39,$E18)))/(1-'1.Inputs'!$D$42)*$D18*(1+$G18)^(5-1))-('1.Inputs'!$D$37*12*IF(5=1,'1.Inputs'!$D$38,IF(5=2,'1.Inputs'!$D$39,$E18)))*'1.Inputs'!$D$43*(1+$G18)^(5-1)-'1.Inputs'!$D$44*(1+$G18)^(5-1)-('1.Inputs'!$D$20/'1.Inputs'!$D$27+'1.Inputs'!$D$23/'1.Inputs'!$D$28)))*'1.Inputs'!$D$53+('1.Inputs'!$D$20/'1.Inputs'!$D$27+'1.Inputs'!$D$23/'1.Inputs'!$D$28)-(L18-K18)</f>
        <v>918790842.20231688</v>
      </c>
      <c r="X18" s="36">
        <f ca="1">((('1.Inputs'!$D$37*12*IF(6=1,'1.Inputs'!$D$38,IF(6=2,'1.Inputs'!$D$39,$E18)))*$F18*(('1.Inputs'!$D$40)+(1-'1.Inputs'!$D$40)*(1+'1.Inputs'!$D$41))*(1+$G18)^(6-1))-(('1.Inputs'!$D$37*12*IF(6=1,'1.Inputs'!$D$38,IF(6=2,'1.Inputs'!$D$39,$E18)))/(1-'1.Inputs'!$D$42)*$D18*(1+$G18)^(6-1))-('1.Inputs'!$D$37*12*IF(6=1,'1.Inputs'!$D$38,IF(6=2,'1.Inputs'!$D$39,$E18)))*'1.Inputs'!$D$43*(1+$G18)^(6-1)-'1.Inputs'!$D$44*(1+$G18)^(6-1)-('1.Inputs'!$D$20/'1.Inputs'!$D$27+'1.Inputs'!$D$23/'1.Inputs'!$D$28))-MAX(0,((('1.Inputs'!$D$37*12*IF(6=1,'1.Inputs'!$D$38,IF(6=2,'1.Inputs'!$D$39,$E18)))*$F18*(('1.Inputs'!$D$40)+(1-'1.Inputs'!$D$40)*(1+'1.Inputs'!$D$41))*(1+$G18)^(6-1))-(('1.Inputs'!$D$37*12*IF(6=1,'1.Inputs'!$D$38,IF(6=2,'1.Inputs'!$D$39,$E18)))/(1-'1.Inputs'!$D$42)*$D18*(1+$G18)^(6-1))-('1.Inputs'!$D$37*12*IF(6=1,'1.Inputs'!$D$38,IF(6=2,'1.Inputs'!$D$39,$E18)))*'1.Inputs'!$D$43*(1+$G18)^(6-1)-'1.Inputs'!$D$44*(1+$G18)^(6-1)-('1.Inputs'!$D$20/'1.Inputs'!$D$27+'1.Inputs'!$D$23/'1.Inputs'!$D$28)))*'1.Inputs'!$D$53+('1.Inputs'!$D$20/'1.Inputs'!$D$27+'1.Inputs'!$D$23/'1.Inputs'!$D$28)-(M18-L18)</f>
        <v>957797014.69181371</v>
      </c>
      <c r="Y18" s="36">
        <f ca="1">((('1.Inputs'!$D$37*12*IF(7=1,'1.Inputs'!$D$38,IF(7=2,'1.Inputs'!$D$39,$E18)))*$F18*(('1.Inputs'!$D$40)+(1-'1.Inputs'!$D$40)*(1+'1.Inputs'!$D$41))*(1+$G18)^(7-1))-(('1.Inputs'!$D$37*12*IF(7=1,'1.Inputs'!$D$38,IF(7=2,'1.Inputs'!$D$39,$E18)))/(1-'1.Inputs'!$D$42)*$D18*(1+$G18)^(7-1))-('1.Inputs'!$D$37*12*IF(7=1,'1.Inputs'!$D$38,IF(7=2,'1.Inputs'!$D$39,$E18)))*'1.Inputs'!$D$43*(1+$G18)^(7-1)-'1.Inputs'!$D$44*(1+$G18)^(7-1)-('1.Inputs'!$D$20/'1.Inputs'!$D$27+'1.Inputs'!$D$23/'1.Inputs'!$D$28))-MAX(0,((('1.Inputs'!$D$37*12*IF(7=1,'1.Inputs'!$D$38,IF(7=2,'1.Inputs'!$D$39,$E18)))*$F18*(('1.Inputs'!$D$40)+(1-'1.Inputs'!$D$40)*(1+'1.Inputs'!$D$41))*(1+$G18)^(7-1))-(('1.Inputs'!$D$37*12*IF(7=1,'1.Inputs'!$D$38,IF(7=2,'1.Inputs'!$D$39,$E18)))/(1-'1.Inputs'!$D$42)*$D18*(1+$G18)^(7-1))-('1.Inputs'!$D$37*12*IF(7=1,'1.Inputs'!$D$38,IF(7=2,'1.Inputs'!$D$39,$E18)))*'1.Inputs'!$D$43*(1+$G18)^(7-1)-'1.Inputs'!$D$44*(1+$G18)^(7-1)-('1.Inputs'!$D$20/'1.Inputs'!$D$27+'1.Inputs'!$D$23/'1.Inputs'!$D$28)))*'1.Inputs'!$D$53+('1.Inputs'!$D$20/'1.Inputs'!$D$27+'1.Inputs'!$D$23/'1.Inputs'!$D$28)-(N18-M18)</f>
        <v>998548924.63686967</v>
      </c>
      <c r="Z18" s="36">
        <f ca="1">((('1.Inputs'!$D$37*12*IF(8=1,'1.Inputs'!$D$38,IF(8=2,'1.Inputs'!$D$39,$E18)))*$F18*(('1.Inputs'!$D$40)+(1-'1.Inputs'!$D$40)*(1+'1.Inputs'!$D$41))*(1+$G18)^(8-1))-(('1.Inputs'!$D$37*12*IF(8=1,'1.Inputs'!$D$38,IF(8=2,'1.Inputs'!$D$39,$E18)))/(1-'1.Inputs'!$D$42)*$D18*(1+$G18)^(8-1))-('1.Inputs'!$D$37*12*IF(8=1,'1.Inputs'!$D$38,IF(8=2,'1.Inputs'!$D$39,$E18)))*'1.Inputs'!$D$43*(1+$G18)^(8-1)-'1.Inputs'!$D$44*(1+$G18)^(8-1)-('1.Inputs'!$D$20/'1.Inputs'!$D$27+'1.Inputs'!$D$23/'1.Inputs'!$D$28))-MAX(0,((('1.Inputs'!$D$37*12*IF(8=1,'1.Inputs'!$D$38,IF(8=2,'1.Inputs'!$D$39,$E18)))*$F18*(('1.Inputs'!$D$40)+(1-'1.Inputs'!$D$40)*(1+'1.Inputs'!$D$41))*(1+$G18)^(8-1))-(('1.Inputs'!$D$37*12*IF(8=1,'1.Inputs'!$D$38,IF(8=2,'1.Inputs'!$D$39,$E18)))/(1-'1.Inputs'!$D$42)*$D18*(1+$G18)^(8-1))-('1.Inputs'!$D$37*12*IF(8=1,'1.Inputs'!$D$38,IF(8=2,'1.Inputs'!$D$39,$E18)))*'1.Inputs'!$D$43*(1+$G18)^(8-1)-'1.Inputs'!$D$44*(1+$G18)^(8-1)-('1.Inputs'!$D$20/'1.Inputs'!$D$27+'1.Inputs'!$D$23/'1.Inputs'!$D$28)))*'1.Inputs'!$D$53+('1.Inputs'!$D$20/'1.Inputs'!$D$27+'1.Inputs'!$D$23/'1.Inputs'!$D$28)-(O18-N18)</f>
        <v>1041124703.2426009</v>
      </c>
      <c r="AA18" s="36">
        <f ca="1">((('1.Inputs'!$D$37*12*IF(9=1,'1.Inputs'!$D$38,IF(9=2,'1.Inputs'!$D$39,$E18)))*$F18*(('1.Inputs'!$D$40)+(1-'1.Inputs'!$D$40)*(1+'1.Inputs'!$D$41))*(1+$G18)^(9-1))-(('1.Inputs'!$D$37*12*IF(9=1,'1.Inputs'!$D$38,IF(9=2,'1.Inputs'!$D$39,$E18)))/(1-'1.Inputs'!$D$42)*$D18*(1+$G18)^(9-1))-('1.Inputs'!$D$37*12*IF(9=1,'1.Inputs'!$D$38,IF(9=2,'1.Inputs'!$D$39,$E18)))*'1.Inputs'!$D$43*(1+$G18)^(9-1)-'1.Inputs'!$D$44*(1+$G18)^(9-1)-('1.Inputs'!$D$20/'1.Inputs'!$D$27+'1.Inputs'!$D$23/'1.Inputs'!$D$28))-MAX(0,((('1.Inputs'!$D$37*12*IF(9=1,'1.Inputs'!$D$38,IF(9=2,'1.Inputs'!$D$39,$E18)))*$F18*(('1.Inputs'!$D$40)+(1-'1.Inputs'!$D$40)*(1+'1.Inputs'!$D$41))*(1+$G18)^(9-1))-(('1.Inputs'!$D$37*12*IF(9=1,'1.Inputs'!$D$38,IF(9=2,'1.Inputs'!$D$39,$E18)))/(1-'1.Inputs'!$D$42)*$D18*(1+$G18)^(9-1))-('1.Inputs'!$D$37*12*IF(9=1,'1.Inputs'!$D$38,IF(9=2,'1.Inputs'!$D$39,$E18)))*'1.Inputs'!$D$43*(1+$G18)^(9-1)-'1.Inputs'!$D$44*(1+$G18)^(9-1)-('1.Inputs'!$D$20/'1.Inputs'!$D$27+'1.Inputs'!$D$23/'1.Inputs'!$D$28)))*'1.Inputs'!$D$53+('1.Inputs'!$D$20/'1.Inputs'!$D$27+'1.Inputs'!$D$23/'1.Inputs'!$D$28)-(P18-O18)</f>
        <v>1085605978.5086782</v>
      </c>
      <c r="AB18" s="36">
        <f ca="1">((('1.Inputs'!$D$37*12*IF(10=1,'1.Inputs'!$D$38,IF(10=2,'1.Inputs'!$D$39,$E18)))*$F18*(('1.Inputs'!$D$40)+(1-'1.Inputs'!$D$40)*(1+'1.Inputs'!$D$41))*(1+$G18)^(10-1))-(('1.Inputs'!$D$37*12*IF(10=1,'1.Inputs'!$D$38,IF(10=2,'1.Inputs'!$D$39,$E18)))/(1-'1.Inputs'!$D$42)*$D18*(1+$G18)^(10-1))-('1.Inputs'!$D$37*12*IF(10=1,'1.Inputs'!$D$38,IF(10=2,'1.Inputs'!$D$39,$E18)))*'1.Inputs'!$D$43*(1+$G18)^(10-1)-'1.Inputs'!$D$44*(1+$G18)^(10-1)-('1.Inputs'!$D$20/'1.Inputs'!$D$27+'1.Inputs'!$D$23/'1.Inputs'!$D$28))-MAX(0,((('1.Inputs'!$D$37*12*IF(10=1,'1.Inputs'!$D$38,IF(10=2,'1.Inputs'!$D$39,$E18)))*$F18*(('1.Inputs'!$D$40)+(1-'1.Inputs'!$D$40)*(1+'1.Inputs'!$D$41))*(1+$G18)^(10-1))-(('1.Inputs'!$D$37*12*IF(10=1,'1.Inputs'!$D$38,IF(10=2,'1.Inputs'!$D$39,$E18)))/(1-'1.Inputs'!$D$42)*$D18*(1+$G18)^(10-1))-('1.Inputs'!$D$37*12*IF(10=1,'1.Inputs'!$D$38,IF(10=2,'1.Inputs'!$D$39,$E18)))*'1.Inputs'!$D$43*(1+$G18)^(10-1)-'1.Inputs'!$D$44*(1+$G18)^(10-1)-('1.Inputs'!$D$20/'1.Inputs'!$D$27+'1.Inputs'!$D$23/'1.Inputs'!$D$28)))*'1.Inputs'!$D$53+('1.Inputs'!$D$20/'1.Inputs'!$D$27+'1.Inputs'!$D$23/'1.Inputs'!$D$28)-(Q18-P18)+(('1.Inputs'!$D$20+'1.Inputs'!$D$23-('1.Inputs'!$D$20/'1.Inputs'!$D$27+'1.Inputs'!$D$23/'1.Inputs'!$D$28)*'1.Inputs'!$D$10)*'1.Inputs'!$D$60+'1.Inputs'!$D$19*'1.Inputs'!$D$59+Q18)</f>
        <v>3627652475.7533045</v>
      </c>
      <c r="AC18" s="36">
        <f ca="1">S18-AC$13-AC$14+MIN(AC$13,MAX(0,((('1.Inputs'!$D$37*12*IF(1=1,'1.Inputs'!$D$38,IF(1=2,'1.Inputs'!$D$39,$E18)))*$F18*(('1.Inputs'!$D$40)+(1-'1.Inputs'!$D$40)*(1+'1.Inputs'!$D$41))*(1+$G18)^(1-1))-(('1.Inputs'!$D$37*12*IF(1=1,'1.Inputs'!$D$38,IF(1=2,'1.Inputs'!$D$39,$E18)))/(1-'1.Inputs'!$D$42)*$D18*(1+$G18)^(1-1))-('1.Inputs'!$D$37*12*IF(1=1,'1.Inputs'!$D$38,IF(1=2,'1.Inputs'!$D$39,$E18)))*'1.Inputs'!$D$43*(1+$G18)^(1-1)-'1.Inputs'!$D$44*(1+$G18)^(1-1)-('1.Inputs'!$D$20/'1.Inputs'!$D$27+'1.Inputs'!$D$23/'1.Inputs'!$D$28))))*'1.Inputs'!$D$53</f>
        <v>-531336099.40066051</v>
      </c>
      <c r="AD18" s="36">
        <f ca="1">T18-AD$13-AD$14+MIN(AD$13,MAX(0,((('1.Inputs'!$D$37*12*IF(2=1,'1.Inputs'!$D$38,IF(2=2,'1.Inputs'!$D$39,$E18)))*$F18*(('1.Inputs'!$D$40)+(1-'1.Inputs'!$D$40)*(1+'1.Inputs'!$D$41))*(1+$G18)^(2-1))-(('1.Inputs'!$D$37*12*IF(2=1,'1.Inputs'!$D$38,IF(2=2,'1.Inputs'!$D$39,$E18)))/(1-'1.Inputs'!$D$42)*$D18*(1+$G18)^(2-1))-('1.Inputs'!$D$37*12*IF(2=1,'1.Inputs'!$D$38,IF(2=2,'1.Inputs'!$D$39,$E18)))*'1.Inputs'!$D$43*(1+$G18)^(2-1)-'1.Inputs'!$D$44*(1+$G18)^(2-1)-('1.Inputs'!$D$20/'1.Inputs'!$D$27+'1.Inputs'!$D$23/'1.Inputs'!$D$28))))*'1.Inputs'!$D$53</f>
        <v>276217317.76180267</v>
      </c>
      <c r="AE18" s="36">
        <f ca="1">U18-AE$13-AE$14+MIN(AE$13,MAX(0,((('1.Inputs'!$D$37*12*IF(3=1,'1.Inputs'!$D$38,IF(3=2,'1.Inputs'!$D$39,$E18)))*$F18*(('1.Inputs'!$D$40)+(1-'1.Inputs'!$D$40)*(1+'1.Inputs'!$D$41))*(1+$G18)^(3-1))-(('1.Inputs'!$D$37*12*IF(3=1,'1.Inputs'!$D$38,IF(3=2,'1.Inputs'!$D$39,$E18)))/(1-'1.Inputs'!$D$42)*$D18*(1+$G18)^(3-1))-('1.Inputs'!$D$37*12*IF(3=1,'1.Inputs'!$D$38,IF(3=2,'1.Inputs'!$D$39,$E18)))*'1.Inputs'!$D$43*(1+$G18)^(3-1)-'1.Inputs'!$D$44*(1+$G18)^(3-1)-('1.Inputs'!$D$20/'1.Inputs'!$D$27+'1.Inputs'!$D$23/'1.Inputs'!$D$28))))*'1.Inputs'!$D$53</f>
        <v>388997326.95343971</v>
      </c>
      <c r="AF18" s="36">
        <f ca="1">V18-AF$13-AF$14+MIN(AF$13,MAX(0,((('1.Inputs'!$D$37*12*IF(4=1,'1.Inputs'!$D$38,IF(4=2,'1.Inputs'!$D$39,$E18)))*$F18*(('1.Inputs'!$D$40)+(1-'1.Inputs'!$D$40)*(1+'1.Inputs'!$D$41))*(1+$G18)^(4-1))-(('1.Inputs'!$D$37*12*IF(4=1,'1.Inputs'!$D$38,IF(4=2,'1.Inputs'!$D$39,$E18)))/(1-'1.Inputs'!$D$42)*$D18*(1+$G18)^(4-1))-('1.Inputs'!$D$37*12*IF(4=1,'1.Inputs'!$D$38,IF(4=2,'1.Inputs'!$D$39,$E18)))*'1.Inputs'!$D$43*(1+$G18)^(4-1)-'1.Inputs'!$D$44*(1+$G18)^(4-1)-('1.Inputs'!$D$20/'1.Inputs'!$D$27+'1.Inputs'!$D$23/'1.Inputs'!$D$28))))*'1.Inputs'!$D$53</f>
        <v>558703622.96150422</v>
      </c>
      <c r="AG18" s="36">
        <f ca="1">W18-AG$13-AG$14+MIN(AG$13,MAX(0,((('1.Inputs'!$D$37*12*IF(5=1,'1.Inputs'!$D$38,IF(5=2,'1.Inputs'!$D$39,$E18)))*$F18*(('1.Inputs'!$D$40)+(1-'1.Inputs'!$D$40)*(1+'1.Inputs'!$D$41))*(1+$G18)^(5-1))-(('1.Inputs'!$D$37*12*IF(5=1,'1.Inputs'!$D$38,IF(5=2,'1.Inputs'!$D$39,$E18)))/(1-'1.Inputs'!$D$42)*$D18*(1+$G18)^(5-1))-('1.Inputs'!$D$37*12*IF(5=1,'1.Inputs'!$D$38,IF(5=2,'1.Inputs'!$D$39,$E18)))*'1.Inputs'!$D$43*(1+$G18)^(5-1)-'1.Inputs'!$D$44*(1+$G18)^(5-1)-('1.Inputs'!$D$20/'1.Inputs'!$D$27+'1.Inputs'!$D$23/'1.Inputs'!$D$28))))*'1.Inputs'!$D$53</f>
        <v>615226842.20231688</v>
      </c>
      <c r="AH18" s="36">
        <f ca="1">X18-AH$13-AH$14+MIN(AH$13,MAX(0,((('1.Inputs'!$D$37*12*IF(6=1,'1.Inputs'!$D$38,IF(6=2,'1.Inputs'!$D$39,$E18)))*$F18*(('1.Inputs'!$D$40)+(1-'1.Inputs'!$D$40)*(1+'1.Inputs'!$D$41))*(1+$G18)^(6-1))-(('1.Inputs'!$D$37*12*IF(6=1,'1.Inputs'!$D$38,IF(6=2,'1.Inputs'!$D$39,$E18)))/(1-'1.Inputs'!$D$42)*$D18*(1+$G18)^(6-1))-('1.Inputs'!$D$37*12*IF(6=1,'1.Inputs'!$D$38,IF(6=2,'1.Inputs'!$D$39,$E18)))*'1.Inputs'!$D$43*(1+$G18)^(6-1)-'1.Inputs'!$D$44*(1+$G18)^(6-1)-('1.Inputs'!$D$20/'1.Inputs'!$D$27+'1.Inputs'!$D$23/'1.Inputs'!$D$28))))*'1.Inputs'!$D$53</f>
        <v>673421014.69181371</v>
      </c>
      <c r="AI18" s="36">
        <f ca="1">Y18-AI$13-AI$14+MIN(AI$13,MAX(0,((('1.Inputs'!$D$37*12*IF(7=1,'1.Inputs'!$D$38,IF(7=2,'1.Inputs'!$D$39,$E18)))*$F18*(('1.Inputs'!$D$40)+(1-'1.Inputs'!$D$40)*(1+'1.Inputs'!$D$41))*(1+$G18)^(7-1))-(('1.Inputs'!$D$37*12*IF(7=1,'1.Inputs'!$D$38,IF(7=2,'1.Inputs'!$D$39,$E18)))/(1-'1.Inputs'!$D$42)*$D18*(1+$G18)^(7-1))-('1.Inputs'!$D$37*12*IF(7=1,'1.Inputs'!$D$38,IF(7=2,'1.Inputs'!$D$39,$E18)))*'1.Inputs'!$D$43*(1+$G18)^(7-1)-'1.Inputs'!$D$44*(1+$G18)^(7-1)-('1.Inputs'!$D$20/'1.Inputs'!$D$27+'1.Inputs'!$D$23/'1.Inputs'!$D$28))))*'1.Inputs'!$D$53</f>
        <v>733360924.63686967</v>
      </c>
      <c r="AJ18" s="36">
        <f ca="1">Z18-AJ$13-AJ$14+MIN(AJ$13,MAX(0,((('1.Inputs'!$D$37*12*IF(8=1,'1.Inputs'!$D$38,IF(8=2,'1.Inputs'!$D$39,$E18)))*$F18*(('1.Inputs'!$D$40)+(1-'1.Inputs'!$D$40)*(1+'1.Inputs'!$D$41))*(1+$G18)^(8-1))-(('1.Inputs'!$D$37*12*IF(8=1,'1.Inputs'!$D$38,IF(8=2,'1.Inputs'!$D$39,$E18)))/(1-'1.Inputs'!$D$42)*$D18*(1+$G18)^(8-1))-('1.Inputs'!$D$37*12*IF(8=1,'1.Inputs'!$D$38,IF(8=2,'1.Inputs'!$D$39,$E18)))*'1.Inputs'!$D$43*(1+$G18)^(8-1)-'1.Inputs'!$D$44*(1+$G18)^(8-1)-('1.Inputs'!$D$20/'1.Inputs'!$D$27+'1.Inputs'!$D$23/'1.Inputs'!$D$28))))*'1.Inputs'!$D$53</f>
        <v>1041124703.2426009</v>
      </c>
      <c r="AK18" s="36">
        <f ca="1">AA18-AK$13-AK$14+MIN(AK$13,MAX(0,((('1.Inputs'!$D$37*12*IF(9=1,'1.Inputs'!$D$38,IF(9=2,'1.Inputs'!$D$39,$E18)))*$F18*(('1.Inputs'!$D$40)+(1-'1.Inputs'!$D$40)*(1+'1.Inputs'!$D$41))*(1+$G18)^(9-1))-(('1.Inputs'!$D$37*12*IF(9=1,'1.Inputs'!$D$38,IF(9=2,'1.Inputs'!$D$39,$E18)))/(1-'1.Inputs'!$D$42)*$D18*(1+$G18)^(9-1))-('1.Inputs'!$D$37*12*IF(9=1,'1.Inputs'!$D$38,IF(9=2,'1.Inputs'!$D$39,$E18)))*'1.Inputs'!$D$43*(1+$G18)^(9-1)-'1.Inputs'!$D$44*(1+$G18)^(9-1)-('1.Inputs'!$D$20/'1.Inputs'!$D$27+'1.Inputs'!$D$23/'1.Inputs'!$D$28))))*'1.Inputs'!$D$53</f>
        <v>1085605978.5086782</v>
      </c>
      <c r="AL18" s="36">
        <f ca="1">AB18-AL$13-AL$14+MIN(AL$13,MAX(0,((('1.Inputs'!$D$37*12*IF(10=1,'1.Inputs'!$D$38,IF(10=2,'1.Inputs'!$D$39,$E18)))*$F18*(('1.Inputs'!$D$40)+(1-'1.Inputs'!$D$40)*(1+'1.Inputs'!$D$41))*(1+$G18)^(10-1))-(('1.Inputs'!$D$37*12*IF(10=1,'1.Inputs'!$D$38,IF(10=2,'1.Inputs'!$D$39,$E18)))/(1-'1.Inputs'!$D$42)*$D18*(1+$G18)^(10-1))-('1.Inputs'!$D$37*12*IF(10=1,'1.Inputs'!$D$38,IF(10=2,'1.Inputs'!$D$39,$E18)))*'1.Inputs'!$D$43*(1+$G18)^(10-1)-'1.Inputs'!$D$44*(1+$G18)^(10-1)-('1.Inputs'!$D$20/'1.Inputs'!$D$27+'1.Inputs'!$D$23/'1.Inputs'!$D$28))))*'1.Inputs'!$D$53+'1.Inputs'!$D$35</f>
        <v>4427652475.7533045</v>
      </c>
      <c r="AM18" s="48">
        <f ca="1">R18+NPV('1.Inputs'!$D$55,S18:AB18)</f>
        <v>2410295831.5869379</v>
      </c>
      <c r="AN18" s="48">
        <f ca="1">-('1.Inputs'!$D$24*(1-'1.Inputs'!$D$31)+'1.Inputs'!$D$35)+NPV('1.Inputs'!$D$54,AC18:AL18)</f>
        <v>769319523.7994709</v>
      </c>
      <c r="AO18" s="36">
        <f t="shared" ca="1" si="5"/>
        <v>-2.9498380718201926</v>
      </c>
      <c r="AP18" s="36">
        <f t="shared" ca="1" si="6"/>
        <v>1.8570562168532514</v>
      </c>
      <c r="AQ18" s="36">
        <f ca="1">'1.Inputs'!$D$35+MIN(SUM($AC18:AC18),SUM($AC18:AD18),SUM($AC18:AE18),SUM($AC18:AF18),SUM($AC18:AG18),SUM($AC18:AH18),SUM($AC18:AI18),SUM($AC18:AJ18),SUM($AC18:AK18),SUM($AC18:AL18))</f>
        <v>268663900.59933949</v>
      </c>
      <c r="AR18" s="36">
        <f ca="1">IF(AP18&lt;'1.Inputs'!$D$57,1,0)</f>
        <v>0</v>
      </c>
      <c r="AS18" s="36">
        <f t="shared" ca="1" si="7"/>
        <v>0</v>
      </c>
      <c r="AV18" s="30" t="s">
        <v>381</v>
      </c>
      <c r="AY18" s="50">
        <f ca="1">STDEVP(AM16:AM515)/AVERAGE(AM16:AM515)</f>
        <v>1.7026373995084221</v>
      </c>
      <c r="AZ18" s="50">
        <f ca="1">STDEVP(AN16:AN515)/ABS(AVERAGE(AN16:AN515))</f>
        <v>32.153196475321259</v>
      </c>
      <c r="BB18" s="73" t="s">
        <v>382</v>
      </c>
      <c r="BC18" s="73"/>
      <c r="BD18" s="73"/>
      <c r="BE18" s="73"/>
      <c r="BF18" s="73"/>
      <c r="BG18" s="73"/>
      <c r="BH18" s="73"/>
    </row>
    <row r="19" spans="2:60" ht="15" customHeight="1" x14ac:dyDescent="0.25">
      <c r="B19" s="36">
        <v>4</v>
      </c>
      <c r="C19" s="36">
        <f t="shared" ca="1" si="0"/>
        <v>0.79495258932159685</v>
      </c>
      <c r="D19" s="36">
        <f t="shared" ca="1" si="1"/>
        <v>18048.189512229586</v>
      </c>
      <c r="E19" s="47">
        <f t="shared" ca="1" si="2"/>
        <v>0.86380631597370205</v>
      </c>
      <c r="F19" s="36">
        <f t="shared" ca="1" si="3"/>
        <v>33260.579195075174</v>
      </c>
      <c r="G19" s="36">
        <f t="shared" ca="1" si="4"/>
        <v>4.1725698459494746E-2</v>
      </c>
      <c r="H19" s="36">
        <f ca="1">((('1.Inputs'!$D$37*12*IF(1=1,'1.Inputs'!$D$38,IF(1=2,'1.Inputs'!$D$39,$E19)))*$F19*(('1.Inputs'!$D$40)+(1-'1.Inputs'!$D$40)*(1+'1.Inputs'!$D$41))*(1+$G19)^(1-1))*'1.Inputs'!$D$47+(('1.Inputs'!$D$37*12*IF(1=1,'1.Inputs'!$D$38,IF(1=2,'1.Inputs'!$D$39,$E19)))/(1-'1.Inputs'!$D$42)*$D19*(1+$G19)^(1-1))*('1.Inputs'!$D$48-'1.Inputs'!$D$49))/'1.Inputs'!$D$51</f>
        <v>865065083.77838683</v>
      </c>
      <c r="I19" s="36">
        <f ca="1">((('1.Inputs'!$D$37*12*IF(2=1,'1.Inputs'!$D$38,IF(2=2,'1.Inputs'!$D$39,$E19)))*$F19*(('1.Inputs'!$D$40)+(1-'1.Inputs'!$D$40)*(1+'1.Inputs'!$D$41))*(1+$G19)^(2-1))*'1.Inputs'!$D$47+(('1.Inputs'!$D$37*12*IF(2=1,'1.Inputs'!$D$38,IF(2=2,'1.Inputs'!$D$39,$E19)))/(1-'1.Inputs'!$D$42)*$D19*(1+$G19)^(2-1))*('1.Inputs'!$D$48-'1.Inputs'!$D$49))/'1.Inputs'!$D$51</f>
        <v>1261624740.0567458</v>
      </c>
      <c r="J19" s="36">
        <f ca="1">((('1.Inputs'!$D$37*12*IF(3=1,'1.Inputs'!$D$38,IF(3=2,'1.Inputs'!$D$39,$E19)))*$F19*(('1.Inputs'!$D$40)+(1-'1.Inputs'!$D$40)*(1+'1.Inputs'!$D$41))*(1+$G19)^(3-1))*'1.Inputs'!$D$47+(('1.Inputs'!$D$37*12*IF(3=1,'1.Inputs'!$D$38,IF(3=2,'1.Inputs'!$D$39,$E19)))/(1-'1.Inputs'!$D$42)*$D19*(1+$G19)^(3-1))*('1.Inputs'!$D$48-'1.Inputs'!$D$49))/'1.Inputs'!$D$51</f>
        <v>1621817229.688503</v>
      </c>
      <c r="K19" s="36">
        <f ca="1">((('1.Inputs'!$D$37*12*IF(4=1,'1.Inputs'!$D$38,IF(4=2,'1.Inputs'!$D$39,$E19)))*$F19*(('1.Inputs'!$D$40)+(1-'1.Inputs'!$D$40)*(1+'1.Inputs'!$D$41))*(1+$G19)^(4-1))*'1.Inputs'!$D$47+(('1.Inputs'!$D$37*12*IF(4=1,'1.Inputs'!$D$38,IF(4=2,'1.Inputs'!$D$39,$E19)))/(1-'1.Inputs'!$D$42)*$D19*(1+$G19)^(4-1))*('1.Inputs'!$D$48-'1.Inputs'!$D$49))/'1.Inputs'!$D$51</f>
        <v>1689488686.3708985</v>
      </c>
      <c r="L19" s="36">
        <f ca="1">((('1.Inputs'!$D$37*12*IF(5=1,'1.Inputs'!$D$38,IF(5=2,'1.Inputs'!$D$39,$E19)))*$F19*(('1.Inputs'!$D$40)+(1-'1.Inputs'!$D$40)*(1+'1.Inputs'!$D$41))*(1+$G19)^(5-1))*'1.Inputs'!$D$47+(('1.Inputs'!$D$37*12*IF(5=1,'1.Inputs'!$D$38,IF(5=2,'1.Inputs'!$D$39,$E19)))/(1-'1.Inputs'!$D$42)*$D19*(1+$G19)^(5-1))*('1.Inputs'!$D$48-'1.Inputs'!$D$49))/'1.Inputs'!$D$51</f>
        <v>1759983781.8491385</v>
      </c>
      <c r="M19" s="36">
        <f ca="1">((('1.Inputs'!$D$37*12*IF(6=1,'1.Inputs'!$D$38,IF(6=2,'1.Inputs'!$D$39,$E19)))*$F19*(('1.Inputs'!$D$40)+(1-'1.Inputs'!$D$40)*(1+'1.Inputs'!$D$41))*(1+$G19)^(6-1))*'1.Inputs'!$D$47+(('1.Inputs'!$D$37*12*IF(6=1,'1.Inputs'!$D$38,IF(6=2,'1.Inputs'!$D$39,$E19)))/(1-'1.Inputs'!$D$42)*$D19*(1+$G19)^(6-1))*('1.Inputs'!$D$48-'1.Inputs'!$D$49))/'1.Inputs'!$D$51</f>
        <v>1833420334.4241765</v>
      </c>
      <c r="N19" s="36">
        <f ca="1">((('1.Inputs'!$D$37*12*IF(7=1,'1.Inputs'!$D$38,IF(7=2,'1.Inputs'!$D$39,$E19)))*$F19*(('1.Inputs'!$D$40)+(1-'1.Inputs'!$D$40)*(1+'1.Inputs'!$D$41))*(1+$G19)^(7-1))*'1.Inputs'!$D$47+(('1.Inputs'!$D$37*12*IF(7=1,'1.Inputs'!$D$38,IF(7=2,'1.Inputs'!$D$39,$E19)))/(1-'1.Inputs'!$D$42)*$D19*(1+$G19)^(7-1))*('1.Inputs'!$D$48-'1.Inputs'!$D$49))/'1.Inputs'!$D$51</f>
        <v>1909921078.4478655</v>
      </c>
      <c r="O19" s="36">
        <f ca="1">((('1.Inputs'!$D$37*12*IF(8=1,'1.Inputs'!$D$38,IF(8=2,'1.Inputs'!$D$39,$E19)))*$F19*(('1.Inputs'!$D$40)+(1-'1.Inputs'!$D$40)*(1+'1.Inputs'!$D$41))*(1+$G19)^(8-1))*'1.Inputs'!$D$47+(('1.Inputs'!$D$37*12*IF(8=1,'1.Inputs'!$D$38,IF(8=2,'1.Inputs'!$D$39,$E19)))/(1-'1.Inputs'!$D$42)*$D19*(1+$G19)^(8-1))*('1.Inputs'!$D$48-'1.Inputs'!$D$49))/'1.Inputs'!$D$51</f>
        <v>1989613869.4486139</v>
      </c>
      <c r="P19" s="36">
        <f ca="1">((('1.Inputs'!$D$37*12*IF(9=1,'1.Inputs'!$D$38,IF(9=2,'1.Inputs'!$D$39,$E19)))*$F19*(('1.Inputs'!$D$40)+(1-'1.Inputs'!$D$40)*(1+'1.Inputs'!$D$41))*(1+$G19)^(9-1))*'1.Inputs'!$D$47+(('1.Inputs'!$D$37*12*IF(9=1,'1.Inputs'!$D$38,IF(9=2,'1.Inputs'!$D$39,$E19)))/(1-'1.Inputs'!$D$42)*$D19*(1+$G19)^(9-1))*('1.Inputs'!$D$48-'1.Inputs'!$D$49))/'1.Inputs'!$D$51</f>
        <v>2072631897.8160553</v>
      </c>
      <c r="Q19" s="36">
        <f ca="1">((('1.Inputs'!$D$37*12*IF(10=1,'1.Inputs'!$D$38,IF(10=2,'1.Inputs'!$D$39,$E19)))*$F19*(('1.Inputs'!$D$40)+(1-'1.Inputs'!$D$40)*(1+'1.Inputs'!$D$41))*(1+$G19)^(10-1))*'1.Inputs'!$D$47+(('1.Inputs'!$D$37*12*IF(10=1,'1.Inputs'!$D$38,IF(10=2,'1.Inputs'!$D$39,$E19)))/(1-'1.Inputs'!$D$42)*$D19*(1+$G19)^(10-1))*('1.Inputs'!$D$48-'1.Inputs'!$D$49))/'1.Inputs'!$D$51</f>
        <v>2159113911.4018583</v>
      </c>
      <c r="R19" s="36">
        <f>-'1.Inputs'!$D$24</f>
        <v>-2050000000</v>
      </c>
      <c r="S19" s="36">
        <f ca="1">((('1.Inputs'!$D$37*12*IF(1=1,'1.Inputs'!$D$38,IF(1=2,'1.Inputs'!$D$39,$E19)))*$F19*(('1.Inputs'!$D$40)+(1-'1.Inputs'!$D$40)*(1+'1.Inputs'!$D$41))*(1+$G19)^(1-1))-(('1.Inputs'!$D$37*12*IF(1=1,'1.Inputs'!$D$38,IF(1=2,'1.Inputs'!$D$39,$E19)))/(1-'1.Inputs'!$D$42)*$D19*(1+$G19)^(1-1))-('1.Inputs'!$D$37*12*IF(1=1,'1.Inputs'!$D$38,IF(1=2,'1.Inputs'!$D$39,$E19)))*'1.Inputs'!$D$43*(1+$G19)^(1-1)-'1.Inputs'!$D$44*(1+$G19)^(1-1)-('1.Inputs'!$D$20/'1.Inputs'!$D$27+'1.Inputs'!$D$23/'1.Inputs'!$D$28))-MAX(0,((('1.Inputs'!$D$37*12*IF(1=1,'1.Inputs'!$D$38,IF(1=2,'1.Inputs'!$D$39,$E19)))*$F19*(('1.Inputs'!$D$40)+(1-'1.Inputs'!$D$40)*(1+'1.Inputs'!$D$41))*(1+$G19)^(1-1))-(('1.Inputs'!$D$37*12*IF(1=1,'1.Inputs'!$D$38,IF(1=2,'1.Inputs'!$D$39,$E19)))/(1-'1.Inputs'!$D$42)*$D19*(1+$G19)^(1-1))-('1.Inputs'!$D$37*12*IF(1=1,'1.Inputs'!$D$38,IF(1=2,'1.Inputs'!$D$39,$E19)))*'1.Inputs'!$D$43*(1+$G19)^(1-1)-'1.Inputs'!$D$44*(1+$G19)^(1-1)-('1.Inputs'!$D$20/'1.Inputs'!$D$27+'1.Inputs'!$D$23/'1.Inputs'!$D$28)))*'1.Inputs'!$D$53+('1.Inputs'!$D$20/'1.Inputs'!$D$27+'1.Inputs'!$D$23/'1.Inputs'!$D$28)-H19</f>
        <v>-268635010.02119577</v>
      </c>
      <c r="T19" s="36">
        <f ca="1">((('1.Inputs'!$D$37*12*IF(2=1,'1.Inputs'!$D$38,IF(2=2,'1.Inputs'!$D$39,$E19)))*$F19*(('1.Inputs'!$D$40)+(1-'1.Inputs'!$D$40)*(1+'1.Inputs'!$D$41))*(1+$G19)^(2-1))-(('1.Inputs'!$D$37*12*IF(2=1,'1.Inputs'!$D$38,IF(2=2,'1.Inputs'!$D$39,$E19)))/(1-'1.Inputs'!$D$42)*$D19*(1+$G19)^(2-1))-('1.Inputs'!$D$37*12*IF(2=1,'1.Inputs'!$D$38,IF(2=2,'1.Inputs'!$D$39,$E19)))*'1.Inputs'!$D$43*(1+$G19)^(2-1)-'1.Inputs'!$D$44*(1+$G19)^(2-1)-('1.Inputs'!$D$20/'1.Inputs'!$D$27+'1.Inputs'!$D$23/'1.Inputs'!$D$28))-MAX(0,((('1.Inputs'!$D$37*12*IF(2=1,'1.Inputs'!$D$38,IF(2=2,'1.Inputs'!$D$39,$E19)))*$F19*(('1.Inputs'!$D$40)+(1-'1.Inputs'!$D$40)*(1+'1.Inputs'!$D$41))*(1+$G19)^(2-1))-(('1.Inputs'!$D$37*12*IF(2=1,'1.Inputs'!$D$38,IF(2=2,'1.Inputs'!$D$39,$E19)))/(1-'1.Inputs'!$D$42)*$D19*(1+$G19)^(2-1))-('1.Inputs'!$D$37*12*IF(2=1,'1.Inputs'!$D$38,IF(2=2,'1.Inputs'!$D$39,$E19)))*'1.Inputs'!$D$43*(1+$G19)^(2-1)-'1.Inputs'!$D$44*(1+$G19)^(2-1)-('1.Inputs'!$D$20/'1.Inputs'!$D$27+'1.Inputs'!$D$23/'1.Inputs'!$D$28)))*'1.Inputs'!$D$53+('1.Inputs'!$D$20/'1.Inputs'!$D$27+'1.Inputs'!$D$23/'1.Inputs'!$D$28)-(I19-H19)</f>
        <v>695387151.44180775</v>
      </c>
      <c r="U19" s="36">
        <f ca="1">((('1.Inputs'!$D$37*12*IF(3=1,'1.Inputs'!$D$38,IF(3=2,'1.Inputs'!$D$39,$E19)))*$F19*(('1.Inputs'!$D$40)+(1-'1.Inputs'!$D$40)*(1+'1.Inputs'!$D$41))*(1+$G19)^(3-1))-(('1.Inputs'!$D$37*12*IF(3=1,'1.Inputs'!$D$38,IF(3=2,'1.Inputs'!$D$39,$E19)))/(1-'1.Inputs'!$D$42)*$D19*(1+$G19)^(3-1))-('1.Inputs'!$D$37*12*IF(3=1,'1.Inputs'!$D$38,IF(3=2,'1.Inputs'!$D$39,$E19)))*'1.Inputs'!$D$43*(1+$G19)^(3-1)-'1.Inputs'!$D$44*(1+$G19)^(3-1)-('1.Inputs'!$D$20/'1.Inputs'!$D$27+'1.Inputs'!$D$23/'1.Inputs'!$D$28))-MAX(0,((('1.Inputs'!$D$37*12*IF(3=1,'1.Inputs'!$D$38,IF(3=2,'1.Inputs'!$D$39,$E19)))*$F19*(('1.Inputs'!$D$40)+(1-'1.Inputs'!$D$40)*(1+'1.Inputs'!$D$41))*(1+$G19)^(3-1))-(('1.Inputs'!$D$37*12*IF(3=1,'1.Inputs'!$D$38,IF(3=2,'1.Inputs'!$D$39,$E19)))/(1-'1.Inputs'!$D$42)*$D19*(1+$G19)^(3-1))-('1.Inputs'!$D$37*12*IF(3=1,'1.Inputs'!$D$38,IF(3=2,'1.Inputs'!$D$39,$E19)))*'1.Inputs'!$D$43*(1+$G19)^(3-1)-'1.Inputs'!$D$44*(1+$G19)^(3-1)-('1.Inputs'!$D$20/'1.Inputs'!$D$27+'1.Inputs'!$D$23/'1.Inputs'!$D$28)))*'1.Inputs'!$D$53+('1.Inputs'!$D$20/'1.Inputs'!$D$27+'1.Inputs'!$D$23/'1.Inputs'!$D$28)-(J19-I19)</f>
        <v>1178571839.1100798</v>
      </c>
      <c r="V19" s="36">
        <f ca="1">((('1.Inputs'!$D$37*12*IF(4=1,'1.Inputs'!$D$38,IF(4=2,'1.Inputs'!$D$39,$E19)))*$F19*(('1.Inputs'!$D$40)+(1-'1.Inputs'!$D$40)*(1+'1.Inputs'!$D$41))*(1+$G19)^(4-1))-(('1.Inputs'!$D$37*12*IF(4=1,'1.Inputs'!$D$38,IF(4=2,'1.Inputs'!$D$39,$E19)))/(1-'1.Inputs'!$D$42)*$D19*(1+$G19)^(4-1))-('1.Inputs'!$D$37*12*IF(4=1,'1.Inputs'!$D$38,IF(4=2,'1.Inputs'!$D$39,$E19)))*'1.Inputs'!$D$43*(1+$G19)^(4-1)-'1.Inputs'!$D$44*(1+$G19)^(4-1)-('1.Inputs'!$D$20/'1.Inputs'!$D$27+'1.Inputs'!$D$23/'1.Inputs'!$D$28))-MAX(0,((('1.Inputs'!$D$37*12*IF(4=1,'1.Inputs'!$D$38,IF(4=2,'1.Inputs'!$D$39,$E19)))*$F19*(('1.Inputs'!$D$40)+(1-'1.Inputs'!$D$40)*(1+'1.Inputs'!$D$41))*(1+$G19)^(4-1))-(('1.Inputs'!$D$37*12*IF(4=1,'1.Inputs'!$D$38,IF(4=2,'1.Inputs'!$D$39,$E19)))/(1-'1.Inputs'!$D$42)*$D19*(1+$G19)^(4-1))-('1.Inputs'!$D$37*12*IF(4=1,'1.Inputs'!$D$38,IF(4=2,'1.Inputs'!$D$39,$E19)))*'1.Inputs'!$D$43*(1+$G19)^(4-1)-'1.Inputs'!$D$44*(1+$G19)^(4-1)-('1.Inputs'!$D$20/'1.Inputs'!$D$27+'1.Inputs'!$D$23/'1.Inputs'!$D$28)))*'1.Inputs'!$D$53+('1.Inputs'!$D$20/'1.Inputs'!$D$27+'1.Inputs'!$D$23/'1.Inputs'!$D$28)-(K19-J19)</f>
        <v>1533327349.1885386</v>
      </c>
      <c r="W19" s="36">
        <f ca="1">((('1.Inputs'!$D$37*12*IF(5=1,'1.Inputs'!$D$38,IF(5=2,'1.Inputs'!$D$39,$E19)))*$F19*(('1.Inputs'!$D$40)+(1-'1.Inputs'!$D$40)*(1+'1.Inputs'!$D$41))*(1+$G19)^(5-1))-(('1.Inputs'!$D$37*12*IF(5=1,'1.Inputs'!$D$38,IF(5=2,'1.Inputs'!$D$39,$E19)))/(1-'1.Inputs'!$D$42)*$D19*(1+$G19)^(5-1))-('1.Inputs'!$D$37*12*IF(5=1,'1.Inputs'!$D$38,IF(5=2,'1.Inputs'!$D$39,$E19)))*'1.Inputs'!$D$43*(1+$G19)^(5-1)-'1.Inputs'!$D$44*(1+$G19)^(5-1)-('1.Inputs'!$D$20/'1.Inputs'!$D$27+'1.Inputs'!$D$23/'1.Inputs'!$D$28))-MAX(0,((('1.Inputs'!$D$37*12*IF(5=1,'1.Inputs'!$D$38,IF(5=2,'1.Inputs'!$D$39,$E19)))*$F19*(('1.Inputs'!$D$40)+(1-'1.Inputs'!$D$40)*(1+'1.Inputs'!$D$41))*(1+$G19)^(5-1))-(('1.Inputs'!$D$37*12*IF(5=1,'1.Inputs'!$D$38,IF(5=2,'1.Inputs'!$D$39,$E19)))/(1-'1.Inputs'!$D$42)*$D19*(1+$G19)^(5-1))-('1.Inputs'!$D$37*12*IF(5=1,'1.Inputs'!$D$38,IF(5=2,'1.Inputs'!$D$39,$E19)))*'1.Inputs'!$D$43*(1+$G19)^(5-1)-'1.Inputs'!$D$44*(1+$G19)^(5-1)-('1.Inputs'!$D$20/'1.Inputs'!$D$27+'1.Inputs'!$D$23/'1.Inputs'!$D$28)))*'1.Inputs'!$D$53+('1.Inputs'!$D$20/'1.Inputs'!$D$27+'1.Inputs'!$D$23/'1.Inputs'!$D$28)-(L19-K19)</f>
        <v>1595334964.5482652</v>
      </c>
      <c r="X19" s="36">
        <f ca="1">((('1.Inputs'!$D$37*12*IF(6=1,'1.Inputs'!$D$38,IF(6=2,'1.Inputs'!$D$39,$E19)))*$F19*(('1.Inputs'!$D$40)+(1-'1.Inputs'!$D$40)*(1+'1.Inputs'!$D$41))*(1+$G19)^(6-1))-(('1.Inputs'!$D$37*12*IF(6=1,'1.Inputs'!$D$38,IF(6=2,'1.Inputs'!$D$39,$E19)))/(1-'1.Inputs'!$D$42)*$D19*(1+$G19)^(6-1))-('1.Inputs'!$D$37*12*IF(6=1,'1.Inputs'!$D$38,IF(6=2,'1.Inputs'!$D$39,$E19)))*'1.Inputs'!$D$43*(1+$G19)^(6-1)-'1.Inputs'!$D$44*(1+$G19)^(6-1)-('1.Inputs'!$D$20/'1.Inputs'!$D$27+'1.Inputs'!$D$23/'1.Inputs'!$D$28))-MAX(0,((('1.Inputs'!$D$37*12*IF(6=1,'1.Inputs'!$D$38,IF(6=2,'1.Inputs'!$D$39,$E19)))*$F19*(('1.Inputs'!$D$40)+(1-'1.Inputs'!$D$40)*(1+'1.Inputs'!$D$41))*(1+$G19)^(6-1))-(('1.Inputs'!$D$37*12*IF(6=1,'1.Inputs'!$D$38,IF(6=2,'1.Inputs'!$D$39,$E19)))/(1-'1.Inputs'!$D$42)*$D19*(1+$G19)^(6-1))-('1.Inputs'!$D$37*12*IF(6=1,'1.Inputs'!$D$38,IF(6=2,'1.Inputs'!$D$39,$E19)))*'1.Inputs'!$D$43*(1+$G19)^(6-1)-'1.Inputs'!$D$44*(1+$G19)^(6-1)-('1.Inputs'!$D$20/'1.Inputs'!$D$27+'1.Inputs'!$D$23/'1.Inputs'!$D$28)))*'1.Inputs'!$D$53+('1.Inputs'!$D$20/'1.Inputs'!$D$27+'1.Inputs'!$D$23/'1.Inputs'!$D$28)-(M19-L19)</f>
        <v>1659929890.9686842</v>
      </c>
      <c r="Y19" s="36">
        <f ca="1">((('1.Inputs'!$D$37*12*IF(7=1,'1.Inputs'!$D$38,IF(7=2,'1.Inputs'!$D$39,$E19)))*$F19*(('1.Inputs'!$D$40)+(1-'1.Inputs'!$D$40)*(1+'1.Inputs'!$D$41))*(1+$G19)^(7-1))-(('1.Inputs'!$D$37*12*IF(7=1,'1.Inputs'!$D$38,IF(7=2,'1.Inputs'!$D$39,$E19)))/(1-'1.Inputs'!$D$42)*$D19*(1+$G19)^(7-1))-('1.Inputs'!$D$37*12*IF(7=1,'1.Inputs'!$D$38,IF(7=2,'1.Inputs'!$D$39,$E19)))*'1.Inputs'!$D$43*(1+$G19)^(7-1)-'1.Inputs'!$D$44*(1+$G19)^(7-1)-('1.Inputs'!$D$20/'1.Inputs'!$D$27+'1.Inputs'!$D$23/'1.Inputs'!$D$28))-MAX(0,((('1.Inputs'!$D$37*12*IF(7=1,'1.Inputs'!$D$38,IF(7=2,'1.Inputs'!$D$39,$E19)))*$F19*(('1.Inputs'!$D$40)+(1-'1.Inputs'!$D$40)*(1+'1.Inputs'!$D$41))*(1+$G19)^(7-1))-(('1.Inputs'!$D$37*12*IF(7=1,'1.Inputs'!$D$38,IF(7=2,'1.Inputs'!$D$39,$E19)))/(1-'1.Inputs'!$D$42)*$D19*(1+$G19)^(7-1))-('1.Inputs'!$D$37*12*IF(7=1,'1.Inputs'!$D$38,IF(7=2,'1.Inputs'!$D$39,$E19)))*'1.Inputs'!$D$43*(1+$G19)^(7-1)-'1.Inputs'!$D$44*(1+$G19)^(7-1)-('1.Inputs'!$D$20/'1.Inputs'!$D$27+'1.Inputs'!$D$23/'1.Inputs'!$D$28)))*'1.Inputs'!$D$53+('1.Inputs'!$D$20/'1.Inputs'!$D$27+'1.Inputs'!$D$23/'1.Inputs'!$D$28)-(N19-M19)</f>
        <v>1727220085.8109343</v>
      </c>
      <c r="Z19" s="36">
        <f ca="1">((('1.Inputs'!$D$37*12*IF(8=1,'1.Inputs'!$D$38,IF(8=2,'1.Inputs'!$D$39,$E19)))*$F19*(('1.Inputs'!$D$40)+(1-'1.Inputs'!$D$40)*(1+'1.Inputs'!$D$41))*(1+$G19)^(8-1))-(('1.Inputs'!$D$37*12*IF(8=1,'1.Inputs'!$D$38,IF(8=2,'1.Inputs'!$D$39,$E19)))/(1-'1.Inputs'!$D$42)*$D19*(1+$G19)^(8-1))-('1.Inputs'!$D$37*12*IF(8=1,'1.Inputs'!$D$38,IF(8=2,'1.Inputs'!$D$39,$E19)))*'1.Inputs'!$D$43*(1+$G19)^(8-1)-'1.Inputs'!$D$44*(1+$G19)^(8-1)-('1.Inputs'!$D$20/'1.Inputs'!$D$27+'1.Inputs'!$D$23/'1.Inputs'!$D$28))-MAX(0,((('1.Inputs'!$D$37*12*IF(8=1,'1.Inputs'!$D$38,IF(8=2,'1.Inputs'!$D$39,$E19)))*$F19*(('1.Inputs'!$D$40)+(1-'1.Inputs'!$D$40)*(1+'1.Inputs'!$D$41))*(1+$G19)^(8-1))-(('1.Inputs'!$D$37*12*IF(8=1,'1.Inputs'!$D$38,IF(8=2,'1.Inputs'!$D$39,$E19)))/(1-'1.Inputs'!$D$42)*$D19*(1+$G19)^(8-1))-('1.Inputs'!$D$37*12*IF(8=1,'1.Inputs'!$D$38,IF(8=2,'1.Inputs'!$D$39,$E19)))*'1.Inputs'!$D$43*(1+$G19)^(8-1)-'1.Inputs'!$D$44*(1+$G19)^(8-1)-('1.Inputs'!$D$20/'1.Inputs'!$D$27+'1.Inputs'!$D$23/'1.Inputs'!$D$28)))*'1.Inputs'!$D$53+('1.Inputs'!$D$20/'1.Inputs'!$D$27+'1.Inputs'!$D$23/'1.Inputs'!$D$28)-(O19-N19)</f>
        <v>1797318011.0324514</v>
      </c>
      <c r="AA19" s="36">
        <f ca="1">((('1.Inputs'!$D$37*12*IF(9=1,'1.Inputs'!$D$38,IF(9=2,'1.Inputs'!$D$39,$E19)))*$F19*(('1.Inputs'!$D$40)+(1-'1.Inputs'!$D$40)*(1+'1.Inputs'!$D$41))*(1+$G19)^(9-1))-(('1.Inputs'!$D$37*12*IF(9=1,'1.Inputs'!$D$38,IF(9=2,'1.Inputs'!$D$39,$E19)))/(1-'1.Inputs'!$D$42)*$D19*(1+$G19)^(9-1))-('1.Inputs'!$D$37*12*IF(9=1,'1.Inputs'!$D$38,IF(9=2,'1.Inputs'!$D$39,$E19)))*'1.Inputs'!$D$43*(1+$G19)^(9-1)-'1.Inputs'!$D$44*(1+$G19)^(9-1)-('1.Inputs'!$D$20/'1.Inputs'!$D$27+'1.Inputs'!$D$23/'1.Inputs'!$D$28))-MAX(0,((('1.Inputs'!$D$37*12*IF(9=1,'1.Inputs'!$D$38,IF(9=2,'1.Inputs'!$D$39,$E19)))*$F19*(('1.Inputs'!$D$40)+(1-'1.Inputs'!$D$40)*(1+'1.Inputs'!$D$41))*(1+$G19)^(9-1))-(('1.Inputs'!$D$37*12*IF(9=1,'1.Inputs'!$D$38,IF(9=2,'1.Inputs'!$D$39,$E19)))/(1-'1.Inputs'!$D$42)*$D19*(1+$G19)^(9-1))-('1.Inputs'!$D$37*12*IF(9=1,'1.Inputs'!$D$38,IF(9=2,'1.Inputs'!$D$39,$E19)))*'1.Inputs'!$D$43*(1+$G19)^(9-1)-'1.Inputs'!$D$44*(1+$G19)^(9-1)-('1.Inputs'!$D$20/'1.Inputs'!$D$27+'1.Inputs'!$D$23/'1.Inputs'!$D$28)))*'1.Inputs'!$D$53+('1.Inputs'!$D$20/'1.Inputs'!$D$27+'1.Inputs'!$D$23/'1.Inputs'!$D$28)-(P19-O19)</f>
        <v>1870340821.1443999</v>
      </c>
      <c r="AB19" s="36">
        <f ca="1">((('1.Inputs'!$D$37*12*IF(10=1,'1.Inputs'!$D$38,IF(10=2,'1.Inputs'!$D$39,$E19)))*$F19*(('1.Inputs'!$D$40)+(1-'1.Inputs'!$D$40)*(1+'1.Inputs'!$D$41))*(1+$G19)^(10-1))-(('1.Inputs'!$D$37*12*IF(10=1,'1.Inputs'!$D$38,IF(10=2,'1.Inputs'!$D$39,$E19)))/(1-'1.Inputs'!$D$42)*$D19*(1+$G19)^(10-1))-('1.Inputs'!$D$37*12*IF(10=1,'1.Inputs'!$D$38,IF(10=2,'1.Inputs'!$D$39,$E19)))*'1.Inputs'!$D$43*(1+$G19)^(10-1)-'1.Inputs'!$D$44*(1+$G19)^(10-1)-('1.Inputs'!$D$20/'1.Inputs'!$D$27+'1.Inputs'!$D$23/'1.Inputs'!$D$28))-MAX(0,((('1.Inputs'!$D$37*12*IF(10=1,'1.Inputs'!$D$38,IF(10=2,'1.Inputs'!$D$39,$E19)))*$F19*(('1.Inputs'!$D$40)+(1-'1.Inputs'!$D$40)*(1+'1.Inputs'!$D$41))*(1+$G19)^(10-1))-(('1.Inputs'!$D$37*12*IF(10=1,'1.Inputs'!$D$38,IF(10=2,'1.Inputs'!$D$39,$E19)))/(1-'1.Inputs'!$D$42)*$D19*(1+$G19)^(10-1))-('1.Inputs'!$D$37*12*IF(10=1,'1.Inputs'!$D$38,IF(10=2,'1.Inputs'!$D$39,$E19)))*'1.Inputs'!$D$43*(1+$G19)^(10-1)-'1.Inputs'!$D$44*(1+$G19)^(10-1)-('1.Inputs'!$D$20/'1.Inputs'!$D$27+'1.Inputs'!$D$23/'1.Inputs'!$D$28)))*'1.Inputs'!$D$53+('1.Inputs'!$D$20/'1.Inputs'!$D$27+'1.Inputs'!$D$23/'1.Inputs'!$D$28)-(Q19-P19)+(('1.Inputs'!$D$20+'1.Inputs'!$D$23-('1.Inputs'!$D$20/'1.Inputs'!$D$27+'1.Inputs'!$D$23/'1.Inputs'!$D$28)*'1.Inputs'!$D$10)*'1.Inputs'!$D$60+'1.Inputs'!$D$19*'1.Inputs'!$D$59+Q19)</f>
        <v>4805524470.4136028</v>
      </c>
      <c r="AC19" s="36">
        <f ca="1">S19-AC$13-AC$14+MIN(AC$13,MAX(0,((('1.Inputs'!$D$37*12*IF(1=1,'1.Inputs'!$D$38,IF(1=2,'1.Inputs'!$D$39,$E19)))*$F19*(('1.Inputs'!$D$40)+(1-'1.Inputs'!$D$40)*(1+'1.Inputs'!$D$41))*(1+$G19)^(1-1))-(('1.Inputs'!$D$37*12*IF(1=1,'1.Inputs'!$D$38,IF(1=2,'1.Inputs'!$D$39,$E19)))/(1-'1.Inputs'!$D$42)*$D19*(1+$G19)^(1-1))-('1.Inputs'!$D$37*12*IF(1=1,'1.Inputs'!$D$38,IF(1=2,'1.Inputs'!$D$39,$E19)))*'1.Inputs'!$D$43*(1+$G19)^(1-1)-'1.Inputs'!$D$44*(1+$G19)^(1-1)-('1.Inputs'!$D$20/'1.Inputs'!$D$27+'1.Inputs'!$D$23/'1.Inputs'!$D$28))))*'1.Inputs'!$D$53</f>
        <v>-364575010.02119577</v>
      </c>
      <c r="AD19" s="36">
        <f ca="1">T19-AD$13-AD$14+MIN(AD$13,MAX(0,((('1.Inputs'!$D$37*12*IF(2=1,'1.Inputs'!$D$38,IF(2=2,'1.Inputs'!$D$39,$E19)))*$F19*(('1.Inputs'!$D$40)+(1-'1.Inputs'!$D$40)*(1+'1.Inputs'!$D$41))*(1+$G19)^(2-1))-(('1.Inputs'!$D$37*12*IF(2=1,'1.Inputs'!$D$38,IF(2=2,'1.Inputs'!$D$39,$E19)))/(1-'1.Inputs'!$D$42)*$D19*(1+$G19)^(2-1))-('1.Inputs'!$D$37*12*IF(2=1,'1.Inputs'!$D$38,IF(2=2,'1.Inputs'!$D$39,$E19)))*'1.Inputs'!$D$43*(1+$G19)^(2-1)-'1.Inputs'!$D$44*(1+$G19)^(2-1)-('1.Inputs'!$D$20/'1.Inputs'!$D$27+'1.Inputs'!$D$23/'1.Inputs'!$D$28))))*'1.Inputs'!$D$53</f>
        <v>599447151.44180775</v>
      </c>
      <c r="AE19" s="36">
        <f ca="1">U19-AE$13-AE$14+MIN(AE$13,MAX(0,((('1.Inputs'!$D$37*12*IF(3=1,'1.Inputs'!$D$38,IF(3=2,'1.Inputs'!$D$39,$E19)))*$F19*(('1.Inputs'!$D$40)+(1-'1.Inputs'!$D$40)*(1+'1.Inputs'!$D$41))*(1+$G19)^(3-1))-(('1.Inputs'!$D$37*12*IF(3=1,'1.Inputs'!$D$38,IF(3=2,'1.Inputs'!$D$39,$E19)))/(1-'1.Inputs'!$D$42)*$D19*(1+$G19)^(3-1))-('1.Inputs'!$D$37*12*IF(3=1,'1.Inputs'!$D$38,IF(3=2,'1.Inputs'!$D$39,$E19)))*'1.Inputs'!$D$43*(1+$G19)^(3-1)-'1.Inputs'!$D$44*(1+$G19)^(3-1)-('1.Inputs'!$D$20/'1.Inputs'!$D$27+'1.Inputs'!$D$23/'1.Inputs'!$D$28))))*'1.Inputs'!$D$53</f>
        <v>836631839.11007977</v>
      </c>
      <c r="AF19" s="36">
        <f ca="1">V19-AF$13-AF$14+MIN(AF$13,MAX(0,((('1.Inputs'!$D$37*12*IF(4=1,'1.Inputs'!$D$38,IF(4=2,'1.Inputs'!$D$39,$E19)))*$F19*(('1.Inputs'!$D$40)+(1-'1.Inputs'!$D$40)*(1+'1.Inputs'!$D$41))*(1+$G19)^(4-1))-(('1.Inputs'!$D$37*12*IF(4=1,'1.Inputs'!$D$38,IF(4=2,'1.Inputs'!$D$39,$E19)))/(1-'1.Inputs'!$D$42)*$D19*(1+$G19)^(4-1))-('1.Inputs'!$D$37*12*IF(4=1,'1.Inputs'!$D$38,IF(4=2,'1.Inputs'!$D$39,$E19)))*'1.Inputs'!$D$43*(1+$G19)^(4-1)-'1.Inputs'!$D$44*(1+$G19)^(4-1)-('1.Inputs'!$D$20/'1.Inputs'!$D$27+'1.Inputs'!$D$23/'1.Inputs'!$D$28))))*'1.Inputs'!$D$53</f>
        <v>1210575349.1885386</v>
      </c>
      <c r="AG19" s="36">
        <f ca="1">W19-AG$13-AG$14+MIN(AG$13,MAX(0,((('1.Inputs'!$D$37*12*IF(5=1,'1.Inputs'!$D$38,IF(5=2,'1.Inputs'!$D$39,$E19)))*$F19*(('1.Inputs'!$D$40)+(1-'1.Inputs'!$D$40)*(1+'1.Inputs'!$D$41))*(1+$G19)^(5-1))-(('1.Inputs'!$D$37*12*IF(5=1,'1.Inputs'!$D$38,IF(5=2,'1.Inputs'!$D$39,$E19)))/(1-'1.Inputs'!$D$42)*$D19*(1+$G19)^(5-1))-('1.Inputs'!$D$37*12*IF(5=1,'1.Inputs'!$D$38,IF(5=2,'1.Inputs'!$D$39,$E19)))*'1.Inputs'!$D$43*(1+$G19)^(5-1)-'1.Inputs'!$D$44*(1+$G19)^(5-1)-('1.Inputs'!$D$20/'1.Inputs'!$D$27+'1.Inputs'!$D$23/'1.Inputs'!$D$28))))*'1.Inputs'!$D$53</f>
        <v>1291770964.5482652</v>
      </c>
      <c r="AH19" s="36">
        <f ca="1">X19-AH$13-AH$14+MIN(AH$13,MAX(0,((('1.Inputs'!$D$37*12*IF(6=1,'1.Inputs'!$D$38,IF(6=2,'1.Inputs'!$D$39,$E19)))*$F19*(('1.Inputs'!$D$40)+(1-'1.Inputs'!$D$40)*(1+'1.Inputs'!$D$41))*(1+$G19)^(6-1))-(('1.Inputs'!$D$37*12*IF(6=1,'1.Inputs'!$D$38,IF(6=2,'1.Inputs'!$D$39,$E19)))/(1-'1.Inputs'!$D$42)*$D19*(1+$G19)^(6-1))-('1.Inputs'!$D$37*12*IF(6=1,'1.Inputs'!$D$38,IF(6=2,'1.Inputs'!$D$39,$E19)))*'1.Inputs'!$D$43*(1+$G19)^(6-1)-'1.Inputs'!$D$44*(1+$G19)^(6-1)-('1.Inputs'!$D$20/'1.Inputs'!$D$27+'1.Inputs'!$D$23/'1.Inputs'!$D$28))))*'1.Inputs'!$D$53</f>
        <v>1375553890.9686842</v>
      </c>
      <c r="AI19" s="36">
        <f ca="1">Y19-AI$13-AI$14+MIN(AI$13,MAX(0,((('1.Inputs'!$D$37*12*IF(7=1,'1.Inputs'!$D$38,IF(7=2,'1.Inputs'!$D$39,$E19)))*$F19*(('1.Inputs'!$D$40)+(1-'1.Inputs'!$D$40)*(1+'1.Inputs'!$D$41))*(1+$G19)^(7-1))-(('1.Inputs'!$D$37*12*IF(7=1,'1.Inputs'!$D$38,IF(7=2,'1.Inputs'!$D$39,$E19)))/(1-'1.Inputs'!$D$42)*$D19*(1+$G19)^(7-1))-('1.Inputs'!$D$37*12*IF(7=1,'1.Inputs'!$D$38,IF(7=2,'1.Inputs'!$D$39,$E19)))*'1.Inputs'!$D$43*(1+$G19)^(7-1)-'1.Inputs'!$D$44*(1+$G19)^(7-1)-('1.Inputs'!$D$20/'1.Inputs'!$D$27+'1.Inputs'!$D$23/'1.Inputs'!$D$28))))*'1.Inputs'!$D$53</f>
        <v>1462032085.8109343</v>
      </c>
      <c r="AJ19" s="36">
        <f ca="1">Z19-AJ$13-AJ$14+MIN(AJ$13,MAX(0,((('1.Inputs'!$D$37*12*IF(8=1,'1.Inputs'!$D$38,IF(8=2,'1.Inputs'!$D$39,$E19)))*$F19*(('1.Inputs'!$D$40)+(1-'1.Inputs'!$D$40)*(1+'1.Inputs'!$D$41))*(1+$G19)^(8-1))-(('1.Inputs'!$D$37*12*IF(8=1,'1.Inputs'!$D$38,IF(8=2,'1.Inputs'!$D$39,$E19)))/(1-'1.Inputs'!$D$42)*$D19*(1+$G19)^(8-1))-('1.Inputs'!$D$37*12*IF(8=1,'1.Inputs'!$D$38,IF(8=2,'1.Inputs'!$D$39,$E19)))*'1.Inputs'!$D$43*(1+$G19)^(8-1)-'1.Inputs'!$D$44*(1+$G19)^(8-1)-('1.Inputs'!$D$20/'1.Inputs'!$D$27+'1.Inputs'!$D$23/'1.Inputs'!$D$28))))*'1.Inputs'!$D$53</f>
        <v>1797318011.0324514</v>
      </c>
      <c r="AK19" s="36">
        <f ca="1">AA19-AK$13-AK$14+MIN(AK$13,MAX(0,((('1.Inputs'!$D$37*12*IF(9=1,'1.Inputs'!$D$38,IF(9=2,'1.Inputs'!$D$39,$E19)))*$F19*(('1.Inputs'!$D$40)+(1-'1.Inputs'!$D$40)*(1+'1.Inputs'!$D$41))*(1+$G19)^(9-1))-(('1.Inputs'!$D$37*12*IF(9=1,'1.Inputs'!$D$38,IF(9=2,'1.Inputs'!$D$39,$E19)))/(1-'1.Inputs'!$D$42)*$D19*(1+$G19)^(9-1))-('1.Inputs'!$D$37*12*IF(9=1,'1.Inputs'!$D$38,IF(9=2,'1.Inputs'!$D$39,$E19)))*'1.Inputs'!$D$43*(1+$G19)^(9-1)-'1.Inputs'!$D$44*(1+$G19)^(9-1)-('1.Inputs'!$D$20/'1.Inputs'!$D$27+'1.Inputs'!$D$23/'1.Inputs'!$D$28))))*'1.Inputs'!$D$53</f>
        <v>1870340821.1443999</v>
      </c>
      <c r="AL19" s="36">
        <f ca="1">AB19-AL$13-AL$14+MIN(AL$13,MAX(0,((('1.Inputs'!$D$37*12*IF(10=1,'1.Inputs'!$D$38,IF(10=2,'1.Inputs'!$D$39,$E19)))*$F19*(('1.Inputs'!$D$40)+(1-'1.Inputs'!$D$40)*(1+'1.Inputs'!$D$41))*(1+$G19)^(10-1))-(('1.Inputs'!$D$37*12*IF(10=1,'1.Inputs'!$D$38,IF(10=2,'1.Inputs'!$D$39,$E19)))/(1-'1.Inputs'!$D$42)*$D19*(1+$G19)^(10-1))-('1.Inputs'!$D$37*12*IF(10=1,'1.Inputs'!$D$38,IF(10=2,'1.Inputs'!$D$39,$E19)))*'1.Inputs'!$D$43*(1+$G19)^(10-1)-'1.Inputs'!$D$44*(1+$G19)^(10-1)-('1.Inputs'!$D$20/'1.Inputs'!$D$27+'1.Inputs'!$D$23/'1.Inputs'!$D$28))))*'1.Inputs'!$D$53+'1.Inputs'!$D$35</f>
        <v>5605524470.4136028</v>
      </c>
      <c r="AM19" s="48">
        <f ca="1">R19+NPV('1.Inputs'!$D$55,S19:AB19)</f>
        <v>5606447900.5199604</v>
      </c>
      <c r="AN19" s="48">
        <f ca="1">-('1.Inputs'!$D$24*(1-'1.Inputs'!$D$31)+'1.Inputs'!$D$35)+NPV('1.Inputs'!$D$54,AC19:AL19)</f>
        <v>3139166432.6156855</v>
      </c>
      <c r="AO19" s="36">
        <f t="shared" ca="1" si="5"/>
        <v>-1.8200203930975323</v>
      </c>
      <c r="AP19" s="36">
        <f t="shared" ca="1" si="6"/>
        <v>2.9943390221292678</v>
      </c>
      <c r="AQ19" s="36">
        <f ca="1">'1.Inputs'!$D$35+MIN(SUM($AC19:AC19),SUM($AC19:AD19),SUM($AC19:AE19),SUM($AC19:AF19),SUM($AC19:AG19),SUM($AC19:AH19),SUM($AC19:AI19),SUM($AC19:AJ19),SUM($AC19:AK19),SUM($AC19:AL19))</f>
        <v>435424989.97880423</v>
      </c>
      <c r="AR19" s="36">
        <f ca="1">IF(AP19&lt;'1.Inputs'!$D$57,1,0)</f>
        <v>0</v>
      </c>
      <c r="AS19" s="36">
        <f t="shared" ca="1" si="7"/>
        <v>0</v>
      </c>
      <c r="AV19" s="30" t="s">
        <v>383</v>
      </c>
      <c r="AY19" s="43">
        <f>'4.Outputs'!D7</f>
        <v>1645366737.9364109</v>
      </c>
      <c r="AZ19" s="43">
        <f>'4.Outputs'!D15</f>
        <v>129090184.84293175</v>
      </c>
      <c r="BB19" s="73"/>
      <c r="BC19" s="73"/>
      <c r="BD19" s="73"/>
      <c r="BE19" s="73"/>
      <c r="BF19" s="73"/>
      <c r="BG19" s="73"/>
      <c r="BH19" s="73"/>
    </row>
    <row r="20" spans="2:60" ht="21.75" customHeight="1" x14ac:dyDescent="0.25">
      <c r="B20" s="36">
        <v>5</v>
      </c>
      <c r="C20" s="36">
        <f t="shared" ca="1" si="0"/>
        <v>0.41129062657684656</v>
      </c>
      <c r="D20" s="36">
        <f t="shared" ca="1" si="1"/>
        <v>16604.017892607131</v>
      </c>
      <c r="E20" s="47">
        <f t="shared" ca="1" si="2"/>
        <v>0.8165014621240263</v>
      </c>
      <c r="F20" s="36">
        <f t="shared" ca="1" si="3"/>
        <v>31856.77510803935</v>
      </c>
      <c r="G20" s="36">
        <f t="shared" ca="1" si="4"/>
        <v>3.7257750278111797E-2</v>
      </c>
      <c r="H20" s="36">
        <f ca="1">((('1.Inputs'!$D$37*12*IF(1=1,'1.Inputs'!$D$38,IF(1=2,'1.Inputs'!$D$39,$E20)))*$F20*(('1.Inputs'!$D$40)+(1-'1.Inputs'!$D$40)*(1+'1.Inputs'!$D$41))*(1+$G20)^(1-1))*'1.Inputs'!$D$47+(('1.Inputs'!$D$37*12*IF(1=1,'1.Inputs'!$D$38,IF(1=2,'1.Inputs'!$D$39,$E20)))/(1-'1.Inputs'!$D$42)*$D20*(1+$G20)^(1-1))*('1.Inputs'!$D$48-'1.Inputs'!$D$49))/'1.Inputs'!$D$51</f>
        <v>824392806.49278069</v>
      </c>
      <c r="I20" s="36">
        <f ca="1">((('1.Inputs'!$D$37*12*IF(2=1,'1.Inputs'!$D$38,IF(2=2,'1.Inputs'!$D$39,$E20)))*$F20*(('1.Inputs'!$D$40)+(1-'1.Inputs'!$D$40)*(1+'1.Inputs'!$D$41))*(1+$G20)^(2-1))*'1.Inputs'!$D$47+(('1.Inputs'!$D$37*12*IF(2=1,'1.Inputs'!$D$38,IF(2=2,'1.Inputs'!$D$39,$E20)))/(1-'1.Inputs'!$D$42)*$D20*(1+$G20)^(2-1))*('1.Inputs'!$D$48-'1.Inputs'!$D$49))/'1.Inputs'!$D$51</f>
        <v>1197150958.9314244</v>
      </c>
      <c r="J20" s="36">
        <f ca="1">((('1.Inputs'!$D$37*12*IF(3=1,'1.Inputs'!$D$38,IF(3=2,'1.Inputs'!$D$39,$E20)))*$F20*(('1.Inputs'!$D$40)+(1-'1.Inputs'!$D$40)*(1+'1.Inputs'!$D$41))*(1+$G20)^(3-1))*'1.Inputs'!$D$47+(('1.Inputs'!$D$37*12*IF(3=1,'1.Inputs'!$D$38,IF(3=2,'1.Inputs'!$D$39,$E20)))/(1-'1.Inputs'!$D$42)*$D20*(1+$G20)^(3-1))*('1.Inputs'!$D$48-'1.Inputs'!$D$49))/'1.Inputs'!$D$51</f>
        <v>1448420066.7768409</v>
      </c>
      <c r="K20" s="36">
        <f ca="1">((('1.Inputs'!$D$37*12*IF(4=1,'1.Inputs'!$D$38,IF(4=2,'1.Inputs'!$D$39,$E20)))*$F20*(('1.Inputs'!$D$40)+(1-'1.Inputs'!$D$40)*(1+'1.Inputs'!$D$41))*(1+$G20)^(4-1))*'1.Inputs'!$D$47+(('1.Inputs'!$D$37*12*IF(4=1,'1.Inputs'!$D$38,IF(4=2,'1.Inputs'!$D$39,$E20)))/(1-'1.Inputs'!$D$42)*$D20*(1+$G20)^(4-1))*('1.Inputs'!$D$48-'1.Inputs'!$D$49))/'1.Inputs'!$D$51</f>
        <v>1502384939.9226184</v>
      </c>
      <c r="L20" s="36">
        <f ca="1">((('1.Inputs'!$D$37*12*IF(5=1,'1.Inputs'!$D$38,IF(5=2,'1.Inputs'!$D$39,$E20)))*$F20*(('1.Inputs'!$D$40)+(1-'1.Inputs'!$D$40)*(1+'1.Inputs'!$D$41))*(1+$G20)^(5-1))*'1.Inputs'!$D$47+(('1.Inputs'!$D$37*12*IF(5=1,'1.Inputs'!$D$38,IF(5=2,'1.Inputs'!$D$39,$E20)))/(1-'1.Inputs'!$D$42)*$D20*(1+$G20)^(5-1))*('1.Inputs'!$D$48-'1.Inputs'!$D$49))/'1.Inputs'!$D$51</f>
        <v>1558360422.8358514</v>
      </c>
      <c r="M20" s="36">
        <f ca="1">((('1.Inputs'!$D$37*12*IF(6=1,'1.Inputs'!$D$38,IF(6=2,'1.Inputs'!$D$39,$E20)))*$F20*(('1.Inputs'!$D$40)+(1-'1.Inputs'!$D$40)*(1+'1.Inputs'!$D$41))*(1+$G20)^(6-1))*'1.Inputs'!$D$47+(('1.Inputs'!$D$37*12*IF(6=1,'1.Inputs'!$D$38,IF(6=2,'1.Inputs'!$D$39,$E20)))/(1-'1.Inputs'!$D$42)*$D20*(1+$G20)^(6-1))*('1.Inputs'!$D$48-'1.Inputs'!$D$49))/'1.Inputs'!$D$51</f>
        <v>1616421426.3131623</v>
      </c>
      <c r="N20" s="36">
        <f ca="1">((('1.Inputs'!$D$37*12*IF(7=1,'1.Inputs'!$D$38,IF(7=2,'1.Inputs'!$D$39,$E20)))*$F20*(('1.Inputs'!$D$40)+(1-'1.Inputs'!$D$40)*(1+'1.Inputs'!$D$41))*(1+$G20)^(7-1))*'1.Inputs'!$D$47+(('1.Inputs'!$D$37*12*IF(7=1,'1.Inputs'!$D$38,IF(7=2,'1.Inputs'!$D$39,$E20)))/(1-'1.Inputs'!$D$42)*$D20*(1+$G20)^(7-1))*('1.Inputs'!$D$48-'1.Inputs'!$D$49))/'1.Inputs'!$D$51</f>
        <v>1676645652.1589274</v>
      </c>
      <c r="O20" s="36">
        <f ca="1">((('1.Inputs'!$D$37*12*IF(8=1,'1.Inputs'!$D$38,IF(8=2,'1.Inputs'!$D$39,$E20)))*$F20*(('1.Inputs'!$D$40)+(1-'1.Inputs'!$D$40)*(1+'1.Inputs'!$D$41))*(1+$G20)^(8-1))*'1.Inputs'!$D$47+(('1.Inputs'!$D$37*12*IF(8=1,'1.Inputs'!$D$38,IF(8=2,'1.Inputs'!$D$39,$E20)))/(1-'1.Inputs'!$D$42)*$D20*(1+$G20)^(8-1))*('1.Inputs'!$D$48-'1.Inputs'!$D$49))/'1.Inputs'!$D$51</f>
        <v>1739113697.1719465</v>
      </c>
      <c r="P20" s="36">
        <f ca="1">((('1.Inputs'!$D$37*12*IF(9=1,'1.Inputs'!$D$38,IF(9=2,'1.Inputs'!$D$39,$E20)))*$F20*(('1.Inputs'!$D$40)+(1-'1.Inputs'!$D$40)*(1+'1.Inputs'!$D$41))*(1+$G20)^(9-1))*'1.Inputs'!$D$47+(('1.Inputs'!$D$37*12*IF(9=1,'1.Inputs'!$D$38,IF(9=2,'1.Inputs'!$D$39,$E20)))/(1-'1.Inputs'!$D$42)*$D20*(1+$G20)^(9-1))*('1.Inputs'!$D$48-'1.Inputs'!$D$49))/'1.Inputs'!$D$51</f>
        <v>1803909161.0064225</v>
      </c>
      <c r="Q20" s="36">
        <f ca="1">((('1.Inputs'!$D$37*12*IF(10=1,'1.Inputs'!$D$38,IF(10=2,'1.Inputs'!$D$39,$E20)))*$F20*(('1.Inputs'!$D$40)+(1-'1.Inputs'!$D$40)*(1+'1.Inputs'!$D$41))*(1+$G20)^(10-1))*'1.Inputs'!$D$47+(('1.Inputs'!$D$37*12*IF(10=1,'1.Inputs'!$D$38,IF(10=2,'1.Inputs'!$D$39,$E20)))/(1-'1.Inputs'!$D$42)*$D20*(1+$G20)^(10-1))*('1.Inputs'!$D$48-'1.Inputs'!$D$49))/'1.Inputs'!$D$51</f>
        <v>1871118758.0515978</v>
      </c>
      <c r="R20" s="36">
        <f>-'1.Inputs'!$D$24</f>
        <v>-2050000000</v>
      </c>
      <c r="S20" s="36">
        <f ca="1">((('1.Inputs'!$D$37*12*IF(1=1,'1.Inputs'!$D$38,IF(1=2,'1.Inputs'!$D$39,$E20)))*$F20*(('1.Inputs'!$D$40)+(1-'1.Inputs'!$D$40)*(1+'1.Inputs'!$D$41))*(1+$G20)^(1-1))-(('1.Inputs'!$D$37*12*IF(1=1,'1.Inputs'!$D$38,IF(1=2,'1.Inputs'!$D$39,$E20)))/(1-'1.Inputs'!$D$42)*$D20*(1+$G20)^(1-1))-('1.Inputs'!$D$37*12*IF(1=1,'1.Inputs'!$D$38,IF(1=2,'1.Inputs'!$D$39,$E20)))*'1.Inputs'!$D$43*(1+$G20)^(1-1)-'1.Inputs'!$D$44*(1+$G20)^(1-1)-('1.Inputs'!$D$20/'1.Inputs'!$D$27+'1.Inputs'!$D$23/'1.Inputs'!$D$28))-MAX(0,((('1.Inputs'!$D$37*12*IF(1=1,'1.Inputs'!$D$38,IF(1=2,'1.Inputs'!$D$39,$E20)))*$F20*(('1.Inputs'!$D$40)+(1-'1.Inputs'!$D$40)*(1+'1.Inputs'!$D$41))*(1+$G20)^(1-1))-(('1.Inputs'!$D$37*12*IF(1=1,'1.Inputs'!$D$38,IF(1=2,'1.Inputs'!$D$39,$E20)))/(1-'1.Inputs'!$D$42)*$D20*(1+$G20)^(1-1))-('1.Inputs'!$D$37*12*IF(1=1,'1.Inputs'!$D$38,IF(1=2,'1.Inputs'!$D$39,$E20)))*'1.Inputs'!$D$43*(1+$G20)^(1-1)-'1.Inputs'!$D$44*(1+$G20)^(1-1)-('1.Inputs'!$D$20/'1.Inputs'!$D$27+'1.Inputs'!$D$23/'1.Inputs'!$D$28)))*'1.Inputs'!$D$53+('1.Inputs'!$D$20/'1.Inputs'!$D$27+'1.Inputs'!$D$23/'1.Inputs'!$D$28)-H20</f>
        <v>-214869086.20653963</v>
      </c>
      <c r="T20" s="36">
        <f ca="1">((('1.Inputs'!$D$37*12*IF(2=1,'1.Inputs'!$D$38,IF(2=2,'1.Inputs'!$D$39,$E20)))*$F20*(('1.Inputs'!$D$40)+(1-'1.Inputs'!$D$40)*(1+'1.Inputs'!$D$41))*(1+$G20)^(2-1))-(('1.Inputs'!$D$37*12*IF(2=1,'1.Inputs'!$D$38,IF(2=2,'1.Inputs'!$D$39,$E20)))/(1-'1.Inputs'!$D$42)*$D20*(1+$G20)^(2-1))-('1.Inputs'!$D$37*12*IF(2=1,'1.Inputs'!$D$38,IF(2=2,'1.Inputs'!$D$39,$E20)))*'1.Inputs'!$D$43*(1+$G20)^(2-1)-'1.Inputs'!$D$44*(1+$G20)^(2-1)-('1.Inputs'!$D$20/'1.Inputs'!$D$27+'1.Inputs'!$D$23/'1.Inputs'!$D$28))-MAX(0,((('1.Inputs'!$D$37*12*IF(2=1,'1.Inputs'!$D$38,IF(2=2,'1.Inputs'!$D$39,$E20)))*$F20*(('1.Inputs'!$D$40)+(1-'1.Inputs'!$D$40)*(1+'1.Inputs'!$D$41))*(1+$G20)^(2-1))-(('1.Inputs'!$D$37*12*IF(2=1,'1.Inputs'!$D$38,IF(2=2,'1.Inputs'!$D$39,$E20)))/(1-'1.Inputs'!$D$42)*$D20*(1+$G20)^(2-1))-('1.Inputs'!$D$37*12*IF(2=1,'1.Inputs'!$D$38,IF(2=2,'1.Inputs'!$D$39,$E20)))*'1.Inputs'!$D$43*(1+$G20)^(2-1)-'1.Inputs'!$D$44*(1+$G20)^(2-1)-('1.Inputs'!$D$20/'1.Inputs'!$D$27+'1.Inputs'!$D$23/'1.Inputs'!$D$28)))*'1.Inputs'!$D$53+('1.Inputs'!$D$20/'1.Inputs'!$D$27+'1.Inputs'!$D$23/'1.Inputs'!$D$28)-(I20-H20)</f>
        <v>733722044.92888856</v>
      </c>
      <c r="U20" s="36">
        <f ca="1">((('1.Inputs'!$D$37*12*IF(3=1,'1.Inputs'!$D$38,IF(3=2,'1.Inputs'!$D$39,$E20)))*$F20*(('1.Inputs'!$D$40)+(1-'1.Inputs'!$D$40)*(1+'1.Inputs'!$D$41))*(1+$G20)^(3-1))-(('1.Inputs'!$D$37*12*IF(3=1,'1.Inputs'!$D$38,IF(3=2,'1.Inputs'!$D$39,$E20)))/(1-'1.Inputs'!$D$42)*$D20*(1+$G20)^(3-1))-('1.Inputs'!$D$37*12*IF(3=1,'1.Inputs'!$D$38,IF(3=2,'1.Inputs'!$D$39,$E20)))*'1.Inputs'!$D$43*(1+$G20)^(3-1)-'1.Inputs'!$D$44*(1+$G20)^(3-1)-('1.Inputs'!$D$20/'1.Inputs'!$D$27+'1.Inputs'!$D$23/'1.Inputs'!$D$28))-MAX(0,((('1.Inputs'!$D$37*12*IF(3=1,'1.Inputs'!$D$38,IF(3=2,'1.Inputs'!$D$39,$E20)))*$F20*(('1.Inputs'!$D$40)+(1-'1.Inputs'!$D$40)*(1+'1.Inputs'!$D$41))*(1+$G20)^(3-1))-(('1.Inputs'!$D$37*12*IF(3=1,'1.Inputs'!$D$38,IF(3=2,'1.Inputs'!$D$39,$E20)))/(1-'1.Inputs'!$D$42)*$D20*(1+$G20)^(3-1))-('1.Inputs'!$D$37*12*IF(3=1,'1.Inputs'!$D$38,IF(3=2,'1.Inputs'!$D$39,$E20)))*'1.Inputs'!$D$43*(1+$G20)^(3-1)-'1.Inputs'!$D$44*(1+$G20)^(3-1)-('1.Inputs'!$D$20/'1.Inputs'!$D$27+'1.Inputs'!$D$23/'1.Inputs'!$D$28)))*'1.Inputs'!$D$53+('1.Inputs'!$D$20/'1.Inputs'!$D$27+'1.Inputs'!$D$23/'1.Inputs'!$D$28)-(J20-I20)</f>
        <v>1182284174.8162148</v>
      </c>
      <c r="V20" s="36">
        <f ca="1">((('1.Inputs'!$D$37*12*IF(4=1,'1.Inputs'!$D$38,IF(4=2,'1.Inputs'!$D$39,$E20)))*$F20*(('1.Inputs'!$D$40)+(1-'1.Inputs'!$D$40)*(1+'1.Inputs'!$D$41))*(1+$G20)^(4-1))-(('1.Inputs'!$D$37*12*IF(4=1,'1.Inputs'!$D$38,IF(4=2,'1.Inputs'!$D$39,$E20)))/(1-'1.Inputs'!$D$42)*$D20*(1+$G20)^(4-1))-('1.Inputs'!$D$37*12*IF(4=1,'1.Inputs'!$D$38,IF(4=2,'1.Inputs'!$D$39,$E20)))*'1.Inputs'!$D$43*(1+$G20)^(4-1)-'1.Inputs'!$D$44*(1+$G20)^(4-1)-('1.Inputs'!$D$20/'1.Inputs'!$D$27+'1.Inputs'!$D$23/'1.Inputs'!$D$28))-MAX(0,((('1.Inputs'!$D$37*12*IF(4=1,'1.Inputs'!$D$38,IF(4=2,'1.Inputs'!$D$39,$E20)))*$F20*(('1.Inputs'!$D$40)+(1-'1.Inputs'!$D$40)*(1+'1.Inputs'!$D$41))*(1+$G20)^(4-1))-(('1.Inputs'!$D$37*12*IF(4=1,'1.Inputs'!$D$38,IF(4=2,'1.Inputs'!$D$39,$E20)))/(1-'1.Inputs'!$D$42)*$D20*(1+$G20)^(4-1))-('1.Inputs'!$D$37*12*IF(4=1,'1.Inputs'!$D$38,IF(4=2,'1.Inputs'!$D$39,$E20)))*'1.Inputs'!$D$43*(1+$G20)^(4-1)-'1.Inputs'!$D$44*(1+$G20)^(4-1)-('1.Inputs'!$D$20/'1.Inputs'!$D$27+'1.Inputs'!$D$23/'1.Inputs'!$D$28)))*'1.Inputs'!$D$53+('1.Inputs'!$D$20/'1.Inputs'!$D$27+'1.Inputs'!$D$23/'1.Inputs'!$D$28)-(K20-J20)</f>
        <v>1431238951.030987</v>
      </c>
      <c r="W20" s="36">
        <f ca="1">((('1.Inputs'!$D$37*12*IF(5=1,'1.Inputs'!$D$38,IF(5=2,'1.Inputs'!$D$39,$E20)))*$F20*(('1.Inputs'!$D$40)+(1-'1.Inputs'!$D$40)*(1+'1.Inputs'!$D$41))*(1+$G20)^(5-1))-(('1.Inputs'!$D$37*12*IF(5=1,'1.Inputs'!$D$38,IF(5=2,'1.Inputs'!$D$39,$E20)))/(1-'1.Inputs'!$D$42)*$D20*(1+$G20)^(5-1))-('1.Inputs'!$D$37*12*IF(5=1,'1.Inputs'!$D$38,IF(5=2,'1.Inputs'!$D$39,$E20)))*'1.Inputs'!$D$43*(1+$G20)^(5-1)-'1.Inputs'!$D$44*(1+$G20)^(5-1)-('1.Inputs'!$D$20/'1.Inputs'!$D$27+'1.Inputs'!$D$23/'1.Inputs'!$D$28))-MAX(0,((('1.Inputs'!$D$37*12*IF(5=1,'1.Inputs'!$D$38,IF(5=2,'1.Inputs'!$D$39,$E20)))*$F20*(('1.Inputs'!$D$40)+(1-'1.Inputs'!$D$40)*(1+'1.Inputs'!$D$41))*(1+$G20)^(5-1))-(('1.Inputs'!$D$37*12*IF(5=1,'1.Inputs'!$D$38,IF(5=2,'1.Inputs'!$D$39,$E20)))/(1-'1.Inputs'!$D$42)*$D20*(1+$G20)^(5-1))-('1.Inputs'!$D$37*12*IF(5=1,'1.Inputs'!$D$38,IF(5=2,'1.Inputs'!$D$39,$E20)))*'1.Inputs'!$D$43*(1+$G20)^(5-1)-'1.Inputs'!$D$44*(1+$G20)^(5-1)-('1.Inputs'!$D$20/'1.Inputs'!$D$27+'1.Inputs'!$D$23/'1.Inputs'!$D$28)))*'1.Inputs'!$D$53+('1.Inputs'!$D$20/'1.Inputs'!$D$27+'1.Inputs'!$D$23/'1.Inputs'!$D$28)-(L20-K20)</f>
        <v>1482803265.7561657</v>
      </c>
      <c r="X20" s="36">
        <f ca="1">((('1.Inputs'!$D$37*12*IF(6=1,'1.Inputs'!$D$38,IF(6=2,'1.Inputs'!$D$39,$E20)))*$F20*(('1.Inputs'!$D$40)+(1-'1.Inputs'!$D$40)*(1+'1.Inputs'!$D$41))*(1+$G20)^(6-1))-(('1.Inputs'!$D$37*12*IF(6=1,'1.Inputs'!$D$38,IF(6=2,'1.Inputs'!$D$39,$E20)))/(1-'1.Inputs'!$D$42)*$D20*(1+$G20)^(6-1))-('1.Inputs'!$D$37*12*IF(6=1,'1.Inputs'!$D$38,IF(6=2,'1.Inputs'!$D$39,$E20)))*'1.Inputs'!$D$43*(1+$G20)^(6-1)-'1.Inputs'!$D$44*(1+$G20)^(6-1)-('1.Inputs'!$D$20/'1.Inputs'!$D$27+'1.Inputs'!$D$23/'1.Inputs'!$D$28))-MAX(0,((('1.Inputs'!$D$37*12*IF(6=1,'1.Inputs'!$D$38,IF(6=2,'1.Inputs'!$D$39,$E20)))*$F20*(('1.Inputs'!$D$40)+(1-'1.Inputs'!$D$40)*(1+'1.Inputs'!$D$41))*(1+$G20)^(6-1))-(('1.Inputs'!$D$37*12*IF(6=1,'1.Inputs'!$D$38,IF(6=2,'1.Inputs'!$D$39,$E20)))/(1-'1.Inputs'!$D$42)*$D20*(1+$G20)^(6-1))-('1.Inputs'!$D$37*12*IF(6=1,'1.Inputs'!$D$38,IF(6=2,'1.Inputs'!$D$39,$E20)))*'1.Inputs'!$D$43*(1+$G20)^(6-1)-'1.Inputs'!$D$44*(1+$G20)^(6-1)-('1.Inputs'!$D$20/'1.Inputs'!$D$27+'1.Inputs'!$D$23/'1.Inputs'!$D$28)))*'1.Inputs'!$D$53+('1.Inputs'!$D$20/'1.Inputs'!$D$27+'1.Inputs'!$D$23/'1.Inputs'!$D$28)-(M20-L20)</f>
        <v>1536288750.8426366</v>
      </c>
      <c r="Y20" s="36">
        <f ca="1">((('1.Inputs'!$D$37*12*IF(7=1,'1.Inputs'!$D$38,IF(7=2,'1.Inputs'!$D$39,$E20)))*$F20*(('1.Inputs'!$D$40)+(1-'1.Inputs'!$D$40)*(1+'1.Inputs'!$D$41))*(1+$G20)^(7-1))-(('1.Inputs'!$D$37*12*IF(7=1,'1.Inputs'!$D$38,IF(7=2,'1.Inputs'!$D$39,$E20)))/(1-'1.Inputs'!$D$42)*$D20*(1+$G20)^(7-1))-('1.Inputs'!$D$37*12*IF(7=1,'1.Inputs'!$D$38,IF(7=2,'1.Inputs'!$D$39,$E20)))*'1.Inputs'!$D$43*(1+$G20)^(7-1)-'1.Inputs'!$D$44*(1+$G20)^(7-1)-('1.Inputs'!$D$20/'1.Inputs'!$D$27+'1.Inputs'!$D$23/'1.Inputs'!$D$28))-MAX(0,((('1.Inputs'!$D$37*12*IF(7=1,'1.Inputs'!$D$38,IF(7=2,'1.Inputs'!$D$39,$E20)))*$F20*(('1.Inputs'!$D$40)+(1-'1.Inputs'!$D$40)*(1+'1.Inputs'!$D$41))*(1+$G20)^(7-1))-(('1.Inputs'!$D$37*12*IF(7=1,'1.Inputs'!$D$38,IF(7=2,'1.Inputs'!$D$39,$E20)))/(1-'1.Inputs'!$D$42)*$D20*(1+$G20)^(7-1))-('1.Inputs'!$D$37*12*IF(7=1,'1.Inputs'!$D$38,IF(7=2,'1.Inputs'!$D$39,$E20)))*'1.Inputs'!$D$43*(1+$G20)^(7-1)-'1.Inputs'!$D$44*(1+$G20)^(7-1)-('1.Inputs'!$D$20/'1.Inputs'!$D$27+'1.Inputs'!$D$23/'1.Inputs'!$D$28)))*'1.Inputs'!$D$53+('1.Inputs'!$D$20/'1.Inputs'!$D$27+'1.Inputs'!$D$23/'1.Inputs'!$D$28)-(N20-M20)</f>
        <v>1591766984.7759628</v>
      </c>
      <c r="Z20" s="36">
        <f ca="1">((('1.Inputs'!$D$37*12*IF(8=1,'1.Inputs'!$D$38,IF(8=2,'1.Inputs'!$D$39,$E20)))*$F20*(('1.Inputs'!$D$40)+(1-'1.Inputs'!$D$40)*(1+'1.Inputs'!$D$41))*(1+$G20)^(8-1))-(('1.Inputs'!$D$37*12*IF(8=1,'1.Inputs'!$D$38,IF(8=2,'1.Inputs'!$D$39,$E20)))/(1-'1.Inputs'!$D$42)*$D20*(1+$G20)^(8-1))-('1.Inputs'!$D$37*12*IF(8=1,'1.Inputs'!$D$38,IF(8=2,'1.Inputs'!$D$39,$E20)))*'1.Inputs'!$D$43*(1+$G20)^(8-1)-'1.Inputs'!$D$44*(1+$G20)^(8-1)-('1.Inputs'!$D$20/'1.Inputs'!$D$27+'1.Inputs'!$D$23/'1.Inputs'!$D$28))-MAX(0,((('1.Inputs'!$D$37*12*IF(8=1,'1.Inputs'!$D$38,IF(8=2,'1.Inputs'!$D$39,$E20)))*$F20*(('1.Inputs'!$D$40)+(1-'1.Inputs'!$D$40)*(1+'1.Inputs'!$D$41))*(1+$G20)^(8-1))-(('1.Inputs'!$D$37*12*IF(8=1,'1.Inputs'!$D$38,IF(8=2,'1.Inputs'!$D$39,$E20)))/(1-'1.Inputs'!$D$42)*$D20*(1+$G20)^(8-1))-('1.Inputs'!$D$37*12*IF(8=1,'1.Inputs'!$D$38,IF(8=2,'1.Inputs'!$D$39,$E20)))*'1.Inputs'!$D$43*(1+$G20)^(8-1)-'1.Inputs'!$D$44*(1+$G20)^(8-1)-('1.Inputs'!$D$20/'1.Inputs'!$D$27+'1.Inputs'!$D$23/'1.Inputs'!$D$28)))*'1.Inputs'!$D$53+('1.Inputs'!$D$20/'1.Inputs'!$D$27+'1.Inputs'!$D$23/'1.Inputs'!$D$28)-(O20-N20)</f>
        <v>1649312212.8950479</v>
      </c>
      <c r="AA20" s="36">
        <f ca="1">((('1.Inputs'!$D$37*12*IF(9=1,'1.Inputs'!$D$38,IF(9=2,'1.Inputs'!$D$39,$E20)))*$F20*(('1.Inputs'!$D$40)+(1-'1.Inputs'!$D$40)*(1+'1.Inputs'!$D$41))*(1+$G20)^(9-1))-(('1.Inputs'!$D$37*12*IF(9=1,'1.Inputs'!$D$38,IF(9=2,'1.Inputs'!$D$39,$E20)))/(1-'1.Inputs'!$D$42)*$D20*(1+$G20)^(9-1))-('1.Inputs'!$D$37*12*IF(9=1,'1.Inputs'!$D$38,IF(9=2,'1.Inputs'!$D$39,$E20)))*'1.Inputs'!$D$43*(1+$G20)^(9-1)-'1.Inputs'!$D$44*(1+$G20)^(9-1)-('1.Inputs'!$D$20/'1.Inputs'!$D$27+'1.Inputs'!$D$23/'1.Inputs'!$D$28))-MAX(0,((('1.Inputs'!$D$37*12*IF(9=1,'1.Inputs'!$D$38,IF(9=2,'1.Inputs'!$D$39,$E20)))*$F20*(('1.Inputs'!$D$40)+(1-'1.Inputs'!$D$40)*(1+'1.Inputs'!$D$41))*(1+$G20)^(9-1))-(('1.Inputs'!$D$37*12*IF(9=1,'1.Inputs'!$D$38,IF(9=2,'1.Inputs'!$D$39,$E20)))/(1-'1.Inputs'!$D$42)*$D20*(1+$G20)^(9-1))-('1.Inputs'!$D$37*12*IF(9=1,'1.Inputs'!$D$38,IF(9=2,'1.Inputs'!$D$39,$E20)))*'1.Inputs'!$D$43*(1+$G20)^(9-1)-'1.Inputs'!$D$44*(1+$G20)^(9-1)-('1.Inputs'!$D$20/'1.Inputs'!$D$27+'1.Inputs'!$D$23/'1.Inputs'!$D$28)))*'1.Inputs'!$D$53+('1.Inputs'!$D$20/'1.Inputs'!$D$27+'1.Inputs'!$D$23/'1.Inputs'!$D$28)-(P20-O20)</f>
        <v>1709001446.7530911</v>
      </c>
      <c r="AB20" s="36">
        <f ca="1">((('1.Inputs'!$D$37*12*IF(10=1,'1.Inputs'!$D$38,IF(10=2,'1.Inputs'!$D$39,$E20)))*$F20*(('1.Inputs'!$D$40)+(1-'1.Inputs'!$D$40)*(1+'1.Inputs'!$D$41))*(1+$G20)^(10-1))-(('1.Inputs'!$D$37*12*IF(10=1,'1.Inputs'!$D$38,IF(10=2,'1.Inputs'!$D$39,$E20)))/(1-'1.Inputs'!$D$42)*$D20*(1+$G20)^(10-1))-('1.Inputs'!$D$37*12*IF(10=1,'1.Inputs'!$D$38,IF(10=2,'1.Inputs'!$D$39,$E20)))*'1.Inputs'!$D$43*(1+$G20)^(10-1)-'1.Inputs'!$D$44*(1+$G20)^(10-1)-('1.Inputs'!$D$20/'1.Inputs'!$D$27+'1.Inputs'!$D$23/'1.Inputs'!$D$28))-MAX(0,((('1.Inputs'!$D$37*12*IF(10=1,'1.Inputs'!$D$38,IF(10=2,'1.Inputs'!$D$39,$E20)))*$F20*(('1.Inputs'!$D$40)+(1-'1.Inputs'!$D$40)*(1+'1.Inputs'!$D$41))*(1+$G20)^(10-1))-(('1.Inputs'!$D$37*12*IF(10=1,'1.Inputs'!$D$38,IF(10=2,'1.Inputs'!$D$39,$E20)))/(1-'1.Inputs'!$D$42)*$D20*(1+$G20)^(10-1))-('1.Inputs'!$D$37*12*IF(10=1,'1.Inputs'!$D$38,IF(10=2,'1.Inputs'!$D$39,$E20)))*'1.Inputs'!$D$43*(1+$G20)^(10-1)-'1.Inputs'!$D$44*(1+$G20)^(10-1)-('1.Inputs'!$D$20/'1.Inputs'!$D$27+'1.Inputs'!$D$23/'1.Inputs'!$D$28)))*'1.Inputs'!$D$53+('1.Inputs'!$D$20/'1.Inputs'!$D$27+'1.Inputs'!$D$23/'1.Inputs'!$D$28)-(Q20-P20)+(('1.Inputs'!$D$20+'1.Inputs'!$D$23-('1.Inputs'!$D$20/'1.Inputs'!$D$27+'1.Inputs'!$D$23/'1.Inputs'!$D$28)*'1.Inputs'!$D$10)*'1.Inputs'!$D$60+'1.Inputs'!$D$19*'1.Inputs'!$D$59+Q20)</f>
        <v>4342033325.2321053</v>
      </c>
      <c r="AC20" s="36">
        <f ca="1">S20-AC$13-AC$14+MIN(AC$13,MAX(0,((('1.Inputs'!$D$37*12*IF(1=1,'1.Inputs'!$D$38,IF(1=2,'1.Inputs'!$D$39,$E20)))*$F20*(('1.Inputs'!$D$40)+(1-'1.Inputs'!$D$40)*(1+'1.Inputs'!$D$41))*(1+$G20)^(1-1))-(('1.Inputs'!$D$37*12*IF(1=1,'1.Inputs'!$D$38,IF(1=2,'1.Inputs'!$D$39,$E20)))/(1-'1.Inputs'!$D$42)*$D20*(1+$G20)^(1-1))-('1.Inputs'!$D$37*12*IF(1=1,'1.Inputs'!$D$38,IF(1=2,'1.Inputs'!$D$39,$E20)))*'1.Inputs'!$D$43*(1+$G20)^(1-1)-'1.Inputs'!$D$44*(1+$G20)^(1-1)-('1.Inputs'!$D$20/'1.Inputs'!$D$27+'1.Inputs'!$D$23/'1.Inputs'!$D$28))))*'1.Inputs'!$D$53</f>
        <v>-310809086.20653963</v>
      </c>
      <c r="AD20" s="36">
        <f ca="1">T20-AD$13-AD$14+MIN(AD$13,MAX(0,((('1.Inputs'!$D$37*12*IF(2=1,'1.Inputs'!$D$38,IF(2=2,'1.Inputs'!$D$39,$E20)))*$F20*(('1.Inputs'!$D$40)+(1-'1.Inputs'!$D$40)*(1+'1.Inputs'!$D$41))*(1+$G20)^(2-1))-(('1.Inputs'!$D$37*12*IF(2=1,'1.Inputs'!$D$38,IF(2=2,'1.Inputs'!$D$39,$E20)))/(1-'1.Inputs'!$D$42)*$D20*(1+$G20)^(2-1))-('1.Inputs'!$D$37*12*IF(2=1,'1.Inputs'!$D$38,IF(2=2,'1.Inputs'!$D$39,$E20)))*'1.Inputs'!$D$43*(1+$G20)^(2-1)-'1.Inputs'!$D$44*(1+$G20)^(2-1)-('1.Inputs'!$D$20/'1.Inputs'!$D$27+'1.Inputs'!$D$23/'1.Inputs'!$D$28))))*'1.Inputs'!$D$53</f>
        <v>637782044.92888856</v>
      </c>
      <c r="AE20" s="36">
        <f ca="1">U20-AE$13-AE$14+MIN(AE$13,MAX(0,((('1.Inputs'!$D$37*12*IF(3=1,'1.Inputs'!$D$38,IF(3=2,'1.Inputs'!$D$39,$E20)))*$F20*(('1.Inputs'!$D$40)+(1-'1.Inputs'!$D$40)*(1+'1.Inputs'!$D$41))*(1+$G20)^(3-1))-(('1.Inputs'!$D$37*12*IF(3=1,'1.Inputs'!$D$38,IF(3=2,'1.Inputs'!$D$39,$E20)))/(1-'1.Inputs'!$D$42)*$D20*(1+$G20)^(3-1))-('1.Inputs'!$D$37*12*IF(3=1,'1.Inputs'!$D$38,IF(3=2,'1.Inputs'!$D$39,$E20)))*'1.Inputs'!$D$43*(1+$G20)^(3-1)-'1.Inputs'!$D$44*(1+$G20)^(3-1)-('1.Inputs'!$D$20/'1.Inputs'!$D$27+'1.Inputs'!$D$23/'1.Inputs'!$D$28))))*'1.Inputs'!$D$53</f>
        <v>840344174.8162148</v>
      </c>
      <c r="AF20" s="36">
        <f ca="1">V20-AF$13-AF$14+MIN(AF$13,MAX(0,((('1.Inputs'!$D$37*12*IF(4=1,'1.Inputs'!$D$38,IF(4=2,'1.Inputs'!$D$39,$E20)))*$F20*(('1.Inputs'!$D$40)+(1-'1.Inputs'!$D$40)*(1+'1.Inputs'!$D$41))*(1+$G20)^(4-1))-(('1.Inputs'!$D$37*12*IF(4=1,'1.Inputs'!$D$38,IF(4=2,'1.Inputs'!$D$39,$E20)))/(1-'1.Inputs'!$D$42)*$D20*(1+$G20)^(4-1))-('1.Inputs'!$D$37*12*IF(4=1,'1.Inputs'!$D$38,IF(4=2,'1.Inputs'!$D$39,$E20)))*'1.Inputs'!$D$43*(1+$G20)^(4-1)-'1.Inputs'!$D$44*(1+$G20)^(4-1)-('1.Inputs'!$D$20/'1.Inputs'!$D$27+'1.Inputs'!$D$23/'1.Inputs'!$D$28))))*'1.Inputs'!$D$53</f>
        <v>1108486951.030987</v>
      </c>
      <c r="AG20" s="36">
        <f ca="1">W20-AG$13-AG$14+MIN(AG$13,MAX(0,((('1.Inputs'!$D$37*12*IF(5=1,'1.Inputs'!$D$38,IF(5=2,'1.Inputs'!$D$39,$E20)))*$F20*(('1.Inputs'!$D$40)+(1-'1.Inputs'!$D$40)*(1+'1.Inputs'!$D$41))*(1+$G20)^(5-1))-(('1.Inputs'!$D$37*12*IF(5=1,'1.Inputs'!$D$38,IF(5=2,'1.Inputs'!$D$39,$E20)))/(1-'1.Inputs'!$D$42)*$D20*(1+$G20)^(5-1))-('1.Inputs'!$D$37*12*IF(5=1,'1.Inputs'!$D$38,IF(5=2,'1.Inputs'!$D$39,$E20)))*'1.Inputs'!$D$43*(1+$G20)^(5-1)-'1.Inputs'!$D$44*(1+$G20)^(5-1)-('1.Inputs'!$D$20/'1.Inputs'!$D$27+'1.Inputs'!$D$23/'1.Inputs'!$D$28))))*'1.Inputs'!$D$53</f>
        <v>1179239265.7561657</v>
      </c>
      <c r="AH20" s="36">
        <f ca="1">X20-AH$13-AH$14+MIN(AH$13,MAX(0,((('1.Inputs'!$D$37*12*IF(6=1,'1.Inputs'!$D$38,IF(6=2,'1.Inputs'!$D$39,$E20)))*$F20*(('1.Inputs'!$D$40)+(1-'1.Inputs'!$D$40)*(1+'1.Inputs'!$D$41))*(1+$G20)^(6-1))-(('1.Inputs'!$D$37*12*IF(6=1,'1.Inputs'!$D$38,IF(6=2,'1.Inputs'!$D$39,$E20)))/(1-'1.Inputs'!$D$42)*$D20*(1+$G20)^(6-1))-('1.Inputs'!$D$37*12*IF(6=1,'1.Inputs'!$D$38,IF(6=2,'1.Inputs'!$D$39,$E20)))*'1.Inputs'!$D$43*(1+$G20)^(6-1)-'1.Inputs'!$D$44*(1+$G20)^(6-1)-('1.Inputs'!$D$20/'1.Inputs'!$D$27+'1.Inputs'!$D$23/'1.Inputs'!$D$28))))*'1.Inputs'!$D$53</f>
        <v>1251912750.8426366</v>
      </c>
      <c r="AI20" s="36">
        <f ca="1">Y20-AI$13-AI$14+MIN(AI$13,MAX(0,((('1.Inputs'!$D$37*12*IF(7=1,'1.Inputs'!$D$38,IF(7=2,'1.Inputs'!$D$39,$E20)))*$F20*(('1.Inputs'!$D$40)+(1-'1.Inputs'!$D$40)*(1+'1.Inputs'!$D$41))*(1+$G20)^(7-1))-(('1.Inputs'!$D$37*12*IF(7=1,'1.Inputs'!$D$38,IF(7=2,'1.Inputs'!$D$39,$E20)))/(1-'1.Inputs'!$D$42)*$D20*(1+$G20)^(7-1))-('1.Inputs'!$D$37*12*IF(7=1,'1.Inputs'!$D$38,IF(7=2,'1.Inputs'!$D$39,$E20)))*'1.Inputs'!$D$43*(1+$G20)^(7-1)-'1.Inputs'!$D$44*(1+$G20)^(7-1)-('1.Inputs'!$D$20/'1.Inputs'!$D$27+'1.Inputs'!$D$23/'1.Inputs'!$D$28))))*'1.Inputs'!$D$53</f>
        <v>1326578984.7759628</v>
      </c>
      <c r="AJ20" s="36">
        <f ca="1">Z20-AJ$13-AJ$14+MIN(AJ$13,MAX(0,((('1.Inputs'!$D$37*12*IF(8=1,'1.Inputs'!$D$38,IF(8=2,'1.Inputs'!$D$39,$E20)))*$F20*(('1.Inputs'!$D$40)+(1-'1.Inputs'!$D$40)*(1+'1.Inputs'!$D$41))*(1+$G20)^(8-1))-(('1.Inputs'!$D$37*12*IF(8=1,'1.Inputs'!$D$38,IF(8=2,'1.Inputs'!$D$39,$E20)))/(1-'1.Inputs'!$D$42)*$D20*(1+$G20)^(8-1))-('1.Inputs'!$D$37*12*IF(8=1,'1.Inputs'!$D$38,IF(8=2,'1.Inputs'!$D$39,$E20)))*'1.Inputs'!$D$43*(1+$G20)^(8-1)-'1.Inputs'!$D$44*(1+$G20)^(8-1)-('1.Inputs'!$D$20/'1.Inputs'!$D$27+'1.Inputs'!$D$23/'1.Inputs'!$D$28))))*'1.Inputs'!$D$53</f>
        <v>1649312212.8950479</v>
      </c>
      <c r="AK20" s="36">
        <f ca="1">AA20-AK$13-AK$14+MIN(AK$13,MAX(0,((('1.Inputs'!$D$37*12*IF(9=1,'1.Inputs'!$D$38,IF(9=2,'1.Inputs'!$D$39,$E20)))*$F20*(('1.Inputs'!$D$40)+(1-'1.Inputs'!$D$40)*(1+'1.Inputs'!$D$41))*(1+$G20)^(9-1))-(('1.Inputs'!$D$37*12*IF(9=1,'1.Inputs'!$D$38,IF(9=2,'1.Inputs'!$D$39,$E20)))/(1-'1.Inputs'!$D$42)*$D20*(1+$G20)^(9-1))-('1.Inputs'!$D$37*12*IF(9=1,'1.Inputs'!$D$38,IF(9=2,'1.Inputs'!$D$39,$E20)))*'1.Inputs'!$D$43*(1+$G20)^(9-1)-'1.Inputs'!$D$44*(1+$G20)^(9-1)-('1.Inputs'!$D$20/'1.Inputs'!$D$27+'1.Inputs'!$D$23/'1.Inputs'!$D$28))))*'1.Inputs'!$D$53</f>
        <v>1709001446.7530911</v>
      </c>
      <c r="AL20" s="36">
        <f ca="1">AB20-AL$13-AL$14+MIN(AL$13,MAX(0,((('1.Inputs'!$D$37*12*IF(10=1,'1.Inputs'!$D$38,IF(10=2,'1.Inputs'!$D$39,$E20)))*$F20*(('1.Inputs'!$D$40)+(1-'1.Inputs'!$D$40)*(1+'1.Inputs'!$D$41))*(1+$G20)^(10-1))-(('1.Inputs'!$D$37*12*IF(10=1,'1.Inputs'!$D$38,IF(10=2,'1.Inputs'!$D$39,$E20)))/(1-'1.Inputs'!$D$42)*$D20*(1+$G20)^(10-1))-('1.Inputs'!$D$37*12*IF(10=1,'1.Inputs'!$D$38,IF(10=2,'1.Inputs'!$D$39,$E20)))*'1.Inputs'!$D$43*(1+$G20)^(10-1)-'1.Inputs'!$D$44*(1+$G20)^(10-1)-('1.Inputs'!$D$20/'1.Inputs'!$D$27+'1.Inputs'!$D$23/'1.Inputs'!$D$28))))*'1.Inputs'!$D$53+'1.Inputs'!$D$35</f>
        <v>5142033325.2321053</v>
      </c>
      <c r="AM20" s="48">
        <f ca="1">R20+NPV('1.Inputs'!$D$55,S20:AB20)</f>
        <v>5163772042.1781502</v>
      </c>
      <c r="AN20" s="48">
        <f ca="1">-('1.Inputs'!$D$24*(1-'1.Inputs'!$D$31)+'1.Inputs'!$D$35)+NPV('1.Inputs'!$D$54,AC20:AL20)</f>
        <v>2860047520.0044518</v>
      </c>
      <c r="AO20" s="36">
        <f t="shared" ca="1" si="5"/>
        <v>-1.4557526165754717</v>
      </c>
      <c r="AP20" s="36">
        <f t="shared" ca="1" si="6"/>
        <v>3.0037707693501394</v>
      </c>
      <c r="AQ20" s="36">
        <f ca="1">'1.Inputs'!$D$35+MIN(SUM($AC20:AC20),SUM($AC20:AD20),SUM($AC20:AE20),SUM($AC20:AF20),SUM($AC20:AG20),SUM($AC20:AH20),SUM($AC20:AI20),SUM($AC20:AJ20),SUM($AC20:AK20),SUM($AC20:AL20))</f>
        <v>489190913.79346037</v>
      </c>
      <c r="AR20" s="36">
        <f ca="1">IF(AP20&lt;'1.Inputs'!$D$57,1,0)</f>
        <v>0</v>
      </c>
      <c r="AS20" s="36">
        <f t="shared" ca="1" si="7"/>
        <v>0</v>
      </c>
      <c r="AV20" s="73" t="s">
        <v>384</v>
      </c>
      <c r="AW20" s="73"/>
      <c r="AX20" s="73"/>
      <c r="AY20" s="73"/>
      <c r="AZ20" s="73"/>
      <c r="BA20" s="73"/>
      <c r="BB20" s="73"/>
      <c r="BC20" s="73"/>
    </row>
    <row r="21" spans="2:60" ht="15" customHeight="1" x14ac:dyDescent="0.25">
      <c r="B21" s="36">
        <v>6</v>
      </c>
      <c r="C21" s="36">
        <f t="shared" ca="1" si="0"/>
        <v>0.84467768648645758</v>
      </c>
      <c r="D21" s="36">
        <f t="shared" ca="1" si="1"/>
        <v>18535.252249297242</v>
      </c>
      <c r="E21" s="47">
        <f t="shared" ca="1" si="2"/>
        <v>0.87109229479817574</v>
      </c>
      <c r="F21" s="36">
        <f t="shared" ca="1" si="3"/>
        <v>31715.933747875235</v>
      </c>
      <c r="G21" s="36">
        <f t="shared" ca="1" si="4"/>
        <v>4.563876196244384E-2</v>
      </c>
      <c r="H21" s="36">
        <f ca="1">((('1.Inputs'!$D$37*12*IF(1=1,'1.Inputs'!$D$38,IF(1=2,'1.Inputs'!$D$39,$E21)))*$F21*(('1.Inputs'!$D$40)+(1-'1.Inputs'!$D$40)*(1+'1.Inputs'!$D$41))*(1+$G21)^(1-1))*'1.Inputs'!$D$47+(('1.Inputs'!$D$37*12*IF(1=1,'1.Inputs'!$D$38,IF(1=2,'1.Inputs'!$D$39,$E21)))/(1-'1.Inputs'!$D$42)*$D21*(1+$G21)^(1-1))*('1.Inputs'!$D$48-'1.Inputs'!$D$49))/'1.Inputs'!$D$51</f>
        <v>832971526.86516559</v>
      </c>
      <c r="I21" s="36">
        <f ca="1">((('1.Inputs'!$D$37*12*IF(2=1,'1.Inputs'!$D$38,IF(2=2,'1.Inputs'!$D$39,$E21)))*$F21*(('1.Inputs'!$D$40)+(1-'1.Inputs'!$D$40)*(1+'1.Inputs'!$D$41))*(1+$G21)^(2-1))*'1.Inputs'!$D$47+(('1.Inputs'!$D$37*12*IF(2=1,'1.Inputs'!$D$38,IF(2=2,'1.Inputs'!$D$39,$E21)))/(1-'1.Inputs'!$D$42)*$D21*(1+$G21)^(2-1))*('1.Inputs'!$D$48-'1.Inputs'!$D$49))/'1.Inputs'!$D$51</f>
        <v>1219382242.5417619</v>
      </c>
      <c r="J21" s="36">
        <f ca="1">((('1.Inputs'!$D$37*12*IF(3=1,'1.Inputs'!$D$38,IF(3=2,'1.Inputs'!$D$39,$E21)))*$F21*(('1.Inputs'!$D$40)+(1-'1.Inputs'!$D$40)*(1+'1.Inputs'!$D$41))*(1+$G21)^(3-1))*'1.Inputs'!$D$47+(('1.Inputs'!$D$37*12*IF(3=1,'1.Inputs'!$D$38,IF(3=2,'1.Inputs'!$D$39,$E21)))/(1-'1.Inputs'!$D$42)*$D21*(1+$G21)^(3-1))*('1.Inputs'!$D$48-'1.Inputs'!$D$49))/'1.Inputs'!$D$51</f>
        <v>1586673881.0498569</v>
      </c>
      <c r="K21" s="36">
        <f ca="1">((('1.Inputs'!$D$37*12*IF(4=1,'1.Inputs'!$D$38,IF(4=2,'1.Inputs'!$D$39,$E21)))*$F21*(('1.Inputs'!$D$40)+(1-'1.Inputs'!$D$40)*(1+'1.Inputs'!$D$41))*(1+$G21)^(4-1))*'1.Inputs'!$D$47+(('1.Inputs'!$D$37*12*IF(4=1,'1.Inputs'!$D$38,IF(4=2,'1.Inputs'!$D$39,$E21)))/(1-'1.Inputs'!$D$42)*$D21*(1+$G21)^(4-1))*('1.Inputs'!$D$48-'1.Inputs'!$D$49))/'1.Inputs'!$D$51</f>
        <v>1659087712.6191187</v>
      </c>
      <c r="L21" s="36">
        <f ca="1">((('1.Inputs'!$D$37*12*IF(5=1,'1.Inputs'!$D$38,IF(5=2,'1.Inputs'!$D$39,$E21)))*$F21*(('1.Inputs'!$D$40)+(1-'1.Inputs'!$D$40)*(1+'1.Inputs'!$D$41))*(1+$G21)^(5-1))*'1.Inputs'!$D$47+(('1.Inputs'!$D$37*12*IF(5=1,'1.Inputs'!$D$38,IF(5=2,'1.Inputs'!$D$39,$E21)))/(1-'1.Inputs'!$D$42)*$D21*(1+$G21)^(5-1))*('1.Inputs'!$D$48-'1.Inputs'!$D$49))/'1.Inputs'!$D$51</f>
        <v>1734806421.8101583</v>
      </c>
      <c r="M21" s="36">
        <f ca="1">((('1.Inputs'!$D$37*12*IF(6=1,'1.Inputs'!$D$38,IF(6=2,'1.Inputs'!$D$39,$E21)))*$F21*(('1.Inputs'!$D$40)+(1-'1.Inputs'!$D$40)*(1+'1.Inputs'!$D$41))*(1+$G21)^(6-1))*'1.Inputs'!$D$47+(('1.Inputs'!$D$37*12*IF(6=1,'1.Inputs'!$D$38,IF(6=2,'1.Inputs'!$D$39,$E21)))/(1-'1.Inputs'!$D$42)*$D21*(1+$G21)^(6-1))*('1.Inputs'!$D$48-'1.Inputs'!$D$49))/'1.Inputs'!$D$51</f>
        <v>1813980839.1460707</v>
      </c>
      <c r="N21" s="36">
        <f ca="1">((('1.Inputs'!$D$37*12*IF(7=1,'1.Inputs'!$D$38,IF(7=2,'1.Inputs'!$D$39,$E21)))*$F21*(('1.Inputs'!$D$40)+(1-'1.Inputs'!$D$40)*(1+'1.Inputs'!$D$41))*(1+$G21)^(7-1))*'1.Inputs'!$D$47+(('1.Inputs'!$D$37*12*IF(7=1,'1.Inputs'!$D$38,IF(7=2,'1.Inputs'!$D$39,$E21)))/(1-'1.Inputs'!$D$42)*$D21*(1+$G21)^(7-1))*('1.Inputs'!$D$48-'1.Inputs'!$D$49))/'1.Inputs'!$D$51</f>
        <v>1896768678.8682933</v>
      </c>
      <c r="O21" s="36">
        <f ca="1">((('1.Inputs'!$D$37*12*IF(8=1,'1.Inputs'!$D$38,IF(8=2,'1.Inputs'!$D$39,$E21)))*$F21*(('1.Inputs'!$D$40)+(1-'1.Inputs'!$D$40)*(1+'1.Inputs'!$D$41))*(1+$G21)^(8-1))*'1.Inputs'!$D$47+(('1.Inputs'!$D$37*12*IF(8=1,'1.Inputs'!$D$38,IF(8=2,'1.Inputs'!$D$39,$E21)))/(1-'1.Inputs'!$D$42)*$D21*(1+$G21)^(8-1))*('1.Inputs'!$D$48-'1.Inputs'!$D$49))/'1.Inputs'!$D$51</f>
        <v>1983334853.1009824</v>
      </c>
      <c r="P21" s="36">
        <f ca="1">((('1.Inputs'!$D$37*12*IF(9=1,'1.Inputs'!$D$38,IF(9=2,'1.Inputs'!$D$39,$E21)))*$F21*(('1.Inputs'!$D$40)+(1-'1.Inputs'!$D$40)*(1+'1.Inputs'!$D$41))*(1+$G21)^(9-1))*'1.Inputs'!$D$47+(('1.Inputs'!$D$37*12*IF(9=1,'1.Inputs'!$D$38,IF(9=2,'1.Inputs'!$D$39,$E21)))/(1-'1.Inputs'!$D$42)*$D21*(1+$G21)^(9-1))*('1.Inputs'!$D$48-'1.Inputs'!$D$49))/'1.Inputs'!$D$51</f>
        <v>2073851800.3534765</v>
      </c>
      <c r="Q21" s="36">
        <f ca="1">((('1.Inputs'!$D$37*12*IF(10=1,'1.Inputs'!$D$38,IF(10=2,'1.Inputs'!$D$39,$E21)))*$F21*(('1.Inputs'!$D$40)+(1-'1.Inputs'!$D$40)*(1+'1.Inputs'!$D$41))*(1+$G21)^(10-1))*'1.Inputs'!$D$47+(('1.Inputs'!$D$37*12*IF(10=1,'1.Inputs'!$D$38,IF(10=2,'1.Inputs'!$D$39,$E21)))/(1-'1.Inputs'!$D$42)*$D21*(1+$G21)^(10-1))*('1.Inputs'!$D$48-'1.Inputs'!$D$49))/'1.Inputs'!$D$51</f>
        <v>2168499829.0151949</v>
      </c>
      <c r="R21" s="36">
        <f>-'1.Inputs'!$D$24</f>
        <v>-2050000000</v>
      </c>
      <c r="S21" s="36">
        <f ca="1">((('1.Inputs'!$D$37*12*IF(1=1,'1.Inputs'!$D$38,IF(1=2,'1.Inputs'!$D$39,$E21)))*$F21*(('1.Inputs'!$D$40)+(1-'1.Inputs'!$D$40)*(1+'1.Inputs'!$D$41))*(1+$G21)^(1-1))-(('1.Inputs'!$D$37*12*IF(1=1,'1.Inputs'!$D$38,IF(1=2,'1.Inputs'!$D$39,$E21)))/(1-'1.Inputs'!$D$42)*$D21*(1+$G21)^(1-1))-('1.Inputs'!$D$37*12*IF(1=1,'1.Inputs'!$D$38,IF(1=2,'1.Inputs'!$D$39,$E21)))*'1.Inputs'!$D$43*(1+$G21)^(1-1)-'1.Inputs'!$D$44*(1+$G21)^(1-1)-('1.Inputs'!$D$20/'1.Inputs'!$D$27+'1.Inputs'!$D$23/'1.Inputs'!$D$28))-MAX(0,((('1.Inputs'!$D$37*12*IF(1=1,'1.Inputs'!$D$38,IF(1=2,'1.Inputs'!$D$39,$E21)))*$F21*(('1.Inputs'!$D$40)+(1-'1.Inputs'!$D$40)*(1+'1.Inputs'!$D$41))*(1+$G21)^(1-1))-(('1.Inputs'!$D$37*12*IF(1=1,'1.Inputs'!$D$38,IF(1=2,'1.Inputs'!$D$39,$E21)))/(1-'1.Inputs'!$D$42)*$D21*(1+$G21)^(1-1))-('1.Inputs'!$D$37*12*IF(1=1,'1.Inputs'!$D$38,IF(1=2,'1.Inputs'!$D$39,$E21)))*'1.Inputs'!$D$43*(1+$G21)^(1-1)-'1.Inputs'!$D$44*(1+$G21)^(1-1)-('1.Inputs'!$D$20/'1.Inputs'!$D$27+'1.Inputs'!$D$23/'1.Inputs'!$D$28)))*'1.Inputs'!$D$53+('1.Inputs'!$D$20/'1.Inputs'!$D$27+'1.Inputs'!$D$23/'1.Inputs'!$D$28)-H21</f>
        <v>-419619272.46477711</v>
      </c>
      <c r="T21" s="36">
        <f ca="1">((('1.Inputs'!$D$37*12*IF(2=1,'1.Inputs'!$D$38,IF(2=2,'1.Inputs'!$D$39,$E21)))*$F21*(('1.Inputs'!$D$40)+(1-'1.Inputs'!$D$40)*(1+'1.Inputs'!$D$41))*(1+$G21)^(2-1))-(('1.Inputs'!$D$37*12*IF(2=1,'1.Inputs'!$D$38,IF(2=2,'1.Inputs'!$D$39,$E21)))/(1-'1.Inputs'!$D$42)*$D21*(1+$G21)^(2-1))-('1.Inputs'!$D$37*12*IF(2=1,'1.Inputs'!$D$38,IF(2=2,'1.Inputs'!$D$39,$E21)))*'1.Inputs'!$D$43*(1+$G21)^(2-1)-'1.Inputs'!$D$44*(1+$G21)^(2-1)-('1.Inputs'!$D$20/'1.Inputs'!$D$27+'1.Inputs'!$D$23/'1.Inputs'!$D$28))-MAX(0,((('1.Inputs'!$D$37*12*IF(2=1,'1.Inputs'!$D$38,IF(2=2,'1.Inputs'!$D$39,$E21)))*$F21*(('1.Inputs'!$D$40)+(1-'1.Inputs'!$D$40)*(1+'1.Inputs'!$D$41))*(1+$G21)^(2-1))-(('1.Inputs'!$D$37*12*IF(2=1,'1.Inputs'!$D$38,IF(2=2,'1.Inputs'!$D$39,$E21)))/(1-'1.Inputs'!$D$42)*$D21*(1+$G21)^(2-1))-('1.Inputs'!$D$37*12*IF(2=1,'1.Inputs'!$D$38,IF(2=2,'1.Inputs'!$D$39,$E21)))*'1.Inputs'!$D$43*(1+$G21)^(2-1)-'1.Inputs'!$D$44*(1+$G21)^(2-1)-('1.Inputs'!$D$20/'1.Inputs'!$D$27+'1.Inputs'!$D$23/'1.Inputs'!$D$28)))*'1.Inputs'!$D$53+('1.Inputs'!$D$20/'1.Inputs'!$D$27+'1.Inputs'!$D$23/'1.Inputs'!$D$28)-(I21-H21)</f>
        <v>441453745.88265049</v>
      </c>
      <c r="U21" s="36">
        <f ca="1">((('1.Inputs'!$D$37*12*IF(3=1,'1.Inputs'!$D$38,IF(3=2,'1.Inputs'!$D$39,$E21)))*$F21*(('1.Inputs'!$D$40)+(1-'1.Inputs'!$D$40)*(1+'1.Inputs'!$D$41))*(1+$G21)^(3-1))-(('1.Inputs'!$D$37*12*IF(3=1,'1.Inputs'!$D$38,IF(3=2,'1.Inputs'!$D$39,$E21)))/(1-'1.Inputs'!$D$42)*$D21*(1+$G21)^(3-1))-('1.Inputs'!$D$37*12*IF(3=1,'1.Inputs'!$D$38,IF(3=2,'1.Inputs'!$D$39,$E21)))*'1.Inputs'!$D$43*(1+$G21)^(3-1)-'1.Inputs'!$D$44*(1+$G21)^(3-1)-('1.Inputs'!$D$20/'1.Inputs'!$D$27+'1.Inputs'!$D$23/'1.Inputs'!$D$28))-MAX(0,((('1.Inputs'!$D$37*12*IF(3=1,'1.Inputs'!$D$38,IF(3=2,'1.Inputs'!$D$39,$E21)))*$F21*(('1.Inputs'!$D$40)+(1-'1.Inputs'!$D$40)*(1+'1.Inputs'!$D$41))*(1+$G21)^(3-1))-(('1.Inputs'!$D$37*12*IF(3=1,'1.Inputs'!$D$38,IF(3=2,'1.Inputs'!$D$39,$E21)))/(1-'1.Inputs'!$D$42)*$D21*(1+$G21)^(3-1))-('1.Inputs'!$D$37*12*IF(3=1,'1.Inputs'!$D$38,IF(3=2,'1.Inputs'!$D$39,$E21)))*'1.Inputs'!$D$43*(1+$G21)^(3-1)-'1.Inputs'!$D$44*(1+$G21)^(3-1)-('1.Inputs'!$D$20/'1.Inputs'!$D$27+'1.Inputs'!$D$23/'1.Inputs'!$D$28)))*'1.Inputs'!$D$53+('1.Inputs'!$D$20/'1.Inputs'!$D$27+'1.Inputs'!$D$23/'1.Inputs'!$D$28)-(J21-I21)</f>
        <v>852036020.72058511</v>
      </c>
      <c r="V21" s="36">
        <f ca="1">((('1.Inputs'!$D$37*12*IF(4=1,'1.Inputs'!$D$38,IF(4=2,'1.Inputs'!$D$39,$E21)))*$F21*(('1.Inputs'!$D$40)+(1-'1.Inputs'!$D$40)*(1+'1.Inputs'!$D$41))*(1+$G21)^(4-1))-(('1.Inputs'!$D$37*12*IF(4=1,'1.Inputs'!$D$38,IF(4=2,'1.Inputs'!$D$39,$E21)))/(1-'1.Inputs'!$D$42)*$D21*(1+$G21)^(4-1))-('1.Inputs'!$D$37*12*IF(4=1,'1.Inputs'!$D$38,IF(4=2,'1.Inputs'!$D$39,$E21)))*'1.Inputs'!$D$43*(1+$G21)^(4-1)-'1.Inputs'!$D$44*(1+$G21)^(4-1)-('1.Inputs'!$D$20/'1.Inputs'!$D$27+'1.Inputs'!$D$23/'1.Inputs'!$D$28))-MAX(0,((('1.Inputs'!$D$37*12*IF(4=1,'1.Inputs'!$D$38,IF(4=2,'1.Inputs'!$D$39,$E21)))*$F21*(('1.Inputs'!$D$40)+(1-'1.Inputs'!$D$40)*(1+'1.Inputs'!$D$41))*(1+$G21)^(4-1))-(('1.Inputs'!$D$37*12*IF(4=1,'1.Inputs'!$D$38,IF(4=2,'1.Inputs'!$D$39,$E21)))/(1-'1.Inputs'!$D$42)*$D21*(1+$G21)^(4-1))-('1.Inputs'!$D$37*12*IF(4=1,'1.Inputs'!$D$38,IF(4=2,'1.Inputs'!$D$39,$E21)))*'1.Inputs'!$D$43*(1+$G21)^(4-1)-'1.Inputs'!$D$44*(1+$G21)^(4-1)-('1.Inputs'!$D$20/'1.Inputs'!$D$27+'1.Inputs'!$D$23/'1.Inputs'!$D$28)))*'1.Inputs'!$D$53+('1.Inputs'!$D$20/'1.Inputs'!$D$27+'1.Inputs'!$D$23/'1.Inputs'!$D$28)-(K21-J21)</f>
        <v>1200406000.9504545</v>
      </c>
      <c r="W21" s="36">
        <f ca="1">((('1.Inputs'!$D$37*12*IF(5=1,'1.Inputs'!$D$38,IF(5=2,'1.Inputs'!$D$39,$E21)))*$F21*(('1.Inputs'!$D$40)+(1-'1.Inputs'!$D$40)*(1+'1.Inputs'!$D$41))*(1+$G21)^(5-1))-(('1.Inputs'!$D$37*12*IF(5=1,'1.Inputs'!$D$38,IF(5=2,'1.Inputs'!$D$39,$E21)))/(1-'1.Inputs'!$D$42)*$D21*(1+$G21)^(5-1))-('1.Inputs'!$D$37*12*IF(5=1,'1.Inputs'!$D$38,IF(5=2,'1.Inputs'!$D$39,$E21)))*'1.Inputs'!$D$43*(1+$G21)^(5-1)-'1.Inputs'!$D$44*(1+$G21)^(5-1)-('1.Inputs'!$D$20/'1.Inputs'!$D$27+'1.Inputs'!$D$23/'1.Inputs'!$D$28))-MAX(0,((('1.Inputs'!$D$37*12*IF(5=1,'1.Inputs'!$D$38,IF(5=2,'1.Inputs'!$D$39,$E21)))*$F21*(('1.Inputs'!$D$40)+(1-'1.Inputs'!$D$40)*(1+'1.Inputs'!$D$41))*(1+$G21)^(5-1))-(('1.Inputs'!$D$37*12*IF(5=1,'1.Inputs'!$D$38,IF(5=2,'1.Inputs'!$D$39,$E21)))/(1-'1.Inputs'!$D$42)*$D21*(1+$G21)^(5-1))-('1.Inputs'!$D$37*12*IF(5=1,'1.Inputs'!$D$38,IF(5=2,'1.Inputs'!$D$39,$E21)))*'1.Inputs'!$D$43*(1+$G21)^(5-1)-'1.Inputs'!$D$44*(1+$G21)^(5-1)-('1.Inputs'!$D$20/'1.Inputs'!$D$27+'1.Inputs'!$D$23/'1.Inputs'!$D$28)))*'1.Inputs'!$D$53+('1.Inputs'!$D$20/'1.Inputs'!$D$27+'1.Inputs'!$D$23/'1.Inputs'!$D$28)-(L21-K21)</f>
        <v>1253034613.1833963</v>
      </c>
      <c r="X21" s="36">
        <f ca="1">((('1.Inputs'!$D$37*12*IF(6=1,'1.Inputs'!$D$38,IF(6=2,'1.Inputs'!$D$39,$E21)))*$F21*(('1.Inputs'!$D$40)+(1-'1.Inputs'!$D$40)*(1+'1.Inputs'!$D$41))*(1+$G21)^(6-1))-(('1.Inputs'!$D$37*12*IF(6=1,'1.Inputs'!$D$38,IF(6=2,'1.Inputs'!$D$39,$E21)))/(1-'1.Inputs'!$D$42)*$D21*(1+$G21)^(6-1))-('1.Inputs'!$D$37*12*IF(6=1,'1.Inputs'!$D$38,IF(6=2,'1.Inputs'!$D$39,$E21)))*'1.Inputs'!$D$43*(1+$G21)^(6-1)-'1.Inputs'!$D$44*(1+$G21)^(6-1)-('1.Inputs'!$D$20/'1.Inputs'!$D$27+'1.Inputs'!$D$23/'1.Inputs'!$D$28))-MAX(0,((('1.Inputs'!$D$37*12*IF(6=1,'1.Inputs'!$D$38,IF(6=2,'1.Inputs'!$D$39,$E21)))*$F21*(('1.Inputs'!$D$40)+(1-'1.Inputs'!$D$40)*(1+'1.Inputs'!$D$41))*(1+$G21)^(6-1))-(('1.Inputs'!$D$37*12*IF(6=1,'1.Inputs'!$D$38,IF(6=2,'1.Inputs'!$D$39,$E21)))/(1-'1.Inputs'!$D$42)*$D21*(1+$G21)^(6-1))-('1.Inputs'!$D$37*12*IF(6=1,'1.Inputs'!$D$38,IF(6=2,'1.Inputs'!$D$39,$E21)))*'1.Inputs'!$D$43*(1+$G21)^(6-1)-'1.Inputs'!$D$44*(1+$G21)^(6-1)-('1.Inputs'!$D$20/'1.Inputs'!$D$27+'1.Inputs'!$D$23/'1.Inputs'!$D$28)))*'1.Inputs'!$D$53+('1.Inputs'!$D$20/'1.Inputs'!$D$27+'1.Inputs'!$D$23/'1.Inputs'!$D$28)-(M21-L21)</f>
        <v>1308065130.1224511</v>
      </c>
      <c r="Y21" s="36">
        <f ca="1">((('1.Inputs'!$D$37*12*IF(7=1,'1.Inputs'!$D$38,IF(7=2,'1.Inputs'!$D$39,$E21)))*$F21*(('1.Inputs'!$D$40)+(1-'1.Inputs'!$D$40)*(1+'1.Inputs'!$D$41))*(1+$G21)^(7-1))-(('1.Inputs'!$D$37*12*IF(7=1,'1.Inputs'!$D$38,IF(7=2,'1.Inputs'!$D$39,$E21)))/(1-'1.Inputs'!$D$42)*$D21*(1+$G21)^(7-1))-('1.Inputs'!$D$37*12*IF(7=1,'1.Inputs'!$D$38,IF(7=2,'1.Inputs'!$D$39,$E21)))*'1.Inputs'!$D$43*(1+$G21)^(7-1)-'1.Inputs'!$D$44*(1+$G21)^(7-1)-('1.Inputs'!$D$20/'1.Inputs'!$D$27+'1.Inputs'!$D$23/'1.Inputs'!$D$28))-MAX(0,((('1.Inputs'!$D$37*12*IF(7=1,'1.Inputs'!$D$38,IF(7=2,'1.Inputs'!$D$39,$E21)))*$F21*(('1.Inputs'!$D$40)+(1-'1.Inputs'!$D$40)*(1+'1.Inputs'!$D$41))*(1+$G21)^(7-1))-(('1.Inputs'!$D$37*12*IF(7=1,'1.Inputs'!$D$38,IF(7=2,'1.Inputs'!$D$39,$E21)))/(1-'1.Inputs'!$D$42)*$D21*(1+$G21)^(7-1))-('1.Inputs'!$D$37*12*IF(7=1,'1.Inputs'!$D$38,IF(7=2,'1.Inputs'!$D$39,$E21)))*'1.Inputs'!$D$43*(1+$G21)^(7-1)-'1.Inputs'!$D$44*(1+$G21)^(7-1)-('1.Inputs'!$D$20/'1.Inputs'!$D$27+'1.Inputs'!$D$23/'1.Inputs'!$D$28)))*'1.Inputs'!$D$53+('1.Inputs'!$D$20/'1.Inputs'!$D$27+'1.Inputs'!$D$23/'1.Inputs'!$D$28)-(N21-M21)</f>
        <v>1365607171.7247574</v>
      </c>
      <c r="Z21" s="36">
        <f ca="1">((('1.Inputs'!$D$37*12*IF(8=1,'1.Inputs'!$D$38,IF(8=2,'1.Inputs'!$D$39,$E21)))*$F21*(('1.Inputs'!$D$40)+(1-'1.Inputs'!$D$40)*(1+'1.Inputs'!$D$41))*(1+$G21)^(8-1))-(('1.Inputs'!$D$37*12*IF(8=1,'1.Inputs'!$D$38,IF(8=2,'1.Inputs'!$D$39,$E21)))/(1-'1.Inputs'!$D$42)*$D21*(1+$G21)^(8-1))-('1.Inputs'!$D$37*12*IF(8=1,'1.Inputs'!$D$38,IF(8=2,'1.Inputs'!$D$39,$E21)))*'1.Inputs'!$D$43*(1+$G21)^(8-1)-'1.Inputs'!$D$44*(1+$G21)^(8-1)-('1.Inputs'!$D$20/'1.Inputs'!$D$27+'1.Inputs'!$D$23/'1.Inputs'!$D$28))-MAX(0,((('1.Inputs'!$D$37*12*IF(8=1,'1.Inputs'!$D$38,IF(8=2,'1.Inputs'!$D$39,$E21)))*$F21*(('1.Inputs'!$D$40)+(1-'1.Inputs'!$D$40)*(1+'1.Inputs'!$D$41))*(1+$G21)^(8-1))-(('1.Inputs'!$D$37*12*IF(8=1,'1.Inputs'!$D$38,IF(8=2,'1.Inputs'!$D$39,$E21)))/(1-'1.Inputs'!$D$42)*$D21*(1+$G21)^(8-1))-('1.Inputs'!$D$37*12*IF(8=1,'1.Inputs'!$D$38,IF(8=2,'1.Inputs'!$D$39,$E21)))*'1.Inputs'!$D$43*(1+$G21)^(8-1)-'1.Inputs'!$D$44*(1+$G21)^(8-1)-('1.Inputs'!$D$20/'1.Inputs'!$D$27+'1.Inputs'!$D$23/'1.Inputs'!$D$28)))*'1.Inputs'!$D$53+('1.Inputs'!$D$20/'1.Inputs'!$D$27+'1.Inputs'!$D$23/'1.Inputs'!$D$28)-(O21-N21)</f>
        <v>1425775360.8665853</v>
      </c>
      <c r="AA21" s="36">
        <f ca="1">((('1.Inputs'!$D$37*12*IF(9=1,'1.Inputs'!$D$38,IF(9=2,'1.Inputs'!$D$39,$E21)))*$F21*(('1.Inputs'!$D$40)+(1-'1.Inputs'!$D$40)*(1+'1.Inputs'!$D$41))*(1+$G21)^(9-1))-(('1.Inputs'!$D$37*12*IF(9=1,'1.Inputs'!$D$38,IF(9=2,'1.Inputs'!$D$39,$E21)))/(1-'1.Inputs'!$D$42)*$D21*(1+$G21)^(9-1))-('1.Inputs'!$D$37*12*IF(9=1,'1.Inputs'!$D$38,IF(9=2,'1.Inputs'!$D$39,$E21)))*'1.Inputs'!$D$43*(1+$G21)^(9-1)-'1.Inputs'!$D$44*(1+$G21)^(9-1)-('1.Inputs'!$D$20/'1.Inputs'!$D$27+'1.Inputs'!$D$23/'1.Inputs'!$D$28))-MAX(0,((('1.Inputs'!$D$37*12*IF(9=1,'1.Inputs'!$D$38,IF(9=2,'1.Inputs'!$D$39,$E21)))*$F21*(('1.Inputs'!$D$40)+(1-'1.Inputs'!$D$40)*(1+'1.Inputs'!$D$41))*(1+$G21)^(9-1))-(('1.Inputs'!$D$37*12*IF(9=1,'1.Inputs'!$D$38,IF(9=2,'1.Inputs'!$D$39,$E21)))/(1-'1.Inputs'!$D$42)*$D21*(1+$G21)^(9-1))-('1.Inputs'!$D$37*12*IF(9=1,'1.Inputs'!$D$38,IF(9=2,'1.Inputs'!$D$39,$E21)))*'1.Inputs'!$D$43*(1+$G21)^(9-1)-'1.Inputs'!$D$44*(1+$G21)^(9-1)-('1.Inputs'!$D$20/'1.Inputs'!$D$27+'1.Inputs'!$D$23/'1.Inputs'!$D$28)))*'1.Inputs'!$D$53+('1.Inputs'!$D$20/'1.Inputs'!$D$27+'1.Inputs'!$D$23/'1.Inputs'!$D$28)-(P21-O21)</f>
        <v>1488689551.6703672</v>
      </c>
      <c r="AB21" s="36">
        <f ca="1">((('1.Inputs'!$D$37*12*IF(10=1,'1.Inputs'!$D$38,IF(10=2,'1.Inputs'!$D$39,$E21)))*$F21*(('1.Inputs'!$D$40)+(1-'1.Inputs'!$D$40)*(1+'1.Inputs'!$D$41))*(1+$G21)^(10-1))-(('1.Inputs'!$D$37*12*IF(10=1,'1.Inputs'!$D$38,IF(10=2,'1.Inputs'!$D$39,$E21)))/(1-'1.Inputs'!$D$42)*$D21*(1+$G21)^(10-1))-('1.Inputs'!$D$37*12*IF(10=1,'1.Inputs'!$D$38,IF(10=2,'1.Inputs'!$D$39,$E21)))*'1.Inputs'!$D$43*(1+$G21)^(10-1)-'1.Inputs'!$D$44*(1+$G21)^(10-1)-('1.Inputs'!$D$20/'1.Inputs'!$D$27+'1.Inputs'!$D$23/'1.Inputs'!$D$28))-MAX(0,((('1.Inputs'!$D$37*12*IF(10=1,'1.Inputs'!$D$38,IF(10=2,'1.Inputs'!$D$39,$E21)))*$F21*(('1.Inputs'!$D$40)+(1-'1.Inputs'!$D$40)*(1+'1.Inputs'!$D$41))*(1+$G21)^(10-1))-(('1.Inputs'!$D$37*12*IF(10=1,'1.Inputs'!$D$38,IF(10=2,'1.Inputs'!$D$39,$E21)))/(1-'1.Inputs'!$D$42)*$D21*(1+$G21)^(10-1))-('1.Inputs'!$D$37*12*IF(10=1,'1.Inputs'!$D$38,IF(10=2,'1.Inputs'!$D$39,$E21)))*'1.Inputs'!$D$43*(1+$G21)^(10-1)-'1.Inputs'!$D$44*(1+$G21)^(10-1)-('1.Inputs'!$D$20/'1.Inputs'!$D$27+'1.Inputs'!$D$23/'1.Inputs'!$D$28)))*'1.Inputs'!$D$53+('1.Inputs'!$D$20/'1.Inputs'!$D$27+'1.Inputs'!$D$23/'1.Inputs'!$D$28)-(Q21-P21)+(('1.Inputs'!$D$20+'1.Inputs'!$D$23-('1.Inputs'!$D$20/'1.Inputs'!$D$27+'1.Inputs'!$D$23/'1.Inputs'!$D$28)*'1.Inputs'!$D$10)*'1.Inputs'!$D$60+'1.Inputs'!$D$19*'1.Inputs'!$D$59+Q21)</f>
        <v>4422974897.267498</v>
      </c>
      <c r="AC21" s="36">
        <f ca="1">S21-AC$13-AC$14+MIN(AC$13,MAX(0,((('1.Inputs'!$D$37*12*IF(1=1,'1.Inputs'!$D$38,IF(1=2,'1.Inputs'!$D$39,$E21)))*$F21*(('1.Inputs'!$D$40)+(1-'1.Inputs'!$D$40)*(1+'1.Inputs'!$D$41))*(1+$G21)^(1-1))-(('1.Inputs'!$D$37*12*IF(1=1,'1.Inputs'!$D$38,IF(1=2,'1.Inputs'!$D$39,$E21)))/(1-'1.Inputs'!$D$42)*$D21*(1+$G21)^(1-1))-('1.Inputs'!$D$37*12*IF(1=1,'1.Inputs'!$D$38,IF(1=2,'1.Inputs'!$D$39,$E21)))*'1.Inputs'!$D$43*(1+$G21)^(1-1)-'1.Inputs'!$D$44*(1+$G21)^(1-1)-('1.Inputs'!$D$20/'1.Inputs'!$D$27+'1.Inputs'!$D$23/'1.Inputs'!$D$28))))*'1.Inputs'!$D$53</f>
        <v>-515559272.46477711</v>
      </c>
      <c r="AD21" s="36">
        <f ca="1">T21-AD$13-AD$14+MIN(AD$13,MAX(0,((('1.Inputs'!$D$37*12*IF(2=1,'1.Inputs'!$D$38,IF(2=2,'1.Inputs'!$D$39,$E21)))*$F21*(('1.Inputs'!$D$40)+(1-'1.Inputs'!$D$40)*(1+'1.Inputs'!$D$41))*(1+$G21)^(2-1))-(('1.Inputs'!$D$37*12*IF(2=1,'1.Inputs'!$D$38,IF(2=2,'1.Inputs'!$D$39,$E21)))/(1-'1.Inputs'!$D$42)*$D21*(1+$G21)^(2-1))-('1.Inputs'!$D$37*12*IF(2=1,'1.Inputs'!$D$38,IF(2=2,'1.Inputs'!$D$39,$E21)))*'1.Inputs'!$D$43*(1+$G21)^(2-1)-'1.Inputs'!$D$44*(1+$G21)^(2-1)-('1.Inputs'!$D$20/'1.Inputs'!$D$27+'1.Inputs'!$D$23/'1.Inputs'!$D$28))))*'1.Inputs'!$D$53</f>
        <v>345513745.88265049</v>
      </c>
      <c r="AE21" s="36">
        <f ca="1">U21-AE$13-AE$14+MIN(AE$13,MAX(0,((('1.Inputs'!$D$37*12*IF(3=1,'1.Inputs'!$D$38,IF(3=2,'1.Inputs'!$D$39,$E21)))*$F21*(('1.Inputs'!$D$40)+(1-'1.Inputs'!$D$40)*(1+'1.Inputs'!$D$41))*(1+$G21)^(3-1))-(('1.Inputs'!$D$37*12*IF(3=1,'1.Inputs'!$D$38,IF(3=2,'1.Inputs'!$D$39,$E21)))/(1-'1.Inputs'!$D$42)*$D21*(1+$G21)^(3-1))-('1.Inputs'!$D$37*12*IF(3=1,'1.Inputs'!$D$38,IF(3=2,'1.Inputs'!$D$39,$E21)))*'1.Inputs'!$D$43*(1+$G21)^(3-1)-'1.Inputs'!$D$44*(1+$G21)^(3-1)-('1.Inputs'!$D$20/'1.Inputs'!$D$27+'1.Inputs'!$D$23/'1.Inputs'!$D$28))))*'1.Inputs'!$D$53</f>
        <v>510096020.72058511</v>
      </c>
      <c r="AF21" s="36">
        <f ca="1">V21-AF$13-AF$14+MIN(AF$13,MAX(0,((('1.Inputs'!$D$37*12*IF(4=1,'1.Inputs'!$D$38,IF(4=2,'1.Inputs'!$D$39,$E21)))*$F21*(('1.Inputs'!$D$40)+(1-'1.Inputs'!$D$40)*(1+'1.Inputs'!$D$41))*(1+$G21)^(4-1))-(('1.Inputs'!$D$37*12*IF(4=1,'1.Inputs'!$D$38,IF(4=2,'1.Inputs'!$D$39,$E21)))/(1-'1.Inputs'!$D$42)*$D21*(1+$G21)^(4-1))-('1.Inputs'!$D$37*12*IF(4=1,'1.Inputs'!$D$38,IF(4=2,'1.Inputs'!$D$39,$E21)))*'1.Inputs'!$D$43*(1+$G21)^(4-1)-'1.Inputs'!$D$44*(1+$G21)^(4-1)-('1.Inputs'!$D$20/'1.Inputs'!$D$27+'1.Inputs'!$D$23/'1.Inputs'!$D$28))))*'1.Inputs'!$D$53</f>
        <v>877654000.95045447</v>
      </c>
      <c r="AG21" s="36">
        <f ca="1">W21-AG$13-AG$14+MIN(AG$13,MAX(0,((('1.Inputs'!$D$37*12*IF(5=1,'1.Inputs'!$D$38,IF(5=2,'1.Inputs'!$D$39,$E21)))*$F21*(('1.Inputs'!$D$40)+(1-'1.Inputs'!$D$40)*(1+'1.Inputs'!$D$41))*(1+$G21)^(5-1))-(('1.Inputs'!$D$37*12*IF(5=1,'1.Inputs'!$D$38,IF(5=2,'1.Inputs'!$D$39,$E21)))/(1-'1.Inputs'!$D$42)*$D21*(1+$G21)^(5-1))-('1.Inputs'!$D$37*12*IF(5=1,'1.Inputs'!$D$38,IF(5=2,'1.Inputs'!$D$39,$E21)))*'1.Inputs'!$D$43*(1+$G21)^(5-1)-'1.Inputs'!$D$44*(1+$G21)^(5-1)-('1.Inputs'!$D$20/'1.Inputs'!$D$27+'1.Inputs'!$D$23/'1.Inputs'!$D$28))))*'1.Inputs'!$D$53</f>
        <v>949470613.18339634</v>
      </c>
      <c r="AH21" s="36">
        <f ca="1">X21-AH$13-AH$14+MIN(AH$13,MAX(0,((('1.Inputs'!$D$37*12*IF(6=1,'1.Inputs'!$D$38,IF(6=2,'1.Inputs'!$D$39,$E21)))*$F21*(('1.Inputs'!$D$40)+(1-'1.Inputs'!$D$40)*(1+'1.Inputs'!$D$41))*(1+$G21)^(6-1))-(('1.Inputs'!$D$37*12*IF(6=1,'1.Inputs'!$D$38,IF(6=2,'1.Inputs'!$D$39,$E21)))/(1-'1.Inputs'!$D$42)*$D21*(1+$G21)^(6-1))-('1.Inputs'!$D$37*12*IF(6=1,'1.Inputs'!$D$38,IF(6=2,'1.Inputs'!$D$39,$E21)))*'1.Inputs'!$D$43*(1+$G21)^(6-1)-'1.Inputs'!$D$44*(1+$G21)^(6-1)-('1.Inputs'!$D$20/'1.Inputs'!$D$27+'1.Inputs'!$D$23/'1.Inputs'!$D$28))))*'1.Inputs'!$D$53</f>
        <v>1023689130.1224511</v>
      </c>
      <c r="AI21" s="36">
        <f ca="1">Y21-AI$13-AI$14+MIN(AI$13,MAX(0,((('1.Inputs'!$D$37*12*IF(7=1,'1.Inputs'!$D$38,IF(7=2,'1.Inputs'!$D$39,$E21)))*$F21*(('1.Inputs'!$D$40)+(1-'1.Inputs'!$D$40)*(1+'1.Inputs'!$D$41))*(1+$G21)^(7-1))-(('1.Inputs'!$D$37*12*IF(7=1,'1.Inputs'!$D$38,IF(7=2,'1.Inputs'!$D$39,$E21)))/(1-'1.Inputs'!$D$42)*$D21*(1+$G21)^(7-1))-('1.Inputs'!$D$37*12*IF(7=1,'1.Inputs'!$D$38,IF(7=2,'1.Inputs'!$D$39,$E21)))*'1.Inputs'!$D$43*(1+$G21)^(7-1)-'1.Inputs'!$D$44*(1+$G21)^(7-1)-('1.Inputs'!$D$20/'1.Inputs'!$D$27+'1.Inputs'!$D$23/'1.Inputs'!$D$28))))*'1.Inputs'!$D$53</f>
        <v>1100419171.7247574</v>
      </c>
      <c r="AJ21" s="36">
        <f ca="1">Z21-AJ$13-AJ$14+MIN(AJ$13,MAX(0,((('1.Inputs'!$D$37*12*IF(8=1,'1.Inputs'!$D$38,IF(8=2,'1.Inputs'!$D$39,$E21)))*$F21*(('1.Inputs'!$D$40)+(1-'1.Inputs'!$D$40)*(1+'1.Inputs'!$D$41))*(1+$G21)^(8-1))-(('1.Inputs'!$D$37*12*IF(8=1,'1.Inputs'!$D$38,IF(8=2,'1.Inputs'!$D$39,$E21)))/(1-'1.Inputs'!$D$42)*$D21*(1+$G21)^(8-1))-('1.Inputs'!$D$37*12*IF(8=1,'1.Inputs'!$D$38,IF(8=2,'1.Inputs'!$D$39,$E21)))*'1.Inputs'!$D$43*(1+$G21)^(8-1)-'1.Inputs'!$D$44*(1+$G21)^(8-1)-('1.Inputs'!$D$20/'1.Inputs'!$D$27+'1.Inputs'!$D$23/'1.Inputs'!$D$28))))*'1.Inputs'!$D$53</f>
        <v>1425775360.8665853</v>
      </c>
      <c r="AK21" s="36">
        <f ca="1">AA21-AK$13-AK$14+MIN(AK$13,MAX(0,((('1.Inputs'!$D$37*12*IF(9=1,'1.Inputs'!$D$38,IF(9=2,'1.Inputs'!$D$39,$E21)))*$F21*(('1.Inputs'!$D$40)+(1-'1.Inputs'!$D$40)*(1+'1.Inputs'!$D$41))*(1+$G21)^(9-1))-(('1.Inputs'!$D$37*12*IF(9=1,'1.Inputs'!$D$38,IF(9=2,'1.Inputs'!$D$39,$E21)))/(1-'1.Inputs'!$D$42)*$D21*(1+$G21)^(9-1))-('1.Inputs'!$D$37*12*IF(9=1,'1.Inputs'!$D$38,IF(9=2,'1.Inputs'!$D$39,$E21)))*'1.Inputs'!$D$43*(1+$G21)^(9-1)-'1.Inputs'!$D$44*(1+$G21)^(9-1)-('1.Inputs'!$D$20/'1.Inputs'!$D$27+'1.Inputs'!$D$23/'1.Inputs'!$D$28))))*'1.Inputs'!$D$53</f>
        <v>1488689551.6703672</v>
      </c>
      <c r="AL21" s="36">
        <f ca="1">AB21-AL$13-AL$14+MIN(AL$13,MAX(0,((('1.Inputs'!$D$37*12*IF(10=1,'1.Inputs'!$D$38,IF(10=2,'1.Inputs'!$D$39,$E21)))*$F21*(('1.Inputs'!$D$40)+(1-'1.Inputs'!$D$40)*(1+'1.Inputs'!$D$41))*(1+$G21)^(10-1))-(('1.Inputs'!$D$37*12*IF(10=1,'1.Inputs'!$D$38,IF(10=2,'1.Inputs'!$D$39,$E21)))/(1-'1.Inputs'!$D$42)*$D21*(1+$G21)^(10-1))-('1.Inputs'!$D$37*12*IF(10=1,'1.Inputs'!$D$38,IF(10=2,'1.Inputs'!$D$39,$E21)))*'1.Inputs'!$D$43*(1+$G21)^(10-1)-'1.Inputs'!$D$44*(1+$G21)^(10-1)-('1.Inputs'!$D$20/'1.Inputs'!$D$27+'1.Inputs'!$D$23/'1.Inputs'!$D$28))))*'1.Inputs'!$D$53+'1.Inputs'!$D$35</f>
        <v>5222974897.267498</v>
      </c>
      <c r="AM21" s="48">
        <f ca="1">R21+NPV('1.Inputs'!$D$55,S21:AB21)</f>
        <v>3868660458.2028818</v>
      </c>
      <c r="AN21" s="48">
        <f ca="1">-('1.Inputs'!$D$24*(1-'1.Inputs'!$D$31)+'1.Inputs'!$D$35)+NPV('1.Inputs'!$D$54,AC21:AL21)</f>
        <v>1806920202.2800155</v>
      </c>
      <c r="AO21" s="36">
        <f t="shared" ca="1" si="5"/>
        <v>-2.8429490004388693</v>
      </c>
      <c r="AP21" s="36">
        <f t="shared" ca="1" si="6"/>
        <v>2.1647256623998605</v>
      </c>
      <c r="AQ21" s="36">
        <f ca="1">'1.Inputs'!$D$35+MIN(SUM($AC21:AC21),SUM($AC21:AD21),SUM($AC21:AE21),SUM($AC21:AF21),SUM($AC21:AG21),SUM($AC21:AH21),SUM($AC21:AI21),SUM($AC21:AJ21),SUM($AC21:AK21),SUM($AC21:AL21))</f>
        <v>284440727.53522289</v>
      </c>
      <c r="AR21" s="36">
        <f ca="1">IF(AP21&lt;'1.Inputs'!$D$57,1,0)</f>
        <v>0</v>
      </c>
      <c r="AS21" s="36">
        <f t="shared" ca="1" si="7"/>
        <v>0</v>
      </c>
      <c r="AV21" s="39" t="s">
        <v>385</v>
      </c>
      <c r="AW21" s="2"/>
      <c r="AX21" s="2"/>
      <c r="AY21" s="2"/>
      <c r="AZ21" s="2"/>
      <c r="BA21" s="2"/>
      <c r="BB21" s="2"/>
      <c r="BC21" s="2"/>
    </row>
    <row r="22" spans="2:60" ht="15" customHeight="1" x14ac:dyDescent="0.25">
      <c r="B22" s="36">
        <v>7</v>
      </c>
      <c r="C22" s="36">
        <f t="shared" ca="1" si="0"/>
        <v>0.59538778175539619</v>
      </c>
      <c r="D22" s="36">
        <f t="shared" ca="1" si="1"/>
        <v>19207.075406014297</v>
      </c>
      <c r="E22" s="47">
        <f t="shared" ca="1" si="2"/>
        <v>0.84017059890693224</v>
      </c>
      <c r="F22" s="36">
        <f t="shared" ca="1" si="3"/>
        <v>31405.310113107615</v>
      </c>
      <c r="G22" s="36">
        <f t="shared" ca="1" si="4"/>
        <v>3.9806742375549722E-2</v>
      </c>
      <c r="H22" s="36">
        <f ca="1">((('1.Inputs'!$D$37*12*IF(1=1,'1.Inputs'!$D$38,IF(1=2,'1.Inputs'!$D$39,$E22)))*$F22*(('1.Inputs'!$D$40)+(1-'1.Inputs'!$D$40)*(1+'1.Inputs'!$D$41))*(1+$G22)^(1-1))*'1.Inputs'!$D$47+(('1.Inputs'!$D$37*12*IF(1=1,'1.Inputs'!$D$38,IF(1=2,'1.Inputs'!$D$39,$E22)))/(1-'1.Inputs'!$D$42)*$D22*(1+$G22)^(1-1))*('1.Inputs'!$D$48-'1.Inputs'!$D$49))/'1.Inputs'!$D$51</f>
        <v>830016853.01884949</v>
      </c>
      <c r="I22" s="36">
        <f ca="1">((('1.Inputs'!$D$37*12*IF(2=1,'1.Inputs'!$D$38,IF(2=2,'1.Inputs'!$D$39,$E22)))*$F22*(('1.Inputs'!$D$40)+(1-'1.Inputs'!$D$40)*(1+'1.Inputs'!$D$41))*(1+$G22)^(2-1))*'1.Inputs'!$D$47+(('1.Inputs'!$D$37*12*IF(2=1,'1.Inputs'!$D$38,IF(2=2,'1.Inputs'!$D$39,$E22)))/(1-'1.Inputs'!$D$42)*$D22*(1+$G22)^(2-1))*('1.Inputs'!$D$48-'1.Inputs'!$D$49))/'1.Inputs'!$D$51</f>
        <v>1208279968.0760694</v>
      </c>
      <c r="J22" s="36">
        <f ca="1">((('1.Inputs'!$D$37*12*IF(3=1,'1.Inputs'!$D$38,IF(3=2,'1.Inputs'!$D$39,$E22)))*$F22*(('1.Inputs'!$D$40)+(1-'1.Inputs'!$D$40)*(1+'1.Inputs'!$D$41))*(1+$G22)^(3-1))*'1.Inputs'!$D$47+(('1.Inputs'!$D$37*12*IF(3=1,'1.Inputs'!$D$38,IF(3=2,'1.Inputs'!$D$39,$E22)))/(1-'1.Inputs'!$D$42)*$D22*(1+$G22)^(3-1))*('1.Inputs'!$D$48-'1.Inputs'!$D$49))/'1.Inputs'!$D$51</f>
        <v>1507959384.2008886</v>
      </c>
      <c r="K22" s="36">
        <f ca="1">((('1.Inputs'!$D$37*12*IF(4=1,'1.Inputs'!$D$38,IF(4=2,'1.Inputs'!$D$39,$E22)))*$F22*(('1.Inputs'!$D$40)+(1-'1.Inputs'!$D$40)*(1+'1.Inputs'!$D$41))*(1+$G22)^(4-1))*'1.Inputs'!$D$47+(('1.Inputs'!$D$37*12*IF(4=1,'1.Inputs'!$D$38,IF(4=2,'1.Inputs'!$D$39,$E22)))/(1-'1.Inputs'!$D$42)*$D22*(1+$G22)^(4-1))*('1.Inputs'!$D$48-'1.Inputs'!$D$49))/'1.Inputs'!$D$51</f>
        <v>1567986334.9205661</v>
      </c>
      <c r="L22" s="36">
        <f ca="1">((('1.Inputs'!$D$37*12*IF(5=1,'1.Inputs'!$D$38,IF(5=2,'1.Inputs'!$D$39,$E22)))*$F22*(('1.Inputs'!$D$40)+(1-'1.Inputs'!$D$40)*(1+'1.Inputs'!$D$41))*(1+$G22)^(5-1))*'1.Inputs'!$D$47+(('1.Inputs'!$D$37*12*IF(5=1,'1.Inputs'!$D$38,IF(5=2,'1.Inputs'!$D$39,$E22)))/(1-'1.Inputs'!$D$42)*$D22*(1+$G22)^(5-1))*('1.Inputs'!$D$48-'1.Inputs'!$D$49))/'1.Inputs'!$D$51</f>
        <v>1630402763.0031314</v>
      </c>
      <c r="M22" s="36">
        <f ca="1">((('1.Inputs'!$D$37*12*IF(6=1,'1.Inputs'!$D$38,IF(6=2,'1.Inputs'!$D$39,$E22)))*$F22*(('1.Inputs'!$D$40)+(1-'1.Inputs'!$D$40)*(1+'1.Inputs'!$D$41))*(1+$G22)^(6-1))*'1.Inputs'!$D$47+(('1.Inputs'!$D$37*12*IF(6=1,'1.Inputs'!$D$38,IF(6=2,'1.Inputs'!$D$39,$E22)))/(1-'1.Inputs'!$D$42)*$D22*(1+$G22)^(6-1))*('1.Inputs'!$D$48-'1.Inputs'!$D$49))/'1.Inputs'!$D$51</f>
        <v>1695303785.7583811</v>
      </c>
      <c r="N22" s="36">
        <f ca="1">((('1.Inputs'!$D$37*12*IF(7=1,'1.Inputs'!$D$38,IF(7=2,'1.Inputs'!$D$39,$E22)))*$F22*(('1.Inputs'!$D$40)+(1-'1.Inputs'!$D$40)*(1+'1.Inputs'!$D$41))*(1+$G22)^(7-1))*'1.Inputs'!$D$47+(('1.Inputs'!$D$37*12*IF(7=1,'1.Inputs'!$D$38,IF(7=2,'1.Inputs'!$D$39,$E22)))/(1-'1.Inputs'!$D$42)*$D22*(1+$G22)^(7-1))*('1.Inputs'!$D$48-'1.Inputs'!$D$49))/'1.Inputs'!$D$51</f>
        <v>1762788306.8063593</v>
      </c>
      <c r="O22" s="36">
        <f ca="1">((('1.Inputs'!$D$37*12*IF(8=1,'1.Inputs'!$D$38,IF(8=2,'1.Inputs'!$D$39,$E22)))*$F22*(('1.Inputs'!$D$40)+(1-'1.Inputs'!$D$40)*(1+'1.Inputs'!$D$41))*(1+$G22)^(8-1))*'1.Inputs'!$D$47+(('1.Inputs'!$D$37*12*IF(8=1,'1.Inputs'!$D$38,IF(8=2,'1.Inputs'!$D$39,$E22)))/(1-'1.Inputs'!$D$42)*$D22*(1+$G22)^(8-1))*('1.Inputs'!$D$48-'1.Inputs'!$D$49))/'1.Inputs'!$D$51</f>
        <v>1832959166.7980313</v>
      </c>
      <c r="P22" s="36">
        <f ca="1">((('1.Inputs'!$D$37*12*IF(9=1,'1.Inputs'!$D$38,IF(9=2,'1.Inputs'!$D$39,$E22)))*$F22*(('1.Inputs'!$D$40)+(1-'1.Inputs'!$D$40)*(1+'1.Inputs'!$D$41))*(1+$G22)^(9-1))*'1.Inputs'!$D$47+(('1.Inputs'!$D$37*12*IF(9=1,'1.Inputs'!$D$38,IF(9=2,'1.Inputs'!$D$39,$E22)))/(1-'1.Inputs'!$D$42)*$D22*(1+$G22)^(9-1))*('1.Inputs'!$D$48-'1.Inputs'!$D$49))/'1.Inputs'!$D$51</f>
        <v>1905923300.1356633</v>
      </c>
      <c r="Q22" s="36">
        <f ca="1">((('1.Inputs'!$D$37*12*IF(10=1,'1.Inputs'!$D$38,IF(10=2,'1.Inputs'!$D$39,$E22)))*$F22*(('1.Inputs'!$D$40)+(1-'1.Inputs'!$D$40)*(1+'1.Inputs'!$D$41))*(1+$G22)^(10-1))*'1.Inputs'!$D$47+(('1.Inputs'!$D$37*12*IF(10=1,'1.Inputs'!$D$38,IF(10=2,'1.Inputs'!$D$39,$E22)))/(1-'1.Inputs'!$D$42)*$D22*(1+$G22)^(10-1))*('1.Inputs'!$D$48-'1.Inputs'!$D$49))/'1.Inputs'!$D$51</f>
        <v>1981791897.9317212</v>
      </c>
      <c r="R22" s="36">
        <f>-'1.Inputs'!$D$24</f>
        <v>-2050000000</v>
      </c>
      <c r="S22" s="36">
        <f ca="1">((('1.Inputs'!$D$37*12*IF(1=1,'1.Inputs'!$D$38,IF(1=2,'1.Inputs'!$D$39,$E22)))*$F22*(('1.Inputs'!$D$40)+(1-'1.Inputs'!$D$40)*(1+'1.Inputs'!$D$41))*(1+$G22)^(1-1))-(('1.Inputs'!$D$37*12*IF(1=1,'1.Inputs'!$D$38,IF(1=2,'1.Inputs'!$D$39,$E22)))/(1-'1.Inputs'!$D$42)*$D22*(1+$G22)^(1-1))-('1.Inputs'!$D$37*12*IF(1=1,'1.Inputs'!$D$38,IF(1=2,'1.Inputs'!$D$39,$E22)))*'1.Inputs'!$D$43*(1+$G22)^(1-1)-'1.Inputs'!$D$44*(1+$G22)^(1-1)-('1.Inputs'!$D$20/'1.Inputs'!$D$27+'1.Inputs'!$D$23/'1.Inputs'!$D$28))-MAX(0,((('1.Inputs'!$D$37*12*IF(1=1,'1.Inputs'!$D$38,IF(1=2,'1.Inputs'!$D$39,$E22)))*$F22*(('1.Inputs'!$D$40)+(1-'1.Inputs'!$D$40)*(1+'1.Inputs'!$D$41))*(1+$G22)^(1-1))-(('1.Inputs'!$D$37*12*IF(1=1,'1.Inputs'!$D$38,IF(1=2,'1.Inputs'!$D$39,$E22)))/(1-'1.Inputs'!$D$42)*$D22*(1+$G22)^(1-1))-('1.Inputs'!$D$37*12*IF(1=1,'1.Inputs'!$D$38,IF(1=2,'1.Inputs'!$D$39,$E22)))*'1.Inputs'!$D$43*(1+$G22)^(1-1)-'1.Inputs'!$D$44*(1+$G22)^(1-1)-('1.Inputs'!$D$20/'1.Inputs'!$D$27+'1.Inputs'!$D$23/'1.Inputs'!$D$28)))*'1.Inputs'!$D$53+('1.Inputs'!$D$20/'1.Inputs'!$D$27+'1.Inputs'!$D$23/'1.Inputs'!$D$28)-H22</f>
        <v>-508069238.54581654</v>
      </c>
      <c r="T22" s="36">
        <f ca="1">((('1.Inputs'!$D$37*12*IF(2=1,'1.Inputs'!$D$38,IF(2=2,'1.Inputs'!$D$39,$E22)))*$F22*(('1.Inputs'!$D$40)+(1-'1.Inputs'!$D$40)*(1+'1.Inputs'!$D$41))*(1+$G22)^(2-1))-(('1.Inputs'!$D$37*12*IF(2=1,'1.Inputs'!$D$38,IF(2=2,'1.Inputs'!$D$39,$E22)))/(1-'1.Inputs'!$D$42)*$D22*(1+$G22)^(2-1))-('1.Inputs'!$D$37*12*IF(2=1,'1.Inputs'!$D$38,IF(2=2,'1.Inputs'!$D$39,$E22)))*'1.Inputs'!$D$43*(1+$G22)^(2-1)-'1.Inputs'!$D$44*(1+$G22)^(2-1)-('1.Inputs'!$D$20/'1.Inputs'!$D$27+'1.Inputs'!$D$23/'1.Inputs'!$D$28))-MAX(0,((('1.Inputs'!$D$37*12*IF(2=1,'1.Inputs'!$D$38,IF(2=2,'1.Inputs'!$D$39,$E22)))*$F22*(('1.Inputs'!$D$40)+(1-'1.Inputs'!$D$40)*(1+'1.Inputs'!$D$41))*(1+$G22)^(2-1))-(('1.Inputs'!$D$37*12*IF(2=1,'1.Inputs'!$D$38,IF(2=2,'1.Inputs'!$D$39,$E22)))/(1-'1.Inputs'!$D$42)*$D22*(1+$G22)^(2-1))-('1.Inputs'!$D$37*12*IF(2=1,'1.Inputs'!$D$38,IF(2=2,'1.Inputs'!$D$39,$E22)))*'1.Inputs'!$D$43*(1+$G22)^(2-1)-'1.Inputs'!$D$44*(1+$G22)^(2-1)-('1.Inputs'!$D$20/'1.Inputs'!$D$27+'1.Inputs'!$D$23/'1.Inputs'!$D$28)))*'1.Inputs'!$D$53+('1.Inputs'!$D$20/'1.Inputs'!$D$27+'1.Inputs'!$D$23/'1.Inputs'!$D$28)-(I22-H22)</f>
        <v>312187066.95961332</v>
      </c>
      <c r="U22" s="36">
        <f ca="1">((('1.Inputs'!$D$37*12*IF(3=1,'1.Inputs'!$D$38,IF(3=2,'1.Inputs'!$D$39,$E22)))*$F22*(('1.Inputs'!$D$40)+(1-'1.Inputs'!$D$40)*(1+'1.Inputs'!$D$41))*(1+$G22)^(3-1))-(('1.Inputs'!$D$37*12*IF(3=1,'1.Inputs'!$D$38,IF(3=2,'1.Inputs'!$D$39,$E22)))/(1-'1.Inputs'!$D$42)*$D22*(1+$G22)^(3-1))-('1.Inputs'!$D$37*12*IF(3=1,'1.Inputs'!$D$38,IF(3=2,'1.Inputs'!$D$39,$E22)))*'1.Inputs'!$D$43*(1+$G22)^(3-1)-'1.Inputs'!$D$44*(1+$G22)^(3-1)-('1.Inputs'!$D$20/'1.Inputs'!$D$27+'1.Inputs'!$D$23/'1.Inputs'!$D$28))-MAX(0,((('1.Inputs'!$D$37*12*IF(3=1,'1.Inputs'!$D$38,IF(3=2,'1.Inputs'!$D$39,$E22)))*$F22*(('1.Inputs'!$D$40)+(1-'1.Inputs'!$D$40)*(1+'1.Inputs'!$D$41))*(1+$G22)^(3-1))-(('1.Inputs'!$D$37*12*IF(3=1,'1.Inputs'!$D$38,IF(3=2,'1.Inputs'!$D$39,$E22)))/(1-'1.Inputs'!$D$42)*$D22*(1+$G22)^(3-1))-('1.Inputs'!$D$37*12*IF(3=1,'1.Inputs'!$D$38,IF(3=2,'1.Inputs'!$D$39,$E22)))*'1.Inputs'!$D$43*(1+$G22)^(3-1)-'1.Inputs'!$D$44*(1+$G22)^(3-1)-('1.Inputs'!$D$20/'1.Inputs'!$D$27+'1.Inputs'!$D$23/'1.Inputs'!$D$28)))*'1.Inputs'!$D$53+('1.Inputs'!$D$20/'1.Inputs'!$D$27+'1.Inputs'!$D$23/'1.Inputs'!$D$28)-(J22-I22)</f>
        <v>676952564.74550438</v>
      </c>
      <c r="V22" s="36">
        <f ca="1">((('1.Inputs'!$D$37*12*IF(4=1,'1.Inputs'!$D$38,IF(4=2,'1.Inputs'!$D$39,$E22)))*$F22*(('1.Inputs'!$D$40)+(1-'1.Inputs'!$D$40)*(1+'1.Inputs'!$D$41))*(1+$G22)^(4-1))-(('1.Inputs'!$D$37*12*IF(4=1,'1.Inputs'!$D$38,IF(4=2,'1.Inputs'!$D$39,$E22)))/(1-'1.Inputs'!$D$42)*$D22*(1+$G22)^(4-1))-('1.Inputs'!$D$37*12*IF(4=1,'1.Inputs'!$D$38,IF(4=2,'1.Inputs'!$D$39,$E22)))*'1.Inputs'!$D$43*(1+$G22)^(4-1)-'1.Inputs'!$D$44*(1+$G22)^(4-1)-('1.Inputs'!$D$20/'1.Inputs'!$D$27+'1.Inputs'!$D$23/'1.Inputs'!$D$28))-MAX(0,((('1.Inputs'!$D$37*12*IF(4=1,'1.Inputs'!$D$38,IF(4=2,'1.Inputs'!$D$39,$E22)))*$F22*(('1.Inputs'!$D$40)+(1-'1.Inputs'!$D$40)*(1+'1.Inputs'!$D$41))*(1+$G22)^(4-1))-(('1.Inputs'!$D$37*12*IF(4=1,'1.Inputs'!$D$38,IF(4=2,'1.Inputs'!$D$39,$E22)))/(1-'1.Inputs'!$D$42)*$D22*(1+$G22)^(4-1))-('1.Inputs'!$D$37*12*IF(4=1,'1.Inputs'!$D$38,IF(4=2,'1.Inputs'!$D$39,$E22)))*'1.Inputs'!$D$43*(1+$G22)^(4-1)-'1.Inputs'!$D$44*(1+$G22)^(4-1)-('1.Inputs'!$D$20/'1.Inputs'!$D$27+'1.Inputs'!$D$23/'1.Inputs'!$D$28)))*'1.Inputs'!$D$53+('1.Inputs'!$D$20/'1.Inputs'!$D$27+'1.Inputs'!$D$23/'1.Inputs'!$D$28)-(K22-J22)</f>
        <v>953600699.23162949</v>
      </c>
      <c r="W22" s="36">
        <f ca="1">((('1.Inputs'!$D$37*12*IF(5=1,'1.Inputs'!$D$38,IF(5=2,'1.Inputs'!$D$39,$E22)))*$F22*(('1.Inputs'!$D$40)+(1-'1.Inputs'!$D$40)*(1+'1.Inputs'!$D$41))*(1+$G22)^(5-1))-(('1.Inputs'!$D$37*12*IF(5=1,'1.Inputs'!$D$38,IF(5=2,'1.Inputs'!$D$39,$E22)))/(1-'1.Inputs'!$D$42)*$D22*(1+$G22)^(5-1))-('1.Inputs'!$D$37*12*IF(5=1,'1.Inputs'!$D$38,IF(5=2,'1.Inputs'!$D$39,$E22)))*'1.Inputs'!$D$43*(1+$G22)^(5-1)-'1.Inputs'!$D$44*(1+$G22)^(5-1)-('1.Inputs'!$D$20/'1.Inputs'!$D$27+'1.Inputs'!$D$23/'1.Inputs'!$D$28))-MAX(0,((('1.Inputs'!$D$37*12*IF(5=1,'1.Inputs'!$D$38,IF(5=2,'1.Inputs'!$D$39,$E22)))*$F22*(('1.Inputs'!$D$40)+(1-'1.Inputs'!$D$40)*(1+'1.Inputs'!$D$41))*(1+$G22)^(5-1))-(('1.Inputs'!$D$37*12*IF(5=1,'1.Inputs'!$D$38,IF(5=2,'1.Inputs'!$D$39,$E22)))/(1-'1.Inputs'!$D$42)*$D22*(1+$G22)^(5-1))-('1.Inputs'!$D$37*12*IF(5=1,'1.Inputs'!$D$38,IF(5=2,'1.Inputs'!$D$39,$E22)))*'1.Inputs'!$D$43*(1+$G22)^(5-1)-'1.Inputs'!$D$44*(1+$G22)^(5-1)-('1.Inputs'!$D$20/'1.Inputs'!$D$27+'1.Inputs'!$D$23/'1.Inputs'!$D$28)))*'1.Inputs'!$D$53+('1.Inputs'!$D$20/'1.Inputs'!$D$27+'1.Inputs'!$D$23/'1.Inputs'!$D$28)-(L22-K22)</f>
        <v>989679568.01784217</v>
      </c>
      <c r="X22" s="36">
        <f ca="1">((('1.Inputs'!$D$37*12*IF(6=1,'1.Inputs'!$D$38,IF(6=2,'1.Inputs'!$D$39,$E22)))*$F22*(('1.Inputs'!$D$40)+(1-'1.Inputs'!$D$40)*(1+'1.Inputs'!$D$41))*(1+$G22)^(6-1))-(('1.Inputs'!$D$37*12*IF(6=1,'1.Inputs'!$D$38,IF(6=2,'1.Inputs'!$D$39,$E22)))/(1-'1.Inputs'!$D$42)*$D22*(1+$G22)^(6-1))-('1.Inputs'!$D$37*12*IF(6=1,'1.Inputs'!$D$38,IF(6=2,'1.Inputs'!$D$39,$E22)))*'1.Inputs'!$D$43*(1+$G22)^(6-1)-'1.Inputs'!$D$44*(1+$G22)^(6-1)-('1.Inputs'!$D$20/'1.Inputs'!$D$27+'1.Inputs'!$D$23/'1.Inputs'!$D$28))-MAX(0,((('1.Inputs'!$D$37*12*IF(6=1,'1.Inputs'!$D$38,IF(6=2,'1.Inputs'!$D$39,$E22)))*$F22*(('1.Inputs'!$D$40)+(1-'1.Inputs'!$D$40)*(1+'1.Inputs'!$D$41))*(1+$G22)^(6-1))-(('1.Inputs'!$D$37*12*IF(6=1,'1.Inputs'!$D$38,IF(6=2,'1.Inputs'!$D$39,$E22)))/(1-'1.Inputs'!$D$42)*$D22*(1+$G22)^(6-1))-('1.Inputs'!$D$37*12*IF(6=1,'1.Inputs'!$D$38,IF(6=2,'1.Inputs'!$D$39,$E22)))*'1.Inputs'!$D$43*(1+$G22)^(6-1)-'1.Inputs'!$D$44*(1+$G22)^(6-1)-('1.Inputs'!$D$20/'1.Inputs'!$D$27+'1.Inputs'!$D$23/'1.Inputs'!$D$28)))*'1.Inputs'!$D$53+('1.Inputs'!$D$20/'1.Inputs'!$D$27+'1.Inputs'!$D$23/'1.Inputs'!$D$28)-(M22-L22)</f>
        <v>1027194619.0390296</v>
      </c>
      <c r="Y22" s="36">
        <f ca="1">((('1.Inputs'!$D$37*12*IF(7=1,'1.Inputs'!$D$38,IF(7=2,'1.Inputs'!$D$39,$E22)))*$F22*(('1.Inputs'!$D$40)+(1-'1.Inputs'!$D$40)*(1+'1.Inputs'!$D$41))*(1+$G22)^(7-1))-(('1.Inputs'!$D$37*12*IF(7=1,'1.Inputs'!$D$38,IF(7=2,'1.Inputs'!$D$39,$E22)))/(1-'1.Inputs'!$D$42)*$D22*(1+$G22)^(7-1))-('1.Inputs'!$D$37*12*IF(7=1,'1.Inputs'!$D$38,IF(7=2,'1.Inputs'!$D$39,$E22)))*'1.Inputs'!$D$43*(1+$G22)^(7-1)-'1.Inputs'!$D$44*(1+$G22)^(7-1)-('1.Inputs'!$D$20/'1.Inputs'!$D$27+'1.Inputs'!$D$23/'1.Inputs'!$D$28))-MAX(0,((('1.Inputs'!$D$37*12*IF(7=1,'1.Inputs'!$D$38,IF(7=2,'1.Inputs'!$D$39,$E22)))*$F22*(('1.Inputs'!$D$40)+(1-'1.Inputs'!$D$40)*(1+'1.Inputs'!$D$41))*(1+$G22)^(7-1))-(('1.Inputs'!$D$37*12*IF(7=1,'1.Inputs'!$D$38,IF(7=2,'1.Inputs'!$D$39,$E22)))/(1-'1.Inputs'!$D$42)*$D22*(1+$G22)^(7-1))-('1.Inputs'!$D$37*12*IF(7=1,'1.Inputs'!$D$38,IF(7=2,'1.Inputs'!$D$39,$E22)))*'1.Inputs'!$D$43*(1+$G22)^(7-1)-'1.Inputs'!$D$44*(1+$G22)^(7-1)-('1.Inputs'!$D$20/'1.Inputs'!$D$27+'1.Inputs'!$D$23/'1.Inputs'!$D$28)))*'1.Inputs'!$D$53+('1.Inputs'!$D$20/'1.Inputs'!$D$27+'1.Inputs'!$D$23/'1.Inputs'!$D$28)-(N22-M22)</f>
        <v>1066203022.0314219</v>
      </c>
      <c r="Z22" s="36">
        <f ca="1">((('1.Inputs'!$D$37*12*IF(8=1,'1.Inputs'!$D$38,IF(8=2,'1.Inputs'!$D$39,$E22)))*$F22*(('1.Inputs'!$D$40)+(1-'1.Inputs'!$D$40)*(1+'1.Inputs'!$D$41))*(1+$G22)^(8-1))-(('1.Inputs'!$D$37*12*IF(8=1,'1.Inputs'!$D$38,IF(8=2,'1.Inputs'!$D$39,$E22)))/(1-'1.Inputs'!$D$42)*$D22*(1+$G22)^(8-1))-('1.Inputs'!$D$37*12*IF(8=1,'1.Inputs'!$D$38,IF(8=2,'1.Inputs'!$D$39,$E22)))*'1.Inputs'!$D$43*(1+$G22)^(8-1)-'1.Inputs'!$D$44*(1+$G22)^(8-1)-('1.Inputs'!$D$20/'1.Inputs'!$D$27+'1.Inputs'!$D$23/'1.Inputs'!$D$28))-MAX(0,((('1.Inputs'!$D$37*12*IF(8=1,'1.Inputs'!$D$38,IF(8=2,'1.Inputs'!$D$39,$E22)))*$F22*(('1.Inputs'!$D$40)+(1-'1.Inputs'!$D$40)*(1+'1.Inputs'!$D$41))*(1+$G22)^(8-1))-(('1.Inputs'!$D$37*12*IF(8=1,'1.Inputs'!$D$38,IF(8=2,'1.Inputs'!$D$39,$E22)))/(1-'1.Inputs'!$D$42)*$D22*(1+$G22)^(8-1))-('1.Inputs'!$D$37*12*IF(8=1,'1.Inputs'!$D$38,IF(8=2,'1.Inputs'!$D$39,$E22)))*'1.Inputs'!$D$43*(1+$G22)^(8-1)-'1.Inputs'!$D$44*(1+$G22)^(8-1)-('1.Inputs'!$D$20/'1.Inputs'!$D$27+'1.Inputs'!$D$23/'1.Inputs'!$D$28)))*'1.Inputs'!$D$53+('1.Inputs'!$D$20/'1.Inputs'!$D$27+'1.Inputs'!$D$23/'1.Inputs'!$D$28)-(O22-N22)</f>
        <v>1106764222.4722147</v>
      </c>
      <c r="AA22" s="36">
        <f ca="1">((('1.Inputs'!$D$37*12*IF(9=1,'1.Inputs'!$D$38,IF(9=2,'1.Inputs'!$D$39,$E22)))*$F22*(('1.Inputs'!$D$40)+(1-'1.Inputs'!$D$40)*(1+'1.Inputs'!$D$41))*(1+$G22)^(9-1))-(('1.Inputs'!$D$37*12*IF(9=1,'1.Inputs'!$D$38,IF(9=2,'1.Inputs'!$D$39,$E22)))/(1-'1.Inputs'!$D$42)*$D22*(1+$G22)^(9-1))-('1.Inputs'!$D$37*12*IF(9=1,'1.Inputs'!$D$38,IF(9=2,'1.Inputs'!$D$39,$E22)))*'1.Inputs'!$D$43*(1+$G22)^(9-1)-'1.Inputs'!$D$44*(1+$G22)^(9-1)-('1.Inputs'!$D$20/'1.Inputs'!$D$27+'1.Inputs'!$D$23/'1.Inputs'!$D$28))-MAX(0,((('1.Inputs'!$D$37*12*IF(9=1,'1.Inputs'!$D$38,IF(9=2,'1.Inputs'!$D$39,$E22)))*$F22*(('1.Inputs'!$D$40)+(1-'1.Inputs'!$D$40)*(1+'1.Inputs'!$D$41))*(1+$G22)^(9-1))-(('1.Inputs'!$D$37*12*IF(9=1,'1.Inputs'!$D$38,IF(9=2,'1.Inputs'!$D$39,$E22)))/(1-'1.Inputs'!$D$42)*$D22*(1+$G22)^(9-1))-('1.Inputs'!$D$37*12*IF(9=1,'1.Inputs'!$D$38,IF(9=2,'1.Inputs'!$D$39,$E22)))*'1.Inputs'!$D$43*(1+$G22)^(9-1)-'1.Inputs'!$D$44*(1+$G22)^(9-1)-('1.Inputs'!$D$20/'1.Inputs'!$D$27+'1.Inputs'!$D$23/'1.Inputs'!$D$28)))*'1.Inputs'!$D$53+('1.Inputs'!$D$20/'1.Inputs'!$D$27+'1.Inputs'!$D$23/'1.Inputs'!$D$28)-(P22-O22)</f>
        <v>1148940032.1693966</v>
      </c>
      <c r="AB22" s="36">
        <f ca="1">((('1.Inputs'!$D$37*12*IF(10=1,'1.Inputs'!$D$38,IF(10=2,'1.Inputs'!$D$39,$E22)))*$F22*(('1.Inputs'!$D$40)+(1-'1.Inputs'!$D$40)*(1+'1.Inputs'!$D$41))*(1+$G22)^(10-1))-(('1.Inputs'!$D$37*12*IF(10=1,'1.Inputs'!$D$38,IF(10=2,'1.Inputs'!$D$39,$E22)))/(1-'1.Inputs'!$D$42)*$D22*(1+$G22)^(10-1))-('1.Inputs'!$D$37*12*IF(10=1,'1.Inputs'!$D$38,IF(10=2,'1.Inputs'!$D$39,$E22)))*'1.Inputs'!$D$43*(1+$G22)^(10-1)-'1.Inputs'!$D$44*(1+$G22)^(10-1)-('1.Inputs'!$D$20/'1.Inputs'!$D$27+'1.Inputs'!$D$23/'1.Inputs'!$D$28))-MAX(0,((('1.Inputs'!$D$37*12*IF(10=1,'1.Inputs'!$D$38,IF(10=2,'1.Inputs'!$D$39,$E22)))*$F22*(('1.Inputs'!$D$40)+(1-'1.Inputs'!$D$40)*(1+'1.Inputs'!$D$41))*(1+$G22)^(10-1))-(('1.Inputs'!$D$37*12*IF(10=1,'1.Inputs'!$D$38,IF(10=2,'1.Inputs'!$D$39,$E22)))/(1-'1.Inputs'!$D$42)*$D22*(1+$G22)^(10-1))-('1.Inputs'!$D$37*12*IF(10=1,'1.Inputs'!$D$38,IF(10=2,'1.Inputs'!$D$39,$E22)))*'1.Inputs'!$D$43*(1+$G22)^(10-1)-'1.Inputs'!$D$44*(1+$G22)^(10-1)-('1.Inputs'!$D$20/'1.Inputs'!$D$27+'1.Inputs'!$D$23/'1.Inputs'!$D$28)))*'1.Inputs'!$D$53+('1.Inputs'!$D$20/'1.Inputs'!$D$27+'1.Inputs'!$D$23/'1.Inputs'!$D$28)-(Q22-P22)+(('1.Inputs'!$D$20+'1.Inputs'!$D$23-('1.Inputs'!$D$20/'1.Inputs'!$D$27+'1.Inputs'!$D$23/'1.Inputs'!$D$28)*'1.Inputs'!$D$10)*'1.Inputs'!$D$60+'1.Inputs'!$D$19*'1.Inputs'!$D$59+Q22)</f>
        <v>3874586621.3893967</v>
      </c>
      <c r="AC22" s="36">
        <f ca="1">S22-AC$13-AC$14+MIN(AC$13,MAX(0,((('1.Inputs'!$D$37*12*IF(1=1,'1.Inputs'!$D$38,IF(1=2,'1.Inputs'!$D$39,$E22)))*$F22*(('1.Inputs'!$D$40)+(1-'1.Inputs'!$D$40)*(1+'1.Inputs'!$D$41))*(1+$G22)^(1-1))-(('1.Inputs'!$D$37*12*IF(1=1,'1.Inputs'!$D$38,IF(1=2,'1.Inputs'!$D$39,$E22)))/(1-'1.Inputs'!$D$42)*$D22*(1+$G22)^(1-1))-('1.Inputs'!$D$37*12*IF(1=1,'1.Inputs'!$D$38,IF(1=2,'1.Inputs'!$D$39,$E22)))*'1.Inputs'!$D$43*(1+$G22)^(1-1)-'1.Inputs'!$D$44*(1+$G22)^(1-1)-('1.Inputs'!$D$20/'1.Inputs'!$D$27+'1.Inputs'!$D$23/'1.Inputs'!$D$28))))*'1.Inputs'!$D$53</f>
        <v>-604009238.54581654</v>
      </c>
      <c r="AD22" s="36">
        <f ca="1">T22-AD$13-AD$14+MIN(AD$13,MAX(0,((('1.Inputs'!$D$37*12*IF(2=1,'1.Inputs'!$D$38,IF(2=2,'1.Inputs'!$D$39,$E22)))*$F22*(('1.Inputs'!$D$40)+(1-'1.Inputs'!$D$40)*(1+'1.Inputs'!$D$41))*(1+$G22)^(2-1))-(('1.Inputs'!$D$37*12*IF(2=1,'1.Inputs'!$D$38,IF(2=2,'1.Inputs'!$D$39,$E22)))/(1-'1.Inputs'!$D$42)*$D22*(1+$G22)^(2-1))-('1.Inputs'!$D$37*12*IF(2=1,'1.Inputs'!$D$38,IF(2=2,'1.Inputs'!$D$39,$E22)))*'1.Inputs'!$D$43*(1+$G22)^(2-1)-'1.Inputs'!$D$44*(1+$G22)^(2-1)-('1.Inputs'!$D$20/'1.Inputs'!$D$27+'1.Inputs'!$D$23/'1.Inputs'!$D$28))))*'1.Inputs'!$D$53</f>
        <v>216247066.95961332</v>
      </c>
      <c r="AE22" s="36">
        <f ca="1">U22-AE$13-AE$14+MIN(AE$13,MAX(0,((('1.Inputs'!$D$37*12*IF(3=1,'1.Inputs'!$D$38,IF(3=2,'1.Inputs'!$D$39,$E22)))*$F22*(('1.Inputs'!$D$40)+(1-'1.Inputs'!$D$40)*(1+'1.Inputs'!$D$41))*(1+$G22)^(3-1))-(('1.Inputs'!$D$37*12*IF(3=1,'1.Inputs'!$D$38,IF(3=2,'1.Inputs'!$D$39,$E22)))/(1-'1.Inputs'!$D$42)*$D22*(1+$G22)^(3-1))-('1.Inputs'!$D$37*12*IF(3=1,'1.Inputs'!$D$38,IF(3=2,'1.Inputs'!$D$39,$E22)))*'1.Inputs'!$D$43*(1+$G22)^(3-1)-'1.Inputs'!$D$44*(1+$G22)^(3-1)-('1.Inputs'!$D$20/'1.Inputs'!$D$27+'1.Inputs'!$D$23/'1.Inputs'!$D$28))))*'1.Inputs'!$D$53</f>
        <v>335012564.74550438</v>
      </c>
      <c r="AF22" s="36">
        <f ca="1">V22-AF$13-AF$14+MIN(AF$13,MAX(0,((('1.Inputs'!$D$37*12*IF(4=1,'1.Inputs'!$D$38,IF(4=2,'1.Inputs'!$D$39,$E22)))*$F22*(('1.Inputs'!$D$40)+(1-'1.Inputs'!$D$40)*(1+'1.Inputs'!$D$41))*(1+$G22)^(4-1))-(('1.Inputs'!$D$37*12*IF(4=1,'1.Inputs'!$D$38,IF(4=2,'1.Inputs'!$D$39,$E22)))/(1-'1.Inputs'!$D$42)*$D22*(1+$G22)^(4-1))-('1.Inputs'!$D$37*12*IF(4=1,'1.Inputs'!$D$38,IF(4=2,'1.Inputs'!$D$39,$E22)))*'1.Inputs'!$D$43*(1+$G22)^(4-1)-'1.Inputs'!$D$44*(1+$G22)^(4-1)-('1.Inputs'!$D$20/'1.Inputs'!$D$27+'1.Inputs'!$D$23/'1.Inputs'!$D$28))))*'1.Inputs'!$D$53</f>
        <v>630848699.23162949</v>
      </c>
      <c r="AG22" s="36">
        <f ca="1">W22-AG$13-AG$14+MIN(AG$13,MAX(0,((('1.Inputs'!$D$37*12*IF(5=1,'1.Inputs'!$D$38,IF(5=2,'1.Inputs'!$D$39,$E22)))*$F22*(('1.Inputs'!$D$40)+(1-'1.Inputs'!$D$40)*(1+'1.Inputs'!$D$41))*(1+$G22)^(5-1))-(('1.Inputs'!$D$37*12*IF(5=1,'1.Inputs'!$D$38,IF(5=2,'1.Inputs'!$D$39,$E22)))/(1-'1.Inputs'!$D$42)*$D22*(1+$G22)^(5-1))-('1.Inputs'!$D$37*12*IF(5=1,'1.Inputs'!$D$38,IF(5=2,'1.Inputs'!$D$39,$E22)))*'1.Inputs'!$D$43*(1+$G22)^(5-1)-'1.Inputs'!$D$44*(1+$G22)^(5-1)-('1.Inputs'!$D$20/'1.Inputs'!$D$27+'1.Inputs'!$D$23/'1.Inputs'!$D$28))))*'1.Inputs'!$D$53</f>
        <v>686115568.01784217</v>
      </c>
      <c r="AH22" s="36">
        <f ca="1">X22-AH$13-AH$14+MIN(AH$13,MAX(0,((('1.Inputs'!$D$37*12*IF(6=1,'1.Inputs'!$D$38,IF(6=2,'1.Inputs'!$D$39,$E22)))*$F22*(('1.Inputs'!$D$40)+(1-'1.Inputs'!$D$40)*(1+'1.Inputs'!$D$41))*(1+$G22)^(6-1))-(('1.Inputs'!$D$37*12*IF(6=1,'1.Inputs'!$D$38,IF(6=2,'1.Inputs'!$D$39,$E22)))/(1-'1.Inputs'!$D$42)*$D22*(1+$G22)^(6-1))-('1.Inputs'!$D$37*12*IF(6=1,'1.Inputs'!$D$38,IF(6=2,'1.Inputs'!$D$39,$E22)))*'1.Inputs'!$D$43*(1+$G22)^(6-1)-'1.Inputs'!$D$44*(1+$G22)^(6-1)-('1.Inputs'!$D$20/'1.Inputs'!$D$27+'1.Inputs'!$D$23/'1.Inputs'!$D$28))))*'1.Inputs'!$D$53</f>
        <v>742818619.0390296</v>
      </c>
      <c r="AI22" s="36">
        <f ca="1">Y22-AI$13-AI$14+MIN(AI$13,MAX(0,((('1.Inputs'!$D$37*12*IF(7=1,'1.Inputs'!$D$38,IF(7=2,'1.Inputs'!$D$39,$E22)))*$F22*(('1.Inputs'!$D$40)+(1-'1.Inputs'!$D$40)*(1+'1.Inputs'!$D$41))*(1+$G22)^(7-1))-(('1.Inputs'!$D$37*12*IF(7=1,'1.Inputs'!$D$38,IF(7=2,'1.Inputs'!$D$39,$E22)))/(1-'1.Inputs'!$D$42)*$D22*(1+$G22)^(7-1))-('1.Inputs'!$D$37*12*IF(7=1,'1.Inputs'!$D$38,IF(7=2,'1.Inputs'!$D$39,$E22)))*'1.Inputs'!$D$43*(1+$G22)^(7-1)-'1.Inputs'!$D$44*(1+$G22)^(7-1)-('1.Inputs'!$D$20/'1.Inputs'!$D$27+'1.Inputs'!$D$23/'1.Inputs'!$D$28))))*'1.Inputs'!$D$53</f>
        <v>801015022.0314219</v>
      </c>
      <c r="AJ22" s="36">
        <f ca="1">Z22-AJ$13-AJ$14+MIN(AJ$13,MAX(0,((('1.Inputs'!$D$37*12*IF(8=1,'1.Inputs'!$D$38,IF(8=2,'1.Inputs'!$D$39,$E22)))*$F22*(('1.Inputs'!$D$40)+(1-'1.Inputs'!$D$40)*(1+'1.Inputs'!$D$41))*(1+$G22)^(8-1))-(('1.Inputs'!$D$37*12*IF(8=1,'1.Inputs'!$D$38,IF(8=2,'1.Inputs'!$D$39,$E22)))/(1-'1.Inputs'!$D$42)*$D22*(1+$G22)^(8-1))-('1.Inputs'!$D$37*12*IF(8=1,'1.Inputs'!$D$38,IF(8=2,'1.Inputs'!$D$39,$E22)))*'1.Inputs'!$D$43*(1+$G22)^(8-1)-'1.Inputs'!$D$44*(1+$G22)^(8-1)-('1.Inputs'!$D$20/'1.Inputs'!$D$27+'1.Inputs'!$D$23/'1.Inputs'!$D$28))))*'1.Inputs'!$D$53</f>
        <v>1106764222.4722147</v>
      </c>
      <c r="AK22" s="36">
        <f ca="1">AA22-AK$13-AK$14+MIN(AK$13,MAX(0,((('1.Inputs'!$D$37*12*IF(9=1,'1.Inputs'!$D$38,IF(9=2,'1.Inputs'!$D$39,$E22)))*$F22*(('1.Inputs'!$D$40)+(1-'1.Inputs'!$D$40)*(1+'1.Inputs'!$D$41))*(1+$G22)^(9-1))-(('1.Inputs'!$D$37*12*IF(9=1,'1.Inputs'!$D$38,IF(9=2,'1.Inputs'!$D$39,$E22)))/(1-'1.Inputs'!$D$42)*$D22*(1+$G22)^(9-1))-('1.Inputs'!$D$37*12*IF(9=1,'1.Inputs'!$D$38,IF(9=2,'1.Inputs'!$D$39,$E22)))*'1.Inputs'!$D$43*(1+$G22)^(9-1)-'1.Inputs'!$D$44*(1+$G22)^(9-1)-('1.Inputs'!$D$20/'1.Inputs'!$D$27+'1.Inputs'!$D$23/'1.Inputs'!$D$28))))*'1.Inputs'!$D$53</f>
        <v>1148940032.1693966</v>
      </c>
      <c r="AL22" s="36">
        <f ca="1">AB22-AL$13-AL$14+MIN(AL$13,MAX(0,((('1.Inputs'!$D$37*12*IF(10=1,'1.Inputs'!$D$38,IF(10=2,'1.Inputs'!$D$39,$E22)))*$F22*(('1.Inputs'!$D$40)+(1-'1.Inputs'!$D$40)*(1+'1.Inputs'!$D$41))*(1+$G22)^(10-1))-(('1.Inputs'!$D$37*12*IF(10=1,'1.Inputs'!$D$38,IF(10=2,'1.Inputs'!$D$39,$E22)))/(1-'1.Inputs'!$D$42)*$D22*(1+$G22)^(10-1))-('1.Inputs'!$D$37*12*IF(10=1,'1.Inputs'!$D$38,IF(10=2,'1.Inputs'!$D$39,$E22)))*'1.Inputs'!$D$43*(1+$G22)^(10-1)-'1.Inputs'!$D$44*(1+$G22)^(10-1)-('1.Inputs'!$D$20/'1.Inputs'!$D$27+'1.Inputs'!$D$23/'1.Inputs'!$D$28))))*'1.Inputs'!$D$53+'1.Inputs'!$D$35</f>
        <v>4674586621.3893967</v>
      </c>
      <c r="AM22" s="48">
        <f ca="1">R22+NPV('1.Inputs'!$D$55,S22:AB22)</f>
        <v>2541748861.2004976</v>
      </c>
      <c r="AN22" s="48">
        <f ca="1">-('1.Inputs'!$D$24*(1-'1.Inputs'!$D$31)+'1.Inputs'!$D$35)+NPV('1.Inputs'!$D$54,AC22:AL22)</f>
        <v>825870748.67652893</v>
      </c>
      <c r="AO22" s="36">
        <f t="shared" ca="1" si="5"/>
        <v>-3.4422035131830389</v>
      </c>
      <c r="AP22" s="36">
        <f t="shared" ca="1" si="6"/>
        <v>1.7198998088046351</v>
      </c>
      <c r="AQ22" s="36">
        <f ca="1">'1.Inputs'!$D$35+MIN(SUM($AC22:AC22),SUM($AC22:AD22),SUM($AC22:AE22),SUM($AC22:AF22),SUM($AC22:AG22),SUM($AC22:AH22),SUM($AC22:AI22),SUM($AC22:AJ22),SUM($AC22:AK22),SUM($AC22:AL22))</f>
        <v>195990761.45418346</v>
      </c>
      <c r="AR22" s="36">
        <f ca="1">IF(AP22&lt;'1.Inputs'!$D$57,1,0)</f>
        <v>0</v>
      </c>
      <c r="AS22" s="36">
        <f t="shared" ca="1" si="7"/>
        <v>0</v>
      </c>
      <c r="AV22" s="30" t="s">
        <v>386</v>
      </c>
      <c r="AY22" s="49">
        <f ca="1">SUM(AR16:AR515)/COUNT(AR16:AR515)</f>
        <v>0.47799999999999998</v>
      </c>
    </row>
    <row r="23" spans="2:60" ht="15" customHeight="1" x14ac:dyDescent="0.25">
      <c r="B23" s="36">
        <v>8</v>
      </c>
      <c r="C23" s="36">
        <f t="shared" ca="1" si="0"/>
        <v>0.28873607921342714</v>
      </c>
      <c r="D23" s="36">
        <f t="shared" ca="1" si="1"/>
        <v>19008.370744982712</v>
      </c>
      <c r="E23" s="47">
        <f t="shared" ca="1" si="2"/>
        <v>0.79761296335038234</v>
      </c>
      <c r="F23" s="36">
        <f t="shared" ca="1" si="3"/>
        <v>28881.814282220497</v>
      </c>
      <c r="G23" s="36">
        <f t="shared" ca="1" si="4"/>
        <v>3.3845677357802736E-2</v>
      </c>
      <c r="H23" s="36">
        <f ca="1">((('1.Inputs'!$D$37*12*IF(1=1,'1.Inputs'!$D$38,IF(1=2,'1.Inputs'!$D$39,$E23)))*$F23*(('1.Inputs'!$D$40)+(1-'1.Inputs'!$D$40)*(1+'1.Inputs'!$D$41))*(1+$G23)^(1-1))*'1.Inputs'!$D$47+(('1.Inputs'!$D$37*12*IF(1=1,'1.Inputs'!$D$38,IF(1=2,'1.Inputs'!$D$39,$E23)))/(1-'1.Inputs'!$D$42)*$D23*(1+$G23)^(1-1))*('1.Inputs'!$D$48-'1.Inputs'!$D$49))/'1.Inputs'!$D$51</f>
        <v>771521883.87093401</v>
      </c>
      <c r="I23" s="36">
        <f ca="1">((('1.Inputs'!$D$37*12*IF(2=1,'1.Inputs'!$D$38,IF(2=2,'1.Inputs'!$D$39,$E23)))*$F23*(('1.Inputs'!$D$40)+(1-'1.Inputs'!$D$40)*(1+'1.Inputs'!$D$41))*(1+$G23)^(2-1))*'1.Inputs'!$D$47+(('1.Inputs'!$D$37*12*IF(2=1,'1.Inputs'!$D$38,IF(2=2,'1.Inputs'!$D$39,$E23)))/(1-'1.Inputs'!$D$42)*$D23*(1+$G23)^(2-1))*('1.Inputs'!$D$48-'1.Inputs'!$D$49))/'1.Inputs'!$D$51</f>
        <v>1116688390.4776795</v>
      </c>
      <c r="J23" s="36">
        <f ca="1">((('1.Inputs'!$D$37*12*IF(3=1,'1.Inputs'!$D$38,IF(3=2,'1.Inputs'!$D$39,$E23)))*$F23*(('1.Inputs'!$D$40)+(1-'1.Inputs'!$D$40)*(1+'1.Inputs'!$D$41))*(1+$G23)^(3-1))*'1.Inputs'!$D$47+(('1.Inputs'!$D$37*12*IF(3=1,'1.Inputs'!$D$38,IF(3=2,'1.Inputs'!$D$39,$E23)))/(1-'1.Inputs'!$D$42)*$D23*(1+$G23)^(3-1))*('1.Inputs'!$D$48-'1.Inputs'!$D$49))/'1.Inputs'!$D$51</f>
        <v>1315472825.7391193</v>
      </c>
      <c r="K23" s="36">
        <f ca="1">((('1.Inputs'!$D$37*12*IF(4=1,'1.Inputs'!$D$38,IF(4=2,'1.Inputs'!$D$39,$E23)))*$F23*(('1.Inputs'!$D$40)+(1-'1.Inputs'!$D$40)*(1+'1.Inputs'!$D$41))*(1+$G23)^(4-1))*'1.Inputs'!$D$47+(('1.Inputs'!$D$37*12*IF(4=1,'1.Inputs'!$D$38,IF(4=2,'1.Inputs'!$D$39,$E23)))/(1-'1.Inputs'!$D$42)*$D23*(1+$G23)^(4-1))*('1.Inputs'!$D$48-'1.Inputs'!$D$49))/'1.Inputs'!$D$51</f>
        <v>1359995894.5720422</v>
      </c>
      <c r="L23" s="36">
        <f ca="1">((('1.Inputs'!$D$37*12*IF(5=1,'1.Inputs'!$D$38,IF(5=2,'1.Inputs'!$D$39,$E23)))*$F23*(('1.Inputs'!$D$40)+(1-'1.Inputs'!$D$40)*(1+'1.Inputs'!$D$41))*(1+$G23)^(5-1))*'1.Inputs'!$D$47+(('1.Inputs'!$D$37*12*IF(5=1,'1.Inputs'!$D$38,IF(5=2,'1.Inputs'!$D$39,$E23)))/(1-'1.Inputs'!$D$42)*$D23*(1+$G23)^(5-1))*('1.Inputs'!$D$48-'1.Inputs'!$D$49))/'1.Inputs'!$D$51</f>
        <v>1406025876.8276639</v>
      </c>
      <c r="M23" s="36">
        <f ca="1">((('1.Inputs'!$D$37*12*IF(6=1,'1.Inputs'!$D$38,IF(6=2,'1.Inputs'!$D$39,$E23)))*$F23*(('1.Inputs'!$D$40)+(1-'1.Inputs'!$D$40)*(1+'1.Inputs'!$D$41))*(1+$G23)^(6-1))*'1.Inputs'!$D$47+(('1.Inputs'!$D$37*12*IF(6=1,'1.Inputs'!$D$38,IF(6=2,'1.Inputs'!$D$39,$E23)))/(1-'1.Inputs'!$D$42)*$D23*(1+$G23)^(6-1))*('1.Inputs'!$D$48-'1.Inputs'!$D$49))/'1.Inputs'!$D$51</f>
        <v>1453613775.0114946</v>
      </c>
      <c r="N23" s="36">
        <f ca="1">((('1.Inputs'!$D$37*12*IF(7=1,'1.Inputs'!$D$38,IF(7=2,'1.Inputs'!$D$39,$E23)))*$F23*(('1.Inputs'!$D$40)+(1-'1.Inputs'!$D$40)*(1+'1.Inputs'!$D$41))*(1+$G23)^(7-1))*'1.Inputs'!$D$47+(('1.Inputs'!$D$37*12*IF(7=1,'1.Inputs'!$D$38,IF(7=2,'1.Inputs'!$D$39,$E23)))/(1-'1.Inputs'!$D$42)*$D23*(1+$G23)^(7-1))*('1.Inputs'!$D$48-'1.Inputs'!$D$49))/'1.Inputs'!$D$51</f>
        <v>1502812317.8433912</v>
      </c>
      <c r="O23" s="36">
        <f ca="1">((('1.Inputs'!$D$37*12*IF(8=1,'1.Inputs'!$D$38,IF(8=2,'1.Inputs'!$D$39,$E23)))*$F23*(('1.Inputs'!$D$40)+(1-'1.Inputs'!$D$40)*(1+'1.Inputs'!$D$41))*(1+$G23)^(8-1))*'1.Inputs'!$D$47+(('1.Inputs'!$D$37*12*IF(8=1,'1.Inputs'!$D$38,IF(8=2,'1.Inputs'!$D$39,$E23)))/(1-'1.Inputs'!$D$42)*$D23*(1+$G23)^(8-1))*('1.Inputs'!$D$48-'1.Inputs'!$D$49))/'1.Inputs'!$D$51</f>
        <v>1553676018.6824503</v>
      </c>
      <c r="P23" s="36">
        <f ca="1">((('1.Inputs'!$D$37*12*IF(9=1,'1.Inputs'!$D$38,IF(9=2,'1.Inputs'!$D$39,$E23)))*$F23*(('1.Inputs'!$D$40)+(1-'1.Inputs'!$D$40)*(1+'1.Inputs'!$D$41))*(1+$G23)^(9-1))*'1.Inputs'!$D$47+(('1.Inputs'!$D$37*12*IF(9=1,'1.Inputs'!$D$38,IF(9=2,'1.Inputs'!$D$39,$E23)))/(1-'1.Inputs'!$D$42)*$D23*(1+$G23)^(9-1))*('1.Inputs'!$D$48-'1.Inputs'!$D$49))/'1.Inputs'!$D$51</f>
        <v>1606261235.9293318</v>
      </c>
      <c r="Q23" s="36">
        <f ca="1">((('1.Inputs'!$D$37*12*IF(10=1,'1.Inputs'!$D$38,IF(10=2,'1.Inputs'!$D$39,$E23)))*$F23*(('1.Inputs'!$D$40)+(1-'1.Inputs'!$D$40)*(1+'1.Inputs'!$D$41))*(1+$G23)^(10-1))*'1.Inputs'!$D$47+(('1.Inputs'!$D$37*12*IF(10=1,'1.Inputs'!$D$38,IF(10=2,'1.Inputs'!$D$39,$E23)))/(1-'1.Inputs'!$D$42)*$D23*(1+$G23)^(10-1))*('1.Inputs'!$D$48-'1.Inputs'!$D$49))/'1.Inputs'!$D$51</f>
        <v>1660626235.4729414</v>
      </c>
      <c r="R23" s="36">
        <f>-'1.Inputs'!$D$24</f>
        <v>-2050000000</v>
      </c>
      <c r="S23" s="36">
        <f ca="1">((('1.Inputs'!$D$37*12*IF(1=1,'1.Inputs'!$D$38,IF(1=2,'1.Inputs'!$D$39,$E23)))*$F23*(('1.Inputs'!$D$40)+(1-'1.Inputs'!$D$40)*(1+'1.Inputs'!$D$41))*(1+$G23)^(1-1))-(('1.Inputs'!$D$37*12*IF(1=1,'1.Inputs'!$D$38,IF(1=2,'1.Inputs'!$D$39,$E23)))/(1-'1.Inputs'!$D$42)*$D23*(1+$G23)^(1-1))-('1.Inputs'!$D$37*12*IF(1=1,'1.Inputs'!$D$38,IF(1=2,'1.Inputs'!$D$39,$E23)))*'1.Inputs'!$D$43*(1+$G23)^(1-1)-'1.Inputs'!$D$44*(1+$G23)^(1-1)-('1.Inputs'!$D$20/'1.Inputs'!$D$27+'1.Inputs'!$D$23/'1.Inputs'!$D$28))-MAX(0,((('1.Inputs'!$D$37*12*IF(1=1,'1.Inputs'!$D$38,IF(1=2,'1.Inputs'!$D$39,$E23)))*$F23*(('1.Inputs'!$D$40)+(1-'1.Inputs'!$D$40)*(1+'1.Inputs'!$D$41))*(1+$G23)^(1-1))-(('1.Inputs'!$D$37*12*IF(1=1,'1.Inputs'!$D$38,IF(1=2,'1.Inputs'!$D$39,$E23)))/(1-'1.Inputs'!$D$42)*$D23*(1+$G23)^(1-1))-('1.Inputs'!$D$37*12*IF(1=1,'1.Inputs'!$D$38,IF(1=2,'1.Inputs'!$D$39,$E23)))*'1.Inputs'!$D$43*(1+$G23)^(1-1)-'1.Inputs'!$D$44*(1+$G23)^(1-1)-('1.Inputs'!$D$20/'1.Inputs'!$D$27+'1.Inputs'!$D$23/'1.Inputs'!$D$28)))*'1.Inputs'!$D$53+('1.Inputs'!$D$20/'1.Inputs'!$D$27+'1.Inputs'!$D$23/'1.Inputs'!$D$28)-H23</f>
        <v>-663531570.58119154</v>
      </c>
      <c r="T23" s="36">
        <f ca="1">((('1.Inputs'!$D$37*12*IF(2=1,'1.Inputs'!$D$38,IF(2=2,'1.Inputs'!$D$39,$E23)))*$F23*(('1.Inputs'!$D$40)+(1-'1.Inputs'!$D$40)*(1+'1.Inputs'!$D$41))*(1+$G23)^(2-1))-(('1.Inputs'!$D$37*12*IF(2=1,'1.Inputs'!$D$38,IF(2=2,'1.Inputs'!$D$39,$E23)))/(1-'1.Inputs'!$D$42)*$D23*(1+$G23)^(2-1))-('1.Inputs'!$D$37*12*IF(2=1,'1.Inputs'!$D$38,IF(2=2,'1.Inputs'!$D$39,$E23)))*'1.Inputs'!$D$43*(1+$G23)^(2-1)-'1.Inputs'!$D$44*(1+$G23)^(2-1)-('1.Inputs'!$D$20/'1.Inputs'!$D$27+'1.Inputs'!$D$23/'1.Inputs'!$D$28))-MAX(0,((('1.Inputs'!$D$37*12*IF(2=1,'1.Inputs'!$D$38,IF(2=2,'1.Inputs'!$D$39,$E23)))*$F23*(('1.Inputs'!$D$40)+(1-'1.Inputs'!$D$40)*(1+'1.Inputs'!$D$41))*(1+$G23)^(2-1))-(('1.Inputs'!$D$37*12*IF(2=1,'1.Inputs'!$D$38,IF(2=2,'1.Inputs'!$D$39,$E23)))/(1-'1.Inputs'!$D$42)*$D23*(1+$G23)^(2-1))-('1.Inputs'!$D$37*12*IF(2=1,'1.Inputs'!$D$38,IF(2=2,'1.Inputs'!$D$39,$E23)))*'1.Inputs'!$D$43*(1+$G23)^(2-1)-'1.Inputs'!$D$44*(1+$G23)^(2-1)-('1.Inputs'!$D$20/'1.Inputs'!$D$27+'1.Inputs'!$D$23/'1.Inputs'!$D$28)))*'1.Inputs'!$D$53+('1.Inputs'!$D$20/'1.Inputs'!$D$27+'1.Inputs'!$D$23/'1.Inputs'!$D$28)-(I23-H23)</f>
        <v>45600621.812895775</v>
      </c>
      <c r="U23" s="36">
        <f ca="1">((('1.Inputs'!$D$37*12*IF(3=1,'1.Inputs'!$D$38,IF(3=2,'1.Inputs'!$D$39,$E23)))*$F23*(('1.Inputs'!$D$40)+(1-'1.Inputs'!$D$40)*(1+'1.Inputs'!$D$41))*(1+$G23)^(3-1))-(('1.Inputs'!$D$37*12*IF(3=1,'1.Inputs'!$D$38,IF(3=2,'1.Inputs'!$D$39,$E23)))/(1-'1.Inputs'!$D$42)*$D23*(1+$G23)^(3-1))-('1.Inputs'!$D$37*12*IF(3=1,'1.Inputs'!$D$38,IF(3=2,'1.Inputs'!$D$39,$E23)))*'1.Inputs'!$D$43*(1+$G23)^(3-1)-'1.Inputs'!$D$44*(1+$G23)^(3-1)-('1.Inputs'!$D$20/'1.Inputs'!$D$27+'1.Inputs'!$D$23/'1.Inputs'!$D$28))-MAX(0,((('1.Inputs'!$D$37*12*IF(3=1,'1.Inputs'!$D$38,IF(3=2,'1.Inputs'!$D$39,$E23)))*$F23*(('1.Inputs'!$D$40)+(1-'1.Inputs'!$D$40)*(1+'1.Inputs'!$D$41))*(1+$G23)^(3-1))-(('1.Inputs'!$D$37*12*IF(3=1,'1.Inputs'!$D$38,IF(3=2,'1.Inputs'!$D$39,$E23)))/(1-'1.Inputs'!$D$42)*$D23*(1+$G23)^(3-1))-('1.Inputs'!$D$37*12*IF(3=1,'1.Inputs'!$D$38,IF(3=2,'1.Inputs'!$D$39,$E23)))*'1.Inputs'!$D$43*(1+$G23)^(3-1)-'1.Inputs'!$D$44*(1+$G23)^(3-1)-('1.Inputs'!$D$20/'1.Inputs'!$D$27+'1.Inputs'!$D$23/'1.Inputs'!$D$28)))*'1.Inputs'!$D$53+('1.Inputs'!$D$20/'1.Inputs'!$D$27+'1.Inputs'!$D$23/'1.Inputs'!$D$28)-(J23-I23)</f>
        <v>340325041.85212827</v>
      </c>
      <c r="V23" s="36">
        <f ca="1">((('1.Inputs'!$D$37*12*IF(4=1,'1.Inputs'!$D$38,IF(4=2,'1.Inputs'!$D$39,$E23)))*$F23*(('1.Inputs'!$D$40)+(1-'1.Inputs'!$D$40)*(1+'1.Inputs'!$D$41))*(1+$G23)^(4-1))-(('1.Inputs'!$D$37*12*IF(4=1,'1.Inputs'!$D$38,IF(4=2,'1.Inputs'!$D$39,$E23)))/(1-'1.Inputs'!$D$42)*$D23*(1+$G23)^(4-1))-('1.Inputs'!$D$37*12*IF(4=1,'1.Inputs'!$D$38,IF(4=2,'1.Inputs'!$D$39,$E23)))*'1.Inputs'!$D$43*(1+$G23)^(4-1)-'1.Inputs'!$D$44*(1+$G23)^(4-1)-('1.Inputs'!$D$20/'1.Inputs'!$D$27+'1.Inputs'!$D$23/'1.Inputs'!$D$28))-MAX(0,((('1.Inputs'!$D$37*12*IF(4=1,'1.Inputs'!$D$38,IF(4=2,'1.Inputs'!$D$39,$E23)))*$F23*(('1.Inputs'!$D$40)+(1-'1.Inputs'!$D$40)*(1+'1.Inputs'!$D$41))*(1+$G23)^(4-1))-(('1.Inputs'!$D$37*12*IF(4=1,'1.Inputs'!$D$38,IF(4=2,'1.Inputs'!$D$39,$E23)))/(1-'1.Inputs'!$D$42)*$D23*(1+$G23)^(4-1))-('1.Inputs'!$D$37*12*IF(4=1,'1.Inputs'!$D$38,IF(4=2,'1.Inputs'!$D$39,$E23)))*'1.Inputs'!$D$43*(1+$G23)^(4-1)-'1.Inputs'!$D$44*(1+$G23)^(4-1)-('1.Inputs'!$D$20/'1.Inputs'!$D$27+'1.Inputs'!$D$23/'1.Inputs'!$D$28)))*'1.Inputs'!$D$53+('1.Inputs'!$D$20/'1.Inputs'!$D$27+'1.Inputs'!$D$23/'1.Inputs'!$D$28)-(K23-J23)</f>
        <v>511233725.44840837</v>
      </c>
      <c r="W23" s="36">
        <f ca="1">((('1.Inputs'!$D$37*12*IF(5=1,'1.Inputs'!$D$38,IF(5=2,'1.Inputs'!$D$39,$E23)))*$F23*(('1.Inputs'!$D$40)+(1-'1.Inputs'!$D$40)*(1+'1.Inputs'!$D$41))*(1+$G23)^(5-1))-(('1.Inputs'!$D$37*12*IF(5=1,'1.Inputs'!$D$38,IF(5=2,'1.Inputs'!$D$39,$E23)))/(1-'1.Inputs'!$D$42)*$D23*(1+$G23)^(5-1))-('1.Inputs'!$D$37*12*IF(5=1,'1.Inputs'!$D$38,IF(5=2,'1.Inputs'!$D$39,$E23)))*'1.Inputs'!$D$43*(1+$G23)^(5-1)-'1.Inputs'!$D$44*(1+$G23)^(5-1)-('1.Inputs'!$D$20/'1.Inputs'!$D$27+'1.Inputs'!$D$23/'1.Inputs'!$D$28))-MAX(0,((('1.Inputs'!$D$37*12*IF(5=1,'1.Inputs'!$D$38,IF(5=2,'1.Inputs'!$D$39,$E23)))*$F23*(('1.Inputs'!$D$40)+(1-'1.Inputs'!$D$40)*(1+'1.Inputs'!$D$41))*(1+$G23)^(5-1))-(('1.Inputs'!$D$37*12*IF(5=1,'1.Inputs'!$D$38,IF(5=2,'1.Inputs'!$D$39,$E23)))/(1-'1.Inputs'!$D$42)*$D23*(1+$G23)^(5-1))-('1.Inputs'!$D$37*12*IF(5=1,'1.Inputs'!$D$38,IF(5=2,'1.Inputs'!$D$39,$E23)))*'1.Inputs'!$D$43*(1+$G23)^(5-1)-'1.Inputs'!$D$44*(1+$G23)^(5-1)-('1.Inputs'!$D$20/'1.Inputs'!$D$27+'1.Inputs'!$D$23/'1.Inputs'!$D$28)))*'1.Inputs'!$D$53+('1.Inputs'!$D$20/'1.Inputs'!$D$27+'1.Inputs'!$D$23/'1.Inputs'!$D$28)-(L23-K23)</f>
        <v>526937568.9192065</v>
      </c>
      <c r="X23" s="36">
        <f ca="1">((('1.Inputs'!$D$37*12*IF(6=1,'1.Inputs'!$D$38,IF(6=2,'1.Inputs'!$D$39,$E23)))*$F23*(('1.Inputs'!$D$40)+(1-'1.Inputs'!$D$40)*(1+'1.Inputs'!$D$41))*(1+$G23)^(6-1))-(('1.Inputs'!$D$37*12*IF(6=1,'1.Inputs'!$D$38,IF(6=2,'1.Inputs'!$D$39,$E23)))/(1-'1.Inputs'!$D$42)*$D23*(1+$G23)^(6-1))-('1.Inputs'!$D$37*12*IF(6=1,'1.Inputs'!$D$38,IF(6=2,'1.Inputs'!$D$39,$E23)))*'1.Inputs'!$D$43*(1+$G23)^(6-1)-'1.Inputs'!$D$44*(1+$G23)^(6-1)-('1.Inputs'!$D$20/'1.Inputs'!$D$27+'1.Inputs'!$D$23/'1.Inputs'!$D$28))-MAX(0,((('1.Inputs'!$D$37*12*IF(6=1,'1.Inputs'!$D$38,IF(6=2,'1.Inputs'!$D$39,$E23)))*$F23*(('1.Inputs'!$D$40)+(1-'1.Inputs'!$D$40)*(1+'1.Inputs'!$D$41))*(1+$G23)^(6-1))-(('1.Inputs'!$D$37*12*IF(6=1,'1.Inputs'!$D$38,IF(6=2,'1.Inputs'!$D$39,$E23)))/(1-'1.Inputs'!$D$42)*$D23*(1+$G23)^(6-1))-('1.Inputs'!$D$37*12*IF(6=1,'1.Inputs'!$D$38,IF(6=2,'1.Inputs'!$D$39,$E23)))*'1.Inputs'!$D$43*(1+$G23)^(6-1)-'1.Inputs'!$D$44*(1+$G23)^(6-1)-('1.Inputs'!$D$20/'1.Inputs'!$D$27+'1.Inputs'!$D$23/'1.Inputs'!$D$28)))*'1.Inputs'!$D$53+('1.Inputs'!$D$20/'1.Inputs'!$D$27+'1.Inputs'!$D$23/'1.Inputs'!$D$28)-(M23-L23)</f>
        <v>543172919.60939515</v>
      </c>
      <c r="Y23" s="36">
        <f ca="1">((('1.Inputs'!$D$37*12*IF(7=1,'1.Inputs'!$D$38,IF(7=2,'1.Inputs'!$D$39,$E23)))*$F23*(('1.Inputs'!$D$40)+(1-'1.Inputs'!$D$40)*(1+'1.Inputs'!$D$41))*(1+$G23)^(7-1))-(('1.Inputs'!$D$37*12*IF(7=1,'1.Inputs'!$D$38,IF(7=2,'1.Inputs'!$D$39,$E23)))/(1-'1.Inputs'!$D$42)*$D23*(1+$G23)^(7-1))-('1.Inputs'!$D$37*12*IF(7=1,'1.Inputs'!$D$38,IF(7=2,'1.Inputs'!$D$39,$E23)))*'1.Inputs'!$D$43*(1+$G23)^(7-1)-'1.Inputs'!$D$44*(1+$G23)^(7-1)-('1.Inputs'!$D$20/'1.Inputs'!$D$27+'1.Inputs'!$D$23/'1.Inputs'!$D$28))-MAX(0,((('1.Inputs'!$D$37*12*IF(7=1,'1.Inputs'!$D$38,IF(7=2,'1.Inputs'!$D$39,$E23)))*$F23*(('1.Inputs'!$D$40)+(1-'1.Inputs'!$D$40)*(1+'1.Inputs'!$D$41))*(1+$G23)^(7-1))-(('1.Inputs'!$D$37*12*IF(7=1,'1.Inputs'!$D$38,IF(7=2,'1.Inputs'!$D$39,$E23)))/(1-'1.Inputs'!$D$42)*$D23*(1+$G23)^(7-1))-('1.Inputs'!$D$37*12*IF(7=1,'1.Inputs'!$D$38,IF(7=2,'1.Inputs'!$D$39,$E23)))*'1.Inputs'!$D$43*(1+$G23)^(7-1)-'1.Inputs'!$D$44*(1+$G23)^(7-1)-('1.Inputs'!$D$20/'1.Inputs'!$D$27+'1.Inputs'!$D$23/'1.Inputs'!$D$28)))*'1.Inputs'!$D$53+('1.Inputs'!$D$20/'1.Inputs'!$D$27+'1.Inputs'!$D$23/'1.Inputs'!$D$28)-(N23-M23)</f>
        <v>559957766.74083376</v>
      </c>
      <c r="Z23" s="36">
        <f ca="1">((('1.Inputs'!$D$37*12*IF(8=1,'1.Inputs'!$D$38,IF(8=2,'1.Inputs'!$D$39,$E23)))*$F23*(('1.Inputs'!$D$40)+(1-'1.Inputs'!$D$40)*(1+'1.Inputs'!$D$41))*(1+$G23)^(8-1))-(('1.Inputs'!$D$37*12*IF(8=1,'1.Inputs'!$D$38,IF(8=2,'1.Inputs'!$D$39,$E23)))/(1-'1.Inputs'!$D$42)*$D23*(1+$G23)^(8-1))-('1.Inputs'!$D$37*12*IF(8=1,'1.Inputs'!$D$38,IF(8=2,'1.Inputs'!$D$39,$E23)))*'1.Inputs'!$D$43*(1+$G23)^(8-1)-'1.Inputs'!$D$44*(1+$G23)^(8-1)-('1.Inputs'!$D$20/'1.Inputs'!$D$27+'1.Inputs'!$D$23/'1.Inputs'!$D$28))-MAX(0,((('1.Inputs'!$D$37*12*IF(8=1,'1.Inputs'!$D$38,IF(8=2,'1.Inputs'!$D$39,$E23)))*$F23*(('1.Inputs'!$D$40)+(1-'1.Inputs'!$D$40)*(1+'1.Inputs'!$D$41))*(1+$G23)^(8-1))-(('1.Inputs'!$D$37*12*IF(8=1,'1.Inputs'!$D$38,IF(8=2,'1.Inputs'!$D$39,$E23)))/(1-'1.Inputs'!$D$42)*$D23*(1+$G23)^(8-1))-('1.Inputs'!$D$37*12*IF(8=1,'1.Inputs'!$D$38,IF(8=2,'1.Inputs'!$D$39,$E23)))*'1.Inputs'!$D$43*(1+$G23)^(8-1)-'1.Inputs'!$D$44*(1+$G23)^(8-1)-('1.Inputs'!$D$20/'1.Inputs'!$D$27+'1.Inputs'!$D$23/'1.Inputs'!$D$28)))*'1.Inputs'!$D$53+('1.Inputs'!$D$20/'1.Inputs'!$D$27+'1.Inputs'!$D$23/'1.Inputs'!$D$28)-(O23-N23)</f>
        <v>577310708.39278388</v>
      </c>
      <c r="AA23" s="36">
        <f ca="1">((('1.Inputs'!$D$37*12*IF(9=1,'1.Inputs'!$D$38,IF(9=2,'1.Inputs'!$D$39,$E23)))*$F23*(('1.Inputs'!$D$40)+(1-'1.Inputs'!$D$40)*(1+'1.Inputs'!$D$41))*(1+$G23)^(9-1))-(('1.Inputs'!$D$37*12*IF(9=1,'1.Inputs'!$D$38,IF(9=2,'1.Inputs'!$D$39,$E23)))/(1-'1.Inputs'!$D$42)*$D23*(1+$G23)^(9-1))-('1.Inputs'!$D$37*12*IF(9=1,'1.Inputs'!$D$38,IF(9=2,'1.Inputs'!$D$39,$E23)))*'1.Inputs'!$D$43*(1+$G23)^(9-1)-'1.Inputs'!$D$44*(1+$G23)^(9-1)-('1.Inputs'!$D$20/'1.Inputs'!$D$27+'1.Inputs'!$D$23/'1.Inputs'!$D$28))-MAX(0,((('1.Inputs'!$D$37*12*IF(9=1,'1.Inputs'!$D$38,IF(9=2,'1.Inputs'!$D$39,$E23)))*$F23*(('1.Inputs'!$D$40)+(1-'1.Inputs'!$D$40)*(1+'1.Inputs'!$D$41))*(1+$G23)^(9-1))-(('1.Inputs'!$D$37*12*IF(9=1,'1.Inputs'!$D$38,IF(9=2,'1.Inputs'!$D$39,$E23)))/(1-'1.Inputs'!$D$42)*$D23*(1+$G23)^(9-1))-('1.Inputs'!$D$37*12*IF(9=1,'1.Inputs'!$D$38,IF(9=2,'1.Inputs'!$D$39,$E23)))*'1.Inputs'!$D$43*(1+$G23)^(9-1)-'1.Inputs'!$D$44*(1+$G23)^(9-1)-('1.Inputs'!$D$20/'1.Inputs'!$D$27+'1.Inputs'!$D$23/'1.Inputs'!$D$28)))*'1.Inputs'!$D$53+('1.Inputs'!$D$20/'1.Inputs'!$D$27+'1.Inputs'!$D$23/'1.Inputs'!$D$28)-(P23-O23)</f>
        <v>595250972.10909402</v>
      </c>
      <c r="AB23" s="36">
        <f ca="1">((('1.Inputs'!$D$37*12*IF(10=1,'1.Inputs'!$D$38,IF(10=2,'1.Inputs'!$D$39,$E23)))*$F23*(('1.Inputs'!$D$40)+(1-'1.Inputs'!$D$40)*(1+'1.Inputs'!$D$41))*(1+$G23)^(10-1))-(('1.Inputs'!$D$37*12*IF(10=1,'1.Inputs'!$D$38,IF(10=2,'1.Inputs'!$D$39,$E23)))/(1-'1.Inputs'!$D$42)*$D23*(1+$G23)^(10-1))-('1.Inputs'!$D$37*12*IF(10=1,'1.Inputs'!$D$38,IF(10=2,'1.Inputs'!$D$39,$E23)))*'1.Inputs'!$D$43*(1+$G23)^(10-1)-'1.Inputs'!$D$44*(1+$G23)^(10-1)-('1.Inputs'!$D$20/'1.Inputs'!$D$27+'1.Inputs'!$D$23/'1.Inputs'!$D$28))-MAX(0,((('1.Inputs'!$D$37*12*IF(10=1,'1.Inputs'!$D$38,IF(10=2,'1.Inputs'!$D$39,$E23)))*$F23*(('1.Inputs'!$D$40)+(1-'1.Inputs'!$D$40)*(1+'1.Inputs'!$D$41))*(1+$G23)^(10-1))-(('1.Inputs'!$D$37*12*IF(10=1,'1.Inputs'!$D$38,IF(10=2,'1.Inputs'!$D$39,$E23)))/(1-'1.Inputs'!$D$42)*$D23*(1+$G23)^(10-1))-('1.Inputs'!$D$37*12*IF(10=1,'1.Inputs'!$D$38,IF(10=2,'1.Inputs'!$D$39,$E23)))*'1.Inputs'!$D$43*(1+$G23)^(10-1)-'1.Inputs'!$D$44*(1+$G23)^(10-1)-('1.Inputs'!$D$20/'1.Inputs'!$D$27+'1.Inputs'!$D$23/'1.Inputs'!$D$28)))*'1.Inputs'!$D$53+('1.Inputs'!$D$20/'1.Inputs'!$D$27+'1.Inputs'!$D$23/'1.Inputs'!$D$28)-(Q23-P23)+(('1.Inputs'!$D$20+'1.Inputs'!$D$23-('1.Inputs'!$D$20/'1.Inputs'!$D$27+'1.Inputs'!$D$23/'1.Inputs'!$D$28)*'1.Inputs'!$D$10)*'1.Inputs'!$D$60+'1.Inputs'!$D$19*'1.Inputs'!$D$59+Q23)</f>
        <v>2974424671.6758018</v>
      </c>
      <c r="AC23" s="36">
        <f ca="1">S23-AC$13-AC$14+MIN(AC$13,MAX(0,((('1.Inputs'!$D$37*12*IF(1=1,'1.Inputs'!$D$38,IF(1=2,'1.Inputs'!$D$39,$E23)))*$F23*(('1.Inputs'!$D$40)+(1-'1.Inputs'!$D$40)*(1+'1.Inputs'!$D$41))*(1+$G23)^(1-1))-(('1.Inputs'!$D$37*12*IF(1=1,'1.Inputs'!$D$38,IF(1=2,'1.Inputs'!$D$39,$E23)))/(1-'1.Inputs'!$D$42)*$D23*(1+$G23)^(1-1))-('1.Inputs'!$D$37*12*IF(1=1,'1.Inputs'!$D$38,IF(1=2,'1.Inputs'!$D$39,$E23)))*'1.Inputs'!$D$43*(1+$G23)^(1-1)-'1.Inputs'!$D$44*(1+$G23)^(1-1)-('1.Inputs'!$D$20/'1.Inputs'!$D$27+'1.Inputs'!$D$23/'1.Inputs'!$D$28))))*'1.Inputs'!$D$53</f>
        <v>-811131570.58119154</v>
      </c>
      <c r="AD23" s="36">
        <f ca="1">T23-AD$13-AD$14+MIN(AD$13,MAX(0,((('1.Inputs'!$D$37*12*IF(2=1,'1.Inputs'!$D$38,IF(2=2,'1.Inputs'!$D$39,$E23)))*$F23*(('1.Inputs'!$D$40)+(1-'1.Inputs'!$D$40)*(1+'1.Inputs'!$D$41))*(1+$G23)^(2-1))-(('1.Inputs'!$D$37*12*IF(2=1,'1.Inputs'!$D$38,IF(2=2,'1.Inputs'!$D$39,$E23)))/(1-'1.Inputs'!$D$42)*$D23*(1+$G23)^(2-1))-('1.Inputs'!$D$37*12*IF(2=1,'1.Inputs'!$D$38,IF(2=2,'1.Inputs'!$D$39,$E23)))*'1.Inputs'!$D$43*(1+$G23)^(2-1)-'1.Inputs'!$D$44*(1+$G23)^(2-1)-('1.Inputs'!$D$20/'1.Inputs'!$D$27+'1.Inputs'!$D$23/'1.Inputs'!$D$28))))*'1.Inputs'!$D$53</f>
        <v>-50339378.187104225</v>
      </c>
      <c r="AE23" s="36">
        <f ca="1">U23-AE$13-AE$14+MIN(AE$13,MAX(0,((('1.Inputs'!$D$37*12*IF(3=1,'1.Inputs'!$D$38,IF(3=2,'1.Inputs'!$D$39,$E23)))*$F23*(('1.Inputs'!$D$40)+(1-'1.Inputs'!$D$40)*(1+'1.Inputs'!$D$41))*(1+$G23)^(3-1))-(('1.Inputs'!$D$37*12*IF(3=1,'1.Inputs'!$D$38,IF(3=2,'1.Inputs'!$D$39,$E23)))/(1-'1.Inputs'!$D$42)*$D23*(1+$G23)^(3-1))-('1.Inputs'!$D$37*12*IF(3=1,'1.Inputs'!$D$38,IF(3=2,'1.Inputs'!$D$39,$E23)))*'1.Inputs'!$D$43*(1+$G23)^(3-1)-'1.Inputs'!$D$44*(1+$G23)^(3-1)-('1.Inputs'!$D$20/'1.Inputs'!$D$27+'1.Inputs'!$D$23/'1.Inputs'!$D$28))))*'1.Inputs'!$D$53</f>
        <v>-1614958.1478717327</v>
      </c>
      <c r="AF23" s="36">
        <f ca="1">V23-AF$13-AF$14+MIN(AF$13,MAX(0,((('1.Inputs'!$D$37*12*IF(4=1,'1.Inputs'!$D$38,IF(4=2,'1.Inputs'!$D$39,$E23)))*$F23*(('1.Inputs'!$D$40)+(1-'1.Inputs'!$D$40)*(1+'1.Inputs'!$D$41))*(1+$G23)^(4-1))-(('1.Inputs'!$D$37*12*IF(4=1,'1.Inputs'!$D$38,IF(4=2,'1.Inputs'!$D$39,$E23)))/(1-'1.Inputs'!$D$42)*$D23*(1+$G23)^(4-1))-('1.Inputs'!$D$37*12*IF(4=1,'1.Inputs'!$D$38,IF(4=2,'1.Inputs'!$D$39,$E23)))*'1.Inputs'!$D$43*(1+$G23)^(4-1)-'1.Inputs'!$D$44*(1+$G23)^(4-1)-('1.Inputs'!$D$20/'1.Inputs'!$D$27+'1.Inputs'!$D$23/'1.Inputs'!$D$28))))*'1.Inputs'!$D$53</f>
        <v>188481725.44840837</v>
      </c>
      <c r="AG23" s="36">
        <f ca="1">W23-AG$13-AG$14+MIN(AG$13,MAX(0,((('1.Inputs'!$D$37*12*IF(5=1,'1.Inputs'!$D$38,IF(5=2,'1.Inputs'!$D$39,$E23)))*$F23*(('1.Inputs'!$D$40)+(1-'1.Inputs'!$D$40)*(1+'1.Inputs'!$D$41))*(1+$G23)^(5-1))-(('1.Inputs'!$D$37*12*IF(5=1,'1.Inputs'!$D$38,IF(5=2,'1.Inputs'!$D$39,$E23)))/(1-'1.Inputs'!$D$42)*$D23*(1+$G23)^(5-1))-('1.Inputs'!$D$37*12*IF(5=1,'1.Inputs'!$D$38,IF(5=2,'1.Inputs'!$D$39,$E23)))*'1.Inputs'!$D$43*(1+$G23)^(5-1)-'1.Inputs'!$D$44*(1+$G23)^(5-1)-('1.Inputs'!$D$20/'1.Inputs'!$D$27+'1.Inputs'!$D$23/'1.Inputs'!$D$28))))*'1.Inputs'!$D$53</f>
        <v>223373568.9192065</v>
      </c>
      <c r="AH23" s="36">
        <f ca="1">X23-AH$13-AH$14+MIN(AH$13,MAX(0,((('1.Inputs'!$D$37*12*IF(6=1,'1.Inputs'!$D$38,IF(6=2,'1.Inputs'!$D$39,$E23)))*$F23*(('1.Inputs'!$D$40)+(1-'1.Inputs'!$D$40)*(1+'1.Inputs'!$D$41))*(1+$G23)^(6-1))-(('1.Inputs'!$D$37*12*IF(6=1,'1.Inputs'!$D$38,IF(6=2,'1.Inputs'!$D$39,$E23)))/(1-'1.Inputs'!$D$42)*$D23*(1+$G23)^(6-1))-('1.Inputs'!$D$37*12*IF(6=1,'1.Inputs'!$D$38,IF(6=2,'1.Inputs'!$D$39,$E23)))*'1.Inputs'!$D$43*(1+$G23)^(6-1)-'1.Inputs'!$D$44*(1+$G23)^(6-1)-('1.Inputs'!$D$20/'1.Inputs'!$D$27+'1.Inputs'!$D$23/'1.Inputs'!$D$28))))*'1.Inputs'!$D$53</f>
        <v>258796919.60939515</v>
      </c>
      <c r="AI23" s="36">
        <f ca="1">Y23-AI$13-AI$14+MIN(AI$13,MAX(0,((('1.Inputs'!$D$37*12*IF(7=1,'1.Inputs'!$D$38,IF(7=2,'1.Inputs'!$D$39,$E23)))*$F23*(('1.Inputs'!$D$40)+(1-'1.Inputs'!$D$40)*(1+'1.Inputs'!$D$41))*(1+$G23)^(7-1))-(('1.Inputs'!$D$37*12*IF(7=1,'1.Inputs'!$D$38,IF(7=2,'1.Inputs'!$D$39,$E23)))/(1-'1.Inputs'!$D$42)*$D23*(1+$G23)^(7-1))-('1.Inputs'!$D$37*12*IF(7=1,'1.Inputs'!$D$38,IF(7=2,'1.Inputs'!$D$39,$E23)))*'1.Inputs'!$D$43*(1+$G23)^(7-1)-'1.Inputs'!$D$44*(1+$G23)^(7-1)-('1.Inputs'!$D$20/'1.Inputs'!$D$27+'1.Inputs'!$D$23/'1.Inputs'!$D$28))))*'1.Inputs'!$D$53</f>
        <v>294769766.74083376</v>
      </c>
      <c r="AJ23" s="36">
        <f ca="1">Z23-AJ$13-AJ$14+MIN(AJ$13,MAX(0,((('1.Inputs'!$D$37*12*IF(8=1,'1.Inputs'!$D$38,IF(8=2,'1.Inputs'!$D$39,$E23)))*$F23*(('1.Inputs'!$D$40)+(1-'1.Inputs'!$D$40)*(1+'1.Inputs'!$D$41))*(1+$G23)^(8-1))-(('1.Inputs'!$D$37*12*IF(8=1,'1.Inputs'!$D$38,IF(8=2,'1.Inputs'!$D$39,$E23)))/(1-'1.Inputs'!$D$42)*$D23*(1+$G23)^(8-1))-('1.Inputs'!$D$37*12*IF(8=1,'1.Inputs'!$D$38,IF(8=2,'1.Inputs'!$D$39,$E23)))*'1.Inputs'!$D$43*(1+$G23)^(8-1)-'1.Inputs'!$D$44*(1+$G23)^(8-1)-('1.Inputs'!$D$20/'1.Inputs'!$D$27+'1.Inputs'!$D$23/'1.Inputs'!$D$28))))*'1.Inputs'!$D$53</f>
        <v>577310708.39278388</v>
      </c>
      <c r="AK23" s="36">
        <f ca="1">AA23-AK$13-AK$14+MIN(AK$13,MAX(0,((('1.Inputs'!$D$37*12*IF(9=1,'1.Inputs'!$D$38,IF(9=2,'1.Inputs'!$D$39,$E23)))*$F23*(('1.Inputs'!$D$40)+(1-'1.Inputs'!$D$40)*(1+'1.Inputs'!$D$41))*(1+$G23)^(9-1))-(('1.Inputs'!$D$37*12*IF(9=1,'1.Inputs'!$D$38,IF(9=2,'1.Inputs'!$D$39,$E23)))/(1-'1.Inputs'!$D$42)*$D23*(1+$G23)^(9-1))-('1.Inputs'!$D$37*12*IF(9=1,'1.Inputs'!$D$38,IF(9=2,'1.Inputs'!$D$39,$E23)))*'1.Inputs'!$D$43*(1+$G23)^(9-1)-'1.Inputs'!$D$44*(1+$G23)^(9-1)-('1.Inputs'!$D$20/'1.Inputs'!$D$27+'1.Inputs'!$D$23/'1.Inputs'!$D$28))))*'1.Inputs'!$D$53</f>
        <v>595250972.10909402</v>
      </c>
      <c r="AL23" s="36">
        <f ca="1">AB23-AL$13-AL$14+MIN(AL$13,MAX(0,((('1.Inputs'!$D$37*12*IF(10=1,'1.Inputs'!$D$38,IF(10=2,'1.Inputs'!$D$39,$E23)))*$F23*(('1.Inputs'!$D$40)+(1-'1.Inputs'!$D$40)*(1+'1.Inputs'!$D$41))*(1+$G23)^(10-1))-(('1.Inputs'!$D$37*12*IF(10=1,'1.Inputs'!$D$38,IF(10=2,'1.Inputs'!$D$39,$E23)))/(1-'1.Inputs'!$D$42)*$D23*(1+$G23)^(10-1))-('1.Inputs'!$D$37*12*IF(10=1,'1.Inputs'!$D$38,IF(10=2,'1.Inputs'!$D$39,$E23)))*'1.Inputs'!$D$43*(1+$G23)^(10-1)-'1.Inputs'!$D$44*(1+$G23)^(10-1)-('1.Inputs'!$D$20/'1.Inputs'!$D$27+'1.Inputs'!$D$23/'1.Inputs'!$D$28))))*'1.Inputs'!$D$53+'1.Inputs'!$D$35</f>
        <v>3774424671.6758018</v>
      </c>
      <c r="AM23" s="48">
        <f ca="1">R23+NPV('1.Inputs'!$D$55,S23:AB23)</f>
        <v>215357026.93011332</v>
      </c>
      <c r="AN23" s="48">
        <f ca="1">-('1.Inputs'!$D$24*(1-'1.Inputs'!$D$31)+'1.Inputs'!$D$35)+NPV('1.Inputs'!$D$54,AC23:AL23)</f>
        <v>-952329870.2535491</v>
      </c>
      <c r="AO23" s="36">
        <f t="shared" ca="1" si="5"/>
        <v>-4.4954713454010271</v>
      </c>
      <c r="AP23" s="36">
        <f t="shared" ca="1" si="6"/>
        <v>0.86464695592512264</v>
      </c>
      <c r="AQ23" s="36">
        <f ca="1">'1.Inputs'!$D$35+MIN(SUM($AC23:AC23),SUM($AC23:AD23),SUM($AC23:AE23),SUM($AC23:AF23),SUM($AC23:AG23),SUM($AC23:AH23),SUM($AC23:AI23),SUM($AC23:AJ23),SUM($AC23:AK23),SUM($AC23:AL23))</f>
        <v>-63085906.916167498</v>
      </c>
      <c r="AR23" s="36">
        <f ca="1">IF(AP23&lt;'1.Inputs'!$D$57,1,0)</f>
        <v>1</v>
      </c>
      <c r="AS23" s="36">
        <f t="shared" ca="1" si="7"/>
        <v>1</v>
      </c>
      <c r="AV23" s="30" t="s">
        <v>387</v>
      </c>
      <c r="AY23" s="49">
        <f ca="1">SUM(AS16:AS515)/COUNT(AS16:AS515)</f>
        <v>0.4</v>
      </c>
    </row>
    <row r="24" spans="2:60" ht="15" customHeight="1" x14ac:dyDescent="0.25">
      <c r="B24" s="36">
        <v>9</v>
      </c>
      <c r="C24" s="36">
        <f t="shared" ca="1" si="0"/>
        <v>0.67000382467207498</v>
      </c>
      <c r="D24" s="36">
        <f t="shared" ca="1" si="1"/>
        <v>17615.95130516788</v>
      </c>
      <c r="E24" s="47">
        <f t="shared" ca="1" si="2"/>
        <v>0.84869474171664061</v>
      </c>
      <c r="F24" s="36">
        <f t="shared" ca="1" si="3"/>
        <v>28157.354016623271</v>
      </c>
      <c r="G24" s="36">
        <f t="shared" ca="1" si="4"/>
        <v>4.0536324750033659E-2</v>
      </c>
      <c r="H24" s="36">
        <f ca="1">((('1.Inputs'!$D$37*12*IF(1=1,'1.Inputs'!$D$38,IF(1=2,'1.Inputs'!$D$39,$E24)))*$F24*(('1.Inputs'!$D$40)+(1-'1.Inputs'!$D$40)*(1+'1.Inputs'!$D$41))*(1+$G24)^(1-1))*'1.Inputs'!$D$47+(('1.Inputs'!$D$37*12*IF(1=1,'1.Inputs'!$D$38,IF(1=2,'1.Inputs'!$D$39,$E24)))/(1-'1.Inputs'!$D$42)*$D24*(1+$G24)^(1-1))*('1.Inputs'!$D$48-'1.Inputs'!$D$49))/'1.Inputs'!$D$51</f>
        <v>746586273.40398169</v>
      </c>
      <c r="I24" s="36">
        <f ca="1">((('1.Inputs'!$D$37*12*IF(2=1,'1.Inputs'!$D$38,IF(2=2,'1.Inputs'!$D$39,$E24)))*$F24*(('1.Inputs'!$D$40)+(1-'1.Inputs'!$D$40)*(1+'1.Inputs'!$D$41))*(1+$G24)^(2-1))*'1.Inputs'!$D$47+(('1.Inputs'!$D$37*12*IF(2=1,'1.Inputs'!$D$38,IF(2=2,'1.Inputs'!$D$39,$E24)))/(1-'1.Inputs'!$D$42)*$D24*(1+$G24)^(2-1))*('1.Inputs'!$D$48-'1.Inputs'!$D$49))/'1.Inputs'!$D$51</f>
        <v>1087590191.851244</v>
      </c>
      <c r="J24" s="36">
        <f ca="1">((('1.Inputs'!$D$37*12*IF(3=1,'1.Inputs'!$D$38,IF(3=2,'1.Inputs'!$D$39,$E24)))*$F24*(('1.Inputs'!$D$40)+(1-'1.Inputs'!$D$40)*(1+'1.Inputs'!$D$41))*(1+$G24)^(3-1))*'1.Inputs'!$D$47+(('1.Inputs'!$D$37*12*IF(3=1,'1.Inputs'!$D$38,IF(3=2,'1.Inputs'!$D$39,$E24)))/(1-'1.Inputs'!$D$42)*$D24*(1+$G24)^(3-1))*('1.Inputs'!$D$48-'1.Inputs'!$D$49))/'1.Inputs'!$D$51</f>
        <v>1372069149.9905219</v>
      </c>
      <c r="K24" s="36">
        <f ca="1">((('1.Inputs'!$D$37*12*IF(4=1,'1.Inputs'!$D$38,IF(4=2,'1.Inputs'!$D$39,$E24)))*$F24*(('1.Inputs'!$D$40)+(1-'1.Inputs'!$D$40)*(1+'1.Inputs'!$D$41))*(1+$G24)^(4-1))*'1.Inputs'!$D$47+(('1.Inputs'!$D$37*12*IF(4=1,'1.Inputs'!$D$38,IF(4=2,'1.Inputs'!$D$39,$E24)))/(1-'1.Inputs'!$D$42)*$D24*(1+$G24)^(4-1))*('1.Inputs'!$D$48-'1.Inputs'!$D$49))/'1.Inputs'!$D$51</f>
        <v>1427687790.6340404</v>
      </c>
      <c r="L24" s="36">
        <f ca="1">((('1.Inputs'!$D$37*12*IF(5=1,'1.Inputs'!$D$38,IF(5=2,'1.Inputs'!$D$39,$E24)))*$F24*(('1.Inputs'!$D$40)+(1-'1.Inputs'!$D$40)*(1+'1.Inputs'!$D$41))*(1+$G24)^(5-1))*'1.Inputs'!$D$47+(('1.Inputs'!$D$37*12*IF(5=1,'1.Inputs'!$D$38,IF(5=2,'1.Inputs'!$D$39,$E24)))/(1-'1.Inputs'!$D$42)*$D24*(1+$G24)^(5-1))*('1.Inputs'!$D$48-'1.Inputs'!$D$49))/'1.Inputs'!$D$51</f>
        <v>1485561006.5568399</v>
      </c>
      <c r="M24" s="36">
        <f ca="1">((('1.Inputs'!$D$37*12*IF(6=1,'1.Inputs'!$D$38,IF(6=2,'1.Inputs'!$D$39,$E24)))*$F24*(('1.Inputs'!$D$40)+(1-'1.Inputs'!$D$40)*(1+'1.Inputs'!$D$41))*(1+$G24)^(6-1))*'1.Inputs'!$D$47+(('1.Inputs'!$D$37*12*IF(6=1,'1.Inputs'!$D$38,IF(6=2,'1.Inputs'!$D$39,$E24)))/(1-'1.Inputs'!$D$42)*$D24*(1+$G24)^(6-1))*('1.Inputs'!$D$48-'1.Inputs'!$D$49))/'1.Inputs'!$D$51</f>
        <v>1545780189.9546149</v>
      </c>
      <c r="N24" s="36">
        <f ca="1">((('1.Inputs'!$D$37*12*IF(7=1,'1.Inputs'!$D$38,IF(7=2,'1.Inputs'!$D$39,$E24)))*$F24*(('1.Inputs'!$D$40)+(1-'1.Inputs'!$D$40)*(1+'1.Inputs'!$D$41))*(1+$G24)^(7-1))*'1.Inputs'!$D$47+(('1.Inputs'!$D$37*12*IF(7=1,'1.Inputs'!$D$38,IF(7=2,'1.Inputs'!$D$39,$E24)))/(1-'1.Inputs'!$D$42)*$D24*(1+$G24)^(7-1))*('1.Inputs'!$D$48-'1.Inputs'!$D$49))/'1.Inputs'!$D$51</f>
        <v>1608440437.726784</v>
      </c>
      <c r="O24" s="36">
        <f ca="1">((('1.Inputs'!$D$37*12*IF(8=1,'1.Inputs'!$D$38,IF(8=2,'1.Inputs'!$D$39,$E24)))*$F24*(('1.Inputs'!$D$40)+(1-'1.Inputs'!$D$40)*(1+'1.Inputs'!$D$41))*(1+$G24)^(8-1))*'1.Inputs'!$D$47+(('1.Inputs'!$D$37*12*IF(8=1,'1.Inputs'!$D$38,IF(8=2,'1.Inputs'!$D$39,$E24)))/(1-'1.Inputs'!$D$42)*$D24*(1+$G24)^(8-1))*('1.Inputs'!$D$48-'1.Inputs'!$D$49))/'1.Inputs'!$D$51</f>
        <v>1673640701.6515634</v>
      </c>
      <c r="P24" s="36">
        <f ca="1">((('1.Inputs'!$D$37*12*IF(9=1,'1.Inputs'!$D$38,IF(9=2,'1.Inputs'!$D$39,$E24)))*$F24*(('1.Inputs'!$D$40)+(1-'1.Inputs'!$D$40)*(1+'1.Inputs'!$D$41))*(1+$G24)^(9-1))*'1.Inputs'!$D$47+(('1.Inputs'!$D$37*12*IF(9=1,'1.Inputs'!$D$38,IF(9=2,'1.Inputs'!$D$39,$E24)))/(1-'1.Inputs'!$D$42)*$D24*(1+$G24)^(9-1))*('1.Inputs'!$D$48-'1.Inputs'!$D$49))/'1.Inputs'!$D$51</f>
        <v>1741483944.6485853</v>
      </c>
      <c r="Q24" s="36">
        <f ca="1">((('1.Inputs'!$D$37*12*IF(10=1,'1.Inputs'!$D$38,IF(10=2,'1.Inputs'!$D$39,$E24)))*$F24*(('1.Inputs'!$D$40)+(1-'1.Inputs'!$D$40)*(1+'1.Inputs'!$D$41))*(1+$G24)^(10-1))*'1.Inputs'!$D$47+(('1.Inputs'!$D$37*12*IF(10=1,'1.Inputs'!$D$38,IF(10=2,'1.Inputs'!$D$39,$E24)))/(1-'1.Inputs'!$D$42)*$D24*(1+$G24)^(10-1))*('1.Inputs'!$D$48-'1.Inputs'!$D$49))/'1.Inputs'!$D$51</f>
        <v>1812077303.3758302</v>
      </c>
      <c r="R24" s="36">
        <f>-'1.Inputs'!$D$24</f>
        <v>-2050000000</v>
      </c>
      <c r="S24" s="36">
        <f ca="1">((('1.Inputs'!$D$37*12*IF(1=1,'1.Inputs'!$D$38,IF(1=2,'1.Inputs'!$D$39,$E24)))*$F24*(('1.Inputs'!$D$40)+(1-'1.Inputs'!$D$40)*(1+'1.Inputs'!$D$41))*(1+$G24)^(1-1))-(('1.Inputs'!$D$37*12*IF(1=1,'1.Inputs'!$D$38,IF(1=2,'1.Inputs'!$D$39,$E24)))/(1-'1.Inputs'!$D$42)*$D24*(1+$G24)^(1-1))-('1.Inputs'!$D$37*12*IF(1=1,'1.Inputs'!$D$38,IF(1=2,'1.Inputs'!$D$39,$E24)))*'1.Inputs'!$D$43*(1+$G24)^(1-1)-'1.Inputs'!$D$44*(1+$G24)^(1-1)-('1.Inputs'!$D$20/'1.Inputs'!$D$27+'1.Inputs'!$D$23/'1.Inputs'!$D$28))-MAX(0,((('1.Inputs'!$D$37*12*IF(1=1,'1.Inputs'!$D$38,IF(1=2,'1.Inputs'!$D$39,$E24)))*$F24*(('1.Inputs'!$D$40)+(1-'1.Inputs'!$D$40)*(1+'1.Inputs'!$D$41))*(1+$G24)^(1-1))-(('1.Inputs'!$D$37*12*IF(1=1,'1.Inputs'!$D$38,IF(1=2,'1.Inputs'!$D$39,$E24)))/(1-'1.Inputs'!$D$42)*$D24*(1+$G24)^(1-1))-('1.Inputs'!$D$37*12*IF(1=1,'1.Inputs'!$D$38,IF(1=2,'1.Inputs'!$D$39,$E24)))*'1.Inputs'!$D$43*(1+$G24)^(1-1)-'1.Inputs'!$D$44*(1+$G24)^(1-1)-('1.Inputs'!$D$20/'1.Inputs'!$D$27+'1.Inputs'!$D$23/'1.Inputs'!$D$28)))*'1.Inputs'!$D$53+('1.Inputs'!$D$20/'1.Inputs'!$D$27+'1.Inputs'!$D$23/'1.Inputs'!$D$28)-H24</f>
        <v>-560829383.04780483</v>
      </c>
      <c r="T24" s="36">
        <f ca="1">((('1.Inputs'!$D$37*12*IF(2=1,'1.Inputs'!$D$38,IF(2=2,'1.Inputs'!$D$39,$E24)))*$F24*(('1.Inputs'!$D$40)+(1-'1.Inputs'!$D$40)*(1+'1.Inputs'!$D$41))*(1+$G24)^(2-1))-(('1.Inputs'!$D$37*12*IF(2=1,'1.Inputs'!$D$38,IF(2=2,'1.Inputs'!$D$39,$E24)))/(1-'1.Inputs'!$D$42)*$D24*(1+$G24)^(2-1))-('1.Inputs'!$D$37*12*IF(2=1,'1.Inputs'!$D$38,IF(2=2,'1.Inputs'!$D$39,$E24)))*'1.Inputs'!$D$43*(1+$G24)^(2-1)-'1.Inputs'!$D$44*(1+$G24)^(2-1)-('1.Inputs'!$D$20/'1.Inputs'!$D$27+'1.Inputs'!$D$23/'1.Inputs'!$D$28))-MAX(0,((('1.Inputs'!$D$37*12*IF(2=1,'1.Inputs'!$D$38,IF(2=2,'1.Inputs'!$D$39,$E24)))*$F24*(('1.Inputs'!$D$40)+(1-'1.Inputs'!$D$40)*(1+'1.Inputs'!$D$41))*(1+$G24)^(2-1))-(('1.Inputs'!$D$37*12*IF(2=1,'1.Inputs'!$D$38,IF(2=2,'1.Inputs'!$D$39,$E24)))/(1-'1.Inputs'!$D$42)*$D24*(1+$G24)^(2-1))-('1.Inputs'!$D$37*12*IF(2=1,'1.Inputs'!$D$38,IF(2=2,'1.Inputs'!$D$39,$E24)))*'1.Inputs'!$D$43*(1+$G24)^(2-1)-'1.Inputs'!$D$44*(1+$G24)^(2-1)-('1.Inputs'!$D$20/'1.Inputs'!$D$27+'1.Inputs'!$D$23/'1.Inputs'!$D$28)))*'1.Inputs'!$D$53+('1.Inputs'!$D$20/'1.Inputs'!$D$27+'1.Inputs'!$D$23/'1.Inputs'!$D$28)-(I24-H24)</f>
        <v>151501612.44552672</v>
      </c>
      <c r="U24" s="36">
        <f ca="1">((('1.Inputs'!$D$37*12*IF(3=1,'1.Inputs'!$D$38,IF(3=2,'1.Inputs'!$D$39,$E24)))*$F24*(('1.Inputs'!$D$40)+(1-'1.Inputs'!$D$40)*(1+'1.Inputs'!$D$41))*(1+$G24)^(3-1))-(('1.Inputs'!$D$37*12*IF(3=1,'1.Inputs'!$D$38,IF(3=2,'1.Inputs'!$D$39,$E24)))/(1-'1.Inputs'!$D$42)*$D24*(1+$G24)^(3-1))-('1.Inputs'!$D$37*12*IF(3=1,'1.Inputs'!$D$38,IF(3=2,'1.Inputs'!$D$39,$E24)))*'1.Inputs'!$D$43*(1+$G24)^(3-1)-'1.Inputs'!$D$44*(1+$G24)^(3-1)-('1.Inputs'!$D$20/'1.Inputs'!$D$27+'1.Inputs'!$D$23/'1.Inputs'!$D$28))-MAX(0,((('1.Inputs'!$D$37*12*IF(3=1,'1.Inputs'!$D$38,IF(3=2,'1.Inputs'!$D$39,$E24)))*$F24*(('1.Inputs'!$D$40)+(1-'1.Inputs'!$D$40)*(1+'1.Inputs'!$D$41))*(1+$G24)^(3-1))-(('1.Inputs'!$D$37*12*IF(3=1,'1.Inputs'!$D$38,IF(3=2,'1.Inputs'!$D$39,$E24)))/(1-'1.Inputs'!$D$42)*$D24*(1+$G24)^(3-1))-('1.Inputs'!$D$37*12*IF(3=1,'1.Inputs'!$D$38,IF(3=2,'1.Inputs'!$D$39,$E24)))*'1.Inputs'!$D$43*(1+$G24)^(3-1)-'1.Inputs'!$D$44*(1+$G24)^(3-1)-('1.Inputs'!$D$20/'1.Inputs'!$D$27+'1.Inputs'!$D$23/'1.Inputs'!$D$28)))*'1.Inputs'!$D$53+('1.Inputs'!$D$20/'1.Inputs'!$D$27+'1.Inputs'!$D$23/'1.Inputs'!$D$28)-(J24-I24)</f>
        <v>459036353.04323244</v>
      </c>
      <c r="V24" s="36">
        <f ca="1">((('1.Inputs'!$D$37*12*IF(4=1,'1.Inputs'!$D$38,IF(4=2,'1.Inputs'!$D$39,$E24)))*$F24*(('1.Inputs'!$D$40)+(1-'1.Inputs'!$D$40)*(1+'1.Inputs'!$D$41))*(1+$G24)^(4-1))-(('1.Inputs'!$D$37*12*IF(4=1,'1.Inputs'!$D$38,IF(4=2,'1.Inputs'!$D$39,$E24)))/(1-'1.Inputs'!$D$42)*$D24*(1+$G24)^(4-1))-('1.Inputs'!$D$37*12*IF(4=1,'1.Inputs'!$D$38,IF(4=2,'1.Inputs'!$D$39,$E24)))*'1.Inputs'!$D$43*(1+$G24)^(4-1)-'1.Inputs'!$D$44*(1+$G24)^(4-1)-('1.Inputs'!$D$20/'1.Inputs'!$D$27+'1.Inputs'!$D$23/'1.Inputs'!$D$28))-MAX(0,((('1.Inputs'!$D$37*12*IF(4=1,'1.Inputs'!$D$38,IF(4=2,'1.Inputs'!$D$39,$E24)))*$F24*(('1.Inputs'!$D$40)+(1-'1.Inputs'!$D$40)*(1+'1.Inputs'!$D$41))*(1+$G24)^(4-1))-(('1.Inputs'!$D$37*12*IF(4=1,'1.Inputs'!$D$38,IF(4=2,'1.Inputs'!$D$39,$E24)))/(1-'1.Inputs'!$D$42)*$D24*(1+$G24)^(4-1))-('1.Inputs'!$D$37*12*IF(4=1,'1.Inputs'!$D$38,IF(4=2,'1.Inputs'!$D$39,$E24)))*'1.Inputs'!$D$43*(1+$G24)^(4-1)-'1.Inputs'!$D$44*(1+$G24)^(4-1)-('1.Inputs'!$D$20/'1.Inputs'!$D$27+'1.Inputs'!$D$23/'1.Inputs'!$D$28)))*'1.Inputs'!$D$53+('1.Inputs'!$D$20/'1.Inputs'!$D$27+'1.Inputs'!$D$23/'1.Inputs'!$D$28)-(K24-J24)</f>
        <v>716120707.30526924</v>
      </c>
      <c r="W24" s="36">
        <f ca="1">((('1.Inputs'!$D$37*12*IF(5=1,'1.Inputs'!$D$38,IF(5=2,'1.Inputs'!$D$39,$E24)))*$F24*(('1.Inputs'!$D$40)+(1-'1.Inputs'!$D$40)*(1+'1.Inputs'!$D$41))*(1+$G24)^(5-1))-(('1.Inputs'!$D$37*12*IF(5=1,'1.Inputs'!$D$38,IF(5=2,'1.Inputs'!$D$39,$E24)))/(1-'1.Inputs'!$D$42)*$D24*(1+$G24)^(5-1))-('1.Inputs'!$D$37*12*IF(5=1,'1.Inputs'!$D$38,IF(5=2,'1.Inputs'!$D$39,$E24)))*'1.Inputs'!$D$43*(1+$G24)^(5-1)-'1.Inputs'!$D$44*(1+$G24)^(5-1)-('1.Inputs'!$D$20/'1.Inputs'!$D$27+'1.Inputs'!$D$23/'1.Inputs'!$D$28))-MAX(0,((('1.Inputs'!$D$37*12*IF(5=1,'1.Inputs'!$D$38,IF(5=2,'1.Inputs'!$D$39,$E24)))*$F24*(('1.Inputs'!$D$40)+(1-'1.Inputs'!$D$40)*(1+'1.Inputs'!$D$41))*(1+$G24)^(5-1))-(('1.Inputs'!$D$37*12*IF(5=1,'1.Inputs'!$D$38,IF(5=2,'1.Inputs'!$D$39,$E24)))/(1-'1.Inputs'!$D$42)*$D24*(1+$G24)^(5-1))-('1.Inputs'!$D$37*12*IF(5=1,'1.Inputs'!$D$38,IF(5=2,'1.Inputs'!$D$39,$E24)))*'1.Inputs'!$D$43*(1+$G24)^(5-1)-'1.Inputs'!$D$44*(1+$G24)^(5-1)-('1.Inputs'!$D$20/'1.Inputs'!$D$27+'1.Inputs'!$D$23/'1.Inputs'!$D$28)))*'1.Inputs'!$D$53+('1.Inputs'!$D$20/'1.Inputs'!$D$27+'1.Inputs'!$D$23/'1.Inputs'!$D$28)-(L24-K24)</f>
        <v>743234267.5123806</v>
      </c>
      <c r="X24" s="36">
        <f ca="1">((('1.Inputs'!$D$37*12*IF(6=1,'1.Inputs'!$D$38,IF(6=2,'1.Inputs'!$D$39,$E24)))*$F24*(('1.Inputs'!$D$40)+(1-'1.Inputs'!$D$40)*(1+'1.Inputs'!$D$41))*(1+$G24)^(6-1))-(('1.Inputs'!$D$37*12*IF(6=1,'1.Inputs'!$D$38,IF(6=2,'1.Inputs'!$D$39,$E24)))/(1-'1.Inputs'!$D$42)*$D24*(1+$G24)^(6-1))-('1.Inputs'!$D$37*12*IF(6=1,'1.Inputs'!$D$38,IF(6=2,'1.Inputs'!$D$39,$E24)))*'1.Inputs'!$D$43*(1+$G24)^(6-1)-'1.Inputs'!$D$44*(1+$G24)^(6-1)-('1.Inputs'!$D$20/'1.Inputs'!$D$27+'1.Inputs'!$D$23/'1.Inputs'!$D$28))-MAX(0,((('1.Inputs'!$D$37*12*IF(6=1,'1.Inputs'!$D$38,IF(6=2,'1.Inputs'!$D$39,$E24)))*$F24*(('1.Inputs'!$D$40)+(1-'1.Inputs'!$D$40)*(1+'1.Inputs'!$D$41))*(1+$G24)^(6-1))-(('1.Inputs'!$D$37*12*IF(6=1,'1.Inputs'!$D$38,IF(6=2,'1.Inputs'!$D$39,$E24)))/(1-'1.Inputs'!$D$42)*$D24*(1+$G24)^(6-1))-('1.Inputs'!$D$37*12*IF(6=1,'1.Inputs'!$D$38,IF(6=2,'1.Inputs'!$D$39,$E24)))*'1.Inputs'!$D$43*(1+$G24)^(6-1)-'1.Inputs'!$D$44*(1+$G24)^(6-1)-('1.Inputs'!$D$20/'1.Inputs'!$D$27+'1.Inputs'!$D$23/'1.Inputs'!$D$28)))*'1.Inputs'!$D$53+('1.Inputs'!$D$20/'1.Inputs'!$D$27+'1.Inputs'!$D$23/'1.Inputs'!$D$28)-(M24-L24)</f>
        <v>771446911.80117631</v>
      </c>
      <c r="Y24" s="36">
        <f ca="1">((('1.Inputs'!$D$37*12*IF(7=1,'1.Inputs'!$D$38,IF(7=2,'1.Inputs'!$D$39,$E24)))*$F24*(('1.Inputs'!$D$40)+(1-'1.Inputs'!$D$40)*(1+'1.Inputs'!$D$41))*(1+$G24)^(7-1))-(('1.Inputs'!$D$37*12*IF(7=1,'1.Inputs'!$D$38,IF(7=2,'1.Inputs'!$D$39,$E24)))/(1-'1.Inputs'!$D$42)*$D24*(1+$G24)^(7-1))-('1.Inputs'!$D$37*12*IF(7=1,'1.Inputs'!$D$38,IF(7=2,'1.Inputs'!$D$39,$E24)))*'1.Inputs'!$D$43*(1+$G24)^(7-1)-'1.Inputs'!$D$44*(1+$G24)^(7-1)-('1.Inputs'!$D$20/'1.Inputs'!$D$27+'1.Inputs'!$D$23/'1.Inputs'!$D$28))-MAX(0,((('1.Inputs'!$D$37*12*IF(7=1,'1.Inputs'!$D$38,IF(7=2,'1.Inputs'!$D$39,$E24)))*$F24*(('1.Inputs'!$D$40)+(1-'1.Inputs'!$D$40)*(1+'1.Inputs'!$D$41))*(1+$G24)^(7-1))-(('1.Inputs'!$D$37*12*IF(7=1,'1.Inputs'!$D$38,IF(7=2,'1.Inputs'!$D$39,$E24)))/(1-'1.Inputs'!$D$42)*$D24*(1+$G24)^(7-1))-('1.Inputs'!$D$37*12*IF(7=1,'1.Inputs'!$D$38,IF(7=2,'1.Inputs'!$D$39,$E24)))*'1.Inputs'!$D$43*(1+$G24)^(7-1)-'1.Inputs'!$D$44*(1+$G24)^(7-1)-('1.Inputs'!$D$20/'1.Inputs'!$D$27+'1.Inputs'!$D$23/'1.Inputs'!$D$28)))*'1.Inputs'!$D$53+('1.Inputs'!$D$20/'1.Inputs'!$D$27+'1.Inputs'!$D$23/'1.Inputs'!$D$28)-(N24-M24)</f>
        <v>800803193.00092089</v>
      </c>
      <c r="Z24" s="36">
        <f ca="1">((('1.Inputs'!$D$37*12*IF(8=1,'1.Inputs'!$D$38,IF(8=2,'1.Inputs'!$D$39,$E24)))*$F24*(('1.Inputs'!$D$40)+(1-'1.Inputs'!$D$40)*(1+'1.Inputs'!$D$41))*(1+$G24)^(8-1))-(('1.Inputs'!$D$37*12*IF(8=1,'1.Inputs'!$D$38,IF(8=2,'1.Inputs'!$D$39,$E24)))/(1-'1.Inputs'!$D$42)*$D24*(1+$G24)^(8-1))-('1.Inputs'!$D$37*12*IF(8=1,'1.Inputs'!$D$38,IF(8=2,'1.Inputs'!$D$39,$E24)))*'1.Inputs'!$D$43*(1+$G24)^(8-1)-'1.Inputs'!$D$44*(1+$G24)^(8-1)-('1.Inputs'!$D$20/'1.Inputs'!$D$27+'1.Inputs'!$D$23/'1.Inputs'!$D$28))-MAX(0,((('1.Inputs'!$D$37*12*IF(8=1,'1.Inputs'!$D$38,IF(8=2,'1.Inputs'!$D$39,$E24)))*$F24*(('1.Inputs'!$D$40)+(1-'1.Inputs'!$D$40)*(1+'1.Inputs'!$D$41))*(1+$G24)^(8-1))-(('1.Inputs'!$D$37*12*IF(8=1,'1.Inputs'!$D$38,IF(8=2,'1.Inputs'!$D$39,$E24)))/(1-'1.Inputs'!$D$42)*$D24*(1+$G24)^(8-1))-('1.Inputs'!$D$37*12*IF(8=1,'1.Inputs'!$D$38,IF(8=2,'1.Inputs'!$D$39,$E24)))*'1.Inputs'!$D$43*(1+$G24)^(8-1)-'1.Inputs'!$D$44*(1+$G24)^(8-1)-('1.Inputs'!$D$20/'1.Inputs'!$D$27+'1.Inputs'!$D$23/'1.Inputs'!$D$28)))*'1.Inputs'!$D$53+('1.Inputs'!$D$20/'1.Inputs'!$D$27+'1.Inputs'!$D$23/'1.Inputs'!$D$28)-(O24-N24)</f>
        <v>831349469.94883084</v>
      </c>
      <c r="AA24" s="36">
        <f ca="1">((('1.Inputs'!$D$37*12*IF(9=1,'1.Inputs'!$D$38,IF(9=2,'1.Inputs'!$D$39,$E24)))*$F24*(('1.Inputs'!$D$40)+(1-'1.Inputs'!$D$40)*(1+'1.Inputs'!$D$41))*(1+$G24)^(9-1))-(('1.Inputs'!$D$37*12*IF(9=1,'1.Inputs'!$D$38,IF(9=2,'1.Inputs'!$D$39,$E24)))/(1-'1.Inputs'!$D$42)*$D24*(1+$G24)^(9-1))-('1.Inputs'!$D$37*12*IF(9=1,'1.Inputs'!$D$38,IF(9=2,'1.Inputs'!$D$39,$E24)))*'1.Inputs'!$D$43*(1+$G24)^(9-1)-'1.Inputs'!$D$44*(1+$G24)^(9-1)-('1.Inputs'!$D$20/'1.Inputs'!$D$27+'1.Inputs'!$D$23/'1.Inputs'!$D$28))-MAX(0,((('1.Inputs'!$D$37*12*IF(9=1,'1.Inputs'!$D$38,IF(9=2,'1.Inputs'!$D$39,$E24)))*$F24*(('1.Inputs'!$D$40)+(1-'1.Inputs'!$D$40)*(1+'1.Inputs'!$D$41))*(1+$G24)^(9-1))-(('1.Inputs'!$D$37*12*IF(9=1,'1.Inputs'!$D$38,IF(9=2,'1.Inputs'!$D$39,$E24)))/(1-'1.Inputs'!$D$42)*$D24*(1+$G24)^(9-1))-('1.Inputs'!$D$37*12*IF(9=1,'1.Inputs'!$D$38,IF(9=2,'1.Inputs'!$D$39,$E24)))*'1.Inputs'!$D$43*(1+$G24)^(9-1)-'1.Inputs'!$D$44*(1+$G24)^(9-1)-('1.Inputs'!$D$20/'1.Inputs'!$D$27+'1.Inputs'!$D$23/'1.Inputs'!$D$28)))*'1.Inputs'!$D$53+('1.Inputs'!$D$20/'1.Inputs'!$D$27+'1.Inputs'!$D$23/'1.Inputs'!$D$28)-(P24-O24)</f>
        <v>863133980.69900596</v>
      </c>
      <c r="AB24" s="36">
        <f ca="1">((('1.Inputs'!$D$37*12*IF(10=1,'1.Inputs'!$D$38,IF(10=2,'1.Inputs'!$D$39,$E24)))*$F24*(('1.Inputs'!$D$40)+(1-'1.Inputs'!$D$40)*(1+'1.Inputs'!$D$41))*(1+$G24)^(10-1))-(('1.Inputs'!$D$37*12*IF(10=1,'1.Inputs'!$D$38,IF(10=2,'1.Inputs'!$D$39,$E24)))/(1-'1.Inputs'!$D$42)*$D24*(1+$G24)^(10-1))-('1.Inputs'!$D$37*12*IF(10=1,'1.Inputs'!$D$38,IF(10=2,'1.Inputs'!$D$39,$E24)))*'1.Inputs'!$D$43*(1+$G24)^(10-1)-'1.Inputs'!$D$44*(1+$G24)^(10-1)-('1.Inputs'!$D$20/'1.Inputs'!$D$27+'1.Inputs'!$D$23/'1.Inputs'!$D$28))-MAX(0,((('1.Inputs'!$D$37*12*IF(10=1,'1.Inputs'!$D$38,IF(10=2,'1.Inputs'!$D$39,$E24)))*$F24*(('1.Inputs'!$D$40)+(1-'1.Inputs'!$D$40)*(1+'1.Inputs'!$D$41))*(1+$G24)^(10-1))-(('1.Inputs'!$D$37*12*IF(10=1,'1.Inputs'!$D$38,IF(10=2,'1.Inputs'!$D$39,$E24)))/(1-'1.Inputs'!$D$42)*$D24*(1+$G24)^(10-1))-('1.Inputs'!$D$37*12*IF(10=1,'1.Inputs'!$D$38,IF(10=2,'1.Inputs'!$D$39,$E24)))*'1.Inputs'!$D$43*(1+$G24)^(10-1)-'1.Inputs'!$D$44*(1+$G24)^(10-1)-('1.Inputs'!$D$20/'1.Inputs'!$D$27+'1.Inputs'!$D$23/'1.Inputs'!$D$28)))*'1.Inputs'!$D$53+('1.Inputs'!$D$20/'1.Inputs'!$D$27+'1.Inputs'!$D$23/'1.Inputs'!$D$28)-(Q24-P24)+(('1.Inputs'!$D$20+'1.Inputs'!$D$23-('1.Inputs'!$D$20/'1.Inputs'!$D$27+'1.Inputs'!$D$23/'1.Inputs'!$D$28)*'1.Inputs'!$D$10)*'1.Inputs'!$D$60+'1.Inputs'!$D$19*'1.Inputs'!$D$59+Q24)</f>
        <v>3408284222.0748014</v>
      </c>
      <c r="AC24" s="36">
        <f ca="1">S24-AC$13-AC$14+MIN(AC$13,MAX(0,((('1.Inputs'!$D$37*12*IF(1=1,'1.Inputs'!$D$38,IF(1=2,'1.Inputs'!$D$39,$E24)))*$F24*(('1.Inputs'!$D$40)+(1-'1.Inputs'!$D$40)*(1+'1.Inputs'!$D$41))*(1+$G24)^(1-1))-(('1.Inputs'!$D$37*12*IF(1=1,'1.Inputs'!$D$38,IF(1=2,'1.Inputs'!$D$39,$E24)))/(1-'1.Inputs'!$D$42)*$D24*(1+$G24)^(1-1))-('1.Inputs'!$D$37*12*IF(1=1,'1.Inputs'!$D$38,IF(1=2,'1.Inputs'!$D$39,$E24)))*'1.Inputs'!$D$43*(1+$G24)^(1-1)-'1.Inputs'!$D$44*(1+$G24)^(1-1)-('1.Inputs'!$D$20/'1.Inputs'!$D$27+'1.Inputs'!$D$23/'1.Inputs'!$D$28))))*'1.Inputs'!$D$53</f>
        <v>-681098749.77909422</v>
      </c>
      <c r="AD24" s="36">
        <f ca="1">T24-AD$13-AD$14+MIN(AD$13,MAX(0,((('1.Inputs'!$D$37*12*IF(2=1,'1.Inputs'!$D$38,IF(2=2,'1.Inputs'!$D$39,$E24)))*$F24*(('1.Inputs'!$D$40)+(1-'1.Inputs'!$D$40)*(1+'1.Inputs'!$D$41))*(1+$G24)^(2-1))-(('1.Inputs'!$D$37*12*IF(2=1,'1.Inputs'!$D$38,IF(2=2,'1.Inputs'!$D$39,$E24)))/(1-'1.Inputs'!$D$42)*$D24*(1+$G24)^(2-1))-('1.Inputs'!$D$37*12*IF(2=1,'1.Inputs'!$D$38,IF(2=2,'1.Inputs'!$D$39,$E24)))*'1.Inputs'!$D$43*(1+$G24)^(2-1)-'1.Inputs'!$D$44*(1+$G24)^(2-1)-('1.Inputs'!$D$20/'1.Inputs'!$D$27+'1.Inputs'!$D$23/'1.Inputs'!$D$28))))*'1.Inputs'!$D$53</f>
        <v>55561612.445526719</v>
      </c>
      <c r="AE24" s="36">
        <f ca="1">U24-AE$13-AE$14+MIN(AE$13,MAX(0,((('1.Inputs'!$D$37*12*IF(3=1,'1.Inputs'!$D$38,IF(3=2,'1.Inputs'!$D$39,$E24)))*$F24*(('1.Inputs'!$D$40)+(1-'1.Inputs'!$D$40)*(1+'1.Inputs'!$D$41))*(1+$G24)^(3-1))-(('1.Inputs'!$D$37*12*IF(3=1,'1.Inputs'!$D$38,IF(3=2,'1.Inputs'!$D$39,$E24)))/(1-'1.Inputs'!$D$42)*$D24*(1+$G24)^(3-1))-('1.Inputs'!$D$37*12*IF(3=1,'1.Inputs'!$D$38,IF(3=2,'1.Inputs'!$D$39,$E24)))*'1.Inputs'!$D$43*(1+$G24)^(3-1)-'1.Inputs'!$D$44*(1+$G24)^(3-1)-('1.Inputs'!$D$20/'1.Inputs'!$D$27+'1.Inputs'!$D$23/'1.Inputs'!$D$28))))*'1.Inputs'!$D$53</f>
        <v>117096353.04323244</v>
      </c>
      <c r="AF24" s="36">
        <f ca="1">V24-AF$13-AF$14+MIN(AF$13,MAX(0,((('1.Inputs'!$D$37*12*IF(4=1,'1.Inputs'!$D$38,IF(4=2,'1.Inputs'!$D$39,$E24)))*$F24*(('1.Inputs'!$D$40)+(1-'1.Inputs'!$D$40)*(1+'1.Inputs'!$D$41))*(1+$G24)^(4-1))-(('1.Inputs'!$D$37*12*IF(4=1,'1.Inputs'!$D$38,IF(4=2,'1.Inputs'!$D$39,$E24)))/(1-'1.Inputs'!$D$42)*$D24*(1+$G24)^(4-1))-('1.Inputs'!$D$37*12*IF(4=1,'1.Inputs'!$D$38,IF(4=2,'1.Inputs'!$D$39,$E24)))*'1.Inputs'!$D$43*(1+$G24)^(4-1)-'1.Inputs'!$D$44*(1+$G24)^(4-1)-('1.Inputs'!$D$20/'1.Inputs'!$D$27+'1.Inputs'!$D$23/'1.Inputs'!$D$28))))*'1.Inputs'!$D$53</f>
        <v>393368707.30526924</v>
      </c>
      <c r="AG24" s="36">
        <f ca="1">W24-AG$13-AG$14+MIN(AG$13,MAX(0,((('1.Inputs'!$D$37*12*IF(5=1,'1.Inputs'!$D$38,IF(5=2,'1.Inputs'!$D$39,$E24)))*$F24*(('1.Inputs'!$D$40)+(1-'1.Inputs'!$D$40)*(1+'1.Inputs'!$D$41))*(1+$G24)^(5-1))-(('1.Inputs'!$D$37*12*IF(5=1,'1.Inputs'!$D$38,IF(5=2,'1.Inputs'!$D$39,$E24)))/(1-'1.Inputs'!$D$42)*$D24*(1+$G24)^(5-1))-('1.Inputs'!$D$37*12*IF(5=1,'1.Inputs'!$D$38,IF(5=2,'1.Inputs'!$D$39,$E24)))*'1.Inputs'!$D$43*(1+$G24)^(5-1)-'1.Inputs'!$D$44*(1+$G24)^(5-1)-('1.Inputs'!$D$20/'1.Inputs'!$D$27+'1.Inputs'!$D$23/'1.Inputs'!$D$28))))*'1.Inputs'!$D$53</f>
        <v>439670267.5123806</v>
      </c>
      <c r="AH24" s="36">
        <f ca="1">X24-AH$13-AH$14+MIN(AH$13,MAX(0,((('1.Inputs'!$D$37*12*IF(6=1,'1.Inputs'!$D$38,IF(6=2,'1.Inputs'!$D$39,$E24)))*$F24*(('1.Inputs'!$D$40)+(1-'1.Inputs'!$D$40)*(1+'1.Inputs'!$D$41))*(1+$G24)^(6-1))-(('1.Inputs'!$D$37*12*IF(6=1,'1.Inputs'!$D$38,IF(6=2,'1.Inputs'!$D$39,$E24)))/(1-'1.Inputs'!$D$42)*$D24*(1+$G24)^(6-1))-('1.Inputs'!$D$37*12*IF(6=1,'1.Inputs'!$D$38,IF(6=2,'1.Inputs'!$D$39,$E24)))*'1.Inputs'!$D$43*(1+$G24)^(6-1)-'1.Inputs'!$D$44*(1+$G24)^(6-1)-('1.Inputs'!$D$20/'1.Inputs'!$D$27+'1.Inputs'!$D$23/'1.Inputs'!$D$28))))*'1.Inputs'!$D$53</f>
        <v>487070911.80117631</v>
      </c>
      <c r="AI24" s="36">
        <f ca="1">Y24-AI$13-AI$14+MIN(AI$13,MAX(0,((('1.Inputs'!$D$37*12*IF(7=1,'1.Inputs'!$D$38,IF(7=2,'1.Inputs'!$D$39,$E24)))*$F24*(('1.Inputs'!$D$40)+(1-'1.Inputs'!$D$40)*(1+'1.Inputs'!$D$41))*(1+$G24)^(7-1))-(('1.Inputs'!$D$37*12*IF(7=1,'1.Inputs'!$D$38,IF(7=2,'1.Inputs'!$D$39,$E24)))/(1-'1.Inputs'!$D$42)*$D24*(1+$G24)^(7-1))-('1.Inputs'!$D$37*12*IF(7=1,'1.Inputs'!$D$38,IF(7=2,'1.Inputs'!$D$39,$E24)))*'1.Inputs'!$D$43*(1+$G24)^(7-1)-'1.Inputs'!$D$44*(1+$G24)^(7-1)-('1.Inputs'!$D$20/'1.Inputs'!$D$27+'1.Inputs'!$D$23/'1.Inputs'!$D$28))))*'1.Inputs'!$D$53</f>
        <v>535615193.00092089</v>
      </c>
      <c r="AJ24" s="36">
        <f ca="1">Z24-AJ$13-AJ$14+MIN(AJ$13,MAX(0,((('1.Inputs'!$D$37*12*IF(8=1,'1.Inputs'!$D$38,IF(8=2,'1.Inputs'!$D$39,$E24)))*$F24*(('1.Inputs'!$D$40)+(1-'1.Inputs'!$D$40)*(1+'1.Inputs'!$D$41))*(1+$G24)^(8-1))-(('1.Inputs'!$D$37*12*IF(8=1,'1.Inputs'!$D$38,IF(8=2,'1.Inputs'!$D$39,$E24)))/(1-'1.Inputs'!$D$42)*$D24*(1+$G24)^(8-1))-('1.Inputs'!$D$37*12*IF(8=1,'1.Inputs'!$D$38,IF(8=2,'1.Inputs'!$D$39,$E24)))*'1.Inputs'!$D$43*(1+$G24)^(8-1)-'1.Inputs'!$D$44*(1+$G24)^(8-1)-('1.Inputs'!$D$20/'1.Inputs'!$D$27+'1.Inputs'!$D$23/'1.Inputs'!$D$28))))*'1.Inputs'!$D$53</f>
        <v>831349469.94883084</v>
      </c>
      <c r="AK24" s="36">
        <f ca="1">AA24-AK$13-AK$14+MIN(AK$13,MAX(0,((('1.Inputs'!$D$37*12*IF(9=1,'1.Inputs'!$D$38,IF(9=2,'1.Inputs'!$D$39,$E24)))*$F24*(('1.Inputs'!$D$40)+(1-'1.Inputs'!$D$40)*(1+'1.Inputs'!$D$41))*(1+$G24)^(9-1))-(('1.Inputs'!$D$37*12*IF(9=1,'1.Inputs'!$D$38,IF(9=2,'1.Inputs'!$D$39,$E24)))/(1-'1.Inputs'!$D$42)*$D24*(1+$G24)^(9-1))-('1.Inputs'!$D$37*12*IF(9=1,'1.Inputs'!$D$38,IF(9=2,'1.Inputs'!$D$39,$E24)))*'1.Inputs'!$D$43*(1+$G24)^(9-1)-'1.Inputs'!$D$44*(1+$G24)^(9-1)-('1.Inputs'!$D$20/'1.Inputs'!$D$27+'1.Inputs'!$D$23/'1.Inputs'!$D$28))))*'1.Inputs'!$D$53</f>
        <v>863133980.69900596</v>
      </c>
      <c r="AL24" s="36">
        <f ca="1">AB24-AL$13-AL$14+MIN(AL$13,MAX(0,((('1.Inputs'!$D$37*12*IF(10=1,'1.Inputs'!$D$38,IF(10=2,'1.Inputs'!$D$39,$E24)))*$F24*(('1.Inputs'!$D$40)+(1-'1.Inputs'!$D$40)*(1+'1.Inputs'!$D$41))*(1+$G24)^(10-1))-(('1.Inputs'!$D$37*12*IF(10=1,'1.Inputs'!$D$38,IF(10=2,'1.Inputs'!$D$39,$E24)))/(1-'1.Inputs'!$D$42)*$D24*(1+$G24)^(10-1))-('1.Inputs'!$D$37*12*IF(10=1,'1.Inputs'!$D$38,IF(10=2,'1.Inputs'!$D$39,$E24)))*'1.Inputs'!$D$43*(1+$G24)^(10-1)-'1.Inputs'!$D$44*(1+$G24)^(10-1)-('1.Inputs'!$D$20/'1.Inputs'!$D$27+'1.Inputs'!$D$23/'1.Inputs'!$D$28))))*'1.Inputs'!$D$53+'1.Inputs'!$D$35</f>
        <v>4208284222.0748014</v>
      </c>
      <c r="AM24" s="48">
        <f ca="1">R24+NPV('1.Inputs'!$D$55,S24:AB24)</f>
        <v>1299072269.1487446</v>
      </c>
      <c r="AN24" s="48">
        <f ca="1">-('1.Inputs'!$D$24*(1-'1.Inputs'!$D$31)+'1.Inputs'!$D$35)+NPV('1.Inputs'!$D$54,AC24:AL24)</f>
        <v>-122558752.02926588</v>
      </c>
      <c r="AO24" s="36">
        <f t="shared" ca="1" si="5"/>
        <v>-3.7996570667195448</v>
      </c>
      <c r="AP24" s="36">
        <f t="shared" ca="1" si="6"/>
        <v>1.1662508969594321</v>
      </c>
      <c r="AQ24" s="36">
        <f ca="1">'1.Inputs'!$D$35+MIN(SUM($AC24:AC24),SUM($AC24:AD24),SUM($AC24:AE24),SUM($AC24:AF24),SUM($AC24:AG24),SUM($AC24:AH24),SUM($AC24:AI24),SUM($AC24:AJ24),SUM($AC24:AK24),SUM($AC24:AL24))</f>
        <v>118901250.22090578</v>
      </c>
      <c r="AR24" s="36">
        <f ca="1">IF(AP24&lt;'1.Inputs'!$D$57,1,0)</f>
        <v>1</v>
      </c>
      <c r="AS24" s="36">
        <f t="shared" ca="1" si="7"/>
        <v>0</v>
      </c>
      <c r="AV24" s="30" t="s">
        <v>388</v>
      </c>
      <c r="AY24" s="51">
        <f ca="1">PERCENTILE(AP16:AP515,0.05)</f>
        <v>-0.45473914799506571</v>
      </c>
    </row>
    <row r="25" spans="2:60" ht="15" customHeight="1" x14ac:dyDescent="0.25">
      <c r="B25" s="36">
        <v>10</v>
      </c>
      <c r="C25" s="36">
        <f t="shared" ca="1" si="0"/>
        <v>0.71234708479032904</v>
      </c>
      <c r="D25" s="36">
        <f t="shared" ca="1" si="1"/>
        <v>18637.271351644627</v>
      </c>
      <c r="E25" s="47">
        <f t="shared" ca="1" si="2"/>
        <v>0.85344284490583355</v>
      </c>
      <c r="F25" s="36">
        <f t="shared" ca="1" si="3"/>
        <v>28407.73376730087</v>
      </c>
      <c r="G25" s="36">
        <f t="shared" ca="1" si="4"/>
        <v>5.8227558144118799E-2</v>
      </c>
      <c r="H25" s="36">
        <f ca="1">((('1.Inputs'!$D$37*12*IF(1=1,'1.Inputs'!$D$38,IF(1=2,'1.Inputs'!$D$39,$E25)))*$F25*(('1.Inputs'!$D$40)+(1-'1.Inputs'!$D$40)*(1+'1.Inputs'!$D$41))*(1+$G25)^(1-1))*'1.Inputs'!$D$47+(('1.Inputs'!$D$37*12*IF(1=1,'1.Inputs'!$D$38,IF(1=2,'1.Inputs'!$D$39,$E25)))/(1-'1.Inputs'!$D$42)*$D25*(1+$G25)^(1-1))*('1.Inputs'!$D$48-'1.Inputs'!$D$49))/'1.Inputs'!$D$51</f>
        <v>758497455.00336766</v>
      </c>
      <c r="I25" s="36">
        <f ca="1">((('1.Inputs'!$D$37*12*IF(2=1,'1.Inputs'!$D$38,IF(2=2,'1.Inputs'!$D$39,$E25)))*$F25*(('1.Inputs'!$D$40)+(1-'1.Inputs'!$D$40)*(1+'1.Inputs'!$D$41))*(1+$G25)^(2-1))*'1.Inputs'!$D$47+(('1.Inputs'!$D$37*12*IF(2=1,'1.Inputs'!$D$38,IF(2=2,'1.Inputs'!$D$39,$E25)))/(1-'1.Inputs'!$D$42)*$D25*(1+$G25)^(2-1))*('1.Inputs'!$D$48-'1.Inputs'!$D$49))/'1.Inputs'!$D$51</f>
        <v>1123728073.5334392</v>
      </c>
      <c r="J25" s="36">
        <f ca="1">((('1.Inputs'!$D$37*12*IF(3=1,'1.Inputs'!$D$38,IF(3=2,'1.Inputs'!$D$39,$E25)))*$F25*(('1.Inputs'!$D$40)+(1-'1.Inputs'!$D$40)*(1+'1.Inputs'!$D$41))*(1+$G25)^(3-1))*'1.Inputs'!$D$47+(('1.Inputs'!$D$37*12*IF(3=1,'1.Inputs'!$D$38,IF(3=2,'1.Inputs'!$D$39,$E25)))/(1-'1.Inputs'!$D$42)*$D25*(1+$G25)^(3-1))*('1.Inputs'!$D$48-'1.Inputs'!$D$49))/'1.Inputs'!$D$51</f>
        <v>1449828723.5472827</v>
      </c>
      <c r="K25" s="36">
        <f ca="1">((('1.Inputs'!$D$37*12*IF(4=1,'1.Inputs'!$D$38,IF(4=2,'1.Inputs'!$D$39,$E25)))*$F25*(('1.Inputs'!$D$40)+(1-'1.Inputs'!$D$40)*(1+'1.Inputs'!$D$41))*(1+$G25)^(4-1))*'1.Inputs'!$D$47+(('1.Inputs'!$D$37*12*IF(4=1,'1.Inputs'!$D$38,IF(4=2,'1.Inputs'!$D$39,$E25)))/(1-'1.Inputs'!$D$42)*$D25*(1+$G25)^(4-1))*('1.Inputs'!$D$48-'1.Inputs'!$D$49))/'1.Inputs'!$D$51</f>
        <v>1534248709.8466458</v>
      </c>
      <c r="L25" s="36">
        <f ca="1">((('1.Inputs'!$D$37*12*IF(5=1,'1.Inputs'!$D$38,IF(5=2,'1.Inputs'!$D$39,$E25)))*$F25*(('1.Inputs'!$D$40)+(1-'1.Inputs'!$D$40)*(1+'1.Inputs'!$D$41))*(1+$G25)^(5-1))*'1.Inputs'!$D$47+(('1.Inputs'!$D$37*12*IF(5=1,'1.Inputs'!$D$38,IF(5=2,'1.Inputs'!$D$39,$E25)))/(1-'1.Inputs'!$D$42)*$D25*(1+$G25)^(5-1))*('1.Inputs'!$D$48-'1.Inputs'!$D$49))/'1.Inputs'!$D$51</f>
        <v>1623584265.8067803</v>
      </c>
      <c r="M25" s="36">
        <f ca="1">((('1.Inputs'!$D$37*12*IF(6=1,'1.Inputs'!$D$38,IF(6=2,'1.Inputs'!$D$39,$E25)))*$F25*(('1.Inputs'!$D$40)+(1-'1.Inputs'!$D$40)*(1+'1.Inputs'!$D$41))*(1+$G25)^(6-1))*'1.Inputs'!$D$47+(('1.Inputs'!$D$37*12*IF(6=1,'1.Inputs'!$D$38,IF(6=2,'1.Inputs'!$D$39,$E25)))/(1-'1.Inputs'!$D$42)*$D25*(1+$G25)^(6-1))*('1.Inputs'!$D$48-'1.Inputs'!$D$49))/'1.Inputs'!$D$51</f>
        <v>1718121613.0459208</v>
      </c>
      <c r="N25" s="36">
        <f ca="1">((('1.Inputs'!$D$37*12*IF(7=1,'1.Inputs'!$D$38,IF(7=2,'1.Inputs'!$D$39,$E25)))*$F25*(('1.Inputs'!$D$40)+(1-'1.Inputs'!$D$40)*(1+'1.Inputs'!$D$41))*(1+$G25)^(7-1))*'1.Inputs'!$D$47+(('1.Inputs'!$D$37*12*IF(7=1,'1.Inputs'!$D$38,IF(7=2,'1.Inputs'!$D$39,$E25)))/(1-'1.Inputs'!$D$42)*$D25*(1+$G25)^(7-1))*('1.Inputs'!$D$48-'1.Inputs'!$D$49))/'1.Inputs'!$D$51</f>
        <v>1818163639.1682193</v>
      </c>
      <c r="O25" s="36">
        <f ca="1">((('1.Inputs'!$D$37*12*IF(8=1,'1.Inputs'!$D$38,IF(8=2,'1.Inputs'!$D$39,$E25)))*$F25*(('1.Inputs'!$D$40)+(1-'1.Inputs'!$D$40)*(1+'1.Inputs'!$D$41))*(1+$G25)^(8-1))*'1.Inputs'!$D$47+(('1.Inputs'!$D$37*12*IF(8=1,'1.Inputs'!$D$38,IF(8=2,'1.Inputs'!$D$39,$E25)))/(1-'1.Inputs'!$D$42)*$D25*(1+$G25)^(8-1))*('1.Inputs'!$D$48-'1.Inputs'!$D$49))/'1.Inputs'!$D$51</f>
        <v>1924030868.1834092</v>
      </c>
      <c r="P25" s="36">
        <f ca="1">((('1.Inputs'!$D$37*12*IF(9=1,'1.Inputs'!$D$38,IF(9=2,'1.Inputs'!$D$39,$E25)))*$F25*(('1.Inputs'!$D$40)+(1-'1.Inputs'!$D$40)*(1+'1.Inputs'!$D$41))*(1+$G25)^(9-1))*'1.Inputs'!$D$47+(('1.Inputs'!$D$37*12*IF(9=1,'1.Inputs'!$D$38,IF(9=2,'1.Inputs'!$D$39,$E25)))/(1-'1.Inputs'!$D$42)*$D25*(1+$G25)^(9-1))*('1.Inputs'!$D$48-'1.Inputs'!$D$49))/'1.Inputs'!$D$51</f>
        <v>2036062487.431638</v>
      </c>
      <c r="Q25" s="36">
        <f ca="1">((('1.Inputs'!$D$37*12*IF(10=1,'1.Inputs'!$D$38,IF(10=2,'1.Inputs'!$D$39,$E25)))*$F25*(('1.Inputs'!$D$40)+(1-'1.Inputs'!$D$40)*(1+'1.Inputs'!$D$41))*(1+$G25)^(10-1))*'1.Inputs'!$D$47+(('1.Inputs'!$D$37*12*IF(10=1,'1.Inputs'!$D$38,IF(10=2,'1.Inputs'!$D$39,$E25)))/(1-'1.Inputs'!$D$42)*$D25*(1+$G25)^(10-1))*('1.Inputs'!$D$48-'1.Inputs'!$D$49))/'1.Inputs'!$D$51</f>
        <v>2154617434.3036227</v>
      </c>
      <c r="R25" s="36">
        <f>-'1.Inputs'!$D$24</f>
        <v>-2050000000</v>
      </c>
      <c r="S25" s="36">
        <f ca="1">((('1.Inputs'!$D$37*12*IF(1=1,'1.Inputs'!$D$38,IF(1=2,'1.Inputs'!$D$39,$E25)))*$F25*(('1.Inputs'!$D$40)+(1-'1.Inputs'!$D$40)*(1+'1.Inputs'!$D$41))*(1+$G25)^(1-1))-(('1.Inputs'!$D$37*12*IF(1=1,'1.Inputs'!$D$38,IF(1=2,'1.Inputs'!$D$39,$E25)))/(1-'1.Inputs'!$D$42)*$D25*(1+$G25)^(1-1))-('1.Inputs'!$D$37*12*IF(1=1,'1.Inputs'!$D$38,IF(1=2,'1.Inputs'!$D$39,$E25)))*'1.Inputs'!$D$43*(1+$G25)^(1-1)-'1.Inputs'!$D$44*(1+$G25)^(1-1)-('1.Inputs'!$D$20/'1.Inputs'!$D$27+'1.Inputs'!$D$23/'1.Inputs'!$D$28))-MAX(0,((('1.Inputs'!$D$37*12*IF(1=1,'1.Inputs'!$D$38,IF(1=2,'1.Inputs'!$D$39,$E25)))*$F25*(('1.Inputs'!$D$40)+(1-'1.Inputs'!$D$40)*(1+'1.Inputs'!$D$41))*(1+$G25)^(1-1))-(('1.Inputs'!$D$37*12*IF(1=1,'1.Inputs'!$D$38,IF(1=2,'1.Inputs'!$D$39,$E25)))/(1-'1.Inputs'!$D$42)*$D25*(1+$G25)^(1-1))-('1.Inputs'!$D$37*12*IF(1=1,'1.Inputs'!$D$38,IF(1=2,'1.Inputs'!$D$39,$E25)))*'1.Inputs'!$D$43*(1+$G25)^(1-1)-'1.Inputs'!$D$44*(1+$G25)^(1-1)-('1.Inputs'!$D$20/'1.Inputs'!$D$27+'1.Inputs'!$D$23/'1.Inputs'!$D$28)))*'1.Inputs'!$D$53+('1.Inputs'!$D$20/'1.Inputs'!$D$27+'1.Inputs'!$D$23/'1.Inputs'!$D$28)-H25</f>
        <v>-660769679.55230069</v>
      </c>
      <c r="T25" s="36">
        <f ca="1">((('1.Inputs'!$D$37*12*IF(2=1,'1.Inputs'!$D$38,IF(2=2,'1.Inputs'!$D$39,$E25)))*$F25*(('1.Inputs'!$D$40)+(1-'1.Inputs'!$D$40)*(1+'1.Inputs'!$D$41))*(1+$G25)^(2-1))-(('1.Inputs'!$D$37*12*IF(2=1,'1.Inputs'!$D$38,IF(2=2,'1.Inputs'!$D$39,$E25)))/(1-'1.Inputs'!$D$42)*$D25*(1+$G25)^(2-1))-('1.Inputs'!$D$37*12*IF(2=1,'1.Inputs'!$D$38,IF(2=2,'1.Inputs'!$D$39,$E25)))*'1.Inputs'!$D$43*(1+$G25)^(2-1)-'1.Inputs'!$D$44*(1+$G25)^(2-1)-('1.Inputs'!$D$20/'1.Inputs'!$D$27+'1.Inputs'!$D$23/'1.Inputs'!$D$28))-MAX(0,((('1.Inputs'!$D$37*12*IF(2=1,'1.Inputs'!$D$38,IF(2=2,'1.Inputs'!$D$39,$E25)))*$F25*(('1.Inputs'!$D$40)+(1-'1.Inputs'!$D$40)*(1+'1.Inputs'!$D$41))*(1+$G25)^(2-1))-(('1.Inputs'!$D$37*12*IF(2=1,'1.Inputs'!$D$38,IF(2=2,'1.Inputs'!$D$39,$E25)))/(1-'1.Inputs'!$D$42)*$D25*(1+$G25)^(2-1))-('1.Inputs'!$D$37*12*IF(2=1,'1.Inputs'!$D$38,IF(2=2,'1.Inputs'!$D$39,$E25)))*'1.Inputs'!$D$43*(1+$G25)^(2-1)-'1.Inputs'!$D$44*(1+$G25)^(2-1)-('1.Inputs'!$D$20/'1.Inputs'!$D$27+'1.Inputs'!$D$23/'1.Inputs'!$D$28)))*'1.Inputs'!$D$53+('1.Inputs'!$D$20/'1.Inputs'!$D$27+'1.Inputs'!$D$23/'1.Inputs'!$D$28)-(I25-H25)</f>
        <v>23755214.988031626</v>
      </c>
      <c r="U25" s="36">
        <f ca="1">((('1.Inputs'!$D$37*12*IF(3=1,'1.Inputs'!$D$38,IF(3=2,'1.Inputs'!$D$39,$E25)))*$F25*(('1.Inputs'!$D$40)+(1-'1.Inputs'!$D$40)*(1+'1.Inputs'!$D$41))*(1+$G25)^(3-1))-(('1.Inputs'!$D$37*12*IF(3=1,'1.Inputs'!$D$38,IF(3=2,'1.Inputs'!$D$39,$E25)))/(1-'1.Inputs'!$D$42)*$D25*(1+$G25)^(3-1))-('1.Inputs'!$D$37*12*IF(3=1,'1.Inputs'!$D$38,IF(3=2,'1.Inputs'!$D$39,$E25)))*'1.Inputs'!$D$43*(1+$G25)^(3-1)-'1.Inputs'!$D$44*(1+$G25)^(3-1)-('1.Inputs'!$D$20/'1.Inputs'!$D$27+'1.Inputs'!$D$23/'1.Inputs'!$D$28))-MAX(0,((('1.Inputs'!$D$37*12*IF(3=1,'1.Inputs'!$D$38,IF(3=2,'1.Inputs'!$D$39,$E25)))*$F25*(('1.Inputs'!$D$40)+(1-'1.Inputs'!$D$40)*(1+'1.Inputs'!$D$41))*(1+$G25)^(3-1))-(('1.Inputs'!$D$37*12*IF(3=1,'1.Inputs'!$D$38,IF(3=2,'1.Inputs'!$D$39,$E25)))/(1-'1.Inputs'!$D$42)*$D25*(1+$G25)^(3-1))-('1.Inputs'!$D$37*12*IF(3=1,'1.Inputs'!$D$38,IF(3=2,'1.Inputs'!$D$39,$E25)))*'1.Inputs'!$D$43*(1+$G25)^(3-1)-'1.Inputs'!$D$44*(1+$G25)^(3-1)-('1.Inputs'!$D$20/'1.Inputs'!$D$27+'1.Inputs'!$D$23/'1.Inputs'!$D$28)))*'1.Inputs'!$D$53+('1.Inputs'!$D$20/'1.Inputs'!$D$27+'1.Inputs'!$D$23/'1.Inputs'!$D$28)-(J25-I25)</f>
        <v>305658028.72708774</v>
      </c>
      <c r="V25" s="36">
        <f ca="1">((('1.Inputs'!$D$37*12*IF(4=1,'1.Inputs'!$D$38,IF(4=2,'1.Inputs'!$D$39,$E25)))*$F25*(('1.Inputs'!$D$40)+(1-'1.Inputs'!$D$40)*(1+'1.Inputs'!$D$41))*(1+$G25)^(4-1))-(('1.Inputs'!$D$37*12*IF(4=1,'1.Inputs'!$D$38,IF(4=2,'1.Inputs'!$D$39,$E25)))/(1-'1.Inputs'!$D$42)*$D25*(1+$G25)^(4-1))-('1.Inputs'!$D$37*12*IF(4=1,'1.Inputs'!$D$38,IF(4=2,'1.Inputs'!$D$39,$E25)))*'1.Inputs'!$D$43*(1+$G25)^(4-1)-'1.Inputs'!$D$44*(1+$G25)^(4-1)-('1.Inputs'!$D$20/'1.Inputs'!$D$27+'1.Inputs'!$D$23/'1.Inputs'!$D$28))-MAX(0,((('1.Inputs'!$D$37*12*IF(4=1,'1.Inputs'!$D$38,IF(4=2,'1.Inputs'!$D$39,$E25)))*$F25*(('1.Inputs'!$D$40)+(1-'1.Inputs'!$D$40)*(1+'1.Inputs'!$D$41))*(1+$G25)^(4-1))-(('1.Inputs'!$D$37*12*IF(4=1,'1.Inputs'!$D$38,IF(4=2,'1.Inputs'!$D$39,$E25)))/(1-'1.Inputs'!$D$42)*$D25*(1+$G25)^(4-1))-('1.Inputs'!$D$37*12*IF(4=1,'1.Inputs'!$D$38,IF(4=2,'1.Inputs'!$D$39,$E25)))*'1.Inputs'!$D$43*(1+$G25)^(4-1)-'1.Inputs'!$D$44*(1+$G25)^(4-1)-('1.Inputs'!$D$20/'1.Inputs'!$D$27+'1.Inputs'!$D$23/'1.Inputs'!$D$28)))*'1.Inputs'!$D$53+('1.Inputs'!$D$20/'1.Inputs'!$D$27+'1.Inputs'!$D$23/'1.Inputs'!$D$28)-(K25-J25)</f>
        <v>581373205.5186975</v>
      </c>
      <c r="W25" s="36">
        <f ca="1">((('1.Inputs'!$D$37*12*IF(5=1,'1.Inputs'!$D$38,IF(5=2,'1.Inputs'!$D$39,$E25)))*$F25*(('1.Inputs'!$D$40)+(1-'1.Inputs'!$D$40)*(1+'1.Inputs'!$D$41))*(1+$G25)^(5-1))-(('1.Inputs'!$D$37*12*IF(5=1,'1.Inputs'!$D$38,IF(5=2,'1.Inputs'!$D$39,$E25)))/(1-'1.Inputs'!$D$42)*$D25*(1+$G25)^(5-1))-('1.Inputs'!$D$37*12*IF(5=1,'1.Inputs'!$D$38,IF(5=2,'1.Inputs'!$D$39,$E25)))*'1.Inputs'!$D$43*(1+$G25)^(5-1)-'1.Inputs'!$D$44*(1+$G25)^(5-1)-('1.Inputs'!$D$20/'1.Inputs'!$D$27+'1.Inputs'!$D$23/'1.Inputs'!$D$28))-MAX(0,((('1.Inputs'!$D$37*12*IF(5=1,'1.Inputs'!$D$38,IF(5=2,'1.Inputs'!$D$39,$E25)))*$F25*(('1.Inputs'!$D$40)+(1-'1.Inputs'!$D$40)*(1+'1.Inputs'!$D$41))*(1+$G25)^(5-1))-(('1.Inputs'!$D$37*12*IF(5=1,'1.Inputs'!$D$38,IF(5=2,'1.Inputs'!$D$39,$E25)))/(1-'1.Inputs'!$D$42)*$D25*(1+$G25)^(5-1))-('1.Inputs'!$D$37*12*IF(5=1,'1.Inputs'!$D$38,IF(5=2,'1.Inputs'!$D$39,$E25)))*'1.Inputs'!$D$43*(1+$G25)^(5-1)-'1.Inputs'!$D$44*(1+$G25)^(5-1)-('1.Inputs'!$D$20/'1.Inputs'!$D$27+'1.Inputs'!$D$23/'1.Inputs'!$D$28)))*'1.Inputs'!$D$53+('1.Inputs'!$D$20/'1.Inputs'!$D$27+'1.Inputs'!$D$23/'1.Inputs'!$D$28)-(L25-K25)</f>
        <v>612473895.52416086</v>
      </c>
      <c r="X25" s="36">
        <f ca="1">((('1.Inputs'!$D$37*12*IF(6=1,'1.Inputs'!$D$38,IF(6=2,'1.Inputs'!$D$39,$E25)))*$F25*(('1.Inputs'!$D$40)+(1-'1.Inputs'!$D$40)*(1+'1.Inputs'!$D$41))*(1+$G25)^(6-1))-(('1.Inputs'!$D$37*12*IF(6=1,'1.Inputs'!$D$38,IF(6=2,'1.Inputs'!$D$39,$E25)))/(1-'1.Inputs'!$D$42)*$D25*(1+$G25)^(6-1))-('1.Inputs'!$D$37*12*IF(6=1,'1.Inputs'!$D$38,IF(6=2,'1.Inputs'!$D$39,$E25)))*'1.Inputs'!$D$43*(1+$G25)^(6-1)-'1.Inputs'!$D$44*(1+$G25)^(6-1)-('1.Inputs'!$D$20/'1.Inputs'!$D$27+'1.Inputs'!$D$23/'1.Inputs'!$D$28))-MAX(0,((('1.Inputs'!$D$37*12*IF(6=1,'1.Inputs'!$D$38,IF(6=2,'1.Inputs'!$D$39,$E25)))*$F25*(('1.Inputs'!$D$40)+(1-'1.Inputs'!$D$40)*(1+'1.Inputs'!$D$41))*(1+$G25)^(6-1))-(('1.Inputs'!$D$37*12*IF(6=1,'1.Inputs'!$D$38,IF(6=2,'1.Inputs'!$D$39,$E25)))/(1-'1.Inputs'!$D$42)*$D25*(1+$G25)^(6-1))-('1.Inputs'!$D$37*12*IF(6=1,'1.Inputs'!$D$38,IF(6=2,'1.Inputs'!$D$39,$E25)))*'1.Inputs'!$D$43*(1+$G25)^(6-1)-'1.Inputs'!$D$44*(1+$G25)^(6-1)-('1.Inputs'!$D$20/'1.Inputs'!$D$27+'1.Inputs'!$D$23/'1.Inputs'!$D$28)))*'1.Inputs'!$D$53+('1.Inputs'!$D$20/'1.Inputs'!$D$27+'1.Inputs'!$D$23/'1.Inputs'!$D$28)-(M25-L25)</f>
        <v>645385502.76523876</v>
      </c>
      <c r="Y25" s="36">
        <f ca="1">((('1.Inputs'!$D$37*12*IF(7=1,'1.Inputs'!$D$38,IF(7=2,'1.Inputs'!$D$39,$E25)))*$F25*(('1.Inputs'!$D$40)+(1-'1.Inputs'!$D$40)*(1+'1.Inputs'!$D$41))*(1+$G25)^(7-1))-(('1.Inputs'!$D$37*12*IF(7=1,'1.Inputs'!$D$38,IF(7=2,'1.Inputs'!$D$39,$E25)))/(1-'1.Inputs'!$D$42)*$D25*(1+$G25)^(7-1))-('1.Inputs'!$D$37*12*IF(7=1,'1.Inputs'!$D$38,IF(7=2,'1.Inputs'!$D$39,$E25)))*'1.Inputs'!$D$43*(1+$G25)^(7-1)-'1.Inputs'!$D$44*(1+$G25)^(7-1)-('1.Inputs'!$D$20/'1.Inputs'!$D$27+'1.Inputs'!$D$23/'1.Inputs'!$D$28))-MAX(0,((('1.Inputs'!$D$37*12*IF(7=1,'1.Inputs'!$D$38,IF(7=2,'1.Inputs'!$D$39,$E25)))*$F25*(('1.Inputs'!$D$40)+(1-'1.Inputs'!$D$40)*(1+'1.Inputs'!$D$41))*(1+$G25)^(7-1))-(('1.Inputs'!$D$37*12*IF(7=1,'1.Inputs'!$D$38,IF(7=2,'1.Inputs'!$D$39,$E25)))/(1-'1.Inputs'!$D$42)*$D25*(1+$G25)^(7-1))-('1.Inputs'!$D$37*12*IF(7=1,'1.Inputs'!$D$38,IF(7=2,'1.Inputs'!$D$39,$E25)))*'1.Inputs'!$D$43*(1+$G25)^(7-1)-'1.Inputs'!$D$44*(1+$G25)^(7-1)-('1.Inputs'!$D$20/'1.Inputs'!$D$27+'1.Inputs'!$D$23/'1.Inputs'!$D$28)))*'1.Inputs'!$D$53+('1.Inputs'!$D$20/'1.Inputs'!$D$27+'1.Inputs'!$D$23/'1.Inputs'!$D$28)-(N25-M25)</f>
        <v>680213472.53056335</v>
      </c>
      <c r="Z25" s="36">
        <f ca="1">((('1.Inputs'!$D$37*12*IF(8=1,'1.Inputs'!$D$38,IF(8=2,'1.Inputs'!$D$39,$E25)))*$F25*(('1.Inputs'!$D$40)+(1-'1.Inputs'!$D$40)*(1+'1.Inputs'!$D$41))*(1+$G25)^(8-1))-(('1.Inputs'!$D$37*12*IF(8=1,'1.Inputs'!$D$38,IF(8=2,'1.Inputs'!$D$39,$E25)))/(1-'1.Inputs'!$D$42)*$D25*(1+$G25)^(8-1))-('1.Inputs'!$D$37*12*IF(8=1,'1.Inputs'!$D$38,IF(8=2,'1.Inputs'!$D$39,$E25)))*'1.Inputs'!$D$43*(1+$G25)^(8-1)-'1.Inputs'!$D$44*(1+$G25)^(8-1)-('1.Inputs'!$D$20/'1.Inputs'!$D$27+'1.Inputs'!$D$23/'1.Inputs'!$D$28))-MAX(0,((('1.Inputs'!$D$37*12*IF(8=1,'1.Inputs'!$D$38,IF(8=2,'1.Inputs'!$D$39,$E25)))*$F25*(('1.Inputs'!$D$40)+(1-'1.Inputs'!$D$40)*(1+'1.Inputs'!$D$41))*(1+$G25)^(8-1))-(('1.Inputs'!$D$37*12*IF(8=1,'1.Inputs'!$D$38,IF(8=2,'1.Inputs'!$D$39,$E25)))/(1-'1.Inputs'!$D$42)*$D25*(1+$G25)^(8-1))-('1.Inputs'!$D$37*12*IF(8=1,'1.Inputs'!$D$38,IF(8=2,'1.Inputs'!$D$39,$E25)))*'1.Inputs'!$D$43*(1+$G25)^(8-1)-'1.Inputs'!$D$44*(1+$G25)^(8-1)-('1.Inputs'!$D$20/'1.Inputs'!$D$27+'1.Inputs'!$D$23/'1.Inputs'!$D$28)))*'1.Inputs'!$D$53+('1.Inputs'!$D$20/'1.Inputs'!$D$27+'1.Inputs'!$D$23/'1.Inputs'!$D$28)-(O25-N25)</f>
        <v>717069389.93044114</v>
      </c>
      <c r="AA25" s="36">
        <f ca="1">((('1.Inputs'!$D$37*12*IF(9=1,'1.Inputs'!$D$38,IF(9=2,'1.Inputs'!$D$39,$E25)))*$F25*(('1.Inputs'!$D$40)+(1-'1.Inputs'!$D$40)*(1+'1.Inputs'!$D$41))*(1+$G25)^(9-1))-(('1.Inputs'!$D$37*12*IF(9=1,'1.Inputs'!$D$38,IF(9=2,'1.Inputs'!$D$39,$E25)))/(1-'1.Inputs'!$D$42)*$D25*(1+$G25)^(9-1))-('1.Inputs'!$D$37*12*IF(9=1,'1.Inputs'!$D$38,IF(9=2,'1.Inputs'!$D$39,$E25)))*'1.Inputs'!$D$43*(1+$G25)^(9-1)-'1.Inputs'!$D$44*(1+$G25)^(9-1)-('1.Inputs'!$D$20/'1.Inputs'!$D$27+'1.Inputs'!$D$23/'1.Inputs'!$D$28))-MAX(0,((('1.Inputs'!$D$37*12*IF(9=1,'1.Inputs'!$D$38,IF(9=2,'1.Inputs'!$D$39,$E25)))*$F25*(('1.Inputs'!$D$40)+(1-'1.Inputs'!$D$40)*(1+'1.Inputs'!$D$41))*(1+$G25)^(9-1))-(('1.Inputs'!$D$37*12*IF(9=1,'1.Inputs'!$D$38,IF(9=2,'1.Inputs'!$D$39,$E25)))/(1-'1.Inputs'!$D$42)*$D25*(1+$G25)^(9-1))-('1.Inputs'!$D$37*12*IF(9=1,'1.Inputs'!$D$38,IF(9=2,'1.Inputs'!$D$39,$E25)))*'1.Inputs'!$D$43*(1+$G25)^(9-1)-'1.Inputs'!$D$44*(1+$G25)^(9-1)-('1.Inputs'!$D$20/'1.Inputs'!$D$27+'1.Inputs'!$D$23/'1.Inputs'!$D$28)))*'1.Inputs'!$D$53+('1.Inputs'!$D$20/'1.Inputs'!$D$27+'1.Inputs'!$D$23/'1.Inputs'!$D$28)-(P25-O25)</f>
        <v>756071337.40367389</v>
      </c>
      <c r="AB25" s="36">
        <f ca="1">((('1.Inputs'!$D$37*12*IF(10=1,'1.Inputs'!$D$38,IF(10=2,'1.Inputs'!$D$39,$E25)))*$F25*(('1.Inputs'!$D$40)+(1-'1.Inputs'!$D$40)*(1+'1.Inputs'!$D$41))*(1+$G25)^(10-1))-(('1.Inputs'!$D$37*12*IF(10=1,'1.Inputs'!$D$38,IF(10=2,'1.Inputs'!$D$39,$E25)))/(1-'1.Inputs'!$D$42)*$D25*(1+$G25)^(10-1))-('1.Inputs'!$D$37*12*IF(10=1,'1.Inputs'!$D$38,IF(10=2,'1.Inputs'!$D$39,$E25)))*'1.Inputs'!$D$43*(1+$G25)^(10-1)-'1.Inputs'!$D$44*(1+$G25)^(10-1)-('1.Inputs'!$D$20/'1.Inputs'!$D$27+'1.Inputs'!$D$23/'1.Inputs'!$D$28))-MAX(0,((('1.Inputs'!$D$37*12*IF(10=1,'1.Inputs'!$D$38,IF(10=2,'1.Inputs'!$D$39,$E25)))*$F25*(('1.Inputs'!$D$40)+(1-'1.Inputs'!$D$40)*(1+'1.Inputs'!$D$41))*(1+$G25)^(10-1))-(('1.Inputs'!$D$37*12*IF(10=1,'1.Inputs'!$D$38,IF(10=2,'1.Inputs'!$D$39,$E25)))/(1-'1.Inputs'!$D$42)*$D25*(1+$G25)^(10-1))-('1.Inputs'!$D$37*12*IF(10=1,'1.Inputs'!$D$38,IF(10=2,'1.Inputs'!$D$39,$E25)))*'1.Inputs'!$D$43*(1+$G25)^(10-1)-'1.Inputs'!$D$44*(1+$G25)^(10-1)-('1.Inputs'!$D$20/'1.Inputs'!$D$27+'1.Inputs'!$D$23/'1.Inputs'!$D$28)))*'1.Inputs'!$D$53+('1.Inputs'!$D$20/'1.Inputs'!$D$27+'1.Inputs'!$D$23/'1.Inputs'!$D$28)-(Q25-P25)+(('1.Inputs'!$D$20+'1.Inputs'!$D$23-('1.Inputs'!$D$20/'1.Inputs'!$D$27+'1.Inputs'!$D$23/'1.Inputs'!$D$28)*'1.Inputs'!$D$10)*'1.Inputs'!$D$60+'1.Inputs'!$D$19*'1.Inputs'!$D$59+Q25)</f>
        <v>3651961707.3447609</v>
      </c>
      <c r="AC25" s="36">
        <f ca="1">S25-AC$13-AC$14+MIN(AC$13,MAX(0,((('1.Inputs'!$D$37*12*IF(1=1,'1.Inputs'!$D$38,IF(1=2,'1.Inputs'!$D$39,$E25)))*$F25*(('1.Inputs'!$D$40)+(1-'1.Inputs'!$D$40)*(1+'1.Inputs'!$D$41))*(1+$G25)^(1-1))-(('1.Inputs'!$D$37*12*IF(1=1,'1.Inputs'!$D$38,IF(1=2,'1.Inputs'!$D$39,$E25)))/(1-'1.Inputs'!$D$42)*$D25*(1+$G25)^(1-1))-('1.Inputs'!$D$37*12*IF(1=1,'1.Inputs'!$D$38,IF(1=2,'1.Inputs'!$D$39,$E25)))*'1.Inputs'!$D$43*(1+$G25)^(1-1)-'1.Inputs'!$D$44*(1+$G25)^(1-1)-('1.Inputs'!$D$20/'1.Inputs'!$D$27+'1.Inputs'!$D$23/'1.Inputs'!$D$28))))*'1.Inputs'!$D$53</f>
        <v>-808369679.55230069</v>
      </c>
      <c r="AD25" s="36">
        <f ca="1">T25-AD$13-AD$14+MIN(AD$13,MAX(0,((('1.Inputs'!$D$37*12*IF(2=1,'1.Inputs'!$D$38,IF(2=2,'1.Inputs'!$D$39,$E25)))*$F25*(('1.Inputs'!$D$40)+(1-'1.Inputs'!$D$40)*(1+'1.Inputs'!$D$41))*(1+$G25)^(2-1))-(('1.Inputs'!$D$37*12*IF(2=1,'1.Inputs'!$D$38,IF(2=2,'1.Inputs'!$D$39,$E25)))/(1-'1.Inputs'!$D$42)*$D25*(1+$G25)^(2-1))-('1.Inputs'!$D$37*12*IF(2=1,'1.Inputs'!$D$38,IF(2=2,'1.Inputs'!$D$39,$E25)))*'1.Inputs'!$D$43*(1+$G25)^(2-1)-'1.Inputs'!$D$44*(1+$G25)^(2-1)-('1.Inputs'!$D$20/'1.Inputs'!$D$27+'1.Inputs'!$D$23/'1.Inputs'!$D$28))))*'1.Inputs'!$D$53</f>
        <v>-72184785.011968374</v>
      </c>
      <c r="AE25" s="36">
        <f ca="1">U25-AE$13-AE$14+MIN(AE$13,MAX(0,((('1.Inputs'!$D$37*12*IF(3=1,'1.Inputs'!$D$38,IF(3=2,'1.Inputs'!$D$39,$E25)))*$F25*(('1.Inputs'!$D$40)+(1-'1.Inputs'!$D$40)*(1+'1.Inputs'!$D$41))*(1+$G25)^(3-1))-(('1.Inputs'!$D$37*12*IF(3=1,'1.Inputs'!$D$38,IF(3=2,'1.Inputs'!$D$39,$E25)))/(1-'1.Inputs'!$D$42)*$D25*(1+$G25)^(3-1))-('1.Inputs'!$D$37*12*IF(3=1,'1.Inputs'!$D$38,IF(3=2,'1.Inputs'!$D$39,$E25)))*'1.Inputs'!$D$43*(1+$G25)^(3-1)-'1.Inputs'!$D$44*(1+$G25)^(3-1)-('1.Inputs'!$D$20/'1.Inputs'!$D$27+'1.Inputs'!$D$23/'1.Inputs'!$D$28))))*'1.Inputs'!$D$53</f>
        <v>-36281971.272912264</v>
      </c>
      <c r="AF25" s="36">
        <f ca="1">V25-AF$13-AF$14+MIN(AF$13,MAX(0,((('1.Inputs'!$D$37*12*IF(4=1,'1.Inputs'!$D$38,IF(4=2,'1.Inputs'!$D$39,$E25)))*$F25*(('1.Inputs'!$D$40)+(1-'1.Inputs'!$D$40)*(1+'1.Inputs'!$D$41))*(1+$G25)^(4-1))-(('1.Inputs'!$D$37*12*IF(4=1,'1.Inputs'!$D$38,IF(4=2,'1.Inputs'!$D$39,$E25)))/(1-'1.Inputs'!$D$42)*$D25*(1+$G25)^(4-1))-('1.Inputs'!$D$37*12*IF(4=1,'1.Inputs'!$D$38,IF(4=2,'1.Inputs'!$D$39,$E25)))*'1.Inputs'!$D$43*(1+$G25)^(4-1)-'1.Inputs'!$D$44*(1+$G25)^(4-1)-('1.Inputs'!$D$20/'1.Inputs'!$D$27+'1.Inputs'!$D$23/'1.Inputs'!$D$28))))*'1.Inputs'!$D$53</f>
        <v>258621205.5186975</v>
      </c>
      <c r="AG25" s="36">
        <f ca="1">W25-AG$13-AG$14+MIN(AG$13,MAX(0,((('1.Inputs'!$D$37*12*IF(5=1,'1.Inputs'!$D$38,IF(5=2,'1.Inputs'!$D$39,$E25)))*$F25*(('1.Inputs'!$D$40)+(1-'1.Inputs'!$D$40)*(1+'1.Inputs'!$D$41))*(1+$G25)^(5-1))-(('1.Inputs'!$D$37*12*IF(5=1,'1.Inputs'!$D$38,IF(5=2,'1.Inputs'!$D$39,$E25)))/(1-'1.Inputs'!$D$42)*$D25*(1+$G25)^(5-1))-('1.Inputs'!$D$37*12*IF(5=1,'1.Inputs'!$D$38,IF(5=2,'1.Inputs'!$D$39,$E25)))*'1.Inputs'!$D$43*(1+$G25)^(5-1)-'1.Inputs'!$D$44*(1+$G25)^(5-1)-('1.Inputs'!$D$20/'1.Inputs'!$D$27+'1.Inputs'!$D$23/'1.Inputs'!$D$28))))*'1.Inputs'!$D$53</f>
        <v>308909895.52416086</v>
      </c>
      <c r="AH25" s="36">
        <f ca="1">X25-AH$13-AH$14+MIN(AH$13,MAX(0,((('1.Inputs'!$D$37*12*IF(6=1,'1.Inputs'!$D$38,IF(6=2,'1.Inputs'!$D$39,$E25)))*$F25*(('1.Inputs'!$D$40)+(1-'1.Inputs'!$D$40)*(1+'1.Inputs'!$D$41))*(1+$G25)^(6-1))-(('1.Inputs'!$D$37*12*IF(6=1,'1.Inputs'!$D$38,IF(6=2,'1.Inputs'!$D$39,$E25)))/(1-'1.Inputs'!$D$42)*$D25*(1+$G25)^(6-1))-('1.Inputs'!$D$37*12*IF(6=1,'1.Inputs'!$D$38,IF(6=2,'1.Inputs'!$D$39,$E25)))*'1.Inputs'!$D$43*(1+$G25)^(6-1)-'1.Inputs'!$D$44*(1+$G25)^(6-1)-('1.Inputs'!$D$20/'1.Inputs'!$D$27+'1.Inputs'!$D$23/'1.Inputs'!$D$28))))*'1.Inputs'!$D$53</f>
        <v>361009502.76523876</v>
      </c>
      <c r="AI25" s="36">
        <f ca="1">Y25-AI$13-AI$14+MIN(AI$13,MAX(0,((('1.Inputs'!$D$37*12*IF(7=1,'1.Inputs'!$D$38,IF(7=2,'1.Inputs'!$D$39,$E25)))*$F25*(('1.Inputs'!$D$40)+(1-'1.Inputs'!$D$40)*(1+'1.Inputs'!$D$41))*(1+$G25)^(7-1))-(('1.Inputs'!$D$37*12*IF(7=1,'1.Inputs'!$D$38,IF(7=2,'1.Inputs'!$D$39,$E25)))/(1-'1.Inputs'!$D$42)*$D25*(1+$G25)^(7-1))-('1.Inputs'!$D$37*12*IF(7=1,'1.Inputs'!$D$38,IF(7=2,'1.Inputs'!$D$39,$E25)))*'1.Inputs'!$D$43*(1+$G25)^(7-1)-'1.Inputs'!$D$44*(1+$G25)^(7-1)-('1.Inputs'!$D$20/'1.Inputs'!$D$27+'1.Inputs'!$D$23/'1.Inputs'!$D$28))))*'1.Inputs'!$D$53</f>
        <v>415025472.53056335</v>
      </c>
      <c r="AJ25" s="36">
        <f ca="1">Z25-AJ$13-AJ$14+MIN(AJ$13,MAX(0,((('1.Inputs'!$D$37*12*IF(8=1,'1.Inputs'!$D$38,IF(8=2,'1.Inputs'!$D$39,$E25)))*$F25*(('1.Inputs'!$D$40)+(1-'1.Inputs'!$D$40)*(1+'1.Inputs'!$D$41))*(1+$G25)^(8-1))-(('1.Inputs'!$D$37*12*IF(8=1,'1.Inputs'!$D$38,IF(8=2,'1.Inputs'!$D$39,$E25)))/(1-'1.Inputs'!$D$42)*$D25*(1+$G25)^(8-1))-('1.Inputs'!$D$37*12*IF(8=1,'1.Inputs'!$D$38,IF(8=2,'1.Inputs'!$D$39,$E25)))*'1.Inputs'!$D$43*(1+$G25)^(8-1)-'1.Inputs'!$D$44*(1+$G25)^(8-1)-('1.Inputs'!$D$20/'1.Inputs'!$D$27+'1.Inputs'!$D$23/'1.Inputs'!$D$28))))*'1.Inputs'!$D$53</f>
        <v>717069389.93044114</v>
      </c>
      <c r="AK25" s="36">
        <f ca="1">AA25-AK$13-AK$14+MIN(AK$13,MAX(0,((('1.Inputs'!$D$37*12*IF(9=1,'1.Inputs'!$D$38,IF(9=2,'1.Inputs'!$D$39,$E25)))*$F25*(('1.Inputs'!$D$40)+(1-'1.Inputs'!$D$40)*(1+'1.Inputs'!$D$41))*(1+$G25)^(9-1))-(('1.Inputs'!$D$37*12*IF(9=1,'1.Inputs'!$D$38,IF(9=2,'1.Inputs'!$D$39,$E25)))/(1-'1.Inputs'!$D$42)*$D25*(1+$G25)^(9-1))-('1.Inputs'!$D$37*12*IF(9=1,'1.Inputs'!$D$38,IF(9=2,'1.Inputs'!$D$39,$E25)))*'1.Inputs'!$D$43*(1+$G25)^(9-1)-'1.Inputs'!$D$44*(1+$G25)^(9-1)-('1.Inputs'!$D$20/'1.Inputs'!$D$27+'1.Inputs'!$D$23/'1.Inputs'!$D$28))))*'1.Inputs'!$D$53</f>
        <v>756071337.40367389</v>
      </c>
      <c r="AL25" s="36">
        <f ca="1">AB25-AL$13-AL$14+MIN(AL$13,MAX(0,((('1.Inputs'!$D$37*12*IF(10=1,'1.Inputs'!$D$38,IF(10=2,'1.Inputs'!$D$39,$E25)))*$F25*(('1.Inputs'!$D$40)+(1-'1.Inputs'!$D$40)*(1+'1.Inputs'!$D$41))*(1+$G25)^(10-1))-(('1.Inputs'!$D$37*12*IF(10=1,'1.Inputs'!$D$38,IF(10=2,'1.Inputs'!$D$39,$E25)))/(1-'1.Inputs'!$D$42)*$D25*(1+$G25)^(10-1))-('1.Inputs'!$D$37*12*IF(10=1,'1.Inputs'!$D$38,IF(10=2,'1.Inputs'!$D$39,$E25)))*'1.Inputs'!$D$43*(1+$G25)^(10-1)-'1.Inputs'!$D$44*(1+$G25)^(10-1)-('1.Inputs'!$D$20/'1.Inputs'!$D$27+'1.Inputs'!$D$23/'1.Inputs'!$D$28))))*'1.Inputs'!$D$53+'1.Inputs'!$D$35</f>
        <v>4451961707.3447609</v>
      </c>
      <c r="AM25" s="48">
        <f ca="1">R25+NPV('1.Inputs'!$D$55,S25:AB25)</f>
        <v>712094866.85383081</v>
      </c>
      <c r="AN25" s="48">
        <f ca="1">-('1.Inputs'!$D$24*(1-'1.Inputs'!$D$31)+'1.Inputs'!$D$35)+NPV('1.Inputs'!$D$54,AC25:AL25)</f>
        <v>-634705485.76009738</v>
      </c>
      <c r="AO25" s="36">
        <f t="shared" ca="1" si="5"/>
        <v>-4.4767593465603026</v>
      </c>
      <c r="AP25" s="36">
        <f t="shared" ca="1" si="6"/>
        <v>0.77657019493670665</v>
      </c>
      <c r="AQ25" s="36">
        <f ca="1">'1.Inputs'!$D$35+MIN(SUM($AC25:AC25),SUM($AC25:AD25),SUM($AC25:AE25),SUM($AC25:AF25),SUM($AC25:AG25),SUM($AC25:AH25),SUM($AC25:AI25),SUM($AC25:AJ25),SUM($AC25:AK25),SUM($AC25:AL25))</f>
        <v>-116836435.83718133</v>
      </c>
      <c r="AR25" s="36">
        <f ca="1">IF(AP25&lt;'1.Inputs'!$D$57,1,0)</f>
        <v>1</v>
      </c>
      <c r="AS25" s="36">
        <f t="shared" ca="1" si="7"/>
        <v>1</v>
      </c>
      <c r="AV25" s="30" t="s">
        <v>389</v>
      </c>
      <c r="AY25" s="43">
        <f ca="1">PERCENTILE(AQ16:AQ515,0.05)</f>
        <v>-2464456660.3592691</v>
      </c>
    </row>
    <row r="26" spans="2:60" ht="15" customHeight="1" x14ac:dyDescent="0.25">
      <c r="B26" s="36">
        <v>11</v>
      </c>
      <c r="C26" s="36">
        <f t="shared" ca="1" si="0"/>
        <v>0.60583682721057064</v>
      </c>
      <c r="D26" s="36">
        <f t="shared" ca="1" si="1"/>
        <v>20703.44998185254</v>
      </c>
      <c r="E26" s="47">
        <f t="shared" ca="1" si="2"/>
        <v>0.8413952449623</v>
      </c>
      <c r="F26" s="36">
        <f t="shared" ca="1" si="3"/>
        <v>29479.059036760129</v>
      </c>
      <c r="G26" s="36">
        <f t="shared" ca="1" si="4"/>
        <v>5.8711438250047349E-2</v>
      </c>
      <c r="H26" s="36">
        <f ca="1">((('1.Inputs'!$D$37*12*IF(1=1,'1.Inputs'!$D$38,IF(1=2,'1.Inputs'!$D$39,$E26)))*$F26*(('1.Inputs'!$D$40)+(1-'1.Inputs'!$D$40)*(1+'1.Inputs'!$D$41))*(1+$G26)^(1-1))*'1.Inputs'!$D$47+(('1.Inputs'!$D$37*12*IF(1=1,'1.Inputs'!$D$38,IF(1=2,'1.Inputs'!$D$39,$E26)))/(1-'1.Inputs'!$D$42)*$D26*(1+$G26)^(1-1))*('1.Inputs'!$D$48-'1.Inputs'!$D$49))/'1.Inputs'!$D$51</f>
        <v>795415188.80428743</v>
      </c>
      <c r="I26" s="36">
        <f ca="1">((('1.Inputs'!$D$37*12*IF(2=1,'1.Inputs'!$D$38,IF(2=2,'1.Inputs'!$D$39,$E26)))*$F26*(('1.Inputs'!$D$40)+(1-'1.Inputs'!$D$40)*(1+'1.Inputs'!$D$41))*(1+$G26)^(2-1))*'1.Inputs'!$D$47+(('1.Inputs'!$D$37*12*IF(2=1,'1.Inputs'!$D$38,IF(2=2,'1.Inputs'!$D$39,$E26)))/(1-'1.Inputs'!$D$42)*$D26*(1+$G26)^(2-1))*('1.Inputs'!$D$48-'1.Inputs'!$D$49))/'1.Inputs'!$D$51</f>
        <v>1178961221.9628885</v>
      </c>
      <c r="J26" s="36">
        <f ca="1">((('1.Inputs'!$D$37*12*IF(3=1,'1.Inputs'!$D$38,IF(3=2,'1.Inputs'!$D$39,$E26)))*$F26*(('1.Inputs'!$D$40)+(1-'1.Inputs'!$D$40)*(1+'1.Inputs'!$D$41))*(1+$G26)^(3-1))*'1.Inputs'!$D$47+(('1.Inputs'!$D$37*12*IF(3=1,'1.Inputs'!$D$38,IF(3=2,'1.Inputs'!$D$39,$E26)))/(1-'1.Inputs'!$D$42)*$D26*(1+$G26)^(3-1))*('1.Inputs'!$D$48-'1.Inputs'!$D$49))/'1.Inputs'!$D$51</f>
        <v>1500303557.8225019</v>
      </c>
      <c r="K26" s="36">
        <f ca="1">((('1.Inputs'!$D$37*12*IF(4=1,'1.Inputs'!$D$38,IF(4=2,'1.Inputs'!$D$39,$E26)))*$F26*(('1.Inputs'!$D$40)+(1-'1.Inputs'!$D$40)*(1+'1.Inputs'!$D$41))*(1+$G26)^(4-1))*'1.Inputs'!$D$47+(('1.Inputs'!$D$37*12*IF(4=1,'1.Inputs'!$D$38,IF(4=2,'1.Inputs'!$D$39,$E26)))/(1-'1.Inputs'!$D$42)*$D26*(1+$G26)^(4-1))*('1.Inputs'!$D$48-'1.Inputs'!$D$49))/'1.Inputs'!$D$51</f>
        <v>1588388537.5139241</v>
      </c>
      <c r="L26" s="36">
        <f ca="1">((('1.Inputs'!$D$37*12*IF(5=1,'1.Inputs'!$D$38,IF(5=2,'1.Inputs'!$D$39,$E26)))*$F26*(('1.Inputs'!$D$40)+(1-'1.Inputs'!$D$40)*(1+'1.Inputs'!$D$41))*(1+$G26)^(5-1))*'1.Inputs'!$D$47+(('1.Inputs'!$D$37*12*IF(5=1,'1.Inputs'!$D$38,IF(5=2,'1.Inputs'!$D$39,$E26)))/(1-'1.Inputs'!$D$42)*$D26*(1+$G26)^(5-1))*('1.Inputs'!$D$48-'1.Inputs'!$D$49))/'1.Inputs'!$D$51</f>
        <v>1681645113.0512559</v>
      </c>
      <c r="M26" s="36">
        <f ca="1">((('1.Inputs'!$D$37*12*IF(6=1,'1.Inputs'!$D$38,IF(6=2,'1.Inputs'!$D$39,$E26)))*$F26*(('1.Inputs'!$D$40)+(1-'1.Inputs'!$D$40)*(1+'1.Inputs'!$D$41))*(1+$G26)^(6-1))*'1.Inputs'!$D$47+(('1.Inputs'!$D$37*12*IF(6=1,'1.Inputs'!$D$38,IF(6=2,'1.Inputs'!$D$39,$E26)))/(1-'1.Inputs'!$D$42)*$D26*(1+$G26)^(6-1))*('1.Inputs'!$D$48-'1.Inputs'!$D$49))/'1.Inputs'!$D$51</f>
        <v>1780376916.2646582</v>
      </c>
      <c r="N26" s="36">
        <f ca="1">((('1.Inputs'!$D$37*12*IF(7=1,'1.Inputs'!$D$38,IF(7=2,'1.Inputs'!$D$39,$E26)))*$F26*(('1.Inputs'!$D$40)+(1-'1.Inputs'!$D$40)*(1+'1.Inputs'!$D$41))*(1+$G26)^(7-1))*'1.Inputs'!$D$47+(('1.Inputs'!$D$37*12*IF(7=1,'1.Inputs'!$D$38,IF(7=2,'1.Inputs'!$D$39,$E26)))/(1-'1.Inputs'!$D$42)*$D26*(1+$G26)^(7-1))*('1.Inputs'!$D$48-'1.Inputs'!$D$49))/'1.Inputs'!$D$51</f>
        <v>1884905405.6457407</v>
      </c>
      <c r="O26" s="36">
        <f ca="1">((('1.Inputs'!$D$37*12*IF(8=1,'1.Inputs'!$D$38,IF(8=2,'1.Inputs'!$D$39,$E26)))*$F26*(('1.Inputs'!$D$40)+(1-'1.Inputs'!$D$40)*(1+'1.Inputs'!$D$41))*(1+$G26)^(8-1))*'1.Inputs'!$D$47+(('1.Inputs'!$D$37*12*IF(8=1,'1.Inputs'!$D$38,IF(8=2,'1.Inputs'!$D$39,$E26)))/(1-'1.Inputs'!$D$42)*$D26*(1+$G26)^(8-1))*('1.Inputs'!$D$48-'1.Inputs'!$D$49))/'1.Inputs'!$D$51</f>
        <v>1995570912.976491</v>
      </c>
      <c r="P26" s="36">
        <f ca="1">((('1.Inputs'!$D$37*12*IF(9=1,'1.Inputs'!$D$38,IF(9=2,'1.Inputs'!$D$39,$E26)))*$F26*(('1.Inputs'!$D$40)+(1-'1.Inputs'!$D$40)*(1+'1.Inputs'!$D$41))*(1+$G26)^(9-1))*'1.Inputs'!$D$47+(('1.Inputs'!$D$37*12*IF(9=1,'1.Inputs'!$D$38,IF(9=2,'1.Inputs'!$D$39,$E26)))/(1-'1.Inputs'!$D$42)*$D26*(1+$G26)^(9-1))*('1.Inputs'!$D$48-'1.Inputs'!$D$49))/'1.Inputs'!$D$51</f>
        <v>2112733751.4073012</v>
      </c>
      <c r="Q26" s="36">
        <f ca="1">((('1.Inputs'!$D$37*12*IF(10=1,'1.Inputs'!$D$38,IF(10=2,'1.Inputs'!$D$39,$E26)))*$F26*(('1.Inputs'!$D$40)+(1-'1.Inputs'!$D$40)*(1+'1.Inputs'!$D$41))*(1+$G26)^(10-1))*'1.Inputs'!$D$47+(('1.Inputs'!$D$37*12*IF(10=1,'1.Inputs'!$D$38,IF(10=2,'1.Inputs'!$D$39,$E26)))/(1-'1.Inputs'!$D$42)*$D26*(1+$G26)^(10-1))*('1.Inputs'!$D$48-'1.Inputs'!$D$49))/'1.Inputs'!$D$51</f>
        <v>2236775388.5918422</v>
      </c>
      <c r="R26" s="36">
        <f>-'1.Inputs'!$D$24</f>
        <v>-2050000000</v>
      </c>
      <c r="S26" s="36">
        <f ca="1">((('1.Inputs'!$D$37*12*IF(1=1,'1.Inputs'!$D$38,IF(1=2,'1.Inputs'!$D$39,$E26)))*$F26*(('1.Inputs'!$D$40)+(1-'1.Inputs'!$D$40)*(1+'1.Inputs'!$D$41))*(1+$G26)^(1-1))-(('1.Inputs'!$D$37*12*IF(1=1,'1.Inputs'!$D$38,IF(1=2,'1.Inputs'!$D$39,$E26)))/(1-'1.Inputs'!$D$42)*$D26*(1+$G26)^(1-1))-('1.Inputs'!$D$37*12*IF(1=1,'1.Inputs'!$D$38,IF(1=2,'1.Inputs'!$D$39,$E26)))*'1.Inputs'!$D$43*(1+$G26)^(1-1)-'1.Inputs'!$D$44*(1+$G26)^(1-1)-('1.Inputs'!$D$20/'1.Inputs'!$D$27+'1.Inputs'!$D$23/'1.Inputs'!$D$28))-MAX(0,((('1.Inputs'!$D$37*12*IF(1=1,'1.Inputs'!$D$38,IF(1=2,'1.Inputs'!$D$39,$E26)))*$F26*(('1.Inputs'!$D$40)+(1-'1.Inputs'!$D$40)*(1+'1.Inputs'!$D$41))*(1+$G26)^(1-1))-(('1.Inputs'!$D$37*12*IF(1=1,'1.Inputs'!$D$38,IF(1=2,'1.Inputs'!$D$39,$E26)))/(1-'1.Inputs'!$D$42)*$D26*(1+$G26)^(1-1))-('1.Inputs'!$D$37*12*IF(1=1,'1.Inputs'!$D$38,IF(1=2,'1.Inputs'!$D$39,$E26)))*'1.Inputs'!$D$43*(1+$G26)^(1-1)-'1.Inputs'!$D$44*(1+$G26)^(1-1)-('1.Inputs'!$D$20/'1.Inputs'!$D$27+'1.Inputs'!$D$23/'1.Inputs'!$D$28)))*'1.Inputs'!$D$53+('1.Inputs'!$D$20/'1.Inputs'!$D$27+'1.Inputs'!$D$23/'1.Inputs'!$D$28)-H26</f>
        <v>-854140516.07353926</v>
      </c>
      <c r="T26" s="36">
        <f ca="1">((('1.Inputs'!$D$37*12*IF(2=1,'1.Inputs'!$D$38,IF(2=2,'1.Inputs'!$D$39,$E26)))*$F26*(('1.Inputs'!$D$40)+(1-'1.Inputs'!$D$40)*(1+'1.Inputs'!$D$41))*(1+$G26)^(2-1))-(('1.Inputs'!$D$37*12*IF(2=1,'1.Inputs'!$D$38,IF(2=2,'1.Inputs'!$D$39,$E26)))/(1-'1.Inputs'!$D$42)*$D26*(1+$G26)^(2-1))-('1.Inputs'!$D$37*12*IF(2=1,'1.Inputs'!$D$38,IF(2=2,'1.Inputs'!$D$39,$E26)))*'1.Inputs'!$D$43*(1+$G26)^(2-1)-'1.Inputs'!$D$44*(1+$G26)^(2-1)-('1.Inputs'!$D$20/'1.Inputs'!$D$27+'1.Inputs'!$D$23/'1.Inputs'!$D$28))-MAX(0,((('1.Inputs'!$D$37*12*IF(2=1,'1.Inputs'!$D$38,IF(2=2,'1.Inputs'!$D$39,$E26)))*$F26*(('1.Inputs'!$D$40)+(1-'1.Inputs'!$D$40)*(1+'1.Inputs'!$D$41))*(1+$G26)^(2-1))-(('1.Inputs'!$D$37*12*IF(2=1,'1.Inputs'!$D$38,IF(2=2,'1.Inputs'!$D$39,$E26)))/(1-'1.Inputs'!$D$42)*$D26*(1+$G26)^(2-1))-('1.Inputs'!$D$37*12*IF(2=1,'1.Inputs'!$D$38,IF(2=2,'1.Inputs'!$D$39,$E26)))*'1.Inputs'!$D$43*(1+$G26)^(2-1)-'1.Inputs'!$D$44*(1+$G26)^(2-1)-('1.Inputs'!$D$20/'1.Inputs'!$D$27+'1.Inputs'!$D$23/'1.Inputs'!$D$28)))*'1.Inputs'!$D$53+('1.Inputs'!$D$20/'1.Inputs'!$D$27+'1.Inputs'!$D$23/'1.Inputs'!$D$28)-(I26-H26)</f>
        <v>-145135146.49047917</v>
      </c>
      <c r="U26" s="36">
        <f ca="1">((('1.Inputs'!$D$37*12*IF(3=1,'1.Inputs'!$D$38,IF(3=2,'1.Inputs'!$D$39,$E26)))*$F26*(('1.Inputs'!$D$40)+(1-'1.Inputs'!$D$40)*(1+'1.Inputs'!$D$41))*(1+$G26)^(3-1))-(('1.Inputs'!$D$37*12*IF(3=1,'1.Inputs'!$D$38,IF(3=2,'1.Inputs'!$D$39,$E26)))/(1-'1.Inputs'!$D$42)*$D26*(1+$G26)^(3-1))-('1.Inputs'!$D$37*12*IF(3=1,'1.Inputs'!$D$38,IF(3=2,'1.Inputs'!$D$39,$E26)))*'1.Inputs'!$D$43*(1+$G26)^(3-1)-'1.Inputs'!$D$44*(1+$G26)^(3-1)-('1.Inputs'!$D$20/'1.Inputs'!$D$27+'1.Inputs'!$D$23/'1.Inputs'!$D$28))-MAX(0,((('1.Inputs'!$D$37*12*IF(3=1,'1.Inputs'!$D$38,IF(3=2,'1.Inputs'!$D$39,$E26)))*$F26*(('1.Inputs'!$D$40)+(1-'1.Inputs'!$D$40)*(1+'1.Inputs'!$D$41))*(1+$G26)^(3-1))-(('1.Inputs'!$D$37*12*IF(3=1,'1.Inputs'!$D$38,IF(3=2,'1.Inputs'!$D$39,$E26)))/(1-'1.Inputs'!$D$42)*$D26*(1+$G26)^(3-1))-('1.Inputs'!$D$37*12*IF(3=1,'1.Inputs'!$D$38,IF(3=2,'1.Inputs'!$D$39,$E26)))*'1.Inputs'!$D$43*(1+$G26)^(3-1)-'1.Inputs'!$D$44*(1+$G26)^(3-1)-('1.Inputs'!$D$20/'1.Inputs'!$D$27+'1.Inputs'!$D$23/'1.Inputs'!$D$28)))*'1.Inputs'!$D$53+('1.Inputs'!$D$20/'1.Inputs'!$D$27+'1.Inputs'!$D$23/'1.Inputs'!$D$28)-(J26-I26)</f>
        <v>101620861.54205453</v>
      </c>
      <c r="V26" s="36">
        <f ca="1">((('1.Inputs'!$D$37*12*IF(4=1,'1.Inputs'!$D$38,IF(4=2,'1.Inputs'!$D$39,$E26)))*$F26*(('1.Inputs'!$D$40)+(1-'1.Inputs'!$D$40)*(1+'1.Inputs'!$D$41))*(1+$G26)^(4-1))-(('1.Inputs'!$D$37*12*IF(4=1,'1.Inputs'!$D$38,IF(4=2,'1.Inputs'!$D$39,$E26)))/(1-'1.Inputs'!$D$42)*$D26*(1+$G26)^(4-1))-('1.Inputs'!$D$37*12*IF(4=1,'1.Inputs'!$D$38,IF(4=2,'1.Inputs'!$D$39,$E26)))*'1.Inputs'!$D$43*(1+$G26)^(4-1)-'1.Inputs'!$D$44*(1+$G26)^(4-1)-('1.Inputs'!$D$20/'1.Inputs'!$D$27+'1.Inputs'!$D$23/'1.Inputs'!$D$28))-MAX(0,((('1.Inputs'!$D$37*12*IF(4=1,'1.Inputs'!$D$38,IF(4=2,'1.Inputs'!$D$39,$E26)))*$F26*(('1.Inputs'!$D$40)+(1-'1.Inputs'!$D$40)*(1+'1.Inputs'!$D$41))*(1+$G26)^(4-1))-(('1.Inputs'!$D$37*12*IF(4=1,'1.Inputs'!$D$38,IF(4=2,'1.Inputs'!$D$39,$E26)))/(1-'1.Inputs'!$D$42)*$D26*(1+$G26)^(4-1))-('1.Inputs'!$D$37*12*IF(4=1,'1.Inputs'!$D$38,IF(4=2,'1.Inputs'!$D$39,$E26)))*'1.Inputs'!$D$43*(1+$G26)^(4-1)-'1.Inputs'!$D$44*(1+$G26)^(4-1)-('1.Inputs'!$D$20/'1.Inputs'!$D$27+'1.Inputs'!$D$23/'1.Inputs'!$D$28)))*'1.Inputs'!$D$53+('1.Inputs'!$D$20/'1.Inputs'!$D$27+'1.Inputs'!$D$23/'1.Inputs'!$D$28)-(K26-J26)</f>
        <v>356936879.8992219</v>
      </c>
      <c r="W26" s="36">
        <f ca="1">((('1.Inputs'!$D$37*12*IF(5=1,'1.Inputs'!$D$38,IF(5=2,'1.Inputs'!$D$39,$E26)))*$F26*(('1.Inputs'!$D$40)+(1-'1.Inputs'!$D$40)*(1+'1.Inputs'!$D$41))*(1+$G26)^(5-1))-(('1.Inputs'!$D$37*12*IF(5=1,'1.Inputs'!$D$38,IF(5=2,'1.Inputs'!$D$39,$E26)))/(1-'1.Inputs'!$D$42)*$D26*(1+$G26)^(5-1))-('1.Inputs'!$D$37*12*IF(5=1,'1.Inputs'!$D$38,IF(5=2,'1.Inputs'!$D$39,$E26)))*'1.Inputs'!$D$43*(1+$G26)^(5-1)-'1.Inputs'!$D$44*(1+$G26)^(5-1)-('1.Inputs'!$D$20/'1.Inputs'!$D$27+'1.Inputs'!$D$23/'1.Inputs'!$D$28))-MAX(0,((('1.Inputs'!$D$37*12*IF(5=1,'1.Inputs'!$D$38,IF(5=2,'1.Inputs'!$D$39,$E26)))*$F26*(('1.Inputs'!$D$40)+(1-'1.Inputs'!$D$40)*(1+'1.Inputs'!$D$41))*(1+$G26)^(5-1))-(('1.Inputs'!$D$37*12*IF(5=1,'1.Inputs'!$D$38,IF(5=2,'1.Inputs'!$D$39,$E26)))/(1-'1.Inputs'!$D$42)*$D26*(1+$G26)^(5-1))-('1.Inputs'!$D$37*12*IF(5=1,'1.Inputs'!$D$38,IF(5=2,'1.Inputs'!$D$39,$E26)))*'1.Inputs'!$D$43*(1+$G26)^(5-1)-'1.Inputs'!$D$44*(1+$G26)^(5-1)-('1.Inputs'!$D$20/'1.Inputs'!$D$27+'1.Inputs'!$D$23/'1.Inputs'!$D$28)))*'1.Inputs'!$D$53+('1.Inputs'!$D$20/'1.Inputs'!$D$27+'1.Inputs'!$D$23/'1.Inputs'!$D$28)-(L26-K26)</f>
        <v>375119042.02527493</v>
      </c>
      <c r="X26" s="36">
        <f ca="1">((('1.Inputs'!$D$37*12*IF(6=1,'1.Inputs'!$D$38,IF(6=2,'1.Inputs'!$D$39,$E26)))*$F26*(('1.Inputs'!$D$40)+(1-'1.Inputs'!$D$40)*(1+'1.Inputs'!$D$41))*(1+$G26)^(6-1))-(('1.Inputs'!$D$37*12*IF(6=1,'1.Inputs'!$D$38,IF(6=2,'1.Inputs'!$D$39,$E26)))/(1-'1.Inputs'!$D$42)*$D26*(1+$G26)^(6-1))-('1.Inputs'!$D$37*12*IF(6=1,'1.Inputs'!$D$38,IF(6=2,'1.Inputs'!$D$39,$E26)))*'1.Inputs'!$D$43*(1+$G26)^(6-1)-'1.Inputs'!$D$44*(1+$G26)^(6-1)-('1.Inputs'!$D$20/'1.Inputs'!$D$27+'1.Inputs'!$D$23/'1.Inputs'!$D$28))-MAX(0,((('1.Inputs'!$D$37*12*IF(6=1,'1.Inputs'!$D$38,IF(6=2,'1.Inputs'!$D$39,$E26)))*$F26*(('1.Inputs'!$D$40)+(1-'1.Inputs'!$D$40)*(1+'1.Inputs'!$D$41))*(1+$G26)^(6-1))-(('1.Inputs'!$D$37*12*IF(6=1,'1.Inputs'!$D$38,IF(6=2,'1.Inputs'!$D$39,$E26)))/(1-'1.Inputs'!$D$42)*$D26*(1+$G26)^(6-1))-('1.Inputs'!$D$37*12*IF(6=1,'1.Inputs'!$D$38,IF(6=2,'1.Inputs'!$D$39,$E26)))*'1.Inputs'!$D$43*(1+$G26)^(6-1)-'1.Inputs'!$D$44*(1+$G26)^(6-1)-('1.Inputs'!$D$20/'1.Inputs'!$D$27+'1.Inputs'!$D$23/'1.Inputs'!$D$28)))*'1.Inputs'!$D$53+('1.Inputs'!$D$20/'1.Inputs'!$D$27+'1.Inputs'!$D$23/'1.Inputs'!$D$28)-(M26-L26)</f>
        <v>394368705.04024369</v>
      </c>
      <c r="Y26" s="36">
        <f ca="1">((('1.Inputs'!$D$37*12*IF(7=1,'1.Inputs'!$D$38,IF(7=2,'1.Inputs'!$D$39,$E26)))*$F26*(('1.Inputs'!$D$40)+(1-'1.Inputs'!$D$40)*(1+'1.Inputs'!$D$41))*(1+$G26)^(7-1))-(('1.Inputs'!$D$37*12*IF(7=1,'1.Inputs'!$D$38,IF(7=2,'1.Inputs'!$D$39,$E26)))/(1-'1.Inputs'!$D$42)*$D26*(1+$G26)^(7-1))-('1.Inputs'!$D$37*12*IF(7=1,'1.Inputs'!$D$38,IF(7=2,'1.Inputs'!$D$39,$E26)))*'1.Inputs'!$D$43*(1+$G26)^(7-1)-'1.Inputs'!$D$44*(1+$G26)^(7-1)-('1.Inputs'!$D$20/'1.Inputs'!$D$27+'1.Inputs'!$D$23/'1.Inputs'!$D$28))-MAX(0,((('1.Inputs'!$D$37*12*IF(7=1,'1.Inputs'!$D$38,IF(7=2,'1.Inputs'!$D$39,$E26)))*$F26*(('1.Inputs'!$D$40)+(1-'1.Inputs'!$D$40)*(1+'1.Inputs'!$D$41))*(1+$G26)^(7-1))-(('1.Inputs'!$D$37*12*IF(7=1,'1.Inputs'!$D$38,IF(7=2,'1.Inputs'!$D$39,$E26)))/(1-'1.Inputs'!$D$42)*$D26*(1+$G26)^(7-1))-('1.Inputs'!$D$37*12*IF(7=1,'1.Inputs'!$D$38,IF(7=2,'1.Inputs'!$D$39,$E26)))*'1.Inputs'!$D$43*(1+$G26)^(7-1)-'1.Inputs'!$D$44*(1+$G26)^(7-1)-('1.Inputs'!$D$20/'1.Inputs'!$D$27+'1.Inputs'!$D$23/'1.Inputs'!$D$28)))*'1.Inputs'!$D$53+('1.Inputs'!$D$20/'1.Inputs'!$D$27+'1.Inputs'!$D$23/'1.Inputs'!$D$28)-(N26-M26)</f>
        <v>414748543.45665044</v>
      </c>
      <c r="Z26" s="36">
        <f ca="1">((('1.Inputs'!$D$37*12*IF(8=1,'1.Inputs'!$D$38,IF(8=2,'1.Inputs'!$D$39,$E26)))*$F26*(('1.Inputs'!$D$40)+(1-'1.Inputs'!$D$40)*(1+'1.Inputs'!$D$41))*(1+$G26)^(8-1))-(('1.Inputs'!$D$37*12*IF(8=1,'1.Inputs'!$D$38,IF(8=2,'1.Inputs'!$D$39,$E26)))/(1-'1.Inputs'!$D$42)*$D26*(1+$G26)^(8-1))-('1.Inputs'!$D$37*12*IF(8=1,'1.Inputs'!$D$38,IF(8=2,'1.Inputs'!$D$39,$E26)))*'1.Inputs'!$D$43*(1+$G26)^(8-1)-'1.Inputs'!$D$44*(1+$G26)^(8-1)-('1.Inputs'!$D$20/'1.Inputs'!$D$27+'1.Inputs'!$D$23/'1.Inputs'!$D$28))-MAX(0,((('1.Inputs'!$D$37*12*IF(8=1,'1.Inputs'!$D$38,IF(8=2,'1.Inputs'!$D$39,$E26)))*$F26*(('1.Inputs'!$D$40)+(1-'1.Inputs'!$D$40)*(1+'1.Inputs'!$D$41))*(1+$G26)^(8-1))-(('1.Inputs'!$D$37*12*IF(8=1,'1.Inputs'!$D$38,IF(8=2,'1.Inputs'!$D$39,$E26)))/(1-'1.Inputs'!$D$42)*$D26*(1+$G26)^(8-1))-('1.Inputs'!$D$37*12*IF(8=1,'1.Inputs'!$D$38,IF(8=2,'1.Inputs'!$D$39,$E26)))*'1.Inputs'!$D$43*(1+$G26)^(8-1)-'1.Inputs'!$D$44*(1+$G26)^(8-1)-('1.Inputs'!$D$20/'1.Inputs'!$D$27+'1.Inputs'!$D$23/'1.Inputs'!$D$28)))*'1.Inputs'!$D$53+('1.Inputs'!$D$20/'1.Inputs'!$D$27+'1.Inputs'!$D$23/'1.Inputs'!$D$28)-(O26-N26)</f>
        <v>436324911.49778795</v>
      </c>
      <c r="AA26" s="36">
        <f ca="1">((('1.Inputs'!$D$37*12*IF(9=1,'1.Inputs'!$D$38,IF(9=2,'1.Inputs'!$D$39,$E26)))*$F26*(('1.Inputs'!$D$40)+(1-'1.Inputs'!$D$40)*(1+'1.Inputs'!$D$41))*(1+$G26)^(9-1))-(('1.Inputs'!$D$37*12*IF(9=1,'1.Inputs'!$D$38,IF(9=2,'1.Inputs'!$D$39,$E26)))/(1-'1.Inputs'!$D$42)*$D26*(1+$G26)^(9-1))-('1.Inputs'!$D$37*12*IF(9=1,'1.Inputs'!$D$38,IF(9=2,'1.Inputs'!$D$39,$E26)))*'1.Inputs'!$D$43*(1+$G26)^(9-1)-'1.Inputs'!$D$44*(1+$G26)^(9-1)-('1.Inputs'!$D$20/'1.Inputs'!$D$27+'1.Inputs'!$D$23/'1.Inputs'!$D$28))-MAX(0,((('1.Inputs'!$D$37*12*IF(9=1,'1.Inputs'!$D$38,IF(9=2,'1.Inputs'!$D$39,$E26)))*$F26*(('1.Inputs'!$D$40)+(1-'1.Inputs'!$D$40)*(1+'1.Inputs'!$D$41))*(1+$G26)^(9-1))-(('1.Inputs'!$D$37*12*IF(9=1,'1.Inputs'!$D$38,IF(9=2,'1.Inputs'!$D$39,$E26)))/(1-'1.Inputs'!$D$42)*$D26*(1+$G26)^(9-1))-('1.Inputs'!$D$37*12*IF(9=1,'1.Inputs'!$D$38,IF(9=2,'1.Inputs'!$D$39,$E26)))*'1.Inputs'!$D$43*(1+$G26)^(9-1)-'1.Inputs'!$D$44*(1+$G26)^(9-1)-('1.Inputs'!$D$20/'1.Inputs'!$D$27+'1.Inputs'!$D$23/'1.Inputs'!$D$28)))*'1.Inputs'!$D$53+('1.Inputs'!$D$20/'1.Inputs'!$D$27+'1.Inputs'!$D$23/'1.Inputs'!$D$28)-(P26-O26)</f>
        <v>459168059.13883328</v>
      </c>
      <c r="AB26" s="36">
        <f ca="1">((('1.Inputs'!$D$37*12*IF(10=1,'1.Inputs'!$D$38,IF(10=2,'1.Inputs'!$D$39,$E26)))*$F26*(('1.Inputs'!$D$40)+(1-'1.Inputs'!$D$40)*(1+'1.Inputs'!$D$41))*(1+$G26)^(10-1))-(('1.Inputs'!$D$37*12*IF(10=1,'1.Inputs'!$D$38,IF(10=2,'1.Inputs'!$D$39,$E26)))/(1-'1.Inputs'!$D$42)*$D26*(1+$G26)^(10-1))-('1.Inputs'!$D$37*12*IF(10=1,'1.Inputs'!$D$38,IF(10=2,'1.Inputs'!$D$39,$E26)))*'1.Inputs'!$D$43*(1+$G26)^(10-1)-'1.Inputs'!$D$44*(1+$G26)^(10-1)-('1.Inputs'!$D$20/'1.Inputs'!$D$27+'1.Inputs'!$D$23/'1.Inputs'!$D$28))-MAX(0,((('1.Inputs'!$D$37*12*IF(10=1,'1.Inputs'!$D$38,IF(10=2,'1.Inputs'!$D$39,$E26)))*$F26*(('1.Inputs'!$D$40)+(1-'1.Inputs'!$D$40)*(1+'1.Inputs'!$D$41))*(1+$G26)^(10-1))-(('1.Inputs'!$D$37*12*IF(10=1,'1.Inputs'!$D$38,IF(10=2,'1.Inputs'!$D$39,$E26)))/(1-'1.Inputs'!$D$42)*$D26*(1+$G26)^(10-1))-('1.Inputs'!$D$37*12*IF(10=1,'1.Inputs'!$D$38,IF(10=2,'1.Inputs'!$D$39,$E26)))*'1.Inputs'!$D$43*(1+$G26)^(10-1)-'1.Inputs'!$D$44*(1+$G26)^(10-1)-('1.Inputs'!$D$20/'1.Inputs'!$D$27+'1.Inputs'!$D$23/'1.Inputs'!$D$28)))*'1.Inputs'!$D$53+('1.Inputs'!$D$20/'1.Inputs'!$D$27+'1.Inputs'!$D$23/'1.Inputs'!$D$28)-(Q26-P26)+(('1.Inputs'!$D$20+'1.Inputs'!$D$23-('1.Inputs'!$D$20/'1.Inputs'!$D$27+'1.Inputs'!$D$23/'1.Inputs'!$D$28)*'1.Inputs'!$D$10)*'1.Inputs'!$D$60+'1.Inputs'!$D$19*'1.Inputs'!$D$59+Q26)</f>
        <v>3420127749.4238844</v>
      </c>
      <c r="AC26" s="36">
        <f ca="1">S26-AC$13-AC$14+MIN(AC$13,MAX(0,((('1.Inputs'!$D$37*12*IF(1=1,'1.Inputs'!$D$38,IF(1=2,'1.Inputs'!$D$39,$E26)))*$F26*(('1.Inputs'!$D$40)+(1-'1.Inputs'!$D$40)*(1+'1.Inputs'!$D$41))*(1+$G26)^(1-1))-(('1.Inputs'!$D$37*12*IF(1=1,'1.Inputs'!$D$38,IF(1=2,'1.Inputs'!$D$39,$E26)))/(1-'1.Inputs'!$D$42)*$D26*(1+$G26)^(1-1))-('1.Inputs'!$D$37*12*IF(1=1,'1.Inputs'!$D$38,IF(1=2,'1.Inputs'!$D$39,$E26)))*'1.Inputs'!$D$43*(1+$G26)^(1-1)-'1.Inputs'!$D$44*(1+$G26)^(1-1)-('1.Inputs'!$D$20/'1.Inputs'!$D$27+'1.Inputs'!$D$23/'1.Inputs'!$D$28))))*'1.Inputs'!$D$53</f>
        <v>-1001740516.0735393</v>
      </c>
      <c r="AD26" s="36">
        <f ca="1">T26-AD$13-AD$14+MIN(AD$13,MAX(0,((('1.Inputs'!$D$37*12*IF(2=1,'1.Inputs'!$D$38,IF(2=2,'1.Inputs'!$D$39,$E26)))*$F26*(('1.Inputs'!$D$40)+(1-'1.Inputs'!$D$40)*(1+'1.Inputs'!$D$41))*(1+$G26)^(2-1))-(('1.Inputs'!$D$37*12*IF(2=1,'1.Inputs'!$D$38,IF(2=2,'1.Inputs'!$D$39,$E26)))/(1-'1.Inputs'!$D$42)*$D26*(1+$G26)^(2-1))-('1.Inputs'!$D$37*12*IF(2=1,'1.Inputs'!$D$38,IF(2=2,'1.Inputs'!$D$39,$E26)))*'1.Inputs'!$D$43*(1+$G26)^(2-1)-'1.Inputs'!$D$44*(1+$G26)^(2-1)-('1.Inputs'!$D$20/'1.Inputs'!$D$27+'1.Inputs'!$D$23/'1.Inputs'!$D$28))))*'1.Inputs'!$D$53</f>
        <v>-241075146.49047917</v>
      </c>
      <c r="AE26" s="36">
        <f ca="1">U26-AE$13-AE$14+MIN(AE$13,MAX(0,((('1.Inputs'!$D$37*12*IF(3=1,'1.Inputs'!$D$38,IF(3=2,'1.Inputs'!$D$39,$E26)))*$F26*(('1.Inputs'!$D$40)+(1-'1.Inputs'!$D$40)*(1+'1.Inputs'!$D$41))*(1+$G26)^(3-1))-(('1.Inputs'!$D$37*12*IF(3=1,'1.Inputs'!$D$38,IF(3=2,'1.Inputs'!$D$39,$E26)))/(1-'1.Inputs'!$D$42)*$D26*(1+$G26)^(3-1))-('1.Inputs'!$D$37*12*IF(3=1,'1.Inputs'!$D$38,IF(3=2,'1.Inputs'!$D$39,$E26)))*'1.Inputs'!$D$43*(1+$G26)^(3-1)-'1.Inputs'!$D$44*(1+$G26)^(3-1)-('1.Inputs'!$D$20/'1.Inputs'!$D$27+'1.Inputs'!$D$23/'1.Inputs'!$D$28))))*'1.Inputs'!$D$53</f>
        <v>-240319138.45794547</v>
      </c>
      <c r="AF26" s="36">
        <f ca="1">V26-AF$13-AF$14+MIN(AF$13,MAX(0,((('1.Inputs'!$D$37*12*IF(4=1,'1.Inputs'!$D$38,IF(4=2,'1.Inputs'!$D$39,$E26)))*$F26*(('1.Inputs'!$D$40)+(1-'1.Inputs'!$D$40)*(1+'1.Inputs'!$D$41))*(1+$G26)^(4-1))-(('1.Inputs'!$D$37*12*IF(4=1,'1.Inputs'!$D$38,IF(4=2,'1.Inputs'!$D$39,$E26)))/(1-'1.Inputs'!$D$42)*$D26*(1+$G26)^(4-1))-('1.Inputs'!$D$37*12*IF(4=1,'1.Inputs'!$D$38,IF(4=2,'1.Inputs'!$D$39,$E26)))*'1.Inputs'!$D$43*(1+$G26)^(4-1)-'1.Inputs'!$D$44*(1+$G26)^(4-1)-('1.Inputs'!$D$20/'1.Inputs'!$D$27+'1.Inputs'!$D$23/'1.Inputs'!$D$28))))*'1.Inputs'!$D$53</f>
        <v>34184879.899221897</v>
      </c>
      <c r="AG26" s="36">
        <f ca="1">W26-AG$13-AG$14+MIN(AG$13,MAX(0,((('1.Inputs'!$D$37*12*IF(5=1,'1.Inputs'!$D$38,IF(5=2,'1.Inputs'!$D$39,$E26)))*$F26*(('1.Inputs'!$D$40)+(1-'1.Inputs'!$D$40)*(1+'1.Inputs'!$D$41))*(1+$G26)^(5-1))-(('1.Inputs'!$D$37*12*IF(5=1,'1.Inputs'!$D$38,IF(5=2,'1.Inputs'!$D$39,$E26)))/(1-'1.Inputs'!$D$42)*$D26*(1+$G26)^(5-1))-('1.Inputs'!$D$37*12*IF(5=1,'1.Inputs'!$D$38,IF(5=2,'1.Inputs'!$D$39,$E26)))*'1.Inputs'!$D$43*(1+$G26)^(5-1)-'1.Inputs'!$D$44*(1+$G26)^(5-1)-('1.Inputs'!$D$20/'1.Inputs'!$D$27+'1.Inputs'!$D$23/'1.Inputs'!$D$28))))*'1.Inputs'!$D$53</f>
        <v>71555042.025274932</v>
      </c>
      <c r="AH26" s="36">
        <f ca="1">X26-AH$13-AH$14+MIN(AH$13,MAX(0,((('1.Inputs'!$D$37*12*IF(6=1,'1.Inputs'!$D$38,IF(6=2,'1.Inputs'!$D$39,$E26)))*$F26*(('1.Inputs'!$D$40)+(1-'1.Inputs'!$D$40)*(1+'1.Inputs'!$D$41))*(1+$G26)^(6-1))-(('1.Inputs'!$D$37*12*IF(6=1,'1.Inputs'!$D$38,IF(6=2,'1.Inputs'!$D$39,$E26)))/(1-'1.Inputs'!$D$42)*$D26*(1+$G26)^(6-1))-('1.Inputs'!$D$37*12*IF(6=1,'1.Inputs'!$D$38,IF(6=2,'1.Inputs'!$D$39,$E26)))*'1.Inputs'!$D$43*(1+$G26)^(6-1)-'1.Inputs'!$D$44*(1+$G26)^(6-1)-('1.Inputs'!$D$20/'1.Inputs'!$D$27+'1.Inputs'!$D$23/'1.Inputs'!$D$28))))*'1.Inputs'!$D$53</f>
        <v>109992705.04024369</v>
      </c>
      <c r="AI26" s="36">
        <f ca="1">Y26-AI$13-AI$14+MIN(AI$13,MAX(0,((('1.Inputs'!$D$37*12*IF(7=1,'1.Inputs'!$D$38,IF(7=2,'1.Inputs'!$D$39,$E26)))*$F26*(('1.Inputs'!$D$40)+(1-'1.Inputs'!$D$40)*(1+'1.Inputs'!$D$41))*(1+$G26)^(7-1))-(('1.Inputs'!$D$37*12*IF(7=1,'1.Inputs'!$D$38,IF(7=2,'1.Inputs'!$D$39,$E26)))/(1-'1.Inputs'!$D$42)*$D26*(1+$G26)^(7-1))-('1.Inputs'!$D$37*12*IF(7=1,'1.Inputs'!$D$38,IF(7=2,'1.Inputs'!$D$39,$E26)))*'1.Inputs'!$D$43*(1+$G26)^(7-1)-'1.Inputs'!$D$44*(1+$G26)^(7-1)-('1.Inputs'!$D$20/'1.Inputs'!$D$27+'1.Inputs'!$D$23/'1.Inputs'!$D$28))))*'1.Inputs'!$D$53</f>
        <v>149560543.45665044</v>
      </c>
      <c r="AJ26" s="36">
        <f ca="1">Z26-AJ$13-AJ$14+MIN(AJ$13,MAX(0,((('1.Inputs'!$D$37*12*IF(8=1,'1.Inputs'!$D$38,IF(8=2,'1.Inputs'!$D$39,$E26)))*$F26*(('1.Inputs'!$D$40)+(1-'1.Inputs'!$D$40)*(1+'1.Inputs'!$D$41))*(1+$G26)^(8-1))-(('1.Inputs'!$D$37*12*IF(8=1,'1.Inputs'!$D$38,IF(8=2,'1.Inputs'!$D$39,$E26)))/(1-'1.Inputs'!$D$42)*$D26*(1+$G26)^(8-1))-('1.Inputs'!$D$37*12*IF(8=1,'1.Inputs'!$D$38,IF(8=2,'1.Inputs'!$D$39,$E26)))*'1.Inputs'!$D$43*(1+$G26)^(8-1)-'1.Inputs'!$D$44*(1+$G26)^(8-1)-('1.Inputs'!$D$20/'1.Inputs'!$D$27+'1.Inputs'!$D$23/'1.Inputs'!$D$28))))*'1.Inputs'!$D$53</f>
        <v>436324911.49778795</v>
      </c>
      <c r="AK26" s="36">
        <f ca="1">AA26-AK$13-AK$14+MIN(AK$13,MAX(0,((('1.Inputs'!$D$37*12*IF(9=1,'1.Inputs'!$D$38,IF(9=2,'1.Inputs'!$D$39,$E26)))*$F26*(('1.Inputs'!$D$40)+(1-'1.Inputs'!$D$40)*(1+'1.Inputs'!$D$41))*(1+$G26)^(9-1))-(('1.Inputs'!$D$37*12*IF(9=1,'1.Inputs'!$D$38,IF(9=2,'1.Inputs'!$D$39,$E26)))/(1-'1.Inputs'!$D$42)*$D26*(1+$G26)^(9-1))-('1.Inputs'!$D$37*12*IF(9=1,'1.Inputs'!$D$38,IF(9=2,'1.Inputs'!$D$39,$E26)))*'1.Inputs'!$D$43*(1+$G26)^(9-1)-'1.Inputs'!$D$44*(1+$G26)^(9-1)-('1.Inputs'!$D$20/'1.Inputs'!$D$27+'1.Inputs'!$D$23/'1.Inputs'!$D$28))))*'1.Inputs'!$D$53</f>
        <v>459168059.13883328</v>
      </c>
      <c r="AL26" s="36">
        <f ca="1">AB26-AL$13-AL$14+MIN(AL$13,MAX(0,((('1.Inputs'!$D$37*12*IF(10=1,'1.Inputs'!$D$38,IF(10=2,'1.Inputs'!$D$39,$E26)))*$F26*(('1.Inputs'!$D$40)+(1-'1.Inputs'!$D$40)*(1+'1.Inputs'!$D$41))*(1+$G26)^(10-1))-(('1.Inputs'!$D$37*12*IF(10=1,'1.Inputs'!$D$38,IF(10=2,'1.Inputs'!$D$39,$E26)))/(1-'1.Inputs'!$D$42)*$D26*(1+$G26)^(10-1))-('1.Inputs'!$D$37*12*IF(10=1,'1.Inputs'!$D$38,IF(10=2,'1.Inputs'!$D$39,$E26)))*'1.Inputs'!$D$43*(1+$G26)^(10-1)-'1.Inputs'!$D$44*(1+$G26)^(10-1)-('1.Inputs'!$D$20/'1.Inputs'!$D$27+'1.Inputs'!$D$23/'1.Inputs'!$D$28))))*'1.Inputs'!$D$53+'1.Inputs'!$D$35</f>
        <v>4220127749.4238844</v>
      </c>
      <c r="AM26" s="48">
        <f ca="1">R26+NPV('1.Inputs'!$D$55,S26:AB26)</f>
        <v>-566917811.8547802</v>
      </c>
      <c r="AN26" s="48">
        <f ca="1">-('1.Inputs'!$D$24*(1-'1.Inputs'!$D$31)+'1.Inputs'!$D$35)+NPV('1.Inputs'!$D$54,AC26:AL26)</f>
        <v>-1625811826.1106038</v>
      </c>
      <c r="AO26" s="36">
        <f t="shared" ca="1" si="5"/>
        <v>-5.7868598649968783</v>
      </c>
      <c r="AP26" s="36">
        <f t="shared" ca="1" si="6"/>
        <v>0.25818308318611416</v>
      </c>
      <c r="AQ26" s="36">
        <f ca="1">'1.Inputs'!$D$35+MIN(SUM($AC26:AC26),SUM($AC26:AD26),SUM($AC26:AE26),SUM($AC26:AF26),SUM($AC26:AG26),SUM($AC26:AH26),SUM($AC26:AI26),SUM($AC26:AJ26),SUM($AC26:AK26),SUM($AC26:AL26))</f>
        <v>-683134801.02196407</v>
      </c>
      <c r="AR26" s="36">
        <f ca="1">IF(AP26&lt;'1.Inputs'!$D$57,1,0)</f>
        <v>1</v>
      </c>
      <c r="AS26" s="36">
        <f t="shared" ca="1" si="7"/>
        <v>1</v>
      </c>
      <c r="AV26" s="30" t="s">
        <v>390</v>
      </c>
      <c r="AY26" s="51">
        <f ca="1">AVERAGE(AP16:AP515)</f>
        <v>1.25019328024993</v>
      </c>
    </row>
    <row r="27" spans="2:60" ht="15" customHeight="1" x14ac:dyDescent="0.25">
      <c r="B27" s="36">
        <v>12</v>
      </c>
      <c r="C27" s="36">
        <f t="shared" ca="1" si="0"/>
        <v>0.5701084314187097</v>
      </c>
      <c r="D27" s="36">
        <f t="shared" ca="1" si="1"/>
        <v>19568.738509127383</v>
      </c>
      <c r="E27" s="47">
        <f t="shared" ca="1" si="2"/>
        <v>0.83716259780573354</v>
      </c>
      <c r="F27" s="36">
        <f t="shared" ca="1" si="3"/>
        <v>29347.403834426292</v>
      </c>
      <c r="G27" s="36">
        <f t="shared" ca="1" si="4"/>
        <v>6.1394037950146897E-2</v>
      </c>
      <c r="H27" s="36">
        <f ca="1">((('1.Inputs'!$D$37*12*IF(1=1,'1.Inputs'!$D$38,IF(1=2,'1.Inputs'!$D$39,$E27)))*$F27*(('1.Inputs'!$D$40)+(1-'1.Inputs'!$D$40)*(1+'1.Inputs'!$D$41))*(1+$G27)^(1-1))*'1.Inputs'!$D$47+(('1.Inputs'!$D$37*12*IF(1=1,'1.Inputs'!$D$38,IF(1=2,'1.Inputs'!$D$39,$E27)))/(1-'1.Inputs'!$D$42)*$D27*(1+$G27)^(1-1))*('1.Inputs'!$D$48-'1.Inputs'!$D$49))/'1.Inputs'!$D$51</f>
        <v>785507643.31664383</v>
      </c>
      <c r="I27" s="36">
        <f ca="1">((('1.Inputs'!$D$37*12*IF(2=1,'1.Inputs'!$D$38,IF(2=2,'1.Inputs'!$D$39,$E27)))*$F27*(('1.Inputs'!$D$40)+(1-'1.Inputs'!$D$40)*(1+'1.Inputs'!$D$41))*(1+$G27)^(2-1))*'1.Inputs'!$D$47+(('1.Inputs'!$D$37*12*IF(2=1,'1.Inputs'!$D$38,IF(2=2,'1.Inputs'!$D$39,$E27)))/(1-'1.Inputs'!$D$42)*$D27*(1+$G27)^(2-1))*('1.Inputs'!$D$48-'1.Inputs'!$D$49))/'1.Inputs'!$D$51</f>
        <v>1167226381.1327789</v>
      </c>
      <c r="J27" s="36">
        <f ca="1">((('1.Inputs'!$D$37*12*IF(3=1,'1.Inputs'!$D$38,IF(3=2,'1.Inputs'!$D$39,$E27)))*$F27*(('1.Inputs'!$D$40)+(1-'1.Inputs'!$D$40)*(1+'1.Inputs'!$D$41))*(1+$G27)^(3-1))*'1.Inputs'!$D$47+(('1.Inputs'!$D$37*12*IF(3=1,'1.Inputs'!$D$38,IF(3=2,'1.Inputs'!$D$39,$E27)))/(1-'1.Inputs'!$D$42)*$D27*(1+$G27)^(3-1))*('1.Inputs'!$D$48-'1.Inputs'!$D$49))/'1.Inputs'!$D$51</f>
        <v>1481642801.9068787</v>
      </c>
      <c r="K27" s="36">
        <f ca="1">((('1.Inputs'!$D$37*12*IF(4=1,'1.Inputs'!$D$38,IF(4=2,'1.Inputs'!$D$39,$E27)))*$F27*(('1.Inputs'!$D$40)+(1-'1.Inputs'!$D$40)*(1+'1.Inputs'!$D$41))*(1+$G27)^(4-1))*'1.Inputs'!$D$47+(('1.Inputs'!$D$37*12*IF(4=1,'1.Inputs'!$D$38,IF(4=2,'1.Inputs'!$D$39,$E27)))/(1-'1.Inputs'!$D$42)*$D27*(1+$G27)^(4-1))*('1.Inputs'!$D$48-'1.Inputs'!$D$49))/'1.Inputs'!$D$51</f>
        <v>1572606836.3157115</v>
      </c>
      <c r="L27" s="36">
        <f ca="1">((('1.Inputs'!$D$37*12*IF(5=1,'1.Inputs'!$D$38,IF(5=2,'1.Inputs'!$D$39,$E27)))*$F27*(('1.Inputs'!$D$40)+(1-'1.Inputs'!$D$40)*(1+'1.Inputs'!$D$41))*(1+$G27)^(5-1))*'1.Inputs'!$D$47+(('1.Inputs'!$D$37*12*IF(5=1,'1.Inputs'!$D$38,IF(5=2,'1.Inputs'!$D$39,$E27)))/(1-'1.Inputs'!$D$42)*$D27*(1+$G27)^(5-1))*('1.Inputs'!$D$48-'1.Inputs'!$D$49))/'1.Inputs'!$D$51</f>
        <v>1669155520.1051393</v>
      </c>
      <c r="M27" s="36">
        <f ca="1">((('1.Inputs'!$D$37*12*IF(6=1,'1.Inputs'!$D$38,IF(6=2,'1.Inputs'!$D$39,$E27)))*$F27*(('1.Inputs'!$D$40)+(1-'1.Inputs'!$D$40)*(1+'1.Inputs'!$D$41))*(1+$G27)^(6-1))*'1.Inputs'!$D$47+(('1.Inputs'!$D$37*12*IF(6=1,'1.Inputs'!$D$38,IF(6=2,'1.Inputs'!$D$39,$E27)))/(1-'1.Inputs'!$D$42)*$D27*(1+$G27)^(6-1))*('1.Inputs'!$D$48-'1.Inputs'!$D$49))/'1.Inputs'!$D$51</f>
        <v>1771631717.4511712</v>
      </c>
      <c r="N27" s="36">
        <f ca="1">((('1.Inputs'!$D$37*12*IF(7=1,'1.Inputs'!$D$38,IF(7=2,'1.Inputs'!$D$39,$E27)))*$F27*(('1.Inputs'!$D$40)+(1-'1.Inputs'!$D$40)*(1+'1.Inputs'!$D$41))*(1+$G27)^(7-1))*'1.Inputs'!$D$47+(('1.Inputs'!$D$37*12*IF(7=1,'1.Inputs'!$D$38,IF(7=2,'1.Inputs'!$D$39,$E27)))/(1-'1.Inputs'!$D$42)*$D27*(1+$G27)^(7-1))*('1.Inputs'!$D$48-'1.Inputs'!$D$49))/'1.Inputs'!$D$51</f>
        <v>1880399342.3460524</v>
      </c>
      <c r="O27" s="36">
        <f ca="1">((('1.Inputs'!$D$37*12*IF(8=1,'1.Inputs'!$D$38,IF(8=2,'1.Inputs'!$D$39,$E27)))*$F27*(('1.Inputs'!$D$40)+(1-'1.Inputs'!$D$40)*(1+'1.Inputs'!$D$41))*(1+$G27)^(8-1))*'1.Inputs'!$D$47+(('1.Inputs'!$D$37*12*IF(8=1,'1.Inputs'!$D$38,IF(8=2,'1.Inputs'!$D$39,$E27)))/(1-'1.Inputs'!$D$42)*$D27*(1+$G27)^(8-1))*('1.Inputs'!$D$48-'1.Inputs'!$D$49))/'1.Inputs'!$D$51</f>
        <v>1995844650.9314771</v>
      </c>
      <c r="P27" s="36">
        <f ca="1">((('1.Inputs'!$D$37*12*IF(9=1,'1.Inputs'!$D$38,IF(9=2,'1.Inputs'!$D$39,$E27)))*$F27*(('1.Inputs'!$D$40)+(1-'1.Inputs'!$D$40)*(1+'1.Inputs'!$D$41))*(1+$G27)^(9-1))*'1.Inputs'!$D$47+(('1.Inputs'!$D$37*12*IF(9=1,'1.Inputs'!$D$38,IF(9=2,'1.Inputs'!$D$39,$E27)))/(1-'1.Inputs'!$D$42)*$D27*(1+$G27)^(9-1))*('1.Inputs'!$D$48-'1.Inputs'!$D$49))/'1.Inputs'!$D$51</f>
        <v>2118377613.1733623</v>
      </c>
      <c r="Q27" s="36">
        <f ca="1">((('1.Inputs'!$D$37*12*IF(10=1,'1.Inputs'!$D$38,IF(10=2,'1.Inputs'!$D$39,$E27)))*$F27*(('1.Inputs'!$D$40)+(1-'1.Inputs'!$D$40)*(1+'1.Inputs'!$D$41))*(1+$G27)^(10-1))*'1.Inputs'!$D$47+(('1.Inputs'!$D$37*12*IF(10=1,'1.Inputs'!$D$38,IF(10=2,'1.Inputs'!$D$39,$E27)))/(1-'1.Inputs'!$D$42)*$D27*(1+$G27)^(10-1))*('1.Inputs'!$D$48-'1.Inputs'!$D$49))/'1.Inputs'!$D$51</f>
        <v>2248433368.7492695</v>
      </c>
      <c r="R27" s="36">
        <f>-'1.Inputs'!$D$24</f>
        <v>-2050000000</v>
      </c>
      <c r="S27" s="36">
        <f ca="1">((('1.Inputs'!$D$37*12*IF(1=1,'1.Inputs'!$D$38,IF(1=2,'1.Inputs'!$D$39,$E27)))*$F27*(('1.Inputs'!$D$40)+(1-'1.Inputs'!$D$40)*(1+'1.Inputs'!$D$41))*(1+$G27)^(1-1))-(('1.Inputs'!$D$37*12*IF(1=1,'1.Inputs'!$D$38,IF(1=2,'1.Inputs'!$D$39,$E27)))/(1-'1.Inputs'!$D$42)*$D27*(1+$G27)^(1-1))-('1.Inputs'!$D$37*12*IF(1=1,'1.Inputs'!$D$38,IF(1=2,'1.Inputs'!$D$39,$E27)))*'1.Inputs'!$D$43*(1+$G27)^(1-1)-'1.Inputs'!$D$44*(1+$G27)^(1-1)-('1.Inputs'!$D$20/'1.Inputs'!$D$27+'1.Inputs'!$D$23/'1.Inputs'!$D$28))-MAX(0,((('1.Inputs'!$D$37*12*IF(1=1,'1.Inputs'!$D$38,IF(1=2,'1.Inputs'!$D$39,$E27)))*$F27*(('1.Inputs'!$D$40)+(1-'1.Inputs'!$D$40)*(1+'1.Inputs'!$D$41))*(1+$G27)^(1-1))-(('1.Inputs'!$D$37*12*IF(1=1,'1.Inputs'!$D$38,IF(1=2,'1.Inputs'!$D$39,$E27)))/(1-'1.Inputs'!$D$42)*$D27*(1+$G27)^(1-1))-('1.Inputs'!$D$37*12*IF(1=1,'1.Inputs'!$D$38,IF(1=2,'1.Inputs'!$D$39,$E27)))*'1.Inputs'!$D$43*(1+$G27)^(1-1)-'1.Inputs'!$D$44*(1+$G27)^(1-1)-('1.Inputs'!$D$20/'1.Inputs'!$D$27+'1.Inputs'!$D$23/'1.Inputs'!$D$28)))*'1.Inputs'!$D$53+('1.Inputs'!$D$20/'1.Inputs'!$D$27+'1.Inputs'!$D$23/'1.Inputs'!$D$28)-H27</f>
        <v>-696109071.67179024</v>
      </c>
      <c r="T27" s="36">
        <f ca="1">((('1.Inputs'!$D$37*12*IF(2=1,'1.Inputs'!$D$38,IF(2=2,'1.Inputs'!$D$39,$E27)))*$F27*(('1.Inputs'!$D$40)+(1-'1.Inputs'!$D$40)*(1+'1.Inputs'!$D$41))*(1+$G27)^(2-1))-(('1.Inputs'!$D$37*12*IF(2=1,'1.Inputs'!$D$38,IF(2=2,'1.Inputs'!$D$39,$E27)))/(1-'1.Inputs'!$D$42)*$D27*(1+$G27)^(2-1))-('1.Inputs'!$D$37*12*IF(2=1,'1.Inputs'!$D$38,IF(2=2,'1.Inputs'!$D$39,$E27)))*'1.Inputs'!$D$43*(1+$G27)^(2-1)-'1.Inputs'!$D$44*(1+$G27)^(2-1)-('1.Inputs'!$D$20/'1.Inputs'!$D$27+'1.Inputs'!$D$23/'1.Inputs'!$D$28))-MAX(0,((('1.Inputs'!$D$37*12*IF(2=1,'1.Inputs'!$D$38,IF(2=2,'1.Inputs'!$D$39,$E27)))*$F27*(('1.Inputs'!$D$40)+(1-'1.Inputs'!$D$40)*(1+'1.Inputs'!$D$41))*(1+$G27)^(2-1))-(('1.Inputs'!$D$37*12*IF(2=1,'1.Inputs'!$D$38,IF(2=2,'1.Inputs'!$D$39,$E27)))/(1-'1.Inputs'!$D$42)*$D27*(1+$G27)^(2-1))-('1.Inputs'!$D$37*12*IF(2=1,'1.Inputs'!$D$38,IF(2=2,'1.Inputs'!$D$39,$E27)))*'1.Inputs'!$D$43*(1+$G27)^(2-1)-'1.Inputs'!$D$44*(1+$G27)^(2-1)-('1.Inputs'!$D$20/'1.Inputs'!$D$27+'1.Inputs'!$D$23/'1.Inputs'!$D$28)))*'1.Inputs'!$D$53+('1.Inputs'!$D$20/'1.Inputs'!$D$27+'1.Inputs'!$D$23/'1.Inputs'!$D$28)-(I27-H27)</f>
        <v>244738.02424663305</v>
      </c>
      <c r="U27" s="36">
        <f ca="1">((('1.Inputs'!$D$37*12*IF(3=1,'1.Inputs'!$D$38,IF(3=2,'1.Inputs'!$D$39,$E27)))*$F27*(('1.Inputs'!$D$40)+(1-'1.Inputs'!$D$40)*(1+'1.Inputs'!$D$41))*(1+$G27)^(3-1))-(('1.Inputs'!$D$37*12*IF(3=1,'1.Inputs'!$D$38,IF(3=2,'1.Inputs'!$D$39,$E27)))/(1-'1.Inputs'!$D$42)*$D27*(1+$G27)^(3-1))-('1.Inputs'!$D$37*12*IF(3=1,'1.Inputs'!$D$38,IF(3=2,'1.Inputs'!$D$39,$E27)))*'1.Inputs'!$D$43*(1+$G27)^(3-1)-'1.Inputs'!$D$44*(1+$G27)^(3-1)-('1.Inputs'!$D$20/'1.Inputs'!$D$27+'1.Inputs'!$D$23/'1.Inputs'!$D$28))-MAX(0,((('1.Inputs'!$D$37*12*IF(3=1,'1.Inputs'!$D$38,IF(3=2,'1.Inputs'!$D$39,$E27)))*$F27*(('1.Inputs'!$D$40)+(1-'1.Inputs'!$D$40)*(1+'1.Inputs'!$D$41))*(1+$G27)^(3-1))-(('1.Inputs'!$D$37*12*IF(3=1,'1.Inputs'!$D$38,IF(3=2,'1.Inputs'!$D$39,$E27)))/(1-'1.Inputs'!$D$42)*$D27*(1+$G27)^(3-1))-('1.Inputs'!$D$37*12*IF(3=1,'1.Inputs'!$D$38,IF(3=2,'1.Inputs'!$D$39,$E27)))*'1.Inputs'!$D$43*(1+$G27)^(3-1)-'1.Inputs'!$D$44*(1+$G27)^(3-1)-('1.Inputs'!$D$20/'1.Inputs'!$D$27+'1.Inputs'!$D$23/'1.Inputs'!$D$28)))*'1.Inputs'!$D$53+('1.Inputs'!$D$20/'1.Inputs'!$D$27+'1.Inputs'!$D$23/'1.Inputs'!$D$28)-(J27-I27)</f>
        <v>286844857.62143803</v>
      </c>
      <c r="V27" s="36">
        <f ca="1">((('1.Inputs'!$D$37*12*IF(4=1,'1.Inputs'!$D$38,IF(4=2,'1.Inputs'!$D$39,$E27)))*$F27*(('1.Inputs'!$D$40)+(1-'1.Inputs'!$D$40)*(1+'1.Inputs'!$D$41))*(1+$G27)^(4-1))-(('1.Inputs'!$D$37*12*IF(4=1,'1.Inputs'!$D$38,IF(4=2,'1.Inputs'!$D$39,$E27)))/(1-'1.Inputs'!$D$42)*$D27*(1+$G27)^(4-1))-('1.Inputs'!$D$37*12*IF(4=1,'1.Inputs'!$D$38,IF(4=2,'1.Inputs'!$D$39,$E27)))*'1.Inputs'!$D$43*(1+$G27)^(4-1)-'1.Inputs'!$D$44*(1+$G27)^(4-1)-('1.Inputs'!$D$20/'1.Inputs'!$D$27+'1.Inputs'!$D$23/'1.Inputs'!$D$28))-MAX(0,((('1.Inputs'!$D$37*12*IF(4=1,'1.Inputs'!$D$38,IF(4=2,'1.Inputs'!$D$39,$E27)))*$F27*(('1.Inputs'!$D$40)+(1-'1.Inputs'!$D$40)*(1+'1.Inputs'!$D$41))*(1+$G27)^(4-1))-(('1.Inputs'!$D$37*12*IF(4=1,'1.Inputs'!$D$38,IF(4=2,'1.Inputs'!$D$39,$E27)))/(1-'1.Inputs'!$D$42)*$D27*(1+$G27)^(4-1))-('1.Inputs'!$D$37*12*IF(4=1,'1.Inputs'!$D$38,IF(4=2,'1.Inputs'!$D$39,$E27)))*'1.Inputs'!$D$43*(1+$G27)^(4-1)-'1.Inputs'!$D$44*(1+$G27)^(4-1)-('1.Inputs'!$D$20/'1.Inputs'!$D$27+'1.Inputs'!$D$23/'1.Inputs'!$D$28)))*'1.Inputs'!$D$53+('1.Inputs'!$D$20/'1.Inputs'!$D$27+'1.Inputs'!$D$23/'1.Inputs'!$D$28)-(K27-J27)</f>
        <v>544310233.43733096</v>
      </c>
      <c r="W27" s="36">
        <f ca="1">((('1.Inputs'!$D$37*12*IF(5=1,'1.Inputs'!$D$38,IF(5=2,'1.Inputs'!$D$39,$E27)))*$F27*(('1.Inputs'!$D$40)+(1-'1.Inputs'!$D$40)*(1+'1.Inputs'!$D$41))*(1+$G27)^(5-1))-(('1.Inputs'!$D$37*12*IF(5=1,'1.Inputs'!$D$38,IF(5=2,'1.Inputs'!$D$39,$E27)))/(1-'1.Inputs'!$D$42)*$D27*(1+$G27)^(5-1))-('1.Inputs'!$D$37*12*IF(5=1,'1.Inputs'!$D$38,IF(5=2,'1.Inputs'!$D$39,$E27)))*'1.Inputs'!$D$43*(1+$G27)^(5-1)-'1.Inputs'!$D$44*(1+$G27)^(5-1)-('1.Inputs'!$D$20/'1.Inputs'!$D$27+'1.Inputs'!$D$23/'1.Inputs'!$D$28))-MAX(0,((('1.Inputs'!$D$37*12*IF(5=1,'1.Inputs'!$D$38,IF(5=2,'1.Inputs'!$D$39,$E27)))*$F27*(('1.Inputs'!$D$40)+(1-'1.Inputs'!$D$40)*(1+'1.Inputs'!$D$41))*(1+$G27)^(5-1))-(('1.Inputs'!$D$37*12*IF(5=1,'1.Inputs'!$D$38,IF(5=2,'1.Inputs'!$D$39,$E27)))/(1-'1.Inputs'!$D$42)*$D27*(1+$G27)^(5-1))-('1.Inputs'!$D$37*12*IF(5=1,'1.Inputs'!$D$38,IF(5=2,'1.Inputs'!$D$39,$E27)))*'1.Inputs'!$D$43*(1+$G27)^(5-1)-'1.Inputs'!$D$44*(1+$G27)^(5-1)-('1.Inputs'!$D$20/'1.Inputs'!$D$27+'1.Inputs'!$D$23/'1.Inputs'!$D$28)))*'1.Inputs'!$D$53+('1.Inputs'!$D$20/'1.Inputs'!$D$27+'1.Inputs'!$D$23/'1.Inputs'!$D$28)-(L27-K27)</f>
        <v>574826768.2724905</v>
      </c>
      <c r="X27" s="36">
        <f ca="1">((('1.Inputs'!$D$37*12*IF(6=1,'1.Inputs'!$D$38,IF(6=2,'1.Inputs'!$D$39,$E27)))*$F27*(('1.Inputs'!$D$40)+(1-'1.Inputs'!$D$40)*(1+'1.Inputs'!$D$41))*(1+$G27)^(6-1))-(('1.Inputs'!$D$37*12*IF(6=1,'1.Inputs'!$D$38,IF(6=2,'1.Inputs'!$D$39,$E27)))/(1-'1.Inputs'!$D$42)*$D27*(1+$G27)^(6-1))-('1.Inputs'!$D$37*12*IF(6=1,'1.Inputs'!$D$38,IF(6=2,'1.Inputs'!$D$39,$E27)))*'1.Inputs'!$D$43*(1+$G27)^(6-1)-'1.Inputs'!$D$44*(1+$G27)^(6-1)-('1.Inputs'!$D$20/'1.Inputs'!$D$27+'1.Inputs'!$D$23/'1.Inputs'!$D$28))-MAX(0,((('1.Inputs'!$D$37*12*IF(6=1,'1.Inputs'!$D$38,IF(6=2,'1.Inputs'!$D$39,$E27)))*$F27*(('1.Inputs'!$D$40)+(1-'1.Inputs'!$D$40)*(1+'1.Inputs'!$D$41))*(1+$G27)^(6-1))-(('1.Inputs'!$D$37*12*IF(6=1,'1.Inputs'!$D$38,IF(6=2,'1.Inputs'!$D$39,$E27)))/(1-'1.Inputs'!$D$42)*$D27*(1+$G27)^(6-1))-('1.Inputs'!$D$37*12*IF(6=1,'1.Inputs'!$D$38,IF(6=2,'1.Inputs'!$D$39,$E27)))*'1.Inputs'!$D$43*(1+$G27)^(6-1)-'1.Inputs'!$D$44*(1+$G27)^(6-1)-('1.Inputs'!$D$20/'1.Inputs'!$D$27+'1.Inputs'!$D$23/'1.Inputs'!$D$28)))*'1.Inputs'!$D$53+('1.Inputs'!$D$20/'1.Inputs'!$D$27+'1.Inputs'!$D$23/'1.Inputs'!$D$28)-(M27-L27)</f>
        <v>607216836.40542769</v>
      </c>
      <c r="Y27" s="36">
        <f ca="1">((('1.Inputs'!$D$37*12*IF(7=1,'1.Inputs'!$D$38,IF(7=2,'1.Inputs'!$D$39,$E27)))*$F27*(('1.Inputs'!$D$40)+(1-'1.Inputs'!$D$40)*(1+'1.Inputs'!$D$41))*(1+$G27)^(7-1))-(('1.Inputs'!$D$37*12*IF(7=1,'1.Inputs'!$D$38,IF(7=2,'1.Inputs'!$D$39,$E27)))/(1-'1.Inputs'!$D$42)*$D27*(1+$G27)^(7-1))-('1.Inputs'!$D$37*12*IF(7=1,'1.Inputs'!$D$38,IF(7=2,'1.Inputs'!$D$39,$E27)))*'1.Inputs'!$D$43*(1+$G27)^(7-1)-'1.Inputs'!$D$44*(1+$G27)^(7-1)-('1.Inputs'!$D$20/'1.Inputs'!$D$27+'1.Inputs'!$D$23/'1.Inputs'!$D$28))-MAX(0,((('1.Inputs'!$D$37*12*IF(7=1,'1.Inputs'!$D$38,IF(7=2,'1.Inputs'!$D$39,$E27)))*$F27*(('1.Inputs'!$D$40)+(1-'1.Inputs'!$D$40)*(1+'1.Inputs'!$D$41))*(1+$G27)^(7-1))-(('1.Inputs'!$D$37*12*IF(7=1,'1.Inputs'!$D$38,IF(7=2,'1.Inputs'!$D$39,$E27)))/(1-'1.Inputs'!$D$42)*$D27*(1+$G27)^(7-1))-('1.Inputs'!$D$37*12*IF(7=1,'1.Inputs'!$D$38,IF(7=2,'1.Inputs'!$D$39,$E27)))*'1.Inputs'!$D$43*(1+$G27)^(7-1)-'1.Inputs'!$D$44*(1+$G27)^(7-1)-('1.Inputs'!$D$20/'1.Inputs'!$D$27+'1.Inputs'!$D$23/'1.Inputs'!$D$28)))*'1.Inputs'!$D$53+('1.Inputs'!$D$20/'1.Inputs'!$D$27+'1.Inputs'!$D$23/'1.Inputs'!$D$28)-(N27-M27)</f>
        <v>641595461.6105268</v>
      </c>
      <c r="Z27" s="36">
        <f ca="1">((('1.Inputs'!$D$37*12*IF(8=1,'1.Inputs'!$D$38,IF(8=2,'1.Inputs'!$D$39,$E27)))*$F27*(('1.Inputs'!$D$40)+(1-'1.Inputs'!$D$40)*(1+'1.Inputs'!$D$41))*(1+$G27)^(8-1))-(('1.Inputs'!$D$37*12*IF(8=1,'1.Inputs'!$D$38,IF(8=2,'1.Inputs'!$D$39,$E27)))/(1-'1.Inputs'!$D$42)*$D27*(1+$G27)^(8-1))-('1.Inputs'!$D$37*12*IF(8=1,'1.Inputs'!$D$38,IF(8=2,'1.Inputs'!$D$39,$E27)))*'1.Inputs'!$D$43*(1+$G27)^(8-1)-'1.Inputs'!$D$44*(1+$G27)^(8-1)-('1.Inputs'!$D$20/'1.Inputs'!$D$27+'1.Inputs'!$D$23/'1.Inputs'!$D$28))-MAX(0,((('1.Inputs'!$D$37*12*IF(8=1,'1.Inputs'!$D$38,IF(8=2,'1.Inputs'!$D$39,$E27)))*$F27*(('1.Inputs'!$D$40)+(1-'1.Inputs'!$D$40)*(1+'1.Inputs'!$D$41))*(1+$G27)^(8-1))-(('1.Inputs'!$D$37*12*IF(8=1,'1.Inputs'!$D$38,IF(8=2,'1.Inputs'!$D$39,$E27)))/(1-'1.Inputs'!$D$42)*$D27*(1+$G27)^(8-1))-('1.Inputs'!$D$37*12*IF(8=1,'1.Inputs'!$D$38,IF(8=2,'1.Inputs'!$D$39,$E27)))*'1.Inputs'!$D$43*(1+$G27)^(8-1)-'1.Inputs'!$D$44*(1+$G27)^(8-1)-('1.Inputs'!$D$20/'1.Inputs'!$D$27+'1.Inputs'!$D$23/'1.Inputs'!$D$28)))*'1.Inputs'!$D$53+('1.Inputs'!$D$20/'1.Inputs'!$D$27+'1.Inputs'!$D$23/'1.Inputs'!$D$28)-(O27-N27)</f>
        <v>678084729.43614101</v>
      </c>
      <c r="AA27" s="36">
        <f ca="1">((('1.Inputs'!$D$37*12*IF(9=1,'1.Inputs'!$D$38,IF(9=2,'1.Inputs'!$D$39,$E27)))*$F27*(('1.Inputs'!$D$40)+(1-'1.Inputs'!$D$40)*(1+'1.Inputs'!$D$41))*(1+$G27)^(9-1))-(('1.Inputs'!$D$37*12*IF(9=1,'1.Inputs'!$D$38,IF(9=2,'1.Inputs'!$D$39,$E27)))/(1-'1.Inputs'!$D$42)*$D27*(1+$G27)^(9-1))-('1.Inputs'!$D$37*12*IF(9=1,'1.Inputs'!$D$38,IF(9=2,'1.Inputs'!$D$39,$E27)))*'1.Inputs'!$D$43*(1+$G27)^(9-1)-'1.Inputs'!$D$44*(1+$G27)^(9-1)-('1.Inputs'!$D$20/'1.Inputs'!$D$27+'1.Inputs'!$D$23/'1.Inputs'!$D$28))-MAX(0,((('1.Inputs'!$D$37*12*IF(9=1,'1.Inputs'!$D$38,IF(9=2,'1.Inputs'!$D$39,$E27)))*$F27*(('1.Inputs'!$D$40)+(1-'1.Inputs'!$D$40)*(1+'1.Inputs'!$D$41))*(1+$G27)^(9-1))-(('1.Inputs'!$D$37*12*IF(9=1,'1.Inputs'!$D$38,IF(9=2,'1.Inputs'!$D$39,$E27)))/(1-'1.Inputs'!$D$42)*$D27*(1+$G27)^(9-1))-('1.Inputs'!$D$37*12*IF(9=1,'1.Inputs'!$D$38,IF(9=2,'1.Inputs'!$D$39,$E27)))*'1.Inputs'!$D$43*(1+$G27)^(9-1)-'1.Inputs'!$D$44*(1+$G27)^(9-1)-('1.Inputs'!$D$20/'1.Inputs'!$D$27+'1.Inputs'!$D$23/'1.Inputs'!$D$28)))*'1.Inputs'!$D$53+('1.Inputs'!$D$20/'1.Inputs'!$D$27+'1.Inputs'!$D$23/'1.Inputs'!$D$28)-(P27-O27)</f>
        <v>716814220.75541341</v>
      </c>
      <c r="AB27" s="36">
        <f ca="1">((('1.Inputs'!$D$37*12*IF(10=1,'1.Inputs'!$D$38,IF(10=2,'1.Inputs'!$D$39,$E27)))*$F27*(('1.Inputs'!$D$40)+(1-'1.Inputs'!$D$40)*(1+'1.Inputs'!$D$41))*(1+$G27)^(10-1))-(('1.Inputs'!$D$37*12*IF(10=1,'1.Inputs'!$D$38,IF(10=2,'1.Inputs'!$D$39,$E27)))/(1-'1.Inputs'!$D$42)*$D27*(1+$G27)^(10-1))-('1.Inputs'!$D$37*12*IF(10=1,'1.Inputs'!$D$38,IF(10=2,'1.Inputs'!$D$39,$E27)))*'1.Inputs'!$D$43*(1+$G27)^(10-1)-'1.Inputs'!$D$44*(1+$G27)^(10-1)-('1.Inputs'!$D$20/'1.Inputs'!$D$27+'1.Inputs'!$D$23/'1.Inputs'!$D$28))-MAX(0,((('1.Inputs'!$D$37*12*IF(10=1,'1.Inputs'!$D$38,IF(10=2,'1.Inputs'!$D$39,$E27)))*$F27*(('1.Inputs'!$D$40)+(1-'1.Inputs'!$D$40)*(1+'1.Inputs'!$D$41))*(1+$G27)^(10-1))-(('1.Inputs'!$D$37*12*IF(10=1,'1.Inputs'!$D$38,IF(10=2,'1.Inputs'!$D$39,$E27)))/(1-'1.Inputs'!$D$42)*$D27*(1+$G27)^(10-1))-('1.Inputs'!$D$37*12*IF(10=1,'1.Inputs'!$D$38,IF(10=2,'1.Inputs'!$D$39,$E27)))*'1.Inputs'!$D$43*(1+$G27)^(10-1)-'1.Inputs'!$D$44*(1+$G27)^(10-1)-('1.Inputs'!$D$20/'1.Inputs'!$D$27+'1.Inputs'!$D$23/'1.Inputs'!$D$28)))*'1.Inputs'!$D$53+('1.Inputs'!$D$20/'1.Inputs'!$D$27+'1.Inputs'!$D$23/'1.Inputs'!$D$28)-(Q27-P27)+(('1.Inputs'!$D$20+'1.Inputs'!$D$23-('1.Inputs'!$D$20/'1.Inputs'!$D$27+'1.Inputs'!$D$23/'1.Inputs'!$D$28)*'1.Inputs'!$D$10)*'1.Inputs'!$D$60+'1.Inputs'!$D$19*'1.Inputs'!$D$59+Q27)</f>
        <v>3706354840.6838026</v>
      </c>
      <c r="AC27" s="36">
        <f ca="1">S27-AC$13-AC$14+MIN(AC$13,MAX(0,((('1.Inputs'!$D$37*12*IF(1=1,'1.Inputs'!$D$38,IF(1=2,'1.Inputs'!$D$39,$E27)))*$F27*(('1.Inputs'!$D$40)+(1-'1.Inputs'!$D$40)*(1+'1.Inputs'!$D$41))*(1+$G27)^(1-1))-(('1.Inputs'!$D$37*12*IF(1=1,'1.Inputs'!$D$38,IF(1=2,'1.Inputs'!$D$39,$E27)))/(1-'1.Inputs'!$D$42)*$D27*(1+$G27)^(1-1))-('1.Inputs'!$D$37*12*IF(1=1,'1.Inputs'!$D$38,IF(1=2,'1.Inputs'!$D$39,$E27)))*'1.Inputs'!$D$43*(1+$G27)^(1-1)-'1.Inputs'!$D$44*(1+$G27)^(1-1)-('1.Inputs'!$D$20/'1.Inputs'!$D$27+'1.Inputs'!$D$23/'1.Inputs'!$D$28))))*'1.Inputs'!$D$53</f>
        <v>-843709071.67179024</v>
      </c>
      <c r="AD27" s="36">
        <f ca="1">T27-AD$13-AD$14+MIN(AD$13,MAX(0,((('1.Inputs'!$D$37*12*IF(2=1,'1.Inputs'!$D$38,IF(2=2,'1.Inputs'!$D$39,$E27)))*$F27*(('1.Inputs'!$D$40)+(1-'1.Inputs'!$D$40)*(1+'1.Inputs'!$D$41))*(1+$G27)^(2-1))-(('1.Inputs'!$D$37*12*IF(2=1,'1.Inputs'!$D$38,IF(2=2,'1.Inputs'!$D$39,$E27)))/(1-'1.Inputs'!$D$42)*$D27*(1+$G27)^(2-1))-('1.Inputs'!$D$37*12*IF(2=1,'1.Inputs'!$D$38,IF(2=2,'1.Inputs'!$D$39,$E27)))*'1.Inputs'!$D$43*(1+$G27)^(2-1)-'1.Inputs'!$D$44*(1+$G27)^(2-1)-('1.Inputs'!$D$20/'1.Inputs'!$D$27+'1.Inputs'!$D$23/'1.Inputs'!$D$28))))*'1.Inputs'!$D$53</f>
        <v>-95695261.975753367</v>
      </c>
      <c r="AE27" s="36">
        <f ca="1">U27-AE$13-AE$14+MIN(AE$13,MAX(0,((('1.Inputs'!$D$37*12*IF(3=1,'1.Inputs'!$D$38,IF(3=2,'1.Inputs'!$D$39,$E27)))*$F27*(('1.Inputs'!$D$40)+(1-'1.Inputs'!$D$40)*(1+'1.Inputs'!$D$41))*(1+$G27)^(3-1))-(('1.Inputs'!$D$37*12*IF(3=1,'1.Inputs'!$D$38,IF(3=2,'1.Inputs'!$D$39,$E27)))/(1-'1.Inputs'!$D$42)*$D27*(1+$G27)^(3-1))-('1.Inputs'!$D$37*12*IF(3=1,'1.Inputs'!$D$38,IF(3=2,'1.Inputs'!$D$39,$E27)))*'1.Inputs'!$D$43*(1+$G27)^(3-1)-'1.Inputs'!$D$44*(1+$G27)^(3-1)-('1.Inputs'!$D$20/'1.Inputs'!$D$27+'1.Inputs'!$D$23/'1.Inputs'!$D$28))))*'1.Inputs'!$D$53</f>
        <v>-55095142.378561974</v>
      </c>
      <c r="AF27" s="36">
        <f ca="1">V27-AF$13-AF$14+MIN(AF$13,MAX(0,((('1.Inputs'!$D$37*12*IF(4=1,'1.Inputs'!$D$38,IF(4=2,'1.Inputs'!$D$39,$E27)))*$F27*(('1.Inputs'!$D$40)+(1-'1.Inputs'!$D$40)*(1+'1.Inputs'!$D$41))*(1+$G27)^(4-1))-(('1.Inputs'!$D$37*12*IF(4=1,'1.Inputs'!$D$38,IF(4=2,'1.Inputs'!$D$39,$E27)))/(1-'1.Inputs'!$D$42)*$D27*(1+$G27)^(4-1))-('1.Inputs'!$D$37*12*IF(4=1,'1.Inputs'!$D$38,IF(4=2,'1.Inputs'!$D$39,$E27)))*'1.Inputs'!$D$43*(1+$G27)^(4-1)-'1.Inputs'!$D$44*(1+$G27)^(4-1)-('1.Inputs'!$D$20/'1.Inputs'!$D$27+'1.Inputs'!$D$23/'1.Inputs'!$D$28))))*'1.Inputs'!$D$53</f>
        <v>221558233.43733096</v>
      </c>
      <c r="AG27" s="36">
        <f ca="1">W27-AG$13-AG$14+MIN(AG$13,MAX(0,((('1.Inputs'!$D$37*12*IF(5=1,'1.Inputs'!$D$38,IF(5=2,'1.Inputs'!$D$39,$E27)))*$F27*(('1.Inputs'!$D$40)+(1-'1.Inputs'!$D$40)*(1+'1.Inputs'!$D$41))*(1+$G27)^(5-1))-(('1.Inputs'!$D$37*12*IF(5=1,'1.Inputs'!$D$38,IF(5=2,'1.Inputs'!$D$39,$E27)))/(1-'1.Inputs'!$D$42)*$D27*(1+$G27)^(5-1))-('1.Inputs'!$D$37*12*IF(5=1,'1.Inputs'!$D$38,IF(5=2,'1.Inputs'!$D$39,$E27)))*'1.Inputs'!$D$43*(1+$G27)^(5-1)-'1.Inputs'!$D$44*(1+$G27)^(5-1)-('1.Inputs'!$D$20/'1.Inputs'!$D$27+'1.Inputs'!$D$23/'1.Inputs'!$D$28))))*'1.Inputs'!$D$53</f>
        <v>271262768.2724905</v>
      </c>
      <c r="AH27" s="36">
        <f ca="1">X27-AH$13-AH$14+MIN(AH$13,MAX(0,((('1.Inputs'!$D$37*12*IF(6=1,'1.Inputs'!$D$38,IF(6=2,'1.Inputs'!$D$39,$E27)))*$F27*(('1.Inputs'!$D$40)+(1-'1.Inputs'!$D$40)*(1+'1.Inputs'!$D$41))*(1+$G27)^(6-1))-(('1.Inputs'!$D$37*12*IF(6=1,'1.Inputs'!$D$38,IF(6=2,'1.Inputs'!$D$39,$E27)))/(1-'1.Inputs'!$D$42)*$D27*(1+$G27)^(6-1))-('1.Inputs'!$D$37*12*IF(6=1,'1.Inputs'!$D$38,IF(6=2,'1.Inputs'!$D$39,$E27)))*'1.Inputs'!$D$43*(1+$G27)^(6-1)-'1.Inputs'!$D$44*(1+$G27)^(6-1)-('1.Inputs'!$D$20/'1.Inputs'!$D$27+'1.Inputs'!$D$23/'1.Inputs'!$D$28))))*'1.Inputs'!$D$53</f>
        <v>322840836.40542769</v>
      </c>
      <c r="AI27" s="36">
        <f ca="1">Y27-AI$13-AI$14+MIN(AI$13,MAX(0,((('1.Inputs'!$D$37*12*IF(7=1,'1.Inputs'!$D$38,IF(7=2,'1.Inputs'!$D$39,$E27)))*$F27*(('1.Inputs'!$D$40)+(1-'1.Inputs'!$D$40)*(1+'1.Inputs'!$D$41))*(1+$G27)^(7-1))-(('1.Inputs'!$D$37*12*IF(7=1,'1.Inputs'!$D$38,IF(7=2,'1.Inputs'!$D$39,$E27)))/(1-'1.Inputs'!$D$42)*$D27*(1+$G27)^(7-1))-('1.Inputs'!$D$37*12*IF(7=1,'1.Inputs'!$D$38,IF(7=2,'1.Inputs'!$D$39,$E27)))*'1.Inputs'!$D$43*(1+$G27)^(7-1)-'1.Inputs'!$D$44*(1+$G27)^(7-1)-('1.Inputs'!$D$20/'1.Inputs'!$D$27+'1.Inputs'!$D$23/'1.Inputs'!$D$28))))*'1.Inputs'!$D$53</f>
        <v>376407461.6105268</v>
      </c>
      <c r="AJ27" s="36">
        <f ca="1">Z27-AJ$13-AJ$14+MIN(AJ$13,MAX(0,((('1.Inputs'!$D$37*12*IF(8=1,'1.Inputs'!$D$38,IF(8=2,'1.Inputs'!$D$39,$E27)))*$F27*(('1.Inputs'!$D$40)+(1-'1.Inputs'!$D$40)*(1+'1.Inputs'!$D$41))*(1+$G27)^(8-1))-(('1.Inputs'!$D$37*12*IF(8=1,'1.Inputs'!$D$38,IF(8=2,'1.Inputs'!$D$39,$E27)))/(1-'1.Inputs'!$D$42)*$D27*(1+$G27)^(8-1))-('1.Inputs'!$D$37*12*IF(8=1,'1.Inputs'!$D$38,IF(8=2,'1.Inputs'!$D$39,$E27)))*'1.Inputs'!$D$43*(1+$G27)^(8-1)-'1.Inputs'!$D$44*(1+$G27)^(8-1)-('1.Inputs'!$D$20/'1.Inputs'!$D$27+'1.Inputs'!$D$23/'1.Inputs'!$D$28))))*'1.Inputs'!$D$53</f>
        <v>678084729.43614101</v>
      </c>
      <c r="AK27" s="36">
        <f ca="1">AA27-AK$13-AK$14+MIN(AK$13,MAX(0,((('1.Inputs'!$D$37*12*IF(9=1,'1.Inputs'!$D$38,IF(9=2,'1.Inputs'!$D$39,$E27)))*$F27*(('1.Inputs'!$D$40)+(1-'1.Inputs'!$D$40)*(1+'1.Inputs'!$D$41))*(1+$G27)^(9-1))-(('1.Inputs'!$D$37*12*IF(9=1,'1.Inputs'!$D$38,IF(9=2,'1.Inputs'!$D$39,$E27)))/(1-'1.Inputs'!$D$42)*$D27*(1+$G27)^(9-1))-('1.Inputs'!$D$37*12*IF(9=1,'1.Inputs'!$D$38,IF(9=2,'1.Inputs'!$D$39,$E27)))*'1.Inputs'!$D$43*(1+$G27)^(9-1)-'1.Inputs'!$D$44*(1+$G27)^(9-1)-('1.Inputs'!$D$20/'1.Inputs'!$D$27+'1.Inputs'!$D$23/'1.Inputs'!$D$28))))*'1.Inputs'!$D$53</f>
        <v>716814220.75541341</v>
      </c>
      <c r="AL27" s="36">
        <f ca="1">AB27-AL$13-AL$14+MIN(AL$13,MAX(0,((('1.Inputs'!$D$37*12*IF(10=1,'1.Inputs'!$D$38,IF(10=2,'1.Inputs'!$D$39,$E27)))*$F27*(('1.Inputs'!$D$40)+(1-'1.Inputs'!$D$40)*(1+'1.Inputs'!$D$41))*(1+$G27)^(10-1))-(('1.Inputs'!$D$37*12*IF(10=1,'1.Inputs'!$D$38,IF(10=2,'1.Inputs'!$D$39,$E27)))/(1-'1.Inputs'!$D$42)*$D27*(1+$G27)^(10-1))-('1.Inputs'!$D$37*12*IF(10=1,'1.Inputs'!$D$38,IF(10=2,'1.Inputs'!$D$39,$E27)))*'1.Inputs'!$D$43*(1+$G27)^(10-1)-'1.Inputs'!$D$44*(1+$G27)^(10-1)-('1.Inputs'!$D$20/'1.Inputs'!$D$27+'1.Inputs'!$D$23/'1.Inputs'!$D$28))))*'1.Inputs'!$D$53+'1.Inputs'!$D$35</f>
        <v>4506354840.6838026</v>
      </c>
      <c r="AM27" s="48">
        <f ca="1">R27+NPV('1.Inputs'!$D$55,S27:AB27)</f>
        <v>553623824.63710737</v>
      </c>
      <c r="AN27" s="48">
        <f ca="1">-('1.Inputs'!$D$24*(1-'1.Inputs'!$D$31)+'1.Inputs'!$D$35)+NPV('1.Inputs'!$D$54,AC27:AL27)</f>
        <v>-763653439.28634405</v>
      </c>
      <c r="AO27" s="36">
        <f t="shared" ca="1" si="5"/>
        <v>-4.7161861224376036</v>
      </c>
      <c r="AP27" s="36">
        <f t="shared" ca="1" si="6"/>
        <v>0.72877250411950723</v>
      </c>
      <c r="AQ27" s="36">
        <f ca="1">'1.Inputs'!$D$35+MIN(SUM($AC27:AC27),SUM($AC27:AD27),SUM($AC27:AE27),SUM($AC27:AF27),SUM($AC27:AG27),SUM($AC27:AH27),SUM($AC27:AI27),SUM($AC27:AJ27),SUM($AC27:AK27),SUM($AC27:AL27))</f>
        <v>-194499476.02610564</v>
      </c>
      <c r="AR27" s="36">
        <f ca="1">IF(AP27&lt;'1.Inputs'!$D$57,1,0)</f>
        <v>1</v>
      </c>
      <c r="AS27" s="36">
        <f t="shared" ca="1" si="7"/>
        <v>1</v>
      </c>
      <c r="AV27" s="30" t="s">
        <v>391</v>
      </c>
      <c r="AY27" s="43">
        <f ca="1">AVERAGE(AQ16:AQ515)</f>
        <v>-308542593.59853214</v>
      </c>
    </row>
    <row r="28" spans="2:60" ht="15" customHeight="1" x14ac:dyDescent="0.25">
      <c r="B28" s="36">
        <v>13</v>
      </c>
      <c r="C28" s="36">
        <f t="shared" ca="1" si="0"/>
        <v>0.40237370163927777</v>
      </c>
      <c r="D28" s="36">
        <f t="shared" ca="1" si="1"/>
        <v>20491.700426399861</v>
      </c>
      <c r="E28" s="47">
        <f t="shared" ca="1" si="2"/>
        <v>0.81523164562782291</v>
      </c>
      <c r="F28" s="36">
        <f t="shared" ca="1" si="3"/>
        <v>28725.964462104821</v>
      </c>
      <c r="G28" s="36">
        <f t="shared" ca="1" si="4"/>
        <v>4.6902331466870666E-2</v>
      </c>
      <c r="H28" s="36">
        <f ca="1">((('1.Inputs'!$D$37*12*IF(1=1,'1.Inputs'!$D$38,IF(1=2,'1.Inputs'!$D$39,$E28)))*$F28*(('1.Inputs'!$D$40)+(1-'1.Inputs'!$D$40)*(1+'1.Inputs'!$D$41))*(1+$G28)^(1-1))*'1.Inputs'!$D$47+(('1.Inputs'!$D$37*12*IF(1=1,'1.Inputs'!$D$38,IF(1=2,'1.Inputs'!$D$39,$E28)))/(1-'1.Inputs'!$D$42)*$D28*(1+$G28)^(1-1))*('1.Inputs'!$D$48-'1.Inputs'!$D$49))/'1.Inputs'!$D$51</f>
        <v>777028786.13368106</v>
      </c>
      <c r="I28" s="36">
        <f ca="1">((('1.Inputs'!$D$37*12*IF(2=1,'1.Inputs'!$D$38,IF(2=2,'1.Inputs'!$D$39,$E28)))*$F28*(('1.Inputs'!$D$40)+(1-'1.Inputs'!$D$40)*(1+'1.Inputs'!$D$41))*(1+$G28)^(2-1))*'1.Inputs'!$D$47+(('1.Inputs'!$D$37*12*IF(2=1,'1.Inputs'!$D$38,IF(2=2,'1.Inputs'!$D$39,$E28)))/(1-'1.Inputs'!$D$42)*$D28*(1+$G28)^(2-1))*('1.Inputs'!$D$48-'1.Inputs'!$D$49))/'1.Inputs'!$D$51</f>
        <v>1138862546.9483123</v>
      </c>
      <c r="J28" s="36">
        <f ca="1">((('1.Inputs'!$D$37*12*IF(3=1,'1.Inputs'!$D$38,IF(3=2,'1.Inputs'!$D$39,$E28)))*$F28*(('1.Inputs'!$D$40)+(1-'1.Inputs'!$D$40)*(1+'1.Inputs'!$D$41))*(1+$G28)^(3-1))*'1.Inputs'!$D$47+(('1.Inputs'!$D$37*12*IF(3=1,'1.Inputs'!$D$38,IF(3=2,'1.Inputs'!$D$39,$E28)))/(1-'1.Inputs'!$D$42)*$D28*(1+$G28)^(3-1))*('1.Inputs'!$D$48-'1.Inputs'!$D$49))/'1.Inputs'!$D$51</f>
        <v>1388546626.1187158</v>
      </c>
      <c r="K28" s="36">
        <f ca="1">((('1.Inputs'!$D$37*12*IF(4=1,'1.Inputs'!$D$38,IF(4=2,'1.Inputs'!$D$39,$E28)))*$F28*(('1.Inputs'!$D$40)+(1-'1.Inputs'!$D$40)*(1+'1.Inputs'!$D$41))*(1+$G28)^(4-1))*'1.Inputs'!$D$47+(('1.Inputs'!$D$37*12*IF(4=1,'1.Inputs'!$D$38,IF(4=2,'1.Inputs'!$D$39,$E28)))/(1-'1.Inputs'!$D$42)*$D28*(1+$G28)^(4-1))*('1.Inputs'!$D$48-'1.Inputs'!$D$49))/'1.Inputs'!$D$51</f>
        <v>1453672700.2341406</v>
      </c>
      <c r="L28" s="36">
        <f ca="1">((('1.Inputs'!$D$37*12*IF(5=1,'1.Inputs'!$D$38,IF(5=2,'1.Inputs'!$D$39,$E28)))*$F28*(('1.Inputs'!$D$40)+(1-'1.Inputs'!$D$40)*(1+'1.Inputs'!$D$41))*(1+$G28)^(5-1))*'1.Inputs'!$D$47+(('1.Inputs'!$D$37*12*IF(5=1,'1.Inputs'!$D$38,IF(5=2,'1.Inputs'!$D$39,$E28)))/(1-'1.Inputs'!$D$42)*$D28*(1+$G28)^(5-1))*('1.Inputs'!$D$48-'1.Inputs'!$D$49))/'1.Inputs'!$D$51</f>
        <v>1521853339.064863</v>
      </c>
      <c r="M28" s="36">
        <f ca="1">((('1.Inputs'!$D$37*12*IF(6=1,'1.Inputs'!$D$38,IF(6=2,'1.Inputs'!$D$39,$E28)))*$F28*(('1.Inputs'!$D$40)+(1-'1.Inputs'!$D$40)*(1+'1.Inputs'!$D$41))*(1+$G28)^(6-1))*'1.Inputs'!$D$47+(('1.Inputs'!$D$37*12*IF(6=1,'1.Inputs'!$D$38,IF(6=2,'1.Inputs'!$D$39,$E28)))/(1-'1.Inputs'!$D$42)*$D28*(1+$G28)^(6-1))*('1.Inputs'!$D$48-'1.Inputs'!$D$49))/'1.Inputs'!$D$51</f>
        <v>1593231808.817647</v>
      </c>
      <c r="N28" s="36">
        <f ca="1">((('1.Inputs'!$D$37*12*IF(7=1,'1.Inputs'!$D$38,IF(7=2,'1.Inputs'!$D$39,$E28)))*$F28*(('1.Inputs'!$D$40)+(1-'1.Inputs'!$D$40)*(1+'1.Inputs'!$D$41))*(1+$G28)^(7-1))*'1.Inputs'!$D$47+(('1.Inputs'!$D$37*12*IF(7=1,'1.Inputs'!$D$38,IF(7=2,'1.Inputs'!$D$39,$E28)))/(1-'1.Inputs'!$D$42)*$D28*(1+$G28)^(7-1))*('1.Inputs'!$D$48-'1.Inputs'!$D$49))/'1.Inputs'!$D$51</f>
        <v>1667958095.218374</v>
      </c>
      <c r="O28" s="36">
        <f ca="1">((('1.Inputs'!$D$37*12*IF(8=1,'1.Inputs'!$D$38,IF(8=2,'1.Inputs'!$D$39,$E28)))*$F28*(('1.Inputs'!$D$40)+(1-'1.Inputs'!$D$40)*(1+'1.Inputs'!$D$41))*(1+$G28)^(8-1))*'1.Inputs'!$D$47+(('1.Inputs'!$D$37*12*IF(8=1,'1.Inputs'!$D$38,IF(8=2,'1.Inputs'!$D$39,$E28)))/(1-'1.Inputs'!$D$42)*$D28*(1+$G28)^(8-1))*('1.Inputs'!$D$48-'1.Inputs'!$D$49))/'1.Inputs'!$D$51</f>
        <v>1746189218.6731567</v>
      </c>
      <c r="P28" s="36">
        <f ca="1">((('1.Inputs'!$D$37*12*IF(9=1,'1.Inputs'!$D$38,IF(9=2,'1.Inputs'!$D$39,$E28)))*$F28*(('1.Inputs'!$D$40)+(1-'1.Inputs'!$D$40)*(1+'1.Inputs'!$D$41))*(1+$G28)^(9-1))*'1.Inputs'!$D$47+(('1.Inputs'!$D$37*12*IF(9=1,'1.Inputs'!$D$38,IF(9=2,'1.Inputs'!$D$39,$E28)))/(1-'1.Inputs'!$D$42)*$D28*(1+$G28)^(9-1))*('1.Inputs'!$D$48-'1.Inputs'!$D$49))/'1.Inputs'!$D$51</f>
        <v>1828089564.2112405</v>
      </c>
      <c r="Q28" s="36">
        <f ca="1">((('1.Inputs'!$D$37*12*IF(10=1,'1.Inputs'!$D$38,IF(10=2,'1.Inputs'!$D$39,$E28)))*$F28*(('1.Inputs'!$D$40)+(1-'1.Inputs'!$D$40)*(1+'1.Inputs'!$D$41))*(1+$G28)^(10-1))*'1.Inputs'!$D$47+(('1.Inputs'!$D$37*12*IF(10=1,'1.Inputs'!$D$38,IF(10=2,'1.Inputs'!$D$39,$E28)))/(1-'1.Inputs'!$D$42)*$D28*(1+$G28)^(10-1))*('1.Inputs'!$D$48-'1.Inputs'!$D$49))/'1.Inputs'!$D$51</f>
        <v>1913831226.9030032</v>
      </c>
      <c r="R28" s="36">
        <f>-'1.Inputs'!$D$24</f>
        <v>-2050000000</v>
      </c>
      <c r="S28" s="36">
        <f ca="1">((('1.Inputs'!$D$37*12*IF(1=1,'1.Inputs'!$D$38,IF(1=2,'1.Inputs'!$D$39,$E28)))*$F28*(('1.Inputs'!$D$40)+(1-'1.Inputs'!$D$40)*(1+'1.Inputs'!$D$41))*(1+$G28)^(1-1))-(('1.Inputs'!$D$37*12*IF(1=1,'1.Inputs'!$D$38,IF(1=2,'1.Inputs'!$D$39,$E28)))/(1-'1.Inputs'!$D$42)*$D28*(1+$G28)^(1-1))-('1.Inputs'!$D$37*12*IF(1=1,'1.Inputs'!$D$38,IF(1=2,'1.Inputs'!$D$39,$E28)))*'1.Inputs'!$D$43*(1+$G28)^(1-1)-'1.Inputs'!$D$44*(1+$G28)^(1-1)-('1.Inputs'!$D$20/'1.Inputs'!$D$27+'1.Inputs'!$D$23/'1.Inputs'!$D$28))-MAX(0,((('1.Inputs'!$D$37*12*IF(1=1,'1.Inputs'!$D$38,IF(1=2,'1.Inputs'!$D$39,$E28)))*$F28*(('1.Inputs'!$D$40)+(1-'1.Inputs'!$D$40)*(1+'1.Inputs'!$D$41))*(1+$G28)^(1-1))-(('1.Inputs'!$D$37*12*IF(1=1,'1.Inputs'!$D$38,IF(1=2,'1.Inputs'!$D$39,$E28)))/(1-'1.Inputs'!$D$42)*$D28*(1+$G28)^(1-1))-('1.Inputs'!$D$37*12*IF(1=1,'1.Inputs'!$D$38,IF(1=2,'1.Inputs'!$D$39,$E28)))*'1.Inputs'!$D$43*(1+$G28)^(1-1)-'1.Inputs'!$D$44*(1+$G28)^(1-1)-('1.Inputs'!$D$20/'1.Inputs'!$D$27+'1.Inputs'!$D$23/'1.Inputs'!$D$28)))*'1.Inputs'!$D$53+('1.Inputs'!$D$20/'1.Inputs'!$D$27+'1.Inputs'!$D$23/'1.Inputs'!$D$28)-H28</f>
        <v>-907337854.64864278</v>
      </c>
      <c r="T28" s="36">
        <f ca="1">((('1.Inputs'!$D$37*12*IF(2=1,'1.Inputs'!$D$38,IF(2=2,'1.Inputs'!$D$39,$E28)))*$F28*(('1.Inputs'!$D$40)+(1-'1.Inputs'!$D$40)*(1+'1.Inputs'!$D$41))*(1+$G28)^(2-1))-(('1.Inputs'!$D$37*12*IF(2=1,'1.Inputs'!$D$38,IF(2=2,'1.Inputs'!$D$39,$E28)))/(1-'1.Inputs'!$D$42)*$D28*(1+$G28)^(2-1))-('1.Inputs'!$D$37*12*IF(2=1,'1.Inputs'!$D$38,IF(2=2,'1.Inputs'!$D$39,$E28)))*'1.Inputs'!$D$43*(1+$G28)^(2-1)-'1.Inputs'!$D$44*(1+$G28)^(2-1)-('1.Inputs'!$D$20/'1.Inputs'!$D$27+'1.Inputs'!$D$23/'1.Inputs'!$D$28))-MAX(0,((('1.Inputs'!$D$37*12*IF(2=1,'1.Inputs'!$D$38,IF(2=2,'1.Inputs'!$D$39,$E28)))*$F28*(('1.Inputs'!$D$40)+(1-'1.Inputs'!$D$40)*(1+'1.Inputs'!$D$41))*(1+$G28)^(2-1))-(('1.Inputs'!$D$37*12*IF(2=1,'1.Inputs'!$D$38,IF(2=2,'1.Inputs'!$D$39,$E28)))/(1-'1.Inputs'!$D$42)*$D28*(1+$G28)^(2-1))-('1.Inputs'!$D$37*12*IF(2=1,'1.Inputs'!$D$38,IF(2=2,'1.Inputs'!$D$39,$E28)))*'1.Inputs'!$D$43*(1+$G28)^(2-1)-'1.Inputs'!$D$44*(1+$G28)^(2-1)-('1.Inputs'!$D$20/'1.Inputs'!$D$27+'1.Inputs'!$D$23/'1.Inputs'!$D$28)))*'1.Inputs'!$D$53+('1.Inputs'!$D$20/'1.Inputs'!$D$27+'1.Inputs'!$D$23/'1.Inputs'!$D$28)-(I28-H28)</f>
        <v>-193751604.80340987</v>
      </c>
      <c r="U28" s="36">
        <f ca="1">((('1.Inputs'!$D$37*12*IF(3=1,'1.Inputs'!$D$38,IF(3=2,'1.Inputs'!$D$39,$E28)))*$F28*(('1.Inputs'!$D$40)+(1-'1.Inputs'!$D$40)*(1+'1.Inputs'!$D$41))*(1+$G28)^(3-1))-(('1.Inputs'!$D$37*12*IF(3=1,'1.Inputs'!$D$38,IF(3=2,'1.Inputs'!$D$39,$E28)))/(1-'1.Inputs'!$D$42)*$D28*(1+$G28)^(3-1))-('1.Inputs'!$D$37*12*IF(3=1,'1.Inputs'!$D$38,IF(3=2,'1.Inputs'!$D$39,$E28)))*'1.Inputs'!$D$43*(1+$G28)^(3-1)-'1.Inputs'!$D$44*(1+$G28)^(3-1)-('1.Inputs'!$D$20/'1.Inputs'!$D$27+'1.Inputs'!$D$23/'1.Inputs'!$D$28))-MAX(0,((('1.Inputs'!$D$37*12*IF(3=1,'1.Inputs'!$D$38,IF(3=2,'1.Inputs'!$D$39,$E28)))*$F28*(('1.Inputs'!$D$40)+(1-'1.Inputs'!$D$40)*(1+'1.Inputs'!$D$41))*(1+$G28)^(3-1))-(('1.Inputs'!$D$37*12*IF(3=1,'1.Inputs'!$D$38,IF(3=2,'1.Inputs'!$D$39,$E28)))/(1-'1.Inputs'!$D$42)*$D28*(1+$G28)^(3-1))-('1.Inputs'!$D$37*12*IF(3=1,'1.Inputs'!$D$38,IF(3=2,'1.Inputs'!$D$39,$E28)))*'1.Inputs'!$D$43*(1+$G28)^(3-1)-'1.Inputs'!$D$44*(1+$G28)^(3-1)-('1.Inputs'!$D$20/'1.Inputs'!$D$27+'1.Inputs'!$D$23/'1.Inputs'!$D$28)))*'1.Inputs'!$D$53+('1.Inputs'!$D$20/'1.Inputs'!$D$27+'1.Inputs'!$D$23/'1.Inputs'!$D$28)-(J28-I28)</f>
        <v>50435338.551269174</v>
      </c>
      <c r="V28" s="36">
        <f ca="1">((('1.Inputs'!$D$37*12*IF(4=1,'1.Inputs'!$D$38,IF(4=2,'1.Inputs'!$D$39,$E28)))*$F28*(('1.Inputs'!$D$40)+(1-'1.Inputs'!$D$40)*(1+'1.Inputs'!$D$41))*(1+$G28)^(4-1))-(('1.Inputs'!$D$37*12*IF(4=1,'1.Inputs'!$D$38,IF(4=2,'1.Inputs'!$D$39,$E28)))/(1-'1.Inputs'!$D$42)*$D28*(1+$G28)^(4-1))-('1.Inputs'!$D$37*12*IF(4=1,'1.Inputs'!$D$38,IF(4=2,'1.Inputs'!$D$39,$E28)))*'1.Inputs'!$D$43*(1+$G28)^(4-1)-'1.Inputs'!$D$44*(1+$G28)^(4-1)-('1.Inputs'!$D$20/'1.Inputs'!$D$27+'1.Inputs'!$D$23/'1.Inputs'!$D$28))-MAX(0,((('1.Inputs'!$D$37*12*IF(4=1,'1.Inputs'!$D$38,IF(4=2,'1.Inputs'!$D$39,$E28)))*$F28*(('1.Inputs'!$D$40)+(1-'1.Inputs'!$D$40)*(1+'1.Inputs'!$D$41))*(1+$G28)^(4-1))-(('1.Inputs'!$D$37*12*IF(4=1,'1.Inputs'!$D$38,IF(4=2,'1.Inputs'!$D$39,$E28)))/(1-'1.Inputs'!$D$42)*$D28*(1+$G28)^(4-1))-('1.Inputs'!$D$37*12*IF(4=1,'1.Inputs'!$D$38,IF(4=2,'1.Inputs'!$D$39,$E28)))*'1.Inputs'!$D$43*(1+$G28)^(4-1)-'1.Inputs'!$D$44*(1+$G28)^(4-1)-('1.Inputs'!$D$20/'1.Inputs'!$D$27+'1.Inputs'!$D$23/'1.Inputs'!$D$28)))*'1.Inputs'!$D$53+('1.Inputs'!$D$20/'1.Inputs'!$D$27+'1.Inputs'!$D$23/'1.Inputs'!$D$28)-(K28-J28)</f>
        <v>246853508.85406417</v>
      </c>
      <c r="W28" s="36">
        <f ca="1">((('1.Inputs'!$D$37*12*IF(5=1,'1.Inputs'!$D$38,IF(5=2,'1.Inputs'!$D$39,$E28)))*$F28*(('1.Inputs'!$D$40)+(1-'1.Inputs'!$D$40)*(1+'1.Inputs'!$D$41))*(1+$G28)^(5-1))-(('1.Inputs'!$D$37*12*IF(5=1,'1.Inputs'!$D$38,IF(5=2,'1.Inputs'!$D$39,$E28)))/(1-'1.Inputs'!$D$42)*$D28*(1+$G28)^(5-1))-('1.Inputs'!$D$37*12*IF(5=1,'1.Inputs'!$D$38,IF(5=2,'1.Inputs'!$D$39,$E28)))*'1.Inputs'!$D$43*(1+$G28)^(5-1)-'1.Inputs'!$D$44*(1+$G28)^(5-1)-('1.Inputs'!$D$20/'1.Inputs'!$D$27+'1.Inputs'!$D$23/'1.Inputs'!$D$28))-MAX(0,((('1.Inputs'!$D$37*12*IF(5=1,'1.Inputs'!$D$38,IF(5=2,'1.Inputs'!$D$39,$E28)))*$F28*(('1.Inputs'!$D$40)+(1-'1.Inputs'!$D$40)*(1+'1.Inputs'!$D$41))*(1+$G28)^(5-1))-(('1.Inputs'!$D$37*12*IF(5=1,'1.Inputs'!$D$38,IF(5=2,'1.Inputs'!$D$39,$E28)))/(1-'1.Inputs'!$D$42)*$D28*(1+$G28)^(5-1))-('1.Inputs'!$D$37*12*IF(5=1,'1.Inputs'!$D$38,IF(5=2,'1.Inputs'!$D$39,$E28)))*'1.Inputs'!$D$43*(1+$G28)^(5-1)-'1.Inputs'!$D$44*(1+$G28)^(5-1)-('1.Inputs'!$D$20/'1.Inputs'!$D$27+'1.Inputs'!$D$23/'1.Inputs'!$D$28)))*'1.Inputs'!$D$53+('1.Inputs'!$D$20/'1.Inputs'!$D$27+'1.Inputs'!$D$23/'1.Inputs'!$D$28)-(L28-K28)</f>
        <v>256215378.78828794</v>
      </c>
      <c r="X28" s="36">
        <f ca="1">((('1.Inputs'!$D$37*12*IF(6=1,'1.Inputs'!$D$38,IF(6=2,'1.Inputs'!$D$39,$E28)))*$F28*(('1.Inputs'!$D$40)+(1-'1.Inputs'!$D$40)*(1+'1.Inputs'!$D$41))*(1+$G28)^(6-1))-(('1.Inputs'!$D$37*12*IF(6=1,'1.Inputs'!$D$38,IF(6=2,'1.Inputs'!$D$39,$E28)))/(1-'1.Inputs'!$D$42)*$D28*(1+$G28)^(6-1))-('1.Inputs'!$D$37*12*IF(6=1,'1.Inputs'!$D$38,IF(6=2,'1.Inputs'!$D$39,$E28)))*'1.Inputs'!$D$43*(1+$G28)^(6-1)-'1.Inputs'!$D$44*(1+$G28)^(6-1)-('1.Inputs'!$D$20/'1.Inputs'!$D$27+'1.Inputs'!$D$23/'1.Inputs'!$D$28))-MAX(0,((('1.Inputs'!$D$37*12*IF(6=1,'1.Inputs'!$D$38,IF(6=2,'1.Inputs'!$D$39,$E28)))*$F28*(('1.Inputs'!$D$40)+(1-'1.Inputs'!$D$40)*(1+'1.Inputs'!$D$41))*(1+$G28)^(6-1))-(('1.Inputs'!$D$37*12*IF(6=1,'1.Inputs'!$D$38,IF(6=2,'1.Inputs'!$D$39,$E28)))/(1-'1.Inputs'!$D$42)*$D28*(1+$G28)^(6-1))-('1.Inputs'!$D$37*12*IF(6=1,'1.Inputs'!$D$38,IF(6=2,'1.Inputs'!$D$39,$E28)))*'1.Inputs'!$D$43*(1+$G28)^(6-1)-'1.Inputs'!$D$44*(1+$G28)^(6-1)-('1.Inputs'!$D$20/'1.Inputs'!$D$27+'1.Inputs'!$D$23/'1.Inputs'!$D$28)))*'1.Inputs'!$D$53+('1.Inputs'!$D$20/'1.Inputs'!$D$27+'1.Inputs'!$D$23/'1.Inputs'!$D$28)-(M28-L28)</f>
        <v>266016342.24931657</v>
      </c>
      <c r="Y28" s="36">
        <f ca="1">((('1.Inputs'!$D$37*12*IF(7=1,'1.Inputs'!$D$38,IF(7=2,'1.Inputs'!$D$39,$E28)))*$F28*(('1.Inputs'!$D$40)+(1-'1.Inputs'!$D$40)*(1+'1.Inputs'!$D$41))*(1+$G28)^(7-1))-(('1.Inputs'!$D$37*12*IF(7=1,'1.Inputs'!$D$38,IF(7=2,'1.Inputs'!$D$39,$E28)))/(1-'1.Inputs'!$D$42)*$D28*(1+$G28)^(7-1))-('1.Inputs'!$D$37*12*IF(7=1,'1.Inputs'!$D$38,IF(7=2,'1.Inputs'!$D$39,$E28)))*'1.Inputs'!$D$43*(1+$G28)^(7-1)-'1.Inputs'!$D$44*(1+$G28)^(7-1)-('1.Inputs'!$D$20/'1.Inputs'!$D$27+'1.Inputs'!$D$23/'1.Inputs'!$D$28))-MAX(0,((('1.Inputs'!$D$37*12*IF(7=1,'1.Inputs'!$D$38,IF(7=2,'1.Inputs'!$D$39,$E28)))*$F28*(('1.Inputs'!$D$40)+(1-'1.Inputs'!$D$40)*(1+'1.Inputs'!$D$41))*(1+$G28)^(7-1))-(('1.Inputs'!$D$37*12*IF(7=1,'1.Inputs'!$D$38,IF(7=2,'1.Inputs'!$D$39,$E28)))/(1-'1.Inputs'!$D$42)*$D28*(1+$G28)^(7-1))-('1.Inputs'!$D$37*12*IF(7=1,'1.Inputs'!$D$38,IF(7=2,'1.Inputs'!$D$39,$E28)))*'1.Inputs'!$D$43*(1+$G28)^(7-1)-'1.Inputs'!$D$44*(1+$G28)^(7-1)-('1.Inputs'!$D$20/'1.Inputs'!$D$27+'1.Inputs'!$D$23/'1.Inputs'!$D$28)))*'1.Inputs'!$D$53+('1.Inputs'!$D$20/'1.Inputs'!$D$27+'1.Inputs'!$D$23/'1.Inputs'!$D$28)-(N28-M28)</f>
        <v>276276993.74728906</v>
      </c>
      <c r="Z28" s="36">
        <f ca="1">((('1.Inputs'!$D$37*12*IF(8=1,'1.Inputs'!$D$38,IF(8=2,'1.Inputs'!$D$39,$E28)))*$F28*(('1.Inputs'!$D$40)+(1-'1.Inputs'!$D$40)*(1+'1.Inputs'!$D$41))*(1+$G28)^(8-1))-(('1.Inputs'!$D$37*12*IF(8=1,'1.Inputs'!$D$38,IF(8=2,'1.Inputs'!$D$39,$E28)))/(1-'1.Inputs'!$D$42)*$D28*(1+$G28)^(8-1))-('1.Inputs'!$D$37*12*IF(8=1,'1.Inputs'!$D$38,IF(8=2,'1.Inputs'!$D$39,$E28)))*'1.Inputs'!$D$43*(1+$G28)^(8-1)-'1.Inputs'!$D$44*(1+$G28)^(8-1)-('1.Inputs'!$D$20/'1.Inputs'!$D$27+'1.Inputs'!$D$23/'1.Inputs'!$D$28))-MAX(0,((('1.Inputs'!$D$37*12*IF(8=1,'1.Inputs'!$D$38,IF(8=2,'1.Inputs'!$D$39,$E28)))*$F28*(('1.Inputs'!$D$40)+(1-'1.Inputs'!$D$40)*(1+'1.Inputs'!$D$41))*(1+$G28)^(8-1))-(('1.Inputs'!$D$37*12*IF(8=1,'1.Inputs'!$D$38,IF(8=2,'1.Inputs'!$D$39,$E28)))/(1-'1.Inputs'!$D$42)*$D28*(1+$G28)^(8-1))-('1.Inputs'!$D$37*12*IF(8=1,'1.Inputs'!$D$38,IF(8=2,'1.Inputs'!$D$39,$E28)))*'1.Inputs'!$D$43*(1+$G28)^(8-1)-'1.Inputs'!$D$44*(1+$G28)^(8-1)-('1.Inputs'!$D$20/'1.Inputs'!$D$27+'1.Inputs'!$D$23/'1.Inputs'!$D$28)))*'1.Inputs'!$D$53+('1.Inputs'!$D$20/'1.Inputs'!$D$27+'1.Inputs'!$D$23/'1.Inputs'!$D$28)-(O28-N28)</f>
        <v>287018893.7228846</v>
      </c>
      <c r="AA28" s="36">
        <f ca="1">((('1.Inputs'!$D$37*12*IF(9=1,'1.Inputs'!$D$38,IF(9=2,'1.Inputs'!$D$39,$E28)))*$F28*(('1.Inputs'!$D$40)+(1-'1.Inputs'!$D$40)*(1+'1.Inputs'!$D$41))*(1+$G28)^(9-1))-(('1.Inputs'!$D$37*12*IF(9=1,'1.Inputs'!$D$38,IF(9=2,'1.Inputs'!$D$39,$E28)))/(1-'1.Inputs'!$D$42)*$D28*(1+$G28)^(9-1))-('1.Inputs'!$D$37*12*IF(9=1,'1.Inputs'!$D$38,IF(9=2,'1.Inputs'!$D$39,$E28)))*'1.Inputs'!$D$43*(1+$G28)^(9-1)-'1.Inputs'!$D$44*(1+$G28)^(9-1)-('1.Inputs'!$D$20/'1.Inputs'!$D$27+'1.Inputs'!$D$23/'1.Inputs'!$D$28))-MAX(0,((('1.Inputs'!$D$37*12*IF(9=1,'1.Inputs'!$D$38,IF(9=2,'1.Inputs'!$D$39,$E28)))*$F28*(('1.Inputs'!$D$40)+(1-'1.Inputs'!$D$40)*(1+'1.Inputs'!$D$41))*(1+$G28)^(9-1))-(('1.Inputs'!$D$37*12*IF(9=1,'1.Inputs'!$D$38,IF(9=2,'1.Inputs'!$D$39,$E28)))/(1-'1.Inputs'!$D$42)*$D28*(1+$G28)^(9-1))-('1.Inputs'!$D$37*12*IF(9=1,'1.Inputs'!$D$38,IF(9=2,'1.Inputs'!$D$39,$E28)))*'1.Inputs'!$D$43*(1+$G28)^(9-1)-'1.Inputs'!$D$44*(1+$G28)^(9-1)-('1.Inputs'!$D$20/'1.Inputs'!$D$27+'1.Inputs'!$D$23/'1.Inputs'!$D$28)))*'1.Inputs'!$D$53+('1.Inputs'!$D$20/'1.Inputs'!$D$27+'1.Inputs'!$D$23/'1.Inputs'!$D$28)-(P28-O28)</f>
        <v>298264613.85172027</v>
      </c>
      <c r="AB28" s="36">
        <f ca="1">((('1.Inputs'!$D$37*12*IF(10=1,'1.Inputs'!$D$38,IF(10=2,'1.Inputs'!$D$39,$E28)))*$F28*(('1.Inputs'!$D$40)+(1-'1.Inputs'!$D$40)*(1+'1.Inputs'!$D$41))*(1+$G28)^(10-1))-(('1.Inputs'!$D$37*12*IF(10=1,'1.Inputs'!$D$38,IF(10=2,'1.Inputs'!$D$39,$E28)))/(1-'1.Inputs'!$D$42)*$D28*(1+$G28)^(10-1))-('1.Inputs'!$D$37*12*IF(10=1,'1.Inputs'!$D$38,IF(10=2,'1.Inputs'!$D$39,$E28)))*'1.Inputs'!$D$43*(1+$G28)^(10-1)-'1.Inputs'!$D$44*(1+$G28)^(10-1)-('1.Inputs'!$D$20/'1.Inputs'!$D$27+'1.Inputs'!$D$23/'1.Inputs'!$D$28))-MAX(0,((('1.Inputs'!$D$37*12*IF(10=1,'1.Inputs'!$D$38,IF(10=2,'1.Inputs'!$D$39,$E28)))*$F28*(('1.Inputs'!$D$40)+(1-'1.Inputs'!$D$40)*(1+'1.Inputs'!$D$41))*(1+$G28)^(10-1))-(('1.Inputs'!$D$37*12*IF(10=1,'1.Inputs'!$D$38,IF(10=2,'1.Inputs'!$D$39,$E28)))/(1-'1.Inputs'!$D$42)*$D28*(1+$G28)^(10-1))-('1.Inputs'!$D$37*12*IF(10=1,'1.Inputs'!$D$38,IF(10=2,'1.Inputs'!$D$39,$E28)))*'1.Inputs'!$D$43*(1+$G28)^(10-1)-'1.Inputs'!$D$44*(1+$G28)^(10-1)-('1.Inputs'!$D$20/'1.Inputs'!$D$27+'1.Inputs'!$D$23/'1.Inputs'!$D$28)))*'1.Inputs'!$D$53+('1.Inputs'!$D$20/'1.Inputs'!$D$27+'1.Inputs'!$D$23/'1.Inputs'!$D$28)-(Q28-P28)+(('1.Inputs'!$D$20+'1.Inputs'!$D$23-('1.Inputs'!$D$20/'1.Inputs'!$D$27+'1.Inputs'!$D$23/'1.Inputs'!$D$28)*'1.Inputs'!$D$10)*'1.Inputs'!$D$60+'1.Inputs'!$D$19*'1.Inputs'!$D$59+Q28)</f>
        <v>2923869011.3766246</v>
      </c>
      <c r="AC28" s="36">
        <f ca="1">S28-AC$13-AC$14+MIN(AC$13,MAX(0,((('1.Inputs'!$D$37*12*IF(1=1,'1.Inputs'!$D$38,IF(1=2,'1.Inputs'!$D$39,$E28)))*$F28*(('1.Inputs'!$D$40)+(1-'1.Inputs'!$D$40)*(1+'1.Inputs'!$D$41))*(1+$G28)^(1-1))-(('1.Inputs'!$D$37*12*IF(1=1,'1.Inputs'!$D$38,IF(1=2,'1.Inputs'!$D$39,$E28)))/(1-'1.Inputs'!$D$42)*$D28*(1+$G28)^(1-1))-('1.Inputs'!$D$37*12*IF(1=1,'1.Inputs'!$D$38,IF(1=2,'1.Inputs'!$D$39,$E28)))*'1.Inputs'!$D$43*(1+$G28)^(1-1)-'1.Inputs'!$D$44*(1+$G28)^(1-1)-('1.Inputs'!$D$20/'1.Inputs'!$D$27+'1.Inputs'!$D$23/'1.Inputs'!$D$28))))*'1.Inputs'!$D$53</f>
        <v>-1054937854.6486428</v>
      </c>
      <c r="AD28" s="36">
        <f ca="1">T28-AD$13-AD$14+MIN(AD$13,MAX(0,((('1.Inputs'!$D$37*12*IF(2=1,'1.Inputs'!$D$38,IF(2=2,'1.Inputs'!$D$39,$E28)))*$F28*(('1.Inputs'!$D$40)+(1-'1.Inputs'!$D$40)*(1+'1.Inputs'!$D$41))*(1+$G28)^(2-1))-(('1.Inputs'!$D$37*12*IF(2=1,'1.Inputs'!$D$38,IF(2=2,'1.Inputs'!$D$39,$E28)))/(1-'1.Inputs'!$D$42)*$D28*(1+$G28)^(2-1))-('1.Inputs'!$D$37*12*IF(2=1,'1.Inputs'!$D$38,IF(2=2,'1.Inputs'!$D$39,$E28)))*'1.Inputs'!$D$43*(1+$G28)^(2-1)-'1.Inputs'!$D$44*(1+$G28)^(2-1)-('1.Inputs'!$D$20/'1.Inputs'!$D$27+'1.Inputs'!$D$23/'1.Inputs'!$D$28))))*'1.Inputs'!$D$53</f>
        <v>-323538136.18198299</v>
      </c>
      <c r="AE28" s="36">
        <f ca="1">U28-AE$13-AE$14+MIN(AE$13,MAX(0,((('1.Inputs'!$D$37*12*IF(3=1,'1.Inputs'!$D$38,IF(3=2,'1.Inputs'!$D$39,$E28)))*$F28*(('1.Inputs'!$D$40)+(1-'1.Inputs'!$D$40)*(1+'1.Inputs'!$D$41))*(1+$G28)^(3-1))-(('1.Inputs'!$D$37*12*IF(3=1,'1.Inputs'!$D$38,IF(3=2,'1.Inputs'!$D$39,$E28)))/(1-'1.Inputs'!$D$42)*$D28*(1+$G28)^(3-1))-('1.Inputs'!$D$37*12*IF(3=1,'1.Inputs'!$D$38,IF(3=2,'1.Inputs'!$D$39,$E28)))*'1.Inputs'!$D$43*(1+$G28)^(3-1)-'1.Inputs'!$D$44*(1+$G28)^(3-1)-('1.Inputs'!$D$20/'1.Inputs'!$D$27+'1.Inputs'!$D$23/'1.Inputs'!$D$28))))*'1.Inputs'!$D$53</f>
        <v>-291504661.44873083</v>
      </c>
      <c r="AF28" s="36">
        <f ca="1">V28-AF$13-AF$14+MIN(AF$13,MAX(0,((('1.Inputs'!$D$37*12*IF(4=1,'1.Inputs'!$D$38,IF(4=2,'1.Inputs'!$D$39,$E28)))*$F28*(('1.Inputs'!$D$40)+(1-'1.Inputs'!$D$40)*(1+'1.Inputs'!$D$41))*(1+$G28)^(4-1))-(('1.Inputs'!$D$37*12*IF(4=1,'1.Inputs'!$D$38,IF(4=2,'1.Inputs'!$D$39,$E28)))/(1-'1.Inputs'!$D$42)*$D28*(1+$G28)^(4-1))-('1.Inputs'!$D$37*12*IF(4=1,'1.Inputs'!$D$38,IF(4=2,'1.Inputs'!$D$39,$E28)))*'1.Inputs'!$D$43*(1+$G28)^(4-1)-'1.Inputs'!$D$44*(1+$G28)^(4-1)-('1.Inputs'!$D$20/'1.Inputs'!$D$27+'1.Inputs'!$D$23/'1.Inputs'!$D$28))))*'1.Inputs'!$D$53</f>
        <v>-75898491.145935833</v>
      </c>
      <c r="AG28" s="36">
        <f ca="1">W28-AG$13-AG$14+MIN(AG$13,MAX(0,((('1.Inputs'!$D$37*12*IF(5=1,'1.Inputs'!$D$38,IF(5=2,'1.Inputs'!$D$39,$E28)))*$F28*(('1.Inputs'!$D$40)+(1-'1.Inputs'!$D$40)*(1+'1.Inputs'!$D$41))*(1+$G28)^(5-1))-(('1.Inputs'!$D$37*12*IF(5=1,'1.Inputs'!$D$38,IF(5=2,'1.Inputs'!$D$39,$E28)))/(1-'1.Inputs'!$D$42)*$D28*(1+$G28)^(5-1))-('1.Inputs'!$D$37*12*IF(5=1,'1.Inputs'!$D$38,IF(5=2,'1.Inputs'!$D$39,$E28)))*'1.Inputs'!$D$43*(1+$G28)^(5-1)-'1.Inputs'!$D$44*(1+$G28)^(5-1)-('1.Inputs'!$D$20/'1.Inputs'!$D$27+'1.Inputs'!$D$23/'1.Inputs'!$D$28))))*'1.Inputs'!$D$53</f>
        <v>-47348621.211712062</v>
      </c>
      <c r="AH28" s="36">
        <f ca="1">X28-AH$13-AH$14+MIN(AH$13,MAX(0,((('1.Inputs'!$D$37*12*IF(6=1,'1.Inputs'!$D$38,IF(6=2,'1.Inputs'!$D$39,$E28)))*$F28*(('1.Inputs'!$D$40)+(1-'1.Inputs'!$D$40)*(1+'1.Inputs'!$D$41))*(1+$G28)^(6-1))-(('1.Inputs'!$D$37*12*IF(6=1,'1.Inputs'!$D$38,IF(6=2,'1.Inputs'!$D$39,$E28)))/(1-'1.Inputs'!$D$42)*$D28*(1+$G28)^(6-1))-('1.Inputs'!$D$37*12*IF(6=1,'1.Inputs'!$D$38,IF(6=2,'1.Inputs'!$D$39,$E28)))*'1.Inputs'!$D$43*(1+$G28)^(6-1)-'1.Inputs'!$D$44*(1+$G28)^(6-1)-('1.Inputs'!$D$20/'1.Inputs'!$D$27+'1.Inputs'!$D$23/'1.Inputs'!$D$28))))*'1.Inputs'!$D$53</f>
        <v>-18359657.750683427</v>
      </c>
      <c r="AI28" s="36">
        <f ca="1">Y28-AI$13-AI$14+MIN(AI$13,MAX(0,((('1.Inputs'!$D$37*12*IF(7=1,'1.Inputs'!$D$38,IF(7=2,'1.Inputs'!$D$39,$E28)))*$F28*(('1.Inputs'!$D$40)+(1-'1.Inputs'!$D$40)*(1+'1.Inputs'!$D$41))*(1+$G28)^(7-1))-(('1.Inputs'!$D$37*12*IF(7=1,'1.Inputs'!$D$38,IF(7=2,'1.Inputs'!$D$39,$E28)))/(1-'1.Inputs'!$D$42)*$D28*(1+$G28)^(7-1))-('1.Inputs'!$D$37*12*IF(7=1,'1.Inputs'!$D$38,IF(7=2,'1.Inputs'!$D$39,$E28)))*'1.Inputs'!$D$43*(1+$G28)^(7-1)-'1.Inputs'!$D$44*(1+$G28)^(7-1)-('1.Inputs'!$D$20/'1.Inputs'!$D$27+'1.Inputs'!$D$23/'1.Inputs'!$D$28))))*'1.Inputs'!$D$53</f>
        <v>11088993.747289062</v>
      </c>
      <c r="AJ28" s="36">
        <f ca="1">Z28-AJ$13-AJ$14+MIN(AJ$13,MAX(0,((('1.Inputs'!$D$37*12*IF(8=1,'1.Inputs'!$D$38,IF(8=2,'1.Inputs'!$D$39,$E28)))*$F28*(('1.Inputs'!$D$40)+(1-'1.Inputs'!$D$40)*(1+'1.Inputs'!$D$41))*(1+$G28)^(8-1))-(('1.Inputs'!$D$37*12*IF(8=1,'1.Inputs'!$D$38,IF(8=2,'1.Inputs'!$D$39,$E28)))/(1-'1.Inputs'!$D$42)*$D28*(1+$G28)^(8-1))-('1.Inputs'!$D$37*12*IF(8=1,'1.Inputs'!$D$38,IF(8=2,'1.Inputs'!$D$39,$E28)))*'1.Inputs'!$D$43*(1+$G28)^(8-1)-'1.Inputs'!$D$44*(1+$G28)^(8-1)-('1.Inputs'!$D$20/'1.Inputs'!$D$27+'1.Inputs'!$D$23/'1.Inputs'!$D$28))))*'1.Inputs'!$D$53</f>
        <v>287018893.7228846</v>
      </c>
      <c r="AK28" s="36">
        <f ca="1">AA28-AK$13-AK$14+MIN(AK$13,MAX(0,((('1.Inputs'!$D$37*12*IF(9=1,'1.Inputs'!$D$38,IF(9=2,'1.Inputs'!$D$39,$E28)))*$F28*(('1.Inputs'!$D$40)+(1-'1.Inputs'!$D$40)*(1+'1.Inputs'!$D$41))*(1+$G28)^(9-1))-(('1.Inputs'!$D$37*12*IF(9=1,'1.Inputs'!$D$38,IF(9=2,'1.Inputs'!$D$39,$E28)))/(1-'1.Inputs'!$D$42)*$D28*(1+$G28)^(9-1))-('1.Inputs'!$D$37*12*IF(9=1,'1.Inputs'!$D$38,IF(9=2,'1.Inputs'!$D$39,$E28)))*'1.Inputs'!$D$43*(1+$G28)^(9-1)-'1.Inputs'!$D$44*(1+$G28)^(9-1)-('1.Inputs'!$D$20/'1.Inputs'!$D$27+'1.Inputs'!$D$23/'1.Inputs'!$D$28))))*'1.Inputs'!$D$53</f>
        <v>298264613.85172027</v>
      </c>
      <c r="AL28" s="36">
        <f ca="1">AB28-AL$13-AL$14+MIN(AL$13,MAX(0,((('1.Inputs'!$D$37*12*IF(10=1,'1.Inputs'!$D$38,IF(10=2,'1.Inputs'!$D$39,$E28)))*$F28*(('1.Inputs'!$D$40)+(1-'1.Inputs'!$D$40)*(1+'1.Inputs'!$D$41))*(1+$G28)^(10-1))-(('1.Inputs'!$D$37*12*IF(10=1,'1.Inputs'!$D$38,IF(10=2,'1.Inputs'!$D$39,$E28)))/(1-'1.Inputs'!$D$42)*$D28*(1+$G28)^(10-1))-('1.Inputs'!$D$37*12*IF(10=1,'1.Inputs'!$D$38,IF(10=2,'1.Inputs'!$D$39,$E28)))*'1.Inputs'!$D$43*(1+$G28)^(10-1)-'1.Inputs'!$D$44*(1+$G28)^(10-1)-('1.Inputs'!$D$20/'1.Inputs'!$D$27+'1.Inputs'!$D$23/'1.Inputs'!$D$28))))*'1.Inputs'!$D$53+'1.Inputs'!$D$35</f>
        <v>3723869011.3766246</v>
      </c>
      <c r="AM28" s="48">
        <f ca="1">R28+NPV('1.Inputs'!$D$55,S28:AB28)</f>
        <v>-1237416659.9304872</v>
      </c>
      <c r="AN28" s="48">
        <f ca="1">-('1.Inputs'!$D$24*(1-'1.Inputs'!$D$31)+'1.Inputs'!$D$35)+NPV('1.Inputs'!$D$54,AC28:AL28)</f>
        <v>-2131855324.1145868</v>
      </c>
      <c r="AO28" s="36">
        <f t="shared" ca="1" si="5"/>
        <v>-6.1472754379989345</v>
      </c>
      <c r="AP28" s="36">
        <f t="shared" ca="1" si="6"/>
        <v>0.12813856339245216</v>
      </c>
      <c r="AQ28" s="36">
        <f ca="1">'1.Inputs'!$D$35+MIN(SUM($AC28:AC28),SUM($AC28:AD28),SUM($AC28:AE28),SUM($AC28:AF28),SUM($AC28:AG28),SUM($AC28:AH28),SUM($AC28:AI28),SUM($AC28:AJ28),SUM($AC28:AK28),SUM($AC28:AL28))</f>
        <v>-1011587422.3876877</v>
      </c>
      <c r="AR28" s="36">
        <f ca="1">IF(AP28&lt;'1.Inputs'!$D$57,1,0)</f>
        <v>1</v>
      </c>
      <c r="AS28" s="36">
        <f t="shared" ca="1" si="7"/>
        <v>1</v>
      </c>
      <c r="AV28" s="30" t="s">
        <v>392</v>
      </c>
      <c r="AY28" s="51">
        <f ca="1">AVERAGE(AO16:AO515)</f>
        <v>-4.1205333249240326</v>
      </c>
    </row>
    <row r="29" spans="2:60" ht="15" customHeight="1" x14ac:dyDescent="0.25">
      <c r="B29" s="36">
        <v>14</v>
      </c>
      <c r="C29" s="36">
        <f t="shared" ca="1" si="0"/>
        <v>0.43348260098172731</v>
      </c>
      <c r="D29" s="36">
        <f t="shared" ca="1" si="1"/>
        <v>17380.284316007255</v>
      </c>
      <c r="E29" s="47">
        <f t="shared" ca="1" si="2"/>
        <v>0.81960320159760358</v>
      </c>
      <c r="F29" s="36">
        <f t="shared" ca="1" si="3"/>
        <v>30326.401173753922</v>
      </c>
      <c r="G29" s="36">
        <f t="shared" ca="1" si="4"/>
        <v>4.8697439236240654E-2</v>
      </c>
      <c r="H29" s="36">
        <f ca="1">((('1.Inputs'!$D$37*12*IF(1=1,'1.Inputs'!$D$38,IF(1=2,'1.Inputs'!$D$39,$E29)))*$F29*(('1.Inputs'!$D$40)+(1-'1.Inputs'!$D$40)*(1+'1.Inputs'!$D$41))*(1+$G29)^(1-1))*'1.Inputs'!$D$47+(('1.Inputs'!$D$37*12*IF(1=1,'1.Inputs'!$D$38,IF(1=2,'1.Inputs'!$D$39,$E29)))/(1-'1.Inputs'!$D$42)*$D29*(1+$G29)^(1-1))*('1.Inputs'!$D$48-'1.Inputs'!$D$49))/'1.Inputs'!$D$51</f>
        <v>794386650.03450215</v>
      </c>
      <c r="I29" s="36">
        <f ca="1">((('1.Inputs'!$D$37*12*IF(2=1,'1.Inputs'!$D$38,IF(2=2,'1.Inputs'!$D$39,$E29)))*$F29*(('1.Inputs'!$D$40)+(1-'1.Inputs'!$D$40)*(1+'1.Inputs'!$D$41))*(1+$G29)^(2-1))*'1.Inputs'!$D$47+(('1.Inputs'!$D$37*12*IF(2=1,'1.Inputs'!$D$38,IF(2=2,'1.Inputs'!$D$39,$E29)))/(1-'1.Inputs'!$D$42)*$D29*(1+$G29)^(2-1))*('1.Inputs'!$D$48-'1.Inputs'!$D$49))/'1.Inputs'!$D$51</f>
        <v>1166299743.9164932</v>
      </c>
      <c r="J29" s="36">
        <f ca="1">((('1.Inputs'!$D$37*12*IF(3=1,'1.Inputs'!$D$38,IF(3=2,'1.Inputs'!$D$39,$E29)))*$F29*(('1.Inputs'!$D$40)+(1-'1.Inputs'!$D$40)*(1+'1.Inputs'!$D$41))*(1+$G29)^(3-1))*'1.Inputs'!$D$47+(('1.Inputs'!$D$37*12*IF(3=1,'1.Inputs'!$D$38,IF(3=2,'1.Inputs'!$D$39,$E29)))/(1-'1.Inputs'!$D$42)*$D29*(1+$G29)^(3-1))*('1.Inputs'!$D$48-'1.Inputs'!$D$49))/'1.Inputs'!$D$51</f>
        <v>1432075760.8515666</v>
      </c>
      <c r="K29" s="36">
        <f ca="1">((('1.Inputs'!$D$37*12*IF(4=1,'1.Inputs'!$D$38,IF(4=2,'1.Inputs'!$D$39,$E29)))*$F29*(('1.Inputs'!$D$40)+(1-'1.Inputs'!$D$40)*(1+'1.Inputs'!$D$41))*(1+$G29)^(4-1))*'1.Inputs'!$D$47+(('1.Inputs'!$D$37*12*IF(4=1,'1.Inputs'!$D$38,IF(4=2,'1.Inputs'!$D$39,$E29)))/(1-'1.Inputs'!$D$42)*$D29*(1+$G29)^(4-1))*('1.Inputs'!$D$48-'1.Inputs'!$D$49))/'1.Inputs'!$D$51</f>
        <v>1501814183.1973288</v>
      </c>
      <c r="L29" s="36">
        <f ca="1">((('1.Inputs'!$D$37*12*IF(5=1,'1.Inputs'!$D$38,IF(5=2,'1.Inputs'!$D$39,$E29)))*$F29*(('1.Inputs'!$D$40)+(1-'1.Inputs'!$D$40)*(1+'1.Inputs'!$D$41))*(1+$G29)^(5-1))*'1.Inputs'!$D$47+(('1.Inputs'!$D$37*12*IF(5=1,'1.Inputs'!$D$38,IF(5=2,'1.Inputs'!$D$39,$E29)))/(1-'1.Inputs'!$D$42)*$D29*(1+$G29)^(5-1))*('1.Inputs'!$D$48-'1.Inputs'!$D$49))/'1.Inputs'!$D$51</f>
        <v>1574948688.1277051</v>
      </c>
      <c r="M29" s="36">
        <f ca="1">((('1.Inputs'!$D$37*12*IF(6=1,'1.Inputs'!$D$38,IF(6=2,'1.Inputs'!$D$39,$E29)))*$F29*(('1.Inputs'!$D$40)+(1-'1.Inputs'!$D$40)*(1+'1.Inputs'!$D$41))*(1+$G29)^(6-1))*'1.Inputs'!$D$47+(('1.Inputs'!$D$37*12*IF(6=1,'1.Inputs'!$D$38,IF(6=2,'1.Inputs'!$D$39,$E29)))/(1-'1.Inputs'!$D$42)*$D29*(1+$G29)^(6-1))*('1.Inputs'!$D$48-'1.Inputs'!$D$49))/'1.Inputs'!$D$51</f>
        <v>1651644656.1680014</v>
      </c>
      <c r="N29" s="36">
        <f ca="1">((('1.Inputs'!$D$37*12*IF(7=1,'1.Inputs'!$D$38,IF(7=2,'1.Inputs'!$D$39,$E29)))*$F29*(('1.Inputs'!$D$40)+(1-'1.Inputs'!$D$40)*(1+'1.Inputs'!$D$41))*(1+$G29)^(7-1))*'1.Inputs'!$D$47+(('1.Inputs'!$D$37*12*IF(7=1,'1.Inputs'!$D$38,IF(7=2,'1.Inputs'!$D$39,$E29)))/(1-'1.Inputs'!$D$42)*$D29*(1+$G29)^(7-1))*('1.Inputs'!$D$48-'1.Inputs'!$D$49))/'1.Inputs'!$D$51</f>
        <v>1732075521.4516046</v>
      </c>
      <c r="O29" s="36">
        <f ca="1">((('1.Inputs'!$D$37*12*IF(8=1,'1.Inputs'!$D$38,IF(8=2,'1.Inputs'!$D$39,$E29)))*$F29*(('1.Inputs'!$D$40)+(1-'1.Inputs'!$D$40)*(1+'1.Inputs'!$D$41))*(1+$G29)^(8-1))*'1.Inputs'!$D$47+(('1.Inputs'!$D$37*12*IF(8=1,'1.Inputs'!$D$38,IF(8=2,'1.Inputs'!$D$39,$E29)))/(1-'1.Inputs'!$D$42)*$D29*(1+$G29)^(8-1))*('1.Inputs'!$D$48-'1.Inputs'!$D$49))/'1.Inputs'!$D$51</f>
        <v>1816423163.9100738</v>
      </c>
      <c r="P29" s="36">
        <f ca="1">((('1.Inputs'!$D$37*12*IF(9=1,'1.Inputs'!$D$38,IF(9=2,'1.Inputs'!$D$39,$E29)))*$F29*(('1.Inputs'!$D$40)+(1-'1.Inputs'!$D$40)*(1+'1.Inputs'!$D$41))*(1+$G29)^(9-1))*'1.Inputs'!$D$47+(('1.Inputs'!$D$37*12*IF(9=1,'1.Inputs'!$D$38,IF(9=2,'1.Inputs'!$D$39,$E29)))/(1-'1.Inputs'!$D$42)*$D29*(1+$G29)^(9-1))*('1.Inputs'!$D$48-'1.Inputs'!$D$49))/'1.Inputs'!$D$51</f>
        <v>1904878320.5618846</v>
      </c>
      <c r="Q29" s="36">
        <f ca="1">((('1.Inputs'!$D$37*12*IF(10=1,'1.Inputs'!$D$38,IF(10=2,'1.Inputs'!$D$39,$E29)))*$F29*(('1.Inputs'!$D$40)+(1-'1.Inputs'!$D$40)*(1+'1.Inputs'!$D$41))*(1+$G29)^(10-1))*'1.Inputs'!$D$47+(('1.Inputs'!$D$37*12*IF(10=1,'1.Inputs'!$D$38,IF(10=2,'1.Inputs'!$D$39,$E29)))/(1-'1.Inputs'!$D$42)*$D29*(1+$G29)^(10-1))*('1.Inputs'!$D$48-'1.Inputs'!$D$49))/'1.Inputs'!$D$51</f>
        <v>1997641016.8298795</v>
      </c>
      <c r="R29" s="36">
        <f>-'1.Inputs'!$D$24</f>
        <v>-2050000000</v>
      </c>
      <c r="S29" s="36">
        <f ca="1">((('1.Inputs'!$D$37*12*IF(1=1,'1.Inputs'!$D$38,IF(1=2,'1.Inputs'!$D$39,$E29)))*$F29*(('1.Inputs'!$D$40)+(1-'1.Inputs'!$D$40)*(1+'1.Inputs'!$D$41))*(1+$G29)^(1-1))-(('1.Inputs'!$D$37*12*IF(1=1,'1.Inputs'!$D$38,IF(1=2,'1.Inputs'!$D$39,$E29)))/(1-'1.Inputs'!$D$42)*$D29*(1+$G29)^(1-1))-('1.Inputs'!$D$37*12*IF(1=1,'1.Inputs'!$D$38,IF(1=2,'1.Inputs'!$D$39,$E29)))*'1.Inputs'!$D$43*(1+$G29)^(1-1)-'1.Inputs'!$D$44*(1+$G29)^(1-1)-('1.Inputs'!$D$20/'1.Inputs'!$D$27+'1.Inputs'!$D$23/'1.Inputs'!$D$28))-MAX(0,((('1.Inputs'!$D$37*12*IF(1=1,'1.Inputs'!$D$38,IF(1=2,'1.Inputs'!$D$39,$E29)))*$F29*(('1.Inputs'!$D$40)+(1-'1.Inputs'!$D$40)*(1+'1.Inputs'!$D$41))*(1+$G29)^(1-1))-(('1.Inputs'!$D$37*12*IF(1=1,'1.Inputs'!$D$38,IF(1=2,'1.Inputs'!$D$39,$E29)))/(1-'1.Inputs'!$D$42)*$D29*(1+$G29)^(1-1))-('1.Inputs'!$D$37*12*IF(1=1,'1.Inputs'!$D$38,IF(1=2,'1.Inputs'!$D$39,$E29)))*'1.Inputs'!$D$43*(1+$G29)^(1-1)-'1.Inputs'!$D$44*(1+$G29)^(1-1)-('1.Inputs'!$D$20/'1.Inputs'!$D$27+'1.Inputs'!$D$23/'1.Inputs'!$D$28)))*'1.Inputs'!$D$53+('1.Inputs'!$D$20/'1.Inputs'!$D$27+'1.Inputs'!$D$23/'1.Inputs'!$D$28)-H29</f>
        <v>-394186911.01056242</v>
      </c>
      <c r="T29" s="36">
        <f ca="1">((('1.Inputs'!$D$37*12*IF(2=1,'1.Inputs'!$D$38,IF(2=2,'1.Inputs'!$D$39,$E29)))*$F29*(('1.Inputs'!$D$40)+(1-'1.Inputs'!$D$40)*(1+'1.Inputs'!$D$41))*(1+$G29)^(2-1))-(('1.Inputs'!$D$37*12*IF(2=1,'1.Inputs'!$D$38,IF(2=2,'1.Inputs'!$D$39,$E29)))/(1-'1.Inputs'!$D$42)*$D29*(1+$G29)^(2-1))-('1.Inputs'!$D$37*12*IF(2=1,'1.Inputs'!$D$38,IF(2=2,'1.Inputs'!$D$39,$E29)))*'1.Inputs'!$D$43*(1+$G29)^(2-1)-'1.Inputs'!$D$44*(1+$G29)^(2-1)-('1.Inputs'!$D$20/'1.Inputs'!$D$27+'1.Inputs'!$D$23/'1.Inputs'!$D$28))-MAX(0,((('1.Inputs'!$D$37*12*IF(2=1,'1.Inputs'!$D$38,IF(2=2,'1.Inputs'!$D$39,$E29)))*$F29*(('1.Inputs'!$D$40)+(1-'1.Inputs'!$D$40)*(1+'1.Inputs'!$D$41))*(1+$G29)^(2-1))-(('1.Inputs'!$D$37*12*IF(2=1,'1.Inputs'!$D$38,IF(2=2,'1.Inputs'!$D$39,$E29)))/(1-'1.Inputs'!$D$42)*$D29*(1+$G29)^(2-1))-('1.Inputs'!$D$37*12*IF(2=1,'1.Inputs'!$D$38,IF(2=2,'1.Inputs'!$D$39,$E29)))*'1.Inputs'!$D$43*(1+$G29)^(2-1)-'1.Inputs'!$D$44*(1+$G29)^(2-1)-('1.Inputs'!$D$20/'1.Inputs'!$D$27+'1.Inputs'!$D$23/'1.Inputs'!$D$28)))*'1.Inputs'!$D$53+('1.Inputs'!$D$20/'1.Inputs'!$D$27+'1.Inputs'!$D$23/'1.Inputs'!$D$28)-(I29-H29)</f>
        <v>438924589.39019597</v>
      </c>
      <c r="U29" s="36">
        <f ca="1">((('1.Inputs'!$D$37*12*IF(3=1,'1.Inputs'!$D$38,IF(3=2,'1.Inputs'!$D$39,$E29)))*$F29*(('1.Inputs'!$D$40)+(1-'1.Inputs'!$D$40)*(1+'1.Inputs'!$D$41))*(1+$G29)^(3-1))-(('1.Inputs'!$D$37*12*IF(3=1,'1.Inputs'!$D$38,IF(3=2,'1.Inputs'!$D$39,$E29)))/(1-'1.Inputs'!$D$42)*$D29*(1+$G29)^(3-1))-('1.Inputs'!$D$37*12*IF(3=1,'1.Inputs'!$D$38,IF(3=2,'1.Inputs'!$D$39,$E29)))*'1.Inputs'!$D$43*(1+$G29)^(3-1)-'1.Inputs'!$D$44*(1+$G29)^(3-1)-('1.Inputs'!$D$20/'1.Inputs'!$D$27+'1.Inputs'!$D$23/'1.Inputs'!$D$28))-MAX(0,((('1.Inputs'!$D$37*12*IF(3=1,'1.Inputs'!$D$38,IF(3=2,'1.Inputs'!$D$39,$E29)))*$F29*(('1.Inputs'!$D$40)+(1-'1.Inputs'!$D$40)*(1+'1.Inputs'!$D$41))*(1+$G29)^(3-1))-(('1.Inputs'!$D$37*12*IF(3=1,'1.Inputs'!$D$38,IF(3=2,'1.Inputs'!$D$39,$E29)))/(1-'1.Inputs'!$D$42)*$D29*(1+$G29)^(3-1))-('1.Inputs'!$D$37*12*IF(3=1,'1.Inputs'!$D$38,IF(3=2,'1.Inputs'!$D$39,$E29)))*'1.Inputs'!$D$43*(1+$G29)^(3-1)-'1.Inputs'!$D$44*(1+$G29)^(3-1)-('1.Inputs'!$D$20/'1.Inputs'!$D$27+'1.Inputs'!$D$23/'1.Inputs'!$D$28)))*'1.Inputs'!$D$53+('1.Inputs'!$D$20/'1.Inputs'!$D$27+'1.Inputs'!$D$23/'1.Inputs'!$D$28)-(J29-I29)</f>
        <v>828993943.44664645</v>
      </c>
      <c r="V29" s="36">
        <f ca="1">((('1.Inputs'!$D$37*12*IF(4=1,'1.Inputs'!$D$38,IF(4=2,'1.Inputs'!$D$39,$E29)))*$F29*(('1.Inputs'!$D$40)+(1-'1.Inputs'!$D$40)*(1+'1.Inputs'!$D$41))*(1+$G29)^(4-1))-(('1.Inputs'!$D$37*12*IF(4=1,'1.Inputs'!$D$38,IF(4=2,'1.Inputs'!$D$39,$E29)))/(1-'1.Inputs'!$D$42)*$D29*(1+$G29)^(4-1))-('1.Inputs'!$D$37*12*IF(4=1,'1.Inputs'!$D$38,IF(4=2,'1.Inputs'!$D$39,$E29)))*'1.Inputs'!$D$43*(1+$G29)^(4-1)-'1.Inputs'!$D$44*(1+$G29)^(4-1)-('1.Inputs'!$D$20/'1.Inputs'!$D$27+'1.Inputs'!$D$23/'1.Inputs'!$D$28))-MAX(0,((('1.Inputs'!$D$37*12*IF(4=1,'1.Inputs'!$D$38,IF(4=2,'1.Inputs'!$D$39,$E29)))*$F29*(('1.Inputs'!$D$40)+(1-'1.Inputs'!$D$40)*(1+'1.Inputs'!$D$41))*(1+$G29)^(4-1))-(('1.Inputs'!$D$37*12*IF(4=1,'1.Inputs'!$D$38,IF(4=2,'1.Inputs'!$D$39,$E29)))/(1-'1.Inputs'!$D$42)*$D29*(1+$G29)^(4-1))-('1.Inputs'!$D$37*12*IF(4=1,'1.Inputs'!$D$38,IF(4=2,'1.Inputs'!$D$39,$E29)))*'1.Inputs'!$D$43*(1+$G29)^(4-1)-'1.Inputs'!$D$44*(1+$G29)^(4-1)-('1.Inputs'!$D$20/'1.Inputs'!$D$27+'1.Inputs'!$D$23/'1.Inputs'!$D$28)))*'1.Inputs'!$D$53+('1.Inputs'!$D$20/'1.Inputs'!$D$27+'1.Inputs'!$D$23/'1.Inputs'!$D$28)-(K29-J29)</f>
        <v>1076043077.6553955</v>
      </c>
      <c r="W29" s="36">
        <f ca="1">((('1.Inputs'!$D$37*12*IF(5=1,'1.Inputs'!$D$38,IF(5=2,'1.Inputs'!$D$39,$E29)))*$F29*(('1.Inputs'!$D$40)+(1-'1.Inputs'!$D$40)*(1+'1.Inputs'!$D$41))*(1+$G29)^(5-1))-(('1.Inputs'!$D$37*12*IF(5=1,'1.Inputs'!$D$38,IF(5=2,'1.Inputs'!$D$39,$E29)))/(1-'1.Inputs'!$D$42)*$D29*(1+$G29)^(5-1))-('1.Inputs'!$D$37*12*IF(5=1,'1.Inputs'!$D$38,IF(5=2,'1.Inputs'!$D$39,$E29)))*'1.Inputs'!$D$43*(1+$G29)^(5-1)-'1.Inputs'!$D$44*(1+$G29)^(5-1)-('1.Inputs'!$D$20/'1.Inputs'!$D$27+'1.Inputs'!$D$23/'1.Inputs'!$D$28))-MAX(0,((('1.Inputs'!$D$37*12*IF(5=1,'1.Inputs'!$D$38,IF(5=2,'1.Inputs'!$D$39,$E29)))*$F29*(('1.Inputs'!$D$40)+(1-'1.Inputs'!$D$40)*(1+'1.Inputs'!$D$41))*(1+$G29)^(5-1))-(('1.Inputs'!$D$37*12*IF(5=1,'1.Inputs'!$D$38,IF(5=2,'1.Inputs'!$D$39,$E29)))/(1-'1.Inputs'!$D$42)*$D29*(1+$G29)^(5-1))-('1.Inputs'!$D$37*12*IF(5=1,'1.Inputs'!$D$38,IF(5=2,'1.Inputs'!$D$39,$E29)))*'1.Inputs'!$D$43*(1+$G29)^(5-1)-'1.Inputs'!$D$44*(1+$G29)^(5-1)-('1.Inputs'!$D$20/'1.Inputs'!$D$27+'1.Inputs'!$D$23/'1.Inputs'!$D$28)))*'1.Inputs'!$D$53+('1.Inputs'!$D$20/'1.Inputs'!$D$27+'1.Inputs'!$D$23/'1.Inputs'!$D$28)-(L29-K29)</f>
        <v>1126142666.0411847</v>
      </c>
      <c r="X29" s="36">
        <f ca="1">((('1.Inputs'!$D$37*12*IF(6=1,'1.Inputs'!$D$38,IF(6=2,'1.Inputs'!$D$39,$E29)))*$F29*(('1.Inputs'!$D$40)+(1-'1.Inputs'!$D$40)*(1+'1.Inputs'!$D$41))*(1+$G29)^(6-1))-(('1.Inputs'!$D$37*12*IF(6=1,'1.Inputs'!$D$38,IF(6=2,'1.Inputs'!$D$39,$E29)))/(1-'1.Inputs'!$D$42)*$D29*(1+$G29)^(6-1))-('1.Inputs'!$D$37*12*IF(6=1,'1.Inputs'!$D$38,IF(6=2,'1.Inputs'!$D$39,$E29)))*'1.Inputs'!$D$43*(1+$G29)^(6-1)-'1.Inputs'!$D$44*(1+$G29)^(6-1)-('1.Inputs'!$D$20/'1.Inputs'!$D$27+'1.Inputs'!$D$23/'1.Inputs'!$D$28))-MAX(0,((('1.Inputs'!$D$37*12*IF(6=1,'1.Inputs'!$D$38,IF(6=2,'1.Inputs'!$D$39,$E29)))*$F29*(('1.Inputs'!$D$40)+(1-'1.Inputs'!$D$40)*(1+'1.Inputs'!$D$41))*(1+$G29)^(6-1))-(('1.Inputs'!$D$37*12*IF(6=1,'1.Inputs'!$D$38,IF(6=2,'1.Inputs'!$D$39,$E29)))/(1-'1.Inputs'!$D$42)*$D29*(1+$G29)^(6-1))-('1.Inputs'!$D$37*12*IF(6=1,'1.Inputs'!$D$38,IF(6=2,'1.Inputs'!$D$39,$E29)))*'1.Inputs'!$D$43*(1+$G29)^(6-1)-'1.Inputs'!$D$44*(1+$G29)^(6-1)-('1.Inputs'!$D$20/'1.Inputs'!$D$27+'1.Inputs'!$D$23/'1.Inputs'!$D$28)))*'1.Inputs'!$D$53+('1.Inputs'!$D$20/'1.Inputs'!$D$27+'1.Inputs'!$D$23/'1.Inputs'!$D$28)-(M29-L29)</f>
        <v>1178681976.0881507</v>
      </c>
      <c r="Y29" s="36">
        <f ca="1">((('1.Inputs'!$D$37*12*IF(7=1,'1.Inputs'!$D$38,IF(7=2,'1.Inputs'!$D$39,$E29)))*$F29*(('1.Inputs'!$D$40)+(1-'1.Inputs'!$D$40)*(1+'1.Inputs'!$D$41))*(1+$G29)^(7-1))-(('1.Inputs'!$D$37*12*IF(7=1,'1.Inputs'!$D$38,IF(7=2,'1.Inputs'!$D$39,$E29)))/(1-'1.Inputs'!$D$42)*$D29*(1+$G29)^(7-1))-('1.Inputs'!$D$37*12*IF(7=1,'1.Inputs'!$D$38,IF(7=2,'1.Inputs'!$D$39,$E29)))*'1.Inputs'!$D$43*(1+$G29)^(7-1)-'1.Inputs'!$D$44*(1+$G29)^(7-1)-('1.Inputs'!$D$20/'1.Inputs'!$D$27+'1.Inputs'!$D$23/'1.Inputs'!$D$28))-MAX(0,((('1.Inputs'!$D$37*12*IF(7=1,'1.Inputs'!$D$38,IF(7=2,'1.Inputs'!$D$39,$E29)))*$F29*(('1.Inputs'!$D$40)+(1-'1.Inputs'!$D$40)*(1+'1.Inputs'!$D$41))*(1+$G29)^(7-1))-(('1.Inputs'!$D$37*12*IF(7=1,'1.Inputs'!$D$38,IF(7=2,'1.Inputs'!$D$39,$E29)))/(1-'1.Inputs'!$D$42)*$D29*(1+$G29)^(7-1))-('1.Inputs'!$D$37*12*IF(7=1,'1.Inputs'!$D$38,IF(7=2,'1.Inputs'!$D$39,$E29)))*'1.Inputs'!$D$43*(1+$G29)^(7-1)-'1.Inputs'!$D$44*(1+$G29)^(7-1)-('1.Inputs'!$D$20/'1.Inputs'!$D$27+'1.Inputs'!$D$23/'1.Inputs'!$D$28)))*'1.Inputs'!$D$53+('1.Inputs'!$D$20/'1.Inputs'!$D$27+'1.Inputs'!$D$23/'1.Inputs'!$D$28)-(N29-M29)</f>
        <v>1233779815.9936435</v>
      </c>
      <c r="Z29" s="36">
        <f ca="1">((('1.Inputs'!$D$37*12*IF(8=1,'1.Inputs'!$D$38,IF(8=2,'1.Inputs'!$D$39,$E29)))*$F29*(('1.Inputs'!$D$40)+(1-'1.Inputs'!$D$40)*(1+'1.Inputs'!$D$41))*(1+$G29)^(8-1))-(('1.Inputs'!$D$37*12*IF(8=1,'1.Inputs'!$D$38,IF(8=2,'1.Inputs'!$D$39,$E29)))/(1-'1.Inputs'!$D$42)*$D29*(1+$G29)^(8-1))-('1.Inputs'!$D$37*12*IF(8=1,'1.Inputs'!$D$38,IF(8=2,'1.Inputs'!$D$39,$E29)))*'1.Inputs'!$D$43*(1+$G29)^(8-1)-'1.Inputs'!$D$44*(1+$G29)^(8-1)-('1.Inputs'!$D$20/'1.Inputs'!$D$27+'1.Inputs'!$D$23/'1.Inputs'!$D$28))-MAX(0,((('1.Inputs'!$D$37*12*IF(8=1,'1.Inputs'!$D$38,IF(8=2,'1.Inputs'!$D$39,$E29)))*$F29*(('1.Inputs'!$D$40)+(1-'1.Inputs'!$D$40)*(1+'1.Inputs'!$D$41))*(1+$G29)^(8-1))-(('1.Inputs'!$D$37*12*IF(8=1,'1.Inputs'!$D$38,IF(8=2,'1.Inputs'!$D$39,$E29)))/(1-'1.Inputs'!$D$42)*$D29*(1+$G29)^(8-1))-('1.Inputs'!$D$37*12*IF(8=1,'1.Inputs'!$D$38,IF(8=2,'1.Inputs'!$D$39,$E29)))*'1.Inputs'!$D$43*(1+$G29)^(8-1)-'1.Inputs'!$D$44*(1+$G29)^(8-1)-('1.Inputs'!$D$20/'1.Inputs'!$D$27+'1.Inputs'!$D$23/'1.Inputs'!$D$28)))*'1.Inputs'!$D$53+('1.Inputs'!$D$20/'1.Inputs'!$D$27+'1.Inputs'!$D$23/'1.Inputs'!$D$28)-(O29-N29)</f>
        <v>1291560779.6099813</v>
      </c>
      <c r="AA29" s="36">
        <f ca="1">((('1.Inputs'!$D$37*12*IF(9=1,'1.Inputs'!$D$38,IF(9=2,'1.Inputs'!$D$39,$E29)))*$F29*(('1.Inputs'!$D$40)+(1-'1.Inputs'!$D$40)*(1+'1.Inputs'!$D$41))*(1+$G29)^(9-1))-(('1.Inputs'!$D$37*12*IF(9=1,'1.Inputs'!$D$38,IF(9=2,'1.Inputs'!$D$39,$E29)))/(1-'1.Inputs'!$D$42)*$D29*(1+$G29)^(9-1))-('1.Inputs'!$D$37*12*IF(9=1,'1.Inputs'!$D$38,IF(9=2,'1.Inputs'!$D$39,$E29)))*'1.Inputs'!$D$43*(1+$G29)^(9-1)-'1.Inputs'!$D$44*(1+$G29)^(9-1)-('1.Inputs'!$D$20/'1.Inputs'!$D$27+'1.Inputs'!$D$23/'1.Inputs'!$D$28))-MAX(0,((('1.Inputs'!$D$37*12*IF(9=1,'1.Inputs'!$D$38,IF(9=2,'1.Inputs'!$D$39,$E29)))*$F29*(('1.Inputs'!$D$40)+(1-'1.Inputs'!$D$40)*(1+'1.Inputs'!$D$41))*(1+$G29)^(9-1))-(('1.Inputs'!$D$37*12*IF(9=1,'1.Inputs'!$D$38,IF(9=2,'1.Inputs'!$D$39,$E29)))/(1-'1.Inputs'!$D$42)*$D29*(1+$G29)^(9-1))-('1.Inputs'!$D$37*12*IF(9=1,'1.Inputs'!$D$38,IF(9=2,'1.Inputs'!$D$39,$E29)))*'1.Inputs'!$D$43*(1+$G29)^(9-1)-'1.Inputs'!$D$44*(1+$G29)^(9-1)-('1.Inputs'!$D$20/'1.Inputs'!$D$27+'1.Inputs'!$D$23/'1.Inputs'!$D$28)))*'1.Inputs'!$D$53+('1.Inputs'!$D$20/'1.Inputs'!$D$27+'1.Inputs'!$D$23/'1.Inputs'!$D$28)-(P29-O29)</f>
        <v>1352155528.1910374</v>
      </c>
      <c r="AB29" s="36">
        <f ca="1">((('1.Inputs'!$D$37*12*IF(10=1,'1.Inputs'!$D$38,IF(10=2,'1.Inputs'!$D$39,$E29)))*$F29*(('1.Inputs'!$D$40)+(1-'1.Inputs'!$D$40)*(1+'1.Inputs'!$D$41))*(1+$G29)^(10-1))-(('1.Inputs'!$D$37*12*IF(10=1,'1.Inputs'!$D$38,IF(10=2,'1.Inputs'!$D$39,$E29)))/(1-'1.Inputs'!$D$42)*$D29*(1+$G29)^(10-1))-('1.Inputs'!$D$37*12*IF(10=1,'1.Inputs'!$D$38,IF(10=2,'1.Inputs'!$D$39,$E29)))*'1.Inputs'!$D$43*(1+$G29)^(10-1)-'1.Inputs'!$D$44*(1+$G29)^(10-1)-('1.Inputs'!$D$20/'1.Inputs'!$D$27+'1.Inputs'!$D$23/'1.Inputs'!$D$28))-MAX(0,((('1.Inputs'!$D$37*12*IF(10=1,'1.Inputs'!$D$38,IF(10=2,'1.Inputs'!$D$39,$E29)))*$F29*(('1.Inputs'!$D$40)+(1-'1.Inputs'!$D$40)*(1+'1.Inputs'!$D$41))*(1+$G29)^(10-1))-(('1.Inputs'!$D$37*12*IF(10=1,'1.Inputs'!$D$38,IF(10=2,'1.Inputs'!$D$39,$E29)))/(1-'1.Inputs'!$D$42)*$D29*(1+$G29)^(10-1))-('1.Inputs'!$D$37*12*IF(10=1,'1.Inputs'!$D$38,IF(10=2,'1.Inputs'!$D$39,$E29)))*'1.Inputs'!$D$43*(1+$G29)^(10-1)-'1.Inputs'!$D$44*(1+$G29)^(10-1)-('1.Inputs'!$D$20/'1.Inputs'!$D$27+'1.Inputs'!$D$23/'1.Inputs'!$D$28)))*'1.Inputs'!$D$53+('1.Inputs'!$D$20/'1.Inputs'!$D$27+'1.Inputs'!$D$23/'1.Inputs'!$D$28)-(Q29-P29)+(('1.Inputs'!$D$20+'1.Inputs'!$D$23-('1.Inputs'!$D$20/'1.Inputs'!$D$27+'1.Inputs'!$D$23/'1.Inputs'!$D$28)*'1.Inputs'!$D$10)*'1.Inputs'!$D$60+'1.Inputs'!$D$19*'1.Inputs'!$D$59+Q29)</f>
        <v>4113342102.6890345</v>
      </c>
      <c r="AC29" s="36">
        <f ca="1">S29-AC$13-AC$14+MIN(AC$13,MAX(0,((('1.Inputs'!$D$37*12*IF(1=1,'1.Inputs'!$D$38,IF(1=2,'1.Inputs'!$D$39,$E29)))*$F29*(('1.Inputs'!$D$40)+(1-'1.Inputs'!$D$40)*(1+'1.Inputs'!$D$41))*(1+$G29)^(1-1))-(('1.Inputs'!$D$37*12*IF(1=1,'1.Inputs'!$D$38,IF(1=2,'1.Inputs'!$D$39,$E29)))/(1-'1.Inputs'!$D$42)*$D29*(1+$G29)^(1-1))-('1.Inputs'!$D$37*12*IF(1=1,'1.Inputs'!$D$38,IF(1=2,'1.Inputs'!$D$39,$E29)))*'1.Inputs'!$D$43*(1+$G29)^(1-1)-'1.Inputs'!$D$44*(1+$G29)^(1-1)-('1.Inputs'!$D$20/'1.Inputs'!$D$27+'1.Inputs'!$D$23/'1.Inputs'!$D$28))))*'1.Inputs'!$D$53</f>
        <v>-490126911.01056242</v>
      </c>
      <c r="AD29" s="36">
        <f ca="1">T29-AD$13-AD$14+MIN(AD$13,MAX(0,((('1.Inputs'!$D$37*12*IF(2=1,'1.Inputs'!$D$38,IF(2=2,'1.Inputs'!$D$39,$E29)))*$F29*(('1.Inputs'!$D$40)+(1-'1.Inputs'!$D$40)*(1+'1.Inputs'!$D$41))*(1+$G29)^(2-1))-(('1.Inputs'!$D$37*12*IF(2=1,'1.Inputs'!$D$38,IF(2=2,'1.Inputs'!$D$39,$E29)))/(1-'1.Inputs'!$D$42)*$D29*(1+$G29)^(2-1))-('1.Inputs'!$D$37*12*IF(2=1,'1.Inputs'!$D$38,IF(2=2,'1.Inputs'!$D$39,$E29)))*'1.Inputs'!$D$43*(1+$G29)^(2-1)-'1.Inputs'!$D$44*(1+$G29)^(2-1)-('1.Inputs'!$D$20/'1.Inputs'!$D$27+'1.Inputs'!$D$23/'1.Inputs'!$D$28))))*'1.Inputs'!$D$53</f>
        <v>342984589.39019597</v>
      </c>
      <c r="AE29" s="36">
        <f ca="1">U29-AE$13-AE$14+MIN(AE$13,MAX(0,((('1.Inputs'!$D$37*12*IF(3=1,'1.Inputs'!$D$38,IF(3=2,'1.Inputs'!$D$39,$E29)))*$F29*(('1.Inputs'!$D$40)+(1-'1.Inputs'!$D$40)*(1+'1.Inputs'!$D$41))*(1+$G29)^(3-1))-(('1.Inputs'!$D$37*12*IF(3=1,'1.Inputs'!$D$38,IF(3=2,'1.Inputs'!$D$39,$E29)))/(1-'1.Inputs'!$D$42)*$D29*(1+$G29)^(3-1))-('1.Inputs'!$D$37*12*IF(3=1,'1.Inputs'!$D$38,IF(3=2,'1.Inputs'!$D$39,$E29)))*'1.Inputs'!$D$43*(1+$G29)^(3-1)-'1.Inputs'!$D$44*(1+$G29)^(3-1)-('1.Inputs'!$D$20/'1.Inputs'!$D$27+'1.Inputs'!$D$23/'1.Inputs'!$D$28))))*'1.Inputs'!$D$53</f>
        <v>487053943.44664645</v>
      </c>
      <c r="AF29" s="36">
        <f ca="1">V29-AF$13-AF$14+MIN(AF$13,MAX(0,((('1.Inputs'!$D$37*12*IF(4=1,'1.Inputs'!$D$38,IF(4=2,'1.Inputs'!$D$39,$E29)))*$F29*(('1.Inputs'!$D$40)+(1-'1.Inputs'!$D$40)*(1+'1.Inputs'!$D$41))*(1+$G29)^(4-1))-(('1.Inputs'!$D$37*12*IF(4=1,'1.Inputs'!$D$38,IF(4=2,'1.Inputs'!$D$39,$E29)))/(1-'1.Inputs'!$D$42)*$D29*(1+$G29)^(4-1))-('1.Inputs'!$D$37*12*IF(4=1,'1.Inputs'!$D$38,IF(4=2,'1.Inputs'!$D$39,$E29)))*'1.Inputs'!$D$43*(1+$G29)^(4-1)-'1.Inputs'!$D$44*(1+$G29)^(4-1)-('1.Inputs'!$D$20/'1.Inputs'!$D$27+'1.Inputs'!$D$23/'1.Inputs'!$D$28))))*'1.Inputs'!$D$53</f>
        <v>753291077.65539551</v>
      </c>
      <c r="AG29" s="36">
        <f ca="1">W29-AG$13-AG$14+MIN(AG$13,MAX(0,((('1.Inputs'!$D$37*12*IF(5=1,'1.Inputs'!$D$38,IF(5=2,'1.Inputs'!$D$39,$E29)))*$F29*(('1.Inputs'!$D$40)+(1-'1.Inputs'!$D$40)*(1+'1.Inputs'!$D$41))*(1+$G29)^(5-1))-(('1.Inputs'!$D$37*12*IF(5=1,'1.Inputs'!$D$38,IF(5=2,'1.Inputs'!$D$39,$E29)))/(1-'1.Inputs'!$D$42)*$D29*(1+$G29)^(5-1))-('1.Inputs'!$D$37*12*IF(5=1,'1.Inputs'!$D$38,IF(5=2,'1.Inputs'!$D$39,$E29)))*'1.Inputs'!$D$43*(1+$G29)^(5-1)-'1.Inputs'!$D$44*(1+$G29)^(5-1)-('1.Inputs'!$D$20/'1.Inputs'!$D$27+'1.Inputs'!$D$23/'1.Inputs'!$D$28))))*'1.Inputs'!$D$53</f>
        <v>822578666.04118466</v>
      </c>
      <c r="AH29" s="36">
        <f ca="1">X29-AH$13-AH$14+MIN(AH$13,MAX(0,((('1.Inputs'!$D$37*12*IF(6=1,'1.Inputs'!$D$38,IF(6=2,'1.Inputs'!$D$39,$E29)))*$F29*(('1.Inputs'!$D$40)+(1-'1.Inputs'!$D$40)*(1+'1.Inputs'!$D$41))*(1+$G29)^(6-1))-(('1.Inputs'!$D$37*12*IF(6=1,'1.Inputs'!$D$38,IF(6=2,'1.Inputs'!$D$39,$E29)))/(1-'1.Inputs'!$D$42)*$D29*(1+$G29)^(6-1))-('1.Inputs'!$D$37*12*IF(6=1,'1.Inputs'!$D$38,IF(6=2,'1.Inputs'!$D$39,$E29)))*'1.Inputs'!$D$43*(1+$G29)^(6-1)-'1.Inputs'!$D$44*(1+$G29)^(6-1)-('1.Inputs'!$D$20/'1.Inputs'!$D$27+'1.Inputs'!$D$23/'1.Inputs'!$D$28))))*'1.Inputs'!$D$53</f>
        <v>894305976.08815074</v>
      </c>
      <c r="AI29" s="36">
        <f ca="1">Y29-AI$13-AI$14+MIN(AI$13,MAX(0,((('1.Inputs'!$D$37*12*IF(7=1,'1.Inputs'!$D$38,IF(7=2,'1.Inputs'!$D$39,$E29)))*$F29*(('1.Inputs'!$D$40)+(1-'1.Inputs'!$D$40)*(1+'1.Inputs'!$D$41))*(1+$G29)^(7-1))-(('1.Inputs'!$D$37*12*IF(7=1,'1.Inputs'!$D$38,IF(7=2,'1.Inputs'!$D$39,$E29)))/(1-'1.Inputs'!$D$42)*$D29*(1+$G29)^(7-1))-('1.Inputs'!$D$37*12*IF(7=1,'1.Inputs'!$D$38,IF(7=2,'1.Inputs'!$D$39,$E29)))*'1.Inputs'!$D$43*(1+$G29)^(7-1)-'1.Inputs'!$D$44*(1+$G29)^(7-1)-('1.Inputs'!$D$20/'1.Inputs'!$D$27+'1.Inputs'!$D$23/'1.Inputs'!$D$28))))*'1.Inputs'!$D$53</f>
        <v>968591815.99364352</v>
      </c>
      <c r="AJ29" s="36">
        <f ca="1">Z29-AJ$13-AJ$14+MIN(AJ$13,MAX(0,((('1.Inputs'!$D$37*12*IF(8=1,'1.Inputs'!$D$38,IF(8=2,'1.Inputs'!$D$39,$E29)))*$F29*(('1.Inputs'!$D$40)+(1-'1.Inputs'!$D$40)*(1+'1.Inputs'!$D$41))*(1+$G29)^(8-1))-(('1.Inputs'!$D$37*12*IF(8=1,'1.Inputs'!$D$38,IF(8=2,'1.Inputs'!$D$39,$E29)))/(1-'1.Inputs'!$D$42)*$D29*(1+$G29)^(8-1))-('1.Inputs'!$D$37*12*IF(8=1,'1.Inputs'!$D$38,IF(8=2,'1.Inputs'!$D$39,$E29)))*'1.Inputs'!$D$43*(1+$G29)^(8-1)-'1.Inputs'!$D$44*(1+$G29)^(8-1)-('1.Inputs'!$D$20/'1.Inputs'!$D$27+'1.Inputs'!$D$23/'1.Inputs'!$D$28))))*'1.Inputs'!$D$53</f>
        <v>1291560779.6099813</v>
      </c>
      <c r="AK29" s="36">
        <f ca="1">AA29-AK$13-AK$14+MIN(AK$13,MAX(0,((('1.Inputs'!$D$37*12*IF(9=1,'1.Inputs'!$D$38,IF(9=2,'1.Inputs'!$D$39,$E29)))*$F29*(('1.Inputs'!$D$40)+(1-'1.Inputs'!$D$40)*(1+'1.Inputs'!$D$41))*(1+$G29)^(9-1))-(('1.Inputs'!$D$37*12*IF(9=1,'1.Inputs'!$D$38,IF(9=2,'1.Inputs'!$D$39,$E29)))/(1-'1.Inputs'!$D$42)*$D29*(1+$G29)^(9-1))-('1.Inputs'!$D$37*12*IF(9=1,'1.Inputs'!$D$38,IF(9=2,'1.Inputs'!$D$39,$E29)))*'1.Inputs'!$D$43*(1+$G29)^(9-1)-'1.Inputs'!$D$44*(1+$G29)^(9-1)-('1.Inputs'!$D$20/'1.Inputs'!$D$27+'1.Inputs'!$D$23/'1.Inputs'!$D$28))))*'1.Inputs'!$D$53</f>
        <v>1352155528.1910374</v>
      </c>
      <c r="AL29" s="36">
        <f ca="1">AB29-AL$13-AL$14+MIN(AL$13,MAX(0,((('1.Inputs'!$D$37*12*IF(10=1,'1.Inputs'!$D$38,IF(10=2,'1.Inputs'!$D$39,$E29)))*$F29*(('1.Inputs'!$D$40)+(1-'1.Inputs'!$D$40)*(1+'1.Inputs'!$D$41))*(1+$G29)^(10-1))-(('1.Inputs'!$D$37*12*IF(10=1,'1.Inputs'!$D$38,IF(10=2,'1.Inputs'!$D$39,$E29)))/(1-'1.Inputs'!$D$42)*$D29*(1+$G29)^(10-1))-('1.Inputs'!$D$37*12*IF(10=1,'1.Inputs'!$D$38,IF(10=2,'1.Inputs'!$D$39,$E29)))*'1.Inputs'!$D$43*(1+$G29)^(10-1)-'1.Inputs'!$D$44*(1+$G29)^(10-1)-('1.Inputs'!$D$20/'1.Inputs'!$D$27+'1.Inputs'!$D$23/'1.Inputs'!$D$28))))*'1.Inputs'!$D$53+'1.Inputs'!$D$35</f>
        <v>4913342102.6890345</v>
      </c>
      <c r="AM29" s="48">
        <f ca="1">R29+NPV('1.Inputs'!$D$55,S29:AB29)</f>
        <v>3389946245.6697283</v>
      </c>
      <c r="AN29" s="48">
        <f ca="1">-('1.Inputs'!$D$24*(1-'1.Inputs'!$D$31)+'1.Inputs'!$D$35)+NPV('1.Inputs'!$D$54,AC29:AL29)</f>
        <v>1478061920.6971698</v>
      </c>
      <c r="AO29" s="36">
        <f t="shared" ca="1" si="5"/>
        <v>-2.6706430285268459</v>
      </c>
      <c r="AP29" s="36">
        <f t="shared" ca="1" si="6"/>
        <v>2.1061837994071304</v>
      </c>
      <c r="AQ29" s="36">
        <f ca="1">'1.Inputs'!$D$35+MIN(SUM($AC29:AC29),SUM($AC29:AD29),SUM($AC29:AE29),SUM($AC29:AF29),SUM($AC29:AG29),SUM($AC29:AH29),SUM($AC29:AI29),SUM($AC29:AJ29),SUM($AC29:AK29),SUM($AC29:AL29))</f>
        <v>309873088.98943758</v>
      </c>
      <c r="AR29" s="36">
        <f ca="1">IF(AP29&lt;'1.Inputs'!$D$57,1,0)</f>
        <v>0</v>
      </c>
      <c r="AS29" s="36">
        <f t="shared" ca="1" si="7"/>
        <v>0</v>
      </c>
      <c r="AV29" s="72" t="s">
        <v>393</v>
      </c>
      <c r="AW29" s="72"/>
      <c r="AX29" s="72"/>
      <c r="AY29" s="72"/>
      <c r="AZ29" s="72"/>
      <c r="BA29" s="72"/>
      <c r="BB29" s="72"/>
      <c r="BC29" s="72"/>
    </row>
    <row r="30" spans="2:60" ht="15" customHeight="1" x14ac:dyDescent="0.25">
      <c r="B30" s="36">
        <v>15</v>
      </c>
      <c r="C30" s="36">
        <f t="shared" ca="1" si="0"/>
        <v>0.83418585577728011</v>
      </c>
      <c r="D30" s="36">
        <f t="shared" ca="1" si="1"/>
        <v>19579.33650777744</v>
      </c>
      <c r="E30" s="47">
        <f t="shared" ca="1" si="2"/>
        <v>0.86946745780163159</v>
      </c>
      <c r="F30" s="36">
        <f t="shared" ca="1" si="3"/>
        <v>29000.107748825005</v>
      </c>
      <c r="G30" s="36">
        <f t="shared" ca="1" si="4"/>
        <v>3.19289374177818E-2</v>
      </c>
      <c r="H30" s="36">
        <f ca="1">((('1.Inputs'!$D$37*12*IF(1=1,'1.Inputs'!$D$38,IF(1=2,'1.Inputs'!$D$39,$E30)))*$F30*(('1.Inputs'!$D$40)+(1-'1.Inputs'!$D$40)*(1+'1.Inputs'!$D$41))*(1+$G30)^(1-1))*'1.Inputs'!$D$47+(('1.Inputs'!$D$37*12*IF(1=1,'1.Inputs'!$D$38,IF(1=2,'1.Inputs'!$D$39,$E30)))/(1-'1.Inputs'!$D$42)*$D30*(1+$G30)^(1-1))*('1.Inputs'!$D$48-'1.Inputs'!$D$49))/'1.Inputs'!$D$51</f>
        <v>777688644.11648273</v>
      </c>
      <c r="I30" s="36">
        <f ca="1">((('1.Inputs'!$D$37*12*IF(2=1,'1.Inputs'!$D$38,IF(2=2,'1.Inputs'!$D$39,$E30)))*$F30*(('1.Inputs'!$D$40)+(1-'1.Inputs'!$D$40)*(1+'1.Inputs'!$D$41))*(1+$G30)^(2-1))*'1.Inputs'!$D$47+(('1.Inputs'!$D$37*12*IF(2=1,'1.Inputs'!$D$38,IF(2=2,'1.Inputs'!$D$39,$E30)))/(1-'1.Inputs'!$D$42)*$D30*(1+$G30)^(2-1))*('1.Inputs'!$D$48-'1.Inputs'!$D$49))/'1.Inputs'!$D$51</f>
        <v>1123527182.6309965</v>
      </c>
      <c r="J30" s="36">
        <f ca="1">((('1.Inputs'!$D$37*12*IF(3=1,'1.Inputs'!$D$38,IF(3=2,'1.Inputs'!$D$39,$E30)))*$F30*(('1.Inputs'!$D$40)+(1-'1.Inputs'!$D$40)*(1+'1.Inputs'!$D$41))*(1+$G30)^(3-1))*'1.Inputs'!$D$47+(('1.Inputs'!$D$37*12*IF(3=1,'1.Inputs'!$D$38,IF(3=2,'1.Inputs'!$D$39,$E30)))/(1-'1.Inputs'!$D$42)*$D30*(1+$G30)^(3-1))*('1.Inputs'!$D$48-'1.Inputs'!$D$49))/'1.Inputs'!$D$51</f>
        <v>1440086792.3852026</v>
      </c>
      <c r="K30" s="36">
        <f ca="1">((('1.Inputs'!$D$37*12*IF(4=1,'1.Inputs'!$D$38,IF(4=2,'1.Inputs'!$D$39,$E30)))*$F30*(('1.Inputs'!$D$40)+(1-'1.Inputs'!$D$40)*(1+'1.Inputs'!$D$41))*(1+$G30)^(4-1))*'1.Inputs'!$D$47+(('1.Inputs'!$D$37*12*IF(4=1,'1.Inputs'!$D$38,IF(4=2,'1.Inputs'!$D$39,$E30)))/(1-'1.Inputs'!$D$42)*$D30*(1+$G30)^(4-1))*('1.Inputs'!$D$48-'1.Inputs'!$D$49))/'1.Inputs'!$D$51</f>
        <v>1486067233.4554436</v>
      </c>
      <c r="L30" s="36">
        <f ca="1">((('1.Inputs'!$D$37*12*IF(5=1,'1.Inputs'!$D$38,IF(5=2,'1.Inputs'!$D$39,$E30)))*$F30*(('1.Inputs'!$D$40)+(1-'1.Inputs'!$D$40)*(1+'1.Inputs'!$D$41))*(1+$G30)^(5-1))*'1.Inputs'!$D$47+(('1.Inputs'!$D$37*12*IF(5=1,'1.Inputs'!$D$38,IF(5=2,'1.Inputs'!$D$39,$E30)))/(1-'1.Inputs'!$D$42)*$D30*(1+$G30)^(5-1))*('1.Inputs'!$D$48-'1.Inputs'!$D$49))/'1.Inputs'!$D$51</f>
        <v>1533515781.1510589</v>
      </c>
      <c r="M30" s="36">
        <f ca="1">((('1.Inputs'!$D$37*12*IF(6=1,'1.Inputs'!$D$38,IF(6=2,'1.Inputs'!$D$39,$E30)))*$F30*(('1.Inputs'!$D$40)+(1-'1.Inputs'!$D$40)*(1+'1.Inputs'!$D$41))*(1+$G30)^(6-1))*'1.Inputs'!$D$47+(('1.Inputs'!$D$37*12*IF(6=1,'1.Inputs'!$D$38,IF(6=2,'1.Inputs'!$D$39,$E30)))/(1-'1.Inputs'!$D$42)*$D30*(1+$G30)^(6-1))*('1.Inputs'!$D$48-'1.Inputs'!$D$49))/'1.Inputs'!$D$51</f>
        <v>1582479310.5566118</v>
      </c>
      <c r="N30" s="36">
        <f ca="1">((('1.Inputs'!$D$37*12*IF(7=1,'1.Inputs'!$D$38,IF(7=2,'1.Inputs'!$D$39,$E30)))*$F30*(('1.Inputs'!$D$40)+(1-'1.Inputs'!$D$40)*(1+'1.Inputs'!$D$41))*(1+$G30)^(7-1))*'1.Inputs'!$D$47+(('1.Inputs'!$D$37*12*IF(7=1,'1.Inputs'!$D$38,IF(7=2,'1.Inputs'!$D$39,$E30)))/(1-'1.Inputs'!$D$42)*$D30*(1+$G30)^(7-1))*('1.Inputs'!$D$48-'1.Inputs'!$D$49))/'1.Inputs'!$D$51</f>
        <v>1633006193.4283087</v>
      </c>
      <c r="O30" s="36">
        <f ca="1">((('1.Inputs'!$D$37*12*IF(8=1,'1.Inputs'!$D$38,IF(8=2,'1.Inputs'!$D$39,$E30)))*$F30*(('1.Inputs'!$D$40)+(1-'1.Inputs'!$D$40)*(1+'1.Inputs'!$D$41))*(1+$G30)^(8-1))*'1.Inputs'!$D$47+(('1.Inputs'!$D$37*12*IF(8=1,'1.Inputs'!$D$38,IF(8=2,'1.Inputs'!$D$39,$E30)))/(1-'1.Inputs'!$D$42)*$D30*(1+$G30)^(8-1))*('1.Inputs'!$D$48-'1.Inputs'!$D$49))/'1.Inputs'!$D$51</f>
        <v>1685146345.9811311</v>
      </c>
      <c r="P30" s="36">
        <f ca="1">((('1.Inputs'!$D$37*12*IF(9=1,'1.Inputs'!$D$38,IF(9=2,'1.Inputs'!$D$39,$E30)))*$F30*(('1.Inputs'!$D$40)+(1-'1.Inputs'!$D$40)*(1+'1.Inputs'!$D$41))*(1+$G30)^(9-1))*'1.Inputs'!$D$47+(('1.Inputs'!$D$37*12*IF(9=1,'1.Inputs'!$D$38,IF(9=2,'1.Inputs'!$D$39,$E30)))/(1-'1.Inputs'!$D$42)*$D30*(1+$G30)^(9-1))*('1.Inputs'!$D$48-'1.Inputs'!$D$49))/'1.Inputs'!$D$51</f>
        <v>1738951278.2017667</v>
      </c>
      <c r="Q30" s="36">
        <f ca="1">((('1.Inputs'!$D$37*12*IF(10=1,'1.Inputs'!$D$38,IF(10=2,'1.Inputs'!$D$39,$E30)))*$F30*(('1.Inputs'!$D$40)+(1-'1.Inputs'!$D$40)*(1+'1.Inputs'!$D$41))*(1+$G30)^(10-1))*'1.Inputs'!$D$47+(('1.Inputs'!$D$37*12*IF(10=1,'1.Inputs'!$D$38,IF(10=2,'1.Inputs'!$D$39,$E30)))/(1-'1.Inputs'!$D$42)*$D30*(1+$G30)^(10-1))*('1.Inputs'!$D$48-'1.Inputs'!$D$49))/'1.Inputs'!$D$51</f>
        <v>1794474144.7360425</v>
      </c>
      <c r="R30" s="36">
        <f>-'1.Inputs'!$D$24</f>
        <v>-2050000000</v>
      </c>
      <c r="S30" s="36">
        <f ca="1">((('1.Inputs'!$D$37*12*IF(1=1,'1.Inputs'!$D$38,IF(1=2,'1.Inputs'!$D$39,$E30)))*$F30*(('1.Inputs'!$D$40)+(1-'1.Inputs'!$D$40)*(1+'1.Inputs'!$D$41))*(1+$G30)^(1-1))-(('1.Inputs'!$D$37*12*IF(1=1,'1.Inputs'!$D$38,IF(1=2,'1.Inputs'!$D$39,$E30)))/(1-'1.Inputs'!$D$42)*$D30*(1+$G30)^(1-1))-('1.Inputs'!$D$37*12*IF(1=1,'1.Inputs'!$D$38,IF(1=2,'1.Inputs'!$D$39,$E30)))*'1.Inputs'!$D$43*(1+$G30)^(1-1)-'1.Inputs'!$D$44*(1+$G30)^(1-1)-('1.Inputs'!$D$20/'1.Inputs'!$D$27+'1.Inputs'!$D$23/'1.Inputs'!$D$28))-MAX(0,((('1.Inputs'!$D$37*12*IF(1=1,'1.Inputs'!$D$38,IF(1=2,'1.Inputs'!$D$39,$E30)))*$F30*(('1.Inputs'!$D$40)+(1-'1.Inputs'!$D$40)*(1+'1.Inputs'!$D$41))*(1+$G30)^(1-1))-(('1.Inputs'!$D$37*12*IF(1=1,'1.Inputs'!$D$38,IF(1=2,'1.Inputs'!$D$39,$E30)))/(1-'1.Inputs'!$D$42)*$D30*(1+$G30)^(1-1))-('1.Inputs'!$D$37*12*IF(1=1,'1.Inputs'!$D$38,IF(1=2,'1.Inputs'!$D$39,$E30)))*'1.Inputs'!$D$43*(1+$G30)^(1-1)-'1.Inputs'!$D$44*(1+$G30)^(1-1)-('1.Inputs'!$D$20/'1.Inputs'!$D$27+'1.Inputs'!$D$23/'1.Inputs'!$D$28)))*'1.Inputs'!$D$53+('1.Inputs'!$D$20/'1.Inputs'!$D$27+'1.Inputs'!$D$23/'1.Inputs'!$D$28)-H30</f>
        <v>-737142725.96223974</v>
      </c>
      <c r="T30" s="36">
        <f ca="1">((('1.Inputs'!$D$37*12*IF(2=1,'1.Inputs'!$D$38,IF(2=2,'1.Inputs'!$D$39,$E30)))*$F30*(('1.Inputs'!$D$40)+(1-'1.Inputs'!$D$40)*(1+'1.Inputs'!$D$41))*(1+$G30)^(2-1))-(('1.Inputs'!$D$37*12*IF(2=1,'1.Inputs'!$D$38,IF(2=2,'1.Inputs'!$D$39,$E30)))/(1-'1.Inputs'!$D$42)*$D30*(1+$G30)^(2-1))-('1.Inputs'!$D$37*12*IF(2=1,'1.Inputs'!$D$38,IF(2=2,'1.Inputs'!$D$39,$E30)))*'1.Inputs'!$D$43*(1+$G30)^(2-1)-'1.Inputs'!$D$44*(1+$G30)^(2-1)-('1.Inputs'!$D$20/'1.Inputs'!$D$27+'1.Inputs'!$D$23/'1.Inputs'!$D$28))-MAX(0,((('1.Inputs'!$D$37*12*IF(2=1,'1.Inputs'!$D$38,IF(2=2,'1.Inputs'!$D$39,$E30)))*$F30*(('1.Inputs'!$D$40)+(1-'1.Inputs'!$D$40)*(1+'1.Inputs'!$D$41))*(1+$G30)^(2-1))-(('1.Inputs'!$D$37*12*IF(2=1,'1.Inputs'!$D$38,IF(2=2,'1.Inputs'!$D$39,$E30)))/(1-'1.Inputs'!$D$42)*$D30*(1+$G30)^(2-1))-('1.Inputs'!$D$37*12*IF(2=1,'1.Inputs'!$D$38,IF(2=2,'1.Inputs'!$D$39,$E30)))*'1.Inputs'!$D$43*(1+$G30)^(2-1)-'1.Inputs'!$D$44*(1+$G30)^(2-1)-('1.Inputs'!$D$20/'1.Inputs'!$D$27+'1.Inputs'!$D$23/'1.Inputs'!$D$28)))*'1.Inputs'!$D$53+('1.Inputs'!$D$20/'1.Inputs'!$D$27+'1.Inputs'!$D$23/'1.Inputs'!$D$28)-(I30-H30)</f>
        <v>-19042306.48259443</v>
      </c>
      <c r="U30" s="36">
        <f ca="1">((('1.Inputs'!$D$37*12*IF(3=1,'1.Inputs'!$D$38,IF(3=2,'1.Inputs'!$D$39,$E30)))*$F30*(('1.Inputs'!$D$40)+(1-'1.Inputs'!$D$40)*(1+'1.Inputs'!$D$41))*(1+$G30)^(3-1))-(('1.Inputs'!$D$37*12*IF(3=1,'1.Inputs'!$D$38,IF(3=2,'1.Inputs'!$D$39,$E30)))/(1-'1.Inputs'!$D$42)*$D30*(1+$G30)^(3-1))-('1.Inputs'!$D$37*12*IF(3=1,'1.Inputs'!$D$38,IF(3=2,'1.Inputs'!$D$39,$E30)))*'1.Inputs'!$D$43*(1+$G30)^(3-1)-'1.Inputs'!$D$44*(1+$G30)^(3-1)-('1.Inputs'!$D$20/'1.Inputs'!$D$27+'1.Inputs'!$D$23/'1.Inputs'!$D$28))-MAX(0,((('1.Inputs'!$D$37*12*IF(3=1,'1.Inputs'!$D$38,IF(3=2,'1.Inputs'!$D$39,$E30)))*$F30*(('1.Inputs'!$D$40)+(1-'1.Inputs'!$D$40)*(1+'1.Inputs'!$D$41))*(1+$G30)^(3-1))-(('1.Inputs'!$D$37*12*IF(3=1,'1.Inputs'!$D$38,IF(3=2,'1.Inputs'!$D$39,$E30)))/(1-'1.Inputs'!$D$42)*$D30*(1+$G30)^(3-1))-('1.Inputs'!$D$37*12*IF(3=1,'1.Inputs'!$D$38,IF(3=2,'1.Inputs'!$D$39,$E30)))*'1.Inputs'!$D$43*(1+$G30)^(3-1)-'1.Inputs'!$D$44*(1+$G30)^(3-1)-('1.Inputs'!$D$20/'1.Inputs'!$D$27+'1.Inputs'!$D$23/'1.Inputs'!$D$28)))*'1.Inputs'!$D$53+('1.Inputs'!$D$20/'1.Inputs'!$D$27+'1.Inputs'!$D$23/'1.Inputs'!$D$28)-(J30-I30)</f>
        <v>239814939.55059254</v>
      </c>
      <c r="V30" s="36">
        <f ca="1">((('1.Inputs'!$D$37*12*IF(4=1,'1.Inputs'!$D$38,IF(4=2,'1.Inputs'!$D$39,$E30)))*$F30*(('1.Inputs'!$D$40)+(1-'1.Inputs'!$D$40)*(1+'1.Inputs'!$D$41))*(1+$G30)^(4-1))-(('1.Inputs'!$D$37*12*IF(4=1,'1.Inputs'!$D$38,IF(4=2,'1.Inputs'!$D$39,$E30)))/(1-'1.Inputs'!$D$42)*$D30*(1+$G30)^(4-1))-('1.Inputs'!$D$37*12*IF(4=1,'1.Inputs'!$D$38,IF(4=2,'1.Inputs'!$D$39,$E30)))*'1.Inputs'!$D$43*(1+$G30)^(4-1)-'1.Inputs'!$D$44*(1+$G30)^(4-1)-('1.Inputs'!$D$20/'1.Inputs'!$D$27+'1.Inputs'!$D$23/'1.Inputs'!$D$28))-MAX(0,((('1.Inputs'!$D$37*12*IF(4=1,'1.Inputs'!$D$38,IF(4=2,'1.Inputs'!$D$39,$E30)))*$F30*(('1.Inputs'!$D$40)+(1-'1.Inputs'!$D$40)*(1+'1.Inputs'!$D$41))*(1+$G30)^(4-1))-(('1.Inputs'!$D$37*12*IF(4=1,'1.Inputs'!$D$38,IF(4=2,'1.Inputs'!$D$39,$E30)))/(1-'1.Inputs'!$D$42)*$D30*(1+$G30)^(4-1))-('1.Inputs'!$D$37*12*IF(4=1,'1.Inputs'!$D$38,IF(4=2,'1.Inputs'!$D$39,$E30)))*'1.Inputs'!$D$43*(1+$G30)^(4-1)-'1.Inputs'!$D$44*(1+$G30)^(4-1)-('1.Inputs'!$D$20/'1.Inputs'!$D$27+'1.Inputs'!$D$23/'1.Inputs'!$D$28)))*'1.Inputs'!$D$53+('1.Inputs'!$D$20/'1.Inputs'!$D$27+'1.Inputs'!$D$23/'1.Inputs'!$D$28)-(K30-J30)</f>
        <v>526649914.10716677</v>
      </c>
      <c r="W30" s="36">
        <f ca="1">((('1.Inputs'!$D$37*12*IF(5=1,'1.Inputs'!$D$38,IF(5=2,'1.Inputs'!$D$39,$E30)))*$F30*(('1.Inputs'!$D$40)+(1-'1.Inputs'!$D$40)*(1+'1.Inputs'!$D$41))*(1+$G30)^(5-1))-(('1.Inputs'!$D$37*12*IF(5=1,'1.Inputs'!$D$38,IF(5=2,'1.Inputs'!$D$39,$E30)))/(1-'1.Inputs'!$D$42)*$D30*(1+$G30)^(5-1))-('1.Inputs'!$D$37*12*IF(5=1,'1.Inputs'!$D$38,IF(5=2,'1.Inputs'!$D$39,$E30)))*'1.Inputs'!$D$43*(1+$G30)^(5-1)-'1.Inputs'!$D$44*(1+$G30)^(5-1)-('1.Inputs'!$D$20/'1.Inputs'!$D$27+'1.Inputs'!$D$23/'1.Inputs'!$D$28))-MAX(0,((('1.Inputs'!$D$37*12*IF(5=1,'1.Inputs'!$D$38,IF(5=2,'1.Inputs'!$D$39,$E30)))*$F30*(('1.Inputs'!$D$40)+(1-'1.Inputs'!$D$40)*(1+'1.Inputs'!$D$41))*(1+$G30)^(5-1))-(('1.Inputs'!$D$37*12*IF(5=1,'1.Inputs'!$D$38,IF(5=2,'1.Inputs'!$D$39,$E30)))/(1-'1.Inputs'!$D$42)*$D30*(1+$G30)^(5-1))-('1.Inputs'!$D$37*12*IF(5=1,'1.Inputs'!$D$38,IF(5=2,'1.Inputs'!$D$39,$E30)))*'1.Inputs'!$D$43*(1+$G30)^(5-1)-'1.Inputs'!$D$44*(1+$G30)^(5-1)-('1.Inputs'!$D$20/'1.Inputs'!$D$27+'1.Inputs'!$D$23/'1.Inputs'!$D$28)))*'1.Inputs'!$D$53+('1.Inputs'!$D$20/'1.Inputs'!$D$27+'1.Inputs'!$D$23/'1.Inputs'!$D$28)-(L30-K30)</f>
        <v>541956643.96278417</v>
      </c>
      <c r="X30" s="36">
        <f ca="1">((('1.Inputs'!$D$37*12*IF(6=1,'1.Inputs'!$D$38,IF(6=2,'1.Inputs'!$D$39,$E30)))*$F30*(('1.Inputs'!$D$40)+(1-'1.Inputs'!$D$40)*(1+'1.Inputs'!$D$41))*(1+$G30)^(6-1))-(('1.Inputs'!$D$37*12*IF(6=1,'1.Inputs'!$D$38,IF(6=2,'1.Inputs'!$D$39,$E30)))/(1-'1.Inputs'!$D$42)*$D30*(1+$G30)^(6-1))-('1.Inputs'!$D$37*12*IF(6=1,'1.Inputs'!$D$38,IF(6=2,'1.Inputs'!$D$39,$E30)))*'1.Inputs'!$D$43*(1+$G30)^(6-1)-'1.Inputs'!$D$44*(1+$G30)^(6-1)-('1.Inputs'!$D$20/'1.Inputs'!$D$27+'1.Inputs'!$D$23/'1.Inputs'!$D$28))-MAX(0,((('1.Inputs'!$D$37*12*IF(6=1,'1.Inputs'!$D$38,IF(6=2,'1.Inputs'!$D$39,$E30)))*$F30*(('1.Inputs'!$D$40)+(1-'1.Inputs'!$D$40)*(1+'1.Inputs'!$D$41))*(1+$G30)^(6-1))-(('1.Inputs'!$D$37*12*IF(6=1,'1.Inputs'!$D$38,IF(6=2,'1.Inputs'!$D$39,$E30)))/(1-'1.Inputs'!$D$42)*$D30*(1+$G30)^(6-1))-('1.Inputs'!$D$37*12*IF(6=1,'1.Inputs'!$D$38,IF(6=2,'1.Inputs'!$D$39,$E30)))*'1.Inputs'!$D$43*(1+$G30)^(6-1)-'1.Inputs'!$D$44*(1+$G30)^(6-1)-('1.Inputs'!$D$20/'1.Inputs'!$D$27+'1.Inputs'!$D$23/'1.Inputs'!$D$28)))*'1.Inputs'!$D$53+('1.Inputs'!$D$20/'1.Inputs'!$D$27+'1.Inputs'!$D$23/'1.Inputs'!$D$28)-(M30-L30)</f>
        <v>557752101.43803334</v>
      </c>
      <c r="Y30" s="36">
        <f ca="1">((('1.Inputs'!$D$37*12*IF(7=1,'1.Inputs'!$D$38,IF(7=2,'1.Inputs'!$D$39,$E30)))*$F30*(('1.Inputs'!$D$40)+(1-'1.Inputs'!$D$40)*(1+'1.Inputs'!$D$41))*(1+$G30)^(7-1))-(('1.Inputs'!$D$37*12*IF(7=1,'1.Inputs'!$D$38,IF(7=2,'1.Inputs'!$D$39,$E30)))/(1-'1.Inputs'!$D$42)*$D30*(1+$G30)^(7-1))-('1.Inputs'!$D$37*12*IF(7=1,'1.Inputs'!$D$38,IF(7=2,'1.Inputs'!$D$39,$E30)))*'1.Inputs'!$D$43*(1+$G30)^(7-1)-'1.Inputs'!$D$44*(1+$G30)^(7-1)-('1.Inputs'!$D$20/'1.Inputs'!$D$27+'1.Inputs'!$D$23/'1.Inputs'!$D$28))-MAX(0,((('1.Inputs'!$D$37*12*IF(7=1,'1.Inputs'!$D$38,IF(7=2,'1.Inputs'!$D$39,$E30)))*$F30*(('1.Inputs'!$D$40)+(1-'1.Inputs'!$D$40)*(1+'1.Inputs'!$D$41))*(1+$G30)^(7-1))-(('1.Inputs'!$D$37*12*IF(7=1,'1.Inputs'!$D$38,IF(7=2,'1.Inputs'!$D$39,$E30)))/(1-'1.Inputs'!$D$42)*$D30*(1+$G30)^(7-1))-('1.Inputs'!$D$37*12*IF(7=1,'1.Inputs'!$D$38,IF(7=2,'1.Inputs'!$D$39,$E30)))*'1.Inputs'!$D$43*(1+$G30)^(7-1)-'1.Inputs'!$D$44*(1+$G30)^(7-1)-('1.Inputs'!$D$20/'1.Inputs'!$D$27+'1.Inputs'!$D$23/'1.Inputs'!$D$28)))*'1.Inputs'!$D$53+('1.Inputs'!$D$20/'1.Inputs'!$D$27+'1.Inputs'!$D$23/'1.Inputs'!$D$28)-(N30-M30)</f>
        <v>574051891.08649421</v>
      </c>
      <c r="Z30" s="36">
        <f ca="1">((('1.Inputs'!$D$37*12*IF(8=1,'1.Inputs'!$D$38,IF(8=2,'1.Inputs'!$D$39,$E30)))*$F30*(('1.Inputs'!$D$40)+(1-'1.Inputs'!$D$40)*(1+'1.Inputs'!$D$41))*(1+$G30)^(8-1))-(('1.Inputs'!$D$37*12*IF(8=1,'1.Inputs'!$D$38,IF(8=2,'1.Inputs'!$D$39,$E30)))/(1-'1.Inputs'!$D$42)*$D30*(1+$G30)^(8-1))-('1.Inputs'!$D$37*12*IF(8=1,'1.Inputs'!$D$38,IF(8=2,'1.Inputs'!$D$39,$E30)))*'1.Inputs'!$D$43*(1+$G30)^(8-1)-'1.Inputs'!$D$44*(1+$G30)^(8-1)-('1.Inputs'!$D$20/'1.Inputs'!$D$27+'1.Inputs'!$D$23/'1.Inputs'!$D$28))-MAX(0,((('1.Inputs'!$D$37*12*IF(8=1,'1.Inputs'!$D$38,IF(8=2,'1.Inputs'!$D$39,$E30)))*$F30*(('1.Inputs'!$D$40)+(1-'1.Inputs'!$D$40)*(1+'1.Inputs'!$D$41))*(1+$G30)^(8-1))-(('1.Inputs'!$D$37*12*IF(8=1,'1.Inputs'!$D$38,IF(8=2,'1.Inputs'!$D$39,$E30)))/(1-'1.Inputs'!$D$42)*$D30*(1+$G30)^(8-1))-('1.Inputs'!$D$37*12*IF(8=1,'1.Inputs'!$D$38,IF(8=2,'1.Inputs'!$D$39,$E30)))*'1.Inputs'!$D$43*(1+$G30)^(8-1)-'1.Inputs'!$D$44*(1+$G30)^(8-1)-('1.Inputs'!$D$20/'1.Inputs'!$D$27+'1.Inputs'!$D$23/'1.Inputs'!$D$28)))*'1.Inputs'!$D$53+('1.Inputs'!$D$20/'1.Inputs'!$D$27+'1.Inputs'!$D$23/'1.Inputs'!$D$28)-(O30-N30)</f>
        <v>590872115.69856381</v>
      </c>
      <c r="AA30" s="36">
        <f ca="1">((('1.Inputs'!$D$37*12*IF(9=1,'1.Inputs'!$D$38,IF(9=2,'1.Inputs'!$D$39,$E30)))*$F30*(('1.Inputs'!$D$40)+(1-'1.Inputs'!$D$40)*(1+'1.Inputs'!$D$41))*(1+$G30)^(9-1))-(('1.Inputs'!$D$37*12*IF(9=1,'1.Inputs'!$D$38,IF(9=2,'1.Inputs'!$D$39,$E30)))/(1-'1.Inputs'!$D$42)*$D30*(1+$G30)^(9-1))-('1.Inputs'!$D$37*12*IF(9=1,'1.Inputs'!$D$38,IF(9=2,'1.Inputs'!$D$39,$E30)))*'1.Inputs'!$D$43*(1+$G30)^(9-1)-'1.Inputs'!$D$44*(1+$G30)^(9-1)-('1.Inputs'!$D$20/'1.Inputs'!$D$27+'1.Inputs'!$D$23/'1.Inputs'!$D$28))-MAX(0,((('1.Inputs'!$D$37*12*IF(9=1,'1.Inputs'!$D$38,IF(9=2,'1.Inputs'!$D$39,$E30)))*$F30*(('1.Inputs'!$D$40)+(1-'1.Inputs'!$D$40)*(1+'1.Inputs'!$D$41))*(1+$G30)^(9-1))-(('1.Inputs'!$D$37*12*IF(9=1,'1.Inputs'!$D$38,IF(9=2,'1.Inputs'!$D$39,$E30)))/(1-'1.Inputs'!$D$42)*$D30*(1+$G30)^(9-1))-('1.Inputs'!$D$37*12*IF(9=1,'1.Inputs'!$D$38,IF(9=2,'1.Inputs'!$D$39,$E30)))*'1.Inputs'!$D$43*(1+$G30)^(9-1)-'1.Inputs'!$D$44*(1+$G30)^(9-1)-('1.Inputs'!$D$20/'1.Inputs'!$D$27+'1.Inputs'!$D$23/'1.Inputs'!$D$28)))*'1.Inputs'!$D$53+('1.Inputs'!$D$20/'1.Inputs'!$D$27+'1.Inputs'!$D$23/'1.Inputs'!$D$28)-(P30-O30)</f>
        <v>608229392.20962501</v>
      </c>
      <c r="AB30" s="36">
        <f ca="1">((('1.Inputs'!$D$37*12*IF(10=1,'1.Inputs'!$D$38,IF(10=2,'1.Inputs'!$D$39,$E30)))*$F30*(('1.Inputs'!$D$40)+(1-'1.Inputs'!$D$40)*(1+'1.Inputs'!$D$41))*(1+$G30)^(10-1))-(('1.Inputs'!$D$37*12*IF(10=1,'1.Inputs'!$D$38,IF(10=2,'1.Inputs'!$D$39,$E30)))/(1-'1.Inputs'!$D$42)*$D30*(1+$G30)^(10-1))-('1.Inputs'!$D$37*12*IF(10=1,'1.Inputs'!$D$38,IF(10=2,'1.Inputs'!$D$39,$E30)))*'1.Inputs'!$D$43*(1+$G30)^(10-1)-'1.Inputs'!$D$44*(1+$G30)^(10-1)-('1.Inputs'!$D$20/'1.Inputs'!$D$27+'1.Inputs'!$D$23/'1.Inputs'!$D$28))-MAX(0,((('1.Inputs'!$D$37*12*IF(10=1,'1.Inputs'!$D$38,IF(10=2,'1.Inputs'!$D$39,$E30)))*$F30*(('1.Inputs'!$D$40)+(1-'1.Inputs'!$D$40)*(1+'1.Inputs'!$D$41))*(1+$G30)^(10-1))-(('1.Inputs'!$D$37*12*IF(10=1,'1.Inputs'!$D$38,IF(10=2,'1.Inputs'!$D$39,$E30)))/(1-'1.Inputs'!$D$42)*$D30*(1+$G30)^(10-1))-('1.Inputs'!$D$37*12*IF(10=1,'1.Inputs'!$D$38,IF(10=2,'1.Inputs'!$D$39,$E30)))*'1.Inputs'!$D$43*(1+$G30)^(10-1)-'1.Inputs'!$D$44*(1+$G30)^(10-1)-('1.Inputs'!$D$20/'1.Inputs'!$D$27+'1.Inputs'!$D$23/'1.Inputs'!$D$28)))*'1.Inputs'!$D$53+('1.Inputs'!$D$20/'1.Inputs'!$D$27+'1.Inputs'!$D$23/'1.Inputs'!$D$28)-(Q30-P30)+(('1.Inputs'!$D$20+'1.Inputs'!$D$23-('1.Inputs'!$D$20/'1.Inputs'!$D$27+'1.Inputs'!$D$23/'1.Inputs'!$D$28)*'1.Inputs'!$D$10)*'1.Inputs'!$D$60+'1.Inputs'!$D$19*'1.Inputs'!$D$59+Q30)</f>
        <v>3120615012.8521943</v>
      </c>
      <c r="AC30" s="36">
        <f ca="1">S30-AC$13-AC$14+MIN(AC$13,MAX(0,((('1.Inputs'!$D$37*12*IF(1=1,'1.Inputs'!$D$38,IF(1=2,'1.Inputs'!$D$39,$E30)))*$F30*(('1.Inputs'!$D$40)+(1-'1.Inputs'!$D$40)*(1+'1.Inputs'!$D$41))*(1+$G30)^(1-1))-(('1.Inputs'!$D$37*12*IF(1=1,'1.Inputs'!$D$38,IF(1=2,'1.Inputs'!$D$39,$E30)))/(1-'1.Inputs'!$D$42)*$D30*(1+$G30)^(1-1))-('1.Inputs'!$D$37*12*IF(1=1,'1.Inputs'!$D$38,IF(1=2,'1.Inputs'!$D$39,$E30)))*'1.Inputs'!$D$43*(1+$G30)^(1-1)-'1.Inputs'!$D$44*(1+$G30)^(1-1)-('1.Inputs'!$D$20/'1.Inputs'!$D$27+'1.Inputs'!$D$23/'1.Inputs'!$D$28))))*'1.Inputs'!$D$53</f>
        <v>-884742725.96223974</v>
      </c>
      <c r="AD30" s="36">
        <f ca="1">T30-AD$13-AD$14+MIN(AD$13,MAX(0,((('1.Inputs'!$D$37*12*IF(2=1,'1.Inputs'!$D$38,IF(2=2,'1.Inputs'!$D$39,$E30)))*$F30*(('1.Inputs'!$D$40)+(1-'1.Inputs'!$D$40)*(1+'1.Inputs'!$D$41))*(1+$G30)^(2-1))-(('1.Inputs'!$D$37*12*IF(2=1,'1.Inputs'!$D$38,IF(2=2,'1.Inputs'!$D$39,$E30)))/(1-'1.Inputs'!$D$42)*$D30*(1+$G30)^(2-1))-('1.Inputs'!$D$37*12*IF(2=1,'1.Inputs'!$D$38,IF(2=2,'1.Inputs'!$D$39,$E30)))*'1.Inputs'!$D$43*(1+$G30)^(2-1)-'1.Inputs'!$D$44*(1+$G30)^(2-1)-('1.Inputs'!$D$20/'1.Inputs'!$D$27+'1.Inputs'!$D$23/'1.Inputs'!$D$28))))*'1.Inputs'!$D$53</f>
        <v>-114982306.48259443</v>
      </c>
      <c r="AE30" s="36">
        <f ca="1">U30-AE$13-AE$14+MIN(AE$13,MAX(0,((('1.Inputs'!$D$37*12*IF(3=1,'1.Inputs'!$D$38,IF(3=2,'1.Inputs'!$D$39,$E30)))*$F30*(('1.Inputs'!$D$40)+(1-'1.Inputs'!$D$40)*(1+'1.Inputs'!$D$41))*(1+$G30)^(3-1))-(('1.Inputs'!$D$37*12*IF(3=1,'1.Inputs'!$D$38,IF(3=2,'1.Inputs'!$D$39,$E30)))/(1-'1.Inputs'!$D$42)*$D30*(1+$G30)^(3-1))-('1.Inputs'!$D$37*12*IF(3=1,'1.Inputs'!$D$38,IF(3=2,'1.Inputs'!$D$39,$E30)))*'1.Inputs'!$D$43*(1+$G30)^(3-1)-'1.Inputs'!$D$44*(1+$G30)^(3-1)-('1.Inputs'!$D$20/'1.Inputs'!$D$27+'1.Inputs'!$D$23/'1.Inputs'!$D$28))))*'1.Inputs'!$D$53</f>
        <v>-102125060.44940746</v>
      </c>
      <c r="AF30" s="36">
        <f ca="1">V30-AF$13-AF$14+MIN(AF$13,MAX(0,((('1.Inputs'!$D$37*12*IF(4=1,'1.Inputs'!$D$38,IF(4=2,'1.Inputs'!$D$39,$E30)))*$F30*(('1.Inputs'!$D$40)+(1-'1.Inputs'!$D$40)*(1+'1.Inputs'!$D$41))*(1+$G30)^(4-1))-(('1.Inputs'!$D$37*12*IF(4=1,'1.Inputs'!$D$38,IF(4=2,'1.Inputs'!$D$39,$E30)))/(1-'1.Inputs'!$D$42)*$D30*(1+$G30)^(4-1))-('1.Inputs'!$D$37*12*IF(4=1,'1.Inputs'!$D$38,IF(4=2,'1.Inputs'!$D$39,$E30)))*'1.Inputs'!$D$43*(1+$G30)^(4-1)-'1.Inputs'!$D$44*(1+$G30)^(4-1)-('1.Inputs'!$D$20/'1.Inputs'!$D$27+'1.Inputs'!$D$23/'1.Inputs'!$D$28))))*'1.Inputs'!$D$53</f>
        <v>203897914.10716677</v>
      </c>
      <c r="AG30" s="36">
        <f ca="1">W30-AG$13-AG$14+MIN(AG$13,MAX(0,((('1.Inputs'!$D$37*12*IF(5=1,'1.Inputs'!$D$38,IF(5=2,'1.Inputs'!$D$39,$E30)))*$F30*(('1.Inputs'!$D$40)+(1-'1.Inputs'!$D$40)*(1+'1.Inputs'!$D$41))*(1+$G30)^(5-1))-(('1.Inputs'!$D$37*12*IF(5=1,'1.Inputs'!$D$38,IF(5=2,'1.Inputs'!$D$39,$E30)))/(1-'1.Inputs'!$D$42)*$D30*(1+$G30)^(5-1))-('1.Inputs'!$D$37*12*IF(5=1,'1.Inputs'!$D$38,IF(5=2,'1.Inputs'!$D$39,$E30)))*'1.Inputs'!$D$43*(1+$G30)^(5-1)-'1.Inputs'!$D$44*(1+$G30)^(5-1)-('1.Inputs'!$D$20/'1.Inputs'!$D$27+'1.Inputs'!$D$23/'1.Inputs'!$D$28))))*'1.Inputs'!$D$53</f>
        <v>238392643.96278417</v>
      </c>
      <c r="AH30" s="36">
        <f ca="1">X30-AH$13-AH$14+MIN(AH$13,MAX(0,((('1.Inputs'!$D$37*12*IF(6=1,'1.Inputs'!$D$38,IF(6=2,'1.Inputs'!$D$39,$E30)))*$F30*(('1.Inputs'!$D$40)+(1-'1.Inputs'!$D$40)*(1+'1.Inputs'!$D$41))*(1+$G30)^(6-1))-(('1.Inputs'!$D$37*12*IF(6=1,'1.Inputs'!$D$38,IF(6=2,'1.Inputs'!$D$39,$E30)))/(1-'1.Inputs'!$D$42)*$D30*(1+$G30)^(6-1))-('1.Inputs'!$D$37*12*IF(6=1,'1.Inputs'!$D$38,IF(6=2,'1.Inputs'!$D$39,$E30)))*'1.Inputs'!$D$43*(1+$G30)^(6-1)-'1.Inputs'!$D$44*(1+$G30)^(6-1)-('1.Inputs'!$D$20/'1.Inputs'!$D$27+'1.Inputs'!$D$23/'1.Inputs'!$D$28))))*'1.Inputs'!$D$53</f>
        <v>273376101.43803334</v>
      </c>
      <c r="AI30" s="36">
        <f ca="1">Y30-AI$13-AI$14+MIN(AI$13,MAX(0,((('1.Inputs'!$D$37*12*IF(7=1,'1.Inputs'!$D$38,IF(7=2,'1.Inputs'!$D$39,$E30)))*$F30*(('1.Inputs'!$D$40)+(1-'1.Inputs'!$D$40)*(1+'1.Inputs'!$D$41))*(1+$G30)^(7-1))-(('1.Inputs'!$D$37*12*IF(7=1,'1.Inputs'!$D$38,IF(7=2,'1.Inputs'!$D$39,$E30)))/(1-'1.Inputs'!$D$42)*$D30*(1+$G30)^(7-1))-('1.Inputs'!$D$37*12*IF(7=1,'1.Inputs'!$D$38,IF(7=2,'1.Inputs'!$D$39,$E30)))*'1.Inputs'!$D$43*(1+$G30)^(7-1)-'1.Inputs'!$D$44*(1+$G30)^(7-1)-('1.Inputs'!$D$20/'1.Inputs'!$D$27+'1.Inputs'!$D$23/'1.Inputs'!$D$28))))*'1.Inputs'!$D$53</f>
        <v>308863891.08649421</v>
      </c>
      <c r="AJ30" s="36">
        <f ca="1">Z30-AJ$13-AJ$14+MIN(AJ$13,MAX(0,((('1.Inputs'!$D$37*12*IF(8=1,'1.Inputs'!$D$38,IF(8=2,'1.Inputs'!$D$39,$E30)))*$F30*(('1.Inputs'!$D$40)+(1-'1.Inputs'!$D$40)*(1+'1.Inputs'!$D$41))*(1+$G30)^(8-1))-(('1.Inputs'!$D$37*12*IF(8=1,'1.Inputs'!$D$38,IF(8=2,'1.Inputs'!$D$39,$E30)))/(1-'1.Inputs'!$D$42)*$D30*(1+$G30)^(8-1))-('1.Inputs'!$D$37*12*IF(8=1,'1.Inputs'!$D$38,IF(8=2,'1.Inputs'!$D$39,$E30)))*'1.Inputs'!$D$43*(1+$G30)^(8-1)-'1.Inputs'!$D$44*(1+$G30)^(8-1)-('1.Inputs'!$D$20/'1.Inputs'!$D$27+'1.Inputs'!$D$23/'1.Inputs'!$D$28))))*'1.Inputs'!$D$53</f>
        <v>590872115.69856381</v>
      </c>
      <c r="AK30" s="36">
        <f ca="1">AA30-AK$13-AK$14+MIN(AK$13,MAX(0,((('1.Inputs'!$D$37*12*IF(9=1,'1.Inputs'!$D$38,IF(9=2,'1.Inputs'!$D$39,$E30)))*$F30*(('1.Inputs'!$D$40)+(1-'1.Inputs'!$D$40)*(1+'1.Inputs'!$D$41))*(1+$G30)^(9-1))-(('1.Inputs'!$D$37*12*IF(9=1,'1.Inputs'!$D$38,IF(9=2,'1.Inputs'!$D$39,$E30)))/(1-'1.Inputs'!$D$42)*$D30*(1+$G30)^(9-1))-('1.Inputs'!$D$37*12*IF(9=1,'1.Inputs'!$D$38,IF(9=2,'1.Inputs'!$D$39,$E30)))*'1.Inputs'!$D$43*(1+$G30)^(9-1)-'1.Inputs'!$D$44*(1+$G30)^(9-1)-('1.Inputs'!$D$20/'1.Inputs'!$D$27+'1.Inputs'!$D$23/'1.Inputs'!$D$28))))*'1.Inputs'!$D$53</f>
        <v>608229392.20962501</v>
      </c>
      <c r="AL30" s="36">
        <f ca="1">AB30-AL$13-AL$14+MIN(AL$13,MAX(0,((('1.Inputs'!$D$37*12*IF(10=1,'1.Inputs'!$D$38,IF(10=2,'1.Inputs'!$D$39,$E30)))*$F30*(('1.Inputs'!$D$40)+(1-'1.Inputs'!$D$40)*(1+'1.Inputs'!$D$41))*(1+$G30)^(10-1))-(('1.Inputs'!$D$37*12*IF(10=1,'1.Inputs'!$D$38,IF(10=2,'1.Inputs'!$D$39,$E30)))/(1-'1.Inputs'!$D$42)*$D30*(1+$G30)^(10-1))-('1.Inputs'!$D$37*12*IF(10=1,'1.Inputs'!$D$38,IF(10=2,'1.Inputs'!$D$39,$E30)))*'1.Inputs'!$D$43*(1+$G30)^(10-1)-'1.Inputs'!$D$44*(1+$G30)^(10-1)-('1.Inputs'!$D$20/'1.Inputs'!$D$27+'1.Inputs'!$D$23/'1.Inputs'!$D$28))))*'1.Inputs'!$D$53+'1.Inputs'!$D$35</f>
        <v>3920615012.8521943</v>
      </c>
      <c r="AM30" s="48">
        <f ca="1">R30+NPV('1.Inputs'!$D$55,S30:AB30)</f>
        <v>116238592.06577253</v>
      </c>
      <c r="AN30" s="48">
        <f ca="1">-('1.Inputs'!$D$24*(1-'1.Inputs'!$D$31)+'1.Inputs'!$D$35)+NPV('1.Inputs'!$D$54,AC30:AL30)</f>
        <v>-1063504044.1438475</v>
      </c>
      <c r="AO30" s="36">
        <f t="shared" ca="1" si="5"/>
        <v>-4.994191910313277</v>
      </c>
      <c r="AP30" s="36">
        <f t="shared" ca="1" si="6"/>
        <v>0.6092859236549607</v>
      </c>
      <c r="AQ30" s="36">
        <f ca="1">'1.Inputs'!$D$35+MIN(SUM($AC30:AC30),SUM($AC30:AD30),SUM($AC30:AE30),SUM($AC30:AF30),SUM($AC30:AG30),SUM($AC30:AH30),SUM($AC30:AI30),SUM($AC30:AJ30),SUM($AC30:AK30),SUM($AC30:AL30))</f>
        <v>-301850092.89424181</v>
      </c>
      <c r="AR30" s="36">
        <f ca="1">IF(AP30&lt;'1.Inputs'!$D$57,1,0)</f>
        <v>1</v>
      </c>
      <c r="AS30" s="36">
        <f t="shared" ca="1" si="7"/>
        <v>1</v>
      </c>
      <c r="AV30" s="72"/>
      <c r="AW30" s="72"/>
      <c r="AX30" s="72"/>
      <c r="AY30" s="72"/>
      <c r="AZ30" s="72"/>
      <c r="BA30" s="72"/>
      <c r="BB30" s="72"/>
      <c r="BC30" s="72"/>
      <c r="BE30" s="36">
        <f ca="1">PERCENTILE(AM16:AM515,0.01)</f>
        <v>-4216843309.7375336</v>
      </c>
    </row>
    <row r="31" spans="2:60" ht="15" customHeight="1" x14ac:dyDescent="0.25">
      <c r="B31" s="36">
        <v>16</v>
      </c>
      <c r="C31" s="36">
        <f t="shared" ca="1" si="0"/>
        <v>0.30074651657694529</v>
      </c>
      <c r="D31" s="36">
        <f t="shared" ca="1" si="1"/>
        <v>17286.745452728534</v>
      </c>
      <c r="E31" s="47">
        <f t="shared" ca="1" si="2"/>
        <v>0.79962246256261282</v>
      </c>
      <c r="F31" s="36">
        <f t="shared" ca="1" si="3"/>
        <v>28353.407971388544</v>
      </c>
      <c r="G31" s="36">
        <f t="shared" ca="1" si="4"/>
        <v>3.1531914335089145E-2</v>
      </c>
      <c r="H31" s="36">
        <f ca="1">((('1.Inputs'!$D$37*12*IF(1=1,'1.Inputs'!$D$38,IF(1=2,'1.Inputs'!$D$39,$E31)))*$F31*(('1.Inputs'!$D$40)+(1-'1.Inputs'!$D$40)*(1+'1.Inputs'!$D$41))*(1+$G31)^(1-1))*'1.Inputs'!$D$47+(('1.Inputs'!$D$37*12*IF(1=1,'1.Inputs'!$D$38,IF(1=2,'1.Inputs'!$D$39,$E31)))/(1-'1.Inputs'!$D$42)*$D31*(1+$G31)^(1-1))*('1.Inputs'!$D$48-'1.Inputs'!$D$49))/'1.Inputs'!$D$51</f>
        <v>749029345.4183768</v>
      </c>
      <c r="I31" s="36">
        <f ca="1">((('1.Inputs'!$D$37*12*IF(2=1,'1.Inputs'!$D$38,IF(2=2,'1.Inputs'!$D$39,$E31)))*$F31*(('1.Inputs'!$D$40)+(1-'1.Inputs'!$D$40)*(1+'1.Inputs'!$D$41))*(1+$G31)^(2-1))*'1.Inputs'!$D$47+(('1.Inputs'!$D$37*12*IF(2=1,'1.Inputs'!$D$38,IF(2=2,'1.Inputs'!$D$39,$E31)))/(1-'1.Inputs'!$D$42)*$D31*(1+$G31)^(2-1))*('1.Inputs'!$D$48-'1.Inputs'!$D$49))/'1.Inputs'!$D$51</f>
        <v>1081706744.401608</v>
      </c>
      <c r="J31" s="36">
        <f ca="1">((('1.Inputs'!$D$37*12*IF(3=1,'1.Inputs'!$D$38,IF(3=2,'1.Inputs'!$D$39,$E31)))*$F31*(('1.Inputs'!$D$40)+(1-'1.Inputs'!$D$40)*(1+'1.Inputs'!$D$41))*(1+$G31)^(3-1))*'1.Inputs'!$D$47+(('1.Inputs'!$D$37*12*IF(3=1,'1.Inputs'!$D$38,IF(3=2,'1.Inputs'!$D$39,$E31)))/(1-'1.Inputs'!$D$42)*$D31*(1+$G31)^(3-1))*('1.Inputs'!$D$48-'1.Inputs'!$D$49))/'1.Inputs'!$D$51</f>
        <v>1274615372.9926314</v>
      </c>
      <c r="K31" s="36">
        <f ca="1">((('1.Inputs'!$D$37*12*IF(4=1,'1.Inputs'!$D$38,IF(4=2,'1.Inputs'!$D$39,$E31)))*$F31*(('1.Inputs'!$D$40)+(1-'1.Inputs'!$D$40)*(1+'1.Inputs'!$D$41))*(1+$G31)^(4-1))*'1.Inputs'!$D$47+(('1.Inputs'!$D$37*12*IF(4=1,'1.Inputs'!$D$38,IF(4=2,'1.Inputs'!$D$39,$E31)))/(1-'1.Inputs'!$D$42)*$D31*(1+$G31)^(4-1))*('1.Inputs'!$D$48-'1.Inputs'!$D$49))/'1.Inputs'!$D$51</f>
        <v>1314806435.7440226</v>
      </c>
      <c r="L31" s="36">
        <f ca="1">((('1.Inputs'!$D$37*12*IF(5=1,'1.Inputs'!$D$38,IF(5=2,'1.Inputs'!$D$39,$E31)))*$F31*(('1.Inputs'!$D$40)+(1-'1.Inputs'!$D$40)*(1+'1.Inputs'!$D$41))*(1+$G31)^(5-1))*'1.Inputs'!$D$47+(('1.Inputs'!$D$37*12*IF(5=1,'1.Inputs'!$D$38,IF(5=2,'1.Inputs'!$D$39,$E31)))/(1-'1.Inputs'!$D$42)*$D31*(1+$G31)^(5-1))*('1.Inputs'!$D$48-'1.Inputs'!$D$49))/'1.Inputs'!$D$51</f>
        <v>1356264799.6431274</v>
      </c>
      <c r="M31" s="36">
        <f ca="1">((('1.Inputs'!$D$37*12*IF(6=1,'1.Inputs'!$D$38,IF(6=2,'1.Inputs'!$D$39,$E31)))*$F31*(('1.Inputs'!$D$40)+(1-'1.Inputs'!$D$40)*(1+'1.Inputs'!$D$41))*(1+$G31)^(6-1))*'1.Inputs'!$D$47+(('1.Inputs'!$D$37*12*IF(6=1,'1.Inputs'!$D$38,IF(6=2,'1.Inputs'!$D$39,$E31)))/(1-'1.Inputs'!$D$42)*$D31*(1+$G31)^(6-1))*('1.Inputs'!$D$48-'1.Inputs'!$D$49))/'1.Inputs'!$D$51</f>
        <v>1399030425.1211712</v>
      </c>
      <c r="N31" s="36">
        <f ca="1">((('1.Inputs'!$D$37*12*IF(7=1,'1.Inputs'!$D$38,IF(7=2,'1.Inputs'!$D$39,$E31)))*$F31*(('1.Inputs'!$D$40)+(1-'1.Inputs'!$D$40)*(1+'1.Inputs'!$D$41))*(1+$G31)^(7-1))*'1.Inputs'!$D$47+(('1.Inputs'!$D$37*12*IF(7=1,'1.Inputs'!$D$38,IF(7=2,'1.Inputs'!$D$39,$E31)))/(1-'1.Inputs'!$D$42)*$D31*(1+$G31)^(7-1))*('1.Inputs'!$D$48-'1.Inputs'!$D$49))/'1.Inputs'!$D$51</f>
        <v>1443144532.6382754</v>
      </c>
      <c r="O31" s="36">
        <f ca="1">((('1.Inputs'!$D$37*12*IF(8=1,'1.Inputs'!$D$38,IF(8=2,'1.Inputs'!$D$39,$E31)))*$F31*(('1.Inputs'!$D$40)+(1-'1.Inputs'!$D$40)*(1+'1.Inputs'!$D$41))*(1+$G31)^(8-1))*'1.Inputs'!$D$47+(('1.Inputs'!$D$37*12*IF(8=1,'1.Inputs'!$D$38,IF(8=2,'1.Inputs'!$D$39,$E31)))/(1-'1.Inputs'!$D$42)*$D31*(1+$G31)^(8-1))*('1.Inputs'!$D$48-'1.Inputs'!$D$49))/'1.Inputs'!$D$51</f>
        <v>1488649642.4145777</v>
      </c>
      <c r="P31" s="36">
        <f ca="1">((('1.Inputs'!$D$37*12*IF(9=1,'1.Inputs'!$D$38,IF(9=2,'1.Inputs'!$D$39,$E31)))*$F31*(('1.Inputs'!$D$40)+(1-'1.Inputs'!$D$40)*(1+'1.Inputs'!$D$41))*(1+$G31)^(9-1))*'1.Inputs'!$D$47+(('1.Inputs'!$D$37*12*IF(9=1,'1.Inputs'!$D$38,IF(9=2,'1.Inputs'!$D$39,$E31)))/(1-'1.Inputs'!$D$42)*$D31*(1+$G31)^(9-1))*('1.Inputs'!$D$48-'1.Inputs'!$D$49))/'1.Inputs'!$D$51</f>
        <v>1535589615.4141555</v>
      </c>
      <c r="Q31" s="36">
        <f ca="1">((('1.Inputs'!$D$37*12*IF(10=1,'1.Inputs'!$D$38,IF(10=2,'1.Inputs'!$D$39,$E31)))*$F31*(('1.Inputs'!$D$40)+(1-'1.Inputs'!$D$40)*(1+'1.Inputs'!$D$41))*(1+$G31)^(10-1))*'1.Inputs'!$D$47+(('1.Inputs'!$D$37*12*IF(10=1,'1.Inputs'!$D$38,IF(10=2,'1.Inputs'!$D$39,$E31)))/(1-'1.Inputs'!$D$42)*$D31*(1+$G31)^(10-1))*('1.Inputs'!$D$48-'1.Inputs'!$D$49))/'1.Inputs'!$D$51</f>
        <v>1584009695.6212473</v>
      </c>
      <c r="R31" s="36">
        <f>-'1.Inputs'!$D$24</f>
        <v>-2050000000</v>
      </c>
      <c r="S31" s="36">
        <f ca="1">((('1.Inputs'!$D$37*12*IF(1=1,'1.Inputs'!$D$38,IF(1=2,'1.Inputs'!$D$39,$E31)))*$F31*(('1.Inputs'!$D$40)+(1-'1.Inputs'!$D$40)*(1+'1.Inputs'!$D$41))*(1+$G31)^(1-1))-(('1.Inputs'!$D$37*12*IF(1=1,'1.Inputs'!$D$38,IF(1=2,'1.Inputs'!$D$39,$E31)))/(1-'1.Inputs'!$D$42)*$D31*(1+$G31)^(1-1))-('1.Inputs'!$D$37*12*IF(1=1,'1.Inputs'!$D$38,IF(1=2,'1.Inputs'!$D$39,$E31)))*'1.Inputs'!$D$43*(1+$G31)^(1-1)-'1.Inputs'!$D$44*(1+$G31)^(1-1)-('1.Inputs'!$D$20/'1.Inputs'!$D$27+'1.Inputs'!$D$23/'1.Inputs'!$D$28))-MAX(0,((('1.Inputs'!$D$37*12*IF(1=1,'1.Inputs'!$D$38,IF(1=2,'1.Inputs'!$D$39,$E31)))*$F31*(('1.Inputs'!$D$40)+(1-'1.Inputs'!$D$40)*(1+'1.Inputs'!$D$41))*(1+$G31)^(1-1))-(('1.Inputs'!$D$37*12*IF(1=1,'1.Inputs'!$D$38,IF(1=2,'1.Inputs'!$D$39,$E31)))/(1-'1.Inputs'!$D$42)*$D31*(1+$G31)^(1-1))-('1.Inputs'!$D$37*12*IF(1=1,'1.Inputs'!$D$38,IF(1=2,'1.Inputs'!$D$39,$E31)))*'1.Inputs'!$D$43*(1+$G31)^(1-1)-'1.Inputs'!$D$44*(1+$G31)^(1-1)-('1.Inputs'!$D$20/'1.Inputs'!$D$27+'1.Inputs'!$D$23/'1.Inputs'!$D$28)))*'1.Inputs'!$D$53+('1.Inputs'!$D$20/'1.Inputs'!$D$27+'1.Inputs'!$D$23/'1.Inputs'!$D$28)-H31</f>
        <v>-514601095.40991664</v>
      </c>
      <c r="T31" s="36">
        <f ca="1">((('1.Inputs'!$D$37*12*IF(2=1,'1.Inputs'!$D$38,IF(2=2,'1.Inputs'!$D$39,$E31)))*$F31*(('1.Inputs'!$D$40)+(1-'1.Inputs'!$D$40)*(1+'1.Inputs'!$D$41))*(1+$G31)^(2-1))-(('1.Inputs'!$D$37*12*IF(2=1,'1.Inputs'!$D$38,IF(2=2,'1.Inputs'!$D$39,$E31)))/(1-'1.Inputs'!$D$42)*$D31*(1+$G31)^(2-1))-('1.Inputs'!$D$37*12*IF(2=1,'1.Inputs'!$D$38,IF(2=2,'1.Inputs'!$D$39,$E31)))*'1.Inputs'!$D$43*(1+$G31)^(2-1)-'1.Inputs'!$D$44*(1+$G31)^(2-1)-('1.Inputs'!$D$20/'1.Inputs'!$D$27+'1.Inputs'!$D$23/'1.Inputs'!$D$28))-MAX(0,((('1.Inputs'!$D$37*12*IF(2=1,'1.Inputs'!$D$38,IF(2=2,'1.Inputs'!$D$39,$E31)))*$F31*(('1.Inputs'!$D$40)+(1-'1.Inputs'!$D$40)*(1+'1.Inputs'!$D$41))*(1+$G31)^(2-1))-(('1.Inputs'!$D$37*12*IF(2=1,'1.Inputs'!$D$38,IF(2=2,'1.Inputs'!$D$39,$E31)))/(1-'1.Inputs'!$D$42)*$D31*(1+$G31)^(2-1))-('1.Inputs'!$D$37*12*IF(2=1,'1.Inputs'!$D$38,IF(2=2,'1.Inputs'!$D$39,$E31)))*'1.Inputs'!$D$43*(1+$G31)^(2-1)-'1.Inputs'!$D$44*(1+$G31)^(2-1)-('1.Inputs'!$D$20/'1.Inputs'!$D$27+'1.Inputs'!$D$23/'1.Inputs'!$D$28)))*'1.Inputs'!$D$53+('1.Inputs'!$D$20/'1.Inputs'!$D$27+'1.Inputs'!$D$23/'1.Inputs'!$D$28)-(I31-H31)</f>
        <v>226263542.94554579</v>
      </c>
      <c r="U31" s="36">
        <f ca="1">((('1.Inputs'!$D$37*12*IF(3=1,'1.Inputs'!$D$38,IF(3=2,'1.Inputs'!$D$39,$E31)))*$F31*(('1.Inputs'!$D$40)+(1-'1.Inputs'!$D$40)*(1+'1.Inputs'!$D$41))*(1+$G31)^(3-1))-(('1.Inputs'!$D$37*12*IF(3=1,'1.Inputs'!$D$38,IF(3=2,'1.Inputs'!$D$39,$E31)))/(1-'1.Inputs'!$D$42)*$D31*(1+$G31)^(3-1))-('1.Inputs'!$D$37*12*IF(3=1,'1.Inputs'!$D$38,IF(3=2,'1.Inputs'!$D$39,$E31)))*'1.Inputs'!$D$43*(1+$G31)^(3-1)-'1.Inputs'!$D$44*(1+$G31)^(3-1)-('1.Inputs'!$D$20/'1.Inputs'!$D$27+'1.Inputs'!$D$23/'1.Inputs'!$D$28))-MAX(0,((('1.Inputs'!$D$37*12*IF(3=1,'1.Inputs'!$D$38,IF(3=2,'1.Inputs'!$D$39,$E31)))*$F31*(('1.Inputs'!$D$40)+(1-'1.Inputs'!$D$40)*(1+'1.Inputs'!$D$41))*(1+$G31)^(3-1))-(('1.Inputs'!$D$37*12*IF(3=1,'1.Inputs'!$D$38,IF(3=2,'1.Inputs'!$D$39,$E31)))/(1-'1.Inputs'!$D$42)*$D31*(1+$G31)^(3-1))-('1.Inputs'!$D$37*12*IF(3=1,'1.Inputs'!$D$38,IF(3=2,'1.Inputs'!$D$39,$E31)))*'1.Inputs'!$D$43*(1+$G31)^(3-1)-'1.Inputs'!$D$44*(1+$G31)^(3-1)-('1.Inputs'!$D$20/'1.Inputs'!$D$27+'1.Inputs'!$D$23/'1.Inputs'!$D$28)))*'1.Inputs'!$D$53+('1.Inputs'!$D$20/'1.Inputs'!$D$27+'1.Inputs'!$D$23/'1.Inputs'!$D$28)-(J31-I31)</f>
        <v>545875009.48004818</v>
      </c>
      <c r="V31" s="36">
        <f ca="1">((('1.Inputs'!$D$37*12*IF(4=1,'1.Inputs'!$D$38,IF(4=2,'1.Inputs'!$D$39,$E31)))*$F31*(('1.Inputs'!$D$40)+(1-'1.Inputs'!$D$40)*(1+'1.Inputs'!$D$41))*(1+$G31)^(4-1))-(('1.Inputs'!$D$37*12*IF(4=1,'1.Inputs'!$D$38,IF(4=2,'1.Inputs'!$D$39,$E31)))/(1-'1.Inputs'!$D$42)*$D31*(1+$G31)^(4-1))-('1.Inputs'!$D$37*12*IF(4=1,'1.Inputs'!$D$38,IF(4=2,'1.Inputs'!$D$39,$E31)))*'1.Inputs'!$D$43*(1+$G31)^(4-1)-'1.Inputs'!$D$44*(1+$G31)^(4-1)-('1.Inputs'!$D$20/'1.Inputs'!$D$27+'1.Inputs'!$D$23/'1.Inputs'!$D$28))-MAX(0,((('1.Inputs'!$D$37*12*IF(4=1,'1.Inputs'!$D$38,IF(4=2,'1.Inputs'!$D$39,$E31)))*$F31*(('1.Inputs'!$D$40)+(1-'1.Inputs'!$D$40)*(1+'1.Inputs'!$D$41))*(1+$G31)^(4-1))-(('1.Inputs'!$D$37*12*IF(4=1,'1.Inputs'!$D$38,IF(4=2,'1.Inputs'!$D$39,$E31)))/(1-'1.Inputs'!$D$42)*$D31*(1+$G31)^(4-1))-('1.Inputs'!$D$37*12*IF(4=1,'1.Inputs'!$D$38,IF(4=2,'1.Inputs'!$D$39,$E31)))*'1.Inputs'!$D$43*(1+$G31)^(4-1)-'1.Inputs'!$D$44*(1+$G31)^(4-1)-('1.Inputs'!$D$20/'1.Inputs'!$D$27+'1.Inputs'!$D$23/'1.Inputs'!$D$28)))*'1.Inputs'!$D$53+('1.Inputs'!$D$20/'1.Inputs'!$D$27+'1.Inputs'!$D$23/'1.Inputs'!$D$28)-(K31-J31)</f>
        <v>720397954.75517023</v>
      </c>
      <c r="W31" s="36">
        <f ca="1">((('1.Inputs'!$D$37*12*IF(5=1,'1.Inputs'!$D$38,IF(5=2,'1.Inputs'!$D$39,$E31)))*$F31*(('1.Inputs'!$D$40)+(1-'1.Inputs'!$D$40)*(1+'1.Inputs'!$D$41))*(1+$G31)^(5-1))-(('1.Inputs'!$D$37*12*IF(5=1,'1.Inputs'!$D$38,IF(5=2,'1.Inputs'!$D$39,$E31)))/(1-'1.Inputs'!$D$42)*$D31*(1+$G31)^(5-1))-('1.Inputs'!$D$37*12*IF(5=1,'1.Inputs'!$D$38,IF(5=2,'1.Inputs'!$D$39,$E31)))*'1.Inputs'!$D$43*(1+$G31)^(5-1)-'1.Inputs'!$D$44*(1+$G31)^(5-1)-('1.Inputs'!$D$20/'1.Inputs'!$D$27+'1.Inputs'!$D$23/'1.Inputs'!$D$28))-MAX(0,((('1.Inputs'!$D$37*12*IF(5=1,'1.Inputs'!$D$38,IF(5=2,'1.Inputs'!$D$39,$E31)))*$F31*(('1.Inputs'!$D$40)+(1-'1.Inputs'!$D$40)*(1+'1.Inputs'!$D$41))*(1+$G31)^(5-1))-(('1.Inputs'!$D$37*12*IF(5=1,'1.Inputs'!$D$38,IF(5=2,'1.Inputs'!$D$39,$E31)))/(1-'1.Inputs'!$D$42)*$D31*(1+$G31)^(5-1))-('1.Inputs'!$D$37*12*IF(5=1,'1.Inputs'!$D$38,IF(5=2,'1.Inputs'!$D$39,$E31)))*'1.Inputs'!$D$43*(1+$G31)^(5-1)-'1.Inputs'!$D$44*(1+$G31)^(5-1)-('1.Inputs'!$D$20/'1.Inputs'!$D$27+'1.Inputs'!$D$23/'1.Inputs'!$D$28)))*'1.Inputs'!$D$53+('1.Inputs'!$D$20/'1.Inputs'!$D$27+'1.Inputs'!$D$23/'1.Inputs'!$D$28)-(L31-K31)</f>
        <v>741623598.39934993</v>
      </c>
      <c r="X31" s="36">
        <f ca="1">((('1.Inputs'!$D$37*12*IF(6=1,'1.Inputs'!$D$38,IF(6=2,'1.Inputs'!$D$39,$E31)))*$F31*(('1.Inputs'!$D$40)+(1-'1.Inputs'!$D$40)*(1+'1.Inputs'!$D$41))*(1+$G31)^(6-1))-(('1.Inputs'!$D$37*12*IF(6=1,'1.Inputs'!$D$38,IF(6=2,'1.Inputs'!$D$39,$E31)))/(1-'1.Inputs'!$D$42)*$D31*(1+$G31)^(6-1))-('1.Inputs'!$D$37*12*IF(6=1,'1.Inputs'!$D$38,IF(6=2,'1.Inputs'!$D$39,$E31)))*'1.Inputs'!$D$43*(1+$G31)^(6-1)-'1.Inputs'!$D$44*(1+$G31)^(6-1)-('1.Inputs'!$D$20/'1.Inputs'!$D$27+'1.Inputs'!$D$23/'1.Inputs'!$D$28))-MAX(0,((('1.Inputs'!$D$37*12*IF(6=1,'1.Inputs'!$D$38,IF(6=2,'1.Inputs'!$D$39,$E31)))*$F31*(('1.Inputs'!$D$40)+(1-'1.Inputs'!$D$40)*(1+'1.Inputs'!$D$41))*(1+$G31)^(6-1))-(('1.Inputs'!$D$37*12*IF(6=1,'1.Inputs'!$D$38,IF(6=2,'1.Inputs'!$D$39,$E31)))/(1-'1.Inputs'!$D$42)*$D31*(1+$G31)^(6-1))-('1.Inputs'!$D$37*12*IF(6=1,'1.Inputs'!$D$38,IF(6=2,'1.Inputs'!$D$39,$E31)))*'1.Inputs'!$D$43*(1+$G31)^(6-1)-'1.Inputs'!$D$44*(1+$G31)^(6-1)-('1.Inputs'!$D$20/'1.Inputs'!$D$27+'1.Inputs'!$D$23/'1.Inputs'!$D$28)))*'1.Inputs'!$D$53+('1.Inputs'!$D$20/'1.Inputs'!$D$27+'1.Inputs'!$D$23/'1.Inputs'!$D$28)-(M31-L31)</f>
        <v>763518527.22062635</v>
      </c>
      <c r="Y31" s="36">
        <f ca="1">((('1.Inputs'!$D$37*12*IF(7=1,'1.Inputs'!$D$38,IF(7=2,'1.Inputs'!$D$39,$E31)))*$F31*(('1.Inputs'!$D$40)+(1-'1.Inputs'!$D$40)*(1+'1.Inputs'!$D$41))*(1+$G31)^(7-1))-(('1.Inputs'!$D$37*12*IF(7=1,'1.Inputs'!$D$38,IF(7=2,'1.Inputs'!$D$39,$E31)))/(1-'1.Inputs'!$D$42)*$D31*(1+$G31)^(7-1))-('1.Inputs'!$D$37*12*IF(7=1,'1.Inputs'!$D$38,IF(7=2,'1.Inputs'!$D$39,$E31)))*'1.Inputs'!$D$43*(1+$G31)^(7-1)-'1.Inputs'!$D$44*(1+$G31)^(7-1)-('1.Inputs'!$D$20/'1.Inputs'!$D$27+'1.Inputs'!$D$23/'1.Inputs'!$D$28))-MAX(0,((('1.Inputs'!$D$37*12*IF(7=1,'1.Inputs'!$D$38,IF(7=2,'1.Inputs'!$D$39,$E31)))*$F31*(('1.Inputs'!$D$40)+(1-'1.Inputs'!$D$40)*(1+'1.Inputs'!$D$41))*(1+$G31)^(7-1))-(('1.Inputs'!$D$37*12*IF(7=1,'1.Inputs'!$D$38,IF(7=2,'1.Inputs'!$D$39,$E31)))/(1-'1.Inputs'!$D$42)*$D31*(1+$G31)^(7-1))-('1.Inputs'!$D$37*12*IF(7=1,'1.Inputs'!$D$38,IF(7=2,'1.Inputs'!$D$39,$E31)))*'1.Inputs'!$D$43*(1+$G31)^(7-1)-'1.Inputs'!$D$44*(1+$G31)^(7-1)-('1.Inputs'!$D$20/'1.Inputs'!$D$27+'1.Inputs'!$D$23/'1.Inputs'!$D$28)))*'1.Inputs'!$D$53+('1.Inputs'!$D$20/'1.Inputs'!$D$27+'1.Inputs'!$D$23/'1.Inputs'!$D$28)-(N31-M31)</f>
        <v>786103845.06186748</v>
      </c>
      <c r="Z31" s="36">
        <f ca="1">((('1.Inputs'!$D$37*12*IF(8=1,'1.Inputs'!$D$38,IF(8=2,'1.Inputs'!$D$39,$E31)))*$F31*(('1.Inputs'!$D$40)+(1-'1.Inputs'!$D$40)*(1+'1.Inputs'!$D$41))*(1+$G31)^(8-1))-(('1.Inputs'!$D$37*12*IF(8=1,'1.Inputs'!$D$38,IF(8=2,'1.Inputs'!$D$39,$E31)))/(1-'1.Inputs'!$D$42)*$D31*(1+$G31)^(8-1))-('1.Inputs'!$D$37*12*IF(8=1,'1.Inputs'!$D$38,IF(8=2,'1.Inputs'!$D$39,$E31)))*'1.Inputs'!$D$43*(1+$G31)^(8-1)-'1.Inputs'!$D$44*(1+$G31)^(8-1)-('1.Inputs'!$D$20/'1.Inputs'!$D$27+'1.Inputs'!$D$23/'1.Inputs'!$D$28))-MAX(0,((('1.Inputs'!$D$37*12*IF(8=1,'1.Inputs'!$D$38,IF(8=2,'1.Inputs'!$D$39,$E31)))*$F31*(('1.Inputs'!$D$40)+(1-'1.Inputs'!$D$40)*(1+'1.Inputs'!$D$41))*(1+$G31)^(8-1))-(('1.Inputs'!$D$37*12*IF(8=1,'1.Inputs'!$D$38,IF(8=2,'1.Inputs'!$D$39,$E31)))/(1-'1.Inputs'!$D$42)*$D31*(1+$G31)^(8-1))-('1.Inputs'!$D$37*12*IF(8=1,'1.Inputs'!$D$38,IF(8=2,'1.Inputs'!$D$39,$E31)))*'1.Inputs'!$D$43*(1+$G31)^(8-1)-'1.Inputs'!$D$44*(1+$G31)^(8-1)-('1.Inputs'!$D$20/'1.Inputs'!$D$27+'1.Inputs'!$D$23/'1.Inputs'!$D$28)))*'1.Inputs'!$D$53+('1.Inputs'!$D$20/'1.Inputs'!$D$27+'1.Inputs'!$D$23/'1.Inputs'!$D$28)-(O31-N31)</f>
        <v>809401321.2105099</v>
      </c>
      <c r="AA31" s="36">
        <f ca="1">((('1.Inputs'!$D$37*12*IF(9=1,'1.Inputs'!$D$38,IF(9=2,'1.Inputs'!$D$39,$E31)))*$F31*(('1.Inputs'!$D$40)+(1-'1.Inputs'!$D$40)*(1+'1.Inputs'!$D$41))*(1+$G31)^(9-1))-(('1.Inputs'!$D$37*12*IF(9=1,'1.Inputs'!$D$38,IF(9=2,'1.Inputs'!$D$39,$E31)))/(1-'1.Inputs'!$D$42)*$D31*(1+$G31)^(9-1))-('1.Inputs'!$D$37*12*IF(9=1,'1.Inputs'!$D$38,IF(9=2,'1.Inputs'!$D$39,$E31)))*'1.Inputs'!$D$43*(1+$G31)^(9-1)-'1.Inputs'!$D$44*(1+$G31)^(9-1)-('1.Inputs'!$D$20/'1.Inputs'!$D$27+'1.Inputs'!$D$23/'1.Inputs'!$D$28))-MAX(0,((('1.Inputs'!$D$37*12*IF(9=1,'1.Inputs'!$D$38,IF(9=2,'1.Inputs'!$D$39,$E31)))*$F31*(('1.Inputs'!$D$40)+(1-'1.Inputs'!$D$40)*(1+'1.Inputs'!$D$41))*(1+$G31)^(9-1))-(('1.Inputs'!$D$37*12*IF(9=1,'1.Inputs'!$D$38,IF(9=2,'1.Inputs'!$D$39,$E31)))/(1-'1.Inputs'!$D$42)*$D31*(1+$G31)^(9-1))-('1.Inputs'!$D$37*12*IF(9=1,'1.Inputs'!$D$38,IF(9=2,'1.Inputs'!$D$39,$E31)))*'1.Inputs'!$D$43*(1+$G31)^(9-1)-'1.Inputs'!$D$44*(1+$G31)^(9-1)-('1.Inputs'!$D$20/'1.Inputs'!$D$27+'1.Inputs'!$D$23/'1.Inputs'!$D$28)))*'1.Inputs'!$D$53+('1.Inputs'!$D$20/'1.Inputs'!$D$27+'1.Inputs'!$D$23/'1.Inputs'!$D$28)-(P31-O31)</f>
        <v>833433411.38129473</v>
      </c>
      <c r="AB31" s="36">
        <f ca="1">((('1.Inputs'!$D$37*12*IF(10=1,'1.Inputs'!$D$38,IF(10=2,'1.Inputs'!$D$39,$E31)))*$F31*(('1.Inputs'!$D$40)+(1-'1.Inputs'!$D$40)*(1+'1.Inputs'!$D$41))*(1+$G31)^(10-1))-(('1.Inputs'!$D$37*12*IF(10=1,'1.Inputs'!$D$38,IF(10=2,'1.Inputs'!$D$39,$E31)))/(1-'1.Inputs'!$D$42)*$D31*(1+$G31)^(10-1))-('1.Inputs'!$D$37*12*IF(10=1,'1.Inputs'!$D$38,IF(10=2,'1.Inputs'!$D$39,$E31)))*'1.Inputs'!$D$43*(1+$G31)^(10-1)-'1.Inputs'!$D$44*(1+$G31)^(10-1)-('1.Inputs'!$D$20/'1.Inputs'!$D$27+'1.Inputs'!$D$23/'1.Inputs'!$D$28))-MAX(0,((('1.Inputs'!$D$37*12*IF(10=1,'1.Inputs'!$D$38,IF(10=2,'1.Inputs'!$D$39,$E31)))*$F31*(('1.Inputs'!$D$40)+(1-'1.Inputs'!$D$40)*(1+'1.Inputs'!$D$41))*(1+$G31)^(10-1))-(('1.Inputs'!$D$37*12*IF(10=1,'1.Inputs'!$D$38,IF(10=2,'1.Inputs'!$D$39,$E31)))/(1-'1.Inputs'!$D$42)*$D31*(1+$G31)^(10-1))-('1.Inputs'!$D$37*12*IF(10=1,'1.Inputs'!$D$38,IF(10=2,'1.Inputs'!$D$39,$E31)))*'1.Inputs'!$D$43*(1+$G31)^(10-1)-'1.Inputs'!$D$44*(1+$G31)^(10-1)-('1.Inputs'!$D$20/'1.Inputs'!$D$27+'1.Inputs'!$D$23/'1.Inputs'!$D$28)))*'1.Inputs'!$D$53+('1.Inputs'!$D$20/'1.Inputs'!$D$27+'1.Inputs'!$D$23/'1.Inputs'!$D$28)-(Q31-P31)+(('1.Inputs'!$D$20+'1.Inputs'!$D$23-('1.Inputs'!$D$20/'1.Inputs'!$D$27+'1.Inputs'!$D$23/'1.Inputs'!$D$28)*'1.Inputs'!$D$10)*'1.Inputs'!$D$60+'1.Inputs'!$D$19*'1.Inputs'!$D$59+Q31)</f>
        <v>3142232974.981885</v>
      </c>
      <c r="AC31" s="36">
        <f ca="1">S31-AC$13-AC$14+MIN(AC$13,MAX(0,((('1.Inputs'!$D$37*12*IF(1=1,'1.Inputs'!$D$38,IF(1=2,'1.Inputs'!$D$39,$E31)))*$F31*(('1.Inputs'!$D$40)+(1-'1.Inputs'!$D$40)*(1+'1.Inputs'!$D$41))*(1+$G31)^(1-1))-(('1.Inputs'!$D$37*12*IF(1=1,'1.Inputs'!$D$38,IF(1=2,'1.Inputs'!$D$39,$E31)))/(1-'1.Inputs'!$D$42)*$D31*(1+$G31)^(1-1))-('1.Inputs'!$D$37*12*IF(1=1,'1.Inputs'!$D$38,IF(1=2,'1.Inputs'!$D$39,$E31)))*'1.Inputs'!$D$43*(1+$G31)^(1-1)-'1.Inputs'!$D$44*(1+$G31)^(1-1)-('1.Inputs'!$D$20/'1.Inputs'!$D$27+'1.Inputs'!$D$23/'1.Inputs'!$D$28))))*'1.Inputs'!$D$53</f>
        <v>-610541095.40991664</v>
      </c>
      <c r="AD31" s="36">
        <f ca="1">T31-AD$13-AD$14+MIN(AD$13,MAX(0,((('1.Inputs'!$D$37*12*IF(2=1,'1.Inputs'!$D$38,IF(2=2,'1.Inputs'!$D$39,$E31)))*$F31*(('1.Inputs'!$D$40)+(1-'1.Inputs'!$D$40)*(1+'1.Inputs'!$D$41))*(1+$G31)^(2-1))-(('1.Inputs'!$D$37*12*IF(2=1,'1.Inputs'!$D$38,IF(2=2,'1.Inputs'!$D$39,$E31)))/(1-'1.Inputs'!$D$42)*$D31*(1+$G31)^(2-1))-('1.Inputs'!$D$37*12*IF(2=1,'1.Inputs'!$D$38,IF(2=2,'1.Inputs'!$D$39,$E31)))*'1.Inputs'!$D$43*(1+$G31)^(2-1)-'1.Inputs'!$D$44*(1+$G31)^(2-1)-('1.Inputs'!$D$20/'1.Inputs'!$D$27+'1.Inputs'!$D$23/'1.Inputs'!$D$28))))*'1.Inputs'!$D$53</f>
        <v>130323542.94554579</v>
      </c>
      <c r="AE31" s="36">
        <f ca="1">U31-AE$13-AE$14+MIN(AE$13,MAX(0,((('1.Inputs'!$D$37*12*IF(3=1,'1.Inputs'!$D$38,IF(3=2,'1.Inputs'!$D$39,$E31)))*$F31*(('1.Inputs'!$D$40)+(1-'1.Inputs'!$D$40)*(1+'1.Inputs'!$D$41))*(1+$G31)^(3-1))-(('1.Inputs'!$D$37*12*IF(3=1,'1.Inputs'!$D$38,IF(3=2,'1.Inputs'!$D$39,$E31)))/(1-'1.Inputs'!$D$42)*$D31*(1+$G31)^(3-1))-('1.Inputs'!$D$37*12*IF(3=1,'1.Inputs'!$D$38,IF(3=2,'1.Inputs'!$D$39,$E31)))*'1.Inputs'!$D$43*(1+$G31)^(3-1)-'1.Inputs'!$D$44*(1+$G31)^(3-1)-('1.Inputs'!$D$20/'1.Inputs'!$D$27+'1.Inputs'!$D$23/'1.Inputs'!$D$28))))*'1.Inputs'!$D$53</f>
        <v>203935009.48004818</v>
      </c>
      <c r="AF31" s="36">
        <f ca="1">V31-AF$13-AF$14+MIN(AF$13,MAX(0,((('1.Inputs'!$D$37*12*IF(4=1,'1.Inputs'!$D$38,IF(4=2,'1.Inputs'!$D$39,$E31)))*$F31*(('1.Inputs'!$D$40)+(1-'1.Inputs'!$D$40)*(1+'1.Inputs'!$D$41))*(1+$G31)^(4-1))-(('1.Inputs'!$D$37*12*IF(4=1,'1.Inputs'!$D$38,IF(4=2,'1.Inputs'!$D$39,$E31)))/(1-'1.Inputs'!$D$42)*$D31*(1+$G31)^(4-1))-('1.Inputs'!$D$37*12*IF(4=1,'1.Inputs'!$D$38,IF(4=2,'1.Inputs'!$D$39,$E31)))*'1.Inputs'!$D$43*(1+$G31)^(4-1)-'1.Inputs'!$D$44*(1+$G31)^(4-1)-('1.Inputs'!$D$20/'1.Inputs'!$D$27+'1.Inputs'!$D$23/'1.Inputs'!$D$28))))*'1.Inputs'!$D$53</f>
        <v>397645954.75517023</v>
      </c>
      <c r="AG31" s="36">
        <f ca="1">W31-AG$13-AG$14+MIN(AG$13,MAX(0,((('1.Inputs'!$D$37*12*IF(5=1,'1.Inputs'!$D$38,IF(5=2,'1.Inputs'!$D$39,$E31)))*$F31*(('1.Inputs'!$D$40)+(1-'1.Inputs'!$D$40)*(1+'1.Inputs'!$D$41))*(1+$G31)^(5-1))-(('1.Inputs'!$D$37*12*IF(5=1,'1.Inputs'!$D$38,IF(5=2,'1.Inputs'!$D$39,$E31)))/(1-'1.Inputs'!$D$42)*$D31*(1+$G31)^(5-1))-('1.Inputs'!$D$37*12*IF(5=1,'1.Inputs'!$D$38,IF(5=2,'1.Inputs'!$D$39,$E31)))*'1.Inputs'!$D$43*(1+$G31)^(5-1)-'1.Inputs'!$D$44*(1+$G31)^(5-1)-('1.Inputs'!$D$20/'1.Inputs'!$D$27+'1.Inputs'!$D$23/'1.Inputs'!$D$28))))*'1.Inputs'!$D$53</f>
        <v>438059598.39934993</v>
      </c>
      <c r="AH31" s="36">
        <f ca="1">X31-AH$13-AH$14+MIN(AH$13,MAX(0,((('1.Inputs'!$D$37*12*IF(6=1,'1.Inputs'!$D$38,IF(6=2,'1.Inputs'!$D$39,$E31)))*$F31*(('1.Inputs'!$D$40)+(1-'1.Inputs'!$D$40)*(1+'1.Inputs'!$D$41))*(1+$G31)^(6-1))-(('1.Inputs'!$D$37*12*IF(6=1,'1.Inputs'!$D$38,IF(6=2,'1.Inputs'!$D$39,$E31)))/(1-'1.Inputs'!$D$42)*$D31*(1+$G31)^(6-1))-('1.Inputs'!$D$37*12*IF(6=1,'1.Inputs'!$D$38,IF(6=2,'1.Inputs'!$D$39,$E31)))*'1.Inputs'!$D$43*(1+$G31)^(6-1)-'1.Inputs'!$D$44*(1+$G31)^(6-1)-('1.Inputs'!$D$20/'1.Inputs'!$D$27+'1.Inputs'!$D$23/'1.Inputs'!$D$28))))*'1.Inputs'!$D$53</f>
        <v>479142527.22062635</v>
      </c>
      <c r="AI31" s="36">
        <f ca="1">Y31-AI$13-AI$14+MIN(AI$13,MAX(0,((('1.Inputs'!$D$37*12*IF(7=1,'1.Inputs'!$D$38,IF(7=2,'1.Inputs'!$D$39,$E31)))*$F31*(('1.Inputs'!$D$40)+(1-'1.Inputs'!$D$40)*(1+'1.Inputs'!$D$41))*(1+$G31)^(7-1))-(('1.Inputs'!$D$37*12*IF(7=1,'1.Inputs'!$D$38,IF(7=2,'1.Inputs'!$D$39,$E31)))/(1-'1.Inputs'!$D$42)*$D31*(1+$G31)^(7-1))-('1.Inputs'!$D$37*12*IF(7=1,'1.Inputs'!$D$38,IF(7=2,'1.Inputs'!$D$39,$E31)))*'1.Inputs'!$D$43*(1+$G31)^(7-1)-'1.Inputs'!$D$44*(1+$G31)^(7-1)-('1.Inputs'!$D$20/'1.Inputs'!$D$27+'1.Inputs'!$D$23/'1.Inputs'!$D$28))))*'1.Inputs'!$D$53</f>
        <v>520915845.06186748</v>
      </c>
      <c r="AJ31" s="36">
        <f ca="1">Z31-AJ$13-AJ$14+MIN(AJ$13,MAX(0,((('1.Inputs'!$D$37*12*IF(8=1,'1.Inputs'!$D$38,IF(8=2,'1.Inputs'!$D$39,$E31)))*$F31*(('1.Inputs'!$D$40)+(1-'1.Inputs'!$D$40)*(1+'1.Inputs'!$D$41))*(1+$G31)^(8-1))-(('1.Inputs'!$D$37*12*IF(8=1,'1.Inputs'!$D$38,IF(8=2,'1.Inputs'!$D$39,$E31)))/(1-'1.Inputs'!$D$42)*$D31*(1+$G31)^(8-1))-('1.Inputs'!$D$37*12*IF(8=1,'1.Inputs'!$D$38,IF(8=2,'1.Inputs'!$D$39,$E31)))*'1.Inputs'!$D$43*(1+$G31)^(8-1)-'1.Inputs'!$D$44*(1+$G31)^(8-1)-('1.Inputs'!$D$20/'1.Inputs'!$D$27+'1.Inputs'!$D$23/'1.Inputs'!$D$28))))*'1.Inputs'!$D$53</f>
        <v>809401321.2105099</v>
      </c>
      <c r="AK31" s="36">
        <f ca="1">AA31-AK$13-AK$14+MIN(AK$13,MAX(0,((('1.Inputs'!$D$37*12*IF(9=1,'1.Inputs'!$D$38,IF(9=2,'1.Inputs'!$D$39,$E31)))*$F31*(('1.Inputs'!$D$40)+(1-'1.Inputs'!$D$40)*(1+'1.Inputs'!$D$41))*(1+$G31)^(9-1))-(('1.Inputs'!$D$37*12*IF(9=1,'1.Inputs'!$D$38,IF(9=2,'1.Inputs'!$D$39,$E31)))/(1-'1.Inputs'!$D$42)*$D31*(1+$G31)^(9-1))-('1.Inputs'!$D$37*12*IF(9=1,'1.Inputs'!$D$38,IF(9=2,'1.Inputs'!$D$39,$E31)))*'1.Inputs'!$D$43*(1+$G31)^(9-1)-'1.Inputs'!$D$44*(1+$G31)^(9-1)-('1.Inputs'!$D$20/'1.Inputs'!$D$27+'1.Inputs'!$D$23/'1.Inputs'!$D$28))))*'1.Inputs'!$D$53</f>
        <v>833433411.38129473</v>
      </c>
      <c r="AL31" s="36">
        <f ca="1">AB31-AL$13-AL$14+MIN(AL$13,MAX(0,((('1.Inputs'!$D$37*12*IF(10=1,'1.Inputs'!$D$38,IF(10=2,'1.Inputs'!$D$39,$E31)))*$F31*(('1.Inputs'!$D$40)+(1-'1.Inputs'!$D$40)*(1+'1.Inputs'!$D$41))*(1+$G31)^(10-1))-(('1.Inputs'!$D$37*12*IF(10=1,'1.Inputs'!$D$38,IF(10=2,'1.Inputs'!$D$39,$E31)))/(1-'1.Inputs'!$D$42)*$D31*(1+$G31)^(10-1))-('1.Inputs'!$D$37*12*IF(10=1,'1.Inputs'!$D$38,IF(10=2,'1.Inputs'!$D$39,$E31)))*'1.Inputs'!$D$43*(1+$G31)^(10-1)-'1.Inputs'!$D$44*(1+$G31)^(10-1)-('1.Inputs'!$D$20/'1.Inputs'!$D$27+'1.Inputs'!$D$23/'1.Inputs'!$D$28))))*'1.Inputs'!$D$53+'1.Inputs'!$D$35</f>
        <v>3942232974.981885</v>
      </c>
      <c r="AM31" s="48">
        <f ca="1">R31+NPV('1.Inputs'!$D$55,S31:AB31)</f>
        <v>1346858095.8956304</v>
      </c>
      <c r="AN31" s="48">
        <f ca="1">-('1.Inputs'!$D$24*(1-'1.Inputs'!$D$31)+'1.Inputs'!$D$35)+NPV('1.Inputs'!$D$54,AC31:AL31)</f>
        <v>-25636045.213621378</v>
      </c>
      <c r="AO31" s="36">
        <f t="shared" ca="1" si="5"/>
        <v>-3.4864572859750451</v>
      </c>
      <c r="AP31" s="36">
        <f t="shared" ca="1" si="6"/>
        <v>1.3868775647358949</v>
      </c>
      <c r="AQ31" s="36">
        <f ca="1">'1.Inputs'!$D$35+MIN(SUM($AC31:AC31),SUM($AC31:AD31),SUM($AC31:AE31),SUM($AC31:AF31),SUM($AC31:AG31),SUM($AC31:AH31),SUM($AC31:AI31),SUM($AC31:AJ31),SUM($AC31:AK31),SUM($AC31:AL31))</f>
        <v>189458904.59008336</v>
      </c>
      <c r="AR31" s="36">
        <f ca="1">IF(AP31&lt;'1.Inputs'!$D$57,1,0)</f>
        <v>0</v>
      </c>
      <c r="AS31" s="36">
        <f t="shared" ca="1" si="7"/>
        <v>0</v>
      </c>
      <c r="AV31" s="40" t="s">
        <v>394</v>
      </c>
      <c r="AW31" s="40" t="s">
        <v>395</v>
      </c>
      <c r="AX31" s="40" t="s">
        <v>396</v>
      </c>
      <c r="AY31" s="40" t="s">
        <v>299</v>
      </c>
      <c r="BE31" s="30">
        <f ca="1">PERCENTILE(AM16:AM515,0.99)</f>
        <v>7103782695.0034971</v>
      </c>
    </row>
    <row r="32" spans="2:60" ht="15" customHeight="1" x14ac:dyDescent="0.25">
      <c r="B32" s="36">
        <v>17</v>
      </c>
      <c r="C32" s="36">
        <f t="shared" ca="1" si="0"/>
        <v>0.33867978691481737</v>
      </c>
      <c r="D32" s="36">
        <f t="shared" ca="1" si="1"/>
        <v>16034.443728350447</v>
      </c>
      <c r="E32" s="47">
        <f t="shared" ca="1" si="2"/>
        <v>0.80571865004902854</v>
      </c>
      <c r="F32" s="36">
        <f t="shared" ca="1" si="3"/>
        <v>31286.683678209531</v>
      </c>
      <c r="G32" s="36">
        <f t="shared" ca="1" si="4"/>
        <v>5.6359038890325862E-2</v>
      </c>
      <c r="H32" s="36">
        <f ca="1">((('1.Inputs'!$D$37*12*IF(1=1,'1.Inputs'!$D$38,IF(1=2,'1.Inputs'!$D$39,$E32)))*$F32*(('1.Inputs'!$D$40)+(1-'1.Inputs'!$D$40)*(1+'1.Inputs'!$D$41))*(1+$G32)^(1-1))*'1.Inputs'!$D$47+(('1.Inputs'!$D$37*12*IF(1=1,'1.Inputs'!$D$38,IF(1=2,'1.Inputs'!$D$39,$E32)))/(1-'1.Inputs'!$D$42)*$D32*(1+$G32)^(1-1))*('1.Inputs'!$D$48-'1.Inputs'!$D$49))/'1.Inputs'!$D$51</f>
        <v>807978717.83895671</v>
      </c>
      <c r="I32" s="36">
        <f ca="1">((('1.Inputs'!$D$37*12*IF(2=1,'1.Inputs'!$D$38,IF(2=2,'1.Inputs'!$D$39,$E32)))*$F32*(('1.Inputs'!$D$40)+(1-'1.Inputs'!$D$40)*(1+'1.Inputs'!$D$41))*(1+$G32)^(2-1))*'1.Inputs'!$D$47+(('1.Inputs'!$D$37*12*IF(2=1,'1.Inputs'!$D$38,IF(2=2,'1.Inputs'!$D$39,$E32)))/(1-'1.Inputs'!$D$42)*$D32*(1+$G32)^(2-1))*('1.Inputs'!$D$48-'1.Inputs'!$D$49))/'1.Inputs'!$D$51</f>
        <v>1194921870.5482774</v>
      </c>
      <c r="J32" s="36">
        <f ca="1">((('1.Inputs'!$D$37*12*IF(3=1,'1.Inputs'!$D$38,IF(3=2,'1.Inputs'!$D$39,$E32)))*$F32*(('1.Inputs'!$D$40)+(1-'1.Inputs'!$D$40)*(1+'1.Inputs'!$D$41))*(1+$G32)^(3-1))*'1.Inputs'!$D$47+(('1.Inputs'!$D$37*12*IF(3=1,'1.Inputs'!$D$38,IF(3=2,'1.Inputs'!$D$39,$E32)))/(1-'1.Inputs'!$D$42)*$D32*(1+$G32)^(3-1))*('1.Inputs'!$D$48-'1.Inputs'!$D$49))/'1.Inputs'!$D$51</f>
        <v>1452902393.5232859</v>
      </c>
      <c r="K32" s="36">
        <f ca="1">((('1.Inputs'!$D$37*12*IF(4=1,'1.Inputs'!$D$38,IF(4=2,'1.Inputs'!$D$39,$E32)))*$F32*(('1.Inputs'!$D$40)+(1-'1.Inputs'!$D$40)*(1+'1.Inputs'!$D$41))*(1+$G32)^(4-1))*'1.Inputs'!$D$47+(('1.Inputs'!$D$37*12*IF(4=1,'1.Inputs'!$D$38,IF(4=2,'1.Inputs'!$D$39,$E32)))/(1-'1.Inputs'!$D$42)*$D32*(1+$G32)^(4-1))*('1.Inputs'!$D$48-'1.Inputs'!$D$49))/'1.Inputs'!$D$51</f>
        <v>1534786576.0237122</v>
      </c>
      <c r="L32" s="36">
        <f ca="1">((('1.Inputs'!$D$37*12*IF(5=1,'1.Inputs'!$D$38,IF(5=2,'1.Inputs'!$D$39,$E32)))*$F32*(('1.Inputs'!$D$40)+(1-'1.Inputs'!$D$40)*(1+'1.Inputs'!$D$41))*(1+$G32)^(5-1))*'1.Inputs'!$D$47+(('1.Inputs'!$D$37*12*IF(5=1,'1.Inputs'!$D$38,IF(5=2,'1.Inputs'!$D$39,$E32)))/(1-'1.Inputs'!$D$42)*$D32*(1+$G32)^(5-1))*('1.Inputs'!$D$48-'1.Inputs'!$D$49))/'1.Inputs'!$D$51</f>
        <v>1621285672.350183</v>
      </c>
      <c r="M32" s="36">
        <f ca="1">((('1.Inputs'!$D$37*12*IF(6=1,'1.Inputs'!$D$38,IF(6=2,'1.Inputs'!$D$39,$E32)))*$F32*(('1.Inputs'!$D$40)+(1-'1.Inputs'!$D$40)*(1+'1.Inputs'!$D$41))*(1+$G32)^(6-1))*'1.Inputs'!$D$47+(('1.Inputs'!$D$37*12*IF(6=1,'1.Inputs'!$D$38,IF(6=2,'1.Inputs'!$D$39,$E32)))/(1-'1.Inputs'!$D$42)*$D32*(1+$G32)^(6-1))*('1.Inputs'!$D$48-'1.Inputs'!$D$49))/'1.Inputs'!$D$51</f>
        <v>1712659774.6104951</v>
      </c>
      <c r="N32" s="36">
        <f ca="1">((('1.Inputs'!$D$37*12*IF(7=1,'1.Inputs'!$D$38,IF(7=2,'1.Inputs'!$D$39,$E32)))*$F32*(('1.Inputs'!$D$40)+(1-'1.Inputs'!$D$40)*(1+'1.Inputs'!$D$41))*(1+$G32)^(7-1))*'1.Inputs'!$D$47+(('1.Inputs'!$D$37*12*IF(7=1,'1.Inputs'!$D$38,IF(7=2,'1.Inputs'!$D$39,$E32)))/(1-'1.Inputs'!$D$42)*$D32*(1+$G32)^(7-1))*('1.Inputs'!$D$48-'1.Inputs'!$D$49))/'1.Inputs'!$D$51</f>
        <v>1809183633.4536648</v>
      </c>
      <c r="O32" s="36">
        <f ca="1">((('1.Inputs'!$D$37*12*IF(8=1,'1.Inputs'!$D$38,IF(8=2,'1.Inputs'!$D$39,$E32)))*$F32*(('1.Inputs'!$D$40)+(1-'1.Inputs'!$D$40)*(1+'1.Inputs'!$D$41))*(1+$G32)^(8-1))*'1.Inputs'!$D$47+(('1.Inputs'!$D$37*12*IF(8=1,'1.Inputs'!$D$38,IF(8=2,'1.Inputs'!$D$39,$E32)))/(1-'1.Inputs'!$D$42)*$D32*(1+$G32)^(8-1))*('1.Inputs'!$D$48-'1.Inputs'!$D$49))/'1.Inputs'!$D$51</f>
        <v>1911147484.2112207</v>
      </c>
      <c r="P32" s="36">
        <f ca="1">((('1.Inputs'!$D$37*12*IF(9=1,'1.Inputs'!$D$38,IF(9=2,'1.Inputs'!$D$39,$E32)))*$F32*(('1.Inputs'!$D$40)+(1-'1.Inputs'!$D$40)*(1+'1.Inputs'!$D$41))*(1+$G32)^(9-1))*'1.Inputs'!$D$47+(('1.Inputs'!$D$37*12*IF(9=1,'1.Inputs'!$D$38,IF(9=2,'1.Inputs'!$D$39,$E32)))/(1-'1.Inputs'!$D$42)*$D32*(1+$G32)^(9-1))*('1.Inputs'!$D$48-'1.Inputs'!$D$49))/'1.Inputs'!$D$51</f>
        <v>2018857919.5990298</v>
      </c>
      <c r="Q32" s="36">
        <f ca="1">((('1.Inputs'!$D$37*12*IF(10=1,'1.Inputs'!$D$38,IF(10=2,'1.Inputs'!$D$39,$E32)))*$F32*(('1.Inputs'!$D$40)+(1-'1.Inputs'!$D$40)*(1+'1.Inputs'!$D$41))*(1+$G32)^(10-1))*'1.Inputs'!$D$47+(('1.Inputs'!$D$37*12*IF(10=1,'1.Inputs'!$D$38,IF(10=2,'1.Inputs'!$D$39,$E32)))/(1-'1.Inputs'!$D$42)*$D32*(1+$G32)^(10-1))*('1.Inputs'!$D$48-'1.Inputs'!$D$49))/'1.Inputs'!$D$51</f>
        <v>2132638811.6037543</v>
      </c>
      <c r="R32" s="36">
        <f>-'1.Inputs'!$D$24</f>
        <v>-2050000000</v>
      </c>
      <c r="S32" s="36">
        <f ca="1">((('1.Inputs'!$D$37*12*IF(1=1,'1.Inputs'!$D$38,IF(1=2,'1.Inputs'!$D$39,$E32)))*$F32*(('1.Inputs'!$D$40)+(1-'1.Inputs'!$D$40)*(1+'1.Inputs'!$D$41))*(1+$G32)^(1-1))-(('1.Inputs'!$D$37*12*IF(1=1,'1.Inputs'!$D$38,IF(1=2,'1.Inputs'!$D$39,$E32)))/(1-'1.Inputs'!$D$42)*$D32*(1+$G32)^(1-1))-('1.Inputs'!$D$37*12*IF(1=1,'1.Inputs'!$D$38,IF(1=2,'1.Inputs'!$D$39,$E32)))*'1.Inputs'!$D$43*(1+$G32)^(1-1)-'1.Inputs'!$D$44*(1+$G32)^(1-1)-('1.Inputs'!$D$20/'1.Inputs'!$D$27+'1.Inputs'!$D$23/'1.Inputs'!$D$28))-MAX(0,((('1.Inputs'!$D$37*12*IF(1=1,'1.Inputs'!$D$38,IF(1=2,'1.Inputs'!$D$39,$E32)))*$F32*(('1.Inputs'!$D$40)+(1-'1.Inputs'!$D$40)*(1+'1.Inputs'!$D$41))*(1+$G32)^(1-1))-(('1.Inputs'!$D$37*12*IF(1=1,'1.Inputs'!$D$38,IF(1=2,'1.Inputs'!$D$39,$E32)))/(1-'1.Inputs'!$D$42)*$D32*(1+$G32)^(1-1))-('1.Inputs'!$D$37*12*IF(1=1,'1.Inputs'!$D$38,IF(1=2,'1.Inputs'!$D$39,$E32)))*'1.Inputs'!$D$43*(1+$G32)^(1-1)-'1.Inputs'!$D$44*(1+$G32)^(1-1)-('1.Inputs'!$D$20/'1.Inputs'!$D$27+'1.Inputs'!$D$23/'1.Inputs'!$D$28)))*'1.Inputs'!$D$53+('1.Inputs'!$D$20/'1.Inputs'!$D$27+'1.Inputs'!$D$23/'1.Inputs'!$D$28)-H32</f>
        <v>-194746185.96723104</v>
      </c>
      <c r="T32" s="36">
        <f ca="1">((('1.Inputs'!$D$37*12*IF(2=1,'1.Inputs'!$D$38,IF(2=2,'1.Inputs'!$D$39,$E32)))*$F32*(('1.Inputs'!$D$40)+(1-'1.Inputs'!$D$40)*(1+'1.Inputs'!$D$41))*(1+$G32)^(2-1))-(('1.Inputs'!$D$37*12*IF(2=1,'1.Inputs'!$D$38,IF(2=2,'1.Inputs'!$D$39,$E32)))/(1-'1.Inputs'!$D$42)*$D32*(1+$G32)^(2-1))-('1.Inputs'!$D$37*12*IF(2=1,'1.Inputs'!$D$38,IF(2=2,'1.Inputs'!$D$39,$E32)))*'1.Inputs'!$D$43*(1+$G32)^(2-1)-'1.Inputs'!$D$44*(1+$G32)^(2-1)-('1.Inputs'!$D$20/'1.Inputs'!$D$27+'1.Inputs'!$D$23/'1.Inputs'!$D$28))-MAX(0,((('1.Inputs'!$D$37*12*IF(2=1,'1.Inputs'!$D$38,IF(2=2,'1.Inputs'!$D$39,$E32)))*$F32*(('1.Inputs'!$D$40)+(1-'1.Inputs'!$D$40)*(1+'1.Inputs'!$D$41))*(1+$G32)^(2-1))-(('1.Inputs'!$D$37*12*IF(2=1,'1.Inputs'!$D$38,IF(2=2,'1.Inputs'!$D$39,$E32)))/(1-'1.Inputs'!$D$42)*$D32*(1+$G32)^(2-1))-('1.Inputs'!$D$37*12*IF(2=1,'1.Inputs'!$D$38,IF(2=2,'1.Inputs'!$D$39,$E32)))*'1.Inputs'!$D$43*(1+$G32)^(2-1)-'1.Inputs'!$D$44*(1+$G32)^(2-1)-('1.Inputs'!$D$20/'1.Inputs'!$D$27+'1.Inputs'!$D$23/'1.Inputs'!$D$28)))*'1.Inputs'!$D$53+('1.Inputs'!$D$20/'1.Inputs'!$D$27+'1.Inputs'!$D$23/'1.Inputs'!$D$28)-(I32-H32)</f>
        <v>744527931.14643729</v>
      </c>
      <c r="U32" s="36">
        <f ca="1">((('1.Inputs'!$D$37*12*IF(3=1,'1.Inputs'!$D$38,IF(3=2,'1.Inputs'!$D$39,$E32)))*$F32*(('1.Inputs'!$D$40)+(1-'1.Inputs'!$D$40)*(1+'1.Inputs'!$D$41))*(1+$G32)^(3-1))-(('1.Inputs'!$D$37*12*IF(3=1,'1.Inputs'!$D$38,IF(3=2,'1.Inputs'!$D$39,$E32)))/(1-'1.Inputs'!$D$42)*$D32*(1+$G32)^(3-1))-('1.Inputs'!$D$37*12*IF(3=1,'1.Inputs'!$D$38,IF(3=2,'1.Inputs'!$D$39,$E32)))*'1.Inputs'!$D$43*(1+$G32)^(3-1)-'1.Inputs'!$D$44*(1+$G32)^(3-1)-('1.Inputs'!$D$20/'1.Inputs'!$D$27+'1.Inputs'!$D$23/'1.Inputs'!$D$28))-MAX(0,((('1.Inputs'!$D$37*12*IF(3=1,'1.Inputs'!$D$38,IF(3=2,'1.Inputs'!$D$39,$E32)))*$F32*(('1.Inputs'!$D$40)+(1-'1.Inputs'!$D$40)*(1+'1.Inputs'!$D$41))*(1+$G32)^(3-1))-(('1.Inputs'!$D$37*12*IF(3=1,'1.Inputs'!$D$38,IF(3=2,'1.Inputs'!$D$39,$E32)))/(1-'1.Inputs'!$D$42)*$D32*(1+$G32)^(3-1))-('1.Inputs'!$D$37*12*IF(3=1,'1.Inputs'!$D$38,IF(3=2,'1.Inputs'!$D$39,$E32)))*'1.Inputs'!$D$43*(1+$G32)^(3-1)-'1.Inputs'!$D$44*(1+$G32)^(3-1)-('1.Inputs'!$D$20/'1.Inputs'!$D$27+'1.Inputs'!$D$23/'1.Inputs'!$D$28)))*'1.Inputs'!$D$53+('1.Inputs'!$D$20/'1.Inputs'!$D$27+'1.Inputs'!$D$23/'1.Inputs'!$D$28)-(J32-I32)</f>
        <v>1206160997.9857492</v>
      </c>
      <c r="V32" s="36">
        <f ca="1">((('1.Inputs'!$D$37*12*IF(4=1,'1.Inputs'!$D$38,IF(4=2,'1.Inputs'!$D$39,$E32)))*$F32*(('1.Inputs'!$D$40)+(1-'1.Inputs'!$D$40)*(1+'1.Inputs'!$D$41))*(1+$G32)^(4-1))-(('1.Inputs'!$D$37*12*IF(4=1,'1.Inputs'!$D$38,IF(4=2,'1.Inputs'!$D$39,$E32)))/(1-'1.Inputs'!$D$42)*$D32*(1+$G32)^(4-1))-('1.Inputs'!$D$37*12*IF(4=1,'1.Inputs'!$D$38,IF(4=2,'1.Inputs'!$D$39,$E32)))*'1.Inputs'!$D$43*(1+$G32)^(4-1)-'1.Inputs'!$D$44*(1+$G32)^(4-1)-('1.Inputs'!$D$20/'1.Inputs'!$D$27+'1.Inputs'!$D$23/'1.Inputs'!$D$28))-MAX(0,((('1.Inputs'!$D$37*12*IF(4=1,'1.Inputs'!$D$38,IF(4=2,'1.Inputs'!$D$39,$E32)))*$F32*(('1.Inputs'!$D$40)+(1-'1.Inputs'!$D$40)*(1+'1.Inputs'!$D$41))*(1+$G32)^(4-1))-(('1.Inputs'!$D$37*12*IF(4=1,'1.Inputs'!$D$38,IF(4=2,'1.Inputs'!$D$39,$E32)))/(1-'1.Inputs'!$D$42)*$D32*(1+$G32)^(4-1))-('1.Inputs'!$D$37*12*IF(4=1,'1.Inputs'!$D$38,IF(4=2,'1.Inputs'!$D$39,$E32)))*'1.Inputs'!$D$43*(1+$G32)^(4-1)-'1.Inputs'!$D$44*(1+$G32)^(4-1)-('1.Inputs'!$D$20/'1.Inputs'!$D$27+'1.Inputs'!$D$23/'1.Inputs'!$D$28)))*'1.Inputs'!$D$53+('1.Inputs'!$D$20/'1.Inputs'!$D$27+'1.Inputs'!$D$23/'1.Inputs'!$D$28)-(K32-J32)</f>
        <v>1462111982.7935314</v>
      </c>
      <c r="W32" s="36">
        <f ca="1">((('1.Inputs'!$D$37*12*IF(5=1,'1.Inputs'!$D$38,IF(5=2,'1.Inputs'!$D$39,$E32)))*$F32*(('1.Inputs'!$D$40)+(1-'1.Inputs'!$D$40)*(1+'1.Inputs'!$D$41))*(1+$G32)^(5-1))-(('1.Inputs'!$D$37*12*IF(5=1,'1.Inputs'!$D$38,IF(5=2,'1.Inputs'!$D$39,$E32)))/(1-'1.Inputs'!$D$42)*$D32*(1+$G32)^(5-1))-('1.Inputs'!$D$37*12*IF(5=1,'1.Inputs'!$D$38,IF(5=2,'1.Inputs'!$D$39,$E32)))*'1.Inputs'!$D$43*(1+$G32)^(5-1)-'1.Inputs'!$D$44*(1+$G32)^(5-1)-('1.Inputs'!$D$20/'1.Inputs'!$D$27+'1.Inputs'!$D$23/'1.Inputs'!$D$28))-MAX(0,((('1.Inputs'!$D$37*12*IF(5=1,'1.Inputs'!$D$38,IF(5=2,'1.Inputs'!$D$39,$E32)))*$F32*(('1.Inputs'!$D$40)+(1-'1.Inputs'!$D$40)*(1+'1.Inputs'!$D$41))*(1+$G32)^(5-1))-(('1.Inputs'!$D$37*12*IF(5=1,'1.Inputs'!$D$38,IF(5=2,'1.Inputs'!$D$39,$E32)))/(1-'1.Inputs'!$D$42)*$D32*(1+$G32)^(5-1))-('1.Inputs'!$D$37*12*IF(5=1,'1.Inputs'!$D$38,IF(5=2,'1.Inputs'!$D$39,$E32)))*'1.Inputs'!$D$43*(1+$G32)^(5-1)-'1.Inputs'!$D$44*(1+$G32)^(5-1)-('1.Inputs'!$D$20/'1.Inputs'!$D$27+'1.Inputs'!$D$23/'1.Inputs'!$D$28)))*'1.Inputs'!$D$53+('1.Inputs'!$D$20/'1.Inputs'!$D$27+'1.Inputs'!$D$23/'1.Inputs'!$D$28)-(L32-K32)</f>
        <v>1541852244.3062358</v>
      </c>
      <c r="X32" s="36">
        <f ca="1">((('1.Inputs'!$D$37*12*IF(6=1,'1.Inputs'!$D$38,IF(6=2,'1.Inputs'!$D$39,$E32)))*$F32*(('1.Inputs'!$D$40)+(1-'1.Inputs'!$D$40)*(1+'1.Inputs'!$D$41))*(1+$G32)^(6-1))-(('1.Inputs'!$D$37*12*IF(6=1,'1.Inputs'!$D$38,IF(6=2,'1.Inputs'!$D$39,$E32)))/(1-'1.Inputs'!$D$42)*$D32*(1+$G32)^(6-1))-('1.Inputs'!$D$37*12*IF(6=1,'1.Inputs'!$D$38,IF(6=2,'1.Inputs'!$D$39,$E32)))*'1.Inputs'!$D$43*(1+$G32)^(6-1)-'1.Inputs'!$D$44*(1+$G32)^(6-1)-('1.Inputs'!$D$20/'1.Inputs'!$D$27+'1.Inputs'!$D$23/'1.Inputs'!$D$28))-MAX(0,((('1.Inputs'!$D$37*12*IF(6=1,'1.Inputs'!$D$38,IF(6=2,'1.Inputs'!$D$39,$E32)))*$F32*(('1.Inputs'!$D$40)+(1-'1.Inputs'!$D$40)*(1+'1.Inputs'!$D$41))*(1+$G32)^(6-1))-(('1.Inputs'!$D$37*12*IF(6=1,'1.Inputs'!$D$38,IF(6=2,'1.Inputs'!$D$39,$E32)))/(1-'1.Inputs'!$D$42)*$D32*(1+$G32)^(6-1))-('1.Inputs'!$D$37*12*IF(6=1,'1.Inputs'!$D$38,IF(6=2,'1.Inputs'!$D$39,$E32)))*'1.Inputs'!$D$43*(1+$G32)^(6-1)-'1.Inputs'!$D$44*(1+$G32)^(6-1)-('1.Inputs'!$D$20/'1.Inputs'!$D$27+'1.Inputs'!$D$23/'1.Inputs'!$D$28)))*'1.Inputs'!$D$53+('1.Inputs'!$D$20/'1.Inputs'!$D$27+'1.Inputs'!$D$23/'1.Inputs'!$D$28)-(M32-L32)</f>
        <v>1626086590.3186593</v>
      </c>
      <c r="Y32" s="36">
        <f ca="1">((('1.Inputs'!$D$37*12*IF(7=1,'1.Inputs'!$D$38,IF(7=2,'1.Inputs'!$D$39,$E32)))*$F32*(('1.Inputs'!$D$40)+(1-'1.Inputs'!$D$40)*(1+'1.Inputs'!$D$41))*(1+$G32)^(7-1))-(('1.Inputs'!$D$37*12*IF(7=1,'1.Inputs'!$D$38,IF(7=2,'1.Inputs'!$D$39,$E32)))/(1-'1.Inputs'!$D$42)*$D32*(1+$G32)^(7-1))-('1.Inputs'!$D$37*12*IF(7=1,'1.Inputs'!$D$38,IF(7=2,'1.Inputs'!$D$39,$E32)))*'1.Inputs'!$D$43*(1+$G32)^(7-1)-'1.Inputs'!$D$44*(1+$G32)^(7-1)-('1.Inputs'!$D$20/'1.Inputs'!$D$27+'1.Inputs'!$D$23/'1.Inputs'!$D$28))-MAX(0,((('1.Inputs'!$D$37*12*IF(7=1,'1.Inputs'!$D$38,IF(7=2,'1.Inputs'!$D$39,$E32)))*$F32*(('1.Inputs'!$D$40)+(1-'1.Inputs'!$D$40)*(1+'1.Inputs'!$D$41))*(1+$G32)^(7-1))-(('1.Inputs'!$D$37*12*IF(7=1,'1.Inputs'!$D$38,IF(7=2,'1.Inputs'!$D$39,$E32)))/(1-'1.Inputs'!$D$42)*$D32*(1+$G32)^(7-1))-('1.Inputs'!$D$37*12*IF(7=1,'1.Inputs'!$D$38,IF(7=2,'1.Inputs'!$D$39,$E32)))*'1.Inputs'!$D$43*(1+$G32)^(7-1)-'1.Inputs'!$D$44*(1+$G32)^(7-1)-('1.Inputs'!$D$20/'1.Inputs'!$D$27+'1.Inputs'!$D$23/'1.Inputs'!$D$28)))*'1.Inputs'!$D$53+('1.Inputs'!$D$20/'1.Inputs'!$D$27+'1.Inputs'!$D$23/'1.Inputs'!$D$28)-(N32-M32)</f>
        <v>1715068303.1138985</v>
      </c>
      <c r="Z32" s="36">
        <f ca="1">((('1.Inputs'!$D$37*12*IF(8=1,'1.Inputs'!$D$38,IF(8=2,'1.Inputs'!$D$39,$E32)))*$F32*(('1.Inputs'!$D$40)+(1-'1.Inputs'!$D$40)*(1+'1.Inputs'!$D$41))*(1+$G32)^(8-1))-(('1.Inputs'!$D$37*12*IF(8=1,'1.Inputs'!$D$38,IF(8=2,'1.Inputs'!$D$39,$E32)))/(1-'1.Inputs'!$D$42)*$D32*(1+$G32)^(8-1))-('1.Inputs'!$D$37*12*IF(8=1,'1.Inputs'!$D$38,IF(8=2,'1.Inputs'!$D$39,$E32)))*'1.Inputs'!$D$43*(1+$G32)^(8-1)-'1.Inputs'!$D$44*(1+$G32)^(8-1)-('1.Inputs'!$D$20/'1.Inputs'!$D$27+'1.Inputs'!$D$23/'1.Inputs'!$D$28))-MAX(0,((('1.Inputs'!$D$37*12*IF(8=1,'1.Inputs'!$D$38,IF(8=2,'1.Inputs'!$D$39,$E32)))*$F32*(('1.Inputs'!$D$40)+(1-'1.Inputs'!$D$40)*(1+'1.Inputs'!$D$41))*(1+$G32)^(8-1))-(('1.Inputs'!$D$37*12*IF(8=1,'1.Inputs'!$D$38,IF(8=2,'1.Inputs'!$D$39,$E32)))/(1-'1.Inputs'!$D$42)*$D32*(1+$G32)^(8-1))-('1.Inputs'!$D$37*12*IF(8=1,'1.Inputs'!$D$38,IF(8=2,'1.Inputs'!$D$39,$E32)))*'1.Inputs'!$D$43*(1+$G32)^(8-1)-'1.Inputs'!$D$44*(1+$G32)^(8-1)-('1.Inputs'!$D$20/'1.Inputs'!$D$27+'1.Inputs'!$D$23/'1.Inputs'!$D$28)))*'1.Inputs'!$D$53+('1.Inputs'!$D$20/'1.Inputs'!$D$27+'1.Inputs'!$D$23/'1.Inputs'!$D$28)-(O32-N32)</f>
        <v>1809064939.7210913</v>
      </c>
      <c r="AA32" s="36">
        <f ca="1">((('1.Inputs'!$D$37*12*IF(9=1,'1.Inputs'!$D$38,IF(9=2,'1.Inputs'!$D$39,$E32)))*$F32*(('1.Inputs'!$D$40)+(1-'1.Inputs'!$D$40)*(1+'1.Inputs'!$D$41))*(1+$G32)^(9-1))-(('1.Inputs'!$D$37*12*IF(9=1,'1.Inputs'!$D$38,IF(9=2,'1.Inputs'!$D$39,$E32)))/(1-'1.Inputs'!$D$42)*$D32*(1+$G32)^(9-1))-('1.Inputs'!$D$37*12*IF(9=1,'1.Inputs'!$D$38,IF(9=2,'1.Inputs'!$D$39,$E32)))*'1.Inputs'!$D$43*(1+$G32)^(9-1)-'1.Inputs'!$D$44*(1+$G32)^(9-1)-('1.Inputs'!$D$20/'1.Inputs'!$D$27+'1.Inputs'!$D$23/'1.Inputs'!$D$28))-MAX(0,((('1.Inputs'!$D$37*12*IF(9=1,'1.Inputs'!$D$38,IF(9=2,'1.Inputs'!$D$39,$E32)))*$F32*(('1.Inputs'!$D$40)+(1-'1.Inputs'!$D$40)*(1+'1.Inputs'!$D$41))*(1+$G32)^(9-1))-(('1.Inputs'!$D$37*12*IF(9=1,'1.Inputs'!$D$38,IF(9=2,'1.Inputs'!$D$39,$E32)))/(1-'1.Inputs'!$D$42)*$D32*(1+$G32)^(9-1))-('1.Inputs'!$D$37*12*IF(9=1,'1.Inputs'!$D$38,IF(9=2,'1.Inputs'!$D$39,$E32)))*'1.Inputs'!$D$43*(1+$G32)^(9-1)-'1.Inputs'!$D$44*(1+$G32)^(9-1)-('1.Inputs'!$D$20/'1.Inputs'!$D$27+'1.Inputs'!$D$23/'1.Inputs'!$D$28)))*'1.Inputs'!$D$53+('1.Inputs'!$D$20/'1.Inputs'!$D$27+'1.Inputs'!$D$23/'1.Inputs'!$D$28)-(P32-O32)</f>
        <v>1908359136.4263899</v>
      </c>
      <c r="AB32" s="36">
        <f ca="1">((('1.Inputs'!$D$37*12*IF(10=1,'1.Inputs'!$D$38,IF(10=2,'1.Inputs'!$D$39,$E32)))*$F32*(('1.Inputs'!$D$40)+(1-'1.Inputs'!$D$40)*(1+'1.Inputs'!$D$41))*(1+$G32)^(10-1))-(('1.Inputs'!$D$37*12*IF(10=1,'1.Inputs'!$D$38,IF(10=2,'1.Inputs'!$D$39,$E32)))/(1-'1.Inputs'!$D$42)*$D32*(1+$G32)^(10-1))-('1.Inputs'!$D$37*12*IF(10=1,'1.Inputs'!$D$38,IF(10=2,'1.Inputs'!$D$39,$E32)))*'1.Inputs'!$D$43*(1+$G32)^(10-1)-'1.Inputs'!$D$44*(1+$G32)^(10-1)-('1.Inputs'!$D$20/'1.Inputs'!$D$27+'1.Inputs'!$D$23/'1.Inputs'!$D$28))-MAX(0,((('1.Inputs'!$D$37*12*IF(10=1,'1.Inputs'!$D$38,IF(10=2,'1.Inputs'!$D$39,$E32)))*$F32*(('1.Inputs'!$D$40)+(1-'1.Inputs'!$D$40)*(1+'1.Inputs'!$D$41))*(1+$G32)^(10-1))-(('1.Inputs'!$D$37*12*IF(10=1,'1.Inputs'!$D$38,IF(10=2,'1.Inputs'!$D$39,$E32)))/(1-'1.Inputs'!$D$42)*$D32*(1+$G32)^(10-1))-('1.Inputs'!$D$37*12*IF(10=1,'1.Inputs'!$D$38,IF(10=2,'1.Inputs'!$D$39,$E32)))*'1.Inputs'!$D$43*(1+$G32)^(10-1)-'1.Inputs'!$D$44*(1+$G32)^(10-1)-('1.Inputs'!$D$20/'1.Inputs'!$D$27+'1.Inputs'!$D$23/'1.Inputs'!$D$28)))*'1.Inputs'!$D$53+('1.Inputs'!$D$20/'1.Inputs'!$D$27+'1.Inputs'!$D$23/'1.Inputs'!$D$28)-(Q32-P32)+(('1.Inputs'!$D$20+'1.Inputs'!$D$23-('1.Inputs'!$D$20/'1.Inputs'!$D$27+'1.Inputs'!$D$23/'1.Inputs'!$D$28)*'1.Inputs'!$D$10)*'1.Inputs'!$D$60+'1.Inputs'!$D$19*'1.Inputs'!$D$59+Q32)</f>
        <v>4845888270.2291403</v>
      </c>
      <c r="AC32" s="36">
        <f ca="1">S32-AC$13-AC$14+MIN(AC$13,MAX(0,((('1.Inputs'!$D$37*12*IF(1=1,'1.Inputs'!$D$38,IF(1=2,'1.Inputs'!$D$39,$E32)))*$F32*(('1.Inputs'!$D$40)+(1-'1.Inputs'!$D$40)*(1+'1.Inputs'!$D$41))*(1+$G32)^(1-1))-(('1.Inputs'!$D$37*12*IF(1=1,'1.Inputs'!$D$38,IF(1=2,'1.Inputs'!$D$39,$E32)))/(1-'1.Inputs'!$D$42)*$D32*(1+$G32)^(1-1))-('1.Inputs'!$D$37*12*IF(1=1,'1.Inputs'!$D$38,IF(1=2,'1.Inputs'!$D$39,$E32)))*'1.Inputs'!$D$43*(1+$G32)^(1-1)-'1.Inputs'!$D$44*(1+$G32)^(1-1)-('1.Inputs'!$D$20/'1.Inputs'!$D$27+'1.Inputs'!$D$23/'1.Inputs'!$D$28))))*'1.Inputs'!$D$53</f>
        <v>-290686185.96723104</v>
      </c>
      <c r="AD32" s="36">
        <f ca="1">T32-AD$13-AD$14+MIN(AD$13,MAX(0,((('1.Inputs'!$D$37*12*IF(2=1,'1.Inputs'!$D$38,IF(2=2,'1.Inputs'!$D$39,$E32)))*$F32*(('1.Inputs'!$D$40)+(1-'1.Inputs'!$D$40)*(1+'1.Inputs'!$D$41))*(1+$G32)^(2-1))-(('1.Inputs'!$D$37*12*IF(2=1,'1.Inputs'!$D$38,IF(2=2,'1.Inputs'!$D$39,$E32)))/(1-'1.Inputs'!$D$42)*$D32*(1+$G32)^(2-1))-('1.Inputs'!$D$37*12*IF(2=1,'1.Inputs'!$D$38,IF(2=2,'1.Inputs'!$D$39,$E32)))*'1.Inputs'!$D$43*(1+$G32)^(2-1)-'1.Inputs'!$D$44*(1+$G32)^(2-1)-('1.Inputs'!$D$20/'1.Inputs'!$D$27+'1.Inputs'!$D$23/'1.Inputs'!$D$28))))*'1.Inputs'!$D$53</f>
        <v>648587931.14643729</v>
      </c>
      <c r="AE32" s="36">
        <f ca="1">U32-AE$13-AE$14+MIN(AE$13,MAX(0,((('1.Inputs'!$D$37*12*IF(3=1,'1.Inputs'!$D$38,IF(3=2,'1.Inputs'!$D$39,$E32)))*$F32*(('1.Inputs'!$D$40)+(1-'1.Inputs'!$D$40)*(1+'1.Inputs'!$D$41))*(1+$G32)^(3-1))-(('1.Inputs'!$D$37*12*IF(3=1,'1.Inputs'!$D$38,IF(3=2,'1.Inputs'!$D$39,$E32)))/(1-'1.Inputs'!$D$42)*$D32*(1+$G32)^(3-1))-('1.Inputs'!$D$37*12*IF(3=1,'1.Inputs'!$D$38,IF(3=2,'1.Inputs'!$D$39,$E32)))*'1.Inputs'!$D$43*(1+$G32)^(3-1)-'1.Inputs'!$D$44*(1+$G32)^(3-1)-('1.Inputs'!$D$20/'1.Inputs'!$D$27+'1.Inputs'!$D$23/'1.Inputs'!$D$28))))*'1.Inputs'!$D$53</f>
        <v>864220997.98574924</v>
      </c>
      <c r="AF32" s="36">
        <f ca="1">V32-AF$13-AF$14+MIN(AF$13,MAX(0,((('1.Inputs'!$D$37*12*IF(4=1,'1.Inputs'!$D$38,IF(4=2,'1.Inputs'!$D$39,$E32)))*$F32*(('1.Inputs'!$D$40)+(1-'1.Inputs'!$D$40)*(1+'1.Inputs'!$D$41))*(1+$G32)^(4-1))-(('1.Inputs'!$D$37*12*IF(4=1,'1.Inputs'!$D$38,IF(4=2,'1.Inputs'!$D$39,$E32)))/(1-'1.Inputs'!$D$42)*$D32*(1+$G32)^(4-1))-('1.Inputs'!$D$37*12*IF(4=1,'1.Inputs'!$D$38,IF(4=2,'1.Inputs'!$D$39,$E32)))*'1.Inputs'!$D$43*(1+$G32)^(4-1)-'1.Inputs'!$D$44*(1+$G32)^(4-1)-('1.Inputs'!$D$20/'1.Inputs'!$D$27+'1.Inputs'!$D$23/'1.Inputs'!$D$28))))*'1.Inputs'!$D$53</f>
        <v>1139359982.7935314</v>
      </c>
      <c r="AG32" s="36">
        <f ca="1">W32-AG$13-AG$14+MIN(AG$13,MAX(0,((('1.Inputs'!$D$37*12*IF(5=1,'1.Inputs'!$D$38,IF(5=2,'1.Inputs'!$D$39,$E32)))*$F32*(('1.Inputs'!$D$40)+(1-'1.Inputs'!$D$40)*(1+'1.Inputs'!$D$41))*(1+$G32)^(5-1))-(('1.Inputs'!$D$37*12*IF(5=1,'1.Inputs'!$D$38,IF(5=2,'1.Inputs'!$D$39,$E32)))/(1-'1.Inputs'!$D$42)*$D32*(1+$G32)^(5-1))-('1.Inputs'!$D$37*12*IF(5=1,'1.Inputs'!$D$38,IF(5=2,'1.Inputs'!$D$39,$E32)))*'1.Inputs'!$D$43*(1+$G32)^(5-1)-'1.Inputs'!$D$44*(1+$G32)^(5-1)-('1.Inputs'!$D$20/'1.Inputs'!$D$27+'1.Inputs'!$D$23/'1.Inputs'!$D$28))))*'1.Inputs'!$D$53</f>
        <v>1238288244.3062358</v>
      </c>
      <c r="AH32" s="36">
        <f ca="1">X32-AH$13-AH$14+MIN(AH$13,MAX(0,((('1.Inputs'!$D$37*12*IF(6=1,'1.Inputs'!$D$38,IF(6=2,'1.Inputs'!$D$39,$E32)))*$F32*(('1.Inputs'!$D$40)+(1-'1.Inputs'!$D$40)*(1+'1.Inputs'!$D$41))*(1+$G32)^(6-1))-(('1.Inputs'!$D$37*12*IF(6=1,'1.Inputs'!$D$38,IF(6=2,'1.Inputs'!$D$39,$E32)))/(1-'1.Inputs'!$D$42)*$D32*(1+$G32)^(6-1))-('1.Inputs'!$D$37*12*IF(6=1,'1.Inputs'!$D$38,IF(6=2,'1.Inputs'!$D$39,$E32)))*'1.Inputs'!$D$43*(1+$G32)^(6-1)-'1.Inputs'!$D$44*(1+$G32)^(6-1)-('1.Inputs'!$D$20/'1.Inputs'!$D$27+'1.Inputs'!$D$23/'1.Inputs'!$D$28))))*'1.Inputs'!$D$53</f>
        <v>1341710590.3186593</v>
      </c>
      <c r="AI32" s="36">
        <f ca="1">Y32-AI$13-AI$14+MIN(AI$13,MAX(0,((('1.Inputs'!$D$37*12*IF(7=1,'1.Inputs'!$D$38,IF(7=2,'1.Inputs'!$D$39,$E32)))*$F32*(('1.Inputs'!$D$40)+(1-'1.Inputs'!$D$40)*(1+'1.Inputs'!$D$41))*(1+$G32)^(7-1))-(('1.Inputs'!$D$37*12*IF(7=1,'1.Inputs'!$D$38,IF(7=2,'1.Inputs'!$D$39,$E32)))/(1-'1.Inputs'!$D$42)*$D32*(1+$G32)^(7-1))-('1.Inputs'!$D$37*12*IF(7=1,'1.Inputs'!$D$38,IF(7=2,'1.Inputs'!$D$39,$E32)))*'1.Inputs'!$D$43*(1+$G32)^(7-1)-'1.Inputs'!$D$44*(1+$G32)^(7-1)-('1.Inputs'!$D$20/'1.Inputs'!$D$27+'1.Inputs'!$D$23/'1.Inputs'!$D$28))))*'1.Inputs'!$D$53</f>
        <v>1449880303.1138985</v>
      </c>
      <c r="AJ32" s="36">
        <f ca="1">Z32-AJ$13-AJ$14+MIN(AJ$13,MAX(0,((('1.Inputs'!$D$37*12*IF(8=1,'1.Inputs'!$D$38,IF(8=2,'1.Inputs'!$D$39,$E32)))*$F32*(('1.Inputs'!$D$40)+(1-'1.Inputs'!$D$40)*(1+'1.Inputs'!$D$41))*(1+$G32)^(8-1))-(('1.Inputs'!$D$37*12*IF(8=1,'1.Inputs'!$D$38,IF(8=2,'1.Inputs'!$D$39,$E32)))/(1-'1.Inputs'!$D$42)*$D32*(1+$G32)^(8-1))-('1.Inputs'!$D$37*12*IF(8=1,'1.Inputs'!$D$38,IF(8=2,'1.Inputs'!$D$39,$E32)))*'1.Inputs'!$D$43*(1+$G32)^(8-1)-'1.Inputs'!$D$44*(1+$G32)^(8-1)-('1.Inputs'!$D$20/'1.Inputs'!$D$27+'1.Inputs'!$D$23/'1.Inputs'!$D$28))))*'1.Inputs'!$D$53</f>
        <v>1809064939.7210913</v>
      </c>
      <c r="AK32" s="36">
        <f ca="1">AA32-AK$13-AK$14+MIN(AK$13,MAX(0,((('1.Inputs'!$D$37*12*IF(9=1,'1.Inputs'!$D$38,IF(9=2,'1.Inputs'!$D$39,$E32)))*$F32*(('1.Inputs'!$D$40)+(1-'1.Inputs'!$D$40)*(1+'1.Inputs'!$D$41))*(1+$G32)^(9-1))-(('1.Inputs'!$D$37*12*IF(9=1,'1.Inputs'!$D$38,IF(9=2,'1.Inputs'!$D$39,$E32)))/(1-'1.Inputs'!$D$42)*$D32*(1+$G32)^(9-1))-('1.Inputs'!$D$37*12*IF(9=1,'1.Inputs'!$D$38,IF(9=2,'1.Inputs'!$D$39,$E32)))*'1.Inputs'!$D$43*(1+$G32)^(9-1)-'1.Inputs'!$D$44*(1+$G32)^(9-1)-('1.Inputs'!$D$20/'1.Inputs'!$D$27+'1.Inputs'!$D$23/'1.Inputs'!$D$28))))*'1.Inputs'!$D$53</f>
        <v>1908359136.4263899</v>
      </c>
      <c r="AL32" s="36">
        <f ca="1">AB32-AL$13-AL$14+MIN(AL$13,MAX(0,((('1.Inputs'!$D$37*12*IF(10=1,'1.Inputs'!$D$38,IF(10=2,'1.Inputs'!$D$39,$E32)))*$F32*(('1.Inputs'!$D$40)+(1-'1.Inputs'!$D$40)*(1+'1.Inputs'!$D$41))*(1+$G32)^(10-1))-(('1.Inputs'!$D$37*12*IF(10=1,'1.Inputs'!$D$38,IF(10=2,'1.Inputs'!$D$39,$E32)))/(1-'1.Inputs'!$D$42)*$D32*(1+$G32)^(10-1))-('1.Inputs'!$D$37*12*IF(10=1,'1.Inputs'!$D$38,IF(10=2,'1.Inputs'!$D$39,$E32)))*'1.Inputs'!$D$43*(1+$G32)^(10-1)-'1.Inputs'!$D$44*(1+$G32)^(10-1)-('1.Inputs'!$D$20/'1.Inputs'!$D$27+'1.Inputs'!$D$23/'1.Inputs'!$D$28))))*'1.Inputs'!$D$53+'1.Inputs'!$D$35</f>
        <v>5645888270.2291403</v>
      </c>
      <c r="AM32" s="48">
        <f ca="1">R32+NPV('1.Inputs'!$D$55,S32:AB32)</f>
        <v>5664455655.9103661</v>
      </c>
      <c r="AN32" s="48">
        <f ca="1">-('1.Inputs'!$D$24*(1-'1.Inputs'!$D$31)+'1.Inputs'!$D$35)+NPV('1.Inputs'!$D$54,AC32:AL32)</f>
        <v>3196815257.6417494</v>
      </c>
      <c r="AO32" s="36">
        <f t="shared" ca="1" si="5"/>
        <v>-1.3194186041140314</v>
      </c>
      <c r="AP32" s="36">
        <f t="shared" ca="1" si="6"/>
        <v>3.0644334298418427</v>
      </c>
      <c r="AQ32" s="36">
        <f ca="1">'1.Inputs'!$D$35+MIN(SUM($AC32:AC32),SUM($AC32:AD32),SUM($AC32:AE32),SUM($AC32:AF32),SUM($AC32:AG32),SUM($AC32:AH32),SUM($AC32:AI32),SUM($AC32:AJ32),SUM($AC32:AK32),SUM($AC32:AL32))</f>
        <v>509313814.03276896</v>
      </c>
      <c r="AR32" s="36">
        <f ca="1">IF(AP32&lt;'1.Inputs'!$D$57,1,0)</f>
        <v>0</v>
      </c>
      <c r="AS32" s="36">
        <f t="shared" ca="1" si="7"/>
        <v>0</v>
      </c>
      <c r="AV32" s="30" t="s">
        <v>397</v>
      </c>
      <c r="AW32" s="52">
        <f ca="1">BE30</f>
        <v>-4216843309.7375336</v>
      </c>
      <c r="AX32" s="30">
        <f ca="1">COUNTIF(AM16:AM515,"&lt;"&amp;BE30)</f>
        <v>5</v>
      </c>
      <c r="AY32" s="53" t="str">
        <f ca="1">REPT("█",ROUND(AX32/COUNT(AM16:AM515)*120,0))&amp;" (cola)"</f>
        <v>█ (cola)</v>
      </c>
      <c r="BE32" s="30">
        <f ca="1">(BE31-BE30)/12</f>
        <v>943385500.39508593</v>
      </c>
    </row>
    <row r="33" spans="2:55" ht="15" customHeight="1" x14ac:dyDescent="0.25">
      <c r="B33" s="36">
        <v>18</v>
      </c>
      <c r="C33" s="36">
        <f t="shared" ca="1" si="0"/>
        <v>0.20124133827624924</v>
      </c>
      <c r="D33" s="36">
        <f t="shared" ca="1" si="1"/>
        <v>16987.644569839907</v>
      </c>
      <c r="E33" s="47">
        <f t="shared" ca="1" si="2"/>
        <v>0.78149211104834759</v>
      </c>
      <c r="F33" s="36">
        <f t="shared" ca="1" si="3"/>
        <v>28818.796637582836</v>
      </c>
      <c r="G33" s="36">
        <f t="shared" ca="1" si="4"/>
        <v>3.5289938468749928E-2</v>
      </c>
      <c r="H33" s="36">
        <f ca="1">((('1.Inputs'!$D$37*12*IF(1=1,'1.Inputs'!$D$38,IF(1=2,'1.Inputs'!$D$39,$E33)))*$F33*(('1.Inputs'!$D$40)+(1-'1.Inputs'!$D$40)*(1+'1.Inputs'!$D$41))*(1+$G33)^(1-1))*'1.Inputs'!$D$47+(('1.Inputs'!$D$37*12*IF(1=1,'1.Inputs'!$D$38,IF(1=2,'1.Inputs'!$D$39,$E33)))/(1-'1.Inputs'!$D$42)*$D33*(1+$G33)^(1-1))*('1.Inputs'!$D$48-'1.Inputs'!$D$49))/'1.Inputs'!$D$51</f>
        <v>757769882.26971519</v>
      </c>
      <c r="I33" s="36">
        <f ca="1">((('1.Inputs'!$D$37*12*IF(2=1,'1.Inputs'!$D$38,IF(2=2,'1.Inputs'!$D$39,$E33)))*$F33*(('1.Inputs'!$D$40)+(1-'1.Inputs'!$D$40)*(1+'1.Inputs'!$D$41))*(1+$G33)^(2-1))*'1.Inputs'!$D$47+(('1.Inputs'!$D$37*12*IF(2=1,'1.Inputs'!$D$38,IF(2=2,'1.Inputs'!$D$39,$E33)))/(1-'1.Inputs'!$D$42)*$D33*(1+$G33)^(2-1))*('1.Inputs'!$D$48-'1.Inputs'!$D$49))/'1.Inputs'!$D$51</f>
        <v>1098316148.7038794</v>
      </c>
      <c r="J33" s="36">
        <f ca="1">((('1.Inputs'!$D$37*12*IF(3=1,'1.Inputs'!$D$38,IF(3=2,'1.Inputs'!$D$39,$E33)))*$F33*(('1.Inputs'!$D$40)+(1-'1.Inputs'!$D$40)*(1+'1.Inputs'!$D$41))*(1+$G33)^(3-1))*'1.Inputs'!$D$47+(('1.Inputs'!$D$37*12*IF(3=1,'1.Inputs'!$D$38,IF(3=2,'1.Inputs'!$D$39,$E33)))/(1-'1.Inputs'!$D$42)*$D33*(1+$G33)^(3-1))*('1.Inputs'!$D$48-'1.Inputs'!$D$49))/'1.Inputs'!$D$51</f>
        <v>1269450937.7151523</v>
      </c>
      <c r="K33" s="36">
        <f ca="1">((('1.Inputs'!$D$37*12*IF(4=1,'1.Inputs'!$D$38,IF(4=2,'1.Inputs'!$D$39,$E33)))*$F33*(('1.Inputs'!$D$40)+(1-'1.Inputs'!$D$40)*(1+'1.Inputs'!$D$41))*(1+$G33)^(4-1))*'1.Inputs'!$D$47+(('1.Inputs'!$D$37*12*IF(4=1,'1.Inputs'!$D$38,IF(4=2,'1.Inputs'!$D$39,$E33)))/(1-'1.Inputs'!$D$42)*$D33*(1+$G33)^(4-1))*('1.Inputs'!$D$48-'1.Inputs'!$D$49))/'1.Inputs'!$D$51</f>
        <v>1314249783.1962171</v>
      </c>
      <c r="L33" s="36">
        <f ca="1">((('1.Inputs'!$D$37*12*IF(5=1,'1.Inputs'!$D$38,IF(5=2,'1.Inputs'!$D$39,$E33)))*$F33*(('1.Inputs'!$D$40)+(1-'1.Inputs'!$D$40)*(1+'1.Inputs'!$D$41))*(1+$G33)^(5-1))*'1.Inputs'!$D$47+(('1.Inputs'!$D$37*12*IF(5=1,'1.Inputs'!$D$38,IF(5=2,'1.Inputs'!$D$39,$E33)))/(1-'1.Inputs'!$D$42)*$D33*(1+$G33)^(5-1))*('1.Inputs'!$D$48-'1.Inputs'!$D$49))/'1.Inputs'!$D$51</f>
        <v>1360629577.1777792</v>
      </c>
      <c r="M33" s="36">
        <f ca="1">((('1.Inputs'!$D$37*12*IF(6=1,'1.Inputs'!$D$38,IF(6=2,'1.Inputs'!$D$39,$E33)))*$F33*(('1.Inputs'!$D$40)+(1-'1.Inputs'!$D$40)*(1+'1.Inputs'!$D$41))*(1+$G33)^(6-1))*'1.Inputs'!$D$47+(('1.Inputs'!$D$37*12*IF(6=1,'1.Inputs'!$D$38,IF(6=2,'1.Inputs'!$D$39,$E33)))/(1-'1.Inputs'!$D$42)*$D33*(1+$G33)^(6-1))*('1.Inputs'!$D$48-'1.Inputs'!$D$49))/'1.Inputs'!$D$51</f>
        <v>1408646111.2351444</v>
      </c>
      <c r="N33" s="36">
        <f ca="1">((('1.Inputs'!$D$37*12*IF(7=1,'1.Inputs'!$D$38,IF(7=2,'1.Inputs'!$D$39,$E33)))*$F33*(('1.Inputs'!$D$40)+(1-'1.Inputs'!$D$40)*(1+'1.Inputs'!$D$41))*(1+$G33)^(7-1))*'1.Inputs'!$D$47+(('1.Inputs'!$D$37*12*IF(7=1,'1.Inputs'!$D$38,IF(7=2,'1.Inputs'!$D$39,$E33)))/(1-'1.Inputs'!$D$42)*$D33*(1+$G33)^(7-1))*('1.Inputs'!$D$48-'1.Inputs'!$D$49))/'1.Inputs'!$D$51</f>
        <v>1458357145.8248763</v>
      </c>
      <c r="O33" s="36">
        <f ca="1">((('1.Inputs'!$D$37*12*IF(8=1,'1.Inputs'!$D$38,IF(8=2,'1.Inputs'!$D$39,$E33)))*$F33*(('1.Inputs'!$D$40)+(1-'1.Inputs'!$D$40)*(1+'1.Inputs'!$D$41))*(1+$G33)^(8-1))*'1.Inputs'!$D$47+(('1.Inputs'!$D$37*12*IF(8=1,'1.Inputs'!$D$38,IF(8=2,'1.Inputs'!$D$39,$E33)))/(1-'1.Inputs'!$D$42)*$D33*(1+$G33)^(8-1))*('1.Inputs'!$D$48-'1.Inputs'!$D$49))/'1.Inputs'!$D$51</f>
        <v>1509822479.7664981</v>
      </c>
      <c r="P33" s="36">
        <f ca="1">((('1.Inputs'!$D$37*12*IF(9=1,'1.Inputs'!$D$38,IF(9=2,'1.Inputs'!$D$39,$E33)))*$F33*(('1.Inputs'!$D$40)+(1-'1.Inputs'!$D$40)*(1+'1.Inputs'!$D$41))*(1+$G33)^(9-1))*'1.Inputs'!$D$47+(('1.Inputs'!$D$37*12*IF(9=1,'1.Inputs'!$D$38,IF(9=2,'1.Inputs'!$D$39,$E33)))/(1-'1.Inputs'!$D$42)*$D33*(1+$G33)^(9-1))*('1.Inputs'!$D$48-'1.Inputs'!$D$49))/'1.Inputs'!$D$51</f>
        <v>1563104022.176193</v>
      </c>
      <c r="Q33" s="36">
        <f ca="1">((('1.Inputs'!$D$37*12*IF(10=1,'1.Inputs'!$D$38,IF(10=2,'1.Inputs'!$D$39,$E33)))*$F33*(('1.Inputs'!$D$40)+(1-'1.Inputs'!$D$40)*(1+'1.Inputs'!$D$41))*(1+$G33)^(10-1))*'1.Inputs'!$D$47+(('1.Inputs'!$D$37*12*IF(10=1,'1.Inputs'!$D$38,IF(10=2,'1.Inputs'!$D$39,$E33)))/(1-'1.Inputs'!$D$42)*$D33*(1+$G33)^(10-1))*('1.Inputs'!$D$48-'1.Inputs'!$D$49))/'1.Inputs'!$D$51</f>
        <v>1618265866.9390466</v>
      </c>
      <c r="R33" s="36">
        <f>-'1.Inputs'!$D$24</f>
        <v>-2050000000</v>
      </c>
      <c r="S33" s="36">
        <f ca="1">((('1.Inputs'!$D$37*12*IF(1=1,'1.Inputs'!$D$38,IF(1=2,'1.Inputs'!$D$39,$E33)))*$F33*(('1.Inputs'!$D$40)+(1-'1.Inputs'!$D$40)*(1+'1.Inputs'!$D$41))*(1+$G33)^(1-1))-(('1.Inputs'!$D$37*12*IF(1=1,'1.Inputs'!$D$38,IF(1=2,'1.Inputs'!$D$39,$E33)))/(1-'1.Inputs'!$D$42)*$D33*(1+$G33)^(1-1))-('1.Inputs'!$D$37*12*IF(1=1,'1.Inputs'!$D$38,IF(1=2,'1.Inputs'!$D$39,$E33)))*'1.Inputs'!$D$43*(1+$G33)^(1-1)-'1.Inputs'!$D$44*(1+$G33)^(1-1)-('1.Inputs'!$D$20/'1.Inputs'!$D$27+'1.Inputs'!$D$23/'1.Inputs'!$D$28))-MAX(0,((('1.Inputs'!$D$37*12*IF(1=1,'1.Inputs'!$D$38,IF(1=2,'1.Inputs'!$D$39,$E33)))*$F33*(('1.Inputs'!$D$40)+(1-'1.Inputs'!$D$40)*(1+'1.Inputs'!$D$41))*(1+$G33)^(1-1))-(('1.Inputs'!$D$37*12*IF(1=1,'1.Inputs'!$D$38,IF(1=2,'1.Inputs'!$D$39,$E33)))/(1-'1.Inputs'!$D$42)*$D33*(1+$G33)^(1-1))-('1.Inputs'!$D$37*12*IF(1=1,'1.Inputs'!$D$38,IF(1=2,'1.Inputs'!$D$39,$E33)))*'1.Inputs'!$D$43*(1+$G33)^(1-1)-'1.Inputs'!$D$44*(1+$G33)^(1-1)-('1.Inputs'!$D$20/'1.Inputs'!$D$27+'1.Inputs'!$D$23/'1.Inputs'!$D$28)))*'1.Inputs'!$D$53+('1.Inputs'!$D$20/'1.Inputs'!$D$27+'1.Inputs'!$D$23/'1.Inputs'!$D$28)-H33</f>
        <v>-453689714.05122966</v>
      </c>
      <c r="T33" s="36">
        <f ca="1">((('1.Inputs'!$D$37*12*IF(2=1,'1.Inputs'!$D$38,IF(2=2,'1.Inputs'!$D$39,$E33)))*$F33*(('1.Inputs'!$D$40)+(1-'1.Inputs'!$D$40)*(1+'1.Inputs'!$D$41))*(1+$G33)^(2-1))-(('1.Inputs'!$D$37*12*IF(2=1,'1.Inputs'!$D$38,IF(2=2,'1.Inputs'!$D$39,$E33)))/(1-'1.Inputs'!$D$42)*$D33*(1+$G33)^(2-1))-('1.Inputs'!$D$37*12*IF(2=1,'1.Inputs'!$D$38,IF(2=2,'1.Inputs'!$D$39,$E33)))*'1.Inputs'!$D$43*(1+$G33)^(2-1)-'1.Inputs'!$D$44*(1+$G33)^(2-1)-('1.Inputs'!$D$20/'1.Inputs'!$D$27+'1.Inputs'!$D$23/'1.Inputs'!$D$28))-MAX(0,((('1.Inputs'!$D$37*12*IF(2=1,'1.Inputs'!$D$38,IF(2=2,'1.Inputs'!$D$39,$E33)))*$F33*(('1.Inputs'!$D$40)+(1-'1.Inputs'!$D$40)*(1+'1.Inputs'!$D$41))*(1+$G33)^(2-1))-(('1.Inputs'!$D$37*12*IF(2=1,'1.Inputs'!$D$38,IF(2=2,'1.Inputs'!$D$39,$E33)))/(1-'1.Inputs'!$D$42)*$D33*(1+$G33)^(2-1))-('1.Inputs'!$D$37*12*IF(2=1,'1.Inputs'!$D$38,IF(2=2,'1.Inputs'!$D$39,$E33)))*'1.Inputs'!$D$43*(1+$G33)^(2-1)-'1.Inputs'!$D$44*(1+$G33)^(2-1)-('1.Inputs'!$D$20/'1.Inputs'!$D$27+'1.Inputs'!$D$23/'1.Inputs'!$D$28)))*'1.Inputs'!$D$53+('1.Inputs'!$D$20/'1.Inputs'!$D$27+'1.Inputs'!$D$23/'1.Inputs'!$D$28)-(I33-H33)</f>
        <v>321212743.84009135</v>
      </c>
      <c r="U33" s="36">
        <f ca="1">((('1.Inputs'!$D$37*12*IF(3=1,'1.Inputs'!$D$38,IF(3=2,'1.Inputs'!$D$39,$E33)))*$F33*(('1.Inputs'!$D$40)+(1-'1.Inputs'!$D$40)*(1+'1.Inputs'!$D$41))*(1+$G33)^(3-1))-(('1.Inputs'!$D$37*12*IF(3=1,'1.Inputs'!$D$38,IF(3=2,'1.Inputs'!$D$39,$E33)))/(1-'1.Inputs'!$D$42)*$D33*(1+$G33)^(3-1))-('1.Inputs'!$D$37*12*IF(3=1,'1.Inputs'!$D$38,IF(3=2,'1.Inputs'!$D$39,$E33)))*'1.Inputs'!$D$43*(1+$G33)^(3-1)-'1.Inputs'!$D$44*(1+$G33)^(3-1)-('1.Inputs'!$D$20/'1.Inputs'!$D$27+'1.Inputs'!$D$23/'1.Inputs'!$D$28))-MAX(0,((('1.Inputs'!$D$37*12*IF(3=1,'1.Inputs'!$D$38,IF(3=2,'1.Inputs'!$D$39,$E33)))*$F33*(('1.Inputs'!$D$40)+(1-'1.Inputs'!$D$40)*(1+'1.Inputs'!$D$41))*(1+$G33)^(3-1))-(('1.Inputs'!$D$37*12*IF(3=1,'1.Inputs'!$D$38,IF(3=2,'1.Inputs'!$D$39,$E33)))/(1-'1.Inputs'!$D$42)*$D33*(1+$G33)^(3-1))-('1.Inputs'!$D$37*12*IF(3=1,'1.Inputs'!$D$38,IF(3=2,'1.Inputs'!$D$39,$E33)))*'1.Inputs'!$D$43*(1+$G33)^(3-1)-'1.Inputs'!$D$44*(1+$G33)^(3-1)-('1.Inputs'!$D$20/'1.Inputs'!$D$27+'1.Inputs'!$D$23/'1.Inputs'!$D$28)))*'1.Inputs'!$D$53+('1.Inputs'!$D$20/'1.Inputs'!$D$27+'1.Inputs'!$D$23/'1.Inputs'!$D$28)-(J33-I33)</f>
        <v>659370028.39485884</v>
      </c>
      <c r="V33" s="36">
        <f ca="1">((('1.Inputs'!$D$37*12*IF(4=1,'1.Inputs'!$D$38,IF(4=2,'1.Inputs'!$D$39,$E33)))*$F33*(('1.Inputs'!$D$40)+(1-'1.Inputs'!$D$40)*(1+'1.Inputs'!$D$41))*(1+$G33)^(4-1))-(('1.Inputs'!$D$37*12*IF(4=1,'1.Inputs'!$D$38,IF(4=2,'1.Inputs'!$D$39,$E33)))/(1-'1.Inputs'!$D$42)*$D33*(1+$G33)^(4-1))-('1.Inputs'!$D$37*12*IF(4=1,'1.Inputs'!$D$38,IF(4=2,'1.Inputs'!$D$39,$E33)))*'1.Inputs'!$D$43*(1+$G33)^(4-1)-'1.Inputs'!$D$44*(1+$G33)^(4-1)-('1.Inputs'!$D$20/'1.Inputs'!$D$27+'1.Inputs'!$D$23/'1.Inputs'!$D$28))-MAX(0,((('1.Inputs'!$D$37*12*IF(4=1,'1.Inputs'!$D$38,IF(4=2,'1.Inputs'!$D$39,$E33)))*$F33*(('1.Inputs'!$D$40)+(1-'1.Inputs'!$D$40)*(1+'1.Inputs'!$D$41))*(1+$G33)^(4-1))-(('1.Inputs'!$D$37*12*IF(4=1,'1.Inputs'!$D$38,IF(4=2,'1.Inputs'!$D$39,$E33)))/(1-'1.Inputs'!$D$42)*$D33*(1+$G33)^(4-1))-('1.Inputs'!$D$37*12*IF(4=1,'1.Inputs'!$D$38,IF(4=2,'1.Inputs'!$D$39,$E33)))*'1.Inputs'!$D$43*(1+$G33)^(4-1)-'1.Inputs'!$D$44*(1+$G33)^(4-1)-('1.Inputs'!$D$20/'1.Inputs'!$D$27+'1.Inputs'!$D$23/'1.Inputs'!$D$28)))*'1.Inputs'!$D$53+('1.Inputs'!$D$20/'1.Inputs'!$D$27+'1.Inputs'!$D$23/'1.Inputs'!$D$28)-(K33-J33)</f>
        <v>813346986.2366811</v>
      </c>
      <c r="W33" s="36">
        <f ca="1">((('1.Inputs'!$D$37*12*IF(5=1,'1.Inputs'!$D$38,IF(5=2,'1.Inputs'!$D$39,$E33)))*$F33*(('1.Inputs'!$D$40)+(1-'1.Inputs'!$D$40)*(1+'1.Inputs'!$D$41))*(1+$G33)^(5-1))-(('1.Inputs'!$D$37*12*IF(5=1,'1.Inputs'!$D$38,IF(5=2,'1.Inputs'!$D$39,$E33)))/(1-'1.Inputs'!$D$42)*$D33*(1+$G33)^(5-1))-('1.Inputs'!$D$37*12*IF(5=1,'1.Inputs'!$D$38,IF(5=2,'1.Inputs'!$D$39,$E33)))*'1.Inputs'!$D$43*(1+$G33)^(5-1)-'1.Inputs'!$D$44*(1+$G33)^(5-1)-('1.Inputs'!$D$20/'1.Inputs'!$D$27+'1.Inputs'!$D$23/'1.Inputs'!$D$28))-MAX(0,((('1.Inputs'!$D$37*12*IF(5=1,'1.Inputs'!$D$38,IF(5=2,'1.Inputs'!$D$39,$E33)))*$F33*(('1.Inputs'!$D$40)+(1-'1.Inputs'!$D$40)*(1+'1.Inputs'!$D$41))*(1+$G33)^(5-1))-(('1.Inputs'!$D$37*12*IF(5=1,'1.Inputs'!$D$38,IF(5=2,'1.Inputs'!$D$39,$E33)))/(1-'1.Inputs'!$D$42)*$D33*(1+$G33)^(5-1))-('1.Inputs'!$D$37*12*IF(5=1,'1.Inputs'!$D$38,IF(5=2,'1.Inputs'!$D$39,$E33)))*'1.Inputs'!$D$43*(1+$G33)^(5-1)-'1.Inputs'!$D$44*(1+$G33)^(5-1)-('1.Inputs'!$D$20/'1.Inputs'!$D$27+'1.Inputs'!$D$23/'1.Inputs'!$D$28)))*'1.Inputs'!$D$53+('1.Inputs'!$D$20/'1.Inputs'!$D$27+'1.Inputs'!$D$23/'1.Inputs'!$D$28)-(L33-K33)</f>
        <v>840382501.74206865</v>
      </c>
      <c r="X33" s="36">
        <f ca="1">((('1.Inputs'!$D$37*12*IF(6=1,'1.Inputs'!$D$38,IF(6=2,'1.Inputs'!$D$39,$E33)))*$F33*(('1.Inputs'!$D$40)+(1-'1.Inputs'!$D$40)*(1+'1.Inputs'!$D$41))*(1+$G33)^(6-1))-(('1.Inputs'!$D$37*12*IF(6=1,'1.Inputs'!$D$38,IF(6=2,'1.Inputs'!$D$39,$E33)))/(1-'1.Inputs'!$D$42)*$D33*(1+$G33)^(6-1))-('1.Inputs'!$D$37*12*IF(6=1,'1.Inputs'!$D$38,IF(6=2,'1.Inputs'!$D$39,$E33)))*'1.Inputs'!$D$43*(1+$G33)^(6-1)-'1.Inputs'!$D$44*(1+$G33)^(6-1)-('1.Inputs'!$D$20/'1.Inputs'!$D$27+'1.Inputs'!$D$23/'1.Inputs'!$D$28))-MAX(0,((('1.Inputs'!$D$37*12*IF(6=1,'1.Inputs'!$D$38,IF(6=2,'1.Inputs'!$D$39,$E33)))*$F33*(('1.Inputs'!$D$40)+(1-'1.Inputs'!$D$40)*(1+'1.Inputs'!$D$41))*(1+$G33)^(6-1))-(('1.Inputs'!$D$37*12*IF(6=1,'1.Inputs'!$D$38,IF(6=2,'1.Inputs'!$D$39,$E33)))/(1-'1.Inputs'!$D$42)*$D33*(1+$G33)^(6-1))-('1.Inputs'!$D$37*12*IF(6=1,'1.Inputs'!$D$38,IF(6=2,'1.Inputs'!$D$39,$E33)))*'1.Inputs'!$D$43*(1+$G33)^(6-1)-'1.Inputs'!$D$44*(1+$G33)^(6-1)-('1.Inputs'!$D$20/'1.Inputs'!$D$27+'1.Inputs'!$D$23/'1.Inputs'!$D$28)))*'1.Inputs'!$D$53+('1.Inputs'!$D$20/'1.Inputs'!$D$27+'1.Inputs'!$D$23/'1.Inputs'!$D$28)-(M33-L33)</f>
        <v>868372098.92611217</v>
      </c>
      <c r="Y33" s="36">
        <f ca="1">((('1.Inputs'!$D$37*12*IF(7=1,'1.Inputs'!$D$38,IF(7=2,'1.Inputs'!$D$39,$E33)))*$F33*(('1.Inputs'!$D$40)+(1-'1.Inputs'!$D$40)*(1+'1.Inputs'!$D$41))*(1+$G33)^(7-1))-(('1.Inputs'!$D$37*12*IF(7=1,'1.Inputs'!$D$38,IF(7=2,'1.Inputs'!$D$39,$E33)))/(1-'1.Inputs'!$D$42)*$D33*(1+$G33)^(7-1))-('1.Inputs'!$D$37*12*IF(7=1,'1.Inputs'!$D$38,IF(7=2,'1.Inputs'!$D$39,$E33)))*'1.Inputs'!$D$43*(1+$G33)^(7-1)-'1.Inputs'!$D$44*(1+$G33)^(7-1)-('1.Inputs'!$D$20/'1.Inputs'!$D$27+'1.Inputs'!$D$23/'1.Inputs'!$D$28))-MAX(0,((('1.Inputs'!$D$37*12*IF(7=1,'1.Inputs'!$D$38,IF(7=2,'1.Inputs'!$D$39,$E33)))*$F33*(('1.Inputs'!$D$40)+(1-'1.Inputs'!$D$40)*(1+'1.Inputs'!$D$41))*(1+$G33)^(7-1))-(('1.Inputs'!$D$37*12*IF(7=1,'1.Inputs'!$D$38,IF(7=2,'1.Inputs'!$D$39,$E33)))/(1-'1.Inputs'!$D$42)*$D33*(1+$G33)^(7-1))-('1.Inputs'!$D$37*12*IF(7=1,'1.Inputs'!$D$38,IF(7=2,'1.Inputs'!$D$39,$E33)))*'1.Inputs'!$D$43*(1+$G33)^(7-1)-'1.Inputs'!$D$44*(1+$G33)^(7-1)-('1.Inputs'!$D$20/'1.Inputs'!$D$27+'1.Inputs'!$D$23/'1.Inputs'!$D$28)))*'1.Inputs'!$D$53+('1.Inputs'!$D$20/'1.Inputs'!$D$27+'1.Inputs'!$D$23/'1.Inputs'!$D$28)-(N33-M33)</f>
        <v>897349447.27254522</v>
      </c>
      <c r="Z33" s="36">
        <f ca="1">((('1.Inputs'!$D$37*12*IF(8=1,'1.Inputs'!$D$38,IF(8=2,'1.Inputs'!$D$39,$E33)))*$F33*(('1.Inputs'!$D$40)+(1-'1.Inputs'!$D$40)*(1+'1.Inputs'!$D$41))*(1+$G33)^(8-1))-(('1.Inputs'!$D$37*12*IF(8=1,'1.Inputs'!$D$38,IF(8=2,'1.Inputs'!$D$39,$E33)))/(1-'1.Inputs'!$D$42)*$D33*(1+$G33)^(8-1))-('1.Inputs'!$D$37*12*IF(8=1,'1.Inputs'!$D$38,IF(8=2,'1.Inputs'!$D$39,$E33)))*'1.Inputs'!$D$43*(1+$G33)^(8-1)-'1.Inputs'!$D$44*(1+$G33)^(8-1)-('1.Inputs'!$D$20/'1.Inputs'!$D$27+'1.Inputs'!$D$23/'1.Inputs'!$D$28))-MAX(0,((('1.Inputs'!$D$37*12*IF(8=1,'1.Inputs'!$D$38,IF(8=2,'1.Inputs'!$D$39,$E33)))*$F33*(('1.Inputs'!$D$40)+(1-'1.Inputs'!$D$40)*(1+'1.Inputs'!$D$41))*(1+$G33)^(8-1))-(('1.Inputs'!$D$37*12*IF(8=1,'1.Inputs'!$D$38,IF(8=2,'1.Inputs'!$D$39,$E33)))/(1-'1.Inputs'!$D$42)*$D33*(1+$G33)^(8-1))-('1.Inputs'!$D$37*12*IF(8=1,'1.Inputs'!$D$38,IF(8=2,'1.Inputs'!$D$39,$E33)))*'1.Inputs'!$D$43*(1+$G33)^(8-1)-'1.Inputs'!$D$44*(1+$G33)^(8-1)-('1.Inputs'!$D$20/'1.Inputs'!$D$27+'1.Inputs'!$D$23/'1.Inputs'!$D$28)))*'1.Inputs'!$D$53+('1.Inputs'!$D$20/'1.Inputs'!$D$27+'1.Inputs'!$D$23/'1.Inputs'!$D$28)-(O33-N33)</f>
        <v>927349404.45911121</v>
      </c>
      <c r="AA33" s="36">
        <f ca="1">((('1.Inputs'!$D$37*12*IF(9=1,'1.Inputs'!$D$38,IF(9=2,'1.Inputs'!$D$39,$E33)))*$F33*(('1.Inputs'!$D$40)+(1-'1.Inputs'!$D$40)*(1+'1.Inputs'!$D$41))*(1+$G33)^(9-1))-(('1.Inputs'!$D$37*12*IF(9=1,'1.Inputs'!$D$38,IF(9=2,'1.Inputs'!$D$39,$E33)))/(1-'1.Inputs'!$D$42)*$D33*(1+$G33)^(9-1))-('1.Inputs'!$D$37*12*IF(9=1,'1.Inputs'!$D$38,IF(9=2,'1.Inputs'!$D$39,$E33)))*'1.Inputs'!$D$43*(1+$G33)^(9-1)-'1.Inputs'!$D$44*(1+$G33)^(9-1)-('1.Inputs'!$D$20/'1.Inputs'!$D$27+'1.Inputs'!$D$23/'1.Inputs'!$D$28))-MAX(0,((('1.Inputs'!$D$37*12*IF(9=1,'1.Inputs'!$D$38,IF(9=2,'1.Inputs'!$D$39,$E33)))*$F33*(('1.Inputs'!$D$40)+(1-'1.Inputs'!$D$40)*(1+'1.Inputs'!$D$41))*(1+$G33)^(9-1))-(('1.Inputs'!$D$37*12*IF(9=1,'1.Inputs'!$D$38,IF(9=2,'1.Inputs'!$D$39,$E33)))/(1-'1.Inputs'!$D$42)*$D33*(1+$G33)^(9-1))-('1.Inputs'!$D$37*12*IF(9=1,'1.Inputs'!$D$38,IF(9=2,'1.Inputs'!$D$39,$E33)))*'1.Inputs'!$D$43*(1+$G33)^(9-1)-'1.Inputs'!$D$44*(1+$G33)^(9-1)-('1.Inputs'!$D$20/'1.Inputs'!$D$27+'1.Inputs'!$D$23/'1.Inputs'!$D$28)))*'1.Inputs'!$D$53+('1.Inputs'!$D$20/'1.Inputs'!$D$27+'1.Inputs'!$D$23/'1.Inputs'!$D$28)-(P33-O33)</f>
        <v>958408058.28885746</v>
      </c>
      <c r="AB33" s="36">
        <f ca="1">((('1.Inputs'!$D$37*12*IF(10=1,'1.Inputs'!$D$38,IF(10=2,'1.Inputs'!$D$39,$E33)))*$F33*(('1.Inputs'!$D$40)+(1-'1.Inputs'!$D$40)*(1+'1.Inputs'!$D$41))*(1+$G33)^(10-1))-(('1.Inputs'!$D$37*12*IF(10=1,'1.Inputs'!$D$38,IF(10=2,'1.Inputs'!$D$39,$E33)))/(1-'1.Inputs'!$D$42)*$D33*(1+$G33)^(10-1))-('1.Inputs'!$D$37*12*IF(10=1,'1.Inputs'!$D$38,IF(10=2,'1.Inputs'!$D$39,$E33)))*'1.Inputs'!$D$43*(1+$G33)^(10-1)-'1.Inputs'!$D$44*(1+$G33)^(10-1)-('1.Inputs'!$D$20/'1.Inputs'!$D$27+'1.Inputs'!$D$23/'1.Inputs'!$D$28))-MAX(0,((('1.Inputs'!$D$37*12*IF(10=1,'1.Inputs'!$D$38,IF(10=2,'1.Inputs'!$D$39,$E33)))*$F33*(('1.Inputs'!$D$40)+(1-'1.Inputs'!$D$40)*(1+'1.Inputs'!$D$41))*(1+$G33)^(10-1))-(('1.Inputs'!$D$37*12*IF(10=1,'1.Inputs'!$D$38,IF(10=2,'1.Inputs'!$D$39,$E33)))/(1-'1.Inputs'!$D$42)*$D33*(1+$G33)^(10-1))-('1.Inputs'!$D$37*12*IF(10=1,'1.Inputs'!$D$38,IF(10=2,'1.Inputs'!$D$39,$E33)))*'1.Inputs'!$D$43*(1+$G33)^(10-1)-'1.Inputs'!$D$44*(1+$G33)^(10-1)-('1.Inputs'!$D$20/'1.Inputs'!$D$27+'1.Inputs'!$D$23/'1.Inputs'!$D$28)))*'1.Inputs'!$D$53+('1.Inputs'!$D$20/'1.Inputs'!$D$27+'1.Inputs'!$D$23/'1.Inputs'!$D$28)-(Q33-P33)+(('1.Inputs'!$D$20+'1.Inputs'!$D$23-('1.Inputs'!$D$20/'1.Inputs'!$D$27+'1.Inputs'!$D$23/'1.Inputs'!$D$28)*'1.Inputs'!$D$10)*'1.Inputs'!$D$60+'1.Inputs'!$D$19*'1.Inputs'!$D$59+Q33)</f>
        <v>3308828637.0402231</v>
      </c>
      <c r="AC33" s="36">
        <f ca="1">S33-AC$13-AC$14+MIN(AC$13,MAX(0,((('1.Inputs'!$D$37*12*IF(1=1,'1.Inputs'!$D$38,IF(1=2,'1.Inputs'!$D$39,$E33)))*$F33*(('1.Inputs'!$D$40)+(1-'1.Inputs'!$D$40)*(1+'1.Inputs'!$D$41))*(1+$G33)^(1-1))-(('1.Inputs'!$D$37*12*IF(1=1,'1.Inputs'!$D$38,IF(1=2,'1.Inputs'!$D$39,$E33)))/(1-'1.Inputs'!$D$42)*$D33*(1+$G33)^(1-1))-('1.Inputs'!$D$37*12*IF(1=1,'1.Inputs'!$D$38,IF(1=2,'1.Inputs'!$D$39,$E33)))*'1.Inputs'!$D$43*(1+$G33)^(1-1)-'1.Inputs'!$D$44*(1+$G33)^(1-1)-('1.Inputs'!$D$20/'1.Inputs'!$D$27+'1.Inputs'!$D$23/'1.Inputs'!$D$28))))*'1.Inputs'!$D$53</f>
        <v>-549629714.05122972</v>
      </c>
      <c r="AD33" s="36">
        <f ca="1">T33-AD$13-AD$14+MIN(AD$13,MAX(0,((('1.Inputs'!$D$37*12*IF(2=1,'1.Inputs'!$D$38,IF(2=2,'1.Inputs'!$D$39,$E33)))*$F33*(('1.Inputs'!$D$40)+(1-'1.Inputs'!$D$40)*(1+'1.Inputs'!$D$41))*(1+$G33)^(2-1))-(('1.Inputs'!$D$37*12*IF(2=1,'1.Inputs'!$D$38,IF(2=2,'1.Inputs'!$D$39,$E33)))/(1-'1.Inputs'!$D$42)*$D33*(1+$G33)^(2-1))-('1.Inputs'!$D$37*12*IF(2=1,'1.Inputs'!$D$38,IF(2=2,'1.Inputs'!$D$39,$E33)))*'1.Inputs'!$D$43*(1+$G33)^(2-1)-'1.Inputs'!$D$44*(1+$G33)^(2-1)-('1.Inputs'!$D$20/'1.Inputs'!$D$27+'1.Inputs'!$D$23/'1.Inputs'!$D$28))))*'1.Inputs'!$D$53</f>
        <v>225272743.84009135</v>
      </c>
      <c r="AE33" s="36">
        <f ca="1">U33-AE$13-AE$14+MIN(AE$13,MAX(0,((('1.Inputs'!$D$37*12*IF(3=1,'1.Inputs'!$D$38,IF(3=2,'1.Inputs'!$D$39,$E33)))*$F33*(('1.Inputs'!$D$40)+(1-'1.Inputs'!$D$40)*(1+'1.Inputs'!$D$41))*(1+$G33)^(3-1))-(('1.Inputs'!$D$37*12*IF(3=1,'1.Inputs'!$D$38,IF(3=2,'1.Inputs'!$D$39,$E33)))/(1-'1.Inputs'!$D$42)*$D33*(1+$G33)^(3-1))-('1.Inputs'!$D$37*12*IF(3=1,'1.Inputs'!$D$38,IF(3=2,'1.Inputs'!$D$39,$E33)))*'1.Inputs'!$D$43*(1+$G33)^(3-1)-'1.Inputs'!$D$44*(1+$G33)^(3-1)-('1.Inputs'!$D$20/'1.Inputs'!$D$27+'1.Inputs'!$D$23/'1.Inputs'!$D$28))))*'1.Inputs'!$D$53</f>
        <v>317430028.39485884</v>
      </c>
      <c r="AF33" s="36">
        <f ca="1">V33-AF$13-AF$14+MIN(AF$13,MAX(0,((('1.Inputs'!$D$37*12*IF(4=1,'1.Inputs'!$D$38,IF(4=2,'1.Inputs'!$D$39,$E33)))*$F33*(('1.Inputs'!$D$40)+(1-'1.Inputs'!$D$40)*(1+'1.Inputs'!$D$41))*(1+$G33)^(4-1))-(('1.Inputs'!$D$37*12*IF(4=1,'1.Inputs'!$D$38,IF(4=2,'1.Inputs'!$D$39,$E33)))/(1-'1.Inputs'!$D$42)*$D33*(1+$G33)^(4-1))-('1.Inputs'!$D$37*12*IF(4=1,'1.Inputs'!$D$38,IF(4=2,'1.Inputs'!$D$39,$E33)))*'1.Inputs'!$D$43*(1+$G33)^(4-1)-'1.Inputs'!$D$44*(1+$G33)^(4-1)-('1.Inputs'!$D$20/'1.Inputs'!$D$27+'1.Inputs'!$D$23/'1.Inputs'!$D$28))))*'1.Inputs'!$D$53</f>
        <v>490594986.2366811</v>
      </c>
      <c r="AG33" s="36">
        <f ca="1">W33-AG$13-AG$14+MIN(AG$13,MAX(0,((('1.Inputs'!$D$37*12*IF(5=1,'1.Inputs'!$D$38,IF(5=2,'1.Inputs'!$D$39,$E33)))*$F33*(('1.Inputs'!$D$40)+(1-'1.Inputs'!$D$40)*(1+'1.Inputs'!$D$41))*(1+$G33)^(5-1))-(('1.Inputs'!$D$37*12*IF(5=1,'1.Inputs'!$D$38,IF(5=2,'1.Inputs'!$D$39,$E33)))/(1-'1.Inputs'!$D$42)*$D33*(1+$G33)^(5-1))-('1.Inputs'!$D$37*12*IF(5=1,'1.Inputs'!$D$38,IF(5=2,'1.Inputs'!$D$39,$E33)))*'1.Inputs'!$D$43*(1+$G33)^(5-1)-'1.Inputs'!$D$44*(1+$G33)^(5-1)-('1.Inputs'!$D$20/'1.Inputs'!$D$27+'1.Inputs'!$D$23/'1.Inputs'!$D$28))))*'1.Inputs'!$D$53</f>
        <v>536818501.74206865</v>
      </c>
      <c r="AH33" s="36">
        <f ca="1">X33-AH$13-AH$14+MIN(AH$13,MAX(0,((('1.Inputs'!$D$37*12*IF(6=1,'1.Inputs'!$D$38,IF(6=2,'1.Inputs'!$D$39,$E33)))*$F33*(('1.Inputs'!$D$40)+(1-'1.Inputs'!$D$40)*(1+'1.Inputs'!$D$41))*(1+$G33)^(6-1))-(('1.Inputs'!$D$37*12*IF(6=1,'1.Inputs'!$D$38,IF(6=2,'1.Inputs'!$D$39,$E33)))/(1-'1.Inputs'!$D$42)*$D33*(1+$G33)^(6-1))-('1.Inputs'!$D$37*12*IF(6=1,'1.Inputs'!$D$38,IF(6=2,'1.Inputs'!$D$39,$E33)))*'1.Inputs'!$D$43*(1+$G33)^(6-1)-'1.Inputs'!$D$44*(1+$G33)^(6-1)-('1.Inputs'!$D$20/'1.Inputs'!$D$27+'1.Inputs'!$D$23/'1.Inputs'!$D$28))))*'1.Inputs'!$D$53</f>
        <v>583996098.92611217</v>
      </c>
      <c r="AI33" s="36">
        <f ca="1">Y33-AI$13-AI$14+MIN(AI$13,MAX(0,((('1.Inputs'!$D$37*12*IF(7=1,'1.Inputs'!$D$38,IF(7=2,'1.Inputs'!$D$39,$E33)))*$F33*(('1.Inputs'!$D$40)+(1-'1.Inputs'!$D$40)*(1+'1.Inputs'!$D$41))*(1+$G33)^(7-1))-(('1.Inputs'!$D$37*12*IF(7=1,'1.Inputs'!$D$38,IF(7=2,'1.Inputs'!$D$39,$E33)))/(1-'1.Inputs'!$D$42)*$D33*(1+$G33)^(7-1))-('1.Inputs'!$D$37*12*IF(7=1,'1.Inputs'!$D$38,IF(7=2,'1.Inputs'!$D$39,$E33)))*'1.Inputs'!$D$43*(1+$G33)^(7-1)-'1.Inputs'!$D$44*(1+$G33)^(7-1)-('1.Inputs'!$D$20/'1.Inputs'!$D$27+'1.Inputs'!$D$23/'1.Inputs'!$D$28))))*'1.Inputs'!$D$53</f>
        <v>632161447.27254522</v>
      </c>
      <c r="AJ33" s="36">
        <f ca="1">Z33-AJ$13-AJ$14+MIN(AJ$13,MAX(0,((('1.Inputs'!$D$37*12*IF(8=1,'1.Inputs'!$D$38,IF(8=2,'1.Inputs'!$D$39,$E33)))*$F33*(('1.Inputs'!$D$40)+(1-'1.Inputs'!$D$40)*(1+'1.Inputs'!$D$41))*(1+$G33)^(8-1))-(('1.Inputs'!$D$37*12*IF(8=1,'1.Inputs'!$D$38,IF(8=2,'1.Inputs'!$D$39,$E33)))/(1-'1.Inputs'!$D$42)*$D33*(1+$G33)^(8-1))-('1.Inputs'!$D$37*12*IF(8=1,'1.Inputs'!$D$38,IF(8=2,'1.Inputs'!$D$39,$E33)))*'1.Inputs'!$D$43*(1+$G33)^(8-1)-'1.Inputs'!$D$44*(1+$G33)^(8-1)-('1.Inputs'!$D$20/'1.Inputs'!$D$27+'1.Inputs'!$D$23/'1.Inputs'!$D$28))))*'1.Inputs'!$D$53</f>
        <v>927349404.45911121</v>
      </c>
      <c r="AK33" s="36">
        <f ca="1">AA33-AK$13-AK$14+MIN(AK$13,MAX(0,((('1.Inputs'!$D$37*12*IF(9=1,'1.Inputs'!$D$38,IF(9=2,'1.Inputs'!$D$39,$E33)))*$F33*(('1.Inputs'!$D$40)+(1-'1.Inputs'!$D$40)*(1+'1.Inputs'!$D$41))*(1+$G33)^(9-1))-(('1.Inputs'!$D$37*12*IF(9=1,'1.Inputs'!$D$38,IF(9=2,'1.Inputs'!$D$39,$E33)))/(1-'1.Inputs'!$D$42)*$D33*(1+$G33)^(9-1))-('1.Inputs'!$D$37*12*IF(9=1,'1.Inputs'!$D$38,IF(9=2,'1.Inputs'!$D$39,$E33)))*'1.Inputs'!$D$43*(1+$G33)^(9-1)-'1.Inputs'!$D$44*(1+$G33)^(9-1)-('1.Inputs'!$D$20/'1.Inputs'!$D$27+'1.Inputs'!$D$23/'1.Inputs'!$D$28))))*'1.Inputs'!$D$53</f>
        <v>958408058.28885746</v>
      </c>
      <c r="AL33" s="36">
        <f ca="1">AB33-AL$13-AL$14+MIN(AL$13,MAX(0,((('1.Inputs'!$D$37*12*IF(10=1,'1.Inputs'!$D$38,IF(10=2,'1.Inputs'!$D$39,$E33)))*$F33*(('1.Inputs'!$D$40)+(1-'1.Inputs'!$D$40)*(1+'1.Inputs'!$D$41))*(1+$G33)^(10-1))-(('1.Inputs'!$D$37*12*IF(10=1,'1.Inputs'!$D$38,IF(10=2,'1.Inputs'!$D$39,$E33)))/(1-'1.Inputs'!$D$42)*$D33*(1+$G33)^(10-1))-('1.Inputs'!$D$37*12*IF(10=1,'1.Inputs'!$D$38,IF(10=2,'1.Inputs'!$D$39,$E33)))*'1.Inputs'!$D$43*(1+$G33)^(10-1)-'1.Inputs'!$D$44*(1+$G33)^(10-1)-('1.Inputs'!$D$20/'1.Inputs'!$D$27+'1.Inputs'!$D$23/'1.Inputs'!$D$28))))*'1.Inputs'!$D$53+'1.Inputs'!$D$35</f>
        <v>4108828637.0402231</v>
      </c>
      <c r="AM33" s="48">
        <f ca="1">R33+NPV('1.Inputs'!$D$55,S33:AB33)</f>
        <v>1925799748.3382778</v>
      </c>
      <c r="AN33" s="48">
        <f ca="1">-('1.Inputs'!$D$24*(1-'1.Inputs'!$D$31)+'1.Inputs'!$D$35)+NPV('1.Inputs'!$D$54,AC33:AL33)</f>
        <v>419511227.86320519</v>
      </c>
      <c r="AO33" s="36">
        <f t="shared" ca="1" si="5"/>
        <v>-3.0737785504825856</v>
      </c>
      <c r="AP33" s="36">
        <f t="shared" ca="1" si="6"/>
        <v>1.6752287306779949</v>
      </c>
      <c r="AQ33" s="36">
        <f ca="1">'1.Inputs'!$D$35+MIN(SUM($AC33:AC33),SUM($AC33:AD33),SUM($AC33:AE33),SUM($AC33:AF33),SUM($AC33:AG33),SUM($AC33:AH33),SUM($AC33:AI33),SUM($AC33:AJ33),SUM($AC33:AK33),SUM($AC33:AL33))</f>
        <v>250370285.94877028</v>
      </c>
      <c r="AR33" s="36">
        <f ca="1">IF(AP33&lt;'1.Inputs'!$D$57,1,0)</f>
        <v>0</v>
      </c>
      <c r="AS33" s="36">
        <f t="shared" ca="1" si="7"/>
        <v>0</v>
      </c>
      <c r="AV33" s="52">
        <f ca="1">BE30+0*BE32</f>
        <v>-4216843309.7375336</v>
      </c>
      <c r="AW33" s="52">
        <f ca="1">BE30+1*BE32</f>
        <v>-3273457809.3424478</v>
      </c>
      <c r="AX33" s="30">
        <f ca="1">SUMPRODUCT((AM16:AM515&gt;=AV33)*(AM16:AM515&lt;AW33))</f>
        <v>10</v>
      </c>
      <c r="AY33" s="54" t="str">
        <f ca="1">REPT("█",ROUND(AX33/COUNT(AM16:AM515)*120,0))</f>
        <v>██</v>
      </c>
    </row>
    <row r="34" spans="2:55" ht="15" customHeight="1" x14ac:dyDescent="0.25">
      <c r="B34" s="36">
        <v>19</v>
      </c>
      <c r="C34" s="36">
        <f t="shared" ca="1" si="0"/>
        <v>0.55780569421153081</v>
      </c>
      <c r="D34" s="36">
        <f t="shared" ca="1" si="1"/>
        <v>17801.616524865152</v>
      </c>
      <c r="E34" s="47">
        <f t="shared" ca="1" si="2"/>
        <v>0.83567456618312996</v>
      </c>
      <c r="F34" s="36">
        <f t="shared" ca="1" si="3"/>
        <v>32034.7922505364</v>
      </c>
      <c r="G34" s="36">
        <f t="shared" ca="1" si="4"/>
        <v>2.5852191985313182E-2</v>
      </c>
      <c r="H34" s="36">
        <f ca="1">((('1.Inputs'!$D$37*12*IF(1=1,'1.Inputs'!$D$38,IF(1=2,'1.Inputs'!$D$39,$E34)))*$F34*(('1.Inputs'!$D$40)+(1-'1.Inputs'!$D$40)*(1+'1.Inputs'!$D$41))*(1+$G34)^(1-1))*'1.Inputs'!$D$47+(('1.Inputs'!$D$37*12*IF(1=1,'1.Inputs'!$D$38,IF(1=2,'1.Inputs'!$D$39,$E34)))/(1-'1.Inputs'!$D$42)*$D34*(1+$G34)^(1-1))*('1.Inputs'!$D$48-'1.Inputs'!$D$49))/'1.Inputs'!$D$51</f>
        <v>835736226.31196392</v>
      </c>
      <c r="I34" s="36">
        <f ca="1">((('1.Inputs'!$D$37*12*IF(2=1,'1.Inputs'!$D$38,IF(2=2,'1.Inputs'!$D$39,$E34)))*$F34*(('1.Inputs'!$D$40)+(1-'1.Inputs'!$D$40)*(1+'1.Inputs'!$D$41))*(1+$G34)^(2-1))*'1.Inputs'!$D$47+(('1.Inputs'!$D$37*12*IF(2=1,'1.Inputs'!$D$38,IF(2=2,'1.Inputs'!$D$39,$E34)))/(1-'1.Inputs'!$D$42)*$D34*(1+$G34)^(2-1))*('1.Inputs'!$D$48-'1.Inputs'!$D$49))/'1.Inputs'!$D$51</f>
        <v>1200278575.5571265</v>
      </c>
      <c r="J34" s="36">
        <f ca="1">((('1.Inputs'!$D$37*12*IF(3=1,'1.Inputs'!$D$38,IF(3=2,'1.Inputs'!$D$39,$E34)))*$F34*(('1.Inputs'!$D$40)+(1-'1.Inputs'!$D$40)*(1+'1.Inputs'!$D$41))*(1+$G34)^(3-1))*'1.Inputs'!$D$47+(('1.Inputs'!$D$37*12*IF(3=1,'1.Inputs'!$D$38,IF(3=2,'1.Inputs'!$D$39,$E34)))/(1-'1.Inputs'!$D$42)*$D34*(1+$G34)^(3-1))*('1.Inputs'!$D$48-'1.Inputs'!$D$49))/'1.Inputs'!$D$51</f>
        <v>1469961599.2371104</v>
      </c>
      <c r="K34" s="36">
        <f ca="1">((('1.Inputs'!$D$37*12*IF(4=1,'1.Inputs'!$D$38,IF(4=2,'1.Inputs'!$D$39,$E34)))*$F34*(('1.Inputs'!$D$40)+(1-'1.Inputs'!$D$40)*(1+'1.Inputs'!$D$41))*(1+$G34)^(4-1))*'1.Inputs'!$D$47+(('1.Inputs'!$D$37*12*IF(4=1,'1.Inputs'!$D$38,IF(4=2,'1.Inputs'!$D$39,$E34)))/(1-'1.Inputs'!$D$42)*$D34*(1+$G34)^(4-1))*('1.Inputs'!$D$48-'1.Inputs'!$D$49))/'1.Inputs'!$D$51</f>
        <v>1507963328.7116263</v>
      </c>
      <c r="L34" s="36">
        <f ca="1">((('1.Inputs'!$D$37*12*IF(5=1,'1.Inputs'!$D$38,IF(5=2,'1.Inputs'!$D$39,$E34)))*$F34*(('1.Inputs'!$D$40)+(1-'1.Inputs'!$D$40)*(1+'1.Inputs'!$D$41))*(1+$G34)^(5-1))*'1.Inputs'!$D$47+(('1.Inputs'!$D$37*12*IF(5=1,'1.Inputs'!$D$38,IF(5=2,'1.Inputs'!$D$39,$E34)))/(1-'1.Inputs'!$D$42)*$D34*(1+$G34)^(5-1))*('1.Inputs'!$D$48-'1.Inputs'!$D$49))/'1.Inputs'!$D$51</f>
        <v>1546947486.1922913</v>
      </c>
      <c r="M34" s="36">
        <f ca="1">((('1.Inputs'!$D$37*12*IF(6=1,'1.Inputs'!$D$38,IF(6=2,'1.Inputs'!$D$39,$E34)))*$F34*(('1.Inputs'!$D$40)+(1-'1.Inputs'!$D$40)*(1+'1.Inputs'!$D$41))*(1+$G34)^(6-1))*'1.Inputs'!$D$47+(('1.Inputs'!$D$37*12*IF(6=1,'1.Inputs'!$D$38,IF(6=2,'1.Inputs'!$D$39,$E34)))/(1-'1.Inputs'!$D$42)*$D34*(1+$G34)^(6-1))*('1.Inputs'!$D$48-'1.Inputs'!$D$49))/'1.Inputs'!$D$51</f>
        <v>1586939469.5965319</v>
      </c>
      <c r="N34" s="36">
        <f ca="1">((('1.Inputs'!$D$37*12*IF(7=1,'1.Inputs'!$D$38,IF(7=2,'1.Inputs'!$D$39,$E34)))*$F34*(('1.Inputs'!$D$40)+(1-'1.Inputs'!$D$40)*(1+'1.Inputs'!$D$41))*(1+$G34)^(7-1))*'1.Inputs'!$D$47+(('1.Inputs'!$D$37*12*IF(7=1,'1.Inputs'!$D$38,IF(7=2,'1.Inputs'!$D$39,$E34)))/(1-'1.Inputs'!$D$42)*$D34*(1+$G34)^(7-1))*('1.Inputs'!$D$48-'1.Inputs'!$D$49))/'1.Inputs'!$D$51</f>
        <v>1627965333.4336131</v>
      </c>
      <c r="O34" s="36">
        <f ca="1">((('1.Inputs'!$D$37*12*IF(8=1,'1.Inputs'!$D$38,IF(8=2,'1.Inputs'!$D$39,$E34)))*$F34*(('1.Inputs'!$D$40)+(1-'1.Inputs'!$D$40)*(1+'1.Inputs'!$D$41))*(1+$G34)^(8-1))*'1.Inputs'!$D$47+(('1.Inputs'!$D$37*12*IF(8=1,'1.Inputs'!$D$38,IF(8=2,'1.Inputs'!$D$39,$E34)))/(1-'1.Inputs'!$D$42)*$D34*(1+$G34)^(8-1))*('1.Inputs'!$D$48-'1.Inputs'!$D$49))/'1.Inputs'!$D$51</f>
        <v>1670051805.7789726</v>
      </c>
      <c r="P34" s="36">
        <f ca="1">((('1.Inputs'!$D$37*12*IF(9=1,'1.Inputs'!$D$38,IF(9=2,'1.Inputs'!$D$39,$E34)))*$F34*(('1.Inputs'!$D$40)+(1-'1.Inputs'!$D$40)*(1+'1.Inputs'!$D$41))*(1+$G34)^(9-1))*'1.Inputs'!$D$47+(('1.Inputs'!$D$37*12*IF(9=1,'1.Inputs'!$D$38,IF(9=2,'1.Inputs'!$D$39,$E34)))/(1-'1.Inputs'!$D$42)*$D34*(1+$G34)^(9-1))*('1.Inputs'!$D$48-'1.Inputs'!$D$49))/'1.Inputs'!$D$51</f>
        <v>1713226305.6873906</v>
      </c>
      <c r="Q34" s="36">
        <f ca="1">((('1.Inputs'!$D$37*12*IF(10=1,'1.Inputs'!$D$38,IF(10=2,'1.Inputs'!$D$39,$E34)))*$F34*(('1.Inputs'!$D$40)+(1-'1.Inputs'!$D$40)*(1+'1.Inputs'!$D$41))*(1+$G34)^(10-1))*'1.Inputs'!$D$47+(('1.Inputs'!$D$37*12*IF(10=1,'1.Inputs'!$D$38,IF(10=2,'1.Inputs'!$D$39,$E34)))/(1-'1.Inputs'!$D$42)*$D34*(1+$G34)^(10-1))*('1.Inputs'!$D$48-'1.Inputs'!$D$49))/'1.Inputs'!$D$51</f>
        <v>1757516961.0563097</v>
      </c>
      <c r="R34" s="36">
        <f>-'1.Inputs'!$D$24</f>
        <v>-2050000000</v>
      </c>
      <c r="S34" s="36">
        <f ca="1">((('1.Inputs'!$D$37*12*IF(1=1,'1.Inputs'!$D$38,IF(1=2,'1.Inputs'!$D$39,$E34)))*$F34*(('1.Inputs'!$D$40)+(1-'1.Inputs'!$D$40)*(1+'1.Inputs'!$D$41))*(1+$G34)^(1-1))-(('1.Inputs'!$D$37*12*IF(1=1,'1.Inputs'!$D$38,IF(1=2,'1.Inputs'!$D$39,$E34)))/(1-'1.Inputs'!$D$42)*$D34*(1+$G34)^(1-1))-('1.Inputs'!$D$37*12*IF(1=1,'1.Inputs'!$D$38,IF(1=2,'1.Inputs'!$D$39,$E34)))*'1.Inputs'!$D$43*(1+$G34)^(1-1)-'1.Inputs'!$D$44*(1+$G34)^(1-1)-('1.Inputs'!$D$20/'1.Inputs'!$D$27+'1.Inputs'!$D$23/'1.Inputs'!$D$28))-MAX(0,((('1.Inputs'!$D$37*12*IF(1=1,'1.Inputs'!$D$38,IF(1=2,'1.Inputs'!$D$39,$E34)))*$F34*(('1.Inputs'!$D$40)+(1-'1.Inputs'!$D$40)*(1+'1.Inputs'!$D$41))*(1+$G34)^(1-1))-(('1.Inputs'!$D$37*12*IF(1=1,'1.Inputs'!$D$38,IF(1=2,'1.Inputs'!$D$39,$E34)))/(1-'1.Inputs'!$D$42)*$D34*(1+$G34)^(1-1))-('1.Inputs'!$D$37*12*IF(1=1,'1.Inputs'!$D$38,IF(1=2,'1.Inputs'!$D$39,$E34)))*'1.Inputs'!$D$43*(1+$G34)^(1-1)-'1.Inputs'!$D$44*(1+$G34)^(1-1)-('1.Inputs'!$D$20/'1.Inputs'!$D$27+'1.Inputs'!$D$23/'1.Inputs'!$D$28)))*'1.Inputs'!$D$53+('1.Inputs'!$D$20/'1.Inputs'!$D$27+'1.Inputs'!$D$23/'1.Inputs'!$D$28)-H34</f>
        <v>-324370567.07866144</v>
      </c>
      <c r="T34" s="36">
        <f ca="1">((('1.Inputs'!$D$37*12*IF(2=1,'1.Inputs'!$D$38,IF(2=2,'1.Inputs'!$D$39,$E34)))*$F34*(('1.Inputs'!$D$40)+(1-'1.Inputs'!$D$40)*(1+'1.Inputs'!$D$41))*(1+$G34)^(2-1))-(('1.Inputs'!$D$37*12*IF(2=1,'1.Inputs'!$D$38,IF(2=2,'1.Inputs'!$D$39,$E34)))/(1-'1.Inputs'!$D$42)*$D34*(1+$G34)^(2-1))-('1.Inputs'!$D$37*12*IF(2=1,'1.Inputs'!$D$38,IF(2=2,'1.Inputs'!$D$39,$E34)))*'1.Inputs'!$D$43*(1+$G34)^(2-1)-'1.Inputs'!$D$44*(1+$G34)^(2-1)-('1.Inputs'!$D$20/'1.Inputs'!$D$27+'1.Inputs'!$D$23/'1.Inputs'!$D$28))-MAX(0,((('1.Inputs'!$D$37*12*IF(2=1,'1.Inputs'!$D$38,IF(2=2,'1.Inputs'!$D$39,$E34)))*$F34*(('1.Inputs'!$D$40)+(1-'1.Inputs'!$D$40)*(1+'1.Inputs'!$D$41))*(1+$G34)^(2-1))-(('1.Inputs'!$D$37*12*IF(2=1,'1.Inputs'!$D$38,IF(2=2,'1.Inputs'!$D$39,$E34)))/(1-'1.Inputs'!$D$42)*$D34*(1+$G34)^(2-1))-('1.Inputs'!$D$37*12*IF(2=1,'1.Inputs'!$D$38,IF(2=2,'1.Inputs'!$D$39,$E34)))*'1.Inputs'!$D$43*(1+$G34)^(2-1)-'1.Inputs'!$D$44*(1+$G34)^(2-1)-('1.Inputs'!$D$20/'1.Inputs'!$D$27+'1.Inputs'!$D$23/'1.Inputs'!$D$28)))*'1.Inputs'!$D$53+('1.Inputs'!$D$20/'1.Inputs'!$D$27+'1.Inputs'!$D$23/'1.Inputs'!$D$28)-(I34-H34)</f>
        <v>589316756.58226955</v>
      </c>
      <c r="U34" s="36">
        <f ca="1">((('1.Inputs'!$D$37*12*IF(3=1,'1.Inputs'!$D$38,IF(3=2,'1.Inputs'!$D$39,$E34)))*$F34*(('1.Inputs'!$D$40)+(1-'1.Inputs'!$D$40)*(1+'1.Inputs'!$D$41))*(1+$G34)^(3-1))-(('1.Inputs'!$D$37*12*IF(3=1,'1.Inputs'!$D$38,IF(3=2,'1.Inputs'!$D$39,$E34)))/(1-'1.Inputs'!$D$42)*$D34*(1+$G34)^(3-1))-('1.Inputs'!$D$37*12*IF(3=1,'1.Inputs'!$D$38,IF(3=2,'1.Inputs'!$D$39,$E34)))*'1.Inputs'!$D$43*(1+$G34)^(3-1)-'1.Inputs'!$D$44*(1+$G34)^(3-1)-('1.Inputs'!$D$20/'1.Inputs'!$D$27+'1.Inputs'!$D$23/'1.Inputs'!$D$28))-MAX(0,((('1.Inputs'!$D$37*12*IF(3=1,'1.Inputs'!$D$38,IF(3=2,'1.Inputs'!$D$39,$E34)))*$F34*(('1.Inputs'!$D$40)+(1-'1.Inputs'!$D$40)*(1+'1.Inputs'!$D$41))*(1+$G34)^(3-1))-(('1.Inputs'!$D$37*12*IF(3=1,'1.Inputs'!$D$38,IF(3=2,'1.Inputs'!$D$39,$E34)))/(1-'1.Inputs'!$D$42)*$D34*(1+$G34)^(3-1))-('1.Inputs'!$D$37*12*IF(3=1,'1.Inputs'!$D$38,IF(3=2,'1.Inputs'!$D$39,$E34)))*'1.Inputs'!$D$43*(1+$G34)^(3-1)-'1.Inputs'!$D$44*(1+$G34)^(3-1)-('1.Inputs'!$D$20/'1.Inputs'!$D$27+'1.Inputs'!$D$23/'1.Inputs'!$D$28)))*'1.Inputs'!$D$53+('1.Inputs'!$D$20/'1.Inputs'!$D$27+'1.Inputs'!$D$23/'1.Inputs'!$D$28)-(J34-I34)</f>
        <v>1007199827.7483799</v>
      </c>
      <c r="V34" s="36">
        <f ca="1">((('1.Inputs'!$D$37*12*IF(4=1,'1.Inputs'!$D$38,IF(4=2,'1.Inputs'!$D$39,$E34)))*$F34*(('1.Inputs'!$D$40)+(1-'1.Inputs'!$D$40)*(1+'1.Inputs'!$D$41))*(1+$G34)^(4-1))-(('1.Inputs'!$D$37*12*IF(4=1,'1.Inputs'!$D$38,IF(4=2,'1.Inputs'!$D$39,$E34)))/(1-'1.Inputs'!$D$42)*$D34*(1+$G34)^(4-1))-('1.Inputs'!$D$37*12*IF(4=1,'1.Inputs'!$D$38,IF(4=2,'1.Inputs'!$D$39,$E34)))*'1.Inputs'!$D$43*(1+$G34)^(4-1)-'1.Inputs'!$D$44*(1+$G34)^(4-1)-('1.Inputs'!$D$20/'1.Inputs'!$D$27+'1.Inputs'!$D$23/'1.Inputs'!$D$28))-MAX(0,((('1.Inputs'!$D$37*12*IF(4=1,'1.Inputs'!$D$38,IF(4=2,'1.Inputs'!$D$39,$E34)))*$F34*(('1.Inputs'!$D$40)+(1-'1.Inputs'!$D$40)*(1+'1.Inputs'!$D$41))*(1+$G34)^(4-1))-(('1.Inputs'!$D$37*12*IF(4=1,'1.Inputs'!$D$38,IF(4=2,'1.Inputs'!$D$39,$E34)))/(1-'1.Inputs'!$D$42)*$D34*(1+$G34)^(4-1))-('1.Inputs'!$D$37*12*IF(4=1,'1.Inputs'!$D$38,IF(4=2,'1.Inputs'!$D$39,$E34)))*'1.Inputs'!$D$43*(1+$G34)^(4-1)-'1.Inputs'!$D$44*(1+$G34)^(4-1)-('1.Inputs'!$D$20/'1.Inputs'!$D$27+'1.Inputs'!$D$23/'1.Inputs'!$D$28)))*'1.Inputs'!$D$53+('1.Inputs'!$D$20/'1.Inputs'!$D$27+'1.Inputs'!$D$23/'1.Inputs'!$D$28)-(K34-J34)</f>
        <v>1270669826.5004213</v>
      </c>
      <c r="W34" s="36">
        <f ca="1">((('1.Inputs'!$D$37*12*IF(5=1,'1.Inputs'!$D$38,IF(5=2,'1.Inputs'!$D$39,$E34)))*$F34*(('1.Inputs'!$D$40)+(1-'1.Inputs'!$D$40)*(1+'1.Inputs'!$D$41))*(1+$G34)^(5-1))-(('1.Inputs'!$D$37*12*IF(5=1,'1.Inputs'!$D$38,IF(5=2,'1.Inputs'!$D$39,$E34)))/(1-'1.Inputs'!$D$42)*$D34*(1+$G34)^(5-1))-('1.Inputs'!$D$37*12*IF(5=1,'1.Inputs'!$D$38,IF(5=2,'1.Inputs'!$D$39,$E34)))*'1.Inputs'!$D$43*(1+$G34)^(5-1)-'1.Inputs'!$D$44*(1+$G34)^(5-1)-('1.Inputs'!$D$20/'1.Inputs'!$D$27+'1.Inputs'!$D$23/'1.Inputs'!$D$28))-MAX(0,((('1.Inputs'!$D$37*12*IF(5=1,'1.Inputs'!$D$38,IF(5=2,'1.Inputs'!$D$39,$E34)))*$F34*(('1.Inputs'!$D$40)+(1-'1.Inputs'!$D$40)*(1+'1.Inputs'!$D$41))*(1+$G34)^(5-1))-(('1.Inputs'!$D$37*12*IF(5=1,'1.Inputs'!$D$38,IF(5=2,'1.Inputs'!$D$39,$E34)))/(1-'1.Inputs'!$D$42)*$D34*(1+$G34)^(5-1))-('1.Inputs'!$D$37*12*IF(5=1,'1.Inputs'!$D$38,IF(5=2,'1.Inputs'!$D$39,$E34)))*'1.Inputs'!$D$43*(1+$G34)^(5-1)-'1.Inputs'!$D$44*(1+$G34)^(5-1)-('1.Inputs'!$D$20/'1.Inputs'!$D$27+'1.Inputs'!$D$23/'1.Inputs'!$D$28)))*'1.Inputs'!$D$53+('1.Inputs'!$D$20/'1.Inputs'!$D$27+'1.Inputs'!$D$23/'1.Inputs'!$D$28)-(L34-K34)</f>
        <v>1302297910.7337494</v>
      </c>
      <c r="X34" s="36">
        <f ca="1">((('1.Inputs'!$D$37*12*IF(6=1,'1.Inputs'!$D$38,IF(6=2,'1.Inputs'!$D$39,$E34)))*$F34*(('1.Inputs'!$D$40)+(1-'1.Inputs'!$D$40)*(1+'1.Inputs'!$D$41))*(1+$G34)^(6-1))-(('1.Inputs'!$D$37*12*IF(6=1,'1.Inputs'!$D$38,IF(6=2,'1.Inputs'!$D$39,$E34)))/(1-'1.Inputs'!$D$42)*$D34*(1+$G34)^(6-1))-('1.Inputs'!$D$37*12*IF(6=1,'1.Inputs'!$D$38,IF(6=2,'1.Inputs'!$D$39,$E34)))*'1.Inputs'!$D$43*(1+$G34)^(6-1)-'1.Inputs'!$D$44*(1+$G34)^(6-1)-('1.Inputs'!$D$20/'1.Inputs'!$D$27+'1.Inputs'!$D$23/'1.Inputs'!$D$28))-MAX(0,((('1.Inputs'!$D$37*12*IF(6=1,'1.Inputs'!$D$38,IF(6=2,'1.Inputs'!$D$39,$E34)))*$F34*(('1.Inputs'!$D$40)+(1-'1.Inputs'!$D$40)*(1+'1.Inputs'!$D$41))*(1+$G34)^(6-1))-(('1.Inputs'!$D$37*12*IF(6=1,'1.Inputs'!$D$38,IF(6=2,'1.Inputs'!$D$39,$E34)))/(1-'1.Inputs'!$D$42)*$D34*(1+$G34)^(6-1))-('1.Inputs'!$D$37*12*IF(6=1,'1.Inputs'!$D$38,IF(6=2,'1.Inputs'!$D$39,$E34)))*'1.Inputs'!$D$43*(1+$G34)^(6-1)-'1.Inputs'!$D$44*(1+$G34)^(6-1)-('1.Inputs'!$D$20/'1.Inputs'!$D$27+'1.Inputs'!$D$23/'1.Inputs'!$D$28)))*'1.Inputs'!$D$53+('1.Inputs'!$D$20/'1.Inputs'!$D$27+'1.Inputs'!$D$23/'1.Inputs'!$D$28)-(M34-L34)</f>
        <v>1334743650.2728047</v>
      </c>
      <c r="Y34" s="36">
        <f ca="1">((('1.Inputs'!$D$37*12*IF(7=1,'1.Inputs'!$D$38,IF(7=2,'1.Inputs'!$D$39,$E34)))*$F34*(('1.Inputs'!$D$40)+(1-'1.Inputs'!$D$40)*(1+'1.Inputs'!$D$41))*(1+$G34)^(7-1))-(('1.Inputs'!$D$37*12*IF(7=1,'1.Inputs'!$D$38,IF(7=2,'1.Inputs'!$D$39,$E34)))/(1-'1.Inputs'!$D$42)*$D34*(1+$G34)^(7-1))-('1.Inputs'!$D$37*12*IF(7=1,'1.Inputs'!$D$38,IF(7=2,'1.Inputs'!$D$39,$E34)))*'1.Inputs'!$D$43*(1+$G34)^(7-1)-'1.Inputs'!$D$44*(1+$G34)^(7-1)-('1.Inputs'!$D$20/'1.Inputs'!$D$27+'1.Inputs'!$D$23/'1.Inputs'!$D$28))-MAX(0,((('1.Inputs'!$D$37*12*IF(7=1,'1.Inputs'!$D$38,IF(7=2,'1.Inputs'!$D$39,$E34)))*$F34*(('1.Inputs'!$D$40)+(1-'1.Inputs'!$D$40)*(1+'1.Inputs'!$D$41))*(1+$G34)^(7-1))-(('1.Inputs'!$D$37*12*IF(7=1,'1.Inputs'!$D$38,IF(7=2,'1.Inputs'!$D$39,$E34)))/(1-'1.Inputs'!$D$42)*$D34*(1+$G34)^(7-1))-('1.Inputs'!$D$37*12*IF(7=1,'1.Inputs'!$D$38,IF(7=2,'1.Inputs'!$D$39,$E34)))*'1.Inputs'!$D$43*(1+$G34)^(7-1)-'1.Inputs'!$D$44*(1+$G34)^(7-1)-('1.Inputs'!$D$20/'1.Inputs'!$D$27+'1.Inputs'!$D$23/'1.Inputs'!$D$28)))*'1.Inputs'!$D$53+('1.Inputs'!$D$20/'1.Inputs'!$D$27+'1.Inputs'!$D$23/'1.Inputs'!$D$28)-(N34-M34)</f>
        <v>1368028183.2995288</v>
      </c>
      <c r="Z34" s="36">
        <f ca="1">((('1.Inputs'!$D$37*12*IF(8=1,'1.Inputs'!$D$38,IF(8=2,'1.Inputs'!$D$39,$E34)))*$F34*(('1.Inputs'!$D$40)+(1-'1.Inputs'!$D$40)*(1+'1.Inputs'!$D$41))*(1+$G34)^(8-1))-(('1.Inputs'!$D$37*12*IF(8=1,'1.Inputs'!$D$38,IF(8=2,'1.Inputs'!$D$39,$E34)))/(1-'1.Inputs'!$D$42)*$D34*(1+$G34)^(8-1))-('1.Inputs'!$D$37*12*IF(8=1,'1.Inputs'!$D$38,IF(8=2,'1.Inputs'!$D$39,$E34)))*'1.Inputs'!$D$43*(1+$G34)^(8-1)-'1.Inputs'!$D$44*(1+$G34)^(8-1)-('1.Inputs'!$D$20/'1.Inputs'!$D$27+'1.Inputs'!$D$23/'1.Inputs'!$D$28))-MAX(0,((('1.Inputs'!$D$37*12*IF(8=1,'1.Inputs'!$D$38,IF(8=2,'1.Inputs'!$D$39,$E34)))*$F34*(('1.Inputs'!$D$40)+(1-'1.Inputs'!$D$40)*(1+'1.Inputs'!$D$41))*(1+$G34)^(8-1))-(('1.Inputs'!$D$37*12*IF(8=1,'1.Inputs'!$D$38,IF(8=2,'1.Inputs'!$D$39,$E34)))/(1-'1.Inputs'!$D$42)*$D34*(1+$G34)^(8-1))-('1.Inputs'!$D$37*12*IF(8=1,'1.Inputs'!$D$38,IF(8=2,'1.Inputs'!$D$39,$E34)))*'1.Inputs'!$D$43*(1+$G34)^(8-1)-'1.Inputs'!$D$44*(1+$G34)^(8-1)-('1.Inputs'!$D$20/'1.Inputs'!$D$27+'1.Inputs'!$D$23/'1.Inputs'!$D$28)))*'1.Inputs'!$D$53+('1.Inputs'!$D$20/'1.Inputs'!$D$27+'1.Inputs'!$D$23/'1.Inputs'!$D$28)-(O34-N34)</f>
        <v>1402173194.4642017</v>
      </c>
      <c r="AA34" s="36">
        <f ca="1">((('1.Inputs'!$D$37*12*IF(9=1,'1.Inputs'!$D$38,IF(9=2,'1.Inputs'!$D$39,$E34)))*$F34*(('1.Inputs'!$D$40)+(1-'1.Inputs'!$D$40)*(1+'1.Inputs'!$D$41))*(1+$G34)^(9-1))-(('1.Inputs'!$D$37*12*IF(9=1,'1.Inputs'!$D$38,IF(9=2,'1.Inputs'!$D$39,$E34)))/(1-'1.Inputs'!$D$42)*$D34*(1+$G34)^(9-1))-('1.Inputs'!$D$37*12*IF(9=1,'1.Inputs'!$D$38,IF(9=2,'1.Inputs'!$D$39,$E34)))*'1.Inputs'!$D$43*(1+$G34)^(9-1)-'1.Inputs'!$D$44*(1+$G34)^(9-1)-('1.Inputs'!$D$20/'1.Inputs'!$D$27+'1.Inputs'!$D$23/'1.Inputs'!$D$28))-MAX(0,((('1.Inputs'!$D$37*12*IF(9=1,'1.Inputs'!$D$38,IF(9=2,'1.Inputs'!$D$39,$E34)))*$F34*(('1.Inputs'!$D$40)+(1-'1.Inputs'!$D$40)*(1+'1.Inputs'!$D$41))*(1+$G34)^(9-1))-(('1.Inputs'!$D$37*12*IF(9=1,'1.Inputs'!$D$38,IF(9=2,'1.Inputs'!$D$39,$E34)))/(1-'1.Inputs'!$D$42)*$D34*(1+$G34)^(9-1))-('1.Inputs'!$D$37*12*IF(9=1,'1.Inputs'!$D$38,IF(9=2,'1.Inputs'!$D$39,$E34)))*'1.Inputs'!$D$43*(1+$G34)^(9-1)-'1.Inputs'!$D$44*(1+$G34)^(9-1)-('1.Inputs'!$D$20/'1.Inputs'!$D$27+'1.Inputs'!$D$23/'1.Inputs'!$D$28)))*'1.Inputs'!$D$53+('1.Inputs'!$D$20/'1.Inputs'!$D$27+'1.Inputs'!$D$23/'1.Inputs'!$D$28)-(P34-O34)</f>
        <v>1437200929.0128438</v>
      </c>
      <c r="AB34" s="36">
        <f ca="1">((('1.Inputs'!$D$37*12*IF(10=1,'1.Inputs'!$D$38,IF(10=2,'1.Inputs'!$D$39,$E34)))*$F34*(('1.Inputs'!$D$40)+(1-'1.Inputs'!$D$40)*(1+'1.Inputs'!$D$41))*(1+$G34)^(10-1))-(('1.Inputs'!$D$37*12*IF(10=1,'1.Inputs'!$D$38,IF(10=2,'1.Inputs'!$D$39,$E34)))/(1-'1.Inputs'!$D$42)*$D34*(1+$G34)^(10-1))-('1.Inputs'!$D$37*12*IF(10=1,'1.Inputs'!$D$38,IF(10=2,'1.Inputs'!$D$39,$E34)))*'1.Inputs'!$D$43*(1+$G34)^(10-1)-'1.Inputs'!$D$44*(1+$G34)^(10-1)-('1.Inputs'!$D$20/'1.Inputs'!$D$27+'1.Inputs'!$D$23/'1.Inputs'!$D$28))-MAX(0,((('1.Inputs'!$D$37*12*IF(10=1,'1.Inputs'!$D$38,IF(10=2,'1.Inputs'!$D$39,$E34)))*$F34*(('1.Inputs'!$D$40)+(1-'1.Inputs'!$D$40)*(1+'1.Inputs'!$D$41))*(1+$G34)^(10-1))-(('1.Inputs'!$D$37*12*IF(10=1,'1.Inputs'!$D$38,IF(10=2,'1.Inputs'!$D$39,$E34)))/(1-'1.Inputs'!$D$42)*$D34*(1+$G34)^(10-1))-('1.Inputs'!$D$37*12*IF(10=1,'1.Inputs'!$D$38,IF(10=2,'1.Inputs'!$D$39,$E34)))*'1.Inputs'!$D$43*(1+$G34)^(10-1)-'1.Inputs'!$D$44*(1+$G34)^(10-1)-('1.Inputs'!$D$20/'1.Inputs'!$D$27+'1.Inputs'!$D$23/'1.Inputs'!$D$28)))*'1.Inputs'!$D$53+('1.Inputs'!$D$20/'1.Inputs'!$D$27+'1.Inputs'!$D$23/'1.Inputs'!$D$28)-(Q34-P34)+(('1.Inputs'!$D$20+'1.Inputs'!$D$23-('1.Inputs'!$D$20/'1.Inputs'!$D$27+'1.Inputs'!$D$23/'1.Inputs'!$D$28)*'1.Inputs'!$D$10)*'1.Inputs'!$D$60+'1.Inputs'!$D$19*'1.Inputs'!$D$59+Q34)</f>
        <v>3930651168.3361588</v>
      </c>
      <c r="AC34" s="36">
        <f ca="1">S34-AC$13-AC$14+MIN(AC$13,MAX(0,((('1.Inputs'!$D$37*12*IF(1=1,'1.Inputs'!$D$38,IF(1=2,'1.Inputs'!$D$39,$E34)))*$F34*(('1.Inputs'!$D$40)+(1-'1.Inputs'!$D$40)*(1+'1.Inputs'!$D$41))*(1+$G34)^(1-1))-(('1.Inputs'!$D$37*12*IF(1=1,'1.Inputs'!$D$38,IF(1=2,'1.Inputs'!$D$39,$E34)))/(1-'1.Inputs'!$D$42)*$D34*(1+$G34)^(1-1))-('1.Inputs'!$D$37*12*IF(1=1,'1.Inputs'!$D$38,IF(1=2,'1.Inputs'!$D$39,$E34)))*'1.Inputs'!$D$43*(1+$G34)^(1-1)-'1.Inputs'!$D$44*(1+$G34)^(1-1)-('1.Inputs'!$D$20/'1.Inputs'!$D$27+'1.Inputs'!$D$23/'1.Inputs'!$D$28))))*'1.Inputs'!$D$53</f>
        <v>-420310567.07866144</v>
      </c>
      <c r="AD34" s="36">
        <f ca="1">T34-AD$13-AD$14+MIN(AD$13,MAX(0,((('1.Inputs'!$D$37*12*IF(2=1,'1.Inputs'!$D$38,IF(2=2,'1.Inputs'!$D$39,$E34)))*$F34*(('1.Inputs'!$D$40)+(1-'1.Inputs'!$D$40)*(1+'1.Inputs'!$D$41))*(1+$G34)^(2-1))-(('1.Inputs'!$D$37*12*IF(2=1,'1.Inputs'!$D$38,IF(2=2,'1.Inputs'!$D$39,$E34)))/(1-'1.Inputs'!$D$42)*$D34*(1+$G34)^(2-1))-('1.Inputs'!$D$37*12*IF(2=1,'1.Inputs'!$D$38,IF(2=2,'1.Inputs'!$D$39,$E34)))*'1.Inputs'!$D$43*(1+$G34)^(2-1)-'1.Inputs'!$D$44*(1+$G34)^(2-1)-('1.Inputs'!$D$20/'1.Inputs'!$D$27+'1.Inputs'!$D$23/'1.Inputs'!$D$28))))*'1.Inputs'!$D$53</f>
        <v>493376756.58226955</v>
      </c>
      <c r="AE34" s="36">
        <f ca="1">U34-AE$13-AE$14+MIN(AE$13,MAX(0,((('1.Inputs'!$D$37*12*IF(3=1,'1.Inputs'!$D$38,IF(3=2,'1.Inputs'!$D$39,$E34)))*$F34*(('1.Inputs'!$D$40)+(1-'1.Inputs'!$D$40)*(1+'1.Inputs'!$D$41))*(1+$G34)^(3-1))-(('1.Inputs'!$D$37*12*IF(3=1,'1.Inputs'!$D$38,IF(3=2,'1.Inputs'!$D$39,$E34)))/(1-'1.Inputs'!$D$42)*$D34*(1+$G34)^(3-1))-('1.Inputs'!$D$37*12*IF(3=1,'1.Inputs'!$D$38,IF(3=2,'1.Inputs'!$D$39,$E34)))*'1.Inputs'!$D$43*(1+$G34)^(3-1)-'1.Inputs'!$D$44*(1+$G34)^(3-1)-('1.Inputs'!$D$20/'1.Inputs'!$D$27+'1.Inputs'!$D$23/'1.Inputs'!$D$28))))*'1.Inputs'!$D$53</f>
        <v>665259827.74837995</v>
      </c>
      <c r="AF34" s="36">
        <f ca="1">V34-AF$13-AF$14+MIN(AF$13,MAX(0,((('1.Inputs'!$D$37*12*IF(4=1,'1.Inputs'!$D$38,IF(4=2,'1.Inputs'!$D$39,$E34)))*$F34*(('1.Inputs'!$D$40)+(1-'1.Inputs'!$D$40)*(1+'1.Inputs'!$D$41))*(1+$G34)^(4-1))-(('1.Inputs'!$D$37*12*IF(4=1,'1.Inputs'!$D$38,IF(4=2,'1.Inputs'!$D$39,$E34)))/(1-'1.Inputs'!$D$42)*$D34*(1+$G34)^(4-1))-('1.Inputs'!$D$37*12*IF(4=1,'1.Inputs'!$D$38,IF(4=2,'1.Inputs'!$D$39,$E34)))*'1.Inputs'!$D$43*(1+$G34)^(4-1)-'1.Inputs'!$D$44*(1+$G34)^(4-1)-('1.Inputs'!$D$20/'1.Inputs'!$D$27+'1.Inputs'!$D$23/'1.Inputs'!$D$28))))*'1.Inputs'!$D$53</f>
        <v>947917826.50042129</v>
      </c>
      <c r="AG34" s="36">
        <f ca="1">W34-AG$13-AG$14+MIN(AG$13,MAX(0,((('1.Inputs'!$D$37*12*IF(5=1,'1.Inputs'!$D$38,IF(5=2,'1.Inputs'!$D$39,$E34)))*$F34*(('1.Inputs'!$D$40)+(1-'1.Inputs'!$D$40)*(1+'1.Inputs'!$D$41))*(1+$G34)^(5-1))-(('1.Inputs'!$D$37*12*IF(5=1,'1.Inputs'!$D$38,IF(5=2,'1.Inputs'!$D$39,$E34)))/(1-'1.Inputs'!$D$42)*$D34*(1+$G34)^(5-1))-('1.Inputs'!$D$37*12*IF(5=1,'1.Inputs'!$D$38,IF(5=2,'1.Inputs'!$D$39,$E34)))*'1.Inputs'!$D$43*(1+$G34)^(5-1)-'1.Inputs'!$D$44*(1+$G34)^(5-1)-('1.Inputs'!$D$20/'1.Inputs'!$D$27+'1.Inputs'!$D$23/'1.Inputs'!$D$28))))*'1.Inputs'!$D$53</f>
        <v>998733910.73374939</v>
      </c>
      <c r="AH34" s="36">
        <f ca="1">X34-AH$13-AH$14+MIN(AH$13,MAX(0,((('1.Inputs'!$D$37*12*IF(6=1,'1.Inputs'!$D$38,IF(6=2,'1.Inputs'!$D$39,$E34)))*$F34*(('1.Inputs'!$D$40)+(1-'1.Inputs'!$D$40)*(1+'1.Inputs'!$D$41))*(1+$G34)^(6-1))-(('1.Inputs'!$D$37*12*IF(6=1,'1.Inputs'!$D$38,IF(6=2,'1.Inputs'!$D$39,$E34)))/(1-'1.Inputs'!$D$42)*$D34*(1+$G34)^(6-1))-('1.Inputs'!$D$37*12*IF(6=1,'1.Inputs'!$D$38,IF(6=2,'1.Inputs'!$D$39,$E34)))*'1.Inputs'!$D$43*(1+$G34)^(6-1)-'1.Inputs'!$D$44*(1+$G34)^(6-1)-('1.Inputs'!$D$20/'1.Inputs'!$D$27+'1.Inputs'!$D$23/'1.Inputs'!$D$28))))*'1.Inputs'!$D$53</f>
        <v>1050367650.2728047</v>
      </c>
      <c r="AI34" s="36">
        <f ca="1">Y34-AI$13-AI$14+MIN(AI$13,MAX(0,((('1.Inputs'!$D$37*12*IF(7=1,'1.Inputs'!$D$38,IF(7=2,'1.Inputs'!$D$39,$E34)))*$F34*(('1.Inputs'!$D$40)+(1-'1.Inputs'!$D$40)*(1+'1.Inputs'!$D$41))*(1+$G34)^(7-1))-(('1.Inputs'!$D$37*12*IF(7=1,'1.Inputs'!$D$38,IF(7=2,'1.Inputs'!$D$39,$E34)))/(1-'1.Inputs'!$D$42)*$D34*(1+$G34)^(7-1))-('1.Inputs'!$D$37*12*IF(7=1,'1.Inputs'!$D$38,IF(7=2,'1.Inputs'!$D$39,$E34)))*'1.Inputs'!$D$43*(1+$G34)^(7-1)-'1.Inputs'!$D$44*(1+$G34)^(7-1)-('1.Inputs'!$D$20/'1.Inputs'!$D$27+'1.Inputs'!$D$23/'1.Inputs'!$D$28))))*'1.Inputs'!$D$53</f>
        <v>1102840183.2995288</v>
      </c>
      <c r="AJ34" s="36">
        <f ca="1">Z34-AJ$13-AJ$14+MIN(AJ$13,MAX(0,((('1.Inputs'!$D$37*12*IF(8=1,'1.Inputs'!$D$38,IF(8=2,'1.Inputs'!$D$39,$E34)))*$F34*(('1.Inputs'!$D$40)+(1-'1.Inputs'!$D$40)*(1+'1.Inputs'!$D$41))*(1+$G34)^(8-1))-(('1.Inputs'!$D$37*12*IF(8=1,'1.Inputs'!$D$38,IF(8=2,'1.Inputs'!$D$39,$E34)))/(1-'1.Inputs'!$D$42)*$D34*(1+$G34)^(8-1))-('1.Inputs'!$D$37*12*IF(8=1,'1.Inputs'!$D$38,IF(8=2,'1.Inputs'!$D$39,$E34)))*'1.Inputs'!$D$43*(1+$G34)^(8-1)-'1.Inputs'!$D$44*(1+$G34)^(8-1)-('1.Inputs'!$D$20/'1.Inputs'!$D$27+'1.Inputs'!$D$23/'1.Inputs'!$D$28))))*'1.Inputs'!$D$53</f>
        <v>1402173194.4642017</v>
      </c>
      <c r="AK34" s="36">
        <f ca="1">AA34-AK$13-AK$14+MIN(AK$13,MAX(0,((('1.Inputs'!$D$37*12*IF(9=1,'1.Inputs'!$D$38,IF(9=2,'1.Inputs'!$D$39,$E34)))*$F34*(('1.Inputs'!$D$40)+(1-'1.Inputs'!$D$40)*(1+'1.Inputs'!$D$41))*(1+$G34)^(9-1))-(('1.Inputs'!$D$37*12*IF(9=1,'1.Inputs'!$D$38,IF(9=2,'1.Inputs'!$D$39,$E34)))/(1-'1.Inputs'!$D$42)*$D34*(1+$G34)^(9-1))-('1.Inputs'!$D$37*12*IF(9=1,'1.Inputs'!$D$38,IF(9=2,'1.Inputs'!$D$39,$E34)))*'1.Inputs'!$D$43*(1+$G34)^(9-1)-'1.Inputs'!$D$44*(1+$G34)^(9-1)-('1.Inputs'!$D$20/'1.Inputs'!$D$27+'1.Inputs'!$D$23/'1.Inputs'!$D$28))))*'1.Inputs'!$D$53</f>
        <v>1437200929.0128438</v>
      </c>
      <c r="AL34" s="36">
        <f ca="1">AB34-AL$13-AL$14+MIN(AL$13,MAX(0,((('1.Inputs'!$D$37*12*IF(10=1,'1.Inputs'!$D$38,IF(10=2,'1.Inputs'!$D$39,$E34)))*$F34*(('1.Inputs'!$D$40)+(1-'1.Inputs'!$D$40)*(1+'1.Inputs'!$D$41))*(1+$G34)^(10-1))-(('1.Inputs'!$D$37*12*IF(10=1,'1.Inputs'!$D$38,IF(10=2,'1.Inputs'!$D$39,$E34)))/(1-'1.Inputs'!$D$42)*$D34*(1+$G34)^(10-1))-('1.Inputs'!$D$37*12*IF(10=1,'1.Inputs'!$D$38,IF(10=2,'1.Inputs'!$D$39,$E34)))*'1.Inputs'!$D$43*(1+$G34)^(10-1)-'1.Inputs'!$D$44*(1+$G34)^(10-1)-('1.Inputs'!$D$20/'1.Inputs'!$D$27+'1.Inputs'!$D$23/'1.Inputs'!$D$28))))*'1.Inputs'!$D$53+'1.Inputs'!$D$35</f>
        <v>4730651168.3361588</v>
      </c>
      <c r="AM34" s="48">
        <f ca="1">R34+NPV('1.Inputs'!$D$55,S34:AB34)</f>
        <v>4081792648.0298042</v>
      </c>
      <c r="AN34" s="48">
        <f ca="1">-('1.Inputs'!$D$24*(1-'1.Inputs'!$D$31)+'1.Inputs'!$D$35)+NPV('1.Inputs'!$D$54,AC34:AL34)</f>
        <v>2044734091.3907547</v>
      </c>
      <c r="AO34" s="36">
        <f t="shared" ca="1" si="5"/>
        <v>-2.197632568283614</v>
      </c>
      <c r="AP34" s="36">
        <f t="shared" ca="1" si="6"/>
        <v>2.5589426517997458</v>
      </c>
      <c r="AQ34" s="36">
        <f ca="1">'1.Inputs'!$D$35+MIN(SUM($AC34:AC34),SUM($AC34:AD34),SUM($AC34:AE34),SUM($AC34:AF34),SUM($AC34:AG34),SUM($AC34:AH34),SUM($AC34:AI34),SUM($AC34:AJ34),SUM($AC34:AK34),SUM($AC34:AL34))</f>
        <v>379689432.92133856</v>
      </c>
      <c r="AR34" s="36">
        <f ca="1">IF(AP34&lt;'1.Inputs'!$D$57,1,0)</f>
        <v>0</v>
      </c>
      <c r="AS34" s="36">
        <f t="shared" ca="1" si="7"/>
        <v>0</v>
      </c>
      <c r="AV34" s="52">
        <f ca="1">BE30+1*BE32</f>
        <v>-3273457809.3424478</v>
      </c>
      <c r="AW34" s="52">
        <f ca="1">BE30+2*BE32</f>
        <v>-2330072308.9473619</v>
      </c>
      <c r="AX34" s="30">
        <f ca="1">SUMPRODUCT((AM16:AM515&gt;=AV34)*(AM16:AM515&lt;AW34))</f>
        <v>12</v>
      </c>
      <c r="AY34" s="54" t="str">
        <f ca="1">REPT("█",ROUND(AX34/COUNT(AM16:AM515)*120,0))</f>
        <v>███</v>
      </c>
    </row>
    <row r="35" spans="2:55" ht="15" customHeight="1" x14ac:dyDescent="0.25">
      <c r="B35" s="36">
        <v>20</v>
      </c>
      <c r="C35" s="36">
        <f t="shared" ca="1" si="0"/>
        <v>0.69773332860928061</v>
      </c>
      <c r="D35" s="36">
        <f t="shared" ca="1" si="1"/>
        <v>17157.479205681157</v>
      </c>
      <c r="E35" s="47">
        <f t="shared" ca="1" si="2"/>
        <v>0.85177312304218311</v>
      </c>
      <c r="F35" s="36">
        <f t="shared" ca="1" si="3"/>
        <v>30860.026939405849</v>
      </c>
      <c r="G35" s="36">
        <f t="shared" ca="1" si="4"/>
        <v>5.02217479208572E-2</v>
      </c>
      <c r="H35" s="36">
        <f ca="1">((('1.Inputs'!$D$37*12*IF(1=1,'1.Inputs'!$D$38,IF(1=2,'1.Inputs'!$D$39,$E35)))*$F35*(('1.Inputs'!$D$40)+(1-'1.Inputs'!$D$40)*(1+'1.Inputs'!$D$41))*(1+$G35)^(1-1))*'1.Inputs'!$D$47+(('1.Inputs'!$D$37*12*IF(1=1,'1.Inputs'!$D$38,IF(1=2,'1.Inputs'!$D$39,$E35)))/(1-'1.Inputs'!$D$42)*$D35*(1+$G35)^(1-1))*('1.Inputs'!$D$48-'1.Inputs'!$D$49))/'1.Inputs'!$D$51</f>
        <v>805141387.16891003</v>
      </c>
      <c r="I35" s="36">
        <f ca="1">((('1.Inputs'!$D$37*12*IF(2=1,'1.Inputs'!$D$38,IF(2=2,'1.Inputs'!$D$39,$E35)))*$F35*(('1.Inputs'!$D$40)+(1-'1.Inputs'!$D$40)*(1+'1.Inputs'!$D$41))*(1+$G35)^(2-1))*'1.Inputs'!$D$47+(('1.Inputs'!$D$37*12*IF(2=1,'1.Inputs'!$D$38,IF(2=2,'1.Inputs'!$D$39,$E35)))/(1-'1.Inputs'!$D$42)*$D35*(1+$G35)^(2-1))*('1.Inputs'!$D$48-'1.Inputs'!$D$49))/'1.Inputs'!$D$51</f>
        <v>1183807792.9383388</v>
      </c>
      <c r="J35" s="36">
        <f ca="1">((('1.Inputs'!$D$37*12*IF(3=1,'1.Inputs'!$D$38,IF(3=2,'1.Inputs'!$D$39,$E35)))*$F35*(('1.Inputs'!$D$40)+(1-'1.Inputs'!$D$40)*(1+'1.Inputs'!$D$41))*(1+$G35)^(3-1))*'1.Inputs'!$D$47+(('1.Inputs'!$D$37*12*IF(3=1,'1.Inputs'!$D$38,IF(3=2,'1.Inputs'!$D$39,$E35)))/(1-'1.Inputs'!$D$42)*$D35*(1+$G35)^(3-1))*('1.Inputs'!$D$48-'1.Inputs'!$D$49))/'1.Inputs'!$D$51</f>
        <v>1512822914.6467509</v>
      </c>
      <c r="K35" s="36">
        <f ca="1">((('1.Inputs'!$D$37*12*IF(4=1,'1.Inputs'!$D$38,IF(4=2,'1.Inputs'!$D$39,$E35)))*$F35*(('1.Inputs'!$D$40)+(1-'1.Inputs'!$D$40)*(1+'1.Inputs'!$D$41))*(1+$G35)^(4-1))*'1.Inputs'!$D$47+(('1.Inputs'!$D$37*12*IF(4=1,'1.Inputs'!$D$38,IF(4=2,'1.Inputs'!$D$39,$E35)))/(1-'1.Inputs'!$D$42)*$D35*(1+$G35)^(4-1))*('1.Inputs'!$D$48-'1.Inputs'!$D$49))/'1.Inputs'!$D$51</f>
        <v>1588799525.7150364</v>
      </c>
      <c r="L35" s="36">
        <f ca="1">((('1.Inputs'!$D$37*12*IF(5=1,'1.Inputs'!$D$38,IF(5=2,'1.Inputs'!$D$39,$E35)))*$F35*(('1.Inputs'!$D$40)+(1-'1.Inputs'!$D$40)*(1+'1.Inputs'!$D$41))*(1+$G35)^(5-1))*'1.Inputs'!$D$47+(('1.Inputs'!$D$37*12*IF(5=1,'1.Inputs'!$D$38,IF(5=2,'1.Inputs'!$D$39,$E35)))/(1-'1.Inputs'!$D$42)*$D35*(1+$G35)^(5-1))*('1.Inputs'!$D$48-'1.Inputs'!$D$49))/'1.Inputs'!$D$51</f>
        <v>1668591814.9922748</v>
      </c>
      <c r="M35" s="36">
        <f ca="1">((('1.Inputs'!$D$37*12*IF(6=1,'1.Inputs'!$D$38,IF(6=2,'1.Inputs'!$D$39,$E35)))*$F35*(('1.Inputs'!$D$40)+(1-'1.Inputs'!$D$40)*(1+'1.Inputs'!$D$41))*(1+$G35)^(6-1))*'1.Inputs'!$D$47+(('1.Inputs'!$D$37*12*IF(6=1,'1.Inputs'!$D$38,IF(6=2,'1.Inputs'!$D$39,$E35)))/(1-'1.Inputs'!$D$42)*$D35*(1+$G35)^(6-1))*('1.Inputs'!$D$48-'1.Inputs'!$D$49))/'1.Inputs'!$D$51</f>
        <v>1752391412.507622</v>
      </c>
      <c r="N35" s="36">
        <f ca="1">((('1.Inputs'!$D$37*12*IF(7=1,'1.Inputs'!$D$38,IF(7=2,'1.Inputs'!$D$39,$E35)))*$F35*(('1.Inputs'!$D$40)+(1-'1.Inputs'!$D$40)*(1+'1.Inputs'!$D$41))*(1+$G35)^(7-1))*'1.Inputs'!$D$47+(('1.Inputs'!$D$37*12*IF(7=1,'1.Inputs'!$D$38,IF(7=2,'1.Inputs'!$D$39,$E35)))/(1-'1.Inputs'!$D$42)*$D35*(1+$G35)^(7-1))*('1.Inputs'!$D$48-'1.Inputs'!$D$49))/'1.Inputs'!$D$51</f>
        <v>1840399572.2852542</v>
      </c>
      <c r="O35" s="36">
        <f ca="1">((('1.Inputs'!$D$37*12*IF(8=1,'1.Inputs'!$D$38,IF(8=2,'1.Inputs'!$D$39,$E35)))*$F35*(('1.Inputs'!$D$40)+(1-'1.Inputs'!$D$40)*(1+'1.Inputs'!$D$41))*(1+$G35)^(8-1))*'1.Inputs'!$D$47+(('1.Inputs'!$D$37*12*IF(8=1,'1.Inputs'!$D$38,IF(8=2,'1.Inputs'!$D$39,$E35)))/(1-'1.Inputs'!$D$42)*$D35*(1+$G35)^(8-1))*('1.Inputs'!$D$48-'1.Inputs'!$D$49))/'1.Inputs'!$D$51</f>
        <v>1932827655.6782176</v>
      </c>
      <c r="P35" s="36">
        <f ca="1">((('1.Inputs'!$D$37*12*IF(9=1,'1.Inputs'!$D$38,IF(9=2,'1.Inputs'!$D$39,$E35)))*$F35*(('1.Inputs'!$D$40)+(1-'1.Inputs'!$D$40)*(1+'1.Inputs'!$D$41))*(1+$G35)^(9-1))*'1.Inputs'!$D$47+(('1.Inputs'!$D$37*12*IF(9=1,'1.Inputs'!$D$38,IF(9=2,'1.Inputs'!$D$39,$E35)))/(1-'1.Inputs'!$D$42)*$D35*(1+$G35)^(9-1))*('1.Inputs'!$D$48-'1.Inputs'!$D$49))/'1.Inputs'!$D$51</f>
        <v>2029897638.9761508</v>
      </c>
      <c r="Q35" s="36">
        <f ca="1">((('1.Inputs'!$D$37*12*IF(10=1,'1.Inputs'!$D$38,IF(10=2,'1.Inputs'!$D$39,$E35)))*$F35*(('1.Inputs'!$D$40)+(1-'1.Inputs'!$D$40)*(1+'1.Inputs'!$D$41))*(1+$G35)^(10-1))*'1.Inputs'!$D$47+(('1.Inputs'!$D$37*12*IF(10=1,'1.Inputs'!$D$38,IF(10=2,'1.Inputs'!$D$39,$E35)))/(1-'1.Inputs'!$D$42)*$D35*(1+$G35)^(10-1))*('1.Inputs'!$D$48-'1.Inputs'!$D$49))/'1.Inputs'!$D$51</f>
        <v>2131842646.5059543</v>
      </c>
      <c r="R35" s="36">
        <f>-'1.Inputs'!$D$24</f>
        <v>-2050000000</v>
      </c>
      <c r="S35" s="36">
        <f ca="1">((('1.Inputs'!$D$37*12*IF(1=1,'1.Inputs'!$D$38,IF(1=2,'1.Inputs'!$D$39,$E35)))*$F35*(('1.Inputs'!$D$40)+(1-'1.Inputs'!$D$40)*(1+'1.Inputs'!$D$41))*(1+$G35)^(1-1))-(('1.Inputs'!$D$37*12*IF(1=1,'1.Inputs'!$D$38,IF(1=2,'1.Inputs'!$D$39,$E35)))/(1-'1.Inputs'!$D$42)*$D35*(1+$G35)^(1-1))-('1.Inputs'!$D$37*12*IF(1=1,'1.Inputs'!$D$38,IF(1=2,'1.Inputs'!$D$39,$E35)))*'1.Inputs'!$D$43*(1+$G35)^(1-1)-'1.Inputs'!$D$44*(1+$G35)^(1-1)-('1.Inputs'!$D$20/'1.Inputs'!$D$27+'1.Inputs'!$D$23/'1.Inputs'!$D$28))-MAX(0,((('1.Inputs'!$D$37*12*IF(1=1,'1.Inputs'!$D$38,IF(1=2,'1.Inputs'!$D$39,$E35)))*$F35*(('1.Inputs'!$D$40)+(1-'1.Inputs'!$D$40)*(1+'1.Inputs'!$D$41))*(1+$G35)^(1-1))-(('1.Inputs'!$D$37*12*IF(1=1,'1.Inputs'!$D$38,IF(1=2,'1.Inputs'!$D$39,$E35)))/(1-'1.Inputs'!$D$42)*$D35*(1+$G35)^(1-1))-('1.Inputs'!$D$37*12*IF(1=1,'1.Inputs'!$D$38,IF(1=2,'1.Inputs'!$D$39,$E35)))*'1.Inputs'!$D$43*(1+$G35)^(1-1)-'1.Inputs'!$D$44*(1+$G35)^(1-1)-('1.Inputs'!$D$20/'1.Inputs'!$D$27+'1.Inputs'!$D$23/'1.Inputs'!$D$28)))*'1.Inputs'!$D$53+('1.Inputs'!$D$20/'1.Inputs'!$D$27+'1.Inputs'!$D$23/'1.Inputs'!$D$28)-H35</f>
        <v>-336506102.27590775</v>
      </c>
      <c r="T35" s="36">
        <f ca="1">((('1.Inputs'!$D$37*12*IF(2=1,'1.Inputs'!$D$38,IF(2=2,'1.Inputs'!$D$39,$E35)))*$F35*(('1.Inputs'!$D$40)+(1-'1.Inputs'!$D$40)*(1+'1.Inputs'!$D$41))*(1+$G35)^(2-1))-(('1.Inputs'!$D$37*12*IF(2=1,'1.Inputs'!$D$38,IF(2=2,'1.Inputs'!$D$39,$E35)))/(1-'1.Inputs'!$D$42)*$D35*(1+$G35)^(2-1))-('1.Inputs'!$D$37*12*IF(2=1,'1.Inputs'!$D$38,IF(2=2,'1.Inputs'!$D$39,$E35)))*'1.Inputs'!$D$43*(1+$G35)^(2-1)-'1.Inputs'!$D$44*(1+$G35)^(2-1)-('1.Inputs'!$D$20/'1.Inputs'!$D$27+'1.Inputs'!$D$23/'1.Inputs'!$D$28))-MAX(0,((('1.Inputs'!$D$37*12*IF(2=1,'1.Inputs'!$D$38,IF(2=2,'1.Inputs'!$D$39,$E35)))*$F35*(('1.Inputs'!$D$40)+(1-'1.Inputs'!$D$40)*(1+'1.Inputs'!$D$41))*(1+$G35)^(2-1))-(('1.Inputs'!$D$37*12*IF(2=1,'1.Inputs'!$D$38,IF(2=2,'1.Inputs'!$D$39,$E35)))/(1-'1.Inputs'!$D$42)*$D35*(1+$G35)^(2-1))-('1.Inputs'!$D$37*12*IF(2=1,'1.Inputs'!$D$38,IF(2=2,'1.Inputs'!$D$39,$E35)))*'1.Inputs'!$D$43*(1+$G35)^(2-1)-'1.Inputs'!$D$44*(1+$G35)^(2-1)-('1.Inputs'!$D$20/'1.Inputs'!$D$27+'1.Inputs'!$D$23/'1.Inputs'!$D$28)))*'1.Inputs'!$D$53+('1.Inputs'!$D$20/'1.Inputs'!$D$27+'1.Inputs'!$D$23/'1.Inputs'!$D$28)-(I35-H35)</f>
        <v>533902669.87189126</v>
      </c>
      <c r="U35" s="36">
        <f ca="1">((('1.Inputs'!$D$37*12*IF(3=1,'1.Inputs'!$D$38,IF(3=2,'1.Inputs'!$D$39,$E35)))*$F35*(('1.Inputs'!$D$40)+(1-'1.Inputs'!$D$40)*(1+'1.Inputs'!$D$41))*(1+$G35)^(3-1))-(('1.Inputs'!$D$37*12*IF(3=1,'1.Inputs'!$D$38,IF(3=2,'1.Inputs'!$D$39,$E35)))/(1-'1.Inputs'!$D$42)*$D35*(1+$G35)^(3-1))-('1.Inputs'!$D$37*12*IF(3=1,'1.Inputs'!$D$38,IF(3=2,'1.Inputs'!$D$39,$E35)))*'1.Inputs'!$D$43*(1+$G35)^(3-1)-'1.Inputs'!$D$44*(1+$G35)^(3-1)-('1.Inputs'!$D$20/'1.Inputs'!$D$27+'1.Inputs'!$D$23/'1.Inputs'!$D$28))-MAX(0,((('1.Inputs'!$D$37*12*IF(3=1,'1.Inputs'!$D$38,IF(3=2,'1.Inputs'!$D$39,$E35)))*$F35*(('1.Inputs'!$D$40)+(1-'1.Inputs'!$D$40)*(1+'1.Inputs'!$D$41))*(1+$G35)^(3-1))-(('1.Inputs'!$D$37*12*IF(3=1,'1.Inputs'!$D$38,IF(3=2,'1.Inputs'!$D$39,$E35)))/(1-'1.Inputs'!$D$42)*$D35*(1+$G35)^(3-1))-('1.Inputs'!$D$37*12*IF(3=1,'1.Inputs'!$D$38,IF(3=2,'1.Inputs'!$D$39,$E35)))*'1.Inputs'!$D$43*(1+$G35)^(3-1)-'1.Inputs'!$D$44*(1+$G35)^(3-1)-('1.Inputs'!$D$20/'1.Inputs'!$D$27+'1.Inputs'!$D$23/'1.Inputs'!$D$28)))*'1.Inputs'!$D$53+('1.Inputs'!$D$20/'1.Inputs'!$D$27+'1.Inputs'!$D$23/'1.Inputs'!$D$28)-(J35-I35)</f>
        <v>963950694.65800714</v>
      </c>
      <c r="V35" s="36">
        <f ca="1">((('1.Inputs'!$D$37*12*IF(4=1,'1.Inputs'!$D$38,IF(4=2,'1.Inputs'!$D$39,$E35)))*$F35*(('1.Inputs'!$D$40)+(1-'1.Inputs'!$D$40)*(1+'1.Inputs'!$D$41))*(1+$G35)^(4-1))-(('1.Inputs'!$D$37*12*IF(4=1,'1.Inputs'!$D$38,IF(4=2,'1.Inputs'!$D$39,$E35)))/(1-'1.Inputs'!$D$42)*$D35*(1+$G35)^(4-1))-('1.Inputs'!$D$37*12*IF(4=1,'1.Inputs'!$D$38,IF(4=2,'1.Inputs'!$D$39,$E35)))*'1.Inputs'!$D$43*(1+$G35)^(4-1)-'1.Inputs'!$D$44*(1+$G35)^(4-1)-('1.Inputs'!$D$20/'1.Inputs'!$D$27+'1.Inputs'!$D$23/'1.Inputs'!$D$28))-MAX(0,((('1.Inputs'!$D$37*12*IF(4=1,'1.Inputs'!$D$38,IF(4=2,'1.Inputs'!$D$39,$E35)))*$F35*(('1.Inputs'!$D$40)+(1-'1.Inputs'!$D$40)*(1+'1.Inputs'!$D$41))*(1+$G35)^(4-1))-(('1.Inputs'!$D$37*12*IF(4=1,'1.Inputs'!$D$38,IF(4=2,'1.Inputs'!$D$39,$E35)))/(1-'1.Inputs'!$D$42)*$D35*(1+$G35)^(4-1))-('1.Inputs'!$D$37*12*IF(4=1,'1.Inputs'!$D$38,IF(4=2,'1.Inputs'!$D$39,$E35)))*'1.Inputs'!$D$43*(1+$G35)^(4-1)-'1.Inputs'!$D$44*(1+$G35)^(4-1)-('1.Inputs'!$D$20/'1.Inputs'!$D$27+'1.Inputs'!$D$23/'1.Inputs'!$D$28)))*'1.Inputs'!$D$53+('1.Inputs'!$D$20/'1.Inputs'!$D$27+'1.Inputs'!$D$23/'1.Inputs'!$D$28)-(K35-J35)</f>
        <v>1279551231.0087137</v>
      </c>
      <c r="W35" s="36">
        <f ca="1">((('1.Inputs'!$D$37*12*IF(5=1,'1.Inputs'!$D$38,IF(5=2,'1.Inputs'!$D$39,$E35)))*$F35*(('1.Inputs'!$D$40)+(1-'1.Inputs'!$D$40)*(1+'1.Inputs'!$D$41))*(1+$G35)^(5-1))-(('1.Inputs'!$D$37*12*IF(5=1,'1.Inputs'!$D$38,IF(5=2,'1.Inputs'!$D$39,$E35)))/(1-'1.Inputs'!$D$42)*$D35*(1+$G35)^(5-1))-('1.Inputs'!$D$37*12*IF(5=1,'1.Inputs'!$D$38,IF(5=2,'1.Inputs'!$D$39,$E35)))*'1.Inputs'!$D$43*(1+$G35)^(5-1)-'1.Inputs'!$D$44*(1+$G35)^(5-1)-('1.Inputs'!$D$20/'1.Inputs'!$D$27+'1.Inputs'!$D$23/'1.Inputs'!$D$28))-MAX(0,((('1.Inputs'!$D$37*12*IF(5=1,'1.Inputs'!$D$38,IF(5=2,'1.Inputs'!$D$39,$E35)))*$F35*(('1.Inputs'!$D$40)+(1-'1.Inputs'!$D$40)*(1+'1.Inputs'!$D$41))*(1+$G35)^(5-1))-(('1.Inputs'!$D$37*12*IF(5=1,'1.Inputs'!$D$38,IF(5=2,'1.Inputs'!$D$39,$E35)))/(1-'1.Inputs'!$D$42)*$D35*(1+$G35)^(5-1))-('1.Inputs'!$D$37*12*IF(5=1,'1.Inputs'!$D$38,IF(5=2,'1.Inputs'!$D$39,$E35)))*'1.Inputs'!$D$43*(1+$G35)^(5-1)-'1.Inputs'!$D$44*(1+$G35)^(5-1)-('1.Inputs'!$D$20/'1.Inputs'!$D$27+'1.Inputs'!$D$23/'1.Inputs'!$D$28)))*'1.Inputs'!$D$53+('1.Inputs'!$D$20/'1.Inputs'!$D$27+'1.Inputs'!$D$23/'1.Inputs'!$D$28)-(L35-K35)</f>
        <v>1341439552.7949948</v>
      </c>
      <c r="X35" s="36">
        <f ca="1">((('1.Inputs'!$D$37*12*IF(6=1,'1.Inputs'!$D$38,IF(6=2,'1.Inputs'!$D$39,$E35)))*$F35*(('1.Inputs'!$D$40)+(1-'1.Inputs'!$D$40)*(1+'1.Inputs'!$D$41))*(1+$G35)^(6-1))-(('1.Inputs'!$D$37*12*IF(6=1,'1.Inputs'!$D$38,IF(6=2,'1.Inputs'!$D$39,$E35)))/(1-'1.Inputs'!$D$42)*$D35*(1+$G35)^(6-1))-('1.Inputs'!$D$37*12*IF(6=1,'1.Inputs'!$D$38,IF(6=2,'1.Inputs'!$D$39,$E35)))*'1.Inputs'!$D$43*(1+$G35)^(6-1)-'1.Inputs'!$D$44*(1+$G35)^(6-1)-('1.Inputs'!$D$20/'1.Inputs'!$D$27+'1.Inputs'!$D$23/'1.Inputs'!$D$28))-MAX(0,((('1.Inputs'!$D$37*12*IF(6=1,'1.Inputs'!$D$38,IF(6=2,'1.Inputs'!$D$39,$E35)))*$F35*(('1.Inputs'!$D$40)+(1-'1.Inputs'!$D$40)*(1+'1.Inputs'!$D$41))*(1+$G35)^(6-1))-(('1.Inputs'!$D$37*12*IF(6=1,'1.Inputs'!$D$38,IF(6=2,'1.Inputs'!$D$39,$E35)))/(1-'1.Inputs'!$D$42)*$D35*(1+$G35)^(6-1))-('1.Inputs'!$D$37*12*IF(6=1,'1.Inputs'!$D$38,IF(6=2,'1.Inputs'!$D$39,$E35)))*'1.Inputs'!$D$43*(1+$G35)^(6-1)-'1.Inputs'!$D$44*(1+$G35)^(6-1)-('1.Inputs'!$D$20/'1.Inputs'!$D$27+'1.Inputs'!$D$23/'1.Inputs'!$D$28)))*'1.Inputs'!$D$53+('1.Inputs'!$D$20/'1.Inputs'!$D$27+'1.Inputs'!$D$23/'1.Inputs'!$D$28)-(M35-L35)</f>
        <v>1406436014.2772732</v>
      </c>
      <c r="Y35" s="36">
        <f ca="1">((('1.Inputs'!$D$37*12*IF(7=1,'1.Inputs'!$D$38,IF(7=2,'1.Inputs'!$D$39,$E35)))*$F35*(('1.Inputs'!$D$40)+(1-'1.Inputs'!$D$40)*(1+'1.Inputs'!$D$41))*(1+$G35)^(7-1))-(('1.Inputs'!$D$37*12*IF(7=1,'1.Inputs'!$D$38,IF(7=2,'1.Inputs'!$D$39,$E35)))/(1-'1.Inputs'!$D$42)*$D35*(1+$G35)^(7-1))-('1.Inputs'!$D$37*12*IF(7=1,'1.Inputs'!$D$38,IF(7=2,'1.Inputs'!$D$39,$E35)))*'1.Inputs'!$D$43*(1+$G35)^(7-1)-'1.Inputs'!$D$44*(1+$G35)^(7-1)-('1.Inputs'!$D$20/'1.Inputs'!$D$27+'1.Inputs'!$D$23/'1.Inputs'!$D$28))-MAX(0,((('1.Inputs'!$D$37*12*IF(7=1,'1.Inputs'!$D$38,IF(7=2,'1.Inputs'!$D$39,$E35)))*$F35*(('1.Inputs'!$D$40)+(1-'1.Inputs'!$D$40)*(1+'1.Inputs'!$D$41))*(1+$G35)^(7-1))-(('1.Inputs'!$D$37*12*IF(7=1,'1.Inputs'!$D$38,IF(7=2,'1.Inputs'!$D$39,$E35)))/(1-'1.Inputs'!$D$42)*$D35*(1+$G35)^(7-1))-('1.Inputs'!$D$37*12*IF(7=1,'1.Inputs'!$D$38,IF(7=2,'1.Inputs'!$D$39,$E35)))*'1.Inputs'!$D$43*(1+$G35)^(7-1)-'1.Inputs'!$D$44*(1+$G35)^(7-1)-('1.Inputs'!$D$20/'1.Inputs'!$D$27+'1.Inputs'!$D$23/'1.Inputs'!$D$28)))*'1.Inputs'!$D$53+('1.Inputs'!$D$20/'1.Inputs'!$D$27+'1.Inputs'!$D$23/'1.Inputs'!$D$28)-(N35-M35)</f>
        <v>1474696711.6638598</v>
      </c>
      <c r="Z35" s="36">
        <f ca="1">((('1.Inputs'!$D$37*12*IF(8=1,'1.Inputs'!$D$38,IF(8=2,'1.Inputs'!$D$39,$E35)))*$F35*(('1.Inputs'!$D$40)+(1-'1.Inputs'!$D$40)*(1+'1.Inputs'!$D$41))*(1+$G35)^(8-1))-(('1.Inputs'!$D$37*12*IF(8=1,'1.Inputs'!$D$38,IF(8=2,'1.Inputs'!$D$39,$E35)))/(1-'1.Inputs'!$D$42)*$D35*(1+$G35)^(8-1))-('1.Inputs'!$D$37*12*IF(8=1,'1.Inputs'!$D$38,IF(8=2,'1.Inputs'!$D$39,$E35)))*'1.Inputs'!$D$43*(1+$G35)^(8-1)-'1.Inputs'!$D$44*(1+$G35)^(8-1)-('1.Inputs'!$D$20/'1.Inputs'!$D$27+'1.Inputs'!$D$23/'1.Inputs'!$D$28))-MAX(0,((('1.Inputs'!$D$37*12*IF(8=1,'1.Inputs'!$D$38,IF(8=2,'1.Inputs'!$D$39,$E35)))*$F35*(('1.Inputs'!$D$40)+(1-'1.Inputs'!$D$40)*(1+'1.Inputs'!$D$41))*(1+$G35)^(8-1))-(('1.Inputs'!$D$37*12*IF(8=1,'1.Inputs'!$D$38,IF(8=2,'1.Inputs'!$D$39,$E35)))/(1-'1.Inputs'!$D$42)*$D35*(1+$G35)^(8-1))-('1.Inputs'!$D$37*12*IF(8=1,'1.Inputs'!$D$38,IF(8=2,'1.Inputs'!$D$39,$E35)))*'1.Inputs'!$D$43*(1+$G35)^(8-1)-'1.Inputs'!$D$44*(1+$G35)^(8-1)-('1.Inputs'!$D$20/'1.Inputs'!$D$27+'1.Inputs'!$D$23/'1.Inputs'!$D$28)))*'1.Inputs'!$D$53+('1.Inputs'!$D$20/'1.Inputs'!$D$27+'1.Inputs'!$D$23/'1.Inputs'!$D$28)-(O35-N35)</f>
        <v>1546385580.5874987</v>
      </c>
      <c r="AA35" s="36">
        <f ca="1">((('1.Inputs'!$D$37*12*IF(9=1,'1.Inputs'!$D$38,IF(9=2,'1.Inputs'!$D$39,$E35)))*$F35*(('1.Inputs'!$D$40)+(1-'1.Inputs'!$D$40)*(1+'1.Inputs'!$D$41))*(1+$G35)^(9-1))-(('1.Inputs'!$D$37*12*IF(9=1,'1.Inputs'!$D$38,IF(9=2,'1.Inputs'!$D$39,$E35)))/(1-'1.Inputs'!$D$42)*$D35*(1+$G35)^(9-1))-('1.Inputs'!$D$37*12*IF(9=1,'1.Inputs'!$D$38,IF(9=2,'1.Inputs'!$D$39,$E35)))*'1.Inputs'!$D$43*(1+$G35)^(9-1)-'1.Inputs'!$D$44*(1+$G35)^(9-1)-('1.Inputs'!$D$20/'1.Inputs'!$D$27+'1.Inputs'!$D$23/'1.Inputs'!$D$28))-MAX(0,((('1.Inputs'!$D$37*12*IF(9=1,'1.Inputs'!$D$38,IF(9=2,'1.Inputs'!$D$39,$E35)))*$F35*(('1.Inputs'!$D$40)+(1-'1.Inputs'!$D$40)*(1+'1.Inputs'!$D$41))*(1+$G35)^(9-1))-(('1.Inputs'!$D$37*12*IF(9=1,'1.Inputs'!$D$38,IF(9=2,'1.Inputs'!$D$39,$E35)))/(1-'1.Inputs'!$D$42)*$D35*(1+$G35)^(9-1))-('1.Inputs'!$D$37*12*IF(9=1,'1.Inputs'!$D$38,IF(9=2,'1.Inputs'!$D$39,$E35)))*'1.Inputs'!$D$43*(1+$G35)^(9-1)-'1.Inputs'!$D$44*(1+$G35)^(9-1)-('1.Inputs'!$D$20/'1.Inputs'!$D$27+'1.Inputs'!$D$23/'1.Inputs'!$D$28)))*'1.Inputs'!$D$53+('1.Inputs'!$D$20/'1.Inputs'!$D$27+'1.Inputs'!$D$23/'1.Inputs'!$D$28)-(P35-O35)</f>
        <v>1621674789.8149529</v>
      </c>
      <c r="AB35" s="36">
        <f ca="1">((('1.Inputs'!$D$37*12*IF(10=1,'1.Inputs'!$D$38,IF(10=2,'1.Inputs'!$D$39,$E35)))*$F35*(('1.Inputs'!$D$40)+(1-'1.Inputs'!$D$40)*(1+'1.Inputs'!$D$41))*(1+$G35)^(10-1))-(('1.Inputs'!$D$37*12*IF(10=1,'1.Inputs'!$D$38,IF(10=2,'1.Inputs'!$D$39,$E35)))/(1-'1.Inputs'!$D$42)*$D35*(1+$G35)^(10-1))-('1.Inputs'!$D$37*12*IF(10=1,'1.Inputs'!$D$38,IF(10=2,'1.Inputs'!$D$39,$E35)))*'1.Inputs'!$D$43*(1+$G35)^(10-1)-'1.Inputs'!$D$44*(1+$G35)^(10-1)-('1.Inputs'!$D$20/'1.Inputs'!$D$27+'1.Inputs'!$D$23/'1.Inputs'!$D$28))-MAX(0,((('1.Inputs'!$D$37*12*IF(10=1,'1.Inputs'!$D$38,IF(10=2,'1.Inputs'!$D$39,$E35)))*$F35*(('1.Inputs'!$D$40)+(1-'1.Inputs'!$D$40)*(1+'1.Inputs'!$D$41))*(1+$G35)^(10-1))-(('1.Inputs'!$D$37*12*IF(10=1,'1.Inputs'!$D$38,IF(10=2,'1.Inputs'!$D$39,$E35)))/(1-'1.Inputs'!$D$42)*$D35*(1+$G35)^(10-1))-('1.Inputs'!$D$37*12*IF(10=1,'1.Inputs'!$D$38,IF(10=2,'1.Inputs'!$D$39,$E35)))*'1.Inputs'!$D$43*(1+$G35)^(10-1)-'1.Inputs'!$D$44*(1+$G35)^(10-1)-('1.Inputs'!$D$20/'1.Inputs'!$D$27+'1.Inputs'!$D$23/'1.Inputs'!$D$28)))*'1.Inputs'!$D$53+('1.Inputs'!$D$20/'1.Inputs'!$D$27+'1.Inputs'!$D$23/'1.Inputs'!$D$28)-(Q35-P35)+(('1.Inputs'!$D$20+'1.Inputs'!$D$23-('1.Inputs'!$D$20/'1.Inputs'!$D$27+'1.Inputs'!$D$23/'1.Inputs'!$D$28)*'1.Inputs'!$D$10)*'1.Inputs'!$D$60+'1.Inputs'!$D$19*'1.Inputs'!$D$59+Q35)</f>
        <v>4532587801.235342</v>
      </c>
      <c r="AC35" s="36">
        <f ca="1">S35-AC$13-AC$14+MIN(AC$13,MAX(0,((('1.Inputs'!$D$37*12*IF(1=1,'1.Inputs'!$D$38,IF(1=2,'1.Inputs'!$D$39,$E35)))*$F35*(('1.Inputs'!$D$40)+(1-'1.Inputs'!$D$40)*(1+'1.Inputs'!$D$41))*(1+$G35)^(1-1))-(('1.Inputs'!$D$37*12*IF(1=1,'1.Inputs'!$D$38,IF(1=2,'1.Inputs'!$D$39,$E35)))/(1-'1.Inputs'!$D$42)*$D35*(1+$G35)^(1-1))-('1.Inputs'!$D$37*12*IF(1=1,'1.Inputs'!$D$38,IF(1=2,'1.Inputs'!$D$39,$E35)))*'1.Inputs'!$D$43*(1+$G35)^(1-1)-'1.Inputs'!$D$44*(1+$G35)^(1-1)-('1.Inputs'!$D$20/'1.Inputs'!$D$27+'1.Inputs'!$D$23/'1.Inputs'!$D$28))))*'1.Inputs'!$D$53</f>
        <v>-432446102.27590775</v>
      </c>
      <c r="AD35" s="36">
        <f ca="1">T35-AD$13-AD$14+MIN(AD$13,MAX(0,((('1.Inputs'!$D$37*12*IF(2=1,'1.Inputs'!$D$38,IF(2=2,'1.Inputs'!$D$39,$E35)))*$F35*(('1.Inputs'!$D$40)+(1-'1.Inputs'!$D$40)*(1+'1.Inputs'!$D$41))*(1+$G35)^(2-1))-(('1.Inputs'!$D$37*12*IF(2=1,'1.Inputs'!$D$38,IF(2=2,'1.Inputs'!$D$39,$E35)))/(1-'1.Inputs'!$D$42)*$D35*(1+$G35)^(2-1))-('1.Inputs'!$D$37*12*IF(2=1,'1.Inputs'!$D$38,IF(2=2,'1.Inputs'!$D$39,$E35)))*'1.Inputs'!$D$43*(1+$G35)^(2-1)-'1.Inputs'!$D$44*(1+$G35)^(2-1)-('1.Inputs'!$D$20/'1.Inputs'!$D$27+'1.Inputs'!$D$23/'1.Inputs'!$D$28))))*'1.Inputs'!$D$53</f>
        <v>437962669.87189126</v>
      </c>
      <c r="AE35" s="36">
        <f ca="1">U35-AE$13-AE$14+MIN(AE$13,MAX(0,((('1.Inputs'!$D$37*12*IF(3=1,'1.Inputs'!$D$38,IF(3=2,'1.Inputs'!$D$39,$E35)))*$F35*(('1.Inputs'!$D$40)+(1-'1.Inputs'!$D$40)*(1+'1.Inputs'!$D$41))*(1+$G35)^(3-1))-(('1.Inputs'!$D$37*12*IF(3=1,'1.Inputs'!$D$38,IF(3=2,'1.Inputs'!$D$39,$E35)))/(1-'1.Inputs'!$D$42)*$D35*(1+$G35)^(3-1))-('1.Inputs'!$D$37*12*IF(3=1,'1.Inputs'!$D$38,IF(3=2,'1.Inputs'!$D$39,$E35)))*'1.Inputs'!$D$43*(1+$G35)^(3-1)-'1.Inputs'!$D$44*(1+$G35)^(3-1)-('1.Inputs'!$D$20/'1.Inputs'!$D$27+'1.Inputs'!$D$23/'1.Inputs'!$D$28))))*'1.Inputs'!$D$53</f>
        <v>622010694.65800714</v>
      </c>
      <c r="AF35" s="36">
        <f ca="1">V35-AF$13-AF$14+MIN(AF$13,MAX(0,((('1.Inputs'!$D$37*12*IF(4=1,'1.Inputs'!$D$38,IF(4=2,'1.Inputs'!$D$39,$E35)))*$F35*(('1.Inputs'!$D$40)+(1-'1.Inputs'!$D$40)*(1+'1.Inputs'!$D$41))*(1+$G35)^(4-1))-(('1.Inputs'!$D$37*12*IF(4=1,'1.Inputs'!$D$38,IF(4=2,'1.Inputs'!$D$39,$E35)))/(1-'1.Inputs'!$D$42)*$D35*(1+$G35)^(4-1))-('1.Inputs'!$D$37*12*IF(4=1,'1.Inputs'!$D$38,IF(4=2,'1.Inputs'!$D$39,$E35)))*'1.Inputs'!$D$43*(1+$G35)^(4-1)-'1.Inputs'!$D$44*(1+$G35)^(4-1)-('1.Inputs'!$D$20/'1.Inputs'!$D$27+'1.Inputs'!$D$23/'1.Inputs'!$D$28))))*'1.Inputs'!$D$53</f>
        <v>956799231.00871372</v>
      </c>
      <c r="AG35" s="36">
        <f ca="1">W35-AG$13-AG$14+MIN(AG$13,MAX(0,((('1.Inputs'!$D$37*12*IF(5=1,'1.Inputs'!$D$38,IF(5=2,'1.Inputs'!$D$39,$E35)))*$F35*(('1.Inputs'!$D$40)+(1-'1.Inputs'!$D$40)*(1+'1.Inputs'!$D$41))*(1+$G35)^(5-1))-(('1.Inputs'!$D$37*12*IF(5=1,'1.Inputs'!$D$38,IF(5=2,'1.Inputs'!$D$39,$E35)))/(1-'1.Inputs'!$D$42)*$D35*(1+$G35)^(5-1))-('1.Inputs'!$D$37*12*IF(5=1,'1.Inputs'!$D$38,IF(5=2,'1.Inputs'!$D$39,$E35)))*'1.Inputs'!$D$43*(1+$G35)^(5-1)-'1.Inputs'!$D$44*(1+$G35)^(5-1)-('1.Inputs'!$D$20/'1.Inputs'!$D$27+'1.Inputs'!$D$23/'1.Inputs'!$D$28))))*'1.Inputs'!$D$53</f>
        <v>1037875552.7949948</v>
      </c>
      <c r="AH35" s="36">
        <f ca="1">X35-AH$13-AH$14+MIN(AH$13,MAX(0,((('1.Inputs'!$D$37*12*IF(6=1,'1.Inputs'!$D$38,IF(6=2,'1.Inputs'!$D$39,$E35)))*$F35*(('1.Inputs'!$D$40)+(1-'1.Inputs'!$D$40)*(1+'1.Inputs'!$D$41))*(1+$G35)^(6-1))-(('1.Inputs'!$D$37*12*IF(6=1,'1.Inputs'!$D$38,IF(6=2,'1.Inputs'!$D$39,$E35)))/(1-'1.Inputs'!$D$42)*$D35*(1+$G35)^(6-1))-('1.Inputs'!$D$37*12*IF(6=1,'1.Inputs'!$D$38,IF(6=2,'1.Inputs'!$D$39,$E35)))*'1.Inputs'!$D$43*(1+$G35)^(6-1)-'1.Inputs'!$D$44*(1+$G35)^(6-1)-('1.Inputs'!$D$20/'1.Inputs'!$D$27+'1.Inputs'!$D$23/'1.Inputs'!$D$28))))*'1.Inputs'!$D$53</f>
        <v>1122060014.2772732</v>
      </c>
      <c r="AI35" s="36">
        <f ca="1">Y35-AI$13-AI$14+MIN(AI$13,MAX(0,((('1.Inputs'!$D$37*12*IF(7=1,'1.Inputs'!$D$38,IF(7=2,'1.Inputs'!$D$39,$E35)))*$F35*(('1.Inputs'!$D$40)+(1-'1.Inputs'!$D$40)*(1+'1.Inputs'!$D$41))*(1+$G35)^(7-1))-(('1.Inputs'!$D$37*12*IF(7=1,'1.Inputs'!$D$38,IF(7=2,'1.Inputs'!$D$39,$E35)))/(1-'1.Inputs'!$D$42)*$D35*(1+$G35)^(7-1))-('1.Inputs'!$D$37*12*IF(7=1,'1.Inputs'!$D$38,IF(7=2,'1.Inputs'!$D$39,$E35)))*'1.Inputs'!$D$43*(1+$G35)^(7-1)-'1.Inputs'!$D$44*(1+$G35)^(7-1)-('1.Inputs'!$D$20/'1.Inputs'!$D$27+'1.Inputs'!$D$23/'1.Inputs'!$D$28))))*'1.Inputs'!$D$53</f>
        <v>1209508711.6638598</v>
      </c>
      <c r="AJ35" s="36">
        <f ca="1">Z35-AJ$13-AJ$14+MIN(AJ$13,MAX(0,((('1.Inputs'!$D$37*12*IF(8=1,'1.Inputs'!$D$38,IF(8=2,'1.Inputs'!$D$39,$E35)))*$F35*(('1.Inputs'!$D$40)+(1-'1.Inputs'!$D$40)*(1+'1.Inputs'!$D$41))*(1+$G35)^(8-1))-(('1.Inputs'!$D$37*12*IF(8=1,'1.Inputs'!$D$38,IF(8=2,'1.Inputs'!$D$39,$E35)))/(1-'1.Inputs'!$D$42)*$D35*(1+$G35)^(8-1))-('1.Inputs'!$D$37*12*IF(8=1,'1.Inputs'!$D$38,IF(8=2,'1.Inputs'!$D$39,$E35)))*'1.Inputs'!$D$43*(1+$G35)^(8-1)-'1.Inputs'!$D$44*(1+$G35)^(8-1)-('1.Inputs'!$D$20/'1.Inputs'!$D$27+'1.Inputs'!$D$23/'1.Inputs'!$D$28))))*'1.Inputs'!$D$53</f>
        <v>1546385580.5874987</v>
      </c>
      <c r="AK35" s="36">
        <f ca="1">AA35-AK$13-AK$14+MIN(AK$13,MAX(0,((('1.Inputs'!$D$37*12*IF(9=1,'1.Inputs'!$D$38,IF(9=2,'1.Inputs'!$D$39,$E35)))*$F35*(('1.Inputs'!$D$40)+(1-'1.Inputs'!$D$40)*(1+'1.Inputs'!$D$41))*(1+$G35)^(9-1))-(('1.Inputs'!$D$37*12*IF(9=1,'1.Inputs'!$D$38,IF(9=2,'1.Inputs'!$D$39,$E35)))/(1-'1.Inputs'!$D$42)*$D35*(1+$G35)^(9-1))-('1.Inputs'!$D$37*12*IF(9=1,'1.Inputs'!$D$38,IF(9=2,'1.Inputs'!$D$39,$E35)))*'1.Inputs'!$D$43*(1+$G35)^(9-1)-'1.Inputs'!$D$44*(1+$G35)^(9-1)-('1.Inputs'!$D$20/'1.Inputs'!$D$27+'1.Inputs'!$D$23/'1.Inputs'!$D$28))))*'1.Inputs'!$D$53</f>
        <v>1621674789.8149529</v>
      </c>
      <c r="AL35" s="36">
        <f ca="1">AB35-AL$13-AL$14+MIN(AL$13,MAX(0,((('1.Inputs'!$D$37*12*IF(10=1,'1.Inputs'!$D$38,IF(10=2,'1.Inputs'!$D$39,$E35)))*$F35*(('1.Inputs'!$D$40)+(1-'1.Inputs'!$D$40)*(1+'1.Inputs'!$D$41))*(1+$G35)^(10-1))-(('1.Inputs'!$D$37*12*IF(10=1,'1.Inputs'!$D$38,IF(10=2,'1.Inputs'!$D$39,$E35)))/(1-'1.Inputs'!$D$42)*$D35*(1+$G35)^(10-1))-('1.Inputs'!$D$37*12*IF(10=1,'1.Inputs'!$D$38,IF(10=2,'1.Inputs'!$D$39,$E35)))*'1.Inputs'!$D$43*(1+$G35)^(10-1)-'1.Inputs'!$D$44*(1+$G35)^(10-1)-('1.Inputs'!$D$20/'1.Inputs'!$D$27+'1.Inputs'!$D$23/'1.Inputs'!$D$28))))*'1.Inputs'!$D$53+'1.Inputs'!$D$35</f>
        <v>5332587801.235342</v>
      </c>
      <c r="AM35" s="48">
        <f ca="1">R35+NPV('1.Inputs'!$D$55,S35:AB35)</f>
        <v>4430771810.9995537</v>
      </c>
      <c r="AN35" s="48">
        <f ca="1">-('1.Inputs'!$D$24*(1-'1.Inputs'!$D$31)+'1.Inputs'!$D$35)+NPV('1.Inputs'!$D$54,AC35:AL35)</f>
        <v>2245028035.9497671</v>
      </c>
      <c r="AO35" s="36">
        <f t="shared" ca="1" si="5"/>
        <v>-2.2798516414356893</v>
      </c>
      <c r="AP35" s="36">
        <f t="shared" ca="1" si="6"/>
        <v>2.4490617242327417</v>
      </c>
      <c r="AQ35" s="36">
        <f ca="1">'1.Inputs'!$D$35+MIN(SUM($AC35:AC35),SUM($AC35:AD35),SUM($AC35:AE35),SUM($AC35:AF35),SUM($AC35:AG35),SUM($AC35:AH35),SUM($AC35:AI35),SUM($AC35:AJ35),SUM($AC35:AK35),SUM($AC35:AL35))</f>
        <v>367553897.72409225</v>
      </c>
      <c r="AR35" s="36">
        <f ca="1">IF(AP35&lt;'1.Inputs'!$D$57,1,0)</f>
        <v>0</v>
      </c>
      <c r="AS35" s="36">
        <f t="shared" ca="1" si="7"/>
        <v>0</v>
      </c>
      <c r="AV35" s="52">
        <f ca="1">BE30+2*BE32</f>
        <v>-2330072308.9473619</v>
      </c>
      <c r="AW35" s="52">
        <f ca="1">BE30+3*BE32</f>
        <v>-1386686808.5522757</v>
      </c>
      <c r="AX35" s="30">
        <f ca="1">SUMPRODUCT((AM16:AM515&gt;=AV35)*(AM16:AM515&lt;AW35))</f>
        <v>31</v>
      </c>
      <c r="AY35" s="54" t="str">
        <f ca="1">REPT("█",ROUND(AX35/COUNT(AM16:AM515)*120,0))</f>
        <v>███████</v>
      </c>
    </row>
    <row r="36" spans="2:55" ht="15" customHeight="1" x14ac:dyDescent="0.25">
      <c r="B36" s="36">
        <v>21</v>
      </c>
      <c r="C36" s="36">
        <f t="shared" ca="1" si="0"/>
        <v>0.24336830039569635</v>
      </c>
      <c r="D36" s="36">
        <f t="shared" ca="1" si="1"/>
        <v>20102.486978450499</v>
      </c>
      <c r="E36" s="47">
        <f t="shared" ca="1" si="2"/>
        <v>0.78961670554677832</v>
      </c>
      <c r="F36" s="36">
        <f t="shared" ca="1" si="3"/>
        <v>31961.554721594999</v>
      </c>
      <c r="G36" s="36">
        <f t="shared" ca="1" si="4"/>
        <v>4.7503658724070683E-2</v>
      </c>
      <c r="H36" s="36">
        <f ca="1">((('1.Inputs'!$D$37*12*IF(1=1,'1.Inputs'!$D$38,IF(1=2,'1.Inputs'!$D$39,$E36)))*$F36*(('1.Inputs'!$D$40)+(1-'1.Inputs'!$D$40)*(1+'1.Inputs'!$D$41))*(1+$G36)^(1-1))*'1.Inputs'!$D$47+(('1.Inputs'!$D$37*12*IF(1=1,'1.Inputs'!$D$38,IF(1=2,'1.Inputs'!$D$39,$E36)))/(1-'1.Inputs'!$D$42)*$D36*(1+$G36)^(1-1))*('1.Inputs'!$D$48-'1.Inputs'!$D$49))/'1.Inputs'!$D$51</f>
        <v>848103432.29270947</v>
      </c>
      <c r="I36" s="36">
        <f ca="1">((('1.Inputs'!$D$37*12*IF(2=1,'1.Inputs'!$D$38,IF(2=2,'1.Inputs'!$D$39,$E36)))*$F36*(('1.Inputs'!$D$40)+(1-'1.Inputs'!$D$40)*(1+'1.Inputs'!$D$41))*(1+$G36)^(2-1))*'1.Inputs'!$D$47+(('1.Inputs'!$D$37*12*IF(2=1,'1.Inputs'!$D$38,IF(2=2,'1.Inputs'!$D$39,$E36)))/(1-'1.Inputs'!$D$42)*$D36*(1+$G36)^(2-1))*('1.Inputs'!$D$48-'1.Inputs'!$D$49))/'1.Inputs'!$D$51</f>
        <v>1243748027.6242774</v>
      </c>
      <c r="J36" s="36">
        <f ca="1">((('1.Inputs'!$D$37*12*IF(3=1,'1.Inputs'!$D$38,IF(3=2,'1.Inputs'!$D$39,$E36)))*$F36*(('1.Inputs'!$D$40)+(1-'1.Inputs'!$D$40)*(1+'1.Inputs'!$D$41))*(1+$G36)^(3-1))*'1.Inputs'!$D$47+(('1.Inputs'!$D$37*12*IF(3=1,'1.Inputs'!$D$38,IF(3=2,'1.Inputs'!$D$39,$E36)))/(1-'1.Inputs'!$D$42)*$D36*(1+$G36)^(3-1))*('1.Inputs'!$D$48-'1.Inputs'!$D$49))/'1.Inputs'!$D$51</f>
        <v>1469624019.6186466</v>
      </c>
      <c r="K36" s="36">
        <f ca="1">((('1.Inputs'!$D$37*12*IF(4=1,'1.Inputs'!$D$38,IF(4=2,'1.Inputs'!$D$39,$E36)))*$F36*(('1.Inputs'!$D$40)+(1-'1.Inputs'!$D$40)*(1+'1.Inputs'!$D$41))*(1+$G36)^(4-1))*'1.Inputs'!$D$47+(('1.Inputs'!$D$37*12*IF(4=1,'1.Inputs'!$D$38,IF(4=2,'1.Inputs'!$D$39,$E36)))/(1-'1.Inputs'!$D$42)*$D36*(1+$G36)^(4-1))*('1.Inputs'!$D$48-'1.Inputs'!$D$49))/'1.Inputs'!$D$51</f>
        <v>1539436537.4993079</v>
      </c>
      <c r="L36" s="36">
        <f ca="1">((('1.Inputs'!$D$37*12*IF(5=1,'1.Inputs'!$D$38,IF(5=2,'1.Inputs'!$D$39,$E36)))*$F36*(('1.Inputs'!$D$40)+(1-'1.Inputs'!$D$40)*(1+'1.Inputs'!$D$41))*(1+$G36)^(5-1))*'1.Inputs'!$D$47+(('1.Inputs'!$D$37*12*IF(5=1,'1.Inputs'!$D$38,IF(5=2,'1.Inputs'!$D$39,$E36)))/(1-'1.Inputs'!$D$42)*$D36*(1+$G36)^(5-1))*('1.Inputs'!$D$48-'1.Inputs'!$D$49))/'1.Inputs'!$D$51</f>
        <v>1612565405.4040399</v>
      </c>
      <c r="M36" s="36">
        <f ca="1">((('1.Inputs'!$D$37*12*IF(6=1,'1.Inputs'!$D$38,IF(6=2,'1.Inputs'!$D$39,$E36)))*$F36*(('1.Inputs'!$D$40)+(1-'1.Inputs'!$D$40)*(1+'1.Inputs'!$D$41))*(1+$G36)^(6-1))*'1.Inputs'!$D$47+(('1.Inputs'!$D$37*12*IF(6=1,'1.Inputs'!$D$38,IF(6=2,'1.Inputs'!$D$39,$E36)))/(1-'1.Inputs'!$D$42)*$D36*(1+$G36)^(6-1))*('1.Inputs'!$D$48-'1.Inputs'!$D$49))/'1.Inputs'!$D$51</f>
        <v>1689168162.0925961</v>
      </c>
      <c r="N36" s="36">
        <f ca="1">((('1.Inputs'!$D$37*12*IF(7=1,'1.Inputs'!$D$38,IF(7=2,'1.Inputs'!$D$39,$E36)))*$F36*(('1.Inputs'!$D$40)+(1-'1.Inputs'!$D$40)*(1+'1.Inputs'!$D$41))*(1+$G36)^(7-1))*'1.Inputs'!$D$47+(('1.Inputs'!$D$37*12*IF(7=1,'1.Inputs'!$D$38,IF(7=2,'1.Inputs'!$D$39,$E36)))/(1-'1.Inputs'!$D$42)*$D36*(1+$G36)^(7-1))*('1.Inputs'!$D$48-'1.Inputs'!$D$49))/'1.Inputs'!$D$51</f>
        <v>1769409829.9922085</v>
      </c>
      <c r="O36" s="36">
        <f ca="1">((('1.Inputs'!$D$37*12*IF(8=1,'1.Inputs'!$D$38,IF(8=2,'1.Inputs'!$D$39,$E36)))*$F36*(('1.Inputs'!$D$40)+(1-'1.Inputs'!$D$40)*(1+'1.Inputs'!$D$41))*(1+$G36)^(8-1))*'1.Inputs'!$D$47+(('1.Inputs'!$D$37*12*IF(8=1,'1.Inputs'!$D$38,IF(8=2,'1.Inputs'!$D$39,$E36)))/(1-'1.Inputs'!$D$42)*$D36*(1+$G36)^(8-1))*('1.Inputs'!$D$48-'1.Inputs'!$D$49))/'1.Inputs'!$D$51</f>
        <v>1853463270.6991746</v>
      </c>
      <c r="P36" s="36">
        <f ca="1">((('1.Inputs'!$D$37*12*IF(9=1,'1.Inputs'!$D$38,IF(9=2,'1.Inputs'!$D$39,$E36)))*$F36*(('1.Inputs'!$D$40)+(1-'1.Inputs'!$D$40)*(1+'1.Inputs'!$D$41))*(1+$G36)^(9-1))*'1.Inputs'!$D$47+(('1.Inputs'!$D$37*12*IF(9=1,'1.Inputs'!$D$38,IF(9=2,'1.Inputs'!$D$39,$E36)))/(1-'1.Inputs'!$D$42)*$D36*(1+$G36)^(9-1))*('1.Inputs'!$D$48-'1.Inputs'!$D$49))/'1.Inputs'!$D$51</f>
        <v>1941509557.3680677</v>
      </c>
      <c r="Q36" s="36">
        <f ca="1">((('1.Inputs'!$D$37*12*IF(10=1,'1.Inputs'!$D$38,IF(10=2,'1.Inputs'!$D$39,$E36)))*$F36*(('1.Inputs'!$D$40)+(1-'1.Inputs'!$D$40)*(1+'1.Inputs'!$D$41))*(1+$G36)^(10-1))*'1.Inputs'!$D$47+(('1.Inputs'!$D$37*12*IF(10=1,'1.Inputs'!$D$38,IF(10=2,'1.Inputs'!$D$39,$E36)))/(1-'1.Inputs'!$D$42)*$D36*(1+$G36)^(10-1))*('1.Inputs'!$D$48-'1.Inputs'!$D$49))/'1.Inputs'!$D$51</f>
        <v>2033738364.790802</v>
      </c>
      <c r="R36" s="36">
        <f>-'1.Inputs'!$D$24</f>
        <v>-2050000000</v>
      </c>
      <c r="S36" s="36">
        <f ca="1">((('1.Inputs'!$D$37*12*IF(1=1,'1.Inputs'!$D$38,IF(1=2,'1.Inputs'!$D$39,$E36)))*$F36*(('1.Inputs'!$D$40)+(1-'1.Inputs'!$D$40)*(1+'1.Inputs'!$D$41))*(1+$G36)^(1-1))-(('1.Inputs'!$D$37*12*IF(1=1,'1.Inputs'!$D$38,IF(1=2,'1.Inputs'!$D$39,$E36)))/(1-'1.Inputs'!$D$42)*$D36*(1+$G36)^(1-1))-('1.Inputs'!$D$37*12*IF(1=1,'1.Inputs'!$D$38,IF(1=2,'1.Inputs'!$D$39,$E36)))*'1.Inputs'!$D$43*(1+$G36)^(1-1)-'1.Inputs'!$D$44*(1+$G36)^(1-1)-('1.Inputs'!$D$20/'1.Inputs'!$D$27+'1.Inputs'!$D$23/'1.Inputs'!$D$28))-MAX(0,((('1.Inputs'!$D$37*12*IF(1=1,'1.Inputs'!$D$38,IF(1=2,'1.Inputs'!$D$39,$E36)))*$F36*(('1.Inputs'!$D$40)+(1-'1.Inputs'!$D$40)*(1+'1.Inputs'!$D$41))*(1+$G36)^(1-1))-(('1.Inputs'!$D$37*12*IF(1=1,'1.Inputs'!$D$38,IF(1=2,'1.Inputs'!$D$39,$E36)))/(1-'1.Inputs'!$D$42)*$D36*(1+$G36)^(1-1))-('1.Inputs'!$D$37*12*IF(1=1,'1.Inputs'!$D$38,IF(1=2,'1.Inputs'!$D$39,$E36)))*'1.Inputs'!$D$43*(1+$G36)^(1-1)-'1.Inputs'!$D$44*(1+$G36)^(1-1)-('1.Inputs'!$D$20/'1.Inputs'!$D$27+'1.Inputs'!$D$23/'1.Inputs'!$D$28)))*'1.Inputs'!$D$53+('1.Inputs'!$D$20/'1.Inputs'!$D$27+'1.Inputs'!$D$23/'1.Inputs'!$D$28)-H36</f>
        <v>-562084778.54495156</v>
      </c>
      <c r="T36" s="36">
        <f ca="1">((('1.Inputs'!$D$37*12*IF(2=1,'1.Inputs'!$D$38,IF(2=2,'1.Inputs'!$D$39,$E36)))*$F36*(('1.Inputs'!$D$40)+(1-'1.Inputs'!$D$40)*(1+'1.Inputs'!$D$41))*(1+$G36)^(2-1))-(('1.Inputs'!$D$37*12*IF(2=1,'1.Inputs'!$D$38,IF(2=2,'1.Inputs'!$D$39,$E36)))/(1-'1.Inputs'!$D$42)*$D36*(1+$G36)^(2-1))-('1.Inputs'!$D$37*12*IF(2=1,'1.Inputs'!$D$38,IF(2=2,'1.Inputs'!$D$39,$E36)))*'1.Inputs'!$D$43*(1+$G36)^(2-1)-'1.Inputs'!$D$44*(1+$G36)^(2-1)-('1.Inputs'!$D$20/'1.Inputs'!$D$27+'1.Inputs'!$D$23/'1.Inputs'!$D$28))-MAX(0,((('1.Inputs'!$D$37*12*IF(2=1,'1.Inputs'!$D$38,IF(2=2,'1.Inputs'!$D$39,$E36)))*$F36*(('1.Inputs'!$D$40)+(1-'1.Inputs'!$D$40)*(1+'1.Inputs'!$D$41))*(1+$G36)^(2-1))-(('1.Inputs'!$D$37*12*IF(2=1,'1.Inputs'!$D$38,IF(2=2,'1.Inputs'!$D$39,$E36)))/(1-'1.Inputs'!$D$42)*$D36*(1+$G36)^(2-1))-('1.Inputs'!$D$37*12*IF(2=1,'1.Inputs'!$D$38,IF(2=2,'1.Inputs'!$D$39,$E36)))*'1.Inputs'!$D$43*(1+$G36)^(2-1)-'1.Inputs'!$D$44*(1+$G36)^(2-1)-('1.Inputs'!$D$20/'1.Inputs'!$D$27+'1.Inputs'!$D$23/'1.Inputs'!$D$28)))*'1.Inputs'!$D$53+('1.Inputs'!$D$20/'1.Inputs'!$D$27+'1.Inputs'!$D$23/'1.Inputs'!$D$28)-(I36-H36)</f>
        <v>246876714.55502045</v>
      </c>
      <c r="U36" s="36">
        <f ca="1">((('1.Inputs'!$D$37*12*IF(3=1,'1.Inputs'!$D$38,IF(3=2,'1.Inputs'!$D$39,$E36)))*$F36*(('1.Inputs'!$D$40)+(1-'1.Inputs'!$D$40)*(1+'1.Inputs'!$D$41))*(1+$G36)^(3-1))-(('1.Inputs'!$D$37*12*IF(3=1,'1.Inputs'!$D$38,IF(3=2,'1.Inputs'!$D$39,$E36)))/(1-'1.Inputs'!$D$42)*$D36*(1+$G36)^(3-1))-('1.Inputs'!$D$37*12*IF(3=1,'1.Inputs'!$D$38,IF(3=2,'1.Inputs'!$D$39,$E36)))*'1.Inputs'!$D$43*(1+$G36)^(3-1)-'1.Inputs'!$D$44*(1+$G36)^(3-1)-('1.Inputs'!$D$20/'1.Inputs'!$D$27+'1.Inputs'!$D$23/'1.Inputs'!$D$28))-MAX(0,((('1.Inputs'!$D$37*12*IF(3=1,'1.Inputs'!$D$38,IF(3=2,'1.Inputs'!$D$39,$E36)))*$F36*(('1.Inputs'!$D$40)+(1-'1.Inputs'!$D$40)*(1+'1.Inputs'!$D$41))*(1+$G36)^(3-1))-(('1.Inputs'!$D$37*12*IF(3=1,'1.Inputs'!$D$38,IF(3=2,'1.Inputs'!$D$39,$E36)))/(1-'1.Inputs'!$D$42)*$D36*(1+$G36)^(3-1))-('1.Inputs'!$D$37*12*IF(3=1,'1.Inputs'!$D$38,IF(3=2,'1.Inputs'!$D$39,$E36)))*'1.Inputs'!$D$43*(1+$G36)^(3-1)-'1.Inputs'!$D$44*(1+$G36)^(3-1)-('1.Inputs'!$D$20/'1.Inputs'!$D$27+'1.Inputs'!$D$23/'1.Inputs'!$D$28)))*'1.Inputs'!$D$53+('1.Inputs'!$D$20/'1.Inputs'!$D$27+'1.Inputs'!$D$23/'1.Inputs'!$D$28)-(J36-I36)</f>
        <v>606930461.0160166</v>
      </c>
      <c r="V36" s="36">
        <f ca="1">((('1.Inputs'!$D$37*12*IF(4=1,'1.Inputs'!$D$38,IF(4=2,'1.Inputs'!$D$39,$E36)))*$F36*(('1.Inputs'!$D$40)+(1-'1.Inputs'!$D$40)*(1+'1.Inputs'!$D$41))*(1+$G36)^(4-1))-(('1.Inputs'!$D$37*12*IF(4=1,'1.Inputs'!$D$38,IF(4=2,'1.Inputs'!$D$39,$E36)))/(1-'1.Inputs'!$D$42)*$D36*(1+$G36)^(4-1))-('1.Inputs'!$D$37*12*IF(4=1,'1.Inputs'!$D$38,IF(4=2,'1.Inputs'!$D$39,$E36)))*'1.Inputs'!$D$43*(1+$G36)^(4-1)-'1.Inputs'!$D$44*(1+$G36)^(4-1)-('1.Inputs'!$D$20/'1.Inputs'!$D$27+'1.Inputs'!$D$23/'1.Inputs'!$D$28))-MAX(0,((('1.Inputs'!$D$37*12*IF(4=1,'1.Inputs'!$D$38,IF(4=2,'1.Inputs'!$D$39,$E36)))*$F36*(('1.Inputs'!$D$40)+(1-'1.Inputs'!$D$40)*(1+'1.Inputs'!$D$41))*(1+$G36)^(4-1))-(('1.Inputs'!$D$37*12*IF(4=1,'1.Inputs'!$D$38,IF(4=2,'1.Inputs'!$D$39,$E36)))/(1-'1.Inputs'!$D$42)*$D36*(1+$G36)^(4-1))-('1.Inputs'!$D$37*12*IF(4=1,'1.Inputs'!$D$38,IF(4=2,'1.Inputs'!$D$39,$E36)))*'1.Inputs'!$D$43*(1+$G36)^(4-1)-'1.Inputs'!$D$44*(1+$G36)^(4-1)-('1.Inputs'!$D$20/'1.Inputs'!$D$27+'1.Inputs'!$D$23/'1.Inputs'!$D$28)))*'1.Inputs'!$D$53+('1.Inputs'!$D$20/'1.Inputs'!$D$27+'1.Inputs'!$D$23/'1.Inputs'!$D$28)-(K36-J36)</f>
        <v>800310740.78202176</v>
      </c>
      <c r="W36" s="36">
        <f ca="1">((('1.Inputs'!$D$37*12*IF(5=1,'1.Inputs'!$D$38,IF(5=2,'1.Inputs'!$D$39,$E36)))*$F36*(('1.Inputs'!$D$40)+(1-'1.Inputs'!$D$40)*(1+'1.Inputs'!$D$41))*(1+$G36)^(5-1))-(('1.Inputs'!$D$37*12*IF(5=1,'1.Inputs'!$D$38,IF(5=2,'1.Inputs'!$D$39,$E36)))/(1-'1.Inputs'!$D$42)*$D36*(1+$G36)^(5-1))-('1.Inputs'!$D$37*12*IF(5=1,'1.Inputs'!$D$38,IF(5=2,'1.Inputs'!$D$39,$E36)))*'1.Inputs'!$D$43*(1+$G36)^(5-1)-'1.Inputs'!$D$44*(1+$G36)^(5-1)-('1.Inputs'!$D$20/'1.Inputs'!$D$27+'1.Inputs'!$D$23/'1.Inputs'!$D$28))-MAX(0,((('1.Inputs'!$D$37*12*IF(5=1,'1.Inputs'!$D$38,IF(5=2,'1.Inputs'!$D$39,$E36)))*$F36*(('1.Inputs'!$D$40)+(1-'1.Inputs'!$D$40)*(1+'1.Inputs'!$D$41))*(1+$G36)^(5-1))-(('1.Inputs'!$D$37*12*IF(5=1,'1.Inputs'!$D$38,IF(5=2,'1.Inputs'!$D$39,$E36)))/(1-'1.Inputs'!$D$42)*$D36*(1+$G36)^(5-1))-('1.Inputs'!$D$37*12*IF(5=1,'1.Inputs'!$D$38,IF(5=2,'1.Inputs'!$D$39,$E36)))*'1.Inputs'!$D$43*(1+$G36)^(5-1)-'1.Inputs'!$D$44*(1+$G36)^(5-1)-('1.Inputs'!$D$20/'1.Inputs'!$D$27+'1.Inputs'!$D$23/'1.Inputs'!$D$28)))*'1.Inputs'!$D$53+('1.Inputs'!$D$20/'1.Inputs'!$D$27+'1.Inputs'!$D$23/'1.Inputs'!$D$28)-(L36-K36)</f>
        <v>836083881.2106266</v>
      </c>
      <c r="X36" s="36">
        <f ca="1">((('1.Inputs'!$D$37*12*IF(6=1,'1.Inputs'!$D$38,IF(6=2,'1.Inputs'!$D$39,$E36)))*$F36*(('1.Inputs'!$D$40)+(1-'1.Inputs'!$D$40)*(1+'1.Inputs'!$D$41))*(1+$G36)^(6-1))-(('1.Inputs'!$D$37*12*IF(6=1,'1.Inputs'!$D$38,IF(6=2,'1.Inputs'!$D$39,$E36)))/(1-'1.Inputs'!$D$42)*$D36*(1+$G36)^(6-1))-('1.Inputs'!$D$37*12*IF(6=1,'1.Inputs'!$D$38,IF(6=2,'1.Inputs'!$D$39,$E36)))*'1.Inputs'!$D$43*(1+$G36)^(6-1)-'1.Inputs'!$D$44*(1+$G36)^(6-1)-('1.Inputs'!$D$20/'1.Inputs'!$D$27+'1.Inputs'!$D$23/'1.Inputs'!$D$28))-MAX(0,((('1.Inputs'!$D$37*12*IF(6=1,'1.Inputs'!$D$38,IF(6=2,'1.Inputs'!$D$39,$E36)))*$F36*(('1.Inputs'!$D$40)+(1-'1.Inputs'!$D$40)*(1+'1.Inputs'!$D$41))*(1+$G36)^(6-1))-(('1.Inputs'!$D$37*12*IF(6=1,'1.Inputs'!$D$38,IF(6=2,'1.Inputs'!$D$39,$E36)))/(1-'1.Inputs'!$D$42)*$D36*(1+$G36)^(6-1))-('1.Inputs'!$D$37*12*IF(6=1,'1.Inputs'!$D$38,IF(6=2,'1.Inputs'!$D$39,$E36)))*'1.Inputs'!$D$43*(1+$G36)^(6-1)-'1.Inputs'!$D$44*(1+$G36)^(6-1)-('1.Inputs'!$D$20/'1.Inputs'!$D$27+'1.Inputs'!$D$23/'1.Inputs'!$D$28)))*'1.Inputs'!$D$53+('1.Inputs'!$D$20/'1.Inputs'!$D$27+'1.Inputs'!$D$23/'1.Inputs'!$D$28)-(M36-L36)</f>
        <v>873556376.69363999</v>
      </c>
      <c r="Y36" s="36">
        <f ca="1">((('1.Inputs'!$D$37*12*IF(7=1,'1.Inputs'!$D$38,IF(7=2,'1.Inputs'!$D$39,$E36)))*$F36*(('1.Inputs'!$D$40)+(1-'1.Inputs'!$D$40)*(1+'1.Inputs'!$D$41))*(1+$G36)^(7-1))-(('1.Inputs'!$D$37*12*IF(7=1,'1.Inputs'!$D$38,IF(7=2,'1.Inputs'!$D$39,$E36)))/(1-'1.Inputs'!$D$42)*$D36*(1+$G36)^(7-1))-('1.Inputs'!$D$37*12*IF(7=1,'1.Inputs'!$D$38,IF(7=2,'1.Inputs'!$D$39,$E36)))*'1.Inputs'!$D$43*(1+$G36)^(7-1)-'1.Inputs'!$D$44*(1+$G36)^(7-1)-('1.Inputs'!$D$20/'1.Inputs'!$D$27+'1.Inputs'!$D$23/'1.Inputs'!$D$28))-MAX(0,((('1.Inputs'!$D$37*12*IF(7=1,'1.Inputs'!$D$38,IF(7=2,'1.Inputs'!$D$39,$E36)))*$F36*(('1.Inputs'!$D$40)+(1-'1.Inputs'!$D$40)*(1+'1.Inputs'!$D$41))*(1+$G36)^(7-1))-(('1.Inputs'!$D$37*12*IF(7=1,'1.Inputs'!$D$38,IF(7=2,'1.Inputs'!$D$39,$E36)))/(1-'1.Inputs'!$D$42)*$D36*(1+$G36)^(7-1))-('1.Inputs'!$D$37*12*IF(7=1,'1.Inputs'!$D$38,IF(7=2,'1.Inputs'!$D$39,$E36)))*'1.Inputs'!$D$43*(1+$G36)^(7-1)-'1.Inputs'!$D$44*(1+$G36)^(7-1)-('1.Inputs'!$D$20/'1.Inputs'!$D$27+'1.Inputs'!$D$23/'1.Inputs'!$D$28)))*'1.Inputs'!$D$53+('1.Inputs'!$D$20/'1.Inputs'!$D$27+'1.Inputs'!$D$23/'1.Inputs'!$D$28)-(N36-M36)</f>
        <v>912808952.81361759</v>
      </c>
      <c r="Z36" s="36">
        <f ca="1">((('1.Inputs'!$D$37*12*IF(8=1,'1.Inputs'!$D$38,IF(8=2,'1.Inputs'!$D$39,$E36)))*$F36*(('1.Inputs'!$D$40)+(1-'1.Inputs'!$D$40)*(1+'1.Inputs'!$D$41))*(1+$G36)^(8-1))-(('1.Inputs'!$D$37*12*IF(8=1,'1.Inputs'!$D$38,IF(8=2,'1.Inputs'!$D$39,$E36)))/(1-'1.Inputs'!$D$42)*$D36*(1+$G36)^(8-1))-('1.Inputs'!$D$37*12*IF(8=1,'1.Inputs'!$D$38,IF(8=2,'1.Inputs'!$D$39,$E36)))*'1.Inputs'!$D$43*(1+$G36)^(8-1)-'1.Inputs'!$D$44*(1+$G36)^(8-1)-('1.Inputs'!$D$20/'1.Inputs'!$D$27+'1.Inputs'!$D$23/'1.Inputs'!$D$28))-MAX(0,((('1.Inputs'!$D$37*12*IF(8=1,'1.Inputs'!$D$38,IF(8=2,'1.Inputs'!$D$39,$E36)))*$F36*(('1.Inputs'!$D$40)+(1-'1.Inputs'!$D$40)*(1+'1.Inputs'!$D$41))*(1+$G36)^(8-1))-(('1.Inputs'!$D$37*12*IF(8=1,'1.Inputs'!$D$38,IF(8=2,'1.Inputs'!$D$39,$E36)))/(1-'1.Inputs'!$D$42)*$D36*(1+$G36)^(8-1))-('1.Inputs'!$D$37*12*IF(8=1,'1.Inputs'!$D$38,IF(8=2,'1.Inputs'!$D$39,$E36)))*'1.Inputs'!$D$43*(1+$G36)^(8-1)-'1.Inputs'!$D$44*(1+$G36)^(8-1)-('1.Inputs'!$D$20/'1.Inputs'!$D$27+'1.Inputs'!$D$23/'1.Inputs'!$D$28)))*'1.Inputs'!$D$53+('1.Inputs'!$D$20/'1.Inputs'!$D$27+'1.Inputs'!$D$23/'1.Inputs'!$D$28)-(O36-N36)</f>
        <v>953926169.91364074</v>
      </c>
      <c r="AA36" s="36">
        <f ca="1">((('1.Inputs'!$D$37*12*IF(9=1,'1.Inputs'!$D$38,IF(9=2,'1.Inputs'!$D$39,$E36)))*$F36*(('1.Inputs'!$D$40)+(1-'1.Inputs'!$D$40)*(1+'1.Inputs'!$D$41))*(1+$G36)^(9-1))-(('1.Inputs'!$D$37*12*IF(9=1,'1.Inputs'!$D$38,IF(9=2,'1.Inputs'!$D$39,$E36)))/(1-'1.Inputs'!$D$42)*$D36*(1+$G36)^(9-1))-('1.Inputs'!$D$37*12*IF(9=1,'1.Inputs'!$D$38,IF(9=2,'1.Inputs'!$D$39,$E36)))*'1.Inputs'!$D$43*(1+$G36)^(9-1)-'1.Inputs'!$D$44*(1+$G36)^(9-1)-('1.Inputs'!$D$20/'1.Inputs'!$D$27+'1.Inputs'!$D$23/'1.Inputs'!$D$28))-MAX(0,((('1.Inputs'!$D$37*12*IF(9=1,'1.Inputs'!$D$38,IF(9=2,'1.Inputs'!$D$39,$E36)))*$F36*(('1.Inputs'!$D$40)+(1-'1.Inputs'!$D$40)*(1+'1.Inputs'!$D$41))*(1+$G36)^(9-1))-(('1.Inputs'!$D$37*12*IF(9=1,'1.Inputs'!$D$38,IF(9=2,'1.Inputs'!$D$39,$E36)))/(1-'1.Inputs'!$D$42)*$D36*(1+$G36)^(9-1))-('1.Inputs'!$D$37*12*IF(9=1,'1.Inputs'!$D$38,IF(9=2,'1.Inputs'!$D$39,$E36)))*'1.Inputs'!$D$43*(1+$G36)^(9-1)-'1.Inputs'!$D$44*(1+$G36)^(9-1)-('1.Inputs'!$D$20/'1.Inputs'!$D$27+'1.Inputs'!$D$23/'1.Inputs'!$D$28)))*'1.Inputs'!$D$53+('1.Inputs'!$D$20/'1.Inputs'!$D$27+'1.Inputs'!$D$23/'1.Inputs'!$D$28)-(P36-O36)</f>
        <v>996996605.26246691</v>
      </c>
      <c r="AB36" s="36">
        <f ca="1">((('1.Inputs'!$D$37*12*IF(10=1,'1.Inputs'!$D$38,IF(10=2,'1.Inputs'!$D$39,$E36)))*$F36*(('1.Inputs'!$D$40)+(1-'1.Inputs'!$D$40)*(1+'1.Inputs'!$D$41))*(1+$G36)^(10-1))-(('1.Inputs'!$D$37*12*IF(10=1,'1.Inputs'!$D$38,IF(10=2,'1.Inputs'!$D$39,$E36)))/(1-'1.Inputs'!$D$42)*$D36*(1+$G36)^(10-1))-('1.Inputs'!$D$37*12*IF(10=1,'1.Inputs'!$D$38,IF(10=2,'1.Inputs'!$D$39,$E36)))*'1.Inputs'!$D$43*(1+$G36)^(10-1)-'1.Inputs'!$D$44*(1+$G36)^(10-1)-('1.Inputs'!$D$20/'1.Inputs'!$D$27+'1.Inputs'!$D$23/'1.Inputs'!$D$28))-MAX(0,((('1.Inputs'!$D$37*12*IF(10=1,'1.Inputs'!$D$38,IF(10=2,'1.Inputs'!$D$39,$E36)))*$F36*(('1.Inputs'!$D$40)+(1-'1.Inputs'!$D$40)*(1+'1.Inputs'!$D$41))*(1+$G36)^(10-1))-(('1.Inputs'!$D$37*12*IF(10=1,'1.Inputs'!$D$38,IF(10=2,'1.Inputs'!$D$39,$E36)))/(1-'1.Inputs'!$D$42)*$D36*(1+$G36)^(10-1))-('1.Inputs'!$D$37*12*IF(10=1,'1.Inputs'!$D$38,IF(10=2,'1.Inputs'!$D$39,$E36)))*'1.Inputs'!$D$43*(1+$G36)^(10-1)-'1.Inputs'!$D$44*(1+$G36)^(10-1)-('1.Inputs'!$D$20/'1.Inputs'!$D$27+'1.Inputs'!$D$23/'1.Inputs'!$D$28)))*'1.Inputs'!$D$53+('1.Inputs'!$D$20/'1.Inputs'!$D$27+'1.Inputs'!$D$23/'1.Inputs'!$D$28)-(Q36-P36)+(('1.Inputs'!$D$20+'1.Inputs'!$D$23-('1.Inputs'!$D$20/'1.Inputs'!$D$27+'1.Inputs'!$D$23/'1.Inputs'!$D$28)*'1.Inputs'!$D$10)*'1.Inputs'!$D$60+'1.Inputs'!$D$19*'1.Inputs'!$D$59+Q36)</f>
        <v>3775851408.664</v>
      </c>
      <c r="AC36" s="36">
        <f ca="1">S36-AC$13-AC$14+MIN(AC$13,MAX(0,((('1.Inputs'!$D$37*12*IF(1=1,'1.Inputs'!$D$38,IF(1=2,'1.Inputs'!$D$39,$E36)))*$F36*(('1.Inputs'!$D$40)+(1-'1.Inputs'!$D$40)*(1+'1.Inputs'!$D$41))*(1+$G36)^(1-1))-(('1.Inputs'!$D$37*12*IF(1=1,'1.Inputs'!$D$38,IF(1=2,'1.Inputs'!$D$39,$E36)))/(1-'1.Inputs'!$D$42)*$D36*(1+$G36)^(1-1))-('1.Inputs'!$D$37*12*IF(1=1,'1.Inputs'!$D$38,IF(1=2,'1.Inputs'!$D$39,$E36)))*'1.Inputs'!$D$43*(1+$G36)^(1-1)-'1.Inputs'!$D$44*(1+$G36)^(1-1)-('1.Inputs'!$D$20/'1.Inputs'!$D$27+'1.Inputs'!$D$23/'1.Inputs'!$D$28))))*'1.Inputs'!$D$53</f>
        <v>-658024778.54495156</v>
      </c>
      <c r="AD36" s="36">
        <f ca="1">T36-AD$13-AD$14+MIN(AD$13,MAX(0,((('1.Inputs'!$D$37*12*IF(2=1,'1.Inputs'!$D$38,IF(2=2,'1.Inputs'!$D$39,$E36)))*$F36*(('1.Inputs'!$D$40)+(1-'1.Inputs'!$D$40)*(1+'1.Inputs'!$D$41))*(1+$G36)^(2-1))-(('1.Inputs'!$D$37*12*IF(2=1,'1.Inputs'!$D$38,IF(2=2,'1.Inputs'!$D$39,$E36)))/(1-'1.Inputs'!$D$42)*$D36*(1+$G36)^(2-1))-('1.Inputs'!$D$37*12*IF(2=1,'1.Inputs'!$D$38,IF(2=2,'1.Inputs'!$D$39,$E36)))*'1.Inputs'!$D$43*(1+$G36)^(2-1)-'1.Inputs'!$D$44*(1+$G36)^(2-1)-('1.Inputs'!$D$20/'1.Inputs'!$D$27+'1.Inputs'!$D$23/'1.Inputs'!$D$28))))*'1.Inputs'!$D$53</f>
        <v>150936714.55502045</v>
      </c>
      <c r="AE36" s="36">
        <f ca="1">U36-AE$13-AE$14+MIN(AE$13,MAX(0,((('1.Inputs'!$D$37*12*IF(3=1,'1.Inputs'!$D$38,IF(3=2,'1.Inputs'!$D$39,$E36)))*$F36*(('1.Inputs'!$D$40)+(1-'1.Inputs'!$D$40)*(1+'1.Inputs'!$D$41))*(1+$G36)^(3-1))-(('1.Inputs'!$D$37*12*IF(3=1,'1.Inputs'!$D$38,IF(3=2,'1.Inputs'!$D$39,$E36)))/(1-'1.Inputs'!$D$42)*$D36*(1+$G36)^(3-1))-('1.Inputs'!$D$37*12*IF(3=1,'1.Inputs'!$D$38,IF(3=2,'1.Inputs'!$D$39,$E36)))*'1.Inputs'!$D$43*(1+$G36)^(3-1)-'1.Inputs'!$D$44*(1+$G36)^(3-1)-('1.Inputs'!$D$20/'1.Inputs'!$D$27+'1.Inputs'!$D$23/'1.Inputs'!$D$28))))*'1.Inputs'!$D$53</f>
        <v>264990461.0160166</v>
      </c>
      <c r="AF36" s="36">
        <f ca="1">V36-AF$13-AF$14+MIN(AF$13,MAX(0,((('1.Inputs'!$D$37*12*IF(4=1,'1.Inputs'!$D$38,IF(4=2,'1.Inputs'!$D$39,$E36)))*$F36*(('1.Inputs'!$D$40)+(1-'1.Inputs'!$D$40)*(1+'1.Inputs'!$D$41))*(1+$G36)^(4-1))-(('1.Inputs'!$D$37*12*IF(4=1,'1.Inputs'!$D$38,IF(4=2,'1.Inputs'!$D$39,$E36)))/(1-'1.Inputs'!$D$42)*$D36*(1+$G36)^(4-1))-('1.Inputs'!$D$37*12*IF(4=1,'1.Inputs'!$D$38,IF(4=2,'1.Inputs'!$D$39,$E36)))*'1.Inputs'!$D$43*(1+$G36)^(4-1)-'1.Inputs'!$D$44*(1+$G36)^(4-1)-('1.Inputs'!$D$20/'1.Inputs'!$D$27+'1.Inputs'!$D$23/'1.Inputs'!$D$28))))*'1.Inputs'!$D$53</f>
        <v>477558740.78202176</v>
      </c>
      <c r="AG36" s="36">
        <f ca="1">W36-AG$13-AG$14+MIN(AG$13,MAX(0,((('1.Inputs'!$D$37*12*IF(5=1,'1.Inputs'!$D$38,IF(5=2,'1.Inputs'!$D$39,$E36)))*$F36*(('1.Inputs'!$D$40)+(1-'1.Inputs'!$D$40)*(1+'1.Inputs'!$D$41))*(1+$G36)^(5-1))-(('1.Inputs'!$D$37*12*IF(5=1,'1.Inputs'!$D$38,IF(5=2,'1.Inputs'!$D$39,$E36)))/(1-'1.Inputs'!$D$42)*$D36*(1+$G36)^(5-1))-('1.Inputs'!$D$37*12*IF(5=1,'1.Inputs'!$D$38,IF(5=2,'1.Inputs'!$D$39,$E36)))*'1.Inputs'!$D$43*(1+$G36)^(5-1)-'1.Inputs'!$D$44*(1+$G36)^(5-1)-('1.Inputs'!$D$20/'1.Inputs'!$D$27+'1.Inputs'!$D$23/'1.Inputs'!$D$28))))*'1.Inputs'!$D$53</f>
        <v>532519881.2106266</v>
      </c>
      <c r="AH36" s="36">
        <f ca="1">X36-AH$13-AH$14+MIN(AH$13,MAX(0,((('1.Inputs'!$D$37*12*IF(6=1,'1.Inputs'!$D$38,IF(6=2,'1.Inputs'!$D$39,$E36)))*$F36*(('1.Inputs'!$D$40)+(1-'1.Inputs'!$D$40)*(1+'1.Inputs'!$D$41))*(1+$G36)^(6-1))-(('1.Inputs'!$D$37*12*IF(6=1,'1.Inputs'!$D$38,IF(6=2,'1.Inputs'!$D$39,$E36)))/(1-'1.Inputs'!$D$42)*$D36*(1+$G36)^(6-1))-('1.Inputs'!$D$37*12*IF(6=1,'1.Inputs'!$D$38,IF(6=2,'1.Inputs'!$D$39,$E36)))*'1.Inputs'!$D$43*(1+$G36)^(6-1)-'1.Inputs'!$D$44*(1+$G36)^(6-1)-('1.Inputs'!$D$20/'1.Inputs'!$D$27+'1.Inputs'!$D$23/'1.Inputs'!$D$28))))*'1.Inputs'!$D$53</f>
        <v>589180376.69363999</v>
      </c>
      <c r="AI36" s="36">
        <f ca="1">Y36-AI$13-AI$14+MIN(AI$13,MAX(0,((('1.Inputs'!$D$37*12*IF(7=1,'1.Inputs'!$D$38,IF(7=2,'1.Inputs'!$D$39,$E36)))*$F36*(('1.Inputs'!$D$40)+(1-'1.Inputs'!$D$40)*(1+'1.Inputs'!$D$41))*(1+$G36)^(7-1))-(('1.Inputs'!$D$37*12*IF(7=1,'1.Inputs'!$D$38,IF(7=2,'1.Inputs'!$D$39,$E36)))/(1-'1.Inputs'!$D$42)*$D36*(1+$G36)^(7-1))-('1.Inputs'!$D$37*12*IF(7=1,'1.Inputs'!$D$38,IF(7=2,'1.Inputs'!$D$39,$E36)))*'1.Inputs'!$D$43*(1+$G36)^(7-1)-'1.Inputs'!$D$44*(1+$G36)^(7-1)-('1.Inputs'!$D$20/'1.Inputs'!$D$27+'1.Inputs'!$D$23/'1.Inputs'!$D$28))))*'1.Inputs'!$D$53</f>
        <v>647620952.81361759</v>
      </c>
      <c r="AJ36" s="36">
        <f ca="1">Z36-AJ$13-AJ$14+MIN(AJ$13,MAX(0,((('1.Inputs'!$D$37*12*IF(8=1,'1.Inputs'!$D$38,IF(8=2,'1.Inputs'!$D$39,$E36)))*$F36*(('1.Inputs'!$D$40)+(1-'1.Inputs'!$D$40)*(1+'1.Inputs'!$D$41))*(1+$G36)^(8-1))-(('1.Inputs'!$D$37*12*IF(8=1,'1.Inputs'!$D$38,IF(8=2,'1.Inputs'!$D$39,$E36)))/(1-'1.Inputs'!$D$42)*$D36*(1+$G36)^(8-1))-('1.Inputs'!$D$37*12*IF(8=1,'1.Inputs'!$D$38,IF(8=2,'1.Inputs'!$D$39,$E36)))*'1.Inputs'!$D$43*(1+$G36)^(8-1)-'1.Inputs'!$D$44*(1+$G36)^(8-1)-('1.Inputs'!$D$20/'1.Inputs'!$D$27+'1.Inputs'!$D$23/'1.Inputs'!$D$28))))*'1.Inputs'!$D$53</f>
        <v>953926169.91364074</v>
      </c>
      <c r="AK36" s="36">
        <f ca="1">AA36-AK$13-AK$14+MIN(AK$13,MAX(0,((('1.Inputs'!$D$37*12*IF(9=1,'1.Inputs'!$D$38,IF(9=2,'1.Inputs'!$D$39,$E36)))*$F36*(('1.Inputs'!$D$40)+(1-'1.Inputs'!$D$40)*(1+'1.Inputs'!$D$41))*(1+$G36)^(9-1))-(('1.Inputs'!$D$37*12*IF(9=1,'1.Inputs'!$D$38,IF(9=2,'1.Inputs'!$D$39,$E36)))/(1-'1.Inputs'!$D$42)*$D36*(1+$G36)^(9-1))-('1.Inputs'!$D$37*12*IF(9=1,'1.Inputs'!$D$38,IF(9=2,'1.Inputs'!$D$39,$E36)))*'1.Inputs'!$D$43*(1+$G36)^(9-1)-'1.Inputs'!$D$44*(1+$G36)^(9-1)-('1.Inputs'!$D$20/'1.Inputs'!$D$27+'1.Inputs'!$D$23/'1.Inputs'!$D$28))))*'1.Inputs'!$D$53</f>
        <v>996996605.26246691</v>
      </c>
      <c r="AL36" s="36">
        <f ca="1">AB36-AL$13-AL$14+MIN(AL$13,MAX(0,((('1.Inputs'!$D$37*12*IF(10=1,'1.Inputs'!$D$38,IF(10=2,'1.Inputs'!$D$39,$E36)))*$F36*(('1.Inputs'!$D$40)+(1-'1.Inputs'!$D$40)*(1+'1.Inputs'!$D$41))*(1+$G36)^(10-1))-(('1.Inputs'!$D$37*12*IF(10=1,'1.Inputs'!$D$38,IF(10=2,'1.Inputs'!$D$39,$E36)))/(1-'1.Inputs'!$D$42)*$D36*(1+$G36)^(10-1))-('1.Inputs'!$D$37*12*IF(10=1,'1.Inputs'!$D$38,IF(10=2,'1.Inputs'!$D$39,$E36)))*'1.Inputs'!$D$43*(1+$G36)^(10-1)-'1.Inputs'!$D$44*(1+$G36)^(10-1)-('1.Inputs'!$D$20/'1.Inputs'!$D$27+'1.Inputs'!$D$23/'1.Inputs'!$D$28))))*'1.Inputs'!$D$53+'1.Inputs'!$D$35</f>
        <v>4575851408.6639996</v>
      </c>
      <c r="AM36" s="48">
        <f ca="1">R36+NPV('1.Inputs'!$D$55,S36:AB36)</f>
        <v>1907864283.226635</v>
      </c>
      <c r="AN36" s="48">
        <f ca="1">-('1.Inputs'!$D$24*(1-'1.Inputs'!$D$31)+'1.Inputs'!$D$35)+NPV('1.Inputs'!$D$54,AC36:AL36)</f>
        <v>345520226.9699049</v>
      </c>
      <c r="AO36" s="36">
        <f t="shared" ca="1" si="5"/>
        <v>-3.8081624562666097</v>
      </c>
      <c r="AP36" s="36">
        <f t="shared" ca="1" si="6"/>
        <v>1.5419981225000421</v>
      </c>
      <c r="AQ36" s="36">
        <f ca="1">'1.Inputs'!$D$35+MIN(SUM($AC36:AC36),SUM($AC36:AD36),SUM($AC36:AE36),SUM($AC36:AF36),SUM($AC36:AG36),SUM($AC36:AH36),SUM($AC36:AI36),SUM($AC36:AJ36),SUM($AC36:AK36),SUM($AC36:AL36))</f>
        <v>141975221.45504844</v>
      </c>
      <c r="AR36" s="36">
        <f ca="1">IF(AP36&lt;'1.Inputs'!$D$57,1,0)</f>
        <v>0</v>
      </c>
      <c r="AS36" s="36">
        <f t="shared" ca="1" si="7"/>
        <v>0</v>
      </c>
      <c r="AV36" s="52">
        <f ca="1">BE30+3*BE32</f>
        <v>-1386686808.5522757</v>
      </c>
      <c r="AW36" s="52">
        <f ca="1">BE30+4*BE32</f>
        <v>-443301308.15718985</v>
      </c>
      <c r="AX36" s="30">
        <f ca="1">SUMPRODUCT((AM16:AM515&gt;=AV36)*(AM16:AM515&lt;AW36))</f>
        <v>52</v>
      </c>
      <c r="AY36" s="54" t="str">
        <f ca="1">REPT("█",ROUND(AX36/COUNT(AM16:AM515)*120,0))</f>
        <v>████████████</v>
      </c>
    </row>
    <row r="37" spans="2:55" ht="15" customHeight="1" x14ac:dyDescent="0.25">
      <c r="B37" s="36">
        <v>22</v>
      </c>
      <c r="C37" s="36">
        <f t="shared" ca="1" si="0"/>
        <v>0.48848134311540869</v>
      </c>
      <c r="D37" s="36">
        <f t="shared" ca="1" si="1"/>
        <v>18027.841193316406</v>
      </c>
      <c r="E37" s="47">
        <f t="shared" ca="1" si="2"/>
        <v>0.82696410643488372</v>
      </c>
      <c r="F37" s="36">
        <f t="shared" ca="1" si="3"/>
        <v>30593.807145390594</v>
      </c>
      <c r="G37" s="36">
        <f t="shared" ca="1" si="4"/>
        <v>4.3743193987198323E-2</v>
      </c>
      <c r="H37" s="36">
        <f ca="1">((('1.Inputs'!$D$37*12*IF(1=1,'1.Inputs'!$D$38,IF(1=2,'1.Inputs'!$D$39,$E37)))*$F37*(('1.Inputs'!$D$40)+(1-'1.Inputs'!$D$40)*(1+'1.Inputs'!$D$41))*(1+$G37)^(1-1))*'1.Inputs'!$D$47+(('1.Inputs'!$D$37*12*IF(1=1,'1.Inputs'!$D$38,IF(1=2,'1.Inputs'!$D$39,$E37)))/(1-'1.Inputs'!$D$42)*$D37*(1+$G37)^(1-1))*('1.Inputs'!$D$48-'1.Inputs'!$D$49))/'1.Inputs'!$D$51</f>
        <v>804405283.13522255</v>
      </c>
      <c r="I37" s="36">
        <f ca="1">((('1.Inputs'!$D$37*12*IF(2=1,'1.Inputs'!$D$38,IF(2=2,'1.Inputs'!$D$39,$E37)))*$F37*(('1.Inputs'!$D$40)+(1-'1.Inputs'!$D$40)*(1+'1.Inputs'!$D$41))*(1+$G37)^(2-1))*'1.Inputs'!$D$47+(('1.Inputs'!$D$37*12*IF(2=1,'1.Inputs'!$D$38,IF(2=2,'1.Inputs'!$D$39,$E37)))/(1-'1.Inputs'!$D$42)*$D37*(1+$G37)^(2-1))*('1.Inputs'!$D$48-'1.Inputs'!$D$49))/'1.Inputs'!$D$51</f>
        <v>1175429555.2716274</v>
      </c>
      <c r="J37" s="36">
        <f ca="1">((('1.Inputs'!$D$37*12*IF(3=1,'1.Inputs'!$D$38,IF(3=2,'1.Inputs'!$D$39,$E37)))*$F37*(('1.Inputs'!$D$40)+(1-'1.Inputs'!$D$40)*(1+'1.Inputs'!$D$41))*(1+$G37)^(3-1))*'1.Inputs'!$D$47+(('1.Inputs'!$D$37*12*IF(3=1,'1.Inputs'!$D$38,IF(3=2,'1.Inputs'!$D$39,$E37)))/(1-'1.Inputs'!$D$42)*$D37*(1+$G37)^(3-1))*('1.Inputs'!$D$48-'1.Inputs'!$D$49))/'1.Inputs'!$D$51</f>
        <v>1449368715.596386</v>
      </c>
      <c r="K37" s="36">
        <f ca="1">((('1.Inputs'!$D$37*12*IF(4=1,'1.Inputs'!$D$38,IF(4=2,'1.Inputs'!$D$39,$E37)))*$F37*(('1.Inputs'!$D$40)+(1-'1.Inputs'!$D$40)*(1+'1.Inputs'!$D$41))*(1+$G37)^(4-1))*'1.Inputs'!$D$47+(('1.Inputs'!$D$37*12*IF(4=1,'1.Inputs'!$D$38,IF(4=2,'1.Inputs'!$D$39,$E37)))/(1-'1.Inputs'!$D$42)*$D37*(1+$G37)^(4-1))*('1.Inputs'!$D$48-'1.Inputs'!$D$49))/'1.Inputs'!$D$51</f>
        <v>1512768732.4816954</v>
      </c>
      <c r="L37" s="36">
        <f ca="1">((('1.Inputs'!$D$37*12*IF(5=1,'1.Inputs'!$D$38,IF(5=2,'1.Inputs'!$D$39,$E37)))*$F37*(('1.Inputs'!$D$40)+(1-'1.Inputs'!$D$40)*(1+'1.Inputs'!$D$41))*(1+$G37)^(5-1))*'1.Inputs'!$D$47+(('1.Inputs'!$D$37*12*IF(5=1,'1.Inputs'!$D$38,IF(5=2,'1.Inputs'!$D$39,$E37)))/(1-'1.Inputs'!$D$42)*$D37*(1+$G37)^(5-1))*('1.Inputs'!$D$48-'1.Inputs'!$D$49))/'1.Inputs'!$D$51</f>
        <v>1578942068.6044102</v>
      </c>
      <c r="M37" s="36">
        <f ca="1">((('1.Inputs'!$D$37*12*IF(6=1,'1.Inputs'!$D$38,IF(6=2,'1.Inputs'!$D$39,$E37)))*$F37*(('1.Inputs'!$D$40)+(1-'1.Inputs'!$D$40)*(1+'1.Inputs'!$D$41))*(1+$G37)^(6-1))*'1.Inputs'!$D$47+(('1.Inputs'!$D$37*12*IF(6=1,'1.Inputs'!$D$38,IF(6=2,'1.Inputs'!$D$39,$E37)))/(1-'1.Inputs'!$D$42)*$D37*(1+$G37)^(6-1))*('1.Inputs'!$D$48-'1.Inputs'!$D$49))/'1.Inputs'!$D$51</f>
        <v>1648010037.8059213</v>
      </c>
      <c r="N37" s="36">
        <f ca="1">((('1.Inputs'!$D$37*12*IF(7=1,'1.Inputs'!$D$38,IF(7=2,'1.Inputs'!$D$39,$E37)))*$F37*(('1.Inputs'!$D$40)+(1-'1.Inputs'!$D$40)*(1+'1.Inputs'!$D$41))*(1+$G37)^(7-1))*'1.Inputs'!$D$47+(('1.Inputs'!$D$37*12*IF(7=1,'1.Inputs'!$D$38,IF(7=2,'1.Inputs'!$D$39,$E37)))/(1-'1.Inputs'!$D$42)*$D37*(1+$G37)^(7-1))*('1.Inputs'!$D$48-'1.Inputs'!$D$49))/'1.Inputs'!$D$51</f>
        <v>1720099260.5825162</v>
      </c>
      <c r="O37" s="36">
        <f ca="1">((('1.Inputs'!$D$37*12*IF(8=1,'1.Inputs'!$D$38,IF(8=2,'1.Inputs'!$D$39,$E37)))*$F37*(('1.Inputs'!$D$40)+(1-'1.Inputs'!$D$40)*(1+'1.Inputs'!$D$41))*(1+$G37)^(8-1))*'1.Inputs'!$D$47+(('1.Inputs'!$D$37*12*IF(8=1,'1.Inputs'!$D$38,IF(8=2,'1.Inputs'!$D$39,$E37)))/(1-'1.Inputs'!$D$42)*$D37*(1+$G37)^(8-1))*('1.Inputs'!$D$48-'1.Inputs'!$D$49))/'1.Inputs'!$D$51</f>
        <v>1795341896.2154133</v>
      </c>
      <c r="P37" s="36">
        <f ca="1">((('1.Inputs'!$D$37*12*IF(9=1,'1.Inputs'!$D$38,IF(9=2,'1.Inputs'!$D$39,$E37)))*$F37*(('1.Inputs'!$D$40)+(1-'1.Inputs'!$D$40)*(1+'1.Inputs'!$D$41))*(1+$G37)^(9-1))*'1.Inputs'!$D$47+(('1.Inputs'!$D$37*12*IF(9=1,'1.Inputs'!$D$38,IF(9=2,'1.Inputs'!$D$39,$E37)))/(1-'1.Inputs'!$D$42)*$D37*(1+$G37)^(9-1))*('1.Inputs'!$D$48-'1.Inputs'!$D$49))/'1.Inputs'!$D$51</f>
        <v>1873875885.054909</v>
      </c>
      <c r="Q37" s="36">
        <f ca="1">((('1.Inputs'!$D$37*12*IF(10=1,'1.Inputs'!$D$38,IF(10=2,'1.Inputs'!$D$39,$E37)))*$F37*(('1.Inputs'!$D$40)+(1-'1.Inputs'!$D$40)*(1+'1.Inputs'!$D$41))*(1+$G37)^(10-1))*'1.Inputs'!$D$47+(('1.Inputs'!$D$37*12*IF(10=1,'1.Inputs'!$D$38,IF(10=2,'1.Inputs'!$D$39,$E37)))/(1-'1.Inputs'!$D$42)*$D37*(1+$G37)^(10-1))*('1.Inputs'!$D$48-'1.Inputs'!$D$49))/'1.Inputs'!$D$51</f>
        <v>1955845201.4027989</v>
      </c>
      <c r="R37" s="36">
        <f>-'1.Inputs'!$D$24</f>
        <v>-2050000000</v>
      </c>
      <c r="S37" s="36">
        <f ca="1">((('1.Inputs'!$D$37*12*IF(1=1,'1.Inputs'!$D$38,IF(1=2,'1.Inputs'!$D$39,$E37)))*$F37*(('1.Inputs'!$D$40)+(1-'1.Inputs'!$D$40)*(1+'1.Inputs'!$D$41))*(1+$G37)^(1-1))-(('1.Inputs'!$D$37*12*IF(1=1,'1.Inputs'!$D$38,IF(1=2,'1.Inputs'!$D$39,$E37)))/(1-'1.Inputs'!$D$42)*$D37*(1+$G37)^(1-1))-('1.Inputs'!$D$37*12*IF(1=1,'1.Inputs'!$D$38,IF(1=2,'1.Inputs'!$D$39,$E37)))*'1.Inputs'!$D$43*(1+$G37)^(1-1)-'1.Inputs'!$D$44*(1+$G37)^(1-1)-('1.Inputs'!$D$20/'1.Inputs'!$D$27+'1.Inputs'!$D$23/'1.Inputs'!$D$28))-MAX(0,((('1.Inputs'!$D$37*12*IF(1=1,'1.Inputs'!$D$38,IF(1=2,'1.Inputs'!$D$39,$E37)))*$F37*(('1.Inputs'!$D$40)+(1-'1.Inputs'!$D$40)*(1+'1.Inputs'!$D$41))*(1+$G37)^(1-1))-(('1.Inputs'!$D$37*12*IF(1=1,'1.Inputs'!$D$38,IF(1=2,'1.Inputs'!$D$39,$E37)))/(1-'1.Inputs'!$D$42)*$D37*(1+$G37)^(1-1))-('1.Inputs'!$D$37*12*IF(1=1,'1.Inputs'!$D$38,IF(1=2,'1.Inputs'!$D$39,$E37)))*'1.Inputs'!$D$43*(1+$G37)^(1-1)-'1.Inputs'!$D$44*(1+$G37)^(1-1)-('1.Inputs'!$D$20/'1.Inputs'!$D$27+'1.Inputs'!$D$23/'1.Inputs'!$D$28)))*'1.Inputs'!$D$53+('1.Inputs'!$D$20/'1.Inputs'!$D$27+'1.Inputs'!$D$23/'1.Inputs'!$D$28)-H37</f>
        <v>-442128967.13754892</v>
      </c>
      <c r="T37" s="36">
        <f ca="1">((('1.Inputs'!$D$37*12*IF(2=1,'1.Inputs'!$D$38,IF(2=2,'1.Inputs'!$D$39,$E37)))*$F37*(('1.Inputs'!$D$40)+(1-'1.Inputs'!$D$40)*(1+'1.Inputs'!$D$41))*(1+$G37)^(2-1))-(('1.Inputs'!$D$37*12*IF(2=1,'1.Inputs'!$D$38,IF(2=2,'1.Inputs'!$D$39,$E37)))/(1-'1.Inputs'!$D$42)*$D37*(1+$G37)^(2-1))-('1.Inputs'!$D$37*12*IF(2=1,'1.Inputs'!$D$38,IF(2=2,'1.Inputs'!$D$39,$E37)))*'1.Inputs'!$D$43*(1+$G37)^(2-1)-'1.Inputs'!$D$44*(1+$G37)^(2-1)-('1.Inputs'!$D$20/'1.Inputs'!$D$27+'1.Inputs'!$D$23/'1.Inputs'!$D$28))-MAX(0,((('1.Inputs'!$D$37*12*IF(2=1,'1.Inputs'!$D$38,IF(2=2,'1.Inputs'!$D$39,$E37)))*$F37*(('1.Inputs'!$D$40)+(1-'1.Inputs'!$D$40)*(1+'1.Inputs'!$D$41))*(1+$G37)^(2-1))-(('1.Inputs'!$D$37*12*IF(2=1,'1.Inputs'!$D$38,IF(2=2,'1.Inputs'!$D$39,$E37)))/(1-'1.Inputs'!$D$42)*$D37*(1+$G37)^(2-1))-('1.Inputs'!$D$37*12*IF(2=1,'1.Inputs'!$D$38,IF(2=2,'1.Inputs'!$D$39,$E37)))*'1.Inputs'!$D$43*(1+$G37)^(2-1)-'1.Inputs'!$D$44*(1+$G37)^(2-1)-('1.Inputs'!$D$20/'1.Inputs'!$D$27+'1.Inputs'!$D$23/'1.Inputs'!$D$28)))*'1.Inputs'!$D$53+('1.Inputs'!$D$20/'1.Inputs'!$D$27+'1.Inputs'!$D$23/'1.Inputs'!$D$28)-(I37-H37)</f>
        <v>380790837.80580533</v>
      </c>
      <c r="U37" s="36">
        <f ca="1">((('1.Inputs'!$D$37*12*IF(3=1,'1.Inputs'!$D$38,IF(3=2,'1.Inputs'!$D$39,$E37)))*$F37*(('1.Inputs'!$D$40)+(1-'1.Inputs'!$D$40)*(1+'1.Inputs'!$D$41))*(1+$G37)^(3-1))-(('1.Inputs'!$D$37*12*IF(3=1,'1.Inputs'!$D$38,IF(3=2,'1.Inputs'!$D$39,$E37)))/(1-'1.Inputs'!$D$42)*$D37*(1+$G37)^(3-1))-('1.Inputs'!$D$37*12*IF(3=1,'1.Inputs'!$D$38,IF(3=2,'1.Inputs'!$D$39,$E37)))*'1.Inputs'!$D$43*(1+$G37)^(3-1)-'1.Inputs'!$D$44*(1+$G37)^(3-1)-('1.Inputs'!$D$20/'1.Inputs'!$D$27+'1.Inputs'!$D$23/'1.Inputs'!$D$28))-MAX(0,((('1.Inputs'!$D$37*12*IF(3=1,'1.Inputs'!$D$38,IF(3=2,'1.Inputs'!$D$39,$E37)))*$F37*(('1.Inputs'!$D$40)+(1-'1.Inputs'!$D$40)*(1+'1.Inputs'!$D$41))*(1+$G37)^(3-1))-(('1.Inputs'!$D$37*12*IF(3=1,'1.Inputs'!$D$38,IF(3=2,'1.Inputs'!$D$39,$E37)))/(1-'1.Inputs'!$D$42)*$D37*(1+$G37)^(3-1))-('1.Inputs'!$D$37*12*IF(3=1,'1.Inputs'!$D$38,IF(3=2,'1.Inputs'!$D$39,$E37)))*'1.Inputs'!$D$43*(1+$G37)^(3-1)-'1.Inputs'!$D$44*(1+$G37)^(3-1)-('1.Inputs'!$D$20/'1.Inputs'!$D$27+'1.Inputs'!$D$23/'1.Inputs'!$D$28)))*'1.Inputs'!$D$53+('1.Inputs'!$D$20/'1.Inputs'!$D$27+'1.Inputs'!$D$23/'1.Inputs'!$D$28)-(J37-I37)</f>
        <v>757669580.12724066</v>
      </c>
      <c r="V37" s="36">
        <f ca="1">((('1.Inputs'!$D$37*12*IF(4=1,'1.Inputs'!$D$38,IF(4=2,'1.Inputs'!$D$39,$E37)))*$F37*(('1.Inputs'!$D$40)+(1-'1.Inputs'!$D$40)*(1+'1.Inputs'!$D$41))*(1+$G37)^(4-1))-(('1.Inputs'!$D$37*12*IF(4=1,'1.Inputs'!$D$38,IF(4=2,'1.Inputs'!$D$39,$E37)))/(1-'1.Inputs'!$D$42)*$D37*(1+$G37)^(4-1))-('1.Inputs'!$D$37*12*IF(4=1,'1.Inputs'!$D$38,IF(4=2,'1.Inputs'!$D$39,$E37)))*'1.Inputs'!$D$43*(1+$G37)^(4-1)-'1.Inputs'!$D$44*(1+$G37)^(4-1)-('1.Inputs'!$D$20/'1.Inputs'!$D$27+'1.Inputs'!$D$23/'1.Inputs'!$D$28))-MAX(0,((('1.Inputs'!$D$37*12*IF(4=1,'1.Inputs'!$D$38,IF(4=2,'1.Inputs'!$D$39,$E37)))*$F37*(('1.Inputs'!$D$40)+(1-'1.Inputs'!$D$40)*(1+'1.Inputs'!$D$41))*(1+$G37)^(4-1))-(('1.Inputs'!$D$37*12*IF(4=1,'1.Inputs'!$D$38,IF(4=2,'1.Inputs'!$D$39,$E37)))/(1-'1.Inputs'!$D$42)*$D37*(1+$G37)^(4-1))-('1.Inputs'!$D$37*12*IF(4=1,'1.Inputs'!$D$38,IF(4=2,'1.Inputs'!$D$39,$E37)))*'1.Inputs'!$D$43*(1+$G37)^(4-1)-'1.Inputs'!$D$44*(1+$G37)^(4-1)-('1.Inputs'!$D$20/'1.Inputs'!$D$27+'1.Inputs'!$D$23/'1.Inputs'!$D$28)))*'1.Inputs'!$D$53+('1.Inputs'!$D$20/'1.Inputs'!$D$27+'1.Inputs'!$D$23/'1.Inputs'!$D$28)-(K37-J37)</f>
        <v>1011267718.9032755</v>
      </c>
      <c r="W37" s="36">
        <f ca="1">((('1.Inputs'!$D$37*12*IF(5=1,'1.Inputs'!$D$38,IF(5=2,'1.Inputs'!$D$39,$E37)))*$F37*(('1.Inputs'!$D$40)+(1-'1.Inputs'!$D$40)*(1+'1.Inputs'!$D$41))*(1+$G37)^(5-1))-(('1.Inputs'!$D$37*12*IF(5=1,'1.Inputs'!$D$38,IF(5=2,'1.Inputs'!$D$39,$E37)))/(1-'1.Inputs'!$D$42)*$D37*(1+$G37)^(5-1))-('1.Inputs'!$D$37*12*IF(5=1,'1.Inputs'!$D$38,IF(5=2,'1.Inputs'!$D$39,$E37)))*'1.Inputs'!$D$43*(1+$G37)^(5-1)-'1.Inputs'!$D$44*(1+$G37)^(5-1)-('1.Inputs'!$D$20/'1.Inputs'!$D$27+'1.Inputs'!$D$23/'1.Inputs'!$D$28))-MAX(0,((('1.Inputs'!$D$37*12*IF(5=1,'1.Inputs'!$D$38,IF(5=2,'1.Inputs'!$D$39,$E37)))*$F37*(('1.Inputs'!$D$40)+(1-'1.Inputs'!$D$40)*(1+'1.Inputs'!$D$41))*(1+$G37)^(5-1))-(('1.Inputs'!$D$37*12*IF(5=1,'1.Inputs'!$D$38,IF(5=2,'1.Inputs'!$D$39,$E37)))/(1-'1.Inputs'!$D$42)*$D37*(1+$G37)^(5-1))-('1.Inputs'!$D$37*12*IF(5=1,'1.Inputs'!$D$38,IF(5=2,'1.Inputs'!$D$39,$E37)))*'1.Inputs'!$D$43*(1+$G37)^(5-1)-'1.Inputs'!$D$44*(1+$G37)^(5-1)-('1.Inputs'!$D$20/'1.Inputs'!$D$27+'1.Inputs'!$D$23/'1.Inputs'!$D$28)))*'1.Inputs'!$D$53+('1.Inputs'!$D$20/'1.Inputs'!$D$27+'1.Inputs'!$D$23/'1.Inputs'!$D$28)-(L37-K37)</f>
        <v>1053436932.9883587</v>
      </c>
      <c r="X37" s="36">
        <f ca="1">((('1.Inputs'!$D$37*12*IF(6=1,'1.Inputs'!$D$38,IF(6=2,'1.Inputs'!$D$39,$E37)))*$F37*(('1.Inputs'!$D$40)+(1-'1.Inputs'!$D$40)*(1+'1.Inputs'!$D$41))*(1+$G37)^(6-1))-(('1.Inputs'!$D$37*12*IF(6=1,'1.Inputs'!$D$38,IF(6=2,'1.Inputs'!$D$39,$E37)))/(1-'1.Inputs'!$D$42)*$D37*(1+$G37)^(6-1))-('1.Inputs'!$D$37*12*IF(6=1,'1.Inputs'!$D$38,IF(6=2,'1.Inputs'!$D$39,$E37)))*'1.Inputs'!$D$43*(1+$G37)^(6-1)-'1.Inputs'!$D$44*(1+$G37)^(6-1)-('1.Inputs'!$D$20/'1.Inputs'!$D$27+'1.Inputs'!$D$23/'1.Inputs'!$D$28))-MAX(0,((('1.Inputs'!$D$37*12*IF(6=1,'1.Inputs'!$D$38,IF(6=2,'1.Inputs'!$D$39,$E37)))*$F37*(('1.Inputs'!$D$40)+(1-'1.Inputs'!$D$40)*(1+'1.Inputs'!$D$41))*(1+$G37)^(6-1))-(('1.Inputs'!$D$37*12*IF(6=1,'1.Inputs'!$D$38,IF(6=2,'1.Inputs'!$D$39,$E37)))/(1-'1.Inputs'!$D$42)*$D37*(1+$G37)^(6-1))-('1.Inputs'!$D$37*12*IF(6=1,'1.Inputs'!$D$38,IF(6=2,'1.Inputs'!$D$39,$E37)))*'1.Inputs'!$D$43*(1+$G37)^(6-1)-'1.Inputs'!$D$44*(1+$G37)^(6-1)-('1.Inputs'!$D$20/'1.Inputs'!$D$27+'1.Inputs'!$D$23/'1.Inputs'!$D$28)))*'1.Inputs'!$D$53+('1.Inputs'!$D$20/'1.Inputs'!$D$27+'1.Inputs'!$D$23/'1.Inputs'!$D$28)-(M37-L37)</f>
        <v>1097450763.1854517</v>
      </c>
      <c r="Y37" s="36">
        <f ca="1">((('1.Inputs'!$D$37*12*IF(7=1,'1.Inputs'!$D$38,IF(7=2,'1.Inputs'!$D$39,$E37)))*$F37*(('1.Inputs'!$D$40)+(1-'1.Inputs'!$D$40)*(1+'1.Inputs'!$D$41))*(1+$G37)^(7-1))-(('1.Inputs'!$D$37*12*IF(7=1,'1.Inputs'!$D$38,IF(7=2,'1.Inputs'!$D$39,$E37)))/(1-'1.Inputs'!$D$42)*$D37*(1+$G37)^(7-1))-('1.Inputs'!$D$37*12*IF(7=1,'1.Inputs'!$D$38,IF(7=2,'1.Inputs'!$D$39,$E37)))*'1.Inputs'!$D$43*(1+$G37)^(7-1)-'1.Inputs'!$D$44*(1+$G37)^(7-1)-('1.Inputs'!$D$20/'1.Inputs'!$D$27+'1.Inputs'!$D$23/'1.Inputs'!$D$28))-MAX(0,((('1.Inputs'!$D$37*12*IF(7=1,'1.Inputs'!$D$38,IF(7=2,'1.Inputs'!$D$39,$E37)))*$F37*(('1.Inputs'!$D$40)+(1-'1.Inputs'!$D$40)*(1+'1.Inputs'!$D$41))*(1+$G37)^(7-1))-(('1.Inputs'!$D$37*12*IF(7=1,'1.Inputs'!$D$38,IF(7=2,'1.Inputs'!$D$39,$E37)))/(1-'1.Inputs'!$D$42)*$D37*(1+$G37)^(7-1))-('1.Inputs'!$D$37*12*IF(7=1,'1.Inputs'!$D$38,IF(7=2,'1.Inputs'!$D$39,$E37)))*'1.Inputs'!$D$43*(1+$G37)^(7-1)-'1.Inputs'!$D$44*(1+$G37)^(7-1)-('1.Inputs'!$D$20/'1.Inputs'!$D$27+'1.Inputs'!$D$23/'1.Inputs'!$D$28)))*'1.Inputs'!$D$53+('1.Inputs'!$D$20/'1.Inputs'!$D$27+'1.Inputs'!$D$23/'1.Inputs'!$D$28)-(N37-M37)</f>
        <v>1143389898.8949778</v>
      </c>
      <c r="Z37" s="36">
        <f ca="1">((('1.Inputs'!$D$37*12*IF(8=1,'1.Inputs'!$D$38,IF(8=2,'1.Inputs'!$D$39,$E37)))*$F37*(('1.Inputs'!$D$40)+(1-'1.Inputs'!$D$40)*(1+'1.Inputs'!$D$41))*(1+$G37)^(8-1))-(('1.Inputs'!$D$37*12*IF(8=1,'1.Inputs'!$D$38,IF(8=2,'1.Inputs'!$D$39,$E37)))/(1-'1.Inputs'!$D$42)*$D37*(1+$G37)^(8-1))-('1.Inputs'!$D$37*12*IF(8=1,'1.Inputs'!$D$38,IF(8=2,'1.Inputs'!$D$39,$E37)))*'1.Inputs'!$D$43*(1+$G37)^(8-1)-'1.Inputs'!$D$44*(1+$G37)^(8-1)-('1.Inputs'!$D$20/'1.Inputs'!$D$27+'1.Inputs'!$D$23/'1.Inputs'!$D$28))-MAX(0,((('1.Inputs'!$D$37*12*IF(8=1,'1.Inputs'!$D$38,IF(8=2,'1.Inputs'!$D$39,$E37)))*$F37*(('1.Inputs'!$D$40)+(1-'1.Inputs'!$D$40)*(1+'1.Inputs'!$D$41))*(1+$G37)^(8-1))-(('1.Inputs'!$D$37*12*IF(8=1,'1.Inputs'!$D$38,IF(8=2,'1.Inputs'!$D$39,$E37)))/(1-'1.Inputs'!$D$42)*$D37*(1+$G37)^(8-1))-('1.Inputs'!$D$37*12*IF(8=1,'1.Inputs'!$D$38,IF(8=2,'1.Inputs'!$D$39,$E37)))*'1.Inputs'!$D$43*(1+$G37)^(8-1)-'1.Inputs'!$D$44*(1+$G37)^(8-1)-('1.Inputs'!$D$20/'1.Inputs'!$D$27+'1.Inputs'!$D$23/'1.Inputs'!$D$28)))*'1.Inputs'!$D$53+('1.Inputs'!$D$20/'1.Inputs'!$D$27+'1.Inputs'!$D$23/'1.Inputs'!$D$28)-(O37-N37)</f>
        <v>1191338559.1294487</v>
      </c>
      <c r="AA37" s="36">
        <f ca="1">((('1.Inputs'!$D$37*12*IF(9=1,'1.Inputs'!$D$38,IF(9=2,'1.Inputs'!$D$39,$E37)))*$F37*(('1.Inputs'!$D$40)+(1-'1.Inputs'!$D$40)*(1+'1.Inputs'!$D$41))*(1+$G37)^(9-1))-(('1.Inputs'!$D$37*12*IF(9=1,'1.Inputs'!$D$38,IF(9=2,'1.Inputs'!$D$39,$E37)))/(1-'1.Inputs'!$D$42)*$D37*(1+$G37)^(9-1))-('1.Inputs'!$D$37*12*IF(9=1,'1.Inputs'!$D$38,IF(9=2,'1.Inputs'!$D$39,$E37)))*'1.Inputs'!$D$43*(1+$G37)^(9-1)-'1.Inputs'!$D$44*(1+$G37)^(9-1)-('1.Inputs'!$D$20/'1.Inputs'!$D$27+'1.Inputs'!$D$23/'1.Inputs'!$D$28))-MAX(0,((('1.Inputs'!$D$37*12*IF(9=1,'1.Inputs'!$D$38,IF(9=2,'1.Inputs'!$D$39,$E37)))*$F37*(('1.Inputs'!$D$40)+(1-'1.Inputs'!$D$40)*(1+'1.Inputs'!$D$41))*(1+$G37)^(9-1))-(('1.Inputs'!$D$37*12*IF(9=1,'1.Inputs'!$D$38,IF(9=2,'1.Inputs'!$D$39,$E37)))/(1-'1.Inputs'!$D$42)*$D37*(1+$G37)^(9-1))-('1.Inputs'!$D$37*12*IF(9=1,'1.Inputs'!$D$38,IF(9=2,'1.Inputs'!$D$39,$E37)))*'1.Inputs'!$D$43*(1+$G37)^(9-1)-'1.Inputs'!$D$44*(1+$G37)^(9-1)-('1.Inputs'!$D$20/'1.Inputs'!$D$27+'1.Inputs'!$D$23/'1.Inputs'!$D$28)))*'1.Inputs'!$D$53+('1.Inputs'!$D$20/'1.Inputs'!$D$27+'1.Inputs'!$D$23/'1.Inputs'!$D$28)-(P37-O37)</f>
        <v>1241384646.9099822</v>
      </c>
      <c r="AB37" s="36">
        <f ca="1">((('1.Inputs'!$D$37*12*IF(10=1,'1.Inputs'!$D$38,IF(10=2,'1.Inputs'!$D$39,$E37)))*$F37*(('1.Inputs'!$D$40)+(1-'1.Inputs'!$D$40)*(1+'1.Inputs'!$D$41))*(1+$G37)^(10-1))-(('1.Inputs'!$D$37*12*IF(10=1,'1.Inputs'!$D$38,IF(10=2,'1.Inputs'!$D$39,$E37)))/(1-'1.Inputs'!$D$42)*$D37*(1+$G37)^(10-1))-('1.Inputs'!$D$37*12*IF(10=1,'1.Inputs'!$D$38,IF(10=2,'1.Inputs'!$D$39,$E37)))*'1.Inputs'!$D$43*(1+$G37)^(10-1)-'1.Inputs'!$D$44*(1+$G37)^(10-1)-('1.Inputs'!$D$20/'1.Inputs'!$D$27+'1.Inputs'!$D$23/'1.Inputs'!$D$28))-MAX(0,((('1.Inputs'!$D$37*12*IF(10=1,'1.Inputs'!$D$38,IF(10=2,'1.Inputs'!$D$39,$E37)))*$F37*(('1.Inputs'!$D$40)+(1-'1.Inputs'!$D$40)*(1+'1.Inputs'!$D$41))*(1+$G37)^(10-1))-(('1.Inputs'!$D$37*12*IF(10=1,'1.Inputs'!$D$38,IF(10=2,'1.Inputs'!$D$39,$E37)))/(1-'1.Inputs'!$D$42)*$D37*(1+$G37)^(10-1))-('1.Inputs'!$D$37*12*IF(10=1,'1.Inputs'!$D$38,IF(10=2,'1.Inputs'!$D$39,$E37)))*'1.Inputs'!$D$43*(1+$G37)^(10-1)-'1.Inputs'!$D$44*(1+$G37)^(10-1)-('1.Inputs'!$D$20/'1.Inputs'!$D$27+'1.Inputs'!$D$23/'1.Inputs'!$D$28)))*'1.Inputs'!$D$53+('1.Inputs'!$D$20/'1.Inputs'!$D$27+'1.Inputs'!$D$23/'1.Inputs'!$D$28)-(Q37-P37)+(('1.Inputs'!$D$20+'1.Inputs'!$D$23-('1.Inputs'!$D$20/'1.Inputs'!$D$27+'1.Inputs'!$D$23/'1.Inputs'!$D$28)*'1.Inputs'!$D$10)*'1.Inputs'!$D$60+'1.Inputs'!$D$19*'1.Inputs'!$D$59+Q37)</f>
        <v>3949465111.8193984</v>
      </c>
      <c r="AC37" s="36">
        <f ca="1">S37-AC$13-AC$14+MIN(AC$13,MAX(0,((('1.Inputs'!$D$37*12*IF(1=1,'1.Inputs'!$D$38,IF(1=2,'1.Inputs'!$D$39,$E37)))*$F37*(('1.Inputs'!$D$40)+(1-'1.Inputs'!$D$40)*(1+'1.Inputs'!$D$41))*(1+$G37)^(1-1))-(('1.Inputs'!$D$37*12*IF(1=1,'1.Inputs'!$D$38,IF(1=2,'1.Inputs'!$D$39,$E37)))/(1-'1.Inputs'!$D$42)*$D37*(1+$G37)^(1-1))-('1.Inputs'!$D$37*12*IF(1=1,'1.Inputs'!$D$38,IF(1=2,'1.Inputs'!$D$39,$E37)))*'1.Inputs'!$D$43*(1+$G37)^(1-1)-'1.Inputs'!$D$44*(1+$G37)^(1-1)-('1.Inputs'!$D$20/'1.Inputs'!$D$27+'1.Inputs'!$D$23/'1.Inputs'!$D$28))))*'1.Inputs'!$D$53</f>
        <v>-538068967.13754892</v>
      </c>
      <c r="AD37" s="36">
        <f ca="1">T37-AD$13-AD$14+MIN(AD$13,MAX(0,((('1.Inputs'!$D$37*12*IF(2=1,'1.Inputs'!$D$38,IF(2=2,'1.Inputs'!$D$39,$E37)))*$F37*(('1.Inputs'!$D$40)+(1-'1.Inputs'!$D$40)*(1+'1.Inputs'!$D$41))*(1+$G37)^(2-1))-(('1.Inputs'!$D$37*12*IF(2=1,'1.Inputs'!$D$38,IF(2=2,'1.Inputs'!$D$39,$E37)))/(1-'1.Inputs'!$D$42)*$D37*(1+$G37)^(2-1))-('1.Inputs'!$D$37*12*IF(2=1,'1.Inputs'!$D$38,IF(2=2,'1.Inputs'!$D$39,$E37)))*'1.Inputs'!$D$43*(1+$G37)^(2-1)-'1.Inputs'!$D$44*(1+$G37)^(2-1)-('1.Inputs'!$D$20/'1.Inputs'!$D$27+'1.Inputs'!$D$23/'1.Inputs'!$D$28))))*'1.Inputs'!$D$53</f>
        <v>284850837.80580533</v>
      </c>
      <c r="AE37" s="36">
        <f ca="1">U37-AE$13-AE$14+MIN(AE$13,MAX(0,((('1.Inputs'!$D$37*12*IF(3=1,'1.Inputs'!$D$38,IF(3=2,'1.Inputs'!$D$39,$E37)))*$F37*(('1.Inputs'!$D$40)+(1-'1.Inputs'!$D$40)*(1+'1.Inputs'!$D$41))*(1+$G37)^(3-1))-(('1.Inputs'!$D$37*12*IF(3=1,'1.Inputs'!$D$38,IF(3=2,'1.Inputs'!$D$39,$E37)))/(1-'1.Inputs'!$D$42)*$D37*(1+$G37)^(3-1))-('1.Inputs'!$D$37*12*IF(3=1,'1.Inputs'!$D$38,IF(3=2,'1.Inputs'!$D$39,$E37)))*'1.Inputs'!$D$43*(1+$G37)^(3-1)-'1.Inputs'!$D$44*(1+$G37)^(3-1)-('1.Inputs'!$D$20/'1.Inputs'!$D$27+'1.Inputs'!$D$23/'1.Inputs'!$D$28))))*'1.Inputs'!$D$53</f>
        <v>415729580.12724066</v>
      </c>
      <c r="AF37" s="36">
        <f ca="1">V37-AF$13-AF$14+MIN(AF$13,MAX(0,((('1.Inputs'!$D$37*12*IF(4=1,'1.Inputs'!$D$38,IF(4=2,'1.Inputs'!$D$39,$E37)))*$F37*(('1.Inputs'!$D$40)+(1-'1.Inputs'!$D$40)*(1+'1.Inputs'!$D$41))*(1+$G37)^(4-1))-(('1.Inputs'!$D$37*12*IF(4=1,'1.Inputs'!$D$38,IF(4=2,'1.Inputs'!$D$39,$E37)))/(1-'1.Inputs'!$D$42)*$D37*(1+$G37)^(4-1))-('1.Inputs'!$D$37*12*IF(4=1,'1.Inputs'!$D$38,IF(4=2,'1.Inputs'!$D$39,$E37)))*'1.Inputs'!$D$43*(1+$G37)^(4-1)-'1.Inputs'!$D$44*(1+$G37)^(4-1)-('1.Inputs'!$D$20/'1.Inputs'!$D$27+'1.Inputs'!$D$23/'1.Inputs'!$D$28))))*'1.Inputs'!$D$53</f>
        <v>688515718.90327549</v>
      </c>
      <c r="AG37" s="36">
        <f ca="1">W37-AG$13-AG$14+MIN(AG$13,MAX(0,((('1.Inputs'!$D$37*12*IF(5=1,'1.Inputs'!$D$38,IF(5=2,'1.Inputs'!$D$39,$E37)))*$F37*(('1.Inputs'!$D$40)+(1-'1.Inputs'!$D$40)*(1+'1.Inputs'!$D$41))*(1+$G37)^(5-1))-(('1.Inputs'!$D$37*12*IF(5=1,'1.Inputs'!$D$38,IF(5=2,'1.Inputs'!$D$39,$E37)))/(1-'1.Inputs'!$D$42)*$D37*(1+$G37)^(5-1))-('1.Inputs'!$D$37*12*IF(5=1,'1.Inputs'!$D$38,IF(5=2,'1.Inputs'!$D$39,$E37)))*'1.Inputs'!$D$43*(1+$G37)^(5-1)-'1.Inputs'!$D$44*(1+$G37)^(5-1)-('1.Inputs'!$D$20/'1.Inputs'!$D$27+'1.Inputs'!$D$23/'1.Inputs'!$D$28))))*'1.Inputs'!$D$53</f>
        <v>749872932.98835874</v>
      </c>
      <c r="AH37" s="36">
        <f ca="1">X37-AH$13-AH$14+MIN(AH$13,MAX(0,((('1.Inputs'!$D$37*12*IF(6=1,'1.Inputs'!$D$38,IF(6=2,'1.Inputs'!$D$39,$E37)))*$F37*(('1.Inputs'!$D$40)+(1-'1.Inputs'!$D$40)*(1+'1.Inputs'!$D$41))*(1+$G37)^(6-1))-(('1.Inputs'!$D$37*12*IF(6=1,'1.Inputs'!$D$38,IF(6=2,'1.Inputs'!$D$39,$E37)))/(1-'1.Inputs'!$D$42)*$D37*(1+$G37)^(6-1))-('1.Inputs'!$D$37*12*IF(6=1,'1.Inputs'!$D$38,IF(6=2,'1.Inputs'!$D$39,$E37)))*'1.Inputs'!$D$43*(1+$G37)^(6-1)-'1.Inputs'!$D$44*(1+$G37)^(6-1)-('1.Inputs'!$D$20/'1.Inputs'!$D$27+'1.Inputs'!$D$23/'1.Inputs'!$D$28))))*'1.Inputs'!$D$53</f>
        <v>813074763.18545175</v>
      </c>
      <c r="AI37" s="36">
        <f ca="1">Y37-AI$13-AI$14+MIN(AI$13,MAX(0,((('1.Inputs'!$D$37*12*IF(7=1,'1.Inputs'!$D$38,IF(7=2,'1.Inputs'!$D$39,$E37)))*$F37*(('1.Inputs'!$D$40)+(1-'1.Inputs'!$D$40)*(1+'1.Inputs'!$D$41))*(1+$G37)^(7-1))-(('1.Inputs'!$D$37*12*IF(7=1,'1.Inputs'!$D$38,IF(7=2,'1.Inputs'!$D$39,$E37)))/(1-'1.Inputs'!$D$42)*$D37*(1+$G37)^(7-1))-('1.Inputs'!$D$37*12*IF(7=1,'1.Inputs'!$D$38,IF(7=2,'1.Inputs'!$D$39,$E37)))*'1.Inputs'!$D$43*(1+$G37)^(7-1)-'1.Inputs'!$D$44*(1+$G37)^(7-1)-('1.Inputs'!$D$20/'1.Inputs'!$D$27+'1.Inputs'!$D$23/'1.Inputs'!$D$28))))*'1.Inputs'!$D$53</f>
        <v>878201898.89497781</v>
      </c>
      <c r="AJ37" s="36">
        <f ca="1">Z37-AJ$13-AJ$14+MIN(AJ$13,MAX(0,((('1.Inputs'!$D$37*12*IF(8=1,'1.Inputs'!$D$38,IF(8=2,'1.Inputs'!$D$39,$E37)))*$F37*(('1.Inputs'!$D$40)+(1-'1.Inputs'!$D$40)*(1+'1.Inputs'!$D$41))*(1+$G37)^(8-1))-(('1.Inputs'!$D$37*12*IF(8=1,'1.Inputs'!$D$38,IF(8=2,'1.Inputs'!$D$39,$E37)))/(1-'1.Inputs'!$D$42)*$D37*(1+$G37)^(8-1))-('1.Inputs'!$D$37*12*IF(8=1,'1.Inputs'!$D$38,IF(8=2,'1.Inputs'!$D$39,$E37)))*'1.Inputs'!$D$43*(1+$G37)^(8-1)-'1.Inputs'!$D$44*(1+$G37)^(8-1)-('1.Inputs'!$D$20/'1.Inputs'!$D$27+'1.Inputs'!$D$23/'1.Inputs'!$D$28))))*'1.Inputs'!$D$53</f>
        <v>1191338559.1294487</v>
      </c>
      <c r="AK37" s="36">
        <f ca="1">AA37-AK$13-AK$14+MIN(AK$13,MAX(0,((('1.Inputs'!$D$37*12*IF(9=1,'1.Inputs'!$D$38,IF(9=2,'1.Inputs'!$D$39,$E37)))*$F37*(('1.Inputs'!$D$40)+(1-'1.Inputs'!$D$40)*(1+'1.Inputs'!$D$41))*(1+$G37)^(9-1))-(('1.Inputs'!$D$37*12*IF(9=1,'1.Inputs'!$D$38,IF(9=2,'1.Inputs'!$D$39,$E37)))/(1-'1.Inputs'!$D$42)*$D37*(1+$G37)^(9-1))-('1.Inputs'!$D$37*12*IF(9=1,'1.Inputs'!$D$38,IF(9=2,'1.Inputs'!$D$39,$E37)))*'1.Inputs'!$D$43*(1+$G37)^(9-1)-'1.Inputs'!$D$44*(1+$G37)^(9-1)-('1.Inputs'!$D$20/'1.Inputs'!$D$27+'1.Inputs'!$D$23/'1.Inputs'!$D$28))))*'1.Inputs'!$D$53</f>
        <v>1241384646.9099822</v>
      </c>
      <c r="AL37" s="36">
        <f ca="1">AB37-AL$13-AL$14+MIN(AL$13,MAX(0,((('1.Inputs'!$D$37*12*IF(10=1,'1.Inputs'!$D$38,IF(10=2,'1.Inputs'!$D$39,$E37)))*$F37*(('1.Inputs'!$D$40)+(1-'1.Inputs'!$D$40)*(1+'1.Inputs'!$D$41))*(1+$G37)^(10-1))-(('1.Inputs'!$D$37*12*IF(10=1,'1.Inputs'!$D$38,IF(10=2,'1.Inputs'!$D$39,$E37)))/(1-'1.Inputs'!$D$42)*$D37*(1+$G37)^(10-1))-('1.Inputs'!$D$37*12*IF(10=1,'1.Inputs'!$D$38,IF(10=2,'1.Inputs'!$D$39,$E37)))*'1.Inputs'!$D$43*(1+$G37)^(10-1)-'1.Inputs'!$D$44*(1+$G37)^(10-1)-('1.Inputs'!$D$20/'1.Inputs'!$D$27+'1.Inputs'!$D$23/'1.Inputs'!$D$28))))*'1.Inputs'!$D$53+'1.Inputs'!$D$35</f>
        <v>4749465111.8193989</v>
      </c>
      <c r="AM37" s="48">
        <f ca="1">R37+NPV('1.Inputs'!$D$55,S37:AB37)</f>
        <v>2949793727.978343</v>
      </c>
      <c r="AN37" s="48">
        <f ca="1">-('1.Inputs'!$D$24*(1-'1.Inputs'!$D$31)+'1.Inputs'!$D$35)+NPV('1.Inputs'!$D$54,AC37:AL37)</f>
        <v>1145667105.4092522</v>
      </c>
      <c r="AO37" s="36">
        <f t="shared" ca="1" si="5"/>
        <v>-2.9954537068939628</v>
      </c>
      <c r="AP37" s="36">
        <f t="shared" ca="1" si="6"/>
        <v>1.9249735267460382</v>
      </c>
      <c r="AQ37" s="36">
        <f ca="1">'1.Inputs'!$D$35+MIN(SUM($AC37:AC37),SUM($AC37:AD37),SUM($AC37:AE37),SUM($AC37:AF37),SUM($AC37:AG37),SUM($AC37:AH37),SUM($AC37:AI37),SUM($AC37:AJ37),SUM($AC37:AK37),SUM($AC37:AL37))</f>
        <v>261931032.86245108</v>
      </c>
      <c r="AR37" s="36">
        <f ca="1">IF(AP37&lt;'1.Inputs'!$D$57,1,0)</f>
        <v>0</v>
      </c>
      <c r="AS37" s="36">
        <f t="shared" ca="1" si="7"/>
        <v>0</v>
      </c>
      <c r="AV37" s="52">
        <f ca="1">BE30+4*BE32</f>
        <v>-443301308.15718985</v>
      </c>
      <c r="AW37" s="52">
        <f ca="1">BE30+5*BE32</f>
        <v>500084192.23789597</v>
      </c>
      <c r="AX37" s="30">
        <f ca="1">SUMPRODUCT((AM16:AM515&gt;=AV37)*(AM16:AM515&lt;AW37))</f>
        <v>66</v>
      </c>
      <c r="AY37" s="54" t="str">
        <f ca="1">REPT("█",ROUND(AX37/COUNT(AM16:AM515)*120,0))</f>
        <v>████████████████</v>
      </c>
    </row>
    <row r="38" spans="2:55" ht="15" customHeight="1" x14ac:dyDescent="0.25">
      <c r="B38" s="36">
        <v>23</v>
      </c>
      <c r="C38" s="36">
        <f t="shared" ca="1" si="0"/>
        <v>0.55278669134139735</v>
      </c>
      <c r="D38" s="36">
        <f t="shared" ca="1" si="1"/>
        <v>18441.096030303219</v>
      </c>
      <c r="E38" s="47">
        <f t="shared" ca="1" si="2"/>
        <v>0.83506280322230142</v>
      </c>
      <c r="F38" s="36">
        <f t="shared" ca="1" si="3"/>
        <v>30527.602661965964</v>
      </c>
      <c r="G38" s="36">
        <f t="shared" ca="1" si="4"/>
        <v>5.7852619361852119E-2</v>
      </c>
      <c r="H38" s="36">
        <f ca="1">((('1.Inputs'!$D$37*12*IF(1=1,'1.Inputs'!$D$38,IF(1=2,'1.Inputs'!$D$39,$E38)))*$F38*(('1.Inputs'!$D$40)+(1-'1.Inputs'!$D$40)*(1+'1.Inputs'!$D$41))*(1+$G38)^(1-1))*'1.Inputs'!$D$47+(('1.Inputs'!$D$37*12*IF(1=1,'1.Inputs'!$D$38,IF(1=2,'1.Inputs'!$D$39,$E38)))/(1-'1.Inputs'!$D$42)*$D38*(1+$G38)^(1-1))*('1.Inputs'!$D$48-'1.Inputs'!$D$49))/'1.Inputs'!$D$51</f>
        <v>805422287.92847633</v>
      </c>
      <c r="I38" s="36">
        <f ca="1">((('1.Inputs'!$D$37*12*IF(2=1,'1.Inputs'!$D$38,IF(2=2,'1.Inputs'!$D$39,$E38)))*$F38*(('1.Inputs'!$D$40)+(1-'1.Inputs'!$D$40)*(1+'1.Inputs'!$D$41))*(1+$G38)^(2-1))*'1.Inputs'!$D$47+(('1.Inputs'!$D$37*12*IF(2=1,'1.Inputs'!$D$38,IF(2=2,'1.Inputs'!$D$39,$E38)))/(1-'1.Inputs'!$D$42)*$D38*(1+$G38)^(2-1))*('1.Inputs'!$D$48-'1.Inputs'!$D$49))/'1.Inputs'!$D$51</f>
        <v>1192825307.7685761</v>
      </c>
      <c r="J38" s="36">
        <f ca="1">((('1.Inputs'!$D$37*12*IF(3=1,'1.Inputs'!$D$38,IF(3=2,'1.Inputs'!$D$39,$E38)))*$F38*(('1.Inputs'!$D$40)+(1-'1.Inputs'!$D$40)*(1+'1.Inputs'!$D$41))*(1+$G38)^(3-1))*'1.Inputs'!$D$47+(('1.Inputs'!$D$37*12*IF(3=1,'1.Inputs'!$D$38,IF(3=2,'1.Inputs'!$D$39,$E38)))/(1-'1.Inputs'!$D$42)*$D38*(1+$G38)^(3-1))*('1.Inputs'!$D$48-'1.Inputs'!$D$49))/'1.Inputs'!$D$51</f>
        <v>1505300166.2607954</v>
      </c>
      <c r="K38" s="36">
        <f ca="1">((('1.Inputs'!$D$37*12*IF(4=1,'1.Inputs'!$D$38,IF(4=2,'1.Inputs'!$D$39,$E38)))*$F38*(('1.Inputs'!$D$40)+(1-'1.Inputs'!$D$40)*(1+'1.Inputs'!$D$41))*(1+$G38)^(4-1))*'1.Inputs'!$D$47+(('1.Inputs'!$D$37*12*IF(4=1,'1.Inputs'!$D$38,IF(4=2,'1.Inputs'!$D$39,$E38)))/(1-'1.Inputs'!$D$42)*$D38*(1+$G38)^(4-1))*('1.Inputs'!$D$48-'1.Inputs'!$D$49))/'1.Inputs'!$D$51</f>
        <v>1592385723.8048136</v>
      </c>
      <c r="L38" s="36">
        <f ca="1">((('1.Inputs'!$D$37*12*IF(5=1,'1.Inputs'!$D$38,IF(5=2,'1.Inputs'!$D$39,$E38)))*$F38*(('1.Inputs'!$D$40)+(1-'1.Inputs'!$D$40)*(1+'1.Inputs'!$D$41))*(1+$G38)^(5-1))*'1.Inputs'!$D$47+(('1.Inputs'!$D$37*12*IF(5=1,'1.Inputs'!$D$38,IF(5=2,'1.Inputs'!$D$39,$E38)))/(1-'1.Inputs'!$D$42)*$D38*(1+$G38)^(5-1))*('1.Inputs'!$D$48-'1.Inputs'!$D$49))/'1.Inputs'!$D$51</f>
        <v>1684509408.9613409</v>
      </c>
      <c r="M38" s="36">
        <f ca="1">((('1.Inputs'!$D$37*12*IF(6=1,'1.Inputs'!$D$38,IF(6=2,'1.Inputs'!$D$39,$E38)))*$F38*(('1.Inputs'!$D$40)+(1-'1.Inputs'!$D$40)*(1+'1.Inputs'!$D$41))*(1+$G38)^(6-1))*'1.Inputs'!$D$47+(('1.Inputs'!$D$37*12*IF(6=1,'1.Inputs'!$D$38,IF(6=2,'1.Inputs'!$D$39,$E38)))/(1-'1.Inputs'!$D$42)*$D38*(1+$G38)^(6-1))*('1.Inputs'!$D$48-'1.Inputs'!$D$49))/'1.Inputs'!$D$51</f>
        <v>1781962690.6094401</v>
      </c>
      <c r="N38" s="36">
        <f ca="1">((('1.Inputs'!$D$37*12*IF(7=1,'1.Inputs'!$D$38,IF(7=2,'1.Inputs'!$D$39,$E38)))*$F38*(('1.Inputs'!$D$40)+(1-'1.Inputs'!$D$40)*(1+'1.Inputs'!$D$41))*(1+$G38)^(7-1))*'1.Inputs'!$D$47+(('1.Inputs'!$D$37*12*IF(7=1,'1.Inputs'!$D$38,IF(7=2,'1.Inputs'!$D$39,$E38)))/(1-'1.Inputs'!$D$42)*$D38*(1+$G38)^(7-1))*('1.Inputs'!$D$48-'1.Inputs'!$D$49))/'1.Inputs'!$D$51</f>
        <v>1885053899.8662896</v>
      </c>
      <c r="O38" s="36">
        <f ca="1">((('1.Inputs'!$D$37*12*IF(8=1,'1.Inputs'!$D$38,IF(8=2,'1.Inputs'!$D$39,$E38)))*$F38*(('1.Inputs'!$D$40)+(1-'1.Inputs'!$D$40)*(1+'1.Inputs'!$D$41))*(1+$G38)^(8-1))*'1.Inputs'!$D$47+(('1.Inputs'!$D$37*12*IF(8=1,'1.Inputs'!$D$38,IF(8=2,'1.Inputs'!$D$39,$E38)))/(1-'1.Inputs'!$D$42)*$D38*(1+$G38)^(8-1))*('1.Inputs'!$D$48-'1.Inputs'!$D$49))/'1.Inputs'!$D$51</f>
        <v>1994109205.6118286</v>
      </c>
      <c r="P38" s="36">
        <f ca="1">((('1.Inputs'!$D$37*12*IF(9=1,'1.Inputs'!$D$38,IF(9=2,'1.Inputs'!$D$39,$E38)))*$F38*(('1.Inputs'!$D$40)+(1-'1.Inputs'!$D$40)*(1+'1.Inputs'!$D$41))*(1+$G38)^(9-1))*'1.Inputs'!$D$47+(('1.Inputs'!$D$37*12*IF(9=1,'1.Inputs'!$D$38,IF(9=2,'1.Inputs'!$D$39,$E38)))/(1-'1.Inputs'!$D$42)*$D38*(1+$G38)^(9-1))*('1.Inputs'!$D$48-'1.Inputs'!$D$49))/'1.Inputs'!$D$51</f>
        <v>2109473646.4500549</v>
      </c>
      <c r="Q38" s="36">
        <f ca="1">((('1.Inputs'!$D$37*12*IF(10=1,'1.Inputs'!$D$38,IF(10=2,'1.Inputs'!$D$39,$E38)))*$F38*(('1.Inputs'!$D$40)+(1-'1.Inputs'!$D$40)*(1+'1.Inputs'!$D$41))*(1+$G38)^(10-1))*'1.Inputs'!$D$47+(('1.Inputs'!$D$37*12*IF(10=1,'1.Inputs'!$D$38,IF(10=2,'1.Inputs'!$D$39,$E38)))/(1-'1.Inputs'!$D$42)*$D38*(1+$G38)^(10-1))*('1.Inputs'!$D$48-'1.Inputs'!$D$49))/'1.Inputs'!$D$51</f>
        <v>2231512222.3719878</v>
      </c>
      <c r="R38" s="36">
        <f>-'1.Inputs'!$D$24</f>
        <v>-2050000000</v>
      </c>
      <c r="S38" s="36">
        <f ca="1">((('1.Inputs'!$D$37*12*IF(1=1,'1.Inputs'!$D$38,IF(1=2,'1.Inputs'!$D$39,$E38)))*$F38*(('1.Inputs'!$D$40)+(1-'1.Inputs'!$D$40)*(1+'1.Inputs'!$D$41))*(1+$G38)^(1-1))-(('1.Inputs'!$D$37*12*IF(1=1,'1.Inputs'!$D$38,IF(1=2,'1.Inputs'!$D$39,$E38)))/(1-'1.Inputs'!$D$42)*$D38*(1+$G38)^(1-1))-('1.Inputs'!$D$37*12*IF(1=1,'1.Inputs'!$D$38,IF(1=2,'1.Inputs'!$D$39,$E38)))*'1.Inputs'!$D$43*(1+$G38)^(1-1)-'1.Inputs'!$D$44*(1+$G38)^(1-1)-('1.Inputs'!$D$20/'1.Inputs'!$D$27+'1.Inputs'!$D$23/'1.Inputs'!$D$28))-MAX(0,((('1.Inputs'!$D$37*12*IF(1=1,'1.Inputs'!$D$38,IF(1=2,'1.Inputs'!$D$39,$E38)))*$F38*(('1.Inputs'!$D$40)+(1-'1.Inputs'!$D$40)*(1+'1.Inputs'!$D$41))*(1+$G38)^(1-1))-(('1.Inputs'!$D$37*12*IF(1=1,'1.Inputs'!$D$38,IF(1=2,'1.Inputs'!$D$39,$E38)))/(1-'1.Inputs'!$D$42)*$D38*(1+$G38)^(1-1))-('1.Inputs'!$D$37*12*IF(1=1,'1.Inputs'!$D$38,IF(1=2,'1.Inputs'!$D$39,$E38)))*'1.Inputs'!$D$43*(1+$G38)^(1-1)-'1.Inputs'!$D$44*(1+$G38)^(1-1)-('1.Inputs'!$D$20/'1.Inputs'!$D$27+'1.Inputs'!$D$23/'1.Inputs'!$D$28)))*'1.Inputs'!$D$53+('1.Inputs'!$D$20/'1.Inputs'!$D$27+'1.Inputs'!$D$23/'1.Inputs'!$D$28)-H38</f>
        <v>-488316661.29347259</v>
      </c>
      <c r="T38" s="36">
        <f ca="1">((('1.Inputs'!$D$37*12*IF(2=1,'1.Inputs'!$D$38,IF(2=2,'1.Inputs'!$D$39,$E38)))*$F38*(('1.Inputs'!$D$40)+(1-'1.Inputs'!$D$40)*(1+'1.Inputs'!$D$41))*(1+$G38)^(2-1))-(('1.Inputs'!$D$37*12*IF(2=1,'1.Inputs'!$D$38,IF(2=2,'1.Inputs'!$D$39,$E38)))/(1-'1.Inputs'!$D$42)*$D38*(1+$G38)^(2-1))-('1.Inputs'!$D$37*12*IF(2=1,'1.Inputs'!$D$38,IF(2=2,'1.Inputs'!$D$39,$E38)))*'1.Inputs'!$D$43*(1+$G38)^(2-1)-'1.Inputs'!$D$44*(1+$G38)^(2-1)-('1.Inputs'!$D$20/'1.Inputs'!$D$27+'1.Inputs'!$D$23/'1.Inputs'!$D$28))-MAX(0,((('1.Inputs'!$D$37*12*IF(2=1,'1.Inputs'!$D$38,IF(2=2,'1.Inputs'!$D$39,$E38)))*$F38*(('1.Inputs'!$D$40)+(1-'1.Inputs'!$D$40)*(1+'1.Inputs'!$D$41))*(1+$G38)^(2-1))-(('1.Inputs'!$D$37*12*IF(2=1,'1.Inputs'!$D$38,IF(2=2,'1.Inputs'!$D$39,$E38)))/(1-'1.Inputs'!$D$42)*$D38*(1+$G38)^(2-1))-('1.Inputs'!$D$37*12*IF(2=1,'1.Inputs'!$D$38,IF(2=2,'1.Inputs'!$D$39,$E38)))*'1.Inputs'!$D$43*(1+$G38)^(2-1)-'1.Inputs'!$D$44*(1+$G38)^(2-1)-('1.Inputs'!$D$20/'1.Inputs'!$D$27+'1.Inputs'!$D$23/'1.Inputs'!$D$28)))*'1.Inputs'!$D$53+('1.Inputs'!$D$20/'1.Inputs'!$D$27+'1.Inputs'!$D$23/'1.Inputs'!$D$28)-(I38-H38)</f>
        <v>307038967.17009616</v>
      </c>
      <c r="U38" s="36">
        <f ca="1">((('1.Inputs'!$D$37*12*IF(3=1,'1.Inputs'!$D$38,IF(3=2,'1.Inputs'!$D$39,$E38)))*$F38*(('1.Inputs'!$D$40)+(1-'1.Inputs'!$D$40)*(1+'1.Inputs'!$D$41))*(1+$G38)^(3-1))-(('1.Inputs'!$D$37*12*IF(3=1,'1.Inputs'!$D$38,IF(3=2,'1.Inputs'!$D$39,$E38)))/(1-'1.Inputs'!$D$42)*$D38*(1+$G38)^(3-1))-('1.Inputs'!$D$37*12*IF(3=1,'1.Inputs'!$D$38,IF(3=2,'1.Inputs'!$D$39,$E38)))*'1.Inputs'!$D$43*(1+$G38)^(3-1)-'1.Inputs'!$D$44*(1+$G38)^(3-1)-('1.Inputs'!$D$20/'1.Inputs'!$D$27+'1.Inputs'!$D$23/'1.Inputs'!$D$28))-MAX(0,((('1.Inputs'!$D$37*12*IF(3=1,'1.Inputs'!$D$38,IF(3=2,'1.Inputs'!$D$39,$E38)))*$F38*(('1.Inputs'!$D$40)+(1-'1.Inputs'!$D$40)*(1+'1.Inputs'!$D$41))*(1+$G38)^(3-1))-(('1.Inputs'!$D$37*12*IF(3=1,'1.Inputs'!$D$38,IF(3=2,'1.Inputs'!$D$39,$E38)))/(1-'1.Inputs'!$D$42)*$D38*(1+$G38)^(3-1))-('1.Inputs'!$D$37*12*IF(3=1,'1.Inputs'!$D$38,IF(3=2,'1.Inputs'!$D$39,$E38)))*'1.Inputs'!$D$43*(1+$G38)^(3-1)-'1.Inputs'!$D$44*(1+$G38)^(3-1)-('1.Inputs'!$D$20/'1.Inputs'!$D$27+'1.Inputs'!$D$23/'1.Inputs'!$D$28)))*'1.Inputs'!$D$53+('1.Inputs'!$D$20/'1.Inputs'!$D$27+'1.Inputs'!$D$23/'1.Inputs'!$D$28)-(J38-I38)</f>
        <v>677818609.4116652</v>
      </c>
      <c r="V38" s="36">
        <f ca="1">((('1.Inputs'!$D$37*12*IF(4=1,'1.Inputs'!$D$38,IF(4=2,'1.Inputs'!$D$39,$E38)))*$F38*(('1.Inputs'!$D$40)+(1-'1.Inputs'!$D$40)*(1+'1.Inputs'!$D$41))*(1+$G38)^(4-1))-(('1.Inputs'!$D$37*12*IF(4=1,'1.Inputs'!$D$38,IF(4=2,'1.Inputs'!$D$39,$E38)))/(1-'1.Inputs'!$D$42)*$D38*(1+$G38)^(4-1))-('1.Inputs'!$D$37*12*IF(4=1,'1.Inputs'!$D$38,IF(4=2,'1.Inputs'!$D$39,$E38)))*'1.Inputs'!$D$43*(1+$G38)^(4-1)-'1.Inputs'!$D$44*(1+$G38)^(4-1)-('1.Inputs'!$D$20/'1.Inputs'!$D$27+'1.Inputs'!$D$23/'1.Inputs'!$D$28))-MAX(0,((('1.Inputs'!$D$37*12*IF(4=1,'1.Inputs'!$D$38,IF(4=2,'1.Inputs'!$D$39,$E38)))*$F38*(('1.Inputs'!$D$40)+(1-'1.Inputs'!$D$40)*(1+'1.Inputs'!$D$41))*(1+$G38)^(4-1))-(('1.Inputs'!$D$37*12*IF(4=1,'1.Inputs'!$D$38,IF(4=2,'1.Inputs'!$D$39,$E38)))/(1-'1.Inputs'!$D$42)*$D38*(1+$G38)^(4-1))-('1.Inputs'!$D$37*12*IF(4=1,'1.Inputs'!$D$38,IF(4=2,'1.Inputs'!$D$39,$E38)))*'1.Inputs'!$D$43*(1+$G38)^(4-1)-'1.Inputs'!$D$44*(1+$G38)^(4-1)-('1.Inputs'!$D$20/'1.Inputs'!$D$27+'1.Inputs'!$D$23/'1.Inputs'!$D$28)))*'1.Inputs'!$D$53+('1.Inputs'!$D$20/'1.Inputs'!$D$27+'1.Inputs'!$D$23/'1.Inputs'!$D$28)-(K38-J38)</f>
        <v>957765445.15019107</v>
      </c>
      <c r="W38" s="36">
        <f ca="1">((('1.Inputs'!$D$37*12*IF(5=1,'1.Inputs'!$D$38,IF(5=2,'1.Inputs'!$D$39,$E38)))*$F38*(('1.Inputs'!$D$40)+(1-'1.Inputs'!$D$40)*(1+'1.Inputs'!$D$41))*(1+$G38)^(5-1))-(('1.Inputs'!$D$37*12*IF(5=1,'1.Inputs'!$D$38,IF(5=2,'1.Inputs'!$D$39,$E38)))/(1-'1.Inputs'!$D$42)*$D38*(1+$G38)^(5-1))-('1.Inputs'!$D$37*12*IF(5=1,'1.Inputs'!$D$38,IF(5=2,'1.Inputs'!$D$39,$E38)))*'1.Inputs'!$D$43*(1+$G38)^(5-1)-'1.Inputs'!$D$44*(1+$G38)^(5-1)-('1.Inputs'!$D$20/'1.Inputs'!$D$27+'1.Inputs'!$D$23/'1.Inputs'!$D$28))-MAX(0,((('1.Inputs'!$D$37*12*IF(5=1,'1.Inputs'!$D$38,IF(5=2,'1.Inputs'!$D$39,$E38)))*$F38*(('1.Inputs'!$D$40)+(1-'1.Inputs'!$D$40)*(1+'1.Inputs'!$D$41))*(1+$G38)^(5-1))-(('1.Inputs'!$D$37*12*IF(5=1,'1.Inputs'!$D$38,IF(5=2,'1.Inputs'!$D$39,$E38)))/(1-'1.Inputs'!$D$42)*$D38*(1+$G38)^(5-1))-('1.Inputs'!$D$37*12*IF(5=1,'1.Inputs'!$D$38,IF(5=2,'1.Inputs'!$D$39,$E38)))*'1.Inputs'!$D$43*(1+$G38)^(5-1)-'1.Inputs'!$D$44*(1+$G38)^(5-1)-('1.Inputs'!$D$20/'1.Inputs'!$D$27+'1.Inputs'!$D$23/'1.Inputs'!$D$28)))*'1.Inputs'!$D$53+('1.Inputs'!$D$20/'1.Inputs'!$D$27+'1.Inputs'!$D$23/'1.Inputs'!$D$28)-(L38-K38)</f>
        <v>1010441148.6215513</v>
      </c>
      <c r="X38" s="36">
        <f ca="1">((('1.Inputs'!$D$37*12*IF(6=1,'1.Inputs'!$D$38,IF(6=2,'1.Inputs'!$D$39,$E38)))*$F38*(('1.Inputs'!$D$40)+(1-'1.Inputs'!$D$40)*(1+'1.Inputs'!$D$41))*(1+$G38)^(6-1))-(('1.Inputs'!$D$37*12*IF(6=1,'1.Inputs'!$D$38,IF(6=2,'1.Inputs'!$D$39,$E38)))/(1-'1.Inputs'!$D$42)*$D38*(1+$G38)^(6-1))-('1.Inputs'!$D$37*12*IF(6=1,'1.Inputs'!$D$38,IF(6=2,'1.Inputs'!$D$39,$E38)))*'1.Inputs'!$D$43*(1+$G38)^(6-1)-'1.Inputs'!$D$44*(1+$G38)^(6-1)-('1.Inputs'!$D$20/'1.Inputs'!$D$27+'1.Inputs'!$D$23/'1.Inputs'!$D$28))-MAX(0,((('1.Inputs'!$D$37*12*IF(6=1,'1.Inputs'!$D$38,IF(6=2,'1.Inputs'!$D$39,$E38)))*$F38*(('1.Inputs'!$D$40)+(1-'1.Inputs'!$D$40)*(1+'1.Inputs'!$D$41))*(1+$G38)^(6-1))-(('1.Inputs'!$D$37*12*IF(6=1,'1.Inputs'!$D$38,IF(6=2,'1.Inputs'!$D$39,$E38)))/(1-'1.Inputs'!$D$42)*$D38*(1+$G38)^(6-1))-('1.Inputs'!$D$37*12*IF(6=1,'1.Inputs'!$D$38,IF(6=2,'1.Inputs'!$D$39,$E38)))*'1.Inputs'!$D$43*(1+$G38)^(6-1)-'1.Inputs'!$D$44*(1+$G38)^(6-1)-('1.Inputs'!$D$20/'1.Inputs'!$D$27+'1.Inputs'!$D$23/'1.Inputs'!$D$28)))*'1.Inputs'!$D$53+('1.Inputs'!$D$20/'1.Inputs'!$D$27+'1.Inputs'!$D$23/'1.Inputs'!$D$28)-(M38-L38)</f>
        <v>1066164279.5154598</v>
      </c>
      <c r="Y38" s="36">
        <f ca="1">((('1.Inputs'!$D$37*12*IF(7=1,'1.Inputs'!$D$38,IF(7=2,'1.Inputs'!$D$39,$E38)))*$F38*(('1.Inputs'!$D$40)+(1-'1.Inputs'!$D$40)*(1+'1.Inputs'!$D$41))*(1+$G38)^(7-1))-(('1.Inputs'!$D$37*12*IF(7=1,'1.Inputs'!$D$38,IF(7=2,'1.Inputs'!$D$39,$E38)))/(1-'1.Inputs'!$D$42)*$D38*(1+$G38)^(7-1))-('1.Inputs'!$D$37*12*IF(7=1,'1.Inputs'!$D$38,IF(7=2,'1.Inputs'!$D$39,$E38)))*'1.Inputs'!$D$43*(1+$G38)^(7-1)-'1.Inputs'!$D$44*(1+$G38)^(7-1)-('1.Inputs'!$D$20/'1.Inputs'!$D$27+'1.Inputs'!$D$23/'1.Inputs'!$D$28))-MAX(0,((('1.Inputs'!$D$37*12*IF(7=1,'1.Inputs'!$D$38,IF(7=2,'1.Inputs'!$D$39,$E38)))*$F38*(('1.Inputs'!$D$40)+(1-'1.Inputs'!$D$40)*(1+'1.Inputs'!$D$41))*(1+$G38)^(7-1))-(('1.Inputs'!$D$37*12*IF(7=1,'1.Inputs'!$D$38,IF(7=2,'1.Inputs'!$D$39,$E38)))/(1-'1.Inputs'!$D$42)*$D38*(1+$G38)^(7-1))-('1.Inputs'!$D$37*12*IF(7=1,'1.Inputs'!$D$38,IF(7=2,'1.Inputs'!$D$39,$E38)))*'1.Inputs'!$D$43*(1+$G38)^(7-1)-'1.Inputs'!$D$44*(1+$G38)^(7-1)-('1.Inputs'!$D$20/'1.Inputs'!$D$27+'1.Inputs'!$D$23/'1.Inputs'!$D$28)))*'1.Inputs'!$D$53+('1.Inputs'!$D$20/'1.Inputs'!$D$27+'1.Inputs'!$D$23/'1.Inputs'!$D$28)-(N38-M38)</f>
        <v>1125111139.4906242</v>
      </c>
      <c r="Z38" s="36">
        <f ca="1">((('1.Inputs'!$D$37*12*IF(8=1,'1.Inputs'!$D$38,IF(8=2,'1.Inputs'!$D$39,$E38)))*$F38*(('1.Inputs'!$D$40)+(1-'1.Inputs'!$D$40)*(1+'1.Inputs'!$D$41))*(1+$G38)^(8-1))-(('1.Inputs'!$D$37*12*IF(8=1,'1.Inputs'!$D$38,IF(8=2,'1.Inputs'!$D$39,$E38)))/(1-'1.Inputs'!$D$42)*$D38*(1+$G38)^(8-1))-('1.Inputs'!$D$37*12*IF(8=1,'1.Inputs'!$D$38,IF(8=2,'1.Inputs'!$D$39,$E38)))*'1.Inputs'!$D$43*(1+$G38)^(8-1)-'1.Inputs'!$D$44*(1+$G38)^(8-1)-('1.Inputs'!$D$20/'1.Inputs'!$D$27+'1.Inputs'!$D$23/'1.Inputs'!$D$28))-MAX(0,((('1.Inputs'!$D$37*12*IF(8=1,'1.Inputs'!$D$38,IF(8=2,'1.Inputs'!$D$39,$E38)))*$F38*(('1.Inputs'!$D$40)+(1-'1.Inputs'!$D$40)*(1+'1.Inputs'!$D$41))*(1+$G38)^(8-1))-(('1.Inputs'!$D$37*12*IF(8=1,'1.Inputs'!$D$38,IF(8=2,'1.Inputs'!$D$39,$E38)))/(1-'1.Inputs'!$D$42)*$D38*(1+$G38)^(8-1))-('1.Inputs'!$D$37*12*IF(8=1,'1.Inputs'!$D$38,IF(8=2,'1.Inputs'!$D$39,$E38)))*'1.Inputs'!$D$43*(1+$G38)^(8-1)-'1.Inputs'!$D$44*(1+$G38)^(8-1)-('1.Inputs'!$D$20/'1.Inputs'!$D$27+'1.Inputs'!$D$23/'1.Inputs'!$D$28)))*'1.Inputs'!$D$53+('1.Inputs'!$D$20/'1.Inputs'!$D$27+'1.Inputs'!$D$23/'1.Inputs'!$D$28)-(O38-N38)</f>
        <v>1187468229.7185066</v>
      </c>
      <c r="AA38" s="36">
        <f ca="1">((('1.Inputs'!$D$37*12*IF(9=1,'1.Inputs'!$D$38,IF(9=2,'1.Inputs'!$D$39,$E38)))*$F38*(('1.Inputs'!$D$40)+(1-'1.Inputs'!$D$40)*(1+'1.Inputs'!$D$41))*(1+$G38)^(9-1))-(('1.Inputs'!$D$37*12*IF(9=1,'1.Inputs'!$D$38,IF(9=2,'1.Inputs'!$D$39,$E38)))/(1-'1.Inputs'!$D$42)*$D38*(1+$G38)^(9-1))-('1.Inputs'!$D$37*12*IF(9=1,'1.Inputs'!$D$38,IF(9=2,'1.Inputs'!$D$39,$E38)))*'1.Inputs'!$D$43*(1+$G38)^(9-1)-'1.Inputs'!$D$44*(1+$G38)^(9-1)-('1.Inputs'!$D$20/'1.Inputs'!$D$27+'1.Inputs'!$D$23/'1.Inputs'!$D$28))-MAX(0,((('1.Inputs'!$D$37*12*IF(9=1,'1.Inputs'!$D$38,IF(9=2,'1.Inputs'!$D$39,$E38)))*$F38*(('1.Inputs'!$D$40)+(1-'1.Inputs'!$D$40)*(1+'1.Inputs'!$D$41))*(1+$G38)^(9-1))-(('1.Inputs'!$D$37*12*IF(9=1,'1.Inputs'!$D$38,IF(9=2,'1.Inputs'!$D$39,$E38)))/(1-'1.Inputs'!$D$42)*$D38*(1+$G38)^(9-1))-('1.Inputs'!$D$37*12*IF(9=1,'1.Inputs'!$D$38,IF(9=2,'1.Inputs'!$D$39,$E38)))*'1.Inputs'!$D$43*(1+$G38)^(9-1)-'1.Inputs'!$D$44*(1+$G38)^(9-1)-('1.Inputs'!$D$20/'1.Inputs'!$D$27+'1.Inputs'!$D$23/'1.Inputs'!$D$28)))*'1.Inputs'!$D$53+('1.Inputs'!$D$20/'1.Inputs'!$D$27+'1.Inputs'!$D$23/'1.Inputs'!$D$28)-(P38-O38)</f>
        <v>1253432840.9518569</v>
      </c>
      <c r="AB38" s="36">
        <f ca="1">((('1.Inputs'!$D$37*12*IF(10=1,'1.Inputs'!$D$38,IF(10=2,'1.Inputs'!$D$39,$E38)))*$F38*(('1.Inputs'!$D$40)+(1-'1.Inputs'!$D$40)*(1+'1.Inputs'!$D$41))*(1+$G38)^(10-1))-(('1.Inputs'!$D$37*12*IF(10=1,'1.Inputs'!$D$38,IF(10=2,'1.Inputs'!$D$39,$E38)))/(1-'1.Inputs'!$D$42)*$D38*(1+$G38)^(10-1))-('1.Inputs'!$D$37*12*IF(10=1,'1.Inputs'!$D$38,IF(10=2,'1.Inputs'!$D$39,$E38)))*'1.Inputs'!$D$43*(1+$G38)^(10-1)-'1.Inputs'!$D$44*(1+$G38)^(10-1)-('1.Inputs'!$D$20/'1.Inputs'!$D$27+'1.Inputs'!$D$23/'1.Inputs'!$D$28))-MAX(0,((('1.Inputs'!$D$37*12*IF(10=1,'1.Inputs'!$D$38,IF(10=2,'1.Inputs'!$D$39,$E38)))*$F38*(('1.Inputs'!$D$40)+(1-'1.Inputs'!$D$40)*(1+'1.Inputs'!$D$41))*(1+$G38)^(10-1))-(('1.Inputs'!$D$37*12*IF(10=1,'1.Inputs'!$D$38,IF(10=2,'1.Inputs'!$D$39,$E38)))/(1-'1.Inputs'!$D$42)*$D38*(1+$G38)^(10-1))-('1.Inputs'!$D$37*12*IF(10=1,'1.Inputs'!$D$38,IF(10=2,'1.Inputs'!$D$39,$E38)))*'1.Inputs'!$D$43*(1+$G38)^(10-1)-'1.Inputs'!$D$44*(1+$G38)^(10-1)-('1.Inputs'!$D$20/'1.Inputs'!$D$27+'1.Inputs'!$D$23/'1.Inputs'!$D$28)))*'1.Inputs'!$D$53+('1.Inputs'!$D$20/'1.Inputs'!$D$27+'1.Inputs'!$D$23/'1.Inputs'!$D$28)-(Q38-P38)+(('1.Inputs'!$D$20+'1.Inputs'!$D$23-('1.Inputs'!$D$20/'1.Inputs'!$D$27+'1.Inputs'!$D$23/'1.Inputs'!$D$28)*'1.Inputs'!$D$10)*'1.Inputs'!$D$60+'1.Inputs'!$D$19*'1.Inputs'!$D$59+Q38)</f>
        <v>4254725900.1022286</v>
      </c>
      <c r="AC38" s="36">
        <f ca="1">S38-AC$13-AC$14+MIN(AC$13,MAX(0,((('1.Inputs'!$D$37*12*IF(1=1,'1.Inputs'!$D$38,IF(1=2,'1.Inputs'!$D$39,$E38)))*$F38*(('1.Inputs'!$D$40)+(1-'1.Inputs'!$D$40)*(1+'1.Inputs'!$D$41))*(1+$G38)^(1-1))-(('1.Inputs'!$D$37*12*IF(1=1,'1.Inputs'!$D$38,IF(1=2,'1.Inputs'!$D$39,$E38)))/(1-'1.Inputs'!$D$42)*$D38*(1+$G38)^(1-1))-('1.Inputs'!$D$37*12*IF(1=1,'1.Inputs'!$D$38,IF(1=2,'1.Inputs'!$D$39,$E38)))*'1.Inputs'!$D$43*(1+$G38)^(1-1)-'1.Inputs'!$D$44*(1+$G38)^(1-1)-('1.Inputs'!$D$20/'1.Inputs'!$D$27+'1.Inputs'!$D$23/'1.Inputs'!$D$28))))*'1.Inputs'!$D$53</f>
        <v>-584256661.29347253</v>
      </c>
      <c r="AD38" s="36">
        <f ca="1">T38-AD$13-AD$14+MIN(AD$13,MAX(0,((('1.Inputs'!$D$37*12*IF(2=1,'1.Inputs'!$D$38,IF(2=2,'1.Inputs'!$D$39,$E38)))*$F38*(('1.Inputs'!$D$40)+(1-'1.Inputs'!$D$40)*(1+'1.Inputs'!$D$41))*(1+$G38)^(2-1))-(('1.Inputs'!$D$37*12*IF(2=1,'1.Inputs'!$D$38,IF(2=2,'1.Inputs'!$D$39,$E38)))/(1-'1.Inputs'!$D$42)*$D38*(1+$G38)^(2-1))-('1.Inputs'!$D$37*12*IF(2=1,'1.Inputs'!$D$38,IF(2=2,'1.Inputs'!$D$39,$E38)))*'1.Inputs'!$D$43*(1+$G38)^(2-1)-'1.Inputs'!$D$44*(1+$G38)^(2-1)-('1.Inputs'!$D$20/'1.Inputs'!$D$27+'1.Inputs'!$D$23/'1.Inputs'!$D$28))))*'1.Inputs'!$D$53</f>
        <v>211098967.17009616</v>
      </c>
      <c r="AE38" s="36">
        <f ca="1">U38-AE$13-AE$14+MIN(AE$13,MAX(0,((('1.Inputs'!$D$37*12*IF(3=1,'1.Inputs'!$D$38,IF(3=2,'1.Inputs'!$D$39,$E38)))*$F38*(('1.Inputs'!$D$40)+(1-'1.Inputs'!$D$40)*(1+'1.Inputs'!$D$41))*(1+$G38)^(3-1))-(('1.Inputs'!$D$37*12*IF(3=1,'1.Inputs'!$D$38,IF(3=2,'1.Inputs'!$D$39,$E38)))/(1-'1.Inputs'!$D$42)*$D38*(1+$G38)^(3-1))-('1.Inputs'!$D$37*12*IF(3=1,'1.Inputs'!$D$38,IF(3=2,'1.Inputs'!$D$39,$E38)))*'1.Inputs'!$D$43*(1+$G38)^(3-1)-'1.Inputs'!$D$44*(1+$G38)^(3-1)-('1.Inputs'!$D$20/'1.Inputs'!$D$27+'1.Inputs'!$D$23/'1.Inputs'!$D$28))))*'1.Inputs'!$D$53</f>
        <v>335878609.4116652</v>
      </c>
      <c r="AF38" s="36">
        <f ca="1">V38-AF$13-AF$14+MIN(AF$13,MAX(0,((('1.Inputs'!$D$37*12*IF(4=1,'1.Inputs'!$D$38,IF(4=2,'1.Inputs'!$D$39,$E38)))*$F38*(('1.Inputs'!$D$40)+(1-'1.Inputs'!$D$40)*(1+'1.Inputs'!$D$41))*(1+$G38)^(4-1))-(('1.Inputs'!$D$37*12*IF(4=1,'1.Inputs'!$D$38,IF(4=2,'1.Inputs'!$D$39,$E38)))/(1-'1.Inputs'!$D$42)*$D38*(1+$G38)^(4-1))-('1.Inputs'!$D$37*12*IF(4=1,'1.Inputs'!$D$38,IF(4=2,'1.Inputs'!$D$39,$E38)))*'1.Inputs'!$D$43*(1+$G38)^(4-1)-'1.Inputs'!$D$44*(1+$G38)^(4-1)-('1.Inputs'!$D$20/'1.Inputs'!$D$27+'1.Inputs'!$D$23/'1.Inputs'!$D$28))))*'1.Inputs'!$D$53</f>
        <v>635013445.15019107</v>
      </c>
      <c r="AG38" s="36">
        <f ca="1">W38-AG$13-AG$14+MIN(AG$13,MAX(0,((('1.Inputs'!$D$37*12*IF(5=1,'1.Inputs'!$D$38,IF(5=2,'1.Inputs'!$D$39,$E38)))*$F38*(('1.Inputs'!$D$40)+(1-'1.Inputs'!$D$40)*(1+'1.Inputs'!$D$41))*(1+$G38)^(5-1))-(('1.Inputs'!$D$37*12*IF(5=1,'1.Inputs'!$D$38,IF(5=2,'1.Inputs'!$D$39,$E38)))/(1-'1.Inputs'!$D$42)*$D38*(1+$G38)^(5-1))-('1.Inputs'!$D$37*12*IF(5=1,'1.Inputs'!$D$38,IF(5=2,'1.Inputs'!$D$39,$E38)))*'1.Inputs'!$D$43*(1+$G38)^(5-1)-'1.Inputs'!$D$44*(1+$G38)^(5-1)-('1.Inputs'!$D$20/'1.Inputs'!$D$27+'1.Inputs'!$D$23/'1.Inputs'!$D$28))))*'1.Inputs'!$D$53</f>
        <v>706877148.62155128</v>
      </c>
      <c r="AH38" s="36">
        <f ca="1">X38-AH$13-AH$14+MIN(AH$13,MAX(0,((('1.Inputs'!$D$37*12*IF(6=1,'1.Inputs'!$D$38,IF(6=2,'1.Inputs'!$D$39,$E38)))*$F38*(('1.Inputs'!$D$40)+(1-'1.Inputs'!$D$40)*(1+'1.Inputs'!$D$41))*(1+$G38)^(6-1))-(('1.Inputs'!$D$37*12*IF(6=1,'1.Inputs'!$D$38,IF(6=2,'1.Inputs'!$D$39,$E38)))/(1-'1.Inputs'!$D$42)*$D38*(1+$G38)^(6-1))-('1.Inputs'!$D$37*12*IF(6=1,'1.Inputs'!$D$38,IF(6=2,'1.Inputs'!$D$39,$E38)))*'1.Inputs'!$D$43*(1+$G38)^(6-1)-'1.Inputs'!$D$44*(1+$G38)^(6-1)-('1.Inputs'!$D$20/'1.Inputs'!$D$27+'1.Inputs'!$D$23/'1.Inputs'!$D$28))))*'1.Inputs'!$D$53</f>
        <v>781788279.51545978</v>
      </c>
      <c r="AI38" s="36">
        <f ca="1">Y38-AI$13-AI$14+MIN(AI$13,MAX(0,((('1.Inputs'!$D$37*12*IF(7=1,'1.Inputs'!$D$38,IF(7=2,'1.Inputs'!$D$39,$E38)))*$F38*(('1.Inputs'!$D$40)+(1-'1.Inputs'!$D$40)*(1+'1.Inputs'!$D$41))*(1+$G38)^(7-1))-(('1.Inputs'!$D$37*12*IF(7=1,'1.Inputs'!$D$38,IF(7=2,'1.Inputs'!$D$39,$E38)))/(1-'1.Inputs'!$D$42)*$D38*(1+$G38)^(7-1))-('1.Inputs'!$D$37*12*IF(7=1,'1.Inputs'!$D$38,IF(7=2,'1.Inputs'!$D$39,$E38)))*'1.Inputs'!$D$43*(1+$G38)^(7-1)-'1.Inputs'!$D$44*(1+$G38)^(7-1)-('1.Inputs'!$D$20/'1.Inputs'!$D$27+'1.Inputs'!$D$23/'1.Inputs'!$D$28))))*'1.Inputs'!$D$53</f>
        <v>859923139.49062419</v>
      </c>
      <c r="AJ38" s="36">
        <f ca="1">Z38-AJ$13-AJ$14+MIN(AJ$13,MAX(0,((('1.Inputs'!$D$37*12*IF(8=1,'1.Inputs'!$D$38,IF(8=2,'1.Inputs'!$D$39,$E38)))*$F38*(('1.Inputs'!$D$40)+(1-'1.Inputs'!$D$40)*(1+'1.Inputs'!$D$41))*(1+$G38)^(8-1))-(('1.Inputs'!$D$37*12*IF(8=1,'1.Inputs'!$D$38,IF(8=2,'1.Inputs'!$D$39,$E38)))/(1-'1.Inputs'!$D$42)*$D38*(1+$G38)^(8-1))-('1.Inputs'!$D$37*12*IF(8=1,'1.Inputs'!$D$38,IF(8=2,'1.Inputs'!$D$39,$E38)))*'1.Inputs'!$D$43*(1+$G38)^(8-1)-'1.Inputs'!$D$44*(1+$G38)^(8-1)-('1.Inputs'!$D$20/'1.Inputs'!$D$27+'1.Inputs'!$D$23/'1.Inputs'!$D$28))))*'1.Inputs'!$D$53</f>
        <v>1187468229.7185066</v>
      </c>
      <c r="AK38" s="36">
        <f ca="1">AA38-AK$13-AK$14+MIN(AK$13,MAX(0,((('1.Inputs'!$D$37*12*IF(9=1,'1.Inputs'!$D$38,IF(9=2,'1.Inputs'!$D$39,$E38)))*$F38*(('1.Inputs'!$D$40)+(1-'1.Inputs'!$D$40)*(1+'1.Inputs'!$D$41))*(1+$G38)^(9-1))-(('1.Inputs'!$D$37*12*IF(9=1,'1.Inputs'!$D$38,IF(9=2,'1.Inputs'!$D$39,$E38)))/(1-'1.Inputs'!$D$42)*$D38*(1+$G38)^(9-1))-('1.Inputs'!$D$37*12*IF(9=1,'1.Inputs'!$D$38,IF(9=2,'1.Inputs'!$D$39,$E38)))*'1.Inputs'!$D$43*(1+$G38)^(9-1)-'1.Inputs'!$D$44*(1+$G38)^(9-1)-('1.Inputs'!$D$20/'1.Inputs'!$D$27+'1.Inputs'!$D$23/'1.Inputs'!$D$28))))*'1.Inputs'!$D$53</f>
        <v>1253432840.9518569</v>
      </c>
      <c r="AL38" s="36">
        <f ca="1">AB38-AL$13-AL$14+MIN(AL$13,MAX(0,((('1.Inputs'!$D$37*12*IF(10=1,'1.Inputs'!$D$38,IF(10=2,'1.Inputs'!$D$39,$E38)))*$F38*(('1.Inputs'!$D$40)+(1-'1.Inputs'!$D$40)*(1+'1.Inputs'!$D$41))*(1+$G38)^(10-1))-(('1.Inputs'!$D$37*12*IF(10=1,'1.Inputs'!$D$38,IF(10=2,'1.Inputs'!$D$39,$E38)))/(1-'1.Inputs'!$D$42)*$D38*(1+$G38)^(10-1))-('1.Inputs'!$D$37*12*IF(10=1,'1.Inputs'!$D$38,IF(10=2,'1.Inputs'!$D$39,$E38)))*'1.Inputs'!$D$43*(1+$G38)^(10-1)-'1.Inputs'!$D$44*(1+$G38)^(10-1)-('1.Inputs'!$D$20/'1.Inputs'!$D$27+'1.Inputs'!$D$23/'1.Inputs'!$D$28))))*'1.Inputs'!$D$53+'1.Inputs'!$D$35</f>
        <v>5054725900.1022282</v>
      </c>
      <c r="AM38" s="48">
        <f ca="1">R38+NPV('1.Inputs'!$D$55,S38:AB38)</f>
        <v>2811766116.9221525</v>
      </c>
      <c r="AN38" s="48">
        <f ca="1">-('1.Inputs'!$D$24*(1-'1.Inputs'!$D$31)+'1.Inputs'!$D$35)+NPV('1.Inputs'!$D$54,AC38:AL38)</f>
        <v>1001251561.8574944</v>
      </c>
      <c r="AO38" s="36">
        <f t="shared" ca="1" si="5"/>
        <v>-3.3083784640479172</v>
      </c>
      <c r="AP38" s="36">
        <f t="shared" ca="1" si="6"/>
        <v>1.7221001255377673</v>
      </c>
      <c r="AQ38" s="36">
        <f ca="1">'1.Inputs'!$D$35+MIN(SUM($AC38:AC38),SUM($AC38:AD38),SUM($AC38:AE38),SUM($AC38:AF38),SUM($AC38:AG38),SUM($AC38:AH38),SUM($AC38:AI38),SUM($AC38:AJ38),SUM($AC38:AK38),SUM($AC38:AL38))</f>
        <v>215743338.70652747</v>
      </c>
      <c r="AR38" s="36">
        <f ca="1">IF(AP38&lt;'1.Inputs'!$D$57,1,0)</f>
        <v>0</v>
      </c>
      <c r="AS38" s="36">
        <f t="shared" ca="1" si="7"/>
        <v>0</v>
      </c>
      <c r="AV38" s="52">
        <f ca="1">BE30+5*BE32</f>
        <v>500084192.23789597</v>
      </c>
      <c r="AW38" s="52">
        <f ca="1">BE30+6*BE32</f>
        <v>1443469692.6329823</v>
      </c>
      <c r="AX38" s="30">
        <f ca="1">SUMPRODUCT((AM16:AM515&gt;=AV38)*(AM16:AM515&lt;AW38))</f>
        <v>84</v>
      </c>
      <c r="AY38" s="54" t="str">
        <f ca="1">REPT("█",ROUND(AX38/COUNT(AM16:AM515)*120,0))</f>
        <v>████████████████████</v>
      </c>
    </row>
    <row r="39" spans="2:55" ht="15" customHeight="1" x14ac:dyDescent="0.25">
      <c r="B39" s="36">
        <v>24</v>
      </c>
      <c r="C39" s="36">
        <f t="shared" ca="1" si="0"/>
        <v>0.11413208101809413</v>
      </c>
      <c r="D39" s="36">
        <f t="shared" ca="1" si="1"/>
        <v>18056.697715162172</v>
      </c>
      <c r="E39" s="47">
        <f t="shared" ca="1" si="2"/>
        <v>0.76137066623067651</v>
      </c>
      <c r="F39" s="36">
        <f t="shared" ca="1" si="3"/>
        <v>27735.685684729346</v>
      </c>
      <c r="G39" s="36">
        <f t="shared" ca="1" si="4"/>
        <v>4.7780099419194193E-2</v>
      </c>
      <c r="H39" s="36">
        <f ca="1">((('1.Inputs'!$D$37*12*IF(1=1,'1.Inputs'!$D$38,IF(1=2,'1.Inputs'!$D$39,$E39)))*$F39*(('1.Inputs'!$D$40)+(1-'1.Inputs'!$D$40)*(1+'1.Inputs'!$D$41))*(1+$G39)^(1-1))*'1.Inputs'!$D$47+(('1.Inputs'!$D$37*12*IF(1=1,'1.Inputs'!$D$38,IF(1=2,'1.Inputs'!$D$39,$E39)))/(1-'1.Inputs'!$D$42)*$D39*(1+$G39)^(1-1))*('1.Inputs'!$D$48-'1.Inputs'!$D$49))/'1.Inputs'!$D$51</f>
        <v>739701880.37971091</v>
      </c>
      <c r="I39" s="36">
        <f ca="1">((('1.Inputs'!$D$37*12*IF(2=1,'1.Inputs'!$D$38,IF(2=2,'1.Inputs'!$D$39,$E39)))*$F39*(('1.Inputs'!$D$40)+(1-'1.Inputs'!$D$40)*(1+'1.Inputs'!$D$41))*(1+$G39)^(2-1))*'1.Inputs'!$D$47+(('1.Inputs'!$D$37*12*IF(2=1,'1.Inputs'!$D$38,IF(2=2,'1.Inputs'!$D$39,$E39)))/(1-'1.Inputs'!$D$42)*$D39*(1+$G39)^(2-1))*('1.Inputs'!$D$48-'1.Inputs'!$D$49))/'1.Inputs'!$D$51</f>
        <v>1085062873.6707456</v>
      </c>
      <c r="J39" s="36">
        <f ca="1">((('1.Inputs'!$D$37*12*IF(3=1,'1.Inputs'!$D$38,IF(3=2,'1.Inputs'!$D$39,$E39)))*$F39*(('1.Inputs'!$D$40)+(1-'1.Inputs'!$D$40)*(1+'1.Inputs'!$D$41))*(1+$G39)^(3-1))*'1.Inputs'!$D$47+(('1.Inputs'!$D$37*12*IF(3=1,'1.Inputs'!$D$38,IF(3=2,'1.Inputs'!$D$39,$E39)))/(1-'1.Inputs'!$D$42)*$D39*(1+$G39)^(3-1))*('1.Inputs'!$D$48-'1.Inputs'!$D$49))/'1.Inputs'!$D$51</f>
        <v>1236582653.5978103</v>
      </c>
      <c r="K39" s="36">
        <f ca="1">((('1.Inputs'!$D$37*12*IF(4=1,'1.Inputs'!$D$38,IF(4=2,'1.Inputs'!$D$39,$E39)))*$F39*(('1.Inputs'!$D$40)+(1-'1.Inputs'!$D$40)*(1+'1.Inputs'!$D$41))*(1+$G39)^(4-1))*'1.Inputs'!$D$47+(('1.Inputs'!$D$37*12*IF(4=1,'1.Inputs'!$D$38,IF(4=2,'1.Inputs'!$D$39,$E39)))/(1-'1.Inputs'!$D$42)*$D39*(1+$G39)^(4-1))*('1.Inputs'!$D$48-'1.Inputs'!$D$49))/'1.Inputs'!$D$51</f>
        <v>1295666695.7267647</v>
      </c>
      <c r="L39" s="36">
        <f ca="1">((('1.Inputs'!$D$37*12*IF(5=1,'1.Inputs'!$D$38,IF(5=2,'1.Inputs'!$D$39,$E39)))*$F39*(('1.Inputs'!$D$40)+(1-'1.Inputs'!$D$40)*(1+'1.Inputs'!$D$41))*(1+$G39)^(5-1))*'1.Inputs'!$D$47+(('1.Inputs'!$D$37*12*IF(5=1,'1.Inputs'!$D$38,IF(5=2,'1.Inputs'!$D$39,$E39)))/(1-'1.Inputs'!$D$42)*$D39*(1+$G39)^(5-1))*('1.Inputs'!$D$48-'1.Inputs'!$D$49))/'1.Inputs'!$D$51</f>
        <v>1357573779.2627285</v>
      </c>
      <c r="M39" s="36">
        <f ca="1">((('1.Inputs'!$D$37*12*IF(6=1,'1.Inputs'!$D$38,IF(6=2,'1.Inputs'!$D$39,$E39)))*$F39*(('1.Inputs'!$D$40)+(1-'1.Inputs'!$D$40)*(1+'1.Inputs'!$D$41))*(1+$G39)^(6-1))*'1.Inputs'!$D$47+(('1.Inputs'!$D$37*12*IF(6=1,'1.Inputs'!$D$38,IF(6=2,'1.Inputs'!$D$39,$E39)))/(1-'1.Inputs'!$D$42)*$D39*(1+$G39)^(6-1))*('1.Inputs'!$D$48-'1.Inputs'!$D$49))/'1.Inputs'!$D$51</f>
        <v>1422438789.4047925</v>
      </c>
      <c r="N39" s="36">
        <f ca="1">((('1.Inputs'!$D$37*12*IF(7=1,'1.Inputs'!$D$38,IF(7=2,'1.Inputs'!$D$39,$E39)))*$F39*(('1.Inputs'!$D$40)+(1-'1.Inputs'!$D$40)*(1+'1.Inputs'!$D$41))*(1+$G39)^(7-1))*'1.Inputs'!$D$47+(('1.Inputs'!$D$37*12*IF(7=1,'1.Inputs'!$D$38,IF(7=2,'1.Inputs'!$D$39,$E39)))/(1-'1.Inputs'!$D$42)*$D39*(1+$G39)^(7-1))*('1.Inputs'!$D$48-'1.Inputs'!$D$49))/'1.Inputs'!$D$51</f>
        <v>1490403056.1802716</v>
      </c>
      <c r="O39" s="36">
        <f ca="1">((('1.Inputs'!$D$37*12*IF(8=1,'1.Inputs'!$D$38,IF(8=2,'1.Inputs'!$D$39,$E39)))*$F39*(('1.Inputs'!$D$40)+(1-'1.Inputs'!$D$40)*(1+'1.Inputs'!$D$41))*(1+$G39)^(8-1))*'1.Inputs'!$D$47+(('1.Inputs'!$D$37*12*IF(8=1,'1.Inputs'!$D$38,IF(8=2,'1.Inputs'!$D$39,$E39)))/(1-'1.Inputs'!$D$42)*$D39*(1+$G39)^(8-1))*('1.Inputs'!$D$48-'1.Inputs'!$D$49))/'1.Inputs'!$D$51</f>
        <v>1561614662.3792357</v>
      </c>
      <c r="P39" s="36">
        <f ca="1">((('1.Inputs'!$D$37*12*IF(9=1,'1.Inputs'!$D$38,IF(9=2,'1.Inputs'!$D$39,$E39)))*$F39*(('1.Inputs'!$D$40)+(1-'1.Inputs'!$D$40)*(1+'1.Inputs'!$D$41))*(1+$G39)^(9-1))*'1.Inputs'!$D$47+(('1.Inputs'!$D$37*12*IF(9=1,'1.Inputs'!$D$38,IF(9=2,'1.Inputs'!$D$39,$E39)))/(1-'1.Inputs'!$D$42)*$D39*(1+$G39)^(9-1))*('1.Inputs'!$D$48-'1.Inputs'!$D$49))/'1.Inputs'!$D$51</f>
        <v>1636228766.2021871</v>
      </c>
      <c r="Q39" s="36">
        <f ca="1">((('1.Inputs'!$D$37*12*IF(10=1,'1.Inputs'!$D$38,IF(10=2,'1.Inputs'!$D$39,$E39)))*$F39*(('1.Inputs'!$D$40)+(1-'1.Inputs'!$D$40)*(1+'1.Inputs'!$D$41))*(1+$G39)^(10-1))*'1.Inputs'!$D$47+(('1.Inputs'!$D$37*12*IF(10=1,'1.Inputs'!$D$38,IF(10=2,'1.Inputs'!$D$39,$E39)))/(1-'1.Inputs'!$D$42)*$D39*(1+$G39)^(10-1))*('1.Inputs'!$D$48-'1.Inputs'!$D$49))/'1.Inputs'!$D$51</f>
        <v>1714407939.3238728</v>
      </c>
      <c r="R39" s="36">
        <f>-'1.Inputs'!$D$24</f>
        <v>-2050000000</v>
      </c>
      <c r="S39" s="36">
        <f ca="1">((('1.Inputs'!$D$37*12*IF(1=1,'1.Inputs'!$D$38,IF(1=2,'1.Inputs'!$D$39,$E39)))*$F39*(('1.Inputs'!$D$40)+(1-'1.Inputs'!$D$40)*(1+'1.Inputs'!$D$41))*(1+$G39)^(1-1))-(('1.Inputs'!$D$37*12*IF(1=1,'1.Inputs'!$D$38,IF(1=2,'1.Inputs'!$D$39,$E39)))/(1-'1.Inputs'!$D$42)*$D39*(1+$G39)^(1-1))-('1.Inputs'!$D$37*12*IF(1=1,'1.Inputs'!$D$38,IF(1=2,'1.Inputs'!$D$39,$E39)))*'1.Inputs'!$D$43*(1+$G39)^(1-1)-'1.Inputs'!$D$44*(1+$G39)^(1-1)-('1.Inputs'!$D$20/'1.Inputs'!$D$27+'1.Inputs'!$D$23/'1.Inputs'!$D$28))-MAX(0,((('1.Inputs'!$D$37*12*IF(1=1,'1.Inputs'!$D$38,IF(1=2,'1.Inputs'!$D$39,$E39)))*$F39*(('1.Inputs'!$D$40)+(1-'1.Inputs'!$D$40)*(1+'1.Inputs'!$D$41))*(1+$G39)^(1-1))-(('1.Inputs'!$D$37*12*IF(1=1,'1.Inputs'!$D$38,IF(1=2,'1.Inputs'!$D$39,$E39)))/(1-'1.Inputs'!$D$42)*$D39*(1+$G39)^(1-1))-('1.Inputs'!$D$37*12*IF(1=1,'1.Inputs'!$D$38,IF(1=2,'1.Inputs'!$D$39,$E39)))*'1.Inputs'!$D$43*(1+$G39)^(1-1)-'1.Inputs'!$D$44*(1+$G39)^(1-1)-('1.Inputs'!$D$20/'1.Inputs'!$D$27+'1.Inputs'!$D$23/'1.Inputs'!$D$28)))*'1.Inputs'!$D$53+('1.Inputs'!$D$20/'1.Inputs'!$D$27+'1.Inputs'!$D$23/'1.Inputs'!$D$28)-H39</f>
        <v>-648545058.19208694</v>
      </c>
      <c r="T39" s="36">
        <f ca="1">((('1.Inputs'!$D$37*12*IF(2=1,'1.Inputs'!$D$38,IF(2=2,'1.Inputs'!$D$39,$E39)))*$F39*(('1.Inputs'!$D$40)+(1-'1.Inputs'!$D$40)*(1+'1.Inputs'!$D$41))*(1+$G39)^(2-1))-(('1.Inputs'!$D$37*12*IF(2=1,'1.Inputs'!$D$38,IF(2=2,'1.Inputs'!$D$39,$E39)))/(1-'1.Inputs'!$D$42)*$D39*(1+$G39)^(2-1))-('1.Inputs'!$D$37*12*IF(2=1,'1.Inputs'!$D$38,IF(2=2,'1.Inputs'!$D$39,$E39)))*'1.Inputs'!$D$43*(1+$G39)^(2-1)-'1.Inputs'!$D$44*(1+$G39)^(2-1)-('1.Inputs'!$D$20/'1.Inputs'!$D$27+'1.Inputs'!$D$23/'1.Inputs'!$D$28))-MAX(0,((('1.Inputs'!$D$37*12*IF(2=1,'1.Inputs'!$D$38,IF(2=2,'1.Inputs'!$D$39,$E39)))*$F39*(('1.Inputs'!$D$40)+(1-'1.Inputs'!$D$40)*(1+'1.Inputs'!$D$41))*(1+$G39)^(2-1))-(('1.Inputs'!$D$37*12*IF(2=1,'1.Inputs'!$D$38,IF(2=2,'1.Inputs'!$D$39,$E39)))/(1-'1.Inputs'!$D$42)*$D39*(1+$G39)^(2-1))-('1.Inputs'!$D$37*12*IF(2=1,'1.Inputs'!$D$38,IF(2=2,'1.Inputs'!$D$39,$E39)))*'1.Inputs'!$D$43*(1+$G39)^(2-1)-'1.Inputs'!$D$44*(1+$G39)^(2-1)-('1.Inputs'!$D$20/'1.Inputs'!$D$27+'1.Inputs'!$D$23/'1.Inputs'!$D$28)))*'1.Inputs'!$D$53+('1.Inputs'!$D$20/'1.Inputs'!$D$27+'1.Inputs'!$D$23/'1.Inputs'!$D$28)-(I39-H39)</f>
        <v>33985746.808238745</v>
      </c>
      <c r="U39" s="36">
        <f ca="1">((('1.Inputs'!$D$37*12*IF(3=1,'1.Inputs'!$D$38,IF(3=2,'1.Inputs'!$D$39,$E39)))*$F39*(('1.Inputs'!$D$40)+(1-'1.Inputs'!$D$40)*(1+'1.Inputs'!$D$41))*(1+$G39)^(3-1))-(('1.Inputs'!$D$37*12*IF(3=1,'1.Inputs'!$D$38,IF(3=2,'1.Inputs'!$D$39,$E39)))/(1-'1.Inputs'!$D$42)*$D39*(1+$G39)^(3-1))-('1.Inputs'!$D$37*12*IF(3=1,'1.Inputs'!$D$38,IF(3=2,'1.Inputs'!$D$39,$E39)))*'1.Inputs'!$D$43*(1+$G39)^(3-1)-'1.Inputs'!$D$44*(1+$G39)^(3-1)-('1.Inputs'!$D$20/'1.Inputs'!$D$27+'1.Inputs'!$D$23/'1.Inputs'!$D$28))-MAX(0,((('1.Inputs'!$D$37*12*IF(3=1,'1.Inputs'!$D$38,IF(3=2,'1.Inputs'!$D$39,$E39)))*$F39*(('1.Inputs'!$D$40)+(1-'1.Inputs'!$D$40)*(1+'1.Inputs'!$D$41))*(1+$G39)^(3-1))-(('1.Inputs'!$D$37*12*IF(3=1,'1.Inputs'!$D$38,IF(3=2,'1.Inputs'!$D$39,$E39)))/(1-'1.Inputs'!$D$42)*$D39*(1+$G39)^(3-1))-('1.Inputs'!$D$37*12*IF(3=1,'1.Inputs'!$D$38,IF(3=2,'1.Inputs'!$D$39,$E39)))*'1.Inputs'!$D$43*(1+$G39)^(3-1)-'1.Inputs'!$D$44*(1+$G39)^(3-1)-('1.Inputs'!$D$20/'1.Inputs'!$D$27+'1.Inputs'!$D$23/'1.Inputs'!$D$28)))*'1.Inputs'!$D$53+('1.Inputs'!$D$20/'1.Inputs'!$D$27+'1.Inputs'!$D$23/'1.Inputs'!$D$28)-(J39-I39)</f>
        <v>330507993.53542387</v>
      </c>
      <c r="V39" s="36">
        <f ca="1">((('1.Inputs'!$D$37*12*IF(4=1,'1.Inputs'!$D$38,IF(4=2,'1.Inputs'!$D$39,$E39)))*$F39*(('1.Inputs'!$D$40)+(1-'1.Inputs'!$D$40)*(1+'1.Inputs'!$D$41))*(1+$G39)^(4-1))-(('1.Inputs'!$D$37*12*IF(4=1,'1.Inputs'!$D$38,IF(4=2,'1.Inputs'!$D$39,$E39)))/(1-'1.Inputs'!$D$42)*$D39*(1+$G39)^(4-1))-('1.Inputs'!$D$37*12*IF(4=1,'1.Inputs'!$D$38,IF(4=2,'1.Inputs'!$D$39,$E39)))*'1.Inputs'!$D$43*(1+$G39)^(4-1)-'1.Inputs'!$D$44*(1+$G39)^(4-1)-('1.Inputs'!$D$20/'1.Inputs'!$D$27+'1.Inputs'!$D$23/'1.Inputs'!$D$28))-MAX(0,((('1.Inputs'!$D$37*12*IF(4=1,'1.Inputs'!$D$38,IF(4=2,'1.Inputs'!$D$39,$E39)))*$F39*(('1.Inputs'!$D$40)+(1-'1.Inputs'!$D$40)*(1+'1.Inputs'!$D$41))*(1+$G39)^(4-1))-(('1.Inputs'!$D$37*12*IF(4=1,'1.Inputs'!$D$38,IF(4=2,'1.Inputs'!$D$39,$E39)))/(1-'1.Inputs'!$D$42)*$D39*(1+$G39)^(4-1))-('1.Inputs'!$D$37*12*IF(4=1,'1.Inputs'!$D$38,IF(4=2,'1.Inputs'!$D$39,$E39)))*'1.Inputs'!$D$43*(1+$G39)^(4-1)-'1.Inputs'!$D$44*(1+$G39)^(4-1)-('1.Inputs'!$D$20/'1.Inputs'!$D$27+'1.Inputs'!$D$23/'1.Inputs'!$D$28)))*'1.Inputs'!$D$53+('1.Inputs'!$D$20/'1.Inputs'!$D$27+'1.Inputs'!$D$23/'1.Inputs'!$D$28)-(K39-J39)</f>
        <v>443717456.57482791</v>
      </c>
      <c r="W39" s="36">
        <f ca="1">((('1.Inputs'!$D$37*12*IF(5=1,'1.Inputs'!$D$38,IF(5=2,'1.Inputs'!$D$39,$E39)))*$F39*(('1.Inputs'!$D$40)+(1-'1.Inputs'!$D$40)*(1+'1.Inputs'!$D$41))*(1+$G39)^(5-1))-(('1.Inputs'!$D$37*12*IF(5=1,'1.Inputs'!$D$38,IF(5=2,'1.Inputs'!$D$39,$E39)))/(1-'1.Inputs'!$D$42)*$D39*(1+$G39)^(5-1))-('1.Inputs'!$D$37*12*IF(5=1,'1.Inputs'!$D$38,IF(5=2,'1.Inputs'!$D$39,$E39)))*'1.Inputs'!$D$43*(1+$G39)^(5-1)-'1.Inputs'!$D$44*(1+$G39)^(5-1)-('1.Inputs'!$D$20/'1.Inputs'!$D$27+'1.Inputs'!$D$23/'1.Inputs'!$D$28))-MAX(0,((('1.Inputs'!$D$37*12*IF(5=1,'1.Inputs'!$D$38,IF(5=2,'1.Inputs'!$D$39,$E39)))*$F39*(('1.Inputs'!$D$40)+(1-'1.Inputs'!$D$40)*(1+'1.Inputs'!$D$41))*(1+$G39)^(5-1))-(('1.Inputs'!$D$37*12*IF(5=1,'1.Inputs'!$D$38,IF(5=2,'1.Inputs'!$D$39,$E39)))/(1-'1.Inputs'!$D$42)*$D39*(1+$G39)^(5-1))-('1.Inputs'!$D$37*12*IF(5=1,'1.Inputs'!$D$38,IF(5=2,'1.Inputs'!$D$39,$E39)))*'1.Inputs'!$D$43*(1+$G39)^(5-1)-'1.Inputs'!$D$44*(1+$G39)^(5-1)-('1.Inputs'!$D$20/'1.Inputs'!$D$27+'1.Inputs'!$D$23/'1.Inputs'!$D$28)))*'1.Inputs'!$D$53+('1.Inputs'!$D$20/'1.Inputs'!$D$27+'1.Inputs'!$D$23/'1.Inputs'!$D$28)-(L39-K39)</f>
        <v>462660711.06644821</v>
      </c>
      <c r="X39" s="36">
        <f ca="1">((('1.Inputs'!$D$37*12*IF(6=1,'1.Inputs'!$D$38,IF(6=2,'1.Inputs'!$D$39,$E39)))*$F39*(('1.Inputs'!$D$40)+(1-'1.Inputs'!$D$40)*(1+'1.Inputs'!$D$41))*(1+$G39)^(6-1))-(('1.Inputs'!$D$37*12*IF(6=1,'1.Inputs'!$D$38,IF(6=2,'1.Inputs'!$D$39,$E39)))/(1-'1.Inputs'!$D$42)*$D39*(1+$G39)^(6-1))-('1.Inputs'!$D$37*12*IF(6=1,'1.Inputs'!$D$38,IF(6=2,'1.Inputs'!$D$39,$E39)))*'1.Inputs'!$D$43*(1+$G39)^(6-1)-'1.Inputs'!$D$44*(1+$G39)^(6-1)-('1.Inputs'!$D$20/'1.Inputs'!$D$27+'1.Inputs'!$D$23/'1.Inputs'!$D$28))-MAX(0,((('1.Inputs'!$D$37*12*IF(6=1,'1.Inputs'!$D$38,IF(6=2,'1.Inputs'!$D$39,$E39)))*$F39*(('1.Inputs'!$D$40)+(1-'1.Inputs'!$D$40)*(1+'1.Inputs'!$D$41))*(1+$G39)^(6-1))-(('1.Inputs'!$D$37*12*IF(6=1,'1.Inputs'!$D$38,IF(6=2,'1.Inputs'!$D$39,$E39)))/(1-'1.Inputs'!$D$42)*$D39*(1+$G39)^(6-1))-('1.Inputs'!$D$37*12*IF(6=1,'1.Inputs'!$D$38,IF(6=2,'1.Inputs'!$D$39,$E39)))*'1.Inputs'!$D$43*(1+$G39)^(6-1)-'1.Inputs'!$D$44*(1+$G39)^(6-1)-('1.Inputs'!$D$20/'1.Inputs'!$D$27+'1.Inputs'!$D$23/'1.Inputs'!$D$28)))*'1.Inputs'!$D$53+('1.Inputs'!$D$20/'1.Inputs'!$D$27+'1.Inputs'!$D$23/'1.Inputs'!$D$28)-(M39-L39)</f>
        <v>482509076.14100146</v>
      </c>
      <c r="Y39" s="36">
        <f ca="1">((('1.Inputs'!$D$37*12*IF(7=1,'1.Inputs'!$D$38,IF(7=2,'1.Inputs'!$D$39,$E39)))*$F39*(('1.Inputs'!$D$40)+(1-'1.Inputs'!$D$40)*(1+'1.Inputs'!$D$41))*(1+$G39)^(7-1))-(('1.Inputs'!$D$37*12*IF(7=1,'1.Inputs'!$D$38,IF(7=2,'1.Inputs'!$D$39,$E39)))/(1-'1.Inputs'!$D$42)*$D39*(1+$G39)^(7-1))-('1.Inputs'!$D$37*12*IF(7=1,'1.Inputs'!$D$38,IF(7=2,'1.Inputs'!$D$39,$E39)))*'1.Inputs'!$D$43*(1+$G39)^(7-1)-'1.Inputs'!$D$44*(1+$G39)^(7-1)-('1.Inputs'!$D$20/'1.Inputs'!$D$27+'1.Inputs'!$D$23/'1.Inputs'!$D$28))-MAX(0,((('1.Inputs'!$D$37*12*IF(7=1,'1.Inputs'!$D$38,IF(7=2,'1.Inputs'!$D$39,$E39)))*$F39*(('1.Inputs'!$D$40)+(1-'1.Inputs'!$D$40)*(1+'1.Inputs'!$D$41))*(1+$G39)^(7-1))-(('1.Inputs'!$D$37*12*IF(7=1,'1.Inputs'!$D$38,IF(7=2,'1.Inputs'!$D$39,$E39)))/(1-'1.Inputs'!$D$42)*$D39*(1+$G39)^(7-1))-('1.Inputs'!$D$37*12*IF(7=1,'1.Inputs'!$D$38,IF(7=2,'1.Inputs'!$D$39,$E39)))*'1.Inputs'!$D$43*(1+$G39)^(7-1)-'1.Inputs'!$D$44*(1+$G39)^(7-1)-('1.Inputs'!$D$20/'1.Inputs'!$D$27+'1.Inputs'!$D$23/'1.Inputs'!$D$28)))*'1.Inputs'!$D$53+('1.Inputs'!$D$20/'1.Inputs'!$D$27+'1.Inputs'!$D$23/'1.Inputs'!$D$28)-(N39-M39)</f>
        <v>503305798.07212472</v>
      </c>
      <c r="Z39" s="36">
        <f ca="1">((('1.Inputs'!$D$37*12*IF(8=1,'1.Inputs'!$D$38,IF(8=2,'1.Inputs'!$D$39,$E39)))*$F39*(('1.Inputs'!$D$40)+(1-'1.Inputs'!$D$40)*(1+'1.Inputs'!$D$41))*(1+$G39)^(8-1))-(('1.Inputs'!$D$37*12*IF(8=1,'1.Inputs'!$D$38,IF(8=2,'1.Inputs'!$D$39,$E39)))/(1-'1.Inputs'!$D$42)*$D39*(1+$G39)^(8-1))-('1.Inputs'!$D$37*12*IF(8=1,'1.Inputs'!$D$38,IF(8=2,'1.Inputs'!$D$39,$E39)))*'1.Inputs'!$D$43*(1+$G39)^(8-1)-'1.Inputs'!$D$44*(1+$G39)^(8-1)-('1.Inputs'!$D$20/'1.Inputs'!$D$27+'1.Inputs'!$D$23/'1.Inputs'!$D$28))-MAX(0,((('1.Inputs'!$D$37*12*IF(8=1,'1.Inputs'!$D$38,IF(8=2,'1.Inputs'!$D$39,$E39)))*$F39*(('1.Inputs'!$D$40)+(1-'1.Inputs'!$D$40)*(1+'1.Inputs'!$D$41))*(1+$G39)^(8-1))-(('1.Inputs'!$D$37*12*IF(8=1,'1.Inputs'!$D$38,IF(8=2,'1.Inputs'!$D$39,$E39)))/(1-'1.Inputs'!$D$42)*$D39*(1+$G39)^(8-1))-('1.Inputs'!$D$37*12*IF(8=1,'1.Inputs'!$D$38,IF(8=2,'1.Inputs'!$D$39,$E39)))*'1.Inputs'!$D$43*(1+$G39)^(8-1)-'1.Inputs'!$D$44*(1+$G39)^(8-1)-('1.Inputs'!$D$20/'1.Inputs'!$D$27+'1.Inputs'!$D$23/'1.Inputs'!$D$28)))*'1.Inputs'!$D$53+('1.Inputs'!$D$20/'1.Inputs'!$D$27+'1.Inputs'!$D$23/'1.Inputs'!$D$28)-(O39-N39)</f>
        <v>525096189.44471097</v>
      </c>
      <c r="AA39" s="36">
        <f ca="1">((('1.Inputs'!$D$37*12*IF(9=1,'1.Inputs'!$D$38,IF(9=2,'1.Inputs'!$D$39,$E39)))*$F39*(('1.Inputs'!$D$40)+(1-'1.Inputs'!$D$40)*(1+'1.Inputs'!$D$41))*(1+$G39)^(9-1))-(('1.Inputs'!$D$37*12*IF(9=1,'1.Inputs'!$D$38,IF(9=2,'1.Inputs'!$D$39,$E39)))/(1-'1.Inputs'!$D$42)*$D39*(1+$G39)^(9-1))-('1.Inputs'!$D$37*12*IF(9=1,'1.Inputs'!$D$38,IF(9=2,'1.Inputs'!$D$39,$E39)))*'1.Inputs'!$D$43*(1+$G39)^(9-1)-'1.Inputs'!$D$44*(1+$G39)^(9-1)-('1.Inputs'!$D$20/'1.Inputs'!$D$27+'1.Inputs'!$D$23/'1.Inputs'!$D$28))-MAX(0,((('1.Inputs'!$D$37*12*IF(9=1,'1.Inputs'!$D$38,IF(9=2,'1.Inputs'!$D$39,$E39)))*$F39*(('1.Inputs'!$D$40)+(1-'1.Inputs'!$D$40)*(1+'1.Inputs'!$D$41))*(1+$G39)^(9-1))-(('1.Inputs'!$D$37*12*IF(9=1,'1.Inputs'!$D$38,IF(9=2,'1.Inputs'!$D$39,$E39)))/(1-'1.Inputs'!$D$42)*$D39*(1+$G39)^(9-1))-('1.Inputs'!$D$37*12*IF(9=1,'1.Inputs'!$D$38,IF(9=2,'1.Inputs'!$D$39,$E39)))*'1.Inputs'!$D$43*(1+$G39)^(9-1)-'1.Inputs'!$D$44*(1+$G39)^(9-1)-('1.Inputs'!$D$20/'1.Inputs'!$D$27+'1.Inputs'!$D$23/'1.Inputs'!$D$28)))*'1.Inputs'!$D$53+('1.Inputs'!$D$20/'1.Inputs'!$D$27+'1.Inputs'!$D$23/'1.Inputs'!$D$28)-(P39-O39)</f>
        <v>547927727.88346231</v>
      </c>
      <c r="AB39" s="36">
        <f ca="1">((('1.Inputs'!$D$37*12*IF(10=1,'1.Inputs'!$D$38,IF(10=2,'1.Inputs'!$D$39,$E39)))*$F39*(('1.Inputs'!$D$40)+(1-'1.Inputs'!$D$40)*(1+'1.Inputs'!$D$41))*(1+$G39)^(10-1))-(('1.Inputs'!$D$37*12*IF(10=1,'1.Inputs'!$D$38,IF(10=2,'1.Inputs'!$D$39,$E39)))/(1-'1.Inputs'!$D$42)*$D39*(1+$G39)^(10-1))-('1.Inputs'!$D$37*12*IF(10=1,'1.Inputs'!$D$38,IF(10=2,'1.Inputs'!$D$39,$E39)))*'1.Inputs'!$D$43*(1+$G39)^(10-1)-'1.Inputs'!$D$44*(1+$G39)^(10-1)-('1.Inputs'!$D$20/'1.Inputs'!$D$27+'1.Inputs'!$D$23/'1.Inputs'!$D$28))-MAX(0,((('1.Inputs'!$D$37*12*IF(10=1,'1.Inputs'!$D$38,IF(10=2,'1.Inputs'!$D$39,$E39)))*$F39*(('1.Inputs'!$D$40)+(1-'1.Inputs'!$D$40)*(1+'1.Inputs'!$D$41))*(1+$G39)^(10-1))-(('1.Inputs'!$D$37*12*IF(10=1,'1.Inputs'!$D$38,IF(10=2,'1.Inputs'!$D$39,$E39)))/(1-'1.Inputs'!$D$42)*$D39*(1+$G39)^(10-1))-('1.Inputs'!$D$37*12*IF(10=1,'1.Inputs'!$D$38,IF(10=2,'1.Inputs'!$D$39,$E39)))*'1.Inputs'!$D$43*(1+$G39)^(10-1)-'1.Inputs'!$D$44*(1+$G39)^(10-1)-('1.Inputs'!$D$20/'1.Inputs'!$D$27+'1.Inputs'!$D$23/'1.Inputs'!$D$28)))*'1.Inputs'!$D$53+('1.Inputs'!$D$20/'1.Inputs'!$D$27+'1.Inputs'!$D$23/'1.Inputs'!$D$28)-(Q39-P39)+(('1.Inputs'!$D$20+'1.Inputs'!$D$23-('1.Inputs'!$D$20/'1.Inputs'!$D$27+'1.Inputs'!$D$23/'1.Inputs'!$D$28)*'1.Inputs'!$D$10)*'1.Inputs'!$D$60+'1.Inputs'!$D$19*'1.Inputs'!$D$59+Q39)</f>
        <v>2986258098.8225842</v>
      </c>
      <c r="AC39" s="36">
        <f ca="1">S39-AC$13-AC$14+MIN(AC$13,MAX(0,((('1.Inputs'!$D$37*12*IF(1=1,'1.Inputs'!$D$38,IF(1=2,'1.Inputs'!$D$39,$E39)))*$F39*(('1.Inputs'!$D$40)+(1-'1.Inputs'!$D$40)*(1+'1.Inputs'!$D$41))*(1+$G39)^(1-1))-(('1.Inputs'!$D$37*12*IF(1=1,'1.Inputs'!$D$38,IF(1=2,'1.Inputs'!$D$39,$E39)))/(1-'1.Inputs'!$D$42)*$D39*(1+$G39)^(1-1))-('1.Inputs'!$D$37*12*IF(1=1,'1.Inputs'!$D$38,IF(1=2,'1.Inputs'!$D$39,$E39)))*'1.Inputs'!$D$43*(1+$G39)^(1-1)-'1.Inputs'!$D$44*(1+$G39)^(1-1)-('1.Inputs'!$D$20/'1.Inputs'!$D$27+'1.Inputs'!$D$23/'1.Inputs'!$D$28))))*'1.Inputs'!$D$53</f>
        <v>-796145058.19208694</v>
      </c>
      <c r="AD39" s="36">
        <f ca="1">T39-AD$13-AD$14+MIN(AD$13,MAX(0,((('1.Inputs'!$D$37*12*IF(2=1,'1.Inputs'!$D$38,IF(2=2,'1.Inputs'!$D$39,$E39)))*$F39*(('1.Inputs'!$D$40)+(1-'1.Inputs'!$D$40)*(1+'1.Inputs'!$D$41))*(1+$G39)^(2-1))-(('1.Inputs'!$D$37*12*IF(2=1,'1.Inputs'!$D$38,IF(2=2,'1.Inputs'!$D$39,$E39)))/(1-'1.Inputs'!$D$42)*$D39*(1+$G39)^(2-1))-('1.Inputs'!$D$37*12*IF(2=1,'1.Inputs'!$D$38,IF(2=2,'1.Inputs'!$D$39,$E39)))*'1.Inputs'!$D$43*(1+$G39)^(2-1)-'1.Inputs'!$D$44*(1+$G39)^(2-1)-('1.Inputs'!$D$20/'1.Inputs'!$D$27+'1.Inputs'!$D$23/'1.Inputs'!$D$28))))*'1.Inputs'!$D$53</f>
        <v>-61954253.191761255</v>
      </c>
      <c r="AE39" s="36">
        <f ca="1">U39-AE$13-AE$14+MIN(AE$13,MAX(0,((('1.Inputs'!$D$37*12*IF(3=1,'1.Inputs'!$D$38,IF(3=2,'1.Inputs'!$D$39,$E39)))*$F39*(('1.Inputs'!$D$40)+(1-'1.Inputs'!$D$40)*(1+'1.Inputs'!$D$41))*(1+$G39)^(3-1))-(('1.Inputs'!$D$37*12*IF(3=1,'1.Inputs'!$D$38,IF(3=2,'1.Inputs'!$D$39,$E39)))/(1-'1.Inputs'!$D$42)*$D39*(1+$G39)^(3-1))-('1.Inputs'!$D$37*12*IF(3=1,'1.Inputs'!$D$38,IF(3=2,'1.Inputs'!$D$39,$E39)))*'1.Inputs'!$D$43*(1+$G39)^(3-1)-'1.Inputs'!$D$44*(1+$G39)^(3-1)-('1.Inputs'!$D$20/'1.Inputs'!$D$27+'1.Inputs'!$D$23/'1.Inputs'!$D$28))))*'1.Inputs'!$D$53</f>
        <v>-11432006.464576125</v>
      </c>
      <c r="AF39" s="36">
        <f ca="1">V39-AF$13-AF$14+MIN(AF$13,MAX(0,((('1.Inputs'!$D$37*12*IF(4=1,'1.Inputs'!$D$38,IF(4=2,'1.Inputs'!$D$39,$E39)))*$F39*(('1.Inputs'!$D$40)+(1-'1.Inputs'!$D$40)*(1+'1.Inputs'!$D$41))*(1+$G39)^(4-1))-(('1.Inputs'!$D$37*12*IF(4=1,'1.Inputs'!$D$38,IF(4=2,'1.Inputs'!$D$39,$E39)))/(1-'1.Inputs'!$D$42)*$D39*(1+$G39)^(4-1))-('1.Inputs'!$D$37*12*IF(4=1,'1.Inputs'!$D$38,IF(4=2,'1.Inputs'!$D$39,$E39)))*'1.Inputs'!$D$43*(1+$G39)^(4-1)-'1.Inputs'!$D$44*(1+$G39)^(4-1)-('1.Inputs'!$D$20/'1.Inputs'!$D$27+'1.Inputs'!$D$23/'1.Inputs'!$D$28))))*'1.Inputs'!$D$53</f>
        <v>120965456.57482791</v>
      </c>
      <c r="AG39" s="36">
        <f ca="1">W39-AG$13-AG$14+MIN(AG$13,MAX(0,((('1.Inputs'!$D$37*12*IF(5=1,'1.Inputs'!$D$38,IF(5=2,'1.Inputs'!$D$39,$E39)))*$F39*(('1.Inputs'!$D$40)+(1-'1.Inputs'!$D$40)*(1+'1.Inputs'!$D$41))*(1+$G39)^(5-1))-(('1.Inputs'!$D$37*12*IF(5=1,'1.Inputs'!$D$38,IF(5=2,'1.Inputs'!$D$39,$E39)))/(1-'1.Inputs'!$D$42)*$D39*(1+$G39)^(5-1))-('1.Inputs'!$D$37*12*IF(5=1,'1.Inputs'!$D$38,IF(5=2,'1.Inputs'!$D$39,$E39)))*'1.Inputs'!$D$43*(1+$G39)^(5-1)-'1.Inputs'!$D$44*(1+$G39)^(5-1)-('1.Inputs'!$D$20/'1.Inputs'!$D$27+'1.Inputs'!$D$23/'1.Inputs'!$D$28))))*'1.Inputs'!$D$53</f>
        <v>159096711.06644821</v>
      </c>
      <c r="AH39" s="36">
        <f ca="1">X39-AH$13-AH$14+MIN(AH$13,MAX(0,((('1.Inputs'!$D$37*12*IF(6=1,'1.Inputs'!$D$38,IF(6=2,'1.Inputs'!$D$39,$E39)))*$F39*(('1.Inputs'!$D$40)+(1-'1.Inputs'!$D$40)*(1+'1.Inputs'!$D$41))*(1+$G39)^(6-1))-(('1.Inputs'!$D$37*12*IF(6=1,'1.Inputs'!$D$38,IF(6=2,'1.Inputs'!$D$39,$E39)))/(1-'1.Inputs'!$D$42)*$D39*(1+$G39)^(6-1))-('1.Inputs'!$D$37*12*IF(6=1,'1.Inputs'!$D$38,IF(6=2,'1.Inputs'!$D$39,$E39)))*'1.Inputs'!$D$43*(1+$G39)^(6-1)-'1.Inputs'!$D$44*(1+$G39)^(6-1)-('1.Inputs'!$D$20/'1.Inputs'!$D$27+'1.Inputs'!$D$23/'1.Inputs'!$D$28))))*'1.Inputs'!$D$53</f>
        <v>198133076.14100146</v>
      </c>
      <c r="AI39" s="36">
        <f ca="1">Y39-AI$13-AI$14+MIN(AI$13,MAX(0,((('1.Inputs'!$D$37*12*IF(7=1,'1.Inputs'!$D$38,IF(7=2,'1.Inputs'!$D$39,$E39)))*$F39*(('1.Inputs'!$D$40)+(1-'1.Inputs'!$D$40)*(1+'1.Inputs'!$D$41))*(1+$G39)^(7-1))-(('1.Inputs'!$D$37*12*IF(7=1,'1.Inputs'!$D$38,IF(7=2,'1.Inputs'!$D$39,$E39)))/(1-'1.Inputs'!$D$42)*$D39*(1+$G39)^(7-1))-('1.Inputs'!$D$37*12*IF(7=1,'1.Inputs'!$D$38,IF(7=2,'1.Inputs'!$D$39,$E39)))*'1.Inputs'!$D$43*(1+$G39)^(7-1)-'1.Inputs'!$D$44*(1+$G39)^(7-1)-('1.Inputs'!$D$20/'1.Inputs'!$D$27+'1.Inputs'!$D$23/'1.Inputs'!$D$28))))*'1.Inputs'!$D$53</f>
        <v>238117798.07212472</v>
      </c>
      <c r="AJ39" s="36">
        <f ca="1">Z39-AJ$13-AJ$14+MIN(AJ$13,MAX(0,((('1.Inputs'!$D$37*12*IF(8=1,'1.Inputs'!$D$38,IF(8=2,'1.Inputs'!$D$39,$E39)))*$F39*(('1.Inputs'!$D$40)+(1-'1.Inputs'!$D$40)*(1+'1.Inputs'!$D$41))*(1+$G39)^(8-1))-(('1.Inputs'!$D$37*12*IF(8=1,'1.Inputs'!$D$38,IF(8=2,'1.Inputs'!$D$39,$E39)))/(1-'1.Inputs'!$D$42)*$D39*(1+$G39)^(8-1))-('1.Inputs'!$D$37*12*IF(8=1,'1.Inputs'!$D$38,IF(8=2,'1.Inputs'!$D$39,$E39)))*'1.Inputs'!$D$43*(1+$G39)^(8-1)-'1.Inputs'!$D$44*(1+$G39)^(8-1)-('1.Inputs'!$D$20/'1.Inputs'!$D$27+'1.Inputs'!$D$23/'1.Inputs'!$D$28))))*'1.Inputs'!$D$53</f>
        <v>525096189.44471097</v>
      </c>
      <c r="AK39" s="36">
        <f ca="1">AA39-AK$13-AK$14+MIN(AK$13,MAX(0,((('1.Inputs'!$D$37*12*IF(9=1,'1.Inputs'!$D$38,IF(9=2,'1.Inputs'!$D$39,$E39)))*$F39*(('1.Inputs'!$D$40)+(1-'1.Inputs'!$D$40)*(1+'1.Inputs'!$D$41))*(1+$G39)^(9-1))-(('1.Inputs'!$D$37*12*IF(9=1,'1.Inputs'!$D$38,IF(9=2,'1.Inputs'!$D$39,$E39)))/(1-'1.Inputs'!$D$42)*$D39*(1+$G39)^(9-1))-('1.Inputs'!$D$37*12*IF(9=1,'1.Inputs'!$D$38,IF(9=2,'1.Inputs'!$D$39,$E39)))*'1.Inputs'!$D$43*(1+$G39)^(9-1)-'1.Inputs'!$D$44*(1+$G39)^(9-1)-('1.Inputs'!$D$20/'1.Inputs'!$D$27+'1.Inputs'!$D$23/'1.Inputs'!$D$28))))*'1.Inputs'!$D$53</f>
        <v>547927727.88346231</v>
      </c>
      <c r="AL39" s="36">
        <f ca="1">AB39-AL$13-AL$14+MIN(AL$13,MAX(0,((('1.Inputs'!$D$37*12*IF(10=1,'1.Inputs'!$D$38,IF(10=2,'1.Inputs'!$D$39,$E39)))*$F39*(('1.Inputs'!$D$40)+(1-'1.Inputs'!$D$40)*(1+'1.Inputs'!$D$41))*(1+$G39)^(10-1))-(('1.Inputs'!$D$37*12*IF(10=1,'1.Inputs'!$D$38,IF(10=2,'1.Inputs'!$D$39,$E39)))/(1-'1.Inputs'!$D$42)*$D39*(1+$G39)^(10-1))-('1.Inputs'!$D$37*12*IF(10=1,'1.Inputs'!$D$38,IF(10=2,'1.Inputs'!$D$39,$E39)))*'1.Inputs'!$D$43*(1+$G39)^(10-1)-'1.Inputs'!$D$44*(1+$G39)^(10-1)-('1.Inputs'!$D$20/'1.Inputs'!$D$27+'1.Inputs'!$D$23/'1.Inputs'!$D$28))))*'1.Inputs'!$D$53+'1.Inputs'!$D$35</f>
        <v>3786258098.8225842</v>
      </c>
      <c r="AM39" s="48">
        <f ca="1">R39+NPV('1.Inputs'!$D$55,S39:AB39)</f>
        <v>41300516.671064138</v>
      </c>
      <c r="AN39" s="48">
        <f ca="1">-('1.Inputs'!$D$24*(1-'1.Inputs'!$D$31)+'1.Inputs'!$D$35)+NPV('1.Inputs'!$D$54,AC39:AL39)</f>
        <v>-1079421856.4794421</v>
      </c>
      <c r="AO39" s="36">
        <f t="shared" ca="1" si="5"/>
        <v>-4.3939367086184751</v>
      </c>
      <c r="AP39" s="36">
        <f t="shared" ca="1" si="6"/>
        <v>0.83970526812861757</v>
      </c>
      <c r="AQ39" s="36">
        <f ca="1">'1.Inputs'!$D$35+MIN(SUM($AC39:AC39),SUM($AC39:AD39),SUM($AC39:AE39),SUM($AC39:AF39),SUM($AC39:AG39),SUM($AC39:AH39),SUM($AC39:AI39),SUM($AC39:AJ39),SUM($AC39:AK39),SUM($AC39:AL39))</f>
        <v>-69531317.848424315</v>
      </c>
      <c r="AR39" s="36">
        <f ca="1">IF(AP39&lt;'1.Inputs'!$D$57,1,0)</f>
        <v>1</v>
      </c>
      <c r="AS39" s="36">
        <f t="shared" ca="1" si="7"/>
        <v>1</v>
      </c>
      <c r="AV39" s="52">
        <f ca="1">BE30+6*BE32</f>
        <v>1443469692.6329823</v>
      </c>
      <c r="AW39" s="52">
        <f ca="1">BE30+7*BE32</f>
        <v>2386855193.0280676</v>
      </c>
      <c r="AX39" s="30">
        <f ca="1">SUMPRODUCT((AM16:AM515&gt;=AV39)*(AM16:AM515&lt;AW39))</f>
        <v>63</v>
      </c>
      <c r="AY39" s="54" t="str">
        <f ca="1">REPT("█",ROUND(AX39/COUNT(AM16:AM515)*120,0))</f>
        <v>███████████████</v>
      </c>
    </row>
    <row r="40" spans="2:55" ht="15" customHeight="1" x14ac:dyDescent="0.25">
      <c r="B40" s="36">
        <v>25</v>
      </c>
      <c r="C40" s="36">
        <f t="shared" ca="1" si="0"/>
        <v>0.5320762892971761</v>
      </c>
      <c r="D40" s="36">
        <f t="shared" ca="1" si="1"/>
        <v>16000.852746693501</v>
      </c>
      <c r="E40" s="47">
        <f t="shared" ca="1" si="2"/>
        <v>0.8325085565041247</v>
      </c>
      <c r="F40" s="36">
        <f t="shared" ca="1" si="3"/>
        <v>28029.48888181214</v>
      </c>
      <c r="G40" s="36">
        <f t="shared" ca="1" si="4"/>
        <v>5.2956429146375238E-2</v>
      </c>
      <c r="H40" s="36">
        <f ca="1">((('1.Inputs'!$D$37*12*IF(1=1,'1.Inputs'!$D$38,IF(1=2,'1.Inputs'!$D$39,$E40)))*$F40*(('1.Inputs'!$D$40)+(1-'1.Inputs'!$D$40)*(1+'1.Inputs'!$D$41))*(1+$G40)^(1-1))*'1.Inputs'!$D$47+(('1.Inputs'!$D$37*12*IF(1=1,'1.Inputs'!$D$38,IF(1=2,'1.Inputs'!$D$39,$E40)))/(1-'1.Inputs'!$D$42)*$D40*(1+$G40)^(1-1))*('1.Inputs'!$D$48-'1.Inputs'!$D$49))/'1.Inputs'!$D$51</f>
        <v>733835572.90185213</v>
      </c>
      <c r="I40" s="36">
        <f ca="1">((('1.Inputs'!$D$37*12*IF(2=1,'1.Inputs'!$D$38,IF(2=2,'1.Inputs'!$D$39,$E40)))*$F40*(('1.Inputs'!$D$40)+(1-'1.Inputs'!$D$40)*(1+'1.Inputs'!$D$41))*(1+$G40)^(2-1))*'1.Inputs'!$D$47+(('1.Inputs'!$D$37*12*IF(2=1,'1.Inputs'!$D$38,IF(2=2,'1.Inputs'!$D$39,$E40)))/(1-'1.Inputs'!$D$42)*$D40*(1+$G40)^(2-1))*('1.Inputs'!$D$48-'1.Inputs'!$D$49))/'1.Inputs'!$D$51</f>
        <v>1081775638.1926463</v>
      </c>
      <c r="J40" s="36">
        <f ca="1">((('1.Inputs'!$D$37*12*IF(3=1,'1.Inputs'!$D$38,IF(3=2,'1.Inputs'!$D$39,$E40)))*$F40*(('1.Inputs'!$D$40)+(1-'1.Inputs'!$D$40)*(1+'1.Inputs'!$D$41))*(1+$G40)^(3-1))*'1.Inputs'!$D$47+(('1.Inputs'!$D$37*12*IF(3=1,'1.Inputs'!$D$38,IF(3=2,'1.Inputs'!$D$39,$E40)))/(1-'1.Inputs'!$D$42)*$D40*(1+$G40)^(3-1))*('1.Inputs'!$D$48-'1.Inputs'!$D$49))/'1.Inputs'!$D$51</f>
        <v>1354684816.8910456</v>
      </c>
      <c r="K40" s="36">
        <f ca="1">((('1.Inputs'!$D$37*12*IF(4=1,'1.Inputs'!$D$38,IF(4=2,'1.Inputs'!$D$39,$E40)))*$F40*(('1.Inputs'!$D$40)+(1-'1.Inputs'!$D$40)*(1+'1.Inputs'!$D$41))*(1+$G40)^(4-1))*'1.Inputs'!$D$47+(('1.Inputs'!$D$37*12*IF(4=1,'1.Inputs'!$D$38,IF(4=2,'1.Inputs'!$D$39,$E40)))/(1-'1.Inputs'!$D$42)*$D40*(1+$G40)^(4-1))*('1.Inputs'!$D$48-'1.Inputs'!$D$49))/'1.Inputs'!$D$51</f>
        <v>1426424087.4124064</v>
      </c>
      <c r="L40" s="36">
        <f ca="1">((('1.Inputs'!$D$37*12*IF(5=1,'1.Inputs'!$D$38,IF(5=2,'1.Inputs'!$D$39,$E40)))*$F40*(('1.Inputs'!$D$40)+(1-'1.Inputs'!$D$40)*(1+'1.Inputs'!$D$41))*(1+$G40)^(5-1))*'1.Inputs'!$D$47+(('1.Inputs'!$D$37*12*IF(5=1,'1.Inputs'!$D$38,IF(5=2,'1.Inputs'!$D$39,$E40)))/(1-'1.Inputs'!$D$42)*$D40*(1+$G40)^(5-1))*('1.Inputs'!$D$48-'1.Inputs'!$D$49))/'1.Inputs'!$D$51</f>
        <v>1501962413.5301445</v>
      </c>
      <c r="M40" s="36">
        <f ca="1">((('1.Inputs'!$D$37*12*IF(6=1,'1.Inputs'!$D$38,IF(6=2,'1.Inputs'!$D$39,$E40)))*$F40*(('1.Inputs'!$D$40)+(1-'1.Inputs'!$D$40)*(1+'1.Inputs'!$D$41))*(1+$G40)^(6-1))*'1.Inputs'!$D$47+(('1.Inputs'!$D$37*12*IF(6=1,'1.Inputs'!$D$38,IF(6=2,'1.Inputs'!$D$39,$E40)))/(1-'1.Inputs'!$D$42)*$D40*(1+$G40)^(6-1))*('1.Inputs'!$D$48-'1.Inputs'!$D$49))/'1.Inputs'!$D$51</f>
        <v>1581500979.6627727</v>
      </c>
      <c r="N40" s="36">
        <f ca="1">((('1.Inputs'!$D$37*12*IF(7=1,'1.Inputs'!$D$38,IF(7=2,'1.Inputs'!$D$39,$E40)))*$F40*(('1.Inputs'!$D$40)+(1-'1.Inputs'!$D$40)*(1+'1.Inputs'!$D$41))*(1+$G40)^(7-1))*'1.Inputs'!$D$47+(('1.Inputs'!$D$37*12*IF(7=1,'1.Inputs'!$D$38,IF(7=2,'1.Inputs'!$D$39,$E40)))/(1-'1.Inputs'!$D$42)*$D40*(1+$G40)^(7-1))*('1.Inputs'!$D$48-'1.Inputs'!$D$49))/'1.Inputs'!$D$51</f>
        <v>1665251624.2372074</v>
      </c>
      <c r="O40" s="36">
        <f ca="1">((('1.Inputs'!$D$37*12*IF(8=1,'1.Inputs'!$D$38,IF(8=2,'1.Inputs'!$D$39,$E40)))*$F40*(('1.Inputs'!$D$40)+(1-'1.Inputs'!$D$40)*(1+'1.Inputs'!$D$41))*(1+$G40)^(8-1))*'1.Inputs'!$D$47+(('1.Inputs'!$D$37*12*IF(8=1,'1.Inputs'!$D$38,IF(8=2,'1.Inputs'!$D$39,$E40)))/(1-'1.Inputs'!$D$42)*$D40*(1+$G40)^(8-1))*('1.Inputs'!$D$48-'1.Inputs'!$D$49))/'1.Inputs'!$D$51</f>
        <v>1753437403.8870111</v>
      </c>
      <c r="P40" s="36">
        <f ca="1">((('1.Inputs'!$D$37*12*IF(9=1,'1.Inputs'!$D$38,IF(9=2,'1.Inputs'!$D$39,$E40)))*$F40*(('1.Inputs'!$D$40)+(1-'1.Inputs'!$D$40)*(1+'1.Inputs'!$D$41))*(1+$G40)^(9-1))*'1.Inputs'!$D$47+(('1.Inputs'!$D$37*12*IF(9=1,'1.Inputs'!$D$38,IF(9=2,'1.Inputs'!$D$39,$E40)))/(1-'1.Inputs'!$D$42)*$D40*(1+$G40)^(9-1))*('1.Inputs'!$D$48-'1.Inputs'!$D$49))/'1.Inputs'!$D$51</f>
        <v>1846293187.5285578</v>
      </c>
      <c r="Q40" s="36">
        <f ca="1">((('1.Inputs'!$D$37*12*IF(10=1,'1.Inputs'!$D$38,IF(10=2,'1.Inputs'!$D$39,$E40)))*$F40*(('1.Inputs'!$D$40)+(1-'1.Inputs'!$D$40)*(1+'1.Inputs'!$D$41))*(1+$G40)^(10-1))*'1.Inputs'!$D$47+(('1.Inputs'!$D$37*12*IF(10=1,'1.Inputs'!$D$38,IF(10=2,'1.Inputs'!$D$39,$E40)))/(1-'1.Inputs'!$D$42)*$D40*(1+$G40)^(10-1))*('1.Inputs'!$D$48-'1.Inputs'!$D$49))/'1.Inputs'!$D$51</f>
        <v>1944066281.8973494</v>
      </c>
      <c r="R40" s="36">
        <f>-'1.Inputs'!$D$24</f>
        <v>-2050000000</v>
      </c>
      <c r="S40" s="36">
        <f ca="1">((('1.Inputs'!$D$37*12*IF(1=1,'1.Inputs'!$D$38,IF(1=2,'1.Inputs'!$D$39,$E40)))*$F40*(('1.Inputs'!$D$40)+(1-'1.Inputs'!$D$40)*(1+'1.Inputs'!$D$41))*(1+$G40)^(1-1))-(('1.Inputs'!$D$37*12*IF(1=1,'1.Inputs'!$D$38,IF(1=2,'1.Inputs'!$D$39,$E40)))/(1-'1.Inputs'!$D$42)*$D40*(1+$G40)^(1-1))-('1.Inputs'!$D$37*12*IF(1=1,'1.Inputs'!$D$38,IF(1=2,'1.Inputs'!$D$39,$E40)))*'1.Inputs'!$D$43*(1+$G40)^(1-1)-'1.Inputs'!$D$44*(1+$G40)^(1-1)-('1.Inputs'!$D$20/'1.Inputs'!$D$27+'1.Inputs'!$D$23/'1.Inputs'!$D$28))-MAX(0,((('1.Inputs'!$D$37*12*IF(1=1,'1.Inputs'!$D$38,IF(1=2,'1.Inputs'!$D$39,$E40)))*$F40*(('1.Inputs'!$D$40)+(1-'1.Inputs'!$D$40)*(1+'1.Inputs'!$D$41))*(1+$G40)^(1-1))-(('1.Inputs'!$D$37*12*IF(1=1,'1.Inputs'!$D$38,IF(1=2,'1.Inputs'!$D$39,$E40)))/(1-'1.Inputs'!$D$42)*$D40*(1+$G40)^(1-1))-('1.Inputs'!$D$37*12*IF(1=1,'1.Inputs'!$D$38,IF(1=2,'1.Inputs'!$D$39,$E40)))*'1.Inputs'!$D$43*(1+$G40)^(1-1)-'1.Inputs'!$D$44*(1+$G40)^(1-1)-('1.Inputs'!$D$20/'1.Inputs'!$D$27+'1.Inputs'!$D$23/'1.Inputs'!$D$28)))*'1.Inputs'!$D$53+('1.Inputs'!$D$20/'1.Inputs'!$D$27+'1.Inputs'!$D$23/'1.Inputs'!$D$28)-H40</f>
        <v>-405767256.63660014</v>
      </c>
      <c r="T40" s="36">
        <f ca="1">((('1.Inputs'!$D$37*12*IF(2=1,'1.Inputs'!$D$38,IF(2=2,'1.Inputs'!$D$39,$E40)))*$F40*(('1.Inputs'!$D$40)+(1-'1.Inputs'!$D$40)*(1+'1.Inputs'!$D$41))*(1+$G40)^(2-1))-(('1.Inputs'!$D$37*12*IF(2=1,'1.Inputs'!$D$38,IF(2=2,'1.Inputs'!$D$39,$E40)))/(1-'1.Inputs'!$D$42)*$D40*(1+$G40)^(2-1))-('1.Inputs'!$D$37*12*IF(2=1,'1.Inputs'!$D$38,IF(2=2,'1.Inputs'!$D$39,$E40)))*'1.Inputs'!$D$43*(1+$G40)^(2-1)-'1.Inputs'!$D$44*(1+$G40)^(2-1)-('1.Inputs'!$D$20/'1.Inputs'!$D$27+'1.Inputs'!$D$23/'1.Inputs'!$D$28))-MAX(0,((('1.Inputs'!$D$37*12*IF(2=1,'1.Inputs'!$D$38,IF(2=2,'1.Inputs'!$D$39,$E40)))*$F40*(('1.Inputs'!$D$40)+(1-'1.Inputs'!$D$40)*(1+'1.Inputs'!$D$41))*(1+$G40)^(2-1))-(('1.Inputs'!$D$37*12*IF(2=1,'1.Inputs'!$D$38,IF(2=2,'1.Inputs'!$D$39,$E40)))/(1-'1.Inputs'!$D$42)*$D40*(1+$G40)^(2-1))-('1.Inputs'!$D$37*12*IF(2=1,'1.Inputs'!$D$38,IF(2=2,'1.Inputs'!$D$39,$E40)))*'1.Inputs'!$D$43*(1+$G40)^(2-1)-'1.Inputs'!$D$44*(1+$G40)^(2-1)-('1.Inputs'!$D$20/'1.Inputs'!$D$27+'1.Inputs'!$D$23/'1.Inputs'!$D$28)))*'1.Inputs'!$D$53+('1.Inputs'!$D$20/'1.Inputs'!$D$27+'1.Inputs'!$D$23/'1.Inputs'!$D$28)-(I40-H40)</f>
        <v>359666971.27643824</v>
      </c>
      <c r="U40" s="36">
        <f ca="1">((('1.Inputs'!$D$37*12*IF(3=1,'1.Inputs'!$D$38,IF(3=2,'1.Inputs'!$D$39,$E40)))*$F40*(('1.Inputs'!$D$40)+(1-'1.Inputs'!$D$40)*(1+'1.Inputs'!$D$41))*(1+$G40)^(3-1))-(('1.Inputs'!$D$37*12*IF(3=1,'1.Inputs'!$D$38,IF(3=2,'1.Inputs'!$D$39,$E40)))/(1-'1.Inputs'!$D$42)*$D40*(1+$G40)^(3-1))-('1.Inputs'!$D$37*12*IF(3=1,'1.Inputs'!$D$38,IF(3=2,'1.Inputs'!$D$39,$E40)))*'1.Inputs'!$D$43*(1+$G40)^(3-1)-'1.Inputs'!$D$44*(1+$G40)^(3-1)-('1.Inputs'!$D$20/'1.Inputs'!$D$27+'1.Inputs'!$D$23/'1.Inputs'!$D$28))-MAX(0,((('1.Inputs'!$D$37*12*IF(3=1,'1.Inputs'!$D$38,IF(3=2,'1.Inputs'!$D$39,$E40)))*$F40*(('1.Inputs'!$D$40)+(1-'1.Inputs'!$D$40)*(1+'1.Inputs'!$D$41))*(1+$G40)^(3-1))-(('1.Inputs'!$D$37*12*IF(3=1,'1.Inputs'!$D$38,IF(3=2,'1.Inputs'!$D$39,$E40)))/(1-'1.Inputs'!$D$42)*$D40*(1+$G40)^(3-1))-('1.Inputs'!$D$37*12*IF(3=1,'1.Inputs'!$D$38,IF(3=2,'1.Inputs'!$D$39,$E40)))*'1.Inputs'!$D$43*(1+$G40)^(3-1)-'1.Inputs'!$D$44*(1+$G40)^(3-1)-('1.Inputs'!$D$20/'1.Inputs'!$D$27+'1.Inputs'!$D$23/'1.Inputs'!$D$28)))*'1.Inputs'!$D$53+('1.Inputs'!$D$20/'1.Inputs'!$D$27+'1.Inputs'!$D$23/'1.Inputs'!$D$28)-(J40-I40)</f>
        <v>724070575.3625958</v>
      </c>
      <c r="V40" s="36">
        <f ca="1">((('1.Inputs'!$D$37*12*IF(4=1,'1.Inputs'!$D$38,IF(4=2,'1.Inputs'!$D$39,$E40)))*$F40*(('1.Inputs'!$D$40)+(1-'1.Inputs'!$D$40)*(1+'1.Inputs'!$D$41))*(1+$G40)^(4-1))-(('1.Inputs'!$D$37*12*IF(4=1,'1.Inputs'!$D$38,IF(4=2,'1.Inputs'!$D$39,$E40)))/(1-'1.Inputs'!$D$42)*$D40*(1+$G40)^(4-1))-('1.Inputs'!$D$37*12*IF(4=1,'1.Inputs'!$D$38,IF(4=2,'1.Inputs'!$D$39,$E40)))*'1.Inputs'!$D$43*(1+$G40)^(4-1)-'1.Inputs'!$D$44*(1+$G40)^(4-1)-('1.Inputs'!$D$20/'1.Inputs'!$D$27+'1.Inputs'!$D$23/'1.Inputs'!$D$28))-MAX(0,((('1.Inputs'!$D$37*12*IF(4=1,'1.Inputs'!$D$38,IF(4=2,'1.Inputs'!$D$39,$E40)))*$F40*(('1.Inputs'!$D$40)+(1-'1.Inputs'!$D$40)*(1+'1.Inputs'!$D$41))*(1+$G40)^(4-1))-(('1.Inputs'!$D$37*12*IF(4=1,'1.Inputs'!$D$38,IF(4=2,'1.Inputs'!$D$39,$E40)))/(1-'1.Inputs'!$D$42)*$D40*(1+$G40)^(4-1))-('1.Inputs'!$D$37*12*IF(4=1,'1.Inputs'!$D$38,IF(4=2,'1.Inputs'!$D$39,$E40)))*'1.Inputs'!$D$43*(1+$G40)^(4-1)-'1.Inputs'!$D$44*(1+$G40)^(4-1)-('1.Inputs'!$D$20/'1.Inputs'!$D$27+'1.Inputs'!$D$23/'1.Inputs'!$D$28)))*'1.Inputs'!$D$53+('1.Inputs'!$D$20/'1.Inputs'!$D$27+'1.Inputs'!$D$23/'1.Inputs'!$D$28)-(K40-J40)</f>
        <v>975534779.96876979</v>
      </c>
      <c r="W40" s="36">
        <f ca="1">((('1.Inputs'!$D$37*12*IF(5=1,'1.Inputs'!$D$38,IF(5=2,'1.Inputs'!$D$39,$E40)))*$F40*(('1.Inputs'!$D$40)+(1-'1.Inputs'!$D$40)*(1+'1.Inputs'!$D$41))*(1+$G40)^(5-1))-(('1.Inputs'!$D$37*12*IF(5=1,'1.Inputs'!$D$38,IF(5=2,'1.Inputs'!$D$39,$E40)))/(1-'1.Inputs'!$D$42)*$D40*(1+$G40)^(5-1))-('1.Inputs'!$D$37*12*IF(5=1,'1.Inputs'!$D$38,IF(5=2,'1.Inputs'!$D$39,$E40)))*'1.Inputs'!$D$43*(1+$G40)^(5-1)-'1.Inputs'!$D$44*(1+$G40)^(5-1)-('1.Inputs'!$D$20/'1.Inputs'!$D$27+'1.Inputs'!$D$23/'1.Inputs'!$D$28))-MAX(0,((('1.Inputs'!$D$37*12*IF(5=1,'1.Inputs'!$D$38,IF(5=2,'1.Inputs'!$D$39,$E40)))*$F40*(('1.Inputs'!$D$40)+(1-'1.Inputs'!$D$40)*(1+'1.Inputs'!$D$41))*(1+$G40)^(5-1))-(('1.Inputs'!$D$37*12*IF(5=1,'1.Inputs'!$D$38,IF(5=2,'1.Inputs'!$D$39,$E40)))/(1-'1.Inputs'!$D$42)*$D40*(1+$G40)^(5-1))-('1.Inputs'!$D$37*12*IF(5=1,'1.Inputs'!$D$38,IF(5=2,'1.Inputs'!$D$39,$E40)))*'1.Inputs'!$D$43*(1+$G40)^(5-1)-'1.Inputs'!$D$44*(1+$G40)^(5-1)-('1.Inputs'!$D$20/'1.Inputs'!$D$27+'1.Inputs'!$D$23/'1.Inputs'!$D$28)))*'1.Inputs'!$D$53+('1.Inputs'!$D$20/'1.Inputs'!$D$27+'1.Inputs'!$D$23/'1.Inputs'!$D$28)-(L40-K40)</f>
        <v>1024693427.1468444</v>
      </c>
      <c r="X40" s="36">
        <f ca="1">((('1.Inputs'!$D$37*12*IF(6=1,'1.Inputs'!$D$38,IF(6=2,'1.Inputs'!$D$39,$E40)))*$F40*(('1.Inputs'!$D$40)+(1-'1.Inputs'!$D$40)*(1+'1.Inputs'!$D$41))*(1+$G40)^(6-1))-(('1.Inputs'!$D$37*12*IF(6=1,'1.Inputs'!$D$38,IF(6=2,'1.Inputs'!$D$39,$E40)))/(1-'1.Inputs'!$D$42)*$D40*(1+$G40)^(6-1))-('1.Inputs'!$D$37*12*IF(6=1,'1.Inputs'!$D$38,IF(6=2,'1.Inputs'!$D$39,$E40)))*'1.Inputs'!$D$43*(1+$G40)^(6-1)-'1.Inputs'!$D$44*(1+$G40)^(6-1)-('1.Inputs'!$D$20/'1.Inputs'!$D$27+'1.Inputs'!$D$23/'1.Inputs'!$D$28))-MAX(0,((('1.Inputs'!$D$37*12*IF(6=1,'1.Inputs'!$D$38,IF(6=2,'1.Inputs'!$D$39,$E40)))*$F40*(('1.Inputs'!$D$40)+(1-'1.Inputs'!$D$40)*(1+'1.Inputs'!$D$41))*(1+$G40)^(6-1))-(('1.Inputs'!$D$37*12*IF(6=1,'1.Inputs'!$D$38,IF(6=2,'1.Inputs'!$D$39,$E40)))/(1-'1.Inputs'!$D$42)*$D40*(1+$G40)^(6-1))-('1.Inputs'!$D$37*12*IF(6=1,'1.Inputs'!$D$38,IF(6=2,'1.Inputs'!$D$39,$E40)))*'1.Inputs'!$D$43*(1+$G40)^(6-1)-'1.Inputs'!$D$44*(1+$G40)^(6-1)-('1.Inputs'!$D$20/'1.Inputs'!$D$27+'1.Inputs'!$D$23/'1.Inputs'!$D$28)))*'1.Inputs'!$D$53+('1.Inputs'!$D$20/'1.Inputs'!$D$27+'1.Inputs'!$D$23/'1.Inputs'!$D$28)-(M40-L40)</f>
        <v>1076455340.7411363</v>
      </c>
      <c r="Y40" s="36">
        <f ca="1">((('1.Inputs'!$D$37*12*IF(7=1,'1.Inputs'!$D$38,IF(7=2,'1.Inputs'!$D$39,$E40)))*$F40*(('1.Inputs'!$D$40)+(1-'1.Inputs'!$D$40)*(1+'1.Inputs'!$D$41))*(1+$G40)^(7-1))-(('1.Inputs'!$D$37*12*IF(7=1,'1.Inputs'!$D$38,IF(7=2,'1.Inputs'!$D$39,$E40)))/(1-'1.Inputs'!$D$42)*$D40*(1+$G40)^(7-1))-('1.Inputs'!$D$37*12*IF(7=1,'1.Inputs'!$D$38,IF(7=2,'1.Inputs'!$D$39,$E40)))*'1.Inputs'!$D$43*(1+$G40)^(7-1)-'1.Inputs'!$D$44*(1+$G40)^(7-1)-('1.Inputs'!$D$20/'1.Inputs'!$D$27+'1.Inputs'!$D$23/'1.Inputs'!$D$28))-MAX(0,((('1.Inputs'!$D$37*12*IF(7=1,'1.Inputs'!$D$38,IF(7=2,'1.Inputs'!$D$39,$E40)))*$F40*(('1.Inputs'!$D$40)+(1-'1.Inputs'!$D$40)*(1+'1.Inputs'!$D$41))*(1+$G40)^(7-1))-(('1.Inputs'!$D$37*12*IF(7=1,'1.Inputs'!$D$38,IF(7=2,'1.Inputs'!$D$39,$E40)))/(1-'1.Inputs'!$D$42)*$D40*(1+$G40)^(7-1))-('1.Inputs'!$D$37*12*IF(7=1,'1.Inputs'!$D$38,IF(7=2,'1.Inputs'!$D$39,$E40)))*'1.Inputs'!$D$43*(1+$G40)^(7-1)-'1.Inputs'!$D$44*(1+$G40)^(7-1)-('1.Inputs'!$D$20/'1.Inputs'!$D$27+'1.Inputs'!$D$23/'1.Inputs'!$D$28)))*'1.Inputs'!$D$53+('1.Inputs'!$D$20/'1.Inputs'!$D$27+'1.Inputs'!$D$23/'1.Inputs'!$D$28)-(N40-M40)</f>
        <v>1130958380.4451656</v>
      </c>
      <c r="Z40" s="36">
        <f ca="1">((('1.Inputs'!$D$37*12*IF(8=1,'1.Inputs'!$D$38,IF(8=2,'1.Inputs'!$D$39,$E40)))*$F40*(('1.Inputs'!$D$40)+(1-'1.Inputs'!$D$40)*(1+'1.Inputs'!$D$41))*(1+$G40)^(8-1))-(('1.Inputs'!$D$37*12*IF(8=1,'1.Inputs'!$D$38,IF(8=2,'1.Inputs'!$D$39,$E40)))/(1-'1.Inputs'!$D$42)*$D40*(1+$G40)^(8-1))-('1.Inputs'!$D$37*12*IF(8=1,'1.Inputs'!$D$38,IF(8=2,'1.Inputs'!$D$39,$E40)))*'1.Inputs'!$D$43*(1+$G40)^(8-1)-'1.Inputs'!$D$44*(1+$G40)^(8-1)-('1.Inputs'!$D$20/'1.Inputs'!$D$27+'1.Inputs'!$D$23/'1.Inputs'!$D$28))-MAX(0,((('1.Inputs'!$D$37*12*IF(8=1,'1.Inputs'!$D$38,IF(8=2,'1.Inputs'!$D$39,$E40)))*$F40*(('1.Inputs'!$D$40)+(1-'1.Inputs'!$D$40)*(1+'1.Inputs'!$D$41))*(1+$G40)^(8-1))-(('1.Inputs'!$D$37*12*IF(8=1,'1.Inputs'!$D$38,IF(8=2,'1.Inputs'!$D$39,$E40)))/(1-'1.Inputs'!$D$42)*$D40*(1+$G40)^(8-1))-('1.Inputs'!$D$37*12*IF(8=1,'1.Inputs'!$D$38,IF(8=2,'1.Inputs'!$D$39,$E40)))*'1.Inputs'!$D$43*(1+$G40)^(8-1)-'1.Inputs'!$D$44*(1+$G40)^(8-1)-('1.Inputs'!$D$20/'1.Inputs'!$D$27+'1.Inputs'!$D$23/'1.Inputs'!$D$28)))*'1.Inputs'!$D$53+('1.Inputs'!$D$20/'1.Inputs'!$D$27+'1.Inputs'!$D$23/'1.Inputs'!$D$28)-(O40-N40)</f>
        <v>1188347706.5095434</v>
      </c>
      <c r="AA40" s="36">
        <f ca="1">((('1.Inputs'!$D$37*12*IF(9=1,'1.Inputs'!$D$38,IF(9=2,'1.Inputs'!$D$39,$E40)))*$F40*(('1.Inputs'!$D$40)+(1-'1.Inputs'!$D$40)*(1+'1.Inputs'!$D$41))*(1+$G40)^(9-1))-(('1.Inputs'!$D$37*12*IF(9=1,'1.Inputs'!$D$38,IF(9=2,'1.Inputs'!$D$39,$E40)))/(1-'1.Inputs'!$D$42)*$D40*(1+$G40)^(9-1))-('1.Inputs'!$D$37*12*IF(9=1,'1.Inputs'!$D$38,IF(9=2,'1.Inputs'!$D$39,$E40)))*'1.Inputs'!$D$43*(1+$G40)^(9-1)-'1.Inputs'!$D$44*(1+$G40)^(9-1)-('1.Inputs'!$D$20/'1.Inputs'!$D$27+'1.Inputs'!$D$23/'1.Inputs'!$D$28))-MAX(0,((('1.Inputs'!$D$37*12*IF(9=1,'1.Inputs'!$D$38,IF(9=2,'1.Inputs'!$D$39,$E40)))*$F40*(('1.Inputs'!$D$40)+(1-'1.Inputs'!$D$40)*(1+'1.Inputs'!$D$41))*(1+$G40)^(9-1))-(('1.Inputs'!$D$37*12*IF(9=1,'1.Inputs'!$D$38,IF(9=2,'1.Inputs'!$D$39,$E40)))/(1-'1.Inputs'!$D$42)*$D40*(1+$G40)^(9-1))-('1.Inputs'!$D$37*12*IF(9=1,'1.Inputs'!$D$38,IF(9=2,'1.Inputs'!$D$39,$E40)))*'1.Inputs'!$D$43*(1+$G40)^(9-1)-'1.Inputs'!$D$44*(1+$G40)^(9-1)-('1.Inputs'!$D$20/'1.Inputs'!$D$27+'1.Inputs'!$D$23/'1.Inputs'!$D$28)))*'1.Inputs'!$D$53+('1.Inputs'!$D$20/'1.Inputs'!$D$27+'1.Inputs'!$D$23/'1.Inputs'!$D$28)-(P40-O40)</f>
        <v>1248776166.3534064</v>
      </c>
      <c r="AB40" s="36">
        <f ca="1">((('1.Inputs'!$D$37*12*IF(10=1,'1.Inputs'!$D$38,IF(10=2,'1.Inputs'!$D$39,$E40)))*$F40*(('1.Inputs'!$D$40)+(1-'1.Inputs'!$D$40)*(1+'1.Inputs'!$D$41))*(1+$G40)^(10-1))-(('1.Inputs'!$D$37*12*IF(10=1,'1.Inputs'!$D$38,IF(10=2,'1.Inputs'!$D$39,$E40)))/(1-'1.Inputs'!$D$42)*$D40*(1+$G40)^(10-1))-('1.Inputs'!$D$37*12*IF(10=1,'1.Inputs'!$D$38,IF(10=2,'1.Inputs'!$D$39,$E40)))*'1.Inputs'!$D$43*(1+$G40)^(10-1)-'1.Inputs'!$D$44*(1+$G40)^(10-1)-('1.Inputs'!$D$20/'1.Inputs'!$D$27+'1.Inputs'!$D$23/'1.Inputs'!$D$28))-MAX(0,((('1.Inputs'!$D$37*12*IF(10=1,'1.Inputs'!$D$38,IF(10=2,'1.Inputs'!$D$39,$E40)))*$F40*(('1.Inputs'!$D$40)+(1-'1.Inputs'!$D$40)*(1+'1.Inputs'!$D$41))*(1+$G40)^(10-1))-(('1.Inputs'!$D$37*12*IF(10=1,'1.Inputs'!$D$38,IF(10=2,'1.Inputs'!$D$39,$E40)))/(1-'1.Inputs'!$D$42)*$D40*(1+$G40)^(10-1))-('1.Inputs'!$D$37*12*IF(10=1,'1.Inputs'!$D$38,IF(10=2,'1.Inputs'!$D$39,$E40)))*'1.Inputs'!$D$43*(1+$G40)^(10-1)-'1.Inputs'!$D$44*(1+$G40)^(10-1)-('1.Inputs'!$D$20/'1.Inputs'!$D$27+'1.Inputs'!$D$23/'1.Inputs'!$D$28)))*'1.Inputs'!$D$53+('1.Inputs'!$D$20/'1.Inputs'!$D$27+'1.Inputs'!$D$23/'1.Inputs'!$D$28)-(Q40-P40)+(('1.Inputs'!$D$20+'1.Inputs'!$D$23-('1.Inputs'!$D$20/'1.Inputs'!$D$27+'1.Inputs'!$D$23/'1.Inputs'!$D$28)*'1.Inputs'!$D$10)*'1.Inputs'!$D$60+'1.Inputs'!$D$19*'1.Inputs'!$D$59+Q40)</f>
        <v>3956470983.5467663</v>
      </c>
      <c r="AC40" s="36">
        <f ca="1">S40-AC$13-AC$14+MIN(AC$13,MAX(0,((('1.Inputs'!$D$37*12*IF(1=1,'1.Inputs'!$D$38,IF(1=2,'1.Inputs'!$D$39,$E40)))*$F40*(('1.Inputs'!$D$40)+(1-'1.Inputs'!$D$40)*(1+'1.Inputs'!$D$41))*(1+$G40)^(1-1))-(('1.Inputs'!$D$37*12*IF(1=1,'1.Inputs'!$D$38,IF(1=2,'1.Inputs'!$D$39,$E40)))/(1-'1.Inputs'!$D$42)*$D40*(1+$G40)^(1-1))-('1.Inputs'!$D$37*12*IF(1=1,'1.Inputs'!$D$38,IF(1=2,'1.Inputs'!$D$39,$E40)))*'1.Inputs'!$D$43*(1+$G40)^(1-1)-'1.Inputs'!$D$44*(1+$G40)^(1-1)-('1.Inputs'!$D$20/'1.Inputs'!$D$27+'1.Inputs'!$D$23/'1.Inputs'!$D$28))))*'1.Inputs'!$D$53</f>
        <v>-501707256.63660014</v>
      </c>
      <c r="AD40" s="36">
        <f ca="1">T40-AD$13-AD$14+MIN(AD$13,MAX(0,((('1.Inputs'!$D$37*12*IF(2=1,'1.Inputs'!$D$38,IF(2=2,'1.Inputs'!$D$39,$E40)))*$F40*(('1.Inputs'!$D$40)+(1-'1.Inputs'!$D$40)*(1+'1.Inputs'!$D$41))*(1+$G40)^(2-1))-(('1.Inputs'!$D$37*12*IF(2=1,'1.Inputs'!$D$38,IF(2=2,'1.Inputs'!$D$39,$E40)))/(1-'1.Inputs'!$D$42)*$D40*(1+$G40)^(2-1))-('1.Inputs'!$D$37*12*IF(2=1,'1.Inputs'!$D$38,IF(2=2,'1.Inputs'!$D$39,$E40)))*'1.Inputs'!$D$43*(1+$G40)^(2-1)-'1.Inputs'!$D$44*(1+$G40)^(2-1)-('1.Inputs'!$D$20/'1.Inputs'!$D$27+'1.Inputs'!$D$23/'1.Inputs'!$D$28))))*'1.Inputs'!$D$53</f>
        <v>263726971.27643824</v>
      </c>
      <c r="AE40" s="36">
        <f ca="1">U40-AE$13-AE$14+MIN(AE$13,MAX(0,((('1.Inputs'!$D$37*12*IF(3=1,'1.Inputs'!$D$38,IF(3=2,'1.Inputs'!$D$39,$E40)))*$F40*(('1.Inputs'!$D$40)+(1-'1.Inputs'!$D$40)*(1+'1.Inputs'!$D$41))*(1+$G40)^(3-1))-(('1.Inputs'!$D$37*12*IF(3=1,'1.Inputs'!$D$38,IF(3=2,'1.Inputs'!$D$39,$E40)))/(1-'1.Inputs'!$D$42)*$D40*(1+$G40)^(3-1))-('1.Inputs'!$D$37*12*IF(3=1,'1.Inputs'!$D$38,IF(3=2,'1.Inputs'!$D$39,$E40)))*'1.Inputs'!$D$43*(1+$G40)^(3-1)-'1.Inputs'!$D$44*(1+$G40)^(3-1)-('1.Inputs'!$D$20/'1.Inputs'!$D$27+'1.Inputs'!$D$23/'1.Inputs'!$D$28))))*'1.Inputs'!$D$53</f>
        <v>382130575.3625958</v>
      </c>
      <c r="AF40" s="36">
        <f ca="1">V40-AF$13-AF$14+MIN(AF$13,MAX(0,((('1.Inputs'!$D$37*12*IF(4=1,'1.Inputs'!$D$38,IF(4=2,'1.Inputs'!$D$39,$E40)))*$F40*(('1.Inputs'!$D$40)+(1-'1.Inputs'!$D$40)*(1+'1.Inputs'!$D$41))*(1+$G40)^(4-1))-(('1.Inputs'!$D$37*12*IF(4=1,'1.Inputs'!$D$38,IF(4=2,'1.Inputs'!$D$39,$E40)))/(1-'1.Inputs'!$D$42)*$D40*(1+$G40)^(4-1))-('1.Inputs'!$D$37*12*IF(4=1,'1.Inputs'!$D$38,IF(4=2,'1.Inputs'!$D$39,$E40)))*'1.Inputs'!$D$43*(1+$G40)^(4-1)-'1.Inputs'!$D$44*(1+$G40)^(4-1)-('1.Inputs'!$D$20/'1.Inputs'!$D$27+'1.Inputs'!$D$23/'1.Inputs'!$D$28))))*'1.Inputs'!$D$53</f>
        <v>652782779.96876979</v>
      </c>
      <c r="AG40" s="36">
        <f ca="1">W40-AG$13-AG$14+MIN(AG$13,MAX(0,((('1.Inputs'!$D$37*12*IF(5=1,'1.Inputs'!$D$38,IF(5=2,'1.Inputs'!$D$39,$E40)))*$F40*(('1.Inputs'!$D$40)+(1-'1.Inputs'!$D$40)*(1+'1.Inputs'!$D$41))*(1+$G40)^(5-1))-(('1.Inputs'!$D$37*12*IF(5=1,'1.Inputs'!$D$38,IF(5=2,'1.Inputs'!$D$39,$E40)))/(1-'1.Inputs'!$D$42)*$D40*(1+$G40)^(5-1))-('1.Inputs'!$D$37*12*IF(5=1,'1.Inputs'!$D$38,IF(5=2,'1.Inputs'!$D$39,$E40)))*'1.Inputs'!$D$43*(1+$G40)^(5-1)-'1.Inputs'!$D$44*(1+$G40)^(5-1)-('1.Inputs'!$D$20/'1.Inputs'!$D$27+'1.Inputs'!$D$23/'1.Inputs'!$D$28))))*'1.Inputs'!$D$53</f>
        <v>721129427.14684439</v>
      </c>
      <c r="AH40" s="36">
        <f ca="1">X40-AH$13-AH$14+MIN(AH$13,MAX(0,((('1.Inputs'!$D$37*12*IF(6=1,'1.Inputs'!$D$38,IF(6=2,'1.Inputs'!$D$39,$E40)))*$F40*(('1.Inputs'!$D$40)+(1-'1.Inputs'!$D$40)*(1+'1.Inputs'!$D$41))*(1+$G40)^(6-1))-(('1.Inputs'!$D$37*12*IF(6=1,'1.Inputs'!$D$38,IF(6=2,'1.Inputs'!$D$39,$E40)))/(1-'1.Inputs'!$D$42)*$D40*(1+$G40)^(6-1))-('1.Inputs'!$D$37*12*IF(6=1,'1.Inputs'!$D$38,IF(6=2,'1.Inputs'!$D$39,$E40)))*'1.Inputs'!$D$43*(1+$G40)^(6-1)-'1.Inputs'!$D$44*(1+$G40)^(6-1)-('1.Inputs'!$D$20/'1.Inputs'!$D$27+'1.Inputs'!$D$23/'1.Inputs'!$D$28))))*'1.Inputs'!$D$53</f>
        <v>792079340.74113631</v>
      </c>
      <c r="AI40" s="36">
        <f ca="1">Y40-AI$13-AI$14+MIN(AI$13,MAX(0,((('1.Inputs'!$D$37*12*IF(7=1,'1.Inputs'!$D$38,IF(7=2,'1.Inputs'!$D$39,$E40)))*$F40*(('1.Inputs'!$D$40)+(1-'1.Inputs'!$D$40)*(1+'1.Inputs'!$D$41))*(1+$G40)^(7-1))-(('1.Inputs'!$D$37*12*IF(7=1,'1.Inputs'!$D$38,IF(7=2,'1.Inputs'!$D$39,$E40)))/(1-'1.Inputs'!$D$42)*$D40*(1+$G40)^(7-1))-('1.Inputs'!$D$37*12*IF(7=1,'1.Inputs'!$D$38,IF(7=2,'1.Inputs'!$D$39,$E40)))*'1.Inputs'!$D$43*(1+$G40)^(7-1)-'1.Inputs'!$D$44*(1+$G40)^(7-1)-('1.Inputs'!$D$20/'1.Inputs'!$D$27+'1.Inputs'!$D$23/'1.Inputs'!$D$28))))*'1.Inputs'!$D$53</f>
        <v>865770380.44516563</v>
      </c>
      <c r="AJ40" s="36">
        <f ca="1">Z40-AJ$13-AJ$14+MIN(AJ$13,MAX(0,((('1.Inputs'!$D$37*12*IF(8=1,'1.Inputs'!$D$38,IF(8=2,'1.Inputs'!$D$39,$E40)))*$F40*(('1.Inputs'!$D$40)+(1-'1.Inputs'!$D$40)*(1+'1.Inputs'!$D$41))*(1+$G40)^(8-1))-(('1.Inputs'!$D$37*12*IF(8=1,'1.Inputs'!$D$38,IF(8=2,'1.Inputs'!$D$39,$E40)))/(1-'1.Inputs'!$D$42)*$D40*(1+$G40)^(8-1))-('1.Inputs'!$D$37*12*IF(8=1,'1.Inputs'!$D$38,IF(8=2,'1.Inputs'!$D$39,$E40)))*'1.Inputs'!$D$43*(1+$G40)^(8-1)-'1.Inputs'!$D$44*(1+$G40)^(8-1)-('1.Inputs'!$D$20/'1.Inputs'!$D$27+'1.Inputs'!$D$23/'1.Inputs'!$D$28))))*'1.Inputs'!$D$53</f>
        <v>1188347706.5095434</v>
      </c>
      <c r="AK40" s="36">
        <f ca="1">AA40-AK$13-AK$14+MIN(AK$13,MAX(0,((('1.Inputs'!$D$37*12*IF(9=1,'1.Inputs'!$D$38,IF(9=2,'1.Inputs'!$D$39,$E40)))*$F40*(('1.Inputs'!$D$40)+(1-'1.Inputs'!$D$40)*(1+'1.Inputs'!$D$41))*(1+$G40)^(9-1))-(('1.Inputs'!$D$37*12*IF(9=1,'1.Inputs'!$D$38,IF(9=2,'1.Inputs'!$D$39,$E40)))/(1-'1.Inputs'!$D$42)*$D40*(1+$G40)^(9-1))-('1.Inputs'!$D$37*12*IF(9=1,'1.Inputs'!$D$38,IF(9=2,'1.Inputs'!$D$39,$E40)))*'1.Inputs'!$D$43*(1+$G40)^(9-1)-'1.Inputs'!$D$44*(1+$G40)^(9-1)-('1.Inputs'!$D$20/'1.Inputs'!$D$27+'1.Inputs'!$D$23/'1.Inputs'!$D$28))))*'1.Inputs'!$D$53</f>
        <v>1248776166.3534064</v>
      </c>
      <c r="AL40" s="36">
        <f ca="1">AB40-AL$13-AL$14+MIN(AL$13,MAX(0,((('1.Inputs'!$D$37*12*IF(10=1,'1.Inputs'!$D$38,IF(10=2,'1.Inputs'!$D$39,$E40)))*$F40*(('1.Inputs'!$D$40)+(1-'1.Inputs'!$D$40)*(1+'1.Inputs'!$D$41))*(1+$G40)^(10-1))-(('1.Inputs'!$D$37*12*IF(10=1,'1.Inputs'!$D$38,IF(10=2,'1.Inputs'!$D$39,$E40)))/(1-'1.Inputs'!$D$42)*$D40*(1+$G40)^(10-1))-('1.Inputs'!$D$37*12*IF(10=1,'1.Inputs'!$D$38,IF(10=2,'1.Inputs'!$D$39,$E40)))*'1.Inputs'!$D$43*(1+$G40)^(10-1)-'1.Inputs'!$D$44*(1+$G40)^(10-1)-('1.Inputs'!$D$20/'1.Inputs'!$D$27+'1.Inputs'!$D$23/'1.Inputs'!$D$28))))*'1.Inputs'!$D$53+'1.Inputs'!$D$35</f>
        <v>4756470983.5467663</v>
      </c>
      <c r="AM40" s="48">
        <f ca="1">R40+NPV('1.Inputs'!$D$55,S40:AB40)</f>
        <v>2889603888.7882986</v>
      </c>
      <c r="AN40" s="48">
        <f ca="1">-('1.Inputs'!$D$24*(1-'1.Inputs'!$D$31)+'1.Inputs'!$D$35)+NPV('1.Inputs'!$D$54,AC40:AL40)</f>
        <v>1100396610.6366796</v>
      </c>
      <c r="AO40" s="36">
        <f t="shared" ca="1" si="5"/>
        <v>-2.7491006547195131</v>
      </c>
      <c r="AP40" s="36">
        <f t="shared" ca="1" si="6"/>
        <v>1.8396102016326112</v>
      </c>
      <c r="AQ40" s="36">
        <f ca="1">'1.Inputs'!$D$35+MIN(SUM($AC40:AC40),SUM($AC40:AD40),SUM($AC40:AE40),SUM($AC40:AF40),SUM($AC40:AG40),SUM($AC40:AH40),SUM($AC40:AI40),SUM($AC40:AJ40),SUM($AC40:AK40),SUM($AC40:AL40))</f>
        <v>298292743.36339986</v>
      </c>
      <c r="AR40" s="36">
        <f ca="1">IF(AP40&lt;'1.Inputs'!$D$57,1,0)</f>
        <v>0</v>
      </c>
      <c r="AS40" s="36">
        <f t="shared" ca="1" si="7"/>
        <v>0</v>
      </c>
      <c r="AV40" s="52">
        <f ca="1">BE30+7*BE32</f>
        <v>2386855193.0280676</v>
      </c>
      <c r="AW40" s="52">
        <f ca="1">BE30+8*BE32</f>
        <v>3330240693.4231539</v>
      </c>
      <c r="AX40" s="30">
        <f ca="1">SUMPRODUCT((AM16:AM515&gt;=AV40)*(AM16:AM515&lt;AW40))</f>
        <v>70</v>
      </c>
      <c r="AY40" s="54" t="str">
        <f ca="1">REPT("█",ROUND(AX40/COUNT(AM16:AM515)*120,0))</f>
        <v>█████████████████</v>
      </c>
    </row>
    <row r="41" spans="2:55" ht="15" customHeight="1" x14ac:dyDescent="0.25">
      <c r="B41" s="36">
        <v>26</v>
      </c>
      <c r="C41" s="36">
        <f t="shared" ca="1" si="0"/>
        <v>0.98242596122062031</v>
      </c>
      <c r="D41" s="36">
        <f t="shared" ca="1" si="1"/>
        <v>20332.372743649459</v>
      </c>
      <c r="E41" s="47">
        <f t="shared" ca="1" si="2"/>
        <v>0.90354885422827802</v>
      </c>
      <c r="F41" s="36">
        <f t="shared" ca="1" si="3"/>
        <v>28754.581203068064</v>
      </c>
      <c r="G41" s="36">
        <f t="shared" ca="1" si="4"/>
        <v>5.6599140894453219E-2</v>
      </c>
      <c r="H41" s="36">
        <f ca="1">((('1.Inputs'!$D$37*12*IF(1=1,'1.Inputs'!$D$38,IF(1=2,'1.Inputs'!$D$39,$E41)))*$F41*(('1.Inputs'!$D$40)+(1-'1.Inputs'!$D$40)*(1+'1.Inputs'!$D$41))*(1+$G41)^(1-1))*'1.Inputs'!$D$47+(('1.Inputs'!$D$37*12*IF(1=1,'1.Inputs'!$D$38,IF(1=2,'1.Inputs'!$D$39,$E41)))/(1-'1.Inputs'!$D$42)*$D41*(1+$G41)^(1-1))*('1.Inputs'!$D$48-'1.Inputs'!$D$49))/'1.Inputs'!$D$51</f>
        <v>776706875.89287353</v>
      </c>
      <c r="I41" s="36">
        <f ca="1">((('1.Inputs'!$D$37*12*IF(2=1,'1.Inputs'!$D$38,IF(2=2,'1.Inputs'!$D$39,$E41)))*$F41*(('1.Inputs'!$D$40)+(1-'1.Inputs'!$D$40)*(1+'1.Inputs'!$D$41))*(1+$G41)^(2-1))*'1.Inputs'!$D$47+(('1.Inputs'!$D$37*12*IF(2=1,'1.Inputs'!$D$38,IF(2=2,'1.Inputs'!$D$39,$E41)))/(1-'1.Inputs'!$D$42)*$D41*(1+$G41)^(2-1))*('1.Inputs'!$D$48-'1.Inputs'!$D$49))/'1.Inputs'!$D$51</f>
        <v>1148934944.9133151</v>
      </c>
      <c r="J41" s="36">
        <f ca="1">((('1.Inputs'!$D$37*12*IF(3=1,'1.Inputs'!$D$38,IF(3=2,'1.Inputs'!$D$39,$E41)))*$F41*(('1.Inputs'!$D$40)+(1-'1.Inputs'!$D$40)*(1+'1.Inputs'!$D$41))*(1+$G41)^(3-1))*'1.Inputs'!$D$47+(('1.Inputs'!$D$37*12*IF(3=1,'1.Inputs'!$D$38,IF(3=2,'1.Inputs'!$D$39,$E41)))/(1-'1.Inputs'!$D$42)*$D41*(1+$G41)^(3-1))*('1.Inputs'!$D$48-'1.Inputs'!$D$49))/'1.Inputs'!$D$51</f>
        <v>1566964983.2696347</v>
      </c>
      <c r="K41" s="36">
        <f ca="1">((('1.Inputs'!$D$37*12*IF(4=1,'1.Inputs'!$D$38,IF(4=2,'1.Inputs'!$D$39,$E41)))*$F41*(('1.Inputs'!$D$40)+(1-'1.Inputs'!$D$40)*(1+'1.Inputs'!$D$41))*(1+$G41)^(4-1))*'1.Inputs'!$D$47+(('1.Inputs'!$D$37*12*IF(4=1,'1.Inputs'!$D$38,IF(4=2,'1.Inputs'!$D$39,$E41)))/(1-'1.Inputs'!$D$42)*$D41*(1+$G41)^(4-1))*('1.Inputs'!$D$48-'1.Inputs'!$D$49))/'1.Inputs'!$D$51</f>
        <v>1655653855.1343873</v>
      </c>
      <c r="L41" s="36">
        <f ca="1">((('1.Inputs'!$D$37*12*IF(5=1,'1.Inputs'!$D$38,IF(5=2,'1.Inputs'!$D$39,$E41)))*$F41*(('1.Inputs'!$D$40)+(1-'1.Inputs'!$D$40)*(1+'1.Inputs'!$D$41))*(1+$G41)^(5-1))*'1.Inputs'!$D$47+(('1.Inputs'!$D$37*12*IF(5=1,'1.Inputs'!$D$38,IF(5=2,'1.Inputs'!$D$39,$E41)))/(1-'1.Inputs'!$D$42)*$D41*(1+$G41)^(5-1))*('1.Inputs'!$D$48-'1.Inputs'!$D$49))/'1.Inputs'!$D$51</f>
        <v>1749362440.9535835</v>
      </c>
      <c r="M41" s="36">
        <f ca="1">((('1.Inputs'!$D$37*12*IF(6=1,'1.Inputs'!$D$38,IF(6=2,'1.Inputs'!$D$39,$E41)))*$F41*(('1.Inputs'!$D$40)+(1-'1.Inputs'!$D$40)*(1+'1.Inputs'!$D$41))*(1+$G41)^(6-1))*'1.Inputs'!$D$47+(('1.Inputs'!$D$37*12*IF(6=1,'1.Inputs'!$D$38,IF(6=2,'1.Inputs'!$D$39,$E41)))/(1-'1.Inputs'!$D$42)*$D41*(1+$G41)^(6-1))*('1.Inputs'!$D$48-'1.Inputs'!$D$49))/'1.Inputs'!$D$51</f>
        <v>1848374852.2245798</v>
      </c>
      <c r="N41" s="36">
        <f ca="1">((('1.Inputs'!$D$37*12*IF(7=1,'1.Inputs'!$D$38,IF(7=2,'1.Inputs'!$D$39,$E41)))*$F41*(('1.Inputs'!$D$40)+(1-'1.Inputs'!$D$40)*(1+'1.Inputs'!$D$41))*(1+$G41)^(7-1))*'1.Inputs'!$D$47+(('1.Inputs'!$D$37*12*IF(7=1,'1.Inputs'!$D$38,IF(7=2,'1.Inputs'!$D$39,$E41)))/(1-'1.Inputs'!$D$42)*$D41*(1+$G41)^(7-1))*('1.Inputs'!$D$48-'1.Inputs'!$D$49))/'1.Inputs'!$D$51</f>
        <v>1952991280.9114032</v>
      </c>
      <c r="O41" s="36">
        <f ca="1">((('1.Inputs'!$D$37*12*IF(8=1,'1.Inputs'!$D$38,IF(8=2,'1.Inputs'!$D$39,$E41)))*$F41*(('1.Inputs'!$D$40)+(1-'1.Inputs'!$D$40)*(1+'1.Inputs'!$D$41))*(1+$G41)^(8-1))*'1.Inputs'!$D$47+(('1.Inputs'!$D$37*12*IF(8=1,'1.Inputs'!$D$38,IF(8=2,'1.Inputs'!$D$39,$E41)))/(1-'1.Inputs'!$D$42)*$D41*(1+$G41)^(8-1))*('1.Inputs'!$D$48-'1.Inputs'!$D$49))/'1.Inputs'!$D$51</f>
        <v>2063528909.5853465</v>
      </c>
      <c r="P41" s="36">
        <f ca="1">((('1.Inputs'!$D$37*12*IF(9=1,'1.Inputs'!$D$38,IF(9=2,'1.Inputs'!$D$39,$E41)))*$F41*(('1.Inputs'!$D$40)+(1-'1.Inputs'!$D$40)*(1+'1.Inputs'!$D$41))*(1+$G41)^(9-1))*'1.Inputs'!$D$47+(('1.Inputs'!$D$37*12*IF(9=1,'1.Inputs'!$D$38,IF(9=2,'1.Inputs'!$D$39,$E41)))/(1-'1.Inputs'!$D$42)*$D41*(1+$G41)^(9-1))*('1.Inputs'!$D$48-'1.Inputs'!$D$49))/'1.Inputs'!$D$51</f>
        <v>2180322873.0787449</v>
      </c>
      <c r="Q41" s="36">
        <f ca="1">((('1.Inputs'!$D$37*12*IF(10=1,'1.Inputs'!$D$38,IF(10=2,'1.Inputs'!$D$39,$E41)))*$F41*(('1.Inputs'!$D$40)+(1-'1.Inputs'!$D$40)*(1+'1.Inputs'!$D$41))*(1+$G41)^(10-1))*'1.Inputs'!$D$47+(('1.Inputs'!$D$37*12*IF(10=1,'1.Inputs'!$D$38,IF(10=2,'1.Inputs'!$D$39,$E41)))/(1-'1.Inputs'!$D$42)*$D41*(1+$G41)^(10-1))*('1.Inputs'!$D$48-'1.Inputs'!$D$49))/'1.Inputs'!$D$51</f>
        <v>2303727274.5675282</v>
      </c>
      <c r="R41" s="36">
        <f>-'1.Inputs'!$D$24</f>
        <v>-2050000000</v>
      </c>
      <c r="S41" s="36">
        <f ca="1">((('1.Inputs'!$D$37*12*IF(1=1,'1.Inputs'!$D$38,IF(1=2,'1.Inputs'!$D$39,$E41)))*$F41*(('1.Inputs'!$D$40)+(1-'1.Inputs'!$D$40)*(1+'1.Inputs'!$D$41))*(1+$G41)^(1-1))-(('1.Inputs'!$D$37*12*IF(1=1,'1.Inputs'!$D$38,IF(1=2,'1.Inputs'!$D$39,$E41)))/(1-'1.Inputs'!$D$42)*$D41*(1+$G41)^(1-1))-('1.Inputs'!$D$37*12*IF(1=1,'1.Inputs'!$D$38,IF(1=2,'1.Inputs'!$D$39,$E41)))*'1.Inputs'!$D$43*(1+$G41)^(1-1)-'1.Inputs'!$D$44*(1+$G41)^(1-1)-('1.Inputs'!$D$20/'1.Inputs'!$D$27+'1.Inputs'!$D$23/'1.Inputs'!$D$28))-MAX(0,((('1.Inputs'!$D$37*12*IF(1=1,'1.Inputs'!$D$38,IF(1=2,'1.Inputs'!$D$39,$E41)))*$F41*(('1.Inputs'!$D$40)+(1-'1.Inputs'!$D$40)*(1+'1.Inputs'!$D$41))*(1+$G41)^(1-1))-(('1.Inputs'!$D$37*12*IF(1=1,'1.Inputs'!$D$38,IF(1=2,'1.Inputs'!$D$39,$E41)))/(1-'1.Inputs'!$D$42)*$D41*(1+$G41)^(1-1))-('1.Inputs'!$D$37*12*IF(1=1,'1.Inputs'!$D$38,IF(1=2,'1.Inputs'!$D$39,$E41)))*'1.Inputs'!$D$43*(1+$G41)^(1-1)-'1.Inputs'!$D$44*(1+$G41)^(1-1)-('1.Inputs'!$D$20/'1.Inputs'!$D$27+'1.Inputs'!$D$23/'1.Inputs'!$D$28)))*'1.Inputs'!$D$53+('1.Inputs'!$D$20/'1.Inputs'!$D$27+'1.Inputs'!$D$23/'1.Inputs'!$D$28)-H41</f>
        <v>-879802098.03248477</v>
      </c>
      <c r="T41" s="36">
        <f ca="1">((('1.Inputs'!$D$37*12*IF(2=1,'1.Inputs'!$D$38,IF(2=2,'1.Inputs'!$D$39,$E41)))*$F41*(('1.Inputs'!$D$40)+(1-'1.Inputs'!$D$40)*(1+'1.Inputs'!$D$41))*(1+$G41)^(2-1))-(('1.Inputs'!$D$37*12*IF(2=1,'1.Inputs'!$D$38,IF(2=2,'1.Inputs'!$D$39,$E41)))/(1-'1.Inputs'!$D$42)*$D41*(1+$G41)^(2-1))-('1.Inputs'!$D$37*12*IF(2=1,'1.Inputs'!$D$38,IF(2=2,'1.Inputs'!$D$39,$E41)))*'1.Inputs'!$D$43*(1+$G41)^(2-1)-'1.Inputs'!$D$44*(1+$G41)^(2-1)-('1.Inputs'!$D$20/'1.Inputs'!$D$27+'1.Inputs'!$D$23/'1.Inputs'!$D$28))-MAX(0,((('1.Inputs'!$D$37*12*IF(2=1,'1.Inputs'!$D$38,IF(2=2,'1.Inputs'!$D$39,$E41)))*$F41*(('1.Inputs'!$D$40)+(1-'1.Inputs'!$D$40)*(1+'1.Inputs'!$D$41))*(1+$G41)^(2-1))-(('1.Inputs'!$D$37*12*IF(2=1,'1.Inputs'!$D$38,IF(2=2,'1.Inputs'!$D$39,$E41)))/(1-'1.Inputs'!$D$42)*$D41*(1+$G41)^(2-1))-('1.Inputs'!$D$37*12*IF(2=1,'1.Inputs'!$D$38,IF(2=2,'1.Inputs'!$D$39,$E41)))*'1.Inputs'!$D$43*(1+$G41)^(2-1)-'1.Inputs'!$D$44*(1+$G41)^(2-1)-('1.Inputs'!$D$20/'1.Inputs'!$D$27+'1.Inputs'!$D$23/'1.Inputs'!$D$28)))*'1.Inputs'!$D$53+('1.Inputs'!$D$20/'1.Inputs'!$D$27+'1.Inputs'!$D$23/'1.Inputs'!$D$28)-(I41-H41)</f>
        <v>-176860464.11130208</v>
      </c>
      <c r="U41" s="36">
        <f ca="1">((('1.Inputs'!$D$37*12*IF(3=1,'1.Inputs'!$D$38,IF(3=2,'1.Inputs'!$D$39,$E41)))*$F41*(('1.Inputs'!$D$40)+(1-'1.Inputs'!$D$40)*(1+'1.Inputs'!$D$41))*(1+$G41)^(3-1))-(('1.Inputs'!$D$37*12*IF(3=1,'1.Inputs'!$D$38,IF(3=2,'1.Inputs'!$D$39,$E41)))/(1-'1.Inputs'!$D$42)*$D41*(1+$G41)^(3-1))-('1.Inputs'!$D$37*12*IF(3=1,'1.Inputs'!$D$38,IF(3=2,'1.Inputs'!$D$39,$E41)))*'1.Inputs'!$D$43*(1+$G41)^(3-1)-'1.Inputs'!$D$44*(1+$G41)^(3-1)-('1.Inputs'!$D$20/'1.Inputs'!$D$27+'1.Inputs'!$D$23/'1.Inputs'!$D$28))-MAX(0,((('1.Inputs'!$D$37*12*IF(3=1,'1.Inputs'!$D$38,IF(3=2,'1.Inputs'!$D$39,$E41)))*$F41*(('1.Inputs'!$D$40)+(1-'1.Inputs'!$D$40)*(1+'1.Inputs'!$D$41))*(1+$G41)^(3-1))-(('1.Inputs'!$D$37*12*IF(3=1,'1.Inputs'!$D$38,IF(3=2,'1.Inputs'!$D$39,$E41)))/(1-'1.Inputs'!$D$42)*$D41*(1+$G41)^(3-1))-('1.Inputs'!$D$37*12*IF(3=1,'1.Inputs'!$D$38,IF(3=2,'1.Inputs'!$D$39,$E41)))*'1.Inputs'!$D$43*(1+$G41)^(3-1)-'1.Inputs'!$D$44*(1+$G41)^(3-1)-('1.Inputs'!$D$20/'1.Inputs'!$D$27+'1.Inputs'!$D$23/'1.Inputs'!$D$28)))*'1.Inputs'!$D$53+('1.Inputs'!$D$20/'1.Inputs'!$D$27+'1.Inputs'!$D$23/'1.Inputs'!$D$28)-(J41-I41)</f>
        <v>21138508.538575649</v>
      </c>
      <c r="V41" s="36">
        <f ca="1">((('1.Inputs'!$D$37*12*IF(4=1,'1.Inputs'!$D$38,IF(4=2,'1.Inputs'!$D$39,$E41)))*$F41*(('1.Inputs'!$D$40)+(1-'1.Inputs'!$D$40)*(1+'1.Inputs'!$D$41))*(1+$G41)^(4-1))-(('1.Inputs'!$D$37*12*IF(4=1,'1.Inputs'!$D$38,IF(4=2,'1.Inputs'!$D$39,$E41)))/(1-'1.Inputs'!$D$42)*$D41*(1+$G41)^(4-1))-('1.Inputs'!$D$37*12*IF(4=1,'1.Inputs'!$D$38,IF(4=2,'1.Inputs'!$D$39,$E41)))*'1.Inputs'!$D$43*(1+$G41)^(4-1)-'1.Inputs'!$D$44*(1+$G41)^(4-1)-('1.Inputs'!$D$20/'1.Inputs'!$D$27+'1.Inputs'!$D$23/'1.Inputs'!$D$28))-MAX(0,((('1.Inputs'!$D$37*12*IF(4=1,'1.Inputs'!$D$38,IF(4=2,'1.Inputs'!$D$39,$E41)))*$F41*(('1.Inputs'!$D$40)+(1-'1.Inputs'!$D$40)*(1+'1.Inputs'!$D$41))*(1+$G41)^(4-1))-(('1.Inputs'!$D$37*12*IF(4=1,'1.Inputs'!$D$38,IF(4=2,'1.Inputs'!$D$39,$E41)))/(1-'1.Inputs'!$D$42)*$D41*(1+$G41)^(4-1))-('1.Inputs'!$D$37*12*IF(4=1,'1.Inputs'!$D$38,IF(4=2,'1.Inputs'!$D$39,$E41)))*'1.Inputs'!$D$43*(1+$G41)^(4-1)-'1.Inputs'!$D$44*(1+$G41)^(4-1)-('1.Inputs'!$D$20/'1.Inputs'!$D$27+'1.Inputs'!$D$23/'1.Inputs'!$D$28)))*'1.Inputs'!$D$53+('1.Inputs'!$D$20/'1.Inputs'!$D$27+'1.Inputs'!$D$23/'1.Inputs'!$D$28)-(K41-J41)</f>
        <v>372661928.08499587</v>
      </c>
      <c r="W41" s="36">
        <f ca="1">((('1.Inputs'!$D$37*12*IF(5=1,'1.Inputs'!$D$38,IF(5=2,'1.Inputs'!$D$39,$E41)))*$F41*(('1.Inputs'!$D$40)+(1-'1.Inputs'!$D$40)*(1+'1.Inputs'!$D$41))*(1+$G41)^(5-1))-(('1.Inputs'!$D$37*12*IF(5=1,'1.Inputs'!$D$38,IF(5=2,'1.Inputs'!$D$39,$E41)))/(1-'1.Inputs'!$D$42)*$D41*(1+$G41)^(5-1))-('1.Inputs'!$D$37*12*IF(5=1,'1.Inputs'!$D$38,IF(5=2,'1.Inputs'!$D$39,$E41)))*'1.Inputs'!$D$43*(1+$G41)^(5-1)-'1.Inputs'!$D$44*(1+$G41)^(5-1)-('1.Inputs'!$D$20/'1.Inputs'!$D$27+'1.Inputs'!$D$23/'1.Inputs'!$D$28))-MAX(0,((('1.Inputs'!$D$37*12*IF(5=1,'1.Inputs'!$D$38,IF(5=2,'1.Inputs'!$D$39,$E41)))*$F41*(('1.Inputs'!$D$40)+(1-'1.Inputs'!$D$40)*(1+'1.Inputs'!$D$41))*(1+$G41)^(5-1))-(('1.Inputs'!$D$37*12*IF(5=1,'1.Inputs'!$D$38,IF(5=2,'1.Inputs'!$D$39,$E41)))/(1-'1.Inputs'!$D$42)*$D41*(1+$G41)^(5-1))-('1.Inputs'!$D$37*12*IF(5=1,'1.Inputs'!$D$38,IF(5=2,'1.Inputs'!$D$39,$E41)))*'1.Inputs'!$D$43*(1+$G41)^(5-1)-'1.Inputs'!$D$44*(1+$G41)^(5-1)-('1.Inputs'!$D$20/'1.Inputs'!$D$27+'1.Inputs'!$D$23/'1.Inputs'!$D$28)))*'1.Inputs'!$D$53+('1.Inputs'!$D$20/'1.Inputs'!$D$27+'1.Inputs'!$D$23/'1.Inputs'!$D$28)-(L41-K41)</f>
        <v>391079963.65141368</v>
      </c>
      <c r="X41" s="36">
        <f ca="1">((('1.Inputs'!$D$37*12*IF(6=1,'1.Inputs'!$D$38,IF(6=2,'1.Inputs'!$D$39,$E41)))*$F41*(('1.Inputs'!$D$40)+(1-'1.Inputs'!$D$40)*(1+'1.Inputs'!$D$41))*(1+$G41)^(6-1))-(('1.Inputs'!$D$37*12*IF(6=1,'1.Inputs'!$D$38,IF(6=2,'1.Inputs'!$D$39,$E41)))/(1-'1.Inputs'!$D$42)*$D41*(1+$G41)^(6-1))-('1.Inputs'!$D$37*12*IF(6=1,'1.Inputs'!$D$38,IF(6=2,'1.Inputs'!$D$39,$E41)))*'1.Inputs'!$D$43*(1+$G41)^(6-1)-'1.Inputs'!$D$44*(1+$G41)^(6-1)-('1.Inputs'!$D$20/'1.Inputs'!$D$27+'1.Inputs'!$D$23/'1.Inputs'!$D$28))-MAX(0,((('1.Inputs'!$D$37*12*IF(6=1,'1.Inputs'!$D$38,IF(6=2,'1.Inputs'!$D$39,$E41)))*$F41*(('1.Inputs'!$D$40)+(1-'1.Inputs'!$D$40)*(1+'1.Inputs'!$D$41))*(1+$G41)^(6-1))-(('1.Inputs'!$D$37*12*IF(6=1,'1.Inputs'!$D$38,IF(6=2,'1.Inputs'!$D$39,$E41)))/(1-'1.Inputs'!$D$42)*$D41*(1+$G41)^(6-1))-('1.Inputs'!$D$37*12*IF(6=1,'1.Inputs'!$D$38,IF(6=2,'1.Inputs'!$D$39,$E41)))*'1.Inputs'!$D$43*(1+$G41)^(6-1)-'1.Inputs'!$D$44*(1+$G41)^(6-1)-('1.Inputs'!$D$20/'1.Inputs'!$D$27+'1.Inputs'!$D$23/'1.Inputs'!$D$28)))*'1.Inputs'!$D$53+('1.Inputs'!$D$20/'1.Inputs'!$D$27+'1.Inputs'!$D$23/'1.Inputs'!$D$28)-(M41-L41)</f>
        <v>410540444.20785558</v>
      </c>
      <c r="Y41" s="36">
        <f ca="1">((('1.Inputs'!$D$37*12*IF(7=1,'1.Inputs'!$D$38,IF(7=2,'1.Inputs'!$D$39,$E41)))*$F41*(('1.Inputs'!$D$40)+(1-'1.Inputs'!$D$40)*(1+'1.Inputs'!$D$41))*(1+$G41)^(7-1))-(('1.Inputs'!$D$37*12*IF(7=1,'1.Inputs'!$D$38,IF(7=2,'1.Inputs'!$D$39,$E41)))/(1-'1.Inputs'!$D$42)*$D41*(1+$G41)^(7-1))-('1.Inputs'!$D$37*12*IF(7=1,'1.Inputs'!$D$38,IF(7=2,'1.Inputs'!$D$39,$E41)))*'1.Inputs'!$D$43*(1+$G41)^(7-1)-'1.Inputs'!$D$44*(1+$G41)^(7-1)-('1.Inputs'!$D$20/'1.Inputs'!$D$27+'1.Inputs'!$D$23/'1.Inputs'!$D$28))-MAX(0,((('1.Inputs'!$D$37*12*IF(7=1,'1.Inputs'!$D$38,IF(7=2,'1.Inputs'!$D$39,$E41)))*$F41*(('1.Inputs'!$D$40)+(1-'1.Inputs'!$D$40)*(1+'1.Inputs'!$D$41))*(1+$G41)^(7-1))-(('1.Inputs'!$D$37*12*IF(7=1,'1.Inputs'!$D$38,IF(7=2,'1.Inputs'!$D$39,$E41)))/(1-'1.Inputs'!$D$42)*$D41*(1+$G41)^(7-1))-('1.Inputs'!$D$37*12*IF(7=1,'1.Inputs'!$D$38,IF(7=2,'1.Inputs'!$D$39,$E41)))*'1.Inputs'!$D$43*(1+$G41)^(7-1)-'1.Inputs'!$D$44*(1+$G41)^(7-1)-('1.Inputs'!$D$20/'1.Inputs'!$D$27+'1.Inputs'!$D$23/'1.Inputs'!$D$28)))*'1.Inputs'!$D$53+('1.Inputs'!$D$20/'1.Inputs'!$D$27+'1.Inputs'!$D$23/'1.Inputs'!$D$28)-(N41-M41)</f>
        <v>431102371.24518478</v>
      </c>
      <c r="Z41" s="36">
        <f ca="1">((('1.Inputs'!$D$37*12*IF(8=1,'1.Inputs'!$D$38,IF(8=2,'1.Inputs'!$D$39,$E41)))*$F41*(('1.Inputs'!$D$40)+(1-'1.Inputs'!$D$40)*(1+'1.Inputs'!$D$41))*(1+$G41)^(8-1))-(('1.Inputs'!$D$37*12*IF(8=1,'1.Inputs'!$D$38,IF(8=2,'1.Inputs'!$D$39,$E41)))/(1-'1.Inputs'!$D$42)*$D41*(1+$G41)^(8-1))-('1.Inputs'!$D$37*12*IF(8=1,'1.Inputs'!$D$38,IF(8=2,'1.Inputs'!$D$39,$E41)))*'1.Inputs'!$D$43*(1+$G41)^(8-1)-'1.Inputs'!$D$44*(1+$G41)^(8-1)-('1.Inputs'!$D$20/'1.Inputs'!$D$27+'1.Inputs'!$D$23/'1.Inputs'!$D$28))-MAX(0,((('1.Inputs'!$D$37*12*IF(8=1,'1.Inputs'!$D$38,IF(8=2,'1.Inputs'!$D$39,$E41)))*$F41*(('1.Inputs'!$D$40)+(1-'1.Inputs'!$D$40)*(1+'1.Inputs'!$D$41))*(1+$G41)^(8-1))-(('1.Inputs'!$D$37*12*IF(8=1,'1.Inputs'!$D$38,IF(8=2,'1.Inputs'!$D$39,$E41)))/(1-'1.Inputs'!$D$42)*$D41*(1+$G41)^(8-1))-('1.Inputs'!$D$37*12*IF(8=1,'1.Inputs'!$D$38,IF(8=2,'1.Inputs'!$D$39,$E41)))*'1.Inputs'!$D$43*(1+$G41)^(8-1)-'1.Inputs'!$D$44*(1+$G41)^(8-1)-('1.Inputs'!$D$20/'1.Inputs'!$D$27+'1.Inputs'!$D$23/'1.Inputs'!$D$28)))*'1.Inputs'!$D$53+('1.Inputs'!$D$20/'1.Inputs'!$D$27+'1.Inputs'!$D$23/'1.Inputs'!$D$28)-(O41-N41)</f>
        <v>452828085.6879611</v>
      </c>
      <c r="AA41" s="36">
        <f ca="1">((('1.Inputs'!$D$37*12*IF(9=1,'1.Inputs'!$D$38,IF(9=2,'1.Inputs'!$D$39,$E41)))*$F41*(('1.Inputs'!$D$40)+(1-'1.Inputs'!$D$40)*(1+'1.Inputs'!$D$41))*(1+$G41)^(9-1))-(('1.Inputs'!$D$37*12*IF(9=1,'1.Inputs'!$D$38,IF(9=2,'1.Inputs'!$D$39,$E41)))/(1-'1.Inputs'!$D$42)*$D41*(1+$G41)^(9-1))-('1.Inputs'!$D$37*12*IF(9=1,'1.Inputs'!$D$38,IF(9=2,'1.Inputs'!$D$39,$E41)))*'1.Inputs'!$D$43*(1+$G41)^(9-1)-'1.Inputs'!$D$44*(1+$G41)^(9-1)-('1.Inputs'!$D$20/'1.Inputs'!$D$27+'1.Inputs'!$D$23/'1.Inputs'!$D$28))-MAX(0,((('1.Inputs'!$D$37*12*IF(9=1,'1.Inputs'!$D$38,IF(9=2,'1.Inputs'!$D$39,$E41)))*$F41*(('1.Inputs'!$D$40)+(1-'1.Inputs'!$D$40)*(1+'1.Inputs'!$D$41))*(1+$G41)^(9-1))-(('1.Inputs'!$D$37*12*IF(9=1,'1.Inputs'!$D$38,IF(9=2,'1.Inputs'!$D$39,$E41)))/(1-'1.Inputs'!$D$42)*$D41*(1+$G41)^(9-1))-('1.Inputs'!$D$37*12*IF(9=1,'1.Inputs'!$D$38,IF(9=2,'1.Inputs'!$D$39,$E41)))*'1.Inputs'!$D$43*(1+$G41)^(9-1)-'1.Inputs'!$D$44*(1+$G41)^(9-1)-('1.Inputs'!$D$20/'1.Inputs'!$D$27+'1.Inputs'!$D$23/'1.Inputs'!$D$28)))*'1.Inputs'!$D$53+('1.Inputs'!$D$20/'1.Inputs'!$D$27+'1.Inputs'!$D$23/'1.Inputs'!$D$28)-(P41-O41)</f>
        <v>475783456.90351701</v>
      </c>
      <c r="AB41" s="36">
        <f ca="1">((('1.Inputs'!$D$37*12*IF(10=1,'1.Inputs'!$D$38,IF(10=2,'1.Inputs'!$D$39,$E41)))*$F41*(('1.Inputs'!$D$40)+(1-'1.Inputs'!$D$40)*(1+'1.Inputs'!$D$41))*(1+$G41)^(10-1))-(('1.Inputs'!$D$37*12*IF(10=1,'1.Inputs'!$D$38,IF(10=2,'1.Inputs'!$D$39,$E41)))/(1-'1.Inputs'!$D$42)*$D41*(1+$G41)^(10-1))-('1.Inputs'!$D$37*12*IF(10=1,'1.Inputs'!$D$38,IF(10=2,'1.Inputs'!$D$39,$E41)))*'1.Inputs'!$D$43*(1+$G41)^(10-1)-'1.Inputs'!$D$44*(1+$G41)^(10-1)-('1.Inputs'!$D$20/'1.Inputs'!$D$27+'1.Inputs'!$D$23/'1.Inputs'!$D$28))-MAX(0,((('1.Inputs'!$D$37*12*IF(10=1,'1.Inputs'!$D$38,IF(10=2,'1.Inputs'!$D$39,$E41)))*$F41*(('1.Inputs'!$D$40)+(1-'1.Inputs'!$D$40)*(1+'1.Inputs'!$D$41))*(1+$G41)^(10-1))-(('1.Inputs'!$D$37*12*IF(10=1,'1.Inputs'!$D$38,IF(10=2,'1.Inputs'!$D$39,$E41)))/(1-'1.Inputs'!$D$42)*$D41*(1+$G41)^(10-1))-('1.Inputs'!$D$37*12*IF(10=1,'1.Inputs'!$D$38,IF(10=2,'1.Inputs'!$D$39,$E41)))*'1.Inputs'!$D$43*(1+$G41)^(10-1)-'1.Inputs'!$D$44*(1+$G41)^(10-1)-('1.Inputs'!$D$20/'1.Inputs'!$D$27+'1.Inputs'!$D$23/'1.Inputs'!$D$28)))*'1.Inputs'!$D$53+('1.Inputs'!$D$20/'1.Inputs'!$D$27+'1.Inputs'!$D$23/'1.Inputs'!$D$28)-(Q41-P41)+(('1.Inputs'!$D$20+'1.Inputs'!$D$23-('1.Inputs'!$D$20/'1.Inputs'!$D$27+'1.Inputs'!$D$23/'1.Inputs'!$D$28)*'1.Inputs'!$D$10)*'1.Inputs'!$D$60+'1.Inputs'!$D$19*'1.Inputs'!$D$59+Q41)</f>
        <v>3503765356.9763145</v>
      </c>
      <c r="AC41" s="36">
        <f ca="1">S41-AC$13-AC$14+MIN(AC$13,MAX(0,((('1.Inputs'!$D$37*12*IF(1=1,'1.Inputs'!$D$38,IF(1=2,'1.Inputs'!$D$39,$E41)))*$F41*(('1.Inputs'!$D$40)+(1-'1.Inputs'!$D$40)*(1+'1.Inputs'!$D$41))*(1+$G41)^(1-1))-(('1.Inputs'!$D$37*12*IF(1=1,'1.Inputs'!$D$38,IF(1=2,'1.Inputs'!$D$39,$E41)))/(1-'1.Inputs'!$D$42)*$D41*(1+$G41)^(1-1))-('1.Inputs'!$D$37*12*IF(1=1,'1.Inputs'!$D$38,IF(1=2,'1.Inputs'!$D$39,$E41)))*'1.Inputs'!$D$43*(1+$G41)^(1-1)-'1.Inputs'!$D$44*(1+$G41)^(1-1)-('1.Inputs'!$D$20/'1.Inputs'!$D$27+'1.Inputs'!$D$23/'1.Inputs'!$D$28))))*'1.Inputs'!$D$53</f>
        <v>-1027402098.0324848</v>
      </c>
      <c r="AD41" s="36">
        <f ca="1">T41-AD$13-AD$14+MIN(AD$13,MAX(0,((('1.Inputs'!$D$37*12*IF(2=1,'1.Inputs'!$D$38,IF(2=2,'1.Inputs'!$D$39,$E41)))*$F41*(('1.Inputs'!$D$40)+(1-'1.Inputs'!$D$40)*(1+'1.Inputs'!$D$41))*(1+$G41)^(2-1))-(('1.Inputs'!$D$37*12*IF(2=1,'1.Inputs'!$D$38,IF(2=2,'1.Inputs'!$D$39,$E41)))/(1-'1.Inputs'!$D$42)*$D41*(1+$G41)^(2-1))-('1.Inputs'!$D$37*12*IF(2=1,'1.Inputs'!$D$38,IF(2=2,'1.Inputs'!$D$39,$E41)))*'1.Inputs'!$D$43*(1+$G41)^(2-1)-'1.Inputs'!$D$44*(1+$G41)^(2-1)-('1.Inputs'!$D$20/'1.Inputs'!$D$27+'1.Inputs'!$D$23/'1.Inputs'!$D$28))))*'1.Inputs'!$D$53</f>
        <v>-291954830.69868851</v>
      </c>
      <c r="AE41" s="36">
        <f ca="1">U41-AE$13-AE$14+MIN(AE$13,MAX(0,((('1.Inputs'!$D$37*12*IF(3=1,'1.Inputs'!$D$38,IF(3=2,'1.Inputs'!$D$39,$E41)))*$F41*(('1.Inputs'!$D$40)+(1-'1.Inputs'!$D$40)*(1+'1.Inputs'!$D$41))*(1+$G41)^(3-1))-(('1.Inputs'!$D$37*12*IF(3=1,'1.Inputs'!$D$38,IF(3=2,'1.Inputs'!$D$39,$E41)))/(1-'1.Inputs'!$D$42)*$D41*(1+$G41)^(3-1))-('1.Inputs'!$D$37*12*IF(3=1,'1.Inputs'!$D$38,IF(3=2,'1.Inputs'!$D$39,$E41)))*'1.Inputs'!$D$43*(1+$G41)^(3-1)-'1.Inputs'!$D$44*(1+$G41)^(3-1)-('1.Inputs'!$D$20/'1.Inputs'!$D$27+'1.Inputs'!$D$23/'1.Inputs'!$D$28))))*'1.Inputs'!$D$53</f>
        <v>-320801491.46142435</v>
      </c>
      <c r="AF41" s="36">
        <f ca="1">V41-AF$13-AF$14+MIN(AF$13,MAX(0,((('1.Inputs'!$D$37*12*IF(4=1,'1.Inputs'!$D$38,IF(4=2,'1.Inputs'!$D$39,$E41)))*$F41*(('1.Inputs'!$D$40)+(1-'1.Inputs'!$D$40)*(1+'1.Inputs'!$D$41))*(1+$G41)^(4-1))-(('1.Inputs'!$D$37*12*IF(4=1,'1.Inputs'!$D$38,IF(4=2,'1.Inputs'!$D$39,$E41)))/(1-'1.Inputs'!$D$42)*$D41*(1+$G41)^(4-1))-('1.Inputs'!$D$37*12*IF(4=1,'1.Inputs'!$D$38,IF(4=2,'1.Inputs'!$D$39,$E41)))*'1.Inputs'!$D$43*(1+$G41)^(4-1)-'1.Inputs'!$D$44*(1+$G41)^(4-1)-('1.Inputs'!$D$20/'1.Inputs'!$D$27+'1.Inputs'!$D$23/'1.Inputs'!$D$28))))*'1.Inputs'!$D$53</f>
        <v>49909928.084995866</v>
      </c>
      <c r="AG41" s="36">
        <f ca="1">W41-AG$13-AG$14+MIN(AG$13,MAX(0,((('1.Inputs'!$D$37*12*IF(5=1,'1.Inputs'!$D$38,IF(5=2,'1.Inputs'!$D$39,$E41)))*$F41*(('1.Inputs'!$D$40)+(1-'1.Inputs'!$D$40)*(1+'1.Inputs'!$D$41))*(1+$G41)^(5-1))-(('1.Inputs'!$D$37*12*IF(5=1,'1.Inputs'!$D$38,IF(5=2,'1.Inputs'!$D$39,$E41)))/(1-'1.Inputs'!$D$42)*$D41*(1+$G41)^(5-1))-('1.Inputs'!$D$37*12*IF(5=1,'1.Inputs'!$D$38,IF(5=2,'1.Inputs'!$D$39,$E41)))*'1.Inputs'!$D$43*(1+$G41)^(5-1)-'1.Inputs'!$D$44*(1+$G41)^(5-1)-('1.Inputs'!$D$20/'1.Inputs'!$D$27+'1.Inputs'!$D$23/'1.Inputs'!$D$28))))*'1.Inputs'!$D$53</f>
        <v>87515963.651413679</v>
      </c>
      <c r="AH41" s="36">
        <f ca="1">X41-AH$13-AH$14+MIN(AH$13,MAX(0,((('1.Inputs'!$D$37*12*IF(6=1,'1.Inputs'!$D$38,IF(6=2,'1.Inputs'!$D$39,$E41)))*$F41*(('1.Inputs'!$D$40)+(1-'1.Inputs'!$D$40)*(1+'1.Inputs'!$D$41))*(1+$G41)^(6-1))-(('1.Inputs'!$D$37*12*IF(6=1,'1.Inputs'!$D$38,IF(6=2,'1.Inputs'!$D$39,$E41)))/(1-'1.Inputs'!$D$42)*$D41*(1+$G41)^(6-1))-('1.Inputs'!$D$37*12*IF(6=1,'1.Inputs'!$D$38,IF(6=2,'1.Inputs'!$D$39,$E41)))*'1.Inputs'!$D$43*(1+$G41)^(6-1)-'1.Inputs'!$D$44*(1+$G41)^(6-1)-('1.Inputs'!$D$20/'1.Inputs'!$D$27+'1.Inputs'!$D$23/'1.Inputs'!$D$28))))*'1.Inputs'!$D$53</f>
        <v>126164444.20785558</v>
      </c>
      <c r="AI41" s="36">
        <f ca="1">Y41-AI$13-AI$14+MIN(AI$13,MAX(0,((('1.Inputs'!$D$37*12*IF(7=1,'1.Inputs'!$D$38,IF(7=2,'1.Inputs'!$D$39,$E41)))*$F41*(('1.Inputs'!$D$40)+(1-'1.Inputs'!$D$40)*(1+'1.Inputs'!$D$41))*(1+$G41)^(7-1))-(('1.Inputs'!$D$37*12*IF(7=1,'1.Inputs'!$D$38,IF(7=2,'1.Inputs'!$D$39,$E41)))/(1-'1.Inputs'!$D$42)*$D41*(1+$G41)^(7-1))-('1.Inputs'!$D$37*12*IF(7=1,'1.Inputs'!$D$38,IF(7=2,'1.Inputs'!$D$39,$E41)))*'1.Inputs'!$D$43*(1+$G41)^(7-1)-'1.Inputs'!$D$44*(1+$G41)^(7-1)-('1.Inputs'!$D$20/'1.Inputs'!$D$27+'1.Inputs'!$D$23/'1.Inputs'!$D$28))))*'1.Inputs'!$D$53</f>
        <v>165914371.24518478</v>
      </c>
      <c r="AJ41" s="36">
        <f ca="1">Z41-AJ$13-AJ$14+MIN(AJ$13,MAX(0,((('1.Inputs'!$D$37*12*IF(8=1,'1.Inputs'!$D$38,IF(8=2,'1.Inputs'!$D$39,$E41)))*$F41*(('1.Inputs'!$D$40)+(1-'1.Inputs'!$D$40)*(1+'1.Inputs'!$D$41))*(1+$G41)^(8-1))-(('1.Inputs'!$D$37*12*IF(8=1,'1.Inputs'!$D$38,IF(8=2,'1.Inputs'!$D$39,$E41)))/(1-'1.Inputs'!$D$42)*$D41*(1+$G41)^(8-1))-('1.Inputs'!$D$37*12*IF(8=1,'1.Inputs'!$D$38,IF(8=2,'1.Inputs'!$D$39,$E41)))*'1.Inputs'!$D$43*(1+$G41)^(8-1)-'1.Inputs'!$D$44*(1+$G41)^(8-1)-('1.Inputs'!$D$20/'1.Inputs'!$D$27+'1.Inputs'!$D$23/'1.Inputs'!$D$28))))*'1.Inputs'!$D$53</f>
        <v>452828085.6879611</v>
      </c>
      <c r="AK41" s="36">
        <f ca="1">AA41-AK$13-AK$14+MIN(AK$13,MAX(0,((('1.Inputs'!$D$37*12*IF(9=1,'1.Inputs'!$D$38,IF(9=2,'1.Inputs'!$D$39,$E41)))*$F41*(('1.Inputs'!$D$40)+(1-'1.Inputs'!$D$40)*(1+'1.Inputs'!$D$41))*(1+$G41)^(9-1))-(('1.Inputs'!$D$37*12*IF(9=1,'1.Inputs'!$D$38,IF(9=2,'1.Inputs'!$D$39,$E41)))/(1-'1.Inputs'!$D$42)*$D41*(1+$G41)^(9-1))-('1.Inputs'!$D$37*12*IF(9=1,'1.Inputs'!$D$38,IF(9=2,'1.Inputs'!$D$39,$E41)))*'1.Inputs'!$D$43*(1+$G41)^(9-1)-'1.Inputs'!$D$44*(1+$G41)^(9-1)-('1.Inputs'!$D$20/'1.Inputs'!$D$27+'1.Inputs'!$D$23/'1.Inputs'!$D$28))))*'1.Inputs'!$D$53</f>
        <v>475783456.90351701</v>
      </c>
      <c r="AL41" s="36">
        <f ca="1">AB41-AL$13-AL$14+MIN(AL$13,MAX(0,((('1.Inputs'!$D$37*12*IF(10=1,'1.Inputs'!$D$38,IF(10=2,'1.Inputs'!$D$39,$E41)))*$F41*(('1.Inputs'!$D$40)+(1-'1.Inputs'!$D$40)*(1+'1.Inputs'!$D$41))*(1+$G41)^(10-1))-(('1.Inputs'!$D$37*12*IF(10=1,'1.Inputs'!$D$38,IF(10=2,'1.Inputs'!$D$39,$E41)))/(1-'1.Inputs'!$D$42)*$D41*(1+$G41)^(10-1))-('1.Inputs'!$D$37*12*IF(10=1,'1.Inputs'!$D$38,IF(10=2,'1.Inputs'!$D$39,$E41)))*'1.Inputs'!$D$43*(1+$G41)^(10-1)-'1.Inputs'!$D$44*(1+$G41)^(10-1)-('1.Inputs'!$D$20/'1.Inputs'!$D$27+'1.Inputs'!$D$23/'1.Inputs'!$D$28))))*'1.Inputs'!$D$53+'1.Inputs'!$D$35</f>
        <v>4303765356.9763145</v>
      </c>
      <c r="AM41" s="48">
        <f ca="1">R41+NPV('1.Inputs'!$D$55,S41:AB41)</f>
        <v>-597837305.0303297</v>
      </c>
      <c r="AN41" s="48">
        <f ca="1">-('1.Inputs'!$D$24*(1-'1.Inputs'!$D$31)+'1.Inputs'!$D$35)+NPV('1.Inputs'!$D$54,AC41:AL41)</f>
        <v>-1682755410.8229973</v>
      </c>
      <c r="AO41" s="36">
        <f t="shared" ca="1" si="5"/>
        <v>-5.9607188213582978</v>
      </c>
      <c r="AP41" s="36">
        <f t="shared" ca="1" si="6"/>
        <v>5.3705560311421874E-2</v>
      </c>
      <c r="AQ41" s="36">
        <f ca="1">'1.Inputs'!$D$35+MIN(SUM($AC41:AC41),SUM($AC41:AD41),SUM($AC41:AE41),SUM($AC41:AF41),SUM($AC41:AG41),SUM($AC41:AH41),SUM($AC41:AI41),SUM($AC41:AJ41),SUM($AC41:AK41),SUM($AC41:AL41))</f>
        <v>-840158420.19259763</v>
      </c>
      <c r="AR41" s="36">
        <f ca="1">IF(AP41&lt;'1.Inputs'!$D$57,1,0)</f>
        <v>1</v>
      </c>
      <c r="AS41" s="36">
        <f t="shared" ca="1" si="7"/>
        <v>1</v>
      </c>
      <c r="AV41" s="52">
        <f ca="1">BE30+8*BE32</f>
        <v>3330240693.4231539</v>
      </c>
      <c r="AW41" s="52">
        <f ca="1">BE30+9*BE32</f>
        <v>4273626193.8182402</v>
      </c>
      <c r="AX41" s="30">
        <f ca="1">SUMPRODUCT((AM16:AM515&gt;=AV41)*(AM16:AM515&lt;AW41))</f>
        <v>47</v>
      </c>
      <c r="AY41" s="54" t="str">
        <f ca="1">REPT("█",ROUND(AX41/COUNT(AM16:AM515)*120,0))</f>
        <v>███████████</v>
      </c>
    </row>
    <row r="42" spans="2:55" ht="15" customHeight="1" x14ac:dyDescent="0.25">
      <c r="B42" s="36">
        <v>27</v>
      </c>
      <c r="C42" s="36">
        <f t="shared" ca="1" si="0"/>
        <v>0.1423056568828539</v>
      </c>
      <c r="D42" s="36">
        <f t="shared" ca="1" si="1"/>
        <v>20238.915214105295</v>
      </c>
      <c r="E42" s="47">
        <f t="shared" ca="1" si="2"/>
        <v>0.76852799922027626</v>
      </c>
      <c r="F42" s="36">
        <f t="shared" ca="1" si="3"/>
        <v>31555.648320592893</v>
      </c>
      <c r="G42" s="36">
        <f t="shared" ca="1" si="4"/>
        <v>4.7727781170954761E-2</v>
      </c>
      <c r="H42" s="36">
        <f ca="1">((('1.Inputs'!$D$37*12*IF(1=1,'1.Inputs'!$D$38,IF(1=2,'1.Inputs'!$D$39,$E42)))*$F42*(('1.Inputs'!$D$40)+(1-'1.Inputs'!$D$40)*(1+'1.Inputs'!$D$41))*(1+$G42)^(1-1))*'1.Inputs'!$D$47+(('1.Inputs'!$D$37*12*IF(1=1,'1.Inputs'!$D$38,IF(1=2,'1.Inputs'!$D$39,$E42)))/(1-'1.Inputs'!$D$42)*$D42*(1+$G42)^(1-1))*('1.Inputs'!$D$48-'1.Inputs'!$D$49))/'1.Inputs'!$D$51</f>
        <v>839721236.47566175</v>
      </c>
      <c r="I42" s="36">
        <f ca="1">((('1.Inputs'!$D$37*12*IF(2=1,'1.Inputs'!$D$38,IF(2=2,'1.Inputs'!$D$39,$E42)))*$F42*(('1.Inputs'!$D$40)+(1-'1.Inputs'!$D$40)*(1+'1.Inputs'!$D$41))*(1+$G42)^(2-1))*'1.Inputs'!$D$47+(('1.Inputs'!$D$37*12*IF(2=1,'1.Inputs'!$D$38,IF(2=2,'1.Inputs'!$D$39,$E42)))/(1-'1.Inputs'!$D$42)*$D42*(1+$G42)^(2-1))*('1.Inputs'!$D$48-'1.Inputs'!$D$49))/'1.Inputs'!$D$51</f>
        <v>1231718975.0526855</v>
      </c>
      <c r="J42" s="36">
        <f ca="1">((('1.Inputs'!$D$37*12*IF(3=1,'1.Inputs'!$D$38,IF(3=2,'1.Inputs'!$D$39,$E42)))*$F42*(('1.Inputs'!$D$40)+(1-'1.Inputs'!$D$40)*(1+'1.Inputs'!$D$41))*(1+$G42)^(3-1))*'1.Inputs'!$D$47+(('1.Inputs'!$D$37*12*IF(3=1,'1.Inputs'!$D$38,IF(3=2,'1.Inputs'!$D$39,$E42)))/(1-'1.Inputs'!$D$42)*$D42*(1+$G42)^(3-1))*('1.Inputs'!$D$48-'1.Inputs'!$D$49))/'1.Inputs'!$D$51</f>
        <v>1416843056.0395093</v>
      </c>
      <c r="K42" s="36">
        <f ca="1">((('1.Inputs'!$D$37*12*IF(4=1,'1.Inputs'!$D$38,IF(4=2,'1.Inputs'!$D$39,$E42)))*$F42*(('1.Inputs'!$D$40)+(1-'1.Inputs'!$D$40)*(1+'1.Inputs'!$D$41))*(1+$G42)^(4-1))*'1.Inputs'!$D$47+(('1.Inputs'!$D$37*12*IF(4=1,'1.Inputs'!$D$38,IF(4=2,'1.Inputs'!$D$39,$E42)))/(1-'1.Inputs'!$D$42)*$D42*(1+$G42)^(4-1))*('1.Inputs'!$D$48-'1.Inputs'!$D$49))/'1.Inputs'!$D$51</f>
        <v>1484465831.3717499</v>
      </c>
      <c r="L42" s="36">
        <f ca="1">((('1.Inputs'!$D$37*12*IF(5=1,'1.Inputs'!$D$38,IF(5=2,'1.Inputs'!$D$39,$E42)))*$F42*(('1.Inputs'!$D$40)+(1-'1.Inputs'!$D$40)*(1+'1.Inputs'!$D$41))*(1+$G42)^(5-1))*'1.Inputs'!$D$47+(('1.Inputs'!$D$37*12*IF(5=1,'1.Inputs'!$D$38,IF(5=2,'1.Inputs'!$D$39,$E42)))/(1-'1.Inputs'!$D$42)*$D42*(1+$G42)^(5-1))*('1.Inputs'!$D$48-'1.Inputs'!$D$49))/'1.Inputs'!$D$51</f>
        <v>1555316091.7272201</v>
      </c>
      <c r="M42" s="36">
        <f ca="1">((('1.Inputs'!$D$37*12*IF(6=1,'1.Inputs'!$D$38,IF(6=2,'1.Inputs'!$D$39,$E42)))*$F42*(('1.Inputs'!$D$40)+(1-'1.Inputs'!$D$40)*(1+'1.Inputs'!$D$41))*(1+$G42)^(6-1))*'1.Inputs'!$D$47+(('1.Inputs'!$D$37*12*IF(6=1,'1.Inputs'!$D$38,IF(6=2,'1.Inputs'!$D$39,$E42)))/(1-'1.Inputs'!$D$42)*$D42*(1+$G42)^(6-1))*('1.Inputs'!$D$48-'1.Inputs'!$D$49))/'1.Inputs'!$D$51</f>
        <v>1629547877.804841</v>
      </c>
      <c r="N42" s="36">
        <f ca="1">((('1.Inputs'!$D$37*12*IF(7=1,'1.Inputs'!$D$38,IF(7=2,'1.Inputs'!$D$39,$E42)))*$F42*(('1.Inputs'!$D$40)+(1-'1.Inputs'!$D$40)*(1+'1.Inputs'!$D$41))*(1+$G42)^(7-1))*'1.Inputs'!$D$47+(('1.Inputs'!$D$37*12*IF(7=1,'1.Inputs'!$D$38,IF(7=2,'1.Inputs'!$D$39,$E42)))/(1-'1.Inputs'!$D$42)*$D42*(1+$G42)^(7-1))*('1.Inputs'!$D$48-'1.Inputs'!$D$49))/'1.Inputs'!$D$51</f>
        <v>1707322582.3243041</v>
      </c>
      <c r="O42" s="36">
        <f ca="1">((('1.Inputs'!$D$37*12*IF(8=1,'1.Inputs'!$D$38,IF(8=2,'1.Inputs'!$D$39,$E42)))*$F42*(('1.Inputs'!$D$40)+(1-'1.Inputs'!$D$40)*(1+'1.Inputs'!$D$41))*(1+$G42)^(8-1))*'1.Inputs'!$D$47+(('1.Inputs'!$D$37*12*IF(8=1,'1.Inputs'!$D$38,IF(8=2,'1.Inputs'!$D$39,$E42)))/(1-'1.Inputs'!$D$42)*$D42*(1+$G42)^(8-1))*('1.Inputs'!$D$48-'1.Inputs'!$D$49))/'1.Inputs'!$D$51</f>
        <v>1788809300.9217079</v>
      </c>
      <c r="P42" s="36">
        <f ca="1">((('1.Inputs'!$D$37*12*IF(9=1,'1.Inputs'!$D$38,IF(9=2,'1.Inputs'!$D$39,$E42)))*$F42*(('1.Inputs'!$D$40)+(1-'1.Inputs'!$D$40)*(1+'1.Inputs'!$D$41))*(1+$G42)^(9-1))*'1.Inputs'!$D$47+(('1.Inputs'!$D$37*12*IF(9=1,'1.Inputs'!$D$38,IF(9=2,'1.Inputs'!$D$39,$E42)))/(1-'1.Inputs'!$D$42)*$D42*(1+$G42)^(9-1))*('1.Inputs'!$D$48-'1.Inputs'!$D$49))/'1.Inputs'!$D$51</f>
        <v>1874185199.7926674</v>
      </c>
      <c r="Q42" s="36">
        <f ca="1">((('1.Inputs'!$D$37*12*IF(10=1,'1.Inputs'!$D$38,IF(10=2,'1.Inputs'!$D$39,$E42)))*$F42*(('1.Inputs'!$D$40)+(1-'1.Inputs'!$D$40)*(1+'1.Inputs'!$D$41))*(1+$G42)^(10-1))*'1.Inputs'!$D$47+(('1.Inputs'!$D$37*12*IF(10=1,'1.Inputs'!$D$38,IF(10=2,'1.Inputs'!$D$39,$E42)))/(1-'1.Inputs'!$D$42)*$D42*(1+$G42)^(10-1))*('1.Inputs'!$D$48-'1.Inputs'!$D$49))/'1.Inputs'!$D$51</f>
        <v>1963635900.8822136</v>
      </c>
      <c r="R42" s="36">
        <f>-'1.Inputs'!$D$24</f>
        <v>-2050000000</v>
      </c>
      <c r="S42" s="36">
        <f ca="1">((('1.Inputs'!$D$37*12*IF(1=1,'1.Inputs'!$D$38,IF(1=2,'1.Inputs'!$D$39,$E42)))*$F42*(('1.Inputs'!$D$40)+(1-'1.Inputs'!$D$40)*(1+'1.Inputs'!$D$41))*(1+$G42)^(1-1))-(('1.Inputs'!$D$37*12*IF(1=1,'1.Inputs'!$D$38,IF(1=2,'1.Inputs'!$D$39,$E42)))/(1-'1.Inputs'!$D$42)*$D42*(1+$G42)^(1-1))-('1.Inputs'!$D$37*12*IF(1=1,'1.Inputs'!$D$38,IF(1=2,'1.Inputs'!$D$39,$E42)))*'1.Inputs'!$D$43*(1+$G42)^(1-1)-'1.Inputs'!$D$44*(1+$G42)^(1-1)-('1.Inputs'!$D$20/'1.Inputs'!$D$27+'1.Inputs'!$D$23/'1.Inputs'!$D$28))-MAX(0,((('1.Inputs'!$D$37*12*IF(1=1,'1.Inputs'!$D$38,IF(1=2,'1.Inputs'!$D$39,$E42)))*$F42*(('1.Inputs'!$D$40)+(1-'1.Inputs'!$D$40)*(1+'1.Inputs'!$D$41))*(1+$G42)^(1-1))-(('1.Inputs'!$D$37*12*IF(1=1,'1.Inputs'!$D$38,IF(1=2,'1.Inputs'!$D$39,$E42)))/(1-'1.Inputs'!$D$42)*$D42*(1+$G42)^(1-1))-('1.Inputs'!$D$37*12*IF(1=1,'1.Inputs'!$D$38,IF(1=2,'1.Inputs'!$D$39,$E42)))*'1.Inputs'!$D$43*(1+$G42)^(1-1)-'1.Inputs'!$D$44*(1+$G42)^(1-1)-('1.Inputs'!$D$20/'1.Inputs'!$D$27+'1.Inputs'!$D$23/'1.Inputs'!$D$28)))*'1.Inputs'!$D$53+('1.Inputs'!$D$20/'1.Inputs'!$D$27+'1.Inputs'!$D$23/'1.Inputs'!$D$28)-H42</f>
        <v>-602614796.38553953</v>
      </c>
      <c r="T42" s="36">
        <f ca="1">((('1.Inputs'!$D$37*12*IF(2=1,'1.Inputs'!$D$38,IF(2=2,'1.Inputs'!$D$39,$E42)))*$F42*(('1.Inputs'!$D$40)+(1-'1.Inputs'!$D$40)*(1+'1.Inputs'!$D$41))*(1+$G42)^(2-1))-(('1.Inputs'!$D$37*12*IF(2=1,'1.Inputs'!$D$38,IF(2=2,'1.Inputs'!$D$39,$E42)))/(1-'1.Inputs'!$D$42)*$D42*(1+$G42)^(2-1))-('1.Inputs'!$D$37*12*IF(2=1,'1.Inputs'!$D$38,IF(2=2,'1.Inputs'!$D$39,$E42)))*'1.Inputs'!$D$43*(1+$G42)^(2-1)-'1.Inputs'!$D$44*(1+$G42)^(2-1)-('1.Inputs'!$D$20/'1.Inputs'!$D$27+'1.Inputs'!$D$23/'1.Inputs'!$D$28))-MAX(0,((('1.Inputs'!$D$37*12*IF(2=1,'1.Inputs'!$D$38,IF(2=2,'1.Inputs'!$D$39,$E42)))*$F42*(('1.Inputs'!$D$40)+(1-'1.Inputs'!$D$40)*(1+'1.Inputs'!$D$41))*(1+$G42)^(2-1))-(('1.Inputs'!$D$37*12*IF(2=1,'1.Inputs'!$D$38,IF(2=2,'1.Inputs'!$D$39,$E42)))/(1-'1.Inputs'!$D$42)*$D42*(1+$G42)^(2-1))-('1.Inputs'!$D$37*12*IF(2=1,'1.Inputs'!$D$38,IF(2=2,'1.Inputs'!$D$39,$E42)))*'1.Inputs'!$D$43*(1+$G42)^(2-1)-'1.Inputs'!$D$44*(1+$G42)^(2-1)-('1.Inputs'!$D$20/'1.Inputs'!$D$27+'1.Inputs'!$D$23/'1.Inputs'!$D$28)))*'1.Inputs'!$D$53+('1.Inputs'!$D$20/'1.Inputs'!$D$27+'1.Inputs'!$D$23/'1.Inputs'!$D$28)-(I42-H42)</f>
        <v>178905575.62027514</v>
      </c>
      <c r="U42" s="36">
        <f ca="1">((('1.Inputs'!$D$37*12*IF(3=1,'1.Inputs'!$D$38,IF(3=2,'1.Inputs'!$D$39,$E42)))*$F42*(('1.Inputs'!$D$40)+(1-'1.Inputs'!$D$40)*(1+'1.Inputs'!$D$41))*(1+$G42)^(3-1))-(('1.Inputs'!$D$37*12*IF(3=1,'1.Inputs'!$D$38,IF(3=2,'1.Inputs'!$D$39,$E42)))/(1-'1.Inputs'!$D$42)*$D42*(1+$G42)^(3-1))-('1.Inputs'!$D$37*12*IF(3=1,'1.Inputs'!$D$38,IF(3=2,'1.Inputs'!$D$39,$E42)))*'1.Inputs'!$D$43*(1+$G42)^(3-1)-'1.Inputs'!$D$44*(1+$G42)^(3-1)-('1.Inputs'!$D$20/'1.Inputs'!$D$27+'1.Inputs'!$D$23/'1.Inputs'!$D$28))-MAX(0,((('1.Inputs'!$D$37*12*IF(3=1,'1.Inputs'!$D$38,IF(3=2,'1.Inputs'!$D$39,$E42)))*$F42*(('1.Inputs'!$D$40)+(1-'1.Inputs'!$D$40)*(1+'1.Inputs'!$D$41))*(1+$G42)^(3-1))-(('1.Inputs'!$D$37*12*IF(3=1,'1.Inputs'!$D$38,IF(3=2,'1.Inputs'!$D$39,$E42)))/(1-'1.Inputs'!$D$42)*$D42*(1+$G42)^(3-1))-('1.Inputs'!$D$37*12*IF(3=1,'1.Inputs'!$D$38,IF(3=2,'1.Inputs'!$D$39,$E42)))*'1.Inputs'!$D$43*(1+$G42)^(3-1)-'1.Inputs'!$D$44*(1+$G42)^(3-1)-('1.Inputs'!$D$20/'1.Inputs'!$D$27+'1.Inputs'!$D$23/'1.Inputs'!$D$28)))*'1.Inputs'!$D$53+('1.Inputs'!$D$20/'1.Inputs'!$D$27+'1.Inputs'!$D$23/'1.Inputs'!$D$28)-(J42-I42)</f>
        <v>527349940.30830526</v>
      </c>
      <c r="V42" s="36">
        <f ca="1">((('1.Inputs'!$D$37*12*IF(4=1,'1.Inputs'!$D$38,IF(4=2,'1.Inputs'!$D$39,$E42)))*$F42*(('1.Inputs'!$D$40)+(1-'1.Inputs'!$D$40)*(1+'1.Inputs'!$D$41))*(1+$G42)^(4-1))-(('1.Inputs'!$D$37*12*IF(4=1,'1.Inputs'!$D$38,IF(4=2,'1.Inputs'!$D$39,$E42)))/(1-'1.Inputs'!$D$42)*$D42*(1+$G42)^(4-1))-('1.Inputs'!$D$37*12*IF(4=1,'1.Inputs'!$D$38,IF(4=2,'1.Inputs'!$D$39,$E42)))*'1.Inputs'!$D$43*(1+$G42)^(4-1)-'1.Inputs'!$D$44*(1+$G42)^(4-1)-('1.Inputs'!$D$20/'1.Inputs'!$D$27+'1.Inputs'!$D$23/'1.Inputs'!$D$28))-MAX(0,((('1.Inputs'!$D$37*12*IF(4=1,'1.Inputs'!$D$38,IF(4=2,'1.Inputs'!$D$39,$E42)))*$F42*(('1.Inputs'!$D$40)+(1-'1.Inputs'!$D$40)*(1+'1.Inputs'!$D$41))*(1+$G42)^(4-1))-(('1.Inputs'!$D$37*12*IF(4=1,'1.Inputs'!$D$38,IF(4=2,'1.Inputs'!$D$39,$E42)))/(1-'1.Inputs'!$D$42)*$D42*(1+$G42)^(4-1))-('1.Inputs'!$D$37*12*IF(4=1,'1.Inputs'!$D$38,IF(4=2,'1.Inputs'!$D$39,$E42)))*'1.Inputs'!$D$43*(1+$G42)^(4-1)-'1.Inputs'!$D$44*(1+$G42)^(4-1)-('1.Inputs'!$D$20/'1.Inputs'!$D$27+'1.Inputs'!$D$23/'1.Inputs'!$D$28)))*'1.Inputs'!$D$53+('1.Inputs'!$D$20/'1.Inputs'!$D$27+'1.Inputs'!$D$23/'1.Inputs'!$D$28)-(K42-J42)</f>
        <v>676600912.48092532</v>
      </c>
      <c r="W42" s="36">
        <f ca="1">((('1.Inputs'!$D$37*12*IF(5=1,'1.Inputs'!$D$38,IF(5=2,'1.Inputs'!$D$39,$E42)))*$F42*(('1.Inputs'!$D$40)+(1-'1.Inputs'!$D$40)*(1+'1.Inputs'!$D$41))*(1+$G42)^(5-1))-(('1.Inputs'!$D$37*12*IF(5=1,'1.Inputs'!$D$38,IF(5=2,'1.Inputs'!$D$39,$E42)))/(1-'1.Inputs'!$D$42)*$D42*(1+$G42)^(5-1))-('1.Inputs'!$D$37*12*IF(5=1,'1.Inputs'!$D$38,IF(5=2,'1.Inputs'!$D$39,$E42)))*'1.Inputs'!$D$43*(1+$G42)^(5-1)-'1.Inputs'!$D$44*(1+$G42)^(5-1)-('1.Inputs'!$D$20/'1.Inputs'!$D$27+'1.Inputs'!$D$23/'1.Inputs'!$D$28))-MAX(0,((('1.Inputs'!$D$37*12*IF(5=1,'1.Inputs'!$D$38,IF(5=2,'1.Inputs'!$D$39,$E42)))*$F42*(('1.Inputs'!$D$40)+(1-'1.Inputs'!$D$40)*(1+'1.Inputs'!$D$41))*(1+$G42)^(5-1))-(('1.Inputs'!$D$37*12*IF(5=1,'1.Inputs'!$D$38,IF(5=2,'1.Inputs'!$D$39,$E42)))/(1-'1.Inputs'!$D$42)*$D42*(1+$G42)^(5-1))-('1.Inputs'!$D$37*12*IF(5=1,'1.Inputs'!$D$38,IF(5=2,'1.Inputs'!$D$39,$E42)))*'1.Inputs'!$D$43*(1+$G42)^(5-1)-'1.Inputs'!$D$44*(1+$G42)^(5-1)-('1.Inputs'!$D$20/'1.Inputs'!$D$27+'1.Inputs'!$D$23/'1.Inputs'!$D$28)))*'1.Inputs'!$D$53+('1.Inputs'!$D$20/'1.Inputs'!$D$27+'1.Inputs'!$D$23/'1.Inputs'!$D$28)-(L42-K42)</f>
        <v>706638435.11155558</v>
      </c>
      <c r="X42" s="36">
        <f ca="1">((('1.Inputs'!$D$37*12*IF(6=1,'1.Inputs'!$D$38,IF(6=2,'1.Inputs'!$D$39,$E42)))*$F42*(('1.Inputs'!$D$40)+(1-'1.Inputs'!$D$40)*(1+'1.Inputs'!$D$41))*(1+$G42)^(6-1))-(('1.Inputs'!$D$37*12*IF(6=1,'1.Inputs'!$D$38,IF(6=2,'1.Inputs'!$D$39,$E42)))/(1-'1.Inputs'!$D$42)*$D42*(1+$G42)^(6-1))-('1.Inputs'!$D$37*12*IF(6=1,'1.Inputs'!$D$38,IF(6=2,'1.Inputs'!$D$39,$E42)))*'1.Inputs'!$D$43*(1+$G42)^(6-1)-'1.Inputs'!$D$44*(1+$G42)^(6-1)-('1.Inputs'!$D$20/'1.Inputs'!$D$27+'1.Inputs'!$D$23/'1.Inputs'!$D$28))-MAX(0,((('1.Inputs'!$D$37*12*IF(6=1,'1.Inputs'!$D$38,IF(6=2,'1.Inputs'!$D$39,$E42)))*$F42*(('1.Inputs'!$D$40)+(1-'1.Inputs'!$D$40)*(1+'1.Inputs'!$D$41))*(1+$G42)^(6-1))-(('1.Inputs'!$D$37*12*IF(6=1,'1.Inputs'!$D$38,IF(6=2,'1.Inputs'!$D$39,$E42)))/(1-'1.Inputs'!$D$42)*$D42*(1+$G42)^(6-1))-('1.Inputs'!$D$37*12*IF(6=1,'1.Inputs'!$D$38,IF(6=2,'1.Inputs'!$D$39,$E42)))*'1.Inputs'!$D$43*(1+$G42)^(6-1)-'1.Inputs'!$D$44*(1+$G42)^(6-1)-('1.Inputs'!$D$20/'1.Inputs'!$D$27+'1.Inputs'!$D$23/'1.Inputs'!$D$28)))*'1.Inputs'!$D$53+('1.Inputs'!$D$20/'1.Inputs'!$D$27+'1.Inputs'!$D$23/'1.Inputs'!$D$28)-(M42-L42)</f>
        <v>738109582.04921842</v>
      </c>
      <c r="Y42" s="36">
        <f ca="1">((('1.Inputs'!$D$37*12*IF(7=1,'1.Inputs'!$D$38,IF(7=2,'1.Inputs'!$D$39,$E42)))*$F42*(('1.Inputs'!$D$40)+(1-'1.Inputs'!$D$40)*(1+'1.Inputs'!$D$41))*(1+$G42)^(7-1))-(('1.Inputs'!$D$37*12*IF(7=1,'1.Inputs'!$D$38,IF(7=2,'1.Inputs'!$D$39,$E42)))/(1-'1.Inputs'!$D$42)*$D42*(1+$G42)^(7-1))-('1.Inputs'!$D$37*12*IF(7=1,'1.Inputs'!$D$38,IF(7=2,'1.Inputs'!$D$39,$E42)))*'1.Inputs'!$D$43*(1+$G42)^(7-1)-'1.Inputs'!$D$44*(1+$G42)^(7-1)-('1.Inputs'!$D$20/'1.Inputs'!$D$27+'1.Inputs'!$D$23/'1.Inputs'!$D$28))-MAX(0,((('1.Inputs'!$D$37*12*IF(7=1,'1.Inputs'!$D$38,IF(7=2,'1.Inputs'!$D$39,$E42)))*$F42*(('1.Inputs'!$D$40)+(1-'1.Inputs'!$D$40)*(1+'1.Inputs'!$D$41))*(1+$G42)^(7-1))-(('1.Inputs'!$D$37*12*IF(7=1,'1.Inputs'!$D$38,IF(7=2,'1.Inputs'!$D$39,$E42)))/(1-'1.Inputs'!$D$42)*$D42*(1+$G42)^(7-1))-('1.Inputs'!$D$37*12*IF(7=1,'1.Inputs'!$D$38,IF(7=2,'1.Inputs'!$D$39,$E42)))*'1.Inputs'!$D$43*(1+$G42)^(7-1)-'1.Inputs'!$D$44*(1+$G42)^(7-1)-('1.Inputs'!$D$20/'1.Inputs'!$D$27+'1.Inputs'!$D$23/'1.Inputs'!$D$28)))*'1.Inputs'!$D$53+('1.Inputs'!$D$20/'1.Inputs'!$D$27+'1.Inputs'!$D$23/'1.Inputs'!$D$28)-(N42-M42)</f>
        <v>771082777.00112057</v>
      </c>
      <c r="Z42" s="36">
        <f ca="1">((('1.Inputs'!$D$37*12*IF(8=1,'1.Inputs'!$D$38,IF(8=2,'1.Inputs'!$D$39,$E42)))*$F42*(('1.Inputs'!$D$40)+(1-'1.Inputs'!$D$40)*(1+'1.Inputs'!$D$41))*(1+$G42)^(8-1))-(('1.Inputs'!$D$37*12*IF(8=1,'1.Inputs'!$D$38,IF(8=2,'1.Inputs'!$D$39,$E42)))/(1-'1.Inputs'!$D$42)*$D42*(1+$G42)^(8-1))-('1.Inputs'!$D$37*12*IF(8=1,'1.Inputs'!$D$38,IF(8=2,'1.Inputs'!$D$39,$E42)))*'1.Inputs'!$D$43*(1+$G42)^(8-1)-'1.Inputs'!$D$44*(1+$G42)^(8-1)-('1.Inputs'!$D$20/'1.Inputs'!$D$27+'1.Inputs'!$D$23/'1.Inputs'!$D$28))-MAX(0,((('1.Inputs'!$D$37*12*IF(8=1,'1.Inputs'!$D$38,IF(8=2,'1.Inputs'!$D$39,$E42)))*$F42*(('1.Inputs'!$D$40)+(1-'1.Inputs'!$D$40)*(1+'1.Inputs'!$D$41))*(1+$G42)^(8-1))-(('1.Inputs'!$D$37*12*IF(8=1,'1.Inputs'!$D$38,IF(8=2,'1.Inputs'!$D$39,$E42)))/(1-'1.Inputs'!$D$42)*$D42*(1+$G42)^(8-1))-('1.Inputs'!$D$37*12*IF(8=1,'1.Inputs'!$D$38,IF(8=2,'1.Inputs'!$D$39,$E42)))*'1.Inputs'!$D$43*(1+$G42)^(8-1)-'1.Inputs'!$D$44*(1+$G42)^(8-1)-('1.Inputs'!$D$20/'1.Inputs'!$D$27+'1.Inputs'!$D$23/'1.Inputs'!$D$28)))*'1.Inputs'!$D$53+('1.Inputs'!$D$20/'1.Inputs'!$D$27+'1.Inputs'!$D$23/'1.Inputs'!$D$28)-(O42-N42)</f>
        <v>805629709.38619423</v>
      </c>
      <c r="AA42" s="36">
        <f ca="1">((('1.Inputs'!$D$37*12*IF(9=1,'1.Inputs'!$D$38,IF(9=2,'1.Inputs'!$D$39,$E42)))*$F42*(('1.Inputs'!$D$40)+(1-'1.Inputs'!$D$40)*(1+'1.Inputs'!$D$41))*(1+$G42)^(9-1))-(('1.Inputs'!$D$37*12*IF(9=1,'1.Inputs'!$D$38,IF(9=2,'1.Inputs'!$D$39,$E42)))/(1-'1.Inputs'!$D$42)*$D42*(1+$G42)^(9-1))-('1.Inputs'!$D$37*12*IF(9=1,'1.Inputs'!$D$38,IF(9=2,'1.Inputs'!$D$39,$E42)))*'1.Inputs'!$D$43*(1+$G42)^(9-1)-'1.Inputs'!$D$44*(1+$G42)^(9-1)-('1.Inputs'!$D$20/'1.Inputs'!$D$27+'1.Inputs'!$D$23/'1.Inputs'!$D$28))-MAX(0,((('1.Inputs'!$D$37*12*IF(9=1,'1.Inputs'!$D$38,IF(9=2,'1.Inputs'!$D$39,$E42)))*$F42*(('1.Inputs'!$D$40)+(1-'1.Inputs'!$D$40)*(1+'1.Inputs'!$D$41))*(1+$G42)^(9-1))-(('1.Inputs'!$D$37*12*IF(9=1,'1.Inputs'!$D$38,IF(9=2,'1.Inputs'!$D$39,$E42)))/(1-'1.Inputs'!$D$42)*$D42*(1+$G42)^(9-1))-('1.Inputs'!$D$37*12*IF(9=1,'1.Inputs'!$D$38,IF(9=2,'1.Inputs'!$D$39,$E42)))*'1.Inputs'!$D$43*(1+$G42)^(9-1)-'1.Inputs'!$D$44*(1+$G42)^(9-1)-('1.Inputs'!$D$20/'1.Inputs'!$D$27+'1.Inputs'!$D$23/'1.Inputs'!$D$28)))*'1.Inputs'!$D$53+('1.Inputs'!$D$20/'1.Inputs'!$D$27+'1.Inputs'!$D$23/'1.Inputs'!$D$28)-(P42-O42)</f>
        <v>841825490.20027077</v>
      </c>
      <c r="AB42" s="36">
        <f ca="1">((('1.Inputs'!$D$37*12*IF(10=1,'1.Inputs'!$D$38,IF(10=2,'1.Inputs'!$D$39,$E42)))*$F42*(('1.Inputs'!$D$40)+(1-'1.Inputs'!$D$40)*(1+'1.Inputs'!$D$41))*(1+$G42)^(10-1))-(('1.Inputs'!$D$37*12*IF(10=1,'1.Inputs'!$D$38,IF(10=2,'1.Inputs'!$D$39,$E42)))/(1-'1.Inputs'!$D$42)*$D42*(1+$G42)^(10-1))-('1.Inputs'!$D$37*12*IF(10=1,'1.Inputs'!$D$38,IF(10=2,'1.Inputs'!$D$39,$E42)))*'1.Inputs'!$D$43*(1+$G42)^(10-1)-'1.Inputs'!$D$44*(1+$G42)^(10-1)-('1.Inputs'!$D$20/'1.Inputs'!$D$27+'1.Inputs'!$D$23/'1.Inputs'!$D$28))-MAX(0,((('1.Inputs'!$D$37*12*IF(10=1,'1.Inputs'!$D$38,IF(10=2,'1.Inputs'!$D$39,$E42)))*$F42*(('1.Inputs'!$D$40)+(1-'1.Inputs'!$D$40)*(1+'1.Inputs'!$D$41))*(1+$G42)^(10-1))-(('1.Inputs'!$D$37*12*IF(10=1,'1.Inputs'!$D$38,IF(10=2,'1.Inputs'!$D$39,$E42)))/(1-'1.Inputs'!$D$42)*$D42*(1+$G42)^(10-1))-('1.Inputs'!$D$37*12*IF(10=1,'1.Inputs'!$D$38,IF(10=2,'1.Inputs'!$D$39,$E42)))*'1.Inputs'!$D$43*(1+$G42)^(10-1)-'1.Inputs'!$D$44*(1+$G42)^(10-1)-('1.Inputs'!$D$20/'1.Inputs'!$D$27+'1.Inputs'!$D$23/'1.Inputs'!$D$28)))*'1.Inputs'!$D$53+('1.Inputs'!$D$20/'1.Inputs'!$D$27+'1.Inputs'!$D$23/'1.Inputs'!$D$28)-(Q42-P42)+(('1.Inputs'!$D$20+'1.Inputs'!$D$23-('1.Inputs'!$D$20/'1.Inputs'!$D$27+'1.Inputs'!$D$23/'1.Inputs'!$D$28)*'1.Inputs'!$D$10)*'1.Inputs'!$D$60+'1.Inputs'!$D$19*'1.Inputs'!$D$59+Q42)</f>
        <v>3543384716.2025666</v>
      </c>
      <c r="AC42" s="36">
        <f ca="1">S42-AC$13-AC$14+MIN(AC$13,MAX(0,((('1.Inputs'!$D$37*12*IF(1=1,'1.Inputs'!$D$38,IF(1=2,'1.Inputs'!$D$39,$E42)))*$F42*(('1.Inputs'!$D$40)+(1-'1.Inputs'!$D$40)*(1+'1.Inputs'!$D$41))*(1+$G42)^(1-1))-(('1.Inputs'!$D$37*12*IF(1=1,'1.Inputs'!$D$38,IF(1=2,'1.Inputs'!$D$39,$E42)))/(1-'1.Inputs'!$D$42)*$D42*(1+$G42)^(1-1))-('1.Inputs'!$D$37*12*IF(1=1,'1.Inputs'!$D$38,IF(1=2,'1.Inputs'!$D$39,$E42)))*'1.Inputs'!$D$43*(1+$G42)^(1-1)-'1.Inputs'!$D$44*(1+$G42)^(1-1)-('1.Inputs'!$D$20/'1.Inputs'!$D$27+'1.Inputs'!$D$23/'1.Inputs'!$D$28))))*'1.Inputs'!$D$53</f>
        <v>-698554796.38553953</v>
      </c>
      <c r="AD42" s="36">
        <f ca="1">T42-AD$13-AD$14+MIN(AD$13,MAX(0,((('1.Inputs'!$D$37*12*IF(2=1,'1.Inputs'!$D$38,IF(2=2,'1.Inputs'!$D$39,$E42)))*$F42*(('1.Inputs'!$D$40)+(1-'1.Inputs'!$D$40)*(1+'1.Inputs'!$D$41))*(1+$G42)^(2-1))-(('1.Inputs'!$D$37*12*IF(2=1,'1.Inputs'!$D$38,IF(2=2,'1.Inputs'!$D$39,$E42)))/(1-'1.Inputs'!$D$42)*$D42*(1+$G42)^(2-1))-('1.Inputs'!$D$37*12*IF(2=1,'1.Inputs'!$D$38,IF(2=2,'1.Inputs'!$D$39,$E42)))*'1.Inputs'!$D$43*(1+$G42)^(2-1)-'1.Inputs'!$D$44*(1+$G42)^(2-1)-('1.Inputs'!$D$20/'1.Inputs'!$D$27+'1.Inputs'!$D$23/'1.Inputs'!$D$28))))*'1.Inputs'!$D$53</f>
        <v>82965575.62027514</v>
      </c>
      <c r="AE42" s="36">
        <f ca="1">U42-AE$13-AE$14+MIN(AE$13,MAX(0,((('1.Inputs'!$D$37*12*IF(3=1,'1.Inputs'!$D$38,IF(3=2,'1.Inputs'!$D$39,$E42)))*$F42*(('1.Inputs'!$D$40)+(1-'1.Inputs'!$D$40)*(1+'1.Inputs'!$D$41))*(1+$G42)^(3-1))-(('1.Inputs'!$D$37*12*IF(3=1,'1.Inputs'!$D$38,IF(3=2,'1.Inputs'!$D$39,$E42)))/(1-'1.Inputs'!$D$42)*$D42*(1+$G42)^(3-1))-('1.Inputs'!$D$37*12*IF(3=1,'1.Inputs'!$D$38,IF(3=2,'1.Inputs'!$D$39,$E42)))*'1.Inputs'!$D$43*(1+$G42)^(3-1)-'1.Inputs'!$D$44*(1+$G42)^(3-1)-('1.Inputs'!$D$20/'1.Inputs'!$D$27+'1.Inputs'!$D$23/'1.Inputs'!$D$28))))*'1.Inputs'!$D$53</f>
        <v>185409940.30830526</v>
      </c>
      <c r="AF42" s="36">
        <f ca="1">V42-AF$13-AF$14+MIN(AF$13,MAX(0,((('1.Inputs'!$D$37*12*IF(4=1,'1.Inputs'!$D$38,IF(4=2,'1.Inputs'!$D$39,$E42)))*$F42*(('1.Inputs'!$D$40)+(1-'1.Inputs'!$D$40)*(1+'1.Inputs'!$D$41))*(1+$G42)^(4-1))-(('1.Inputs'!$D$37*12*IF(4=1,'1.Inputs'!$D$38,IF(4=2,'1.Inputs'!$D$39,$E42)))/(1-'1.Inputs'!$D$42)*$D42*(1+$G42)^(4-1))-('1.Inputs'!$D$37*12*IF(4=1,'1.Inputs'!$D$38,IF(4=2,'1.Inputs'!$D$39,$E42)))*'1.Inputs'!$D$43*(1+$G42)^(4-1)-'1.Inputs'!$D$44*(1+$G42)^(4-1)-('1.Inputs'!$D$20/'1.Inputs'!$D$27+'1.Inputs'!$D$23/'1.Inputs'!$D$28))))*'1.Inputs'!$D$53</f>
        <v>353848912.48092532</v>
      </c>
      <c r="AG42" s="36">
        <f ca="1">W42-AG$13-AG$14+MIN(AG$13,MAX(0,((('1.Inputs'!$D$37*12*IF(5=1,'1.Inputs'!$D$38,IF(5=2,'1.Inputs'!$D$39,$E42)))*$F42*(('1.Inputs'!$D$40)+(1-'1.Inputs'!$D$40)*(1+'1.Inputs'!$D$41))*(1+$G42)^(5-1))-(('1.Inputs'!$D$37*12*IF(5=1,'1.Inputs'!$D$38,IF(5=2,'1.Inputs'!$D$39,$E42)))/(1-'1.Inputs'!$D$42)*$D42*(1+$G42)^(5-1))-('1.Inputs'!$D$37*12*IF(5=1,'1.Inputs'!$D$38,IF(5=2,'1.Inputs'!$D$39,$E42)))*'1.Inputs'!$D$43*(1+$G42)^(5-1)-'1.Inputs'!$D$44*(1+$G42)^(5-1)-('1.Inputs'!$D$20/'1.Inputs'!$D$27+'1.Inputs'!$D$23/'1.Inputs'!$D$28))))*'1.Inputs'!$D$53</f>
        <v>403074435.11155558</v>
      </c>
      <c r="AH42" s="36">
        <f ca="1">X42-AH$13-AH$14+MIN(AH$13,MAX(0,((('1.Inputs'!$D$37*12*IF(6=1,'1.Inputs'!$D$38,IF(6=2,'1.Inputs'!$D$39,$E42)))*$F42*(('1.Inputs'!$D$40)+(1-'1.Inputs'!$D$40)*(1+'1.Inputs'!$D$41))*(1+$G42)^(6-1))-(('1.Inputs'!$D$37*12*IF(6=1,'1.Inputs'!$D$38,IF(6=2,'1.Inputs'!$D$39,$E42)))/(1-'1.Inputs'!$D$42)*$D42*(1+$G42)^(6-1))-('1.Inputs'!$D$37*12*IF(6=1,'1.Inputs'!$D$38,IF(6=2,'1.Inputs'!$D$39,$E42)))*'1.Inputs'!$D$43*(1+$G42)^(6-1)-'1.Inputs'!$D$44*(1+$G42)^(6-1)-('1.Inputs'!$D$20/'1.Inputs'!$D$27+'1.Inputs'!$D$23/'1.Inputs'!$D$28))))*'1.Inputs'!$D$53</f>
        <v>453733582.04921842</v>
      </c>
      <c r="AI42" s="36">
        <f ca="1">Y42-AI$13-AI$14+MIN(AI$13,MAX(0,((('1.Inputs'!$D$37*12*IF(7=1,'1.Inputs'!$D$38,IF(7=2,'1.Inputs'!$D$39,$E42)))*$F42*(('1.Inputs'!$D$40)+(1-'1.Inputs'!$D$40)*(1+'1.Inputs'!$D$41))*(1+$G42)^(7-1))-(('1.Inputs'!$D$37*12*IF(7=1,'1.Inputs'!$D$38,IF(7=2,'1.Inputs'!$D$39,$E42)))/(1-'1.Inputs'!$D$42)*$D42*(1+$G42)^(7-1))-('1.Inputs'!$D$37*12*IF(7=1,'1.Inputs'!$D$38,IF(7=2,'1.Inputs'!$D$39,$E42)))*'1.Inputs'!$D$43*(1+$G42)^(7-1)-'1.Inputs'!$D$44*(1+$G42)^(7-1)-('1.Inputs'!$D$20/'1.Inputs'!$D$27+'1.Inputs'!$D$23/'1.Inputs'!$D$28))))*'1.Inputs'!$D$53</f>
        <v>505894777.00112057</v>
      </c>
      <c r="AJ42" s="36">
        <f ca="1">Z42-AJ$13-AJ$14+MIN(AJ$13,MAX(0,((('1.Inputs'!$D$37*12*IF(8=1,'1.Inputs'!$D$38,IF(8=2,'1.Inputs'!$D$39,$E42)))*$F42*(('1.Inputs'!$D$40)+(1-'1.Inputs'!$D$40)*(1+'1.Inputs'!$D$41))*(1+$G42)^(8-1))-(('1.Inputs'!$D$37*12*IF(8=1,'1.Inputs'!$D$38,IF(8=2,'1.Inputs'!$D$39,$E42)))/(1-'1.Inputs'!$D$42)*$D42*(1+$G42)^(8-1))-('1.Inputs'!$D$37*12*IF(8=1,'1.Inputs'!$D$38,IF(8=2,'1.Inputs'!$D$39,$E42)))*'1.Inputs'!$D$43*(1+$G42)^(8-1)-'1.Inputs'!$D$44*(1+$G42)^(8-1)-('1.Inputs'!$D$20/'1.Inputs'!$D$27+'1.Inputs'!$D$23/'1.Inputs'!$D$28))))*'1.Inputs'!$D$53</f>
        <v>805629709.38619423</v>
      </c>
      <c r="AK42" s="36">
        <f ca="1">AA42-AK$13-AK$14+MIN(AK$13,MAX(0,((('1.Inputs'!$D$37*12*IF(9=1,'1.Inputs'!$D$38,IF(9=2,'1.Inputs'!$D$39,$E42)))*$F42*(('1.Inputs'!$D$40)+(1-'1.Inputs'!$D$40)*(1+'1.Inputs'!$D$41))*(1+$G42)^(9-1))-(('1.Inputs'!$D$37*12*IF(9=1,'1.Inputs'!$D$38,IF(9=2,'1.Inputs'!$D$39,$E42)))/(1-'1.Inputs'!$D$42)*$D42*(1+$G42)^(9-1))-('1.Inputs'!$D$37*12*IF(9=1,'1.Inputs'!$D$38,IF(9=2,'1.Inputs'!$D$39,$E42)))*'1.Inputs'!$D$43*(1+$G42)^(9-1)-'1.Inputs'!$D$44*(1+$G42)^(9-1)-('1.Inputs'!$D$20/'1.Inputs'!$D$27+'1.Inputs'!$D$23/'1.Inputs'!$D$28))))*'1.Inputs'!$D$53</f>
        <v>841825490.20027077</v>
      </c>
      <c r="AL42" s="36">
        <f ca="1">AB42-AL$13-AL$14+MIN(AL$13,MAX(0,((('1.Inputs'!$D$37*12*IF(10=1,'1.Inputs'!$D$38,IF(10=2,'1.Inputs'!$D$39,$E42)))*$F42*(('1.Inputs'!$D$40)+(1-'1.Inputs'!$D$40)*(1+'1.Inputs'!$D$41))*(1+$G42)^(10-1))-(('1.Inputs'!$D$37*12*IF(10=1,'1.Inputs'!$D$38,IF(10=2,'1.Inputs'!$D$39,$E42)))/(1-'1.Inputs'!$D$42)*$D42*(1+$G42)^(10-1))-('1.Inputs'!$D$37*12*IF(10=1,'1.Inputs'!$D$38,IF(10=2,'1.Inputs'!$D$39,$E42)))*'1.Inputs'!$D$43*(1+$G42)^(10-1)-'1.Inputs'!$D$44*(1+$G42)^(10-1)-('1.Inputs'!$D$20/'1.Inputs'!$D$27+'1.Inputs'!$D$23/'1.Inputs'!$D$28))))*'1.Inputs'!$D$53+'1.Inputs'!$D$35</f>
        <v>4343384716.2025661</v>
      </c>
      <c r="AM42" s="48">
        <f ca="1">R42+NPV('1.Inputs'!$D$55,S42:AB42)</f>
        <v>1281485143.6740346</v>
      </c>
      <c r="AN42" s="48">
        <f ca="1">-('1.Inputs'!$D$24*(1-'1.Inputs'!$D$31)+'1.Inputs'!$D$35)+NPV('1.Inputs'!$D$54,AC42:AL42)</f>
        <v>-119986243.58199501</v>
      </c>
      <c r="AO42" s="36">
        <f t="shared" ca="1" si="5"/>
        <v>-4.082756073072761</v>
      </c>
      <c r="AP42" s="36">
        <f t="shared" ca="1" si="6"/>
        <v>1.3398118402141903</v>
      </c>
      <c r="AQ42" s="36">
        <f ca="1">'1.Inputs'!$D$35+MIN(SUM($AC42:AC42),SUM($AC42:AD42),SUM($AC42:AE42),SUM($AC42:AF42),SUM($AC42:AG42),SUM($AC42:AH42),SUM($AC42:AI42),SUM($AC42:AJ42),SUM($AC42:AK42),SUM($AC42:AL42))</f>
        <v>101445203.61446047</v>
      </c>
      <c r="AR42" s="36">
        <f ca="1">IF(AP42&lt;'1.Inputs'!$D$57,1,0)</f>
        <v>0</v>
      </c>
      <c r="AS42" s="36">
        <f t="shared" ca="1" si="7"/>
        <v>0</v>
      </c>
      <c r="AV42" s="52">
        <f ca="1">BE30+9*BE32</f>
        <v>4273626193.8182402</v>
      </c>
      <c r="AW42" s="52">
        <f ca="1">BE30+10*BE32</f>
        <v>5217011694.2133255</v>
      </c>
      <c r="AX42" s="30">
        <f ca="1">SUMPRODUCT((AM16:AM515&gt;=AV42)*(AM16:AM515&lt;AW42))</f>
        <v>31</v>
      </c>
      <c r="AY42" s="54" t="str">
        <f ca="1">REPT("█",ROUND(AX42/COUNT(AM16:AM515)*120,0))</f>
        <v>███████</v>
      </c>
    </row>
    <row r="43" spans="2:55" ht="15" customHeight="1" x14ac:dyDescent="0.25">
      <c r="B43" s="36">
        <v>28</v>
      </c>
      <c r="C43" s="36">
        <f t="shared" ca="1" si="0"/>
        <v>2.6280952931147183E-2</v>
      </c>
      <c r="D43" s="36">
        <f t="shared" ca="1" si="1"/>
        <v>19638.980502940816</v>
      </c>
      <c r="E43" s="47">
        <f t="shared" ca="1" si="2"/>
        <v>0.72944947277504057</v>
      </c>
      <c r="F43" s="36">
        <f t="shared" ca="1" si="3"/>
        <v>30324.129366747304</v>
      </c>
      <c r="G43" s="36">
        <f t="shared" ca="1" si="4"/>
        <v>5.1469270266771561E-2</v>
      </c>
      <c r="H43" s="36">
        <f ca="1">((('1.Inputs'!$D$37*12*IF(1=1,'1.Inputs'!$D$38,IF(1=2,'1.Inputs'!$D$39,$E43)))*$F43*(('1.Inputs'!$D$40)+(1-'1.Inputs'!$D$40)*(1+'1.Inputs'!$D$41))*(1+$G43)^(1-1))*'1.Inputs'!$D$47+(('1.Inputs'!$D$37*12*IF(1=1,'1.Inputs'!$D$38,IF(1=2,'1.Inputs'!$D$39,$E43)))/(1-'1.Inputs'!$D$42)*$D43*(1+$G43)^(1-1))*('1.Inputs'!$D$48-'1.Inputs'!$D$49))/'1.Inputs'!$D$51</f>
        <v>808107617.7406565</v>
      </c>
      <c r="I43" s="36">
        <f ca="1">((('1.Inputs'!$D$37*12*IF(2=1,'1.Inputs'!$D$38,IF(2=2,'1.Inputs'!$D$39,$E43)))*$F43*(('1.Inputs'!$D$40)+(1-'1.Inputs'!$D$40)*(1+'1.Inputs'!$D$41))*(1+$G43)^(2-1))*'1.Inputs'!$D$47+(('1.Inputs'!$D$37*12*IF(2=1,'1.Inputs'!$D$38,IF(2=2,'1.Inputs'!$D$39,$E43)))/(1-'1.Inputs'!$D$42)*$D43*(1+$G43)^(2-1))*('1.Inputs'!$D$48-'1.Inputs'!$D$49))/'1.Inputs'!$D$51</f>
        <v>1189580457.9719024</v>
      </c>
      <c r="J43" s="36">
        <f ca="1">((('1.Inputs'!$D$37*12*IF(3=1,'1.Inputs'!$D$38,IF(3=2,'1.Inputs'!$D$39,$E43)))*$F43*(('1.Inputs'!$D$40)+(1-'1.Inputs'!$D$40)*(1+'1.Inputs'!$D$41))*(1+$G43)^(3-1))*'1.Inputs'!$D$47+(('1.Inputs'!$D$37*12*IF(3=1,'1.Inputs'!$D$38,IF(3=2,'1.Inputs'!$D$39,$E43)))/(1-'1.Inputs'!$D$42)*$D43*(1+$G43)^(3-1))*('1.Inputs'!$D$48-'1.Inputs'!$D$49))/'1.Inputs'!$D$51</f>
        <v>1303429603.7992666</v>
      </c>
      <c r="K43" s="36">
        <f ca="1">((('1.Inputs'!$D$37*12*IF(4=1,'1.Inputs'!$D$38,IF(4=2,'1.Inputs'!$D$39,$E43)))*$F43*(('1.Inputs'!$D$40)+(1-'1.Inputs'!$D$40)*(1+'1.Inputs'!$D$41))*(1+$G43)^(4-1))*'1.Inputs'!$D$47+(('1.Inputs'!$D$37*12*IF(4=1,'1.Inputs'!$D$38,IF(4=2,'1.Inputs'!$D$39,$E43)))/(1-'1.Inputs'!$D$42)*$D43*(1+$G43)^(4-1))*('1.Inputs'!$D$48-'1.Inputs'!$D$49))/'1.Inputs'!$D$51</f>
        <v>1370516174.3509219</v>
      </c>
      <c r="L43" s="36">
        <f ca="1">((('1.Inputs'!$D$37*12*IF(5=1,'1.Inputs'!$D$38,IF(5=2,'1.Inputs'!$D$39,$E43)))*$F43*(('1.Inputs'!$D$40)+(1-'1.Inputs'!$D$40)*(1+'1.Inputs'!$D$41))*(1+$G43)^(5-1))*'1.Inputs'!$D$47+(('1.Inputs'!$D$37*12*IF(5=1,'1.Inputs'!$D$38,IF(5=2,'1.Inputs'!$D$39,$E43)))/(1-'1.Inputs'!$D$42)*$D43*(1+$G43)^(5-1))*('1.Inputs'!$D$48-'1.Inputs'!$D$49))/'1.Inputs'!$D$51</f>
        <v>1441055641.7335715</v>
      </c>
      <c r="M43" s="36">
        <f ca="1">((('1.Inputs'!$D$37*12*IF(6=1,'1.Inputs'!$D$38,IF(6=2,'1.Inputs'!$D$39,$E43)))*$F43*(('1.Inputs'!$D$40)+(1-'1.Inputs'!$D$40)*(1+'1.Inputs'!$D$41))*(1+$G43)^(6-1))*'1.Inputs'!$D$47+(('1.Inputs'!$D$37*12*IF(6=1,'1.Inputs'!$D$38,IF(6=2,'1.Inputs'!$D$39,$E43)))/(1-'1.Inputs'!$D$42)*$D43*(1+$G43)^(6-1))*('1.Inputs'!$D$48-'1.Inputs'!$D$49))/'1.Inputs'!$D$51</f>
        <v>1515225724.0274127</v>
      </c>
      <c r="N43" s="36">
        <f ca="1">((('1.Inputs'!$D$37*12*IF(7=1,'1.Inputs'!$D$38,IF(7=2,'1.Inputs'!$D$39,$E43)))*$F43*(('1.Inputs'!$D$40)+(1-'1.Inputs'!$D$40)*(1+'1.Inputs'!$D$41))*(1+$G43)^(7-1))*'1.Inputs'!$D$47+(('1.Inputs'!$D$37*12*IF(7=1,'1.Inputs'!$D$38,IF(7=2,'1.Inputs'!$D$39,$E43)))/(1-'1.Inputs'!$D$42)*$D43*(1+$G43)^(7-1))*('1.Inputs'!$D$48-'1.Inputs'!$D$49))/'1.Inputs'!$D$51</f>
        <v>1593213286.3325443</v>
      </c>
      <c r="O43" s="36">
        <f ca="1">((('1.Inputs'!$D$37*12*IF(8=1,'1.Inputs'!$D$38,IF(8=2,'1.Inputs'!$D$39,$E43)))*$F43*(('1.Inputs'!$D$40)+(1-'1.Inputs'!$D$40)*(1+'1.Inputs'!$D$41))*(1+$G43)^(8-1))*'1.Inputs'!$D$47+(('1.Inputs'!$D$37*12*IF(8=1,'1.Inputs'!$D$38,IF(8=2,'1.Inputs'!$D$39,$E43)))/(1-'1.Inputs'!$D$42)*$D43*(1+$G43)^(8-1))*('1.Inputs'!$D$48-'1.Inputs'!$D$49))/'1.Inputs'!$D$51</f>
        <v>1675214811.5594056</v>
      </c>
      <c r="P43" s="36">
        <f ca="1">((('1.Inputs'!$D$37*12*IF(9=1,'1.Inputs'!$D$38,IF(9=2,'1.Inputs'!$D$39,$E43)))*$F43*(('1.Inputs'!$D$40)+(1-'1.Inputs'!$D$40)*(1+'1.Inputs'!$D$41))*(1+$G43)^(9-1))*'1.Inputs'!$D$47+(('1.Inputs'!$D$37*12*IF(9=1,'1.Inputs'!$D$38,IF(9=2,'1.Inputs'!$D$39,$E43)))/(1-'1.Inputs'!$D$42)*$D43*(1+$G43)^(9-1))*('1.Inputs'!$D$48-'1.Inputs'!$D$49))/'1.Inputs'!$D$51</f>
        <v>1761436895.4504557</v>
      </c>
      <c r="Q43" s="36">
        <f ca="1">((('1.Inputs'!$D$37*12*IF(10=1,'1.Inputs'!$D$38,IF(10=2,'1.Inputs'!$D$39,$E43)))*$F43*(('1.Inputs'!$D$40)+(1-'1.Inputs'!$D$40)*(1+'1.Inputs'!$D$41))*(1+$G43)^(10-1))*'1.Inputs'!$D$47+(('1.Inputs'!$D$37*12*IF(10=1,'1.Inputs'!$D$38,IF(10=2,'1.Inputs'!$D$39,$E43)))/(1-'1.Inputs'!$D$42)*$D43*(1+$G43)^(10-1))*('1.Inputs'!$D$48-'1.Inputs'!$D$49))/'1.Inputs'!$D$51</f>
        <v>1852096767.0802581</v>
      </c>
      <c r="R43" s="36">
        <f>-'1.Inputs'!$D$24</f>
        <v>-2050000000</v>
      </c>
      <c r="S43" s="36">
        <f ca="1">((('1.Inputs'!$D$37*12*IF(1=1,'1.Inputs'!$D$38,IF(1=2,'1.Inputs'!$D$39,$E43)))*$F43*(('1.Inputs'!$D$40)+(1-'1.Inputs'!$D$40)*(1+'1.Inputs'!$D$41))*(1+$G43)^(1-1))-(('1.Inputs'!$D$37*12*IF(1=1,'1.Inputs'!$D$38,IF(1=2,'1.Inputs'!$D$39,$E43)))/(1-'1.Inputs'!$D$42)*$D43*(1+$G43)^(1-1))-('1.Inputs'!$D$37*12*IF(1=1,'1.Inputs'!$D$38,IF(1=2,'1.Inputs'!$D$39,$E43)))*'1.Inputs'!$D$43*(1+$G43)^(1-1)-'1.Inputs'!$D$44*(1+$G43)^(1-1)-('1.Inputs'!$D$20/'1.Inputs'!$D$27+'1.Inputs'!$D$23/'1.Inputs'!$D$28))-MAX(0,((('1.Inputs'!$D$37*12*IF(1=1,'1.Inputs'!$D$38,IF(1=2,'1.Inputs'!$D$39,$E43)))*$F43*(('1.Inputs'!$D$40)+(1-'1.Inputs'!$D$40)*(1+'1.Inputs'!$D$41))*(1+$G43)^(1-1))-(('1.Inputs'!$D$37*12*IF(1=1,'1.Inputs'!$D$38,IF(1=2,'1.Inputs'!$D$39,$E43)))/(1-'1.Inputs'!$D$42)*$D43*(1+$G43)^(1-1))-('1.Inputs'!$D$37*12*IF(1=1,'1.Inputs'!$D$38,IF(1=2,'1.Inputs'!$D$39,$E43)))*'1.Inputs'!$D$43*(1+$G43)^(1-1)-'1.Inputs'!$D$44*(1+$G43)^(1-1)-('1.Inputs'!$D$20/'1.Inputs'!$D$27+'1.Inputs'!$D$23/'1.Inputs'!$D$28)))*'1.Inputs'!$D$53+('1.Inputs'!$D$20/'1.Inputs'!$D$27+'1.Inputs'!$D$23/'1.Inputs'!$D$28)-H43</f>
        <v>-622960590.30420506</v>
      </c>
      <c r="T43" s="36">
        <f ca="1">((('1.Inputs'!$D$37*12*IF(2=1,'1.Inputs'!$D$38,IF(2=2,'1.Inputs'!$D$39,$E43)))*$F43*(('1.Inputs'!$D$40)+(1-'1.Inputs'!$D$40)*(1+'1.Inputs'!$D$41))*(1+$G43)^(2-1))-(('1.Inputs'!$D$37*12*IF(2=1,'1.Inputs'!$D$38,IF(2=2,'1.Inputs'!$D$39,$E43)))/(1-'1.Inputs'!$D$42)*$D43*(1+$G43)^(2-1))-('1.Inputs'!$D$37*12*IF(2=1,'1.Inputs'!$D$38,IF(2=2,'1.Inputs'!$D$39,$E43)))*'1.Inputs'!$D$43*(1+$G43)^(2-1)-'1.Inputs'!$D$44*(1+$G43)^(2-1)-('1.Inputs'!$D$20/'1.Inputs'!$D$27+'1.Inputs'!$D$23/'1.Inputs'!$D$28))-MAX(0,((('1.Inputs'!$D$37*12*IF(2=1,'1.Inputs'!$D$38,IF(2=2,'1.Inputs'!$D$39,$E43)))*$F43*(('1.Inputs'!$D$40)+(1-'1.Inputs'!$D$40)*(1+'1.Inputs'!$D$41))*(1+$G43)^(2-1))-(('1.Inputs'!$D$37*12*IF(2=1,'1.Inputs'!$D$38,IF(2=2,'1.Inputs'!$D$39,$E43)))/(1-'1.Inputs'!$D$42)*$D43*(1+$G43)^(2-1))-('1.Inputs'!$D$37*12*IF(2=1,'1.Inputs'!$D$38,IF(2=2,'1.Inputs'!$D$39,$E43)))*'1.Inputs'!$D$43*(1+$G43)^(2-1)-'1.Inputs'!$D$44*(1+$G43)^(2-1)-('1.Inputs'!$D$20/'1.Inputs'!$D$27+'1.Inputs'!$D$23/'1.Inputs'!$D$28)))*'1.Inputs'!$D$53+('1.Inputs'!$D$20/'1.Inputs'!$D$27+'1.Inputs'!$D$23/'1.Inputs'!$D$28)-(I43-H43)</f>
        <v>114813250.5459671</v>
      </c>
      <c r="U43" s="36">
        <f ca="1">((('1.Inputs'!$D$37*12*IF(3=1,'1.Inputs'!$D$38,IF(3=2,'1.Inputs'!$D$39,$E43)))*$F43*(('1.Inputs'!$D$40)+(1-'1.Inputs'!$D$40)*(1+'1.Inputs'!$D$41))*(1+$G43)^(3-1))-(('1.Inputs'!$D$37*12*IF(3=1,'1.Inputs'!$D$38,IF(3=2,'1.Inputs'!$D$39,$E43)))/(1-'1.Inputs'!$D$42)*$D43*(1+$G43)^(3-1))-('1.Inputs'!$D$37*12*IF(3=1,'1.Inputs'!$D$38,IF(3=2,'1.Inputs'!$D$39,$E43)))*'1.Inputs'!$D$43*(1+$G43)^(3-1)-'1.Inputs'!$D$44*(1+$G43)^(3-1)-('1.Inputs'!$D$20/'1.Inputs'!$D$27+'1.Inputs'!$D$23/'1.Inputs'!$D$28))-MAX(0,((('1.Inputs'!$D$37*12*IF(3=1,'1.Inputs'!$D$38,IF(3=2,'1.Inputs'!$D$39,$E43)))*$F43*(('1.Inputs'!$D$40)+(1-'1.Inputs'!$D$40)*(1+'1.Inputs'!$D$41))*(1+$G43)^(3-1))-(('1.Inputs'!$D$37*12*IF(3=1,'1.Inputs'!$D$38,IF(3=2,'1.Inputs'!$D$39,$E43)))/(1-'1.Inputs'!$D$42)*$D43*(1+$G43)^(3-1))-('1.Inputs'!$D$37*12*IF(3=1,'1.Inputs'!$D$38,IF(3=2,'1.Inputs'!$D$39,$E43)))*'1.Inputs'!$D$43*(1+$G43)^(3-1)-'1.Inputs'!$D$44*(1+$G43)^(3-1)-('1.Inputs'!$D$20/'1.Inputs'!$D$27+'1.Inputs'!$D$23/'1.Inputs'!$D$28)))*'1.Inputs'!$D$53+('1.Inputs'!$D$20/'1.Inputs'!$D$27+'1.Inputs'!$D$23/'1.Inputs'!$D$28)-(J43-I43)</f>
        <v>452622074.0303303</v>
      </c>
      <c r="V43" s="36">
        <f ca="1">((('1.Inputs'!$D$37*12*IF(4=1,'1.Inputs'!$D$38,IF(4=2,'1.Inputs'!$D$39,$E43)))*$F43*(('1.Inputs'!$D$40)+(1-'1.Inputs'!$D$40)*(1+'1.Inputs'!$D$41))*(1+$G43)^(4-1))-(('1.Inputs'!$D$37*12*IF(4=1,'1.Inputs'!$D$38,IF(4=2,'1.Inputs'!$D$39,$E43)))/(1-'1.Inputs'!$D$42)*$D43*(1+$G43)^(4-1))-('1.Inputs'!$D$37*12*IF(4=1,'1.Inputs'!$D$38,IF(4=2,'1.Inputs'!$D$39,$E43)))*'1.Inputs'!$D$43*(1+$G43)^(4-1)-'1.Inputs'!$D$44*(1+$G43)^(4-1)-('1.Inputs'!$D$20/'1.Inputs'!$D$27+'1.Inputs'!$D$23/'1.Inputs'!$D$28))-MAX(0,((('1.Inputs'!$D$37*12*IF(4=1,'1.Inputs'!$D$38,IF(4=2,'1.Inputs'!$D$39,$E43)))*$F43*(('1.Inputs'!$D$40)+(1-'1.Inputs'!$D$40)*(1+'1.Inputs'!$D$41))*(1+$G43)^(4-1))-(('1.Inputs'!$D$37*12*IF(4=1,'1.Inputs'!$D$38,IF(4=2,'1.Inputs'!$D$39,$E43)))/(1-'1.Inputs'!$D$42)*$D43*(1+$G43)^(4-1))-('1.Inputs'!$D$37*12*IF(4=1,'1.Inputs'!$D$38,IF(4=2,'1.Inputs'!$D$39,$E43)))*'1.Inputs'!$D$43*(1+$G43)^(4-1)-'1.Inputs'!$D$44*(1+$G43)^(4-1)-('1.Inputs'!$D$20/'1.Inputs'!$D$27+'1.Inputs'!$D$23/'1.Inputs'!$D$28)))*'1.Inputs'!$D$53+('1.Inputs'!$D$20/'1.Inputs'!$D$27+'1.Inputs'!$D$23/'1.Inputs'!$D$28)-(K43-J43)</f>
        <v>526108586.59913802</v>
      </c>
      <c r="W43" s="36">
        <f ca="1">((('1.Inputs'!$D$37*12*IF(5=1,'1.Inputs'!$D$38,IF(5=2,'1.Inputs'!$D$39,$E43)))*$F43*(('1.Inputs'!$D$40)+(1-'1.Inputs'!$D$40)*(1+'1.Inputs'!$D$41))*(1+$G43)^(5-1))-(('1.Inputs'!$D$37*12*IF(5=1,'1.Inputs'!$D$38,IF(5=2,'1.Inputs'!$D$39,$E43)))/(1-'1.Inputs'!$D$42)*$D43*(1+$G43)^(5-1))-('1.Inputs'!$D$37*12*IF(5=1,'1.Inputs'!$D$38,IF(5=2,'1.Inputs'!$D$39,$E43)))*'1.Inputs'!$D$43*(1+$G43)^(5-1)-'1.Inputs'!$D$44*(1+$G43)^(5-1)-('1.Inputs'!$D$20/'1.Inputs'!$D$27+'1.Inputs'!$D$23/'1.Inputs'!$D$28))-MAX(0,((('1.Inputs'!$D$37*12*IF(5=1,'1.Inputs'!$D$38,IF(5=2,'1.Inputs'!$D$39,$E43)))*$F43*(('1.Inputs'!$D$40)+(1-'1.Inputs'!$D$40)*(1+'1.Inputs'!$D$41))*(1+$G43)^(5-1))-(('1.Inputs'!$D$37*12*IF(5=1,'1.Inputs'!$D$38,IF(5=2,'1.Inputs'!$D$39,$E43)))/(1-'1.Inputs'!$D$42)*$D43*(1+$G43)^(5-1))-('1.Inputs'!$D$37*12*IF(5=1,'1.Inputs'!$D$38,IF(5=2,'1.Inputs'!$D$39,$E43)))*'1.Inputs'!$D$43*(1+$G43)^(5-1)-'1.Inputs'!$D$44*(1+$G43)^(5-1)-('1.Inputs'!$D$20/'1.Inputs'!$D$27+'1.Inputs'!$D$23/'1.Inputs'!$D$28)))*'1.Inputs'!$D$53+('1.Inputs'!$D$20/'1.Inputs'!$D$27+'1.Inputs'!$D$23/'1.Inputs'!$D$28)-(L43-K43)</f>
        <v>550755088.61237311</v>
      </c>
      <c r="X43" s="36">
        <f ca="1">((('1.Inputs'!$D$37*12*IF(6=1,'1.Inputs'!$D$38,IF(6=2,'1.Inputs'!$D$39,$E43)))*$F43*(('1.Inputs'!$D$40)+(1-'1.Inputs'!$D$40)*(1+'1.Inputs'!$D$41))*(1+$G43)^(6-1))-(('1.Inputs'!$D$37*12*IF(6=1,'1.Inputs'!$D$38,IF(6=2,'1.Inputs'!$D$39,$E43)))/(1-'1.Inputs'!$D$42)*$D43*(1+$G43)^(6-1))-('1.Inputs'!$D$37*12*IF(6=1,'1.Inputs'!$D$38,IF(6=2,'1.Inputs'!$D$39,$E43)))*'1.Inputs'!$D$43*(1+$G43)^(6-1)-'1.Inputs'!$D$44*(1+$G43)^(6-1)-('1.Inputs'!$D$20/'1.Inputs'!$D$27+'1.Inputs'!$D$23/'1.Inputs'!$D$28))-MAX(0,((('1.Inputs'!$D$37*12*IF(6=1,'1.Inputs'!$D$38,IF(6=2,'1.Inputs'!$D$39,$E43)))*$F43*(('1.Inputs'!$D$40)+(1-'1.Inputs'!$D$40)*(1+'1.Inputs'!$D$41))*(1+$G43)^(6-1))-(('1.Inputs'!$D$37*12*IF(6=1,'1.Inputs'!$D$38,IF(6=2,'1.Inputs'!$D$39,$E43)))/(1-'1.Inputs'!$D$42)*$D43*(1+$G43)^(6-1))-('1.Inputs'!$D$37*12*IF(6=1,'1.Inputs'!$D$38,IF(6=2,'1.Inputs'!$D$39,$E43)))*'1.Inputs'!$D$43*(1+$G43)^(6-1)-'1.Inputs'!$D$44*(1+$G43)^(6-1)-('1.Inputs'!$D$20/'1.Inputs'!$D$27+'1.Inputs'!$D$23/'1.Inputs'!$D$28)))*'1.Inputs'!$D$53+('1.Inputs'!$D$20/'1.Inputs'!$D$27+'1.Inputs'!$D$23/'1.Inputs'!$D$28)-(M43-L43)</f>
        <v>576670128.09885812</v>
      </c>
      <c r="Y43" s="36">
        <f ca="1">((('1.Inputs'!$D$37*12*IF(7=1,'1.Inputs'!$D$38,IF(7=2,'1.Inputs'!$D$39,$E43)))*$F43*(('1.Inputs'!$D$40)+(1-'1.Inputs'!$D$40)*(1+'1.Inputs'!$D$41))*(1+$G43)^(7-1))-(('1.Inputs'!$D$37*12*IF(7=1,'1.Inputs'!$D$38,IF(7=2,'1.Inputs'!$D$39,$E43)))/(1-'1.Inputs'!$D$42)*$D43*(1+$G43)^(7-1))-('1.Inputs'!$D$37*12*IF(7=1,'1.Inputs'!$D$38,IF(7=2,'1.Inputs'!$D$39,$E43)))*'1.Inputs'!$D$43*(1+$G43)^(7-1)-'1.Inputs'!$D$44*(1+$G43)^(7-1)-('1.Inputs'!$D$20/'1.Inputs'!$D$27+'1.Inputs'!$D$23/'1.Inputs'!$D$28))-MAX(0,((('1.Inputs'!$D$37*12*IF(7=1,'1.Inputs'!$D$38,IF(7=2,'1.Inputs'!$D$39,$E43)))*$F43*(('1.Inputs'!$D$40)+(1-'1.Inputs'!$D$40)*(1+'1.Inputs'!$D$41))*(1+$G43)^(7-1))-(('1.Inputs'!$D$37*12*IF(7=1,'1.Inputs'!$D$38,IF(7=2,'1.Inputs'!$D$39,$E43)))/(1-'1.Inputs'!$D$42)*$D43*(1+$G43)^(7-1))-('1.Inputs'!$D$37*12*IF(7=1,'1.Inputs'!$D$38,IF(7=2,'1.Inputs'!$D$39,$E43)))*'1.Inputs'!$D$43*(1+$G43)^(7-1)-'1.Inputs'!$D$44*(1+$G43)^(7-1)-('1.Inputs'!$D$20/'1.Inputs'!$D$27+'1.Inputs'!$D$23/'1.Inputs'!$D$28)))*'1.Inputs'!$D$53+('1.Inputs'!$D$20/'1.Inputs'!$D$27+'1.Inputs'!$D$23/'1.Inputs'!$D$28)-(N43-M43)</f>
        <v>603918995.75664711</v>
      </c>
      <c r="Z43" s="36">
        <f ca="1">((('1.Inputs'!$D$37*12*IF(8=1,'1.Inputs'!$D$38,IF(8=2,'1.Inputs'!$D$39,$E43)))*$F43*(('1.Inputs'!$D$40)+(1-'1.Inputs'!$D$40)*(1+'1.Inputs'!$D$41))*(1+$G43)^(8-1))-(('1.Inputs'!$D$37*12*IF(8=1,'1.Inputs'!$D$38,IF(8=2,'1.Inputs'!$D$39,$E43)))/(1-'1.Inputs'!$D$42)*$D43*(1+$G43)^(8-1))-('1.Inputs'!$D$37*12*IF(8=1,'1.Inputs'!$D$38,IF(8=2,'1.Inputs'!$D$39,$E43)))*'1.Inputs'!$D$43*(1+$G43)^(8-1)-'1.Inputs'!$D$44*(1+$G43)^(8-1)-('1.Inputs'!$D$20/'1.Inputs'!$D$27+'1.Inputs'!$D$23/'1.Inputs'!$D$28))-MAX(0,((('1.Inputs'!$D$37*12*IF(8=1,'1.Inputs'!$D$38,IF(8=2,'1.Inputs'!$D$39,$E43)))*$F43*(('1.Inputs'!$D$40)+(1-'1.Inputs'!$D$40)*(1+'1.Inputs'!$D$41))*(1+$G43)^(8-1))-(('1.Inputs'!$D$37*12*IF(8=1,'1.Inputs'!$D$38,IF(8=2,'1.Inputs'!$D$39,$E43)))/(1-'1.Inputs'!$D$42)*$D43*(1+$G43)^(8-1))-('1.Inputs'!$D$37*12*IF(8=1,'1.Inputs'!$D$38,IF(8=2,'1.Inputs'!$D$39,$E43)))*'1.Inputs'!$D$43*(1+$G43)^(8-1)-'1.Inputs'!$D$44*(1+$G43)^(8-1)-('1.Inputs'!$D$20/'1.Inputs'!$D$27+'1.Inputs'!$D$23/'1.Inputs'!$D$28)))*'1.Inputs'!$D$53+('1.Inputs'!$D$20/'1.Inputs'!$D$27+'1.Inputs'!$D$23/'1.Inputs'!$D$28)-(O43-N43)</f>
        <v>632570342.74837899</v>
      </c>
      <c r="AA43" s="36">
        <f ca="1">((('1.Inputs'!$D$37*12*IF(9=1,'1.Inputs'!$D$38,IF(9=2,'1.Inputs'!$D$39,$E43)))*$F43*(('1.Inputs'!$D$40)+(1-'1.Inputs'!$D$40)*(1+'1.Inputs'!$D$41))*(1+$G43)^(9-1))-(('1.Inputs'!$D$37*12*IF(9=1,'1.Inputs'!$D$38,IF(9=2,'1.Inputs'!$D$39,$E43)))/(1-'1.Inputs'!$D$42)*$D43*(1+$G43)^(9-1))-('1.Inputs'!$D$37*12*IF(9=1,'1.Inputs'!$D$38,IF(9=2,'1.Inputs'!$D$39,$E43)))*'1.Inputs'!$D$43*(1+$G43)^(9-1)-'1.Inputs'!$D$44*(1+$G43)^(9-1)-('1.Inputs'!$D$20/'1.Inputs'!$D$27+'1.Inputs'!$D$23/'1.Inputs'!$D$28))-MAX(0,((('1.Inputs'!$D$37*12*IF(9=1,'1.Inputs'!$D$38,IF(9=2,'1.Inputs'!$D$39,$E43)))*$F43*(('1.Inputs'!$D$40)+(1-'1.Inputs'!$D$40)*(1+'1.Inputs'!$D$41))*(1+$G43)^(9-1))-(('1.Inputs'!$D$37*12*IF(9=1,'1.Inputs'!$D$38,IF(9=2,'1.Inputs'!$D$39,$E43)))/(1-'1.Inputs'!$D$42)*$D43*(1+$G43)^(9-1))-('1.Inputs'!$D$37*12*IF(9=1,'1.Inputs'!$D$38,IF(9=2,'1.Inputs'!$D$39,$E43)))*'1.Inputs'!$D$43*(1+$G43)^(9-1)-'1.Inputs'!$D$44*(1+$G43)^(9-1)-('1.Inputs'!$D$20/'1.Inputs'!$D$27+'1.Inputs'!$D$23/'1.Inputs'!$D$28)))*'1.Inputs'!$D$53+('1.Inputs'!$D$20/'1.Inputs'!$D$27+'1.Inputs'!$D$23/'1.Inputs'!$D$28)-(P43-O43)</f>
        <v>662696353.66193449</v>
      </c>
      <c r="AB43" s="36">
        <f ca="1">((('1.Inputs'!$D$37*12*IF(10=1,'1.Inputs'!$D$38,IF(10=2,'1.Inputs'!$D$39,$E43)))*$F43*(('1.Inputs'!$D$40)+(1-'1.Inputs'!$D$40)*(1+'1.Inputs'!$D$41))*(1+$G43)^(10-1))-(('1.Inputs'!$D$37*12*IF(10=1,'1.Inputs'!$D$38,IF(10=2,'1.Inputs'!$D$39,$E43)))/(1-'1.Inputs'!$D$42)*$D43*(1+$G43)^(10-1))-('1.Inputs'!$D$37*12*IF(10=1,'1.Inputs'!$D$38,IF(10=2,'1.Inputs'!$D$39,$E43)))*'1.Inputs'!$D$43*(1+$G43)^(10-1)-'1.Inputs'!$D$44*(1+$G43)^(10-1)-('1.Inputs'!$D$20/'1.Inputs'!$D$27+'1.Inputs'!$D$23/'1.Inputs'!$D$28))-MAX(0,((('1.Inputs'!$D$37*12*IF(10=1,'1.Inputs'!$D$38,IF(10=2,'1.Inputs'!$D$39,$E43)))*$F43*(('1.Inputs'!$D$40)+(1-'1.Inputs'!$D$40)*(1+'1.Inputs'!$D$41))*(1+$G43)^(10-1))-(('1.Inputs'!$D$37*12*IF(10=1,'1.Inputs'!$D$38,IF(10=2,'1.Inputs'!$D$39,$E43)))/(1-'1.Inputs'!$D$42)*$D43*(1+$G43)^(10-1))-('1.Inputs'!$D$37*12*IF(10=1,'1.Inputs'!$D$38,IF(10=2,'1.Inputs'!$D$39,$E43)))*'1.Inputs'!$D$43*(1+$G43)^(10-1)-'1.Inputs'!$D$44*(1+$G43)^(10-1)-('1.Inputs'!$D$20/'1.Inputs'!$D$27+'1.Inputs'!$D$23/'1.Inputs'!$D$28)))*'1.Inputs'!$D$53+('1.Inputs'!$D$20/'1.Inputs'!$D$27+'1.Inputs'!$D$23/'1.Inputs'!$D$28)-(Q43-P43)+(('1.Inputs'!$D$20+'1.Inputs'!$D$23-('1.Inputs'!$D$20/'1.Inputs'!$D$27+'1.Inputs'!$D$23/'1.Inputs'!$D$28)*'1.Inputs'!$D$10)*'1.Inputs'!$D$60+'1.Inputs'!$D$19*'1.Inputs'!$D$59+Q43)</f>
        <v>3246469695.4535184</v>
      </c>
      <c r="AC43" s="36">
        <f ca="1">S43-AC$13-AC$14+MIN(AC$13,MAX(0,((('1.Inputs'!$D$37*12*IF(1=1,'1.Inputs'!$D$38,IF(1=2,'1.Inputs'!$D$39,$E43)))*$F43*(('1.Inputs'!$D$40)+(1-'1.Inputs'!$D$40)*(1+'1.Inputs'!$D$41))*(1+$G43)^(1-1))-(('1.Inputs'!$D$37*12*IF(1=1,'1.Inputs'!$D$38,IF(1=2,'1.Inputs'!$D$39,$E43)))/(1-'1.Inputs'!$D$42)*$D43*(1+$G43)^(1-1))-('1.Inputs'!$D$37*12*IF(1=1,'1.Inputs'!$D$38,IF(1=2,'1.Inputs'!$D$39,$E43)))*'1.Inputs'!$D$43*(1+$G43)^(1-1)-'1.Inputs'!$D$44*(1+$G43)^(1-1)-('1.Inputs'!$D$20/'1.Inputs'!$D$27+'1.Inputs'!$D$23/'1.Inputs'!$D$28))))*'1.Inputs'!$D$53</f>
        <v>-743558344.76150048</v>
      </c>
      <c r="AD43" s="36">
        <f ca="1">T43-AD$13-AD$14+MIN(AD$13,MAX(0,((('1.Inputs'!$D$37*12*IF(2=1,'1.Inputs'!$D$38,IF(2=2,'1.Inputs'!$D$39,$E43)))*$F43*(('1.Inputs'!$D$40)+(1-'1.Inputs'!$D$40)*(1+'1.Inputs'!$D$41))*(1+$G43)^(2-1))-(('1.Inputs'!$D$37*12*IF(2=1,'1.Inputs'!$D$38,IF(2=2,'1.Inputs'!$D$39,$E43)))/(1-'1.Inputs'!$D$42)*$D43*(1+$G43)^(2-1))-('1.Inputs'!$D$37*12*IF(2=1,'1.Inputs'!$D$38,IF(2=2,'1.Inputs'!$D$39,$E43)))*'1.Inputs'!$D$43*(1+$G43)^(2-1)-'1.Inputs'!$D$44*(1+$G43)^(2-1)-('1.Inputs'!$D$20/'1.Inputs'!$D$27+'1.Inputs'!$D$23/'1.Inputs'!$D$28))))*'1.Inputs'!$D$53</f>
        <v>18873250.545967102</v>
      </c>
      <c r="AE43" s="36">
        <f ca="1">U43-AE$13-AE$14+MIN(AE$13,MAX(0,((('1.Inputs'!$D$37*12*IF(3=1,'1.Inputs'!$D$38,IF(3=2,'1.Inputs'!$D$39,$E43)))*$F43*(('1.Inputs'!$D$40)+(1-'1.Inputs'!$D$40)*(1+'1.Inputs'!$D$41))*(1+$G43)^(3-1))-(('1.Inputs'!$D$37*12*IF(3=1,'1.Inputs'!$D$38,IF(3=2,'1.Inputs'!$D$39,$E43)))/(1-'1.Inputs'!$D$42)*$D43*(1+$G43)^(3-1))-('1.Inputs'!$D$37*12*IF(3=1,'1.Inputs'!$D$38,IF(3=2,'1.Inputs'!$D$39,$E43)))*'1.Inputs'!$D$43*(1+$G43)^(3-1)-'1.Inputs'!$D$44*(1+$G43)^(3-1)-('1.Inputs'!$D$20/'1.Inputs'!$D$27+'1.Inputs'!$D$23/'1.Inputs'!$D$28))))*'1.Inputs'!$D$53</f>
        <v>110682074.0303303</v>
      </c>
      <c r="AF43" s="36">
        <f ca="1">V43-AF$13-AF$14+MIN(AF$13,MAX(0,((('1.Inputs'!$D$37*12*IF(4=1,'1.Inputs'!$D$38,IF(4=2,'1.Inputs'!$D$39,$E43)))*$F43*(('1.Inputs'!$D$40)+(1-'1.Inputs'!$D$40)*(1+'1.Inputs'!$D$41))*(1+$G43)^(4-1))-(('1.Inputs'!$D$37*12*IF(4=1,'1.Inputs'!$D$38,IF(4=2,'1.Inputs'!$D$39,$E43)))/(1-'1.Inputs'!$D$42)*$D43*(1+$G43)^(4-1))-('1.Inputs'!$D$37*12*IF(4=1,'1.Inputs'!$D$38,IF(4=2,'1.Inputs'!$D$39,$E43)))*'1.Inputs'!$D$43*(1+$G43)^(4-1)-'1.Inputs'!$D$44*(1+$G43)^(4-1)-('1.Inputs'!$D$20/'1.Inputs'!$D$27+'1.Inputs'!$D$23/'1.Inputs'!$D$28))))*'1.Inputs'!$D$53</f>
        <v>203356586.59913802</v>
      </c>
      <c r="AG43" s="36">
        <f ca="1">W43-AG$13-AG$14+MIN(AG$13,MAX(0,((('1.Inputs'!$D$37*12*IF(5=1,'1.Inputs'!$D$38,IF(5=2,'1.Inputs'!$D$39,$E43)))*$F43*(('1.Inputs'!$D$40)+(1-'1.Inputs'!$D$40)*(1+'1.Inputs'!$D$41))*(1+$G43)^(5-1))-(('1.Inputs'!$D$37*12*IF(5=1,'1.Inputs'!$D$38,IF(5=2,'1.Inputs'!$D$39,$E43)))/(1-'1.Inputs'!$D$42)*$D43*(1+$G43)^(5-1))-('1.Inputs'!$D$37*12*IF(5=1,'1.Inputs'!$D$38,IF(5=2,'1.Inputs'!$D$39,$E43)))*'1.Inputs'!$D$43*(1+$G43)^(5-1)-'1.Inputs'!$D$44*(1+$G43)^(5-1)-('1.Inputs'!$D$20/'1.Inputs'!$D$27+'1.Inputs'!$D$23/'1.Inputs'!$D$28))))*'1.Inputs'!$D$53</f>
        <v>247191088.61237311</v>
      </c>
      <c r="AH43" s="36">
        <f ca="1">X43-AH$13-AH$14+MIN(AH$13,MAX(0,((('1.Inputs'!$D$37*12*IF(6=1,'1.Inputs'!$D$38,IF(6=2,'1.Inputs'!$D$39,$E43)))*$F43*(('1.Inputs'!$D$40)+(1-'1.Inputs'!$D$40)*(1+'1.Inputs'!$D$41))*(1+$G43)^(6-1))-(('1.Inputs'!$D$37*12*IF(6=1,'1.Inputs'!$D$38,IF(6=2,'1.Inputs'!$D$39,$E43)))/(1-'1.Inputs'!$D$42)*$D43*(1+$G43)^(6-1))-('1.Inputs'!$D$37*12*IF(6=1,'1.Inputs'!$D$38,IF(6=2,'1.Inputs'!$D$39,$E43)))*'1.Inputs'!$D$43*(1+$G43)^(6-1)-'1.Inputs'!$D$44*(1+$G43)^(6-1)-('1.Inputs'!$D$20/'1.Inputs'!$D$27+'1.Inputs'!$D$23/'1.Inputs'!$D$28))))*'1.Inputs'!$D$53</f>
        <v>292294128.09885812</v>
      </c>
      <c r="AI43" s="36">
        <f ca="1">Y43-AI$13-AI$14+MIN(AI$13,MAX(0,((('1.Inputs'!$D$37*12*IF(7=1,'1.Inputs'!$D$38,IF(7=2,'1.Inputs'!$D$39,$E43)))*$F43*(('1.Inputs'!$D$40)+(1-'1.Inputs'!$D$40)*(1+'1.Inputs'!$D$41))*(1+$G43)^(7-1))-(('1.Inputs'!$D$37*12*IF(7=1,'1.Inputs'!$D$38,IF(7=2,'1.Inputs'!$D$39,$E43)))/(1-'1.Inputs'!$D$42)*$D43*(1+$G43)^(7-1))-('1.Inputs'!$D$37*12*IF(7=1,'1.Inputs'!$D$38,IF(7=2,'1.Inputs'!$D$39,$E43)))*'1.Inputs'!$D$43*(1+$G43)^(7-1)-'1.Inputs'!$D$44*(1+$G43)^(7-1)-('1.Inputs'!$D$20/'1.Inputs'!$D$27+'1.Inputs'!$D$23/'1.Inputs'!$D$28))))*'1.Inputs'!$D$53</f>
        <v>338730995.75664711</v>
      </c>
      <c r="AJ43" s="36">
        <f ca="1">Z43-AJ$13-AJ$14+MIN(AJ$13,MAX(0,((('1.Inputs'!$D$37*12*IF(8=1,'1.Inputs'!$D$38,IF(8=2,'1.Inputs'!$D$39,$E43)))*$F43*(('1.Inputs'!$D$40)+(1-'1.Inputs'!$D$40)*(1+'1.Inputs'!$D$41))*(1+$G43)^(8-1))-(('1.Inputs'!$D$37*12*IF(8=1,'1.Inputs'!$D$38,IF(8=2,'1.Inputs'!$D$39,$E43)))/(1-'1.Inputs'!$D$42)*$D43*(1+$G43)^(8-1))-('1.Inputs'!$D$37*12*IF(8=1,'1.Inputs'!$D$38,IF(8=2,'1.Inputs'!$D$39,$E43)))*'1.Inputs'!$D$43*(1+$G43)^(8-1)-'1.Inputs'!$D$44*(1+$G43)^(8-1)-('1.Inputs'!$D$20/'1.Inputs'!$D$27+'1.Inputs'!$D$23/'1.Inputs'!$D$28))))*'1.Inputs'!$D$53</f>
        <v>632570342.74837899</v>
      </c>
      <c r="AK43" s="36">
        <f ca="1">AA43-AK$13-AK$14+MIN(AK$13,MAX(0,((('1.Inputs'!$D$37*12*IF(9=1,'1.Inputs'!$D$38,IF(9=2,'1.Inputs'!$D$39,$E43)))*$F43*(('1.Inputs'!$D$40)+(1-'1.Inputs'!$D$40)*(1+'1.Inputs'!$D$41))*(1+$G43)^(9-1))-(('1.Inputs'!$D$37*12*IF(9=1,'1.Inputs'!$D$38,IF(9=2,'1.Inputs'!$D$39,$E43)))/(1-'1.Inputs'!$D$42)*$D43*(1+$G43)^(9-1))-('1.Inputs'!$D$37*12*IF(9=1,'1.Inputs'!$D$38,IF(9=2,'1.Inputs'!$D$39,$E43)))*'1.Inputs'!$D$43*(1+$G43)^(9-1)-'1.Inputs'!$D$44*(1+$G43)^(9-1)-('1.Inputs'!$D$20/'1.Inputs'!$D$27+'1.Inputs'!$D$23/'1.Inputs'!$D$28))))*'1.Inputs'!$D$53</f>
        <v>662696353.66193449</v>
      </c>
      <c r="AL43" s="36">
        <f ca="1">AB43-AL$13-AL$14+MIN(AL$13,MAX(0,((('1.Inputs'!$D$37*12*IF(10=1,'1.Inputs'!$D$38,IF(10=2,'1.Inputs'!$D$39,$E43)))*$F43*(('1.Inputs'!$D$40)+(1-'1.Inputs'!$D$40)*(1+'1.Inputs'!$D$41))*(1+$G43)^(10-1))-(('1.Inputs'!$D$37*12*IF(10=1,'1.Inputs'!$D$38,IF(10=2,'1.Inputs'!$D$39,$E43)))/(1-'1.Inputs'!$D$42)*$D43*(1+$G43)^(10-1))-('1.Inputs'!$D$37*12*IF(10=1,'1.Inputs'!$D$38,IF(10=2,'1.Inputs'!$D$39,$E43)))*'1.Inputs'!$D$43*(1+$G43)^(10-1)-'1.Inputs'!$D$44*(1+$G43)^(10-1)-('1.Inputs'!$D$20/'1.Inputs'!$D$27+'1.Inputs'!$D$23/'1.Inputs'!$D$28))))*'1.Inputs'!$D$53+'1.Inputs'!$D$35</f>
        <v>4046469695.4535184</v>
      </c>
      <c r="AM43" s="48">
        <f ca="1">R43+NPV('1.Inputs'!$D$55,S43:AB43)</f>
        <v>582902792.26525593</v>
      </c>
      <c r="AN43" s="48">
        <f ca="1">-('1.Inputs'!$D$24*(1-'1.Inputs'!$D$31)+'1.Inputs'!$D$35)+NPV('1.Inputs'!$D$54,AC43:AL43)</f>
        <v>-650832173.78069842</v>
      </c>
      <c r="AO43" s="36">
        <f t="shared" ca="1" si="5"/>
        <v>-4.2206002053130423</v>
      </c>
      <c r="AP43" s="36">
        <f t="shared" ca="1" si="6"/>
        <v>1.1499544563778716</v>
      </c>
      <c r="AQ43" s="36">
        <f ca="1">'1.Inputs'!$D$35+MIN(SUM($AC43:AC43),SUM($AC43:AD43),SUM($AC43:AE43),SUM($AC43:AF43),SUM($AC43:AG43),SUM($AC43:AH43),SUM($AC43:AI43),SUM($AC43:AJ43),SUM($AC43:AK43),SUM($AC43:AL43))</f>
        <v>56441655.238499522</v>
      </c>
      <c r="AR43" s="36">
        <f ca="1">IF(AP43&lt;'1.Inputs'!$D$57,1,0)</f>
        <v>1</v>
      </c>
      <c r="AS43" s="36">
        <f t="shared" ca="1" si="7"/>
        <v>0</v>
      </c>
      <c r="AV43" s="52">
        <f ca="1">BE30+10*BE32</f>
        <v>5217011694.2133255</v>
      </c>
      <c r="AW43" s="52">
        <f ca="1">BE30+11*BE32</f>
        <v>6160397194.6084118</v>
      </c>
      <c r="AX43" s="30">
        <f ca="1">SUMPRODUCT((AM16:AM515&gt;=AV43)*(AM16:AM515&lt;AW43))</f>
        <v>17</v>
      </c>
      <c r="AY43" s="54" t="str">
        <f ca="1">REPT("█",ROUND(AX43/COUNT(AM16:AM515)*120,0))</f>
        <v>████</v>
      </c>
    </row>
    <row r="44" spans="2:55" ht="15" customHeight="1" x14ac:dyDescent="0.25">
      <c r="B44" s="36">
        <v>29</v>
      </c>
      <c r="C44" s="36">
        <f t="shared" ca="1" si="0"/>
        <v>0.22604544163598805</v>
      </c>
      <c r="D44" s="36">
        <f t="shared" ca="1" si="1"/>
        <v>16687.175018752972</v>
      </c>
      <c r="E44" s="47">
        <f t="shared" ca="1" si="2"/>
        <v>0.78636839453172436</v>
      </c>
      <c r="F44" s="36">
        <f t="shared" ca="1" si="3"/>
        <v>29009.119551687014</v>
      </c>
      <c r="G44" s="36">
        <f t="shared" ca="1" si="4"/>
        <v>2.3437441352901562E-2</v>
      </c>
      <c r="H44" s="36">
        <f ca="1">((('1.Inputs'!$D$37*12*IF(1=1,'1.Inputs'!$D$38,IF(1=2,'1.Inputs'!$D$39,$E44)))*$F44*(('1.Inputs'!$D$40)+(1-'1.Inputs'!$D$40)*(1+'1.Inputs'!$D$41))*(1+$G44)^(1-1))*'1.Inputs'!$D$47+(('1.Inputs'!$D$37*12*IF(1=1,'1.Inputs'!$D$38,IF(1=2,'1.Inputs'!$D$39,$E44)))/(1-'1.Inputs'!$D$42)*$D44*(1+$G44)^(1-1))*('1.Inputs'!$D$48-'1.Inputs'!$D$49))/'1.Inputs'!$D$51</f>
        <v>760258081.01081336</v>
      </c>
      <c r="I44" s="36">
        <f ca="1">((('1.Inputs'!$D$37*12*IF(2=1,'1.Inputs'!$D$38,IF(2=2,'1.Inputs'!$D$39,$E44)))*$F44*(('1.Inputs'!$D$40)+(1-'1.Inputs'!$D$40)*(1+'1.Inputs'!$D$41))*(1+$G44)^(2-1))*'1.Inputs'!$D$47+(('1.Inputs'!$D$37*12*IF(2=1,'1.Inputs'!$D$38,IF(2=2,'1.Inputs'!$D$39,$E44)))/(1-'1.Inputs'!$D$42)*$D44*(1+$G44)^(2-1))*('1.Inputs'!$D$48-'1.Inputs'!$D$49))/'1.Inputs'!$D$51</f>
        <v>1089307219.2766035</v>
      </c>
      <c r="J44" s="36">
        <f ca="1">((('1.Inputs'!$D$37*12*IF(3=1,'1.Inputs'!$D$38,IF(3=2,'1.Inputs'!$D$39,$E44)))*$F44*(('1.Inputs'!$D$40)+(1-'1.Inputs'!$D$40)*(1+'1.Inputs'!$D$41))*(1+$G44)^(3-1))*'1.Inputs'!$D$47+(('1.Inputs'!$D$37*12*IF(3=1,'1.Inputs'!$D$38,IF(3=2,'1.Inputs'!$D$39,$E44)))/(1-'1.Inputs'!$D$42)*$D44*(1+$G44)^(3-1))*('1.Inputs'!$D$48-'1.Inputs'!$D$49))/'1.Inputs'!$D$51</f>
        <v>1252390293.8785262</v>
      </c>
      <c r="K44" s="36">
        <f ca="1">((('1.Inputs'!$D$37*12*IF(4=1,'1.Inputs'!$D$38,IF(4=2,'1.Inputs'!$D$39,$E44)))*$F44*(('1.Inputs'!$D$40)+(1-'1.Inputs'!$D$40)*(1+'1.Inputs'!$D$41))*(1+$G44)^(4-1))*'1.Inputs'!$D$47+(('1.Inputs'!$D$37*12*IF(4=1,'1.Inputs'!$D$38,IF(4=2,'1.Inputs'!$D$39,$E44)))/(1-'1.Inputs'!$D$42)*$D44*(1+$G44)^(4-1))*('1.Inputs'!$D$48-'1.Inputs'!$D$49))/'1.Inputs'!$D$51</f>
        <v>1281743117.9422474</v>
      </c>
      <c r="L44" s="36">
        <f ca="1">((('1.Inputs'!$D$37*12*IF(5=1,'1.Inputs'!$D$38,IF(5=2,'1.Inputs'!$D$39,$E44)))*$F44*(('1.Inputs'!$D$40)+(1-'1.Inputs'!$D$40)*(1+'1.Inputs'!$D$41))*(1+$G44)^(5-1))*'1.Inputs'!$D$47+(('1.Inputs'!$D$37*12*IF(5=1,'1.Inputs'!$D$38,IF(5=2,'1.Inputs'!$D$39,$E44)))/(1-'1.Inputs'!$D$42)*$D44*(1+$G44)^(5-1))*('1.Inputs'!$D$48-'1.Inputs'!$D$49))/'1.Inputs'!$D$51</f>
        <v>1311783897.0985036</v>
      </c>
      <c r="M44" s="36">
        <f ca="1">((('1.Inputs'!$D$37*12*IF(6=1,'1.Inputs'!$D$38,IF(6=2,'1.Inputs'!$D$39,$E44)))*$F44*(('1.Inputs'!$D$40)+(1-'1.Inputs'!$D$40)*(1+'1.Inputs'!$D$41))*(1+$G44)^(6-1))*'1.Inputs'!$D$47+(('1.Inputs'!$D$37*12*IF(6=1,'1.Inputs'!$D$38,IF(6=2,'1.Inputs'!$D$39,$E44)))/(1-'1.Inputs'!$D$42)*$D44*(1+$G44)^(6-1))*('1.Inputs'!$D$48-'1.Inputs'!$D$49))/'1.Inputs'!$D$51</f>
        <v>1342528755.2544301</v>
      </c>
      <c r="N44" s="36">
        <f ca="1">((('1.Inputs'!$D$37*12*IF(7=1,'1.Inputs'!$D$38,IF(7=2,'1.Inputs'!$D$39,$E44)))*$F44*(('1.Inputs'!$D$40)+(1-'1.Inputs'!$D$40)*(1+'1.Inputs'!$D$41))*(1+$G44)^(7-1))*'1.Inputs'!$D$47+(('1.Inputs'!$D$37*12*IF(7=1,'1.Inputs'!$D$38,IF(7=2,'1.Inputs'!$D$39,$E44)))/(1-'1.Inputs'!$D$42)*$D44*(1+$G44)^(7-1))*('1.Inputs'!$D$48-'1.Inputs'!$D$49))/'1.Inputs'!$D$51</f>
        <v>1373994194.2202897</v>
      </c>
      <c r="O44" s="36">
        <f ca="1">((('1.Inputs'!$D$37*12*IF(8=1,'1.Inputs'!$D$38,IF(8=2,'1.Inputs'!$D$39,$E44)))*$F44*(('1.Inputs'!$D$40)+(1-'1.Inputs'!$D$40)*(1+'1.Inputs'!$D$41))*(1+$G44)^(8-1))*'1.Inputs'!$D$47+(('1.Inputs'!$D$37*12*IF(8=1,'1.Inputs'!$D$38,IF(8=2,'1.Inputs'!$D$39,$E44)))/(1-'1.Inputs'!$D$42)*$D44*(1+$G44)^(8-1))*('1.Inputs'!$D$48-'1.Inputs'!$D$49))/'1.Inputs'!$D$51</f>
        <v>1406197102.566555</v>
      </c>
      <c r="P44" s="36">
        <f ca="1">((('1.Inputs'!$D$37*12*IF(9=1,'1.Inputs'!$D$38,IF(9=2,'1.Inputs'!$D$39,$E44)))*$F44*(('1.Inputs'!$D$40)+(1-'1.Inputs'!$D$40)*(1+'1.Inputs'!$D$41))*(1+$G44)^(9-1))*'1.Inputs'!$D$47+(('1.Inputs'!$D$37*12*IF(9=1,'1.Inputs'!$D$38,IF(9=2,'1.Inputs'!$D$39,$E44)))/(1-'1.Inputs'!$D$42)*$D44*(1+$G44)^(9-1))*('1.Inputs'!$D$48-'1.Inputs'!$D$49))/'1.Inputs'!$D$51</f>
        <v>1439154764.6885784</v>
      </c>
      <c r="Q44" s="36">
        <f ca="1">((('1.Inputs'!$D$37*12*IF(10=1,'1.Inputs'!$D$38,IF(10=2,'1.Inputs'!$D$39,$E44)))*$F44*(('1.Inputs'!$D$40)+(1-'1.Inputs'!$D$40)*(1+'1.Inputs'!$D$41))*(1+$G44)^(10-1))*'1.Inputs'!$D$47+(('1.Inputs'!$D$37*12*IF(10=1,'1.Inputs'!$D$38,IF(10=2,'1.Inputs'!$D$39,$E44)))/(1-'1.Inputs'!$D$42)*$D44*(1+$G44)^(10-1))*('1.Inputs'!$D$48-'1.Inputs'!$D$49))/'1.Inputs'!$D$51</f>
        <v>1472884870.0837159</v>
      </c>
      <c r="R44" s="36">
        <f>-'1.Inputs'!$D$24</f>
        <v>-2050000000</v>
      </c>
      <c r="S44" s="36">
        <f ca="1">((('1.Inputs'!$D$37*12*IF(1=1,'1.Inputs'!$D$38,IF(1=2,'1.Inputs'!$D$39,$E44)))*$F44*(('1.Inputs'!$D$40)+(1-'1.Inputs'!$D$40)*(1+'1.Inputs'!$D$41))*(1+$G44)^(1-1))-(('1.Inputs'!$D$37*12*IF(1=1,'1.Inputs'!$D$38,IF(1=2,'1.Inputs'!$D$39,$E44)))/(1-'1.Inputs'!$D$42)*$D44*(1+$G44)^(1-1))-('1.Inputs'!$D$37*12*IF(1=1,'1.Inputs'!$D$38,IF(1=2,'1.Inputs'!$D$39,$E44)))*'1.Inputs'!$D$43*(1+$G44)^(1-1)-'1.Inputs'!$D$44*(1+$G44)^(1-1)-('1.Inputs'!$D$20/'1.Inputs'!$D$27+'1.Inputs'!$D$23/'1.Inputs'!$D$28))-MAX(0,((('1.Inputs'!$D$37*12*IF(1=1,'1.Inputs'!$D$38,IF(1=2,'1.Inputs'!$D$39,$E44)))*$F44*(('1.Inputs'!$D$40)+(1-'1.Inputs'!$D$40)*(1+'1.Inputs'!$D$41))*(1+$G44)^(1-1))-(('1.Inputs'!$D$37*12*IF(1=1,'1.Inputs'!$D$38,IF(1=2,'1.Inputs'!$D$39,$E44)))/(1-'1.Inputs'!$D$42)*$D44*(1+$G44)^(1-1))-('1.Inputs'!$D$37*12*IF(1=1,'1.Inputs'!$D$38,IF(1=2,'1.Inputs'!$D$39,$E44)))*'1.Inputs'!$D$43*(1+$G44)^(1-1)-'1.Inputs'!$D$44*(1+$G44)^(1-1)-('1.Inputs'!$D$20/'1.Inputs'!$D$27+'1.Inputs'!$D$23/'1.Inputs'!$D$28)))*'1.Inputs'!$D$53+('1.Inputs'!$D$20/'1.Inputs'!$D$27+'1.Inputs'!$D$23/'1.Inputs'!$D$28)-H44</f>
        <v>-410747375.22524476</v>
      </c>
      <c r="T44" s="36">
        <f ca="1">((('1.Inputs'!$D$37*12*IF(2=1,'1.Inputs'!$D$38,IF(2=2,'1.Inputs'!$D$39,$E44)))*$F44*(('1.Inputs'!$D$40)+(1-'1.Inputs'!$D$40)*(1+'1.Inputs'!$D$41))*(1+$G44)^(2-1))-(('1.Inputs'!$D$37*12*IF(2=1,'1.Inputs'!$D$38,IF(2=2,'1.Inputs'!$D$39,$E44)))/(1-'1.Inputs'!$D$42)*$D44*(1+$G44)^(2-1))-('1.Inputs'!$D$37*12*IF(2=1,'1.Inputs'!$D$38,IF(2=2,'1.Inputs'!$D$39,$E44)))*'1.Inputs'!$D$43*(1+$G44)^(2-1)-'1.Inputs'!$D$44*(1+$G44)^(2-1)-('1.Inputs'!$D$20/'1.Inputs'!$D$27+'1.Inputs'!$D$23/'1.Inputs'!$D$28))-MAX(0,((('1.Inputs'!$D$37*12*IF(2=1,'1.Inputs'!$D$38,IF(2=2,'1.Inputs'!$D$39,$E44)))*$F44*(('1.Inputs'!$D$40)+(1-'1.Inputs'!$D$40)*(1+'1.Inputs'!$D$41))*(1+$G44)^(2-1))-(('1.Inputs'!$D$37*12*IF(2=1,'1.Inputs'!$D$38,IF(2=2,'1.Inputs'!$D$39,$E44)))/(1-'1.Inputs'!$D$42)*$D44*(1+$G44)^(2-1))-('1.Inputs'!$D$37*12*IF(2=1,'1.Inputs'!$D$38,IF(2=2,'1.Inputs'!$D$39,$E44)))*'1.Inputs'!$D$43*(1+$G44)^(2-1)-'1.Inputs'!$D$44*(1+$G44)^(2-1)-('1.Inputs'!$D$20/'1.Inputs'!$D$27+'1.Inputs'!$D$23/'1.Inputs'!$D$28)))*'1.Inputs'!$D$53+('1.Inputs'!$D$20/'1.Inputs'!$D$27+'1.Inputs'!$D$23/'1.Inputs'!$D$28)-(I44-H44)</f>
        <v>390768115.70177531</v>
      </c>
      <c r="U44" s="36">
        <f ca="1">((('1.Inputs'!$D$37*12*IF(3=1,'1.Inputs'!$D$38,IF(3=2,'1.Inputs'!$D$39,$E44)))*$F44*(('1.Inputs'!$D$40)+(1-'1.Inputs'!$D$40)*(1+'1.Inputs'!$D$41))*(1+$G44)^(3-1))-(('1.Inputs'!$D$37*12*IF(3=1,'1.Inputs'!$D$38,IF(3=2,'1.Inputs'!$D$39,$E44)))/(1-'1.Inputs'!$D$42)*$D44*(1+$G44)^(3-1))-('1.Inputs'!$D$37*12*IF(3=1,'1.Inputs'!$D$38,IF(3=2,'1.Inputs'!$D$39,$E44)))*'1.Inputs'!$D$43*(1+$G44)^(3-1)-'1.Inputs'!$D$44*(1+$G44)^(3-1)-('1.Inputs'!$D$20/'1.Inputs'!$D$27+'1.Inputs'!$D$23/'1.Inputs'!$D$28))-MAX(0,((('1.Inputs'!$D$37*12*IF(3=1,'1.Inputs'!$D$38,IF(3=2,'1.Inputs'!$D$39,$E44)))*$F44*(('1.Inputs'!$D$40)+(1-'1.Inputs'!$D$40)*(1+'1.Inputs'!$D$41))*(1+$G44)^(3-1))-(('1.Inputs'!$D$37*12*IF(3=1,'1.Inputs'!$D$38,IF(3=2,'1.Inputs'!$D$39,$E44)))/(1-'1.Inputs'!$D$42)*$D44*(1+$G44)^(3-1))-('1.Inputs'!$D$37*12*IF(3=1,'1.Inputs'!$D$38,IF(3=2,'1.Inputs'!$D$39,$E44)))*'1.Inputs'!$D$43*(1+$G44)^(3-1)-'1.Inputs'!$D$44*(1+$G44)^(3-1)-('1.Inputs'!$D$20/'1.Inputs'!$D$27+'1.Inputs'!$D$23/'1.Inputs'!$D$28)))*'1.Inputs'!$D$53+('1.Inputs'!$D$20/'1.Inputs'!$D$27+'1.Inputs'!$D$23/'1.Inputs'!$D$28)-(J44-I44)</f>
        <v>733028354.31161141</v>
      </c>
      <c r="V44" s="36">
        <f ca="1">((('1.Inputs'!$D$37*12*IF(4=1,'1.Inputs'!$D$38,IF(4=2,'1.Inputs'!$D$39,$E44)))*$F44*(('1.Inputs'!$D$40)+(1-'1.Inputs'!$D$40)*(1+'1.Inputs'!$D$41))*(1+$G44)^(4-1))-(('1.Inputs'!$D$37*12*IF(4=1,'1.Inputs'!$D$38,IF(4=2,'1.Inputs'!$D$39,$E44)))/(1-'1.Inputs'!$D$42)*$D44*(1+$G44)^(4-1))-('1.Inputs'!$D$37*12*IF(4=1,'1.Inputs'!$D$38,IF(4=2,'1.Inputs'!$D$39,$E44)))*'1.Inputs'!$D$43*(1+$G44)^(4-1)-'1.Inputs'!$D$44*(1+$G44)^(4-1)-('1.Inputs'!$D$20/'1.Inputs'!$D$27+'1.Inputs'!$D$23/'1.Inputs'!$D$28))-MAX(0,((('1.Inputs'!$D$37*12*IF(4=1,'1.Inputs'!$D$38,IF(4=2,'1.Inputs'!$D$39,$E44)))*$F44*(('1.Inputs'!$D$40)+(1-'1.Inputs'!$D$40)*(1+'1.Inputs'!$D$41))*(1+$G44)^(4-1))-(('1.Inputs'!$D$37*12*IF(4=1,'1.Inputs'!$D$38,IF(4=2,'1.Inputs'!$D$39,$E44)))/(1-'1.Inputs'!$D$42)*$D44*(1+$G44)^(4-1))-('1.Inputs'!$D$37*12*IF(4=1,'1.Inputs'!$D$38,IF(4=2,'1.Inputs'!$D$39,$E44)))*'1.Inputs'!$D$43*(1+$G44)^(4-1)-'1.Inputs'!$D$44*(1+$G44)^(4-1)-('1.Inputs'!$D$20/'1.Inputs'!$D$27+'1.Inputs'!$D$23/'1.Inputs'!$D$28)))*'1.Inputs'!$D$53+('1.Inputs'!$D$20/'1.Inputs'!$D$27+'1.Inputs'!$D$23/'1.Inputs'!$D$28)-(K44-J44)</f>
        <v>886653744.8067143</v>
      </c>
      <c r="W44" s="36">
        <f ca="1">((('1.Inputs'!$D$37*12*IF(5=1,'1.Inputs'!$D$38,IF(5=2,'1.Inputs'!$D$39,$E44)))*$F44*(('1.Inputs'!$D$40)+(1-'1.Inputs'!$D$40)*(1+'1.Inputs'!$D$41))*(1+$G44)^(5-1))-(('1.Inputs'!$D$37*12*IF(5=1,'1.Inputs'!$D$38,IF(5=2,'1.Inputs'!$D$39,$E44)))/(1-'1.Inputs'!$D$42)*$D44*(1+$G44)^(5-1))-('1.Inputs'!$D$37*12*IF(5=1,'1.Inputs'!$D$38,IF(5=2,'1.Inputs'!$D$39,$E44)))*'1.Inputs'!$D$43*(1+$G44)^(5-1)-'1.Inputs'!$D$44*(1+$G44)^(5-1)-('1.Inputs'!$D$20/'1.Inputs'!$D$27+'1.Inputs'!$D$23/'1.Inputs'!$D$28))-MAX(0,((('1.Inputs'!$D$37*12*IF(5=1,'1.Inputs'!$D$38,IF(5=2,'1.Inputs'!$D$39,$E44)))*$F44*(('1.Inputs'!$D$40)+(1-'1.Inputs'!$D$40)*(1+'1.Inputs'!$D$41))*(1+$G44)^(5-1))-(('1.Inputs'!$D$37*12*IF(5=1,'1.Inputs'!$D$38,IF(5=2,'1.Inputs'!$D$39,$E44)))/(1-'1.Inputs'!$D$42)*$D44*(1+$G44)^(5-1))-('1.Inputs'!$D$37*12*IF(5=1,'1.Inputs'!$D$38,IF(5=2,'1.Inputs'!$D$39,$E44)))*'1.Inputs'!$D$43*(1+$G44)^(5-1)-'1.Inputs'!$D$44*(1+$G44)^(5-1)-('1.Inputs'!$D$20/'1.Inputs'!$D$27+'1.Inputs'!$D$23/'1.Inputs'!$D$28)))*'1.Inputs'!$D$53+('1.Inputs'!$D$20/'1.Inputs'!$D$27+'1.Inputs'!$D$23/'1.Inputs'!$D$28)-(L44-K44)</f>
        <v>906327220.84702742</v>
      </c>
      <c r="X44" s="36">
        <f ca="1">((('1.Inputs'!$D$37*12*IF(6=1,'1.Inputs'!$D$38,IF(6=2,'1.Inputs'!$D$39,$E44)))*$F44*(('1.Inputs'!$D$40)+(1-'1.Inputs'!$D$40)*(1+'1.Inputs'!$D$41))*(1+$G44)^(6-1))-(('1.Inputs'!$D$37*12*IF(6=1,'1.Inputs'!$D$38,IF(6=2,'1.Inputs'!$D$39,$E44)))/(1-'1.Inputs'!$D$42)*$D44*(1+$G44)^(6-1))-('1.Inputs'!$D$37*12*IF(6=1,'1.Inputs'!$D$38,IF(6=2,'1.Inputs'!$D$39,$E44)))*'1.Inputs'!$D$43*(1+$G44)^(6-1)-'1.Inputs'!$D$44*(1+$G44)^(6-1)-('1.Inputs'!$D$20/'1.Inputs'!$D$27+'1.Inputs'!$D$23/'1.Inputs'!$D$28))-MAX(0,((('1.Inputs'!$D$37*12*IF(6=1,'1.Inputs'!$D$38,IF(6=2,'1.Inputs'!$D$39,$E44)))*$F44*(('1.Inputs'!$D$40)+(1-'1.Inputs'!$D$40)*(1+'1.Inputs'!$D$41))*(1+$G44)^(6-1))-(('1.Inputs'!$D$37*12*IF(6=1,'1.Inputs'!$D$38,IF(6=2,'1.Inputs'!$D$39,$E44)))/(1-'1.Inputs'!$D$42)*$D44*(1+$G44)^(6-1))-('1.Inputs'!$D$37*12*IF(6=1,'1.Inputs'!$D$38,IF(6=2,'1.Inputs'!$D$39,$E44)))*'1.Inputs'!$D$43*(1+$G44)^(6-1)-'1.Inputs'!$D$44*(1+$G44)^(6-1)-('1.Inputs'!$D$20/'1.Inputs'!$D$27+'1.Inputs'!$D$23/'1.Inputs'!$D$28)))*'1.Inputs'!$D$53+('1.Inputs'!$D$20/'1.Inputs'!$D$27+'1.Inputs'!$D$23/'1.Inputs'!$D$28)-(M44-L44)</f>
        <v>926461792.82824314</v>
      </c>
      <c r="Y44" s="36">
        <f ca="1">((('1.Inputs'!$D$37*12*IF(7=1,'1.Inputs'!$D$38,IF(7=2,'1.Inputs'!$D$39,$E44)))*$F44*(('1.Inputs'!$D$40)+(1-'1.Inputs'!$D$40)*(1+'1.Inputs'!$D$41))*(1+$G44)^(7-1))-(('1.Inputs'!$D$37*12*IF(7=1,'1.Inputs'!$D$38,IF(7=2,'1.Inputs'!$D$39,$E44)))/(1-'1.Inputs'!$D$42)*$D44*(1+$G44)^(7-1))-('1.Inputs'!$D$37*12*IF(7=1,'1.Inputs'!$D$38,IF(7=2,'1.Inputs'!$D$39,$E44)))*'1.Inputs'!$D$43*(1+$G44)^(7-1)-'1.Inputs'!$D$44*(1+$G44)^(7-1)-('1.Inputs'!$D$20/'1.Inputs'!$D$27+'1.Inputs'!$D$23/'1.Inputs'!$D$28))-MAX(0,((('1.Inputs'!$D$37*12*IF(7=1,'1.Inputs'!$D$38,IF(7=2,'1.Inputs'!$D$39,$E44)))*$F44*(('1.Inputs'!$D$40)+(1-'1.Inputs'!$D$40)*(1+'1.Inputs'!$D$41))*(1+$G44)^(7-1))-(('1.Inputs'!$D$37*12*IF(7=1,'1.Inputs'!$D$38,IF(7=2,'1.Inputs'!$D$39,$E44)))/(1-'1.Inputs'!$D$42)*$D44*(1+$G44)^(7-1))-('1.Inputs'!$D$37*12*IF(7=1,'1.Inputs'!$D$38,IF(7=2,'1.Inputs'!$D$39,$E44)))*'1.Inputs'!$D$43*(1+$G44)^(7-1)-'1.Inputs'!$D$44*(1+$G44)^(7-1)-('1.Inputs'!$D$20/'1.Inputs'!$D$27+'1.Inputs'!$D$23/'1.Inputs'!$D$28)))*'1.Inputs'!$D$53+('1.Inputs'!$D$20/'1.Inputs'!$D$27+'1.Inputs'!$D$23/'1.Inputs'!$D$28)-(N44-M44)</f>
        <v>947068267.65943444</v>
      </c>
      <c r="Z44" s="36">
        <f ca="1">((('1.Inputs'!$D$37*12*IF(8=1,'1.Inputs'!$D$38,IF(8=2,'1.Inputs'!$D$39,$E44)))*$F44*(('1.Inputs'!$D$40)+(1-'1.Inputs'!$D$40)*(1+'1.Inputs'!$D$41))*(1+$G44)^(8-1))-(('1.Inputs'!$D$37*12*IF(8=1,'1.Inputs'!$D$38,IF(8=2,'1.Inputs'!$D$39,$E44)))/(1-'1.Inputs'!$D$42)*$D44*(1+$G44)^(8-1))-('1.Inputs'!$D$37*12*IF(8=1,'1.Inputs'!$D$38,IF(8=2,'1.Inputs'!$D$39,$E44)))*'1.Inputs'!$D$43*(1+$G44)^(8-1)-'1.Inputs'!$D$44*(1+$G44)^(8-1)-('1.Inputs'!$D$20/'1.Inputs'!$D$27+'1.Inputs'!$D$23/'1.Inputs'!$D$28))-MAX(0,((('1.Inputs'!$D$37*12*IF(8=1,'1.Inputs'!$D$38,IF(8=2,'1.Inputs'!$D$39,$E44)))*$F44*(('1.Inputs'!$D$40)+(1-'1.Inputs'!$D$40)*(1+'1.Inputs'!$D$41))*(1+$G44)^(8-1))-(('1.Inputs'!$D$37*12*IF(8=1,'1.Inputs'!$D$38,IF(8=2,'1.Inputs'!$D$39,$E44)))/(1-'1.Inputs'!$D$42)*$D44*(1+$G44)^(8-1))-('1.Inputs'!$D$37*12*IF(8=1,'1.Inputs'!$D$38,IF(8=2,'1.Inputs'!$D$39,$E44)))*'1.Inputs'!$D$43*(1+$G44)^(8-1)-'1.Inputs'!$D$44*(1+$G44)^(8-1)-('1.Inputs'!$D$20/'1.Inputs'!$D$27+'1.Inputs'!$D$23/'1.Inputs'!$D$28)))*'1.Inputs'!$D$53+('1.Inputs'!$D$20/'1.Inputs'!$D$27+'1.Inputs'!$D$23/'1.Inputs'!$D$28)-(O44-N44)</f>
        <v>968157705.5359714</v>
      </c>
      <c r="AA44" s="36">
        <f ca="1">((('1.Inputs'!$D$37*12*IF(9=1,'1.Inputs'!$D$38,IF(9=2,'1.Inputs'!$D$39,$E44)))*$F44*(('1.Inputs'!$D$40)+(1-'1.Inputs'!$D$40)*(1+'1.Inputs'!$D$41))*(1+$G44)^(9-1))-(('1.Inputs'!$D$37*12*IF(9=1,'1.Inputs'!$D$38,IF(9=2,'1.Inputs'!$D$39,$E44)))/(1-'1.Inputs'!$D$42)*$D44*(1+$G44)^(9-1))-('1.Inputs'!$D$37*12*IF(9=1,'1.Inputs'!$D$38,IF(9=2,'1.Inputs'!$D$39,$E44)))*'1.Inputs'!$D$43*(1+$G44)^(9-1)-'1.Inputs'!$D$44*(1+$G44)^(9-1)-('1.Inputs'!$D$20/'1.Inputs'!$D$27+'1.Inputs'!$D$23/'1.Inputs'!$D$28))-MAX(0,((('1.Inputs'!$D$37*12*IF(9=1,'1.Inputs'!$D$38,IF(9=2,'1.Inputs'!$D$39,$E44)))*$F44*(('1.Inputs'!$D$40)+(1-'1.Inputs'!$D$40)*(1+'1.Inputs'!$D$41))*(1+$G44)^(9-1))-(('1.Inputs'!$D$37*12*IF(9=1,'1.Inputs'!$D$38,IF(9=2,'1.Inputs'!$D$39,$E44)))/(1-'1.Inputs'!$D$42)*$D44*(1+$G44)^(9-1))-('1.Inputs'!$D$37*12*IF(9=1,'1.Inputs'!$D$38,IF(9=2,'1.Inputs'!$D$39,$E44)))*'1.Inputs'!$D$43*(1+$G44)^(9-1)-'1.Inputs'!$D$44*(1+$G44)^(9-1)-('1.Inputs'!$D$20/'1.Inputs'!$D$27+'1.Inputs'!$D$23/'1.Inputs'!$D$28)))*'1.Inputs'!$D$53+('1.Inputs'!$D$20/'1.Inputs'!$D$27+'1.Inputs'!$D$23/'1.Inputs'!$D$28)-(P44-O44)</f>
        <v>989741425.87590671</v>
      </c>
      <c r="AB44" s="36">
        <f ca="1">((('1.Inputs'!$D$37*12*IF(10=1,'1.Inputs'!$D$38,IF(10=2,'1.Inputs'!$D$39,$E44)))*$F44*(('1.Inputs'!$D$40)+(1-'1.Inputs'!$D$40)*(1+'1.Inputs'!$D$41))*(1+$G44)^(10-1))-(('1.Inputs'!$D$37*12*IF(10=1,'1.Inputs'!$D$38,IF(10=2,'1.Inputs'!$D$39,$E44)))/(1-'1.Inputs'!$D$42)*$D44*(1+$G44)^(10-1))-('1.Inputs'!$D$37*12*IF(10=1,'1.Inputs'!$D$38,IF(10=2,'1.Inputs'!$D$39,$E44)))*'1.Inputs'!$D$43*(1+$G44)^(10-1)-'1.Inputs'!$D$44*(1+$G44)^(10-1)-('1.Inputs'!$D$20/'1.Inputs'!$D$27+'1.Inputs'!$D$23/'1.Inputs'!$D$28))-MAX(0,((('1.Inputs'!$D$37*12*IF(10=1,'1.Inputs'!$D$38,IF(10=2,'1.Inputs'!$D$39,$E44)))*$F44*(('1.Inputs'!$D$40)+(1-'1.Inputs'!$D$40)*(1+'1.Inputs'!$D$41))*(1+$G44)^(10-1))-(('1.Inputs'!$D$37*12*IF(10=1,'1.Inputs'!$D$38,IF(10=2,'1.Inputs'!$D$39,$E44)))/(1-'1.Inputs'!$D$42)*$D44*(1+$G44)^(10-1))-('1.Inputs'!$D$37*12*IF(10=1,'1.Inputs'!$D$38,IF(10=2,'1.Inputs'!$D$39,$E44)))*'1.Inputs'!$D$43*(1+$G44)^(10-1)-'1.Inputs'!$D$44*(1+$G44)^(10-1)-('1.Inputs'!$D$20/'1.Inputs'!$D$27+'1.Inputs'!$D$23/'1.Inputs'!$D$28)))*'1.Inputs'!$D$53+('1.Inputs'!$D$20/'1.Inputs'!$D$27+'1.Inputs'!$D$23/'1.Inputs'!$D$28)-(Q44-P44)+(('1.Inputs'!$D$20+'1.Inputs'!$D$23-('1.Inputs'!$D$20/'1.Inputs'!$D$27+'1.Inputs'!$D$23/'1.Inputs'!$D$28)*'1.Inputs'!$D$10)*'1.Inputs'!$D$60+'1.Inputs'!$D$19*'1.Inputs'!$D$59+Q44)</f>
        <v>3184715883.4792004</v>
      </c>
      <c r="AC44" s="36">
        <f ca="1">S44-AC$13-AC$14+MIN(AC$13,MAX(0,((('1.Inputs'!$D$37*12*IF(1=1,'1.Inputs'!$D$38,IF(1=2,'1.Inputs'!$D$39,$E44)))*$F44*(('1.Inputs'!$D$40)+(1-'1.Inputs'!$D$40)*(1+'1.Inputs'!$D$41))*(1+$G44)^(1-1))-(('1.Inputs'!$D$37*12*IF(1=1,'1.Inputs'!$D$38,IF(1=2,'1.Inputs'!$D$39,$E44)))/(1-'1.Inputs'!$D$42)*$D44*(1+$G44)^(1-1))-('1.Inputs'!$D$37*12*IF(1=1,'1.Inputs'!$D$38,IF(1=2,'1.Inputs'!$D$39,$E44)))*'1.Inputs'!$D$43*(1+$G44)^(1-1)-'1.Inputs'!$D$44*(1+$G44)^(1-1)-('1.Inputs'!$D$20/'1.Inputs'!$D$27+'1.Inputs'!$D$23/'1.Inputs'!$D$28))))*'1.Inputs'!$D$53</f>
        <v>-506687375.22524476</v>
      </c>
      <c r="AD44" s="36">
        <f ca="1">T44-AD$13-AD$14+MIN(AD$13,MAX(0,((('1.Inputs'!$D$37*12*IF(2=1,'1.Inputs'!$D$38,IF(2=2,'1.Inputs'!$D$39,$E44)))*$F44*(('1.Inputs'!$D$40)+(1-'1.Inputs'!$D$40)*(1+'1.Inputs'!$D$41))*(1+$G44)^(2-1))-(('1.Inputs'!$D$37*12*IF(2=1,'1.Inputs'!$D$38,IF(2=2,'1.Inputs'!$D$39,$E44)))/(1-'1.Inputs'!$D$42)*$D44*(1+$G44)^(2-1))-('1.Inputs'!$D$37*12*IF(2=1,'1.Inputs'!$D$38,IF(2=2,'1.Inputs'!$D$39,$E44)))*'1.Inputs'!$D$43*(1+$G44)^(2-1)-'1.Inputs'!$D$44*(1+$G44)^(2-1)-('1.Inputs'!$D$20/'1.Inputs'!$D$27+'1.Inputs'!$D$23/'1.Inputs'!$D$28))))*'1.Inputs'!$D$53</f>
        <v>294828115.70177531</v>
      </c>
      <c r="AE44" s="36">
        <f ca="1">U44-AE$13-AE$14+MIN(AE$13,MAX(0,((('1.Inputs'!$D$37*12*IF(3=1,'1.Inputs'!$D$38,IF(3=2,'1.Inputs'!$D$39,$E44)))*$F44*(('1.Inputs'!$D$40)+(1-'1.Inputs'!$D$40)*(1+'1.Inputs'!$D$41))*(1+$G44)^(3-1))-(('1.Inputs'!$D$37*12*IF(3=1,'1.Inputs'!$D$38,IF(3=2,'1.Inputs'!$D$39,$E44)))/(1-'1.Inputs'!$D$42)*$D44*(1+$G44)^(3-1))-('1.Inputs'!$D$37*12*IF(3=1,'1.Inputs'!$D$38,IF(3=2,'1.Inputs'!$D$39,$E44)))*'1.Inputs'!$D$43*(1+$G44)^(3-1)-'1.Inputs'!$D$44*(1+$G44)^(3-1)-('1.Inputs'!$D$20/'1.Inputs'!$D$27+'1.Inputs'!$D$23/'1.Inputs'!$D$28))))*'1.Inputs'!$D$53</f>
        <v>391088354.31161141</v>
      </c>
      <c r="AF44" s="36">
        <f ca="1">V44-AF$13-AF$14+MIN(AF$13,MAX(0,((('1.Inputs'!$D$37*12*IF(4=1,'1.Inputs'!$D$38,IF(4=2,'1.Inputs'!$D$39,$E44)))*$F44*(('1.Inputs'!$D$40)+(1-'1.Inputs'!$D$40)*(1+'1.Inputs'!$D$41))*(1+$G44)^(4-1))-(('1.Inputs'!$D$37*12*IF(4=1,'1.Inputs'!$D$38,IF(4=2,'1.Inputs'!$D$39,$E44)))/(1-'1.Inputs'!$D$42)*$D44*(1+$G44)^(4-1))-('1.Inputs'!$D$37*12*IF(4=1,'1.Inputs'!$D$38,IF(4=2,'1.Inputs'!$D$39,$E44)))*'1.Inputs'!$D$43*(1+$G44)^(4-1)-'1.Inputs'!$D$44*(1+$G44)^(4-1)-('1.Inputs'!$D$20/'1.Inputs'!$D$27+'1.Inputs'!$D$23/'1.Inputs'!$D$28))))*'1.Inputs'!$D$53</f>
        <v>563901744.8067143</v>
      </c>
      <c r="AG44" s="36">
        <f ca="1">W44-AG$13-AG$14+MIN(AG$13,MAX(0,((('1.Inputs'!$D$37*12*IF(5=1,'1.Inputs'!$D$38,IF(5=2,'1.Inputs'!$D$39,$E44)))*$F44*(('1.Inputs'!$D$40)+(1-'1.Inputs'!$D$40)*(1+'1.Inputs'!$D$41))*(1+$G44)^(5-1))-(('1.Inputs'!$D$37*12*IF(5=1,'1.Inputs'!$D$38,IF(5=2,'1.Inputs'!$D$39,$E44)))/(1-'1.Inputs'!$D$42)*$D44*(1+$G44)^(5-1))-('1.Inputs'!$D$37*12*IF(5=1,'1.Inputs'!$D$38,IF(5=2,'1.Inputs'!$D$39,$E44)))*'1.Inputs'!$D$43*(1+$G44)^(5-1)-'1.Inputs'!$D$44*(1+$G44)^(5-1)-('1.Inputs'!$D$20/'1.Inputs'!$D$27+'1.Inputs'!$D$23/'1.Inputs'!$D$28))))*'1.Inputs'!$D$53</f>
        <v>602763220.84702742</v>
      </c>
      <c r="AH44" s="36">
        <f ca="1">X44-AH$13-AH$14+MIN(AH$13,MAX(0,((('1.Inputs'!$D$37*12*IF(6=1,'1.Inputs'!$D$38,IF(6=2,'1.Inputs'!$D$39,$E44)))*$F44*(('1.Inputs'!$D$40)+(1-'1.Inputs'!$D$40)*(1+'1.Inputs'!$D$41))*(1+$G44)^(6-1))-(('1.Inputs'!$D$37*12*IF(6=1,'1.Inputs'!$D$38,IF(6=2,'1.Inputs'!$D$39,$E44)))/(1-'1.Inputs'!$D$42)*$D44*(1+$G44)^(6-1))-('1.Inputs'!$D$37*12*IF(6=1,'1.Inputs'!$D$38,IF(6=2,'1.Inputs'!$D$39,$E44)))*'1.Inputs'!$D$43*(1+$G44)^(6-1)-'1.Inputs'!$D$44*(1+$G44)^(6-1)-('1.Inputs'!$D$20/'1.Inputs'!$D$27+'1.Inputs'!$D$23/'1.Inputs'!$D$28))))*'1.Inputs'!$D$53</f>
        <v>642085792.82824314</v>
      </c>
      <c r="AI44" s="36">
        <f ca="1">Y44-AI$13-AI$14+MIN(AI$13,MAX(0,((('1.Inputs'!$D$37*12*IF(7=1,'1.Inputs'!$D$38,IF(7=2,'1.Inputs'!$D$39,$E44)))*$F44*(('1.Inputs'!$D$40)+(1-'1.Inputs'!$D$40)*(1+'1.Inputs'!$D$41))*(1+$G44)^(7-1))-(('1.Inputs'!$D$37*12*IF(7=1,'1.Inputs'!$D$38,IF(7=2,'1.Inputs'!$D$39,$E44)))/(1-'1.Inputs'!$D$42)*$D44*(1+$G44)^(7-1))-('1.Inputs'!$D$37*12*IF(7=1,'1.Inputs'!$D$38,IF(7=2,'1.Inputs'!$D$39,$E44)))*'1.Inputs'!$D$43*(1+$G44)^(7-1)-'1.Inputs'!$D$44*(1+$G44)^(7-1)-('1.Inputs'!$D$20/'1.Inputs'!$D$27+'1.Inputs'!$D$23/'1.Inputs'!$D$28))))*'1.Inputs'!$D$53</f>
        <v>681880267.65943444</v>
      </c>
      <c r="AJ44" s="36">
        <f ca="1">Z44-AJ$13-AJ$14+MIN(AJ$13,MAX(0,((('1.Inputs'!$D$37*12*IF(8=1,'1.Inputs'!$D$38,IF(8=2,'1.Inputs'!$D$39,$E44)))*$F44*(('1.Inputs'!$D$40)+(1-'1.Inputs'!$D$40)*(1+'1.Inputs'!$D$41))*(1+$G44)^(8-1))-(('1.Inputs'!$D$37*12*IF(8=1,'1.Inputs'!$D$38,IF(8=2,'1.Inputs'!$D$39,$E44)))/(1-'1.Inputs'!$D$42)*$D44*(1+$G44)^(8-1))-('1.Inputs'!$D$37*12*IF(8=1,'1.Inputs'!$D$38,IF(8=2,'1.Inputs'!$D$39,$E44)))*'1.Inputs'!$D$43*(1+$G44)^(8-1)-'1.Inputs'!$D$44*(1+$G44)^(8-1)-('1.Inputs'!$D$20/'1.Inputs'!$D$27+'1.Inputs'!$D$23/'1.Inputs'!$D$28))))*'1.Inputs'!$D$53</f>
        <v>968157705.5359714</v>
      </c>
      <c r="AK44" s="36">
        <f ca="1">AA44-AK$13-AK$14+MIN(AK$13,MAX(0,((('1.Inputs'!$D$37*12*IF(9=1,'1.Inputs'!$D$38,IF(9=2,'1.Inputs'!$D$39,$E44)))*$F44*(('1.Inputs'!$D$40)+(1-'1.Inputs'!$D$40)*(1+'1.Inputs'!$D$41))*(1+$G44)^(9-1))-(('1.Inputs'!$D$37*12*IF(9=1,'1.Inputs'!$D$38,IF(9=2,'1.Inputs'!$D$39,$E44)))/(1-'1.Inputs'!$D$42)*$D44*(1+$G44)^(9-1))-('1.Inputs'!$D$37*12*IF(9=1,'1.Inputs'!$D$38,IF(9=2,'1.Inputs'!$D$39,$E44)))*'1.Inputs'!$D$43*(1+$G44)^(9-1)-'1.Inputs'!$D$44*(1+$G44)^(9-1)-('1.Inputs'!$D$20/'1.Inputs'!$D$27+'1.Inputs'!$D$23/'1.Inputs'!$D$28))))*'1.Inputs'!$D$53</f>
        <v>989741425.87590671</v>
      </c>
      <c r="AL44" s="36">
        <f ca="1">AB44-AL$13-AL$14+MIN(AL$13,MAX(0,((('1.Inputs'!$D$37*12*IF(10=1,'1.Inputs'!$D$38,IF(10=2,'1.Inputs'!$D$39,$E44)))*$F44*(('1.Inputs'!$D$40)+(1-'1.Inputs'!$D$40)*(1+'1.Inputs'!$D$41))*(1+$G44)^(10-1))-(('1.Inputs'!$D$37*12*IF(10=1,'1.Inputs'!$D$38,IF(10=2,'1.Inputs'!$D$39,$E44)))/(1-'1.Inputs'!$D$42)*$D44*(1+$G44)^(10-1))-('1.Inputs'!$D$37*12*IF(10=1,'1.Inputs'!$D$38,IF(10=2,'1.Inputs'!$D$39,$E44)))*'1.Inputs'!$D$43*(1+$G44)^(10-1)-'1.Inputs'!$D$44*(1+$G44)^(10-1)-('1.Inputs'!$D$20/'1.Inputs'!$D$27+'1.Inputs'!$D$23/'1.Inputs'!$D$28))))*'1.Inputs'!$D$53+'1.Inputs'!$D$35</f>
        <v>3984715883.4792004</v>
      </c>
      <c r="AM44" s="48">
        <f ca="1">R44+NPV('1.Inputs'!$D$55,S44:AB44)</f>
        <v>2196676037.4368629</v>
      </c>
      <c r="AN44" s="48">
        <f ca="1">-('1.Inputs'!$D$24*(1-'1.Inputs'!$D$31)+'1.Inputs'!$D$35)+NPV('1.Inputs'!$D$54,AC44:AL44)</f>
        <v>648656775.11060143</v>
      </c>
      <c r="AO44" s="36">
        <f t="shared" ca="1" si="5"/>
        <v>-2.7828412955639887</v>
      </c>
      <c r="AP44" s="36">
        <f t="shared" ca="1" si="6"/>
        <v>1.8623687863608014</v>
      </c>
      <c r="AQ44" s="36">
        <f ca="1">'1.Inputs'!$D$35+MIN(SUM($AC44:AC44),SUM($AC44:AD44),SUM($AC44:AE44),SUM($AC44:AF44),SUM($AC44:AG44),SUM($AC44:AH44),SUM($AC44:AI44),SUM($AC44:AJ44),SUM($AC44:AK44),SUM($AC44:AL44))</f>
        <v>293312624.77475524</v>
      </c>
      <c r="AR44" s="36">
        <f ca="1">IF(AP44&lt;'1.Inputs'!$D$57,1,0)</f>
        <v>0</v>
      </c>
      <c r="AS44" s="36">
        <f t="shared" ca="1" si="7"/>
        <v>0</v>
      </c>
      <c r="AV44" s="52">
        <f ca="1">BE30+11*BE32</f>
        <v>6160397194.6084118</v>
      </c>
      <c r="AW44" s="52">
        <f ca="1">BE31</f>
        <v>7103782695.0034971</v>
      </c>
      <c r="AX44" s="30">
        <f ca="1">SUMPRODUCT((AM16:AM515&gt;=AV44)*(AM16:AM515&lt;AW44))</f>
        <v>7</v>
      </c>
      <c r="AY44" s="54" t="str">
        <f ca="1">REPT("█",ROUND(AX44/COUNT(AM16:AM515)*120,0))</f>
        <v>██</v>
      </c>
    </row>
    <row r="45" spans="2:55" ht="15" customHeight="1" x14ac:dyDescent="0.25">
      <c r="B45" s="36">
        <v>30</v>
      </c>
      <c r="C45" s="36">
        <f t="shared" ca="1" si="0"/>
        <v>0.9187567890980346</v>
      </c>
      <c r="D45" s="36">
        <f t="shared" ca="1" si="1"/>
        <v>17579.490467411611</v>
      </c>
      <c r="E45" s="47">
        <f t="shared" ca="1" si="2"/>
        <v>0.88462846557059949</v>
      </c>
      <c r="F45" s="36">
        <f t="shared" ca="1" si="3"/>
        <v>29799.84366808632</v>
      </c>
      <c r="G45" s="36">
        <f t="shared" ca="1" si="4"/>
        <v>5.6754813808127635E-2</v>
      </c>
      <c r="H45" s="36">
        <f ca="1">((('1.Inputs'!$D$37*12*IF(1=1,'1.Inputs'!$D$38,IF(1=2,'1.Inputs'!$D$39,$E45)))*$F45*(('1.Inputs'!$D$40)+(1-'1.Inputs'!$D$40)*(1+'1.Inputs'!$D$41))*(1+$G45)^(1-1))*'1.Inputs'!$D$47+(('1.Inputs'!$D$37*12*IF(1=1,'1.Inputs'!$D$38,IF(1=2,'1.Inputs'!$D$39,$E45)))/(1-'1.Inputs'!$D$42)*$D45*(1+$G45)^(1-1))*('1.Inputs'!$D$48-'1.Inputs'!$D$49))/'1.Inputs'!$D$51</f>
        <v>783648466.31075215</v>
      </c>
      <c r="I45" s="36">
        <f ca="1">((('1.Inputs'!$D$37*12*IF(2=1,'1.Inputs'!$D$38,IF(2=2,'1.Inputs'!$D$39,$E45)))*$F45*(('1.Inputs'!$D$40)+(1-'1.Inputs'!$D$40)*(1+'1.Inputs'!$D$41))*(1+$G45)^(2-1))*'1.Inputs'!$D$47+(('1.Inputs'!$D$37*12*IF(2=1,'1.Inputs'!$D$38,IF(2=2,'1.Inputs'!$D$39,$E45)))/(1-'1.Inputs'!$D$42)*$D45*(1+$G45)^(2-1))*('1.Inputs'!$D$48-'1.Inputs'!$D$49))/'1.Inputs'!$D$51</f>
        <v>1159374004.7501411</v>
      </c>
      <c r="J45" s="36">
        <f ca="1">((('1.Inputs'!$D$37*12*IF(3=1,'1.Inputs'!$D$38,IF(3=2,'1.Inputs'!$D$39,$E45)))*$F45*(('1.Inputs'!$D$40)+(1-'1.Inputs'!$D$40)*(1+'1.Inputs'!$D$41))*(1+$G45)^(3-1))*'1.Inputs'!$D$47+(('1.Inputs'!$D$37*12*IF(3=1,'1.Inputs'!$D$38,IF(3=2,'1.Inputs'!$D$39,$E45)))/(1-'1.Inputs'!$D$42)*$D45*(1+$G45)^(3-1))*('1.Inputs'!$D$48-'1.Inputs'!$D$49))/'1.Inputs'!$D$51</f>
        <v>1548319784.5971406</v>
      </c>
      <c r="K45" s="36">
        <f ca="1">((('1.Inputs'!$D$37*12*IF(4=1,'1.Inputs'!$D$38,IF(4=2,'1.Inputs'!$D$39,$E45)))*$F45*(('1.Inputs'!$D$40)+(1-'1.Inputs'!$D$40)*(1+'1.Inputs'!$D$41))*(1+$G45)^(4-1))*'1.Inputs'!$D$47+(('1.Inputs'!$D$37*12*IF(4=1,'1.Inputs'!$D$38,IF(4=2,'1.Inputs'!$D$39,$E45)))/(1-'1.Inputs'!$D$42)*$D45*(1+$G45)^(4-1))*('1.Inputs'!$D$48-'1.Inputs'!$D$49))/'1.Inputs'!$D$51</f>
        <v>1636194385.6873918</v>
      </c>
      <c r="L45" s="36">
        <f ca="1">((('1.Inputs'!$D$37*12*IF(5=1,'1.Inputs'!$D$38,IF(5=2,'1.Inputs'!$D$39,$E45)))*$F45*(('1.Inputs'!$D$40)+(1-'1.Inputs'!$D$40)*(1+'1.Inputs'!$D$41))*(1+$G45)^(5-1))*'1.Inputs'!$D$47+(('1.Inputs'!$D$37*12*IF(5=1,'1.Inputs'!$D$38,IF(5=2,'1.Inputs'!$D$39,$E45)))/(1-'1.Inputs'!$D$42)*$D45*(1+$G45)^(5-1))*('1.Inputs'!$D$48-'1.Inputs'!$D$49))/'1.Inputs'!$D$51</f>
        <v>1729056293.4009836</v>
      </c>
      <c r="M45" s="36">
        <f ca="1">((('1.Inputs'!$D$37*12*IF(6=1,'1.Inputs'!$D$38,IF(6=2,'1.Inputs'!$D$39,$E45)))*$F45*(('1.Inputs'!$D$40)+(1-'1.Inputs'!$D$40)*(1+'1.Inputs'!$D$41))*(1+$G45)^(6-1))*'1.Inputs'!$D$47+(('1.Inputs'!$D$37*12*IF(6=1,'1.Inputs'!$D$38,IF(6=2,'1.Inputs'!$D$39,$E45)))/(1-'1.Inputs'!$D$42)*$D45*(1+$G45)^(6-1))*('1.Inputs'!$D$48-'1.Inputs'!$D$49))/'1.Inputs'!$D$51</f>
        <v>1827188561.3967283</v>
      </c>
      <c r="N45" s="36">
        <f ca="1">((('1.Inputs'!$D$37*12*IF(7=1,'1.Inputs'!$D$38,IF(7=2,'1.Inputs'!$D$39,$E45)))*$F45*(('1.Inputs'!$D$40)+(1-'1.Inputs'!$D$40)*(1+'1.Inputs'!$D$41))*(1+$G45)^(7-1))*'1.Inputs'!$D$47+(('1.Inputs'!$D$37*12*IF(7=1,'1.Inputs'!$D$38,IF(7=2,'1.Inputs'!$D$39,$E45)))/(1-'1.Inputs'!$D$42)*$D45*(1+$G45)^(7-1))*('1.Inputs'!$D$48-'1.Inputs'!$D$49))/'1.Inputs'!$D$51</f>
        <v>1930890307.9911401</v>
      </c>
      <c r="O45" s="36">
        <f ca="1">((('1.Inputs'!$D$37*12*IF(8=1,'1.Inputs'!$D$38,IF(8=2,'1.Inputs'!$D$39,$E45)))*$F45*(('1.Inputs'!$D$40)+(1-'1.Inputs'!$D$40)*(1+'1.Inputs'!$D$41))*(1+$G45)^(8-1))*'1.Inputs'!$D$47+(('1.Inputs'!$D$37*12*IF(8=1,'1.Inputs'!$D$38,IF(8=2,'1.Inputs'!$D$39,$E45)))/(1-'1.Inputs'!$D$42)*$D45*(1+$G45)^(8-1))*('1.Inputs'!$D$48-'1.Inputs'!$D$49))/'1.Inputs'!$D$51</f>
        <v>2040477627.9050958</v>
      </c>
      <c r="P45" s="36">
        <f ca="1">((('1.Inputs'!$D$37*12*IF(9=1,'1.Inputs'!$D$38,IF(9=2,'1.Inputs'!$D$39,$E45)))*$F45*(('1.Inputs'!$D$40)+(1-'1.Inputs'!$D$40)*(1+'1.Inputs'!$D$41))*(1+$G45)^(9-1))*'1.Inputs'!$D$47+(('1.Inputs'!$D$37*12*IF(9=1,'1.Inputs'!$D$38,IF(9=2,'1.Inputs'!$D$39,$E45)))/(1-'1.Inputs'!$D$42)*$D45*(1+$G45)^(9-1))*('1.Inputs'!$D$48-'1.Inputs'!$D$49))/'1.Inputs'!$D$51</f>
        <v>2156284555.7564998</v>
      </c>
      <c r="Q45" s="36">
        <f ca="1">((('1.Inputs'!$D$37*12*IF(10=1,'1.Inputs'!$D$38,IF(10=2,'1.Inputs'!$D$39,$E45)))*$F45*(('1.Inputs'!$D$40)+(1-'1.Inputs'!$D$40)*(1+'1.Inputs'!$D$41))*(1+$G45)^(10-1))*'1.Inputs'!$D$47+(('1.Inputs'!$D$37*12*IF(10=1,'1.Inputs'!$D$38,IF(10=2,'1.Inputs'!$D$39,$E45)))/(1-'1.Inputs'!$D$42)*$D45*(1+$G45)^(10-1))*('1.Inputs'!$D$48-'1.Inputs'!$D$49))/'1.Inputs'!$D$51</f>
        <v>2278664084.2358017</v>
      </c>
      <c r="R45" s="36">
        <f>-'1.Inputs'!$D$24</f>
        <v>-2050000000</v>
      </c>
      <c r="S45" s="36">
        <f ca="1">((('1.Inputs'!$D$37*12*IF(1=1,'1.Inputs'!$D$38,IF(1=2,'1.Inputs'!$D$39,$E45)))*$F45*(('1.Inputs'!$D$40)+(1-'1.Inputs'!$D$40)*(1+'1.Inputs'!$D$41))*(1+$G45)^(1-1))-(('1.Inputs'!$D$37*12*IF(1=1,'1.Inputs'!$D$38,IF(1=2,'1.Inputs'!$D$39,$E45)))/(1-'1.Inputs'!$D$42)*$D45*(1+$G45)^(1-1))-('1.Inputs'!$D$37*12*IF(1=1,'1.Inputs'!$D$38,IF(1=2,'1.Inputs'!$D$39,$E45)))*'1.Inputs'!$D$43*(1+$G45)^(1-1)-'1.Inputs'!$D$44*(1+$G45)^(1-1)-('1.Inputs'!$D$20/'1.Inputs'!$D$27+'1.Inputs'!$D$23/'1.Inputs'!$D$28))-MAX(0,((('1.Inputs'!$D$37*12*IF(1=1,'1.Inputs'!$D$38,IF(1=2,'1.Inputs'!$D$39,$E45)))*$F45*(('1.Inputs'!$D$40)+(1-'1.Inputs'!$D$40)*(1+'1.Inputs'!$D$41))*(1+$G45)^(1-1))-(('1.Inputs'!$D$37*12*IF(1=1,'1.Inputs'!$D$38,IF(1=2,'1.Inputs'!$D$39,$E45)))/(1-'1.Inputs'!$D$42)*$D45*(1+$G45)^(1-1))-('1.Inputs'!$D$37*12*IF(1=1,'1.Inputs'!$D$38,IF(1=2,'1.Inputs'!$D$39,$E45)))*'1.Inputs'!$D$43*(1+$G45)^(1-1)-'1.Inputs'!$D$44*(1+$G45)^(1-1)-('1.Inputs'!$D$20/'1.Inputs'!$D$27+'1.Inputs'!$D$23/'1.Inputs'!$D$28)))*'1.Inputs'!$D$53+('1.Inputs'!$D$20/'1.Inputs'!$D$27+'1.Inputs'!$D$23/'1.Inputs'!$D$28)-H45</f>
        <v>-449013741.08007741</v>
      </c>
      <c r="T45" s="36">
        <f ca="1">((('1.Inputs'!$D$37*12*IF(2=1,'1.Inputs'!$D$38,IF(2=2,'1.Inputs'!$D$39,$E45)))*$F45*(('1.Inputs'!$D$40)+(1-'1.Inputs'!$D$40)*(1+'1.Inputs'!$D$41))*(1+$G45)^(2-1))-(('1.Inputs'!$D$37*12*IF(2=1,'1.Inputs'!$D$38,IF(2=2,'1.Inputs'!$D$39,$E45)))/(1-'1.Inputs'!$D$42)*$D45*(1+$G45)^(2-1))-('1.Inputs'!$D$37*12*IF(2=1,'1.Inputs'!$D$38,IF(2=2,'1.Inputs'!$D$39,$E45)))*'1.Inputs'!$D$43*(1+$G45)^(2-1)-'1.Inputs'!$D$44*(1+$G45)^(2-1)-('1.Inputs'!$D$20/'1.Inputs'!$D$27+'1.Inputs'!$D$23/'1.Inputs'!$D$28))-MAX(0,((('1.Inputs'!$D$37*12*IF(2=1,'1.Inputs'!$D$38,IF(2=2,'1.Inputs'!$D$39,$E45)))*$F45*(('1.Inputs'!$D$40)+(1-'1.Inputs'!$D$40)*(1+'1.Inputs'!$D$41))*(1+$G45)^(2-1))-(('1.Inputs'!$D$37*12*IF(2=1,'1.Inputs'!$D$38,IF(2=2,'1.Inputs'!$D$39,$E45)))/(1-'1.Inputs'!$D$42)*$D45*(1+$G45)^(2-1))-('1.Inputs'!$D$37*12*IF(2=1,'1.Inputs'!$D$38,IF(2=2,'1.Inputs'!$D$39,$E45)))*'1.Inputs'!$D$43*(1+$G45)^(2-1)-'1.Inputs'!$D$44*(1+$G45)^(2-1)-('1.Inputs'!$D$20/'1.Inputs'!$D$27+'1.Inputs'!$D$23/'1.Inputs'!$D$28)))*'1.Inputs'!$D$53+('1.Inputs'!$D$20/'1.Inputs'!$D$27+'1.Inputs'!$D$23/'1.Inputs'!$D$28)-(I45-H45)</f>
        <v>343978356.51513124</v>
      </c>
      <c r="U45" s="36">
        <f ca="1">((('1.Inputs'!$D$37*12*IF(3=1,'1.Inputs'!$D$38,IF(3=2,'1.Inputs'!$D$39,$E45)))*$F45*(('1.Inputs'!$D$40)+(1-'1.Inputs'!$D$40)*(1+'1.Inputs'!$D$41))*(1+$G45)^(3-1))-(('1.Inputs'!$D$37*12*IF(3=1,'1.Inputs'!$D$38,IF(3=2,'1.Inputs'!$D$39,$E45)))/(1-'1.Inputs'!$D$42)*$D45*(1+$G45)^(3-1))-('1.Inputs'!$D$37*12*IF(3=1,'1.Inputs'!$D$38,IF(3=2,'1.Inputs'!$D$39,$E45)))*'1.Inputs'!$D$43*(1+$G45)^(3-1)-'1.Inputs'!$D$44*(1+$G45)^(3-1)-('1.Inputs'!$D$20/'1.Inputs'!$D$27+'1.Inputs'!$D$23/'1.Inputs'!$D$28))-MAX(0,((('1.Inputs'!$D$37*12*IF(3=1,'1.Inputs'!$D$38,IF(3=2,'1.Inputs'!$D$39,$E45)))*$F45*(('1.Inputs'!$D$40)+(1-'1.Inputs'!$D$40)*(1+'1.Inputs'!$D$41))*(1+$G45)^(3-1))-(('1.Inputs'!$D$37*12*IF(3=1,'1.Inputs'!$D$38,IF(3=2,'1.Inputs'!$D$39,$E45)))/(1-'1.Inputs'!$D$42)*$D45*(1+$G45)^(3-1))-('1.Inputs'!$D$37*12*IF(3=1,'1.Inputs'!$D$38,IF(3=2,'1.Inputs'!$D$39,$E45)))*'1.Inputs'!$D$43*(1+$G45)^(3-1)-'1.Inputs'!$D$44*(1+$G45)^(3-1)-('1.Inputs'!$D$20/'1.Inputs'!$D$27+'1.Inputs'!$D$23/'1.Inputs'!$D$28)))*'1.Inputs'!$D$53+('1.Inputs'!$D$20/'1.Inputs'!$D$27+'1.Inputs'!$D$23/'1.Inputs'!$D$28)-(J45-I45)</f>
        <v>728660168.61886954</v>
      </c>
      <c r="V45" s="36">
        <f ca="1">((('1.Inputs'!$D$37*12*IF(4=1,'1.Inputs'!$D$38,IF(4=2,'1.Inputs'!$D$39,$E45)))*$F45*(('1.Inputs'!$D$40)+(1-'1.Inputs'!$D$40)*(1+'1.Inputs'!$D$41))*(1+$G45)^(4-1))-(('1.Inputs'!$D$37*12*IF(4=1,'1.Inputs'!$D$38,IF(4=2,'1.Inputs'!$D$39,$E45)))/(1-'1.Inputs'!$D$42)*$D45*(1+$G45)^(4-1))-('1.Inputs'!$D$37*12*IF(4=1,'1.Inputs'!$D$38,IF(4=2,'1.Inputs'!$D$39,$E45)))*'1.Inputs'!$D$43*(1+$G45)^(4-1)-'1.Inputs'!$D$44*(1+$G45)^(4-1)-('1.Inputs'!$D$20/'1.Inputs'!$D$27+'1.Inputs'!$D$23/'1.Inputs'!$D$28))-MAX(0,((('1.Inputs'!$D$37*12*IF(4=1,'1.Inputs'!$D$38,IF(4=2,'1.Inputs'!$D$39,$E45)))*$F45*(('1.Inputs'!$D$40)+(1-'1.Inputs'!$D$40)*(1+'1.Inputs'!$D$41))*(1+$G45)^(4-1))-(('1.Inputs'!$D$37*12*IF(4=1,'1.Inputs'!$D$38,IF(4=2,'1.Inputs'!$D$39,$E45)))/(1-'1.Inputs'!$D$42)*$D45*(1+$G45)^(4-1))-('1.Inputs'!$D$37*12*IF(4=1,'1.Inputs'!$D$38,IF(4=2,'1.Inputs'!$D$39,$E45)))*'1.Inputs'!$D$43*(1+$G45)^(4-1)-'1.Inputs'!$D$44*(1+$G45)^(4-1)-('1.Inputs'!$D$20/'1.Inputs'!$D$27+'1.Inputs'!$D$23/'1.Inputs'!$D$28)))*'1.Inputs'!$D$53+('1.Inputs'!$D$20/'1.Inputs'!$D$27+'1.Inputs'!$D$23/'1.Inputs'!$D$28)-(K45-J45)</f>
        <v>1090479199.93922</v>
      </c>
      <c r="W45" s="36">
        <f ca="1">((('1.Inputs'!$D$37*12*IF(5=1,'1.Inputs'!$D$38,IF(5=2,'1.Inputs'!$D$39,$E45)))*$F45*(('1.Inputs'!$D$40)+(1-'1.Inputs'!$D$40)*(1+'1.Inputs'!$D$41))*(1+$G45)^(5-1))-(('1.Inputs'!$D$37*12*IF(5=1,'1.Inputs'!$D$38,IF(5=2,'1.Inputs'!$D$39,$E45)))/(1-'1.Inputs'!$D$42)*$D45*(1+$G45)^(5-1))-('1.Inputs'!$D$37*12*IF(5=1,'1.Inputs'!$D$38,IF(5=2,'1.Inputs'!$D$39,$E45)))*'1.Inputs'!$D$43*(1+$G45)^(5-1)-'1.Inputs'!$D$44*(1+$G45)^(5-1)-('1.Inputs'!$D$20/'1.Inputs'!$D$27+'1.Inputs'!$D$23/'1.Inputs'!$D$28))-MAX(0,((('1.Inputs'!$D$37*12*IF(5=1,'1.Inputs'!$D$38,IF(5=2,'1.Inputs'!$D$39,$E45)))*$F45*(('1.Inputs'!$D$40)+(1-'1.Inputs'!$D$40)*(1+'1.Inputs'!$D$41))*(1+$G45)^(5-1))-(('1.Inputs'!$D$37*12*IF(5=1,'1.Inputs'!$D$38,IF(5=2,'1.Inputs'!$D$39,$E45)))/(1-'1.Inputs'!$D$42)*$D45*(1+$G45)^(5-1))-('1.Inputs'!$D$37*12*IF(5=1,'1.Inputs'!$D$38,IF(5=2,'1.Inputs'!$D$39,$E45)))*'1.Inputs'!$D$43*(1+$G45)^(5-1)-'1.Inputs'!$D$44*(1+$G45)^(5-1)-('1.Inputs'!$D$20/'1.Inputs'!$D$27+'1.Inputs'!$D$23/'1.Inputs'!$D$28)))*'1.Inputs'!$D$53+('1.Inputs'!$D$20/'1.Inputs'!$D$27+'1.Inputs'!$D$23/'1.Inputs'!$D$28)-(L45-K45)</f>
        <v>1149687478.9409719</v>
      </c>
      <c r="X45" s="36">
        <f ca="1">((('1.Inputs'!$D$37*12*IF(6=1,'1.Inputs'!$D$38,IF(6=2,'1.Inputs'!$D$39,$E45)))*$F45*(('1.Inputs'!$D$40)+(1-'1.Inputs'!$D$40)*(1+'1.Inputs'!$D$41))*(1+$G45)^(6-1))-(('1.Inputs'!$D$37*12*IF(6=1,'1.Inputs'!$D$38,IF(6=2,'1.Inputs'!$D$39,$E45)))/(1-'1.Inputs'!$D$42)*$D45*(1+$G45)^(6-1))-('1.Inputs'!$D$37*12*IF(6=1,'1.Inputs'!$D$38,IF(6=2,'1.Inputs'!$D$39,$E45)))*'1.Inputs'!$D$43*(1+$G45)^(6-1)-'1.Inputs'!$D$44*(1+$G45)^(6-1)-('1.Inputs'!$D$20/'1.Inputs'!$D$27+'1.Inputs'!$D$23/'1.Inputs'!$D$28))-MAX(0,((('1.Inputs'!$D$37*12*IF(6=1,'1.Inputs'!$D$38,IF(6=2,'1.Inputs'!$D$39,$E45)))*$F45*(('1.Inputs'!$D$40)+(1-'1.Inputs'!$D$40)*(1+'1.Inputs'!$D$41))*(1+$G45)^(6-1))-(('1.Inputs'!$D$37*12*IF(6=1,'1.Inputs'!$D$38,IF(6=2,'1.Inputs'!$D$39,$E45)))/(1-'1.Inputs'!$D$42)*$D45*(1+$G45)^(6-1))-('1.Inputs'!$D$37*12*IF(6=1,'1.Inputs'!$D$38,IF(6=2,'1.Inputs'!$D$39,$E45)))*'1.Inputs'!$D$43*(1+$G45)^(6-1)-'1.Inputs'!$D$44*(1+$G45)^(6-1)-('1.Inputs'!$D$20/'1.Inputs'!$D$27+'1.Inputs'!$D$23/'1.Inputs'!$D$28)))*'1.Inputs'!$D$53+('1.Inputs'!$D$20/'1.Inputs'!$D$27+'1.Inputs'!$D$23/'1.Inputs'!$D$28)-(M45-L45)</f>
        <v>1212256112.7933693</v>
      </c>
      <c r="Y45" s="36">
        <f ca="1">((('1.Inputs'!$D$37*12*IF(7=1,'1.Inputs'!$D$38,IF(7=2,'1.Inputs'!$D$39,$E45)))*$F45*(('1.Inputs'!$D$40)+(1-'1.Inputs'!$D$40)*(1+'1.Inputs'!$D$41))*(1+$G45)^(7-1))-(('1.Inputs'!$D$37*12*IF(7=1,'1.Inputs'!$D$38,IF(7=2,'1.Inputs'!$D$39,$E45)))/(1-'1.Inputs'!$D$42)*$D45*(1+$G45)^(7-1))-('1.Inputs'!$D$37*12*IF(7=1,'1.Inputs'!$D$38,IF(7=2,'1.Inputs'!$D$39,$E45)))*'1.Inputs'!$D$43*(1+$G45)^(7-1)-'1.Inputs'!$D$44*(1+$G45)^(7-1)-('1.Inputs'!$D$20/'1.Inputs'!$D$27+'1.Inputs'!$D$23/'1.Inputs'!$D$28))-MAX(0,((('1.Inputs'!$D$37*12*IF(7=1,'1.Inputs'!$D$38,IF(7=2,'1.Inputs'!$D$39,$E45)))*$F45*(('1.Inputs'!$D$40)+(1-'1.Inputs'!$D$40)*(1+'1.Inputs'!$D$41))*(1+$G45)^(7-1))-(('1.Inputs'!$D$37*12*IF(7=1,'1.Inputs'!$D$38,IF(7=2,'1.Inputs'!$D$39,$E45)))/(1-'1.Inputs'!$D$42)*$D45*(1+$G45)^(7-1))-('1.Inputs'!$D$37*12*IF(7=1,'1.Inputs'!$D$38,IF(7=2,'1.Inputs'!$D$39,$E45)))*'1.Inputs'!$D$43*(1+$G45)^(7-1)-'1.Inputs'!$D$44*(1+$G45)^(7-1)-('1.Inputs'!$D$20/'1.Inputs'!$D$27+'1.Inputs'!$D$23/'1.Inputs'!$D$28)))*'1.Inputs'!$D$53+('1.Inputs'!$D$20/'1.Inputs'!$D$27+'1.Inputs'!$D$23/'1.Inputs'!$D$28)-(N45-M45)</f>
        <v>1278375817.810288</v>
      </c>
      <c r="Z45" s="36">
        <f ca="1">((('1.Inputs'!$D$37*12*IF(8=1,'1.Inputs'!$D$38,IF(8=2,'1.Inputs'!$D$39,$E45)))*$F45*(('1.Inputs'!$D$40)+(1-'1.Inputs'!$D$40)*(1+'1.Inputs'!$D$41))*(1+$G45)^(8-1))-(('1.Inputs'!$D$37*12*IF(8=1,'1.Inputs'!$D$38,IF(8=2,'1.Inputs'!$D$39,$E45)))/(1-'1.Inputs'!$D$42)*$D45*(1+$G45)^(8-1))-('1.Inputs'!$D$37*12*IF(8=1,'1.Inputs'!$D$38,IF(8=2,'1.Inputs'!$D$39,$E45)))*'1.Inputs'!$D$43*(1+$G45)^(8-1)-'1.Inputs'!$D$44*(1+$G45)^(8-1)-('1.Inputs'!$D$20/'1.Inputs'!$D$27+'1.Inputs'!$D$23/'1.Inputs'!$D$28))-MAX(0,((('1.Inputs'!$D$37*12*IF(8=1,'1.Inputs'!$D$38,IF(8=2,'1.Inputs'!$D$39,$E45)))*$F45*(('1.Inputs'!$D$40)+(1-'1.Inputs'!$D$40)*(1+'1.Inputs'!$D$41))*(1+$G45)^(8-1))-(('1.Inputs'!$D$37*12*IF(8=1,'1.Inputs'!$D$38,IF(8=2,'1.Inputs'!$D$39,$E45)))/(1-'1.Inputs'!$D$42)*$D45*(1+$G45)^(8-1))-('1.Inputs'!$D$37*12*IF(8=1,'1.Inputs'!$D$38,IF(8=2,'1.Inputs'!$D$39,$E45)))*'1.Inputs'!$D$43*(1+$G45)^(8-1)-'1.Inputs'!$D$44*(1+$G45)^(8-1)-('1.Inputs'!$D$20/'1.Inputs'!$D$27+'1.Inputs'!$D$23/'1.Inputs'!$D$28)))*'1.Inputs'!$D$53+('1.Inputs'!$D$20/'1.Inputs'!$D$27+'1.Inputs'!$D$23/'1.Inputs'!$D$28)-(O45-N45)</f>
        <v>1348248134.3744898</v>
      </c>
      <c r="AA45" s="36">
        <f ca="1">((('1.Inputs'!$D$37*12*IF(9=1,'1.Inputs'!$D$38,IF(9=2,'1.Inputs'!$D$39,$E45)))*$F45*(('1.Inputs'!$D$40)+(1-'1.Inputs'!$D$40)*(1+'1.Inputs'!$D$41))*(1+$G45)^(9-1))-(('1.Inputs'!$D$37*12*IF(9=1,'1.Inputs'!$D$38,IF(9=2,'1.Inputs'!$D$39,$E45)))/(1-'1.Inputs'!$D$42)*$D45*(1+$G45)^(9-1))-('1.Inputs'!$D$37*12*IF(9=1,'1.Inputs'!$D$38,IF(9=2,'1.Inputs'!$D$39,$E45)))*'1.Inputs'!$D$43*(1+$G45)^(9-1)-'1.Inputs'!$D$44*(1+$G45)^(9-1)-('1.Inputs'!$D$20/'1.Inputs'!$D$27+'1.Inputs'!$D$23/'1.Inputs'!$D$28))-MAX(0,((('1.Inputs'!$D$37*12*IF(9=1,'1.Inputs'!$D$38,IF(9=2,'1.Inputs'!$D$39,$E45)))*$F45*(('1.Inputs'!$D$40)+(1-'1.Inputs'!$D$40)*(1+'1.Inputs'!$D$41))*(1+$G45)^(9-1))-(('1.Inputs'!$D$37*12*IF(9=1,'1.Inputs'!$D$38,IF(9=2,'1.Inputs'!$D$39,$E45)))/(1-'1.Inputs'!$D$42)*$D45*(1+$G45)^(9-1))-('1.Inputs'!$D$37*12*IF(9=1,'1.Inputs'!$D$38,IF(9=2,'1.Inputs'!$D$39,$E45)))*'1.Inputs'!$D$43*(1+$G45)^(9-1)-'1.Inputs'!$D$44*(1+$G45)^(9-1)-('1.Inputs'!$D$20/'1.Inputs'!$D$27+'1.Inputs'!$D$23/'1.Inputs'!$D$28)))*'1.Inputs'!$D$53+('1.Inputs'!$D$20/'1.Inputs'!$D$27+'1.Inputs'!$D$23/'1.Inputs'!$D$28)-(P45-O45)</f>
        <v>1422086041.255635</v>
      </c>
      <c r="AB45" s="36">
        <f ca="1">((('1.Inputs'!$D$37*12*IF(10=1,'1.Inputs'!$D$38,IF(10=2,'1.Inputs'!$D$39,$E45)))*$F45*(('1.Inputs'!$D$40)+(1-'1.Inputs'!$D$40)*(1+'1.Inputs'!$D$41))*(1+$G45)^(10-1))-(('1.Inputs'!$D$37*12*IF(10=1,'1.Inputs'!$D$38,IF(10=2,'1.Inputs'!$D$39,$E45)))/(1-'1.Inputs'!$D$42)*$D45*(1+$G45)^(10-1))-('1.Inputs'!$D$37*12*IF(10=1,'1.Inputs'!$D$38,IF(10=2,'1.Inputs'!$D$39,$E45)))*'1.Inputs'!$D$43*(1+$G45)^(10-1)-'1.Inputs'!$D$44*(1+$G45)^(10-1)-('1.Inputs'!$D$20/'1.Inputs'!$D$27+'1.Inputs'!$D$23/'1.Inputs'!$D$28))-MAX(0,((('1.Inputs'!$D$37*12*IF(10=1,'1.Inputs'!$D$38,IF(10=2,'1.Inputs'!$D$39,$E45)))*$F45*(('1.Inputs'!$D$40)+(1-'1.Inputs'!$D$40)*(1+'1.Inputs'!$D$41))*(1+$G45)^(10-1))-(('1.Inputs'!$D$37*12*IF(10=1,'1.Inputs'!$D$38,IF(10=2,'1.Inputs'!$D$39,$E45)))/(1-'1.Inputs'!$D$42)*$D45*(1+$G45)^(10-1))-('1.Inputs'!$D$37*12*IF(10=1,'1.Inputs'!$D$38,IF(10=2,'1.Inputs'!$D$39,$E45)))*'1.Inputs'!$D$43*(1+$G45)^(10-1)-'1.Inputs'!$D$44*(1+$G45)^(10-1)-('1.Inputs'!$D$20/'1.Inputs'!$D$27+'1.Inputs'!$D$23/'1.Inputs'!$D$28)))*'1.Inputs'!$D$53+('1.Inputs'!$D$20/'1.Inputs'!$D$27+'1.Inputs'!$D$23/'1.Inputs'!$D$28)-(Q45-P45)+(('1.Inputs'!$D$20+'1.Inputs'!$D$23-('1.Inputs'!$D$20/'1.Inputs'!$D$27+'1.Inputs'!$D$23/'1.Inputs'!$D$28)*'1.Inputs'!$D$10)*'1.Inputs'!$D$60+'1.Inputs'!$D$19*'1.Inputs'!$D$59+Q45)</f>
        <v>4478778689.029604</v>
      </c>
      <c r="AC45" s="36">
        <f ca="1">S45-AC$13-AC$14+MIN(AC$13,MAX(0,((('1.Inputs'!$D$37*12*IF(1=1,'1.Inputs'!$D$38,IF(1=2,'1.Inputs'!$D$39,$E45)))*$F45*(('1.Inputs'!$D$40)+(1-'1.Inputs'!$D$40)*(1+'1.Inputs'!$D$41))*(1+$G45)^(1-1))-(('1.Inputs'!$D$37*12*IF(1=1,'1.Inputs'!$D$38,IF(1=2,'1.Inputs'!$D$39,$E45)))/(1-'1.Inputs'!$D$42)*$D45*(1+$G45)^(1-1))-('1.Inputs'!$D$37*12*IF(1=1,'1.Inputs'!$D$38,IF(1=2,'1.Inputs'!$D$39,$E45)))*'1.Inputs'!$D$43*(1+$G45)^(1-1)-'1.Inputs'!$D$44*(1+$G45)^(1-1)-('1.Inputs'!$D$20/'1.Inputs'!$D$27+'1.Inputs'!$D$23/'1.Inputs'!$D$28))))*'1.Inputs'!$D$53</f>
        <v>-544953741.08007741</v>
      </c>
      <c r="AD45" s="36">
        <f ca="1">T45-AD$13-AD$14+MIN(AD$13,MAX(0,((('1.Inputs'!$D$37*12*IF(2=1,'1.Inputs'!$D$38,IF(2=2,'1.Inputs'!$D$39,$E45)))*$F45*(('1.Inputs'!$D$40)+(1-'1.Inputs'!$D$40)*(1+'1.Inputs'!$D$41))*(1+$G45)^(2-1))-(('1.Inputs'!$D$37*12*IF(2=1,'1.Inputs'!$D$38,IF(2=2,'1.Inputs'!$D$39,$E45)))/(1-'1.Inputs'!$D$42)*$D45*(1+$G45)^(2-1))-('1.Inputs'!$D$37*12*IF(2=1,'1.Inputs'!$D$38,IF(2=2,'1.Inputs'!$D$39,$E45)))*'1.Inputs'!$D$43*(1+$G45)^(2-1)-'1.Inputs'!$D$44*(1+$G45)^(2-1)-('1.Inputs'!$D$20/'1.Inputs'!$D$27+'1.Inputs'!$D$23/'1.Inputs'!$D$28))))*'1.Inputs'!$D$53</f>
        <v>248038356.51513124</v>
      </c>
      <c r="AE45" s="36">
        <f ca="1">U45-AE$13-AE$14+MIN(AE$13,MAX(0,((('1.Inputs'!$D$37*12*IF(3=1,'1.Inputs'!$D$38,IF(3=2,'1.Inputs'!$D$39,$E45)))*$F45*(('1.Inputs'!$D$40)+(1-'1.Inputs'!$D$40)*(1+'1.Inputs'!$D$41))*(1+$G45)^(3-1))-(('1.Inputs'!$D$37*12*IF(3=1,'1.Inputs'!$D$38,IF(3=2,'1.Inputs'!$D$39,$E45)))/(1-'1.Inputs'!$D$42)*$D45*(1+$G45)^(3-1))-('1.Inputs'!$D$37*12*IF(3=1,'1.Inputs'!$D$38,IF(3=2,'1.Inputs'!$D$39,$E45)))*'1.Inputs'!$D$43*(1+$G45)^(3-1)-'1.Inputs'!$D$44*(1+$G45)^(3-1)-('1.Inputs'!$D$20/'1.Inputs'!$D$27+'1.Inputs'!$D$23/'1.Inputs'!$D$28))))*'1.Inputs'!$D$53</f>
        <v>386720168.61886954</v>
      </c>
      <c r="AF45" s="36">
        <f ca="1">V45-AF$13-AF$14+MIN(AF$13,MAX(0,((('1.Inputs'!$D$37*12*IF(4=1,'1.Inputs'!$D$38,IF(4=2,'1.Inputs'!$D$39,$E45)))*$F45*(('1.Inputs'!$D$40)+(1-'1.Inputs'!$D$40)*(1+'1.Inputs'!$D$41))*(1+$G45)^(4-1))-(('1.Inputs'!$D$37*12*IF(4=1,'1.Inputs'!$D$38,IF(4=2,'1.Inputs'!$D$39,$E45)))/(1-'1.Inputs'!$D$42)*$D45*(1+$G45)^(4-1))-('1.Inputs'!$D$37*12*IF(4=1,'1.Inputs'!$D$38,IF(4=2,'1.Inputs'!$D$39,$E45)))*'1.Inputs'!$D$43*(1+$G45)^(4-1)-'1.Inputs'!$D$44*(1+$G45)^(4-1)-('1.Inputs'!$D$20/'1.Inputs'!$D$27+'1.Inputs'!$D$23/'1.Inputs'!$D$28))))*'1.Inputs'!$D$53</f>
        <v>767727199.93921995</v>
      </c>
      <c r="AG45" s="36">
        <f ca="1">W45-AG$13-AG$14+MIN(AG$13,MAX(0,((('1.Inputs'!$D$37*12*IF(5=1,'1.Inputs'!$D$38,IF(5=2,'1.Inputs'!$D$39,$E45)))*$F45*(('1.Inputs'!$D$40)+(1-'1.Inputs'!$D$40)*(1+'1.Inputs'!$D$41))*(1+$G45)^(5-1))-(('1.Inputs'!$D$37*12*IF(5=1,'1.Inputs'!$D$38,IF(5=2,'1.Inputs'!$D$39,$E45)))/(1-'1.Inputs'!$D$42)*$D45*(1+$G45)^(5-1))-('1.Inputs'!$D$37*12*IF(5=1,'1.Inputs'!$D$38,IF(5=2,'1.Inputs'!$D$39,$E45)))*'1.Inputs'!$D$43*(1+$G45)^(5-1)-'1.Inputs'!$D$44*(1+$G45)^(5-1)-('1.Inputs'!$D$20/'1.Inputs'!$D$27+'1.Inputs'!$D$23/'1.Inputs'!$D$28))))*'1.Inputs'!$D$53</f>
        <v>846123478.94097185</v>
      </c>
      <c r="AH45" s="36">
        <f ca="1">X45-AH$13-AH$14+MIN(AH$13,MAX(0,((('1.Inputs'!$D$37*12*IF(6=1,'1.Inputs'!$D$38,IF(6=2,'1.Inputs'!$D$39,$E45)))*$F45*(('1.Inputs'!$D$40)+(1-'1.Inputs'!$D$40)*(1+'1.Inputs'!$D$41))*(1+$G45)^(6-1))-(('1.Inputs'!$D$37*12*IF(6=1,'1.Inputs'!$D$38,IF(6=2,'1.Inputs'!$D$39,$E45)))/(1-'1.Inputs'!$D$42)*$D45*(1+$G45)^(6-1))-('1.Inputs'!$D$37*12*IF(6=1,'1.Inputs'!$D$38,IF(6=2,'1.Inputs'!$D$39,$E45)))*'1.Inputs'!$D$43*(1+$G45)^(6-1)-'1.Inputs'!$D$44*(1+$G45)^(6-1)-('1.Inputs'!$D$20/'1.Inputs'!$D$27+'1.Inputs'!$D$23/'1.Inputs'!$D$28))))*'1.Inputs'!$D$53</f>
        <v>927880112.79336929</v>
      </c>
      <c r="AI45" s="36">
        <f ca="1">Y45-AI$13-AI$14+MIN(AI$13,MAX(0,((('1.Inputs'!$D$37*12*IF(7=1,'1.Inputs'!$D$38,IF(7=2,'1.Inputs'!$D$39,$E45)))*$F45*(('1.Inputs'!$D$40)+(1-'1.Inputs'!$D$40)*(1+'1.Inputs'!$D$41))*(1+$G45)^(7-1))-(('1.Inputs'!$D$37*12*IF(7=1,'1.Inputs'!$D$38,IF(7=2,'1.Inputs'!$D$39,$E45)))/(1-'1.Inputs'!$D$42)*$D45*(1+$G45)^(7-1))-('1.Inputs'!$D$37*12*IF(7=1,'1.Inputs'!$D$38,IF(7=2,'1.Inputs'!$D$39,$E45)))*'1.Inputs'!$D$43*(1+$G45)^(7-1)-'1.Inputs'!$D$44*(1+$G45)^(7-1)-('1.Inputs'!$D$20/'1.Inputs'!$D$27+'1.Inputs'!$D$23/'1.Inputs'!$D$28))))*'1.Inputs'!$D$53</f>
        <v>1013187817.810288</v>
      </c>
      <c r="AJ45" s="36">
        <f ca="1">Z45-AJ$13-AJ$14+MIN(AJ$13,MAX(0,((('1.Inputs'!$D$37*12*IF(8=1,'1.Inputs'!$D$38,IF(8=2,'1.Inputs'!$D$39,$E45)))*$F45*(('1.Inputs'!$D$40)+(1-'1.Inputs'!$D$40)*(1+'1.Inputs'!$D$41))*(1+$G45)^(8-1))-(('1.Inputs'!$D$37*12*IF(8=1,'1.Inputs'!$D$38,IF(8=2,'1.Inputs'!$D$39,$E45)))/(1-'1.Inputs'!$D$42)*$D45*(1+$G45)^(8-1))-('1.Inputs'!$D$37*12*IF(8=1,'1.Inputs'!$D$38,IF(8=2,'1.Inputs'!$D$39,$E45)))*'1.Inputs'!$D$43*(1+$G45)^(8-1)-'1.Inputs'!$D$44*(1+$G45)^(8-1)-('1.Inputs'!$D$20/'1.Inputs'!$D$27+'1.Inputs'!$D$23/'1.Inputs'!$D$28))))*'1.Inputs'!$D$53</f>
        <v>1348248134.3744898</v>
      </c>
      <c r="AK45" s="36">
        <f ca="1">AA45-AK$13-AK$14+MIN(AK$13,MAX(0,((('1.Inputs'!$D$37*12*IF(9=1,'1.Inputs'!$D$38,IF(9=2,'1.Inputs'!$D$39,$E45)))*$F45*(('1.Inputs'!$D$40)+(1-'1.Inputs'!$D$40)*(1+'1.Inputs'!$D$41))*(1+$G45)^(9-1))-(('1.Inputs'!$D$37*12*IF(9=1,'1.Inputs'!$D$38,IF(9=2,'1.Inputs'!$D$39,$E45)))/(1-'1.Inputs'!$D$42)*$D45*(1+$G45)^(9-1))-('1.Inputs'!$D$37*12*IF(9=1,'1.Inputs'!$D$38,IF(9=2,'1.Inputs'!$D$39,$E45)))*'1.Inputs'!$D$43*(1+$G45)^(9-1)-'1.Inputs'!$D$44*(1+$G45)^(9-1)-('1.Inputs'!$D$20/'1.Inputs'!$D$27+'1.Inputs'!$D$23/'1.Inputs'!$D$28))))*'1.Inputs'!$D$53</f>
        <v>1422086041.255635</v>
      </c>
      <c r="AL45" s="36">
        <f ca="1">AB45-AL$13-AL$14+MIN(AL$13,MAX(0,((('1.Inputs'!$D$37*12*IF(10=1,'1.Inputs'!$D$38,IF(10=2,'1.Inputs'!$D$39,$E45)))*$F45*(('1.Inputs'!$D$40)+(1-'1.Inputs'!$D$40)*(1+'1.Inputs'!$D$41))*(1+$G45)^(10-1))-(('1.Inputs'!$D$37*12*IF(10=1,'1.Inputs'!$D$38,IF(10=2,'1.Inputs'!$D$39,$E45)))/(1-'1.Inputs'!$D$42)*$D45*(1+$G45)^(10-1))-('1.Inputs'!$D$37*12*IF(10=1,'1.Inputs'!$D$38,IF(10=2,'1.Inputs'!$D$39,$E45)))*'1.Inputs'!$D$43*(1+$G45)^(10-1)-'1.Inputs'!$D$44*(1+$G45)^(10-1)-('1.Inputs'!$D$20/'1.Inputs'!$D$27+'1.Inputs'!$D$23/'1.Inputs'!$D$28))))*'1.Inputs'!$D$53+'1.Inputs'!$D$35</f>
        <v>5278778689.029604</v>
      </c>
      <c r="AM45" s="48">
        <f ca="1">R45+NPV('1.Inputs'!$D$55,S45:AB45)</f>
        <v>3421015838.5421667</v>
      </c>
      <c r="AN45" s="48">
        <f ca="1">-('1.Inputs'!$D$24*(1-'1.Inputs'!$D$31)+'1.Inputs'!$D$35)+NPV('1.Inputs'!$D$54,AC45:AL45)</f>
        <v>1447186937.8543134</v>
      </c>
      <c r="AO45" s="36">
        <f t="shared" ca="1" si="5"/>
        <v>-3.0420985168026924</v>
      </c>
      <c r="AP45" s="36">
        <f t="shared" ca="1" si="6"/>
        <v>1.8512707536048514</v>
      </c>
      <c r="AQ45" s="36">
        <f ca="1">'1.Inputs'!$D$35+MIN(SUM($AC45:AC45),SUM($AC45:AD45),SUM($AC45:AE45),SUM($AC45:AF45),SUM($AC45:AG45),SUM($AC45:AH45),SUM($AC45:AI45),SUM($AC45:AJ45),SUM($AC45:AK45),SUM($AC45:AL45))</f>
        <v>255046258.91992259</v>
      </c>
      <c r="AR45" s="36">
        <f ca="1">IF(AP45&lt;'1.Inputs'!$D$57,1,0)</f>
        <v>0</v>
      </c>
      <c r="AS45" s="36">
        <f t="shared" ca="1" si="7"/>
        <v>0</v>
      </c>
      <c r="AV45" s="52">
        <f ca="1">BE31</f>
        <v>7103782695.0034971</v>
      </c>
      <c r="AW45" s="30" t="s">
        <v>398</v>
      </c>
      <c r="AX45" s="30">
        <f ca="1">COUNTIF(AM16:AM515,"&gt;="&amp;BE31)</f>
        <v>5</v>
      </c>
      <c r="AY45" s="53" t="str">
        <f ca="1">REPT("█",ROUND(AX45/COUNT(AM16:AM515)*120,0))&amp;" (cola)"</f>
        <v>█ (cola)</v>
      </c>
    </row>
    <row r="46" spans="2:55" ht="15" customHeight="1" x14ac:dyDescent="0.25">
      <c r="B46" s="36">
        <v>31</v>
      </c>
      <c r="C46" s="36">
        <f t="shared" ca="1" si="0"/>
        <v>0.119790355177124</v>
      </c>
      <c r="D46" s="36">
        <f t="shared" ca="1" si="1"/>
        <v>19681.811552866184</v>
      </c>
      <c r="E46" s="47">
        <f t="shared" ca="1" si="2"/>
        <v>0.76287353752450304</v>
      </c>
      <c r="F46" s="36">
        <f t="shared" ca="1" si="3"/>
        <v>30851.843817630161</v>
      </c>
      <c r="G46" s="36">
        <f t="shared" ca="1" si="4"/>
        <v>3.914456954869916E-2</v>
      </c>
      <c r="H46" s="36">
        <f ca="1">((('1.Inputs'!$D$37*12*IF(1=1,'1.Inputs'!$D$38,IF(1=2,'1.Inputs'!$D$39,$E46)))*$F46*(('1.Inputs'!$D$40)+(1-'1.Inputs'!$D$40)*(1+'1.Inputs'!$D$41))*(1+$G46)^(1-1))*'1.Inputs'!$D$47+(('1.Inputs'!$D$37*12*IF(1=1,'1.Inputs'!$D$38,IF(1=2,'1.Inputs'!$D$39,$E46)))/(1-'1.Inputs'!$D$42)*$D46*(1+$G46)^(1-1))*('1.Inputs'!$D$48-'1.Inputs'!$D$49))/'1.Inputs'!$D$51</f>
        <v>820347900.71426678</v>
      </c>
      <c r="I46" s="36">
        <f ca="1">((('1.Inputs'!$D$37*12*IF(2=1,'1.Inputs'!$D$38,IF(2=2,'1.Inputs'!$D$39,$E46)))*$F46*(('1.Inputs'!$D$40)+(1-'1.Inputs'!$D$40)*(1+'1.Inputs'!$D$41))*(1+$G46)^(2-1))*'1.Inputs'!$D$47+(('1.Inputs'!$D$37*12*IF(2=1,'1.Inputs'!$D$38,IF(2=2,'1.Inputs'!$D$39,$E46)))/(1-'1.Inputs'!$D$42)*$D46*(1+$G46)^(2-1))*('1.Inputs'!$D$48-'1.Inputs'!$D$49))/'1.Inputs'!$D$51</f>
        <v>1193444092.6350682</v>
      </c>
      <c r="J46" s="36">
        <f ca="1">((('1.Inputs'!$D$37*12*IF(3=1,'1.Inputs'!$D$38,IF(3=2,'1.Inputs'!$D$39,$E46)))*$F46*(('1.Inputs'!$D$40)+(1-'1.Inputs'!$D$40)*(1+'1.Inputs'!$D$41))*(1+$G46)^(3-1))*'1.Inputs'!$D$47+(('1.Inputs'!$D$37*12*IF(3=1,'1.Inputs'!$D$38,IF(3=2,'1.Inputs'!$D$39,$E46)))/(1-'1.Inputs'!$D$42)*$D46*(1+$G46)^(3-1))*('1.Inputs'!$D$48-'1.Inputs'!$D$49))/'1.Inputs'!$D$51</f>
        <v>1351551384.9153893</v>
      </c>
      <c r="K46" s="36">
        <f ca="1">((('1.Inputs'!$D$37*12*IF(4=1,'1.Inputs'!$D$38,IF(4=2,'1.Inputs'!$D$39,$E46)))*$F46*(('1.Inputs'!$D$40)+(1-'1.Inputs'!$D$40)*(1+'1.Inputs'!$D$41))*(1+$G46)^(4-1))*'1.Inputs'!$D$47+(('1.Inputs'!$D$37*12*IF(4=1,'1.Inputs'!$D$38,IF(4=2,'1.Inputs'!$D$39,$E46)))/(1-'1.Inputs'!$D$42)*$D46*(1+$G46)^(4-1))*('1.Inputs'!$D$48-'1.Inputs'!$D$49))/'1.Inputs'!$D$51</f>
        <v>1404457282.1008503</v>
      </c>
      <c r="L46" s="36">
        <f ca="1">((('1.Inputs'!$D$37*12*IF(5=1,'1.Inputs'!$D$38,IF(5=2,'1.Inputs'!$D$39,$E46)))*$F46*(('1.Inputs'!$D$40)+(1-'1.Inputs'!$D$40)*(1+'1.Inputs'!$D$41))*(1+$G46)^(5-1))*'1.Inputs'!$D$47+(('1.Inputs'!$D$37*12*IF(5=1,'1.Inputs'!$D$38,IF(5=2,'1.Inputs'!$D$39,$E46)))/(1-'1.Inputs'!$D$42)*$D46*(1+$G46)^(5-1))*('1.Inputs'!$D$48-'1.Inputs'!$D$49))/'1.Inputs'!$D$51</f>
        <v>1459434157.8582244</v>
      </c>
      <c r="M46" s="36">
        <f ca="1">((('1.Inputs'!$D$37*12*IF(6=1,'1.Inputs'!$D$38,IF(6=2,'1.Inputs'!$D$39,$E46)))*$F46*(('1.Inputs'!$D$40)+(1-'1.Inputs'!$D$40)*(1+'1.Inputs'!$D$41))*(1+$G46)^(6-1))*'1.Inputs'!$D$47+(('1.Inputs'!$D$37*12*IF(6=1,'1.Inputs'!$D$38,IF(6=2,'1.Inputs'!$D$39,$E46)))/(1-'1.Inputs'!$D$42)*$D46*(1+$G46)^(6-1))*('1.Inputs'!$D$48-'1.Inputs'!$D$49))/'1.Inputs'!$D$51</f>
        <v>1516563079.7522528</v>
      </c>
      <c r="N46" s="36">
        <f ca="1">((('1.Inputs'!$D$37*12*IF(7=1,'1.Inputs'!$D$38,IF(7=2,'1.Inputs'!$D$39,$E46)))*$F46*(('1.Inputs'!$D$40)+(1-'1.Inputs'!$D$40)*(1+'1.Inputs'!$D$41))*(1+$G46)^(7-1))*'1.Inputs'!$D$47+(('1.Inputs'!$D$37*12*IF(7=1,'1.Inputs'!$D$38,IF(7=2,'1.Inputs'!$D$39,$E46)))/(1-'1.Inputs'!$D$42)*$D46*(1+$G46)^(7-1))*('1.Inputs'!$D$48-'1.Inputs'!$D$49))/'1.Inputs'!$D$51</f>
        <v>1575928288.7026045</v>
      </c>
      <c r="O46" s="36">
        <f ca="1">((('1.Inputs'!$D$37*12*IF(8=1,'1.Inputs'!$D$38,IF(8=2,'1.Inputs'!$D$39,$E46)))*$F46*(('1.Inputs'!$D$40)+(1-'1.Inputs'!$D$40)*(1+'1.Inputs'!$D$41))*(1+$G46)^(8-1))*'1.Inputs'!$D$47+(('1.Inputs'!$D$37*12*IF(8=1,'1.Inputs'!$D$38,IF(8=2,'1.Inputs'!$D$39,$E46)))/(1-'1.Inputs'!$D$42)*$D46*(1+$G46)^(8-1))*('1.Inputs'!$D$48-'1.Inputs'!$D$49))/'1.Inputs'!$D$51</f>
        <v>1637617323.2034857</v>
      </c>
      <c r="P46" s="36">
        <f ca="1">((('1.Inputs'!$D$37*12*IF(9=1,'1.Inputs'!$D$38,IF(9=2,'1.Inputs'!$D$39,$E46)))*$F46*(('1.Inputs'!$D$40)+(1-'1.Inputs'!$D$40)*(1+'1.Inputs'!$D$41))*(1+$G46)^(9-1))*'1.Inputs'!$D$47+(('1.Inputs'!$D$37*12*IF(9=1,'1.Inputs'!$D$38,IF(9=2,'1.Inputs'!$D$39,$E46)))/(1-'1.Inputs'!$D$42)*$D46*(1+$G46)^(9-1))*('1.Inputs'!$D$48-'1.Inputs'!$D$49))/'1.Inputs'!$D$51</f>
        <v>1701721148.4057794</v>
      </c>
      <c r="Q46" s="36">
        <f ca="1">((('1.Inputs'!$D$37*12*IF(10=1,'1.Inputs'!$D$38,IF(10=2,'1.Inputs'!$D$39,$E46)))*$F46*(('1.Inputs'!$D$40)+(1-'1.Inputs'!$D$40)*(1+'1.Inputs'!$D$41))*(1+$G46)^(10-1))*'1.Inputs'!$D$47+(('1.Inputs'!$D$37*12*IF(10=1,'1.Inputs'!$D$38,IF(10=2,'1.Inputs'!$D$39,$E46)))/(1-'1.Inputs'!$D$42)*$D46*(1+$G46)^(10-1))*('1.Inputs'!$D$48-'1.Inputs'!$D$49))/'1.Inputs'!$D$51</f>
        <v>1768334290.2520416</v>
      </c>
      <c r="R46" s="36">
        <f>-'1.Inputs'!$D$24</f>
        <v>-2050000000</v>
      </c>
      <c r="S46" s="36">
        <f ca="1">((('1.Inputs'!$D$37*12*IF(1=1,'1.Inputs'!$D$38,IF(1=2,'1.Inputs'!$D$39,$E46)))*$F46*(('1.Inputs'!$D$40)+(1-'1.Inputs'!$D$40)*(1+'1.Inputs'!$D$41))*(1+$G46)^(1-1))-(('1.Inputs'!$D$37*12*IF(1=1,'1.Inputs'!$D$38,IF(1=2,'1.Inputs'!$D$39,$E46)))/(1-'1.Inputs'!$D$42)*$D46*(1+$G46)^(1-1))-('1.Inputs'!$D$37*12*IF(1=1,'1.Inputs'!$D$38,IF(1=2,'1.Inputs'!$D$39,$E46)))*'1.Inputs'!$D$43*(1+$G46)^(1-1)-'1.Inputs'!$D$44*(1+$G46)^(1-1)-('1.Inputs'!$D$20/'1.Inputs'!$D$27+'1.Inputs'!$D$23/'1.Inputs'!$D$28))-MAX(0,((('1.Inputs'!$D$37*12*IF(1=1,'1.Inputs'!$D$38,IF(1=2,'1.Inputs'!$D$39,$E46)))*$F46*(('1.Inputs'!$D$40)+(1-'1.Inputs'!$D$40)*(1+'1.Inputs'!$D$41))*(1+$G46)^(1-1))-(('1.Inputs'!$D$37*12*IF(1=1,'1.Inputs'!$D$38,IF(1=2,'1.Inputs'!$D$39,$E46)))/(1-'1.Inputs'!$D$42)*$D46*(1+$G46)^(1-1))-('1.Inputs'!$D$37*12*IF(1=1,'1.Inputs'!$D$38,IF(1=2,'1.Inputs'!$D$39,$E46)))*'1.Inputs'!$D$43*(1+$G46)^(1-1)-'1.Inputs'!$D$44*(1+$G46)^(1-1)-('1.Inputs'!$D$20/'1.Inputs'!$D$27+'1.Inputs'!$D$23/'1.Inputs'!$D$28)))*'1.Inputs'!$D$53+('1.Inputs'!$D$20/'1.Inputs'!$D$27+'1.Inputs'!$D$23/'1.Inputs'!$D$28)-H46</f>
        <v>-592556485.9828372</v>
      </c>
      <c r="T46" s="36">
        <f ca="1">((('1.Inputs'!$D$37*12*IF(2=1,'1.Inputs'!$D$38,IF(2=2,'1.Inputs'!$D$39,$E46)))*$F46*(('1.Inputs'!$D$40)+(1-'1.Inputs'!$D$40)*(1+'1.Inputs'!$D$41))*(1+$G46)^(2-1))-(('1.Inputs'!$D$37*12*IF(2=1,'1.Inputs'!$D$38,IF(2=2,'1.Inputs'!$D$39,$E46)))/(1-'1.Inputs'!$D$42)*$D46*(1+$G46)^(2-1))-('1.Inputs'!$D$37*12*IF(2=1,'1.Inputs'!$D$38,IF(2=2,'1.Inputs'!$D$39,$E46)))*'1.Inputs'!$D$43*(1+$G46)^(2-1)-'1.Inputs'!$D$44*(1+$G46)^(2-1)-('1.Inputs'!$D$20/'1.Inputs'!$D$27+'1.Inputs'!$D$23/'1.Inputs'!$D$28))-MAX(0,((('1.Inputs'!$D$37*12*IF(2=1,'1.Inputs'!$D$38,IF(2=2,'1.Inputs'!$D$39,$E46)))*$F46*(('1.Inputs'!$D$40)+(1-'1.Inputs'!$D$40)*(1+'1.Inputs'!$D$41))*(1+$G46)^(2-1))-(('1.Inputs'!$D$37*12*IF(2=1,'1.Inputs'!$D$38,IF(2=2,'1.Inputs'!$D$39,$E46)))/(1-'1.Inputs'!$D$42)*$D46*(1+$G46)^(2-1))-('1.Inputs'!$D$37*12*IF(2=1,'1.Inputs'!$D$38,IF(2=2,'1.Inputs'!$D$39,$E46)))*'1.Inputs'!$D$43*(1+$G46)^(2-1)-'1.Inputs'!$D$44*(1+$G46)^(2-1)-('1.Inputs'!$D$20/'1.Inputs'!$D$27+'1.Inputs'!$D$23/'1.Inputs'!$D$28)))*'1.Inputs'!$D$53+('1.Inputs'!$D$20/'1.Inputs'!$D$27+'1.Inputs'!$D$23/'1.Inputs'!$D$28)-(I46-H46)</f>
        <v>179965720.32912028</v>
      </c>
      <c r="U46" s="36">
        <f ca="1">((('1.Inputs'!$D$37*12*IF(3=1,'1.Inputs'!$D$38,IF(3=2,'1.Inputs'!$D$39,$E46)))*$F46*(('1.Inputs'!$D$40)+(1-'1.Inputs'!$D$40)*(1+'1.Inputs'!$D$41))*(1+$G46)^(3-1))-(('1.Inputs'!$D$37*12*IF(3=1,'1.Inputs'!$D$38,IF(3=2,'1.Inputs'!$D$39,$E46)))/(1-'1.Inputs'!$D$42)*$D46*(1+$G46)^(3-1))-('1.Inputs'!$D$37*12*IF(3=1,'1.Inputs'!$D$38,IF(3=2,'1.Inputs'!$D$39,$E46)))*'1.Inputs'!$D$43*(1+$G46)^(3-1)-'1.Inputs'!$D$44*(1+$G46)^(3-1)-('1.Inputs'!$D$20/'1.Inputs'!$D$27+'1.Inputs'!$D$23/'1.Inputs'!$D$28))-MAX(0,((('1.Inputs'!$D$37*12*IF(3=1,'1.Inputs'!$D$38,IF(3=2,'1.Inputs'!$D$39,$E46)))*$F46*(('1.Inputs'!$D$40)+(1-'1.Inputs'!$D$40)*(1+'1.Inputs'!$D$41))*(1+$G46)^(3-1))-(('1.Inputs'!$D$37*12*IF(3=1,'1.Inputs'!$D$38,IF(3=2,'1.Inputs'!$D$39,$E46)))/(1-'1.Inputs'!$D$42)*$D46*(1+$G46)^(3-1))-('1.Inputs'!$D$37*12*IF(3=1,'1.Inputs'!$D$38,IF(3=2,'1.Inputs'!$D$39,$E46)))*'1.Inputs'!$D$43*(1+$G46)^(3-1)-'1.Inputs'!$D$44*(1+$G46)^(3-1)-('1.Inputs'!$D$20/'1.Inputs'!$D$27+'1.Inputs'!$D$23/'1.Inputs'!$D$28)))*'1.Inputs'!$D$53+('1.Inputs'!$D$20/'1.Inputs'!$D$27+'1.Inputs'!$D$23/'1.Inputs'!$D$28)-(J46-I46)</f>
        <v>518702981.4268539</v>
      </c>
      <c r="V46" s="36">
        <f ca="1">((('1.Inputs'!$D$37*12*IF(4=1,'1.Inputs'!$D$38,IF(4=2,'1.Inputs'!$D$39,$E46)))*$F46*(('1.Inputs'!$D$40)+(1-'1.Inputs'!$D$40)*(1+'1.Inputs'!$D$41))*(1+$G46)^(4-1))-(('1.Inputs'!$D$37*12*IF(4=1,'1.Inputs'!$D$38,IF(4=2,'1.Inputs'!$D$39,$E46)))/(1-'1.Inputs'!$D$42)*$D46*(1+$G46)^(4-1))-('1.Inputs'!$D$37*12*IF(4=1,'1.Inputs'!$D$38,IF(4=2,'1.Inputs'!$D$39,$E46)))*'1.Inputs'!$D$43*(1+$G46)^(4-1)-'1.Inputs'!$D$44*(1+$G46)^(4-1)-('1.Inputs'!$D$20/'1.Inputs'!$D$27+'1.Inputs'!$D$23/'1.Inputs'!$D$28))-MAX(0,((('1.Inputs'!$D$37*12*IF(4=1,'1.Inputs'!$D$38,IF(4=2,'1.Inputs'!$D$39,$E46)))*$F46*(('1.Inputs'!$D$40)+(1-'1.Inputs'!$D$40)*(1+'1.Inputs'!$D$41))*(1+$G46)^(4-1))-(('1.Inputs'!$D$37*12*IF(4=1,'1.Inputs'!$D$38,IF(4=2,'1.Inputs'!$D$39,$E46)))/(1-'1.Inputs'!$D$42)*$D46*(1+$G46)^(4-1))-('1.Inputs'!$D$37*12*IF(4=1,'1.Inputs'!$D$38,IF(4=2,'1.Inputs'!$D$39,$E46)))*'1.Inputs'!$D$43*(1+$G46)^(4-1)-'1.Inputs'!$D$44*(1+$G46)^(4-1)-('1.Inputs'!$D$20/'1.Inputs'!$D$27+'1.Inputs'!$D$23/'1.Inputs'!$D$28)))*'1.Inputs'!$D$53+('1.Inputs'!$D$20/'1.Inputs'!$D$27+'1.Inputs'!$D$23/'1.Inputs'!$D$28)-(K46-J46)</f>
        <v>648548242.44094241</v>
      </c>
      <c r="W46" s="36">
        <f ca="1">((('1.Inputs'!$D$37*12*IF(5=1,'1.Inputs'!$D$38,IF(5=2,'1.Inputs'!$D$39,$E46)))*$F46*(('1.Inputs'!$D$40)+(1-'1.Inputs'!$D$40)*(1+'1.Inputs'!$D$41))*(1+$G46)^(5-1))-(('1.Inputs'!$D$37*12*IF(5=1,'1.Inputs'!$D$38,IF(5=2,'1.Inputs'!$D$39,$E46)))/(1-'1.Inputs'!$D$42)*$D46*(1+$G46)^(5-1))-('1.Inputs'!$D$37*12*IF(5=1,'1.Inputs'!$D$38,IF(5=2,'1.Inputs'!$D$39,$E46)))*'1.Inputs'!$D$43*(1+$G46)^(5-1)-'1.Inputs'!$D$44*(1+$G46)^(5-1)-('1.Inputs'!$D$20/'1.Inputs'!$D$27+'1.Inputs'!$D$23/'1.Inputs'!$D$28))-MAX(0,((('1.Inputs'!$D$37*12*IF(5=1,'1.Inputs'!$D$38,IF(5=2,'1.Inputs'!$D$39,$E46)))*$F46*(('1.Inputs'!$D$40)+(1-'1.Inputs'!$D$40)*(1+'1.Inputs'!$D$41))*(1+$G46)^(5-1))-(('1.Inputs'!$D$37*12*IF(5=1,'1.Inputs'!$D$38,IF(5=2,'1.Inputs'!$D$39,$E46)))/(1-'1.Inputs'!$D$42)*$D46*(1+$G46)^(5-1))-('1.Inputs'!$D$37*12*IF(5=1,'1.Inputs'!$D$38,IF(5=2,'1.Inputs'!$D$39,$E46)))*'1.Inputs'!$D$43*(1+$G46)^(5-1)-'1.Inputs'!$D$44*(1+$G46)^(5-1)-('1.Inputs'!$D$20/'1.Inputs'!$D$27+'1.Inputs'!$D$23/'1.Inputs'!$D$28)))*'1.Inputs'!$D$53+('1.Inputs'!$D$20/'1.Inputs'!$D$27+'1.Inputs'!$D$23/'1.Inputs'!$D$28)-(L46-K46)</f>
        <v>672085803.3116827</v>
      </c>
      <c r="X46" s="36">
        <f ca="1">((('1.Inputs'!$D$37*12*IF(6=1,'1.Inputs'!$D$38,IF(6=2,'1.Inputs'!$D$39,$E46)))*$F46*(('1.Inputs'!$D$40)+(1-'1.Inputs'!$D$40)*(1+'1.Inputs'!$D$41))*(1+$G46)^(6-1))-(('1.Inputs'!$D$37*12*IF(6=1,'1.Inputs'!$D$38,IF(6=2,'1.Inputs'!$D$39,$E46)))/(1-'1.Inputs'!$D$42)*$D46*(1+$G46)^(6-1))-('1.Inputs'!$D$37*12*IF(6=1,'1.Inputs'!$D$38,IF(6=2,'1.Inputs'!$D$39,$E46)))*'1.Inputs'!$D$43*(1+$G46)^(6-1)-'1.Inputs'!$D$44*(1+$G46)^(6-1)-('1.Inputs'!$D$20/'1.Inputs'!$D$27+'1.Inputs'!$D$23/'1.Inputs'!$D$28))-MAX(0,((('1.Inputs'!$D$37*12*IF(6=1,'1.Inputs'!$D$38,IF(6=2,'1.Inputs'!$D$39,$E46)))*$F46*(('1.Inputs'!$D$40)+(1-'1.Inputs'!$D$40)*(1+'1.Inputs'!$D$41))*(1+$G46)^(6-1))-(('1.Inputs'!$D$37*12*IF(6=1,'1.Inputs'!$D$38,IF(6=2,'1.Inputs'!$D$39,$E46)))/(1-'1.Inputs'!$D$42)*$D46*(1+$G46)^(6-1))-('1.Inputs'!$D$37*12*IF(6=1,'1.Inputs'!$D$38,IF(6=2,'1.Inputs'!$D$39,$E46)))*'1.Inputs'!$D$43*(1+$G46)^(6-1)-'1.Inputs'!$D$44*(1+$G46)^(6-1)-('1.Inputs'!$D$20/'1.Inputs'!$D$27+'1.Inputs'!$D$23/'1.Inputs'!$D$28)))*'1.Inputs'!$D$53+('1.Inputs'!$D$20/'1.Inputs'!$D$27+'1.Inputs'!$D$23/'1.Inputs'!$D$28)-(M46-L46)</f>
        <v>696544731.87093377</v>
      </c>
      <c r="Y46" s="36">
        <f ca="1">((('1.Inputs'!$D$37*12*IF(7=1,'1.Inputs'!$D$38,IF(7=2,'1.Inputs'!$D$39,$E46)))*$F46*(('1.Inputs'!$D$40)+(1-'1.Inputs'!$D$40)*(1+'1.Inputs'!$D$41))*(1+$G46)^(7-1))-(('1.Inputs'!$D$37*12*IF(7=1,'1.Inputs'!$D$38,IF(7=2,'1.Inputs'!$D$39,$E46)))/(1-'1.Inputs'!$D$42)*$D46*(1+$G46)^(7-1))-('1.Inputs'!$D$37*12*IF(7=1,'1.Inputs'!$D$38,IF(7=2,'1.Inputs'!$D$39,$E46)))*'1.Inputs'!$D$43*(1+$G46)^(7-1)-'1.Inputs'!$D$44*(1+$G46)^(7-1)-('1.Inputs'!$D$20/'1.Inputs'!$D$27+'1.Inputs'!$D$23/'1.Inputs'!$D$28))-MAX(0,((('1.Inputs'!$D$37*12*IF(7=1,'1.Inputs'!$D$38,IF(7=2,'1.Inputs'!$D$39,$E46)))*$F46*(('1.Inputs'!$D$40)+(1-'1.Inputs'!$D$40)*(1+'1.Inputs'!$D$41))*(1+$G46)^(7-1))-(('1.Inputs'!$D$37*12*IF(7=1,'1.Inputs'!$D$38,IF(7=2,'1.Inputs'!$D$39,$E46)))/(1-'1.Inputs'!$D$42)*$D46*(1+$G46)^(7-1))-('1.Inputs'!$D$37*12*IF(7=1,'1.Inputs'!$D$38,IF(7=2,'1.Inputs'!$D$39,$E46)))*'1.Inputs'!$D$43*(1+$G46)^(7-1)-'1.Inputs'!$D$44*(1+$G46)^(7-1)-('1.Inputs'!$D$20/'1.Inputs'!$D$27+'1.Inputs'!$D$23/'1.Inputs'!$D$28)))*'1.Inputs'!$D$53+('1.Inputs'!$D$20/'1.Inputs'!$D$27+'1.Inputs'!$D$23/'1.Inputs'!$D$28)-(N46-M46)</f>
        <v>721961094.66025925</v>
      </c>
      <c r="Z46" s="36">
        <f ca="1">((('1.Inputs'!$D$37*12*IF(8=1,'1.Inputs'!$D$38,IF(8=2,'1.Inputs'!$D$39,$E46)))*$F46*(('1.Inputs'!$D$40)+(1-'1.Inputs'!$D$40)*(1+'1.Inputs'!$D$41))*(1+$G46)^(8-1))-(('1.Inputs'!$D$37*12*IF(8=1,'1.Inputs'!$D$38,IF(8=2,'1.Inputs'!$D$39,$E46)))/(1-'1.Inputs'!$D$42)*$D46*(1+$G46)^(8-1))-('1.Inputs'!$D$37*12*IF(8=1,'1.Inputs'!$D$38,IF(8=2,'1.Inputs'!$D$39,$E46)))*'1.Inputs'!$D$43*(1+$G46)^(8-1)-'1.Inputs'!$D$44*(1+$G46)^(8-1)-('1.Inputs'!$D$20/'1.Inputs'!$D$27+'1.Inputs'!$D$23/'1.Inputs'!$D$28))-MAX(0,((('1.Inputs'!$D$37*12*IF(8=1,'1.Inputs'!$D$38,IF(8=2,'1.Inputs'!$D$39,$E46)))*$F46*(('1.Inputs'!$D$40)+(1-'1.Inputs'!$D$40)*(1+'1.Inputs'!$D$41))*(1+$G46)^(8-1))-(('1.Inputs'!$D$37*12*IF(8=1,'1.Inputs'!$D$38,IF(8=2,'1.Inputs'!$D$39,$E46)))/(1-'1.Inputs'!$D$42)*$D46*(1+$G46)^(8-1))-('1.Inputs'!$D$37*12*IF(8=1,'1.Inputs'!$D$38,IF(8=2,'1.Inputs'!$D$39,$E46)))*'1.Inputs'!$D$43*(1+$G46)^(8-1)-'1.Inputs'!$D$44*(1+$G46)^(8-1)-('1.Inputs'!$D$20/'1.Inputs'!$D$27+'1.Inputs'!$D$23/'1.Inputs'!$D$28)))*'1.Inputs'!$D$53+('1.Inputs'!$D$20/'1.Inputs'!$D$27+'1.Inputs'!$D$23/'1.Inputs'!$D$28)-(O46-N46)</f>
        <v>748372370.03046775</v>
      </c>
      <c r="AA46" s="36">
        <f ca="1">((('1.Inputs'!$D$37*12*IF(9=1,'1.Inputs'!$D$38,IF(9=2,'1.Inputs'!$D$39,$E46)))*$F46*(('1.Inputs'!$D$40)+(1-'1.Inputs'!$D$40)*(1+'1.Inputs'!$D$41))*(1+$G46)^(9-1))-(('1.Inputs'!$D$37*12*IF(9=1,'1.Inputs'!$D$38,IF(9=2,'1.Inputs'!$D$39,$E46)))/(1-'1.Inputs'!$D$42)*$D46*(1+$G46)^(9-1))-('1.Inputs'!$D$37*12*IF(9=1,'1.Inputs'!$D$38,IF(9=2,'1.Inputs'!$D$39,$E46)))*'1.Inputs'!$D$43*(1+$G46)^(9-1)-'1.Inputs'!$D$44*(1+$G46)^(9-1)-('1.Inputs'!$D$20/'1.Inputs'!$D$27+'1.Inputs'!$D$23/'1.Inputs'!$D$28))-MAX(0,((('1.Inputs'!$D$37*12*IF(9=1,'1.Inputs'!$D$38,IF(9=2,'1.Inputs'!$D$39,$E46)))*$F46*(('1.Inputs'!$D$40)+(1-'1.Inputs'!$D$40)*(1+'1.Inputs'!$D$41))*(1+$G46)^(9-1))-(('1.Inputs'!$D$37*12*IF(9=1,'1.Inputs'!$D$38,IF(9=2,'1.Inputs'!$D$39,$E46)))/(1-'1.Inputs'!$D$42)*$D46*(1+$G46)^(9-1))-('1.Inputs'!$D$37*12*IF(9=1,'1.Inputs'!$D$38,IF(9=2,'1.Inputs'!$D$39,$E46)))*'1.Inputs'!$D$43*(1+$G46)^(9-1)-'1.Inputs'!$D$44*(1+$G46)^(9-1)-('1.Inputs'!$D$20/'1.Inputs'!$D$27+'1.Inputs'!$D$23/'1.Inputs'!$D$28)))*'1.Inputs'!$D$53+('1.Inputs'!$D$20/'1.Inputs'!$D$27+'1.Inputs'!$D$23/'1.Inputs'!$D$28)-(P46-O46)</f>
        <v>775817503.4062736</v>
      </c>
      <c r="AB46" s="36">
        <f ca="1">((('1.Inputs'!$D$37*12*IF(10=1,'1.Inputs'!$D$38,IF(10=2,'1.Inputs'!$D$39,$E46)))*$F46*(('1.Inputs'!$D$40)+(1-'1.Inputs'!$D$40)*(1+'1.Inputs'!$D$41))*(1+$G46)^(10-1))-(('1.Inputs'!$D$37*12*IF(10=1,'1.Inputs'!$D$38,IF(10=2,'1.Inputs'!$D$39,$E46)))/(1-'1.Inputs'!$D$42)*$D46*(1+$G46)^(10-1))-('1.Inputs'!$D$37*12*IF(10=1,'1.Inputs'!$D$38,IF(10=2,'1.Inputs'!$D$39,$E46)))*'1.Inputs'!$D$43*(1+$G46)^(10-1)-'1.Inputs'!$D$44*(1+$G46)^(10-1)-('1.Inputs'!$D$20/'1.Inputs'!$D$27+'1.Inputs'!$D$23/'1.Inputs'!$D$28))-MAX(0,((('1.Inputs'!$D$37*12*IF(10=1,'1.Inputs'!$D$38,IF(10=2,'1.Inputs'!$D$39,$E46)))*$F46*(('1.Inputs'!$D$40)+(1-'1.Inputs'!$D$40)*(1+'1.Inputs'!$D$41))*(1+$G46)^(10-1))-(('1.Inputs'!$D$37*12*IF(10=1,'1.Inputs'!$D$38,IF(10=2,'1.Inputs'!$D$39,$E46)))/(1-'1.Inputs'!$D$42)*$D46*(1+$G46)^(10-1))-('1.Inputs'!$D$37*12*IF(10=1,'1.Inputs'!$D$38,IF(10=2,'1.Inputs'!$D$39,$E46)))*'1.Inputs'!$D$43*(1+$G46)^(10-1)-'1.Inputs'!$D$44*(1+$G46)^(10-1)-('1.Inputs'!$D$20/'1.Inputs'!$D$27+'1.Inputs'!$D$23/'1.Inputs'!$D$28)))*'1.Inputs'!$D$53+('1.Inputs'!$D$20/'1.Inputs'!$D$27+'1.Inputs'!$D$23/'1.Inputs'!$D$28)-(Q46-P46)+(('1.Inputs'!$D$20+'1.Inputs'!$D$23-('1.Inputs'!$D$20/'1.Inputs'!$D$27+'1.Inputs'!$D$23/'1.Inputs'!$D$28)*'1.Inputs'!$D$10)*'1.Inputs'!$D$60+'1.Inputs'!$D$19*'1.Inputs'!$D$59+Q46)</f>
        <v>3272671254.9663248</v>
      </c>
      <c r="AC46" s="36">
        <f ca="1">S46-AC$13-AC$14+MIN(AC$13,MAX(0,((('1.Inputs'!$D$37*12*IF(1=1,'1.Inputs'!$D$38,IF(1=2,'1.Inputs'!$D$39,$E46)))*$F46*(('1.Inputs'!$D$40)+(1-'1.Inputs'!$D$40)*(1+'1.Inputs'!$D$41))*(1+$G46)^(1-1))-(('1.Inputs'!$D$37*12*IF(1=1,'1.Inputs'!$D$38,IF(1=2,'1.Inputs'!$D$39,$E46)))/(1-'1.Inputs'!$D$42)*$D46*(1+$G46)^(1-1))-('1.Inputs'!$D$37*12*IF(1=1,'1.Inputs'!$D$38,IF(1=2,'1.Inputs'!$D$39,$E46)))*'1.Inputs'!$D$43*(1+$G46)^(1-1)-'1.Inputs'!$D$44*(1+$G46)^(1-1)-('1.Inputs'!$D$20/'1.Inputs'!$D$27+'1.Inputs'!$D$23/'1.Inputs'!$D$28))))*'1.Inputs'!$D$53</f>
        <v>-690191878.050529</v>
      </c>
      <c r="AD46" s="36">
        <f ca="1">T46-AD$13-AD$14+MIN(AD$13,MAX(0,((('1.Inputs'!$D$37*12*IF(2=1,'1.Inputs'!$D$38,IF(2=2,'1.Inputs'!$D$39,$E46)))*$F46*(('1.Inputs'!$D$40)+(1-'1.Inputs'!$D$40)*(1+'1.Inputs'!$D$41))*(1+$G46)^(2-1))-(('1.Inputs'!$D$37*12*IF(2=1,'1.Inputs'!$D$38,IF(2=2,'1.Inputs'!$D$39,$E46)))/(1-'1.Inputs'!$D$42)*$D46*(1+$G46)^(2-1))-('1.Inputs'!$D$37*12*IF(2=1,'1.Inputs'!$D$38,IF(2=2,'1.Inputs'!$D$39,$E46)))*'1.Inputs'!$D$43*(1+$G46)^(2-1)-'1.Inputs'!$D$44*(1+$G46)^(2-1)-('1.Inputs'!$D$20/'1.Inputs'!$D$27+'1.Inputs'!$D$23/'1.Inputs'!$D$28))))*'1.Inputs'!$D$53</f>
        <v>84025720.329120278</v>
      </c>
      <c r="AE46" s="36">
        <f ca="1">U46-AE$13-AE$14+MIN(AE$13,MAX(0,((('1.Inputs'!$D$37*12*IF(3=1,'1.Inputs'!$D$38,IF(3=2,'1.Inputs'!$D$39,$E46)))*$F46*(('1.Inputs'!$D$40)+(1-'1.Inputs'!$D$40)*(1+'1.Inputs'!$D$41))*(1+$G46)^(3-1))-(('1.Inputs'!$D$37*12*IF(3=1,'1.Inputs'!$D$38,IF(3=2,'1.Inputs'!$D$39,$E46)))/(1-'1.Inputs'!$D$42)*$D46*(1+$G46)^(3-1))-('1.Inputs'!$D$37*12*IF(3=1,'1.Inputs'!$D$38,IF(3=2,'1.Inputs'!$D$39,$E46)))*'1.Inputs'!$D$43*(1+$G46)^(3-1)-'1.Inputs'!$D$44*(1+$G46)^(3-1)-('1.Inputs'!$D$20/'1.Inputs'!$D$27+'1.Inputs'!$D$23/'1.Inputs'!$D$28))))*'1.Inputs'!$D$53</f>
        <v>176762981.4268539</v>
      </c>
      <c r="AF46" s="36">
        <f ca="1">V46-AF$13-AF$14+MIN(AF$13,MAX(0,((('1.Inputs'!$D$37*12*IF(4=1,'1.Inputs'!$D$38,IF(4=2,'1.Inputs'!$D$39,$E46)))*$F46*(('1.Inputs'!$D$40)+(1-'1.Inputs'!$D$40)*(1+'1.Inputs'!$D$41))*(1+$G46)^(4-1))-(('1.Inputs'!$D$37*12*IF(4=1,'1.Inputs'!$D$38,IF(4=2,'1.Inputs'!$D$39,$E46)))/(1-'1.Inputs'!$D$42)*$D46*(1+$G46)^(4-1))-('1.Inputs'!$D$37*12*IF(4=1,'1.Inputs'!$D$38,IF(4=2,'1.Inputs'!$D$39,$E46)))*'1.Inputs'!$D$43*(1+$G46)^(4-1)-'1.Inputs'!$D$44*(1+$G46)^(4-1)-('1.Inputs'!$D$20/'1.Inputs'!$D$27+'1.Inputs'!$D$23/'1.Inputs'!$D$28))))*'1.Inputs'!$D$53</f>
        <v>325796242.44094241</v>
      </c>
      <c r="AG46" s="36">
        <f ca="1">W46-AG$13-AG$14+MIN(AG$13,MAX(0,((('1.Inputs'!$D$37*12*IF(5=1,'1.Inputs'!$D$38,IF(5=2,'1.Inputs'!$D$39,$E46)))*$F46*(('1.Inputs'!$D$40)+(1-'1.Inputs'!$D$40)*(1+'1.Inputs'!$D$41))*(1+$G46)^(5-1))-(('1.Inputs'!$D$37*12*IF(5=1,'1.Inputs'!$D$38,IF(5=2,'1.Inputs'!$D$39,$E46)))/(1-'1.Inputs'!$D$42)*$D46*(1+$G46)^(5-1))-('1.Inputs'!$D$37*12*IF(5=1,'1.Inputs'!$D$38,IF(5=2,'1.Inputs'!$D$39,$E46)))*'1.Inputs'!$D$43*(1+$G46)^(5-1)-'1.Inputs'!$D$44*(1+$G46)^(5-1)-('1.Inputs'!$D$20/'1.Inputs'!$D$27+'1.Inputs'!$D$23/'1.Inputs'!$D$28))))*'1.Inputs'!$D$53</f>
        <v>368521803.3116827</v>
      </c>
      <c r="AH46" s="36">
        <f ca="1">X46-AH$13-AH$14+MIN(AH$13,MAX(0,((('1.Inputs'!$D$37*12*IF(6=1,'1.Inputs'!$D$38,IF(6=2,'1.Inputs'!$D$39,$E46)))*$F46*(('1.Inputs'!$D$40)+(1-'1.Inputs'!$D$40)*(1+'1.Inputs'!$D$41))*(1+$G46)^(6-1))-(('1.Inputs'!$D$37*12*IF(6=1,'1.Inputs'!$D$38,IF(6=2,'1.Inputs'!$D$39,$E46)))/(1-'1.Inputs'!$D$42)*$D46*(1+$G46)^(6-1))-('1.Inputs'!$D$37*12*IF(6=1,'1.Inputs'!$D$38,IF(6=2,'1.Inputs'!$D$39,$E46)))*'1.Inputs'!$D$43*(1+$G46)^(6-1)-'1.Inputs'!$D$44*(1+$G46)^(6-1)-('1.Inputs'!$D$20/'1.Inputs'!$D$27+'1.Inputs'!$D$23/'1.Inputs'!$D$28))))*'1.Inputs'!$D$53</f>
        <v>412168731.87093377</v>
      </c>
      <c r="AI46" s="36">
        <f ca="1">Y46-AI$13-AI$14+MIN(AI$13,MAX(0,((('1.Inputs'!$D$37*12*IF(7=1,'1.Inputs'!$D$38,IF(7=2,'1.Inputs'!$D$39,$E46)))*$F46*(('1.Inputs'!$D$40)+(1-'1.Inputs'!$D$40)*(1+'1.Inputs'!$D$41))*(1+$G46)^(7-1))-(('1.Inputs'!$D$37*12*IF(7=1,'1.Inputs'!$D$38,IF(7=2,'1.Inputs'!$D$39,$E46)))/(1-'1.Inputs'!$D$42)*$D46*(1+$G46)^(7-1))-('1.Inputs'!$D$37*12*IF(7=1,'1.Inputs'!$D$38,IF(7=2,'1.Inputs'!$D$39,$E46)))*'1.Inputs'!$D$43*(1+$G46)^(7-1)-'1.Inputs'!$D$44*(1+$G46)^(7-1)-('1.Inputs'!$D$20/'1.Inputs'!$D$27+'1.Inputs'!$D$23/'1.Inputs'!$D$28))))*'1.Inputs'!$D$53</f>
        <v>456773094.66025925</v>
      </c>
      <c r="AJ46" s="36">
        <f ca="1">Z46-AJ$13-AJ$14+MIN(AJ$13,MAX(0,((('1.Inputs'!$D$37*12*IF(8=1,'1.Inputs'!$D$38,IF(8=2,'1.Inputs'!$D$39,$E46)))*$F46*(('1.Inputs'!$D$40)+(1-'1.Inputs'!$D$40)*(1+'1.Inputs'!$D$41))*(1+$G46)^(8-1))-(('1.Inputs'!$D$37*12*IF(8=1,'1.Inputs'!$D$38,IF(8=2,'1.Inputs'!$D$39,$E46)))/(1-'1.Inputs'!$D$42)*$D46*(1+$G46)^(8-1))-('1.Inputs'!$D$37*12*IF(8=1,'1.Inputs'!$D$38,IF(8=2,'1.Inputs'!$D$39,$E46)))*'1.Inputs'!$D$43*(1+$G46)^(8-1)-'1.Inputs'!$D$44*(1+$G46)^(8-1)-('1.Inputs'!$D$20/'1.Inputs'!$D$27+'1.Inputs'!$D$23/'1.Inputs'!$D$28))))*'1.Inputs'!$D$53</f>
        <v>748372370.03046775</v>
      </c>
      <c r="AK46" s="36">
        <f ca="1">AA46-AK$13-AK$14+MIN(AK$13,MAX(0,((('1.Inputs'!$D$37*12*IF(9=1,'1.Inputs'!$D$38,IF(9=2,'1.Inputs'!$D$39,$E46)))*$F46*(('1.Inputs'!$D$40)+(1-'1.Inputs'!$D$40)*(1+'1.Inputs'!$D$41))*(1+$G46)^(9-1))-(('1.Inputs'!$D$37*12*IF(9=1,'1.Inputs'!$D$38,IF(9=2,'1.Inputs'!$D$39,$E46)))/(1-'1.Inputs'!$D$42)*$D46*(1+$G46)^(9-1))-('1.Inputs'!$D$37*12*IF(9=1,'1.Inputs'!$D$38,IF(9=2,'1.Inputs'!$D$39,$E46)))*'1.Inputs'!$D$43*(1+$G46)^(9-1)-'1.Inputs'!$D$44*(1+$G46)^(9-1)-('1.Inputs'!$D$20/'1.Inputs'!$D$27+'1.Inputs'!$D$23/'1.Inputs'!$D$28))))*'1.Inputs'!$D$53</f>
        <v>775817503.4062736</v>
      </c>
      <c r="AL46" s="36">
        <f ca="1">AB46-AL$13-AL$14+MIN(AL$13,MAX(0,((('1.Inputs'!$D$37*12*IF(10=1,'1.Inputs'!$D$38,IF(10=2,'1.Inputs'!$D$39,$E46)))*$F46*(('1.Inputs'!$D$40)+(1-'1.Inputs'!$D$40)*(1+'1.Inputs'!$D$41))*(1+$G46)^(10-1))-(('1.Inputs'!$D$37*12*IF(10=1,'1.Inputs'!$D$38,IF(10=2,'1.Inputs'!$D$39,$E46)))/(1-'1.Inputs'!$D$42)*$D46*(1+$G46)^(10-1))-('1.Inputs'!$D$37*12*IF(10=1,'1.Inputs'!$D$38,IF(10=2,'1.Inputs'!$D$39,$E46)))*'1.Inputs'!$D$43*(1+$G46)^(10-1)-'1.Inputs'!$D$44*(1+$G46)^(10-1)-('1.Inputs'!$D$20/'1.Inputs'!$D$27+'1.Inputs'!$D$23/'1.Inputs'!$D$28))))*'1.Inputs'!$D$53+'1.Inputs'!$D$35</f>
        <v>4072671254.9663248</v>
      </c>
      <c r="AM46" s="48">
        <f ca="1">R46+NPV('1.Inputs'!$D$55,S46:AB46)</f>
        <v>1068490040.6867042</v>
      </c>
      <c r="AN46" s="48">
        <f ca="1">-('1.Inputs'!$D$24*(1-'1.Inputs'!$D$31)+'1.Inputs'!$D$35)+NPV('1.Inputs'!$D$54,AC46:AL46)</f>
        <v>-259628699.41175604</v>
      </c>
      <c r="AO46" s="36">
        <f t="shared" ca="1" si="5"/>
        <v>-4.0146103386371088</v>
      </c>
      <c r="AP46" s="36">
        <f t="shared" ca="1" si="6"/>
        <v>1.3178429406170069</v>
      </c>
      <c r="AQ46" s="36">
        <f ca="1">'1.Inputs'!$D$35+MIN(SUM($AC46:AC46),SUM($AC46:AD46),SUM($AC46:AE46),SUM($AC46:AF46),SUM($AC46:AG46),SUM($AC46:AH46),SUM($AC46:AI46),SUM($AC46:AJ46),SUM($AC46:AK46),SUM($AC46:AL46))</f>
        <v>109808121.949471</v>
      </c>
      <c r="AR46" s="36">
        <f ca="1">IF(AP46&lt;'1.Inputs'!$D$57,1,0)</f>
        <v>0</v>
      </c>
      <c r="AS46" s="36">
        <f t="shared" ca="1" si="7"/>
        <v>0</v>
      </c>
      <c r="AV46" s="40" t="s">
        <v>399</v>
      </c>
      <c r="AX46" s="40">
        <f ca="1">SUM(AX32:AX45)</f>
        <v>500</v>
      </c>
    </row>
    <row r="47" spans="2:55" ht="15" customHeight="1" x14ac:dyDescent="0.25">
      <c r="B47" s="36">
        <v>32</v>
      </c>
      <c r="C47" s="36">
        <f t="shared" ca="1" si="0"/>
        <v>0.99722770802770611</v>
      </c>
      <c r="D47" s="36">
        <f t="shared" ca="1" si="1"/>
        <v>18422.278393767214</v>
      </c>
      <c r="E47" s="47">
        <f t="shared" ca="1" si="2"/>
        <v>0.9134659892582484</v>
      </c>
      <c r="F47" s="36">
        <f t="shared" ca="1" si="3"/>
        <v>29913.079650796266</v>
      </c>
      <c r="G47" s="36">
        <f t="shared" ca="1" si="4"/>
        <v>4.3199113083541643E-2</v>
      </c>
      <c r="H47" s="36">
        <f ca="1">((('1.Inputs'!$D$37*12*IF(1=1,'1.Inputs'!$D$38,IF(1=2,'1.Inputs'!$D$39,$E47)))*$F47*(('1.Inputs'!$D$40)+(1-'1.Inputs'!$D$40)*(1+'1.Inputs'!$D$41))*(1+$G47)^(1-1))*'1.Inputs'!$D$47+(('1.Inputs'!$D$37*12*IF(1=1,'1.Inputs'!$D$38,IF(1=2,'1.Inputs'!$D$39,$E47)))/(1-'1.Inputs'!$D$42)*$D47*(1+$G47)^(1-1))*('1.Inputs'!$D$48-'1.Inputs'!$D$49))/'1.Inputs'!$D$51</f>
        <v>791357873.88872886</v>
      </c>
      <c r="I47" s="36">
        <f ca="1">((('1.Inputs'!$D$37*12*IF(2=1,'1.Inputs'!$D$38,IF(2=2,'1.Inputs'!$D$39,$E47)))*$F47*(('1.Inputs'!$D$40)+(1-'1.Inputs'!$D$40)*(1+'1.Inputs'!$D$41))*(1+$G47)^(2-1))*'1.Inputs'!$D$47+(('1.Inputs'!$D$37*12*IF(2=1,'1.Inputs'!$D$38,IF(2=2,'1.Inputs'!$D$39,$E47)))/(1-'1.Inputs'!$D$42)*$D47*(1+$G47)^(2-1))*('1.Inputs'!$D$48-'1.Inputs'!$D$49))/'1.Inputs'!$D$51</f>
        <v>1155761365.0413592</v>
      </c>
      <c r="J47" s="36">
        <f ca="1">((('1.Inputs'!$D$37*12*IF(3=1,'1.Inputs'!$D$38,IF(3=2,'1.Inputs'!$D$39,$E47)))*$F47*(('1.Inputs'!$D$40)+(1-'1.Inputs'!$D$40)*(1+'1.Inputs'!$D$41))*(1+$G47)^(3-1))*'1.Inputs'!$D$47+(('1.Inputs'!$D$37*12*IF(3=1,'1.Inputs'!$D$38,IF(3=2,'1.Inputs'!$D$39,$E47)))/(1-'1.Inputs'!$D$42)*$D47*(1+$G47)^(3-1))*('1.Inputs'!$D$48-'1.Inputs'!$D$49))/'1.Inputs'!$D$51</f>
        <v>1573365865.8362217</v>
      </c>
      <c r="K47" s="36">
        <f ca="1">((('1.Inputs'!$D$37*12*IF(4=1,'1.Inputs'!$D$38,IF(4=2,'1.Inputs'!$D$39,$E47)))*$F47*(('1.Inputs'!$D$40)+(1-'1.Inputs'!$D$40)*(1+'1.Inputs'!$D$41))*(1+$G47)^(4-1))*'1.Inputs'!$D$47+(('1.Inputs'!$D$37*12*IF(4=1,'1.Inputs'!$D$38,IF(4=2,'1.Inputs'!$D$39,$E47)))/(1-'1.Inputs'!$D$42)*$D47*(1+$G47)^(4-1))*('1.Inputs'!$D$48-'1.Inputs'!$D$49))/'1.Inputs'!$D$51</f>
        <v>1641333875.7962654</v>
      </c>
      <c r="L47" s="36">
        <f ca="1">((('1.Inputs'!$D$37*12*IF(5=1,'1.Inputs'!$D$38,IF(5=2,'1.Inputs'!$D$39,$E47)))*$F47*(('1.Inputs'!$D$40)+(1-'1.Inputs'!$D$40)*(1+'1.Inputs'!$D$41))*(1+$G47)^(5-1))*'1.Inputs'!$D$47+(('1.Inputs'!$D$37*12*IF(5=1,'1.Inputs'!$D$38,IF(5=2,'1.Inputs'!$D$39,$E47)))/(1-'1.Inputs'!$D$42)*$D47*(1+$G47)^(5-1))*('1.Inputs'!$D$48-'1.Inputs'!$D$49))/'1.Inputs'!$D$51</f>
        <v>1712238043.504636</v>
      </c>
      <c r="M47" s="36">
        <f ca="1">((('1.Inputs'!$D$37*12*IF(6=1,'1.Inputs'!$D$38,IF(6=2,'1.Inputs'!$D$39,$E47)))*$F47*(('1.Inputs'!$D$40)+(1-'1.Inputs'!$D$40)*(1+'1.Inputs'!$D$41))*(1+$G47)^(6-1))*'1.Inputs'!$D$47+(('1.Inputs'!$D$37*12*IF(6=1,'1.Inputs'!$D$38,IF(6=2,'1.Inputs'!$D$39,$E47)))/(1-'1.Inputs'!$D$42)*$D47*(1+$G47)^(6-1))*('1.Inputs'!$D$48-'1.Inputs'!$D$49))/'1.Inputs'!$D$51</f>
        <v>1786205208.3719344</v>
      </c>
      <c r="N47" s="36">
        <f ca="1">((('1.Inputs'!$D$37*12*IF(7=1,'1.Inputs'!$D$38,IF(7=2,'1.Inputs'!$D$39,$E47)))*$F47*(('1.Inputs'!$D$40)+(1-'1.Inputs'!$D$40)*(1+'1.Inputs'!$D$41))*(1+$G47)^(7-1))*'1.Inputs'!$D$47+(('1.Inputs'!$D$37*12*IF(7=1,'1.Inputs'!$D$38,IF(7=2,'1.Inputs'!$D$39,$E47)))/(1-'1.Inputs'!$D$42)*$D47*(1+$G47)^(7-1))*('1.Inputs'!$D$48-'1.Inputs'!$D$49))/'1.Inputs'!$D$51</f>
        <v>1863367689.1588047</v>
      </c>
      <c r="O47" s="36">
        <f ca="1">((('1.Inputs'!$D$37*12*IF(8=1,'1.Inputs'!$D$38,IF(8=2,'1.Inputs'!$D$39,$E47)))*$F47*(('1.Inputs'!$D$40)+(1-'1.Inputs'!$D$40)*(1+'1.Inputs'!$D$41))*(1+$G47)^(8-1))*'1.Inputs'!$D$47+(('1.Inputs'!$D$37*12*IF(8=1,'1.Inputs'!$D$38,IF(8=2,'1.Inputs'!$D$39,$E47)))/(1-'1.Inputs'!$D$42)*$D47*(1+$G47)^(8-1))*('1.Inputs'!$D$48-'1.Inputs'!$D$49))/'1.Inputs'!$D$51</f>
        <v>1943863520.6789942</v>
      </c>
      <c r="P47" s="36">
        <f ca="1">((('1.Inputs'!$D$37*12*IF(9=1,'1.Inputs'!$D$38,IF(9=2,'1.Inputs'!$D$39,$E47)))*$F47*(('1.Inputs'!$D$40)+(1-'1.Inputs'!$D$40)*(1+'1.Inputs'!$D$41))*(1+$G47)^(9-1))*'1.Inputs'!$D$47+(('1.Inputs'!$D$37*12*IF(9=1,'1.Inputs'!$D$38,IF(9=2,'1.Inputs'!$D$39,$E47)))/(1-'1.Inputs'!$D$42)*$D47*(1+$G47)^(9-1))*('1.Inputs'!$D$48-'1.Inputs'!$D$49))/'1.Inputs'!$D$51</f>
        <v>2027836700.7277777</v>
      </c>
      <c r="Q47" s="36">
        <f ca="1">((('1.Inputs'!$D$37*12*IF(10=1,'1.Inputs'!$D$38,IF(10=2,'1.Inputs'!$D$39,$E47)))*$F47*(('1.Inputs'!$D$40)+(1-'1.Inputs'!$D$40)*(1+'1.Inputs'!$D$41))*(1+$G47)^(10-1))*'1.Inputs'!$D$47+(('1.Inputs'!$D$37*12*IF(10=1,'1.Inputs'!$D$38,IF(10=2,'1.Inputs'!$D$39,$E47)))/(1-'1.Inputs'!$D$42)*$D47*(1+$G47)^(10-1))*('1.Inputs'!$D$48-'1.Inputs'!$D$49))/'1.Inputs'!$D$51</f>
        <v>2115437447.6774733</v>
      </c>
      <c r="R47" s="36">
        <f>-'1.Inputs'!$D$24</f>
        <v>-2050000000</v>
      </c>
      <c r="S47" s="36">
        <f ca="1">((('1.Inputs'!$D$37*12*IF(1=1,'1.Inputs'!$D$38,IF(1=2,'1.Inputs'!$D$39,$E47)))*$F47*(('1.Inputs'!$D$40)+(1-'1.Inputs'!$D$40)*(1+'1.Inputs'!$D$41))*(1+$G47)^(1-1))-(('1.Inputs'!$D$37*12*IF(1=1,'1.Inputs'!$D$38,IF(1=2,'1.Inputs'!$D$39,$E47)))/(1-'1.Inputs'!$D$42)*$D47*(1+$G47)^(1-1))-('1.Inputs'!$D$37*12*IF(1=1,'1.Inputs'!$D$38,IF(1=2,'1.Inputs'!$D$39,$E47)))*'1.Inputs'!$D$43*(1+$G47)^(1-1)-'1.Inputs'!$D$44*(1+$G47)^(1-1)-('1.Inputs'!$D$20/'1.Inputs'!$D$27+'1.Inputs'!$D$23/'1.Inputs'!$D$28))-MAX(0,((('1.Inputs'!$D$37*12*IF(1=1,'1.Inputs'!$D$38,IF(1=2,'1.Inputs'!$D$39,$E47)))*$F47*(('1.Inputs'!$D$40)+(1-'1.Inputs'!$D$40)*(1+'1.Inputs'!$D$41))*(1+$G47)^(1-1))-(('1.Inputs'!$D$37*12*IF(1=1,'1.Inputs'!$D$38,IF(1=2,'1.Inputs'!$D$39,$E47)))/(1-'1.Inputs'!$D$42)*$D47*(1+$G47)^(1-1))-('1.Inputs'!$D$37*12*IF(1=1,'1.Inputs'!$D$38,IF(1=2,'1.Inputs'!$D$39,$E47)))*'1.Inputs'!$D$43*(1+$G47)^(1-1)-'1.Inputs'!$D$44*(1+$G47)^(1-1)-('1.Inputs'!$D$20/'1.Inputs'!$D$27+'1.Inputs'!$D$23/'1.Inputs'!$D$28)))*'1.Inputs'!$D$53+('1.Inputs'!$D$20/'1.Inputs'!$D$27+'1.Inputs'!$D$23/'1.Inputs'!$D$28)-H47</f>
        <v>-526865999.12793386</v>
      </c>
      <c r="T47" s="36">
        <f ca="1">((('1.Inputs'!$D$37*12*IF(2=1,'1.Inputs'!$D$38,IF(2=2,'1.Inputs'!$D$39,$E47)))*$F47*(('1.Inputs'!$D$40)+(1-'1.Inputs'!$D$40)*(1+'1.Inputs'!$D$41))*(1+$G47)^(2-1))-(('1.Inputs'!$D$37*12*IF(2=1,'1.Inputs'!$D$38,IF(2=2,'1.Inputs'!$D$39,$E47)))/(1-'1.Inputs'!$D$42)*$D47*(1+$G47)^(2-1))-('1.Inputs'!$D$37*12*IF(2=1,'1.Inputs'!$D$38,IF(2=2,'1.Inputs'!$D$39,$E47)))*'1.Inputs'!$D$43*(1+$G47)^(2-1)-'1.Inputs'!$D$44*(1+$G47)^(2-1)-('1.Inputs'!$D$20/'1.Inputs'!$D$27+'1.Inputs'!$D$23/'1.Inputs'!$D$28))-MAX(0,((('1.Inputs'!$D$37*12*IF(2=1,'1.Inputs'!$D$38,IF(2=2,'1.Inputs'!$D$39,$E47)))*$F47*(('1.Inputs'!$D$40)+(1-'1.Inputs'!$D$40)*(1+'1.Inputs'!$D$41))*(1+$G47)^(2-1))-(('1.Inputs'!$D$37*12*IF(2=1,'1.Inputs'!$D$38,IF(2=2,'1.Inputs'!$D$39,$E47)))/(1-'1.Inputs'!$D$42)*$D47*(1+$G47)^(2-1))-('1.Inputs'!$D$37*12*IF(2=1,'1.Inputs'!$D$38,IF(2=2,'1.Inputs'!$D$39,$E47)))*'1.Inputs'!$D$43*(1+$G47)^(2-1)-'1.Inputs'!$D$44*(1+$G47)^(2-1)-('1.Inputs'!$D$20/'1.Inputs'!$D$27+'1.Inputs'!$D$23/'1.Inputs'!$D$28)))*'1.Inputs'!$D$53+('1.Inputs'!$D$20/'1.Inputs'!$D$27+'1.Inputs'!$D$23/'1.Inputs'!$D$28)-(I47-H47)</f>
        <v>244232244.81401324</v>
      </c>
      <c r="U47" s="36">
        <f ca="1">((('1.Inputs'!$D$37*12*IF(3=1,'1.Inputs'!$D$38,IF(3=2,'1.Inputs'!$D$39,$E47)))*$F47*(('1.Inputs'!$D$40)+(1-'1.Inputs'!$D$40)*(1+'1.Inputs'!$D$41))*(1+$G47)^(3-1))-(('1.Inputs'!$D$37*12*IF(3=1,'1.Inputs'!$D$38,IF(3=2,'1.Inputs'!$D$39,$E47)))/(1-'1.Inputs'!$D$42)*$D47*(1+$G47)^(3-1))-('1.Inputs'!$D$37*12*IF(3=1,'1.Inputs'!$D$38,IF(3=2,'1.Inputs'!$D$39,$E47)))*'1.Inputs'!$D$43*(1+$G47)^(3-1)-'1.Inputs'!$D$44*(1+$G47)^(3-1)-('1.Inputs'!$D$20/'1.Inputs'!$D$27+'1.Inputs'!$D$23/'1.Inputs'!$D$28))-MAX(0,((('1.Inputs'!$D$37*12*IF(3=1,'1.Inputs'!$D$38,IF(3=2,'1.Inputs'!$D$39,$E47)))*$F47*(('1.Inputs'!$D$40)+(1-'1.Inputs'!$D$40)*(1+'1.Inputs'!$D$41))*(1+$G47)^(3-1))-(('1.Inputs'!$D$37*12*IF(3=1,'1.Inputs'!$D$38,IF(3=2,'1.Inputs'!$D$39,$E47)))/(1-'1.Inputs'!$D$42)*$D47*(1+$G47)^(3-1))-('1.Inputs'!$D$37*12*IF(3=1,'1.Inputs'!$D$38,IF(3=2,'1.Inputs'!$D$39,$E47)))*'1.Inputs'!$D$43*(1+$G47)^(3-1)-'1.Inputs'!$D$44*(1+$G47)^(3-1)-('1.Inputs'!$D$20/'1.Inputs'!$D$27+'1.Inputs'!$D$23/'1.Inputs'!$D$28)))*'1.Inputs'!$D$53+('1.Inputs'!$D$20/'1.Inputs'!$D$27+'1.Inputs'!$D$23/'1.Inputs'!$D$28)-(J47-I47)</f>
        <v>588016104.59123802</v>
      </c>
      <c r="V47" s="36">
        <f ca="1">((('1.Inputs'!$D$37*12*IF(4=1,'1.Inputs'!$D$38,IF(4=2,'1.Inputs'!$D$39,$E47)))*$F47*(('1.Inputs'!$D$40)+(1-'1.Inputs'!$D$40)*(1+'1.Inputs'!$D$41))*(1+$G47)^(4-1))-(('1.Inputs'!$D$37*12*IF(4=1,'1.Inputs'!$D$38,IF(4=2,'1.Inputs'!$D$39,$E47)))/(1-'1.Inputs'!$D$42)*$D47*(1+$G47)^(4-1))-('1.Inputs'!$D$37*12*IF(4=1,'1.Inputs'!$D$38,IF(4=2,'1.Inputs'!$D$39,$E47)))*'1.Inputs'!$D$43*(1+$G47)^(4-1)-'1.Inputs'!$D$44*(1+$G47)^(4-1)-('1.Inputs'!$D$20/'1.Inputs'!$D$27+'1.Inputs'!$D$23/'1.Inputs'!$D$28))-MAX(0,((('1.Inputs'!$D$37*12*IF(4=1,'1.Inputs'!$D$38,IF(4=2,'1.Inputs'!$D$39,$E47)))*$F47*(('1.Inputs'!$D$40)+(1-'1.Inputs'!$D$40)*(1+'1.Inputs'!$D$41))*(1+$G47)^(4-1))-(('1.Inputs'!$D$37*12*IF(4=1,'1.Inputs'!$D$38,IF(4=2,'1.Inputs'!$D$39,$E47)))/(1-'1.Inputs'!$D$42)*$D47*(1+$G47)^(4-1))-('1.Inputs'!$D$37*12*IF(4=1,'1.Inputs'!$D$38,IF(4=2,'1.Inputs'!$D$39,$E47)))*'1.Inputs'!$D$43*(1+$G47)^(4-1)-'1.Inputs'!$D$44*(1+$G47)^(4-1)-('1.Inputs'!$D$20/'1.Inputs'!$D$27+'1.Inputs'!$D$23/'1.Inputs'!$D$28)))*'1.Inputs'!$D$53+('1.Inputs'!$D$20/'1.Inputs'!$D$27+'1.Inputs'!$D$23/'1.Inputs'!$D$28)-(K47-J47)</f>
        <v>979053355.58407331</v>
      </c>
      <c r="W47" s="36">
        <f ca="1">((('1.Inputs'!$D$37*12*IF(5=1,'1.Inputs'!$D$38,IF(5=2,'1.Inputs'!$D$39,$E47)))*$F47*(('1.Inputs'!$D$40)+(1-'1.Inputs'!$D$40)*(1+'1.Inputs'!$D$41))*(1+$G47)^(5-1))-(('1.Inputs'!$D$37*12*IF(5=1,'1.Inputs'!$D$38,IF(5=2,'1.Inputs'!$D$39,$E47)))/(1-'1.Inputs'!$D$42)*$D47*(1+$G47)^(5-1))-('1.Inputs'!$D$37*12*IF(5=1,'1.Inputs'!$D$38,IF(5=2,'1.Inputs'!$D$39,$E47)))*'1.Inputs'!$D$43*(1+$G47)^(5-1)-'1.Inputs'!$D$44*(1+$G47)^(5-1)-('1.Inputs'!$D$20/'1.Inputs'!$D$27+'1.Inputs'!$D$23/'1.Inputs'!$D$28))-MAX(0,((('1.Inputs'!$D$37*12*IF(5=1,'1.Inputs'!$D$38,IF(5=2,'1.Inputs'!$D$39,$E47)))*$F47*(('1.Inputs'!$D$40)+(1-'1.Inputs'!$D$40)*(1+'1.Inputs'!$D$41))*(1+$G47)^(5-1))-(('1.Inputs'!$D$37*12*IF(5=1,'1.Inputs'!$D$38,IF(5=2,'1.Inputs'!$D$39,$E47)))/(1-'1.Inputs'!$D$42)*$D47*(1+$G47)^(5-1))-('1.Inputs'!$D$37*12*IF(5=1,'1.Inputs'!$D$38,IF(5=2,'1.Inputs'!$D$39,$E47)))*'1.Inputs'!$D$43*(1+$G47)^(5-1)-'1.Inputs'!$D$44*(1+$G47)^(5-1)-('1.Inputs'!$D$20/'1.Inputs'!$D$27+'1.Inputs'!$D$23/'1.Inputs'!$D$28)))*'1.Inputs'!$D$53+('1.Inputs'!$D$20/'1.Inputs'!$D$27+'1.Inputs'!$D$23/'1.Inputs'!$D$28)-(L47-K47)</f>
        <v>1019306434.113574</v>
      </c>
      <c r="X47" s="36">
        <f ca="1">((('1.Inputs'!$D$37*12*IF(6=1,'1.Inputs'!$D$38,IF(6=2,'1.Inputs'!$D$39,$E47)))*$F47*(('1.Inputs'!$D$40)+(1-'1.Inputs'!$D$40)*(1+'1.Inputs'!$D$41))*(1+$G47)^(6-1))-(('1.Inputs'!$D$37*12*IF(6=1,'1.Inputs'!$D$38,IF(6=2,'1.Inputs'!$D$39,$E47)))/(1-'1.Inputs'!$D$42)*$D47*(1+$G47)^(6-1))-('1.Inputs'!$D$37*12*IF(6=1,'1.Inputs'!$D$38,IF(6=2,'1.Inputs'!$D$39,$E47)))*'1.Inputs'!$D$43*(1+$G47)^(6-1)-'1.Inputs'!$D$44*(1+$G47)^(6-1)-('1.Inputs'!$D$20/'1.Inputs'!$D$27+'1.Inputs'!$D$23/'1.Inputs'!$D$28))-MAX(0,((('1.Inputs'!$D$37*12*IF(6=1,'1.Inputs'!$D$38,IF(6=2,'1.Inputs'!$D$39,$E47)))*$F47*(('1.Inputs'!$D$40)+(1-'1.Inputs'!$D$40)*(1+'1.Inputs'!$D$41))*(1+$G47)^(6-1))-(('1.Inputs'!$D$37*12*IF(6=1,'1.Inputs'!$D$38,IF(6=2,'1.Inputs'!$D$39,$E47)))/(1-'1.Inputs'!$D$42)*$D47*(1+$G47)^(6-1))-('1.Inputs'!$D$37*12*IF(6=1,'1.Inputs'!$D$38,IF(6=2,'1.Inputs'!$D$39,$E47)))*'1.Inputs'!$D$43*(1+$G47)^(6-1)-'1.Inputs'!$D$44*(1+$G47)^(6-1)-('1.Inputs'!$D$20/'1.Inputs'!$D$27+'1.Inputs'!$D$23/'1.Inputs'!$D$28)))*'1.Inputs'!$D$53+('1.Inputs'!$D$20/'1.Inputs'!$D$27+'1.Inputs'!$D$23/'1.Inputs'!$D$28)-(M47-L47)</f>
        <v>1061298409.9344306</v>
      </c>
      <c r="Y47" s="36">
        <f ca="1">((('1.Inputs'!$D$37*12*IF(7=1,'1.Inputs'!$D$38,IF(7=2,'1.Inputs'!$D$39,$E47)))*$F47*(('1.Inputs'!$D$40)+(1-'1.Inputs'!$D$40)*(1+'1.Inputs'!$D$41))*(1+$G47)^(7-1))-(('1.Inputs'!$D$37*12*IF(7=1,'1.Inputs'!$D$38,IF(7=2,'1.Inputs'!$D$39,$E47)))/(1-'1.Inputs'!$D$42)*$D47*(1+$G47)^(7-1))-('1.Inputs'!$D$37*12*IF(7=1,'1.Inputs'!$D$38,IF(7=2,'1.Inputs'!$D$39,$E47)))*'1.Inputs'!$D$43*(1+$G47)^(7-1)-'1.Inputs'!$D$44*(1+$G47)^(7-1)-('1.Inputs'!$D$20/'1.Inputs'!$D$27+'1.Inputs'!$D$23/'1.Inputs'!$D$28))-MAX(0,((('1.Inputs'!$D$37*12*IF(7=1,'1.Inputs'!$D$38,IF(7=2,'1.Inputs'!$D$39,$E47)))*$F47*(('1.Inputs'!$D$40)+(1-'1.Inputs'!$D$40)*(1+'1.Inputs'!$D$41))*(1+$G47)^(7-1))-(('1.Inputs'!$D$37*12*IF(7=1,'1.Inputs'!$D$38,IF(7=2,'1.Inputs'!$D$39,$E47)))/(1-'1.Inputs'!$D$42)*$D47*(1+$G47)^(7-1))-('1.Inputs'!$D$37*12*IF(7=1,'1.Inputs'!$D$38,IF(7=2,'1.Inputs'!$D$39,$E47)))*'1.Inputs'!$D$43*(1+$G47)^(7-1)-'1.Inputs'!$D$44*(1+$G47)^(7-1)-('1.Inputs'!$D$20/'1.Inputs'!$D$27+'1.Inputs'!$D$23/'1.Inputs'!$D$28)))*'1.Inputs'!$D$53+('1.Inputs'!$D$20/'1.Inputs'!$D$27+'1.Inputs'!$D$23/'1.Inputs'!$D$28)-(N47-M47)</f>
        <v>1105104401.8673732</v>
      </c>
      <c r="Z47" s="36">
        <f ca="1">((('1.Inputs'!$D$37*12*IF(8=1,'1.Inputs'!$D$38,IF(8=2,'1.Inputs'!$D$39,$E47)))*$F47*(('1.Inputs'!$D$40)+(1-'1.Inputs'!$D$40)*(1+'1.Inputs'!$D$41))*(1+$G47)^(8-1))-(('1.Inputs'!$D$37*12*IF(8=1,'1.Inputs'!$D$38,IF(8=2,'1.Inputs'!$D$39,$E47)))/(1-'1.Inputs'!$D$42)*$D47*(1+$G47)^(8-1))-('1.Inputs'!$D$37*12*IF(8=1,'1.Inputs'!$D$38,IF(8=2,'1.Inputs'!$D$39,$E47)))*'1.Inputs'!$D$43*(1+$G47)^(8-1)-'1.Inputs'!$D$44*(1+$G47)^(8-1)-('1.Inputs'!$D$20/'1.Inputs'!$D$27+'1.Inputs'!$D$23/'1.Inputs'!$D$28))-MAX(0,((('1.Inputs'!$D$37*12*IF(8=1,'1.Inputs'!$D$38,IF(8=2,'1.Inputs'!$D$39,$E47)))*$F47*(('1.Inputs'!$D$40)+(1-'1.Inputs'!$D$40)*(1+'1.Inputs'!$D$41))*(1+$G47)^(8-1))-(('1.Inputs'!$D$37*12*IF(8=1,'1.Inputs'!$D$38,IF(8=2,'1.Inputs'!$D$39,$E47)))/(1-'1.Inputs'!$D$42)*$D47*(1+$G47)^(8-1))-('1.Inputs'!$D$37*12*IF(8=1,'1.Inputs'!$D$38,IF(8=2,'1.Inputs'!$D$39,$E47)))*'1.Inputs'!$D$43*(1+$G47)^(8-1)-'1.Inputs'!$D$44*(1+$G47)^(8-1)-('1.Inputs'!$D$20/'1.Inputs'!$D$27+'1.Inputs'!$D$23/'1.Inputs'!$D$28)))*'1.Inputs'!$D$53+('1.Inputs'!$D$20/'1.Inputs'!$D$27+'1.Inputs'!$D$23/'1.Inputs'!$D$28)-(O47-N47)</f>
        <v>1150802773.7995644</v>
      </c>
      <c r="AA47" s="36">
        <f ca="1">((('1.Inputs'!$D$37*12*IF(9=1,'1.Inputs'!$D$38,IF(9=2,'1.Inputs'!$D$39,$E47)))*$F47*(('1.Inputs'!$D$40)+(1-'1.Inputs'!$D$40)*(1+'1.Inputs'!$D$41))*(1+$G47)^(9-1))-(('1.Inputs'!$D$37*12*IF(9=1,'1.Inputs'!$D$38,IF(9=2,'1.Inputs'!$D$39,$E47)))/(1-'1.Inputs'!$D$42)*$D47*(1+$G47)^(9-1))-('1.Inputs'!$D$37*12*IF(9=1,'1.Inputs'!$D$38,IF(9=2,'1.Inputs'!$D$39,$E47)))*'1.Inputs'!$D$43*(1+$G47)^(9-1)-'1.Inputs'!$D$44*(1+$G47)^(9-1)-('1.Inputs'!$D$20/'1.Inputs'!$D$27+'1.Inputs'!$D$23/'1.Inputs'!$D$28))-MAX(0,((('1.Inputs'!$D$37*12*IF(9=1,'1.Inputs'!$D$38,IF(9=2,'1.Inputs'!$D$39,$E47)))*$F47*(('1.Inputs'!$D$40)+(1-'1.Inputs'!$D$40)*(1+'1.Inputs'!$D$41))*(1+$G47)^(9-1))-(('1.Inputs'!$D$37*12*IF(9=1,'1.Inputs'!$D$38,IF(9=2,'1.Inputs'!$D$39,$E47)))/(1-'1.Inputs'!$D$42)*$D47*(1+$G47)^(9-1))-('1.Inputs'!$D$37*12*IF(9=1,'1.Inputs'!$D$38,IF(9=2,'1.Inputs'!$D$39,$E47)))*'1.Inputs'!$D$43*(1+$G47)^(9-1)-'1.Inputs'!$D$44*(1+$G47)^(9-1)-('1.Inputs'!$D$20/'1.Inputs'!$D$27+'1.Inputs'!$D$23/'1.Inputs'!$D$28)))*'1.Inputs'!$D$53+('1.Inputs'!$D$20/'1.Inputs'!$D$27+'1.Inputs'!$D$23/'1.Inputs'!$D$28)-(P47-O47)</f>
        <v>1198475274.8685882</v>
      </c>
      <c r="AB47" s="36">
        <f ca="1">((('1.Inputs'!$D$37*12*IF(10=1,'1.Inputs'!$D$38,IF(10=2,'1.Inputs'!$D$39,$E47)))*$F47*(('1.Inputs'!$D$40)+(1-'1.Inputs'!$D$40)*(1+'1.Inputs'!$D$41))*(1+$G47)^(10-1))-(('1.Inputs'!$D$37*12*IF(10=1,'1.Inputs'!$D$38,IF(10=2,'1.Inputs'!$D$39,$E47)))/(1-'1.Inputs'!$D$42)*$D47*(1+$G47)^(10-1))-('1.Inputs'!$D$37*12*IF(10=1,'1.Inputs'!$D$38,IF(10=2,'1.Inputs'!$D$39,$E47)))*'1.Inputs'!$D$43*(1+$G47)^(10-1)-'1.Inputs'!$D$44*(1+$G47)^(10-1)-('1.Inputs'!$D$20/'1.Inputs'!$D$27+'1.Inputs'!$D$23/'1.Inputs'!$D$28))-MAX(0,((('1.Inputs'!$D$37*12*IF(10=1,'1.Inputs'!$D$38,IF(10=2,'1.Inputs'!$D$39,$E47)))*$F47*(('1.Inputs'!$D$40)+(1-'1.Inputs'!$D$40)*(1+'1.Inputs'!$D$41))*(1+$G47)^(10-1))-(('1.Inputs'!$D$37*12*IF(10=1,'1.Inputs'!$D$38,IF(10=2,'1.Inputs'!$D$39,$E47)))/(1-'1.Inputs'!$D$42)*$D47*(1+$G47)^(10-1))-('1.Inputs'!$D$37*12*IF(10=1,'1.Inputs'!$D$38,IF(10=2,'1.Inputs'!$D$39,$E47)))*'1.Inputs'!$D$43*(1+$G47)^(10-1)-'1.Inputs'!$D$44*(1+$G47)^(10-1)-('1.Inputs'!$D$20/'1.Inputs'!$D$27+'1.Inputs'!$D$23/'1.Inputs'!$D$28)))*'1.Inputs'!$D$53+('1.Inputs'!$D$20/'1.Inputs'!$D$27+'1.Inputs'!$D$23/'1.Inputs'!$D$28)-(Q47-P47)+(('1.Inputs'!$D$20+'1.Inputs'!$D$23-('1.Inputs'!$D$20/'1.Inputs'!$D$27+'1.Inputs'!$D$23/'1.Inputs'!$D$28)*'1.Inputs'!$D$10)*'1.Inputs'!$D$60+'1.Inputs'!$D$19*'1.Inputs'!$D$59+Q47)</f>
        <v>4063644633.3797412</v>
      </c>
      <c r="AC47" s="36">
        <f ca="1">S47-AC$13-AC$14+MIN(AC$13,MAX(0,((('1.Inputs'!$D$37*12*IF(1=1,'1.Inputs'!$D$38,IF(1=2,'1.Inputs'!$D$39,$E47)))*$F47*(('1.Inputs'!$D$40)+(1-'1.Inputs'!$D$40)*(1+'1.Inputs'!$D$41))*(1+$G47)^(1-1))-(('1.Inputs'!$D$37*12*IF(1=1,'1.Inputs'!$D$38,IF(1=2,'1.Inputs'!$D$39,$E47)))/(1-'1.Inputs'!$D$42)*$D47*(1+$G47)^(1-1))-('1.Inputs'!$D$37*12*IF(1=1,'1.Inputs'!$D$38,IF(1=2,'1.Inputs'!$D$39,$E47)))*'1.Inputs'!$D$43*(1+$G47)^(1-1)-'1.Inputs'!$D$44*(1+$G47)^(1-1)-('1.Inputs'!$D$20/'1.Inputs'!$D$27+'1.Inputs'!$D$23/'1.Inputs'!$D$28))))*'1.Inputs'!$D$53</f>
        <v>-622805999.12793386</v>
      </c>
      <c r="AD47" s="36">
        <f ca="1">T47-AD$13-AD$14+MIN(AD$13,MAX(0,((('1.Inputs'!$D$37*12*IF(2=1,'1.Inputs'!$D$38,IF(2=2,'1.Inputs'!$D$39,$E47)))*$F47*(('1.Inputs'!$D$40)+(1-'1.Inputs'!$D$40)*(1+'1.Inputs'!$D$41))*(1+$G47)^(2-1))-(('1.Inputs'!$D$37*12*IF(2=1,'1.Inputs'!$D$38,IF(2=2,'1.Inputs'!$D$39,$E47)))/(1-'1.Inputs'!$D$42)*$D47*(1+$G47)^(2-1))-('1.Inputs'!$D$37*12*IF(2=1,'1.Inputs'!$D$38,IF(2=2,'1.Inputs'!$D$39,$E47)))*'1.Inputs'!$D$43*(1+$G47)^(2-1)-'1.Inputs'!$D$44*(1+$G47)^(2-1)-('1.Inputs'!$D$20/'1.Inputs'!$D$27+'1.Inputs'!$D$23/'1.Inputs'!$D$28))))*'1.Inputs'!$D$53</f>
        <v>148292244.81401324</v>
      </c>
      <c r="AE47" s="36">
        <f ca="1">U47-AE$13-AE$14+MIN(AE$13,MAX(0,((('1.Inputs'!$D$37*12*IF(3=1,'1.Inputs'!$D$38,IF(3=2,'1.Inputs'!$D$39,$E47)))*$F47*(('1.Inputs'!$D$40)+(1-'1.Inputs'!$D$40)*(1+'1.Inputs'!$D$41))*(1+$G47)^(3-1))-(('1.Inputs'!$D$37*12*IF(3=1,'1.Inputs'!$D$38,IF(3=2,'1.Inputs'!$D$39,$E47)))/(1-'1.Inputs'!$D$42)*$D47*(1+$G47)^(3-1))-('1.Inputs'!$D$37*12*IF(3=1,'1.Inputs'!$D$38,IF(3=2,'1.Inputs'!$D$39,$E47)))*'1.Inputs'!$D$43*(1+$G47)^(3-1)-'1.Inputs'!$D$44*(1+$G47)^(3-1)-('1.Inputs'!$D$20/'1.Inputs'!$D$27+'1.Inputs'!$D$23/'1.Inputs'!$D$28))))*'1.Inputs'!$D$53</f>
        <v>246076104.59123802</v>
      </c>
      <c r="AF47" s="36">
        <f ca="1">V47-AF$13-AF$14+MIN(AF$13,MAX(0,((('1.Inputs'!$D$37*12*IF(4=1,'1.Inputs'!$D$38,IF(4=2,'1.Inputs'!$D$39,$E47)))*$F47*(('1.Inputs'!$D$40)+(1-'1.Inputs'!$D$40)*(1+'1.Inputs'!$D$41))*(1+$G47)^(4-1))-(('1.Inputs'!$D$37*12*IF(4=1,'1.Inputs'!$D$38,IF(4=2,'1.Inputs'!$D$39,$E47)))/(1-'1.Inputs'!$D$42)*$D47*(1+$G47)^(4-1))-('1.Inputs'!$D$37*12*IF(4=1,'1.Inputs'!$D$38,IF(4=2,'1.Inputs'!$D$39,$E47)))*'1.Inputs'!$D$43*(1+$G47)^(4-1)-'1.Inputs'!$D$44*(1+$G47)^(4-1)-('1.Inputs'!$D$20/'1.Inputs'!$D$27+'1.Inputs'!$D$23/'1.Inputs'!$D$28))))*'1.Inputs'!$D$53</f>
        <v>656301355.58407331</v>
      </c>
      <c r="AG47" s="36">
        <f ca="1">W47-AG$13-AG$14+MIN(AG$13,MAX(0,((('1.Inputs'!$D$37*12*IF(5=1,'1.Inputs'!$D$38,IF(5=2,'1.Inputs'!$D$39,$E47)))*$F47*(('1.Inputs'!$D$40)+(1-'1.Inputs'!$D$40)*(1+'1.Inputs'!$D$41))*(1+$G47)^(5-1))-(('1.Inputs'!$D$37*12*IF(5=1,'1.Inputs'!$D$38,IF(5=2,'1.Inputs'!$D$39,$E47)))/(1-'1.Inputs'!$D$42)*$D47*(1+$G47)^(5-1))-('1.Inputs'!$D$37*12*IF(5=1,'1.Inputs'!$D$38,IF(5=2,'1.Inputs'!$D$39,$E47)))*'1.Inputs'!$D$43*(1+$G47)^(5-1)-'1.Inputs'!$D$44*(1+$G47)^(5-1)-('1.Inputs'!$D$20/'1.Inputs'!$D$27+'1.Inputs'!$D$23/'1.Inputs'!$D$28))))*'1.Inputs'!$D$53</f>
        <v>715742434.11357403</v>
      </c>
      <c r="AH47" s="36">
        <f ca="1">X47-AH$13-AH$14+MIN(AH$13,MAX(0,((('1.Inputs'!$D$37*12*IF(6=1,'1.Inputs'!$D$38,IF(6=2,'1.Inputs'!$D$39,$E47)))*$F47*(('1.Inputs'!$D$40)+(1-'1.Inputs'!$D$40)*(1+'1.Inputs'!$D$41))*(1+$G47)^(6-1))-(('1.Inputs'!$D$37*12*IF(6=1,'1.Inputs'!$D$38,IF(6=2,'1.Inputs'!$D$39,$E47)))/(1-'1.Inputs'!$D$42)*$D47*(1+$G47)^(6-1))-('1.Inputs'!$D$37*12*IF(6=1,'1.Inputs'!$D$38,IF(6=2,'1.Inputs'!$D$39,$E47)))*'1.Inputs'!$D$43*(1+$G47)^(6-1)-'1.Inputs'!$D$44*(1+$G47)^(6-1)-('1.Inputs'!$D$20/'1.Inputs'!$D$27+'1.Inputs'!$D$23/'1.Inputs'!$D$28))))*'1.Inputs'!$D$53</f>
        <v>776922409.9344306</v>
      </c>
      <c r="AI47" s="36">
        <f ca="1">Y47-AI$13-AI$14+MIN(AI$13,MAX(0,((('1.Inputs'!$D$37*12*IF(7=1,'1.Inputs'!$D$38,IF(7=2,'1.Inputs'!$D$39,$E47)))*$F47*(('1.Inputs'!$D$40)+(1-'1.Inputs'!$D$40)*(1+'1.Inputs'!$D$41))*(1+$G47)^(7-1))-(('1.Inputs'!$D$37*12*IF(7=1,'1.Inputs'!$D$38,IF(7=2,'1.Inputs'!$D$39,$E47)))/(1-'1.Inputs'!$D$42)*$D47*(1+$G47)^(7-1))-('1.Inputs'!$D$37*12*IF(7=1,'1.Inputs'!$D$38,IF(7=2,'1.Inputs'!$D$39,$E47)))*'1.Inputs'!$D$43*(1+$G47)^(7-1)-'1.Inputs'!$D$44*(1+$G47)^(7-1)-('1.Inputs'!$D$20/'1.Inputs'!$D$27+'1.Inputs'!$D$23/'1.Inputs'!$D$28))))*'1.Inputs'!$D$53</f>
        <v>839916401.86737323</v>
      </c>
      <c r="AJ47" s="36">
        <f ca="1">Z47-AJ$13-AJ$14+MIN(AJ$13,MAX(0,((('1.Inputs'!$D$37*12*IF(8=1,'1.Inputs'!$D$38,IF(8=2,'1.Inputs'!$D$39,$E47)))*$F47*(('1.Inputs'!$D$40)+(1-'1.Inputs'!$D$40)*(1+'1.Inputs'!$D$41))*(1+$G47)^(8-1))-(('1.Inputs'!$D$37*12*IF(8=1,'1.Inputs'!$D$38,IF(8=2,'1.Inputs'!$D$39,$E47)))/(1-'1.Inputs'!$D$42)*$D47*(1+$G47)^(8-1))-('1.Inputs'!$D$37*12*IF(8=1,'1.Inputs'!$D$38,IF(8=2,'1.Inputs'!$D$39,$E47)))*'1.Inputs'!$D$43*(1+$G47)^(8-1)-'1.Inputs'!$D$44*(1+$G47)^(8-1)-('1.Inputs'!$D$20/'1.Inputs'!$D$27+'1.Inputs'!$D$23/'1.Inputs'!$D$28))))*'1.Inputs'!$D$53</f>
        <v>1150802773.7995644</v>
      </c>
      <c r="AK47" s="36">
        <f ca="1">AA47-AK$13-AK$14+MIN(AK$13,MAX(0,((('1.Inputs'!$D$37*12*IF(9=1,'1.Inputs'!$D$38,IF(9=2,'1.Inputs'!$D$39,$E47)))*$F47*(('1.Inputs'!$D$40)+(1-'1.Inputs'!$D$40)*(1+'1.Inputs'!$D$41))*(1+$G47)^(9-1))-(('1.Inputs'!$D$37*12*IF(9=1,'1.Inputs'!$D$38,IF(9=2,'1.Inputs'!$D$39,$E47)))/(1-'1.Inputs'!$D$42)*$D47*(1+$G47)^(9-1))-('1.Inputs'!$D$37*12*IF(9=1,'1.Inputs'!$D$38,IF(9=2,'1.Inputs'!$D$39,$E47)))*'1.Inputs'!$D$43*(1+$G47)^(9-1)-'1.Inputs'!$D$44*(1+$G47)^(9-1)-('1.Inputs'!$D$20/'1.Inputs'!$D$27+'1.Inputs'!$D$23/'1.Inputs'!$D$28))))*'1.Inputs'!$D$53</f>
        <v>1198475274.8685882</v>
      </c>
      <c r="AL47" s="36">
        <f ca="1">AB47-AL$13-AL$14+MIN(AL$13,MAX(0,((('1.Inputs'!$D$37*12*IF(10=1,'1.Inputs'!$D$38,IF(10=2,'1.Inputs'!$D$39,$E47)))*$F47*(('1.Inputs'!$D$40)+(1-'1.Inputs'!$D$40)*(1+'1.Inputs'!$D$41))*(1+$G47)^(10-1))-(('1.Inputs'!$D$37*12*IF(10=1,'1.Inputs'!$D$38,IF(10=2,'1.Inputs'!$D$39,$E47)))/(1-'1.Inputs'!$D$42)*$D47*(1+$G47)^(10-1))-('1.Inputs'!$D$37*12*IF(10=1,'1.Inputs'!$D$38,IF(10=2,'1.Inputs'!$D$39,$E47)))*'1.Inputs'!$D$43*(1+$G47)^(10-1)-'1.Inputs'!$D$44*(1+$G47)^(10-1)-('1.Inputs'!$D$20/'1.Inputs'!$D$27+'1.Inputs'!$D$23/'1.Inputs'!$D$28))))*'1.Inputs'!$D$53+'1.Inputs'!$D$35</f>
        <v>4863644633.3797417</v>
      </c>
      <c r="AM47" s="48">
        <f ca="1">R47+NPV('1.Inputs'!$D$55,S47:AB47)</f>
        <v>2572920501.5439339</v>
      </c>
      <c r="AN47" s="48">
        <f ca="1">-('1.Inputs'!$D$24*(1-'1.Inputs'!$D$31)+'1.Inputs'!$D$35)+NPV('1.Inputs'!$D$54,AC47:AL47)</f>
        <v>816937554.72321129</v>
      </c>
      <c r="AO47" s="36">
        <f t="shared" ca="1" si="5"/>
        <v>-3.5695528396201479</v>
      </c>
      <c r="AP47" s="36">
        <f t="shared" ca="1" si="6"/>
        <v>1.4939433551606658</v>
      </c>
      <c r="AQ47" s="36">
        <f ca="1">'1.Inputs'!$D$35+MIN(SUM($AC47:AC47),SUM($AC47:AD47),SUM($AC47:AE47),SUM($AC47:AF47),SUM($AC47:AG47),SUM($AC47:AH47),SUM($AC47:AI47),SUM($AC47:AJ47),SUM($AC47:AK47),SUM($AC47:AL47))</f>
        <v>177194000.87206614</v>
      </c>
      <c r="AR47" s="36">
        <f ca="1">IF(AP47&lt;'1.Inputs'!$D$57,1,0)</f>
        <v>0</v>
      </c>
      <c r="AS47" s="36">
        <f t="shared" ca="1" si="7"/>
        <v>0</v>
      </c>
    </row>
    <row r="48" spans="2:55" ht="15" customHeight="1" x14ac:dyDescent="0.25">
      <c r="B48" s="36">
        <v>33</v>
      </c>
      <c r="C48" s="36">
        <f t="shared" ca="1" si="0"/>
        <v>0.73342695262990154</v>
      </c>
      <c r="D48" s="36">
        <f t="shared" ca="1" si="1"/>
        <v>14249.570011586267</v>
      </c>
      <c r="E48" s="47">
        <f t="shared" ca="1" si="2"/>
        <v>0.85592797077117411</v>
      </c>
      <c r="F48" s="36">
        <f t="shared" ca="1" si="3"/>
        <v>30814.815387459203</v>
      </c>
      <c r="G48" s="36">
        <f t="shared" ca="1" si="4"/>
        <v>3.2829870020938436E-2</v>
      </c>
      <c r="H48" s="36">
        <f ca="1">((('1.Inputs'!$D$37*12*IF(1=1,'1.Inputs'!$D$38,IF(1=2,'1.Inputs'!$D$39,$E48)))*$F48*(('1.Inputs'!$D$40)+(1-'1.Inputs'!$D$40)*(1+'1.Inputs'!$D$41))*(1+$G48)^(1-1))*'1.Inputs'!$D$47+(('1.Inputs'!$D$37*12*IF(1=1,'1.Inputs'!$D$38,IF(1=2,'1.Inputs'!$D$39,$E48)))/(1-'1.Inputs'!$D$42)*$D48*(1+$G48)^(1-1))*('1.Inputs'!$D$48-'1.Inputs'!$D$49))/'1.Inputs'!$D$51</f>
        <v>786383931.31719136</v>
      </c>
      <c r="I48" s="36">
        <f ca="1">((('1.Inputs'!$D$37*12*IF(2=1,'1.Inputs'!$D$38,IF(2=2,'1.Inputs'!$D$39,$E48)))*$F48*(('1.Inputs'!$D$40)+(1-'1.Inputs'!$D$40)*(1+'1.Inputs'!$D$41))*(1+$G48)^(2-1))*'1.Inputs'!$D$47+(('1.Inputs'!$D$37*12*IF(2=1,'1.Inputs'!$D$38,IF(2=2,'1.Inputs'!$D$39,$E48)))/(1-'1.Inputs'!$D$42)*$D48*(1+$G48)^(2-1))*('1.Inputs'!$D$48-'1.Inputs'!$D$49))/'1.Inputs'!$D$51</f>
        <v>1137081138.9964449</v>
      </c>
      <c r="J48" s="36">
        <f ca="1">((('1.Inputs'!$D$37*12*IF(3=1,'1.Inputs'!$D$38,IF(3=2,'1.Inputs'!$D$39,$E48)))*$F48*(('1.Inputs'!$D$40)+(1-'1.Inputs'!$D$40)*(1+'1.Inputs'!$D$41))*(1+$G48)^(3-1))*'1.Inputs'!$D$47+(('1.Inputs'!$D$37*12*IF(3=1,'1.Inputs'!$D$38,IF(3=2,'1.Inputs'!$D$39,$E48)))/(1-'1.Inputs'!$D$42)*$D48*(1+$G48)^(3-1))*('1.Inputs'!$D$48-'1.Inputs'!$D$49))/'1.Inputs'!$D$51</f>
        <v>1436016480.6986113</v>
      </c>
      <c r="K48" s="36">
        <f ca="1">((('1.Inputs'!$D$37*12*IF(4=1,'1.Inputs'!$D$38,IF(4=2,'1.Inputs'!$D$39,$E48)))*$F48*(('1.Inputs'!$D$40)+(1-'1.Inputs'!$D$40)*(1+'1.Inputs'!$D$41))*(1+$G48)^(4-1))*'1.Inputs'!$D$47+(('1.Inputs'!$D$37*12*IF(4=1,'1.Inputs'!$D$38,IF(4=2,'1.Inputs'!$D$39,$E48)))/(1-'1.Inputs'!$D$42)*$D48*(1+$G48)^(4-1))*('1.Inputs'!$D$48-'1.Inputs'!$D$49))/'1.Inputs'!$D$51</f>
        <v>1483160715.107872</v>
      </c>
      <c r="L48" s="36">
        <f ca="1">((('1.Inputs'!$D$37*12*IF(5=1,'1.Inputs'!$D$38,IF(5=2,'1.Inputs'!$D$39,$E48)))*$F48*(('1.Inputs'!$D$40)+(1-'1.Inputs'!$D$40)*(1+'1.Inputs'!$D$41))*(1+$G48)^(5-1))*'1.Inputs'!$D$47+(('1.Inputs'!$D$37*12*IF(5=1,'1.Inputs'!$D$38,IF(5=2,'1.Inputs'!$D$39,$E48)))/(1-'1.Inputs'!$D$42)*$D48*(1+$G48)^(5-1))*('1.Inputs'!$D$48-'1.Inputs'!$D$49))/'1.Inputs'!$D$51</f>
        <v>1531852688.605026</v>
      </c>
      <c r="M48" s="36">
        <f ca="1">((('1.Inputs'!$D$37*12*IF(6=1,'1.Inputs'!$D$38,IF(6=2,'1.Inputs'!$D$39,$E48)))*$F48*(('1.Inputs'!$D$40)+(1-'1.Inputs'!$D$40)*(1+'1.Inputs'!$D$41))*(1+$G48)^(6-1))*'1.Inputs'!$D$47+(('1.Inputs'!$D$37*12*IF(6=1,'1.Inputs'!$D$38,IF(6=2,'1.Inputs'!$D$39,$E48)))/(1-'1.Inputs'!$D$42)*$D48*(1+$G48)^(6-1))*('1.Inputs'!$D$48-'1.Inputs'!$D$49))/'1.Inputs'!$D$51</f>
        <v>1582143213.263154</v>
      </c>
      <c r="N48" s="36">
        <f ca="1">((('1.Inputs'!$D$37*12*IF(7=1,'1.Inputs'!$D$38,IF(7=2,'1.Inputs'!$D$39,$E48)))*$F48*(('1.Inputs'!$D$40)+(1-'1.Inputs'!$D$40)*(1+'1.Inputs'!$D$41))*(1+$G48)^(7-1))*'1.Inputs'!$D$47+(('1.Inputs'!$D$37*12*IF(7=1,'1.Inputs'!$D$38,IF(7=2,'1.Inputs'!$D$39,$E48)))/(1-'1.Inputs'!$D$42)*$D48*(1+$G48)^(7-1))*('1.Inputs'!$D$48-'1.Inputs'!$D$49))/'1.Inputs'!$D$51</f>
        <v>1634084769.3090932</v>
      </c>
      <c r="O48" s="36">
        <f ca="1">((('1.Inputs'!$D$37*12*IF(8=1,'1.Inputs'!$D$38,IF(8=2,'1.Inputs'!$D$39,$E48)))*$F48*(('1.Inputs'!$D$40)+(1-'1.Inputs'!$D$40)*(1+'1.Inputs'!$D$41))*(1+$G48)^(8-1))*'1.Inputs'!$D$47+(('1.Inputs'!$D$37*12*IF(8=1,'1.Inputs'!$D$38,IF(8=2,'1.Inputs'!$D$39,$E48)))/(1-'1.Inputs'!$D$42)*$D48*(1+$G48)^(8-1))*('1.Inputs'!$D$48-'1.Inputs'!$D$49))/'1.Inputs'!$D$51</f>
        <v>1687731559.8887057</v>
      </c>
      <c r="P48" s="36">
        <f ca="1">((('1.Inputs'!$D$37*12*IF(9=1,'1.Inputs'!$D$38,IF(9=2,'1.Inputs'!$D$39,$E48)))*$F48*(('1.Inputs'!$D$40)+(1-'1.Inputs'!$D$40)*(1+'1.Inputs'!$D$41))*(1+$G48)^(9-1))*'1.Inputs'!$D$47+(('1.Inputs'!$D$37*12*IF(9=1,'1.Inputs'!$D$38,IF(9=2,'1.Inputs'!$D$39,$E48)))/(1-'1.Inputs'!$D$42)*$D48*(1+$G48)^(9-1))*('1.Inputs'!$D$48-'1.Inputs'!$D$49))/'1.Inputs'!$D$51</f>
        <v>1743139567.6300876</v>
      </c>
      <c r="Q48" s="36">
        <f ca="1">((('1.Inputs'!$D$37*12*IF(10=1,'1.Inputs'!$D$38,IF(10=2,'1.Inputs'!$D$39,$E48)))*$F48*(('1.Inputs'!$D$40)+(1-'1.Inputs'!$D$40)*(1+'1.Inputs'!$D$41))*(1+$G48)^(10-1))*'1.Inputs'!$D$47+(('1.Inputs'!$D$37*12*IF(10=1,'1.Inputs'!$D$38,IF(10=2,'1.Inputs'!$D$39,$E48)))/(1-'1.Inputs'!$D$42)*$D48*(1+$G48)^(10-1))*('1.Inputs'!$D$48-'1.Inputs'!$D$49))/'1.Inputs'!$D$51</f>
        <v>1800366613.0637383</v>
      </c>
      <c r="R48" s="36">
        <f>-'1.Inputs'!$D$24</f>
        <v>-2050000000</v>
      </c>
      <c r="S48" s="36">
        <f ca="1">((('1.Inputs'!$D$37*12*IF(1=1,'1.Inputs'!$D$38,IF(1=2,'1.Inputs'!$D$39,$E48)))*$F48*(('1.Inputs'!$D$40)+(1-'1.Inputs'!$D$40)*(1+'1.Inputs'!$D$41))*(1+$G48)^(1-1))-(('1.Inputs'!$D$37*12*IF(1=1,'1.Inputs'!$D$38,IF(1=2,'1.Inputs'!$D$39,$E48)))/(1-'1.Inputs'!$D$42)*$D48*(1+$G48)^(1-1))-('1.Inputs'!$D$37*12*IF(1=1,'1.Inputs'!$D$38,IF(1=2,'1.Inputs'!$D$39,$E48)))*'1.Inputs'!$D$43*(1+$G48)^(1-1)-'1.Inputs'!$D$44*(1+$G48)^(1-1)-('1.Inputs'!$D$20/'1.Inputs'!$D$27+'1.Inputs'!$D$23/'1.Inputs'!$D$28))-MAX(0,((('1.Inputs'!$D$37*12*IF(1=1,'1.Inputs'!$D$38,IF(1=2,'1.Inputs'!$D$39,$E48)))*$F48*(('1.Inputs'!$D$40)+(1-'1.Inputs'!$D$40)*(1+'1.Inputs'!$D$41))*(1+$G48)^(1-1))-(('1.Inputs'!$D$37*12*IF(1=1,'1.Inputs'!$D$38,IF(1=2,'1.Inputs'!$D$39,$E48)))/(1-'1.Inputs'!$D$42)*$D48*(1+$G48)^(1-1))-('1.Inputs'!$D$37*12*IF(1=1,'1.Inputs'!$D$38,IF(1=2,'1.Inputs'!$D$39,$E48)))*'1.Inputs'!$D$43*(1+$G48)^(1-1)-'1.Inputs'!$D$44*(1+$G48)^(1-1)-('1.Inputs'!$D$20/'1.Inputs'!$D$27+'1.Inputs'!$D$23/'1.Inputs'!$D$28)))*'1.Inputs'!$D$53+('1.Inputs'!$D$20/'1.Inputs'!$D$27+'1.Inputs'!$D$23/'1.Inputs'!$D$28)-H48</f>
        <v>-45145228.606560707</v>
      </c>
      <c r="T48" s="36">
        <f ca="1">((('1.Inputs'!$D$37*12*IF(2=1,'1.Inputs'!$D$38,IF(2=2,'1.Inputs'!$D$39,$E48)))*$F48*(('1.Inputs'!$D$40)+(1-'1.Inputs'!$D$40)*(1+'1.Inputs'!$D$41))*(1+$G48)^(2-1))-(('1.Inputs'!$D$37*12*IF(2=1,'1.Inputs'!$D$38,IF(2=2,'1.Inputs'!$D$39,$E48)))/(1-'1.Inputs'!$D$42)*$D48*(1+$G48)^(2-1))-('1.Inputs'!$D$37*12*IF(2=1,'1.Inputs'!$D$38,IF(2=2,'1.Inputs'!$D$39,$E48)))*'1.Inputs'!$D$43*(1+$G48)^(2-1)-'1.Inputs'!$D$44*(1+$G48)^(2-1)-('1.Inputs'!$D$20/'1.Inputs'!$D$27+'1.Inputs'!$D$23/'1.Inputs'!$D$28))-MAX(0,((('1.Inputs'!$D$37*12*IF(2=1,'1.Inputs'!$D$38,IF(2=2,'1.Inputs'!$D$39,$E48)))*$F48*(('1.Inputs'!$D$40)+(1-'1.Inputs'!$D$40)*(1+'1.Inputs'!$D$41))*(1+$G48)^(2-1))-(('1.Inputs'!$D$37*12*IF(2=1,'1.Inputs'!$D$38,IF(2=2,'1.Inputs'!$D$39,$E48)))/(1-'1.Inputs'!$D$42)*$D48*(1+$G48)^(2-1))-('1.Inputs'!$D$37*12*IF(2=1,'1.Inputs'!$D$38,IF(2=2,'1.Inputs'!$D$39,$E48)))*'1.Inputs'!$D$43*(1+$G48)^(2-1)-'1.Inputs'!$D$44*(1+$G48)^(2-1)-('1.Inputs'!$D$20/'1.Inputs'!$D$27+'1.Inputs'!$D$23/'1.Inputs'!$D$28)))*'1.Inputs'!$D$53+('1.Inputs'!$D$20/'1.Inputs'!$D$27+'1.Inputs'!$D$23/'1.Inputs'!$D$28)-(I48-H48)</f>
        <v>941716148.16891432</v>
      </c>
      <c r="U48" s="36">
        <f ca="1">((('1.Inputs'!$D$37*12*IF(3=1,'1.Inputs'!$D$38,IF(3=2,'1.Inputs'!$D$39,$E48)))*$F48*(('1.Inputs'!$D$40)+(1-'1.Inputs'!$D$40)*(1+'1.Inputs'!$D$41))*(1+$G48)^(3-1))-(('1.Inputs'!$D$37*12*IF(3=1,'1.Inputs'!$D$38,IF(3=2,'1.Inputs'!$D$39,$E48)))/(1-'1.Inputs'!$D$42)*$D48*(1+$G48)^(3-1))-('1.Inputs'!$D$37*12*IF(3=1,'1.Inputs'!$D$38,IF(3=2,'1.Inputs'!$D$39,$E48)))*'1.Inputs'!$D$43*(1+$G48)^(3-1)-'1.Inputs'!$D$44*(1+$G48)^(3-1)-('1.Inputs'!$D$20/'1.Inputs'!$D$27+'1.Inputs'!$D$23/'1.Inputs'!$D$28))-MAX(0,((('1.Inputs'!$D$37*12*IF(3=1,'1.Inputs'!$D$38,IF(3=2,'1.Inputs'!$D$39,$E48)))*$F48*(('1.Inputs'!$D$40)+(1-'1.Inputs'!$D$40)*(1+'1.Inputs'!$D$41))*(1+$G48)^(3-1))-(('1.Inputs'!$D$37*12*IF(3=1,'1.Inputs'!$D$38,IF(3=2,'1.Inputs'!$D$39,$E48)))/(1-'1.Inputs'!$D$42)*$D48*(1+$G48)^(3-1))-('1.Inputs'!$D$37*12*IF(3=1,'1.Inputs'!$D$38,IF(3=2,'1.Inputs'!$D$39,$E48)))*'1.Inputs'!$D$43*(1+$G48)^(3-1)-'1.Inputs'!$D$44*(1+$G48)^(3-1)-('1.Inputs'!$D$20/'1.Inputs'!$D$27+'1.Inputs'!$D$23/'1.Inputs'!$D$28)))*'1.Inputs'!$D$53+('1.Inputs'!$D$20/'1.Inputs'!$D$27+'1.Inputs'!$D$23/'1.Inputs'!$D$28)-(J48-I48)</f>
        <v>1459835741.8358529</v>
      </c>
      <c r="V48" s="36">
        <f ca="1">((('1.Inputs'!$D$37*12*IF(4=1,'1.Inputs'!$D$38,IF(4=2,'1.Inputs'!$D$39,$E48)))*$F48*(('1.Inputs'!$D$40)+(1-'1.Inputs'!$D$40)*(1+'1.Inputs'!$D$41))*(1+$G48)^(4-1))-(('1.Inputs'!$D$37*12*IF(4=1,'1.Inputs'!$D$38,IF(4=2,'1.Inputs'!$D$39,$E48)))/(1-'1.Inputs'!$D$42)*$D48*(1+$G48)^(4-1))-('1.Inputs'!$D$37*12*IF(4=1,'1.Inputs'!$D$38,IF(4=2,'1.Inputs'!$D$39,$E48)))*'1.Inputs'!$D$43*(1+$G48)^(4-1)-'1.Inputs'!$D$44*(1+$G48)^(4-1)-('1.Inputs'!$D$20/'1.Inputs'!$D$27+'1.Inputs'!$D$23/'1.Inputs'!$D$28))-MAX(0,((('1.Inputs'!$D$37*12*IF(4=1,'1.Inputs'!$D$38,IF(4=2,'1.Inputs'!$D$39,$E48)))*$F48*(('1.Inputs'!$D$40)+(1-'1.Inputs'!$D$40)*(1+'1.Inputs'!$D$41))*(1+$G48)^(4-1))-(('1.Inputs'!$D$37*12*IF(4=1,'1.Inputs'!$D$38,IF(4=2,'1.Inputs'!$D$39,$E48)))/(1-'1.Inputs'!$D$42)*$D48*(1+$G48)^(4-1))-('1.Inputs'!$D$37*12*IF(4=1,'1.Inputs'!$D$38,IF(4=2,'1.Inputs'!$D$39,$E48)))*'1.Inputs'!$D$43*(1+$G48)^(4-1)-'1.Inputs'!$D$44*(1+$G48)^(4-1)-('1.Inputs'!$D$20/'1.Inputs'!$D$27+'1.Inputs'!$D$23/'1.Inputs'!$D$28)))*'1.Inputs'!$D$53+('1.Inputs'!$D$20/'1.Inputs'!$D$27+'1.Inputs'!$D$23/'1.Inputs'!$D$28)-(K48-J48)</f>
        <v>1767815863.8394079</v>
      </c>
      <c r="W48" s="36">
        <f ca="1">((('1.Inputs'!$D$37*12*IF(5=1,'1.Inputs'!$D$38,IF(5=2,'1.Inputs'!$D$39,$E48)))*$F48*(('1.Inputs'!$D$40)+(1-'1.Inputs'!$D$40)*(1+'1.Inputs'!$D$41))*(1+$G48)^(5-1))-(('1.Inputs'!$D$37*12*IF(5=1,'1.Inputs'!$D$38,IF(5=2,'1.Inputs'!$D$39,$E48)))/(1-'1.Inputs'!$D$42)*$D48*(1+$G48)^(5-1))-('1.Inputs'!$D$37*12*IF(5=1,'1.Inputs'!$D$38,IF(5=2,'1.Inputs'!$D$39,$E48)))*'1.Inputs'!$D$43*(1+$G48)^(5-1)-'1.Inputs'!$D$44*(1+$G48)^(5-1)-('1.Inputs'!$D$20/'1.Inputs'!$D$27+'1.Inputs'!$D$23/'1.Inputs'!$D$28))-MAX(0,((('1.Inputs'!$D$37*12*IF(5=1,'1.Inputs'!$D$38,IF(5=2,'1.Inputs'!$D$39,$E48)))*$F48*(('1.Inputs'!$D$40)+(1-'1.Inputs'!$D$40)*(1+'1.Inputs'!$D$41))*(1+$G48)^(5-1))-(('1.Inputs'!$D$37*12*IF(5=1,'1.Inputs'!$D$38,IF(5=2,'1.Inputs'!$D$39,$E48)))/(1-'1.Inputs'!$D$42)*$D48*(1+$G48)^(5-1))-('1.Inputs'!$D$37*12*IF(5=1,'1.Inputs'!$D$38,IF(5=2,'1.Inputs'!$D$39,$E48)))*'1.Inputs'!$D$43*(1+$G48)^(5-1)-'1.Inputs'!$D$44*(1+$G48)^(5-1)-('1.Inputs'!$D$20/'1.Inputs'!$D$27+'1.Inputs'!$D$23/'1.Inputs'!$D$28)))*'1.Inputs'!$D$53+('1.Inputs'!$D$20/'1.Inputs'!$D$27+'1.Inputs'!$D$23/'1.Inputs'!$D$28)-(L48-K48)</f>
        <v>1824301817.5117185</v>
      </c>
      <c r="X48" s="36">
        <f ca="1">((('1.Inputs'!$D$37*12*IF(6=1,'1.Inputs'!$D$38,IF(6=2,'1.Inputs'!$D$39,$E48)))*$F48*(('1.Inputs'!$D$40)+(1-'1.Inputs'!$D$40)*(1+'1.Inputs'!$D$41))*(1+$G48)^(6-1))-(('1.Inputs'!$D$37*12*IF(6=1,'1.Inputs'!$D$38,IF(6=2,'1.Inputs'!$D$39,$E48)))/(1-'1.Inputs'!$D$42)*$D48*(1+$G48)^(6-1))-('1.Inputs'!$D$37*12*IF(6=1,'1.Inputs'!$D$38,IF(6=2,'1.Inputs'!$D$39,$E48)))*'1.Inputs'!$D$43*(1+$G48)^(6-1)-'1.Inputs'!$D$44*(1+$G48)^(6-1)-('1.Inputs'!$D$20/'1.Inputs'!$D$27+'1.Inputs'!$D$23/'1.Inputs'!$D$28))-MAX(0,((('1.Inputs'!$D$37*12*IF(6=1,'1.Inputs'!$D$38,IF(6=2,'1.Inputs'!$D$39,$E48)))*$F48*(('1.Inputs'!$D$40)+(1-'1.Inputs'!$D$40)*(1+'1.Inputs'!$D$41))*(1+$G48)^(6-1))-(('1.Inputs'!$D$37*12*IF(6=1,'1.Inputs'!$D$38,IF(6=2,'1.Inputs'!$D$39,$E48)))/(1-'1.Inputs'!$D$42)*$D48*(1+$G48)^(6-1))-('1.Inputs'!$D$37*12*IF(6=1,'1.Inputs'!$D$38,IF(6=2,'1.Inputs'!$D$39,$E48)))*'1.Inputs'!$D$43*(1+$G48)^(6-1)-'1.Inputs'!$D$44*(1+$G48)^(6-1)-('1.Inputs'!$D$20/'1.Inputs'!$D$27+'1.Inputs'!$D$23/'1.Inputs'!$D$28)))*'1.Inputs'!$D$53+('1.Inputs'!$D$20/'1.Inputs'!$D$27+'1.Inputs'!$D$23/'1.Inputs'!$D$28)-(M48-L48)</f>
        <v>1882642197.7011018</v>
      </c>
      <c r="Y48" s="36">
        <f ca="1">((('1.Inputs'!$D$37*12*IF(7=1,'1.Inputs'!$D$38,IF(7=2,'1.Inputs'!$D$39,$E48)))*$F48*(('1.Inputs'!$D$40)+(1-'1.Inputs'!$D$40)*(1+'1.Inputs'!$D$41))*(1+$G48)^(7-1))-(('1.Inputs'!$D$37*12*IF(7=1,'1.Inputs'!$D$38,IF(7=2,'1.Inputs'!$D$39,$E48)))/(1-'1.Inputs'!$D$42)*$D48*(1+$G48)^(7-1))-('1.Inputs'!$D$37*12*IF(7=1,'1.Inputs'!$D$38,IF(7=2,'1.Inputs'!$D$39,$E48)))*'1.Inputs'!$D$43*(1+$G48)^(7-1)-'1.Inputs'!$D$44*(1+$G48)^(7-1)-('1.Inputs'!$D$20/'1.Inputs'!$D$27+'1.Inputs'!$D$23/'1.Inputs'!$D$28))-MAX(0,((('1.Inputs'!$D$37*12*IF(7=1,'1.Inputs'!$D$38,IF(7=2,'1.Inputs'!$D$39,$E48)))*$F48*(('1.Inputs'!$D$40)+(1-'1.Inputs'!$D$40)*(1+'1.Inputs'!$D$41))*(1+$G48)^(7-1))-(('1.Inputs'!$D$37*12*IF(7=1,'1.Inputs'!$D$38,IF(7=2,'1.Inputs'!$D$39,$E48)))/(1-'1.Inputs'!$D$42)*$D48*(1+$G48)^(7-1))-('1.Inputs'!$D$37*12*IF(7=1,'1.Inputs'!$D$38,IF(7=2,'1.Inputs'!$D$39,$E48)))*'1.Inputs'!$D$43*(1+$G48)^(7-1)-'1.Inputs'!$D$44*(1+$G48)^(7-1)-('1.Inputs'!$D$20/'1.Inputs'!$D$27+'1.Inputs'!$D$23/'1.Inputs'!$D$28)))*'1.Inputs'!$D$53+('1.Inputs'!$D$20/'1.Inputs'!$D$27+'1.Inputs'!$D$23/'1.Inputs'!$D$28)-(N48-M48)</f>
        <v>1942897884.9890726</v>
      </c>
      <c r="Z48" s="36">
        <f ca="1">((('1.Inputs'!$D$37*12*IF(8=1,'1.Inputs'!$D$38,IF(8=2,'1.Inputs'!$D$39,$E48)))*$F48*(('1.Inputs'!$D$40)+(1-'1.Inputs'!$D$40)*(1+'1.Inputs'!$D$41))*(1+$G48)^(8-1))-(('1.Inputs'!$D$37*12*IF(8=1,'1.Inputs'!$D$38,IF(8=2,'1.Inputs'!$D$39,$E48)))/(1-'1.Inputs'!$D$42)*$D48*(1+$G48)^(8-1))-('1.Inputs'!$D$37*12*IF(8=1,'1.Inputs'!$D$38,IF(8=2,'1.Inputs'!$D$39,$E48)))*'1.Inputs'!$D$43*(1+$G48)^(8-1)-'1.Inputs'!$D$44*(1+$G48)^(8-1)-('1.Inputs'!$D$20/'1.Inputs'!$D$27+'1.Inputs'!$D$23/'1.Inputs'!$D$28))-MAX(0,((('1.Inputs'!$D$37*12*IF(8=1,'1.Inputs'!$D$38,IF(8=2,'1.Inputs'!$D$39,$E48)))*$F48*(('1.Inputs'!$D$40)+(1-'1.Inputs'!$D$40)*(1+'1.Inputs'!$D$41))*(1+$G48)^(8-1))-(('1.Inputs'!$D$37*12*IF(8=1,'1.Inputs'!$D$38,IF(8=2,'1.Inputs'!$D$39,$E48)))/(1-'1.Inputs'!$D$42)*$D48*(1+$G48)^(8-1))-('1.Inputs'!$D$37*12*IF(8=1,'1.Inputs'!$D$38,IF(8=2,'1.Inputs'!$D$39,$E48)))*'1.Inputs'!$D$43*(1+$G48)^(8-1)-'1.Inputs'!$D$44*(1+$G48)^(8-1)-('1.Inputs'!$D$20/'1.Inputs'!$D$27+'1.Inputs'!$D$23/'1.Inputs'!$D$28)))*'1.Inputs'!$D$53+('1.Inputs'!$D$20/'1.Inputs'!$D$27+'1.Inputs'!$D$23/'1.Inputs'!$D$28)-(O48-N48)</f>
        <v>2005131758.6587312</v>
      </c>
      <c r="AA48" s="36">
        <f ca="1">((('1.Inputs'!$D$37*12*IF(9=1,'1.Inputs'!$D$38,IF(9=2,'1.Inputs'!$D$39,$E48)))*$F48*(('1.Inputs'!$D$40)+(1-'1.Inputs'!$D$40)*(1+'1.Inputs'!$D$41))*(1+$G48)^(9-1))-(('1.Inputs'!$D$37*12*IF(9=1,'1.Inputs'!$D$38,IF(9=2,'1.Inputs'!$D$39,$E48)))/(1-'1.Inputs'!$D$42)*$D48*(1+$G48)^(9-1))-('1.Inputs'!$D$37*12*IF(9=1,'1.Inputs'!$D$38,IF(9=2,'1.Inputs'!$D$39,$E48)))*'1.Inputs'!$D$43*(1+$G48)^(9-1)-'1.Inputs'!$D$44*(1+$G48)^(9-1)-('1.Inputs'!$D$20/'1.Inputs'!$D$27+'1.Inputs'!$D$23/'1.Inputs'!$D$28))-MAX(0,((('1.Inputs'!$D$37*12*IF(9=1,'1.Inputs'!$D$38,IF(9=2,'1.Inputs'!$D$39,$E48)))*$F48*(('1.Inputs'!$D$40)+(1-'1.Inputs'!$D$40)*(1+'1.Inputs'!$D$41))*(1+$G48)^(9-1))-(('1.Inputs'!$D$37*12*IF(9=1,'1.Inputs'!$D$38,IF(9=2,'1.Inputs'!$D$39,$E48)))/(1-'1.Inputs'!$D$42)*$D48*(1+$G48)^(9-1))-('1.Inputs'!$D$37*12*IF(9=1,'1.Inputs'!$D$38,IF(9=2,'1.Inputs'!$D$39,$E48)))*'1.Inputs'!$D$43*(1+$G48)^(9-1)-'1.Inputs'!$D$44*(1+$G48)^(9-1)-('1.Inputs'!$D$20/'1.Inputs'!$D$27+'1.Inputs'!$D$23/'1.Inputs'!$D$28)))*'1.Inputs'!$D$53+('1.Inputs'!$D$20/'1.Inputs'!$D$27+'1.Inputs'!$D$23/'1.Inputs'!$D$28)-(P48-O48)</f>
        <v>2069408762.3118634</v>
      </c>
      <c r="AB48" s="36">
        <f ca="1">((('1.Inputs'!$D$37*12*IF(10=1,'1.Inputs'!$D$38,IF(10=2,'1.Inputs'!$D$39,$E48)))*$F48*(('1.Inputs'!$D$40)+(1-'1.Inputs'!$D$40)*(1+'1.Inputs'!$D$41))*(1+$G48)^(10-1))-(('1.Inputs'!$D$37*12*IF(10=1,'1.Inputs'!$D$38,IF(10=2,'1.Inputs'!$D$39,$E48)))/(1-'1.Inputs'!$D$42)*$D48*(1+$G48)^(10-1))-('1.Inputs'!$D$37*12*IF(10=1,'1.Inputs'!$D$38,IF(10=2,'1.Inputs'!$D$39,$E48)))*'1.Inputs'!$D$43*(1+$G48)^(10-1)-'1.Inputs'!$D$44*(1+$G48)^(10-1)-('1.Inputs'!$D$20/'1.Inputs'!$D$27+'1.Inputs'!$D$23/'1.Inputs'!$D$28))-MAX(0,((('1.Inputs'!$D$37*12*IF(10=1,'1.Inputs'!$D$38,IF(10=2,'1.Inputs'!$D$39,$E48)))*$F48*(('1.Inputs'!$D$40)+(1-'1.Inputs'!$D$40)*(1+'1.Inputs'!$D$41))*(1+$G48)^(10-1))-(('1.Inputs'!$D$37*12*IF(10=1,'1.Inputs'!$D$38,IF(10=2,'1.Inputs'!$D$39,$E48)))/(1-'1.Inputs'!$D$42)*$D48*(1+$G48)^(10-1))-('1.Inputs'!$D$37*12*IF(10=1,'1.Inputs'!$D$38,IF(10=2,'1.Inputs'!$D$39,$E48)))*'1.Inputs'!$D$43*(1+$G48)^(10-1)-'1.Inputs'!$D$44*(1+$G48)^(10-1)-('1.Inputs'!$D$20/'1.Inputs'!$D$27+'1.Inputs'!$D$23/'1.Inputs'!$D$28)))*'1.Inputs'!$D$53+('1.Inputs'!$D$20/'1.Inputs'!$D$27+'1.Inputs'!$D$23/'1.Inputs'!$D$28)-(Q48-P48)+(('1.Inputs'!$D$20+'1.Inputs'!$D$23-('1.Inputs'!$D$20/'1.Inputs'!$D$27+'1.Inputs'!$D$23/'1.Inputs'!$D$28)*'1.Inputs'!$D$10)*'1.Inputs'!$D$60+'1.Inputs'!$D$19*'1.Inputs'!$D$59+Q48)</f>
        <v>4636162584.7040024</v>
      </c>
      <c r="AC48" s="36">
        <f ca="1">S48-AC$13-AC$14+MIN(AC$13,MAX(0,((('1.Inputs'!$D$37*12*IF(1=1,'1.Inputs'!$D$38,IF(1=2,'1.Inputs'!$D$39,$E48)))*$F48*(('1.Inputs'!$D$40)+(1-'1.Inputs'!$D$40)*(1+'1.Inputs'!$D$41))*(1+$G48)^(1-1))-(('1.Inputs'!$D$37*12*IF(1=1,'1.Inputs'!$D$38,IF(1=2,'1.Inputs'!$D$39,$E48)))/(1-'1.Inputs'!$D$42)*$D48*(1+$G48)^(1-1))-('1.Inputs'!$D$37*12*IF(1=1,'1.Inputs'!$D$38,IF(1=2,'1.Inputs'!$D$39,$E48)))*'1.Inputs'!$D$43*(1+$G48)^(1-1)-'1.Inputs'!$D$44*(1+$G48)^(1-1)-('1.Inputs'!$D$20/'1.Inputs'!$D$27+'1.Inputs'!$D$23/'1.Inputs'!$D$28))))*'1.Inputs'!$D$53</f>
        <v>-141085228.60656071</v>
      </c>
      <c r="AD48" s="36">
        <f ca="1">T48-AD$13-AD$14+MIN(AD$13,MAX(0,((('1.Inputs'!$D$37*12*IF(2=1,'1.Inputs'!$D$38,IF(2=2,'1.Inputs'!$D$39,$E48)))*$F48*(('1.Inputs'!$D$40)+(1-'1.Inputs'!$D$40)*(1+'1.Inputs'!$D$41))*(1+$G48)^(2-1))-(('1.Inputs'!$D$37*12*IF(2=1,'1.Inputs'!$D$38,IF(2=2,'1.Inputs'!$D$39,$E48)))/(1-'1.Inputs'!$D$42)*$D48*(1+$G48)^(2-1))-('1.Inputs'!$D$37*12*IF(2=1,'1.Inputs'!$D$38,IF(2=2,'1.Inputs'!$D$39,$E48)))*'1.Inputs'!$D$43*(1+$G48)^(2-1)-'1.Inputs'!$D$44*(1+$G48)^(2-1)-('1.Inputs'!$D$20/'1.Inputs'!$D$27+'1.Inputs'!$D$23/'1.Inputs'!$D$28))))*'1.Inputs'!$D$53</f>
        <v>845776148.16891432</v>
      </c>
      <c r="AE48" s="36">
        <f ca="1">U48-AE$13-AE$14+MIN(AE$13,MAX(0,((('1.Inputs'!$D$37*12*IF(3=1,'1.Inputs'!$D$38,IF(3=2,'1.Inputs'!$D$39,$E48)))*$F48*(('1.Inputs'!$D$40)+(1-'1.Inputs'!$D$40)*(1+'1.Inputs'!$D$41))*(1+$G48)^(3-1))-(('1.Inputs'!$D$37*12*IF(3=1,'1.Inputs'!$D$38,IF(3=2,'1.Inputs'!$D$39,$E48)))/(1-'1.Inputs'!$D$42)*$D48*(1+$G48)^(3-1))-('1.Inputs'!$D$37*12*IF(3=1,'1.Inputs'!$D$38,IF(3=2,'1.Inputs'!$D$39,$E48)))*'1.Inputs'!$D$43*(1+$G48)^(3-1)-'1.Inputs'!$D$44*(1+$G48)^(3-1)-('1.Inputs'!$D$20/'1.Inputs'!$D$27+'1.Inputs'!$D$23/'1.Inputs'!$D$28))))*'1.Inputs'!$D$53</f>
        <v>1117895741.8358529</v>
      </c>
      <c r="AF48" s="36">
        <f ca="1">V48-AF$13-AF$14+MIN(AF$13,MAX(0,((('1.Inputs'!$D$37*12*IF(4=1,'1.Inputs'!$D$38,IF(4=2,'1.Inputs'!$D$39,$E48)))*$F48*(('1.Inputs'!$D$40)+(1-'1.Inputs'!$D$40)*(1+'1.Inputs'!$D$41))*(1+$G48)^(4-1))-(('1.Inputs'!$D$37*12*IF(4=1,'1.Inputs'!$D$38,IF(4=2,'1.Inputs'!$D$39,$E48)))/(1-'1.Inputs'!$D$42)*$D48*(1+$G48)^(4-1))-('1.Inputs'!$D$37*12*IF(4=1,'1.Inputs'!$D$38,IF(4=2,'1.Inputs'!$D$39,$E48)))*'1.Inputs'!$D$43*(1+$G48)^(4-1)-'1.Inputs'!$D$44*(1+$G48)^(4-1)-('1.Inputs'!$D$20/'1.Inputs'!$D$27+'1.Inputs'!$D$23/'1.Inputs'!$D$28))))*'1.Inputs'!$D$53</f>
        <v>1445063863.8394079</v>
      </c>
      <c r="AG48" s="36">
        <f ca="1">W48-AG$13-AG$14+MIN(AG$13,MAX(0,((('1.Inputs'!$D$37*12*IF(5=1,'1.Inputs'!$D$38,IF(5=2,'1.Inputs'!$D$39,$E48)))*$F48*(('1.Inputs'!$D$40)+(1-'1.Inputs'!$D$40)*(1+'1.Inputs'!$D$41))*(1+$G48)^(5-1))-(('1.Inputs'!$D$37*12*IF(5=1,'1.Inputs'!$D$38,IF(5=2,'1.Inputs'!$D$39,$E48)))/(1-'1.Inputs'!$D$42)*$D48*(1+$G48)^(5-1))-('1.Inputs'!$D$37*12*IF(5=1,'1.Inputs'!$D$38,IF(5=2,'1.Inputs'!$D$39,$E48)))*'1.Inputs'!$D$43*(1+$G48)^(5-1)-'1.Inputs'!$D$44*(1+$G48)^(5-1)-('1.Inputs'!$D$20/'1.Inputs'!$D$27+'1.Inputs'!$D$23/'1.Inputs'!$D$28))))*'1.Inputs'!$D$53</f>
        <v>1520737817.5117185</v>
      </c>
      <c r="AH48" s="36">
        <f ca="1">X48-AH$13-AH$14+MIN(AH$13,MAX(0,((('1.Inputs'!$D$37*12*IF(6=1,'1.Inputs'!$D$38,IF(6=2,'1.Inputs'!$D$39,$E48)))*$F48*(('1.Inputs'!$D$40)+(1-'1.Inputs'!$D$40)*(1+'1.Inputs'!$D$41))*(1+$G48)^(6-1))-(('1.Inputs'!$D$37*12*IF(6=1,'1.Inputs'!$D$38,IF(6=2,'1.Inputs'!$D$39,$E48)))/(1-'1.Inputs'!$D$42)*$D48*(1+$G48)^(6-1))-('1.Inputs'!$D$37*12*IF(6=1,'1.Inputs'!$D$38,IF(6=2,'1.Inputs'!$D$39,$E48)))*'1.Inputs'!$D$43*(1+$G48)^(6-1)-'1.Inputs'!$D$44*(1+$G48)^(6-1)-('1.Inputs'!$D$20/'1.Inputs'!$D$27+'1.Inputs'!$D$23/'1.Inputs'!$D$28))))*'1.Inputs'!$D$53</f>
        <v>1598266197.7011018</v>
      </c>
      <c r="AI48" s="36">
        <f ca="1">Y48-AI$13-AI$14+MIN(AI$13,MAX(0,((('1.Inputs'!$D$37*12*IF(7=1,'1.Inputs'!$D$38,IF(7=2,'1.Inputs'!$D$39,$E48)))*$F48*(('1.Inputs'!$D$40)+(1-'1.Inputs'!$D$40)*(1+'1.Inputs'!$D$41))*(1+$G48)^(7-1))-(('1.Inputs'!$D$37*12*IF(7=1,'1.Inputs'!$D$38,IF(7=2,'1.Inputs'!$D$39,$E48)))/(1-'1.Inputs'!$D$42)*$D48*(1+$G48)^(7-1))-('1.Inputs'!$D$37*12*IF(7=1,'1.Inputs'!$D$38,IF(7=2,'1.Inputs'!$D$39,$E48)))*'1.Inputs'!$D$43*(1+$G48)^(7-1)-'1.Inputs'!$D$44*(1+$G48)^(7-1)-('1.Inputs'!$D$20/'1.Inputs'!$D$27+'1.Inputs'!$D$23/'1.Inputs'!$D$28))))*'1.Inputs'!$D$53</f>
        <v>1677709884.9890726</v>
      </c>
      <c r="AJ48" s="36">
        <f ca="1">Z48-AJ$13-AJ$14+MIN(AJ$13,MAX(0,((('1.Inputs'!$D$37*12*IF(8=1,'1.Inputs'!$D$38,IF(8=2,'1.Inputs'!$D$39,$E48)))*$F48*(('1.Inputs'!$D$40)+(1-'1.Inputs'!$D$40)*(1+'1.Inputs'!$D$41))*(1+$G48)^(8-1))-(('1.Inputs'!$D$37*12*IF(8=1,'1.Inputs'!$D$38,IF(8=2,'1.Inputs'!$D$39,$E48)))/(1-'1.Inputs'!$D$42)*$D48*(1+$G48)^(8-1))-('1.Inputs'!$D$37*12*IF(8=1,'1.Inputs'!$D$38,IF(8=2,'1.Inputs'!$D$39,$E48)))*'1.Inputs'!$D$43*(1+$G48)^(8-1)-'1.Inputs'!$D$44*(1+$G48)^(8-1)-('1.Inputs'!$D$20/'1.Inputs'!$D$27+'1.Inputs'!$D$23/'1.Inputs'!$D$28))))*'1.Inputs'!$D$53</f>
        <v>2005131758.6587312</v>
      </c>
      <c r="AK48" s="36">
        <f ca="1">AA48-AK$13-AK$14+MIN(AK$13,MAX(0,((('1.Inputs'!$D$37*12*IF(9=1,'1.Inputs'!$D$38,IF(9=2,'1.Inputs'!$D$39,$E48)))*$F48*(('1.Inputs'!$D$40)+(1-'1.Inputs'!$D$40)*(1+'1.Inputs'!$D$41))*(1+$G48)^(9-1))-(('1.Inputs'!$D$37*12*IF(9=1,'1.Inputs'!$D$38,IF(9=2,'1.Inputs'!$D$39,$E48)))/(1-'1.Inputs'!$D$42)*$D48*(1+$G48)^(9-1))-('1.Inputs'!$D$37*12*IF(9=1,'1.Inputs'!$D$38,IF(9=2,'1.Inputs'!$D$39,$E48)))*'1.Inputs'!$D$43*(1+$G48)^(9-1)-'1.Inputs'!$D$44*(1+$G48)^(9-1)-('1.Inputs'!$D$20/'1.Inputs'!$D$27+'1.Inputs'!$D$23/'1.Inputs'!$D$28))))*'1.Inputs'!$D$53</f>
        <v>2069408762.3118634</v>
      </c>
      <c r="AL48" s="36">
        <f ca="1">AB48-AL$13-AL$14+MIN(AL$13,MAX(0,((('1.Inputs'!$D$37*12*IF(10=1,'1.Inputs'!$D$38,IF(10=2,'1.Inputs'!$D$39,$E48)))*$F48*(('1.Inputs'!$D$40)+(1-'1.Inputs'!$D$40)*(1+'1.Inputs'!$D$41))*(1+$G48)^(10-1))-(('1.Inputs'!$D$37*12*IF(10=1,'1.Inputs'!$D$38,IF(10=2,'1.Inputs'!$D$39,$E48)))/(1-'1.Inputs'!$D$42)*$D48*(1+$G48)^(10-1))-('1.Inputs'!$D$37*12*IF(10=1,'1.Inputs'!$D$38,IF(10=2,'1.Inputs'!$D$39,$E48)))*'1.Inputs'!$D$43*(1+$G48)^(10-1)-'1.Inputs'!$D$44*(1+$G48)^(10-1)-('1.Inputs'!$D$20/'1.Inputs'!$D$27+'1.Inputs'!$D$23/'1.Inputs'!$D$28))))*'1.Inputs'!$D$53+'1.Inputs'!$D$35</f>
        <v>5436162584.7040024</v>
      </c>
      <c r="AM48" s="48">
        <f ca="1">R48+NPV('1.Inputs'!$D$55,S48:AB48)</f>
        <v>6798002183.8450947</v>
      </c>
      <c r="AN48" s="48">
        <f ca="1">-('1.Inputs'!$D$24*(1-'1.Inputs'!$D$31)+'1.Inputs'!$D$35)+NPV('1.Inputs'!$D$54,AC48:AL48)</f>
        <v>4115704934.0473614</v>
      </c>
      <c r="AO48" s="36">
        <f t="shared" ca="1" si="5"/>
        <v>-0.30586198242927309</v>
      </c>
      <c r="AP48" s="36">
        <f t="shared" ca="1" si="6"/>
        <v>3.7089322709244228</v>
      </c>
      <c r="AQ48" s="36">
        <f ca="1">'1.Inputs'!$D$35+MIN(SUM($AC48:AC48),SUM($AC48:AD48),SUM($AC48:AE48),SUM($AC48:AF48),SUM($AC48:AG48),SUM($AC48:AH48),SUM($AC48:AI48),SUM($AC48:AJ48),SUM($AC48:AK48),SUM($AC48:AL48))</f>
        <v>658914771.39343929</v>
      </c>
      <c r="AR48" s="36">
        <f ca="1">IF(AP48&lt;'1.Inputs'!$D$57,1,0)</f>
        <v>0</v>
      </c>
      <c r="AS48" s="36">
        <f t="shared" ca="1" si="7"/>
        <v>0</v>
      </c>
      <c r="AV48" s="39" t="s">
        <v>400</v>
      </c>
      <c r="AW48" s="2"/>
      <c r="AX48" s="2"/>
      <c r="AY48" s="2"/>
      <c r="AZ48" s="2"/>
      <c r="BA48" s="2"/>
      <c r="BB48" s="2"/>
      <c r="BC48" s="2"/>
    </row>
    <row r="49" spans="2:55" ht="15" customHeight="1" x14ac:dyDescent="0.25">
      <c r="B49" s="36">
        <v>34</v>
      </c>
      <c r="C49" s="36">
        <f t="shared" ca="1" si="0"/>
        <v>0.580707794632917</v>
      </c>
      <c r="D49" s="36">
        <f t="shared" ca="1" si="1"/>
        <v>17260.551532284207</v>
      </c>
      <c r="E49" s="47">
        <f t="shared" ca="1" si="2"/>
        <v>0.83843177822626658</v>
      </c>
      <c r="F49" s="36">
        <f t="shared" ca="1" si="3"/>
        <v>30741.40042104742</v>
      </c>
      <c r="G49" s="36">
        <f t="shared" ca="1" si="4"/>
        <v>5.3368094826124854E-2</v>
      </c>
      <c r="H49" s="36">
        <f ca="1">((('1.Inputs'!$D$37*12*IF(1=1,'1.Inputs'!$D$38,IF(1=2,'1.Inputs'!$D$39,$E49)))*$F49*(('1.Inputs'!$D$40)+(1-'1.Inputs'!$D$40)*(1+'1.Inputs'!$D$41))*(1+$G49)^(1-1))*'1.Inputs'!$D$47+(('1.Inputs'!$D$37*12*IF(1=1,'1.Inputs'!$D$38,IF(1=2,'1.Inputs'!$D$39,$E49)))/(1-'1.Inputs'!$D$42)*$D49*(1+$G49)^(1-1))*('1.Inputs'!$D$48-'1.Inputs'!$D$49))/'1.Inputs'!$D$51</f>
        <v>803077054.99853384</v>
      </c>
      <c r="I49" s="36">
        <f ca="1">((('1.Inputs'!$D$37*12*IF(2=1,'1.Inputs'!$D$38,IF(2=2,'1.Inputs'!$D$39,$E49)))*$F49*(('1.Inputs'!$D$40)+(1-'1.Inputs'!$D$40)*(1+'1.Inputs'!$D$41))*(1+$G49)^(2-1))*'1.Inputs'!$D$47+(('1.Inputs'!$D$37*12*IF(2=1,'1.Inputs'!$D$38,IF(2=2,'1.Inputs'!$D$39,$E49)))/(1-'1.Inputs'!$D$42)*$D49*(1+$G49)^(2-1))*('1.Inputs'!$D$48-'1.Inputs'!$D$49))/'1.Inputs'!$D$51</f>
        <v>1184310046.3913326</v>
      </c>
      <c r="J49" s="36">
        <f ca="1">((('1.Inputs'!$D$37*12*IF(3=1,'1.Inputs'!$D$38,IF(3=2,'1.Inputs'!$D$39,$E49)))*$F49*(('1.Inputs'!$D$40)+(1-'1.Inputs'!$D$40)*(1+'1.Inputs'!$D$41))*(1+$G49)^(3-1))*'1.Inputs'!$D$47+(('1.Inputs'!$D$37*12*IF(3=1,'1.Inputs'!$D$38,IF(3=2,'1.Inputs'!$D$39,$E49)))/(1-'1.Inputs'!$D$42)*$D49*(1+$G49)^(3-1))*('1.Inputs'!$D$48-'1.Inputs'!$D$49))/'1.Inputs'!$D$51</f>
        <v>1494222473.1691287</v>
      </c>
      <c r="K49" s="36">
        <f ca="1">((('1.Inputs'!$D$37*12*IF(4=1,'1.Inputs'!$D$38,IF(4=2,'1.Inputs'!$D$39,$E49)))*$F49*(('1.Inputs'!$D$40)+(1-'1.Inputs'!$D$40)*(1+'1.Inputs'!$D$41))*(1+$G49)^(4-1))*'1.Inputs'!$D$47+(('1.Inputs'!$D$37*12*IF(4=1,'1.Inputs'!$D$38,IF(4=2,'1.Inputs'!$D$39,$E49)))/(1-'1.Inputs'!$D$42)*$D49*(1+$G49)^(4-1))*('1.Inputs'!$D$48-'1.Inputs'!$D$49))/'1.Inputs'!$D$51</f>
        <v>1573966279.8085458</v>
      </c>
      <c r="L49" s="36">
        <f ca="1">((('1.Inputs'!$D$37*12*IF(5=1,'1.Inputs'!$D$38,IF(5=2,'1.Inputs'!$D$39,$E49)))*$F49*(('1.Inputs'!$D$40)+(1-'1.Inputs'!$D$40)*(1+'1.Inputs'!$D$41))*(1+$G49)^(5-1))*'1.Inputs'!$D$47+(('1.Inputs'!$D$37*12*IF(5=1,'1.Inputs'!$D$38,IF(5=2,'1.Inputs'!$D$39,$E49)))/(1-'1.Inputs'!$D$42)*$D49*(1+$G49)^(5-1))*('1.Inputs'!$D$48-'1.Inputs'!$D$49))/'1.Inputs'!$D$51</f>
        <v>1657965861.482491</v>
      </c>
      <c r="M49" s="36">
        <f ca="1">((('1.Inputs'!$D$37*12*IF(6=1,'1.Inputs'!$D$38,IF(6=2,'1.Inputs'!$D$39,$E49)))*$F49*(('1.Inputs'!$D$40)+(1-'1.Inputs'!$D$40)*(1+'1.Inputs'!$D$41))*(1+$G49)^(6-1))*'1.Inputs'!$D$47+(('1.Inputs'!$D$37*12*IF(6=1,'1.Inputs'!$D$38,IF(6=2,'1.Inputs'!$D$39,$E49)))/(1-'1.Inputs'!$D$42)*$D49*(1+$G49)^(6-1))*('1.Inputs'!$D$48-'1.Inputs'!$D$49))/'1.Inputs'!$D$51</f>
        <v>1746448340.796566</v>
      </c>
      <c r="N49" s="36">
        <f ca="1">((('1.Inputs'!$D$37*12*IF(7=1,'1.Inputs'!$D$38,IF(7=2,'1.Inputs'!$D$39,$E49)))*$F49*(('1.Inputs'!$D$40)+(1-'1.Inputs'!$D$40)*(1+'1.Inputs'!$D$41))*(1+$G49)^(7-1))*'1.Inputs'!$D$47+(('1.Inputs'!$D$37*12*IF(7=1,'1.Inputs'!$D$38,IF(7=2,'1.Inputs'!$D$39,$E49)))/(1-'1.Inputs'!$D$42)*$D49*(1+$G49)^(7-1))*('1.Inputs'!$D$48-'1.Inputs'!$D$49))/'1.Inputs'!$D$51</f>
        <v>1839652961.4571254</v>
      </c>
      <c r="O49" s="36">
        <f ca="1">((('1.Inputs'!$D$37*12*IF(8=1,'1.Inputs'!$D$38,IF(8=2,'1.Inputs'!$D$39,$E49)))*$F49*(('1.Inputs'!$D$40)+(1-'1.Inputs'!$D$40)*(1+'1.Inputs'!$D$41))*(1+$G49)^(8-1))*'1.Inputs'!$D$47+(('1.Inputs'!$D$37*12*IF(8=1,'1.Inputs'!$D$38,IF(8=2,'1.Inputs'!$D$39,$E49)))/(1-'1.Inputs'!$D$42)*$D49*(1+$G49)^(8-1))*('1.Inputs'!$D$48-'1.Inputs'!$D$49))/'1.Inputs'!$D$51</f>
        <v>1937831735.1513309</v>
      </c>
      <c r="P49" s="36">
        <f ca="1">((('1.Inputs'!$D$37*12*IF(9=1,'1.Inputs'!$D$38,IF(9=2,'1.Inputs'!$D$39,$E49)))*$F49*(('1.Inputs'!$D$40)+(1-'1.Inputs'!$D$40)*(1+'1.Inputs'!$D$41))*(1+$G49)^(9-1))*'1.Inputs'!$D$47+(('1.Inputs'!$D$37*12*IF(9=1,'1.Inputs'!$D$38,IF(9=2,'1.Inputs'!$D$39,$E49)))/(1-'1.Inputs'!$D$42)*$D49*(1+$G49)^(9-1))*('1.Inputs'!$D$48-'1.Inputs'!$D$49))/'1.Inputs'!$D$51</f>
        <v>2041250122.9499609</v>
      </c>
      <c r="Q49" s="36">
        <f ca="1">((('1.Inputs'!$D$37*12*IF(10=1,'1.Inputs'!$D$38,IF(10=2,'1.Inputs'!$D$39,$E49)))*$F49*(('1.Inputs'!$D$40)+(1-'1.Inputs'!$D$40)*(1+'1.Inputs'!$D$41))*(1+$G49)^(10-1))*'1.Inputs'!$D$47+(('1.Inputs'!$D$37*12*IF(10=1,'1.Inputs'!$D$38,IF(10=2,'1.Inputs'!$D$39,$E49)))/(1-'1.Inputs'!$D$42)*$D49*(1+$G49)^(10-1))*('1.Inputs'!$D$48-'1.Inputs'!$D$49))/'1.Inputs'!$D$51</f>
        <v>2150187753.0753937</v>
      </c>
      <c r="R49" s="36">
        <f>-'1.Inputs'!$D$24</f>
        <v>-2050000000</v>
      </c>
      <c r="S49" s="36">
        <f ca="1">((('1.Inputs'!$D$37*12*IF(1=1,'1.Inputs'!$D$38,IF(1=2,'1.Inputs'!$D$39,$E49)))*$F49*(('1.Inputs'!$D$40)+(1-'1.Inputs'!$D$40)*(1+'1.Inputs'!$D$41))*(1+$G49)^(1-1))-(('1.Inputs'!$D$37*12*IF(1=1,'1.Inputs'!$D$38,IF(1=2,'1.Inputs'!$D$39,$E49)))/(1-'1.Inputs'!$D$42)*$D49*(1+$G49)^(1-1))-('1.Inputs'!$D$37*12*IF(1=1,'1.Inputs'!$D$38,IF(1=2,'1.Inputs'!$D$39,$E49)))*'1.Inputs'!$D$43*(1+$G49)^(1-1)-'1.Inputs'!$D$44*(1+$G49)^(1-1)-('1.Inputs'!$D$20/'1.Inputs'!$D$27+'1.Inputs'!$D$23/'1.Inputs'!$D$28))-MAX(0,((('1.Inputs'!$D$37*12*IF(1=1,'1.Inputs'!$D$38,IF(1=2,'1.Inputs'!$D$39,$E49)))*$F49*(('1.Inputs'!$D$40)+(1-'1.Inputs'!$D$40)*(1+'1.Inputs'!$D$41))*(1+$G49)^(1-1))-(('1.Inputs'!$D$37*12*IF(1=1,'1.Inputs'!$D$38,IF(1=2,'1.Inputs'!$D$39,$E49)))/(1-'1.Inputs'!$D$42)*$D49*(1+$G49)^(1-1))-('1.Inputs'!$D$37*12*IF(1=1,'1.Inputs'!$D$38,IF(1=2,'1.Inputs'!$D$39,$E49)))*'1.Inputs'!$D$43*(1+$G49)^(1-1)-'1.Inputs'!$D$44*(1+$G49)^(1-1)-('1.Inputs'!$D$20/'1.Inputs'!$D$27+'1.Inputs'!$D$23/'1.Inputs'!$D$28)))*'1.Inputs'!$D$53+('1.Inputs'!$D$20/'1.Inputs'!$D$27+'1.Inputs'!$D$23/'1.Inputs'!$D$28)-H49</f>
        <v>-354748216.59902036</v>
      </c>
      <c r="T49" s="36">
        <f ca="1">((('1.Inputs'!$D$37*12*IF(2=1,'1.Inputs'!$D$38,IF(2=2,'1.Inputs'!$D$39,$E49)))*$F49*(('1.Inputs'!$D$40)+(1-'1.Inputs'!$D$40)*(1+'1.Inputs'!$D$41))*(1+$G49)^(2-1))-(('1.Inputs'!$D$37*12*IF(2=1,'1.Inputs'!$D$38,IF(2=2,'1.Inputs'!$D$39,$E49)))/(1-'1.Inputs'!$D$42)*$D49*(1+$G49)^(2-1))-('1.Inputs'!$D$37*12*IF(2=1,'1.Inputs'!$D$38,IF(2=2,'1.Inputs'!$D$39,$E49)))*'1.Inputs'!$D$43*(1+$G49)^(2-1)-'1.Inputs'!$D$44*(1+$G49)^(2-1)-('1.Inputs'!$D$20/'1.Inputs'!$D$27+'1.Inputs'!$D$23/'1.Inputs'!$D$28))-MAX(0,((('1.Inputs'!$D$37*12*IF(2=1,'1.Inputs'!$D$38,IF(2=2,'1.Inputs'!$D$39,$E49)))*$F49*(('1.Inputs'!$D$40)+(1-'1.Inputs'!$D$40)*(1+'1.Inputs'!$D$41))*(1+$G49)^(2-1))-(('1.Inputs'!$D$37*12*IF(2=1,'1.Inputs'!$D$38,IF(2=2,'1.Inputs'!$D$39,$E49)))/(1-'1.Inputs'!$D$42)*$D49*(1+$G49)^(2-1))-('1.Inputs'!$D$37*12*IF(2=1,'1.Inputs'!$D$38,IF(2=2,'1.Inputs'!$D$39,$E49)))*'1.Inputs'!$D$43*(1+$G49)^(2-1)-'1.Inputs'!$D$44*(1+$G49)^(2-1)-('1.Inputs'!$D$20/'1.Inputs'!$D$27+'1.Inputs'!$D$23/'1.Inputs'!$D$28)))*'1.Inputs'!$D$53+('1.Inputs'!$D$20/'1.Inputs'!$D$27+'1.Inputs'!$D$23/'1.Inputs'!$D$28)-(I49-H49)</f>
        <v>503982255.42847288</v>
      </c>
      <c r="U49" s="36">
        <f ca="1">((('1.Inputs'!$D$37*12*IF(3=1,'1.Inputs'!$D$38,IF(3=2,'1.Inputs'!$D$39,$E49)))*$F49*(('1.Inputs'!$D$40)+(1-'1.Inputs'!$D$40)*(1+'1.Inputs'!$D$41))*(1+$G49)^(3-1))-(('1.Inputs'!$D$37*12*IF(3=1,'1.Inputs'!$D$38,IF(3=2,'1.Inputs'!$D$39,$E49)))/(1-'1.Inputs'!$D$42)*$D49*(1+$G49)^(3-1))-('1.Inputs'!$D$37*12*IF(3=1,'1.Inputs'!$D$38,IF(3=2,'1.Inputs'!$D$39,$E49)))*'1.Inputs'!$D$43*(1+$G49)^(3-1)-'1.Inputs'!$D$44*(1+$G49)^(3-1)-('1.Inputs'!$D$20/'1.Inputs'!$D$27+'1.Inputs'!$D$23/'1.Inputs'!$D$28))-MAX(0,((('1.Inputs'!$D$37*12*IF(3=1,'1.Inputs'!$D$38,IF(3=2,'1.Inputs'!$D$39,$E49)))*$F49*(('1.Inputs'!$D$40)+(1-'1.Inputs'!$D$40)*(1+'1.Inputs'!$D$41))*(1+$G49)^(3-1))-(('1.Inputs'!$D$37*12*IF(3=1,'1.Inputs'!$D$38,IF(3=2,'1.Inputs'!$D$39,$E49)))/(1-'1.Inputs'!$D$42)*$D49*(1+$G49)^(3-1))-('1.Inputs'!$D$37*12*IF(3=1,'1.Inputs'!$D$38,IF(3=2,'1.Inputs'!$D$39,$E49)))*'1.Inputs'!$D$43*(1+$G49)^(3-1)-'1.Inputs'!$D$44*(1+$G49)^(3-1)-('1.Inputs'!$D$20/'1.Inputs'!$D$27+'1.Inputs'!$D$23/'1.Inputs'!$D$28)))*'1.Inputs'!$D$53+('1.Inputs'!$D$20/'1.Inputs'!$D$27+'1.Inputs'!$D$23/'1.Inputs'!$D$28)-(J49-I49)</f>
        <v>922950267.12408495</v>
      </c>
      <c r="V49" s="36">
        <f ca="1">((('1.Inputs'!$D$37*12*IF(4=1,'1.Inputs'!$D$38,IF(4=2,'1.Inputs'!$D$39,$E49)))*$F49*(('1.Inputs'!$D$40)+(1-'1.Inputs'!$D$40)*(1+'1.Inputs'!$D$41))*(1+$G49)^(4-1))-(('1.Inputs'!$D$37*12*IF(4=1,'1.Inputs'!$D$38,IF(4=2,'1.Inputs'!$D$39,$E49)))/(1-'1.Inputs'!$D$42)*$D49*(1+$G49)^(4-1))-('1.Inputs'!$D$37*12*IF(4=1,'1.Inputs'!$D$38,IF(4=2,'1.Inputs'!$D$39,$E49)))*'1.Inputs'!$D$43*(1+$G49)^(4-1)-'1.Inputs'!$D$44*(1+$G49)^(4-1)-('1.Inputs'!$D$20/'1.Inputs'!$D$27+'1.Inputs'!$D$23/'1.Inputs'!$D$28))-MAX(0,((('1.Inputs'!$D$37*12*IF(4=1,'1.Inputs'!$D$38,IF(4=2,'1.Inputs'!$D$39,$E49)))*$F49*(('1.Inputs'!$D$40)+(1-'1.Inputs'!$D$40)*(1+'1.Inputs'!$D$41))*(1+$G49)^(4-1))-(('1.Inputs'!$D$37*12*IF(4=1,'1.Inputs'!$D$38,IF(4=2,'1.Inputs'!$D$39,$E49)))/(1-'1.Inputs'!$D$42)*$D49*(1+$G49)^(4-1))-('1.Inputs'!$D$37*12*IF(4=1,'1.Inputs'!$D$38,IF(4=2,'1.Inputs'!$D$39,$E49)))*'1.Inputs'!$D$43*(1+$G49)^(4-1)-'1.Inputs'!$D$44*(1+$G49)^(4-1)-('1.Inputs'!$D$20/'1.Inputs'!$D$27+'1.Inputs'!$D$23/'1.Inputs'!$D$28)))*'1.Inputs'!$D$53+('1.Inputs'!$D$20/'1.Inputs'!$D$27+'1.Inputs'!$D$23/'1.Inputs'!$D$28)-(K49-J49)</f>
        <v>1216392777.9376769</v>
      </c>
      <c r="W49" s="36">
        <f ca="1">((('1.Inputs'!$D$37*12*IF(5=1,'1.Inputs'!$D$38,IF(5=2,'1.Inputs'!$D$39,$E49)))*$F49*(('1.Inputs'!$D$40)+(1-'1.Inputs'!$D$40)*(1+'1.Inputs'!$D$41))*(1+$G49)^(5-1))-(('1.Inputs'!$D$37*12*IF(5=1,'1.Inputs'!$D$38,IF(5=2,'1.Inputs'!$D$39,$E49)))/(1-'1.Inputs'!$D$42)*$D49*(1+$G49)^(5-1))-('1.Inputs'!$D$37*12*IF(5=1,'1.Inputs'!$D$38,IF(5=2,'1.Inputs'!$D$39,$E49)))*'1.Inputs'!$D$43*(1+$G49)^(5-1)-'1.Inputs'!$D$44*(1+$G49)^(5-1)-('1.Inputs'!$D$20/'1.Inputs'!$D$27+'1.Inputs'!$D$23/'1.Inputs'!$D$28))-MAX(0,((('1.Inputs'!$D$37*12*IF(5=1,'1.Inputs'!$D$38,IF(5=2,'1.Inputs'!$D$39,$E49)))*$F49*(('1.Inputs'!$D$40)+(1-'1.Inputs'!$D$40)*(1+'1.Inputs'!$D$41))*(1+$G49)^(5-1))-(('1.Inputs'!$D$37*12*IF(5=1,'1.Inputs'!$D$38,IF(5=2,'1.Inputs'!$D$39,$E49)))/(1-'1.Inputs'!$D$42)*$D49*(1+$G49)^(5-1))-('1.Inputs'!$D$37*12*IF(5=1,'1.Inputs'!$D$38,IF(5=2,'1.Inputs'!$D$39,$E49)))*'1.Inputs'!$D$43*(1+$G49)^(5-1)-'1.Inputs'!$D$44*(1+$G49)^(5-1)-('1.Inputs'!$D$20/'1.Inputs'!$D$27+'1.Inputs'!$D$23/'1.Inputs'!$D$28)))*'1.Inputs'!$D$53+('1.Inputs'!$D$20/'1.Inputs'!$D$27+'1.Inputs'!$D$23/'1.Inputs'!$D$28)-(L49-K49)</f>
        <v>1278787700.5759344</v>
      </c>
      <c r="X49" s="36">
        <f ca="1">((('1.Inputs'!$D$37*12*IF(6=1,'1.Inputs'!$D$38,IF(6=2,'1.Inputs'!$D$39,$E49)))*$F49*(('1.Inputs'!$D$40)+(1-'1.Inputs'!$D$40)*(1+'1.Inputs'!$D$41))*(1+$G49)^(6-1))-(('1.Inputs'!$D$37*12*IF(6=1,'1.Inputs'!$D$38,IF(6=2,'1.Inputs'!$D$39,$E49)))/(1-'1.Inputs'!$D$42)*$D49*(1+$G49)^(6-1))-('1.Inputs'!$D$37*12*IF(6=1,'1.Inputs'!$D$38,IF(6=2,'1.Inputs'!$D$39,$E49)))*'1.Inputs'!$D$43*(1+$G49)^(6-1)-'1.Inputs'!$D$44*(1+$G49)^(6-1)-('1.Inputs'!$D$20/'1.Inputs'!$D$27+'1.Inputs'!$D$23/'1.Inputs'!$D$28))-MAX(0,((('1.Inputs'!$D$37*12*IF(6=1,'1.Inputs'!$D$38,IF(6=2,'1.Inputs'!$D$39,$E49)))*$F49*(('1.Inputs'!$D$40)+(1-'1.Inputs'!$D$40)*(1+'1.Inputs'!$D$41))*(1+$G49)^(6-1))-(('1.Inputs'!$D$37*12*IF(6=1,'1.Inputs'!$D$38,IF(6=2,'1.Inputs'!$D$39,$E49)))/(1-'1.Inputs'!$D$42)*$D49*(1+$G49)^(6-1))-('1.Inputs'!$D$37*12*IF(6=1,'1.Inputs'!$D$38,IF(6=2,'1.Inputs'!$D$39,$E49)))*'1.Inputs'!$D$43*(1+$G49)^(6-1)-'1.Inputs'!$D$44*(1+$G49)^(6-1)-('1.Inputs'!$D$20/'1.Inputs'!$D$27+'1.Inputs'!$D$23/'1.Inputs'!$D$28)))*'1.Inputs'!$D$53+('1.Inputs'!$D$20/'1.Inputs'!$D$27+'1.Inputs'!$D$23/'1.Inputs'!$D$28)-(M49-L49)</f>
        <v>1344512521.3622174</v>
      </c>
      <c r="Y49" s="36">
        <f ca="1">((('1.Inputs'!$D$37*12*IF(7=1,'1.Inputs'!$D$38,IF(7=2,'1.Inputs'!$D$39,$E49)))*$F49*(('1.Inputs'!$D$40)+(1-'1.Inputs'!$D$40)*(1+'1.Inputs'!$D$41))*(1+$G49)^(7-1))-(('1.Inputs'!$D$37*12*IF(7=1,'1.Inputs'!$D$38,IF(7=2,'1.Inputs'!$D$39,$E49)))/(1-'1.Inputs'!$D$42)*$D49*(1+$G49)^(7-1))-('1.Inputs'!$D$37*12*IF(7=1,'1.Inputs'!$D$38,IF(7=2,'1.Inputs'!$D$39,$E49)))*'1.Inputs'!$D$43*(1+$G49)^(7-1)-'1.Inputs'!$D$44*(1+$G49)^(7-1)-('1.Inputs'!$D$20/'1.Inputs'!$D$27+'1.Inputs'!$D$23/'1.Inputs'!$D$28))-MAX(0,((('1.Inputs'!$D$37*12*IF(7=1,'1.Inputs'!$D$38,IF(7=2,'1.Inputs'!$D$39,$E49)))*$F49*(('1.Inputs'!$D$40)+(1-'1.Inputs'!$D$40)*(1+'1.Inputs'!$D$41))*(1+$G49)^(7-1))-(('1.Inputs'!$D$37*12*IF(7=1,'1.Inputs'!$D$38,IF(7=2,'1.Inputs'!$D$39,$E49)))/(1-'1.Inputs'!$D$42)*$D49*(1+$G49)^(7-1))-('1.Inputs'!$D$37*12*IF(7=1,'1.Inputs'!$D$38,IF(7=2,'1.Inputs'!$D$39,$E49)))*'1.Inputs'!$D$43*(1+$G49)^(7-1)-'1.Inputs'!$D$44*(1+$G49)^(7-1)-('1.Inputs'!$D$20/'1.Inputs'!$D$27+'1.Inputs'!$D$23/'1.Inputs'!$D$28)))*'1.Inputs'!$D$53+('1.Inputs'!$D$20/'1.Inputs'!$D$27+'1.Inputs'!$D$23/'1.Inputs'!$D$28)-(N49-M49)</f>
        <v>1413744950.6166546</v>
      </c>
      <c r="Z49" s="36">
        <f ca="1">((('1.Inputs'!$D$37*12*IF(8=1,'1.Inputs'!$D$38,IF(8=2,'1.Inputs'!$D$39,$E49)))*$F49*(('1.Inputs'!$D$40)+(1-'1.Inputs'!$D$40)*(1+'1.Inputs'!$D$41))*(1+$G49)^(8-1))-(('1.Inputs'!$D$37*12*IF(8=1,'1.Inputs'!$D$38,IF(8=2,'1.Inputs'!$D$39,$E49)))/(1-'1.Inputs'!$D$42)*$D49*(1+$G49)^(8-1))-('1.Inputs'!$D$37*12*IF(8=1,'1.Inputs'!$D$38,IF(8=2,'1.Inputs'!$D$39,$E49)))*'1.Inputs'!$D$43*(1+$G49)^(8-1)-'1.Inputs'!$D$44*(1+$G49)^(8-1)-('1.Inputs'!$D$20/'1.Inputs'!$D$27+'1.Inputs'!$D$23/'1.Inputs'!$D$28))-MAX(0,((('1.Inputs'!$D$37*12*IF(8=1,'1.Inputs'!$D$38,IF(8=2,'1.Inputs'!$D$39,$E49)))*$F49*(('1.Inputs'!$D$40)+(1-'1.Inputs'!$D$40)*(1+'1.Inputs'!$D$41))*(1+$G49)^(8-1))-(('1.Inputs'!$D$37*12*IF(8=1,'1.Inputs'!$D$38,IF(8=2,'1.Inputs'!$D$39,$E49)))/(1-'1.Inputs'!$D$42)*$D49*(1+$G49)^(8-1))-('1.Inputs'!$D$37*12*IF(8=1,'1.Inputs'!$D$38,IF(8=2,'1.Inputs'!$D$39,$E49)))*'1.Inputs'!$D$43*(1+$G49)^(8-1)-'1.Inputs'!$D$44*(1+$G49)^(8-1)-('1.Inputs'!$D$20/'1.Inputs'!$D$27+'1.Inputs'!$D$23/'1.Inputs'!$D$28)))*'1.Inputs'!$D$53+('1.Inputs'!$D$20/'1.Inputs'!$D$27+'1.Inputs'!$D$23/'1.Inputs'!$D$28)-(O49-N49)</f>
        <v>1486672182.7205856</v>
      </c>
      <c r="AA49" s="36">
        <f ca="1">((('1.Inputs'!$D$37*12*IF(9=1,'1.Inputs'!$D$38,IF(9=2,'1.Inputs'!$D$39,$E49)))*$F49*(('1.Inputs'!$D$40)+(1-'1.Inputs'!$D$40)*(1+'1.Inputs'!$D$41))*(1+$G49)^(9-1))-(('1.Inputs'!$D$37*12*IF(9=1,'1.Inputs'!$D$38,IF(9=2,'1.Inputs'!$D$39,$E49)))/(1-'1.Inputs'!$D$42)*$D49*(1+$G49)^(9-1))-('1.Inputs'!$D$37*12*IF(9=1,'1.Inputs'!$D$38,IF(9=2,'1.Inputs'!$D$39,$E49)))*'1.Inputs'!$D$43*(1+$G49)^(9-1)-'1.Inputs'!$D$44*(1+$G49)^(9-1)-('1.Inputs'!$D$20/'1.Inputs'!$D$27+'1.Inputs'!$D$23/'1.Inputs'!$D$28))-MAX(0,((('1.Inputs'!$D$37*12*IF(9=1,'1.Inputs'!$D$38,IF(9=2,'1.Inputs'!$D$39,$E49)))*$F49*(('1.Inputs'!$D$40)+(1-'1.Inputs'!$D$40)*(1+'1.Inputs'!$D$41))*(1+$G49)^(9-1))-(('1.Inputs'!$D$37*12*IF(9=1,'1.Inputs'!$D$38,IF(9=2,'1.Inputs'!$D$39,$E49)))/(1-'1.Inputs'!$D$42)*$D49*(1+$G49)^(9-1))-('1.Inputs'!$D$37*12*IF(9=1,'1.Inputs'!$D$38,IF(9=2,'1.Inputs'!$D$39,$E49)))*'1.Inputs'!$D$43*(1+$G49)^(9-1)-'1.Inputs'!$D$44*(1+$G49)^(9-1)-('1.Inputs'!$D$20/'1.Inputs'!$D$27+'1.Inputs'!$D$23/'1.Inputs'!$D$28)))*'1.Inputs'!$D$53+('1.Inputs'!$D$20/'1.Inputs'!$D$27+'1.Inputs'!$D$23/'1.Inputs'!$D$28)-(P49-O49)</f>
        <v>1563491402.2628453</v>
      </c>
      <c r="AB49" s="36">
        <f ca="1">((('1.Inputs'!$D$37*12*IF(10=1,'1.Inputs'!$D$38,IF(10=2,'1.Inputs'!$D$39,$E49)))*$F49*(('1.Inputs'!$D$40)+(1-'1.Inputs'!$D$40)*(1+'1.Inputs'!$D$41))*(1+$G49)^(10-1))-(('1.Inputs'!$D$37*12*IF(10=1,'1.Inputs'!$D$38,IF(10=2,'1.Inputs'!$D$39,$E49)))/(1-'1.Inputs'!$D$42)*$D49*(1+$G49)^(10-1))-('1.Inputs'!$D$37*12*IF(10=1,'1.Inputs'!$D$38,IF(10=2,'1.Inputs'!$D$39,$E49)))*'1.Inputs'!$D$43*(1+$G49)^(10-1)-'1.Inputs'!$D$44*(1+$G49)^(10-1)-('1.Inputs'!$D$20/'1.Inputs'!$D$27+'1.Inputs'!$D$23/'1.Inputs'!$D$28))-MAX(0,((('1.Inputs'!$D$37*12*IF(10=1,'1.Inputs'!$D$38,IF(10=2,'1.Inputs'!$D$39,$E49)))*$F49*(('1.Inputs'!$D$40)+(1-'1.Inputs'!$D$40)*(1+'1.Inputs'!$D$41))*(1+$G49)^(10-1))-(('1.Inputs'!$D$37*12*IF(10=1,'1.Inputs'!$D$38,IF(10=2,'1.Inputs'!$D$39,$E49)))/(1-'1.Inputs'!$D$42)*$D49*(1+$G49)^(10-1))-('1.Inputs'!$D$37*12*IF(10=1,'1.Inputs'!$D$38,IF(10=2,'1.Inputs'!$D$39,$E49)))*'1.Inputs'!$D$43*(1+$G49)^(10-1)-'1.Inputs'!$D$44*(1+$G49)^(10-1)-('1.Inputs'!$D$20/'1.Inputs'!$D$27+'1.Inputs'!$D$23/'1.Inputs'!$D$28)))*'1.Inputs'!$D$53+('1.Inputs'!$D$20/'1.Inputs'!$D$27+'1.Inputs'!$D$23/'1.Inputs'!$D$28)-(Q49-P49)+(('1.Inputs'!$D$20+'1.Inputs'!$D$23-('1.Inputs'!$D$20/'1.Inputs'!$D$27+'1.Inputs'!$D$23/'1.Inputs'!$D$28)*'1.Inputs'!$D$10)*'1.Inputs'!$D$60+'1.Inputs'!$D$19*'1.Inputs'!$D$59+Q49)</f>
        <v>4494598070.2734985</v>
      </c>
      <c r="AC49" s="36">
        <f ca="1">S49-AC$13-AC$14+MIN(AC$13,MAX(0,((('1.Inputs'!$D$37*12*IF(1=1,'1.Inputs'!$D$38,IF(1=2,'1.Inputs'!$D$39,$E49)))*$F49*(('1.Inputs'!$D$40)+(1-'1.Inputs'!$D$40)*(1+'1.Inputs'!$D$41))*(1+$G49)^(1-1))-(('1.Inputs'!$D$37*12*IF(1=1,'1.Inputs'!$D$38,IF(1=2,'1.Inputs'!$D$39,$E49)))/(1-'1.Inputs'!$D$42)*$D49*(1+$G49)^(1-1))-('1.Inputs'!$D$37*12*IF(1=1,'1.Inputs'!$D$38,IF(1=2,'1.Inputs'!$D$39,$E49)))*'1.Inputs'!$D$43*(1+$G49)^(1-1)-'1.Inputs'!$D$44*(1+$G49)^(1-1)-('1.Inputs'!$D$20/'1.Inputs'!$D$27+'1.Inputs'!$D$23/'1.Inputs'!$D$28))))*'1.Inputs'!$D$53</f>
        <v>-450688216.59902036</v>
      </c>
      <c r="AD49" s="36">
        <f ca="1">T49-AD$13-AD$14+MIN(AD$13,MAX(0,((('1.Inputs'!$D$37*12*IF(2=1,'1.Inputs'!$D$38,IF(2=2,'1.Inputs'!$D$39,$E49)))*$F49*(('1.Inputs'!$D$40)+(1-'1.Inputs'!$D$40)*(1+'1.Inputs'!$D$41))*(1+$G49)^(2-1))-(('1.Inputs'!$D$37*12*IF(2=1,'1.Inputs'!$D$38,IF(2=2,'1.Inputs'!$D$39,$E49)))/(1-'1.Inputs'!$D$42)*$D49*(1+$G49)^(2-1))-('1.Inputs'!$D$37*12*IF(2=1,'1.Inputs'!$D$38,IF(2=2,'1.Inputs'!$D$39,$E49)))*'1.Inputs'!$D$43*(1+$G49)^(2-1)-'1.Inputs'!$D$44*(1+$G49)^(2-1)-('1.Inputs'!$D$20/'1.Inputs'!$D$27+'1.Inputs'!$D$23/'1.Inputs'!$D$28))))*'1.Inputs'!$D$53</f>
        <v>408042255.42847288</v>
      </c>
      <c r="AE49" s="36">
        <f ca="1">U49-AE$13-AE$14+MIN(AE$13,MAX(0,((('1.Inputs'!$D$37*12*IF(3=1,'1.Inputs'!$D$38,IF(3=2,'1.Inputs'!$D$39,$E49)))*$F49*(('1.Inputs'!$D$40)+(1-'1.Inputs'!$D$40)*(1+'1.Inputs'!$D$41))*(1+$G49)^(3-1))-(('1.Inputs'!$D$37*12*IF(3=1,'1.Inputs'!$D$38,IF(3=2,'1.Inputs'!$D$39,$E49)))/(1-'1.Inputs'!$D$42)*$D49*(1+$G49)^(3-1))-('1.Inputs'!$D$37*12*IF(3=1,'1.Inputs'!$D$38,IF(3=2,'1.Inputs'!$D$39,$E49)))*'1.Inputs'!$D$43*(1+$G49)^(3-1)-'1.Inputs'!$D$44*(1+$G49)^(3-1)-('1.Inputs'!$D$20/'1.Inputs'!$D$27+'1.Inputs'!$D$23/'1.Inputs'!$D$28))))*'1.Inputs'!$D$53</f>
        <v>581010267.12408495</v>
      </c>
      <c r="AF49" s="36">
        <f ca="1">V49-AF$13-AF$14+MIN(AF$13,MAX(0,((('1.Inputs'!$D$37*12*IF(4=1,'1.Inputs'!$D$38,IF(4=2,'1.Inputs'!$D$39,$E49)))*$F49*(('1.Inputs'!$D$40)+(1-'1.Inputs'!$D$40)*(1+'1.Inputs'!$D$41))*(1+$G49)^(4-1))-(('1.Inputs'!$D$37*12*IF(4=1,'1.Inputs'!$D$38,IF(4=2,'1.Inputs'!$D$39,$E49)))/(1-'1.Inputs'!$D$42)*$D49*(1+$G49)^(4-1))-('1.Inputs'!$D$37*12*IF(4=1,'1.Inputs'!$D$38,IF(4=2,'1.Inputs'!$D$39,$E49)))*'1.Inputs'!$D$43*(1+$G49)^(4-1)-'1.Inputs'!$D$44*(1+$G49)^(4-1)-('1.Inputs'!$D$20/'1.Inputs'!$D$27+'1.Inputs'!$D$23/'1.Inputs'!$D$28))))*'1.Inputs'!$D$53</f>
        <v>893640777.93767691</v>
      </c>
      <c r="AG49" s="36">
        <f ca="1">W49-AG$13-AG$14+MIN(AG$13,MAX(0,((('1.Inputs'!$D$37*12*IF(5=1,'1.Inputs'!$D$38,IF(5=2,'1.Inputs'!$D$39,$E49)))*$F49*(('1.Inputs'!$D$40)+(1-'1.Inputs'!$D$40)*(1+'1.Inputs'!$D$41))*(1+$G49)^(5-1))-(('1.Inputs'!$D$37*12*IF(5=1,'1.Inputs'!$D$38,IF(5=2,'1.Inputs'!$D$39,$E49)))/(1-'1.Inputs'!$D$42)*$D49*(1+$G49)^(5-1))-('1.Inputs'!$D$37*12*IF(5=1,'1.Inputs'!$D$38,IF(5=2,'1.Inputs'!$D$39,$E49)))*'1.Inputs'!$D$43*(1+$G49)^(5-1)-'1.Inputs'!$D$44*(1+$G49)^(5-1)-('1.Inputs'!$D$20/'1.Inputs'!$D$27+'1.Inputs'!$D$23/'1.Inputs'!$D$28))))*'1.Inputs'!$D$53</f>
        <v>975223700.57593441</v>
      </c>
      <c r="AH49" s="36">
        <f ca="1">X49-AH$13-AH$14+MIN(AH$13,MAX(0,((('1.Inputs'!$D$37*12*IF(6=1,'1.Inputs'!$D$38,IF(6=2,'1.Inputs'!$D$39,$E49)))*$F49*(('1.Inputs'!$D$40)+(1-'1.Inputs'!$D$40)*(1+'1.Inputs'!$D$41))*(1+$G49)^(6-1))-(('1.Inputs'!$D$37*12*IF(6=1,'1.Inputs'!$D$38,IF(6=2,'1.Inputs'!$D$39,$E49)))/(1-'1.Inputs'!$D$42)*$D49*(1+$G49)^(6-1))-('1.Inputs'!$D$37*12*IF(6=1,'1.Inputs'!$D$38,IF(6=2,'1.Inputs'!$D$39,$E49)))*'1.Inputs'!$D$43*(1+$G49)^(6-1)-'1.Inputs'!$D$44*(1+$G49)^(6-1)-('1.Inputs'!$D$20/'1.Inputs'!$D$27+'1.Inputs'!$D$23/'1.Inputs'!$D$28))))*'1.Inputs'!$D$53</f>
        <v>1060136521.3622174</v>
      </c>
      <c r="AI49" s="36">
        <f ca="1">Y49-AI$13-AI$14+MIN(AI$13,MAX(0,((('1.Inputs'!$D$37*12*IF(7=1,'1.Inputs'!$D$38,IF(7=2,'1.Inputs'!$D$39,$E49)))*$F49*(('1.Inputs'!$D$40)+(1-'1.Inputs'!$D$40)*(1+'1.Inputs'!$D$41))*(1+$G49)^(7-1))-(('1.Inputs'!$D$37*12*IF(7=1,'1.Inputs'!$D$38,IF(7=2,'1.Inputs'!$D$39,$E49)))/(1-'1.Inputs'!$D$42)*$D49*(1+$G49)^(7-1))-('1.Inputs'!$D$37*12*IF(7=1,'1.Inputs'!$D$38,IF(7=2,'1.Inputs'!$D$39,$E49)))*'1.Inputs'!$D$43*(1+$G49)^(7-1)-'1.Inputs'!$D$44*(1+$G49)^(7-1)-('1.Inputs'!$D$20/'1.Inputs'!$D$27+'1.Inputs'!$D$23/'1.Inputs'!$D$28))))*'1.Inputs'!$D$53</f>
        <v>1148556950.6166546</v>
      </c>
      <c r="AJ49" s="36">
        <f ca="1">Z49-AJ$13-AJ$14+MIN(AJ$13,MAX(0,((('1.Inputs'!$D$37*12*IF(8=1,'1.Inputs'!$D$38,IF(8=2,'1.Inputs'!$D$39,$E49)))*$F49*(('1.Inputs'!$D$40)+(1-'1.Inputs'!$D$40)*(1+'1.Inputs'!$D$41))*(1+$G49)^(8-1))-(('1.Inputs'!$D$37*12*IF(8=1,'1.Inputs'!$D$38,IF(8=2,'1.Inputs'!$D$39,$E49)))/(1-'1.Inputs'!$D$42)*$D49*(1+$G49)^(8-1))-('1.Inputs'!$D$37*12*IF(8=1,'1.Inputs'!$D$38,IF(8=2,'1.Inputs'!$D$39,$E49)))*'1.Inputs'!$D$43*(1+$G49)^(8-1)-'1.Inputs'!$D$44*(1+$G49)^(8-1)-('1.Inputs'!$D$20/'1.Inputs'!$D$27+'1.Inputs'!$D$23/'1.Inputs'!$D$28))))*'1.Inputs'!$D$53</f>
        <v>1486672182.7205856</v>
      </c>
      <c r="AK49" s="36">
        <f ca="1">AA49-AK$13-AK$14+MIN(AK$13,MAX(0,((('1.Inputs'!$D$37*12*IF(9=1,'1.Inputs'!$D$38,IF(9=2,'1.Inputs'!$D$39,$E49)))*$F49*(('1.Inputs'!$D$40)+(1-'1.Inputs'!$D$40)*(1+'1.Inputs'!$D$41))*(1+$G49)^(9-1))-(('1.Inputs'!$D$37*12*IF(9=1,'1.Inputs'!$D$38,IF(9=2,'1.Inputs'!$D$39,$E49)))/(1-'1.Inputs'!$D$42)*$D49*(1+$G49)^(9-1))-('1.Inputs'!$D$37*12*IF(9=1,'1.Inputs'!$D$38,IF(9=2,'1.Inputs'!$D$39,$E49)))*'1.Inputs'!$D$43*(1+$G49)^(9-1)-'1.Inputs'!$D$44*(1+$G49)^(9-1)-('1.Inputs'!$D$20/'1.Inputs'!$D$27+'1.Inputs'!$D$23/'1.Inputs'!$D$28))))*'1.Inputs'!$D$53</f>
        <v>1563491402.2628453</v>
      </c>
      <c r="AL49" s="36">
        <f ca="1">AB49-AL$13-AL$14+MIN(AL$13,MAX(0,((('1.Inputs'!$D$37*12*IF(10=1,'1.Inputs'!$D$38,IF(10=2,'1.Inputs'!$D$39,$E49)))*$F49*(('1.Inputs'!$D$40)+(1-'1.Inputs'!$D$40)*(1+'1.Inputs'!$D$41))*(1+$G49)^(10-1))-(('1.Inputs'!$D$37*12*IF(10=1,'1.Inputs'!$D$38,IF(10=2,'1.Inputs'!$D$39,$E49)))/(1-'1.Inputs'!$D$42)*$D49*(1+$G49)^(10-1))-('1.Inputs'!$D$37*12*IF(10=1,'1.Inputs'!$D$38,IF(10=2,'1.Inputs'!$D$39,$E49)))*'1.Inputs'!$D$43*(1+$G49)^(10-1)-'1.Inputs'!$D$44*(1+$G49)^(10-1)-('1.Inputs'!$D$20/'1.Inputs'!$D$27+'1.Inputs'!$D$23/'1.Inputs'!$D$28))))*'1.Inputs'!$D$53+'1.Inputs'!$D$35</f>
        <v>5294598070.2734985</v>
      </c>
      <c r="AM49" s="48">
        <f ca="1">R49+NPV('1.Inputs'!$D$55,S49:AB49)</f>
        <v>4168006295.7638197</v>
      </c>
      <c r="AN49" s="48">
        <f ca="1">-('1.Inputs'!$D$24*(1-'1.Inputs'!$D$31)+'1.Inputs'!$D$35)+NPV('1.Inputs'!$D$54,AC49:AL49)</f>
        <v>2044828959.0038424</v>
      </c>
      <c r="AO49" s="36">
        <f t="shared" ca="1" si="5"/>
        <v>-2.403443201890382</v>
      </c>
      <c r="AP49" s="36">
        <f t="shared" ca="1" si="6"/>
        <v>2.344893971351842</v>
      </c>
      <c r="AQ49" s="36">
        <f ca="1">'1.Inputs'!$D$35+MIN(SUM($AC49:AC49),SUM($AC49:AD49),SUM($AC49:AE49),SUM($AC49:AF49),SUM($AC49:AG49),SUM($AC49:AH49),SUM($AC49:AI49),SUM($AC49:AJ49),SUM($AC49:AK49),SUM($AC49:AL49))</f>
        <v>349311783.40097964</v>
      </c>
      <c r="AR49" s="36">
        <f ca="1">IF(AP49&lt;'1.Inputs'!$D$57,1,0)</f>
        <v>0</v>
      </c>
      <c r="AS49" s="36">
        <f t="shared" ca="1" si="7"/>
        <v>0</v>
      </c>
      <c r="AV49" s="30" t="s">
        <v>401</v>
      </c>
      <c r="AY49" s="43">
        <f>AM517</f>
        <v>1645366737.9364114</v>
      </c>
    </row>
    <row r="50" spans="2:55" ht="15" customHeight="1" x14ac:dyDescent="0.25">
      <c r="B50" s="36">
        <v>35</v>
      </c>
      <c r="C50" s="36">
        <f t="shared" ca="1" si="0"/>
        <v>0.88817244341008095</v>
      </c>
      <c r="D50" s="36">
        <f t="shared" ca="1" si="1"/>
        <v>19752.092389461064</v>
      </c>
      <c r="E50" s="47">
        <f t="shared" ca="1" si="2"/>
        <v>0.87850127265222766</v>
      </c>
      <c r="F50" s="36">
        <f t="shared" ca="1" si="3"/>
        <v>30653.43876265017</v>
      </c>
      <c r="G50" s="36">
        <f t="shared" ca="1" si="4"/>
        <v>3.46732519295017E-2</v>
      </c>
      <c r="H50" s="36">
        <f ca="1">((('1.Inputs'!$D$37*12*IF(1=1,'1.Inputs'!$D$38,IF(1=2,'1.Inputs'!$D$39,$E50)))*$F50*(('1.Inputs'!$D$40)+(1-'1.Inputs'!$D$40)*(1+'1.Inputs'!$D$41))*(1+$G50)^(1-1))*'1.Inputs'!$D$47+(('1.Inputs'!$D$37*12*IF(1=1,'1.Inputs'!$D$38,IF(1=2,'1.Inputs'!$D$39,$E50)))/(1-'1.Inputs'!$D$42)*$D50*(1+$G50)^(1-1))*('1.Inputs'!$D$48-'1.Inputs'!$D$49))/'1.Inputs'!$D$51</f>
        <v>816272647.65277505</v>
      </c>
      <c r="I50" s="36">
        <f ca="1">((('1.Inputs'!$D$37*12*IF(2=1,'1.Inputs'!$D$38,IF(2=2,'1.Inputs'!$D$39,$E50)))*$F50*(('1.Inputs'!$D$40)+(1-'1.Inputs'!$D$40)*(1+'1.Inputs'!$D$41))*(1+$G50)^(2-1))*'1.Inputs'!$D$47+(('1.Inputs'!$D$37*12*IF(2=1,'1.Inputs'!$D$38,IF(2=2,'1.Inputs'!$D$39,$E50)))/(1-'1.Inputs'!$D$42)*$D50*(1+$G50)^(2-1))*('1.Inputs'!$D$48-'1.Inputs'!$D$49))/'1.Inputs'!$D$51</f>
        <v>1182405664.7312016</v>
      </c>
      <c r="J50" s="36">
        <f ca="1">((('1.Inputs'!$D$37*12*IF(3=1,'1.Inputs'!$D$38,IF(3=2,'1.Inputs'!$D$39,$E50)))*$F50*(('1.Inputs'!$D$40)+(1-'1.Inputs'!$D$40)*(1+'1.Inputs'!$D$41))*(1+$G50)^(3-1))*'1.Inputs'!$D$47+(('1.Inputs'!$D$37*12*IF(3=1,'1.Inputs'!$D$38,IF(3=2,'1.Inputs'!$D$39,$E50)))/(1-'1.Inputs'!$D$42)*$D50*(1+$G50)^(3-1))*('1.Inputs'!$D$48-'1.Inputs'!$D$49))/'1.Inputs'!$D$51</f>
        <v>1535373634.594125</v>
      </c>
      <c r="K50" s="36">
        <f ca="1">((('1.Inputs'!$D$37*12*IF(4=1,'1.Inputs'!$D$38,IF(4=2,'1.Inputs'!$D$39,$E50)))*$F50*(('1.Inputs'!$D$40)+(1-'1.Inputs'!$D$40)*(1+'1.Inputs'!$D$41))*(1+$G50)^(4-1))*'1.Inputs'!$D$47+(('1.Inputs'!$D$37*12*IF(4=1,'1.Inputs'!$D$38,IF(4=2,'1.Inputs'!$D$39,$E50)))/(1-'1.Inputs'!$D$42)*$D50*(1+$G50)^(4-1))*('1.Inputs'!$D$48-'1.Inputs'!$D$49))/'1.Inputs'!$D$51</f>
        <v>1588610031.4323218</v>
      </c>
      <c r="L50" s="36">
        <f ca="1">((('1.Inputs'!$D$37*12*IF(5=1,'1.Inputs'!$D$38,IF(5=2,'1.Inputs'!$D$39,$E50)))*$F50*(('1.Inputs'!$D$40)+(1-'1.Inputs'!$D$40)*(1+'1.Inputs'!$D$41))*(1+$G50)^(5-1))*'1.Inputs'!$D$47+(('1.Inputs'!$D$37*12*IF(5=1,'1.Inputs'!$D$38,IF(5=2,'1.Inputs'!$D$39,$E50)))/(1-'1.Inputs'!$D$42)*$D50*(1+$G50)^(5-1))*('1.Inputs'!$D$48-'1.Inputs'!$D$49))/'1.Inputs'!$D$51</f>
        <v>1643692307.2699084</v>
      </c>
      <c r="M50" s="36">
        <f ca="1">((('1.Inputs'!$D$37*12*IF(6=1,'1.Inputs'!$D$38,IF(6=2,'1.Inputs'!$D$39,$E50)))*$F50*(('1.Inputs'!$D$40)+(1-'1.Inputs'!$D$40)*(1+'1.Inputs'!$D$41))*(1+$G50)^(6-1))*'1.Inputs'!$D$47+(('1.Inputs'!$D$37*12*IF(6=1,'1.Inputs'!$D$38,IF(6=2,'1.Inputs'!$D$39,$E50)))/(1-'1.Inputs'!$D$42)*$D50*(1+$G50)^(6-1))*('1.Inputs'!$D$48-'1.Inputs'!$D$49))/'1.Inputs'!$D$51</f>
        <v>1700684464.7344618</v>
      </c>
      <c r="N50" s="36">
        <f ca="1">((('1.Inputs'!$D$37*12*IF(7=1,'1.Inputs'!$D$38,IF(7=2,'1.Inputs'!$D$39,$E50)))*$F50*(('1.Inputs'!$D$40)+(1-'1.Inputs'!$D$40)*(1+'1.Inputs'!$D$41))*(1+$G50)^(7-1))*'1.Inputs'!$D$47+(('1.Inputs'!$D$37*12*IF(7=1,'1.Inputs'!$D$38,IF(7=2,'1.Inputs'!$D$39,$E50)))/(1-'1.Inputs'!$D$42)*$D50*(1+$G50)^(7-1))*('1.Inputs'!$D$48-'1.Inputs'!$D$49))/'1.Inputs'!$D$51</f>
        <v>1759652725.6327894</v>
      </c>
      <c r="O50" s="36">
        <f ca="1">((('1.Inputs'!$D$37*12*IF(8=1,'1.Inputs'!$D$38,IF(8=2,'1.Inputs'!$D$39,$E50)))*$F50*(('1.Inputs'!$D$40)+(1-'1.Inputs'!$D$40)*(1+'1.Inputs'!$D$41))*(1+$G50)^(8-1))*'1.Inputs'!$D$47+(('1.Inputs'!$D$37*12*IF(8=1,'1.Inputs'!$D$38,IF(8=2,'1.Inputs'!$D$39,$E50)))/(1-'1.Inputs'!$D$42)*$D50*(1+$G50)^(8-1))*('1.Inputs'!$D$48-'1.Inputs'!$D$49))/'1.Inputs'!$D$51</f>
        <v>1820665607.8970892</v>
      </c>
      <c r="P50" s="36">
        <f ca="1">((('1.Inputs'!$D$37*12*IF(9=1,'1.Inputs'!$D$38,IF(9=2,'1.Inputs'!$D$39,$E50)))*$F50*(('1.Inputs'!$D$40)+(1-'1.Inputs'!$D$40)*(1+'1.Inputs'!$D$41))*(1+$G50)^(9-1))*'1.Inputs'!$D$47+(('1.Inputs'!$D$37*12*IF(9=1,'1.Inputs'!$D$38,IF(9=2,'1.Inputs'!$D$39,$E50)))/(1-'1.Inputs'!$D$42)*$D50*(1+$G50)^(9-1))*('1.Inputs'!$D$48-'1.Inputs'!$D$49))/'1.Inputs'!$D$51</f>
        <v>1883794005.1990845</v>
      </c>
      <c r="Q50" s="36">
        <f ca="1">((('1.Inputs'!$D$37*12*IF(10=1,'1.Inputs'!$D$38,IF(10=2,'1.Inputs'!$D$39,$E50)))*$F50*(('1.Inputs'!$D$40)+(1-'1.Inputs'!$D$40)*(1+'1.Inputs'!$D$41))*(1+$G50)^(10-1))*'1.Inputs'!$D$47+(('1.Inputs'!$D$37*12*IF(10=1,'1.Inputs'!$D$38,IF(10=2,'1.Inputs'!$D$39,$E50)))/(1-'1.Inputs'!$D$42)*$D50*(1+$G50)^(10-1))*('1.Inputs'!$D$48-'1.Inputs'!$D$49))/'1.Inputs'!$D$51</f>
        <v>1949111269.3246374</v>
      </c>
      <c r="R50" s="36">
        <f>-'1.Inputs'!$D$24</f>
        <v>-2050000000</v>
      </c>
      <c r="S50" s="36">
        <f ca="1">((('1.Inputs'!$D$37*12*IF(1=1,'1.Inputs'!$D$38,IF(1=2,'1.Inputs'!$D$39,$E50)))*$F50*(('1.Inputs'!$D$40)+(1-'1.Inputs'!$D$40)*(1+'1.Inputs'!$D$41))*(1+$G50)^(1-1))-(('1.Inputs'!$D$37*12*IF(1=1,'1.Inputs'!$D$38,IF(1=2,'1.Inputs'!$D$39,$E50)))/(1-'1.Inputs'!$D$42)*$D50*(1+$G50)^(1-1))-('1.Inputs'!$D$37*12*IF(1=1,'1.Inputs'!$D$38,IF(1=2,'1.Inputs'!$D$39,$E50)))*'1.Inputs'!$D$43*(1+$G50)^(1-1)-'1.Inputs'!$D$44*(1+$G50)^(1-1)-('1.Inputs'!$D$20/'1.Inputs'!$D$27+'1.Inputs'!$D$23/'1.Inputs'!$D$28))-MAX(0,((('1.Inputs'!$D$37*12*IF(1=1,'1.Inputs'!$D$38,IF(1=2,'1.Inputs'!$D$39,$E50)))*$F50*(('1.Inputs'!$D$40)+(1-'1.Inputs'!$D$40)*(1+'1.Inputs'!$D$41))*(1+$G50)^(1-1))-(('1.Inputs'!$D$37*12*IF(1=1,'1.Inputs'!$D$38,IF(1=2,'1.Inputs'!$D$39,$E50)))/(1-'1.Inputs'!$D$42)*$D50*(1+$G50)^(1-1))-('1.Inputs'!$D$37*12*IF(1=1,'1.Inputs'!$D$38,IF(1=2,'1.Inputs'!$D$39,$E50)))*'1.Inputs'!$D$43*(1+$G50)^(1-1)-'1.Inputs'!$D$44*(1+$G50)^(1-1)-('1.Inputs'!$D$20/'1.Inputs'!$D$27+'1.Inputs'!$D$23/'1.Inputs'!$D$28)))*'1.Inputs'!$D$53+('1.Inputs'!$D$20/'1.Inputs'!$D$27+'1.Inputs'!$D$23/'1.Inputs'!$D$28)-H50</f>
        <v>-612731282.74896884</v>
      </c>
      <c r="T50" s="36">
        <f ca="1">((('1.Inputs'!$D$37*12*IF(2=1,'1.Inputs'!$D$38,IF(2=2,'1.Inputs'!$D$39,$E50)))*$F50*(('1.Inputs'!$D$40)+(1-'1.Inputs'!$D$40)*(1+'1.Inputs'!$D$41))*(1+$G50)^(2-1))-(('1.Inputs'!$D$37*12*IF(2=1,'1.Inputs'!$D$38,IF(2=2,'1.Inputs'!$D$39,$E50)))/(1-'1.Inputs'!$D$42)*$D50*(1+$G50)^(2-1))-('1.Inputs'!$D$37*12*IF(2=1,'1.Inputs'!$D$38,IF(2=2,'1.Inputs'!$D$39,$E50)))*'1.Inputs'!$D$43*(1+$G50)^(2-1)-'1.Inputs'!$D$44*(1+$G50)^(2-1)-('1.Inputs'!$D$20/'1.Inputs'!$D$27+'1.Inputs'!$D$23/'1.Inputs'!$D$28))-MAX(0,((('1.Inputs'!$D$37*12*IF(2=1,'1.Inputs'!$D$38,IF(2=2,'1.Inputs'!$D$39,$E50)))*$F50*(('1.Inputs'!$D$40)+(1-'1.Inputs'!$D$40)*(1+'1.Inputs'!$D$41))*(1+$G50)^(2-1))-(('1.Inputs'!$D$37*12*IF(2=1,'1.Inputs'!$D$38,IF(2=2,'1.Inputs'!$D$39,$E50)))/(1-'1.Inputs'!$D$42)*$D50*(1+$G50)^(2-1))-('1.Inputs'!$D$37*12*IF(2=1,'1.Inputs'!$D$38,IF(2=2,'1.Inputs'!$D$39,$E50)))*'1.Inputs'!$D$43*(1+$G50)^(2-1)-'1.Inputs'!$D$44*(1+$G50)^(2-1)-('1.Inputs'!$D$20/'1.Inputs'!$D$27+'1.Inputs'!$D$23/'1.Inputs'!$D$28)))*'1.Inputs'!$D$53+('1.Inputs'!$D$20/'1.Inputs'!$D$27+'1.Inputs'!$D$23/'1.Inputs'!$D$28)-(I50-H50)</f>
        <v>149625216.55600721</v>
      </c>
      <c r="U50" s="36">
        <f ca="1">((('1.Inputs'!$D$37*12*IF(3=1,'1.Inputs'!$D$38,IF(3=2,'1.Inputs'!$D$39,$E50)))*$F50*(('1.Inputs'!$D$40)+(1-'1.Inputs'!$D$40)*(1+'1.Inputs'!$D$41))*(1+$G50)^(3-1))-(('1.Inputs'!$D$37*12*IF(3=1,'1.Inputs'!$D$38,IF(3=2,'1.Inputs'!$D$39,$E50)))/(1-'1.Inputs'!$D$42)*$D50*(1+$G50)^(3-1))-('1.Inputs'!$D$37*12*IF(3=1,'1.Inputs'!$D$38,IF(3=2,'1.Inputs'!$D$39,$E50)))*'1.Inputs'!$D$43*(1+$G50)^(3-1)-'1.Inputs'!$D$44*(1+$G50)^(3-1)-('1.Inputs'!$D$20/'1.Inputs'!$D$27+'1.Inputs'!$D$23/'1.Inputs'!$D$28))-MAX(0,((('1.Inputs'!$D$37*12*IF(3=1,'1.Inputs'!$D$38,IF(3=2,'1.Inputs'!$D$39,$E50)))*$F50*(('1.Inputs'!$D$40)+(1-'1.Inputs'!$D$40)*(1+'1.Inputs'!$D$41))*(1+$G50)^(3-1))-(('1.Inputs'!$D$37*12*IF(3=1,'1.Inputs'!$D$38,IF(3=2,'1.Inputs'!$D$39,$E50)))/(1-'1.Inputs'!$D$42)*$D50*(1+$G50)^(3-1))-('1.Inputs'!$D$37*12*IF(3=1,'1.Inputs'!$D$38,IF(3=2,'1.Inputs'!$D$39,$E50)))*'1.Inputs'!$D$43*(1+$G50)^(3-1)-'1.Inputs'!$D$44*(1+$G50)^(3-1)-('1.Inputs'!$D$20/'1.Inputs'!$D$27+'1.Inputs'!$D$23/'1.Inputs'!$D$28)))*'1.Inputs'!$D$53+('1.Inputs'!$D$20/'1.Inputs'!$D$27+'1.Inputs'!$D$23/'1.Inputs'!$D$28)-(J50-I50)</f>
        <v>462348094.84231329</v>
      </c>
      <c r="V50" s="36">
        <f ca="1">((('1.Inputs'!$D$37*12*IF(4=1,'1.Inputs'!$D$38,IF(4=2,'1.Inputs'!$D$39,$E50)))*$F50*(('1.Inputs'!$D$40)+(1-'1.Inputs'!$D$40)*(1+'1.Inputs'!$D$41))*(1+$G50)^(4-1))-(('1.Inputs'!$D$37*12*IF(4=1,'1.Inputs'!$D$38,IF(4=2,'1.Inputs'!$D$39,$E50)))/(1-'1.Inputs'!$D$42)*$D50*(1+$G50)^(4-1))-('1.Inputs'!$D$37*12*IF(4=1,'1.Inputs'!$D$38,IF(4=2,'1.Inputs'!$D$39,$E50)))*'1.Inputs'!$D$43*(1+$G50)^(4-1)-'1.Inputs'!$D$44*(1+$G50)^(4-1)-('1.Inputs'!$D$20/'1.Inputs'!$D$27+'1.Inputs'!$D$23/'1.Inputs'!$D$28))-MAX(0,((('1.Inputs'!$D$37*12*IF(4=1,'1.Inputs'!$D$38,IF(4=2,'1.Inputs'!$D$39,$E50)))*$F50*(('1.Inputs'!$D$40)+(1-'1.Inputs'!$D$40)*(1+'1.Inputs'!$D$41))*(1+$G50)^(4-1))-(('1.Inputs'!$D$37*12*IF(4=1,'1.Inputs'!$D$38,IF(4=2,'1.Inputs'!$D$39,$E50)))/(1-'1.Inputs'!$D$42)*$D50*(1+$G50)^(4-1))-('1.Inputs'!$D$37*12*IF(4=1,'1.Inputs'!$D$38,IF(4=2,'1.Inputs'!$D$39,$E50)))*'1.Inputs'!$D$43*(1+$G50)^(4-1)-'1.Inputs'!$D$44*(1+$G50)^(4-1)-('1.Inputs'!$D$20/'1.Inputs'!$D$27+'1.Inputs'!$D$23/'1.Inputs'!$D$28)))*'1.Inputs'!$D$53+('1.Inputs'!$D$20/'1.Inputs'!$D$27+'1.Inputs'!$D$23/'1.Inputs'!$D$28)-(K50-J50)</f>
        <v>788711016.02706492</v>
      </c>
      <c r="W50" s="36">
        <f ca="1">((('1.Inputs'!$D$37*12*IF(5=1,'1.Inputs'!$D$38,IF(5=2,'1.Inputs'!$D$39,$E50)))*$F50*(('1.Inputs'!$D$40)+(1-'1.Inputs'!$D$40)*(1+'1.Inputs'!$D$41))*(1+$G50)^(5-1))-(('1.Inputs'!$D$37*12*IF(5=1,'1.Inputs'!$D$38,IF(5=2,'1.Inputs'!$D$39,$E50)))/(1-'1.Inputs'!$D$42)*$D50*(1+$G50)^(5-1))-('1.Inputs'!$D$37*12*IF(5=1,'1.Inputs'!$D$38,IF(5=2,'1.Inputs'!$D$39,$E50)))*'1.Inputs'!$D$43*(1+$G50)^(5-1)-'1.Inputs'!$D$44*(1+$G50)^(5-1)-('1.Inputs'!$D$20/'1.Inputs'!$D$27+'1.Inputs'!$D$23/'1.Inputs'!$D$28))-MAX(0,((('1.Inputs'!$D$37*12*IF(5=1,'1.Inputs'!$D$38,IF(5=2,'1.Inputs'!$D$39,$E50)))*$F50*(('1.Inputs'!$D$40)+(1-'1.Inputs'!$D$40)*(1+'1.Inputs'!$D$41))*(1+$G50)^(5-1))-(('1.Inputs'!$D$37*12*IF(5=1,'1.Inputs'!$D$38,IF(5=2,'1.Inputs'!$D$39,$E50)))/(1-'1.Inputs'!$D$42)*$D50*(1+$G50)^(5-1))-('1.Inputs'!$D$37*12*IF(5=1,'1.Inputs'!$D$38,IF(5=2,'1.Inputs'!$D$39,$E50)))*'1.Inputs'!$D$43*(1+$G50)^(5-1)-'1.Inputs'!$D$44*(1+$G50)^(5-1)-('1.Inputs'!$D$20/'1.Inputs'!$D$27+'1.Inputs'!$D$23/'1.Inputs'!$D$28)))*'1.Inputs'!$D$53+('1.Inputs'!$D$20/'1.Inputs'!$D$27+'1.Inputs'!$D$23/'1.Inputs'!$D$28)-(L50-K50)</f>
        <v>814419880.63167572</v>
      </c>
      <c r="X50" s="36">
        <f ca="1">((('1.Inputs'!$D$37*12*IF(6=1,'1.Inputs'!$D$38,IF(6=2,'1.Inputs'!$D$39,$E50)))*$F50*(('1.Inputs'!$D$40)+(1-'1.Inputs'!$D$40)*(1+'1.Inputs'!$D$41))*(1+$G50)^(6-1))-(('1.Inputs'!$D$37*12*IF(6=1,'1.Inputs'!$D$38,IF(6=2,'1.Inputs'!$D$39,$E50)))/(1-'1.Inputs'!$D$42)*$D50*(1+$G50)^(6-1))-('1.Inputs'!$D$37*12*IF(6=1,'1.Inputs'!$D$38,IF(6=2,'1.Inputs'!$D$39,$E50)))*'1.Inputs'!$D$43*(1+$G50)^(6-1)-'1.Inputs'!$D$44*(1+$G50)^(6-1)-('1.Inputs'!$D$20/'1.Inputs'!$D$27+'1.Inputs'!$D$23/'1.Inputs'!$D$28))-MAX(0,((('1.Inputs'!$D$37*12*IF(6=1,'1.Inputs'!$D$38,IF(6=2,'1.Inputs'!$D$39,$E50)))*$F50*(('1.Inputs'!$D$40)+(1-'1.Inputs'!$D$40)*(1+'1.Inputs'!$D$41))*(1+$G50)^(6-1))-(('1.Inputs'!$D$37*12*IF(6=1,'1.Inputs'!$D$38,IF(6=2,'1.Inputs'!$D$39,$E50)))/(1-'1.Inputs'!$D$42)*$D50*(1+$G50)^(6-1))-('1.Inputs'!$D$37*12*IF(6=1,'1.Inputs'!$D$38,IF(6=2,'1.Inputs'!$D$39,$E50)))*'1.Inputs'!$D$43*(1+$G50)^(6-1)-'1.Inputs'!$D$44*(1+$G50)^(6-1)-('1.Inputs'!$D$20/'1.Inputs'!$D$27+'1.Inputs'!$D$23/'1.Inputs'!$D$28)))*'1.Inputs'!$D$53+('1.Inputs'!$D$20/'1.Inputs'!$D$27+'1.Inputs'!$D$23/'1.Inputs'!$D$28)-(M50-L50)</f>
        <v>841020155.17554319</v>
      </c>
      <c r="Y50" s="36">
        <f ca="1">((('1.Inputs'!$D$37*12*IF(7=1,'1.Inputs'!$D$38,IF(7=2,'1.Inputs'!$D$39,$E50)))*$F50*(('1.Inputs'!$D$40)+(1-'1.Inputs'!$D$40)*(1+'1.Inputs'!$D$41))*(1+$G50)^(7-1))-(('1.Inputs'!$D$37*12*IF(7=1,'1.Inputs'!$D$38,IF(7=2,'1.Inputs'!$D$39,$E50)))/(1-'1.Inputs'!$D$42)*$D50*(1+$G50)^(7-1))-('1.Inputs'!$D$37*12*IF(7=1,'1.Inputs'!$D$38,IF(7=2,'1.Inputs'!$D$39,$E50)))*'1.Inputs'!$D$43*(1+$G50)^(7-1)-'1.Inputs'!$D$44*(1+$G50)^(7-1)-('1.Inputs'!$D$20/'1.Inputs'!$D$27+'1.Inputs'!$D$23/'1.Inputs'!$D$28))-MAX(0,((('1.Inputs'!$D$37*12*IF(7=1,'1.Inputs'!$D$38,IF(7=2,'1.Inputs'!$D$39,$E50)))*$F50*(('1.Inputs'!$D$40)+(1-'1.Inputs'!$D$40)*(1+'1.Inputs'!$D$41))*(1+$G50)^(7-1))-(('1.Inputs'!$D$37*12*IF(7=1,'1.Inputs'!$D$38,IF(7=2,'1.Inputs'!$D$39,$E50)))/(1-'1.Inputs'!$D$42)*$D50*(1+$G50)^(7-1))-('1.Inputs'!$D$37*12*IF(7=1,'1.Inputs'!$D$38,IF(7=2,'1.Inputs'!$D$39,$E50)))*'1.Inputs'!$D$43*(1+$G50)^(7-1)-'1.Inputs'!$D$44*(1+$G50)^(7-1)-('1.Inputs'!$D$20/'1.Inputs'!$D$27+'1.Inputs'!$D$23/'1.Inputs'!$D$28)))*'1.Inputs'!$D$53+('1.Inputs'!$D$20/'1.Inputs'!$D$27+'1.Inputs'!$D$23/'1.Inputs'!$D$28)-(N50-M50)</f>
        <v>868542747.74006462</v>
      </c>
      <c r="Z50" s="36">
        <f ca="1">((('1.Inputs'!$D$37*12*IF(8=1,'1.Inputs'!$D$38,IF(8=2,'1.Inputs'!$D$39,$E50)))*$F50*(('1.Inputs'!$D$40)+(1-'1.Inputs'!$D$40)*(1+'1.Inputs'!$D$41))*(1+$G50)^(8-1))-(('1.Inputs'!$D$37*12*IF(8=1,'1.Inputs'!$D$38,IF(8=2,'1.Inputs'!$D$39,$E50)))/(1-'1.Inputs'!$D$42)*$D50*(1+$G50)^(8-1))-('1.Inputs'!$D$37*12*IF(8=1,'1.Inputs'!$D$38,IF(8=2,'1.Inputs'!$D$39,$E50)))*'1.Inputs'!$D$43*(1+$G50)^(8-1)-'1.Inputs'!$D$44*(1+$G50)^(8-1)-('1.Inputs'!$D$20/'1.Inputs'!$D$27+'1.Inputs'!$D$23/'1.Inputs'!$D$28))-MAX(0,((('1.Inputs'!$D$37*12*IF(8=1,'1.Inputs'!$D$38,IF(8=2,'1.Inputs'!$D$39,$E50)))*$F50*(('1.Inputs'!$D$40)+(1-'1.Inputs'!$D$40)*(1+'1.Inputs'!$D$41))*(1+$G50)^(8-1))-(('1.Inputs'!$D$37*12*IF(8=1,'1.Inputs'!$D$38,IF(8=2,'1.Inputs'!$D$39,$E50)))/(1-'1.Inputs'!$D$42)*$D50*(1+$G50)^(8-1))-('1.Inputs'!$D$37*12*IF(8=1,'1.Inputs'!$D$38,IF(8=2,'1.Inputs'!$D$39,$E50)))*'1.Inputs'!$D$43*(1+$G50)^(8-1)-'1.Inputs'!$D$44*(1+$G50)^(8-1)-('1.Inputs'!$D$20/'1.Inputs'!$D$27+'1.Inputs'!$D$23/'1.Inputs'!$D$28)))*'1.Inputs'!$D$53+('1.Inputs'!$D$20/'1.Inputs'!$D$27+'1.Inputs'!$D$23/'1.Inputs'!$D$28)-(O50-N50)</f>
        <v>897019638.09032905</v>
      </c>
      <c r="AA50" s="36">
        <f ca="1">((('1.Inputs'!$D$37*12*IF(9=1,'1.Inputs'!$D$38,IF(9=2,'1.Inputs'!$D$39,$E50)))*$F50*(('1.Inputs'!$D$40)+(1-'1.Inputs'!$D$40)*(1+'1.Inputs'!$D$41))*(1+$G50)^(9-1))-(('1.Inputs'!$D$37*12*IF(9=1,'1.Inputs'!$D$38,IF(9=2,'1.Inputs'!$D$39,$E50)))/(1-'1.Inputs'!$D$42)*$D50*(1+$G50)^(9-1))-('1.Inputs'!$D$37*12*IF(9=1,'1.Inputs'!$D$38,IF(9=2,'1.Inputs'!$D$39,$E50)))*'1.Inputs'!$D$43*(1+$G50)^(9-1)-'1.Inputs'!$D$44*(1+$G50)^(9-1)-('1.Inputs'!$D$20/'1.Inputs'!$D$27+'1.Inputs'!$D$23/'1.Inputs'!$D$28))-MAX(0,((('1.Inputs'!$D$37*12*IF(9=1,'1.Inputs'!$D$38,IF(9=2,'1.Inputs'!$D$39,$E50)))*$F50*(('1.Inputs'!$D$40)+(1-'1.Inputs'!$D$40)*(1+'1.Inputs'!$D$41))*(1+$G50)^(9-1))-(('1.Inputs'!$D$37*12*IF(9=1,'1.Inputs'!$D$38,IF(9=2,'1.Inputs'!$D$39,$E50)))/(1-'1.Inputs'!$D$42)*$D50*(1+$G50)^(9-1))-('1.Inputs'!$D$37*12*IF(9=1,'1.Inputs'!$D$38,IF(9=2,'1.Inputs'!$D$39,$E50)))*'1.Inputs'!$D$43*(1+$G50)^(9-1)-'1.Inputs'!$D$44*(1+$G50)^(9-1)-('1.Inputs'!$D$20/'1.Inputs'!$D$27+'1.Inputs'!$D$23/'1.Inputs'!$D$28)))*'1.Inputs'!$D$53+('1.Inputs'!$D$20/'1.Inputs'!$D$27+'1.Inputs'!$D$23/'1.Inputs'!$D$28)-(P50-O50)</f>
        <v>926483914.83387566</v>
      </c>
      <c r="AB50" s="36">
        <f ca="1">((('1.Inputs'!$D$37*12*IF(10=1,'1.Inputs'!$D$38,IF(10=2,'1.Inputs'!$D$39,$E50)))*$F50*(('1.Inputs'!$D$40)+(1-'1.Inputs'!$D$40)*(1+'1.Inputs'!$D$41))*(1+$G50)^(10-1))-(('1.Inputs'!$D$37*12*IF(10=1,'1.Inputs'!$D$38,IF(10=2,'1.Inputs'!$D$39,$E50)))/(1-'1.Inputs'!$D$42)*$D50*(1+$G50)^(10-1))-('1.Inputs'!$D$37*12*IF(10=1,'1.Inputs'!$D$38,IF(10=2,'1.Inputs'!$D$39,$E50)))*'1.Inputs'!$D$43*(1+$G50)^(10-1)-'1.Inputs'!$D$44*(1+$G50)^(10-1)-('1.Inputs'!$D$20/'1.Inputs'!$D$27+'1.Inputs'!$D$23/'1.Inputs'!$D$28))-MAX(0,((('1.Inputs'!$D$37*12*IF(10=1,'1.Inputs'!$D$38,IF(10=2,'1.Inputs'!$D$39,$E50)))*$F50*(('1.Inputs'!$D$40)+(1-'1.Inputs'!$D$40)*(1+'1.Inputs'!$D$41))*(1+$G50)^(10-1))-(('1.Inputs'!$D$37*12*IF(10=1,'1.Inputs'!$D$38,IF(10=2,'1.Inputs'!$D$39,$E50)))/(1-'1.Inputs'!$D$42)*$D50*(1+$G50)^(10-1))-('1.Inputs'!$D$37*12*IF(10=1,'1.Inputs'!$D$38,IF(10=2,'1.Inputs'!$D$39,$E50)))*'1.Inputs'!$D$43*(1+$G50)^(10-1)-'1.Inputs'!$D$44*(1+$G50)^(10-1)-('1.Inputs'!$D$20/'1.Inputs'!$D$27+'1.Inputs'!$D$23/'1.Inputs'!$D$28)))*'1.Inputs'!$D$53+('1.Inputs'!$D$20/'1.Inputs'!$D$27+'1.Inputs'!$D$23/'1.Inputs'!$D$28)-(Q50-P50)+(('1.Inputs'!$D$20+'1.Inputs'!$D$23-('1.Inputs'!$D$20/'1.Inputs'!$D$27+'1.Inputs'!$D$23/'1.Inputs'!$D$28)*'1.Inputs'!$D$10)*'1.Inputs'!$D$60+'1.Inputs'!$D$19*'1.Inputs'!$D$59+Q50)</f>
        <v>3606081083.1925101</v>
      </c>
      <c r="AC50" s="36">
        <f ca="1">S50-AC$13-AC$14+MIN(AC$13,MAX(0,((('1.Inputs'!$D$37*12*IF(1=1,'1.Inputs'!$D$38,IF(1=2,'1.Inputs'!$D$39,$E50)))*$F50*(('1.Inputs'!$D$40)+(1-'1.Inputs'!$D$40)*(1+'1.Inputs'!$D$41))*(1+$G50)^(1-1))-(('1.Inputs'!$D$37*12*IF(1=1,'1.Inputs'!$D$38,IF(1=2,'1.Inputs'!$D$39,$E50)))/(1-'1.Inputs'!$D$42)*$D50*(1+$G50)^(1-1))-('1.Inputs'!$D$37*12*IF(1=1,'1.Inputs'!$D$38,IF(1=2,'1.Inputs'!$D$39,$E50)))*'1.Inputs'!$D$43*(1+$G50)^(1-1)-'1.Inputs'!$D$44*(1+$G50)^(1-1)-('1.Inputs'!$D$20/'1.Inputs'!$D$27+'1.Inputs'!$D$23/'1.Inputs'!$D$28))))*'1.Inputs'!$D$53</f>
        <v>-723424393.95461166</v>
      </c>
      <c r="AD50" s="36">
        <f ca="1">T50-AD$13-AD$14+MIN(AD$13,MAX(0,((('1.Inputs'!$D$37*12*IF(2=1,'1.Inputs'!$D$38,IF(2=2,'1.Inputs'!$D$39,$E50)))*$F50*(('1.Inputs'!$D$40)+(1-'1.Inputs'!$D$40)*(1+'1.Inputs'!$D$41))*(1+$G50)^(2-1))-(('1.Inputs'!$D$37*12*IF(2=1,'1.Inputs'!$D$38,IF(2=2,'1.Inputs'!$D$39,$E50)))/(1-'1.Inputs'!$D$42)*$D50*(1+$G50)^(2-1))-('1.Inputs'!$D$37*12*IF(2=1,'1.Inputs'!$D$38,IF(2=2,'1.Inputs'!$D$39,$E50)))*'1.Inputs'!$D$43*(1+$G50)^(2-1)-'1.Inputs'!$D$44*(1+$G50)^(2-1)-('1.Inputs'!$D$20/'1.Inputs'!$D$27+'1.Inputs'!$D$23/'1.Inputs'!$D$28))))*'1.Inputs'!$D$53</f>
        <v>53685216.556007206</v>
      </c>
      <c r="AE50" s="36">
        <f ca="1">U50-AE$13-AE$14+MIN(AE$13,MAX(0,((('1.Inputs'!$D$37*12*IF(3=1,'1.Inputs'!$D$38,IF(3=2,'1.Inputs'!$D$39,$E50)))*$F50*(('1.Inputs'!$D$40)+(1-'1.Inputs'!$D$40)*(1+'1.Inputs'!$D$41))*(1+$G50)^(3-1))-(('1.Inputs'!$D$37*12*IF(3=1,'1.Inputs'!$D$38,IF(3=2,'1.Inputs'!$D$39,$E50)))/(1-'1.Inputs'!$D$42)*$D50*(1+$G50)^(3-1))-('1.Inputs'!$D$37*12*IF(3=1,'1.Inputs'!$D$38,IF(3=2,'1.Inputs'!$D$39,$E50)))*'1.Inputs'!$D$43*(1+$G50)^(3-1)-'1.Inputs'!$D$44*(1+$G50)^(3-1)-('1.Inputs'!$D$20/'1.Inputs'!$D$27+'1.Inputs'!$D$23/'1.Inputs'!$D$28))))*'1.Inputs'!$D$53</f>
        <v>120408094.84231329</v>
      </c>
      <c r="AF50" s="36">
        <f ca="1">V50-AF$13-AF$14+MIN(AF$13,MAX(0,((('1.Inputs'!$D$37*12*IF(4=1,'1.Inputs'!$D$38,IF(4=2,'1.Inputs'!$D$39,$E50)))*$F50*(('1.Inputs'!$D$40)+(1-'1.Inputs'!$D$40)*(1+'1.Inputs'!$D$41))*(1+$G50)^(4-1))-(('1.Inputs'!$D$37*12*IF(4=1,'1.Inputs'!$D$38,IF(4=2,'1.Inputs'!$D$39,$E50)))/(1-'1.Inputs'!$D$42)*$D50*(1+$G50)^(4-1))-('1.Inputs'!$D$37*12*IF(4=1,'1.Inputs'!$D$38,IF(4=2,'1.Inputs'!$D$39,$E50)))*'1.Inputs'!$D$43*(1+$G50)^(4-1)-'1.Inputs'!$D$44*(1+$G50)^(4-1)-('1.Inputs'!$D$20/'1.Inputs'!$D$27+'1.Inputs'!$D$23/'1.Inputs'!$D$28))))*'1.Inputs'!$D$53</f>
        <v>465959016.02706492</v>
      </c>
      <c r="AG50" s="36">
        <f ca="1">W50-AG$13-AG$14+MIN(AG$13,MAX(0,((('1.Inputs'!$D$37*12*IF(5=1,'1.Inputs'!$D$38,IF(5=2,'1.Inputs'!$D$39,$E50)))*$F50*(('1.Inputs'!$D$40)+(1-'1.Inputs'!$D$40)*(1+'1.Inputs'!$D$41))*(1+$G50)^(5-1))-(('1.Inputs'!$D$37*12*IF(5=1,'1.Inputs'!$D$38,IF(5=2,'1.Inputs'!$D$39,$E50)))/(1-'1.Inputs'!$D$42)*$D50*(1+$G50)^(5-1))-('1.Inputs'!$D$37*12*IF(5=1,'1.Inputs'!$D$38,IF(5=2,'1.Inputs'!$D$39,$E50)))*'1.Inputs'!$D$43*(1+$G50)^(5-1)-'1.Inputs'!$D$44*(1+$G50)^(5-1)-('1.Inputs'!$D$20/'1.Inputs'!$D$27+'1.Inputs'!$D$23/'1.Inputs'!$D$28))))*'1.Inputs'!$D$53</f>
        <v>510855880.63167572</v>
      </c>
      <c r="AH50" s="36">
        <f ca="1">X50-AH$13-AH$14+MIN(AH$13,MAX(0,((('1.Inputs'!$D$37*12*IF(6=1,'1.Inputs'!$D$38,IF(6=2,'1.Inputs'!$D$39,$E50)))*$F50*(('1.Inputs'!$D$40)+(1-'1.Inputs'!$D$40)*(1+'1.Inputs'!$D$41))*(1+$G50)^(6-1))-(('1.Inputs'!$D$37*12*IF(6=1,'1.Inputs'!$D$38,IF(6=2,'1.Inputs'!$D$39,$E50)))/(1-'1.Inputs'!$D$42)*$D50*(1+$G50)^(6-1))-('1.Inputs'!$D$37*12*IF(6=1,'1.Inputs'!$D$38,IF(6=2,'1.Inputs'!$D$39,$E50)))*'1.Inputs'!$D$43*(1+$G50)^(6-1)-'1.Inputs'!$D$44*(1+$G50)^(6-1)-('1.Inputs'!$D$20/'1.Inputs'!$D$27+'1.Inputs'!$D$23/'1.Inputs'!$D$28))))*'1.Inputs'!$D$53</f>
        <v>556644155.17554319</v>
      </c>
      <c r="AI50" s="36">
        <f ca="1">Y50-AI$13-AI$14+MIN(AI$13,MAX(0,((('1.Inputs'!$D$37*12*IF(7=1,'1.Inputs'!$D$38,IF(7=2,'1.Inputs'!$D$39,$E50)))*$F50*(('1.Inputs'!$D$40)+(1-'1.Inputs'!$D$40)*(1+'1.Inputs'!$D$41))*(1+$G50)^(7-1))-(('1.Inputs'!$D$37*12*IF(7=1,'1.Inputs'!$D$38,IF(7=2,'1.Inputs'!$D$39,$E50)))/(1-'1.Inputs'!$D$42)*$D50*(1+$G50)^(7-1))-('1.Inputs'!$D$37*12*IF(7=1,'1.Inputs'!$D$38,IF(7=2,'1.Inputs'!$D$39,$E50)))*'1.Inputs'!$D$43*(1+$G50)^(7-1)-'1.Inputs'!$D$44*(1+$G50)^(7-1)-('1.Inputs'!$D$20/'1.Inputs'!$D$27+'1.Inputs'!$D$23/'1.Inputs'!$D$28))))*'1.Inputs'!$D$53</f>
        <v>603354747.74006462</v>
      </c>
      <c r="AJ50" s="36">
        <f ca="1">Z50-AJ$13-AJ$14+MIN(AJ$13,MAX(0,((('1.Inputs'!$D$37*12*IF(8=1,'1.Inputs'!$D$38,IF(8=2,'1.Inputs'!$D$39,$E50)))*$F50*(('1.Inputs'!$D$40)+(1-'1.Inputs'!$D$40)*(1+'1.Inputs'!$D$41))*(1+$G50)^(8-1))-(('1.Inputs'!$D$37*12*IF(8=1,'1.Inputs'!$D$38,IF(8=2,'1.Inputs'!$D$39,$E50)))/(1-'1.Inputs'!$D$42)*$D50*(1+$G50)^(8-1))-('1.Inputs'!$D$37*12*IF(8=1,'1.Inputs'!$D$38,IF(8=2,'1.Inputs'!$D$39,$E50)))*'1.Inputs'!$D$43*(1+$G50)^(8-1)-'1.Inputs'!$D$44*(1+$G50)^(8-1)-('1.Inputs'!$D$20/'1.Inputs'!$D$27+'1.Inputs'!$D$23/'1.Inputs'!$D$28))))*'1.Inputs'!$D$53</f>
        <v>897019638.09032905</v>
      </c>
      <c r="AK50" s="36">
        <f ca="1">AA50-AK$13-AK$14+MIN(AK$13,MAX(0,((('1.Inputs'!$D$37*12*IF(9=1,'1.Inputs'!$D$38,IF(9=2,'1.Inputs'!$D$39,$E50)))*$F50*(('1.Inputs'!$D$40)+(1-'1.Inputs'!$D$40)*(1+'1.Inputs'!$D$41))*(1+$G50)^(9-1))-(('1.Inputs'!$D$37*12*IF(9=1,'1.Inputs'!$D$38,IF(9=2,'1.Inputs'!$D$39,$E50)))/(1-'1.Inputs'!$D$42)*$D50*(1+$G50)^(9-1))-('1.Inputs'!$D$37*12*IF(9=1,'1.Inputs'!$D$38,IF(9=2,'1.Inputs'!$D$39,$E50)))*'1.Inputs'!$D$43*(1+$G50)^(9-1)-'1.Inputs'!$D$44*(1+$G50)^(9-1)-('1.Inputs'!$D$20/'1.Inputs'!$D$27+'1.Inputs'!$D$23/'1.Inputs'!$D$28))))*'1.Inputs'!$D$53</f>
        <v>926483914.83387566</v>
      </c>
      <c r="AL50" s="36">
        <f ca="1">AB50-AL$13-AL$14+MIN(AL$13,MAX(0,((('1.Inputs'!$D$37*12*IF(10=1,'1.Inputs'!$D$38,IF(10=2,'1.Inputs'!$D$39,$E50)))*$F50*(('1.Inputs'!$D$40)+(1-'1.Inputs'!$D$40)*(1+'1.Inputs'!$D$41))*(1+$G50)^(10-1))-(('1.Inputs'!$D$37*12*IF(10=1,'1.Inputs'!$D$38,IF(10=2,'1.Inputs'!$D$39,$E50)))/(1-'1.Inputs'!$D$42)*$D50*(1+$G50)^(10-1))-('1.Inputs'!$D$37*12*IF(10=1,'1.Inputs'!$D$38,IF(10=2,'1.Inputs'!$D$39,$E50)))*'1.Inputs'!$D$43*(1+$G50)^(10-1)-'1.Inputs'!$D$44*(1+$G50)^(10-1)-('1.Inputs'!$D$20/'1.Inputs'!$D$27+'1.Inputs'!$D$23/'1.Inputs'!$D$28))))*'1.Inputs'!$D$53+'1.Inputs'!$D$35</f>
        <v>4406081083.1925106</v>
      </c>
      <c r="AM50" s="48">
        <f ca="1">R50+NPV('1.Inputs'!$D$55,S50:AB50)</f>
        <v>1521025199.8657508</v>
      </c>
      <c r="AN50" s="48">
        <f ca="1">-('1.Inputs'!$D$24*(1-'1.Inputs'!$D$31)+'1.Inputs'!$D$35)+NPV('1.Inputs'!$D$54,AC50:AL50)</f>
        <v>27379864.836578131</v>
      </c>
      <c r="AO50" s="36">
        <f t="shared" ca="1" si="5"/>
        <v>-4.1512959535837997</v>
      </c>
      <c r="AP50" s="36">
        <f t="shared" ca="1" si="6"/>
        <v>1.1746648751075033</v>
      </c>
      <c r="AQ50" s="36">
        <f ca="1">'1.Inputs'!$D$35+MIN(SUM($AC50:AC50),SUM($AC50:AD50),SUM($AC50:AE50),SUM($AC50:AF50),SUM($AC50:AG50),SUM($AC50:AH50),SUM($AC50:AI50),SUM($AC50:AJ50),SUM($AC50:AK50),SUM($AC50:AL50))</f>
        <v>76575606.045388341</v>
      </c>
      <c r="AR50" s="36">
        <f ca="1">IF(AP50&lt;'1.Inputs'!$D$57,1,0)</f>
        <v>1</v>
      </c>
      <c r="AS50" s="36">
        <f t="shared" ca="1" si="7"/>
        <v>0</v>
      </c>
      <c r="AV50" s="30" t="s">
        <v>402</v>
      </c>
      <c r="AY50" s="43">
        <f>'4.Outputs'!D7</f>
        <v>1645366737.9364109</v>
      </c>
    </row>
    <row r="51" spans="2:55" ht="15" customHeight="1" x14ac:dyDescent="0.25">
      <c r="B51" s="36">
        <v>36</v>
      </c>
      <c r="C51" s="36">
        <f t="shared" ca="1" si="0"/>
        <v>0.35576016041567737</v>
      </c>
      <c r="D51" s="36">
        <f t="shared" ca="1" si="1"/>
        <v>15683.720132874307</v>
      </c>
      <c r="E51" s="47">
        <f t="shared" ca="1" si="2"/>
        <v>0.80835167416204212</v>
      </c>
      <c r="F51" s="36">
        <f t="shared" ca="1" si="3"/>
        <v>27208.284727666713</v>
      </c>
      <c r="G51" s="36">
        <f t="shared" ca="1" si="4"/>
        <v>4.0007362090772373E-2</v>
      </c>
      <c r="H51" s="36">
        <f ca="1">((('1.Inputs'!$D$37*12*IF(1=1,'1.Inputs'!$D$38,IF(1=2,'1.Inputs'!$D$39,$E51)))*$F51*(('1.Inputs'!$D$40)+(1-'1.Inputs'!$D$40)*(1+'1.Inputs'!$D$41))*(1+$G51)^(1-1))*'1.Inputs'!$D$47+(('1.Inputs'!$D$37*12*IF(1=1,'1.Inputs'!$D$38,IF(1=2,'1.Inputs'!$D$39,$E51)))/(1-'1.Inputs'!$D$42)*$D51*(1+$G51)^(1-1))*('1.Inputs'!$D$48-'1.Inputs'!$D$49))/'1.Inputs'!$D$51</f>
        <v>713260503.15263379</v>
      </c>
      <c r="I51" s="36">
        <f ca="1">((('1.Inputs'!$D$37*12*IF(2=1,'1.Inputs'!$D$38,IF(2=2,'1.Inputs'!$D$39,$E51)))*$F51*(('1.Inputs'!$D$40)+(1-'1.Inputs'!$D$40)*(1+'1.Inputs'!$D$41))*(1+$G51)^(2-1))*'1.Inputs'!$D$47+(('1.Inputs'!$D$37*12*IF(2=1,'1.Inputs'!$D$38,IF(2=2,'1.Inputs'!$D$39,$E51)))/(1-'1.Inputs'!$D$42)*$D51*(1+$G51)^(2-1))*('1.Inputs'!$D$48-'1.Inputs'!$D$49))/'1.Inputs'!$D$51</f>
        <v>1038514644.1142306</v>
      </c>
      <c r="J51" s="36">
        <f ca="1">((('1.Inputs'!$D$37*12*IF(3=1,'1.Inputs'!$D$38,IF(3=2,'1.Inputs'!$D$39,$E51)))*$F51*(('1.Inputs'!$D$40)+(1-'1.Inputs'!$D$40)*(1+'1.Inputs'!$D$41))*(1+$G51)^(3-1))*'1.Inputs'!$D$47+(('1.Inputs'!$D$37*12*IF(3=1,'1.Inputs'!$D$38,IF(3=2,'1.Inputs'!$D$39,$E51)))/(1-'1.Inputs'!$D$42)*$D51*(1+$G51)^(3-1))*('1.Inputs'!$D$48-'1.Inputs'!$D$49))/'1.Inputs'!$D$51</f>
        <v>1247243762.3216376</v>
      </c>
      <c r="K51" s="36">
        <f ca="1">((('1.Inputs'!$D$37*12*IF(4=1,'1.Inputs'!$D$38,IF(4=2,'1.Inputs'!$D$39,$E51)))*$F51*(('1.Inputs'!$D$40)+(1-'1.Inputs'!$D$40)*(1+'1.Inputs'!$D$41))*(1+$G51)^(4-1))*'1.Inputs'!$D$47+(('1.Inputs'!$D$37*12*IF(4=1,'1.Inputs'!$D$38,IF(4=2,'1.Inputs'!$D$39,$E51)))/(1-'1.Inputs'!$D$42)*$D51*(1+$G51)^(4-1))*('1.Inputs'!$D$48-'1.Inputs'!$D$49))/'1.Inputs'!$D$51</f>
        <v>1297142695.1362965</v>
      </c>
      <c r="L51" s="36">
        <f ca="1">((('1.Inputs'!$D$37*12*IF(5=1,'1.Inputs'!$D$38,IF(5=2,'1.Inputs'!$D$39,$E51)))*$F51*(('1.Inputs'!$D$40)+(1-'1.Inputs'!$D$40)*(1+'1.Inputs'!$D$41))*(1+$G51)^(5-1))*'1.Inputs'!$D$47+(('1.Inputs'!$D$37*12*IF(5=1,'1.Inputs'!$D$38,IF(5=2,'1.Inputs'!$D$39,$E51)))/(1-'1.Inputs'!$D$42)*$D51*(1+$G51)^(5-1))*('1.Inputs'!$D$48-'1.Inputs'!$D$49))/'1.Inputs'!$D$51</f>
        <v>1349037952.6240146</v>
      </c>
      <c r="M51" s="36">
        <f ca="1">((('1.Inputs'!$D$37*12*IF(6=1,'1.Inputs'!$D$38,IF(6=2,'1.Inputs'!$D$39,$E51)))*$F51*(('1.Inputs'!$D$40)+(1-'1.Inputs'!$D$40)*(1+'1.Inputs'!$D$41))*(1+$G51)^(6-1))*'1.Inputs'!$D$47+(('1.Inputs'!$D$37*12*IF(6=1,'1.Inputs'!$D$38,IF(6=2,'1.Inputs'!$D$39,$E51)))/(1-'1.Inputs'!$D$42)*$D51*(1+$G51)^(6-1))*('1.Inputs'!$D$48-'1.Inputs'!$D$49))/'1.Inputs'!$D$51</f>
        <v>1403009402.4688377</v>
      </c>
      <c r="N51" s="36">
        <f ca="1">((('1.Inputs'!$D$37*12*IF(7=1,'1.Inputs'!$D$38,IF(7=2,'1.Inputs'!$D$39,$E51)))*$F51*(('1.Inputs'!$D$40)+(1-'1.Inputs'!$D$40)*(1+'1.Inputs'!$D$41))*(1+$G51)^(7-1))*'1.Inputs'!$D$47+(('1.Inputs'!$D$37*12*IF(7=1,'1.Inputs'!$D$38,IF(7=2,'1.Inputs'!$D$39,$E51)))/(1-'1.Inputs'!$D$42)*$D51*(1+$G51)^(7-1))*('1.Inputs'!$D$48-'1.Inputs'!$D$49))/'1.Inputs'!$D$51</f>
        <v>1459140107.6501667</v>
      </c>
      <c r="O51" s="36">
        <f ca="1">((('1.Inputs'!$D$37*12*IF(8=1,'1.Inputs'!$D$38,IF(8=2,'1.Inputs'!$D$39,$E51)))*$F51*(('1.Inputs'!$D$40)+(1-'1.Inputs'!$D$40)*(1+'1.Inputs'!$D$41))*(1+$G51)^(8-1))*'1.Inputs'!$D$47+(('1.Inputs'!$D$37*12*IF(8=1,'1.Inputs'!$D$38,IF(8=2,'1.Inputs'!$D$39,$E51)))/(1-'1.Inputs'!$D$42)*$D51*(1+$G51)^(8-1))*('1.Inputs'!$D$48-'1.Inputs'!$D$49))/'1.Inputs'!$D$51</f>
        <v>1517516454.2780957</v>
      </c>
      <c r="P51" s="36">
        <f ca="1">((('1.Inputs'!$D$37*12*IF(9=1,'1.Inputs'!$D$38,IF(9=2,'1.Inputs'!$D$39,$E51)))*$F51*(('1.Inputs'!$D$40)+(1-'1.Inputs'!$D$40)*(1+'1.Inputs'!$D$41))*(1+$G51)^(9-1))*'1.Inputs'!$D$47+(('1.Inputs'!$D$37*12*IF(9=1,'1.Inputs'!$D$38,IF(9=2,'1.Inputs'!$D$39,$E51)))/(1-'1.Inputs'!$D$42)*$D51*(1+$G51)^(9-1))*('1.Inputs'!$D$48-'1.Inputs'!$D$49))/'1.Inputs'!$D$51</f>
        <v>1578228284.5431044</v>
      </c>
      <c r="Q51" s="36">
        <f ca="1">((('1.Inputs'!$D$37*12*IF(10=1,'1.Inputs'!$D$38,IF(10=2,'1.Inputs'!$D$39,$E51)))*$F51*(('1.Inputs'!$D$40)+(1-'1.Inputs'!$D$40)*(1+'1.Inputs'!$D$41))*(1+$G51)^(10-1))*'1.Inputs'!$D$47+(('1.Inputs'!$D$37*12*IF(10=1,'1.Inputs'!$D$38,IF(10=2,'1.Inputs'!$D$39,$E51)))/(1-'1.Inputs'!$D$42)*$D51*(1+$G51)^(10-1))*('1.Inputs'!$D$48-'1.Inputs'!$D$49))/'1.Inputs'!$D$51</f>
        <v>1641369034.9847188</v>
      </c>
      <c r="R51" s="36">
        <f>-'1.Inputs'!$D$24</f>
        <v>-2050000000</v>
      </c>
      <c r="S51" s="36">
        <f ca="1">((('1.Inputs'!$D$37*12*IF(1=1,'1.Inputs'!$D$38,IF(1=2,'1.Inputs'!$D$39,$E51)))*$F51*(('1.Inputs'!$D$40)+(1-'1.Inputs'!$D$40)*(1+'1.Inputs'!$D$41))*(1+$G51)^(1-1))-(('1.Inputs'!$D$37*12*IF(1=1,'1.Inputs'!$D$38,IF(1=2,'1.Inputs'!$D$39,$E51)))/(1-'1.Inputs'!$D$42)*$D51*(1+$G51)^(1-1))-('1.Inputs'!$D$37*12*IF(1=1,'1.Inputs'!$D$38,IF(1=2,'1.Inputs'!$D$39,$E51)))*'1.Inputs'!$D$43*(1+$G51)^(1-1)-'1.Inputs'!$D$44*(1+$G51)^(1-1)-('1.Inputs'!$D$20/'1.Inputs'!$D$27+'1.Inputs'!$D$23/'1.Inputs'!$D$28))-MAX(0,((('1.Inputs'!$D$37*12*IF(1=1,'1.Inputs'!$D$38,IF(1=2,'1.Inputs'!$D$39,$E51)))*$F51*(('1.Inputs'!$D$40)+(1-'1.Inputs'!$D$40)*(1+'1.Inputs'!$D$41))*(1+$G51)^(1-1))-(('1.Inputs'!$D$37*12*IF(1=1,'1.Inputs'!$D$38,IF(1=2,'1.Inputs'!$D$39,$E51)))/(1-'1.Inputs'!$D$42)*$D51*(1+$G51)^(1-1))-('1.Inputs'!$D$37*12*IF(1=1,'1.Inputs'!$D$38,IF(1=2,'1.Inputs'!$D$39,$E51)))*'1.Inputs'!$D$43*(1+$G51)^(1-1)-'1.Inputs'!$D$44*(1+$G51)^(1-1)-('1.Inputs'!$D$20/'1.Inputs'!$D$27+'1.Inputs'!$D$23/'1.Inputs'!$D$28)))*'1.Inputs'!$D$53+('1.Inputs'!$D$20/'1.Inputs'!$D$27+'1.Inputs'!$D$23/'1.Inputs'!$D$28)-H51</f>
        <v>-427727117.63205111</v>
      </c>
      <c r="T51" s="36">
        <f ca="1">((('1.Inputs'!$D$37*12*IF(2=1,'1.Inputs'!$D$38,IF(2=2,'1.Inputs'!$D$39,$E51)))*$F51*(('1.Inputs'!$D$40)+(1-'1.Inputs'!$D$40)*(1+'1.Inputs'!$D$41))*(1+$G51)^(2-1))-(('1.Inputs'!$D$37*12*IF(2=1,'1.Inputs'!$D$38,IF(2=2,'1.Inputs'!$D$39,$E51)))/(1-'1.Inputs'!$D$42)*$D51*(1+$G51)^(2-1))-('1.Inputs'!$D$37*12*IF(2=1,'1.Inputs'!$D$38,IF(2=2,'1.Inputs'!$D$39,$E51)))*'1.Inputs'!$D$43*(1+$G51)^(2-1)-'1.Inputs'!$D$44*(1+$G51)^(2-1)-('1.Inputs'!$D$20/'1.Inputs'!$D$27+'1.Inputs'!$D$23/'1.Inputs'!$D$28))-MAX(0,((('1.Inputs'!$D$37*12*IF(2=1,'1.Inputs'!$D$38,IF(2=2,'1.Inputs'!$D$39,$E51)))*$F51*(('1.Inputs'!$D$40)+(1-'1.Inputs'!$D$40)*(1+'1.Inputs'!$D$41))*(1+$G51)^(2-1))-(('1.Inputs'!$D$37*12*IF(2=1,'1.Inputs'!$D$38,IF(2=2,'1.Inputs'!$D$39,$E51)))/(1-'1.Inputs'!$D$42)*$D51*(1+$G51)^(2-1))-('1.Inputs'!$D$37*12*IF(2=1,'1.Inputs'!$D$38,IF(2=2,'1.Inputs'!$D$39,$E51)))*'1.Inputs'!$D$43*(1+$G51)^(2-1)-'1.Inputs'!$D$44*(1+$G51)^(2-1)-('1.Inputs'!$D$20/'1.Inputs'!$D$27+'1.Inputs'!$D$23/'1.Inputs'!$D$28)))*'1.Inputs'!$D$53+('1.Inputs'!$D$20/'1.Inputs'!$D$27+'1.Inputs'!$D$23/'1.Inputs'!$D$28)-(I51-H51)</f>
        <v>312300647.05509174</v>
      </c>
      <c r="U51" s="36">
        <f ca="1">((('1.Inputs'!$D$37*12*IF(3=1,'1.Inputs'!$D$38,IF(3=2,'1.Inputs'!$D$39,$E51)))*$F51*(('1.Inputs'!$D$40)+(1-'1.Inputs'!$D$40)*(1+'1.Inputs'!$D$41))*(1+$G51)^(3-1))-(('1.Inputs'!$D$37*12*IF(3=1,'1.Inputs'!$D$38,IF(3=2,'1.Inputs'!$D$39,$E51)))/(1-'1.Inputs'!$D$42)*$D51*(1+$G51)^(3-1))-('1.Inputs'!$D$37*12*IF(3=1,'1.Inputs'!$D$38,IF(3=2,'1.Inputs'!$D$39,$E51)))*'1.Inputs'!$D$43*(1+$G51)^(3-1)-'1.Inputs'!$D$44*(1+$G51)^(3-1)-('1.Inputs'!$D$20/'1.Inputs'!$D$27+'1.Inputs'!$D$23/'1.Inputs'!$D$28))-MAX(0,((('1.Inputs'!$D$37*12*IF(3=1,'1.Inputs'!$D$38,IF(3=2,'1.Inputs'!$D$39,$E51)))*$F51*(('1.Inputs'!$D$40)+(1-'1.Inputs'!$D$40)*(1+'1.Inputs'!$D$41))*(1+$G51)^(3-1))-(('1.Inputs'!$D$37*12*IF(3=1,'1.Inputs'!$D$38,IF(3=2,'1.Inputs'!$D$39,$E51)))/(1-'1.Inputs'!$D$42)*$D51*(1+$G51)^(3-1))-('1.Inputs'!$D$37*12*IF(3=1,'1.Inputs'!$D$38,IF(3=2,'1.Inputs'!$D$39,$E51)))*'1.Inputs'!$D$43*(1+$G51)^(3-1)-'1.Inputs'!$D$44*(1+$G51)^(3-1)-('1.Inputs'!$D$20/'1.Inputs'!$D$27+'1.Inputs'!$D$23/'1.Inputs'!$D$28)))*'1.Inputs'!$D$53+('1.Inputs'!$D$20/'1.Inputs'!$D$27+'1.Inputs'!$D$23/'1.Inputs'!$D$28)-(J51-I51)</f>
        <v>645411319.99825144</v>
      </c>
      <c r="V51" s="36">
        <f ca="1">((('1.Inputs'!$D$37*12*IF(4=1,'1.Inputs'!$D$38,IF(4=2,'1.Inputs'!$D$39,$E51)))*$F51*(('1.Inputs'!$D$40)+(1-'1.Inputs'!$D$40)*(1+'1.Inputs'!$D$41))*(1+$G51)^(4-1))-(('1.Inputs'!$D$37*12*IF(4=1,'1.Inputs'!$D$38,IF(4=2,'1.Inputs'!$D$39,$E51)))/(1-'1.Inputs'!$D$42)*$D51*(1+$G51)^(4-1))-('1.Inputs'!$D$37*12*IF(4=1,'1.Inputs'!$D$38,IF(4=2,'1.Inputs'!$D$39,$E51)))*'1.Inputs'!$D$43*(1+$G51)^(4-1)-'1.Inputs'!$D$44*(1+$G51)^(4-1)-('1.Inputs'!$D$20/'1.Inputs'!$D$27+'1.Inputs'!$D$23/'1.Inputs'!$D$28))-MAX(0,((('1.Inputs'!$D$37*12*IF(4=1,'1.Inputs'!$D$38,IF(4=2,'1.Inputs'!$D$39,$E51)))*$F51*(('1.Inputs'!$D$40)+(1-'1.Inputs'!$D$40)*(1+'1.Inputs'!$D$41))*(1+$G51)^(4-1))-(('1.Inputs'!$D$37*12*IF(4=1,'1.Inputs'!$D$38,IF(4=2,'1.Inputs'!$D$39,$E51)))/(1-'1.Inputs'!$D$42)*$D51*(1+$G51)^(4-1))-('1.Inputs'!$D$37*12*IF(4=1,'1.Inputs'!$D$38,IF(4=2,'1.Inputs'!$D$39,$E51)))*'1.Inputs'!$D$43*(1+$G51)^(4-1)-'1.Inputs'!$D$44*(1+$G51)^(4-1)-('1.Inputs'!$D$20/'1.Inputs'!$D$27+'1.Inputs'!$D$23/'1.Inputs'!$D$28)))*'1.Inputs'!$D$53+('1.Inputs'!$D$20/'1.Inputs'!$D$27+'1.Inputs'!$D$23/'1.Inputs'!$D$28)-(K51-J51)</f>
        <v>836523063.31987488</v>
      </c>
      <c r="W51" s="36">
        <f ca="1">((('1.Inputs'!$D$37*12*IF(5=1,'1.Inputs'!$D$38,IF(5=2,'1.Inputs'!$D$39,$E51)))*$F51*(('1.Inputs'!$D$40)+(1-'1.Inputs'!$D$40)*(1+'1.Inputs'!$D$41))*(1+$G51)^(5-1))-(('1.Inputs'!$D$37*12*IF(5=1,'1.Inputs'!$D$38,IF(5=2,'1.Inputs'!$D$39,$E51)))/(1-'1.Inputs'!$D$42)*$D51*(1+$G51)^(5-1))-('1.Inputs'!$D$37*12*IF(5=1,'1.Inputs'!$D$38,IF(5=2,'1.Inputs'!$D$39,$E51)))*'1.Inputs'!$D$43*(1+$G51)^(5-1)-'1.Inputs'!$D$44*(1+$G51)^(5-1)-('1.Inputs'!$D$20/'1.Inputs'!$D$27+'1.Inputs'!$D$23/'1.Inputs'!$D$28))-MAX(0,((('1.Inputs'!$D$37*12*IF(5=1,'1.Inputs'!$D$38,IF(5=2,'1.Inputs'!$D$39,$E51)))*$F51*(('1.Inputs'!$D$40)+(1-'1.Inputs'!$D$40)*(1+'1.Inputs'!$D$41))*(1+$G51)^(5-1))-(('1.Inputs'!$D$37*12*IF(5=1,'1.Inputs'!$D$38,IF(5=2,'1.Inputs'!$D$39,$E51)))/(1-'1.Inputs'!$D$42)*$D51*(1+$G51)^(5-1))-('1.Inputs'!$D$37*12*IF(5=1,'1.Inputs'!$D$38,IF(5=2,'1.Inputs'!$D$39,$E51)))*'1.Inputs'!$D$43*(1+$G51)^(5-1)-'1.Inputs'!$D$44*(1+$G51)^(5-1)-('1.Inputs'!$D$20/'1.Inputs'!$D$27+'1.Inputs'!$D$23/'1.Inputs'!$D$28)))*'1.Inputs'!$D$53+('1.Inputs'!$D$20/'1.Inputs'!$D$27+'1.Inputs'!$D$23/'1.Inputs'!$D$28)-(L51-K51)</f>
        <v>868099796.55260611</v>
      </c>
      <c r="X51" s="36">
        <f ca="1">((('1.Inputs'!$D$37*12*IF(6=1,'1.Inputs'!$D$38,IF(6=2,'1.Inputs'!$D$39,$E51)))*$F51*(('1.Inputs'!$D$40)+(1-'1.Inputs'!$D$40)*(1+'1.Inputs'!$D$41))*(1+$G51)^(6-1))-(('1.Inputs'!$D$37*12*IF(6=1,'1.Inputs'!$D$38,IF(6=2,'1.Inputs'!$D$39,$E51)))/(1-'1.Inputs'!$D$42)*$D51*(1+$G51)^(6-1))-('1.Inputs'!$D$37*12*IF(6=1,'1.Inputs'!$D$38,IF(6=2,'1.Inputs'!$D$39,$E51)))*'1.Inputs'!$D$43*(1+$G51)^(6-1)-'1.Inputs'!$D$44*(1+$G51)^(6-1)-('1.Inputs'!$D$20/'1.Inputs'!$D$27+'1.Inputs'!$D$23/'1.Inputs'!$D$28))-MAX(0,((('1.Inputs'!$D$37*12*IF(6=1,'1.Inputs'!$D$38,IF(6=2,'1.Inputs'!$D$39,$E51)))*$F51*(('1.Inputs'!$D$40)+(1-'1.Inputs'!$D$40)*(1+'1.Inputs'!$D$41))*(1+$G51)^(6-1))-(('1.Inputs'!$D$37*12*IF(6=1,'1.Inputs'!$D$38,IF(6=2,'1.Inputs'!$D$39,$E51)))/(1-'1.Inputs'!$D$42)*$D51*(1+$G51)^(6-1))-('1.Inputs'!$D$37*12*IF(6=1,'1.Inputs'!$D$38,IF(6=2,'1.Inputs'!$D$39,$E51)))*'1.Inputs'!$D$43*(1+$G51)^(6-1)-'1.Inputs'!$D$44*(1+$G51)^(6-1)-('1.Inputs'!$D$20/'1.Inputs'!$D$27+'1.Inputs'!$D$23/'1.Inputs'!$D$28)))*'1.Inputs'!$D$53+('1.Inputs'!$D$20/'1.Inputs'!$D$27+'1.Inputs'!$D$23/'1.Inputs'!$D$28)-(M51-L51)</f>
        <v>900939831.58542275</v>
      </c>
      <c r="Y51" s="36">
        <f ca="1">((('1.Inputs'!$D$37*12*IF(7=1,'1.Inputs'!$D$38,IF(7=2,'1.Inputs'!$D$39,$E51)))*$F51*(('1.Inputs'!$D$40)+(1-'1.Inputs'!$D$40)*(1+'1.Inputs'!$D$41))*(1+$G51)^(7-1))-(('1.Inputs'!$D$37*12*IF(7=1,'1.Inputs'!$D$38,IF(7=2,'1.Inputs'!$D$39,$E51)))/(1-'1.Inputs'!$D$42)*$D51*(1+$G51)^(7-1))-('1.Inputs'!$D$37*12*IF(7=1,'1.Inputs'!$D$38,IF(7=2,'1.Inputs'!$D$39,$E51)))*'1.Inputs'!$D$43*(1+$G51)^(7-1)-'1.Inputs'!$D$44*(1+$G51)^(7-1)-('1.Inputs'!$D$20/'1.Inputs'!$D$27+'1.Inputs'!$D$23/'1.Inputs'!$D$28))-MAX(0,((('1.Inputs'!$D$37*12*IF(7=1,'1.Inputs'!$D$38,IF(7=2,'1.Inputs'!$D$39,$E51)))*$F51*(('1.Inputs'!$D$40)+(1-'1.Inputs'!$D$40)*(1+'1.Inputs'!$D$41))*(1+$G51)^(7-1))-(('1.Inputs'!$D$37*12*IF(7=1,'1.Inputs'!$D$38,IF(7=2,'1.Inputs'!$D$39,$E51)))/(1-'1.Inputs'!$D$42)*$D51*(1+$G51)^(7-1))-('1.Inputs'!$D$37*12*IF(7=1,'1.Inputs'!$D$38,IF(7=2,'1.Inputs'!$D$39,$E51)))*'1.Inputs'!$D$43*(1+$G51)^(7-1)-'1.Inputs'!$D$44*(1+$G51)^(7-1)-('1.Inputs'!$D$20/'1.Inputs'!$D$27+'1.Inputs'!$D$23/'1.Inputs'!$D$28)))*'1.Inputs'!$D$53+('1.Inputs'!$D$20/'1.Inputs'!$D$27+'1.Inputs'!$D$23/'1.Inputs'!$D$28)-(N51-M51)</f>
        <v>935093709.79087186</v>
      </c>
      <c r="Z51" s="36">
        <f ca="1">((('1.Inputs'!$D$37*12*IF(8=1,'1.Inputs'!$D$38,IF(8=2,'1.Inputs'!$D$39,$E51)))*$F51*(('1.Inputs'!$D$40)+(1-'1.Inputs'!$D$40)*(1+'1.Inputs'!$D$41))*(1+$G51)^(8-1))-(('1.Inputs'!$D$37*12*IF(8=1,'1.Inputs'!$D$38,IF(8=2,'1.Inputs'!$D$39,$E51)))/(1-'1.Inputs'!$D$42)*$D51*(1+$G51)^(8-1))-('1.Inputs'!$D$37*12*IF(8=1,'1.Inputs'!$D$38,IF(8=2,'1.Inputs'!$D$39,$E51)))*'1.Inputs'!$D$43*(1+$G51)^(8-1)-'1.Inputs'!$D$44*(1+$G51)^(8-1)-('1.Inputs'!$D$20/'1.Inputs'!$D$27+'1.Inputs'!$D$23/'1.Inputs'!$D$28))-MAX(0,((('1.Inputs'!$D$37*12*IF(8=1,'1.Inputs'!$D$38,IF(8=2,'1.Inputs'!$D$39,$E51)))*$F51*(('1.Inputs'!$D$40)+(1-'1.Inputs'!$D$40)*(1+'1.Inputs'!$D$41))*(1+$G51)^(8-1))-(('1.Inputs'!$D$37*12*IF(8=1,'1.Inputs'!$D$38,IF(8=2,'1.Inputs'!$D$39,$E51)))/(1-'1.Inputs'!$D$42)*$D51*(1+$G51)^(8-1))-('1.Inputs'!$D$37*12*IF(8=1,'1.Inputs'!$D$38,IF(8=2,'1.Inputs'!$D$39,$E51)))*'1.Inputs'!$D$43*(1+$G51)^(8-1)-'1.Inputs'!$D$44*(1+$G51)^(8-1)-('1.Inputs'!$D$20/'1.Inputs'!$D$27+'1.Inputs'!$D$23/'1.Inputs'!$D$28)))*'1.Inputs'!$D$53+('1.Inputs'!$D$20/'1.Inputs'!$D$27+'1.Inputs'!$D$23/'1.Inputs'!$D$28)-(O51-N51)</f>
        <v>970613994.56848967</v>
      </c>
      <c r="AA51" s="36">
        <f ca="1">((('1.Inputs'!$D$37*12*IF(9=1,'1.Inputs'!$D$38,IF(9=2,'1.Inputs'!$D$39,$E51)))*$F51*(('1.Inputs'!$D$40)+(1-'1.Inputs'!$D$40)*(1+'1.Inputs'!$D$41))*(1+$G51)^(9-1))-(('1.Inputs'!$D$37*12*IF(9=1,'1.Inputs'!$D$38,IF(9=2,'1.Inputs'!$D$39,$E51)))/(1-'1.Inputs'!$D$42)*$D51*(1+$G51)^(9-1))-('1.Inputs'!$D$37*12*IF(9=1,'1.Inputs'!$D$38,IF(9=2,'1.Inputs'!$D$39,$E51)))*'1.Inputs'!$D$43*(1+$G51)^(9-1)-'1.Inputs'!$D$44*(1+$G51)^(9-1)-('1.Inputs'!$D$20/'1.Inputs'!$D$27+'1.Inputs'!$D$23/'1.Inputs'!$D$28))-MAX(0,((('1.Inputs'!$D$37*12*IF(9=1,'1.Inputs'!$D$38,IF(9=2,'1.Inputs'!$D$39,$E51)))*$F51*(('1.Inputs'!$D$40)+(1-'1.Inputs'!$D$40)*(1+'1.Inputs'!$D$41))*(1+$G51)^(9-1))-(('1.Inputs'!$D$37*12*IF(9=1,'1.Inputs'!$D$38,IF(9=2,'1.Inputs'!$D$39,$E51)))/(1-'1.Inputs'!$D$42)*$D51*(1+$G51)^(9-1))-('1.Inputs'!$D$37*12*IF(9=1,'1.Inputs'!$D$38,IF(9=2,'1.Inputs'!$D$39,$E51)))*'1.Inputs'!$D$43*(1+$G51)^(9-1)-'1.Inputs'!$D$44*(1+$G51)^(9-1)-('1.Inputs'!$D$20/'1.Inputs'!$D$27+'1.Inputs'!$D$23/'1.Inputs'!$D$28)))*'1.Inputs'!$D$53+('1.Inputs'!$D$20/'1.Inputs'!$D$27+'1.Inputs'!$D$23/'1.Inputs'!$D$28)-(P51-O51)</f>
        <v>1007555352.2407727</v>
      </c>
      <c r="AB51" s="36">
        <f ca="1">((('1.Inputs'!$D$37*12*IF(10=1,'1.Inputs'!$D$38,IF(10=2,'1.Inputs'!$D$39,$E51)))*$F51*(('1.Inputs'!$D$40)+(1-'1.Inputs'!$D$40)*(1+'1.Inputs'!$D$41))*(1+$G51)^(10-1))-(('1.Inputs'!$D$37*12*IF(10=1,'1.Inputs'!$D$38,IF(10=2,'1.Inputs'!$D$39,$E51)))/(1-'1.Inputs'!$D$42)*$D51*(1+$G51)^(10-1))-('1.Inputs'!$D$37*12*IF(10=1,'1.Inputs'!$D$38,IF(10=2,'1.Inputs'!$D$39,$E51)))*'1.Inputs'!$D$43*(1+$G51)^(10-1)-'1.Inputs'!$D$44*(1+$G51)^(10-1)-('1.Inputs'!$D$20/'1.Inputs'!$D$27+'1.Inputs'!$D$23/'1.Inputs'!$D$28))-MAX(0,((('1.Inputs'!$D$37*12*IF(10=1,'1.Inputs'!$D$38,IF(10=2,'1.Inputs'!$D$39,$E51)))*$F51*(('1.Inputs'!$D$40)+(1-'1.Inputs'!$D$40)*(1+'1.Inputs'!$D$41))*(1+$G51)^(10-1))-(('1.Inputs'!$D$37*12*IF(10=1,'1.Inputs'!$D$38,IF(10=2,'1.Inputs'!$D$39,$E51)))/(1-'1.Inputs'!$D$42)*$D51*(1+$G51)^(10-1))-('1.Inputs'!$D$37*12*IF(10=1,'1.Inputs'!$D$38,IF(10=2,'1.Inputs'!$D$39,$E51)))*'1.Inputs'!$D$43*(1+$G51)^(10-1)-'1.Inputs'!$D$44*(1+$G51)^(10-1)-('1.Inputs'!$D$20/'1.Inputs'!$D$27+'1.Inputs'!$D$23/'1.Inputs'!$D$28)))*'1.Inputs'!$D$53+('1.Inputs'!$D$20/'1.Inputs'!$D$27+'1.Inputs'!$D$23/'1.Inputs'!$D$28)-(Q51-P51)+(('1.Inputs'!$D$20+'1.Inputs'!$D$23-('1.Inputs'!$D$20/'1.Inputs'!$D$27+'1.Inputs'!$D$23/'1.Inputs'!$D$28)*'1.Inputs'!$D$10)*'1.Inputs'!$D$60+'1.Inputs'!$D$19*'1.Inputs'!$D$59+Q51)</f>
        <v>3387343671.1702957</v>
      </c>
      <c r="AC51" s="36">
        <f ca="1">S51-AC$13-AC$14+MIN(AC$13,MAX(0,((('1.Inputs'!$D$37*12*IF(1=1,'1.Inputs'!$D$38,IF(1=2,'1.Inputs'!$D$39,$E51)))*$F51*(('1.Inputs'!$D$40)+(1-'1.Inputs'!$D$40)*(1+'1.Inputs'!$D$41))*(1+$G51)^(1-1))-(('1.Inputs'!$D$37*12*IF(1=1,'1.Inputs'!$D$38,IF(1=2,'1.Inputs'!$D$39,$E51)))/(1-'1.Inputs'!$D$42)*$D51*(1+$G51)^(1-1))-('1.Inputs'!$D$37*12*IF(1=1,'1.Inputs'!$D$38,IF(1=2,'1.Inputs'!$D$39,$E51)))*'1.Inputs'!$D$43*(1+$G51)^(1-1)-'1.Inputs'!$D$44*(1+$G51)^(1-1)-('1.Inputs'!$D$20/'1.Inputs'!$D$27+'1.Inputs'!$D$23/'1.Inputs'!$D$28))))*'1.Inputs'!$D$53</f>
        <v>-523667117.63205111</v>
      </c>
      <c r="AD51" s="36">
        <f ca="1">T51-AD$13-AD$14+MIN(AD$13,MAX(0,((('1.Inputs'!$D$37*12*IF(2=1,'1.Inputs'!$D$38,IF(2=2,'1.Inputs'!$D$39,$E51)))*$F51*(('1.Inputs'!$D$40)+(1-'1.Inputs'!$D$40)*(1+'1.Inputs'!$D$41))*(1+$G51)^(2-1))-(('1.Inputs'!$D$37*12*IF(2=1,'1.Inputs'!$D$38,IF(2=2,'1.Inputs'!$D$39,$E51)))/(1-'1.Inputs'!$D$42)*$D51*(1+$G51)^(2-1))-('1.Inputs'!$D$37*12*IF(2=1,'1.Inputs'!$D$38,IF(2=2,'1.Inputs'!$D$39,$E51)))*'1.Inputs'!$D$43*(1+$G51)^(2-1)-'1.Inputs'!$D$44*(1+$G51)^(2-1)-('1.Inputs'!$D$20/'1.Inputs'!$D$27+'1.Inputs'!$D$23/'1.Inputs'!$D$28))))*'1.Inputs'!$D$53</f>
        <v>216360647.05509174</v>
      </c>
      <c r="AE51" s="36">
        <f ca="1">U51-AE$13-AE$14+MIN(AE$13,MAX(0,((('1.Inputs'!$D$37*12*IF(3=1,'1.Inputs'!$D$38,IF(3=2,'1.Inputs'!$D$39,$E51)))*$F51*(('1.Inputs'!$D$40)+(1-'1.Inputs'!$D$40)*(1+'1.Inputs'!$D$41))*(1+$G51)^(3-1))-(('1.Inputs'!$D$37*12*IF(3=1,'1.Inputs'!$D$38,IF(3=2,'1.Inputs'!$D$39,$E51)))/(1-'1.Inputs'!$D$42)*$D51*(1+$G51)^(3-1))-('1.Inputs'!$D$37*12*IF(3=1,'1.Inputs'!$D$38,IF(3=2,'1.Inputs'!$D$39,$E51)))*'1.Inputs'!$D$43*(1+$G51)^(3-1)-'1.Inputs'!$D$44*(1+$G51)^(3-1)-('1.Inputs'!$D$20/'1.Inputs'!$D$27+'1.Inputs'!$D$23/'1.Inputs'!$D$28))))*'1.Inputs'!$D$53</f>
        <v>303471319.99825144</v>
      </c>
      <c r="AF51" s="36">
        <f ca="1">V51-AF$13-AF$14+MIN(AF$13,MAX(0,((('1.Inputs'!$D$37*12*IF(4=1,'1.Inputs'!$D$38,IF(4=2,'1.Inputs'!$D$39,$E51)))*$F51*(('1.Inputs'!$D$40)+(1-'1.Inputs'!$D$40)*(1+'1.Inputs'!$D$41))*(1+$G51)^(4-1))-(('1.Inputs'!$D$37*12*IF(4=1,'1.Inputs'!$D$38,IF(4=2,'1.Inputs'!$D$39,$E51)))/(1-'1.Inputs'!$D$42)*$D51*(1+$G51)^(4-1))-('1.Inputs'!$D$37*12*IF(4=1,'1.Inputs'!$D$38,IF(4=2,'1.Inputs'!$D$39,$E51)))*'1.Inputs'!$D$43*(1+$G51)^(4-1)-'1.Inputs'!$D$44*(1+$G51)^(4-1)-('1.Inputs'!$D$20/'1.Inputs'!$D$27+'1.Inputs'!$D$23/'1.Inputs'!$D$28))))*'1.Inputs'!$D$53</f>
        <v>513771063.31987488</v>
      </c>
      <c r="AG51" s="36">
        <f ca="1">W51-AG$13-AG$14+MIN(AG$13,MAX(0,((('1.Inputs'!$D$37*12*IF(5=1,'1.Inputs'!$D$38,IF(5=2,'1.Inputs'!$D$39,$E51)))*$F51*(('1.Inputs'!$D$40)+(1-'1.Inputs'!$D$40)*(1+'1.Inputs'!$D$41))*(1+$G51)^(5-1))-(('1.Inputs'!$D$37*12*IF(5=1,'1.Inputs'!$D$38,IF(5=2,'1.Inputs'!$D$39,$E51)))/(1-'1.Inputs'!$D$42)*$D51*(1+$G51)^(5-1))-('1.Inputs'!$D$37*12*IF(5=1,'1.Inputs'!$D$38,IF(5=2,'1.Inputs'!$D$39,$E51)))*'1.Inputs'!$D$43*(1+$G51)^(5-1)-'1.Inputs'!$D$44*(1+$G51)^(5-1)-('1.Inputs'!$D$20/'1.Inputs'!$D$27+'1.Inputs'!$D$23/'1.Inputs'!$D$28))))*'1.Inputs'!$D$53</f>
        <v>564535796.55260611</v>
      </c>
      <c r="AH51" s="36">
        <f ca="1">X51-AH$13-AH$14+MIN(AH$13,MAX(0,((('1.Inputs'!$D$37*12*IF(6=1,'1.Inputs'!$D$38,IF(6=2,'1.Inputs'!$D$39,$E51)))*$F51*(('1.Inputs'!$D$40)+(1-'1.Inputs'!$D$40)*(1+'1.Inputs'!$D$41))*(1+$G51)^(6-1))-(('1.Inputs'!$D$37*12*IF(6=1,'1.Inputs'!$D$38,IF(6=2,'1.Inputs'!$D$39,$E51)))/(1-'1.Inputs'!$D$42)*$D51*(1+$G51)^(6-1))-('1.Inputs'!$D$37*12*IF(6=1,'1.Inputs'!$D$38,IF(6=2,'1.Inputs'!$D$39,$E51)))*'1.Inputs'!$D$43*(1+$G51)^(6-1)-'1.Inputs'!$D$44*(1+$G51)^(6-1)-('1.Inputs'!$D$20/'1.Inputs'!$D$27+'1.Inputs'!$D$23/'1.Inputs'!$D$28))))*'1.Inputs'!$D$53</f>
        <v>616563831.58542275</v>
      </c>
      <c r="AI51" s="36">
        <f ca="1">Y51-AI$13-AI$14+MIN(AI$13,MAX(0,((('1.Inputs'!$D$37*12*IF(7=1,'1.Inputs'!$D$38,IF(7=2,'1.Inputs'!$D$39,$E51)))*$F51*(('1.Inputs'!$D$40)+(1-'1.Inputs'!$D$40)*(1+'1.Inputs'!$D$41))*(1+$G51)^(7-1))-(('1.Inputs'!$D$37*12*IF(7=1,'1.Inputs'!$D$38,IF(7=2,'1.Inputs'!$D$39,$E51)))/(1-'1.Inputs'!$D$42)*$D51*(1+$G51)^(7-1))-('1.Inputs'!$D$37*12*IF(7=1,'1.Inputs'!$D$38,IF(7=2,'1.Inputs'!$D$39,$E51)))*'1.Inputs'!$D$43*(1+$G51)^(7-1)-'1.Inputs'!$D$44*(1+$G51)^(7-1)-('1.Inputs'!$D$20/'1.Inputs'!$D$27+'1.Inputs'!$D$23/'1.Inputs'!$D$28))))*'1.Inputs'!$D$53</f>
        <v>669905709.79087186</v>
      </c>
      <c r="AJ51" s="36">
        <f ca="1">Z51-AJ$13-AJ$14+MIN(AJ$13,MAX(0,((('1.Inputs'!$D$37*12*IF(8=1,'1.Inputs'!$D$38,IF(8=2,'1.Inputs'!$D$39,$E51)))*$F51*(('1.Inputs'!$D$40)+(1-'1.Inputs'!$D$40)*(1+'1.Inputs'!$D$41))*(1+$G51)^(8-1))-(('1.Inputs'!$D$37*12*IF(8=1,'1.Inputs'!$D$38,IF(8=2,'1.Inputs'!$D$39,$E51)))/(1-'1.Inputs'!$D$42)*$D51*(1+$G51)^(8-1))-('1.Inputs'!$D$37*12*IF(8=1,'1.Inputs'!$D$38,IF(8=2,'1.Inputs'!$D$39,$E51)))*'1.Inputs'!$D$43*(1+$G51)^(8-1)-'1.Inputs'!$D$44*(1+$G51)^(8-1)-('1.Inputs'!$D$20/'1.Inputs'!$D$27+'1.Inputs'!$D$23/'1.Inputs'!$D$28))))*'1.Inputs'!$D$53</f>
        <v>970613994.56848967</v>
      </c>
      <c r="AK51" s="36">
        <f ca="1">AA51-AK$13-AK$14+MIN(AK$13,MAX(0,((('1.Inputs'!$D$37*12*IF(9=1,'1.Inputs'!$D$38,IF(9=2,'1.Inputs'!$D$39,$E51)))*$F51*(('1.Inputs'!$D$40)+(1-'1.Inputs'!$D$40)*(1+'1.Inputs'!$D$41))*(1+$G51)^(9-1))-(('1.Inputs'!$D$37*12*IF(9=1,'1.Inputs'!$D$38,IF(9=2,'1.Inputs'!$D$39,$E51)))/(1-'1.Inputs'!$D$42)*$D51*(1+$G51)^(9-1))-('1.Inputs'!$D$37*12*IF(9=1,'1.Inputs'!$D$38,IF(9=2,'1.Inputs'!$D$39,$E51)))*'1.Inputs'!$D$43*(1+$G51)^(9-1)-'1.Inputs'!$D$44*(1+$G51)^(9-1)-('1.Inputs'!$D$20/'1.Inputs'!$D$27+'1.Inputs'!$D$23/'1.Inputs'!$D$28))))*'1.Inputs'!$D$53</f>
        <v>1007555352.2407727</v>
      </c>
      <c r="AL51" s="36">
        <f ca="1">AB51-AL$13-AL$14+MIN(AL$13,MAX(0,((('1.Inputs'!$D$37*12*IF(10=1,'1.Inputs'!$D$38,IF(10=2,'1.Inputs'!$D$39,$E51)))*$F51*(('1.Inputs'!$D$40)+(1-'1.Inputs'!$D$40)*(1+'1.Inputs'!$D$41))*(1+$G51)^(10-1))-(('1.Inputs'!$D$37*12*IF(10=1,'1.Inputs'!$D$38,IF(10=2,'1.Inputs'!$D$39,$E51)))/(1-'1.Inputs'!$D$42)*$D51*(1+$G51)^(10-1))-('1.Inputs'!$D$37*12*IF(10=1,'1.Inputs'!$D$38,IF(10=2,'1.Inputs'!$D$39,$E51)))*'1.Inputs'!$D$43*(1+$G51)^(10-1)-'1.Inputs'!$D$44*(1+$G51)^(10-1)-('1.Inputs'!$D$20/'1.Inputs'!$D$27+'1.Inputs'!$D$23/'1.Inputs'!$D$28))))*'1.Inputs'!$D$53+'1.Inputs'!$D$35</f>
        <v>4187343671.1702957</v>
      </c>
      <c r="AM51" s="48">
        <f ca="1">R51+NPV('1.Inputs'!$D$55,S51:AB51)</f>
        <v>2057402071.3265886</v>
      </c>
      <c r="AN51" s="48">
        <f ca="1">-('1.Inputs'!$D$24*(1-'1.Inputs'!$D$31)+'1.Inputs'!$D$35)+NPV('1.Inputs'!$D$54,AC51:AL51)</f>
        <v>512191651.1792872</v>
      </c>
      <c r="AO51" s="36">
        <f t="shared" ca="1" si="5"/>
        <v>-2.897880200759154</v>
      </c>
      <c r="AP51" s="36">
        <f t="shared" ca="1" si="6"/>
        <v>1.6397645325158827</v>
      </c>
      <c r="AQ51" s="36">
        <f ca="1">'1.Inputs'!$D$35+MIN(SUM($AC51:AC51),SUM($AC51:AD51),SUM($AC51:AE51),SUM($AC51:AF51),SUM($AC51:AG51),SUM($AC51:AH51),SUM($AC51:AI51),SUM($AC51:AJ51),SUM($AC51:AK51),SUM($AC51:AL51))</f>
        <v>276332882.36794889</v>
      </c>
      <c r="AR51" s="36">
        <f ca="1">IF(AP51&lt;'1.Inputs'!$D$57,1,0)</f>
        <v>0</v>
      </c>
      <c r="AS51" s="36">
        <f t="shared" ca="1" si="7"/>
        <v>0</v>
      </c>
      <c r="AV51" s="30" t="s">
        <v>403</v>
      </c>
      <c r="AY51" s="55">
        <f>AM517-'4.Outputs'!D7</f>
        <v>0</v>
      </c>
    </row>
    <row r="52" spans="2:55" ht="15" customHeight="1" x14ac:dyDescent="0.25">
      <c r="B52" s="36">
        <v>37</v>
      </c>
      <c r="C52" s="36">
        <f t="shared" ca="1" si="0"/>
        <v>0.18798645994792451</v>
      </c>
      <c r="D52" s="36">
        <f t="shared" ca="1" si="1"/>
        <v>20260.037702925671</v>
      </c>
      <c r="E52" s="47">
        <f t="shared" ca="1" si="2"/>
        <v>0.7787626382130608</v>
      </c>
      <c r="F52" s="36">
        <f t="shared" ca="1" si="3"/>
        <v>31109.594810138413</v>
      </c>
      <c r="G52" s="36">
        <f t="shared" ca="1" si="4"/>
        <v>4.8056183895976975E-2</v>
      </c>
      <c r="H52" s="36">
        <f ca="1">((('1.Inputs'!$D$37*12*IF(1=1,'1.Inputs'!$D$38,IF(1=2,'1.Inputs'!$D$39,$E52)))*$F52*(('1.Inputs'!$D$40)+(1-'1.Inputs'!$D$40)*(1+'1.Inputs'!$D$41))*(1+$G52)^(1-1))*'1.Inputs'!$D$47+(('1.Inputs'!$D$37*12*IF(1=1,'1.Inputs'!$D$38,IF(1=2,'1.Inputs'!$D$39,$E52)))/(1-'1.Inputs'!$D$42)*$D52*(1+$G52)^(1-1))*('1.Inputs'!$D$48-'1.Inputs'!$D$49))/'1.Inputs'!$D$51</f>
        <v>829724617.45188391</v>
      </c>
      <c r="I52" s="36">
        <f ca="1">((('1.Inputs'!$D$37*12*IF(2=1,'1.Inputs'!$D$38,IF(2=2,'1.Inputs'!$D$39,$E52)))*$F52*(('1.Inputs'!$D$40)+(1-'1.Inputs'!$D$40)*(1+'1.Inputs'!$D$41))*(1+$G52)^(2-1))*'1.Inputs'!$D$47+(('1.Inputs'!$D$37*12*IF(2=1,'1.Inputs'!$D$38,IF(2=2,'1.Inputs'!$D$39,$E52)))/(1-'1.Inputs'!$D$42)*$D52*(1+$G52)^(2-1))*('1.Inputs'!$D$48-'1.Inputs'!$D$49))/'1.Inputs'!$D$51</f>
        <v>1217437222.7516391</v>
      </c>
      <c r="J52" s="36">
        <f ca="1">((('1.Inputs'!$D$37*12*IF(3=1,'1.Inputs'!$D$38,IF(3=2,'1.Inputs'!$D$39,$E52)))*$F52*(('1.Inputs'!$D$40)+(1-'1.Inputs'!$D$40)*(1+'1.Inputs'!$D$41))*(1+$G52)^(3-1))*'1.Inputs'!$D$47+(('1.Inputs'!$D$37*12*IF(3=1,'1.Inputs'!$D$38,IF(3=2,'1.Inputs'!$D$39,$E52)))/(1-'1.Inputs'!$D$42)*$D52*(1+$G52)^(3-1))*('1.Inputs'!$D$48-'1.Inputs'!$D$49))/'1.Inputs'!$D$51</f>
        <v>1419509190.0344188</v>
      </c>
      <c r="K52" s="36">
        <f ca="1">((('1.Inputs'!$D$37*12*IF(4=1,'1.Inputs'!$D$38,IF(4=2,'1.Inputs'!$D$39,$E52)))*$F52*(('1.Inputs'!$D$40)+(1-'1.Inputs'!$D$40)*(1+'1.Inputs'!$D$41))*(1+$G52)^(4-1))*'1.Inputs'!$D$47+(('1.Inputs'!$D$37*12*IF(4=1,'1.Inputs'!$D$38,IF(4=2,'1.Inputs'!$D$39,$E52)))/(1-'1.Inputs'!$D$42)*$D52*(1+$G52)^(4-1))*('1.Inputs'!$D$48-'1.Inputs'!$D$49))/'1.Inputs'!$D$51</f>
        <v>1487725384.7127423</v>
      </c>
      <c r="L52" s="36">
        <f ca="1">((('1.Inputs'!$D$37*12*IF(5=1,'1.Inputs'!$D$38,IF(5=2,'1.Inputs'!$D$39,$E52)))*$F52*(('1.Inputs'!$D$40)+(1-'1.Inputs'!$D$40)*(1+'1.Inputs'!$D$41))*(1+$G52)^(5-1))*'1.Inputs'!$D$47+(('1.Inputs'!$D$37*12*IF(5=1,'1.Inputs'!$D$38,IF(5=2,'1.Inputs'!$D$39,$E52)))/(1-'1.Inputs'!$D$42)*$D52*(1+$G52)^(5-1))*('1.Inputs'!$D$48-'1.Inputs'!$D$49))/'1.Inputs'!$D$51</f>
        <v>1559219789.3872111</v>
      </c>
      <c r="M52" s="36">
        <f ca="1">((('1.Inputs'!$D$37*12*IF(6=1,'1.Inputs'!$D$38,IF(6=2,'1.Inputs'!$D$39,$E52)))*$F52*(('1.Inputs'!$D$40)+(1-'1.Inputs'!$D$40)*(1+'1.Inputs'!$D$41))*(1+$G52)^(6-1))*'1.Inputs'!$D$47+(('1.Inputs'!$D$37*12*IF(6=1,'1.Inputs'!$D$38,IF(6=2,'1.Inputs'!$D$39,$E52)))/(1-'1.Inputs'!$D$42)*$D52*(1+$G52)^(6-1))*('1.Inputs'!$D$48-'1.Inputs'!$D$49))/'1.Inputs'!$D$51</f>
        <v>1634149942.3202493</v>
      </c>
      <c r="N52" s="36">
        <f ca="1">((('1.Inputs'!$D$37*12*IF(7=1,'1.Inputs'!$D$38,IF(7=2,'1.Inputs'!$D$39,$E52)))*$F52*(('1.Inputs'!$D$40)+(1-'1.Inputs'!$D$40)*(1+'1.Inputs'!$D$41))*(1+$G52)^(7-1))*'1.Inputs'!$D$47+(('1.Inputs'!$D$37*12*IF(7=1,'1.Inputs'!$D$38,IF(7=2,'1.Inputs'!$D$39,$E52)))/(1-'1.Inputs'!$D$42)*$D52*(1+$G52)^(7-1))*('1.Inputs'!$D$48-'1.Inputs'!$D$49))/'1.Inputs'!$D$51</f>
        <v>1712680952.4619918</v>
      </c>
      <c r="O52" s="36">
        <f ca="1">((('1.Inputs'!$D$37*12*IF(8=1,'1.Inputs'!$D$38,IF(8=2,'1.Inputs'!$D$39,$E52)))*$F52*(('1.Inputs'!$D$40)+(1-'1.Inputs'!$D$40)*(1+'1.Inputs'!$D$41))*(1+$G52)^(8-1))*'1.Inputs'!$D$47+(('1.Inputs'!$D$37*12*IF(8=1,'1.Inputs'!$D$38,IF(8=2,'1.Inputs'!$D$39,$E52)))/(1-'1.Inputs'!$D$42)*$D52*(1+$G52)^(8-1))*('1.Inputs'!$D$48-'1.Inputs'!$D$49))/'1.Inputs'!$D$51</f>
        <v>1794985863.2686422</v>
      </c>
      <c r="P52" s="36">
        <f ca="1">((('1.Inputs'!$D$37*12*IF(9=1,'1.Inputs'!$D$38,IF(9=2,'1.Inputs'!$D$39,$E52)))*$F52*(('1.Inputs'!$D$40)+(1-'1.Inputs'!$D$40)*(1+'1.Inputs'!$D$41))*(1+$G52)^(9-1))*'1.Inputs'!$D$47+(('1.Inputs'!$D$37*12*IF(9=1,'1.Inputs'!$D$38,IF(9=2,'1.Inputs'!$D$39,$E52)))/(1-'1.Inputs'!$D$42)*$D52*(1+$G52)^(9-1))*('1.Inputs'!$D$48-'1.Inputs'!$D$49))/'1.Inputs'!$D$51</f>
        <v>1881246034.0045593</v>
      </c>
      <c r="Q52" s="36">
        <f ca="1">((('1.Inputs'!$D$37*12*IF(10=1,'1.Inputs'!$D$38,IF(10=2,'1.Inputs'!$D$39,$E52)))*$F52*(('1.Inputs'!$D$40)+(1-'1.Inputs'!$D$40)*(1+'1.Inputs'!$D$41))*(1+$G52)^(10-1))*'1.Inputs'!$D$47+(('1.Inputs'!$D$37*12*IF(10=1,'1.Inputs'!$D$38,IF(10=2,'1.Inputs'!$D$39,$E52)))/(1-'1.Inputs'!$D$42)*$D52*(1+$G52)^(10-1))*('1.Inputs'!$D$48-'1.Inputs'!$D$49))/'1.Inputs'!$D$51</f>
        <v>1971651539.3682597</v>
      </c>
      <c r="R52" s="36">
        <f>-'1.Inputs'!$D$24</f>
        <v>-2050000000</v>
      </c>
      <c r="S52" s="36">
        <f ca="1">((('1.Inputs'!$D$37*12*IF(1=1,'1.Inputs'!$D$38,IF(1=2,'1.Inputs'!$D$39,$E52)))*$F52*(('1.Inputs'!$D$40)+(1-'1.Inputs'!$D$40)*(1+'1.Inputs'!$D$41))*(1+$G52)^(1-1))-(('1.Inputs'!$D$37*12*IF(1=1,'1.Inputs'!$D$38,IF(1=2,'1.Inputs'!$D$39,$E52)))/(1-'1.Inputs'!$D$42)*$D52*(1+$G52)^(1-1))-('1.Inputs'!$D$37*12*IF(1=1,'1.Inputs'!$D$38,IF(1=2,'1.Inputs'!$D$39,$E52)))*'1.Inputs'!$D$43*(1+$G52)^(1-1)-'1.Inputs'!$D$44*(1+$G52)^(1-1)-('1.Inputs'!$D$20/'1.Inputs'!$D$27+'1.Inputs'!$D$23/'1.Inputs'!$D$28))-MAX(0,((('1.Inputs'!$D$37*12*IF(1=1,'1.Inputs'!$D$38,IF(1=2,'1.Inputs'!$D$39,$E52)))*$F52*(('1.Inputs'!$D$40)+(1-'1.Inputs'!$D$40)*(1+'1.Inputs'!$D$41))*(1+$G52)^(1-1))-(('1.Inputs'!$D$37*12*IF(1=1,'1.Inputs'!$D$38,IF(1=2,'1.Inputs'!$D$39,$E52)))/(1-'1.Inputs'!$D$42)*$D52*(1+$G52)^(1-1))-('1.Inputs'!$D$37*12*IF(1=1,'1.Inputs'!$D$38,IF(1=2,'1.Inputs'!$D$39,$E52)))*'1.Inputs'!$D$43*(1+$G52)^(1-1)-'1.Inputs'!$D$44*(1+$G52)^(1-1)-('1.Inputs'!$D$20/'1.Inputs'!$D$27+'1.Inputs'!$D$23/'1.Inputs'!$D$28)))*'1.Inputs'!$D$53+('1.Inputs'!$D$20/'1.Inputs'!$D$27+'1.Inputs'!$D$23/'1.Inputs'!$D$28)-H52</f>
        <v>-634116506.99350369</v>
      </c>
      <c r="T52" s="36">
        <f ca="1">((('1.Inputs'!$D$37*12*IF(2=1,'1.Inputs'!$D$38,IF(2=2,'1.Inputs'!$D$39,$E52)))*$F52*(('1.Inputs'!$D$40)+(1-'1.Inputs'!$D$40)*(1+'1.Inputs'!$D$41))*(1+$G52)^(2-1))-(('1.Inputs'!$D$37*12*IF(2=1,'1.Inputs'!$D$38,IF(2=2,'1.Inputs'!$D$39,$E52)))/(1-'1.Inputs'!$D$42)*$D52*(1+$G52)^(2-1))-('1.Inputs'!$D$37*12*IF(2=1,'1.Inputs'!$D$38,IF(2=2,'1.Inputs'!$D$39,$E52)))*'1.Inputs'!$D$43*(1+$G52)^(2-1)-'1.Inputs'!$D$44*(1+$G52)^(2-1)-('1.Inputs'!$D$20/'1.Inputs'!$D$27+'1.Inputs'!$D$23/'1.Inputs'!$D$28))-MAX(0,((('1.Inputs'!$D$37*12*IF(2=1,'1.Inputs'!$D$38,IF(2=2,'1.Inputs'!$D$39,$E52)))*$F52*(('1.Inputs'!$D$40)+(1-'1.Inputs'!$D$40)*(1+'1.Inputs'!$D$41))*(1+$G52)^(2-1))-(('1.Inputs'!$D$37*12*IF(2=1,'1.Inputs'!$D$38,IF(2=2,'1.Inputs'!$D$39,$E52)))/(1-'1.Inputs'!$D$42)*$D52*(1+$G52)^(2-1))-('1.Inputs'!$D$37*12*IF(2=1,'1.Inputs'!$D$38,IF(2=2,'1.Inputs'!$D$39,$E52)))*'1.Inputs'!$D$43*(1+$G52)^(2-1)-'1.Inputs'!$D$44*(1+$G52)^(2-1)-('1.Inputs'!$D$20/'1.Inputs'!$D$27+'1.Inputs'!$D$23/'1.Inputs'!$D$28)))*'1.Inputs'!$D$53+('1.Inputs'!$D$20/'1.Inputs'!$D$27+'1.Inputs'!$D$23/'1.Inputs'!$D$28)-(I52-H52)</f>
        <v>122465230.86774266</v>
      </c>
      <c r="U52" s="36">
        <f ca="1">((('1.Inputs'!$D$37*12*IF(3=1,'1.Inputs'!$D$38,IF(3=2,'1.Inputs'!$D$39,$E52)))*$F52*(('1.Inputs'!$D$40)+(1-'1.Inputs'!$D$40)*(1+'1.Inputs'!$D$41))*(1+$G52)^(3-1))-(('1.Inputs'!$D$37*12*IF(3=1,'1.Inputs'!$D$38,IF(3=2,'1.Inputs'!$D$39,$E52)))/(1-'1.Inputs'!$D$42)*$D52*(1+$G52)^(3-1))-('1.Inputs'!$D$37*12*IF(3=1,'1.Inputs'!$D$38,IF(3=2,'1.Inputs'!$D$39,$E52)))*'1.Inputs'!$D$43*(1+$G52)^(3-1)-'1.Inputs'!$D$44*(1+$G52)^(3-1)-('1.Inputs'!$D$20/'1.Inputs'!$D$27+'1.Inputs'!$D$23/'1.Inputs'!$D$28))-MAX(0,((('1.Inputs'!$D$37*12*IF(3=1,'1.Inputs'!$D$38,IF(3=2,'1.Inputs'!$D$39,$E52)))*$F52*(('1.Inputs'!$D$40)+(1-'1.Inputs'!$D$40)*(1+'1.Inputs'!$D$41))*(1+$G52)^(3-1))-(('1.Inputs'!$D$37*12*IF(3=1,'1.Inputs'!$D$38,IF(3=2,'1.Inputs'!$D$39,$E52)))/(1-'1.Inputs'!$D$42)*$D52*(1+$G52)^(3-1))-('1.Inputs'!$D$37*12*IF(3=1,'1.Inputs'!$D$38,IF(3=2,'1.Inputs'!$D$39,$E52)))*'1.Inputs'!$D$43*(1+$G52)^(3-1)-'1.Inputs'!$D$44*(1+$G52)^(3-1)-('1.Inputs'!$D$20/'1.Inputs'!$D$27+'1.Inputs'!$D$23/'1.Inputs'!$D$28)))*'1.Inputs'!$D$53+('1.Inputs'!$D$20/'1.Inputs'!$D$27+'1.Inputs'!$D$23/'1.Inputs'!$D$28)-(J52-I52)</f>
        <v>457244775.48384047</v>
      </c>
      <c r="V52" s="36">
        <f ca="1">((('1.Inputs'!$D$37*12*IF(4=1,'1.Inputs'!$D$38,IF(4=2,'1.Inputs'!$D$39,$E52)))*$F52*(('1.Inputs'!$D$40)+(1-'1.Inputs'!$D$40)*(1+'1.Inputs'!$D$41))*(1+$G52)^(4-1))-(('1.Inputs'!$D$37*12*IF(4=1,'1.Inputs'!$D$38,IF(4=2,'1.Inputs'!$D$39,$E52)))/(1-'1.Inputs'!$D$42)*$D52*(1+$G52)^(4-1))-('1.Inputs'!$D$37*12*IF(4=1,'1.Inputs'!$D$38,IF(4=2,'1.Inputs'!$D$39,$E52)))*'1.Inputs'!$D$43*(1+$G52)^(4-1)-'1.Inputs'!$D$44*(1+$G52)^(4-1)-('1.Inputs'!$D$20/'1.Inputs'!$D$27+'1.Inputs'!$D$23/'1.Inputs'!$D$28))-MAX(0,((('1.Inputs'!$D$37*12*IF(4=1,'1.Inputs'!$D$38,IF(4=2,'1.Inputs'!$D$39,$E52)))*$F52*(('1.Inputs'!$D$40)+(1-'1.Inputs'!$D$40)*(1+'1.Inputs'!$D$41))*(1+$G52)^(4-1))-(('1.Inputs'!$D$37*12*IF(4=1,'1.Inputs'!$D$38,IF(4=2,'1.Inputs'!$D$39,$E52)))/(1-'1.Inputs'!$D$42)*$D52*(1+$G52)^(4-1))-('1.Inputs'!$D$37*12*IF(4=1,'1.Inputs'!$D$38,IF(4=2,'1.Inputs'!$D$39,$E52)))*'1.Inputs'!$D$43*(1+$G52)^(4-1)-'1.Inputs'!$D$44*(1+$G52)^(4-1)-('1.Inputs'!$D$20/'1.Inputs'!$D$27+'1.Inputs'!$D$23/'1.Inputs'!$D$28)))*'1.Inputs'!$D$53+('1.Inputs'!$D$20/'1.Inputs'!$D$27+'1.Inputs'!$D$23/'1.Inputs'!$D$28)-(K52-J52)</f>
        <v>620514140.03530157</v>
      </c>
      <c r="W52" s="36">
        <f ca="1">((('1.Inputs'!$D$37*12*IF(5=1,'1.Inputs'!$D$38,IF(5=2,'1.Inputs'!$D$39,$E52)))*$F52*(('1.Inputs'!$D$40)+(1-'1.Inputs'!$D$40)*(1+'1.Inputs'!$D$41))*(1+$G52)^(5-1))-(('1.Inputs'!$D$37*12*IF(5=1,'1.Inputs'!$D$38,IF(5=2,'1.Inputs'!$D$39,$E52)))/(1-'1.Inputs'!$D$42)*$D52*(1+$G52)^(5-1))-('1.Inputs'!$D$37*12*IF(5=1,'1.Inputs'!$D$38,IF(5=2,'1.Inputs'!$D$39,$E52)))*'1.Inputs'!$D$43*(1+$G52)^(5-1)-'1.Inputs'!$D$44*(1+$G52)^(5-1)-('1.Inputs'!$D$20/'1.Inputs'!$D$27+'1.Inputs'!$D$23/'1.Inputs'!$D$28))-MAX(0,((('1.Inputs'!$D$37*12*IF(5=1,'1.Inputs'!$D$38,IF(5=2,'1.Inputs'!$D$39,$E52)))*$F52*(('1.Inputs'!$D$40)+(1-'1.Inputs'!$D$40)*(1+'1.Inputs'!$D$41))*(1+$G52)^(5-1))-(('1.Inputs'!$D$37*12*IF(5=1,'1.Inputs'!$D$38,IF(5=2,'1.Inputs'!$D$39,$E52)))/(1-'1.Inputs'!$D$42)*$D52*(1+$G52)^(5-1))-('1.Inputs'!$D$37*12*IF(5=1,'1.Inputs'!$D$38,IF(5=2,'1.Inputs'!$D$39,$E52)))*'1.Inputs'!$D$43*(1+$G52)^(5-1)-'1.Inputs'!$D$44*(1+$G52)^(5-1)-('1.Inputs'!$D$20/'1.Inputs'!$D$27+'1.Inputs'!$D$23/'1.Inputs'!$D$28)))*'1.Inputs'!$D$53+('1.Inputs'!$D$20/'1.Inputs'!$D$27+'1.Inputs'!$D$23/'1.Inputs'!$D$28)-(L52-K52)</f>
        <v>648063026.96980655</v>
      </c>
      <c r="X52" s="36">
        <f ca="1">((('1.Inputs'!$D$37*12*IF(6=1,'1.Inputs'!$D$38,IF(6=2,'1.Inputs'!$D$39,$E52)))*$F52*(('1.Inputs'!$D$40)+(1-'1.Inputs'!$D$40)*(1+'1.Inputs'!$D$41))*(1+$G52)^(6-1))-(('1.Inputs'!$D$37*12*IF(6=1,'1.Inputs'!$D$38,IF(6=2,'1.Inputs'!$D$39,$E52)))/(1-'1.Inputs'!$D$42)*$D52*(1+$G52)^(6-1))-('1.Inputs'!$D$37*12*IF(6=1,'1.Inputs'!$D$38,IF(6=2,'1.Inputs'!$D$39,$E52)))*'1.Inputs'!$D$43*(1+$G52)^(6-1)-'1.Inputs'!$D$44*(1+$G52)^(6-1)-('1.Inputs'!$D$20/'1.Inputs'!$D$27+'1.Inputs'!$D$23/'1.Inputs'!$D$28))-MAX(0,((('1.Inputs'!$D$37*12*IF(6=1,'1.Inputs'!$D$38,IF(6=2,'1.Inputs'!$D$39,$E52)))*$F52*(('1.Inputs'!$D$40)+(1-'1.Inputs'!$D$40)*(1+'1.Inputs'!$D$41))*(1+$G52)^(6-1))-(('1.Inputs'!$D$37*12*IF(6=1,'1.Inputs'!$D$38,IF(6=2,'1.Inputs'!$D$39,$E52)))/(1-'1.Inputs'!$D$42)*$D52*(1+$G52)^(6-1))-('1.Inputs'!$D$37*12*IF(6=1,'1.Inputs'!$D$38,IF(6=2,'1.Inputs'!$D$39,$E52)))*'1.Inputs'!$D$43*(1+$G52)^(6-1)-'1.Inputs'!$D$44*(1+$G52)^(6-1)-('1.Inputs'!$D$20/'1.Inputs'!$D$27+'1.Inputs'!$D$23/'1.Inputs'!$D$28)))*'1.Inputs'!$D$53+('1.Inputs'!$D$20/'1.Inputs'!$D$27+'1.Inputs'!$D$23/'1.Inputs'!$D$28)-(M52-L52)</f>
        <v>676935808.28096712</v>
      </c>
      <c r="Y52" s="36">
        <f ca="1">((('1.Inputs'!$D$37*12*IF(7=1,'1.Inputs'!$D$38,IF(7=2,'1.Inputs'!$D$39,$E52)))*$F52*(('1.Inputs'!$D$40)+(1-'1.Inputs'!$D$40)*(1+'1.Inputs'!$D$41))*(1+$G52)^(7-1))-(('1.Inputs'!$D$37*12*IF(7=1,'1.Inputs'!$D$38,IF(7=2,'1.Inputs'!$D$39,$E52)))/(1-'1.Inputs'!$D$42)*$D52*(1+$G52)^(7-1))-('1.Inputs'!$D$37*12*IF(7=1,'1.Inputs'!$D$38,IF(7=2,'1.Inputs'!$D$39,$E52)))*'1.Inputs'!$D$43*(1+$G52)^(7-1)-'1.Inputs'!$D$44*(1+$G52)^(7-1)-('1.Inputs'!$D$20/'1.Inputs'!$D$27+'1.Inputs'!$D$23/'1.Inputs'!$D$28))-MAX(0,((('1.Inputs'!$D$37*12*IF(7=1,'1.Inputs'!$D$38,IF(7=2,'1.Inputs'!$D$39,$E52)))*$F52*(('1.Inputs'!$D$40)+(1-'1.Inputs'!$D$40)*(1+'1.Inputs'!$D$41))*(1+$G52)^(7-1))-(('1.Inputs'!$D$37*12*IF(7=1,'1.Inputs'!$D$38,IF(7=2,'1.Inputs'!$D$39,$E52)))/(1-'1.Inputs'!$D$42)*$D52*(1+$G52)^(7-1))-('1.Inputs'!$D$37*12*IF(7=1,'1.Inputs'!$D$38,IF(7=2,'1.Inputs'!$D$39,$E52)))*'1.Inputs'!$D$43*(1+$G52)^(7-1)-'1.Inputs'!$D$44*(1+$G52)^(7-1)-('1.Inputs'!$D$20/'1.Inputs'!$D$27+'1.Inputs'!$D$23/'1.Inputs'!$D$28)))*'1.Inputs'!$D$53+('1.Inputs'!$D$20/'1.Inputs'!$D$27+'1.Inputs'!$D$23/'1.Inputs'!$D$28)-(N52-M52)</f>
        <v>707196105.28040373</v>
      </c>
      <c r="Z52" s="36">
        <f ca="1">((('1.Inputs'!$D$37*12*IF(8=1,'1.Inputs'!$D$38,IF(8=2,'1.Inputs'!$D$39,$E52)))*$F52*(('1.Inputs'!$D$40)+(1-'1.Inputs'!$D$40)*(1+'1.Inputs'!$D$41))*(1+$G52)^(8-1))-(('1.Inputs'!$D$37*12*IF(8=1,'1.Inputs'!$D$38,IF(8=2,'1.Inputs'!$D$39,$E52)))/(1-'1.Inputs'!$D$42)*$D52*(1+$G52)^(8-1))-('1.Inputs'!$D$37*12*IF(8=1,'1.Inputs'!$D$38,IF(8=2,'1.Inputs'!$D$39,$E52)))*'1.Inputs'!$D$43*(1+$G52)^(8-1)-'1.Inputs'!$D$44*(1+$G52)^(8-1)-('1.Inputs'!$D$20/'1.Inputs'!$D$27+'1.Inputs'!$D$23/'1.Inputs'!$D$28))-MAX(0,((('1.Inputs'!$D$37*12*IF(8=1,'1.Inputs'!$D$38,IF(8=2,'1.Inputs'!$D$39,$E52)))*$F52*(('1.Inputs'!$D$40)+(1-'1.Inputs'!$D$40)*(1+'1.Inputs'!$D$41))*(1+$G52)^(8-1))-(('1.Inputs'!$D$37*12*IF(8=1,'1.Inputs'!$D$38,IF(8=2,'1.Inputs'!$D$39,$E52)))/(1-'1.Inputs'!$D$42)*$D52*(1+$G52)^(8-1))-('1.Inputs'!$D$37*12*IF(8=1,'1.Inputs'!$D$38,IF(8=2,'1.Inputs'!$D$39,$E52)))*'1.Inputs'!$D$43*(1+$G52)^(8-1)-'1.Inputs'!$D$44*(1+$G52)^(8-1)-('1.Inputs'!$D$20/'1.Inputs'!$D$27+'1.Inputs'!$D$23/'1.Inputs'!$D$28)))*'1.Inputs'!$D$53+('1.Inputs'!$D$20/'1.Inputs'!$D$27+'1.Inputs'!$D$23/'1.Inputs'!$D$28)-(O52-N52)</f>
        <v>738910596.67719364</v>
      </c>
      <c r="AA52" s="36">
        <f ca="1">((('1.Inputs'!$D$37*12*IF(9=1,'1.Inputs'!$D$38,IF(9=2,'1.Inputs'!$D$39,$E52)))*$F52*(('1.Inputs'!$D$40)+(1-'1.Inputs'!$D$40)*(1+'1.Inputs'!$D$41))*(1+$G52)^(9-1))-(('1.Inputs'!$D$37*12*IF(9=1,'1.Inputs'!$D$38,IF(9=2,'1.Inputs'!$D$39,$E52)))/(1-'1.Inputs'!$D$42)*$D52*(1+$G52)^(9-1))-('1.Inputs'!$D$37*12*IF(9=1,'1.Inputs'!$D$38,IF(9=2,'1.Inputs'!$D$39,$E52)))*'1.Inputs'!$D$43*(1+$G52)^(9-1)-'1.Inputs'!$D$44*(1+$G52)^(9-1)-('1.Inputs'!$D$20/'1.Inputs'!$D$27+'1.Inputs'!$D$23/'1.Inputs'!$D$28))-MAX(0,((('1.Inputs'!$D$37*12*IF(9=1,'1.Inputs'!$D$38,IF(9=2,'1.Inputs'!$D$39,$E52)))*$F52*(('1.Inputs'!$D$40)+(1-'1.Inputs'!$D$40)*(1+'1.Inputs'!$D$41))*(1+$G52)^(9-1))-(('1.Inputs'!$D$37*12*IF(9=1,'1.Inputs'!$D$38,IF(9=2,'1.Inputs'!$D$39,$E52)))/(1-'1.Inputs'!$D$42)*$D52*(1+$G52)^(9-1))-('1.Inputs'!$D$37*12*IF(9=1,'1.Inputs'!$D$38,IF(9=2,'1.Inputs'!$D$39,$E52)))*'1.Inputs'!$D$43*(1+$G52)^(9-1)-'1.Inputs'!$D$44*(1+$G52)^(9-1)-('1.Inputs'!$D$20/'1.Inputs'!$D$27+'1.Inputs'!$D$23/'1.Inputs'!$D$28)))*'1.Inputs'!$D$53+('1.Inputs'!$D$20/'1.Inputs'!$D$27+'1.Inputs'!$D$23/'1.Inputs'!$D$28)-(P52-O52)</f>
        <v>772149165.5047133</v>
      </c>
      <c r="AB52" s="36">
        <f ca="1">((('1.Inputs'!$D$37*12*IF(10=1,'1.Inputs'!$D$38,IF(10=2,'1.Inputs'!$D$39,$E52)))*$F52*(('1.Inputs'!$D$40)+(1-'1.Inputs'!$D$40)*(1+'1.Inputs'!$D$41))*(1+$G52)^(10-1))-(('1.Inputs'!$D$37*12*IF(10=1,'1.Inputs'!$D$38,IF(10=2,'1.Inputs'!$D$39,$E52)))/(1-'1.Inputs'!$D$42)*$D52*(1+$G52)^(10-1))-('1.Inputs'!$D$37*12*IF(10=1,'1.Inputs'!$D$38,IF(10=2,'1.Inputs'!$D$39,$E52)))*'1.Inputs'!$D$43*(1+$G52)^(10-1)-'1.Inputs'!$D$44*(1+$G52)^(10-1)-('1.Inputs'!$D$20/'1.Inputs'!$D$27+'1.Inputs'!$D$23/'1.Inputs'!$D$28))-MAX(0,((('1.Inputs'!$D$37*12*IF(10=1,'1.Inputs'!$D$38,IF(10=2,'1.Inputs'!$D$39,$E52)))*$F52*(('1.Inputs'!$D$40)+(1-'1.Inputs'!$D$40)*(1+'1.Inputs'!$D$41))*(1+$G52)^(10-1))-(('1.Inputs'!$D$37*12*IF(10=1,'1.Inputs'!$D$38,IF(10=2,'1.Inputs'!$D$39,$E52)))/(1-'1.Inputs'!$D$42)*$D52*(1+$G52)^(10-1))-('1.Inputs'!$D$37*12*IF(10=1,'1.Inputs'!$D$38,IF(10=2,'1.Inputs'!$D$39,$E52)))*'1.Inputs'!$D$43*(1+$G52)^(10-1)-'1.Inputs'!$D$44*(1+$G52)^(10-1)-('1.Inputs'!$D$20/'1.Inputs'!$D$27+'1.Inputs'!$D$23/'1.Inputs'!$D$28)))*'1.Inputs'!$D$53+('1.Inputs'!$D$20/'1.Inputs'!$D$27+'1.Inputs'!$D$23/'1.Inputs'!$D$28)-(Q52-P52)+(('1.Inputs'!$D$20+'1.Inputs'!$D$23-('1.Inputs'!$D$20/'1.Inputs'!$D$27+'1.Inputs'!$D$23/'1.Inputs'!$D$28)*'1.Inputs'!$D$10)*'1.Inputs'!$D$60+'1.Inputs'!$D$19*'1.Inputs'!$D$59+Q52)</f>
        <v>3478636592.4765067</v>
      </c>
      <c r="AC52" s="36">
        <f ca="1">S52-AC$13-AC$14+MIN(AC$13,MAX(0,((('1.Inputs'!$D$37*12*IF(1=1,'1.Inputs'!$D$38,IF(1=2,'1.Inputs'!$D$39,$E52)))*$F52*(('1.Inputs'!$D$40)+(1-'1.Inputs'!$D$40)*(1+'1.Inputs'!$D$41))*(1+$G52)^(1-1))-(('1.Inputs'!$D$37*12*IF(1=1,'1.Inputs'!$D$38,IF(1=2,'1.Inputs'!$D$39,$E52)))/(1-'1.Inputs'!$D$42)*$D52*(1+$G52)^(1-1))-('1.Inputs'!$D$37*12*IF(1=1,'1.Inputs'!$D$38,IF(1=2,'1.Inputs'!$D$39,$E52)))*'1.Inputs'!$D$43*(1+$G52)^(1-1)-'1.Inputs'!$D$44*(1+$G52)^(1-1)-('1.Inputs'!$D$20/'1.Inputs'!$D$27+'1.Inputs'!$D$23/'1.Inputs'!$D$28))))*'1.Inputs'!$D$53</f>
        <v>-749081370.59283745</v>
      </c>
      <c r="AD52" s="36">
        <f ca="1">T52-AD$13-AD$14+MIN(AD$13,MAX(0,((('1.Inputs'!$D$37*12*IF(2=1,'1.Inputs'!$D$38,IF(2=2,'1.Inputs'!$D$39,$E52)))*$F52*(('1.Inputs'!$D$40)+(1-'1.Inputs'!$D$40)*(1+'1.Inputs'!$D$41))*(1+$G52)^(2-1))-(('1.Inputs'!$D$37*12*IF(2=1,'1.Inputs'!$D$38,IF(2=2,'1.Inputs'!$D$39,$E52)))/(1-'1.Inputs'!$D$42)*$D52*(1+$G52)^(2-1))-('1.Inputs'!$D$37*12*IF(2=1,'1.Inputs'!$D$38,IF(2=2,'1.Inputs'!$D$39,$E52)))*'1.Inputs'!$D$43*(1+$G52)^(2-1)-'1.Inputs'!$D$44*(1+$G52)^(2-1)-('1.Inputs'!$D$20/'1.Inputs'!$D$27+'1.Inputs'!$D$23/'1.Inputs'!$D$28))))*'1.Inputs'!$D$53</f>
        <v>26525230.867742658</v>
      </c>
      <c r="AE52" s="36">
        <f ca="1">U52-AE$13-AE$14+MIN(AE$13,MAX(0,((('1.Inputs'!$D$37*12*IF(3=1,'1.Inputs'!$D$38,IF(3=2,'1.Inputs'!$D$39,$E52)))*$F52*(('1.Inputs'!$D$40)+(1-'1.Inputs'!$D$40)*(1+'1.Inputs'!$D$41))*(1+$G52)^(3-1))-(('1.Inputs'!$D$37*12*IF(3=1,'1.Inputs'!$D$38,IF(3=2,'1.Inputs'!$D$39,$E52)))/(1-'1.Inputs'!$D$42)*$D52*(1+$G52)^(3-1))-('1.Inputs'!$D$37*12*IF(3=1,'1.Inputs'!$D$38,IF(3=2,'1.Inputs'!$D$39,$E52)))*'1.Inputs'!$D$43*(1+$G52)^(3-1)-'1.Inputs'!$D$44*(1+$G52)^(3-1)-('1.Inputs'!$D$20/'1.Inputs'!$D$27+'1.Inputs'!$D$23/'1.Inputs'!$D$28))))*'1.Inputs'!$D$53</f>
        <v>115304775.48384047</v>
      </c>
      <c r="AF52" s="36">
        <f ca="1">V52-AF$13-AF$14+MIN(AF$13,MAX(0,((('1.Inputs'!$D$37*12*IF(4=1,'1.Inputs'!$D$38,IF(4=2,'1.Inputs'!$D$39,$E52)))*$F52*(('1.Inputs'!$D$40)+(1-'1.Inputs'!$D$40)*(1+'1.Inputs'!$D$41))*(1+$G52)^(4-1))-(('1.Inputs'!$D$37*12*IF(4=1,'1.Inputs'!$D$38,IF(4=2,'1.Inputs'!$D$39,$E52)))/(1-'1.Inputs'!$D$42)*$D52*(1+$G52)^(4-1))-('1.Inputs'!$D$37*12*IF(4=1,'1.Inputs'!$D$38,IF(4=2,'1.Inputs'!$D$39,$E52)))*'1.Inputs'!$D$43*(1+$G52)^(4-1)-'1.Inputs'!$D$44*(1+$G52)^(4-1)-('1.Inputs'!$D$20/'1.Inputs'!$D$27+'1.Inputs'!$D$23/'1.Inputs'!$D$28))))*'1.Inputs'!$D$53</f>
        <v>297762140.03530157</v>
      </c>
      <c r="AG52" s="36">
        <f ca="1">W52-AG$13-AG$14+MIN(AG$13,MAX(0,((('1.Inputs'!$D$37*12*IF(5=1,'1.Inputs'!$D$38,IF(5=2,'1.Inputs'!$D$39,$E52)))*$F52*(('1.Inputs'!$D$40)+(1-'1.Inputs'!$D$40)*(1+'1.Inputs'!$D$41))*(1+$G52)^(5-1))-(('1.Inputs'!$D$37*12*IF(5=1,'1.Inputs'!$D$38,IF(5=2,'1.Inputs'!$D$39,$E52)))/(1-'1.Inputs'!$D$42)*$D52*(1+$G52)^(5-1))-('1.Inputs'!$D$37*12*IF(5=1,'1.Inputs'!$D$38,IF(5=2,'1.Inputs'!$D$39,$E52)))*'1.Inputs'!$D$43*(1+$G52)^(5-1)-'1.Inputs'!$D$44*(1+$G52)^(5-1)-('1.Inputs'!$D$20/'1.Inputs'!$D$27+'1.Inputs'!$D$23/'1.Inputs'!$D$28))))*'1.Inputs'!$D$53</f>
        <v>344499026.96980655</v>
      </c>
      <c r="AH52" s="36">
        <f ca="1">X52-AH$13-AH$14+MIN(AH$13,MAX(0,((('1.Inputs'!$D$37*12*IF(6=1,'1.Inputs'!$D$38,IF(6=2,'1.Inputs'!$D$39,$E52)))*$F52*(('1.Inputs'!$D$40)+(1-'1.Inputs'!$D$40)*(1+'1.Inputs'!$D$41))*(1+$G52)^(6-1))-(('1.Inputs'!$D$37*12*IF(6=1,'1.Inputs'!$D$38,IF(6=2,'1.Inputs'!$D$39,$E52)))/(1-'1.Inputs'!$D$42)*$D52*(1+$G52)^(6-1))-('1.Inputs'!$D$37*12*IF(6=1,'1.Inputs'!$D$38,IF(6=2,'1.Inputs'!$D$39,$E52)))*'1.Inputs'!$D$43*(1+$G52)^(6-1)-'1.Inputs'!$D$44*(1+$G52)^(6-1)-('1.Inputs'!$D$20/'1.Inputs'!$D$27+'1.Inputs'!$D$23/'1.Inputs'!$D$28))))*'1.Inputs'!$D$53</f>
        <v>392559808.28096712</v>
      </c>
      <c r="AI52" s="36">
        <f ca="1">Y52-AI$13-AI$14+MIN(AI$13,MAX(0,((('1.Inputs'!$D$37*12*IF(7=1,'1.Inputs'!$D$38,IF(7=2,'1.Inputs'!$D$39,$E52)))*$F52*(('1.Inputs'!$D$40)+(1-'1.Inputs'!$D$40)*(1+'1.Inputs'!$D$41))*(1+$G52)^(7-1))-(('1.Inputs'!$D$37*12*IF(7=1,'1.Inputs'!$D$38,IF(7=2,'1.Inputs'!$D$39,$E52)))/(1-'1.Inputs'!$D$42)*$D52*(1+$G52)^(7-1))-('1.Inputs'!$D$37*12*IF(7=1,'1.Inputs'!$D$38,IF(7=2,'1.Inputs'!$D$39,$E52)))*'1.Inputs'!$D$43*(1+$G52)^(7-1)-'1.Inputs'!$D$44*(1+$G52)^(7-1)-('1.Inputs'!$D$20/'1.Inputs'!$D$27+'1.Inputs'!$D$23/'1.Inputs'!$D$28))))*'1.Inputs'!$D$53</f>
        <v>442008105.28040373</v>
      </c>
      <c r="AJ52" s="36">
        <f ca="1">Z52-AJ$13-AJ$14+MIN(AJ$13,MAX(0,((('1.Inputs'!$D$37*12*IF(8=1,'1.Inputs'!$D$38,IF(8=2,'1.Inputs'!$D$39,$E52)))*$F52*(('1.Inputs'!$D$40)+(1-'1.Inputs'!$D$40)*(1+'1.Inputs'!$D$41))*(1+$G52)^(8-1))-(('1.Inputs'!$D$37*12*IF(8=1,'1.Inputs'!$D$38,IF(8=2,'1.Inputs'!$D$39,$E52)))/(1-'1.Inputs'!$D$42)*$D52*(1+$G52)^(8-1))-('1.Inputs'!$D$37*12*IF(8=1,'1.Inputs'!$D$38,IF(8=2,'1.Inputs'!$D$39,$E52)))*'1.Inputs'!$D$43*(1+$G52)^(8-1)-'1.Inputs'!$D$44*(1+$G52)^(8-1)-('1.Inputs'!$D$20/'1.Inputs'!$D$27+'1.Inputs'!$D$23/'1.Inputs'!$D$28))))*'1.Inputs'!$D$53</f>
        <v>738910596.67719364</v>
      </c>
      <c r="AK52" s="36">
        <f ca="1">AA52-AK$13-AK$14+MIN(AK$13,MAX(0,((('1.Inputs'!$D$37*12*IF(9=1,'1.Inputs'!$D$38,IF(9=2,'1.Inputs'!$D$39,$E52)))*$F52*(('1.Inputs'!$D$40)+(1-'1.Inputs'!$D$40)*(1+'1.Inputs'!$D$41))*(1+$G52)^(9-1))-(('1.Inputs'!$D$37*12*IF(9=1,'1.Inputs'!$D$38,IF(9=2,'1.Inputs'!$D$39,$E52)))/(1-'1.Inputs'!$D$42)*$D52*(1+$G52)^(9-1))-('1.Inputs'!$D$37*12*IF(9=1,'1.Inputs'!$D$38,IF(9=2,'1.Inputs'!$D$39,$E52)))*'1.Inputs'!$D$43*(1+$G52)^(9-1)-'1.Inputs'!$D$44*(1+$G52)^(9-1)-('1.Inputs'!$D$20/'1.Inputs'!$D$27+'1.Inputs'!$D$23/'1.Inputs'!$D$28))))*'1.Inputs'!$D$53</f>
        <v>772149165.5047133</v>
      </c>
      <c r="AL52" s="36">
        <f ca="1">AB52-AL$13-AL$14+MIN(AL$13,MAX(0,((('1.Inputs'!$D$37*12*IF(10=1,'1.Inputs'!$D$38,IF(10=2,'1.Inputs'!$D$39,$E52)))*$F52*(('1.Inputs'!$D$40)+(1-'1.Inputs'!$D$40)*(1+'1.Inputs'!$D$41))*(1+$G52)^(10-1))-(('1.Inputs'!$D$37*12*IF(10=1,'1.Inputs'!$D$38,IF(10=2,'1.Inputs'!$D$39,$E52)))/(1-'1.Inputs'!$D$42)*$D52*(1+$G52)^(10-1))-('1.Inputs'!$D$37*12*IF(10=1,'1.Inputs'!$D$38,IF(10=2,'1.Inputs'!$D$39,$E52)))*'1.Inputs'!$D$43*(1+$G52)^(10-1)-'1.Inputs'!$D$44*(1+$G52)^(10-1)-('1.Inputs'!$D$20/'1.Inputs'!$D$27+'1.Inputs'!$D$23/'1.Inputs'!$D$28))))*'1.Inputs'!$D$53+'1.Inputs'!$D$35</f>
        <v>4278636592.4765067</v>
      </c>
      <c r="AM52" s="48">
        <f ca="1">R52+NPV('1.Inputs'!$D$55,S52:AB52)</f>
        <v>955035031.18837833</v>
      </c>
      <c r="AN52" s="48">
        <f ca="1">-('1.Inputs'!$D$24*(1-'1.Inputs'!$D$31)+'1.Inputs'!$D$35)+NPV('1.Inputs'!$D$54,AC52:AL52)</f>
        <v>-389087069.83235693</v>
      </c>
      <c r="AO52" s="36">
        <f t="shared" ca="1" si="5"/>
        <v>-4.2961822967039547</v>
      </c>
      <c r="AP52" s="36">
        <f t="shared" ca="1" si="6"/>
        <v>1.1616991247048791</v>
      </c>
      <c r="AQ52" s="36">
        <f ca="1">'1.Inputs'!$D$35+MIN(SUM($AC52:AC52),SUM($AC52:AD52),SUM($AC52:AE52),SUM($AC52:AF52),SUM($AC52:AG52),SUM($AC52:AH52),SUM($AC52:AI52),SUM($AC52:AJ52),SUM($AC52:AK52),SUM($AC52:AL52))</f>
        <v>50918629.407162547</v>
      </c>
      <c r="AR52" s="36">
        <f ca="1">IF(AP52&lt;'1.Inputs'!$D$57,1,0)</f>
        <v>1</v>
      </c>
      <c r="AS52" s="36">
        <f t="shared" ca="1" si="7"/>
        <v>0</v>
      </c>
      <c r="AV52" s="30" t="s">
        <v>404</v>
      </c>
      <c r="AY52" s="55">
        <f>$E$12</f>
        <v>1000000</v>
      </c>
    </row>
    <row r="53" spans="2:55" ht="15" customHeight="1" x14ac:dyDescent="0.25">
      <c r="B53" s="36">
        <v>38</v>
      </c>
      <c r="C53" s="36">
        <f t="shared" ca="1" si="0"/>
        <v>0.17548354102134001</v>
      </c>
      <c r="D53" s="36">
        <f t="shared" ca="1" si="1"/>
        <v>22486.405148090827</v>
      </c>
      <c r="E53" s="47">
        <f t="shared" ca="1" si="2"/>
        <v>0.77609833673415085</v>
      </c>
      <c r="F53" s="36">
        <f t="shared" ca="1" si="3"/>
        <v>31007.279978034632</v>
      </c>
      <c r="G53" s="36">
        <f t="shared" ca="1" si="4"/>
        <v>3.3884868049112393E-2</v>
      </c>
      <c r="H53" s="36">
        <f ca="1">((('1.Inputs'!$D$37*12*IF(1=1,'1.Inputs'!$D$38,IF(1=2,'1.Inputs'!$D$39,$E53)))*$F53*(('1.Inputs'!$D$40)+(1-'1.Inputs'!$D$40)*(1+'1.Inputs'!$D$41))*(1+$G53)^(1-1))*'1.Inputs'!$D$47+(('1.Inputs'!$D$37*12*IF(1=1,'1.Inputs'!$D$38,IF(1=2,'1.Inputs'!$D$39,$E53)))/(1-'1.Inputs'!$D$42)*$D53*(1+$G53)^(1-1))*('1.Inputs'!$D$48-'1.Inputs'!$D$49))/'1.Inputs'!$D$51</f>
        <v>840977482.01413512</v>
      </c>
      <c r="I53" s="36">
        <f ca="1">((('1.Inputs'!$D$37*12*IF(2=1,'1.Inputs'!$D$38,IF(2=2,'1.Inputs'!$D$39,$E53)))*$F53*(('1.Inputs'!$D$40)+(1-'1.Inputs'!$D$40)*(1+'1.Inputs'!$D$41))*(1+$G53)^(2-1))*'1.Inputs'!$D$47+(('1.Inputs'!$D$37*12*IF(2=1,'1.Inputs'!$D$38,IF(2=2,'1.Inputs'!$D$39,$E53)))/(1-'1.Inputs'!$D$42)*$D53*(1+$G53)^(2-1))*('1.Inputs'!$D$48-'1.Inputs'!$D$49))/'1.Inputs'!$D$51</f>
        <v>1217263450.2342424</v>
      </c>
      <c r="J53" s="36">
        <f ca="1">((('1.Inputs'!$D$37*12*IF(3=1,'1.Inputs'!$D$38,IF(3=2,'1.Inputs'!$D$39,$E53)))*$F53*(('1.Inputs'!$D$40)+(1-'1.Inputs'!$D$40)*(1+'1.Inputs'!$D$41))*(1+$G53)^(3-1))*'1.Inputs'!$D$47+(('1.Inputs'!$D$37*12*IF(3=1,'1.Inputs'!$D$38,IF(3=2,'1.Inputs'!$D$39,$E53)))/(1-'1.Inputs'!$D$42)*$D53*(1+$G53)^(3-1))*('1.Inputs'!$D$48-'1.Inputs'!$D$49))/'1.Inputs'!$D$51</f>
        <v>1395325315.4444838</v>
      </c>
      <c r="K53" s="36">
        <f ca="1">((('1.Inputs'!$D$37*12*IF(4=1,'1.Inputs'!$D$38,IF(4=2,'1.Inputs'!$D$39,$E53)))*$F53*(('1.Inputs'!$D$40)+(1-'1.Inputs'!$D$40)*(1+'1.Inputs'!$D$41))*(1+$G53)^(4-1))*'1.Inputs'!$D$47+(('1.Inputs'!$D$37*12*IF(4=1,'1.Inputs'!$D$38,IF(4=2,'1.Inputs'!$D$39,$E53)))/(1-'1.Inputs'!$D$42)*$D53*(1+$G53)^(4-1))*('1.Inputs'!$D$48-'1.Inputs'!$D$49))/'1.Inputs'!$D$51</f>
        <v>1442605729.6439066</v>
      </c>
      <c r="L53" s="36">
        <f ca="1">((('1.Inputs'!$D$37*12*IF(5=1,'1.Inputs'!$D$38,IF(5=2,'1.Inputs'!$D$39,$E53)))*$F53*(('1.Inputs'!$D$40)+(1-'1.Inputs'!$D$40)*(1+'1.Inputs'!$D$41))*(1+$G53)^(5-1))*'1.Inputs'!$D$47+(('1.Inputs'!$D$37*12*IF(5=1,'1.Inputs'!$D$38,IF(5=2,'1.Inputs'!$D$39,$E53)))/(1-'1.Inputs'!$D$42)*$D53*(1+$G53)^(5-1))*('1.Inputs'!$D$48-'1.Inputs'!$D$49))/'1.Inputs'!$D$51</f>
        <v>1491488234.4397833</v>
      </c>
      <c r="M53" s="36">
        <f ca="1">((('1.Inputs'!$D$37*12*IF(6=1,'1.Inputs'!$D$38,IF(6=2,'1.Inputs'!$D$39,$E53)))*$F53*(('1.Inputs'!$D$40)+(1-'1.Inputs'!$D$40)*(1+'1.Inputs'!$D$41))*(1+$G53)^(6-1))*'1.Inputs'!$D$47+(('1.Inputs'!$D$37*12*IF(6=1,'1.Inputs'!$D$38,IF(6=2,'1.Inputs'!$D$39,$E53)))/(1-'1.Inputs'!$D$42)*$D53*(1+$G53)^(6-1))*('1.Inputs'!$D$48-'1.Inputs'!$D$49))/'1.Inputs'!$D$51</f>
        <v>1542027116.4605794</v>
      </c>
      <c r="N53" s="36">
        <f ca="1">((('1.Inputs'!$D$37*12*IF(7=1,'1.Inputs'!$D$38,IF(7=2,'1.Inputs'!$D$39,$E53)))*$F53*(('1.Inputs'!$D$40)+(1-'1.Inputs'!$D$40)*(1+'1.Inputs'!$D$41))*(1+$G53)^(7-1))*'1.Inputs'!$D$47+(('1.Inputs'!$D$37*12*IF(7=1,'1.Inputs'!$D$38,IF(7=2,'1.Inputs'!$D$39,$E53)))/(1-'1.Inputs'!$D$42)*$D53*(1+$G53)^(7-1))*('1.Inputs'!$D$48-'1.Inputs'!$D$49))/'1.Inputs'!$D$51</f>
        <v>1594278501.8299992</v>
      </c>
      <c r="O53" s="36">
        <f ca="1">((('1.Inputs'!$D$37*12*IF(8=1,'1.Inputs'!$D$38,IF(8=2,'1.Inputs'!$D$39,$E53)))*$F53*(('1.Inputs'!$D$40)+(1-'1.Inputs'!$D$40)*(1+'1.Inputs'!$D$41))*(1+$G53)^(8-1))*'1.Inputs'!$D$47+(('1.Inputs'!$D$37*12*IF(8=1,'1.Inputs'!$D$38,IF(8=2,'1.Inputs'!$D$39,$E53)))/(1-'1.Inputs'!$D$42)*$D53*(1+$G53)^(8-1))*('1.Inputs'!$D$48-'1.Inputs'!$D$49))/'1.Inputs'!$D$51</f>
        <v>1648300418.4980454</v>
      </c>
      <c r="P53" s="36">
        <f ca="1">((('1.Inputs'!$D$37*12*IF(9=1,'1.Inputs'!$D$38,IF(9=2,'1.Inputs'!$D$39,$E53)))*$F53*(('1.Inputs'!$D$40)+(1-'1.Inputs'!$D$40)*(1+'1.Inputs'!$D$41))*(1+$G53)^(9-1))*'1.Inputs'!$D$47+(('1.Inputs'!$D$37*12*IF(9=1,'1.Inputs'!$D$38,IF(9=2,'1.Inputs'!$D$39,$E53)))/(1-'1.Inputs'!$D$42)*$D53*(1+$G53)^(9-1))*('1.Inputs'!$D$48-'1.Inputs'!$D$49))/'1.Inputs'!$D$51</f>
        <v>1704152860.6841481</v>
      </c>
      <c r="Q53" s="36">
        <f ca="1">((('1.Inputs'!$D$37*12*IF(10=1,'1.Inputs'!$D$38,IF(10=2,'1.Inputs'!$D$39,$E53)))*$F53*(('1.Inputs'!$D$40)+(1-'1.Inputs'!$D$40)*(1+'1.Inputs'!$D$41))*(1+$G53)^(10-1))*'1.Inputs'!$D$47+(('1.Inputs'!$D$37*12*IF(10=1,'1.Inputs'!$D$38,IF(10=2,'1.Inputs'!$D$39,$E53)))/(1-'1.Inputs'!$D$42)*$D53*(1+$G53)^(10-1))*('1.Inputs'!$D$48-'1.Inputs'!$D$49))/'1.Inputs'!$D$51</f>
        <v>1761897855.5039482</v>
      </c>
      <c r="R53" s="36">
        <f>-'1.Inputs'!$D$24</f>
        <v>-2050000000</v>
      </c>
      <c r="S53" s="36">
        <f ca="1">((('1.Inputs'!$D$37*12*IF(1=1,'1.Inputs'!$D$38,IF(1=2,'1.Inputs'!$D$39,$E53)))*$F53*(('1.Inputs'!$D$40)+(1-'1.Inputs'!$D$40)*(1+'1.Inputs'!$D$41))*(1+$G53)^(1-1))-(('1.Inputs'!$D$37*12*IF(1=1,'1.Inputs'!$D$38,IF(1=2,'1.Inputs'!$D$39,$E53)))/(1-'1.Inputs'!$D$42)*$D53*(1+$G53)^(1-1))-('1.Inputs'!$D$37*12*IF(1=1,'1.Inputs'!$D$38,IF(1=2,'1.Inputs'!$D$39,$E53)))*'1.Inputs'!$D$43*(1+$G53)^(1-1)-'1.Inputs'!$D$44*(1+$G53)^(1-1)-('1.Inputs'!$D$20/'1.Inputs'!$D$27+'1.Inputs'!$D$23/'1.Inputs'!$D$28))-MAX(0,((('1.Inputs'!$D$37*12*IF(1=1,'1.Inputs'!$D$38,IF(1=2,'1.Inputs'!$D$39,$E53)))*$F53*(('1.Inputs'!$D$40)+(1-'1.Inputs'!$D$40)*(1+'1.Inputs'!$D$41))*(1+$G53)^(1-1))-(('1.Inputs'!$D$37*12*IF(1=1,'1.Inputs'!$D$38,IF(1=2,'1.Inputs'!$D$39,$E53)))/(1-'1.Inputs'!$D$42)*$D53*(1+$G53)^(1-1))-('1.Inputs'!$D$37*12*IF(1=1,'1.Inputs'!$D$38,IF(1=2,'1.Inputs'!$D$39,$E53)))*'1.Inputs'!$D$43*(1+$G53)^(1-1)-'1.Inputs'!$D$44*(1+$G53)^(1-1)-('1.Inputs'!$D$20/'1.Inputs'!$D$27+'1.Inputs'!$D$23/'1.Inputs'!$D$28)))*'1.Inputs'!$D$53+('1.Inputs'!$D$20/'1.Inputs'!$D$27+'1.Inputs'!$D$23/'1.Inputs'!$D$28)-H53</f>
        <v>-952479385.31179261</v>
      </c>
      <c r="T53" s="36">
        <f ca="1">((('1.Inputs'!$D$37*12*IF(2=1,'1.Inputs'!$D$38,IF(2=2,'1.Inputs'!$D$39,$E53)))*$F53*(('1.Inputs'!$D$40)+(1-'1.Inputs'!$D$40)*(1+'1.Inputs'!$D$41))*(1+$G53)^(2-1))-(('1.Inputs'!$D$37*12*IF(2=1,'1.Inputs'!$D$38,IF(2=2,'1.Inputs'!$D$39,$E53)))/(1-'1.Inputs'!$D$42)*$D53*(1+$G53)^(2-1))-('1.Inputs'!$D$37*12*IF(2=1,'1.Inputs'!$D$38,IF(2=2,'1.Inputs'!$D$39,$E53)))*'1.Inputs'!$D$43*(1+$G53)^(2-1)-'1.Inputs'!$D$44*(1+$G53)^(2-1)-('1.Inputs'!$D$20/'1.Inputs'!$D$27+'1.Inputs'!$D$23/'1.Inputs'!$D$28))-MAX(0,((('1.Inputs'!$D$37*12*IF(2=1,'1.Inputs'!$D$38,IF(2=2,'1.Inputs'!$D$39,$E53)))*$F53*(('1.Inputs'!$D$40)+(1-'1.Inputs'!$D$40)*(1+'1.Inputs'!$D$41))*(1+$G53)^(2-1))-(('1.Inputs'!$D$37*12*IF(2=1,'1.Inputs'!$D$38,IF(2=2,'1.Inputs'!$D$39,$E53)))/(1-'1.Inputs'!$D$42)*$D53*(1+$G53)^(2-1))-('1.Inputs'!$D$37*12*IF(2=1,'1.Inputs'!$D$38,IF(2=2,'1.Inputs'!$D$39,$E53)))*'1.Inputs'!$D$43*(1+$G53)^(2-1)-'1.Inputs'!$D$44*(1+$G53)^(2-1)-('1.Inputs'!$D$20/'1.Inputs'!$D$27+'1.Inputs'!$D$23/'1.Inputs'!$D$28)))*'1.Inputs'!$D$53+('1.Inputs'!$D$20/'1.Inputs'!$D$27+'1.Inputs'!$D$23/'1.Inputs'!$D$28)-(I53-H53)</f>
        <v>-192011827.92270726</v>
      </c>
      <c r="U53" s="36">
        <f ca="1">((('1.Inputs'!$D$37*12*IF(3=1,'1.Inputs'!$D$38,IF(3=2,'1.Inputs'!$D$39,$E53)))*$F53*(('1.Inputs'!$D$40)+(1-'1.Inputs'!$D$40)*(1+'1.Inputs'!$D$41))*(1+$G53)^(3-1))-(('1.Inputs'!$D$37*12*IF(3=1,'1.Inputs'!$D$38,IF(3=2,'1.Inputs'!$D$39,$E53)))/(1-'1.Inputs'!$D$42)*$D53*(1+$G53)^(3-1))-('1.Inputs'!$D$37*12*IF(3=1,'1.Inputs'!$D$38,IF(3=2,'1.Inputs'!$D$39,$E53)))*'1.Inputs'!$D$43*(1+$G53)^(3-1)-'1.Inputs'!$D$44*(1+$G53)^(3-1)-('1.Inputs'!$D$20/'1.Inputs'!$D$27+'1.Inputs'!$D$23/'1.Inputs'!$D$28))-MAX(0,((('1.Inputs'!$D$37*12*IF(3=1,'1.Inputs'!$D$38,IF(3=2,'1.Inputs'!$D$39,$E53)))*$F53*(('1.Inputs'!$D$40)+(1-'1.Inputs'!$D$40)*(1+'1.Inputs'!$D$41))*(1+$G53)^(3-1))-(('1.Inputs'!$D$37*12*IF(3=1,'1.Inputs'!$D$38,IF(3=2,'1.Inputs'!$D$39,$E53)))/(1-'1.Inputs'!$D$42)*$D53*(1+$G53)^(3-1))-('1.Inputs'!$D$37*12*IF(3=1,'1.Inputs'!$D$38,IF(3=2,'1.Inputs'!$D$39,$E53)))*'1.Inputs'!$D$43*(1+$G53)^(3-1)-'1.Inputs'!$D$44*(1+$G53)^(3-1)-('1.Inputs'!$D$20/'1.Inputs'!$D$27+'1.Inputs'!$D$23/'1.Inputs'!$D$28)))*'1.Inputs'!$D$53+('1.Inputs'!$D$20/'1.Inputs'!$D$27+'1.Inputs'!$D$23/'1.Inputs'!$D$28)-(J53-I53)</f>
        <v>94235633.621328831</v>
      </c>
      <c r="V53" s="36">
        <f ca="1">((('1.Inputs'!$D$37*12*IF(4=1,'1.Inputs'!$D$38,IF(4=2,'1.Inputs'!$D$39,$E53)))*$F53*(('1.Inputs'!$D$40)+(1-'1.Inputs'!$D$40)*(1+'1.Inputs'!$D$41))*(1+$G53)^(4-1))-(('1.Inputs'!$D$37*12*IF(4=1,'1.Inputs'!$D$38,IF(4=2,'1.Inputs'!$D$39,$E53)))/(1-'1.Inputs'!$D$42)*$D53*(1+$G53)^(4-1))-('1.Inputs'!$D$37*12*IF(4=1,'1.Inputs'!$D$38,IF(4=2,'1.Inputs'!$D$39,$E53)))*'1.Inputs'!$D$43*(1+$G53)^(4-1)-'1.Inputs'!$D$44*(1+$G53)^(4-1)-('1.Inputs'!$D$20/'1.Inputs'!$D$27+'1.Inputs'!$D$23/'1.Inputs'!$D$28))-MAX(0,((('1.Inputs'!$D$37*12*IF(4=1,'1.Inputs'!$D$38,IF(4=2,'1.Inputs'!$D$39,$E53)))*$F53*(('1.Inputs'!$D$40)+(1-'1.Inputs'!$D$40)*(1+'1.Inputs'!$D$41))*(1+$G53)^(4-1))-(('1.Inputs'!$D$37*12*IF(4=1,'1.Inputs'!$D$38,IF(4=2,'1.Inputs'!$D$39,$E53)))/(1-'1.Inputs'!$D$42)*$D53*(1+$G53)^(4-1))-('1.Inputs'!$D$37*12*IF(4=1,'1.Inputs'!$D$38,IF(4=2,'1.Inputs'!$D$39,$E53)))*'1.Inputs'!$D$43*(1+$G53)^(4-1)-'1.Inputs'!$D$44*(1+$G53)^(4-1)-('1.Inputs'!$D$20/'1.Inputs'!$D$27+'1.Inputs'!$D$23/'1.Inputs'!$D$28)))*'1.Inputs'!$D$53+('1.Inputs'!$D$20/'1.Inputs'!$D$27+'1.Inputs'!$D$23/'1.Inputs'!$D$28)-(K53-J53)</f>
        <v>232642789.43483782</v>
      </c>
      <c r="W53" s="36">
        <f ca="1">((('1.Inputs'!$D$37*12*IF(5=1,'1.Inputs'!$D$38,IF(5=2,'1.Inputs'!$D$39,$E53)))*$F53*(('1.Inputs'!$D$40)+(1-'1.Inputs'!$D$40)*(1+'1.Inputs'!$D$41))*(1+$G53)^(5-1))-(('1.Inputs'!$D$37*12*IF(5=1,'1.Inputs'!$D$38,IF(5=2,'1.Inputs'!$D$39,$E53)))/(1-'1.Inputs'!$D$42)*$D53*(1+$G53)^(5-1))-('1.Inputs'!$D$37*12*IF(5=1,'1.Inputs'!$D$38,IF(5=2,'1.Inputs'!$D$39,$E53)))*'1.Inputs'!$D$43*(1+$G53)^(5-1)-'1.Inputs'!$D$44*(1+$G53)^(5-1)-('1.Inputs'!$D$20/'1.Inputs'!$D$27+'1.Inputs'!$D$23/'1.Inputs'!$D$28))-MAX(0,((('1.Inputs'!$D$37*12*IF(5=1,'1.Inputs'!$D$38,IF(5=2,'1.Inputs'!$D$39,$E53)))*$F53*(('1.Inputs'!$D$40)+(1-'1.Inputs'!$D$40)*(1+'1.Inputs'!$D$41))*(1+$G53)^(5-1))-(('1.Inputs'!$D$37*12*IF(5=1,'1.Inputs'!$D$38,IF(5=2,'1.Inputs'!$D$39,$E53)))/(1-'1.Inputs'!$D$42)*$D53*(1+$G53)^(5-1))-('1.Inputs'!$D$37*12*IF(5=1,'1.Inputs'!$D$38,IF(5=2,'1.Inputs'!$D$39,$E53)))*'1.Inputs'!$D$43*(1+$G53)^(5-1)-'1.Inputs'!$D$44*(1+$G53)^(5-1)-('1.Inputs'!$D$20/'1.Inputs'!$D$27+'1.Inputs'!$D$23/'1.Inputs'!$D$28)))*'1.Inputs'!$D$53+('1.Inputs'!$D$20/'1.Inputs'!$D$27+'1.Inputs'!$D$23/'1.Inputs'!$D$28)-(L53-K53)</f>
        <v>238924799.64209527</v>
      </c>
      <c r="X53" s="36">
        <f ca="1">((('1.Inputs'!$D$37*12*IF(6=1,'1.Inputs'!$D$38,IF(6=2,'1.Inputs'!$D$39,$E53)))*$F53*(('1.Inputs'!$D$40)+(1-'1.Inputs'!$D$40)*(1+'1.Inputs'!$D$41))*(1+$G53)^(6-1))-(('1.Inputs'!$D$37*12*IF(6=1,'1.Inputs'!$D$38,IF(6=2,'1.Inputs'!$D$39,$E53)))/(1-'1.Inputs'!$D$42)*$D53*(1+$G53)^(6-1))-('1.Inputs'!$D$37*12*IF(6=1,'1.Inputs'!$D$38,IF(6=2,'1.Inputs'!$D$39,$E53)))*'1.Inputs'!$D$43*(1+$G53)^(6-1)-'1.Inputs'!$D$44*(1+$G53)^(6-1)-('1.Inputs'!$D$20/'1.Inputs'!$D$27+'1.Inputs'!$D$23/'1.Inputs'!$D$28))-MAX(0,((('1.Inputs'!$D$37*12*IF(6=1,'1.Inputs'!$D$38,IF(6=2,'1.Inputs'!$D$39,$E53)))*$F53*(('1.Inputs'!$D$40)+(1-'1.Inputs'!$D$40)*(1+'1.Inputs'!$D$41))*(1+$G53)^(6-1))-(('1.Inputs'!$D$37*12*IF(6=1,'1.Inputs'!$D$38,IF(6=2,'1.Inputs'!$D$39,$E53)))/(1-'1.Inputs'!$D$42)*$D53*(1+$G53)^(6-1))-('1.Inputs'!$D$37*12*IF(6=1,'1.Inputs'!$D$38,IF(6=2,'1.Inputs'!$D$39,$E53)))*'1.Inputs'!$D$43*(1+$G53)^(6-1)-'1.Inputs'!$D$44*(1+$G53)^(6-1)-('1.Inputs'!$D$20/'1.Inputs'!$D$27+'1.Inputs'!$D$23/'1.Inputs'!$D$28)))*'1.Inputs'!$D$53+('1.Inputs'!$D$20/'1.Inputs'!$D$27+'1.Inputs'!$D$23/'1.Inputs'!$D$28)-(M53-L53)</f>
        <v>245419674.93630725</v>
      </c>
      <c r="Y53" s="36">
        <f ca="1">((('1.Inputs'!$D$37*12*IF(7=1,'1.Inputs'!$D$38,IF(7=2,'1.Inputs'!$D$39,$E53)))*$F53*(('1.Inputs'!$D$40)+(1-'1.Inputs'!$D$40)*(1+'1.Inputs'!$D$41))*(1+$G53)^(7-1))-(('1.Inputs'!$D$37*12*IF(7=1,'1.Inputs'!$D$38,IF(7=2,'1.Inputs'!$D$39,$E53)))/(1-'1.Inputs'!$D$42)*$D53*(1+$G53)^(7-1))-('1.Inputs'!$D$37*12*IF(7=1,'1.Inputs'!$D$38,IF(7=2,'1.Inputs'!$D$39,$E53)))*'1.Inputs'!$D$43*(1+$G53)^(7-1)-'1.Inputs'!$D$44*(1+$G53)^(7-1)-('1.Inputs'!$D$20/'1.Inputs'!$D$27+'1.Inputs'!$D$23/'1.Inputs'!$D$28))-MAX(0,((('1.Inputs'!$D$37*12*IF(7=1,'1.Inputs'!$D$38,IF(7=2,'1.Inputs'!$D$39,$E53)))*$F53*(('1.Inputs'!$D$40)+(1-'1.Inputs'!$D$40)*(1+'1.Inputs'!$D$41))*(1+$G53)^(7-1))-(('1.Inputs'!$D$37*12*IF(7=1,'1.Inputs'!$D$38,IF(7=2,'1.Inputs'!$D$39,$E53)))/(1-'1.Inputs'!$D$42)*$D53*(1+$G53)^(7-1))-('1.Inputs'!$D$37*12*IF(7=1,'1.Inputs'!$D$38,IF(7=2,'1.Inputs'!$D$39,$E53)))*'1.Inputs'!$D$43*(1+$G53)^(7-1)-'1.Inputs'!$D$44*(1+$G53)^(7-1)-('1.Inputs'!$D$20/'1.Inputs'!$D$27+'1.Inputs'!$D$23/'1.Inputs'!$D$28)))*'1.Inputs'!$D$53+('1.Inputs'!$D$20/'1.Inputs'!$D$27+'1.Inputs'!$D$23/'1.Inputs'!$D$28)-(N53-M53)</f>
        <v>252134628.22285968</v>
      </c>
      <c r="Z53" s="36">
        <f ca="1">((('1.Inputs'!$D$37*12*IF(8=1,'1.Inputs'!$D$38,IF(8=2,'1.Inputs'!$D$39,$E53)))*$F53*(('1.Inputs'!$D$40)+(1-'1.Inputs'!$D$40)*(1+'1.Inputs'!$D$41))*(1+$G53)^(8-1))-(('1.Inputs'!$D$37*12*IF(8=1,'1.Inputs'!$D$38,IF(8=2,'1.Inputs'!$D$39,$E53)))/(1-'1.Inputs'!$D$42)*$D53*(1+$G53)^(8-1))-('1.Inputs'!$D$37*12*IF(8=1,'1.Inputs'!$D$38,IF(8=2,'1.Inputs'!$D$39,$E53)))*'1.Inputs'!$D$43*(1+$G53)^(8-1)-'1.Inputs'!$D$44*(1+$G53)^(8-1)-('1.Inputs'!$D$20/'1.Inputs'!$D$27+'1.Inputs'!$D$23/'1.Inputs'!$D$28))-MAX(0,((('1.Inputs'!$D$37*12*IF(8=1,'1.Inputs'!$D$38,IF(8=2,'1.Inputs'!$D$39,$E53)))*$F53*(('1.Inputs'!$D$40)+(1-'1.Inputs'!$D$40)*(1+'1.Inputs'!$D$41))*(1+$G53)^(8-1))-(('1.Inputs'!$D$37*12*IF(8=1,'1.Inputs'!$D$38,IF(8=2,'1.Inputs'!$D$39,$E53)))/(1-'1.Inputs'!$D$42)*$D53*(1+$G53)^(8-1))-('1.Inputs'!$D$37*12*IF(8=1,'1.Inputs'!$D$38,IF(8=2,'1.Inputs'!$D$39,$E53)))*'1.Inputs'!$D$43*(1+$G53)^(8-1)-'1.Inputs'!$D$44*(1+$G53)^(8-1)-('1.Inputs'!$D$20/'1.Inputs'!$D$27+'1.Inputs'!$D$23/'1.Inputs'!$D$28)))*'1.Inputs'!$D$53+('1.Inputs'!$D$20/'1.Inputs'!$D$27+'1.Inputs'!$D$23/'1.Inputs'!$D$28)-(O53-N53)</f>
        <v>259077116.81548214</v>
      </c>
      <c r="AA53" s="36">
        <f ca="1">((('1.Inputs'!$D$37*12*IF(9=1,'1.Inputs'!$D$38,IF(9=2,'1.Inputs'!$D$39,$E53)))*$F53*(('1.Inputs'!$D$40)+(1-'1.Inputs'!$D$40)*(1+'1.Inputs'!$D$41))*(1+$G53)^(9-1))-(('1.Inputs'!$D$37*12*IF(9=1,'1.Inputs'!$D$38,IF(9=2,'1.Inputs'!$D$39,$E53)))/(1-'1.Inputs'!$D$42)*$D53*(1+$G53)^(9-1))-('1.Inputs'!$D$37*12*IF(9=1,'1.Inputs'!$D$38,IF(9=2,'1.Inputs'!$D$39,$E53)))*'1.Inputs'!$D$43*(1+$G53)^(9-1)-'1.Inputs'!$D$44*(1+$G53)^(9-1)-('1.Inputs'!$D$20/'1.Inputs'!$D$27+'1.Inputs'!$D$23/'1.Inputs'!$D$28))-MAX(0,((('1.Inputs'!$D$37*12*IF(9=1,'1.Inputs'!$D$38,IF(9=2,'1.Inputs'!$D$39,$E53)))*$F53*(('1.Inputs'!$D$40)+(1-'1.Inputs'!$D$40)*(1+'1.Inputs'!$D$41))*(1+$G53)^(9-1))-(('1.Inputs'!$D$37*12*IF(9=1,'1.Inputs'!$D$38,IF(9=2,'1.Inputs'!$D$39,$E53)))/(1-'1.Inputs'!$D$42)*$D53*(1+$G53)^(9-1))-('1.Inputs'!$D$37*12*IF(9=1,'1.Inputs'!$D$38,IF(9=2,'1.Inputs'!$D$39,$E53)))*'1.Inputs'!$D$43*(1+$G53)^(9-1)-'1.Inputs'!$D$44*(1+$G53)^(9-1)-('1.Inputs'!$D$20/'1.Inputs'!$D$27+'1.Inputs'!$D$23/'1.Inputs'!$D$28)))*'1.Inputs'!$D$53+('1.Inputs'!$D$20/'1.Inputs'!$D$27+'1.Inputs'!$D$23/'1.Inputs'!$D$28)-(P53-O53)</f>
        <v>266254850.71799934</v>
      </c>
      <c r="AB53" s="36">
        <f ca="1">((('1.Inputs'!$D$37*12*IF(10=1,'1.Inputs'!$D$38,IF(10=2,'1.Inputs'!$D$39,$E53)))*$F53*(('1.Inputs'!$D$40)+(1-'1.Inputs'!$D$40)*(1+'1.Inputs'!$D$41))*(1+$G53)^(10-1))-(('1.Inputs'!$D$37*12*IF(10=1,'1.Inputs'!$D$38,IF(10=2,'1.Inputs'!$D$39,$E53)))/(1-'1.Inputs'!$D$42)*$D53*(1+$G53)^(10-1))-('1.Inputs'!$D$37*12*IF(10=1,'1.Inputs'!$D$38,IF(10=2,'1.Inputs'!$D$39,$E53)))*'1.Inputs'!$D$43*(1+$G53)^(10-1)-'1.Inputs'!$D$44*(1+$G53)^(10-1)-('1.Inputs'!$D$20/'1.Inputs'!$D$27+'1.Inputs'!$D$23/'1.Inputs'!$D$28))-MAX(0,((('1.Inputs'!$D$37*12*IF(10=1,'1.Inputs'!$D$38,IF(10=2,'1.Inputs'!$D$39,$E53)))*$F53*(('1.Inputs'!$D$40)+(1-'1.Inputs'!$D$40)*(1+'1.Inputs'!$D$41))*(1+$G53)^(10-1))-(('1.Inputs'!$D$37*12*IF(10=1,'1.Inputs'!$D$38,IF(10=2,'1.Inputs'!$D$39,$E53)))/(1-'1.Inputs'!$D$42)*$D53*(1+$G53)^(10-1))-('1.Inputs'!$D$37*12*IF(10=1,'1.Inputs'!$D$38,IF(10=2,'1.Inputs'!$D$39,$E53)))*'1.Inputs'!$D$43*(1+$G53)^(10-1)-'1.Inputs'!$D$44*(1+$G53)^(10-1)-('1.Inputs'!$D$20/'1.Inputs'!$D$27+'1.Inputs'!$D$23/'1.Inputs'!$D$28)))*'1.Inputs'!$D$53+('1.Inputs'!$D$20/'1.Inputs'!$D$27+'1.Inputs'!$D$23/'1.Inputs'!$D$28)-(Q53-P53)+(('1.Inputs'!$D$20+'1.Inputs'!$D$23-('1.Inputs'!$D$20/'1.Inputs'!$D$27+'1.Inputs'!$D$23/'1.Inputs'!$D$28)*'1.Inputs'!$D$10)*'1.Inputs'!$D$60+'1.Inputs'!$D$19*'1.Inputs'!$D$59+Q53)</f>
        <v>2735573656.6906424</v>
      </c>
      <c r="AC53" s="36">
        <f ca="1">S53-AC$13-AC$14+MIN(AC$13,MAX(0,((('1.Inputs'!$D$37*12*IF(1=1,'1.Inputs'!$D$38,IF(1=2,'1.Inputs'!$D$39,$E53)))*$F53*(('1.Inputs'!$D$40)+(1-'1.Inputs'!$D$40)*(1+'1.Inputs'!$D$41))*(1+$G53)^(1-1))-(('1.Inputs'!$D$37*12*IF(1=1,'1.Inputs'!$D$38,IF(1=2,'1.Inputs'!$D$39,$E53)))/(1-'1.Inputs'!$D$42)*$D53*(1+$G53)^(1-1))-('1.Inputs'!$D$37*12*IF(1=1,'1.Inputs'!$D$38,IF(1=2,'1.Inputs'!$D$39,$E53)))*'1.Inputs'!$D$43*(1+$G53)^(1-1)-'1.Inputs'!$D$44*(1+$G53)^(1-1)-('1.Inputs'!$D$20/'1.Inputs'!$D$27+'1.Inputs'!$D$23/'1.Inputs'!$D$28))))*'1.Inputs'!$D$53</f>
        <v>-1100079385.3117926</v>
      </c>
      <c r="AD53" s="36">
        <f ca="1">T53-AD$13-AD$14+MIN(AD$13,MAX(0,((('1.Inputs'!$D$37*12*IF(2=1,'1.Inputs'!$D$38,IF(2=2,'1.Inputs'!$D$39,$E53)))*$F53*(('1.Inputs'!$D$40)+(1-'1.Inputs'!$D$40)*(1+'1.Inputs'!$D$41))*(1+$G53)^(2-1))-(('1.Inputs'!$D$37*12*IF(2=1,'1.Inputs'!$D$38,IF(2=2,'1.Inputs'!$D$39,$E53)))/(1-'1.Inputs'!$D$42)*$D53*(1+$G53)^(2-1))-('1.Inputs'!$D$37*12*IF(2=1,'1.Inputs'!$D$38,IF(2=2,'1.Inputs'!$D$39,$E53)))*'1.Inputs'!$D$43*(1+$G53)^(2-1)-'1.Inputs'!$D$44*(1+$G53)^(2-1)-('1.Inputs'!$D$20/'1.Inputs'!$D$27+'1.Inputs'!$D$23/'1.Inputs'!$D$28))))*'1.Inputs'!$D$53</f>
        <v>-313079598.53179955</v>
      </c>
      <c r="AE53" s="36">
        <f ca="1">U53-AE$13-AE$14+MIN(AE$13,MAX(0,((('1.Inputs'!$D$37*12*IF(3=1,'1.Inputs'!$D$38,IF(3=2,'1.Inputs'!$D$39,$E53)))*$F53*(('1.Inputs'!$D$40)+(1-'1.Inputs'!$D$40)*(1+'1.Inputs'!$D$41))*(1+$G53)^(3-1))-(('1.Inputs'!$D$37*12*IF(3=1,'1.Inputs'!$D$38,IF(3=2,'1.Inputs'!$D$39,$E53)))/(1-'1.Inputs'!$D$42)*$D53*(1+$G53)^(3-1))-('1.Inputs'!$D$37*12*IF(3=1,'1.Inputs'!$D$38,IF(3=2,'1.Inputs'!$D$39,$E53)))*'1.Inputs'!$D$43*(1+$G53)^(3-1)-'1.Inputs'!$D$44*(1+$G53)^(3-1)-('1.Inputs'!$D$20/'1.Inputs'!$D$27+'1.Inputs'!$D$23/'1.Inputs'!$D$28))))*'1.Inputs'!$D$53</f>
        <v>-247704366.37867117</v>
      </c>
      <c r="AF53" s="36">
        <f ca="1">V53-AF$13-AF$14+MIN(AF$13,MAX(0,((('1.Inputs'!$D$37*12*IF(4=1,'1.Inputs'!$D$38,IF(4=2,'1.Inputs'!$D$39,$E53)))*$F53*(('1.Inputs'!$D$40)+(1-'1.Inputs'!$D$40)*(1+'1.Inputs'!$D$41))*(1+$G53)^(4-1))-(('1.Inputs'!$D$37*12*IF(4=1,'1.Inputs'!$D$38,IF(4=2,'1.Inputs'!$D$39,$E53)))/(1-'1.Inputs'!$D$42)*$D53*(1+$G53)^(4-1))-('1.Inputs'!$D$37*12*IF(4=1,'1.Inputs'!$D$38,IF(4=2,'1.Inputs'!$D$39,$E53)))*'1.Inputs'!$D$43*(1+$G53)^(4-1)-'1.Inputs'!$D$44*(1+$G53)^(4-1)-('1.Inputs'!$D$20/'1.Inputs'!$D$27+'1.Inputs'!$D$23/'1.Inputs'!$D$28))))*'1.Inputs'!$D$53</f>
        <v>-90109210.565162182</v>
      </c>
      <c r="AG53" s="36">
        <f ca="1">W53-AG$13-AG$14+MIN(AG$13,MAX(0,((('1.Inputs'!$D$37*12*IF(5=1,'1.Inputs'!$D$38,IF(5=2,'1.Inputs'!$D$39,$E53)))*$F53*(('1.Inputs'!$D$40)+(1-'1.Inputs'!$D$40)*(1+'1.Inputs'!$D$41))*(1+$G53)^(5-1))-(('1.Inputs'!$D$37*12*IF(5=1,'1.Inputs'!$D$38,IF(5=2,'1.Inputs'!$D$39,$E53)))/(1-'1.Inputs'!$D$42)*$D53*(1+$G53)^(5-1))-('1.Inputs'!$D$37*12*IF(5=1,'1.Inputs'!$D$38,IF(5=2,'1.Inputs'!$D$39,$E53)))*'1.Inputs'!$D$43*(1+$G53)^(5-1)-'1.Inputs'!$D$44*(1+$G53)^(5-1)-('1.Inputs'!$D$20/'1.Inputs'!$D$27+'1.Inputs'!$D$23/'1.Inputs'!$D$28))))*'1.Inputs'!$D$53</f>
        <v>-64639200.357904732</v>
      </c>
      <c r="AH53" s="36">
        <f ca="1">X53-AH$13-AH$14+MIN(AH$13,MAX(0,((('1.Inputs'!$D$37*12*IF(6=1,'1.Inputs'!$D$38,IF(6=2,'1.Inputs'!$D$39,$E53)))*$F53*(('1.Inputs'!$D$40)+(1-'1.Inputs'!$D$40)*(1+'1.Inputs'!$D$41))*(1+$G53)^(6-1))-(('1.Inputs'!$D$37*12*IF(6=1,'1.Inputs'!$D$38,IF(6=2,'1.Inputs'!$D$39,$E53)))/(1-'1.Inputs'!$D$42)*$D53*(1+$G53)^(6-1))-('1.Inputs'!$D$37*12*IF(6=1,'1.Inputs'!$D$38,IF(6=2,'1.Inputs'!$D$39,$E53)))*'1.Inputs'!$D$43*(1+$G53)^(6-1)-'1.Inputs'!$D$44*(1+$G53)^(6-1)-('1.Inputs'!$D$20/'1.Inputs'!$D$27+'1.Inputs'!$D$23/'1.Inputs'!$D$28))))*'1.Inputs'!$D$53</f>
        <v>-38956325.063692749</v>
      </c>
      <c r="AI53" s="36">
        <f ca="1">Y53-AI$13-AI$14+MIN(AI$13,MAX(0,((('1.Inputs'!$D$37*12*IF(7=1,'1.Inputs'!$D$38,IF(7=2,'1.Inputs'!$D$39,$E53)))*$F53*(('1.Inputs'!$D$40)+(1-'1.Inputs'!$D$40)*(1+'1.Inputs'!$D$41))*(1+$G53)^(7-1))-(('1.Inputs'!$D$37*12*IF(7=1,'1.Inputs'!$D$38,IF(7=2,'1.Inputs'!$D$39,$E53)))/(1-'1.Inputs'!$D$42)*$D53*(1+$G53)^(7-1))-('1.Inputs'!$D$37*12*IF(7=1,'1.Inputs'!$D$38,IF(7=2,'1.Inputs'!$D$39,$E53)))*'1.Inputs'!$D$43*(1+$G53)^(7-1)-'1.Inputs'!$D$44*(1+$G53)^(7-1)-('1.Inputs'!$D$20/'1.Inputs'!$D$27+'1.Inputs'!$D$23/'1.Inputs'!$D$28))))*'1.Inputs'!$D$53</f>
        <v>-13053371.777140319</v>
      </c>
      <c r="AJ53" s="36">
        <f ca="1">Z53-AJ$13-AJ$14+MIN(AJ$13,MAX(0,((('1.Inputs'!$D$37*12*IF(8=1,'1.Inputs'!$D$38,IF(8=2,'1.Inputs'!$D$39,$E53)))*$F53*(('1.Inputs'!$D$40)+(1-'1.Inputs'!$D$40)*(1+'1.Inputs'!$D$41))*(1+$G53)^(8-1))-(('1.Inputs'!$D$37*12*IF(8=1,'1.Inputs'!$D$38,IF(8=2,'1.Inputs'!$D$39,$E53)))/(1-'1.Inputs'!$D$42)*$D53*(1+$G53)^(8-1))-('1.Inputs'!$D$37*12*IF(8=1,'1.Inputs'!$D$38,IF(8=2,'1.Inputs'!$D$39,$E53)))*'1.Inputs'!$D$43*(1+$G53)^(8-1)-'1.Inputs'!$D$44*(1+$G53)^(8-1)-('1.Inputs'!$D$20/'1.Inputs'!$D$27+'1.Inputs'!$D$23/'1.Inputs'!$D$28))))*'1.Inputs'!$D$53</f>
        <v>259077116.81548214</v>
      </c>
      <c r="AK53" s="36">
        <f ca="1">AA53-AK$13-AK$14+MIN(AK$13,MAX(0,((('1.Inputs'!$D$37*12*IF(9=1,'1.Inputs'!$D$38,IF(9=2,'1.Inputs'!$D$39,$E53)))*$F53*(('1.Inputs'!$D$40)+(1-'1.Inputs'!$D$40)*(1+'1.Inputs'!$D$41))*(1+$G53)^(9-1))-(('1.Inputs'!$D$37*12*IF(9=1,'1.Inputs'!$D$38,IF(9=2,'1.Inputs'!$D$39,$E53)))/(1-'1.Inputs'!$D$42)*$D53*(1+$G53)^(9-1))-('1.Inputs'!$D$37*12*IF(9=1,'1.Inputs'!$D$38,IF(9=2,'1.Inputs'!$D$39,$E53)))*'1.Inputs'!$D$43*(1+$G53)^(9-1)-'1.Inputs'!$D$44*(1+$G53)^(9-1)-('1.Inputs'!$D$20/'1.Inputs'!$D$27+'1.Inputs'!$D$23/'1.Inputs'!$D$28))))*'1.Inputs'!$D$53</f>
        <v>266254850.71799934</v>
      </c>
      <c r="AL53" s="36">
        <f ca="1">AB53-AL$13-AL$14+MIN(AL$13,MAX(0,((('1.Inputs'!$D$37*12*IF(10=1,'1.Inputs'!$D$38,IF(10=2,'1.Inputs'!$D$39,$E53)))*$F53*(('1.Inputs'!$D$40)+(1-'1.Inputs'!$D$40)*(1+'1.Inputs'!$D$41))*(1+$G53)^(10-1))-(('1.Inputs'!$D$37*12*IF(10=1,'1.Inputs'!$D$38,IF(10=2,'1.Inputs'!$D$39,$E53)))/(1-'1.Inputs'!$D$42)*$D53*(1+$G53)^(10-1))-('1.Inputs'!$D$37*12*IF(10=1,'1.Inputs'!$D$38,IF(10=2,'1.Inputs'!$D$39,$E53)))*'1.Inputs'!$D$43*(1+$G53)^(10-1)-'1.Inputs'!$D$44*(1+$G53)^(10-1)-('1.Inputs'!$D$20/'1.Inputs'!$D$27+'1.Inputs'!$D$23/'1.Inputs'!$D$28))))*'1.Inputs'!$D$53+'1.Inputs'!$D$35</f>
        <v>3535573656.6906424</v>
      </c>
      <c r="AM53" s="48">
        <f ca="1">R53+NPV('1.Inputs'!$D$55,S53:AB53)</f>
        <v>-1369854268.9486744</v>
      </c>
      <c r="AN53" s="48">
        <f ca="1">-('1.Inputs'!$D$24*(1-'1.Inputs'!$D$31)+'1.Inputs'!$D$35)+NPV('1.Inputs'!$D$54,AC53:AL53)</f>
        <v>-2216664564.4346099</v>
      </c>
      <c r="AO53" s="36">
        <f t="shared" ca="1" si="5"/>
        <v>-6.4531123666110615</v>
      </c>
      <c r="AP53" s="36">
        <f t="shared" ca="1" si="6"/>
        <v>0.23941980086719722</v>
      </c>
      <c r="AQ53" s="36">
        <f ca="1">'1.Inputs'!$D$35+MIN(SUM($AC53:AC53),SUM($AC53:AD53),SUM($AC53:AE53),SUM($AC53:AF53),SUM($AC53:AG53),SUM($AC53:AH53),SUM($AC53:AI53),SUM($AC53:AJ53),SUM($AC53:AK53),SUM($AC53:AL53))</f>
        <v>-1067621457.9861634</v>
      </c>
      <c r="AR53" s="36">
        <f ca="1">IF(AP53&lt;'1.Inputs'!$D$57,1,0)</f>
        <v>1</v>
      </c>
      <c r="AS53" s="36">
        <f t="shared" ca="1" si="7"/>
        <v>1</v>
      </c>
      <c r="AV53" s="40" t="s">
        <v>405</v>
      </c>
      <c r="AY53" s="40" t="str">
        <f>IF(ABS(AM517-'4.Outputs'!D7)&lt;=$E$12,"OK","ERROR")</f>
        <v>OK</v>
      </c>
    </row>
    <row r="54" spans="2:55" ht="15" customHeight="1" x14ac:dyDescent="0.25">
      <c r="B54" s="36">
        <v>39</v>
      </c>
      <c r="C54" s="36">
        <f t="shared" ca="1" si="0"/>
        <v>1.1302487542781292E-2</v>
      </c>
      <c r="D54" s="36">
        <f t="shared" ca="1" si="1"/>
        <v>18781.430567924239</v>
      </c>
      <c r="E54" s="47">
        <f t="shared" ca="1" si="2"/>
        <v>0.71931274420976421</v>
      </c>
      <c r="F54" s="36">
        <f t="shared" ca="1" si="3"/>
        <v>30545.385055524646</v>
      </c>
      <c r="G54" s="36">
        <f t="shared" ca="1" si="4"/>
        <v>6.144136633203201E-2</v>
      </c>
      <c r="H54" s="36">
        <f ca="1">((('1.Inputs'!$D$37*12*IF(1=1,'1.Inputs'!$D$38,IF(1=2,'1.Inputs'!$D$39,$E54)))*$F54*(('1.Inputs'!$D$40)+(1-'1.Inputs'!$D$40)*(1+'1.Inputs'!$D$41))*(1+$G54)^(1-1))*'1.Inputs'!$D$47+(('1.Inputs'!$D$37*12*IF(1=1,'1.Inputs'!$D$38,IF(1=2,'1.Inputs'!$D$39,$E54)))/(1-'1.Inputs'!$D$42)*$D54*(1+$G54)^(1-1))*('1.Inputs'!$D$48-'1.Inputs'!$D$49))/'1.Inputs'!$D$51</f>
        <v>807901158.85750854</v>
      </c>
      <c r="I54" s="36">
        <f ca="1">((('1.Inputs'!$D$37*12*IF(2=1,'1.Inputs'!$D$38,IF(2=2,'1.Inputs'!$D$39,$E54)))*$F54*(('1.Inputs'!$D$40)+(1-'1.Inputs'!$D$40)*(1+'1.Inputs'!$D$41))*(1+$G54)^(2-1))*'1.Inputs'!$D$47+(('1.Inputs'!$D$37*12*IF(2=1,'1.Inputs'!$D$38,IF(2=2,'1.Inputs'!$D$39,$E54)))/(1-'1.Inputs'!$D$42)*$D54*(1+$G54)^(2-1))*('1.Inputs'!$D$48-'1.Inputs'!$D$49))/'1.Inputs'!$D$51</f>
        <v>1200555593.8865242</v>
      </c>
      <c r="J54" s="36">
        <f ca="1">((('1.Inputs'!$D$37*12*IF(3=1,'1.Inputs'!$D$38,IF(3=2,'1.Inputs'!$D$39,$E54)))*$F54*(('1.Inputs'!$D$40)+(1-'1.Inputs'!$D$40)*(1+'1.Inputs'!$D$41))*(1+$G54)^(3-1))*'1.Inputs'!$D$47+(('1.Inputs'!$D$37*12*IF(3=1,'1.Inputs'!$D$38,IF(3=2,'1.Inputs'!$D$39,$E54)))/(1-'1.Inputs'!$D$42)*$D54*(1+$G54)^(3-1))*('1.Inputs'!$D$48-'1.Inputs'!$D$49))/'1.Inputs'!$D$51</f>
        <v>1309477375.6939824</v>
      </c>
      <c r="K54" s="36">
        <f ca="1">((('1.Inputs'!$D$37*12*IF(4=1,'1.Inputs'!$D$38,IF(4=2,'1.Inputs'!$D$39,$E54)))*$F54*(('1.Inputs'!$D$40)+(1-'1.Inputs'!$D$40)*(1+'1.Inputs'!$D$41))*(1+$G54)^(4-1))*'1.Inputs'!$D$47+(('1.Inputs'!$D$37*12*IF(4=1,'1.Inputs'!$D$38,IF(4=2,'1.Inputs'!$D$39,$E54)))/(1-'1.Inputs'!$D$42)*$D54*(1+$G54)^(4-1))*('1.Inputs'!$D$48-'1.Inputs'!$D$49))/'1.Inputs'!$D$51</f>
        <v>1389933454.8375041</v>
      </c>
      <c r="L54" s="36">
        <f ca="1">((('1.Inputs'!$D$37*12*IF(5=1,'1.Inputs'!$D$38,IF(5=2,'1.Inputs'!$D$39,$E54)))*$F54*(('1.Inputs'!$D$40)+(1-'1.Inputs'!$D$40)*(1+'1.Inputs'!$D$41))*(1+$G54)^(5-1))*'1.Inputs'!$D$47+(('1.Inputs'!$D$37*12*IF(5=1,'1.Inputs'!$D$38,IF(5=2,'1.Inputs'!$D$39,$E54)))/(1-'1.Inputs'!$D$42)*$D54*(1+$G54)^(5-1))*('1.Inputs'!$D$48-'1.Inputs'!$D$49))/'1.Inputs'!$D$51</f>
        <v>1475332865.4133222</v>
      </c>
      <c r="M54" s="36">
        <f ca="1">((('1.Inputs'!$D$37*12*IF(6=1,'1.Inputs'!$D$38,IF(6=2,'1.Inputs'!$D$39,$E54)))*$F54*(('1.Inputs'!$D$40)+(1-'1.Inputs'!$D$40)*(1+'1.Inputs'!$D$41))*(1+$G54)^(6-1))*'1.Inputs'!$D$47+(('1.Inputs'!$D$37*12*IF(6=1,'1.Inputs'!$D$38,IF(6=2,'1.Inputs'!$D$39,$E54)))/(1-'1.Inputs'!$D$42)*$D54*(1+$G54)^(6-1))*('1.Inputs'!$D$48-'1.Inputs'!$D$49))/'1.Inputs'!$D$51</f>
        <v>1565979332.4588687</v>
      </c>
      <c r="N54" s="36">
        <f ca="1">((('1.Inputs'!$D$37*12*IF(7=1,'1.Inputs'!$D$38,IF(7=2,'1.Inputs'!$D$39,$E54)))*$F54*(('1.Inputs'!$D$40)+(1-'1.Inputs'!$D$40)*(1+'1.Inputs'!$D$41))*(1+$G54)^(7-1))*'1.Inputs'!$D$47+(('1.Inputs'!$D$37*12*IF(7=1,'1.Inputs'!$D$38,IF(7=2,'1.Inputs'!$D$39,$E54)))/(1-'1.Inputs'!$D$42)*$D54*(1+$G54)^(7-1))*('1.Inputs'!$D$48-'1.Inputs'!$D$49))/'1.Inputs'!$D$51</f>
        <v>1662195242.2928658</v>
      </c>
      <c r="O54" s="36">
        <f ca="1">((('1.Inputs'!$D$37*12*IF(8=1,'1.Inputs'!$D$38,IF(8=2,'1.Inputs'!$D$39,$E54)))*$F54*(('1.Inputs'!$D$40)+(1-'1.Inputs'!$D$40)*(1+'1.Inputs'!$D$41))*(1+$G54)^(8-1))*'1.Inputs'!$D$47+(('1.Inputs'!$D$37*12*IF(8=1,'1.Inputs'!$D$38,IF(8=2,'1.Inputs'!$D$39,$E54)))/(1-'1.Inputs'!$D$42)*$D54*(1+$G54)^(8-1))*('1.Inputs'!$D$48-'1.Inputs'!$D$49))/'1.Inputs'!$D$51</f>
        <v>1764322789.089942</v>
      </c>
      <c r="P54" s="36">
        <f ca="1">((('1.Inputs'!$D$37*12*IF(9=1,'1.Inputs'!$D$38,IF(9=2,'1.Inputs'!$D$39,$E54)))*$F54*(('1.Inputs'!$D$40)+(1-'1.Inputs'!$D$40)*(1+'1.Inputs'!$D$41))*(1+$G54)^(9-1))*'1.Inputs'!$D$47+(('1.Inputs'!$D$37*12*IF(9=1,'1.Inputs'!$D$38,IF(9=2,'1.Inputs'!$D$39,$E54)))/(1-'1.Inputs'!$D$42)*$D54*(1+$G54)^(9-1))*('1.Inputs'!$D$48-'1.Inputs'!$D$49))/'1.Inputs'!$D$51</f>
        <v>1872725191.9023702</v>
      </c>
      <c r="Q54" s="36">
        <f ca="1">((('1.Inputs'!$D$37*12*IF(10=1,'1.Inputs'!$D$38,IF(10=2,'1.Inputs'!$D$39,$E54)))*$F54*(('1.Inputs'!$D$40)+(1-'1.Inputs'!$D$40)*(1+'1.Inputs'!$D$41))*(1+$G54)^(10-1))*'1.Inputs'!$D$47+(('1.Inputs'!$D$37*12*IF(10=1,'1.Inputs'!$D$38,IF(10=2,'1.Inputs'!$D$39,$E54)))/(1-'1.Inputs'!$D$42)*$D54*(1+$G54)^(10-1))*('1.Inputs'!$D$48-'1.Inputs'!$D$49))/'1.Inputs'!$D$51</f>
        <v>1987787986.4572687</v>
      </c>
      <c r="R54" s="36">
        <f>-'1.Inputs'!$D$24</f>
        <v>-2050000000</v>
      </c>
      <c r="S54" s="36">
        <f ca="1">((('1.Inputs'!$D$37*12*IF(1=1,'1.Inputs'!$D$38,IF(1=2,'1.Inputs'!$D$39,$E54)))*$F54*(('1.Inputs'!$D$40)+(1-'1.Inputs'!$D$40)*(1+'1.Inputs'!$D$41))*(1+$G54)^(1-1))-(('1.Inputs'!$D$37*12*IF(1=1,'1.Inputs'!$D$38,IF(1=2,'1.Inputs'!$D$39,$E54)))/(1-'1.Inputs'!$D$42)*$D54*(1+$G54)^(1-1))-('1.Inputs'!$D$37*12*IF(1=1,'1.Inputs'!$D$38,IF(1=2,'1.Inputs'!$D$39,$E54)))*'1.Inputs'!$D$43*(1+$G54)^(1-1)-'1.Inputs'!$D$44*(1+$G54)^(1-1)-('1.Inputs'!$D$20/'1.Inputs'!$D$27+'1.Inputs'!$D$23/'1.Inputs'!$D$28))-MAX(0,((('1.Inputs'!$D$37*12*IF(1=1,'1.Inputs'!$D$38,IF(1=2,'1.Inputs'!$D$39,$E54)))*$F54*(('1.Inputs'!$D$40)+(1-'1.Inputs'!$D$40)*(1+'1.Inputs'!$D$41))*(1+$G54)^(1-1))-(('1.Inputs'!$D$37*12*IF(1=1,'1.Inputs'!$D$38,IF(1=2,'1.Inputs'!$D$39,$E54)))/(1-'1.Inputs'!$D$42)*$D54*(1+$G54)^(1-1))-('1.Inputs'!$D$37*12*IF(1=1,'1.Inputs'!$D$38,IF(1=2,'1.Inputs'!$D$39,$E54)))*'1.Inputs'!$D$43*(1+$G54)^(1-1)-'1.Inputs'!$D$44*(1+$G54)^(1-1)-('1.Inputs'!$D$20/'1.Inputs'!$D$27+'1.Inputs'!$D$23/'1.Inputs'!$D$28)))*'1.Inputs'!$D$53+('1.Inputs'!$D$20/'1.Inputs'!$D$27+'1.Inputs'!$D$23/'1.Inputs'!$D$28)-H54</f>
        <v>-521594542.20665592</v>
      </c>
      <c r="T54" s="36">
        <f ca="1">((('1.Inputs'!$D$37*12*IF(2=1,'1.Inputs'!$D$38,IF(2=2,'1.Inputs'!$D$39,$E54)))*$F54*(('1.Inputs'!$D$40)+(1-'1.Inputs'!$D$40)*(1+'1.Inputs'!$D$41))*(1+$G54)^(2-1))-(('1.Inputs'!$D$37*12*IF(2=1,'1.Inputs'!$D$38,IF(2=2,'1.Inputs'!$D$39,$E54)))/(1-'1.Inputs'!$D$42)*$D54*(1+$G54)^(2-1))-('1.Inputs'!$D$37*12*IF(2=1,'1.Inputs'!$D$38,IF(2=2,'1.Inputs'!$D$39,$E54)))*'1.Inputs'!$D$43*(1+$G54)^(2-1)-'1.Inputs'!$D$44*(1+$G54)^(2-1)-('1.Inputs'!$D$20/'1.Inputs'!$D$27+'1.Inputs'!$D$23/'1.Inputs'!$D$28))-MAX(0,((('1.Inputs'!$D$37*12*IF(2=1,'1.Inputs'!$D$38,IF(2=2,'1.Inputs'!$D$39,$E54)))*$F54*(('1.Inputs'!$D$40)+(1-'1.Inputs'!$D$40)*(1+'1.Inputs'!$D$41))*(1+$G54)^(2-1))-(('1.Inputs'!$D$37*12*IF(2=1,'1.Inputs'!$D$38,IF(2=2,'1.Inputs'!$D$39,$E54)))/(1-'1.Inputs'!$D$42)*$D54*(1+$G54)^(2-1))-('1.Inputs'!$D$37*12*IF(2=1,'1.Inputs'!$D$38,IF(2=2,'1.Inputs'!$D$39,$E54)))*'1.Inputs'!$D$43*(1+$G54)^(2-1)-'1.Inputs'!$D$44*(1+$G54)^(2-1)-('1.Inputs'!$D$20/'1.Inputs'!$D$27+'1.Inputs'!$D$23/'1.Inputs'!$D$28)))*'1.Inputs'!$D$53+('1.Inputs'!$D$20/'1.Inputs'!$D$27+'1.Inputs'!$D$23/'1.Inputs'!$D$28)-(I54-H54)</f>
        <v>258215259.22471035</v>
      </c>
      <c r="U54" s="36">
        <f ca="1">((('1.Inputs'!$D$37*12*IF(3=1,'1.Inputs'!$D$38,IF(3=2,'1.Inputs'!$D$39,$E54)))*$F54*(('1.Inputs'!$D$40)+(1-'1.Inputs'!$D$40)*(1+'1.Inputs'!$D$41))*(1+$G54)^(3-1))-(('1.Inputs'!$D$37*12*IF(3=1,'1.Inputs'!$D$38,IF(3=2,'1.Inputs'!$D$39,$E54)))/(1-'1.Inputs'!$D$42)*$D54*(1+$G54)^(3-1))-('1.Inputs'!$D$37*12*IF(3=1,'1.Inputs'!$D$38,IF(3=2,'1.Inputs'!$D$39,$E54)))*'1.Inputs'!$D$43*(1+$G54)^(3-1)-'1.Inputs'!$D$44*(1+$G54)^(3-1)-('1.Inputs'!$D$20/'1.Inputs'!$D$27+'1.Inputs'!$D$23/'1.Inputs'!$D$28))-MAX(0,((('1.Inputs'!$D$37*12*IF(3=1,'1.Inputs'!$D$38,IF(3=2,'1.Inputs'!$D$39,$E54)))*$F54*(('1.Inputs'!$D$40)+(1-'1.Inputs'!$D$40)*(1+'1.Inputs'!$D$41))*(1+$G54)^(3-1))-(('1.Inputs'!$D$37*12*IF(3=1,'1.Inputs'!$D$38,IF(3=2,'1.Inputs'!$D$39,$E54)))/(1-'1.Inputs'!$D$42)*$D54*(1+$G54)^(3-1))-('1.Inputs'!$D$37*12*IF(3=1,'1.Inputs'!$D$38,IF(3=2,'1.Inputs'!$D$39,$E54)))*'1.Inputs'!$D$43*(1+$G54)^(3-1)-'1.Inputs'!$D$44*(1+$G54)^(3-1)-('1.Inputs'!$D$20/'1.Inputs'!$D$27+'1.Inputs'!$D$23/'1.Inputs'!$D$28)))*'1.Inputs'!$D$53+('1.Inputs'!$D$20/'1.Inputs'!$D$27+'1.Inputs'!$D$23/'1.Inputs'!$D$28)-(J54-I54)</f>
        <v>614896185.44325662</v>
      </c>
      <c r="V54" s="36">
        <f ca="1">((('1.Inputs'!$D$37*12*IF(4=1,'1.Inputs'!$D$38,IF(4=2,'1.Inputs'!$D$39,$E54)))*$F54*(('1.Inputs'!$D$40)+(1-'1.Inputs'!$D$40)*(1+'1.Inputs'!$D$41))*(1+$G54)^(4-1))-(('1.Inputs'!$D$37*12*IF(4=1,'1.Inputs'!$D$38,IF(4=2,'1.Inputs'!$D$39,$E54)))/(1-'1.Inputs'!$D$42)*$D54*(1+$G54)^(4-1))-('1.Inputs'!$D$37*12*IF(4=1,'1.Inputs'!$D$38,IF(4=2,'1.Inputs'!$D$39,$E54)))*'1.Inputs'!$D$43*(1+$G54)^(4-1)-'1.Inputs'!$D$44*(1+$G54)^(4-1)-('1.Inputs'!$D$20/'1.Inputs'!$D$27+'1.Inputs'!$D$23/'1.Inputs'!$D$28))-MAX(0,((('1.Inputs'!$D$37*12*IF(4=1,'1.Inputs'!$D$38,IF(4=2,'1.Inputs'!$D$39,$E54)))*$F54*(('1.Inputs'!$D$40)+(1-'1.Inputs'!$D$40)*(1+'1.Inputs'!$D$41))*(1+$G54)^(4-1))-(('1.Inputs'!$D$37*12*IF(4=1,'1.Inputs'!$D$38,IF(4=2,'1.Inputs'!$D$39,$E54)))/(1-'1.Inputs'!$D$42)*$D54*(1+$G54)^(4-1))-('1.Inputs'!$D$37*12*IF(4=1,'1.Inputs'!$D$38,IF(4=2,'1.Inputs'!$D$39,$E54)))*'1.Inputs'!$D$43*(1+$G54)^(4-1)-'1.Inputs'!$D$44*(1+$G54)^(4-1)-('1.Inputs'!$D$20/'1.Inputs'!$D$27+'1.Inputs'!$D$23/'1.Inputs'!$D$28)))*'1.Inputs'!$D$53+('1.Inputs'!$D$20/'1.Inputs'!$D$27+'1.Inputs'!$D$23/'1.Inputs'!$D$28)-(K54-J54)</f>
        <v>684931148.4315623</v>
      </c>
      <c r="W54" s="36">
        <f ca="1">((('1.Inputs'!$D$37*12*IF(5=1,'1.Inputs'!$D$38,IF(5=2,'1.Inputs'!$D$39,$E54)))*$F54*(('1.Inputs'!$D$40)+(1-'1.Inputs'!$D$40)*(1+'1.Inputs'!$D$41))*(1+$G54)^(5-1))-(('1.Inputs'!$D$37*12*IF(5=1,'1.Inputs'!$D$38,IF(5=2,'1.Inputs'!$D$39,$E54)))/(1-'1.Inputs'!$D$42)*$D54*(1+$G54)^(5-1))-('1.Inputs'!$D$37*12*IF(5=1,'1.Inputs'!$D$38,IF(5=2,'1.Inputs'!$D$39,$E54)))*'1.Inputs'!$D$43*(1+$G54)^(5-1)-'1.Inputs'!$D$44*(1+$G54)^(5-1)-('1.Inputs'!$D$20/'1.Inputs'!$D$27+'1.Inputs'!$D$23/'1.Inputs'!$D$28))-MAX(0,((('1.Inputs'!$D$37*12*IF(5=1,'1.Inputs'!$D$38,IF(5=2,'1.Inputs'!$D$39,$E54)))*$F54*(('1.Inputs'!$D$40)+(1-'1.Inputs'!$D$40)*(1+'1.Inputs'!$D$41))*(1+$G54)^(5-1))-(('1.Inputs'!$D$37*12*IF(5=1,'1.Inputs'!$D$38,IF(5=2,'1.Inputs'!$D$39,$E54)))/(1-'1.Inputs'!$D$42)*$D54*(1+$G54)^(5-1))-('1.Inputs'!$D$37*12*IF(5=1,'1.Inputs'!$D$38,IF(5=2,'1.Inputs'!$D$39,$E54)))*'1.Inputs'!$D$43*(1+$G54)^(5-1)-'1.Inputs'!$D$44*(1+$G54)^(5-1)-('1.Inputs'!$D$20/'1.Inputs'!$D$27+'1.Inputs'!$D$23/'1.Inputs'!$D$28)))*'1.Inputs'!$D$53+('1.Inputs'!$D$20/'1.Inputs'!$D$27+'1.Inputs'!$D$23/'1.Inputs'!$D$28)-(L54-K54)</f>
        <v>724111149.47537684</v>
      </c>
      <c r="X54" s="36">
        <f ca="1">((('1.Inputs'!$D$37*12*IF(6=1,'1.Inputs'!$D$38,IF(6=2,'1.Inputs'!$D$39,$E54)))*$F54*(('1.Inputs'!$D$40)+(1-'1.Inputs'!$D$40)*(1+'1.Inputs'!$D$41))*(1+$G54)^(6-1))-(('1.Inputs'!$D$37*12*IF(6=1,'1.Inputs'!$D$38,IF(6=2,'1.Inputs'!$D$39,$E54)))/(1-'1.Inputs'!$D$42)*$D54*(1+$G54)^(6-1))-('1.Inputs'!$D$37*12*IF(6=1,'1.Inputs'!$D$38,IF(6=2,'1.Inputs'!$D$39,$E54)))*'1.Inputs'!$D$43*(1+$G54)^(6-1)-'1.Inputs'!$D$44*(1+$G54)^(6-1)-('1.Inputs'!$D$20/'1.Inputs'!$D$27+'1.Inputs'!$D$23/'1.Inputs'!$D$28))-MAX(0,((('1.Inputs'!$D$37*12*IF(6=1,'1.Inputs'!$D$38,IF(6=2,'1.Inputs'!$D$39,$E54)))*$F54*(('1.Inputs'!$D$40)+(1-'1.Inputs'!$D$40)*(1+'1.Inputs'!$D$41))*(1+$G54)^(6-1))-(('1.Inputs'!$D$37*12*IF(6=1,'1.Inputs'!$D$38,IF(6=2,'1.Inputs'!$D$39,$E54)))/(1-'1.Inputs'!$D$42)*$D54*(1+$G54)^(6-1))-('1.Inputs'!$D$37*12*IF(6=1,'1.Inputs'!$D$38,IF(6=2,'1.Inputs'!$D$39,$E54)))*'1.Inputs'!$D$43*(1+$G54)^(6-1)-'1.Inputs'!$D$44*(1+$G54)^(6-1)-('1.Inputs'!$D$20/'1.Inputs'!$D$27+'1.Inputs'!$D$23/'1.Inputs'!$D$28)))*'1.Inputs'!$D$53+('1.Inputs'!$D$20/'1.Inputs'!$D$27+'1.Inputs'!$D$23/'1.Inputs'!$D$28)-(M54-L54)</f>
        <v>765698423.31621373</v>
      </c>
      <c r="Y54" s="36">
        <f ca="1">((('1.Inputs'!$D$37*12*IF(7=1,'1.Inputs'!$D$38,IF(7=2,'1.Inputs'!$D$39,$E54)))*$F54*(('1.Inputs'!$D$40)+(1-'1.Inputs'!$D$40)*(1+'1.Inputs'!$D$41))*(1+$G54)^(7-1))-(('1.Inputs'!$D$37*12*IF(7=1,'1.Inputs'!$D$38,IF(7=2,'1.Inputs'!$D$39,$E54)))/(1-'1.Inputs'!$D$42)*$D54*(1+$G54)^(7-1))-('1.Inputs'!$D$37*12*IF(7=1,'1.Inputs'!$D$38,IF(7=2,'1.Inputs'!$D$39,$E54)))*'1.Inputs'!$D$43*(1+$G54)^(7-1)-'1.Inputs'!$D$44*(1+$G54)^(7-1)-('1.Inputs'!$D$20/'1.Inputs'!$D$27+'1.Inputs'!$D$23/'1.Inputs'!$D$28))-MAX(0,((('1.Inputs'!$D$37*12*IF(7=1,'1.Inputs'!$D$38,IF(7=2,'1.Inputs'!$D$39,$E54)))*$F54*(('1.Inputs'!$D$40)+(1-'1.Inputs'!$D$40)*(1+'1.Inputs'!$D$41))*(1+$G54)^(7-1))-(('1.Inputs'!$D$37*12*IF(7=1,'1.Inputs'!$D$38,IF(7=2,'1.Inputs'!$D$39,$E54)))/(1-'1.Inputs'!$D$42)*$D54*(1+$G54)^(7-1))-('1.Inputs'!$D$37*12*IF(7=1,'1.Inputs'!$D$38,IF(7=2,'1.Inputs'!$D$39,$E54)))*'1.Inputs'!$D$43*(1+$G54)^(7-1)-'1.Inputs'!$D$44*(1+$G54)^(7-1)-('1.Inputs'!$D$20/'1.Inputs'!$D$27+'1.Inputs'!$D$23/'1.Inputs'!$D$28)))*'1.Inputs'!$D$53+('1.Inputs'!$D$20/'1.Inputs'!$D$27+'1.Inputs'!$D$23/'1.Inputs'!$D$28)-(N54-M54)</f>
        <v>809840876.08385599</v>
      </c>
      <c r="Z54" s="36">
        <f ca="1">((('1.Inputs'!$D$37*12*IF(8=1,'1.Inputs'!$D$38,IF(8=2,'1.Inputs'!$D$39,$E54)))*$F54*(('1.Inputs'!$D$40)+(1-'1.Inputs'!$D$40)*(1+'1.Inputs'!$D$41))*(1+$G54)^(8-1))-(('1.Inputs'!$D$37*12*IF(8=1,'1.Inputs'!$D$38,IF(8=2,'1.Inputs'!$D$39,$E54)))/(1-'1.Inputs'!$D$42)*$D54*(1+$G54)^(8-1))-('1.Inputs'!$D$37*12*IF(8=1,'1.Inputs'!$D$38,IF(8=2,'1.Inputs'!$D$39,$E54)))*'1.Inputs'!$D$43*(1+$G54)^(8-1)-'1.Inputs'!$D$44*(1+$G54)^(8-1)-('1.Inputs'!$D$20/'1.Inputs'!$D$27+'1.Inputs'!$D$23/'1.Inputs'!$D$28))-MAX(0,((('1.Inputs'!$D$37*12*IF(8=1,'1.Inputs'!$D$38,IF(8=2,'1.Inputs'!$D$39,$E54)))*$F54*(('1.Inputs'!$D$40)+(1-'1.Inputs'!$D$40)*(1+'1.Inputs'!$D$41))*(1+$G54)^(8-1))-(('1.Inputs'!$D$37*12*IF(8=1,'1.Inputs'!$D$38,IF(8=2,'1.Inputs'!$D$39,$E54)))/(1-'1.Inputs'!$D$42)*$D54*(1+$G54)^(8-1))-('1.Inputs'!$D$37*12*IF(8=1,'1.Inputs'!$D$38,IF(8=2,'1.Inputs'!$D$39,$E54)))*'1.Inputs'!$D$43*(1+$G54)^(8-1)-'1.Inputs'!$D$44*(1+$G54)^(8-1)-('1.Inputs'!$D$20/'1.Inputs'!$D$27+'1.Inputs'!$D$23/'1.Inputs'!$D$28)))*'1.Inputs'!$D$53+('1.Inputs'!$D$20/'1.Inputs'!$D$27+'1.Inputs'!$D$23/'1.Inputs'!$D$28)-(O54-N54)</f>
        <v>856695501.46279037</v>
      </c>
      <c r="AA54" s="36">
        <f ca="1">((('1.Inputs'!$D$37*12*IF(9=1,'1.Inputs'!$D$38,IF(9=2,'1.Inputs'!$D$39,$E54)))*$F54*(('1.Inputs'!$D$40)+(1-'1.Inputs'!$D$40)*(1+'1.Inputs'!$D$41))*(1+$G54)^(9-1))-(('1.Inputs'!$D$37*12*IF(9=1,'1.Inputs'!$D$38,IF(9=2,'1.Inputs'!$D$39,$E54)))/(1-'1.Inputs'!$D$42)*$D54*(1+$G54)^(9-1))-('1.Inputs'!$D$37*12*IF(9=1,'1.Inputs'!$D$38,IF(9=2,'1.Inputs'!$D$39,$E54)))*'1.Inputs'!$D$43*(1+$G54)^(9-1)-'1.Inputs'!$D$44*(1+$G54)^(9-1)-('1.Inputs'!$D$20/'1.Inputs'!$D$27+'1.Inputs'!$D$23/'1.Inputs'!$D$28))-MAX(0,((('1.Inputs'!$D$37*12*IF(9=1,'1.Inputs'!$D$38,IF(9=2,'1.Inputs'!$D$39,$E54)))*$F54*(('1.Inputs'!$D$40)+(1-'1.Inputs'!$D$40)*(1+'1.Inputs'!$D$41))*(1+$G54)^(9-1))-(('1.Inputs'!$D$37*12*IF(9=1,'1.Inputs'!$D$38,IF(9=2,'1.Inputs'!$D$39,$E54)))/(1-'1.Inputs'!$D$42)*$D54*(1+$G54)^(9-1))-('1.Inputs'!$D$37*12*IF(9=1,'1.Inputs'!$D$38,IF(9=2,'1.Inputs'!$D$39,$E54)))*'1.Inputs'!$D$43*(1+$G54)^(9-1)-'1.Inputs'!$D$44*(1+$G54)^(9-1)-('1.Inputs'!$D$20/'1.Inputs'!$D$27+'1.Inputs'!$D$23/'1.Inputs'!$D$28)))*'1.Inputs'!$D$53+('1.Inputs'!$D$20/'1.Inputs'!$D$27+'1.Inputs'!$D$23/'1.Inputs'!$D$28)-(P54-O54)</f>
        <v>906428939.04397964</v>
      </c>
      <c r="AB54" s="36">
        <f ca="1">((('1.Inputs'!$D$37*12*IF(10=1,'1.Inputs'!$D$38,IF(10=2,'1.Inputs'!$D$39,$E54)))*$F54*(('1.Inputs'!$D$40)+(1-'1.Inputs'!$D$40)*(1+'1.Inputs'!$D$41))*(1+$G54)^(10-1))-(('1.Inputs'!$D$37*12*IF(10=1,'1.Inputs'!$D$38,IF(10=2,'1.Inputs'!$D$39,$E54)))/(1-'1.Inputs'!$D$42)*$D54*(1+$G54)^(10-1))-('1.Inputs'!$D$37*12*IF(10=1,'1.Inputs'!$D$38,IF(10=2,'1.Inputs'!$D$39,$E54)))*'1.Inputs'!$D$43*(1+$G54)^(10-1)-'1.Inputs'!$D$44*(1+$G54)^(10-1)-('1.Inputs'!$D$20/'1.Inputs'!$D$27+'1.Inputs'!$D$23/'1.Inputs'!$D$28))-MAX(0,((('1.Inputs'!$D$37*12*IF(10=1,'1.Inputs'!$D$38,IF(10=2,'1.Inputs'!$D$39,$E54)))*$F54*(('1.Inputs'!$D$40)+(1-'1.Inputs'!$D$40)*(1+'1.Inputs'!$D$41))*(1+$G54)^(10-1))-(('1.Inputs'!$D$37*12*IF(10=1,'1.Inputs'!$D$38,IF(10=2,'1.Inputs'!$D$39,$E54)))/(1-'1.Inputs'!$D$42)*$D54*(1+$G54)^(10-1))-('1.Inputs'!$D$37*12*IF(10=1,'1.Inputs'!$D$38,IF(10=2,'1.Inputs'!$D$39,$E54)))*'1.Inputs'!$D$43*(1+$G54)^(10-1)-'1.Inputs'!$D$44*(1+$G54)^(10-1)-('1.Inputs'!$D$20/'1.Inputs'!$D$27+'1.Inputs'!$D$23/'1.Inputs'!$D$28)))*'1.Inputs'!$D$53+('1.Inputs'!$D$20/'1.Inputs'!$D$27+'1.Inputs'!$D$23/'1.Inputs'!$D$28)-(Q54-P54)+(('1.Inputs'!$D$20+'1.Inputs'!$D$23-('1.Inputs'!$D$20/'1.Inputs'!$D$27+'1.Inputs'!$D$23/'1.Inputs'!$D$28)*'1.Inputs'!$D$10)*'1.Inputs'!$D$60+'1.Inputs'!$D$19*'1.Inputs'!$D$59+Q54)</f>
        <v>3647006053.4398174</v>
      </c>
      <c r="AC54" s="36">
        <f ca="1">S54-AC$13-AC$14+MIN(AC$13,MAX(0,((('1.Inputs'!$D$37*12*IF(1=1,'1.Inputs'!$D$38,IF(1=2,'1.Inputs'!$D$39,$E54)))*$F54*(('1.Inputs'!$D$40)+(1-'1.Inputs'!$D$40)*(1+'1.Inputs'!$D$41))*(1+$G54)^(1-1))-(('1.Inputs'!$D$37*12*IF(1=1,'1.Inputs'!$D$38,IF(1=2,'1.Inputs'!$D$39,$E54)))/(1-'1.Inputs'!$D$42)*$D54*(1+$G54)^(1-1))-('1.Inputs'!$D$37*12*IF(1=1,'1.Inputs'!$D$38,IF(1=2,'1.Inputs'!$D$39,$E54)))*'1.Inputs'!$D$43*(1+$G54)^(1-1)-'1.Inputs'!$D$44*(1+$G54)^(1-1)-('1.Inputs'!$D$20/'1.Inputs'!$D$27+'1.Inputs'!$D$23/'1.Inputs'!$D$28))))*'1.Inputs'!$D$53</f>
        <v>-617534542.20665598</v>
      </c>
      <c r="AD54" s="36">
        <f ca="1">T54-AD$13-AD$14+MIN(AD$13,MAX(0,((('1.Inputs'!$D$37*12*IF(2=1,'1.Inputs'!$D$38,IF(2=2,'1.Inputs'!$D$39,$E54)))*$F54*(('1.Inputs'!$D$40)+(1-'1.Inputs'!$D$40)*(1+'1.Inputs'!$D$41))*(1+$G54)^(2-1))-(('1.Inputs'!$D$37*12*IF(2=1,'1.Inputs'!$D$38,IF(2=2,'1.Inputs'!$D$39,$E54)))/(1-'1.Inputs'!$D$42)*$D54*(1+$G54)^(2-1))-('1.Inputs'!$D$37*12*IF(2=1,'1.Inputs'!$D$38,IF(2=2,'1.Inputs'!$D$39,$E54)))*'1.Inputs'!$D$43*(1+$G54)^(2-1)-'1.Inputs'!$D$44*(1+$G54)^(2-1)-('1.Inputs'!$D$20/'1.Inputs'!$D$27+'1.Inputs'!$D$23/'1.Inputs'!$D$28))))*'1.Inputs'!$D$53</f>
        <v>162275259.22471035</v>
      </c>
      <c r="AE54" s="36">
        <f ca="1">U54-AE$13-AE$14+MIN(AE$13,MAX(0,((('1.Inputs'!$D$37*12*IF(3=1,'1.Inputs'!$D$38,IF(3=2,'1.Inputs'!$D$39,$E54)))*$F54*(('1.Inputs'!$D$40)+(1-'1.Inputs'!$D$40)*(1+'1.Inputs'!$D$41))*(1+$G54)^(3-1))-(('1.Inputs'!$D$37*12*IF(3=1,'1.Inputs'!$D$38,IF(3=2,'1.Inputs'!$D$39,$E54)))/(1-'1.Inputs'!$D$42)*$D54*(1+$G54)^(3-1))-('1.Inputs'!$D$37*12*IF(3=1,'1.Inputs'!$D$38,IF(3=2,'1.Inputs'!$D$39,$E54)))*'1.Inputs'!$D$43*(1+$G54)^(3-1)-'1.Inputs'!$D$44*(1+$G54)^(3-1)-('1.Inputs'!$D$20/'1.Inputs'!$D$27+'1.Inputs'!$D$23/'1.Inputs'!$D$28))))*'1.Inputs'!$D$53</f>
        <v>272956185.44325662</v>
      </c>
      <c r="AF54" s="36">
        <f ca="1">V54-AF$13-AF$14+MIN(AF$13,MAX(0,((('1.Inputs'!$D$37*12*IF(4=1,'1.Inputs'!$D$38,IF(4=2,'1.Inputs'!$D$39,$E54)))*$F54*(('1.Inputs'!$D$40)+(1-'1.Inputs'!$D$40)*(1+'1.Inputs'!$D$41))*(1+$G54)^(4-1))-(('1.Inputs'!$D$37*12*IF(4=1,'1.Inputs'!$D$38,IF(4=2,'1.Inputs'!$D$39,$E54)))/(1-'1.Inputs'!$D$42)*$D54*(1+$G54)^(4-1))-('1.Inputs'!$D$37*12*IF(4=1,'1.Inputs'!$D$38,IF(4=2,'1.Inputs'!$D$39,$E54)))*'1.Inputs'!$D$43*(1+$G54)^(4-1)-'1.Inputs'!$D$44*(1+$G54)^(4-1)-('1.Inputs'!$D$20/'1.Inputs'!$D$27+'1.Inputs'!$D$23/'1.Inputs'!$D$28))))*'1.Inputs'!$D$53</f>
        <v>362179148.4315623</v>
      </c>
      <c r="AG54" s="36">
        <f ca="1">W54-AG$13-AG$14+MIN(AG$13,MAX(0,((('1.Inputs'!$D$37*12*IF(5=1,'1.Inputs'!$D$38,IF(5=2,'1.Inputs'!$D$39,$E54)))*$F54*(('1.Inputs'!$D$40)+(1-'1.Inputs'!$D$40)*(1+'1.Inputs'!$D$41))*(1+$G54)^(5-1))-(('1.Inputs'!$D$37*12*IF(5=1,'1.Inputs'!$D$38,IF(5=2,'1.Inputs'!$D$39,$E54)))/(1-'1.Inputs'!$D$42)*$D54*(1+$G54)^(5-1))-('1.Inputs'!$D$37*12*IF(5=1,'1.Inputs'!$D$38,IF(5=2,'1.Inputs'!$D$39,$E54)))*'1.Inputs'!$D$43*(1+$G54)^(5-1)-'1.Inputs'!$D$44*(1+$G54)^(5-1)-('1.Inputs'!$D$20/'1.Inputs'!$D$27+'1.Inputs'!$D$23/'1.Inputs'!$D$28))))*'1.Inputs'!$D$53</f>
        <v>420547149.47537684</v>
      </c>
      <c r="AH54" s="36">
        <f ca="1">X54-AH$13-AH$14+MIN(AH$13,MAX(0,((('1.Inputs'!$D$37*12*IF(6=1,'1.Inputs'!$D$38,IF(6=2,'1.Inputs'!$D$39,$E54)))*$F54*(('1.Inputs'!$D$40)+(1-'1.Inputs'!$D$40)*(1+'1.Inputs'!$D$41))*(1+$G54)^(6-1))-(('1.Inputs'!$D$37*12*IF(6=1,'1.Inputs'!$D$38,IF(6=2,'1.Inputs'!$D$39,$E54)))/(1-'1.Inputs'!$D$42)*$D54*(1+$G54)^(6-1))-('1.Inputs'!$D$37*12*IF(6=1,'1.Inputs'!$D$38,IF(6=2,'1.Inputs'!$D$39,$E54)))*'1.Inputs'!$D$43*(1+$G54)^(6-1)-'1.Inputs'!$D$44*(1+$G54)^(6-1)-('1.Inputs'!$D$20/'1.Inputs'!$D$27+'1.Inputs'!$D$23/'1.Inputs'!$D$28))))*'1.Inputs'!$D$53</f>
        <v>481322423.31621373</v>
      </c>
      <c r="AI54" s="36">
        <f ca="1">Y54-AI$13-AI$14+MIN(AI$13,MAX(0,((('1.Inputs'!$D$37*12*IF(7=1,'1.Inputs'!$D$38,IF(7=2,'1.Inputs'!$D$39,$E54)))*$F54*(('1.Inputs'!$D$40)+(1-'1.Inputs'!$D$40)*(1+'1.Inputs'!$D$41))*(1+$G54)^(7-1))-(('1.Inputs'!$D$37*12*IF(7=1,'1.Inputs'!$D$38,IF(7=2,'1.Inputs'!$D$39,$E54)))/(1-'1.Inputs'!$D$42)*$D54*(1+$G54)^(7-1))-('1.Inputs'!$D$37*12*IF(7=1,'1.Inputs'!$D$38,IF(7=2,'1.Inputs'!$D$39,$E54)))*'1.Inputs'!$D$43*(1+$G54)^(7-1)-'1.Inputs'!$D$44*(1+$G54)^(7-1)-('1.Inputs'!$D$20/'1.Inputs'!$D$27+'1.Inputs'!$D$23/'1.Inputs'!$D$28))))*'1.Inputs'!$D$53</f>
        <v>544652876.08385599</v>
      </c>
      <c r="AJ54" s="36">
        <f ca="1">Z54-AJ$13-AJ$14+MIN(AJ$13,MAX(0,((('1.Inputs'!$D$37*12*IF(8=1,'1.Inputs'!$D$38,IF(8=2,'1.Inputs'!$D$39,$E54)))*$F54*(('1.Inputs'!$D$40)+(1-'1.Inputs'!$D$40)*(1+'1.Inputs'!$D$41))*(1+$G54)^(8-1))-(('1.Inputs'!$D$37*12*IF(8=1,'1.Inputs'!$D$38,IF(8=2,'1.Inputs'!$D$39,$E54)))/(1-'1.Inputs'!$D$42)*$D54*(1+$G54)^(8-1))-('1.Inputs'!$D$37*12*IF(8=1,'1.Inputs'!$D$38,IF(8=2,'1.Inputs'!$D$39,$E54)))*'1.Inputs'!$D$43*(1+$G54)^(8-1)-'1.Inputs'!$D$44*(1+$G54)^(8-1)-('1.Inputs'!$D$20/'1.Inputs'!$D$27+'1.Inputs'!$D$23/'1.Inputs'!$D$28))))*'1.Inputs'!$D$53</f>
        <v>856695501.46279037</v>
      </c>
      <c r="AK54" s="36">
        <f ca="1">AA54-AK$13-AK$14+MIN(AK$13,MAX(0,((('1.Inputs'!$D$37*12*IF(9=1,'1.Inputs'!$D$38,IF(9=2,'1.Inputs'!$D$39,$E54)))*$F54*(('1.Inputs'!$D$40)+(1-'1.Inputs'!$D$40)*(1+'1.Inputs'!$D$41))*(1+$G54)^(9-1))-(('1.Inputs'!$D$37*12*IF(9=1,'1.Inputs'!$D$38,IF(9=2,'1.Inputs'!$D$39,$E54)))/(1-'1.Inputs'!$D$42)*$D54*(1+$G54)^(9-1))-('1.Inputs'!$D$37*12*IF(9=1,'1.Inputs'!$D$38,IF(9=2,'1.Inputs'!$D$39,$E54)))*'1.Inputs'!$D$43*(1+$G54)^(9-1)-'1.Inputs'!$D$44*(1+$G54)^(9-1)-('1.Inputs'!$D$20/'1.Inputs'!$D$27+'1.Inputs'!$D$23/'1.Inputs'!$D$28))))*'1.Inputs'!$D$53</f>
        <v>906428939.04397964</v>
      </c>
      <c r="AL54" s="36">
        <f ca="1">AB54-AL$13-AL$14+MIN(AL$13,MAX(0,((('1.Inputs'!$D$37*12*IF(10=1,'1.Inputs'!$D$38,IF(10=2,'1.Inputs'!$D$39,$E54)))*$F54*(('1.Inputs'!$D$40)+(1-'1.Inputs'!$D$40)*(1+'1.Inputs'!$D$41))*(1+$G54)^(10-1))-(('1.Inputs'!$D$37*12*IF(10=1,'1.Inputs'!$D$38,IF(10=2,'1.Inputs'!$D$39,$E54)))/(1-'1.Inputs'!$D$42)*$D54*(1+$G54)^(10-1))-('1.Inputs'!$D$37*12*IF(10=1,'1.Inputs'!$D$38,IF(10=2,'1.Inputs'!$D$39,$E54)))*'1.Inputs'!$D$43*(1+$G54)^(10-1)-'1.Inputs'!$D$44*(1+$G54)^(10-1)-('1.Inputs'!$D$20/'1.Inputs'!$D$27+'1.Inputs'!$D$23/'1.Inputs'!$D$28))))*'1.Inputs'!$D$53+'1.Inputs'!$D$35</f>
        <v>4447006053.4398174</v>
      </c>
      <c r="AM54" s="48">
        <f ca="1">R54+NPV('1.Inputs'!$D$55,S54:AB54)</f>
        <v>1604841537.7064633</v>
      </c>
      <c r="AN54" s="48">
        <f ca="1">-('1.Inputs'!$D$24*(1-'1.Inputs'!$D$31)+'1.Inputs'!$D$35)+NPV('1.Inputs'!$D$54,AC54:AL54)</f>
        <v>141187403.09133911</v>
      </c>
      <c r="AO54" s="36">
        <f t="shared" ca="1" si="5"/>
        <v>-3.5338383618337121</v>
      </c>
      <c r="AP54" s="36">
        <f t="shared" ca="1" si="6"/>
        <v>1.562236243504209</v>
      </c>
      <c r="AQ54" s="36">
        <f ca="1">'1.Inputs'!$D$35+MIN(SUM($AC54:AC54),SUM($AC54:AD54),SUM($AC54:AE54),SUM($AC54:AF54),SUM($AC54:AG54),SUM($AC54:AH54),SUM($AC54:AI54),SUM($AC54:AJ54),SUM($AC54:AK54),SUM($AC54:AL54))</f>
        <v>182465457.79334402</v>
      </c>
      <c r="AR54" s="36">
        <f ca="1">IF(AP54&lt;'1.Inputs'!$D$57,1,0)</f>
        <v>0</v>
      </c>
      <c r="AS54" s="36">
        <f t="shared" ca="1" si="7"/>
        <v>0</v>
      </c>
    </row>
    <row r="55" spans="2:55" ht="15" customHeight="1" x14ac:dyDescent="0.25">
      <c r="B55" s="36">
        <v>40</v>
      </c>
      <c r="C55" s="36">
        <f t="shared" ca="1" si="0"/>
        <v>0.47079082853333543</v>
      </c>
      <c r="D55" s="36">
        <f t="shared" ca="1" si="1"/>
        <v>21633.276907437448</v>
      </c>
      <c r="E55" s="47">
        <f t="shared" ca="1" si="2"/>
        <v>0.82464388208652706</v>
      </c>
      <c r="F55" s="36">
        <f t="shared" ca="1" si="3"/>
        <v>27728.941352736008</v>
      </c>
      <c r="G55" s="36">
        <f t="shared" ca="1" si="4"/>
        <v>3.1651093433503114E-2</v>
      </c>
      <c r="H55" s="36">
        <f ca="1">((('1.Inputs'!$D$37*12*IF(1=1,'1.Inputs'!$D$38,IF(1=2,'1.Inputs'!$D$39,$E55)))*$F55*(('1.Inputs'!$D$40)+(1-'1.Inputs'!$D$40)*(1+'1.Inputs'!$D$41))*(1+$G55)^(1-1))*'1.Inputs'!$D$47+(('1.Inputs'!$D$37*12*IF(1=1,'1.Inputs'!$D$38,IF(1=2,'1.Inputs'!$D$39,$E55)))/(1-'1.Inputs'!$D$42)*$D55*(1+$G55)^(1-1))*('1.Inputs'!$D$48-'1.Inputs'!$D$49))/'1.Inputs'!$D$51</f>
        <v>761357193.75245774</v>
      </c>
      <c r="I55" s="36">
        <f ca="1">((('1.Inputs'!$D$37*12*IF(2=1,'1.Inputs'!$D$38,IF(2=2,'1.Inputs'!$D$39,$E55)))*$F55*(('1.Inputs'!$D$40)+(1-'1.Inputs'!$D$40)*(1+'1.Inputs'!$D$41))*(1+$G55)^(2-1))*'1.Inputs'!$D$47+(('1.Inputs'!$D$37*12*IF(2=1,'1.Inputs'!$D$38,IF(2=2,'1.Inputs'!$D$39,$E55)))/(1-'1.Inputs'!$D$42)*$D55*(1+$G55)^(2-1))*('1.Inputs'!$D$48-'1.Inputs'!$D$49))/'1.Inputs'!$D$51</f>
        <v>1099636973.9994609</v>
      </c>
      <c r="J55" s="36">
        <f ca="1">((('1.Inputs'!$D$37*12*IF(3=1,'1.Inputs'!$D$38,IF(3=2,'1.Inputs'!$D$39,$E55)))*$F55*(('1.Inputs'!$D$40)+(1-'1.Inputs'!$D$40)*(1+'1.Inputs'!$D$41))*(1+$G55)^(3-1))*'1.Inputs'!$D$47+(('1.Inputs'!$D$37*12*IF(3=1,'1.Inputs'!$D$38,IF(3=2,'1.Inputs'!$D$39,$E55)))/(1-'1.Inputs'!$D$42)*$D55*(1+$G55)^(3-1))*('1.Inputs'!$D$48-'1.Inputs'!$D$49))/'1.Inputs'!$D$51</f>
        <v>1336443423.4913318</v>
      </c>
      <c r="K55" s="36">
        <f ca="1">((('1.Inputs'!$D$37*12*IF(4=1,'1.Inputs'!$D$38,IF(4=2,'1.Inputs'!$D$39,$E55)))*$F55*(('1.Inputs'!$D$40)+(1-'1.Inputs'!$D$40)*(1+'1.Inputs'!$D$41))*(1+$G55)^(4-1))*'1.Inputs'!$D$47+(('1.Inputs'!$D$37*12*IF(4=1,'1.Inputs'!$D$38,IF(4=2,'1.Inputs'!$D$39,$E55)))/(1-'1.Inputs'!$D$42)*$D55*(1+$G55)^(4-1))*('1.Inputs'!$D$48-'1.Inputs'!$D$49))/'1.Inputs'!$D$51</f>
        <v>1378743319.1568465</v>
      </c>
      <c r="L55" s="36">
        <f ca="1">((('1.Inputs'!$D$37*12*IF(5=1,'1.Inputs'!$D$38,IF(5=2,'1.Inputs'!$D$39,$E55)))*$F55*(('1.Inputs'!$D$40)+(1-'1.Inputs'!$D$40)*(1+'1.Inputs'!$D$41))*(1+$G55)^(5-1))*'1.Inputs'!$D$47+(('1.Inputs'!$D$37*12*IF(5=1,'1.Inputs'!$D$38,IF(5=2,'1.Inputs'!$D$39,$E55)))/(1-'1.Inputs'!$D$42)*$D55*(1+$G55)^(5-1))*('1.Inputs'!$D$48-'1.Inputs'!$D$49))/'1.Inputs'!$D$51</f>
        <v>1422382052.7722979</v>
      </c>
      <c r="M55" s="36">
        <f ca="1">((('1.Inputs'!$D$37*12*IF(6=1,'1.Inputs'!$D$38,IF(6=2,'1.Inputs'!$D$39,$E55)))*$F55*(('1.Inputs'!$D$40)+(1-'1.Inputs'!$D$40)*(1+'1.Inputs'!$D$41))*(1+$G55)^(6-1))*'1.Inputs'!$D$47+(('1.Inputs'!$D$37*12*IF(6=1,'1.Inputs'!$D$38,IF(6=2,'1.Inputs'!$D$39,$E55)))/(1-'1.Inputs'!$D$42)*$D55*(1+$G55)^(6-1))*('1.Inputs'!$D$48-'1.Inputs'!$D$49))/'1.Inputs'!$D$51</f>
        <v>1467402000.0227318</v>
      </c>
      <c r="N55" s="36">
        <f ca="1">((('1.Inputs'!$D$37*12*IF(7=1,'1.Inputs'!$D$38,IF(7=2,'1.Inputs'!$D$39,$E55)))*$F55*(('1.Inputs'!$D$40)+(1-'1.Inputs'!$D$40)*(1+'1.Inputs'!$D$41))*(1+$G55)^(7-1))*'1.Inputs'!$D$47+(('1.Inputs'!$D$37*12*IF(7=1,'1.Inputs'!$D$38,IF(7=2,'1.Inputs'!$D$39,$E55)))/(1-'1.Inputs'!$D$42)*$D55*(1+$G55)^(7-1))*('1.Inputs'!$D$48-'1.Inputs'!$D$49))/'1.Inputs'!$D$51</f>
        <v>1513846877.8299601</v>
      </c>
      <c r="O55" s="36">
        <f ca="1">((('1.Inputs'!$D$37*12*IF(8=1,'1.Inputs'!$D$38,IF(8=2,'1.Inputs'!$D$39,$E55)))*$F55*(('1.Inputs'!$D$40)+(1-'1.Inputs'!$D$40)*(1+'1.Inputs'!$D$41))*(1+$G55)^(8-1))*'1.Inputs'!$D$47+(('1.Inputs'!$D$37*12*IF(8=1,'1.Inputs'!$D$38,IF(8=2,'1.Inputs'!$D$39,$E55)))/(1-'1.Inputs'!$D$42)*$D55*(1+$G55)^(8-1))*('1.Inputs'!$D$48-'1.Inputs'!$D$49))/'1.Inputs'!$D$51</f>
        <v>1561761786.8041735</v>
      </c>
      <c r="P55" s="36">
        <f ca="1">((('1.Inputs'!$D$37*12*IF(9=1,'1.Inputs'!$D$38,IF(9=2,'1.Inputs'!$D$39,$E55)))*$F55*(('1.Inputs'!$D$40)+(1-'1.Inputs'!$D$40)*(1+'1.Inputs'!$D$41))*(1+$G55)^(9-1))*'1.Inputs'!$D$47+(('1.Inputs'!$D$37*12*IF(9=1,'1.Inputs'!$D$38,IF(9=2,'1.Inputs'!$D$39,$E55)))/(1-'1.Inputs'!$D$42)*$D55*(1+$G55)^(9-1))*('1.Inputs'!$D$48-'1.Inputs'!$D$49))/'1.Inputs'!$D$51</f>
        <v>1611193255.0391867</v>
      </c>
      <c r="Q55" s="36">
        <f ca="1">((('1.Inputs'!$D$37*12*IF(10=1,'1.Inputs'!$D$38,IF(10=2,'1.Inputs'!$D$39,$E55)))*$F55*(('1.Inputs'!$D$40)+(1-'1.Inputs'!$D$40)*(1+'1.Inputs'!$D$41))*(1+$G55)^(10-1))*'1.Inputs'!$D$47+(('1.Inputs'!$D$37*12*IF(10=1,'1.Inputs'!$D$38,IF(10=2,'1.Inputs'!$D$39,$E55)))/(1-'1.Inputs'!$D$42)*$D55*(1+$G55)^(10-1))*('1.Inputs'!$D$48-'1.Inputs'!$D$49))/'1.Inputs'!$D$51</f>
        <v>1662189283.2938616</v>
      </c>
      <c r="R55" s="36">
        <f>-'1.Inputs'!$D$24</f>
        <v>-2050000000</v>
      </c>
      <c r="S55" s="36">
        <f ca="1">((('1.Inputs'!$D$37*12*IF(1=1,'1.Inputs'!$D$38,IF(1=2,'1.Inputs'!$D$39,$E55)))*$F55*(('1.Inputs'!$D$40)+(1-'1.Inputs'!$D$40)*(1+'1.Inputs'!$D$41))*(1+$G55)^(1-1))-(('1.Inputs'!$D$37*12*IF(1=1,'1.Inputs'!$D$38,IF(1=2,'1.Inputs'!$D$39,$E55)))/(1-'1.Inputs'!$D$42)*$D55*(1+$G55)^(1-1))-('1.Inputs'!$D$37*12*IF(1=1,'1.Inputs'!$D$38,IF(1=2,'1.Inputs'!$D$39,$E55)))*'1.Inputs'!$D$43*(1+$G55)^(1-1)-'1.Inputs'!$D$44*(1+$G55)^(1-1)-('1.Inputs'!$D$20/'1.Inputs'!$D$27+'1.Inputs'!$D$23/'1.Inputs'!$D$28))-MAX(0,((('1.Inputs'!$D$37*12*IF(1=1,'1.Inputs'!$D$38,IF(1=2,'1.Inputs'!$D$39,$E55)))*$F55*(('1.Inputs'!$D$40)+(1-'1.Inputs'!$D$40)*(1+'1.Inputs'!$D$41))*(1+$G55)^(1-1))-(('1.Inputs'!$D$37*12*IF(1=1,'1.Inputs'!$D$38,IF(1=2,'1.Inputs'!$D$39,$E55)))/(1-'1.Inputs'!$D$42)*$D55*(1+$G55)^(1-1))-('1.Inputs'!$D$37*12*IF(1=1,'1.Inputs'!$D$38,IF(1=2,'1.Inputs'!$D$39,$E55)))*'1.Inputs'!$D$43*(1+$G55)^(1-1)-'1.Inputs'!$D$44*(1+$G55)^(1-1)-('1.Inputs'!$D$20/'1.Inputs'!$D$27+'1.Inputs'!$D$23/'1.Inputs'!$D$28)))*'1.Inputs'!$D$53+('1.Inputs'!$D$20/'1.Inputs'!$D$27+'1.Inputs'!$D$23/'1.Inputs'!$D$28)-H55</f>
        <v>-1194520782.5982203</v>
      </c>
      <c r="T55" s="36">
        <f ca="1">((('1.Inputs'!$D$37*12*IF(2=1,'1.Inputs'!$D$38,IF(2=2,'1.Inputs'!$D$39,$E55)))*$F55*(('1.Inputs'!$D$40)+(1-'1.Inputs'!$D$40)*(1+'1.Inputs'!$D$41))*(1+$G55)^(2-1))-(('1.Inputs'!$D$37*12*IF(2=1,'1.Inputs'!$D$38,IF(2=2,'1.Inputs'!$D$39,$E55)))/(1-'1.Inputs'!$D$42)*$D55*(1+$G55)^(2-1))-('1.Inputs'!$D$37*12*IF(2=1,'1.Inputs'!$D$38,IF(2=2,'1.Inputs'!$D$39,$E55)))*'1.Inputs'!$D$43*(1+$G55)^(2-1)-'1.Inputs'!$D$44*(1+$G55)^(2-1)-('1.Inputs'!$D$20/'1.Inputs'!$D$27+'1.Inputs'!$D$23/'1.Inputs'!$D$28))-MAX(0,((('1.Inputs'!$D$37*12*IF(2=1,'1.Inputs'!$D$38,IF(2=2,'1.Inputs'!$D$39,$E55)))*$F55*(('1.Inputs'!$D$40)+(1-'1.Inputs'!$D$40)*(1+'1.Inputs'!$D$41))*(1+$G55)^(2-1))-(('1.Inputs'!$D$37*12*IF(2=1,'1.Inputs'!$D$38,IF(2=2,'1.Inputs'!$D$39,$E55)))/(1-'1.Inputs'!$D$42)*$D55*(1+$G55)^(2-1))-('1.Inputs'!$D$37*12*IF(2=1,'1.Inputs'!$D$38,IF(2=2,'1.Inputs'!$D$39,$E55)))*'1.Inputs'!$D$43*(1+$G55)^(2-1)-'1.Inputs'!$D$44*(1+$G55)^(2-1)-('1.Inputs'!$D$20/'1.Inputs'!$D$27+'1.Inputs'!$D$23/'1.Inputs'!$D$28)))*'1.Inputs'!$D$53+('1.Inputs'!$D$20/'1.Inputs'!$D$27+'1.Inputs'!$D$23/'1.Inputs'!$D$28)-(I55-H55)</f>
        <v>-592508552.70657861</v>
      </c>
      <c r="U55" s="36">
        <f ca="1">((('1.Inputs'!$D$37*12*IF(3=1,'1.Inputs'!$D$38,IF(3=2,'1.Inputs'!$D$39,$E55)))*$F55*(('1.Inputs'!$D$40)+(1-'1.Inputs'!$D$40)*(1+'1.Inputs'!$D$41))*(1+$G55)^(3-1))-(('1.Inputs'!$D$37*12*IF(3=1,'1.Inputs'!$D$38,IF(3=2,'1.Inputs'!$D$39,$E55)))/(1-'1.Inputs'!$D$42)*$D55*(1+$G55)^(3-1))-('1.Inputs'!$D$37*12*IF(3=1,'1.Inputs'!$D$38,IF(3=2,'1.Inputs'!$D$39,$E55)))*'1.Inputs'!$D$43*(1+$G55)^(3-1)-'1.Inputs'!$D$44*(1+$G55)^(3-1)-('1.Inputs'!$D$20/'1.Inputs'!$D$27+'1.Inputs'!$D$23/'1.Inputs'!$D$28))-MAX(0,((('1.Inputs'!$D$37*12*IF(3=1,'1.Inputs'!$D$38,IF(3=2,'1.Inputs'!$D$39,$E55)))*$F55*(('1.Inputs'!$D$40)+(1-'1.Inputs'!$D$40)*(1+'1.Inputs'!$D$41))*(1+$G55)^(3-1))-(('1.Inputs'!$D$37*12*IF(3=1,'1.Inputs'!$D$38,IF(3=2,'1.Inputs'!$D$39,$E55)))/(1-'1.Inputs'!$D$42)*$D55*(1+$G55)^(3-1))-('1.Inputs'!$D$37*12*IF(3=1,'1.Inputs'!$D$38,IF(3=2,'1.Inputs'!$D$39,$E55)))*'1.Inputs'!$D$43*(1+$G55)^(3-1)-'1.Inputs'!$D$44*(1+$G55)^(3-1)-('1.Inputs'!$D$20/'1.Inputs'!$D$27+'1.Inputs'!$D$23/'1.Inputs'!$D$28)))*'1.Inputs'!$D$53+('1.Inputs'!$D$20/'1.Inputs'!$D$27+'1.Inputs'!$D$23/'1.Inputs'!$D$28)-(J55-I55)</f>
        <v>-375221756.6843971</v>
      </c>
      <c r="V55" s="36">
        <f ca="1">((('1.Inputs'!$D$37*12*IF(4=1,'1.Inputs'!$D$38,IF(4=2,'1.Inputs'!$D$39,$E55)))*$F55*(('1.Inputs'!$D$40)+(1-'1.Inputs'!$D$40)*(1+'1.Inputs'!$D$41))*(1+$G55)^(4-1))-(('1.Inputs'!$D$37*12*IF(4=1,'1.Inputs'!$D$38,IF(4=2,'1.Inputs'!$D$39,$E55)))/(1-'1.Inputs'!$D$42)*$D55*(1+$G55)^(4-1))-('1.Inputs'!$D$37*12*IF(4=1,'1.Inputs'!$D$38,IF(4=2,'1.Inputs'!$D$39,$E55)))*'1.Inputs'!$D$43*(1+$G55)^(4-1)-'1.Inputs'!$D$44*(1+$G55)^(4-1)-('1.Inputs'!$D$20/'1.Inputs'!$D$27+'1.Inputs'!$D$23/'1.Inputs'!$D$28))-MAX(0,((('1.Inputs'!$D$37*12*IF(4=1,'1.Inputs'!$D$38,IF(4=2,'1.Inputs'!$D$39,$E55)))*$F55*(('1.Inputs'!$D$40)+(1-'1.Inputs'!$D$40)*(1+'1.Inputs'!$D$41))*(1+$G55)^(4-1))-(('1.Inputs'!$D$37*12*IF(4=1,'1.Inputs'!$D$38,IF(4=2,'1.Inputs'!$D$39,$E55)))/(1-'1.Inputs'!$D$42)*$D55*(1+$G55)^(4-1))-('1.Inputs'!$D$37*12*IF(4=1,'1.Inputs'!$D$38,IF(4=2,'1.Inputs'!$D$39,$E55)))*'1.Inputs'!$D$43*(1+$G55)^(4-1)-'1.Inputs'!$D$44*(1+$G55)^(4-1)-('1.Inputs'!$D$20/'1.Inputs'!$D$27+'1.Inputs'!$D$23/'1.Inputs'!$D$28)))*'1.Inputs'!$D$53+('1.Inputs'!$D$20/'1.Inputs'!$D$27+'1.Inputs'!$D$23/'1.Inputs'!$D$28)-(K55-J55)</f>
        <v>-185096198.67861819</v>
      </c>
      <c r="W55" s="36">
        <f ca="1">((('1.Inputs'!$D$37*12*IF(5=1,'1.Inputs'!$D$38,IF(5=2,'1.Inputs'!$D$39,$E55)))*$F55*(('1.Inputs'!$D$40)+(1-'1.Inputs'!$D$40)*(1+'1.Inputs'!$D$41))*(1+$G55)^(5-1))-(('1.Inputs'!$D$37*12*IF(5=1,'1.Inputs'!$D$38,IF(5=2,'1.Inputs'!$D$39,$E55)))/(1-'1.Inputs'!$D$42)*$D55*(1+$G55)^(5-1))-('1.Inputs'!$D$37*12*IF(5=1,'1.Inputs'!$D$38,IF(5=2,'1.Inputs'!$D$39,$E55)))*'1.Inputs'!$D$43*(1+$G55)^(5-1)-'1.Inputs'!$D$44*(1+$G55)^(5-1)-('1.Inputs'!$D$20/'1.Inputs'!$D$27+'1.Inputs'!$D$23/'1.Inputs'!$D$28))-MAX(0,((('1.Inputs'!$D$37*12*IF(5=1,'1.Inputs'!$D$38,IF(5=2,'1.Inputs'!$D$39,$E55)))*$F55*(('1.Inputs'!$D$40)+(1-'1.Inputs'!$D$40)*(1+'1.Inputs'!$D$41))*(1+$G55)^(5-1))-(('1.Inputs'!$D$37*12*IF(5=1,'1.Inputs'!$D$38,IF(5=2,'1.Inputs'!$D$39,$E55)))/(1-'1.Inputs'!$D$42)*$D55*(1+$G55)^(5-1))-('1.Inputs'!$D$37*12*IF(5=1,'1.Inputs'!$D$38,IF(5=2,'1.Inputs'!$D$39,$E55)))*'1.Inputs'!$D$43*(1+$G55)^(5-1)-'1.Inputs'!$D$44*(1+$G55)^(5-1)-('1.Inputs'!$D$20/'1.Inputs'!$D$27+'1.Inputs'!$D$23/'1.Inputs'!$D$28)))*'1.Inputs'!$D$53+('1.Inputs'!$D$20/'1.Inputs'!$D$27+'1.Inputs'!$D$23/'1.Inputs'!$D$28)-(L55-K55)</f>
        <v>-190954695.757182</v>
      </c>
      <c r="X55" s="36">
        <f ca="1">((('1.Inputs'!$D$37*12*IF(6=1,'1.Inputs'!$D$38,IF(6=2,'1.Inputs'!$D$39,$E55)))*$F55*(('1.Inputs'!$D$40)+(1-'1.Inputs'!$D$40)*(1+'1.Inputs'!$D$41))*(1+$G55)^(6-1))-(('1.Inputs'!$D$37*12*IF(6=1,'1.Inputs'!$D$38,IF(6=2,'1.Inputs'!$D$39,$E55)))/(1-'1.Inputs'!$D$42)*$D55*(1+$G55)^(6-1))-('1.Inputs'!$D$37*12*IF(6=1,'1.Inputs'!$D$38,IF(6=2,'1.Inputs'!$D$39,$E55)))*'1.Inputs'!$D$43*(1+$G55)^(6-1)-'1.Inputs'!$D$44*(1+$G55)^(6-1)-('1.Inputs'!$D$20/'1.Inputs'!$D$27+'1.Inputs'!$D$23/'1.Inputs'!$D$28))-MAX(0,((('1.Inputs'!$D$37*12*IF(6=1,'1.Inputs'!$D$38,IF(6=2,'1.Inputs'!$D$39,$E55)))*$F55*(('1.Inputs'!$D$40)+(1-'1.Inputs'!$D$40)*(1+'1.Inputs'!$D$41))*(1+$G55)^(6-1))-(('1.Inputs'!$D$37*12*IF(6=1,'1.Inputs'!$D$38,IF(6=2,'1.Inputs'!$D$39,$E55)))/(1-'1.Inputs'!$D$42)*$D55*(1+$G55)^(6-1))-('1.Inputs'!$D$37*12*IF(6=1,'1.Inputs'!$D$38,IF(6=2,'1.Inputs'!$D$39,$E55)))*'1.Inputs'!$D$43*(1+$G55)^(6-1)-'1.Inputs'!$D$44*(1+$G55)^(6-1)-('1.Inputs'!$D$20/'1.Inputs'!$D$27+'1.Inputs'!$D$23/'1.Inputs'!$D$28)))*'1.Inputs'!$D$53+('1.Inputs'!$D$20/'1.Inputs'!$D$27+'1.Inputs'!$D$23/'1.Inputs'!$D$28)-(M55-L55)</f>
        <v>-196998620.67415869</v>
      </c>
      <c r="Y55" s="36">
        <f ca="1">((('1.Inputs'!$D$37*12*IF(7=1,'1.Inputs'!$D$38,IF(7=2,'1.Inputs'!$D$39,$E55)))*$F55*(('1.Inputs'!$D$40)+(1-'1.Inputs'!$D$40)*(1+'1.Inputs'!$D$41))*(1+$G55)^(7-1))-(('1.Inputs'!$D$37*12*IF(7=1,'1.Inputs'!$D$38,IF(7=2,'1.Inputs'!$D$39,$E55)))/(1-'1.Inputs'!$D$42)*$D55*(1+$G55)^(7-1))-('1.Inputs'!$D$37*12*IF(7=1,'1.Inputs'!$D$38,IF(7=2,'1.Inputs'!$D$39,$E55)))*'1.Inputs'!$D$43*(1+$G55)^(7-1)-'1.Inputs'!$D$44*(1+$G55)^(7-1)-('1.Inputs'!$D$20/'1.Inputs'!$D$27+'1.Inputs'!$D$23/'1.Inputs'!$D$28))-MAX(0,((('1.Inputs'!$D$37*12*IF(7=1,'1.Inputs'!$D$38,IF(7=2,'1.Inputs'!$D$39,$E55)))*$F55*(('1.Inputs'!$D$40)+(1-'1.Inputs'!$D$40)*(1+'1.Inputs'!$D$41))*(1+$G55)^(7-1))-(('1.Inputs'!$D$37*12*IF(7=1,'1.Inputs'!$D$38,IF(7=2,'1.Inputs'!$D$39,$E55)))/(1-'1.Inputs'!$D$42)*$D55*(1+$G55)^(7-1))-('1.Inputs'!$D$37*12*IF(7=1,'1.Inputs'!$D$38,IF(7=2,'1.Inputs'!$D$39,$E55)))*'1.Inputs'!$D$43*(1+$G55)^(7-1)-'1.Inputs'!$D$44*(1+$G55)^(7-1)-('1.Inputs'!$D$20/'1.Inputs'!$D$27+'1.Inputs'!$D$23/'1.Inputs'!$D$28)))*'1.Inputs'!$D$53+('1.Inputs'!$D$20/'1.Inputs'!$D$27+'1.Inputs'!$D$23/'1.Inputs'!$D$28)-(N55-M55)</f>
        <v>-203233842.42338693</v>
      </c>
      <c r="Z55" s="36">
        <f ca="1">((('1.Inputs'!$D$37*12*IF(8=1,'1.Inputs'!$D$38,IF(8=2,'1.Inputs'!$D$39,$E55)))*$F55*(('1.Inputs'!$D$40)+(1-'1.Inputs'!$D$40)*(1+'1.Inputs'!$D$41))*(1+$G55)^(8-1))-(('1.Inputs'!$D$37*12*IF(8=1,'1.Inputs'!$D$38,IF(8=2,'1.Inputs'!$D$39,$E55)))/(1-'1.Inputs'!$D$42)*$D55*(1+$G55)^(8-1))-('1.Inputs'!$D$37*12*IF(8=1,'1.Inputs'!$D$38,IF(8=2,'1.Inputs'!$D$39,$E55)))*'1.Inputs'!$D$43*(1+$G55)^(8-1)-'1.Inputs'!$D$44*(1+$G55)^(8-1)-('1.Inputs'!$D$20/'1.Inputs'!$D$27+'1.Inputs'!$D$23/'1.Inputs'!$D$28))-MAX(0,((('1.Inputs'!$D$37*12*IF(8=1,'1.Inputs'!$D$38,IF(8=2,'1.Inputs'!$D$39,$E55)))*$F55*(('1.Inputs'!$D$40)+(1-'1.Inputs'!$D$40)*(1+'1.Inputs'!$D$41))*(1+$G55)^(8-1))-(('1.Inputs'!$D$37*12*IF(8=1,'1.Inputs'!$D$38,IF(8=2,'1.Inputs'!$D$39,$E55)))/(1-'1.Inputs'!$D$42)*$D55*(1+$G55)^(8-1))-('1.Inputs'!$D$37*12*IF(8=1,'1.Inputs'!$D$38,IF(8=2,'1.Inputs'!$D$39,$E55)))*'1.Inputs'!$D$43*(1+$G55)^(8-1)-'1.Inputs'!$D$44*(1+$G55)^(8-1)-('1.Inputs'!$D$20/'1.Inputs'!$D$27+'1.Inputs'!$D$23/'1.Inputs'!$D$28)))*'1.Inputs'!$D$53+('1.Inputs'!$D$20/'1.Inputs'!$D$27+'1.Inputs'!$D$23/'1.Inputs'!$D$28)-(O55-N55)</f>
        <v>-209666415.75878048</v>
      </c>
      <c r="AA55" s="36">
        <f ca="1">((('1.Inputs'!$D$37*12*IF(9=1,'1.Inputs'!$D$38,IF(9=2,'1.Inputs'!$D$39,$E55)))*$F55*(('1.Inputs'!$D$40)+(1-'1.Inputs'!$D$40)*(1+'1.Inputs'!$D$41))*(1+$G55)^(9-1))-(('1.Inputs'!$D$37*12*IF(9=1,'1.Inputs'!$D$38,IF(9=2,'1.Inputs'!$D$39,$E55)))/(1-'1.Inputs'!$D$42)*$D55*(1+$G55)^(9-1))-('1.Inputs'!$D$37*12*IF(9=1,'1.Inputs'!$D$38,IF(9=2,'1.Inputs'!$D$39,$E55)))*'1.Inputs'!$D$43*(1+$G55)^(9-1)-'1.Inputs'!$D$44*(1+$G55)^(9-1)-('1.Inputs'!$D$20/'1.Inputs'!$D$27+'1.Inputs'!$D$23/'1.Inputs'!$D$28))-MAX(0,((('1.Inputs'!$D$37*12*IF(9=1,'1.Inputs'!$D$38,IF(9=2,'1.Inputs'!$D$39,$E55)))*$F55*(('1.Inputs'!$D$40)+(1-'1.Inputs'!$D$40)*(1+'1.Inputs'!$D$41))*(1+$G55)^(9-1))-(('1.Inputs'!$D$37*12*IF(9=1,'1.Inputs'!$D$38,IF(9=2,'1.Inputs'!$D$39,$E55)))/(1-'1.Inputs'!$D$42)*$D55*(1+$G55)^(9-1))-('1.Inputs'!$D$37*12*IF(9=1,'1.Inputs'!$D$38,IF(9=2,'1.Inputs'!$D$39,$E55)))*'1.Inputs'!$D$43*(1+$G55)^(9-1)-'1.Inputs'!$D$44*(1+$G55)^(9-1)-('1.Inputs'!$D$20/'1.Inputs'!$D$27+'1.Inputs'!$D$23/'1.Inputs'!$D$28)))*'1.Inputs'!$D$53+('1.Inputs'!$D$20/'1.Inputs'!$D$27+'1.Inputs'!$D$23/'1.Inputs'!$D$28)-(P55-O55)</f>
        <v>-216302587.07382917</v>
      </c>
      <c r="AB55" s="36">
        <f ca="1">((('1.Inputs'!$D$37*12*IF(10=1,'1.Inputs'!$D$38,IF(10=2,'1.Inputs'!$D$39,$E55)))*$F55*(('1.Inputs'!$D$40)+(1-'1.Inputs'!$D$40)*(1+'1.Inputs'!$D$41))*(1+$G55)^(10-1))-(('1.Inputs'!$D$37*12*IF(10=1,'1.Inputs'!$D$38,IF(10=2,'1.Inputs'!$D$39,$E55)))/(1-'1.Inputs'!$D$42)*$D55*(1+$G55)^(10-1))-('1.Inputs'!$D$37*12*IF(10=1,'1.Inputs'!$D$38,IF(10=2,'1.Inputs'!$D$39,$E55)))*'1.Inputs'!$D$43*(1+$G55)^(10-1)-'1.Inputs'!$D$44*(1+$G55)^(10-1)-('1.Inputs'!$D$20/'1.Inputs'!$D$27+'1.Inputs'!$D$23/'1.Inputs'!$D$28))-MAX(0,((('1.Inputs'!$D$37*12*IF(10=1,'1.Inputs'!$D$38,IF(10=2,'1.Inputs'!$D$39,$E55)))*$F55*(('1.Inputs'!$D$40)+(1-'1.Inputs'!$D$40)*(1+'1.Inputs'!$D$41))*(1+$G55)^(10-1))-(('1.Inputs'!$D$37*12*IF(10=1,'1.Inputs'!$D$38,IF(10=2,'1.Inputs'!$D$39,$E55)))/(1-'1.Inputs'!$D$42)*$D55*(1+$G55)^(10-1))-('1.Inputs'!$D$37*12*IF(10=1,'1.Inputs'!$D$38,IF(10=2,'1.Inputs'!$D$39,$E55)))*'1.Inputs'!$D$43*(1+$G55)^(10-1)-'1.Inputs'!$D$44*(1+$G55)^(10-1)-('1.Inputs'!$D$20/'1.Inputs'!$D$27+'1.Inputs'!$D$23/'1.Inputs'!$D$28)))*'1.Inputs'!$D$53+('1.Inputs'!$D$20/'1.Inputs'!$D$27+'1.Inputs'!$D$23/'1.Inputs'!$D$28)-(Q55-P55)+(('1.Inputs'!$D$20+'1.Inputs'!$D$23-('1.Inputs'!$D$20/'1.Inputs'!$D$27+'1.Inputs'!$D$23/'1.Inputs'!$D$28)*'1.Inputs'!$D$10)*'1.Inputs'!$D$60+'1.Inputs'!$D$19*'1.Inputs'!$D$59+Q55)</f>
        <v>2139040482.8266511</v>
      </c>
      <c r="AC55" s="36">
        <f ca="1">S55-AC$13-AC$14+MIN(AC$13,MAX(0,((('1.Inputs'!$D$37*12*IF(1=1,'1.Inputs'!$D$38,IF(1=2,'1.Inputs'!$D$39,$E55)))*$F55*(('1.Inputs'!$D$40)+(1-'1.Inputs'!$D$40)*(1+'1.Inputs'!$D$41))*(1+$G55)^(1-1))-(('1.Inputs'!$D$37*12*IF(1=1,'1.Inputs'!$D$38,IF(1=2,'1.Inputs'!$D$39,$E55)))/(1-'1.Inputs'!$D$42)*$D55*(1+$G55)^(1-1))-('1.Inputs'!$D$37*12*IF(1=1,'1.Inputs'!$D$38,IF(1=2,'1.Inputs'!$D$39,$E55)))*'1.Inputs'!$D$43*(1+$G55)^(1-1)-'1.Inputs'!$D$44*(1+$G55)^(1-1)-('1.Inputs'!$D$20/'1.Inputs'!$D$27+'1.Inputs'!$D$23/'1.Inputs'!$D$28))))*'1.Inputs'!$D$53</f>
        <v>-1342120782.5982203</v>
      </c>
      <c r="AD55" s="36">
        <f ca="1">T55-AD$13-AD$14+MIN(AD$13,MAX(0,((('1.Inputs'!$D$37*12*IF(2=1,'1.Inputs'!$D$38,IF(2=2,'1.Inputs'!$D$39,$E55)))*$F55*(('1.Inputs'!$D$40)+(1-'1.Inputs'!$D$40)*(1+'1.Inputs'!$D$41))*(1+$G55)^(2-1))-(('1.Inputs'!$D$37*12*IF(2=1,'1.Inputs'!$D$38,IF(2=2,'1.Inputs'!$D$39,$E55)))/(1-'1.Inputs'!$D$42)*$D55*(1+$G55)^(2-1))-('1.Inputs'!$D$37*12*IF(2=1,'1.Inputs'!$D$38,IF(2=2,'1.Inputs'!$D$39,$E55)))*'1.Inputs'!$D$43*(1+$G55)^(2-1)-'1.Inputs'!$D$44*(1+$G55)^(2-1)-('1.Inputs'!$D$20/'1.Inputs'!$D$27+'1.Inputs'!$D$23/'1.Inputs'!$D$28))))*'1.Inputs'!$D$53</f>
        <v>-740108552.70657861</v>
      </c>
      <c r="AE55" s="36">
        <f ca="1">U55-AE$13-AE$14+MIN(AE$13,MAX(0,((('1.Inputs'!$D$37*12*IF(3=1,'1.Inputs'!$D$38,IF(3=2,'1.Inputs'!$D$39,$E55)))*$F55*(('1.Inputs'!$D$40)+(1-'1.Inputs'!$D$40)*(1+'1.Inputs'!$D$41))*(1+$G55)^(3-1))-(('1.Inputs'!$D$37*12*IF(3=1,'1.Inputs'!$D$38,IF(3=2,'1.Inputs'!$D$39,$E55)))/(1-'1.Inputs'!$D$42)*$D55*(1+$G55)^(3-1))-('1.Inputs'!$D$37*12*IF(3=1,'1.Inputs'!$D$38,IF(3=2,'1.Inputs'!$D$39,$E55)))*'1.Inputs'!$D$43*(1+$G55)^(3-1)-'1.Inputs'!$D$44*(1+$G55)^(3-1)-('1.Inputs'!$D$20/'1.Inputs'!$D$27+'1.Inputs'!$D$23/'1.Inputs'!$D$28))))*'1.Inputs'!$D$53</f>
        <v>-768821756.6843971</v>
      </c>
      <c r="AF55" s="36">
        <f ca="1">V55-AF$13-AF$14+MIN(AF$13,MAX(0,((('1.Inputs'!$D$37*12*IF(4=1,'1.Inputs'!$D$38,IF(4=2,'1.Inputs'!$D$39,$E55)))*$F55*(('1.Inputs'!$D$40)+(1-'1.Inputs'!$D$40)*(1+'1.Inputs'!$D$41))*(1+$G55)^(4-1))-(('1.Inputs'!$D$37*12*IF(4=1,'1.Inputs'!$D$38,IF(4=2,'1.Inputs'!$D$39,$E55)))/(1-'1.Inputs'!$D$42)*$D55*(1+$G55)^(4-1))-('1.Inputs'!$D$37*12*IF(4=1,'1.Inputs'!$D$38,IF(4=2,'1.Inputs'!$D$39,$E55)))*'1.Inputs'!$D$43*(1+$G55)^(4-1)-'1.Inputs'!$D$44*(1+$G55)^(4-1)-('1.Inputs'!$D$20/'1.Inputs'!$D$27+'1.Inputs'!$D$23/'1.Inputs'!$D$28))))*'1.Inputs'!$D$53</f>
        <v>-549176198.67861819</v>
      </c>
      <c r="AG55" s="36">
        <f ca="1">W55-AG$13-AG$14+MIN(AG$13,MAX(0,((('1.Inputs'!$D$37*12*IF(5=1,'1.Inputs'!$D$38,IF(5=2,'1.Inputs'!$D$39,$E55)))*$F55*(('1.Inputs'!$D$40)+(1-'1.Inputs'!$D$40)*(1+'1.Inputs'!$D$41))*(1+$G55)^(5-1))-(('1.Inputs'!$D$37*12*IF(5=1,'1.Inputs'!$D$38,IF(5=2,'1.Inputs'!$D$39,$E55)))/(1-'1.Inputs'!$D$42)*$D55*(1+$G55)^(5-1))-('1.Inputs'!$D$37*12*IF(5=1,'1.Inputs'!$D$38,IF(5=2,'1.Inputs'!$D$39,$E55)))*'1.Inputs'!$D$43*(1+$G55)^(5-1)-'1.Inputs'!$D$44*(1+$G55)^(5-1)-('1.Inputs'!$D$20/'1.Inputs'!$D$27+'1.Inputs'!$D$23/'1.Inputs'!$D$28))))*'1.Inputs'!$D$53</f>
        <v>-525514695.757182</v>
      </c>
      <c r="AH55" s="36">
        <f ca="1">X55-AH$13-AH$14+MIN(AH$13,MAX(0,((('1.Inputs'!$D$37*12*IF(6=1,'1.Inputs'!$D$38,IF(6=2,'1.Inputs'!$D$39,$E55)))*$F55*(('1.Inputs'!$D$40)+(1-'1.Inputs'!$D$40)*(1+'1.Inputs'!$D$41))*(1+$G55)^(6-1))-(('1.Inputs'!$D$37*12*IF(6=1,'1.Inputs'!$D$38,IF(6=2,'1.Inputs'!$D$39,$E55)))/(1-'1.Inputs'!$D$42)*$D55*(1+$G55)^(6-1))-('1.Inputs'!$D$37*12*IF(6=1,'1.Inputs'!$D$38,IF(6=2,'1.Inputs'!$D$39,$E55)))*'1.Inputs'!$D$43*(1+$G55)^(6-1)-'1.Inputs'!$D$44*(1+$G55)^(6-1)-('1.Inputs'!$D$20/'1.Inputs'!$D$27+'1.Inputs'!$D$23/'1.Inputs'!$D$28))))*'1.Inputs'!$D$53</f>
        <v>-502038620.67415869</v>
      </c>
      <c r="AI55" s="36">
        <f ca="1">Y55-AI$13-AI$14+MIN(AI$13,MAX(0,((('1.Inputs'!$D$37*12*IF(7=1,'1.Inputs'!$D$38,IF(7=2,'1.Inputs'!$D$39,$E55)))*$F55*(('1.Inputs'!$D$40)+(1-'1.Inputs'!$D$40)*(1+'1.Inputs'!$D$41))*(1+$G55)^(7-1))-(('1.Inputs'!$D$37*12*IF(7=1,'1.Inputs'!$D$38,IF(7=2,'1.Inputs'!$D$39,$E55)))/(1-'1.Inputs'!$D$42)*$D55*(1+$G55)^(7-1))-('1.Inputs'!$D$37*12*IF(7=1,'1.Inputs'!$D$38,IF(7=2,'1.Inputs'!$D$39,$E55)))*'1.Inputs'!$D$43*(1+$G55)^(7-1)-'1.Inputs'!$D$44*(1+$G55)^(7-1)-('1.Inputs'!$D$20/'1.Inputs'!$D$27+'1.Inputs'!$D$23/'1.Inputs'!$D$28))))*'1.Inputs'!$D$53</f>
        <v>-478753842.42338693</v>
      </c>
      <c r="AJ55" s="36">
        <f ca="1">Z55-AJ$13-AJ$14+MIN(AJ$13,MAX(0,((('1.Inputs'!$D$37*12*IF(8=1,'1.Inputs'!$D$38,IF(8=2,'1.Inputs'!$D$39,$E55)))*$F55*(('1.Inputs'!$D$40)+(1-'1.Inputs'!$D$40)*(1+'1.Inputs'!$D$41))*(1+$G55)^(8-1))-(('1.Inputs'!$D$37*12*IF(8=1,'1.Inputs'!$D$38,IF(8=2,'1.Inputs'!$D$39,$E55)))/(1-'1.Inputs'!$D$42)*$D55*(1+$G55)^(8-1))-('1.Inputs'!$D$37*12*IF(8=1,'1.Inputs'!$D$38,IF(8=2,'1.Inputs'!$D$39,$E55)))*'1.Inputs'!$D$43*(1+$G55)^(8-1)-'1.Inputs'!$D$44*(1+$G55)^(8-1)-('1.Inputs'!$D$20/'1.Inputs'!$D$27+'1.Inputs'!$D$23/'1.Inputs'!$D$28))))*'1.Inputs'!$D$53</f>
        <v>-209666415.75878048</v>
      </c>
      <c r="AK55" s="36">
        <f ca="1">AA55-AK$13-AK$14+MIN(AK$13,MAX(0,((('1.Inputs'!$D$37*12*IF(9=1,'1.Inputs'!$D$38,IF(9=2,'1.Inputs'!$D$39,$E55)))*$F55*(('1.Inputs'!$D$40)+(1-'1.Inputs'!$D$40)*(1+'1.Inputs'!$D$41))*(1+$G55)^(9-1))-(('1.Inputs'!$D$37*12*IF(9=1,'1.Inputs'!$D$38,IF(9=2,'1.Inputs'!$D$39,$E55)))/(1-'1.Inputs'!$D$42)*$D55*(1+$G55)^(9-1))-('1.Inputs'!$D$37*12*IF(9=1,'1.Inputs'!$D$38,IF(9=2,'1.Inputs'!$D$39,$E55)))*'1.Inputs'!$D$43*(1+$G55)^(9-1)-'1.Inputs'!$D$44*(1+$G55)^(9-1)-('1.Inputs'!$D$20/'1.Inputs'!$D$27+'1.Inputs'!$D$23/'1.Inputs'!$D$28))))*'1.Inputs'!$D$53</f>
        <v>-216302587.07382917</v>
      </c>
      <c r="AL55" s="36">
        <f ca="1">AB55-AL$13-AL$14+MIN(AL$13,MAX(0,((('1.Inputs'!$D$37*12*IF(10=1,'1.Inputs'!$D$38,IF(10=2,'1.Inputs'!$D$39,$E55)))*$F55*(('1.Inputs'!$D$40)+(1-'1.Inputs'!$D$40)*(1+'1.Inputs'!$D$41))*(1+$G55)^(10-1))-(('1.Inputs'!$D$37*12*IF(10=1,'1.Inputs'!$D$38,IF(10=2,'1.Inputs'!$D$39,$E55)))/(1-'1.Inputs'!$D$42)*$D55*(1+$G55)^(10-1))-('1.Inputs'!$D$37*12*IF(10=1,'1.Inputs'!$D$38,IF(10=2,'1.Inputs'!$D$39,$E55)))*'1.Inputs'!$D$43*(1+$G55)^(10-1)-'1.Inputs'!$D$44*(1+$G55)^(10-1)-('1.Inputs'!$D$20/'1.Inputs'!$D$27+'1.Inputs'!$D$23/'1.Inputs'!$D$28))))*'1.Inputs'!$D$53+'1.Inputs'!$D$35</f>
        <v>2939040482.8266511</v>
      </c>
      <c r="AM55" s="48">
        <f ca="1">R55+NPV('1.Inputs'!$D$55,S55:AB55)</f>
        <v>-3747152122.523181</v>
      </c>
      <c r="AN55" s="48">
        <f ca="1">-('1.Inputs'!$D$24*(1-'1.Inputs'!$D$31)+'1.Inputs'!$D$35)+NPV('1.Inputs'!$D$54,AC55:AL55)</f>
        <v>-4149083431.313879</v>
      </c>
      <c r="AO55" s="36">
        <f t="shared" ca="1" si="5"/>
        <v>-8.092959231695259</v>
      </c>
      <c r="AP55" s="36">
        <f t="shared" ca="1" si="6"/>
        <v>-0.95330730864938285</v>
      </c>
      <c r="AQ55" s="36">
        <f ca="1">'1.Inputs'!$D$35+MIN(SUM($AC55:AC55),SUM($AC55:AD55),SUM($AC55:AE55),SUM($AC55:AF55),SUM($AC55:AG55),SUM($AC55:AH55),SUM($AC55:AI55),SUM($AC55:AJ55),SUM($AC55:AK55),SUM($AC55:AL55))</f>
        <v>-4532503452.3551521</v>
      </c>
      <c r="AR55" s="36">
        <f ca="1">IF(AP55&lt;'1.Inputs'!$D$57,1,0)</f>
        <v>1</v>
      </c>
      <c r="AS55" s="36">
        <f t="shared" ca="1" si="7"/>
        <v>1</v>
      </c>
      <c r="AV55" s="39" t="s">
        <v>406</v>
      </c>
      <c r="AW55" s="2"/>
      <c r="AX55" s="2"/>
      <c r="AY55" s="2"/>
      <c r="AZ55" s="2"/>
      <c r="BA55" s="2"/>
      <c r="BB55" s="2"/>
      <c r="BC55" s="2"/>
    </row>
    <row r="56" spans="2:55" ht="15" customHeight="1" x14ac:dyDescent="0.25">
      <c r="B56" s="36">
        <v>41</v>
      </c>
      <c r="C56" s="36">
        <f t="shared" ca="1" si="0"/>
        <v>0.15276361067571476</v>
      </c>
      <c r="D56" s="36">
        <f t="shared" ca="1" si="1"/>
        <v>15309.981818630029</v>
      </c>
      <c r="E56" s="47">
        <f t="shared" ca="1" si="2"/>
        <v>0.77100140246712445</v>
      </c>
      <c r="F56" s="36">
        <f t="shared" ca="1" si="3"/>
        <v>28457.163838664299</v>
      </c>
      <c r="G56" s="36">
        <f t="shared" ca="1" si="4"/>
        <v>5.4824288590619358E-2</v>
      </c>
      <c r="H56" s="36">
        <f ca="1">((('1.Inputs'!$D$37*12*IF(1=1,'1.Inputs'!$D$38,IF(1=2,'1.Inputs'!$D$39,$E56)))*$F56*(('1.Inputs'!$D$40)+(1-'1.Inputs'!$D$40)*(1+'1.Inputs'!$D$41))*(1+$G56)^(1-1))*'1.Inputs'!$D$47+(('1.Inputs'!$D$37*12*IF(1=1,'1.Inputs'!$D$38,IF(1=2,'1.Inputs'!$D$39,$E56)))/(1-'1.Inputs'!$D$42)*$D56*(1+$G56)^(1-1))*('1.Inputs'!$D$48-'1.Inputs'!$D$49))/'1.Inputs'!$D$51</f>
        <v>739331166.81225288</v>
      </c>
      <c r="I56" s="36">
        <f ca="1">((('1.Inputs'!$D$37*12*IF(2=1,'1.Inputs'!$D$38,IF(2=2,'1.Inputs'!$D$39,$E56)))*$F56*(('1.Inputs'!$D$40)+(1-'1.Inputs'!$D$40)*(1+'1.Inputs'!$D$41))*(1+$G56)^(2-1))*'1.Inputs'!$D$47+(('1.Inputs'!$D$37*12*IF(2=1,'1.Inputs'!$D$38,IF(2=2,'1.Inputs'!$D$39,$E56)))/(1-'1.Inputs'!$D$42)*$D56*(1+$G56)^(2-1))*('1.Inputs'!$D$48-'1.Inputs'!$D$49))/'1.Inputs'!$D$51</f>
        <v>1091810260.8918502</v>
      </c>
      <c r="J56" s="36">
        <f ca="1">((('1.Inputs'!$D$37*12*IF(3=1,'1.Inputs'!$D$38,IF(3=2,'1.Inputs'!$D$39,$E56)))*$F56*(('1.Inputs'!$D$40)+(1-'1.Inputs'!$D$40)*(1+'1.Inputs'!$D$41))*(1+$G56)^(3-1))*'1.Inputs'!$D$47+(('1.Inputs'!$D$37*12*IF(3=1,'1.Inputs'!$D$38,IF(3=2,'1.Inputs'!$D$39,$E56)))/(1-'1.Inputs'!$D$42)*$D56*(1+$G56)^(3-1))*('1.Inputs'!$D$48-'1.Inputs'!$D$49))/'1.Inputs'!$D$51</f>
        <v>1268482327.2621655</v>
      </c>
      <c r="K56" s="36">
        <f ca="1">((('1.Inputs'!$D$37*12*IF(4=1,'1.Inputs'!$D$38,IF(4=2,'1.Inputs'!$D$39,$E56)))*$F56*(('1.Inputs'!$D$40)+(1-'1.Inputs'!$D$40)*(1+'1.Inputs'!$D$41))*(1+$G56)^(4-1))*'1.Inputs'!$D$47+(('1.Inputs'!$D$37*12*IF(4=1,'1.Inputs'!$D$38,IF(4=2,'1.Inputs'!$D$39,$E56)))/(1-'1.Inputs'!$D$42)*$D56*(1+$G56)^(4-1))*('1.Inputs'!$D$48-'1.Inputs'!$D$49))/'1.Inputs'!$D$51</f>
        <v>1338025968.4440868</v>
      </c>
      <c r="L56" s="36">
        <f ca="1">((('1.Inputs'!$D$37*12*IF(5=1,'1.Inputs'!$D$38,IF(5=2,'1.Inputs'!$D$39,$E56)))*$F56*(('1.Inputs'!$D$40)+(1-'1.Inputs'!$D$40)*(1+'1.Inputs'!$D$41))*(1+$G56)^(5-1))*'1.Inputs'!$D$47+(('1.Inputs'!$D$37*12*IF(5=1,'1.Inputs'!$D$38,IF(5=2,'1.Inputs'!$D$39,$E56)))/(1-'1.Inputs'!$D$42)*$D56*(1+$G56)^(5-1))*('1.Inputs'!$D$48-'1.Inputs'!$D$49))/'1.Inputs'!$D$51</f>
        <v>1411382290.2798085</v>
      </c>
      <c r="M56" s="36">
        <f ca="1">((('1.Inputs'!$D$37*12*IF(6=1,'1.Inputs'!$D$38,IF(6=2,'1.Inputs'!$D$39,$E56)))*$F56*(('1.Inputs'!$D$40)+(1-'1.Inputs'!$D$40)*(1+'1.Inputs'!$D$41))*(1+$G56)^(6-1))*'1.Inputs'!$D$47+(('1.Inputs'!$D$37*12*IF(6=1,'1.Inputs'!$D$38,IF(6=2,'1.Inputs'!$D$39,$E56)))/(1-'1.Inputs'!$D$42)*$D56*(1+$G56)^(6-1))*('1.Inputs'!$D$48-'1.Inputs'!$D$49))/'1.Inputs'!$D$51</f>
        <v>1488760320.2737982</v>
      </c>
      <c r="N56" s="36">
        <f ca="1">((('1.Inputs'!$D$37*12*IF(7=1,'1.Inputs'!$D$38,IF(7=2,'1.Inputs'!$D$39,$E56)))*$F56*(('1.Inputs'!$D$40)+(1-'1.Inputs'!$D$40)*(1+'1.Inputs'!$D$41))*(1+$G56)^(7-1))*'1.Inputs'!$D$47+(('1.Inputs'!$D$37*12*IF(7=1,'1.Inputs'!$D$38,IF(7=2,'1.Inputs'!$D$39,$E56)))/(1-'1.Inputs'!$D$42)*$D56*(1+$G56)^(7-1))*('1.Inputs'!$D$48-'1.Inputs'!$D$49))/'1.Inputs'!$D$51</f>
        <v>1570380545.7147515</v>
      </c>
      <c r="O56" s="36">
        <f ca="1">((('1.Inputs'!$D$37*12*IF(8=1,'1.Inputs'!$D$38,IF(8=2,'1.Inputs'!$D$39,$E56)))*$F56*(('1.Inputs'!$D$40)+(1-'1.Inputs'!$D$40)*(1+'1.Inputs'!$D$41))*(1+$G56)^(8-1))*'1.Inputs'!$D$47+(('1.Inputs'!$D$37*12*IF(8=1,'1.Inputs'!$D$38,IF(8=2,'1.Inputs'!$D$39,$E56)))/(1-'1.Inputs'!$D$42)*$D56*(1+$G56)^(8-1))*('1.Inputs'!$D$48-'1.Inputs'!$D$49))/'1.Inputs'!$D$51</f>
        <v>1656475541.9501112</v>
      </c>
      <c r="P56" s="36">
        <f ca="1">((('1.Inputs'!$D$37*12*IF(9=1,'1.Inputs'!$D$38,IF(9=2,'1.Inputs'!$D$39,$E56)))*$F56*(('1.Inputs'!$D$40)+(1-'1.Inputs'!$D$40)*(1+'1.Inputs'!$D$41))*(1+$G56)^(9-1))*'1.Inputs'!$D$47+(('1.Inputs'!$D$37*12*IF(9=1,'1.Inputs'!$D$38,IF(9=2,'1.Inputs'!$D$39,$E56)))/(1-'1.Inputs'!$D$42)*$D56*(1+$G56)^(9-1))*('1.Inputs'!$D$48-'1.Inputs'!$D$49))/'1.Inputs'!$D$51</f>
        <v>1747290635.1052871</v>
      </c>
      <c r="Q56" s="36">
        <f ca="1">((('1.Inputs'!$D$37*12*IF(10=1,'1.Inputs'!$D$38,IF(10=2,'1.Inputs'!$D$39,$E56)))*$F56*(('1.Inputs'!$D$40)+(1-'1.Inputs'!$D$40)*(1+'1.Inputs'!$D$41))*(1+$G56)^(10-1))*'1.Inputs'!$D$47+(('1.Inputs'!$D$37*12*IF(10=1,'1.Inputs'!$D$38,IF(10=2,'1.Inputs'!$D$39,$E56)))/(1-'1.Inputs'!$D$42)*$D56*(1+$G56)^(10-1))*('1.Inputs'!$D$48-'1.Inputs'!$D$49))/'1.Inputs'!$D$51</f>
        <v>1843084601.1359856</v>
      </c>
      <c r="R56" s="36">
        <f>-'1.Inputs'!$D$24</f>
        <v>-2050000000</v>
      </c>
      <c r="S56" s="36">
        <f ca="1">((('1.Inputs'!$D$37*12*IF(1=1,'1.Inputs'!$D$38,IF(1=2,'1.Inputs'!$D$39,$E56)))*$F56*(('1.Inputs'!$D$40)+(1-'1.Inputs'!$D$40)*(1+'1.Inputs'!$D$41))*(1+$G56)^(1-1))-(('1.Inputs'!$D$37*12*IF(1=1,'1.Inputs'!$D$38,IF(1=2,'1.Inputs'!$D$39,$E56)))/(1-'1.Inputs'!$D$42)*$D56*(1+$G56)^(1-1))-('1.Inputs'!$D$37*12*IF(1=1,'1.Inputs'!$D$38,IF(1=2,'1.Inputs'!$D$39,$E56)))*'1.Inputs'!$D$43*(1+$G56)^(1-1)-'1.Inputs'!$D$44*(1+$G56)^(1-1)-('1.Inputs'!$D$20/'1.Inputs'!$D$27+'1.Inputs'!$D$23/'1.Inputs'!$D$28))-MAX(0,((('1.Inputs'!$D$37*12*IF(1=1,'1.Inputs'!$D$38,IF(1=2,'1.Inputs'!$D$39,$E56)))*$F56*(('1.Inputs'!$D$40)+(1-'1.Inputs'!$D$40)*(1+'1.Inputs'!$D$41))*(1+$G56)^(1-1))-(('1.Inputs'!$D$37*12*IF(1=1,'1.Inputs'!$D$38,IF(1=2,'1.Inputs'!$D$39,$E56)))/(1-'1.Inputs'!$D$42)*$D56*(1+$G56)^(1-1))-('1.Inputs'!$D$37*12*IF(1=1,'1.Inputs'!$D$38,IF(1=2,'1.Inputs'!$D$39,$E56)))*'1.Inputs'!$D$43*(1+$G56)^(1-1)-'1.Inputs'!$D$44*(1+$G56)^(1-1)-('1.Inputs'!$D$20/'1.Inputs'!$D$27+'1.Inputs'!$D$23/'1.Inputs'!$D$28)))*'1.Inputs'!$D$53+('1.Inputs'!$D$20/'1.Inputs'!$D$27+'1.Inputs'!$D$23/'1.Inputs'!$D$28)-H56</f>
        <v>-307683795.89864665</v>
      </c>
      <c r="T56" s="36">
        <f ca="1">((('1.Inputs'!$D$37*12*IF(2=1,'1.Inputs'!$D$38,IF(2=2,'1.Inputs'!$D$39,$E56)))*$F56*(('1.Inputs'!$D$40)+(1-'1.Inputs'!$D$40)*(1+'1.Inputs'!$D$41))*(1+$G56)^(2-1))-(('1.Inputs'!$D$37*12*IF(2=1,'1.Inputs'!$D$38,IF(2=2,'1.Inputs'!$D$39,$E56)))/(1-'1.Inputs'!$D$42)*$D56*(1+$G56)^(2-1))-('1.Inputs'!$D$37*12*IF(2=1,'1.Inputs'!$D$38,IF(2=2,'1.Inputs'!$D$39,$E56)))*'1.Inputs'!$D$43*(1+$G56)^(2-1)-'1.Inputs'!$D$44*(1+$G56)^(2-1)-('1.Inputs'!$D$20/'1.Inputs'!$D$27+'1.Inputs'!$D$23/'1.Inputs'!$D$28))-MAX(0,((('1.Inputs'!$D$37*12*IF(2=1,'1.Inputs'!$D$38,IF(2=2,'1.Inputs'!$D$39,$E56)))*$F56*(('1.Inputs'!$D$40)+(1-'1.Inputs'!$D$40)*(1+'1.Inputs'!$D$41))*(1+$G56)^(2-1))-(('1.Inputs'!$D$37*12*IF(2=1,'1.Inputs'!$D$38,IF(2=2,'1.Inputs'!$D$39,$E56)))/(1-'1.Inputs'!$D$42)*$D56*(1+$G56)^(2-1))-('1.Inputs'!$D$37*12*IF(2=1,'1.Inputs'!$D$38,IF(2=2,'1.Inputs'!$D$39,$E56)))*'1.Inputs'!$D$43*(1+$G56)^(2-1)-'1.Inputs'!$D$44*(1+$G56)^(2-1)-('1.Inputs'!$D$20/'1.Inputs'!$D$27+'1.Inputs'!$D$23/'1.Inputs'!$D$28)))*'1.Inputs'!$D$53+('1.Inputs'!$D$20/'1.Inputs'!$D$27+'1.Inputs'!$D$23/'1.Inputs'!$D$28)-(I56-H56)</f>
        <v>509260146.08467674</v>
      </c>
      <c r="U56" s="36">
        <f ca="1">((('1.Inputs'!$D$37*12*IF(3=1,'1.Inputs'!$D$38,IF(3=2,'1.Inputs'!$D$39,$E56)))*$F56*(('1.Inputs'!$D$40)+(1-'1.Inputs'!$D$40)*(1+'1.Inputs'!$D$41))*(1+$G56)^(3-1))-(('1.Inputs'!$D$37*12*IF(3=1,'1.Inputs'!$D$38,IF(3=2,'1.Inputs'!$D$39,$E56)))/(1-'1.Inputs'!$D$42)*$D56*(1+$G56)^(3-1))-('1.Inputs'!$D$37*12*IF(3=1,'1.Inputs'!$D$38,IF(3=2,'1.Inputs'!$D$39,$E56)))*'1.Inputs'!$D$43*(1+$G56)^(3-1)-'1.Inputs'!$D$44*(1+$G56)^(3-1)-('1.Inputs'!$D$20/'1.Inputs'!$D$27+'1.Inputs'!$D$23/'1.Inputs'!$D$28))-MAX(0,((('1.Inputs'!$D$37*12*IF(3=1,'1.Inputs'!$D$38,IF(3=2,'1.Inputs'!$D$39,$E56)))*$F56*(('1.Inputs'!$D$40)+(1-'1.Inputs'!$D$40)*(1+'1.Inputs'!$D$41))*(1+$G56)^(3-1))-(('1.Inputs'!$D$37*12*IF(3=1,'1.Inputs'!$D$38,IF(3=2,'1.Inputs'!$D$39,$E56)))/(1-'1.Inputs'!$D$42)*$D56*(1+$G56)^(3-1))-('1.Inputs'!$D$37*12*IF(3=1,'1.Inputs'!$D$38,IF(3=2,'1.Inputs'!$D$39,$E56)))*'1.Inputs'!$D$43*(1+$G56)^(3-1)-'1.Inputs'!$D$44*(1+$G56)^(3-1)-('1.Inputs'!$D$20/'1.Inputs'!$D$27+'1.Inputs'!$D$23/'1.Inputs'!$D$28)))*'1.Inputs'!$D$53+('1.Inputs'!$D$20/'1.Inputs'!$D$27+'1.Inputs'!$D$23/'1.Inputs'!$D$28)-(J56-I56)</f>
        <v>882885779.33194482</v>
      </c>
      <c r="V56" s="36">
        <f ca="1">((('1.Inputs'!$D$37*12*IF(4=1,'1.Inputs'!$D$38,IF(4=2,'1.Inputs'!$D$39,$E56)))*$F56*(('1.Inputs'!$D$40)+(1-'1.Inputs'!$D$40)*(1+'1.Inputs'!$D$41))*(1+$G56)^(4-1))-(('1.Inputs'!$D$37*12*IF(4=1,'1.Inputs'!$D$38,IF(4=2,'1.Inputs'!$D$39,$E56)))/(1-'1.Inputs'!$D$42)*$D56*(1+$G56)^(4-1))-('1.Inputs'!$D$37*12*IF(4=1,'1.Inputs'!$D$38,IF(4=2,'1.Inputs'!$D$39,$E56)))*'1.Inputs'!$D$43*(1+$G56)^(4-1)-'1.Inputs'!$D$44*(1+$G56)^(4-1)-('1.Inputs'!$D$20/'1.Inputs'!$D$27+'1.Inputs'!$D$23/'1.Inputs'!$D$28))-MAX(0,((('1.Inputs'!$D$37*12*IF(4=1,'1.Inputs'!$D$38,IF(4=2,'1.Inputs'!$D$39,$E56)))*$F56*(('1.Inputs'!$D$40)+(1-'1.Inputs'!$D$40)*(1+'1.Inputs'!$D$41))*(1+$G56)^(4-1))-(('1.Inputs'!$D$37*12*IF(4=1,'1.Inputs'!$D$38,IF(4=2,'1.Inputs'!$D$39,$E56)))/(1-'1.Inputs'!$D$42)*$D56*(1+$G56)^(4-1))-('1.Inputs'!$D$37*12*IF(4=1,'1.Inputs'!$D$38,IF(4=2,'1.Inputs'!$D$39,$E56)))*'1.Inputs'!$D$43*(1+$G56)^(4-1)-'1.Inputs'!$D$44*(1+$G56)^(4-1)-('1.Inputs'!$D$20/'1.Inputs'!$D$27+'1.Inputs'!$D$23/'1.Inputs'!$D$28)))*'1.Inputs'!$D$53+('1.Inputs'!$D$20/'1.Inputs'!$D$27+'1.Inputs'!$D$23/'1.Inputs'!$D$28)-(K56-J56)</f>
        <v>1045513261.9956675</v>
      </c>
      <c r="W56" s="36">
        <f ca="1">((('1.Inputs'!$D$37*12*IF(5=1,'1.Inputs'!$D$38,IF(5=2,'1.Inputs'!$D$39,$E56)))*$F56*(('1.Inputs'!$D$40)+(1-'1.Inputs'!$D$40)*(1+'1.Inputs'!$D$41))*(1+$G56)^(5-1))-(('1.Inputs'!$D$37*12*IF(5=1,'1.Inputs'!$D$38,IF(5=2,'1.Inputs'!$D$39,$E56)))/(1-'1.Inputs'!$D$42)*$D56*(1+$G56)^(5-1))-('1.Inputs'!$D$37*12*IF(5=1,'1.Inputs'!$D$38,IF(5=2,'1.Inputs'!$D$39,$E56)))*'1.Inputs'!$D$43*(1+$G56)^(5-1)-'1.Inputs'!$D$44*(1+$G56)^(5-1)-('1.Inputs'!$D$20/'1.Inputs'!$D$27+'1.Inputs'!$D$23/'1.Inputs'!$D$28))-MAX(0,((('1.Inputs'!$D$37*12*IF(5=1,'1.Inputs'!$D$38,IF(5=2,'1.Inputs'!$D$39,$E56)))*$F56*(('1.Inputs'!$D$40)+(1-'1.Inputs'!$D$40)*(1+'1.Inputs'!$D$41))*(1+$G56)^(5-1))-(('1.Inputs'!$D$37*12*IF(5=1,'1.Inputs'!$D$38,IF(5=2,'1.Inputs'!$D$39,$E56)))/(1-'1.Inputs'!$D$42)*$D56*(1+$G56)^(5-1))-('1.Inputs'!$D$37*12*IF(5=1,'1.Inputs'!$D$38,IF(5=2,'1.Inputs'!$D$39,$E56)))*'1.Inputs'!$D$43*(1+$G56)^(5-1)-'1.Inputs'!$D$44*(1+$G56)^(5-1)-('1.Inputs'!$D$20/'1.Inputs'!$D$27+'1.Inputs'!$D$23/'1.Inputs'!$D$28)))*'1.Inputs'!$D$53+('1.Inputs'!$D$20/'1.Inputs'!$D$27+'1.Inputs'!$D$23/'1.Inputs'!$D$28)-(L56-K56)</f>
        <v>1100242335.1607311</v>
      </c>
      <c r="X56" s="36">
        <f ca="1">((('1.Inputs'!$D$37*12*IF(6=1,'1.Inputs'!$D$38,IF(6=2,'1.Inputs'!$D$39,$E56)))*$F56*(('1.Inputs'!$D$40)+(1-'1.Inputs'!$D$40)*(1+'1.Inputs'!$D$41))*(1+$G56)^(6-1))-(('1.Inputs'!$D$37*12*IF(6=1,'1.Inputs'!$D$38,IF(6=2,'1.Inputs'!$D$39,$E56)))/(1-'1.Inputs'!$D$42)*$D56*(1+$G56)^(6-1))-('1.Inputs'!$D$37*12*IF(6=1,'1.Inputs'!$D$38,IF(6=2,'1.Inputs'!$D$39,$E56)))*'1.Inputs'!$D$43*(1+$G56)^(6-1)-'1.Inputs'!$D$44*(1+$G56)^(6-1)-('1.Inputs'!$D$20/'1.Inputs'!$D$27+'1.Inputs'!$D$23/'1.Inputs'!$D$28))-MAX(0,((('1.Inputs'!$D$37*12*IF(6=1,'1.Inputs'!$D$38,IF(6=2,'1.Inputs'!$D$39,$E56)))*$F56*(('1.Inputs'!$D$40)+(1-'1.Inputs'!$D$40)*(1+'1.Inputs'!$D$41))*(1+$G56)^(6-1))-(('1.Inputs'!$D$37*12*IF(6=1,'1.Inputs'!$D$38,IF(6=2,'1.Inputs'!$D$39,$E56)))/(1-'1.Inputs'!$D$42)*$D56*(1+$G56)^(6-1))-('1.Inputs'!$D$37*12*IF(6=1,'1.Inputs'!$D$38,IF(6=2,'1.Inputs'!$D$39,$E56)))*'1.Inputs'!$D$43*(1+$G56)^(6-1)-'1.Inputs'!$D$44*(1+$G56)^(6-1)-('1.Inputs'!$D$20/'1.Inputs'!$D$27+'1.Inputs'!$D$23/'1.Inputs'!$D$28)))*'1.Inputs'!$D$53+('1.Inputs'!$D$20/'1.Inputs'!$D$27+'1.Inputs'!$D$23/'1.Inputs'!$D$28)-(M56-L56)</f>
        <v>1157971890.8272932</v>
      </c>
      <c r="Y56" s="36">
        <f ca="1">((('1.Inputs'!$D$37*12*IF(7=1,'1.Inputs'!$D$38,IF(7=2,'1.Inputs'!$D$39,$E56)))*$F56*(('1.Inputs'!$D$40)+(1-'1.Inputs'!$D$40)*(1+'1.Inputs'!$D$41))*(1+$G56)^(7-1))-(('1.Inputs'!$D$37*12*IF(7=1,'1.Inputs'!$D$38,IF(7=2,'1.Inputs'!$D$39,$E56)))/(1-'1.Inputs'!$D$42)*$D56*(1+$G56)^(7-1))-('1.Inputs'!$D$37*12*IF(7=1,'1.Inputs'!$D$38,IF(7=2,'1.Inputs'!$D$39,$E56)))*'1.Inputs'!$D$43*(1+$G56)^(7-1)-'1.Inputs'!$D$44*(1+$G56)^(7-1)-('1.Inputs'!$D$20/'1.Inputs'!$D$27+'1.Inputs'!$D$23/'1.Inputs'!$D$28))-MAX(0,((('1.Inputs'!$D$37*12*IF(7=1,'1.Inputs'!$D$38,IF(7=2,'1.Inputs'!$D$39,$E56)))*$F56*(('1.Inputs'!$D$40)+(1-'1.Inputs'!$D$40)*(1+'1.Inputs'!$D$41))*(1+$G56)^(7-1))-(('1.Inputs'!$D$37*12*IF(7=1,'1.Inputs'!$D$38,IF(7=2,'1.Inputs'!$D$39,$E56)))/(1-'1.Inputs'!$D$42)*$D56*(1+$G56)^(7-1))-('1.Inputs'!$D$37*12*IF(7=1,'1.Inputs'!$D$38,IF(7=2,'1.Inputs'!$D$39,$E56)))*'1.Inputs'!$D$43*(1+$G56)^(7-1)-'1.Inputs'!$D$44*(1+$G56)^(7-1)-('1.Inputs'!$D$20/'1.Inputs'!$D$27+'1.Inputs'!$D$23/'1.Inputs'!$D$28)))*'1.Inputs'!$D$53+('1.Inputs'!$D$20/'1.Inputs'!$D$27+'1.Inputs'!$D$23/'1.Inputs'!$D$28)-(N56-M56)</f>
        <v>1218866428.3139277</v>
      </c>
      <c r="Z56" s="36">
        <f ca="1">((('1.Inputs'!$D$37*12*IF(8=1,'1.Inputs'!$D$38,IF(8=2,'1.Inputs'!$D$39,$E56)))*$F56*(('1.Inputs'!$D$40)+(1-'1.Inputs'!$D$40)*(1+'1.Inputs'!$D$41))*(1+$G56)^(8-1))-(('1.Inputs'!$D$37*12*IF(8=1,'1.Inputs'!$D$38,IF(8=2,'1.Inputs'!$D$39,$E56)))/(1-'1.Inputs'!$D$42)*$D56*(1+$G56)^(8-1))-('1.Inputs'!$D$37*12*IF(8=1,'1.Inputs'!$D$38,IF(8=2,'1.Inputs'!$D$39,$E56)))*'1.Inputs'!$D$43*(1+$G56)^(8-1)-'1.Inputs'!$D$44*(1+$G56)^(8-1)-('1.Inputs'!$D$20/'1.Inputs'!$D$27+'1.Inputs'!$D$23/'1.Inputs'!$D$28))-MAX(0,((('1.Inputs'!$D$37*12*IF(8=1,'1.Inputs'!$D$38,IF(8=2,'1.Inputs'!$D$39,$E56)))*$F56*(('1.Inputs'!$D$40)+(1-'1.Inputs'!$D$40)*(1+'1.Inputs'!$D$41))*(1+$G56)^(8-1))-(('1.Inputs'!$D$37*12*IF(8=1,'1.Inputs'!$D$38,IF(8=2,'1.Inputs'!$D$39,$E56)))/(1-'1.Inputs'!$D$42)*$D56*(1+$G56)^(8-1))-('1.Inputs'!$D$37*12*IF(8=1,'1.Inputs'!$D$38,IF(8=2,'1.Inputs'!$D$39,$E56)))*'1.Inputs'!$D$43*(1+$G56)^(8-1)-'1.Inputs'!$D$44*(1+$G56)^(8-1)-('1.Inputs'!$D$20/'1.Inputs'!$D$27+'1.Inputs'!$D$23/'1.Inputs'!$D$28)))*'1.Inputs'!$D$53+('1.Inputs'!$D$20/'1.Inputs'!$D$27+'1.Inputs'!$D$23/'1.Inputs'!$D$28)-(O56-N56)</f>
        <v>1283099465.4973202</v>
      </c>
      <c r="AA56" s="36">
        <f ca="1">((('1.Inputs'!$D$37*12*IF(9=1,'1.Inputs'!$D$38,IF(9=2,'1.Inputs'!$D$39,$E56)))*$F56*(('1.Inputs'!$D$40)+(1-'1.Inputs'!$D$40)*(1+'1.Inputs'!$D$41))*(1+$G56)^(9-1))-(('1.Inputs'!$D$37*12*IF(9=1,'1.Inputs'!$D$38,IF(9=2,'1.Inputs'!$D$39,$E56)))/(1-'1.Inputs'!$D$42)*$D56*(1+$G56)^(9-1))-('1.Inputs'!$D$37*12*IF(9=1,'1.Inputs'!$D$38,IF(9=2,'1.Inputs'!$D$39,$E56)))*'1.Inputs'!$D$43*(1+$G56)^(9-1)-'1.Inputs'!$D$44*(1+$G56)^(9-1)-('1.Inputs'!$D$20/'1.Inputs'!$D$27+'1.Inputs'!$D$23/'1.Inputs'!$D$28))-MAX(0,((('1.Inputs'!$D$37*12*IF(9=1,'1.Inputs'!$D$38,IF(9=2,'1.Inputs'!$D$39,$E56)))*$F56*(('1.Inputs'!$D$40)+(1-'1.Inputs'!$D$40)*(1+'1.Inputs'!$D$41))*(1+$G56)^(9-1))-(('1.Inputs'!$D$37*12*IF(9=1,'1.Inputs'!$D$38,IF(9=2,'1.Inputs'!$D$39,$E56)))/(1-'1.Inputs'!$D$42)*$D56*(1+$G56)^(9-1))-('1.Inputs'!$D$37*12*IF(9=1,'1.Inputs'!$D$38,IF(9=2,'1.Inputs'!$D$39,$E56)))*'1.Inputs'!$D$43*(1+$G56)^(9-1)-'1.Inputs'!$D$44*(1+$G56)^(9-1)-('1.Inputs'!$D$20/'1.Inputs'!$D$27+'1.Inputs'!$D$23/'1.Inputs'!$D$28)))*'1.Inputs'!$D$53+('1.Inputs'!$D$20/'1.Inputs'!$D$27+'1.Inputs'!$D$23/'1.Inputs'!$D$28)-(P56-O56)</f>
        <v>1350854033.2483075</v>
      </c>
      <c r="AB56" s="36">
        <f ca="1">((('1.Inputs'!$D$37*12*IF(10=1,'1.Inputs'!$D$38,IF(10=2,'1.Inputs'!$D$39,$E56)))*$F56*(('1.Inputs'!$D$40)+(1-'1.Inputs'!$D$40)*(1+'1.Inputs'!$D$41))*(1+$G56)^(10-1))-(('1.Inputs'!$D$37*12*IF(10=1,'1.Inputs'!$D$38,IF(10=2,'1.Inputs'!$D$39,$E56)))/(1-'1.Inputs'!$D$42)*$D56*(1+$G56)^(10-1))-('1.Inputs'!$D$37*12*IF(10=1,'1.Inputs'!$D$38,IF(10=2,'1.Inputs'!$D$39,$E56)))*'1.Inputs'!$D$43*(1+$G56)^(10-1)-'1.Inputs'!$D$44*(1+$G56)^(10-1)-('1.Inputs'!$D$20/'1.Inputs'!$D$27+'1.Inputs'!$D$23/'1.Inputs'!$D$28))-MAX(0,((('1.Inputs'!$D$37*12*IF(10=1,'1.Inputs'!$D$38,IF(10=2,'1.Inputs'!$D$39,$E56)))*$F56*(('1.Inputs'!$D$40)+(1-'1.Inputs'!$D$40)*(1+'1.Inputs'!$D$41))*(1+$G56)^(10-1))-(('1.Inputs'!$D$37*12*IF(10=1,'1.Inputs'!$D$38,IF(10=2,'1.Inputs'!$D$39,$E56)))/(1-'1.Inputs'!$D$42)*$D56*(1+$G56)^(10-1))-('1.Inputs'!$D$37*12*IF(10=1,'1.Inputs'!$D$38,IF(10=2,'1.Inputs'!$D$39,$E56)))*'1.Inputs'!$D$43*(1+$G56)^(10-1)-'1.Inputs'!$D$44*(1+$G56)^(10-1)-('1.Inputs'!$D$20/'1.Inputs'!$D$27+'1.Inputs'!$D$23/'1.Inputs'!$D$28)))*'1.Inputs'!$D$53+('1.Inputs'!$D$20/'1.Inputs'!$D$27+'1.Inputs'!$D$23/'1.Inputs'!$D$28)-(Q56-P56)+(('1.Inputs'!$D$20+'1.Inputs'!$D$23-('1.Inputs'!$D$20/'1.Inputs'!$D$27+'1.Inputs'!$D$23/'1.Inputs'!$D$28)*'1.Inputs'!$D$10)*'1.Inputs'!$D$60+'1.Inputs'!$D$19*'1.Inputs'!$D$59+Q56)</f>
        <v>3965407798.1109943</v>
      </c>
      <c r="AC56" s="36">
        <f ca="1">S56-AC$13-AC$14+MIN(AC$13,MAX(0,((('1.Inputs'!$D$37*12*IF(1=1,'1.Inputs'!$D$38,IF(1=2,'1.Inputs'!$D$39,$E56)))*$F56*(('1.Inputs'!$D$40)+(1-'1.Inputs'!$D$40)*(1+'1.Inputs'!$D$41))*(1+$G56)^(1-1))-(('1.Inputs'!$D$37*12*IF(1=1,'1.Inputs'!$D$38,IF(1=2,'1.Inputs'!$D$39,$E56)))/(1-'1.Inputs'!$D$42)*$D56*(1+$G56)^(1-1))-('1.Inputs'!$D$37*12*IF(1=1,'1.Inputs'!$D$38,IF(1=2,'1.Inputs'!$D$39,$E56)))*'1.Inputs'!$D$43*(1+$G56)^(1-1)-'1.Inputs'!$D$44*(1+$G56)^(1-1)-('1.Inputs'!$D$20/'1.Inputs'!$D$27+'1.Inputs'!$D$23/'1.Inputs'!$D$28))))*'1.Inputs'!$D$53</f>
        <v>-403623795.89864665</v>
      </c>
      <c r="AD56" s="36">
        <f ca="1">T56-AD$13-AD$14+MIN(AD$13,MAX(0,((('1.Inputs'!$D$37*12*IF(2=1,'1.Inputs'!$D$38,IF(2=2,'1.Inputs'!$D$39,$E56)))*$F56*(('1.Inputs'!$D$40)+(1-'1.Inputs'!$D$40)*(1+'1.Inputs'!$D$41))*(1+$G56)^(2-1))-(('1.Inputs'!$D$37*12*IF(2=1,'1.Inputs'!$D$38,IF(2=2,'1.Inputs'!$D$39,$E56)))/(1-'1.Inputs'!$D$42)*$D56*(1+$G56)^(2-1))-('1.Inputs'!$D$37*12*IF(2=1,'1.Inputs'!$D$38,IF(2=2,'1.Inputs'!$D$39,$E56)))*'1.Inputs'!$D$43*(1+$G56)^(2-1)-'1.Inputs'!$D$44*(1+$G56)^(2-1)-('1.Inputs'!$D$20/'1.Inputs'!$D$27+'1.Inputs'!$D$23/'1.Inputs'!$D$28))))*'1.Inputs'!$D$53</f>
        <v>413320146.08467674</v>
      </c>
      <c r="AE56" s="36">
        <f ca="1">U56-AE$13-AE$14+MIN(AE$13,MAX(0,((('1.Inputs'!$D$37*12*IF(3=1,'1.Inputs'!$D$38,IF(3=2,'1.Inputs'!$D$39,$E56)))*$F56*(('1.Inputs'!$D$40)+(1-'1.Inputs'!$D$40)*(1+'1.Inputs'!$D$41))*(1+$G56)^(3-1))-(('1.Inputs'!$D$37*12*IF(3=1,'1.Inputs'!$D$38,IF(3=2,'1.Inputs'!$D$39,$E56)))/(1-'1.Inputs'!$D$42)*$D56*(1+$G56)^(3-1))-('1.Inputs'!$D$37*12*IF(3=1,'1.Inputs'!$D$38,IF(3=2,'1.Inputs'!$D$39,$E56)))*'1.Inputs'!$D$43*(1+$G56)^(3-1)-'1.Inputs'!$D$44*(1+$G56)^(3-1)-('1.Inputs'!$D$20/'1.Inputs'!$D$27+'1.Inputs'!$D$23/'1.Inputs'!$D$28))))*'1.Inputs'!$D$53</f>
        <v>540945779.33194482</v>
      </c>
      <c r="AF56" s="36">
        <f ca="1">V56-AF$13-AF$14+MIN(AF$13,MAX(0,((('1.Inputs'!$D$37*12*IF(4=1,'1.Inputs'!$D$38,IF(4=2,'1.Inputs'!$D$39,$E56)))*$F56*(('1.Inputs'!$D$40)+(1-'1.Inputs'!$D$40)*(1+'1.Inputs'!$D$41))*(1+$G56)^(4-1))-(('1.Inputs'!$D$37*12*IF(4=1,'1.Inputs'!$D$38,IF(4=2,'1.Inputs'!$D$39,$E56)))/(1-'1.Inputs'!$D$42)*$D56*(1+$G56)^(4-1))-('1.Inputs'!$D$37*12*IF(4=1,'1.Inputs'!$D$38,IF(4=2,'1.Inputs'!$D$39,$E56)))*'1.Inputs'!$D$43*(1+$G56)^(4-1)-'1.Inputs'!$D$44*(1+$G56)^(4-1)-('1.Inputs'!$D$20/'1.Inputs'!$D$27+'1.Inputs'!$D$23/'1.Inputs'!$D$28))))*'1.Inputs'!$D$53</f>
        <v>722761261.99566746</v>
      </c>
      <c r="AG56" s="36">
        <f ca="1">W56-AG$13-AG$14+MIN(AG$13,MAX(0,((('1.Inputs'!$D$37*12*IF(5=1,'1.Inputs'!$D$38,IF(5=2,'1.Inputs'!$D$39,$E56)))*$F56*(('1.Inputs'!$D$40)+(1-'1.Inputs'!$D$40)*(1+'1.Inputs'!$D$41))*(1+$G56)^(5-1))-(('1.Inputs'!$D$37*12*IF(5=1,'1.Inputs'!$D$38,IF(5=2,'1.Inputs'!$D$39,$E56)))/(1-'1.Inputs'!$D$42)*$D56*(1+$G56)^(5-1))-('1.Inputs'!$D$37*12*IF(5=1,'1.Inputs'!$D$38,IF(5=2,'1.Inputs'!$D$39,$E56)))*'1.Inputs'!$D$43*(1+$G56)^(5-1)-'1.Inputs'!$D$44*(1+$G56)^(5-1)-('1.Inputs'!$D$20/'1.Inputs'!$D$27+'1.Inputs'!$D$23/'1.Inputs'!$D$28))))*'1.Inputs'!$D$53</f>
        <v>796678335.16073108</v>
      </c>
      <c r="AH56" s="36">
        <f ca="1">X56-AH$13-AH$14+MIN(AH$13,MAX(0,((('1.Inputs'!$D$37*12*IF(6=1,'1.Inputs'!$D$38,IF(6=2,'1.Inputs'!$D$39,$E56)))*$F56*(('1.Inputs'!$D$40)+(1-'1.Inputs'!$D$40)*(1+'1.Inputs'!$D$41))*(1+$G56)^(6-1))-(('1.Inputs'!$D$37*12*IF(6=1,'1.Inputs'!$D$38,IF(6=2,'1.Inputs'!$D$39,$E56)))/(1-'1.Inputs'!$D$42)*$D56*(1+$G56)^(6-1))-('1.Inputs'!$D$37*12*IF(6=1,'1.Inputs'!$D$38,IF(6=2,'1.Inputs'!$D$39,$E56)))*'1.Inputs'!$D$43*(1+$G56)^(6-1)-'1.Inputs'!$D$44*(1+$G56)^(6-1)-('1.Inputs'!$D$20/'1.Inputs'!$D$27+'1.Inputs'!$D$23/'1.Inputs'!$D$28))))*'1.Inputs'!$D$53</f>
        <v>873595890.82729316</v>
      </c>
      <c r="AI56" s="36">
        <f ca="1">Y56-AI$13-AI$14+MIN(AI$13,MAX(0,((('1.Inputs'!$D$37*12*IF(7=1,'1.Inputs'!$D$38,IF(7=2,'1.Inputs'!$D$39,$E56)))*$F56*(('1.Inputs'!$D$40)+(1-'1.Inputs'!$D$40)*(1+'1.Inputs'!$D$41))*(1+$G56)^(7-1))-(('1.Inputs'!$D$37*12*IF(7=1,'1.Inputs'!$D$38,IF(7=2,'1.Inputs'!$D$39,$E56)))/(1-'1.Inputs'!$D$42)*$D56*(1+$G56)^(7-1))-('1.Inputs'!$D$37*12*IF(7=1,'1.Inputs'!$D$38,IF(7=2,'1.Inputs'!$D$39,$E56)))*'1.Inputs'!$D$43*(1+$G56)^(7-1)-'1.Inputs'!$D$44*(1+$G56)^(7-1)-('1.Inputs'!$D$20/'1.Inputs'!$D$27+'1.Inputs'!$D$23/'1.Inputs'!$D$28))))*'1.Inputs'!$D$53</f>
        <v>953678428.31392765</v>
      </c>
      <c r="AJ56" s="36">
        <f ca="1">Z56-AJ$13-AJ$14+MIN(AJ$13,MAX(0,((('1.Inputs'!$D$37*12*IF(8=1,'1.Inputs'!$D$38,IF(8=2,'1.Inputs'!$D$39,$E56)))*$F56*(('1.Inputs'!$D$40)+(1-'1.Inputs'!$D$40)*(1+'1.Inputs'!$D$41))*(1+$G56)^(8-1))-(('1.Inputs'!$D$37*12*IF(8=1,'1.Inputs'!$D$38,IF(8=2,'1.Inputs'!$D$39,$E56)))/(1-'1.Inputs'!$D$42)*$D56*(1+$G56)^(8-1))-('1.Inputs'!$D$37*12*IF(8=1,'1.Inputs'!$D$38,IF(8=2,'1.Inputs'!$D$39,$E56)))*'1.Inputs'!$D$43*(1+$G56)^(8-1)-'1.Inputs'!$D$44*(1+$G56)^(8-1)-('1.Inputs'!$D$20/'1.Inputs'!$D$27+'1.Inputs'!$D$23/'1.Inputs'!$D$28))))*'1.Inputs'!$D$53</f>
        <v>1283099465.4973202</v>
      </c>
      <c r="AK56" s="36">
        <f ca="1">AA56-AK$13-AK$14+MIN(AK$13,MAX(0,((('1.Inputs'!$D$37*12*IF(9=1,'1.Inputs'!$D$38,IF(9=2,'1.Inputs'!$D$39,$E56)))*$F56*(('1.Inputs'!$D$40)+(1-'1.Inputs'!$D$40)*(1+'1.Inputs'!$D$41))*(1+$G56)^(9-1))-(('1.Inputs'!$D$37*12*IF(9=1,'1.Inputs'!$D$38,IF(9=2,'1.Inputs'!$D$39,$E56)))/(1-'1.Inputs'!$D$42)*$D56*(1+$G56)^(9-1))-('1.Inputs'!$D$37*12*IF(9=1,'1.Inputs'!$D$38,IF(9=2,'1.Inputs'!$D$39,$E56)))*'1.Inputs'!$D$43*(1+$G56)^(9-1)-'1.Inputs'!$D$44*(1+$G56)^(9-1)-('1.Inputs'!$D$20/'1.Inputs'!$D$27+'1.Inputs'!$D$23/'1.Inputs'!$D$28))))*'1.Inputs'!$D$53</f>
        <v>1350854033.2483075</v>
      </c>
      <c r="AL56" s="36">
        <f ca="1">AB56-AL$13-AL$14+MIN(AL$13,MAX(0,((('1.Inputs'!$D$37*12*IF(10=1,'1.Inputs'!$D$38,IF(10=2,'1.Inputs'!$D$39,$E56)))*$F56*(('1.Inputs'!$D$40)+(1-'1.Inputs'!$D$40)*(1+'1.Inputs'!$D$41))*(1+$G56)^(10-1))-(('1.Inputs'!$D$37*12*IF(10=1,'1.Inputs'!$D$38,IF(10=2,'1.Inputs'!$D$39,$E56)))/(1-'1.Inputs'!$D$42)*$D56*(1+$G56)^(10-1))-('1.Inputs'!$D$37*12*IF(10=1,'1.Inputs'!$D$38,IF(10=2,'1.Inputs'!$D$39,$E56)))*'1.Inputs'!$D$43*(1+$G56)^(10-1)-'1.Inputs'!$D$44*(1+$G56)^(10-1)-('1.Inputs'!$D$20/'1.Inputs'!$D$27+'1.Inputs'!$D$23/'1.Inputs'!$D$28))))*'1.Inputs'!$D$53+'1.Inputs'!$D$35</f>
        <v>4765407798.1109943</v>
      </c>
      <c r="AM56" s="48">
        <f ca="1">R56+NPV('1.Inputs'!$D$55,S56:AB56)</f>
        <v>3458255096.2591639</v>
      </c>
      <c r="AN56" s="48">
        <f ca="1">-('1.Inputs'!$D$24*(1-'1.Inputs'!$D$31)+'1.Inputs'!$D$35)+NPV('1.Inputs'!$D$54,AC56:AL56)</f>
        <v>1564452763.6109581</v>
      </c>
      <c r="AO56" s="36">
        <f t="shared" ca="1" si="5"/>
        <v>-2.0845785629989613</v>
      </c>
      <c r="AP56" s="36">
        <f t="shared" ca="1" si="6"/>
        <v>2.2431041141563637</v>
      </c>
      <c r="AQ56" s="36">
        <f ca="1">'1.Inputs'!$D$35+MIN(SUM($AC56:AC56),SUM($AC56:AD56),SUM($AC56:AE56),SUM($AC56:AF56),SUM($AC56:AG56),SUM($AC56:AH56),SUM($AC56:AI56),SUM($AC56:AJ56),SUM($AC56:AK56),SUM($AC56:AL56))</f>
        <v>396376204.10135335</v>
      </c>
      <c r="AR56" s="36">
        <f ca="1">IF(AP56&lt;'1.Inputs'!$D$57,1,0)</f>
        <v>0</v>
      </c>
      <c r="AS56" s="36">
        <f t="shared" ca="1" si="7"/>
        <v>0</v>
      </c>
      <c r="AV56" s="30" t="s">
        <v>407</v>
      </c>
      <c r="AY56" s="40" t="str">
        <f ca="1">IF(AND(MIN(E16:E515)&gt;=$E$8,MAX(E16:E515)&lt;=$G$8),"OK","ERROR")</f>
        <v>OK</v>
      </c>
    </row>
    <row r="57" spans="2:55" ht="15" customHeight="1" x14ac:dyDescent="0.25">
      <c r="B57" s="36">
        <v>42</v>
      </c>
      <c r="C57" s="36">
        <f t="shared" ca="1" si="0"/>
        <v>0.16712587683580271</v>
      </c>
      <c r="D57" s="36">
        <f t="shared" ca="1" si="1"/>
        <v>14704.914968243795</v>
      </c>
      <c r="E57" s="47">
        <f t="shared" ca="1" si="2"/>
        <v>0.77426408240584066</v>
      </c>
      <c r="F57" s="36">
        <f t="shared" ca="1" si="3"/>
        <v>32252.750412512229</v>
      </c>
      <c r="G57" s="36">
        <f t="shared" ca="1" si="4"/>
        <v>6.0211581842075909E-2</v>
      </c>
      <c r="H57" s="36">
        <f ca="1">((('1.Inputs'!$D$37*12*IF(1=1,'1.Inputs'!$D$38,IF(1=2,'1.Inputs'!$D$39,$E57)))*$F57*(('1.Inputs'!$D$40)+(1-'1.Inputs'!$D$40)*(1+'1.Inputs'!$D$41))*(1+$G57)^(1-1))*'1.Inputs'!$D$47+(('1.Inputs'!$D$37*12*IF(1=1,'1.Inputs'!$D$38,IF(1=2,'1.Inputs'!$D$39,$E57)))/(1-'1.Inputs'!$D$42)*$D57*(1+$G57)^(1-1))*('1.Inputs'!$D$48-'1.Inputs'!$D$49))/'1.Inputs'!$D$51</f>
        <v>821801550.02405059</v>
      </c>
      <c r="I57" s="36">
        <f ca="1">((('1.Inputs'!$D$37*12*IF(2=1,'1.Inputs'!$D$38,IF(2=2,'1.Inputs'!$D$39,$E57)))*$F57*(('1.Inputs'!$D$40)+(1-'1.Inputs'!$D$40)*(1+'1.Inputs'!$D$41))*(1+$G57)^(2-1))*'1.Inputs'!$D$47+(('1.Inputs'!$D$37*12*IF(2=1,'1.Inputs'!$D$38,IF(2=2,'1.Inputs'!$D$39,$E57)))/(1-'1.Inputs'!$D$42)*$D57*(1+$G57)^(2-1))*('1.Inputs'!$D$48-'1.Inputs'!$D$49))/'1.Inputs'!$D$51</f>
        <v>1219796929.8357761</v>
      </c>
      <c r="J57" s="36">
        <f ca="1">((('1.Inputs'!$D$37*12*IF(3=1,'1.Inputs'!$D$38,IF(3=2,'1.Inputs'!$D$39,$E57)))*$F57*(('1.Inputs'!$D$40)+(1-'1.Inputs'!$D$40)*(1+'1.Inputs'!$D$41))*(1+$G57)^(3-1))*'1.Inputs'!$D$47+(('1.Inputs'!$D$37*12*IF(3=1,'1.Inputs'!$D$38,IF(3=2,'1.Inputs'!$D$39,$E57)))/(1-'1.Inputs'!$D$42)*$D57*(1+$G57)^(3-1))*('1.Inputs'!$D$48-'1.Inputs'!$D$49))/'1.Inputs'!$D$51</f>
        <v>1430444964.3417022</v>
      </c>
      <c r="K57" s="36">
        <f ca="1">((('1.Inputs'!$D$37*12*IF(4=1,'1.Inputs'!$D$38,IF(4=2,'1.Inputs'!$D$39,$E57)))*$F57*(('1.Inputs'!$D$40)+(1-'1.Inputs'!$D$40)*(1+'1.Inputs'!$D$41))*(1+$G57)^(4-1))*'1.Inputs'!$D$47+(('1.Inputs'!$D$37*12*IF(4=1,'1.Inputs'!$D$38,IF(4=2,'1.Inputs'!$D$39,$E57)))/(1-'1.Inputs'!$D$42)*$D57*(1+$G57)^(4-1))*('1.Inputs'!$D$48-'1.Inputs'!$D$49))/'1.Inputs'!$D$51</f>
        <v>1516574318.3827481</v>
      </c>
      <c r="L57" s="36">
        <f ca="1">((('1.Inputs'!$D$37*12*IF(5=1,'1.Inputs'!$D$38,IF(5=2,'1.Inputs'!$D$39,$E57)))*$F57*(('1.Inputs'!$D$40)+(1-'1.Inputs'!$D$40)*(1+'1.Inputs'!$D$41))*(1+$G57)^(5-1))*'1.Inputs'!$D$47+(('1.Inputs'!$D$37*12*IF(5=1,'1.Inputs'!$D$38,IF(5=2,'1.Inputs'!$D$39,$E57)))/(1-'1.Inputs'!$D$42)*$D57*(1+$G57)^(5-1))*('1.Inputs'!$D$48-'1.Inputs'!$D$49))/'1.Inputs'!$D$51</f>
        <v>1607889657.0736413</v>
      </c>
      <c r="M57" s="36">
        <f ca="1">((('1.Inputs'!$D$37*12*IF(6=1,'1.Inputs'!$D$38,IF(6=2,'1.Inputs'!$D$39,$E57)))*$F57*(('1.Inputs'!$D$40)+(1-'1.Inputs'!$D$40)*(1+'1.Inputs'!$D$41))*(1+$G57)^(6-1))*'1.Inputs'!$D$47+(('1.Inputs'!$D$37*12*IF(6=1,'1.Inputs'!$D$38,IF(6=2,'1.Inputs'!$D$39,$E57)))/(1-'1.Inputs'!$D$42)*$D57*(1+$G57)^(6-1))*('1.Inputs'!$D$48-'1.Inputs'!$D$49))/'1.Inputs'!$D$51</f>
        <v>1704703236.7535577</v>
      </c>
      <c r="N57" s="36">
        <f ca="1">((('1.Inputs'!$D$37*12*IF(7=1,'1.Inputs'!$D$38,IF(7=2,'1.Inputs'!$D$39,$E57)))*$F57*(('1.Inputs'!$D$40)+(1-'1.Inputs'!$D$40)*(1+'1.Inputs'!$D$41))*(1+$G57)^(7-1))*'1.Inputs'!$D$47+(('1.Inputs'!$D$37*12*IF(7=1,'1.Inputs'!$D$38,IF(7=2,'1.Inputs'!$D$39,$E57)))/(1-'1.Inputs'!$D$42)*$D57*(1+$G57)^(7-1))*('1.Inputs'!$D$48-'1.Inputs'!$D$49))/'1.Inputs'!$D$51</f>
        <v>1807346115.2097964</v>
      </c>
      <c r="O57" s="36">
        <f ca="1">((('1.Inputs'!$D$37*12*IF(8=1,'1.Inputs'!$D$38,IF(8=2,'1.Inputs'!$D$39,$E57)))*$F57*(('1.Inputs'!$D$40)+(1-'1.Inputs'!$D$40)*(1+'1.Inputs'!$D$41))*(1+$G57)^(8-1))*'1.Inputs'!$D$47+(('1.Inputs'!$D$37*12*IF(8=1,'1.Inputs'!$D$38,IF(8=2,'1.Inputs'!$D$39,$E57)))/(1-'1.Inputs'!$D$42)*$D57*(1+$G57)^(8-1))*('1.Inputs'!$D$48-'1.Inputs'!$D$49))/'1.Inputs'!$D$51</f>
        <v>1916169283.7427089</v>
      </c>
      <c r="P57" s="36">
        <f ca="1">((('1.Inputs'!$D$37*12*IF(9=1,'1.Inputs'!$D$38,IF(9=2,'1.Inputs'!$D$39,$E57)))*$F57*(('1.Inputs'!$D$40)+(1-'1.Inputs'!$D$40)*(1+'1.Inputs'!$D$41))*(1+$G57)^(9-1))*'1.Inputs'!$D$47+(('1.Inputs'!$D$37*12*IF(9=1,'1.Inputs'!$D$38,IF(9=2,'1.Inputs'!$D$39,$E57)))/(1-'1.Inputs'!$D$42)*$D57*(1+$G57)^(9-1))*('1.Inputs'!$D$48-'1.Inputs'!$D$49))/'1.Inputs'!$D$51</f>
        <v>2031544867.3940549</v>
      </c>
      <c r="Q57" s="36">
        <f ca="1">((('1.Inputs'!$D$37*12*IF(10=1,'1.Inputs'!$D$38,IF(10=2,'1.Inputs'!$D$39,$E57)))*$F57*(('1.Inputs'!$D$40)+(1-'1.Inputs'!$D$40)*(1+'1.Inputs'!$D$41))*(1+$G57)^(10-1))*'1.Inputs'!$D$47+(('1.Inputs'!$D$37*12*IF(10=1,'1.Inputs'!$D$38,IF(10=2,'1.Inputs'!$D$39,$E57)))/(1-'1.Inputs'!$D$42)*$D57*(1+$G57)^(10-1))*('1.Inputs'!$D$48-'1.Inputs'!$D$49))/'1.Inputs'!$D$51</f>
        <v>2153867397.4430013</v>
      </c>
      <c r="R57" s="36">
        <f>-'1.Inputs'!$D$24</f>
        <v>-2050000000</v>
      </c>
      <c r="S57" s="36">
        <f ca="1">((('1.Inputs'!$D$37*12*IF(1=1,'1.Inputs'!$D$38,IF(1=2,'1.Inputs'!$D$39,$E57)))*$F57*(('1.Inputs'!$D$40)+(1-'1.Inputs'!$D$40)*(1+'1.Inputs'!$D$41))*(1+$G57)^(1-1))-(('1.Inputs'!$D$37*12*IF(1=1,'1.Inputs'!$D$38,IF(1=2,'1.Inputs'!$D$39,$E57)))/(1-'1.Inputs'!$D$42)*$D57*(1+$G57)^(1-1))-('1.Inputs'!$D$37*12*IF(1=1,'1.Inputs'!$D$38,IF(1=2,'1.Inputs'!$D$39,$E57)))*'1.Inputs'!$D$43*(1+$G57)^(1-1)-'1.Inputs'!$D$44*(1+$G57)^(1-1)-('1.Inputs'!$D$20/'1.Inputs'!$D$27+'1.Inputs'!$D$23/'1.Inputs'!$D$28))-MAX(0,((('1.Inputs'!$D$37*12*IF(1=1,'1.Inputs'!$D$38,IF(1=2,'1.Inputs'!$D$39,$E57)))*$F57*(('1.Inputs'!$D$40)+(1-'1.Inputs'!$D$40)*(1+'1.Inputs'!$D$41))*(1+$G57)^(1-1))-(('1.Inputs'!$D$37*12*IF(1=1,'1.Inputs'!$D$38,IF(1=2,'1.Inputs'!$D$39,$E57)))/(1-'1.Inputs'!$D$42)*$D57*(1+$G57)^(1-1))-('1.Inputs'!$D$37*12*IF(1=1,'1.Inputs'!$D$38,IF(1=2,'1.Inputs'!$D$39,$E57)))*'1.Inputs'!$D$43*(1+$G57)^(1-1)-'1.Inputs'!$D$44*(1+$G57)^(1-1)-('1.Inputs'!$D$20/'1.Inputs'!$D$27+'1.Inputs'!$D$23/'1.Inputs'!$D$28)))*'1.Inputs'!$D$53+('1.Inputs'!$D$20/'1.Inputs'!$D$27+'1.Inputs'!$D$23/'1.Inputs'!$D$28)-H57</f>
        <v>3424239.6992958784</v>
      </c>
      <c r="T57" s="36">
        <f ca="1">((('1.Inputs'!$D$37*12*IF(2=1,'1.Inputs'!$D$38,IF(2=2,'1.Inputs'!$D$39,$E57)))*$F57*(('1.Inputs'!$D$40)+(1-'1.Inputs'!$D$40)*(1+'1.Inputs'!$D$41))*(1+$G57)^(2-1))-(('1.Inputs'!$D$37*12*IF(2=1,'1.Inputs'!$D$38,IF(2=2,'1.Inputs'!$D$39,$E57)))/(1-'1.Inputs'!$D$42)*$D57*(1+$G57)^(2-1))-('1.Inputs'!$D$37*12*IF(2=1,'1.Inputs'!$D$38,IF(2=2,'1.Inputs'!$D$39,$E57)))*'1.Inputs'!$D$43*(1+$G57)^(2-1)-'1.Inputs'!$D$44*(1+$G57)^(2-1)-('1.Inputs'!$D$20/'1.Inputs'!$D$27+'1.Inputs'!$D$23/'1.Inputs'!$D$28))-MAX(0,((('1.Inputs'!$D$37*12*IF(2=1,'1.Inputs'!$D$38,IF(2=2,'1.Inputs'!$D$39,$E57)))*$F57*(('1.Inputs'!$D$40)+(1-'1.Inputs'!$D$40)*(1+'1.Inputs'!$D$41))*(1+$G57)^(2-1))-(('1.Inputs'!$D$37*12*IF(2=1,'1.Inputs'!$D$38,IF(2=2,'1.Inputs'!$D$39,$E57)))/(1-'1.Inputs'!$D$42)*$D57*(1+$G57)^(2-1))-('1.Inputs'!$D$37*12*IF(2=1,'1.Inputs'!$D$38,IF(2=2,'1.Inputs'!$D$39,$E57)))*'1.Inputs'!$D$43*(1+$G57)^(2-1)-'1.Inputs'!$D$44*(1+$G57)^(2-1)-('1.Inputs'!$D$20/'1.Inputs'!$D$27+'1.Inputs'!$D$23/'1.Inputs'!$D$28)))*'1.Inputs'!$D$53+('1.Inputs'!$D$20/'1.Inputs'!$D$27+'1.Inputs'!$D$23/'1.Inputs'!$D$28)-(I57-H57)</f>
        <v>1052090650.0597187</v>
      </c>
      <c r="U57" s="36">
        <f ca="1">((('1.Inputs'!$D$37*12*IF(3=1,'1.Inputs'!$D$38,IF(3=2,'1.Inputs'!$D$39,$E57)))*$F57*(('1.Inputs'!$D$40)+(1-'1.Inputs'!$D$40)*(1+'1.Inputs'!$D$41))*(1+$G57)^(3-1))-(('1.Inputs'!$D$37*12*IF(3=1,'1.Inputs'!$D$38,IF(3=2,'1.Inputs'!$D$39,$E57)))/(1-'1.Inputs'!$D$42)*$D57*(1+$G57)^(3-1))-('1.Inputs'!$D$37*12*IF(3=1,'1.Inputs'!$D$38,IF(3=2,'1.Inputs'!$D$39,$E57)))*'1.Inputs'!$D$43*(1+$G57)^(3-1)-'1.Inputs'!$D$44*(1+$G57)^(3-1)-('1.Inputs'!$D$20/'1.Inputs'!$D$27+'1.Inputs'!$D$23/'1.Inputs'!$D$28))-MAX(0,((('1.Inputs'!$D$37*12*IF(3=1,'1.Inputs'!$D$38,IF(3=2,'1.Inputs'!$D$39,$E57)))*$F57*(('1.Inputs'!$D$40)+(1-'1.Inputs'!$D$40)*(1+'1.Inputs'!$D$41))*(1+$G57)^(3-1))-(('1.Inputs'!$D$37*12*IF(3=1,'1.Inputs'!$D$38,IF(3=2,'1.Inputs'!$D$39,$E57)))/(1-'1.Inputs'!$D$42)*$D57*(1+$G57)^(3-1))-('1.Inputs'!$D$37*12*IF(3=1,'1.Inputs'!$D$38,IF(3=2,'1.Inputs'!$D$39,$E57)))*'1.Inputs'!$D$43*(1+$G57)^(3-1)-'1.Inputs'!$D$44*(1+$G57)^(3-1)-('1.Inputs'!$D$20/'1.Inputs'!$D$27+'1.Inputs'!$D$23/'1.Inputs'!$D$28)))*'1.Inputs'!$D$53+('1.Inputs'!$D$20/'1.Inputs'!$D$27+'1.Inputs'!$D$23/'1.Inputs'!$D$28)-(J57-I57)</f>
        <v>1551457699.0664868</v>
      </c>
      <c r="V57" s="36">
        <f ca="1">((('1.Inputs'!$D$37*12*IF(4=1,'1.Inputs'!$D$38,IF(4=2,'1.Inputs'!$D$39,$E57)))*$F57*(('1.Inputs'!$D$40)+(1-'1.Inputs'!$D$40)*(1+'1.Inputs'!$D$41))*(1+$G57)^(4-1))-(('1.Inputs'!$D$37*12*IF(4=1,'1.Inputs'!$D$38,IF(4=2,'1.Inputs'!$D$39,$E57)))/(1-'1.Inputs'!$D$42)*$D57*(1+$G57)^(4-1))-('1.Inputs'!$D$37*12*IF(4=1,'1.Inputs'!$D$38,IF(4=2,'1.Inputs'!$D$39,$E57)))*'1.Inputs'!$D$43*(1+$G57)^(4-1)-'1.Inputs'!$D$44*(1+$G57)^(4-1)-('1.Inputs'!$D$20/'1.Inputs'!$D$27+'1.Inputs'!$D$23/'1.Inputs'!$D$28))-MAX(0,((('1.Inputs'!$D$37*12*IF(4=1,'1.Inputs'!$D$38,IF(4=2,'1.Inputs'!$D$39,$E57)))*$F57*(('1.Inputs'!$D$40)+(1-'1.Inputs'!$D$40)*(1+'1.Inputs'!$D$41))*(1+$G57)^(4-1))-(('1.Inputs'!$D$37*12*IF(4=1,'1.Inputs'!$D$38,IF(4=2,'1.Inputs'!$D$39,$E57)))/(1-'1.Inputs'!$D$42)*$D57*(1+$G57)^(4-1))-('1.Inputs'!$D$37*12*IF(4=1,'1.Inputs'!$D$38,IF(4=2,'1.Inputs'!$D$39,$E57)))*'1.Inputs'!$D$43*(1+$G57)^(4-1)-'1.Inputs'!$D$44*(1+$G57)^(4-1)-('1.Inputs'!$D$20/'1.Inputs'!$D$27+'1.Inputs'!$D$23/'1.Inputs'!$D$28)))*'1.Inputs'!$D$53+('1.Inputs'!$D$20/'1.Inputs'!$D$27+'1.Inputs'!$D$23/'1.Inputs'!$D$28)-(K57-J57)</f>
        <v>1779230555.8807151</v>
      </c>
      <c r="W57" s="36">
        <f ca="1">((('1.Inputs'!$D$37*12*IF(5=1,'1.Inputs'!$D$38,IF(5=2,'1.Inputs'!$D$39,$E57)))*$F57*(('1.Inputs'!$D$40)+(1-'1.Inputs'!$D$40)*(1+'1.Inputs'!$D$41))*(1+$G57)^(5-1))-(('1.Inputs'!$D$37*12*IF(5=1,'1.Inputs'!$D$38,IF(5=2,'1.Inputs'!$D$39,$E57)))/(1-'1.Inputs'!$D$42)*$D57*(1+$G57)^(5-1))-('1.Inputs'!$D$37*12*IF(5=1,'1.Inputs'!$D$38,IF(5=2,'1.Inputs'!$D$39,$E57)))*'1.Inputs'!$D$43*(1+$G57)^(5-1)-'1.Inputs'!$D$44*(1+$G57)^(5-1)-('1.Inputs'!$D$20/'1.Inputs'!$D$27+'1.Inputs'!$D$23/'1.Inputs'!$D$28))-MAX(0,((('1.Inputs'!$D$37*12*IF(5=1,'1.Inputs'!$D$38,IF(5=2,'1.Inputs'!$D$39,$E57)))*$F57*(('1.Inputs'!$D$40)+(1-'1.Inputs'!$D$40)*(1+'1.Inputs'!$D$41))*(1+$G57)^(5-1))-(('1.Inputs'!$D$37*12*IF(5=1,'1.Inputs'!$D$38,IF(5=2,'1.Inputs'!$D$39,$E57)))/(1-'1.Inputs'!$D$42)*$D57*(1+$G57)^(5-1))-('1.Inputs'!$D$37*12*IF(5=1,'1.Inputs'!$D$38,IF(5=2,'1.Inputs'!$D$39,$E57)))*'1.Inputs'!$D$43*(1+$G57)^(5-1)-'1.Inputs'!$D$44*(1+$G57)^(5-1)-('1.Inputs'!$D$20/'1.Inputs'!$D$27+'1.Inputs'!$D$23/'1.Inputs'!$D$28)))*'1.Inputs'!$D$53+('1.Inputs'!$D$20/'1.Inputs'!$D$27+'1.Inputs'!$D$23/'1.Inputs'!$D$28)-(L57-K57)</f>
        <v>1883515844.8700118</v>
      </c>
      <c r="X57" s="36">
        <f ca="1">((('1.Inputs'!$D$37*12*IF(6=1,'1.Inputs'!$D$38,IF(6=2,'1.Inputs'!$D$39,$E57)))*$F57*(('1.Inputs'!$D$40)+(1-'1.Inputs'!$D$40)*(1+'1.Inputs'!$D$41))*(1+$G57)^(6-1))-(('1.Inputs'!$D$37*12*IF(6=1,'1.Inputs'!$D$38,IF(6=2,'1.Inputs'!$D$39,$E57)))/(1-'1.Inputs'!$D$42)*$D57*(1+$G57)^(6-1))-('1.Inputs'!$D$37*12*IF(6=1,'1.Inputs'!$D$38,IF(6=2,'1.Inputs'!$D$39,$E57)))*'1.Inputs'!$D$43*(1+$G57)^(6-1)-'1.Inputs'!$D$44*(1+$G57)^(6-1)-('1.Inputs'!$D$20/'1.Inputs'!$D$27+'1.Inputs'!$D$23/'1.Inputs'!$D$28))-MAX(0,((('1.Inputs'!$D$37*12*IF(6=1,'1.Inputs'!$D$38,IF(6=2,'1.Inputs'!$D$39,$E57)))*$F57*(('1.Inputs'!$D$40)+(1-'1.Inputs'!$D$40)*(1+'1.Inputs'!$D$41))*(1+$G57)^(6-1))-(('1.Inputs'!$D$37*12*IF(6=1,'1.Inputs'!$D$38,IF(6=2,'1.Inputs'!$D$39,$E57)))/(1-'1.Inputs'!$D$42)*$D57*(1+$G57)^(6-1))-('1.Inputs'!$D$37*12*IF(6=1,'1.Inputs'!$D$38,IF(6=2,'1.Inputs'!$D$39,$E57)))*'1.Inputs'!$D$43*(1+$G57)^(6-1)-'1.Inputs'!$D$44*(1+$G57)^(6-1)-('1.Inputs'!$D$20/'1.Inputs'!$D$27+'1.Inputs'!$D$23/'1.Inputs'!$D$28)))*'1.Inputs'!$D$53+('1.Inputs'!$D$20/'1.Inputs'!$D$27+'1.Inputs'!$D$23/'1.Inputs'!$D$28)-(M57-L57)</f>
        <v>1994080316.0722108</v>
      </c>
      <c r="Y57" s="36">
        <f ca="1">((('1.Inputs'!$D$37*12*IF(7=1,'1.Inputs'!$D$38,IF(7=2,'1.Inputs'!$D$39,$E57)))*$F57*(('1.Inputs'!$D$40)+(1-'1.Inputs'!$D$40)*(1+'1.Inputs'!$D$41))*(1+$G57)^(7-1))-(('1.Inputs'!$D$37*12*IF(7=1,'1.Inputs'!$D$38,IF(7=2,'1.Inputs'!$D$39,$E57)))/(1-'1.Inputs'!$D$42)*$D57*(1+$G57)^(7-1))-('1.Inputs'!$D$37*12*IF(7=1,'1.Inputs'!$D$38,IF(7=2,'1.Inputs'!$D$39,$E57)))*'1.Inputs'!$D$43*(1+$G57)^(7-1)-'1.Inputs'!$D$44*(1+$G57)^(7-1)-('1.Inputs'!$D$20/'1.Inputs'!$D$27+'1.Inputs'!$D$23/'1.Inputs'!$D$28))-MAX(0,((('1.Inputs'!$D$37*12*IF(7=1,'1.Inputs'!$D$38,IF(7=2,'1.Inputs'!$D$39,$E57)))*$F57*(('1.Inputs'!$D$40)+(1-'1.Inputs'!$D$40)*(1+'1.Inputs'!$D$41))*(1+$G57)^(7-1))-(('1.Inputs'!$D$37*12*IF(7=1,'1.Inputs'!$D$38,IF(7=2,'1.Inputs'!$D$39,$E57)))/(1-'1.Inputs'!$D$42)*$D57*(1+$G57)^(7-1))-('1.Inputs'!$D$37*12*IF(7=1,'1.Inputs'!$D$38,IF(7=2,'1.Inputs'!$D$39,$E57)))*'1.Inputs'!$D$43*(1+$G57)^(7-1)-'1.Inputs'!$D$44*(1+$G57)^(7-1)-('1.Inputs'!$D$20/'1.Inputs'!$D$27+'1.Inputs'!$D$23/'1.Inputs'!$D$28)))*'1.Inputs'!$D$53+('1.Inputs'!$D$20/'1.Inputs'!$D$27+'1.Inputs'!$D$23/'1.Inputs'!$D$28)-(N57-M57)</f>
        <v>2111302048.9810262</v>
      </c>
      <c r="Z57" s="36">
        <f ca="1">((('1.Inputs'!$D$37*12*IF(8=1,'1.Inputs'!$D$38,IF(8=2,'1.Inputs'!$D$39,$E57)))*$F57*(('1.Inputs'!$D$40)+(1-'1.Inputs'!$D$40)*(1+'1.Inputs'!$D$41))*(1+$G57)^(8-1))-(('1.Inputs'!$D$37*12*IF(8=1,'1.Inputs'!$D$38,IF(8=2,'1.Inputs'!$D$39,$E57)))/(1-'1.Inputs'!$D$42)*$D57*(1+$G57)^(8-1))-('1.Inputs'!$D$37*12*IF(8=1,'1.Inputs'!$D$38,IF(8=2,'1.Inputs'!$D$39,$E57)))*'1.Inputs'!$D$43*(1+$G57)^(8-1)-'1.Inputs'!$D$44*(1+$G57)^(8-1)-('1.Inputs'!$D$20/'1.Inputs'!$D$27+'1.Inputs'!$D$23/'1.Inputs'!$D$28))-MAX(0,((('1.Inputs'!$D$37*12*IF(8=1,'1.Inputs'!$D$38,IF(8=2,'1.Inputs'!$D$39,$E57)))*$F57*(('1.Inputs'!$D$40)+(1-'1.Inputs'!$D$40)*(1+'1.Inputs'!$D$41))*(1+$G57)^(8-1))-(('1.Inputs'!$D$37*12*IF(8=1,'1.Inputs'!$D$38,IF(8=2,'1.Inputs'!$D$39,$E57)))/(1-'1.Inputs'!$D$42)*$D57*(1+$G57)^(8-1))-('1.Inputs'!$D$37*12*IF(8=1,'1.Inputs'!$D$38,IF(8=2,'1.Inputs'!$D$39,$E57)))*'1.Inputs'!$D$43*(1+$G57)^(8-1)-'1.Inputs'!$D$44*(1+$G57)^(8-1)-('1.Inputs'!$D$20/'1.Inputs'!$D$27+'1.Inputs'!$D$23/'1.Inputs'!$D$28)))*'1.Inputs'!$D$53+('1.Inputs'!$D$20/'1.Inputs'!$D$27+'1.Inputs'!$D$23/'1.Inputs'!$D$28)-(O57-N57)</f>
        <v>2235581887.8545523</v>
      </c>
      <c r="AA57" s="36">
        <f ca="1">((('1.Inputs'!$D$37*12*IF(9=1,'1.Inputs'!$D$38,IF(9=2,'1.Inputs'!$D$39,$E57)))*$F57*(('1.Inputs'!$D$40)+(1-'1.Inputs'!$D$40)*(1+'1.Inputs'!$D$41))*(1+$G57)^(9-1))-(('1.Inputs'!$D$37*12*IF(9=1,'1.Inputs'!$D$38,IF(9=2,'1.Inputs'!$D$39,$E57)))/(1-'1.Inputs'!$D$42)*$D57*(1+$G57)^(9-1))-('1.Inputs'!$D$37*12*IF(9=1,'1.Inputs'!$D$38,IF(9=2,'1.Inputs'!$D$39,$E57)))*'1.Inputs'!$D$43*(1+$G57)^(9-1)-'1.Inputs'!$D$44*(1+$G57)^(9-1)-('1.Inputs'!$D$20/'1.Inputs'!$D$27+'1.Inputs'!$D$23/'1.Inputs'!$D$28))-MAX(0,((('1.Inputs'!$D$37*12*IF(9=1,'1.Inputs'!$D$38,IF(9=2,'1.Inputs'!$D$39,$E57)))*$F57*(('1.Inputs'!$D$40)+(1-'1.Inputs'!$D$40)*(1+'1.Inputs'!$D$41))*(1+$G57)^(9-1))-(('1.Inputs'!$D$37*12*IF(9=1,'1.Inputs'!$D$38,IF(9=2,'1.Inputs'!$D$39,$E57)))/(1-'1.Inputs'!$D$42)*$D57*(1+$G57)^(9-1))-('1.Inputs'!$D$37*12*IF(9=1,'1.Inputs'!$D$38,IF(9=2,'1.Inputs'!$D$39,$E57)))*'1.Inputs'!$D$43*(1+$G57)^(9-1)-'1.Inputs'!$D$44*(1+$G57)^(9-1)-('1.Inputs'!$D$20/'1.Inputs'!$D$27+'1.Inputs'!$D$23/'1.Inputs'!$D$28)))*'1.Inputs'!$D$53+('1.Inputs'!$D$20/'1.Inputs'!$D$27+'1.Inputs'!$D$23/'1.Inputs'!$D$28)-(P57-O57)</f>
        <v>2367344812.4177313</v>
      </c>
      <c r="AB57" s="36">
        <f ca="1">((('1.Inputs'!$D$37*12*IF(10=1,'1.Inputs'!$D$38,IF(10=2,'1.Inputs'!$D$39,$E57)))*$F57*(('1.Inputs'!$D$40)+(1-'1.Inputs'!$D$40)*(1+'1.Inputs'!$D$41))*(1+$G57)^(10-1))-(('1.Inputs'!$D$37*12*IF(10=1,'1.Inputs'!$D$38,IF(10=2,'1.Inputs'!$D$39,$E57)))/(1-'1.Inputs'!$D$42)*$D57*(1+$G57)^(10-1))-('1.Inputs'!$D$37*12*IF(10=1,'1.Inputs'!$D$38,IF(10=2,'1.Inputs'!$D$39,$E57)))*'1.Inputs'!$D$43*(1+$G57)^(10-1)-'1.Inputs'!$D$44*(1+$G57)^(10-1)-('1.Inputs'!$D$20/'1.Inputs'!$D$27+'1.Inputs'!$D$23/'1.Inputs'!$D$28))-MAX(0,((('1.Inputs'!$D$37*12*IF(10=1,'1.Inputs'!$D$38,IF(10=2,'1.Inputs'!$D$39,$E57)))*$F57*(('1.Inputs'!$D$40)+(1-'1.Inputs'!$D$40)*(1+'1.Inputs'!$D$41))*(1+$G57)^(10-1))-(('1.Inputs'!$D$37*12*IF(10=1,'1.Inputs'!$D$38,IF(10=2,'1.Inputs'!$D$39,$E57)))/(1-'1.Inputs'!$D$42)*$D57*(1+$G57)^(10-1))-('1.Inputs'!$D$37*12*IF(10=1,'1.Inputs'!$D$38,IF(10=2,'1.Inputs'!$D$39,$E57)))*'1.Inputs'!$D$43*(1+$G57)^(10-1)-'1.Inputs'!$D$44*(1+$G57)^(10-1)-('1.Inputs'!$D$20/'1.Inputs'!$D$27+'1.Inputs'!$D$23/'1.Inputs'!$D$28)))*'1.Inputs'!$D$53+('1.Inputs'!$D$20/'1.Inputs'!$D$27+'1.Inputs'!$D$23/'1.Inputs'!$D$28)-(Q57-P57)+(('1.Inputs'!$D$20+'1.Inputs'!$D$23-('1.Inputs'!$D$20/'1.Inputs'!$D$27+'1.Inputs'!$D$23/'1.Inputs'!$D$28)*'1.Inputs'!$D$10)*'1.Inputs'!$D$60+'1.Inputs'!$D$19*'1.Inputs'!$D$59+Q57)</f>
        <v>5360908788.539999</v>
      </c>
      <c r="AC57" s="36">
        <f ca="1">S57-AC$13-AC$14+MIN(AC$13,MAX(0,((('1.Inputs'!$D$37*12*IF(1=1,'1.Inputs'!$D$38,IF(1=2,'1.Inputs'!$D$39,$E57)))*$F57*(('1.Inputs'!$D$40)+(1-'1.Inputs'!$D$40)*(1+'1.Inputs'!$D$41))*(1+$G57)^(1-1))-(('1.Inputs'!$D$37*12*IF(1=1,'1.Inputs'!$D$38,IF(1=2,'1.Inputs'!$D$39,$E57)))/(1-'1.Inputs'!$D$42)*$D57*(1+$G57)^(1-1))-('1.Inputs'!$D$37*12*IF(1=1,'1.Inputs'!$D$38,IF(1=2,'1.Inputs'!$D$39,$E57)))*'1.Inputs'!$D$43*(1+$G57)^(1-1)-'1.Inputs'!$D$44*(1+$G57)^(1-1)-('1.Inputs'!$D$20/'1.Inputs'!$D$27+'1.Inputs'!$D$23/'1.Inputs'!$D$28))))*'1.Inputs'!$D$53</f>
        <v>-92515760.300704122</v>
      </c>
      <c r="AD57" s="36">
        <f ca="1">T57-AD$13-AD$14+MIN(AD$13,MAX(0,((('1.Inputs'!$D$37*12*IF(2=1,'1.Inputs'!$D$38,IF(2=2,'1.Inputs'!$D$39,$E57)))*$F57*(('1.Inputs'!$D$40)+(1-'1.Inputs'!$D$40)*(1+'1.Inputs'!$D$41))*(1+$G57)^(2-1))-(('1.Inputs'!$D$37*12*IF(2=1,'1.Inputs'!$D$38,IF(2=2,'1.Inputs'!$D$39,$E57)))/(1-'1.Inputs'!$D$42)*$D57*(1+$G57)^(2-1))-('1.Inputs'!$D$37*12*IF(2=1,'1.Inputs'!$D$38,IF(2=2,'1.Inputs'!$D$39,$E57)))*'1.Inputs'!$D$43*(1+$G57)^(2-1)-'1.Inputs'!$D$44*(1+$G57)^(2-1)-('1.Inputs'!$D$20/'1.Inputs'!$D$27+'1.Inputs'!$D$23/'1.Inputs'!$D$28))))*'1.Inputs'!$D$53</f>
        <v>956150650.05971873</v>
      </c>
      <c r="AE57" s="36">
        <f ca="1">U57-AE$13-AE$14+MIN(AE$13,MAX(0,((('1.Inputs'!$D$37*12*IF(3=1,'1.Inputs'!$D$38,IF(3=2,'1.Inputs'!$D$39,$E57)))*$F57*(('1.Inputs'!$D$40)+(1-'1.Inputs'!$D$40)*(1+'1.Inputs'!$D$41))*(1+$G57)^(3-1))-(('1.Inputs'!$D$37*12*IF(3=1,'1.Inputs'!$D$38,IF(3=2,'1.Inputs'!$D$39,$E57)))/(1-'1.Inputs'!$D$42)*$D57*(1+$G57)^(3-1))-('1.Inputs'!$D$37*12*IF(3=1,'1.Inputs'!$D$38,IF(3=2,'1.Inputs'!$D$39,$E57)))*'1.Inputs'!$D$43*(1+$G57)^(3-1)-'1.Inputs'!$D$44*(1+$G57)^(3-1)-('1.Inputs'!$D$20/'1.Inputs'!$D$27+'1.Inputs'!$D$23/'1.Inputs'!$D$28))))*'1.Inputs'!$D$53</f>
        <v>1209517699.0664868</v>
      </c>
      <c r="AF57" s="36">
        <f ca="1">V57-AF$13-AF$14+MIN(AF$13,MAX(0,((('1.Inputs'!$D$37*12*IF(4=1,'1.Inputs'!$D$38,IF(4=2,'1.Inputs'!$D$39,$E57)))*$F57*(('1.Inputs'!$D$40)+(1-'1.Inputs'!$D$40)*(1+'1.Inputs'!$D$41))*(1+$G57)^(4-1))-(('1.Inputs'!$D$37*12*IF(4=1,'1.Inputs'!$D$38,IF(4=2,'1.Inputs'!$D$39,$E57)))/(1-'1.Inputs'!$D$42)*$D57*(1+$G57)^(4-1))-('1.Inputs'!$D$37*12*IF(4=1,'1.Inputs'!$D$38,IF(4=2,'1.Inputs'!$D$39,$E57)))*'1.Inputs'!$D$43*(1+$G57)^(4-1)-'1.Inputs'!$D$44*(1+$G57)^(4-1)-('1.Inputs'!$D$20/'1.Inputs'!$D$27+'1.Inputs'!$D$23/'1.Inputs'!$D$28))))*'1.Inputs'!$D$53</f>
        <v>1456478555.8807151</v>
      </c>
      <c r="AG57" s="36">
        <f ca="1">W57-AG$13-AG$14+MIN(AG$13,MAX(0,((('1.Inputs'!$D$37*12*IF(5=1,'1.Inputs'!$D$38,IF(5=2,'1.Inputs'!$D$39,$E57)))*$F57*(('1.Inputs'!$D$40)+(1-'1.Inputs'!$D$40)*(1+'1.Inputs'!$D$41))*(1+$G57)^(5-1))-(('1.Inputs'!$D$37*12*IF(5=1,'1.Inputs'!$D$38,IF(5=2,'1.Inputs'!$D$39,$E57)))/(1-'1.Inputs'!$D$42)*$D57*(1+$G57)^(5-1))-('1.Inputs'!$D$37*12*IF(5=1,'1.Inputs'!$D$38,IF(5=2,'1.Inputs'!$D$39,$E57)))*'1.Inputs'!$D$43*(1+$G57)^(5-1)-'1.Inputs'!$D$44*(1+$G57)^(5-1)-('1.Inputs'!$D$20/'1.Inputs'!$D$27+'1.Inputs'!$D$23/'1.Inputs'!$D$28))))*'1.Inputs'!$D$53</f>
        <v>1579951844.8700118</v>
      </c>
      <c r="AH57" s="36">
        <f ca="1">X57-AH$13-AH$14+MIN(AH$13,MAX(0,((('1.Inputs'!$D$37*12*IF(6=1,'1.Inputs'!$D$38,IF(6=2,'1.Inputs'!$D$39,$E57)))*$F57*(('1.Inputs'!$D$40)+(1-'1.Inputs'!$D$40)*(1+'1.Inputs'!$D$41))*(1+$G57)^(6-1))-(('1.Inputs'!$D$37*12*IF(6=1,'1.Inputs'!$D$38,IF(6=2,'1.Inputs'!$D$39,$E57)))/(1-'1.Inputs'!$D$42)*$D57*(1+$G57)^(6-1))-('1.Inputs'!$D$37*12*IF(6=1,'1.Inputs'!$D$38,IF(6=2,'1.Inputs'!$D$39,$E57)))*'1.Inputs'!$D$43*(1+$G57)^(6-1)-'1.Inputs'!$D$44*(1+$G57)^(6-1)-('1.Inputs'!$D$20/'1.Inputs'!$D$27+'1.Inputs'!$D$23/'1.Inputs'!$D$28))))*'1.Inputs'!$D$53</f>
        <v>1709704316.0722108</v>
      </c>
      <c r="AI57" s="36">
        <f ca="1">Y57-AI$13-AI$14+MIN(AI$13,MAX(0,((('1.Inputs'!$D$37*12*IF(7=1,'1.Inputs'!$D$38,IF(7=2,'1.Inputs'!$D$39,$E57)))*$F57*(('1.Inputs'!$D$40)+(1-'1.Inputs'!$D$40)*(1+'1.Inputs'!$D$41))*(1+$G57)^(7-1))-(('1.Inputs'!$D$37*12*IF(7=1,'1.Inputs'!$D$38,IF(7=2,'1.Inputs'!$D$39,$E57)))/(1-'1.Inputs'!$D$42)*$D57*(1+$G57)^(7-1))-('1.Inputs'!$D$37*12*IF(7=1,'1.Inputs'!$D$38,IF(7=2,'1.Inputs'!$D$39,$E57)))*'1.Inputs'!$D$43*(1+$G57)^(7-1)-'1.Inputs'!$D$44*(1+$G57)^(7-1)-('1.Inputs'!$D$20/'1.Inputs'!$D$27+'1.Inputs'!$D$23/'1.Inputs'!$D$28))))*'1.Inputs'!$D$53</f>
        <v>1846114048.9810262</v>
      </c>
      <c r="AJ57" s="36">
        <f ca="1">Z57-AJ$13-AJ$14+MIN(AJ$13,MAX(0,((('1.Inputs'!$D$37*12*IF(8=1,'1.Inputs'!$D$38,IF(8=2,'1.Inputs'!$D$39,$E57)))*$F57*(('1.Inputs'!$D$40)+(1-'1.Inputs'!$D$40)*(1+'1.Inputs'!$D$41))*(1+$G57)^(8-1))-(('1.Inputs'!$D$37*12*IF(8=1,'1.Inputs'!$D$38,IF(8=2,'1.Inputs'!$D$39,$E57)))/(1-'1.Inputs'!$D$42)*$D57*(1+$G57)^(8-1))-('1.Inputs'!$D$37*12*IF(8=1,'1.Inputs'!$D$38,IF(8=2,'1.Inputs'!$D$39,$E57)))*'1.Inputs'!$D$43*(1+$G57)^(8-1)-'1.Inputs'!$D$44*(1+$G57)^(8-1)-('1.Inputs'!$D$20/'1.Inputs'!$D$27+'1.Inputs'!$D$23/'1.Inputs'!$D$28))))*'1.Inputs'!$D$53</f>
        <v>2235581887.8545523</v>
      </c>
      <c r="AK57" s="36">
        <f ca="1">AA57-AK$13-AK$14+MIN(AK$13,MAX(0,((('1.Inputs'!$D$37*12*IF(9=1,'1.Inputs'!$D$38,IF(9=2,'1.Inputs'!$D$39,$E57)))*$F57*(('1.Inputs'!$D$40)+(1-'1.Inputs'!$D$40)*(1+'1.Inputs'!$D$41))*(1+$G57)^(9-1))-(('1.Inputs'!$D$37*12*IF(9=1,'1.Inputs'!$D$38,IF(9=2,'1.Inputs'!$D$39,$E57)))/(1-'1.Inputs'!$D$42)*$D57*(1+$G57)^(9-1))-('1.Inputs'!$D$37*12*IF(9=1,'1.Inputs'!$D$38,IF(9=2,'1.Inputs'!$D$39,$E57)))*'1.Inputs'!$D$43*(1+$G57)^(9-1)-'1.Inputs'!$D$44*(1+$G57)^(9-1)-('1.Inputs'!$D$20/'1.Inputs'!$D$27+'1.Inputs'!$D$23/'1.Inputs'!$D$28))))*'1.Inputs'!$D$53</f>
        <v>2367344812.4177313</v>
      </c>
      <c r="AL57" s="36">
        <f ca="1">AB57-AL$13-AL$14+MIN(AL$13,MAX(0,((('1.Inputs'!$D$37*12*IF(10=1,'1.Inputs'!$D$38,IF(10=2,'1.Inputs'!$D$39,$E57)))*$F57*(('1.Inputs'!$D$40)+(1-'1.Inputs'!$D$40)*(1+'1.Inputs'!$D$41))*(1+$G57)^(10-1))-(('1.Inputs'!$D$37*12*IF(10=1,'1.Inputs'!$D$38,IF(10=2,'1.Inputs'!$D$39,$E57)))/(1-'1.Inputs'!$D$42)*$D57*(1+$G57)^(10-1))-('1.Inputs'!$D$37*12*IF(10=1,'1.Inputs'!$D$38,IF(10=2,'1.Inputs'!$D$39,$E57)))*'1.Inputs'!$D$43*(1+$G57)^(10-1)-'1.Inputs'!$D$44*(1+$G57)^(10-1)-('1.Inputs'!$D$20/'1.Inputs'!$D$27+'1.Inputs'!$D$23/'1.Inputs'!$D$28))))*'1.Inputs'!$D$53+'1.Inputs'!$D$35</f>
        <v>6160908788.539999</v>
      </c>
      <c r="AM57" s="48">
        <f ca="1">R57+NPV('1.Inputs'!$D$55,S57:AB57)</f>
        <v>7607877769.1120148</v>
      </c>
      <c r="AN57" s="48">
        <f ca="1">-('1.Inputs'!$D$24*(1-'1.Inputs'!$D$31)+'1.Inputs'!$D$35)+NPV('1.Inputs'!$D$54,AC57:AL57)</f>
        <v>4684769013.1752186</v>
      </c>
      <c r="AO57" s="36">
        <f t="shared" ca="1" si="5"/>
        <v>2.3199455957289148E-2</v>
      </c>
      <c r="AP57" s="36">
        <f t="shared" ca="1" si="6"/>
        <v>3.941711633807131</v>
      </c>
      <c r="AQ57" s="36">
        <f ca="1">'1.Inputs'!$D$35+MIN(SUM($AC57:AC57),SUM($AC57:AD57),SUM($AC57:AE57),SUM($AC57:AF57),SUM($AC57:AG57),SUM($AC57:AH57),SUM($AC57:AI57),SUM($AC57:AJ57),SUM($AC57:AK57),SUM($AC57:AL57))</f>
        <v>707484239.69929588</v>
      </c>
      <c r="AR57" s="36">
        <f ca="1">IF(AP57&lt;'1.Inputs'!$D$57,1,0)</f>
        <v>0</v>
      </c>
      <c r="AS57" s="36">
        <f t="shared" ca="1" si="7"/>
        <v>0</v>
      </c>
      <c r="AV57" s="30" t="s">
        <v>408</v>
      </c>
      <c r="AY57" s="40" t="str">
        <f ca="1">IF(ABS(AVERAGE(E16:E515)-($E$8+$F$8+$G$8)/3)&lt;=4*STDEVP(E16:E515)/SQRT(COUNT(E16:E515)),"OK","ERROR")</f>
        <v>OK</v>
      </c>
    </row>
    <row r="58" spans="2:55" ht="15" customHeight="1" x14ac:dyDescent="0.25">
      <c r="B58" s="36">
        <v>43</v>
      </c>
      <c r="C58" s="36">
        <f t="shared" ca="1" si="0"/>
        <v>0.63297766990754711</v>
      </c>
      <c r="D58" s="36">
        <f t="shared" ca="1" si="1"/>
        <v>19398.616768848005</v>
      </c>
      <c r="E58" s="47">
        <f t="shared" ca="1" si="2"/>
        <v>0.84452772435401124</v>
      </c>
      <c r="F58" s="36">
        <f t="shared" ca="1" si="3"/>
        <v>30471.625492714607</v>
      </c>
      <c r="G58" s="36">
        <f t="shared" ca="1" si="4"/>
        <v>4.0500262819465969E-2</v>
      </c>
      <c r="H58" s="36">
        <f ca="1">((('1.Inputs'!$D$37*12*IF(1=1,'1.Inputs'!$D$38,IF(1=2,'1.Inputs'!$D$39,$E58)))*$F58*(('1.Inputs'!$D$40)+(1-'1.Inputs'!$D$40)*(1+'1.Inputs'!$D$41))*(1+$G58)^(1-1))*'1.Inputs'!$D$47+(('1.Inputs'!$D$37*12*IF(1=1,'1.Inputs'!$D$38,IF(1=2,'1.Inputs'!$D$39,$E58)))/(1-'1.Inputs'!$D$42)*$D58*(1+$G58)^(1-1))*('1.Inputs'!$D$48-'1.Inputs'!$D$49))/'1.Inputs'!$D$51</f>
        <v>809990147.27515817</v>
      </c>
      <c r="I58" s="36">
        <f ca="1">((('1.Inputs'!$D$37*12*IF(2=1,'1.Inputs'!$D$38,IF(2=2,'1.Inputs'!$D$39,$E58)))*$F58*(('1.Inputs'!$D$40)+(1-'1.Inputs'!$D$40)*(1+'1.Inputs'!$D$41))*(1+$G58)^(2-1))*'1.Inputs'!$D$47+(('1.Inputs'!$D$37*12*IF(2=1,'1.Inputs'!$D$38,IF(2=2,'1.Inputs'!$D$39,$E58)))/(1-'1.Inputs'!$D$42)*$D58*(1+$G58)^(2-1))*('1.Inputs'!$D$48-'1.Inputs'!$D$49))/'1.Inputs'!$D$51</f>
        <v>1179912945.5693722</v>
      </c>
      <c r="J58" s="36">
        <f ca="1">((('1.Inputs'!$D$37*12*IF(3=1,'1.Inputs'!$D$38,IF(3=2,'1.Inputs'!$D$39,$E58)))*$F58*(('1.Inputs'!$D$40)+(1-'1.Inputs'!$D$40)*(1+'1.Inputs'!$D$41))*(1+$G58)^(3-1))*'1.Inputs'!$D$47+(('1.Inputs'!$D$37*12*IF(3=1,'1.Inputs'!$D$38,IF(3=2,'1.Inputs'!$D$39,$E58)))/(1-'1.Inputs'!$D$42)*$D58*(1+$G58)^(3-1))*('1.Inputs'!$D$48-'1.Inputs'!$D$49))/'1.Inputs'!$D$51</f>
        <v>1481180655.9153888</v>
      </c>
      <c r="K58" s="36">
        <f ca="1">((('1.Inputs'!$D$37*12*IF(4=1,'1.Inputs'!$D$38,IF(4=2,'1.Inputs'!$D$39,$E58)))*$F58*(('1.Inputs'!$D$40)+(1-'1.Inputs'!$D$40)*(1+'1.Inputs'!$D$41))*(1+$G58)^(4-1))*'1.Inputs'!$D$47+(('1.Inputs'!$D$37*12*IF(4=1,'1.Inputs'!$D$38,IF(4=2,'1.Inputs'!$D$39,$E58)))/(1-'1.Inputs'!$D$42)*$D58*(1+$G58)^(4-1))*('1.Inputs'!$D$48-'1.Inputs'!$D$49))/'1.Inputs'!$D$51</f>
        <v>1541168861.7630706</v>
      </c>
      <c r="L58" s="36">
        <f ca="1">((('1.Inputs'!$D$37*12*IF(5=1,'1.Inputs'!$D$38,IF(5=2,'1.Inputs'!$D$39,$E58)))*$F58*(('1.Inputs'!$D$40)+(1-'1.Inputs'!$D$40)*(1+'1.Inputs'!$D$41))*(1+$G58)^(5-1))*'1.Inputs'!$D$47+(('1.Inputs'!$D$37*12*IF(5=1,'1.Inputs'!$D$38,IF(5=2,'1.Inputs'!$D$39,$E58)))/(1-'1.Inputs'!$D$42)*$D58*(1+$G58)^(5-1))*('1.Inputs'!$D$48-'1.Inputs'!$D$49))/'1.Inputs'!$D$51</f>
        <v>1603586605.7136521</v>
      </c>
      <c r="M58" s="36">
        <f ca="1">((('1.Inputs'!$D$37*12*IF(6=1,'1.Inputs'!$D$38,IF(6=2,'1.Inputs'!$D$39,$E58)))*$F58*(('1.Inputs'!$D$40)+(1-'1.Inputs'!$D$40)*(1+'1.Inputs'!$D$41))*(1+$G58)^(6-1))*'1.Inputs'!$D$47+(('1.Inputs'!$D$37*12*IF(6=1,'1.Inputs'!$D$38,IF(6=2,'1.Inputs'!$D$39,$E58)))/(1-'1.Inputs'!$D$42)*$D58*(1+$G58)^(6-1))*('1.Inputs'!$D$48-'1.Inputs'!$D$49))/'1.Inputs'!$D$51</f>
        <v>1668532284.6988306</v>
      </c>
      <c r="N58" s="36">
        <f ca="1">((('1.Inputs'!$D$37*12*IF(7=1,'1.Inputs'!$D$38,IF(7=2,'1.Inputs'!$D$39,$E58)))*$F58*(('1.Inputs'!$D$40)+(1-'1.Inputs'!$D$40)*(1+'1.Inputs'!$D$41))*(1+$G58)^(7-1))*'1.Inputs'!$D$47+(('1.Inputs'!$D$37*12*IF(7=1,'1.Inputs'!$D$38,IF(7=2,'1.Inputs'!$D$39,$E58)))/(1-'1.Inputs'!$D$42)*$D58*(1+$G58)^(7-1))*('1.Inputs'!$D$48-'1.Inputs'!$D$49))/'1.Inputs'!$D$51</f>
        <v>1736108280.7518971</v>
      </c>
      <c r="O58" s="36">
        <f ca="1">((('1.Inputs'!$D$37*12*IF(8=1,'1.Inputs'!$D$38,IF(8=2,'1.Inputs'!$D$39,$E58)))*$F58*(('1.Inputs'!$D$40)+(1-'1.Inputs'!$D$40)*(1+'1.Inputs'!$D$41))*(1+$G58)^(8-1))*'1.Inputs'!$D$47+(('1.Inputs'!$D$37*12*IF(8=1,'1.Inputs'!$D$38,IF(8=2,'1.Inputs'!$D$39,$E58)))/(1-'1.Inputs'!$D$42)*$D58*(1+$G58)^(8-1))*('1.Inputs'!$D$48-'1.Inputs'!$D$49))/'1.Inputs'!$D$51</f>
        <v>1806421122.4054003</v>
      </c>
      <c r="P58" s="36">
        <f ca="1">((('1.Inputs'!$D$37*12*IF(9=1,'1.Inputs'!$D$38,IF(9=2,'1.Inputs'!$D$39,$E58)))*$F58*(('1.Inputs'!$D$40)+(1-'1.Inputs'!$D$40)*(1+'1.Inputs'!$D$41))*(1+$G58)^(9-1))*'1.Inputs'!$D$47+(('1.Inputs'!$D$37*12*IF(9=1,'1.Inputs'!$D$38,IF(9=2,'1.Inputs'!$D$39,$E58)))/(1-'1.Inputs'!$D$42)*$D58*(1+$G58)^(9-1))*('1.Inputs'!$D$48-'1.Inputs'!$D$49))/'1.Inputs'!$D$51</f>
        <v>1879581652.6254535</v>
      </c>
      <c r="Q58" s="36">
        <f ca="1">((('1.Inputs'!$D$37*12*IF(10=1,'1.Inputs'!$D$38,IF(10=2,'1.Inputs'!$D$39,$E58)))*$F58*(('1.Inputs'!$D$40)+(1-'1.Inputs'!$D$40)*(1+'1.Inputs'!$D$41))*(1+$G58)^(10-1))*'1.Inputs'!$D$47+(('1.Inputs'!$D$37*12*IF(10=1,'1.Inputs'!$D$38,IF(10=2,'1.Inputs'!$D$39,$E58)))/(1-'1.Inputs'!$D$42)*$D58*(1+$G58)^(10-1))*('1.Inputs'!$D$48-'1.Inputs'!$D$49))/'1.Inputs'!$D$51</f>
        <v>1955705203.547431</v>
      </c>
      <c r="R58" s="36">
        <f>-'1.Inputs'!$D$24</f>
        <v>-2050000000</v>
      </c>
      <c r="S58" s="36">
        <f ca="1">((('1.Inputs'!$D$37*12*IF(1=1,'1.Inputs'!$D$38,IF(1=2,'1.Inputs'!$D$39,$E58)))*$F58*(('1.Inputs'!$D$40)+(1-'1.Inputs'!$D$40)*(1+'1.Inputs'!$D$41))*(1+$G58)^(1-1))-(('1.Inputs'!$D$37*12*IF(1=1,'1.Inputs'!$D$38,IF(1=2,'1.Inputs'!$D$39,$E58)))/(1-'1.Inputs'!$D$42)*$D58*(1+$G58)^(1-1))-('1.Inputs'!$D$37*12*IF(1=1,'1.Inputs'!$D$38,IF(1=2,'1.Inputs'!$D$39,$E58)))*'1.Inputs'!$D$43*(1+$G58)^(1-1)-'1.Inputs'!$D$44*(1+$G58)^(1-1)-('1.Inputs'!$D$20/'1.Inputs'!$D$27+'1.Inputs'!$D$23/'1.Inputs'!$D$28))-MAX(0,((('1.Inputs'!$D$37*12*IF(1=1,'1.Inputs'!$D$38,IF(1=2,'1.Inputs'!$D$39,$E58)))*$F58*(('1.Inputs'!$D$40)+(1-'1.Inputs'!$D$40)*(1+'1.Inputs'!$D$41))*(1+$G58)^(1-1))-(('1.Inputs'!$D$37*12*IF(1=1,'1.Inputs'!$D$38,IF(1=2,'1.Inputs'!$D$39,$E58)))/(1-'1.Inputs'!$D$42)*$D58*(1+$G58)^(1-1))-('1.Inputs'!$D$37*12*IF(1=1,'1.Inputs'!$D$38,IF(1=2,'1.Inputs'!$D$39,$E58)))*'1.Inputs'!$D$43*(1+$G58)^(1-1)-'1.Inputs'!$D$44*(1+$G58)^(1-1)-('1.Inputs'!$D$20/'1.Inputs'!$D$27+'1.Inputs'!$D$23/'1.Inputs'!$D$28)))*'1.Inputs'!$D$53+('1.Inputs'!$D$20/'1.Inputs'!$D$27+'1.Inputs'!$D$23/'1.Inputs'!$D$28)-H58</f>
        <v>-588921420.41750526</v>
      </c>
      <c r="T58" s="36">
        <f ca="1">((('1.Inputs'!$D$37*12*IF(2=1,'1.Inputs'!$D$38,IF(2=2,'1.Inputs'!$D$39,$E58)))*$F58*(('1.Inputs'!$D$40)+(1-'1.Inputs'!$D$40)*(1+'1.Inputs'!$D$41))*(1+$G58)^(2-1))-(('1.Inputs'!$D$37*12*IF(2=1,'1.Inputs'!$D$38,IF(2=2,'1.Inputs'!$D$39,$E58)))/(1-'1.Inputs'!$D$42)*$D58*(1+$G58)^(2-1))-('1.Inputs'!$D$37*12*IF(2=1,'1.Inputs'!$D$38,IF(2=2,'1.Inputs'!$D$39,$E58)))*'1.Inputs'!$D$43*(1+$G58)^(2-1)-'1.Inputs'!$D$44*(1+$G58)^(2-1)-('1.Inputs'!$D$20/'1.Inputs'!$D$27+'1.Inputs'!$D$23/'1.Inputs'!$D$28))-MAX(0,((('1.Inputs'!$D$37*12*IF(2=1,'1.Inputs'!$D$38,IF(2=2,'1.Inputs'!$D$39,$E58)))*$F58*(('1.Inputs'!$D$40)+(1-'1.Inputs'!$D$40)*(1+'1.Inputs'!$D$41))*(1+$G58)^(2-1))-(('1.Inputs'!$D$37*12*IF(2=1,'1.Inputs'!$D$38,IF(2=2,'1.Inputs'!$D$39,$E58)))/(1-'1.Inputs'!$D$42)*$D58*(1+$G58)^(2-1))-('1.Inputs'!$D$37*12*IF(2=1,'1.Inputs'!$D$38,IF(2=2,'1.Inputs'!$D$39,$E58)))*'1.Inputs'!$D$43*(1+$G58)^(2-1)-'1.Inputs'!$D$44*(1+$G58)^(2-1)-('1.Inputs'!$D$20/'1.Inputs'!$D$27+'1.Inputs'!$D$23/'1.Inputs'!$D$28)))*'1.Inputs'!$D$53+('1.Inputs'!$D$20/'1.Inputs'!$D$27+'1.Inputs'!$D$23/'1.Inputs'!$D$28)-(I58-H58)</f>
        <v>174006066.57520771</v>
      </c>
      <c r="U58" s="36">
        <f ca="1">((('1.Inputs'!$D$37*12*IF(3=1,'1.Inputs'!$D$38,IF(3=2,'1.Inputs'!$D$39,$E58)))*$F58*(('1.Inputs'!$D$40)+(1-'1.Inputs'!$D$40)*(1+'1.Inputs'!$D$41))*(1+$G58)^(3-1))-(('1.Inputs'!$D$37*12*IF(3=1,'1.Inputs'!$D$38,IF(3=2,'1.Inputs'!$D$39,$E58)))/(1-'1.Inputs'!$D$42)*$D58*(1+$G58)^(3-1))-('1.Inputs'!$D$37*12*IF(3=1,'1.Inputs'!$D$38,IF(3=2,'1.Inputs'!$D$39,$E58)))*'1.Inputs'!$D$43*(1+$G58)^(3-1)-'1.Inputs'!$D$44*(1+$G58)^(3-1)-('1.Inputs'!$D$20/'1.Inputs'!$D$27+'1.Inputs'!$D$23/'1.Inputs'!$D$28))-MAX(0,((('1.Inputs'!$D$37*12*IF(3=1,'1.Inputs'!$D$38,IF(3=2,'1.Inputs'!$D$39,$E58)))*$F58*(('1.Inputs'!$D$40)+(1-'1.Inputs'!$D$40)*(1+'1.Inputs'!$D$41))*(1+$G58)^(3-1))-(('1.Inputs'!$D$37*12*IF(3=1,'1.Inputs'!$D$38,IF(3=2,'1.Inputs'!$D$39,$E58)))/(1-'1.Inputs'!$D$42)*$D58*(1+$G58)^(3-1))-('1.Inputs'!$D$37*12*IF(3=1,'1.Inputs'!$D$38,IF(3=2,'1.Inputs'!$D$39,$E58)))*'1.Inputs'!$D$43*(1+$G58)^(3-1)-'1.Inputs'!$D$44*(1+$G58)^(3-1)-('1.Inputs'!$D$20/'1.Inputs'!$D$27+'1.Inputs'!$D$23/'1.Inputs'!$D$28)))*'1.Inputs'!$D$53+('1.Inputs'!$D$20/'1.Inputs'!$D$27+'1.Inputs'!$D$23/'1.Inputs'!$D$28)-(J58-I58)</f>
        <v>500243955.88758039</v>
      </c>
      <c r="V58" s="36">
        <f ca="1">((('1.Inputs'!$D$37*12*IF(4=1,'1.Inputs'!$D$38,IF(4=2,'1.Inputs'!$D$39,$E58)))*$F58*(('1.Inputs'!$D$40)+(1-'1.Inputs'!$D$40)*(1+'1.Inputs'!$D$41))*(1+$G58)^(4-1))-(('1.Inputs'!$D$37*12*IF(4=1,'1.Inputs'!$D$38,IF(4=2,'1.Inputs'!$D$39,$E58)))/(1-'1.Inputs'!$D$42)*$D58*(1+$G58)^(4-1))-('1.Inputs'!$D$37*12*IF(4=1,'1.Inputs'!$D$38,IF(4=2,'1.Inputs'!$D$39,$E58)))*'1.Inputs'!$D$43*(1+$G58)^(4-1)-'1.Inputs'!$D$44*(1+$G58)^(4-1)-('1.Inputs'!$D$20/'1.Inputs'!$D$27+'1.Inputs'!$D$23/'1.Inputs'!$D$28))-MAX(0,((('1.Inputs'!$D$37*12*IF(4=1,'1.Inputs'!$D$38,IF(4=2,'1.Inputs'!$D$39,$E58)))*$F58*(('1.Inputs'!$D$40)+(1-'1.Inputs'!$D$40)*(1+'1.Inputs'!$D$41))*(1+$G58)^(4-1))-(('1.Inputs'!$D$37*12*IF(4=1,'1.Inputs'!$D$38,IF(4=2,'1.Inputs'!$D$39,$E58)))/(1-'1.Inputs'!$D$42)*$D58*(1+$G58)^(4-1))-('1.Inputs'!$D$37*12*IF(4=1,'1.Inputs'!$D$38,IF(4=2,'1.Inputs'!$D$39,$E58)))*'1.Inputs'!$D$43*(1+$G58)^(4-1)-'1.Inputs'!$D$44*(1+$G58)^(4-1)-('1.Inputs'!$D$20/'1.Inputs'!$D$27+'1.Inputs'!$D$23/'1.Inputs'!$D$28)))*'1.Inputs'!$D$53+('1.Inputs'!$D$20/'1.Inputs'!$D$27+'1.Inputs'!$D$23/'1.Inputs'!$D$28)-(K58-J58)</f>
        <v>772071256.10302365</v>
      </c>
      <c r="W58" s="36">
        <f ca="1">((('1.Inputs'!$D$37*12*IF(5=1,'1.Inputs'!$D$38,IF(5=2,'1.Inputs'!$D$39,$E58)))*$F58*(('1.Inputs'!$D$40)+(1-'1.Inputs'!$D$40)*(1+'1.Inputs'!$D$41))*(1+$G58)^(5-1))-(('1.Inputs'!$D$37*12*IF(5=1,'1.Inputs'!$D$38,IF(5=2,'1.Inputs'!$D$39,$E58)))/(1-'1.Inputs'!$D$42)*$D58*(1+$G58)^(5-1))-('1.Inputs'!$D$37*12*IF(5=1,'1.Inputs'!$D$38,IF(5=2,'1.Inputs'!$D$39,$E58)))*'1.Inputs'!$D$43*(1+$G58)^(5-1)-'1.Inputs'!$D$44*(1+$G58)^(5-1)-('1.Inputs'!$D$20/'1.Inputs'!$D$27+'1.Inputs'!$D$23/'1.Inputs'!$D$28))-MAX(0,((('1.Inputs'!$D$37*12*IF(5=1,'1.Inputs'!$D$38,IF(5=2,'1.Inputs'!$D$39,$E58)))*$F58*(('1.Inputs'!$D$40)+(1-'1.Inputs'!$D$40)*(1+'1.Inputs'!$D$41))*(1+$G58)^(5-1))-(('1.Inputs'!$D$37*12*IF(5=1,'1.Inputs'!$D$38,IF(5=2,'1.Inputs'!$D$39,$E58)))/(1-'1.Inputs'!$D$42)*$D58*(1+$G58)^(5-1))-('1.Inputs'!$D$37*12*IF(5=1,'1.Inputs'!$D$38,IF(5=2,'1.Inputs'!$D$39,$E58)))*'1.Inputs'!$D$43*(1+$G58)^(5-1)-'1.Inputs'!$D$44*(1+$G58)^(5-1)-('1.Inputs'!$D$20/'1.Inputs'!$D$27+'1.Inputs'!$D$23/'1.Inputs'!$D$28)))*'1.Inputs'!$D$53+('1.Inputs'!$D$20/'1.Inputs'!$D$27+'1.Inputs'!$D$23/'1.Inputs'!$D$28)-(L58-K58)</f>
        <v>801426707.47233105</v>
      </c>
      <c r="X58" s="36">
        <f ca="1">((('1.Inputs'!$D$37*12*IF(6=1,'1.Inputs'!$D$38,IF(6=2,'1.Inputs'!$D$39,$E58)))*$F58*(('1.Inputs'!$D$40)+(1-'1.Inputs'!$D$40)*(1+'1.Inputs'!$D$41))*(1+$G58)^(6-1))-(('1.Inputs'!$D$37*12*IF(6=1,'1.Inputs'!$D$38,IF(6=2,'1.Inputs'!$D$39,$E58)))/(1-'1.Inputs'!$D$42)*$D58*(1+$G58)^(6-1))-('1.Inputs'!$D$37*12*IF(6=1,'1.Inputs'!$D$38,IF(6=2,'1.Inputs'!$D$39,$E58)))*'1.Inputs'!$D$43*(1+$G58)^(6-1)-'1.Inputs'!$D$44*(1+$G58)^(6-1)-('1.Inputs'!$D$20/'1.Inputs'!$D$27+'1.Inputs'!$D$23/'1.Inputs'!$D$28))-MAX(0,((('1.Inputs'!$D$37*12*IF(6=1,'1.Inputs'!$D$38,IF(6=2,'1.Inputs'!$D$39,$E58)))*$F58*(('1.Inputs'!$D$40)+(1-'1.Inputs'!$D$40)*(1+'1.Inputs'!$D$41))*(1+$G58)^(6-1))-(('1.Inputs'!$D$37*12*IF(6=1,'1.Inputs'!$D$38,IF(6=2,'1.Inputs'!$D$39,$E58)))/(1-'1.Inputs'!$D$42)*$D58*(1+$G58)^(6-1))-('1.Inputs'!$D$37*12*IF(6=1,'1.Inputs'!$D$38,IF(6=2,'1.Inputs'!$D$39,$E58)))*'1.Inputs'!$D$43*(1+$G58)^(6-1)-'1.Inputs'!$D$44*(1+$G58)^(6-1)-('1.Inputs'!$D$20/'1.Inputs'!$D$27+'1.Inputs'!$D$23/'1.Inputs'!$D$28)))*'1.Inputs'!$D$53+('1.Inputs'!$D$20/'1.Inputs'!$D$27+'1.Inputs'!$D$23/'1.Inputs'!$D$28)-(M58-L58)</f>
        <v>831971062.33727956</v>
      </c>
      <c r="Y58" s="36">
        <f ca="1">((('1.Inputs'!$D$37*12*IF(7=1,'1.Inputs'!$D$38,IF(7=2,'1.Inputs'!$D$39,$E58)))*$F58*(('1.Inputs'!$D$40)+(1-'1.Inputs'!$D$40)*(1+'1.Inputs'!$D$41))*(1+$G58)^(7-1))-(('1.Inputs'!$D$37*12*IF(7=1,'1.Inputs'!$D$38,IF(7=2,'1.Inputs'!$D$39,$E58)))/(1-'1.Inputs'!$D$42)*$D58*(1+$G58)^(7-1))-('1.Inputs'!$D$37*12*IF(7=1,'1.Inputs'!$D$38,IF(7=2,'1.Inputs'!$D$39,$E58)))*'1.Inputs'!$D$43*(1+$G58)^(7-1)-'1.Inputs'!$D$44*(1+$G58)^(7-1)-('1.Inputs'!$D$20/'1.Inputs'!$D$27+'1.Inputs'!$D$23/'1.Inputs'!$D$28))-MAX(0,((('1.Inputs'!$D$37*12*IF(7=1,'1.Inputs'!$D$38,IF(7=2,'1.Inputs'!$D$39,$E58)))*$F58*(('1.Inputs'!$D$40)+(1-'1.Inputs'!$D$40)*(1+'1.Inputs'!$D$41))*(1+$G58)^(7-1))-(('1.Inputs'!$D$37*12*IF(7=1,'1.Inputs'!$D$38,IF(7=2,'1.Inputs'!$D$39,$E58)))/(1-'1.Inputs'!$D$42)*$D58*(1+$G58)^(7-1))-('1.Inputs'!$D$37*12*IF(7=1,'1.Inputs'!$D$38,IF(7=2,'1.Inputs'!$D$39,$E58)))*'1.Inputs'!$D$43*(1+$G58)^(7-1)-'1.Inputs'!$D$44*(1+$G58)^(7-1)-('1.Inputs'!$D$20/'1.Inputs'!$D$27+'1.Inputs'!$D$23/'1.Inputs'!$D$28)))*'1.Inputs'!$D$53+('1.Inputs'!$D$20/'1.Inputs'!$D$27+'1.Inputs'!$D$23/'1.Inputs'!$D$28)-(N58-M58)</f>
        <v>863752471.60191023</v>
      </c>
      <c r="Z58" s="36">
        <f ca="1">((('1.Inputs'!$D$37*12*IF(8=1,'1.Inputs'!$D$38,IF(8=2,'1.Inputs'!$D$39,$E58)))*$F58*(('1.Inputs'!$D$40)+(1-'1.Inputs'!$D$40)*(1+'1.Inputs'!$D$41))*(1+$G58)^(8-1))-(('1.Inputs'!$D$37*12*IF(8=1,'1.Inputs'!$D$38,IF(8=2,'1.Inputs'!$D$39,$E58)))/(1-'1.Inputs'!$D$42)*$D58*(1+$G58)^(8-1))-('1.Inputs'!$D$37*12*IF(8=1,'1.Inputs'!$D$38,IF(8=2,'1.Inputs'!$D$39,$E58)))*'1.Inputs'!$D$43*(1+$G58)^(8-1)-'1.Inputs'!$D$44*(1+$G58)^(8-1)-('1.Inputs'!$D$20/'1.Inputs'!$D$27+'1.Inputs'!$D$23/'1.Inputs'!$D$28))-MAX(0,((('1.Inputs'!$D$37*12*IF(8=1,'1.Inputs'!$D$38,IF(8=2,'1.Inputs'!$D$39,$E58)))*$F58*(('1.Inputs'!$D$40)+(1-'1.Inputs'!$D$40)*(1+'1.Inputs'!$D$41))*(1+$G58)^(8-1))-(('1.Inputs'!$D$37*12*IF(8=1,'1.Inputs'!$D$38,IF(8=2,'1.Inputs'!$D$39,$E58)))/(1-'1.Inputs'!$D$42)*$D58*(1+$G58)^(8-1))-('1.Inputs'!$D$37*12*IF(8=1,'1.Inputs'!$D$38,IF(8=2,'1.Inputs'!$D$39,$E58)))*'1.Inputs'!$D$43*(1+$G58)^(8-1)-'1.Inputs'!$D$44*(1+$G58)^(8-1)-('1.Inputs'!$D$20/'1.Inputs'!$D$27+'1.Inputs'!$D$23/'1.Inputs'!$D$28)))*'1.Inputs'!$D$53+('1.Inputs'!$D$20/'1.Inputs'!$D$27+'1.Inputs'!$D$23/'1.Inputs'!$D$28)-(O58-N58)</f>
        <v>896821036.29453206</v>
      </c>
      <c r="AA58" s="36">
        <f ca="1">((('1.Inputs'!$D$37*12*IF(9=1,'1.Inputs'!$D$38,IF(9=2,'1.Inputs'!$D$39,$E58)))*$F58*(('1.Inputs'!$D$40)+(1-'1.Inputs'!$D$40)*(1+'1.Inputs'!$D$41))*(1+$G58)^(9-1))-(('1.Inputs'!$D$37*12*IF(9=1,'1.Inputs'!$D$38,IF(9=2,'1.Inputs'!$D$39,$E58)))/(1-'1.Inputs'!$D$42)*$D58*(1+$G58)^(9-1))-('1.Inputs'!$D$37*12*IF(9=1,'1.Inputs'!$D$38,IF(9=2,'1.Inputs'!$D$39,$E58)))*'1.Inputs'!$D$43*(1+$G58)^(9-1)-'1.Inputs'!$D$44*(1+$G58)^(9-1)-('1.Inputs'!$D$20/'1.Inputs'!$D$27+'1.Inputs'!$D$23/'1.Inputs'!$D$28))-MAX(0,((('1.Inputs'!$D$37*12*IF(9=1,'1.Inputs'!$D$38,IF(9=2,'1.Inputs'!$D$39,$E58)))*$F58*(('1.Inputs'!$D$40)+(1-'1.Inputs'!$D$40)*(1+'1.Inputs'!$D$41))*(1+$G58)^(9-1))-(('1.Inputs'!$D$37*12*IF(9=1,'1.Inputs'!$D$38,IF(9=2,'1.Inputs'!$D$39,$E58)))/(1-'1.Inputs'!$D$42)*$D58*(1+$G58)^(9-1))-('1.Inputs'!$D$37*12*IF(9=1,'1.Inputs'!$D$38,IF(9=2,'1.Inputs'!$D$39,$E58)))*'1.Inputs'!$D$43*(1+$G58)^(9-1)-'1.Inputs'!$D$44*(1+$G58)^(9-1)-('1.Inputs'!$D$20/'1.Inputs'!$D$27+'1.Inputs'!$D$23/'1.Inputs'!$D$28)))*'1.Inputs'!$D$53+('1.Inputs'!$D$20/'1.Inputs'!$D$27+'1.Inputs'!$D$23/'1.Inputs'!$D$28)-(P58-O58)</f>
        <v>931228886.54826558</v>
      </c>
      <c r="AB58" s="36">
        <f ca="1">((('1.Inputs'!$D$37*12*IF(10=1,'1.Inputs'!$D$38,IF(10=2,'1.Inputs'!$D$39,$E58)))*$F58*(('1.Inputs'!$D$40)+(1-'1.Inputs'!$D$40)*(1+'1.Inputs'!$D$41))*(1+$G58)^(10-1))-(('1.Inputs'!$D$37*12*IF(10=1,'1.Inputs'!$D$38,IF(10=2,'1.Inputs'!$D$39,$E58)))/(1-'1.Inputs'!$D$42)*$D58*(1+$G58)^(10-1))-('1.Inputs'!$D$37*12*IF(10=1,'1.Inputs'!$D$38,IF(10=2,'1.Inputs'!$D$39,$E58)))*'1.Inputs'!$D$43*(1+$G58)^(10-1)-'1.Inputs'!$D$44*(1+$G58)^(10-1)-('1.Inputs'!$D$20/'1.Inputs'!$D$27+'1.Inputs'!$D$23/'1.Inputs'!$D$28))-MAX(0,((('1.Inputs'!$D$37*12*IF(10=1,'1.Inputs'!$D$38,IF(10=2,'1.Inputs'!$D$39,$E58)))*$F58*(('1.Inputs'!$D$40)+(1-'1.Inputs'!$D$40)*(1+'1.Inputs'!$D$41))*(1+$G58)^(10-1))-(('1.Inputs'!$D$37*12*IF(10=1,'1.Inputs'!$D$38,IF(10=2,'1.Inputs'!$D$39,$E58)))/(1-'1.Inputs'!$D$42)*$D58*(1+$G58)^(10-1))-('1.Inputs'!$D$37*12*IF(10=1,'1.Inputs'!$D$38,IF(10=2,'1.Inputs'!$D$39,$E58)))*'1.Inputs'!$D$43*(1+$G58)^(10-1)-'1.Inputs'!$D$44*(1+$G58)^(10-1)-('1.Inputs'!$D$20/'1.Inputs'!$D$27+'1.Inputs'!$D$23/'1.Inputs'!$D$28)))*'1.Inputs'!$D$53+('1.Inputs'!$D$20/'1.Inputs'!$D$27+'1.Inputs'!$D$23/'1.Inputs'!$D$28)-(Q58-P58)+(('1.Inputs'!$D$20+'1.Inputs'!$D$23-('1.Inputs'!$D$20/'1.Inputs'!$D$27+'1.Inputs'!$D$23/'1.Inputs'!$D$28)*'1.Inputs'!$D$10)*'1.Inputs'!$D$60+'1.Inputs'!$D$19*'1.Inputs'!$D$59+Q58)</f>
        <v>3622735467.3277607</v>
      </c>
      <c r="AC58" s="36">
        <f ca="1">S58-AC$13-AC$14+MIN(AC$13,MAX(0,((('1.Inputs'!$D$37*12*IF(1=1,'1.Inputs'!$D$38,IF(1=2,'1.Inputs'!$D$39,$E58)))*$F58*(('1.Inputs'!$D$40)+(1-'1.Inputs'!$D$40)*(1+'1.Inputs'!$D$41))*(1+$G58)^(1-1))-(('1.Inputs'!$D$37*12*IF(1=1,'1.Inputs'!$D$38,IF(1=2,'1.Inputs'!$D$39,$E58)))/(1-'1.Inputs'!$D$42)*$D58*(1+$G58)^(1-1))-('1.Inputs'!$D$37*12*IF(1=1,'1.Inputs'!$D$38,IF(1=2,'1.Inputs'!$D$39,$E58)))*'1.Inputs'!$D$43*(1+$G58)^(1-1)-'1.Inputs'!$D$44*(1+$G58)^(1-1)-('1.Inputs'!$D$20/'1.Inputs'!$D$27+'1.Inputs'!$D$23/'1.Inputs'!$D$28))))*'1.Inputs'!$D$53</f>
        <v>-690176721.34030747</v>
      </c>
      <c r="AD58" s="36">
        <f ca="1">T58-AD$13-AD$14+MIN(AD$13,MAX(0,((('1.Inputs'!$D$37*12*IF(2=1,'1.Inputs'!$D$38,IF(2=2,'1.Inputs'!$D$39,$E58)))*$F58*(('1.Inputs'!$D$40)+(1-'1.Inputs'!$D$40)*(1+'1.Inputs'!$D$41))*(1+$G58)^(2-1))-(('1.Inputs'!$D$37*12*IF(2=1,'1.Inputs'!$D$38,IF(2=2,'1.Inputs'!$D$39,$E58)))/(1-'1.Inputs'!$D$42)*$D58*(1+$G58)^(2-1))-('1.Inputs'!$D$37*12*IF(2=1,'1.Inputs'!$D$38,IF(2=2,'1.Inputs'!$D$39,$E58)))*'1.Inputs'!$D$43*(1+$G58)^(2-1)-'1.Inputs'!$D$44*(1+$G58)^(2-1)-('1.Inputs'!$D$20/'1.Inputs'!$D$27+'1.Inputs'!$D$23/'1.Inputs'!$D$28))))*'1.Inputs'!$D$53</f>
        <v>78066066.57520771</v>
      </c>
      <c r="AE58" s="36">
        <f ca="1">U58-AE$13-AE$14+MIN(AE$13,MAX(0,((('1.Inputs'!$D$37*12*IF(3=1,'1.Inputs'!$D$38,IF(3=2,'1.Inputs'!$D$39,$E58)))*$F58*(('1.Inputs'!$D$40)+(1-'1.Inputs'!$D$40)*(1+'1.Inputs'!$D$41))*(1+$G58)^(3-1))-(('1.Inputs'!$D$37*12*IF(3=1,'1.Inputs'!$D$38,IF(3=2,'1.Inputs'!$D$39,$E58)))/(1-'1.Inputs'!$D$42)*$D58*(1+$G58)^(3-1))-('1.Inputs'!$D$37*12*IF(3=1,'1.Inputs'!$D$38,IF(3=2,'1.Inputs'!$D$39,$E58)))*'1.Inputs'!$D$43*(1+$G58)^(3-1)-'1.Inputs'!$D$44*(1+$G58)^(3-1)-('1.Inputs'!$D$20/'1.Inputs'!$D$27+'1.Inputs'!$D$23/'1.Inputs'!$D$28))))*'1.Inputs'!$D$53</f>
        <v>158303955.88758039</v>
      </c>
      <c r="AF58" s="36">
        <f ca="1">V58-AF$13-AF$14+MIN(AF$13,MAX(0,((('1.Inputs'!$D$37*12*IF(4=1,'1.Inputs'!$D$38,IF(4=2,'1.Inputs'!$D$39,$E58)))*$F58*(('1.Inputs'!$D$40)+(1-'1.Inputs'!$D$40)*(1+'1.Inputs'!$D$41))*(1+$G58)^(4-1))-(('1.Inputs'!$D$37*12*IF(4=1,'1.Inputs'!$D$38,IF(4=2,'1.Inputs'!$D$39,$E58)))/(1-'1.Inputs'!$D$42)*$D58*(1+$G58)^(4-1))-('1.Inputs'!$D$37*12*IF(4=1,'1.Inputs'!$D$38,IF(4=2,'1.Inputs'!$D$39,$E58)))*'1.Inputs'!$D$43*(1+$G58)^(4-1)-'1.Inputs'!$D$44*(1+$G58)^(4-1)-('1.Inputs'!$D$20/'1.Inputs'!$D$27+'1.Inputs'!$D$23/'1.Inputs'!$D$28))))*'1.Inputs'!$D$53</f>
        <v>449319256.10302365</v>
      </c>
      <c r="AG58" s="36">
        <f ca="1">W58-AG$13-AG$14+MIN(AG$13,MAX(0,((('1.Inputs'!$D$37*12*IF(5=1,'1.Inputs'!$D$38,IF(5=2,'1.Inputs'!$D$39,$E58)))*$F58*(('1.Inputs'!$D$40)+(1-'1.Inputs'!$D$40)*(1+'1.Inputs'!$D$41))*(1+$G58)^(5-1))-(('1.Inputs'!$D$37*12*IF(5=1,'1.Inputs'!$D$38,IF(5=2,'1.Inputs'!$D$39,$E58)))/(1-'1.Inputs'!$D$42)*$D58*(1+$G58)^(5-1))-('1.Inputs'!$D$37*12*IF(5=1,'1.Inputs'!$D$38,IF(5=2,'1.Inputs'!$D$39,$E58)))*'1.Inputs'!$D$43*(1+$G58)^(5-1)-'1.Inputs'!$D$44*(1+$G58)^(5-1)-('1.Inputs'!$D$20/'1.Inputs'!$D$27+'1.Inputs'!$D$23/'1.Inputs'!$D$28))))*'1.Inputs'!$D$53</f>
        <v>497862707.47233105</v>
      </c>
      <c r="AH58" s="36">
        <f ca="1">X58-AH$13-AH$14+MIN(AH$13,MAX(0,((('1.Inputs'!$D$37*12*IF(6=1,'1.Inputs'!$D$38,IF(6=2,'1.Inputs'!$D$39,$E58)))*$F58*(('1.Inputs'!$D$40)+(1-'1.Inputs'!$D$40)*(1+'1.Inputs'!$D$41))*(1+$G58)^(6-1))-(('1.Inputs'!$D$37*12*IF(6=1,'1.Inputs'!$D$38,IF(6=2,'1.Inputs'!$D$39,$E58)))/(1-'1.Inputs'!$D$42)*$D58*(1+$G58)^(6-1))-('1.Inputs'!$D$37*12*IF(6=1,'1.Inputs'!$D$38,IF(6=2,'1.Inputs'!$D$39,$E58)))*'1.Inputs'!$D$43*(1+$G58)^(6-1)-'1.Inputs'!$D$44*(1+$G58)^(6-1)-('1.Inputs'!$D$20/'1.Inputs'!$D$27+'1.Inputs'!$D$23/'1.Inputs'!$D$28))))*'1.Inputs'!$D$53</f>
        <v>547595062.33727956</v>
      </c>
      <c r="AI58" s="36">
        <f ca="1">Y58-AI$13-AI$14+MIN(AI$13,MAX(0,((('1.Inputs'!$D$37*12*IF(7=1,'1.Inputs'!$D$38,IF(7=2,'1.Inputs'!$D$39,$E58)))*$F58*(('1.Inputs'!$D$40)+(1-'1.Inputs'!$D$40)*(1+'1.Inputs'!$D$41))*(1+$G58)^(7-1))-(('1.Inputs'!$D$37*12*IF(7=1,'1.Inputs'!$D$38,IF(7=2,'1.Inputs'!$D$39,$E58)))/(1-'1.Inputs'!$D$42)*$D58*(1+$G58)^(7-1))-('1.Inputs'!$D$37*12*IF(7=1,'1.Inputs'!$D$38,IF(7=2,'1.Inputs'!$D$39,$E58)))*'1.Inputs'!$D$43*(1+$G58)^(7-1)-'1.Inputs'!$D$44*(1+$G58)^(7-1)-('1.Inputs'!$D$20/'1.Inputs'!$D$27+'1.Inputs'!$D$23/'1.Inputs'!$D$28))))*'1.Inputs'!$D$53</f>
        <v>598564471.60191023</v>
      </c>
      <c r="AJ58" s="36">
        <f ca="1">Z58-AJ$13-AJ$14+MIN(AJ$13,MAX(0,((('1.Inputs'!$D$37*12*IF(8=1,'1.Inputs'!$D$38,IF(8=2,'1.Inputs'!$D$39,$E58)))*$F58*(('1.Inputs'!$D$40)+(1-'1.Inputs'!$D$40)*(1+'1.Inputs'!$D$41))*(1+$G58)^(8-1))-(('1.Inputs'!$D$37*12*IF(8=1,'1.Inputs'!$D$38,IF(8=2,'1.Inputs'!$D$39,$E58)))/(1-'1.Inputs'!$D$42)*$D58*(1+$G58)^(8-1))-('1.Inputs'!$D$37*12*IF(8=1,'1.Inputs'!$D$38,IF(8=2,'1.Inputs'!$D$39,$E58)))*'1.Inputs'!$D$43*(1+$G58)^(8-1)-'1.Inputs'!$D$44*(1+$G58)^(8-1)-('1.Inputs'!$D$20/'1.Inputs'!$D$27+'1.Inputs'!$D$23/'1.Inputs'!$D$28))))*'1.Inputs'!$D$53</f>
        <v>896821036.29453206</v>
      </c>
      <c r="AK58" s="36">
        <f ca="1">AA58-AK$13-AK$14+MIN(AK$13,MAX(0,((('1.Inputs'!$D$37*12*IF(9=1,'1.Inputs'!$D$38,IF(9=2,'1.Inputs'!$D$39,$E58)))*$F58*(('1.Inputs'!$D$40)+(1-'1.Inputs'!$D$40)*(1+'1.Inputs'!$D$41))*(1+$G58)^(9-1))-(('1.Inputs'!$D$37*12*IF(9=1,'1.Inputs'!$D$38,IF(9=2,'1.Inputs'!$D$39,$E58)))/(1-'1.Inputs'!$D$42)*$D58*(1+$G58)^(9-1))-('1.Inputs'!$D$37*12*IF(9=1,'1.Inputs'!$D$38,IF(9=2,'1.Inputs'!$D$39,$E58)))*'1.Inputs'!$D$43*(1+$G58)^(9-1)-'1.Inputs'!$D$44*(1+$G58)^(9-1)-('1.Inputs'!$D$20/'1.Inputs'!$D$27+'1.Inputs'!$D$23/'1.Inputs'!$D$28))))*'1.Inputs'!$D$53</f>
        <v>931228886.54826558</v>
      </c>
      <c r="AL58" s="36">
        <f ca="1">AB58-AL$13-AL$14+MIN(AL$13,MAX(0,((('1.Inputs'!$D$37*12*IF(10=1,'1.Inputs'!$D$38,IF(10=2,'1.Inputs'!$D$39,$E58)))*$F58*(('1.Inputs'!$D$40)+(1-'1.Inputs'!$D$40)*(1+'1.Inputs'!$D$41))*(1+$G58)^(10-1))-(('1.Inputs'!$D$37*12*IF(10=1,'1.Inputs'!$D$38,IF(10=2,'1.Inputs'!$D$39,$E58)))/(1-'1.Inputs'!$D$42)*$D58*(1+$G58)^(10-1))-('1.Inputs'!$D$37*12*IF(10=1,'1.Inputs'!$D$38,IF(10=2,'1.Inputs'!$D$39,$E58)))*'1.Inputs'!$D$43*(1+$G58)^(10-1)-'1.Inputs'!$D$44*(1+$G58)^(10-1)-('1.Inputs'!$D$20/'1.Inputs'!$D$27+'1.Inputs'!$D$23/'1.Inputs'!$D$28))))*'1.Inputs'!$D$53+'1.Inputs'!$D$35</f>
        <v>4422735467.3277607</v>
      </c>
      <c r="AM58" s="48">
        <f ca="1">R58+NPV('1.Inputs'!$D$55,S58:AB58)</f>
        <v>1571082084.740921</v>
      </c>
      <c r="AN58" s="48">
        <f ca="1">-('1.Inputs'!$D$24*(1-'1.Inputs'!$D$31)+'1.Inputs'!$D$35)+NPV('1.Inputs'!$D$54,AC58:AL58)</f>
        <v>81211508.699601412</v>
      </c>
      <c r="AO58" s="36">
        <f t="shared" ca="1" si="5"/>
        <v>-3.9899825231538295</v>
      </c>
      <c r="AP58" s="36">
        <f t="shared" ca="1" si="6"/>
        <v>1.2709450098769828</v>
      </c>
      <c r="AQ58" s="36">
        <f ca="1">'1.Inputs'!$D$35+MIN(SUM($AC58:AC58),SUM($AC58:AD58),SUM($AC58:AE58),SUM($AC58:AF58),SUM($AC58:AG58),SUM($AC58:AH58),SUM($AC58:AI58),SUM($AC58:AJ58),SUM($AC58:AK58),SUM($AC58:AL58))</f>
        <v>109823278.65969253</v>
      </c>
      <c r="AR58" s="36">
        <f ca="1">IF(AP58&lt;'1.Inputs'!$D$57,1,0)</f>
        <v>0</v>
      </c>
      <c r="AS58" s="36">
        <f t="shared" ca="1" si="7"/>
        <v>0</v>
      </c>
      <c r="AV58" s="30" t="s">
        <v>409</v>
      </c>
      <c r="AY58" s="40" t="str">
        <f ca="1">IF(COUNT(AM16:AM515)=500,"OK","ERROR")</f>
        <v>OK</v>
      </c>
    </row>
    <row r="59" spans="2:55" ht="15" customHeight="1" x14ac:dyDescent="0.25">
      <c r="B59" s="36">
        <v>44</v>
      </c>
      <c r="C59" s="36">
        <f t="shared" ca="1" si="0"/>
        <v>0.93813765579940689</v>
      </c>
      <c r="D59" s="36">
        <f t="shared" ca="1" si="1"/>
        <v>21867.797473945298</v>
      </c>
      <c r="E59" s="47">
        <f t="shared" ca="1" si="2"/>
        <v>0.8891344836315811</v>
      </c>
      <c r="F59" s="36">
        <f t="shared" ca="1" si="3"/>
        <v>27987.744679000079</v>
      </c>
      <c r="G59" s="36">
        <f t="shared" ca="1" si="4"/>
        <v>3.7013433247343713E-2</v>
      </c>
      <c r="H59" s="36">
        <f ca="1">((('1.Inputs'!$D$37*12*IF(1=1,'1.Inputs'!$D$38,IF(1=2,'1.Inputs'!$D$39,$E59)))*$F59*(('1.Inputs'!$D$40)+(1-'1.Inputs'!$D$40)*(1+'1.Inputs'!$D$41))*(1+$G59)^(1-1))*'1.Inputs'!$D$47+(('1.Inputs'!$D$37*12*IF(1=1,'1.Inputs'!$D$38,IF(1=2,'1.Inputs'!$D$39,$E59)))/(1-'1.Inputs'!$D$42)*$D59*(1+$G59)^(1-1))*('1.Inputs'!$D$48-'1.Inputs'!$D$49))/'1.Inputs'!$D$51</f>
        <v>768662032.71296823</v>
      </c>
      <c r="I59" s="36">
        <f ca="1">((('1.Inputs'!$D$37*12*IF(2=1,'1.Inputs'!$D$38,IF(2=2,'1.Inputs'!$D$39,$E59)))*$F59*(('1.Inputs'!$D$40)+(1-'1.Inputs'!$D$40)*(1+'1.Inputs'!$D$41))*(1+$G59)^(2-1))*'1.Inputs'!$D$47+(('1.Inputs'!$D$37*12*IF(2=1,'1.Inputs'!$D$38,IF(2=2,'1.Inputs'!$D$39,$E59)))/(1-'1.Inputs'!$D$42)*$D59*(1+$G59)^(2-1))*('1.Inputs'!$D$48-'1.Inputs'!$D$49))/'1.Inputs'!$D$51</f>
        <v>1115957994.9707801</v>
      </c>
      <c r="J59" s="36">
        <f ca="1">((('1.Inputs'!$D$37*12*IF(3=1,'1.Inputs'!$D$38,IF(3=2,'1.Inputs'!$D$39,$E59)))*$F59*(('1.Inputs'!$D$40)+(1-'1.Inputs'!$D$40)*(1+'1.Inputs'!$D$41))*(1+$G59)^(3-1))*'1.Inputs'!$D$47+(('1.Inputs'!$D$37*12*IF(3=1,'1.Inputs'!$D$38,IF(3=2,'1.Inputs'!$D$39,$E59)))/(1-'1.Inputs'!$D$42)*$D59*(1+$G59)^(3-1))*('1.Inputs'!$D$48-'1.Inputs'!$D$49))/'1.Inputs'!$D$51</f>
        <v>1469946891.1314981</v>
      </c>
      <c r="K59" s="36">
        <f ca="1">((('1.Inputs'!$D$37*12*IF(4=1,'1.Inputs'!$D$38,IF(4=2,'1.Inputs'!$D$39,$E59)))*$F59*(('1.Inputs'!$D$40)+(1-'1.Inputs'!$D$40)*(1+'1.Inputs'!$D$41))*(1+$G59)^(4-1))*'1.Inputs'!$D$47+(('1.Inputs'!$D$37*12*IF(4=1,'1.Inputs'!$D$38,IF(4=2,'1.Inputs'!$D$39,$E59)))/(1-'1.Inputs'!$D$42)*$D59*(1+$G59)^(4-1))*('1.Inputs'!$D$48-'1.Inputs'!$D$49))/'1.Inputs'!$D$51</f>
        <v>1524354672.2635345</v>
      </c>
      <c r="L59" s="36">
        <f ca="1">((('1.Inputs'!$D$37*12*IF(5=1,'1.Inputs'!$D$38,IF(5=2,'1.Inputs'!$D$39,$E59)))*$F59*(('1.Inputs'!$D$40)+(1-'1.Inputs'!$D$40)*(1+'1.Inputs'!$D$41))*(1+$G59)^(5-1))*'1.Inputs'!$D$47+(('1.Inputs'!$D$37*12*IF(5=1,'1.Inputs'!$D$38,IF(5=2,'1.Inputs'!$D$39,$E59)))/(1-'1.Inputs'!$D$42)*$D59*(1+$G59)^(5-1))*('1.Inputs'!$D$48-'1.Inputs'!$D$49))/'1.Inputs'!$D$51</f>
        <v>1580776272.1706374</v>
      </c>
      <c r="M59" s="36">
        <f ca="1">((('1.Inputs'!$D$37*12*IF(6=1,'1.Inputs'!$D$38,IF(6=2,'1.Inputs'!$D$39,$E59)))*$F59*(('1.Inputs'!$D$40)+(1-'1.Inputs'!$D$40)*(1+'1.Inputs'!$D$41))*(1+$G59)^(6-1))*'1.Inputs'!$D$47+(('1.Inputs'!$D$37*12*IF(6=1,'1.Inputs'!$D$38,IF(6=2,'1.Inputs'!$D$39,$E59)))/(1-'1.Inputs'!$D$42)*$D59*(1+$G59)^(6-1))*('1.Inputs'!$D$48-'1.Inputs'!$D$49))/'1.Inputs'!$D$51</f>
        <v>1639286229.1996105</v>
      </c>
      <c r="N59" s="36">
        <f ca="1">((('1.Inputs'!$D$37*12*IF(7=1,'1.Inputs'!$D$38,IF(7=2,'1.Inputs'!$D$39,$E59)))*$F59*(('1.Inputs'!$D$40)+(1-'1.Inputs'!$D$40)*(1+'1.Inputs'!$D$41))*(1+$G59)^(7-1))*'1.Inputs'!$D$47+(('1.Inputs'!$D$37*12*IF(7=1,'1.Inputs'!$D$38,IF(7=2,'1.Inputs'!$D$39,$E59)))/(1-'1.Inputs'!$D$42)*$D59*(1+$G59)^(7-1))*('1.Inputs'!$D$48-'1.Inputs'!$D$49))/'1.Inputs'!$D$51</f>
        <v>1699961840.6173801</v>
      </c>
      <c r="O59" s="36">
        <f ca="1">((('1.Inputs'!$D$37*12*IF(8=1,'1.Inputs'!$D$38,IF(8=2,'1.Inputs'!$D$39,$E59)))*$F59*(('1.Inputs'!$D$40)+(1-'1.Inputs'!$D$40)*(1+'1.Inputs'!$D$41))*(1+$G59)^(8-1))*'1.Inputs'!$D$47+(('1.Inputs'!$D$37*12*IF(8=1,'1.Inputs'!$D$38,IF(8=2,'1.Inputs'!$D$39,$E59)))/(1-'1.Inputs'!$D$42)*$D59*(1+$G59)^(8-1))*('1.Inputs'!$D$48-'1.Inputs'!$D$49))/'1.Inputs'!$D$51</f>
        <v>1762883264.7281034</v>
      </c>
      <c r="P59" s="36">
        <f ca="1">((('1.Inputs'!$D$37*12*IF(9=1,'1.Inputs'!$D$38,IF(9=2,'1.Inputs'!$D$39,$E59)))*$F59*(('1.Inputs'!$D$40)+(1-'1.Inputs'!$D$40)*(1+'1.Inputs'!$D$41))*(1+$G59)^(9-1))*'1.Inputs'!$D$47+(('1.Inputs'!$D$37*12*IF(9=1,'1.Inputs'!$D$38,IF(9=2,'1.Inputs'!$D$39,$E59)))/(1-'1.Inputs'!$D$42)*$D59*(1+$G59)^(9-1))*('1.Inputs'!$D$48-'1.Inputs'!$D$49))/'1.Inputs'!$D$51</f>
        <v>1828133626.7699764</v>
      </c>
      <c r="Q59" s="36">
        <f ca="1">((('1.Inputs'!$D$37*12*IF(10=1,'1.Inputs'!$D$38,IF(10=2,'1.Inputs'!$D$39,$E59)))*$F59*(('1.Inputs'!$D$40)+(1-'1.Inputs'!$D$40)*(1+'1.Inputs'!$D$41))*(1+$G59)^(10-1))*'1.Inputs'!$D$47+(('1.Inputs'!$D$37*12*IF(10=1,'1.Inputs'!$D$38,IF(10=2,'1.Inputs'!$D$39,$E59)))/(1-'1.Inputs'!$D$42)*$D59*(1+$G59)^(10-1))*('1.Inputs'!$D$48-'1.Inputs'!$D$49))/'1.Inputs'!$D$51</f>
        <v>1895799128.7316515</v>
      </c>
      <c r="R59" s="36">
        <f>-'1.Inputs'!$D$24</f>
        <v>-2050000000</v>
      </c>
      <c r="S59" s="36">
        <f ca="1">((('1.Inputs'!$D$37*12*IF(1=1,'1.Inputs'!$D$38,IF(1=2,'1.Inputs'!$D$39,$E59)))*$F59*(('1.Inputs'!$D$40)+(1-'1.Inputs'!$D$40)*(1+'1.Inputs'!$D$41))*(1+$G59)^(1-1))-(('1.Inputs'!$D$37*12*IF(1=1,'1.Inputs'!$D$38,IF(1=2,'1.Inputs'!$D$39,$E59)))/(1-'1.Inputs'!$D$42)*$D59*(1+$G59)^(1-1))-('1.Inputs'!$D$37*12*IF(1=1,'1.Inputs'!$D$38,IF(1=2,'1.Inputs'!$D$39,$E59)))*'1.Inputs'!$D$43*(1+$G59)^(1-1)-'1.Inputs'!$D$44*(1+$G59)^(1-1)-('1.Inputs'!$D$20/'1.Inputs'!$D$27+'1.Inputs'!$D$23/'1.Inputs'!$D$28))-MAX(0,((('1.Inputs'!$D$37*12*IF(1=1,'1.Inputs'!$D$38,IF(1=2,'1.Inputs'!$D$39,$E59)))*$F59*(('1.Inputs'!$D$40)+(1-'1.Inputs'!$D$40)*(1+'1.Inputs'!$D$41))*(1+$G59)^(1-1))-(('1.Inputs'!$D$37*12*IF(1=1,'1.Inputs'!$D$38,IF(1=2,'1.Inputs'!$D$39,$E59)))/(1-'1.Inputs'!$D$42)*$D59*(1+$G59)^(1-1))-('1.Inputs'!$D$37*12*IF(1=1,'1.Inputs'!$D$38,IF(1=2,'1.Inputs'!$D$39,$E59)))*'1.Inputs'!$D$43*(1+$G59)^(1-1)-'1.Inputs'!$D$44*(1+$G59)^(1-1)-('1.Inputs'!$D$20/'1.Inputs'!$D$27+'1.Inputs'!$D$23/'1.Inputs'!$D$28)))*'1.Inputs'!$D$53+('1.Inputs'!$D$20/'1.Inputs'!$D$27+'1.Inputs'!$D$23/'1.Inputs'!$D$28)-H59</f>
        <v>-1200896691.4251523</v>
      </c>
      <c r="T59" s="36">
        <f ca="1">((('1.Inputs'!$D$37*12*IF(2=1,'1.Inputs'!$D$38,IF(2=2,'1.Inputs'!$D$39,$E59)))*$F59*(('1.Inputs'!$D$40)+(1-'1.Inputs'!$D$40)*(1+'1.Inputs'!$D$41))*(1+$G59)^(2-1))-(('1.Inputs'!$D$37*12*IF(2=1,'1.Inputs'!$D$38,IF(2=2,'1.Inputs'!$D$39,$E59)))/(1-'1.Inputs'!$D$42)*$D59*(1+$G59)^(2-1))-('1.Inputs'!$D$37*12*IF(2=1,'1.Inputs'!$D$38,IF(2=2,'1.Inputs'!$D$39,$E59)))*'1.Inputs'!$D$43*(1+$G59)^(2-1)-'1.Inputs'!$D$44*(1+$G59)^(2-1)-('1.Inputs'!$D$20/'1.Inputs'!$D$27+'1.Inputs'!$D$23/'1.Inputs'!$D$28))-MAX(0,((('1.Inputs'!$D$37*12*IF(2=1,'1.Inputs'!$D$38,IF(2=2,'1.Inputs'!$D$39,$E59)))*$F59*(('1.Inputs'!$D$40)+(1-'1.Inputs'!$D$40)*(1+'1.Inputs'!$D$41))*(1+$G59)^(2-1))-(('1.Inputs'!$D$37*12*IF(2=1,'1.Inputs'!$D$38,IF(2=2,'1.Inputs'!$D$39,$E59)))/(1-'1.Inputs'!$D$42)*$D59*(1+$G59)^(2-1))-('1.Inputs'!$D$37*12*IF(2=1,'1.Inputs'!$D$38,IF(2=2,'1.Inputs'!$D$39,$E59)))*'1.Inputs'!$D$43*(1+$G59)^(2-1)-'1.Inputs'!$D$44*(1+$G59)^(2-1)-('1.Inputs'!$D$20/'1.Inputs'!$D$27+'1.Inputs'!$D$23/'1.Inputs'!$D$28)))*'1.Inputs'!$D$53+('1.Inputs'!$D$20/'1.Inputs'!$D$27+'1.Inputs'!$D$23/'1.Inputs'!$D$28)-(I59-H59)</f>
        <v>-601497532.64823043</v>
      </c>
      <c r="U59" s="36">
        <f ca="1">((('1.Inputs'!$D$37*12*IF(3=1,'1.Inputs'!$D$38,IF(3=2,'1.Inputs'!$D$39,$E59)))*$F59*(('1.Inputs'!$D$40)+(1-'1.Inputs'!$D$40)*(1+'1.Inputs'!$D$41))*(1+$G59)^(3-1))-(('1.Inputs'!$D$37*12*IF(3=1,'1.Inputs'!$D$38,IF(3=2,'1.Inputs'!$D$39,$E59)))/(1-'1.Inputs'!$D$42)*$D59*(1+$G59)^(3-1))-('1.Inputs'!$D$37*12*IF(3=1,'1.Inputs'!$D$38,IF(3=2,'1.Inputs'!$D$39,$E59)))*'1.Inputs'!$D$43*(1+$G59)^(3-1)-'1.Inputs'!$D$44*(1+$G59)^(3-1)-('1.Inputs'!$D$20/'1.Inputs'!$D$27+'1.Inputs'!$D$23/'1.Inputs'!$D$28))-MAX(0,((('1.Inputs'!$D$37*12*IF(3=1,'1.Inputs'!$D$38,IF(3=2,'1.Inputs'!$D$39,$E59)))*$F59*(('1.Inputs'!$D$40)+(1-'1.Inputs'!$D$40)*(1+'1.Inputs'!$D$41))*(1+$G59)^(3-1))-(('1.Inputs'!$D$37*12*IF(3=1,'1.Inputs'!$D$38,IF(3=2,'1.Inputs'!$D$39,$E59)))/(1-'1.Inputs'!$D$42)*$D59*(1+$G59)^(3-1))-('1.Inputs'!$D$37*12*IF(3=1,'1.Inputs'!$D$38,IF(3=2,'1.Inputs'!$D$39,$E59)))*'1.Inputs'!$D$43*(1+$G59)^(3-1)-'1.Inputs'!$D$44*(1+$G59)^(3-1)-('1.Inputs'!$D$20/'1.Inputs'!$D$27+'1.Inputs'!$D$23/'1.Inputs'!$D$28)))*'1.Inputs'!$D$53+('1.Inputs'!$D$20/'1.Inputs'!$D$27+'1.Inputs'!$D$23/'1.Inputs'!$D$28)-(J59-I59)</f>
        <v>-427317422.41486132</v>
      </c>
      <c r="V59" s="36">
        <f ca="1">((('1.Inputs'!$D$37*12*IF(4=1,'1.Inputs'!$D$38,IF(4=2,'1.Inputs'!$D$39,$E59)))*$F59*(('1.Inputs'!$D$40)+(1-'1.Inputs'!$D$40)*(1+'1.Inputs'!$D$41))*(1+$G59)^(4-1))-(('1.Inputs'!$D$37*12*IF(4=1,'1.Inputs'!$D$38,IF(4=2,'1.Inputs'!$D$39,$E59)))/(1-'1.Inputs'!$D$42)*$D59*(1+$G59)^(4-1))-('1.Inputs'!$D$37*12*IF(4=1,'1.Inputs'!$D$38,IF(4=2,'1.Inputs'!$D$39,$E59)))*'1.Inputs'!$D$43*(1+$G59)^(4-1)-'1.Inputs'!$D$44*(1+$G59)^(4-1)-('1.Inputs'!$D$20/'1.Inputs'!$D$27+'1.Inputs'!$D$23/'1.Inputs'!$D$28))-MAX(0,((('1.Inputs'!$D$37*12*IF(4=1,'1.Inputs'!$D$38,IF(4=2,'1.Inputs'!$D$39,$E59)))*$F59*(('1.Inputs'!$D$40)+(1-'1.Inputs'!$D$40)*(1+'1.Inputs'!$D$41))*(1+$G59)^(4-1))-(('1.Inputs'!$D$37*12*IF(4=1,'1.Inputs'!$D$38,IF(4=2,'1.Inputs'!$D$39,$E59)))/(1-'1.Inputs'!$D$42)*$D59*(1+$G59)^(4-1))-('1.Inputs'!$D$37*12*IF(4=1,'1.Inputs'!$D$38,IF(4=2,'1.Inputs'!$D$39,$E59)))*'1.Inputs'!$D$43*(1+$G59)^(4-1)-'1.Inputs'!$D$44*(1+$G59)^(4-1)-('1.Inputs'!$D$20/'1.Inputs'!$D$27+'1.Inputs'!$D$23/'1.Inputs'!$D$28)))*'1.Inputs'!$D$53+('1.Inputs'!$D$20/'1.Inputs'!$D$27+'1.Inputs'!$D$23/'1.Inputs'!$D$28)-(K59-J59)</f>
        <v>-130450447.89781272</v>
      </c>
      <c r="W59" s="36">
        <f ca="1">((('1.Inputs'!$D$37*12*IF(5=1,'1.Inputs'!$D$38,IF(5=2,'1.Inputs'!$D$39,$E59)))*$F59*(('1.Inputs'!$D$40)+(1-'1.Inputs'!$D$40)*(1+'1.Inputs'!$D$41))*(1+$G59)^(5-1))-(('1.Inputs'!$D$37*12*IF(5=1,'1.Inputs'!$D$38,IF(5=2,'1.Inputs'!$D$39,$E59)))/(1-'1.Inputs'!$D$42)*$D59*(1+$G59)^(5-1))-('1.Inputs'!$D$37*12*IF(5=1,'1.Inputs'!$D$38,IF(5=2,'1.Inputs'!$D$39,$E59)))*'1.Inputs'!$D$43*(1+$G59)^(5-1)-'1.Inputs'!$D$44*(1+$G59)^(5-1)-('1.Inputs'!$D$20/'1.Inputs'!$D$27+'1.Inputs'!$D$23/'1.Inputs'!$D$28))-MAX(0,((('1.Inputs'!$D$37*12*IF(5=1,'1.Inputs'!$D$38,IF(5=2,'1.Inputs'!$D$39,$E59)))*$F59*(('1.Inputs'!$D$40)+(1-'1.Inputs'!$D$40)*(1+'1.Inputs'!$D$41))*(1+$G59)^(5-1))-(('1.Inputs'!$D$37*12*IF(5=1,'1.Inputs'!$D$38,IF(5=2,'1.Inputs'!$D$39,$E59)))/(1-'1.Inputs'!$D$42)*$D59*(1+$G59)^(5-1))-('1.Inputs'!$D$37*12*IF(5=1,'1.Inputs'!$D$38,IF(5=2,'1.Inputs'!$D$39,$E59)))*'1.Inputs'!$D$43*(1+$G59)^(5-1)-'1.Inputs'!$D$44*(1+$G59)^(5-1)-('1.Inputs'!$D$20/'1.Inputs'!$D$27+'1.Inputs'!$D$23/'1.Inputs'!$D$28)))*'1.Inputs'!$D$53+('1.Inputs'!$D$20/'1.Inputs'!$D$27+'1.Inputs'!$D$23/'1.Inputs'!$D$28)-(L59-K59)</f>
        <v>-135278866.84316492</v>
      </c>
      <c r="X59" s="36">
        <f ca="1">((('1.Inputs'!$D$37*12*IF(6=1,'1.Inputs'!$D$38,IF(6=2,'1.Inputs'!$D$39,$E59)))*$F59*(('1.Inputs'!$D$40)+(1-'1.Inputs'!$D$40)*(1+'1.Inputs'!$D$41))*(1+$G59)^(6-1))-(('1.Inputs'!$D$37*12*IF(6=1,'1.Inputs'!$D$38,IF(6=2,'1.Inputs'!$D$39,$E59)))/(1-'1.Inputs'!$D$42)*$D59*(1+$G59)^(6-1))-('1.Inputs'!$D$37*12*IF(6=1,'1.Inputs'!$D$38,IF(6=2,'1.Inputs'!$D$39,$E59)))*'1.Inputs'!$D$43*(1+$G59)^(6-1)-'1.Inputs'!$D$44*(1+$G59)^(6-1)-('1.Inputs'!$D$20/'1.Inputs'!$D$27+'1.Inputs'!$D$23/'1.Inputs'!$D$28))-MAX(0,((('1.Inputs'!$D$37*12*IF(6=1,'1.Inputs'!$D$38,IF(6=2,'1.Inputs'!$D$39,$E59)))*$F59*(('1.Inputs'!$D$40)+(1-'1.Inputs'!$D$40)*(1+'1.Inputs'!$D$41))*(1+$G59)^(6-1))-(('1.Inputs'!$D$37*12*IF(6=1,'1.Inputs'!$D$38,IF(6=2,'1.Inputs'!$D$39,$E59)))/(1-'1.Inputs'!$D$42)*$D59*(1+$G59)^(6-1))-('1.Inputs'!$D$37*12*IF(6=1,'1.Inputs'!$D$38,IF(6=2,'1.Inputs'!$D$39,$E59)))*'1.Inputs'!$D$43*(1+$G59)^(6-1)-'1.Inputs'!$D$44*(1+$G59)^(6-1)-('1.Inputs'!$D$20/'1.Inputs'!$D$27+'1.Inputs'!$D$23/'1.Inputs'!$D$28)))*'1.Inputs'!$D$53+('1.Inputs'!$D$20/'1.Inputs'!$D$27+'1.Inputs'!$D$23/'1.Inputs'!$D$28)-(M59-L59)</f>
        <v>-140286002.15084088</v>
      </c>
      <c r="Y59" s="36">
        <f ca="1">((('1.Inputs'!$D$37*12*IF(7=1,'1.Inputs'!$D$38,IF(7=2,'1.Inputs'!$D$39,$E59)))*$F59*(('1.Inputs'!$D$40)+(1-'1.Inputs'!$D$40)*(1+'1.Inputs'!$D$41))*(1+$G59)^(7-1))-(('1.Inputs'!$D$37*12*IF(7=1,'1.Inputs'!$D$38,IF(7=2,'1.Inputs'!$D$39,$E59)))/(1-'1.Inputs'!$D$42)*$D59*(1+$G59)^(7-1))-('1.Inputs'!$D$37*12*IF(7=1,'1.Inputs'!$D$38,IF(7=2,'1.Inputs'!$D$39,$E59)))*'1.Inputs'!$D$43*(1+$G59)^(7-1)-'1.Inputs'!$D$44*(1+$G59)^(7-1)-('1.Inputs'!$D$20/'1.Inputs'!$D$27+'1.Inputs'!$D$23/'1.Inputs'!$D$28))-MAX(0,((('1.Inputs'!$D$37*12*IF(7=1,'1.Inputs'!$D$38,IF(7=2,'1.Inputs'!$D$39,$E59)))*$F59*(('1.Inputs'!$D$40)+(1-'1.Inputs'!$D$40)*(1+'1.Inputs'!$D$41))*(1+$G59)^(7-1))-(('1.Inputs'!$D$37*12*IF(7=1,'1.Inputs'!$D$38,IF(7=2,'1.Inputs'!$D$39,$E59)))/(1-'1.Inputs'!$D$42)*$D59*(1+$G59)^(7-1))-('1.Inputs'!$D$37*12*IF(7=1,'1.Inputs'!$D$38,IF(7=2,'1.Inputs'!$D$39,$E59)))*'1.Inputs'!$D$43*(1+$G59)^(7-1)-'1.Inputs'!$D$44*(1+$G59)^(7-1)-('1.Inputs'!$D$20/'1.Inputs'!$D$27+'1.Inputs'!$D$23/'1.Inputs'!$D$28)))*'1.Inputs'!$D$53+('1.Inputs'!$D$20/'1.Inputs'!$D$27+'1.Inputs'!$D$23/'1.Inputs'!$D$28)-(N59-M59)</f>
        <v>-145478468.72698772</v>
      </c>
      <c r="Z59" s="36">
        <f ca="1">((('1.Inputs'!$D$37*12*IF(8=1,'1.Inputs'!$D$38,IF(8=2,'1.Inputs'!$D$39,$E59)))*$F59*(('1.Inputs'!$D$40)+(1-'1.Inputs'!$D$40)*(1+'1.Inputs'!$D$41))*(1+$G59)^(8-1))-(('1.Inputs'!$D$37*12*IF(8=1,'1.Inputs'!$D$38,IF(8=2,'1.Inputs'!$D$39,$E59)))/(1-'1.Inputs'!$D$42)*$D59*(1+$G59)^(8-1))-('1.Inputs'!$D$37*12*IF(8=1,'1.Inputs'!$D$38,IF(8=2,'1.Inputs'!$D$39,$E59)))*'1.Inputs'!$D$43*(1+$G59)^(8-1)-'1.Inputs'!$D$44*(1+$G59)^(8-1)-('1.Inputs'!$D$20/'1.Inputs'!$D$27+'1.Inputs'!$D$23/'1.Inputs'!$D$28))-MAX(0,((('1.Inputs'!$D$37*12*IF(8=1,'1.Inputs'!$D$38,IF(8=2,'1.Inputs'!$D$39,$E59)))*$F59*(('1.Inputs'!$D$40)+(1-'1.Inputs'!$D$40)*(1+'1.Inputs'!$D$41))*(1+$G59)^(8-1))-(('1.Inputs'!$D$37*12*IF(8=1,'1.Inputs'!$D$38,IF(8=2,'1.Inputs'!$D$39,$E59)))/(1-'1.Inputs'!$D$42)*$D59*(1+$G59)^(8-1))-('1.Inputs'!$D$37*12*IF(8=1,'1.Inputs'!$D$38,IF(8=2,'1.Inputs'!$D$39,$E59)))*'1.Inputs'!$D$43*(1+$G59)^(8-1)-'1.Inputs'!$D$44*(1+$G59)^(8-1)-('1.Inputs'!$D$20/'1.Inputs'!$D$27+'1.Inputs'!$D$23/'1.Inputs'!$D$28)))*'1.Inputs'!$D$53+('1.Inputs'!$D$20/'1.Inputs'!$D$27+'1.Inputs'!$D$23/'1.Inputs'!$D$28)-(O59-N59)</f>
        <v>-150863126.31814075</v>
      </c>
      <c r="AA59" s="36">
        <f ca="1">((('1.Inputs'!$D$37*12*IF(9=1,'1.Inputs'!$D$38,IF(9=2,'1.Inputs'!$D$39,$E59)))*$F59*(('1.Inputs'!$D$40)+(1-'1.Inputs'!$D$40)*(1+'1.Inputs'!$D$41))*(1+$G59)^(9-1))-(('1.Inputs'!$D$37*12*IF(9=1,'1.Inputs'!$D$38,IF(9=2,'1.Inputs'!$D$39,$E59)))/(1-'1.Inputs'!$D$42)*$D59*(1+$G59)^(9-1))-('1.Inputs'!$D$37*12*IF(9=1,'1.Inputs'!$D$38,IF(9=2,'1.Inputs'!$D$39,$E59)))*'1.Inputs'!$D$43*(1+$G59)^(9-1)-'1.Inputs'!$D$44*(1+$G59)^(9-1)-('1.Inputs'!$D$20/'1.Inputs'!$D$27+'1.Inputs'!$D$23/'1.Inputs'!$D$28))-MAX(0,((('1.Inputs'!$D$37*12*IF(9=1,'1.Inputs'!$D$38,IF(9=2,'1.Inputs'!$D$39,$E59)))*$F59*(('1.Inputs'!$D$40)+(1-'1.Inputs'!$D$40)*(1+'1.Inputs'!$D$41))*(1+$G59)^(9-1))-(('1.Inputs'!$D$37*12*IF(9=1,'1.Inputs'!$D$38,IF(9=2,'1.Inputs'!$D$39,$E59)))/(1-'1.Inputs'!$D$42)*$D59*(1+$G59)^(9-1))-('1.Inputs'!$D$37*12*IF(9=1,'1.Inputs'!$D$38,IF(9=2,'1.Inputs'!$D$39,$E59)))*'1.Inputs'!$D$43*(1+$G59)^(9-1)-'1.Inputs'!$D$44*(1+$G59)^(9-1)-('1.Inputs'!$D$20/'1.Inputs'!$D$27+'1.Inputs'!$D$23/'1.Inputs'!$D$28)))*'1.Inputs'!$D$53+('1.Inputs'!$D$20/'1.Inputs'!$D$27+'1.Inputs'!$D$23/'1.Inputs'!$D$28)-(P59-O59)</f>
        <v>-156447088.57360077</v>
      </c>
      <c r="AB59" s="36">
        <f ca="1">((('1.Inputs'!$D$37*12*IF(10=1,'1.Inputs'!$D$38,IF(10=2,'1.Inputs'!$D$39,$E59)))*$F59*(('1.Inputs'!$D$40)+(1-'1.Inputs'!$D$40)*(1+'1.Inputs'!$D$41))*(1+$G59)^(10-1))-(('1.Inputs'!$D$37*12*IF(10=1,'1.Inputs'!$D$38,IF(10=2,'1.Inputs'!$D$39,$E59)))/(1-'1.Inputs'!$D$42)*$D59*(1+$G59)^(10-1))-('1.Inputs'!$D$37*12*IF(10=1,'1.Inputs'!$D$38,IF(10=2,'1.Inputs'!$D$39,$E59)))*'1.Inputs'!$D$43*(1+$G59)^(10-1)-'1.Inputs'!$D$44*(1+$G59)^(10-1)-('1.Inputs'!$D$20/'1.Inputs'!$D$27+'1.Inputs'!$D$23/'1.Inputs'!$D$28))-MAX(0,((('1.Inputs'!$D$37*12*IF(10=1,'1.Inputs'!$D$38,IF(10=2,'1.Inputs'!$D$39,$E59)))*$F59*(('1.Inputs'!$D$40)+(1-'1.Inputs'!$D$40)*(1+'1.Inputs'!$D$41))*(1+$G59)^(10-1))-(('1.Inputs'!$D$37*12*IF(10=1,'1.Inputs'!$D$38,IF(10=2,'1.Inputs'!$D$39,$E59)))/(1-'1.Inputs'!$D$42)*$D59*(1+$G59)^(10-1))-('1.Inputs'!$D$37*12*IF(10=1,'1.Inputs'!$D$38,IF(10=2,'1.Inputs'!$D$39,$E59)))*'1.Inputs'!$D$43*(1+$G59)^(10-1)-'1.Inputs'!$D$44*(1+$G59)^(10-1)-('1.Inputs'!$D$20/'1.Inputs'!$D$27+'1.Inputs'!$D$23/'1.Inputs'!$D$28)))*'1.Inputs'!$D$53+('1.Inputs'!$D$20/'1.Inputs'!$D$27+'1.Inputs'!$D$23/'1.Inputs'!$D$28)-(Q59-P59)+(('1.Inputs'!$D$20+'1.Inputs'!$D$23-('1.Inputs'!$D$20/'1.Inputs'!$D$27+'1.Inputs'!$D$23/'1.Inputs'!$D$28)*'1.Inputs'!$D$10)*'1.Inputs'!$D$60+'1.Inputs'!$D$19*'1.Inputs'!$D$59+Q59)</f>
        <v>2433561396.2883892</v>
      </c>
      <c r="AC59" s="36">
        <f ca="1">S59-AC$13-AC$14+MIN(AC$13,MAX(0,((('1.Inputs'!$D$37*12*IF(1=1,'1.Inputs'!$D$38,IF(1=2,'1.Inputs'!$D$39,$E59)))*$F59*(('1.Inputs'!$D$40)+(1-'1.Inputs'!$D$40)*(1+'1.Inputs'!$D$41))*(1+$G59)^(1-1))-(('1.Inputs'!$D$37*12*IF(1=1,'1.Inputs'!$D$38,IF(1=2,'1.Inputs'!$D$39,$E59)))/(1-'1.Inputs'!$D$42)*$D59*(1+$G59)^(1-1))-('1.Inputs'!$D$37*12*IF(1=1,'1.Inputs'!$D$38,IF(1=2,'1.Inputs'!$D$39,$E59)))*'1.Inputs'!$D$43*(1+$G59)^(1-1)-'1.Inputs'!$D$44*(1+$G59)^(1-1)-('1.Inputs'!$D$20/'1.Inputs'!$D$27+'1.Inputs'!$D$23/'1.Inputs'!$D$28))))*'1.Inputs'!$D$53</f>
        <v>-1348496691.4251523</v>
      </c>
      <c r="AD59" s="36">
        <f ca="1">T59-AD$13-AD$14+MIN(AD$13,MAX(0,((('1.Inputs'!$D$37*12*IF(2=1,'1.Inputs'!$D$38,IF(2=2,'1.Inputs'!$D$39,$E59)))*$F59*(('1.Inputs'!$D$40)+(1-'1.Inputs'!$D$40)*(1+'1.Inputs'!$D$41))*(1+$G59)^(2-1))-(('1.Inputs'!$D$37*12*IF(2=1,'1.Inputs'!$D$38,IF(2=2,'1.Inputs'!$D$39,$E59)))/(1-'1.Inputs'!$D$42)*$D59*(1+$G59)^(2-1))-('1.Inputs'!$D$37*12*IF(2=1,'1.Inputs'!$D$38,IF(2=2,'1.Inputs'!$D$39,$E59)))*'1.Inputs'!$D$43*(1+$G59)^(2-1)-'1.Inputs'!$D$44*(1+$G59)^(2-1)-('1.Inputs'!$D$20/'1.Inputs'!$D$27+'1.Inputs'!$D$23/'1.Inputs'!$D$28))))*'1.Inputs'!$D$53</f>
        <v>-749097532.64823043</v>
      </c>
      <c r="AE59" s="36">
        <f ca="1">U59-AE$13-AE$14+MIN(AE$13,MAX(0,((('1.Inputs'!$D$37*12*IF(3=1,'1.Inputs'!$D$38,IF(3=2,'1.Inputs'!$D$39,$E59)))*$F59*(('1.Inputs'!$D$40)+(1-'1.Inputs'!$D$40)*(1+'1.Inputs'!$D$41))*(1+$G59)^(3-1))-(('1.Inputs'!$D$37*12*IF(3=1,'1.Inputs'!$D$38,IF(3=2,'1.Inputs'!$D$39,$E59)))/(1-'1.Inputs'!$D$42)*$D59*(1+$G59)^(3-1))-('1.Inputs'!$D$37*12*IF(3=1,'1.Inputs'!$D$38,IF(3=2,'1.Inputs'!$D$39,$E59)))*'1.Inputs'!$D$43*(1+$G59)^(3-1)-'1.Inputs'!$D$44*(1+$G59)^(3-1)-('1.Inputs'!$D$20/'1.Inputs'!$D$27+'1.Inputs'!$D$23/'1.Inputs'!$D$28))))*'1.Inputs'!$D$53</f>
        <v>-820917422.41486132</v>
      </c>
      <c r="AF59" s="36">
        <f ca="1">V59-AF$13-AF$14+MIN(AF$13,MAX(0,((('1.Inputs'!$D$37*12*IF(4=1,'1.Inputs'!$D$38,IF(4=2,'1.Inputs'!$D$39,$E59)))*$F59*(('1.Inputs'!$D$40)+(1-'1.Inputs'!$D$40)*(1+'1.Inputs'!$D$41))*(1+$G59)^(4-1))-(('1.Inputs'!$D$37*12*IF(4=1,'1.Inputs'!$D$38,IF(4=2,'1.Inputs'!$D$39,$E59)))/(1-'1.Inputs'!$D$42)*$D59*(1+$G59)^(4-1))-('1.Inputs'!$D$37*12*IF(4=1,'1.Inputs'!$D$38,IF(4=2,'1.Inputs'!$D$39,$E59)))*'1.Inputs'!$D$43*(1+$G59)^(4-1)-'1.Inputs'!$D$44*(1+$G59)^(4-1)-('1.Inputs'!$D$20/'1.Inputs'!$D$27+'1.Inputs'!$D$23/'1.Inputs'!$D$28))))*'1.Inputs'!$D$53</f>
        <v>-494530447.89781272</v>
      </c>
      <c r="AG59" s="36">
        <f ca="1">W59-AG$13-AG$14+MIN(AG$13,MAX(0,((('1.Inputs'!$D$37*12*IF(5=1,'1.Inputs'!$D$38,IF(5=2,'1.Inputs'!$D$39,$E59)))*$F59*(('1.Inputs'!$D$40)+(1-'1.Inputs'!$D$40)*(1+'1.Inputs'!$D$41))*(1+$G59)^(5-1))-(('1.Inputs'!$D$37*12*IF(5=1,'1.Inputs'!$D$38,IF(5=2,'1.Inputs'!$D$39,$E59)))/(1-'1.Inputs'!$D$42)*$D59*(1+$G59)^(5-1))-('1.Inputs'!$D$37*12*IF(5=1,'1.Inputs'!$D$38,IF(5=2,'1.Inputs'!$D$39,$E59)))*'1.Inputs'!$D$43*(1+$G59)^(5-1)-'1.Inputs'!$D$44*(1+$G59)^(5-1)-('1.Inputs'!$D$20/'1.Inputs'!$D$27+'1.Inputs'!$D$23/'1.Inputs'!$D$28))))*'1.Inputs'!$D$53</f>
        <v>-469838866.84316492</v>
      </c>
      <c r="AH59" s="36">
        <f ca="1">X59-AH$13-AH$14+MIN(AH$13,MAX(0,((('1.Inputs'!$D$37*12*IF(6=1,'1.Inputs'!$D$38,IF(6=2,'1.Inputs'!$D$39,$E59)))*$F59*(('1.Inputs'!$D$40)+(1-'1.Inputs'!$D$40)*(1+'1.Inputs'!$D$41))*(1+$G59)^(6-1))-(('1.Inputs'!$D$37*12*IF(6=1,'1.Inputs'!$D$38,IF(6=2,'1.Inputs'!$D$39,$E59)))/(1-'1.Inputs'!$D$42)*$D59*(1+$G59)^(6-1))-('1.Inputs'!$D$37*12*IF(6=1,'1.Inputs'!$D$38,IF(6=2,'1.Inputs'!$D$39,$E59)))*'1.Inputs'!$D$43*(1+$G59)^(6-1)-'1.Inputs'!$D$44*(1+$G59)^(6-1)-('1.Inputs'!$D$20/'1.Inputs'!$D$27+'1.Inputs'!$D$23/'1.Inputs'!$D$28))))*'1.Inputs'!$D$53</f>
        <v>-445326002.15084088</v>
      </c>
      <c r="AI59" s="36">
        <f ca="1">Y59-AI$13-AI$14+MIN(AI$13,MAX(0,((('1.Inputs'!$D$37*12*IF(7=1,'1.Inputs'!$D$38,IF(7=2,'1.Inputs'!$D$39,$E59)))*$F59*(('1.Inputs'!$D$40)+(1-'1.Inputs'!$D$40)*(1+'1.Inputs'!$D$41))*(1+$G59)^(7-1))-(('1.Inputs'!$D$37*12*IF(7=1,'1.Inputs'!$D$38,IF(7=2,'1.Inputs'!$D$39,$E59)))/(1-'1.Inputs'!$D$42)*$D59*(1+$G59)^(7-1))-('1.Inputs'!$D$37*12*IF(7=1,'1.Inputs'!$D$38,IF(7=2,'1.Inputs'!$D$39,$E59)))*'1.Inputs'!$D$43*(1+$G59)^(7-1)-'1.Inputs'!$D$44*(1+$G59)^(7-1)-('1.Inputs'!$D$20/'1.Inputs'!$D$27+'1.Inputs'!$D$23/'1.Inputs'!$D$28))))*'1.Inputs'!$D$53</f>
        <v>-420998468.72698772</v>
      </c>
      <c r="AJ59" s="36">
        <f ca="1">Z59-AJ$13-AJ$14+MIN(AJ$13,MAX(0,((('1.Inputs'!$D$37*12*IF(8=1,'1.Inputs'!$D$38,IF(8=2,'1.Inputs'!$D$39,$E59)))*$F59*(('1.Inputs'!$D$40)+(1-'1.Inputs'!$D$40)*(1+'1.Inputs'!$D$41))*(1+$G59)^(8-1))-(('1.Inputs'!$D$37*12*IF(8=1,'1.Inputs'!$D$38,IF(8=2,'1.Inputs'!$D$39,$E59)))/(1-'1.Inputs'!$D$42)*$D59*(1+$G59)^(8-1))-('1.Inputs'!$D$37*12*IF(8=1,'1.Inputs'!$D$38,IF(8=2,'1.Inputs'!$D$39,$E59)))*'1.Inputs'!$D$43*(1+$G59)^(8-1)-'1.Inputs'!$D$44*(1+$G59)^(8-1)-('1.Inputs'!$D$20/'1.Inputs'!$D$27+'1.Inputs'!$D$23/'1.Inputs'!$D$28))))*'1.Inputs'!$D$53</f>
        <v>-150863126.31814075</v>
      </c>
      <c r="AK59" s="36">
        <f ca="1">AA59-AK$13-AK$14+MIN(AK$13,MAX(0,((('1.Inputs'!$D$37*12*IF(9=1,'1.Inputs'!$D$38,IF(9=2,'1.Inputs'!$D$39,$E59)))*$F59*(('1.Inputs'!$D$40)+(1-'1.Inputs'!$D$40)*(1+'1.Inputs'!$D$41))*(1+$G59)^(9-1))-(('1.Inputs'!$D$37*12*IF(9=1,'1.Inputs'!$D$38,IF(9=2,'1.Inputs'!$D$39,$E59)))/(1-'1.Inputs'!$D$42)*$D59*(1+$G59)^(9-1))-('1.Inputs'!$D$37*12*IF(9=1,'1.Inputs'!$D$38,IF(9=2,'1.Inputs'!$D$39,$E59)))*'1.Inputs'!$D$43*(1+$G59)^(9-1)-'1.Inputs'!$D$44*(1+$G59)^(9-1)-('1.Inputs'!$D$20/'1.Inputs'!$D$27+'1.Inputs'!$D$23/'1.Inputs'!$D$28))))*'1.Inputs'!$D$53</f>
        <v>-156447088.57360077</v>
      </c>
      <c r="AL59" s="36">
        <f ca="1">AB59-AL$13-AL$14+MIN(AL$13,MAX(0,((('1.Inputs'!$D$37*12*IF(10=1,'1.Inputs'!$D$38,IF(10=2,'1.Inputs'!$D$39,$E59)))*$F59*(('1.Inputs'!$D$40)+(1-'1.Inputs'!$D$40)*(1+'1.Inputs'!$D$41))*(1+$G59)^(10-1))-(('1.Inputs'!$D$37*12*IF(10=1,'1.Inputs'!$D$38,IF(10=2,'1.Inputs'!$D$39,$E59)))/(1-'1.Inputs'!$D$42)*$D59*(1+$G59)^(10-1))-('1.Inputs'!$D$37*12*IF(10=1,'1.Inputs'!$D$38,IF(10=2,'1.Inputs'!$D$39,$E59)))*'1.Inputs'!$D$43*(1+$G59)^(10-1)-'1.Inputs'!$D$44*(1+$G59)^(10-1)-('1.Inputs'!$D$20/'1.Inputs'!$D$27+'1.Inputs'!$D$23/'1.Inputs'!$D$28))))*'1.Inputs'!$D$53+'1.Inputs'!$D$35</f>
        <v>3233561396.2883892</v>
      </c>
      <c r="AM59" s="48">
        <f ca="1">R59+NPV('1.Inputs'!$D$55,S59:AB59)</f>
        <v>-3533755103.0508637</v>
      </c>
      <c r="AN59" s="48">
        <f ca="1">-('1.Inputs'!$D$24*(1-'1.Inputs'!$D$31)+'1.Inputs'!$D$35)+NPV('1.Inputs'!$D$54,AC59:AL59)</f>
        <v>-4015577245.3799615</v>
      </c>
      <c r="AO59" s="36">
        <f t="shared" ca="1" si="5"/>
        <v>-8.136156445969867</v>
      </c>
      <c r="AP59" s="36">
        <f t="shared" ca="1" si="6"/>
        <v>-1.0856641829645868</v>
      </c>
      <c r="AQ59" s="36">
        <f ca="1">'1.Inputs'!$D$35+MIN(SUM($AC59:AC59),SUM($AC59:AD59),SUM($AC59:AE59),SUM($AC59:AF59),SUM($AC59:AG59),SUM($AC59:AH59),SUM($AC59:AI59),SUM($AC59:AJ59),SUM($AC59:AK59),SUM($AC59:AL59))</f>
        <v>-4256515646.9987926</v>
      </c>
      <c r="AR59" s="36">
        <f ca="1">IF(AP59&lt;'1.Inputs'!$D$57,1,0)</f>
        <v>1</v>
      </c>
      <c r="AS59" s="36">
        <f t="shared" ca="1" si="7"/>
        <v>1</v>
      </c>
      <c r="AV59" s="30" t="s">
        <v>410</v>
      </c>
      <c r="AY59" s="40" t="str">
        <f ca="1">IF(AX46=COUNT(AM16:AM515),"OK","ERROR")</f>
        <v>OK</v>
      </c>
    </row>
    <row r="60" spans="2:55" ht="15" customHeight="1" x14ac:dyDescent="0.25">
      <c r="B60" s="36">
        <v>45</v>
      </c>
      <c r="C60" s="36">
        <f t="shared" ca="1" si="0"/>
        <v>0.96309102520495626</v>
      </c>
      <c r="D60" s="36">
        <f t="shared" ca="1" si="1"/>
        <v>17512.46169373587</v>
      </c>
      <c r="E60" s="47">
        <f t="shared" ca="1" si="2"/>
        <v>0.89615889658921655</v>
      </c>
      <c r="F60" s="36">
        <f t="shared" ca="1" si="3"/>
        <v>28700.898693096966</v>
      </c>
      <c r="G60" s="36">
        <f t="shared" ca="1" si="4"/>
        <v>5.0619520338781358E-2</v>
      </c>
      <c r="H60" s="36">
        <f ca="1">((('1.Inputs'!$D$37*12*IF(1=1,'1.Inputs'!$D$38,IF(1=2,'1.Inputs'!$D$39,$E60)))*$F60*(('1.Inputs'!$D$40)+(1-'1.Inputs'!$D$40)*(1+'1.Inputs'!$D$41))*(1+$G60)^(1-1))*'1.Inputs'!$D$47+(('1.Inputs'!$D$37*12*IF(1=1,'1.Inputs'!$D$38,IF(1=2,'1.Inputs'!$D$39,$E60)))/(1-'1.Inputs'!$D$42)*$D60*(1+$G60)^(1-1))*('1.Inputs'!$D$48-'1.Inputs'!$D$49))/'1.Inputs'!$D$51</f>
        <v>758293703.34388566</v>
      </c>
      <c r="I60" s="36">
        <f ca="1">((('1.Inputs'!$D$37*12*IF(2=1,'1.Inputs'!$D$38,IF(2=2,'1.Inputs'!$D$39,$E60)))*$F60*(('1.Inputs'!$D$40)+(1-'1.Inputs'!$D$40)*(1+'1.Inputs'!$D$41))*(1+$G60)^(2-1))*'1.Inputs'!$D$47+(('1.Inputs'!$D$37*12*IF(2=1,'1.Inputs'!$D$38,IF(2=2,'1.Inputs'!$D$39,$E60)))/(1-'1.Inputs'!$D$42)*$D60*(1+$G60)^(2-1))*('1.Inputs'!$D$48-'1.Inputs'!$D$49))/'1.Inputs'!$D$51</f>
        <v>1115349433.6363001</v>
      </c>
      <c r="J60" s="36">
        <f ca="1">((('1.Inputs'!$D$37*12*IF(3=1,'1.Inputs'!$D$38,IF(3=2,'1.Inputs'!$D$39,$E60)))*$F60*(('1.Inputs'!$D$40)+(1-'1.Inputs'!$D$40)*(1+'1.Inputs'!$D$41))*(1+$G60)^(3-1))*'1.Inputs'!$D$47+(('1.Inputs'!$D$37*12*IF(3=1,'1.Inputs'!$D$38,IF(3=2,'1.Inputs'!$D$39,$E60)))/(1-'1.Inputs'!$D$42)*$D60*(1+$G60)^(3-1))*('1.Inputs'!$D$48-'1.Inputs'!$D$49))/'1.Inputs'!$D$51</f>
        <v>1500180090.011343</v>
      </c>
      <c r="K60" s="36">
        <f ca="1">((('1.Inputs'!$D$37*12*IF(4=1,'1.Inputs'!$D$38,IF(4=2,'1.Inputs'!$D$39,$E60)))*$F60*(('1.Inputs'!$D$40)+(1-'1.Inputs'!$D$40)*(1+'1.Inputs'!$D$41))*(1+$G60)^(4-1))*'1.Inputs'!$D$47+(('1.Inputs'!$D$37*12*IF(4=1,'1.Inputs'!$D$38,IF(4=2,'1.Inputs'!$D$39,$E60)))/(1-'1.Inputs'!$D$42)*$D60*(1+$G60)^(4-1))*('1.Inputs'!$D$48-'1.Inputs'!$D$49))/'1.Inputs'!$D$51</f>
        <v>1576118486.5895071</v>
      </c>
      <c r="L60" s="36">
        <f ca="1">((('1.Inputs'!$D$37*12*IF(5=1,'1.Inputs'!$D$38,IF(5=2,'1.Inputs'!$D$39,$E60)))*$F60*(('1.Inputs'!$D$40)+(1-'1.Inputs'!$D$40)*(1+'1.Inputs'!$D$41))*(1+$G60)^(5-1))*'1.Inputs'!$D$47+(('1.Inputs'!$D$37*12*IF(5=1,'1.Inputs'!$D$38,IF(5=2,'1.Inputs'!$D$39,$E60)))/(1-'1.Inputs'!$D$42)*$D60*(1+$G60)^(5-1))*('1.Inputs'!$D$48-'1.Inputs'!$D$49))/'1.Inputs'!$D$51</f>
        <v>1655900848.377754</v>
      </c>
      <c r="M60" s="36">
        <f ca="1">((('1.Inputs'!$D$37*12*IF(6=1,'1.Inputs'!$D$38,IF(6=2,'1.Inputs'!$D$39,$E60)))*$F60*(('1.Inputs'!$D$40)+(1-'1.Inputs'!$D$40)*(1+'1.Inputs'!$D$41))*(1+$G60)^(6-1))*'1.Inputs'!$D$47+(('1.Inputs'!$D$37*12*IF(6=1,'1.Inputs'!$D$38,IF(6=2,'1.Inputs'!$D$39,$E60)))/(1-'1.Inputs'!$D$42)*$D60*(1+$G60)^(6-1))*('1.Inputs'!$D$48-'1.Inputs'!$D$49))/'1.Inputs'!$D$51</f>
        <v>1739721755.0512166</v>
      </c>
      <c r="N60" s="36">
        <f ca="1">((('1.Inputs'!$D$37*12*IF(7=1,'1.Inputs'!$D$38,IF(7=2,'1.Inputs'!$D$39,$E60)))*$F60*(('1.Inputs'!$D$40)+(1-'1.Inputs'!$D$40)*(1+'1.Inputs'!$D$41))*(1+$G60)^(7-1))*'1.Inputs'!$D$47+(('1.Inputs'!$D$37*12*IF(7=1,'1.Inputs'!$D$38,IF(7=2,'1.Inputs'!$D$39,$E60)))/(1-'1.Inputs'!$D$42)*$D60*(1+$G60)^(7-1))*('1.Inputs'!$D$48-'1.Inputs'!$D$49))/'1.Inputs'!$D$51</f>
        <v>1827785635.8148522</v>
      </c>
      <c r="O60" s="36">
        <f ca="1">((('1.Inputs'!$D$37*12*IF(8=1,'1.Inputs'!$D$38,IF(8=2,'1.Inputs'!$D$39,$E60)))*$F60*(('1.Inputs'!$D$40)+(1-'1.Inputs'!$D$40)*(1+'1.Inputs'!$D$41))*(1+$G60)^(8-1))*'1.Inputs'!$D$47+(('1.Inputs'!$D$37*12*IF(8=1,'1.Inputs'!$D$38,IF(8=2,'1.Inputs'!$D$39,$E60)))/(1-'1.Inputs'!$D$42)*$D60*(1+$G60)^(8-1))*('1.Inputs'!$D$48-'1.Inputs'!$D$49))/'1.Inputs'!$D$51</f>
        <v>1920307267.9819145</v>
      </c>
      <c r="P60" s="36">
        <f ca="1">((('1.Inputs'!$D$37*12*IF(9=1,'1.Inputs'!$D$38,IF(9=2,'1.Inputs'!$D$39,$E60)))*$F60*(('1.Inputs'!$D$40)+(1-'1.Inputs'!$D$40)*(1+'1.Inputs'!$D$41))*(1+$G60)^(9-1))*'1.Inputs'!$D$47+(('1.Inputs'!$D$37*12*IF(9=1,'1.Inputs'!$D$38,IF(9=2,'1.Inputs'!$D$39,$E60)))/(1-'1.Inputs'!$D$42)*$D60*(1+$G60)^(9-1))*('1.Inputs'!$D$48-'1.Inputs'!$D$49))/'1.Inputs'!$D$51</f>
        <v>2017512300.790235</v>
      </c>
      <c r="Q60" s="36">
        <f ca="1">((('1.Inputs'!$D$37*12*IF(10=1,'1.Inputs'!$D$38,IF(10=2,'1.Inputs'!$D$39,$E60)))*$F60*(('1.Inputs'!$D$40)+(1-'1.Inputs'!$D$40)*(1+'1.Inputs'!$D$41))*(1+$G60)^(10-1))*'1.Inputs'!$D$47+(('1.Inputs'!$D$37*12*IF(10=1,'1.Inputs'!$D$38,IF(10=2,'1.Inputs'!$D$39,$E60)))/(1-'1.Inputs'!$D$42)*$D60*(1+$G60)^(10-1))*('1.Inputs'!$D$48-'1.Inputs'!$D$49))/'1.Inputs'!$D$51</f>
        <v>2119637805.7338281</v>
      </c>
      <c r="R60" s="36">
        <f>-'1.Inputs'!$D$24</f>
        <v>-2050000000</v>
      </c>
      <c r="S60" s="36">
        <f ca="1">((('1.Inputs'!$D$37*12*IF(1=1,'1.Inputs'!$D$38,IF(1=2,'1.Inputs'!$D$39,$E60)))*$F60*(('1.Inputs'!$D$40)+(1-'1.Inputs'!$D$40)*(1+'1.Inputs'!$D$41))*(1+$G60)^(1-1))-(('1.Inputs'!$D$37*12*IF(1=1,'1.Inputs'!$D$38,IF(1=2,'1.Inputs'!$D$39,$E60)))/(1-'1.Inputs'!$D$42)*$D60*(1+$G60)^(1-1))-('1.Inputs'!$D$37*12*IF(1=1,'1.Inputs'!$D$38,IF(1=2,'1.Inputs'!$D$39,$E60)))*'1.Inputs'!$D$43*(1+$G60)^(1-1)-'1.Inputs'!$D$44*(1+$G60)^(1-1)-('1.Inputs'!$D$20/'1.Inputs'!$D$27+'1.Inputs'!$D$23/'1.Inputs'!$D$28))-MAX(0,((('1.Inputs'!$D$37*12*IF(1=1,'1.Inputs'!$D$38,IF(1=2,'1.Inputs'!$D$39,$E60)))*$F60*(('1.Inputs'!$D$40)+(1-'1.Inputs'!$D$40)*(1+'1.Inputs'!$D$41))*(1+$G60)^(1-1))-(('1.Inputs'!$D$37*12*IF(1=1,'1.Inputs'!$D$38,IF(1=2,'1.Inputs'!$D$39,$E60)))/(1-'1.Inputs'!$D$42)*$D60*(1+$G60)^(1-1))-('1.Inputs'!$D$37*12*IF(1=1,'1.Inputs'!$D$38,IF(1=2,'1.Inputs'!$D$39,$E60)))*'1.Inputs'!$D$43*(1+$G60)^(1-1)-'1.Inputs'!$D$44*(1+$G60)^(1-1)-('1.Inputs'!$D$20/'1.Inputs'!$D$27+'1.Inputs'!$D$23/'1.Inputs'!$D$28)))*'1.Inputs'!$D$53+('1.Inputs'!$D$20/'1.Inputs'!$D$27+'1.Inputs'!$D$23/'1.Inputs'!$D$28)-H60</f>
        <v>-514572669.00913054</v>
      </c>
      <c r="T60" s="36">
        <f ca="1">((('1.Inputs'!$D$37*12*IF(2=1,'1.Inputs'!$D$38,IF(2=2,'1.Inputs'!$D$39,$E60)))*$F60*(('1.Inputs'!$D$40)+(1-'1.Inputs'!$D$40)*(1+'1.Inputs'!$D$41))*(1+$G60)^(2-1))-(('1.Inputs'!$D$37*12*IF(2=1,'1.Inputs'!$D$38,IF(2=2,'1.Inputs'!$D$39,$E60)))/(1-'1.Inputs'!$D$42)*$D60*(1+$G60)^(2-1))-('1.Inputs'!$D$37*12*IF(2=1,'1.Inputs'!$D$38,IF(2=2,'1.Inputs'!$D$39,$E60)))*'1.Inputs'!$D$43*(1+$G60)^(2-1)-'1.Inputs'!$D$44*(1+$G60)^(2-1)-('1.Inputs'!$D$20/'1.Inputs'!$D$27+'1.Inputs'!$D$23/'1.Inputs'!$D$28))-MAX(0,((('1.Inputs'!$D$37*12*IF(2=1,'1.Inputs'!$D$38,IF(2=2,'1.Inputs'!$D$39,$E60)))*$F60*(('1.Inputs'!$D$40)+(1-'1.Inputs'!$D$40)*(1+'1.Inputs'!$D$41))*(1+$G60)^(2-1))-(('1.Inputs'!$D$37*12*IF(2=1,'1.Inputs'!$D$38,IF(2=2,'1.Inputs'!$D$39,$E60)))/(1-'1.Inputs'!$D$42)*$D60*(1+$G60)^(2-1))-('1.Inputs'!$D$37*12*IF(2=1,'1.Inputs'!$D$38,IF(2=2,'1.Inputs'!$D$39,$E60)))*'1.Inputs'!$D$43*(1+$G60)^(2-1)-'1.Inputs'!$D$44*(1+$G60)^(2-1)-('1.Inputs'!$D$20/'1.Inputs'!$D$27+'1.Inputs'!$D$23/'1.Inputs'!$D$28)))*'1.Inputs'!$D$53+('1.Inputs'!$D$20/'1.Inputs'!$D$27+'1.Inputs'!$D$23/'1.Inputs'!$D$28)-(I60-H60)</f>
        <v>225022062.86140299</v>
      </c>
      <c r="U60" s="36">
        <f ca="1">((('1.Inputs'!$D$37*12*IF(3=1,'1.Inputs'!$D$38,IF(3=2,'1.Inputs'!$D$39,$E60)))*$F60*(('1.Inputs'!$D$40)+(1-'1.Inputs'!$D$40)*(1+'1.Inputs'!$D$41))*(1+$G60)^(3-1))-(('1.Inputs'!$D$37*12*IF(3=1,'1.Inputs'!$D$38,IF(3=2,'1.Inputs'!$D$39,$E60)))/(1-'1.Inputs'!$D$42)*$D60*(1+$G60)^(3-1))-('1.Inputs'!$D$37*12*IF(3=1,'1.Inputs'!$D$38,IF(3=2,'1.Inputs'!$D$39,$E60)))*'1.Inputs'!$D$43*(1+$G60)^(3-1)-'1.Inputs'!$D$44*(1+$G60)^(3-1)-('1.Inputs'!$D$20/'1.Inputs'!$D$27+'1.Inputs'!$D$23/'1.Inputs'!$D$28))-MAX(0,((('1.Inputs'!$D$37*12*IF(3=1,'1.Inputs'!$D$38,IF(3=2,'1.Inputs'!$D$39,$E60)))*$F60*(('1.Inputs'!$D$40)+(1-'1.Inputs'!$D$40)*(1+'1.Inputs'!$D$41))*(1+$G60)^(3-1))-(('1.Inputs'!$D$37*12*IF(3=1,'1.Inputs'!$D$38,IF(3=2,'1.Inputs'!$D$39,$E60)))/(1-'1.Inputs'!$D$42)*$D60*(1+$G60)^(3-1))-('1.Inputs'!$D$37*12*IF(3=1,'1.Inputs'!$D$38,IF(3=2,'1.Inputs'!$D$39,$E60)))*'1.Inputs'!$D$43*(1+$G60)^(3-1)-'1.Inputs'!$D$44*(1+$G60)^(3-1)-('1.Inputs'!$D$20/'1.Inputs'!$D$27+'1.Inputs'!$D$23/'1.Inputs'!$D$28)))*'1.Inputs'!$D$53+('1.Inputs'!$D$20/'1.Inputs'!$D$27+'1.Inputs'!$D$23/'1.Inputs'!$D$28)-(J60-I60)</f>
        <v>562728798.9050436</v>
      </c>
      <c r="V60" s="36">
        <f ca="1">((('1.Inputs'!$D$37*12*IF(4=1,'1.Inputs'!$D$38,IF(4=2,'1.Inputs'!$D$39,$E60)))*$F60*(('1.Inputs'!$D$40)+(1-'1.Inputs'!$D$40)*(1+'1.Inputs'!$D$41))*(1+$G60)^(4-1))-(('1.Inputs'!$D$37*12*IF(4=1,'1.Inputs'!$D$38,IF(4=2,'1.Inputs'!$D$39,$E60)))/(1-'1.Inputs'!$D$42)*$D60*(1+$G60)^(4-1))-('1.Inputs'!$D$37*12*IF(4=1,'1.Inputs'!$D$38,IF(4=2,'1.Inputs'!$D$39,$E60)))*'1.Inputs'!$D$43*(1+$G60)^(4-1)-'1.Inputs'!$D$44*(1+$G60)^(4-1)-('1.Inputs'!$D$20/'1.Inputs'!$D$27+'1.Inputs'!$D$23/'1.Inputs'!$D$28))-MAX(0,((('1.Inputs'!$D$37*12*IF(4=1,'1.Inputs'!$D$38,IF(4=2,'1.Inputs'!$D$39,$E60)))*$F60*(('1.Inputs'!$D$40)+(1-'1.Inputs'!$D$40)*(1+'1.Inputs'!$D$41))*(1+$G60)^(4-1))-(('1.Inputs'!$D$37*12*IF(4=1,'1.Inputs'!$D$38,IF(4=2,'1.Inputs'!$D$39,$E60)))/(1-'1.Inputs'!$D$42)*$D60*(1+$G60)^(4-1))-('1.Inputs'!$D$37*12*IF(4=1,'1.Inputs'!$D$38,IF(4=2,'1.Inputs'!$D$39,$E60)))*'1.Inputs'!$D$43*(1+$G60)^(4-1)-'1.Inputs'!$D$44*(1+$G60)^(4-1)-('1.Inputs'!$D$20/'1.Inputs'!$D$27+'1.Inputs'!$D$23/'1.Inputs'!$D$28)))*'1.Inputs'!$D$53+('1.Inputs'!$D$20/'1.Inputs'!$D$27+'1.Inputs'!$D$23/'1.Inputs'!$D$28)-(K60-J60)</f>
        <v>917194291.48467028</v>
      </c>
      <c r="W60" s="36">
        <f ca="1">((('1.Inputs'!$D$37*12*IF(5=1,'1.Inputs'!$D$38,IF(5=2,'1.Inputs'!$D$39,$E60)))*$F60*(('1.Inputs'!$D$40)+(1-'1.Inputs'!$D$40)*(1+'1.Inputs'!$D$41))*(1+$G60)^(5-1))-(('1.Inputs'!$D$37*12*IF(5=1,'1.Inputs'!$D$38,IF(5=2,'1.Inputs'!$D$39,$E60)))/(1-'1.Inputs'!$D$42)*$D60*(1+$G60)^(5-1))-('1.Inputs'!$D$37*12*IF(5=1,'1.Inputs'!$D$38,IF(5=2,'1.Inputs'!$D$39,$E60)))*'1.Inputs'!$D$43*(1+$G60)^(5-1)-'1.Inputs'!$D$44*(1+$G60)^(5-1)-('1.Inputs'!$D$20/'1.Inputs'!$D$27+'1.Inputs'!$D$23/'1.Inputs'!$D$28))-MAX(0,((('1.Inputs'!$D$37*12*IF(5=1,'1.Inputs'!$D$38,IF(5=2,'1.Inputs'!$D$39,$E60)))*$F60*(('1.Inputs'!$D$40)+(1-'1.Inputs'!$D$40)*(1+'1.Inputs'!$D$41))*(1+$G60)^(5-1))-(('1.Inputs'!$D$37*12*IF(5=1,'1.Inputs'!$D$38,IF(5=2,'1.Inputs'!$D$39,$E60)))/(1-'1.Inputs'!$D$42)*$D60*(1+$G60)^(5-1))-('1.Inputs'!$D$37*12*IF(5=1,'1.Inputs'!$D$38,IF(5=2,'1.Inputs'!$D$39,$E60)))*'1.Inputs'!$D$43*(1+$G60)^(5-1)-'1.Inputs'!$D$44*(1+$G60)^(5-1)-('1.Inputs'!$D$20/'1.Inputs'!$D$27+'1.Inputs'!$D$23/'1.Inputs'!$D$28)))*'1.Inputs'!$D$53+('1.Inputs'!$D$20/'1.Inputs'!$D$27+'1.Inputs'!$D$23/'1.Inputs'!$D$28)-(L60-K60)</f>
        <v>961230454.24108541</v>
      </c>
      <c r="X60" s="36">
        <f ca="1">((('1.Inputs'!$D$37*12*IF(6=1,'1.Inputs'!$D$38,IF(6=2,'1.Inputs'!$D$39,$E60)))*$F60*(('1.Inputs'!$D$40)+(1-'1.Inputs'!$D$40)*(1+'1.Inputs'!$D$41))*(1+$G60)^(6-1))-(('1.Inputs'!$D$37*12*IF(6=1,'1.Inputs'!$D$38,IF(6=2,'1.Inputs'!$D$39,$E60)))/(1-'1.Inputs'!$D$42)*$D60*(1+$G60)^(6-1))-('1.Inputs'!$D$37*12*IF(6=1,'1.Inputs'!$D$38,IF(6=2,'1.Inputs'!$D$39,$E60)))*'1.Inputs'!$D$43*(1+$G60)^(6-1)-'1.Inputs'!$D$44*(1+$G60)^(6-1)-('1.Inputs'!$D$20/'1.Inputs'!$D$27+'1.Inputs'!$D$23/'1.Inputs'!$D$28))-MAX(0,((('1.Inputs'!$D$37*12*IF(6=1,'1.Inputs'!$D$38,IF(6=2,'1.Inputs'!$D$39,$E60)))*$F60*(('1.Inputs'!$D$40)+(1-'1.Inputs'!$D$40)*(1+'1.Inputs'!$D$41))*(1+$G60)^(6-1))-(('1.Inputs'!$D$37*12*IF(6=1,'1.Inputs'!$D$38,IF(6=2,'1.Inputs'!$D$39,$E60)))/(1-'1.Inputs'!$D$42)*$D60*(1+$G60)^(6-1))-('1.Inputs'!$D$37*12*IF(6=1,'1.Inputs'!$D$38,IF(6=2,'1.Inputs'!$D$39,$E60)))*'1.Inputs'!$D$43*(1+$G60)^(6-1)-'1.Inputs'!$D$44*(1+$G60)^(6-1)-('1.Inputs'!$D$20/'1.Inputs'!$D$27+'1.Inputs'!$D$23/'1.Inputs'!$D$28)))*'1.Inputs'!$D$53+('1.Inputs'!$D$20/'1.Inputs'!$D$27+'1.Inputs'!$D$23/'1.Inputs'!$D$28)-(M60-L60)</f>
        <v>1007495706.4337912</v>
      </c>
      <c r="Y60" s="36">
        <f ca="1">((('1.Inputs'!$D$37*12*IF(7=1,'1.Inputs'!$D$38,IF(7=2,'1.Inputs'!$D$39,$E60)))*$F60*(('1.Inputs'!$D$40)+(1-'1.Inputs'!$D$40)*(1+'1.Inputs'!$D$41))*(1+$G60)^(7-1))-(('1.Inputs'!$D$37*12*IF(7=1,'1.Inputs'!$D$38,IF(7=2,'1.Inputs'!$D$39,$E60)))/(1-'1.Inputs'!$D$42)*$D60*(1+$G60)^(7-1))-('1.Inputs'!$D$37*12*IF(7=1,'1.Inputs'!$D$38,IF(7=2,'1.Inputs'!$D$39,$E60)))*'1.Inputs'!$D$43*(1+$G60)^(7-1)-'1.Inputs'!$D$44*(1+$G60)^(7-1)-('1.Inputs'!$D$20/'1.Inputs'!$D$27+'1.Inputs'!$D$23/'1.Inputs'!$D$28))-MAX(0,((('1.Inputs'!$D$37*12*IF(7=1,'1.Inputs'!$D$38,IF(7=2,'1.Inputs'!$D$39,$E60)))*$F60*(('1.Inputs'!$D$40)+(1-'1.Inputs'!$D$40)*(1+'1.Inputs'!$D$41))*(1+$G60)^(7-1))-(('1.Inputs'!$D$37*12*IF(7=1,'1.Inputs'!$D$38,IF(7=2,'1.Inputs'!$D$39,$E60)))/(1-'1.Inputs'!$D$42)*$D60*(1+$G60)^(7-1))-('1.Inputs'!$D$37*12*IF(7=1,'1.Inputs'!$D$38,IF(7=2,'1.Inputs'!$D$39,$E60)))*'1.Inputs'!$D$43*(1+$G60)^(7-1)-'1.Inputs'!$D$44*(1+$G60)^(7-1)-('1.Inputs'!$D$20/'1.Inputs'!$D$27+'1.Inputs'!$D$23/'1.Inputs'!$D$28)))*'1.Inputs'!$D$53+('1.Inputs'!$D$20/'1.Inputs'!$D$27+'1.Inputs'!$D$23/'1.Inputs'!$D$28)-(N60-M60)</f>
        <v>1056102883.500843</v>
      </c>
      <c r="Z60" s="36">
        <f ca="1">((('1.Inputs'!$D$37*12*IF(8=1,'1.Inputs'!$D$38,IF(8=2,'1.Inputs'!$D$39,$E60)))*$F60*(('1.Inputs'!$D$40)+(1-'1.Inputs'!$D$40)*(1+'1.Inputs'!$D$41))*(1+$G60)^(8-1))-(('1.Inputs'!$D$37*12*IF(8=1,'1.Inputs'!$D$38,IF(8=2,'1.Inputs'!$D$39,$E60)))/(1-'1.Inputs'!$D$42)*$D60*(1+$G60)^(8-1))-('1.Inputs'!$D$37*12*IF(8=1,'1.Inputs'!$D$38,IF(8=2,'1.Inputs'!$D$39,$E60)))*'1.Inputs'!$D$43*(1+$G60)^(8-1)-'1.Inputs'!$D$44*(1+$G60)^(8-1)-('1.Inputs'!$D$20/'1.Inputs'!$D$27+'1.Inputs'!$D$23/'1.Inputs'!$D$28))-MAX(0,((('1.Inputs'!$D$37*12*IF(8=1,'1.Inputs'!$D$38,IF(8=2,'1.Inputs'!$D$39,$E60)))*$F60*(('1.Inputs'!$D$40)+(1-'1.Inputs'!$D$40)*(1+'1.Inputs'!$D$41))*(1+$G60)^(8-1))-(('1.Inputs'!$D$37*12*IF(8=1,'1.Inputs'!$D$38,IF(8=2,'1.Inputs'!$D$39,$E60)))/(1-'1.Inputs'!$D$42)*$D60*(1+$G60)^(8-1))-('1.Inputs'!$D$37*12*IF(8=1,'1.Inputs'!$D$38,IF(8=2,'1.Inputs'!$D$39,$E60)))*'1.Inputs'!$D$43*(1+$G60)^(8-1)-'1.Inputs'!$D$44*(1+$G60)^(8-1)-('1.Inputs'!$D$20/'1.Inputs'!$D$27+'1.Inputs'!$D$23/'1.Inputs'!$D$28)))*'1.Inputs'!$D$53+('1.Inputs'!$D$20/'1.Inputs'!$D$27+'1.Inputs'!$D$23/'1.Inputs'!$D$28)-(O60-N60)</f>
        <v>1107170532.5560527</v>
      </c>
      <c r="AA60" s="36">
        <f ca="1">((('1.Inputs'!$D$37*12*IF(9=1,'1.Inputs'!$D$38,IF(9=2,'1.Inputs'!$D$39,$E60)))*$F60*(('1.Inputs'!$D$40)+(1-'1.Inputs'!$D$40)*(1+'1.Inputs'!$D$41))*(1+$G60)^(9-1))-(('1.Inputs'!$D$37*12*IF(9=1,'1.Inputs'!$D$38,IF(9=2,'1.Inputs'!$D$39,$E60)))/(1-'1.Inputs'!$D$42)*$D60*(1+$G60)^(9-1))-('1.Inputs'!$D$37*12*IF(9=1,'1.Inputs'!$D$38,IF(9=2,'1.Inputs'!$D$39,$E60)))*'1.Inputs'!$D$43*(1+$G60)^(9-1)-'1.Inputs'!$D$44*(1+$G60)^(9-1)-('1.Inputs'!$D$20/'1.Inputs'!$D$27+'1.Inputs'!$D$23/'1.Inputs'!$D$28))-MAX(0,((('1.Inputs'!$D$37*12*IF(9=1,'1.Inputs'!$D$38,IF(9=2,'1.Inputs'!$D$39,$E60)))*$F60*(('1.Inputs'!$D$40)+(1-'1.Inputs'!$D$40)*(1+'1.Inputs'!$D$41))*(1+$G60)^(9-1))-(('1.Inputs'!$D$37*12*IF(9=1,'1.Inputs'!$D$38,IF(9=2,'1.Inputs'!$D$39,$E60)))/(1-'1.Inputs'!$D$42)*$D60*(1+$G60)^(9-1))-('1.Inputs'!$D$37*12*IF(9=1,'1.Inputs'!$D$38,IF(9=2,'1.Inputs'!$D$39,$E60)))*'1.Inputs'!$D$43*(1+$G60)^(9-1)-'1.Inputs'!$D$44*(1+$G60)^(9-1)-('1.Inputs'!$D$20/'1.Inputs'!$D$27+'1.Inputs'!$D$23/'1.Inputs'!$D$28)))*'1.Inputs'!$D$53+('1.Inputs'!$D$20/'1.Inputs'!$D$27+'1.Inputs'!$D$23/'1.Inputs'!$D$28)-(P60-O60)</f>
        <v>1160823201.5112655</v>
      </c>
      <c r="AB60" s="36">
        <f ca="1">((('1.Inputs'!$D$37*12*IF(10=1,'1.Inputs'!$D$38,IF(10=2,'1.Inputs'!$D$39,$E60)))*$F60*(('1.Inputs'!$D$40)+(1-'1.Inputs'!$D$40)*(1+'1.Inputs'!$D$41))*(1+$G60)^(10-1))-(('1.Inputs'!$D$37*12*IF(10=1,'1.Inputs'!$D$38,IF(10=2,'1.Inputs'!$D$39,$E60)))/(1-'1.Inputs'!$D$42)*$D60*(1+$G60)^(10-1))-('1.Inputs'!$D$37*12*IF(10=1,'1.Inputs'!$D$38,IF(10=2,'1.Inputs'!$D$39,$E60)))*'1.Inputs'!$D$43*(1+$G60)^(10-1)-'1.Inputs'!$D$44*(1+$G60)^(10-1)-('1.Inputs'!$D$20/'1.Inputs'!$D$27+'1.Inputs'!$D$23/'1.Inputs'!$D$28))-MAX(0,((('1.Inputs'!$D$37*12*IF(10=1,'1.Inputs'!$D$38,IF(10=2,'1.Inputs'!$D$39,$E60)))*$F60*(('1.Inputs'!$D$40)+(1-'1.Inputs'!$D$40)*(1+'1.Inputs'!$D$41))*(1+$G60)^(10-1))-(('1.Inputs'!$D$37*12*IF(10=1,'1.Inputs'!$D$38,IF(10=2,'1.Inputs'!$D$39,$E60)))/(1-'1.Inputs'!$D$42)*$D60*(1+$G60)^(10-1))-('1.Inputs'!$D$37*12*IF(10=1,'1.Inputs'!$D$38,IF(10=2,'1.Inputs'!$D$39,$E60)))*'1.Inputs'!$D$43*(1+$G60)^(10-1)-'1.Inputs'!$D$44*(1+$G60)^(10-1)-('1.Inputs'!$D$20/'1.Inputs'!$D$27+'1.Inputs'!$D$23/'1.Inputs'!$D$28)))*'1.Inputs'!$D$53+('1.Inputs'!$D$20/'1.Inputs'!$D$27+'1.Inputs'!$D$23/'1.Inputs'!$D$28)-(Q60-P60)+(('1.Inputs'!$D$20+'1.Inputs'!$D$23-('1.Inputs'!$D$20/'1.Inputs'!$D$27+'1.Inputs'!$D$23/'1.Inputs'!$D$28)*'1.Inputs'!$D$10)*'1.Inputs'!$D$60+'1.Inputs'!$D$19*'1.Inputs'!$D$59+Q60)</f>
        <v>4036829548.5677156</v>
      </c>
      <c r="AC60" s="36">
        <f ca="1">S60-AC$13-AC$14+MIN(AC$13,MAX(0,((('1.Inputs'!$D$37*12*IF(1=1,'1.Inputs'!$D$38,IF(1=2,'1.Inputs'!$D$39,$E60)))*$F60*(('1.Inputs'!$D$40)+(1-'1.Inputs'!$D$40)*(1+'1.Inputs'!$D$41))*(1+$G60)^(1-1))-(('1.Inputs'!$D$37*12*IF(1=1,'1.Inputs'!$D$38,IF(1=2,'1.Inputs'!$D$39,$E60)))/(1-'1.Inputs'!$D$42)*$D60*(1+$G60)^(1-1))-('1.Inputs'!$D$37*12*IF(1=1,'1.Inputs'!$D$38,IF(1=2,'1.Inputs'!$D$39,$E60)))*'1.Inputs'!$D$43*(1+$G60)^(1-1)-'1.Inputs'!$D$44*(1+$G60)^(1-1)-('1.Inputs'!$D$20/'1.Inputs'!$D$27+'1.Inputs'!$D$23/'1.Inputs'!$D$28))))*'1.Inputs'!$D$53</f>
        <v>-610512669.00913048</v>
      </c>
      <c r="AD60" s="36">
        <f ca="1">T60-AD$13-AD$14+MIN(AD$13,MAX(0,((('1.Inputs'!$D$37*12*IF(2=1,'1.Inputs'!$D$38,IF(2=2,'1.Inputs'!$D$39,$E60)))*$F60*(('1.Inputs'!$D$40)+(1-'1.Inputs'!$D$40)*(1+'1.Inputs'!$D$41))*(1+$G60)^(2-1))-(('1.Inputs'!$D$37*12*IF(2=1,'1.Inputs'!$D$38,IF(2=2,'1.Inputs'!$D$39,$E60)))/(1-'1.Inputs'!$D$42)*$D60*(1+$G60)^(2-1))-('1.Inputs'!$D$37*12*IF(2=1,'1.Inputs'!$D$38,IF(2=2,'1.Inputs'!$D$39,$E60)))*'1.Inputs'!$D$43*(1+$G60)^(2-1)-'1.Inputs'!$D$44*(1+$G60)^(2-1)-('1.Inputs'!$D$20/'1.Inputs'!$D$27+'1.Inputs'!$D$23/'1.Inputs'!$D$28))))*'1.Inputs'!$D$53</f>
        <v>129082062.86140299</v>
      </c>
      <c r="AE60" s="36">
        <f ca="1">U60-AE$13-AE$14+MIN(AE$13,MAX(0,((('1.Inputs'!$D$37*12*IF(3=1,'1.Inputs'!$D$38,IF(3=2,'1.Inputs'!$D$39,$E60)))*$F60*(('1.Inputs'!$D$40)+(1-'1.Inputs'!$D$40)*(1+'1.Inputs'!$D$41))*(1+$G60)^(3-1))-(('1.Inputs'!$D$37*12*IF(3=1,'1.Inputs'!$D$38,IF(3=2,'1.Inputs'!$D$39,$E60)))/(1-'1.Inputs'!$D$42)*$D60*(1+$G60)^(3-1))-('1.Inputs'!$D$37*12*IF(3=1,'1.Inputs'!$D$38,IF(3=2,'1.Inputs'!$D$39,$E60)))*'1.Inputs'!$D$43*(1+$G60)^(3-1)-'1.Inputs'!$D$44*(1+$G60)^(3-1)-('1.Inputs'!$D$20/'1.Inputs'!$D$27+'1.Inputs'!$D$23/'1.Inputs'!$D$28))))*'1.Inputs'!$D$53</f>
        <v>220788798.9050436</v>
      </c>
      <c r="AF60" s="36">
        <f ca="1">V60-AF$13-AF$14+MIN(AF$13,MAX(0,((('1.Inputs'!$D$37*12*IF(4=1,'1.Inputs'!$D$38,IF(4=2,'1.Inputs'!$D$39,$E60)))*$F60*(('1.Inputs'!$D$40)+(1-'1.Inputs'!$D$40)*(1+'1.Inputs'!$D$41))*(1+$G60)^(4-1))-(('1.Inputs'!$D$37*12*IF(4=1,'1.Inputs'!$D$38,IF(4=2,'1.Inputs'!$D$39,$E60)))/(1-'1.Inputs'!$D$42)*$D60*(1+$G60)^(4-1))-('1.Inputs'!$D$37*12*IF(4=1,'1.Inputs'!$D$38,IF(4=2,'1.Inputs'!$D$39,$E60)))*'1.Inputs'!$D$43*(1+$G60)^(4-1)-'1.Inputs'!$D$44*(1+$G60)^(4-1)-('1.Inputs'!$D$20/'1.Inputs'!$D$27+'1.Inputs'!$D$23/'1.Inputs'!$D$28))))*'1.Inputs'!$D$53</f>
        <v>594442291.48467028</v>
      </c>
      <c r="AG60" s="36">
        <f ca="1">W60-AG$13-AG$14+MIN(AG$13,MAX(0,((('1.Inputs'!$D$37*12*IF(5=1,'1.Inputs'!$D$38,IF(5=2,'1.Inputs'!$D$39,$E60)))*$F60*(('1.Inputs'!$D$40)+(1-'1.Inputs'!$D$40)*(1+'1.Inputs'!$D$41))*(1+$G60)^(5-1))-(('1.Inputs'!$D$37*12*IF(5=1,'1.Inputs'!$D$38,IF(5=2,'1.Inputs'!$D$39,$E60)))/(1-'1.Inputs'!$D$42)*$D60*(1+$G60)^(5-1))-('1.Inputs'!$D$37*12*IF(5=1,'1.Inputs'!$D$38,IF(5=2,'1.Inputs'!$D$39,$E60)))*'1.Inputs'!$D$43*(1+$G60)^(5-1)-'1.Inputs'!$D$44*(1+$G60)^(5-1)-('1.Inputs'!$D$20/'1.Inputs'!$D$27+'1.Inputs'!$D$23/'1.Inputs'!$D$28))))*'1.Inputs'!$D$53</f>
        <v>657666454.24108541</v>
      </c>
      <c r="AH60" s="36">
        <f ca="1">X60-AH$13-AH$14+MIN(AH$13,MAX(0,((('1.Inputs'!$D$37*12*IF(6=1,'1.Inputs'!$D$38,IF(6=2,'1.Inputs'!$D$39,$E60)))*$F60*(('1.Inputs'!$D$40)+(1-'1.Inputs'!$D$40)*(1+'1.Inputs'!$D$41))*(1+$G60)^(6-1))-(('1.Inputs'!$D$37*12*IF(6=1,'1.Inputs'!$D$38,IF(6=2,'1.Inputs'!$D$39,$E60)))/(1-'1.Inputs'!$D$42)*$D60*(1+$G60)^(6-1))-('1.Inputs'!$D$37*12*IF(6=1,'1.Inputs'!$D$38,IF(6=2,'1.Inputs'!$D$39,$E60)))*'1.Inputs'!$D$43*(1+$G60)^(6-1)-'1.Inputs'!$D$44*(1+$G60)^(6-1)-('1.Inputs'!$D$20/'1.Inputs'!$D$27+'1.Inputs'!$D$23/'1.Inputs'!$D$28))))*'1.Inputs'!$D$53</f>
        <v>723119706.43379116</v>
      </c>
      <c r="AI60" s="36">
        <f ca="1">Y60-AI$13-AI$14+MIN(AI$13,MAX(0,((('1.Inputs'!$D$37*12*IF(7=1,'1.Inputs'!$D$38,IF(7=2,'1.Inputs'!$D$39,$E60)))*$F60*(('1.Inputs'!$D$40)+(1-'1.Inputs'!$D$40)*(1+'1.Inputs'!$D$41))*(1+$G60)^(7-1))-(('1.Inputs'!$D$37*12*IF(7=1,'1.Inputs'!$D$38,IF(7=2,'1.Inputs'!$D$39,$E60)))/(1-'1.Inputs'!$D$42)*$D60*(1+$G60)^(7-1))-('1.Inputs'!$D$37*12*IF(7=1,'1.Inputs'!$D$38,IF(7=2,'1.Inputs'!$D$39,$E60)))*'1.Inputs'!$D$43*(1+$G60)^(7-1)-'1.Inputs'!$D$44*(1+$G60)^(7-1)-('1.Inputs'!$D$20/'1.Inputs'!$D$27+'1.Inputs'!$D$23/'1.Inputs'!$D$28))))*'1.Inputs'!$D$53</f>
        <v>790914883.50084305</v>
      </c>
      <c r="AJ60" s="36">
        <f ca="1">Z60-AJ$13-AJ$14+MIN(AJ$13,MAX(0,((('1.Inputs'!$D$37*12*IF(8=1,'1.Inputs'!$D$38,IF(8=2,'1.Inputs'!$D$39,$E60)))*$F60*(('1.Inputs'!$D$40)+(1-'1.Inputs'!$D$40)*(1+'1.Inputs'!$D$41))*(1+$G60)^(8-1))-(('1.Inputs'!$D$37*12*IF(8=1,'1.Inputs'!$D$38,IF(8=2,'1.Inputs'!$D$39,$E60)))/(1-'1.Inputs'!$D$42)*$D60*(1+$G60)^(8-1))-('1.Inputs'!$D$37*12*IF(8=1,'1.Inputs'!$D$38,IF(8=2,'1.Inputs'!$D$39,$E60)))*'1.Inputs'!$D$43*(1+$G60)^(8-1)-'1.Inputs'!$D$44*(1+$G60)^(8-1)-('1.Inputs'!$D$20/'1.Inputs'!$D$27+'1.Inputs'!$D$23/'1.Inputs'!$D$28))))*'1.Inputs'!$D$53</f>
        <v>1107170532.5560527</v>
      </c>
      <c r="AK60" s="36">
        <f ca="1">AA60-AK$13-AK$14+MIN(AK$13,MAX(0,((('1.Inputs'!$D$37*12*IF(9=1,'1.Inputs'!$D$38,IF(9=2,'1.Inputs'!$D$39,$E60)))*$F60*(('1.Inputs'!$D$40)+(1-'1.Inputs'!$D$40)*(1+'1.Inputs'!$D$41))*(1+$G60)^(9-1))-(('1.Inputs'!$D$37*12*IF(9=1,'1.Inputs'!$D$38,IF(9=2,'1.Inputs'!$D$39,$E60)))/(1-'1.Inputs'!$D$42)*$D60*(1+$G60)^(9-1))-('1.Inputs'!$D$37*12*IF(9=1,'1.Inputs'!$D$38,IF(9=2,'1.Inputs'!$D$39,$E60)))*'1.Inputs'!$D$43*(1+$G60)^(9-1)-'1.Inputs'!$D$44*(1+$G60)^(9-1)-('1.Inputs'!$D$20/'1.Inputs'!$D$27+'1.Inputs'!$D$23/'1.Inputs'!$D$28))))*'1.Inputs'!$D$53</f>
        <v>1160823201.5112655</v>
      </c>
      <c r="AL60" s="36">
        <f ca="1">AB60-AL$13-AL$14+MIN(AL$13,MAX(0,((('1.Inputs'!$D$37*12*IF(10=1,'1.Inputs'!$D$38,IF(10=2,'1.Inputs'!$D$39,$E60)))*$F60*(('1.Inputs'!$D$40)+(1-'1.Inputs'!$D$40)*(1+'1.Inputs'!$D$41))*(1+$G60)^(10-1))-(('1.Inputs'!$D$37*12*IF(10=1,'1.Inputs'!$D$38,IF(10=2,'1.Inputs'!$D$39,$E60)))/(1-'1.Inputs'!$D$42)*$D60*(1+$G60)^(10-1))-('1.Inputs'!$D$37*12*IF(10=1,'1.Inputs'!$D$38,IF(10=2,'1.Inputs'!$D$39,$E60)))*'1.Inputs'!$D$43*(1+$G60)^(10-1)-'1.Inputs'!$D$44*(1+$G60)^(10-1)-('1.Inputs'!$D$20/'1.Inputs'!$D$27+'1.Inputs'!$D$23/'1.Inputs'!$D$28))))*'1.Inputs'!$D$53+'1.Inputs'!$D$35</f>
        <v>4836829548.5677156</v>
      </c>
      <c r="AM60" s="48">
        <f ca="1">R60+NPV('1.Inputs'!$D$55,S60:AB60)</f>
        <v>2387914885.3448868</v>
      </c>
      <c r="AN60" s="48">
        <f ca="1">-('1.Inputs'!$D$24*(1-'1.Inputs'!$D$31)+'1.Inputs'!$D$35)+NPV('1.Inputs'!$D$54,AC60:AL60)</f>
        <v>680343618.16551876</v>
      </c>
      <c r="AO60" s="36">
        <f t="shared" ca="1" si="5"/>
        <v>-3.4862646951838112</v>
      </c>
      <c r="AP60" s="36">
        <f t="shared" ca="1" si="6"/>
        <v>1.4296971516896433</v>
      </c>
      <c r="AQ60" s="36">
        <f ca="1">'1.Inputs'!$D$35+MIN(SUM($AC60:AC60),SUM($AC60:AD60),SUM($AC60:AE60),SUM($AC60:AF60),SUM($AC60:AG60),SUM($AC60:AH60),SUM($AC60:AI60),SUM($AC60:AJ60),SUM($AC60:AK60),SUM($AC60:AL60))</f>
        <v>189487330.99086952</v>
      </c>
      <c r="AR60" s="36">
        <f ca="1">IF(AP60&lt;'1.Inputs'!$D$57,1,0)</f>
        <v>0</v>
      </c>
      <c r="AS60" s="36">
        <f t="shared" ca="1" si="7"/>
        <v>0</v>
      </c>
      <c r="AV60" s="30" t="s">
        <v>411</v>
      </c>
      <c r="AY60" s="40" t="str">
        <f>IF(ABS(AM517-'4.Outputs'!D7)&lt;=$E$12,"OK","ERROR")</f>
        <v>OK</v>
      </c>
    </row>
    <row r="61" spans="2:55" ht="15" customHeight="1" x14ac:dyDescent="0.25">
      <c r="B61" s="36">
        <v>46</v>
      </c>
      <c r="C61" s="36">
        <f t="shared" ca="1" si="0"/>
        <v>0.84965397968513556</v>
      </c>
      <c r="D61" s="36">
        <f t="shared" ca="1" si="1"/>
        <v>19105.413141206147</v>
      </c>
      <c r="E61" s="47">
        <f t="shared" ca="1" si="2"/>
        <v>0.8718821372788762</v>
      </c>
      <c r="F61" s="36">
        <f t="shared" ca="1" si="3"/>
        <v>30943.457349507957</v>
      </c>
      <c r="G61" s="36">
        <f t="shared" ca="1" si="4"/>
        <v>5.2249547565796535E-2</v>
      </c>
      <c r="H61" s="36">
        <f ca="1">((('1.Inputs'!$D$37*12*IF(1=1,'1.Inputs'!$D$38,IF(1=2,'1.Inputs'!$D$39,$E61)))*$F61*(('1.Inputs'!$D$40)+(1-'1.Inputs'!$D$40)*(1+'1.Inputs'!$D$41))*(1+$G61)^(1-1))*'1.Inputs'!$D$47+(('1.Inputs'!$D$37*12*IF(1=1,'1.Inputs'!$D$38,IF(1=2,'1.Inputs'!$D$39,$E61)))/(1-'1.Inputs'!$D$42)*$D61*(1+$G61)^(1-1))*('1.Inputs'!$D$48-'1.Inputs'!$D$49))/'1.Inputs'!$D$51</f>
        <v>818912903.42655098</v>
      </c>
      <c r="I61" s="36">
        <f ca="1">((('1.Inputs'!$D$37*12*IF(2=1,'1.Inputs'!$D$38,IF(2=2,'1.Inputs'!$D$39,$E61)))*$F61*(('1.Inputs'!$D$40)+(1-'1.Inputs'!$D$40)*(1+'1.Inputs'!$D$41))*(1+$G61)^(2-1))*'1.Inputs'!$D$47+(('1.Inputs'!$D$37*12*IF(2=1,'1.Inputs'!$D$38,IF(2=2,'1.Inputs'!$D$39,$E61)))/(1-'1.Inputs'!$D$42)*$D61*(1+$G61)^(2-1))*('1.Inputs'!$D$48-'1.Inputs'!$D$49))/'1.Inputs'!$D$51</f>
        <v>1206381024.9769335</v>
      </c>
      <c r="J61" s="36">
        <f ca="1">((('1.Inputs'!$D$37*12*IF(3=1,'1.Inputs'!$D$38,IF(3=2,'1.Inputs'!$D$39,$E61)))*$F61*(('1.Inputs'!$D$40)+(1-'1.Inputs'!$D$40)*(1+'1.Inputs'!$D$41))*(1+$G61)^(3-1))*'1.Inputs'!$D$47+(('1.Inputs'!$D$37*12*IF(3=1,'1.Inputs'!$D$38,IF(3=2,'1.Inputs'!$D$39,$E61)))/(1-'1.Inputs'!$D$42)*$D61*(1+$G61)^(3-1))*('1.Inputs'!$D$48-'1.Inputs'!$D$49))/'1.Inputs'!$D$51</f>
        <v>1581113276.4574804</v>
      </c>
      <c r="K61" s="36">
        <f ca="1">((('1.Inputs'!$D$37*12*IF(4=1,'1.Inputs'!$D$38,IF(4=2,'1.Inputs'!$D$39,$E61)))*$F61*(('1.Inputs'!$D$40)+(1-'1.Inputs'!$D$40)*(1+'1.Inputs'!$D$41))*(1+$G61)^(4-1))*'1.Inputs'!$D$47+(('1.Inputs'!$D$37*12*IF(4=1,'1.Inputs'!$D$38,IF(4=2,'1.Inputs'!$D$39,$E61)))/(1-'1.Inputs'!$D$42)*$D61*(1+$G61)^(4-1))*('1.Inputs'!$D$48-'1.Inputs'!$D$49))/'1.Inputs'!$D$51</f>
        <v>1663725729.8026578</v>
      </c>
      <c r="L61" s="36">
        <f ca="1">((('1.Inputs'!$D$37*12*IF(5=1,'1.Inputs'!$D$38,IF(5=2,'1.Inputs'!$D$39,$E61)))*$F61*(('1.Inputs'!$D$40)+(1-'1.Inputs'!$D$40)*(1+'1.Inputs'!$D$41))*(1+$G61)^(5-1))*'1.Inputs'!$D$47+(('1.Inputs'!$D$37*12*IF(5=1,'1.Inputs'!$D$38,IF(5=2,'1.Inputs'!$D$39,$E61)))/(1-'1.Inputs'!$D$42)*$D61*(1+$G61)^(5-1))*('1.Inputs'!$D$48-'1.Inputs'!$D$49))/'1.Inputs'!$D$51</f>
        <v>1750654646.4584212</v>
      </c>
      <c r="M61" s="36">
        <f ca="1">((('1.Inputs'!$D$37*12*IF(6=1,'1.Inputs'!$D$38,IF(6=2,'1.Inputs'!$D$39,$E61)))*$F61*(('1.Inputs'!$D$40)+(1-'1.Inputs'!$D$40)*(1+'1.Inputs'!$D$41))*(1+$G61)^(6-1))*'1.Inputs'!$D$47+(('1.Inputs'!$D$37*12*IF(6=1,'1.Inputs'!$D$38,IF(6=2,'1.Inputs'!$D$39,$E61)))/(1-'1.Inputs'!$D$42)*$D61*(1+$G61)^(6-1))*('1.Inputs'!$D$48-'1.Inputs'!$D$49))/'1.Inputs'!$D$51</f>
        <v>1842125559.6798334</v>
      </c>
      <c r="N61" s="36">
        <f ca="1">((('1.Inputs'!$D$37*12*IF(7=1,'1.Inputs'!$D$38,IF(7=2,'1.Inputs'!$D$39,$E61)))*$F61*(('1.Inputs'!$D$40)+(1-'1.Inputs'!$D$40)*(1+'1.Inputs'!$D$41))*(1+$G61)^(7-1))*'1.Inputs'!$D$47+(('1.Inputs'!$D$37*12*IF(7=1,'1.Inputs'!$D$38,IF(7=2,'1.Inputs'!$D$39,$E61)))/(1-'1.Inputs'!$D$42)*$D61*(1+$G61)^(7-1))*('1.Inputs'!$D$48-'1.Inputs'!$D$49))/'1.Inputs'!$D$51</f>
        <v>1938375786.7324941</v>
      </c>
      <c r="O61" s="36">
        <f ca="1">((('1.Inputs'!$D$37*12*IF(8=1,'1.Inputs'!$D$38,IF(8=2,'1.Inputs'!$D$39,$E61)))*$F61*(('1.Inputs'!$D$40)+(1-'1.Inputs'!$D$40)*(1+'1.Inputs'!$D$41))*(1+$G61)^(8-1))*'1.Inputs'!$D$47+(('1.Inputs'!$D$37*12*IF(8=1,'1.Inputs'!$D$38,IF(8=2,'1.Inputs'!$D$39,$E61)))/(1-'1.Inputs'!$D$42)*$D61*(1+$G61)^(8-1))*('1.Inputs'!$D$48-'1.Inputs'!$D$49))/'1.Inputs'!$D$51</f>
        <v>2039655044.6017618</v>
      </c>
      <c r="P61" s="36">
        <f ca="1">((('1.Inputs'!$D$37*12*IF(9=1,'1.Inputs'!$D$38,IF(9=2,'1.Inputs'!$D$39,$E61)))*$F61*(('1.Inputs'!$D$40)+(1-'1.Inputs'!$D$40)*(1+'1.Inputs'!$D$41))*(1+$G61)^(9-1))*'1.Inputs'!$D$47+(('1.Inputs'!$D$37*12*IF(9=1,'1.Inputs'!$D$38,IF(9=2,'1.Inputs'!$D$39,$E61)))/(1-'1.Inputs'!$D$42)*$D61*(1+$G61)^(9-1))*('1.Inputs'!$D$48-'1.Inputs'!$D$49))/'1.Inputs'!$D$51</f>
        <v>2146226097.8724983</v>
      </c>
      <c r="Q61" s="36">
        <f ca="1">((('1.Inputs'!$D$37*12*IF(10=1,'1.Inputs'!$D$38,IF(10=2,'1.Inputs'!$D$39,$E61)))*$F61*(('1.Inputs'!$D$40)+(1-'1.Inputs'!$D$40)*(1+'1.Inputs'!$D$41))*(1+$G61)^(10-1))*'1.Inputs'!$D$47+(('1.Inputs'!$D$37*12*IF(10=1,'1.Inputs'!$D$38,IF(10=2,'1.Inputs'!$D$39,$E61)))/(1-'1.Inputs'!$D$42)*$D61*(1+$G61)^(10-1))*('1.Inputs'!$D$48-'1.Inputs'!$D$49))/'1.Inputs'!$D$51</f>
        <v>2258365440.4602413</v>
      </c>
      <c r="R61" s="36">
        <f>-'1.Inputs'!$D$24</f>
        <v>-2050000000</v>
      </c>
      <c r="S61" s="36">
        <f ca="1">((('1.Inputs'!$D$37*12*IF(1=1,'1.Inputs'!$D$38,IF(1=2,'1.Inputs'!$D$39,$E61)))*$F61*(('1.Inputs'!$D$40)+(1-'1.Inputs'!$D$40)*(1+'1.Inputs'!$D$41))*(1+$G61)^(1-1))-(('1.Inputs'!$D$37*12*IF(1=1,'1.Inputs'!$D$38,IF(1=2,'1.Inputs'!$D$39,$E61)))/(1-'1.Inputs'!$D$42)*$D61*(1+$G61)^(1-1))-('1.Inputs'!$D$37*12*IF(1=1,'1.Inputs'!$D$38,IF(1=2,'1.Inputs'!$D$39,$E61)))*'1.Inputs'!$D$43*(1+$G61)^(1-1)-'1.Inputs'!$D$44*(1+$G61)^(1-1)-('1.Inputs'!$D$20/'1.Inputs'!$D$27+'1.Inputs'!$D$23/'1.Inputs'!$D$28))-MAX(0,((('1.Inputs'!$D$37*12*IF(1=1,'1.Inputs'!$D$38,IF(1=2,'1.Inputs'!$D$39,$E61)))*$F61*(('1.Inputs'!$D$40)+(1-'1.Inputs'!$D$40)*(1+'1.Inputs'!$D$41))*(1+$G61)^(1-1))-(('1.Inputs'!$D$37*12*IF(1=1,'1.Inputs'!$D$38,IF(1=2,'1.Inputs'!$D$39,$E61)))/(1-'1.Inputs'!$D$42)*$D61*(1+$G61)^(1-1))-('1.Inputs'!$D$37*12*IF(1=1,'1.Inputs'!$D$38,IF(1=2,'1.Inputs'!$D$39,$E61)))*'1.Inputs'!$D$43*(1+$G61)^(1-1)-'1.Inputs'!$D$44*(1+$G61)^(1-1)-('1.Inputs'!$D$20/'1.Inputs'!$D$27+'1.Inputs'!$D$23/'1.Inputs'!$D$28)))*'1.Inputs'!$D$53+('1.Inputs'!$D$20/'1.Inputs'!$D$27+'1.Inputs'!$D$23/'1.Inputs'!$D$28)-H61</f>
        <v>-528182801.12105006</v>
      </c>
      <c r="T61" s="36">
        <f ca="1">((('1.Inputs'!$D$37*12*IF(2=1,'1.Inputs'!$D$38,IF(2=2,'1.Inputs'!$D$39,$E61)))*$F61*(('1.Inputs'!$D$40)+(1-'1.Inputs'!$D$40)*(1+'1.Inputs'!$D$41))*(1+$G61)^(2-1))-(('1.Inputs'!$D$37*12*IF(2=1,'1.Inputs'!$D$38,IF(2=2,'1.Inputs'!$D$39,$E61)))/(1-'1.Inputs'!$D$42)*$D61*(1+$G61)^(2-1))-('1.Inputs'!$D$37*12*IF(2=1,'1.Inputs'!$D$38,IF(2=2,'1.Inputs'!$D$39,$E61)))*'1.Inputs'!$D$43*(1+$G61)^(2-1)-'1.Inputs'!$D$44*(1+$G61)^(2-1)-('1.Inputs'!$D$20/'1.Inputs'!$D$27+'1.Inputs'!$D$23/'1.Inputs'!$D$28))-MAX(0,((('1.Inputs'!$D$37*12*IF(2=1,'1.Inputs'!$D$38,IF(2=2,'1.Inputs'!$D$39,$E61)))*$F61*(('1.Inputs'!$D$40)+(1-'1.Inputs'!$D$40)*(1+'1.Inputs'!$D$41))*(1+$G61)^(2-1))-(('1.Inputs'!$D$37*12*IF(2=1,'1.Inputs'!$D$38,IF(2=2,'1.Inputs'!$D$39,$E61)))/(1-'1.Inputs'!$D$42)*$D61*(1+$G61)^(2-1))-('1.Inputs'!$D$37*12*IF(2=1,'1.Inputs'!$D$38,IF(2=2,'1.Inputs'!$D$39,$E61)))*'1.Inputs'!$D$43*(1+$G61)^(2-1)-'1.Inputs'!$D$44*(1+$G61)^(2-1)-('1.Inputs'!$D$20/'1.Inputs'!$D$27+'1.Inputs'!$D$23/'1.Inputs'!$D$28)))*'1.Inputs'!$D$53+('1.Inputs'!$D$20/'1.Inputs'!$D$27+'1.Inputs'!$D$23/'1.Inputs'!$D$28)-(I61-H61)</f>
        <v>264690831.06914556</v>
      </c>
      <c r="U61" s="36">
        <f ca="1">((('1.Inputs'!$D$37*12*IF(3=1,'1.Inputs'!$D$38,IF(3=2,'1.Inputs'!$D$39,$E61)))*$F61*(('1.Inputs'!$D$40)+(1-'1.Inputs'!$D$40)*(1+'1.Inputs'!$D$41))*(1+$G61)^(3-1))-(('1.Inputs'!$D$37*12*IF(3=1,'1.Inputs'!$D$38,IF(3=2,'1.Inputs'!$D$39,$E61)))/(1-'1.Inputs'!$D$42)*$D61*(1+$G61)^(3-1))-('1.Inputs'!$D$37*12*IF(3=1,'1.Inputs'!$D$38,IF(3=2,'1.Inputs'!$D$39,$E61)))*'1.Inputs'!$D$43*(1+$G61)^(3-1)-'1.Inputs'!$D$44*(1+$G61)^(3-1)-('1.Inputs'!$D$20/'1.Inputs'!$D$27+'1.Inputs'!$D$23/'1.Inputs'!$D$28))-MAX(0,((('1.Inputs'!$D$37*12*IF(3=1,'1.Inputs'!$D$38,IF(3=2,'1.Inputs'!$D$39,$E61)))*$F61*(('1.Inputs'!$D$40)+(1-'1.Inputs'!$D$40)*(1+'1.Inputs'!$D$41))*(1+$G61)^(3-1))-(('1.Inputs'!$D$37*12*IF(3=1,'1.Inputs'!$D$38,IF(3=2,'1.Inputs'!$D$39,$E61)))/(1-'1.Inputs'!$D$42)*$D61*(1+$G61)^(3-1))-('1.Inputs'!$D$37*12*IF(3=1,'1.Inputs'!$D$38,IF(3=2,'1.Inputs'!$D$39,$E61)))*'1.Inputs'!$D$43*(1+$G61)^(3-1)-'1.Inputs'!$D$44*(1+$G61)^(3-1)-('1.Inputs'!$D$20/'1.Inputs'!$D$27+'1.Inputs'!$D$23/'1.Inputs'!$D$28)))*'1.Inputs'!$D$53+('1.Inputs'!$D$20/'1.Inputs'!$D$27+'1.Inputs'!$D$23/'1.Inputs'!$D$28)-(J61-I61)</f>
        <v>624373831.80620098</v>
      </c>
      <c r="V61" s="36">
        <f ca="1">((('1.Inputs'!$D$37*12*IF(4=1,'1.Inputs'!$D$38,IF(4=2,'1.Inputs'!$D$39,$E61)))*$F61*(('1.Inputs'!$D$40)+(1-'1.Inputs'!$D$40)*(1+'1.Inputs'!$D$41))*(1+$G61)^(4-1))-(('1.Inputs'!$D$37*12*IF(4=1,'1.Inputs'!$D$38,IF(4=2,'1.Inputs'!$D$39,$E61)))/(1-'1.Inputs'!$D$42)*$D61*(1+$G61)^(4-1))-('1.Inputs'!$D$37*12*IF(4=1,'1.Inputs'!$D$38,IF(4=2,'1.Inputs'!$D$39,$E61)))*'1.Inputs'!$D$43*(1+$G61)^(4-1)-'1.Inputs'!$D$44*(1+$G61)^(4-1)-('1.Inputs'!$D$20/'1.Inputs'!$D$27+'1.Inputs'!$D$23/'1.Inputs'!$D$28))-MAX(0,((('1.Inputs'!$D$37*12*IF(4=1,'1.Inputs'!$D$38,IF(4=2,'1.Inputs'!$D$39,$E61)))*$F61*(('1.Inputs'!$D$40)+(1-'1.Inputs'!$D$40)*(1+'1.Inputs'!$D$41))*(1+$G61)^(4-1))-(('1.Inputs'!$D$37*12*IF(4=1,'1.Inputs'!$D$38,IF(4=2,'1.Inputs'!$D$39,$E61)))/(1-'1.Inputs'!$D$42)*$D61*(1+$G61)^(4-1))-('1.Inputs'!$D$37*12*IF(4=1,'1.Inputs'!$D$38,IF(4=2,'1.Inputs'!$D$39,$E61)))*'1.Inputs'!$D$43*(1+$G61)^(4-1)-'1.Inputs'!$D$44*(1+$G61)^(4-1)-('1.Inputs'!$D$20/'1.Inputs'!$D$27+'1.Inputs'!$D$23/'1.Inputs'!$D$28)))*'1.Inputs'!$D$53+('1.Inputs'!$D$20/'1.Inputs'!$D$27+'1.Inputs'!$D$23/'1.Inputs'!$D$28)-(K61-J61)</f>
        <v>966227679.64105427</v>
      </c>
      <c r="W61" s="36">
        <f ca="1">((('1.Inputs'!$D$37*12*IF(5=1,'1.Inputs'!$D$38,IF(5=2,'1.Inputs'!$D$39,$E61)))*$F61*(('1.Inputs'!$D$40)+(1-'1.Inputs'!$D$40)*(1+'1.Inputs'!$D$41))*(1+$G61)^(5-1))-(('1.Inputs'!$D$37*12*IF(5=1,'1.Inputs'!$D$38,IF(5=2,'1.Inputs'!$D$39,$E61)))/(1-'1.Inputs'!$D$42)*$D61*(1+$G61)^(5-1))-('1.Inputs'!$D$37*12*IF(5=1,'1.Inputs'!$D$38,IF(5=2,'1.Inputs'!$D$39,$E61)))*'1.Inputs'!$D$43*(1+$G61)^(5-1)-'1.Inputs'!$D$44*(1+$G61)^(5-1)-('1.Inputs'!$D$20/'1.Inputs'!$D$27+'1.Inputs'!$D$23/'1.Inputs'!$D$28))-MAX(0,((('1.Inputs'!$D$37*12*IF(5=1,'1.Inputs'!$D$38,IF(5=2,'1.Inputs'!$D$39,$E61)))*$F61*(('1.Inputs'!$D$40)+(1-'1.Inputs'!$D$40)*(1+'1.Inputs'!$D$41))*(1+$G61)^(5-1))-(('1.Inputs'!$D$37*12*IF(5=1,'1.Inputs'!$D$38,IF(5=2,'1.Inputs'!$D$39,$E61)))/(1-'1.Inputs'!$D$42)*$D61*(1+$G61)^(5-1))-('1.Inputs'!$D$37*12*IF(5=1,'1.Inputs'!$D$38,IF(5=2,'1.Inputs'!$D$39,$E61)))*'1.Inputs'!$D$43*(1+$G61)^(5-1)-'1.Inputs'!$D$44*(1+$G61)^(5-1)-('1.Inputs'!$D$20/'1.Inputs'!$D$27+'1.Inputs'!$D$23/'1.Inputs'!$D$28)))*'1.Inputs'!$D$53+('1.Inputs'!$D$20/'1.Inputs'!$D$27+'1.Inputs'!$D$23/'1.Inputs'!$D$28)-(L61-K61)</f>
        <v>1014243847.6253645</v>
      </c>
      <c r="X61" s="36">
        <f ca="1">((('1.Inputs'!$D$37*12*IF(6=1,'1.Inputs'!$D$38,IF(6=2,'1.Inputs'!$D$39,$E61)))*$F61*(('1.Inputs'!$D$40)+(1-'1.Inputs'!$D$40)*(1+'1.Inputs'!$D$41))*(1+$G61)^(6-1))-(('1.Inputs'!$D$37*12*IF(6=1,'1.Inputs'!$D$38,IF(6=2,'1.Inputs'!$D$39,$E61)))/(1-'1.Inputs'!$D$42)*$D61*(1+$G61)^(6-1))-('1.Inputs'!$D$37*12*IF(6=1,'1.Inputs'!$D$38,IF(6=2,'1.Inputs'!$D$39,$E61)))*'1.Inputs'!$D$43*(1+$G61)^(6-1)-'1.Inputs'!$D$44*(1+$G61)^(6-1)-('1.Inputs'!$D$20/'1.Inputs'!$D$27+'1.Inputs'!$D$23/'1.Inputs'!$D$28))-MAX(0,((('1.Inputs'!$D$37*12*IF(6=1,'1.Inputs'!$D$38,IF(6=2,'1.Inputs'!$D$39,$E61)))*$F61*(('1.Inputs'!$D$40)+(1-'1.Inputs'!$D$40)*(1+'1.Inputs'!$D$41))*(1+$G61)^(6-1))-(('1.Inputs'!$D$37*12*IF(6=1,'1.Inputs'!$D$38,IF(6=2,'1.Inputs'!$D$39,$E61)))/(1-'1.Inputs'!$D$42)*$D61*(1+$G61)^(6-1))-('1.Inputs'!$D$37*12*IF(6=1,'1.Inputs'!$D$38,IF(6=2,'1.Inputs'!$D$39,$E61)))*'1.Inputs'!$D$43*(1+$G61)^(6-1)-'1.Inputs'!$D$44*(1+$G61)^(6-1)-('1.Inputs'!$D$20/'1.Inputs'!$D$27+'1.Inputs'!$D$23/'1.Inputs'!$D$28)))*'1.Inputs'!$D$53+('1.Inputs'!$D$20/'1.Inputs'!$D$27+'1.Inputs'!$D$23/'1.Inputs'!$D$28)-(M61-L61)</f>
        <v>1064768838.6626992</v>
      </c>
      <c r="Y61" s="36">
        <f ca="1">((('1.Inputs'!$D$37*12*IF(7=1,'1.Inputs'!$D$38,IF(7=2,'1.Inputs'!$D$39,$E61)))*$F61*(('1.Inputs'!$D$40)+(1-'1.Inputs'!$D$40)*(1+'1.Inputs'!$D$41))*(1+$G61)^(7-1))-(('1.Inputs'!$D$37*12*IF(7=1,'1.Inputs'!$D$38,IF(7=2,'1.Inputs'!$D$39,$E61)))/(1-'1.Inputs'!$D$42)*$D61*(1+$G61)^(7-1))-('1.Inputs'!$D$37*12*IF(7=1,'1.Inputs'!$D$38,IF(7=2,'1.Inputs'!$D$39,$E61)))*'1.Inputs'!$D$43*(1+$G61)^(7-1)-'1.Inputs'!$D$44*(1+$G61)^(7-1)-('1.Inputs'!$D$20/'1.Inputs'!$D$27+'1.Inputs'!$D$23/'1.Inputs'!$D$28))-MAX(0,((('1.Inputs'!$D$37*12*IF(7=1,'1.Inputs'!$D$38,IF(7=2,'1.Inputs'!$D$39,$E61)))*$F61*(('1.Inputs'!$D$40)+(1-'1.Inputs'!$D$40)*(1+'1.Inputs'!$D$41))*(1+$G61)^(7-1))-(('1.Inputs'!$D$37*12*IF(7=1,'1.Inputs'!$D$38,IF(7=2,'1.Inputs'!$D$39,$E61)))/(1-'1.Inputs'!$D$42)*$D61*(1+$G61)^(7-1))-('1.Inputs'!$D$37*12*IF(7=1,'1.Inputs'!$D$38,IF(7=2,'1.Inputs'!$D$39,$E61)))*'1.Inputs'!$D$43*(1+$G61)^(7-1)-'1.Inputs'!$D$44*(1+$G61)^(7-1)-('1.Inputs'!$D$20/'1.Inputs'!$D$27+'1.Inputs'!$D$23/'1.Inputs'!$D$28)))*'1.Inputs'!$D$53+('1.Inputs'!$D$20/'1.Inputs'!$D$27+'1.Inputs'!$D$23/'1.Inputs'!$D$28)-(N61-M61)</f>
        <v>1117933737.6225002</v>
      </c>
      <c r="Z61" s="36">
        <f ca="1">((('1.Inputs'!$D$37*12*IF(8=1,'1.Inputs'!$D$38,IF(8=2,'1.Inputs'!$D$39,$E61)))*$F61*(('1.Inputs'!$D$40)+(1-'1.Inputs'!$D$40)*(1+'1.Inputs'!$D$41))*(1+$G61)^(8-1))-(('1.Inputs'!$D$37*12*IF(8=1,'1.Inputs'!$D$38,IF(8=2,'1.Inputs'!$D$39,$E61)))/(1-'1.Inputs'!$D$42)*$D61*(1+$G61)^(8-1))-('1.Inputs'!$D$37*12*IF(8=1,'1.Inputs'!$D$38,IF(8=2,'1.Inputs'!$D$39,$E61)))*'1.Inputs'!$D$43*(1+$G61)^(8-1)-'1.Inputs'!$D$44*(1+$G61)^(8-1)-('1.Inputs'!$D$20/'1.Inputs'!$D$27+'1.Inputs'!$D$23/'1.Inputs'!$D$28))-MAX(0,((('1.Inputs'!$D$37*12*IF(8=1,'1.Inputs'!$D$38,IF(8=2,'1.Inputs'!$D$39,$E61)))*$F61*(('1.Inputs'!$D$40)+(1-'1.Inputs'!$D$40)*(1+'1.Inputs'!$D$41))*(1+$G61)^(8-1))-(('1.Inputs'!$D$37*12*IF(8=1,'1.Inputs'!$D$38,IF(8=2,'1.Inputs'!$D$39,$E61)))/(1-'1.Inputs'!$D$42)*$D61*(1+$G61)^(8-1))-('1.Inputs'!$D$37*12*IF(8=1,'1.Inputs'!$D$38,IF(8=2,'1.Inputs'!$D$39,$E61)))*'1.Inputs'!$D$43*(1+$G61)^(8-1)-'1.Inputs'!$D$44*(1+$G61)^(8-1)-('1.Inputs'!$D$20/'1.Inputs'!$D$27+'1.Inputs'!$D$23/'1.Inputs'!$D$28)))*'1.Inputs'!$D$53+('1.Inputs'!$D$20/'1.Inputs'!$D$27+'1.Inputs'!$D$23/'1.Inputs'!$D$28)-(O61-N61)</f>
        <v>1173876478.4993312</v>
      </c>
      <c r="AA61" s="36">
        <f ca="1">((('1.Inputs'!$D$37*12*IF(9=1,'1.Inputs'!$D$38,IF(9=2,'1.Inputs'!$D$39,$E61)))*$F61*(('1.Inputs'!$D$40)+(1-'1.Inputs'!$D$40)*(1+'1.Inputs'!$D$41))*(1+$G61)^(9-1))-(('1.Inputs'!$D$37*12*IF(9=1,'1.Inputs'!$D$38,IF(9=2,'1.Inputs'!$D$39,$E61)))/(1-'1.Inputs'!$D$42)*$D61*(1+$G61)^(9-1))-('1.Inputs'!$D$37*12*IF(9=1,'1.Inputs'!$D$38,IF(9=2,'1.Inputs'!$D$39,$E61)))*'1.Inputs'!$D$43*(1+$G61)^(9-1)-'1.Inputs'!$D$44*(1+$G61)^(9-1)-('1.Inputs'!$D$20/'1.Inputs'!$D$27+'1.Inputs'!$D$23/'1.Inputs'!$D$28))-MAX(0,((('1.Inputs'!$D$37*12*IF(9=1,'1.Inputs'!$D$38,IF(9=2,'1.Inputs'!$D$39,$E61)))*$F61*(('1.Inputs'!$D$40)+(1-'1.Inputs'!$D$40)*(1+'1.Inputs'!$D$41))*(1+$G61)^(9-1))-(('1.Inputs'!$D$37*12*IF(9=1,'1.Inputs'!$D$38,IF(9=2,'1.Inputs'!$D$39,$E61)))/(1-'1.Inputs'!$D$42)*$D61*(1+$G61)^(9-1))-('1.Inputs'!$D$37*12*IF(9=1,'1.Inputs'!$D$38,IF(9=2,'1.Inputs'!$D$39,$E61)))*'1.Inputs'!$D$43*(1+$G61)^(9-1)-'1.Inputs'!$D$44*(1+$G61)^(9-1)-('1.Inputs'!$D$20/'1.Inputs'!$D$27+'1.Inputs'!$D$23/'1.Inputs'!$D$28)))*'1.Inputs'!$D$53+('1.Inputs'!$D$20/'1.Inputs'!$D$27+'1.Inputs'!$D$23/'1.Inputs'!$D$28)-(P61-O61)</f>
        <v>1232742202.2765677</v>
      </c>
      <c r="AB61" s="36">
        <f ca="1">((('1.Inputs'!$D$37*12*IF(10=1,'1.Inputs'!$D$38,IF(10=2,'1.Inputs'!$D$39,$E61)))*$F61*(('1.Inputs'!$D$40)+(1-'1.Inputs'!$D$40)*(1+'1.Inputs'!$D$41))*(1+$G61)^(10-1))-(('1.Inputs'!$D$37*12*IF(10=1,'1.Inputs'!$D$38,IF(10=2,'1.Inputs'!$D$39,$E61)))/(1-'1.Inputs'!$D$42)*$D61*(1+$G61)^(10-1))-('1.Inputs'!$D$37*12*IF(10=1,'1.Inputs'!$D$38,IF(10=2,'1.Inputs'!$D$39,$E61)))*'1.Inputs'!$D$43*(1+$G61)^(10-1)-'1.Inputs'!$D$44*(1+$G61)^(10-1)-('1.Inputs'!$D$20/'1.Inputs'!$D$27+'1.Inputs'!$D$23/'1.Inputs'!$D$28))-MAX(0,((('1.Inputs'!$D$37*12*IF(10=1,'1.Inputs'!$D$38,IF(10=2,'1.Inputs'!$D$39,$E61)))*$F61*(('1.Inputs'!$D$40)+(1-'1.Inputs'!$D$40)*(1+'1.Inputs'!$D$41))*(1+$G61)^(10-1))-(('1.Inputs'!$D$37*12*IF(10=1,'1.Inputs'!$D$38,IF(10=2,'1.Inputs'!$D$39,$E61)))/(1-'1.Inputs'!$D$42)*$D61*(1+$G61)^(10-1))-('1.Inputs'!$D$37*12*IF(10=1,'1.Inputs'!$D$38,IF(10=2,'1.Inputs'!$D$39,$E61)))*'1.Inputs'!$D$43*(1+$G61)^(10-1)-'1.Inputs'!$D$44*(1+$G61)^(10-1)-('1.Inputs'!$D$20/'1.Inputs'!$D$27+'1.Inputs'!$D$23/'1.Inputs'!$D$28)))*'1.Inputs'!$D$53+('1.Inputs'!$D$20/'1.Inputs'!$D$27+'1.Inputs'!$D$23/'1.Inputs'!$D$28)-(Q61-P61)+(('1.Inputs'!$D$20+'1.Inputs'!$D$23-('1.Inputs'!$D$20/'1.Inputs'!$D$27+'1.Inputs'!$D$23/'1.Inputs'!$D$28)*'1.Inputs'!$D$10)*'1.Inputs'!$D$60+'1.Inputs'!$D$19*'1.Inputs'!$D$59+Q61)</f>
        <v>4253049073.9485397</v>
      </c>
      <c r="AC61" s="36">
        <f ca="1">S61-AC$13-AC$14+MIN(AC$13,MAX(0,((('1.Inputs'!$D$37*12*IF(1=1,'1.Inputs'!$D$38,IF(1=2,'1.Inputs'!$D$39,$E61)))*$F61*(('1.Inputs'!$D$40)+(1-'1.Inputs'!$D$40)*(1+'1.Inputs'!$D$41))*(1+$G61)^(1-1))-(('1.Inputs'!$D$37*12*IF(1=1,'1.Inputs'!$D$38,IF(1=2,'1.Inputs'!$D$39,$E61)))/(1-'1.Inputs'!$D$42)*$D61*(1+$G61)^(1-1))-('1.Inputs'!$D$37*12*IF(1=1,'1.Inputs'!$D$38,IF(1=2,'1.Inputs'!$D$39,$E61)))*'1.Inputs'!$D$43*(1+$G61)^(1-1)-'1.Inputs'!$D$44*(1+$G61)^(1-1)-('1.Inputs'!$D$20/'1.Inputs'!$D$27+'1.Inputs'!$D$23/'1.Inputs'!$D$28))))*'1.Inputs'!$D$53</f>
        <v>-624122801.12105012</v>
      </c>
      <c r="AD61" s="36">
        <f ca="1">T61-AD$13-AD$14+MIN(AD$13,MAX(0,((('1.Inputs'!$D$37*12*IF(2=1,'1.Inputs'!$D$38,IF(2=2,'1.Inputs'!$D$39,$E61)))*$F61*(('1.Inputs'!$D$40)+(1-'1.Inputs'!$D$40)*(1+'1.Inputs'!$D$41))*(1+$G61)^(2-1))-(('1.Inputs'!$D$37*12*IF(2=1,'1.Inputs'!$D$38,IF(2=2,'1.Inputs'!$D$39,$E61)))/(1-'1.Inputs'!$D$42)*$D61*(1+$G61)^(2-1))-('1.Inputs'!$D$37*12*IF(2=1,'1.Inputs'!$D$38,IF(2=2,'1.Inputs'!$D$39,$E61)))*'1.Inputs'!$D$43*(1+$G61)^(2-1)-'1.Inputs'!$D$44*(1+$G61)^(2-1)-('1.Inputs'!$D$20/'1.Inputs'!$D$27+'1.Inputs'!$D$23/'1.Inputs'!$D$28))))*'1.Inputs'!$D$53</f>
        <v>168750831.06914556</v>
      </c>
      <c r="AE61" s="36">
        <f ca="1">U61-AE$13-AE$14+MIN(AE$13,MAX(0,((('1.Inputs'!$D$37*12*IF(3=1,'1.Inputs'!$D$38,IF(3=2,'1.Inputs'!$D$39,$E61)))*$F61*(('1.Inputs'!$D$40)+(1-'1.Inputs'!$D$40)*(1+'1.Inputs'!$D$41))*(1+$G61)^(3-1))-(('1.Inputs'!$D$37*12*IF(3=1,'1.Inputs'!$D$38,IF(3=2,'1.Inputs'!$D$39,$E61)))/(1-'1.Inputs'!$D$42)*$D61*(1+$G61)^(3-1))-('1.Inputs'!$D$37*12*IF(3=1,'1.Inputs'!$D$38,IF(3=2,'1.Inputs'!$D$39,$E61)))*'1.Inputs'!$D$43*(1+$G61)^(3-1)-'1.Inputs'!$D$44*(1+$G61)^(3-1)-('1.Inputs'!$D$20/'1.Inputs'!$D$27+'1.Inputs'!$D$23/'1.Inputs'!$D$28))))*'1.Inputs'!$D$53</f>
        <v>282433831.80620098</v>
      </c>
      <c r="AF61" s="36">
        <f ca="1">V61-AF$13-AF$14+MIN(AF$13,MAX(0,((('1.Inputs'!$D$37*12*IF(4=1,'1.Inputs'!$D$38,IF(4=2,'1.Inputs'!$D$39,$E61)))*$F61*(('1.Inputs'!$D$40)+(1-'1.Inputs'!$D$40)*(1+'1.Inputs'!$D$41))*(1+$G61)^(4-1))-(('1.Inputs'!$D$37*12*IF(4=1,'1.Inputs'!$D$38,IF(4=2,'1.Inputs'!$D$39,$E61)))/(1-'1.Inputs'!$D$42)*$D61*(1+$G61)^(4-1))-('1.Inputs'!$D$37*12*IF(4=1,'1.Inputs'!$D$38,IF(4=2,'1.Inputs'!$D$39,$E61)))*'1.Inputs'!$D$43*(1+$G61)^(4-1)-'1.Inputs'!$D$44*(1+$G61)^(4-1)-('1.Inputs'!$D$20/'1.Inputs'!$D$27+'1.Inputs'!$D$23/'1.Inputs'!$D$28))))*'1.Inputs'!$D$53</f>
        <v>643475679.64105427</v>
      </c>
      <c r="AG61" s="36">
        <f ca="1">W61-AG$13-AG$14+MIN(AG$13,MAX(0,((('1.Inputs'!$D$37*12*IF(5=1,'1.Inputs'!$D$38,IF(5=2,'1.Inputs'!$D$39,$E61)))*$F61*(('1.Inputs'!$D$40)+(1-'1.Inputs'!$D$40)*(1+'1.Inputs'!$D$41))*(1+$G61)^(5-1))-(('1.Inputs'!$D$37*12*IF(5=1,'1.Inputs'!$D$38,IF(5=2,'1.Inputs'!$D$39,$E61)))/(1-'1.Inputs'!$D$42)*$D61*(1+$G61)^(5-1))-('1.Inputs'!$D$37*12*IF(5=1,'1.Inputs'!$D$38,IF(5=2,'1.Inputs'!$D$39,$E61)))*'1.Inputs'!$D$43*(1+$G61)^(5-1)-'1.Inputs'!$D$44*(1+$G61)^(5-1)-('1.Inputs'!$D$20/'1.Inputs'!$D$27+'1.Inputs'!$D$23/'1.Inputs'!$D$28))))*'1.Inputs'!$D$53</f>
        <v>710679847.62536454</v>
      </c>
      <c r="AH61" s="36">
        <f ca="1">X61-AH$13-AH$14+MIN(AH$13,MAX(0,((('1.Inputs'!$D$37*12*IF(6=1,'1.Inputs'!$D$38,IF(6=2,'1.Inputs'!$D$39,$E61)))*$F61*(('1.Inputs'!$D$40)+(1-'1.Inputs'!$D$40)*(1+'1.Inputs'!$D$41))*(1+$G61)^(6-1))-(('1.Inputs'!$D$37*12*IF(6=1,'1.Inputs'!$D$38,IF(6=2,'1.Inputs'!$D$39,$E61)))/(1-'1.Inputs'!$D$42)*$D61*(1+$G61)^(6-1))-('1.Inputs'!$D$37*12*IF(6=1,'1.Inputs'!$D$38,IF(6=2,'1.Inputs'!$D$39,$E61)))*'1.Inputs'!$D$43*(1+$G61)^(6-1)-'1.Inputs'!$D$44*(1+$G61)^(6-1)-('1.Inputs'!$D$20/'1.Inputs'!$D$27+'1.Inputs'!$D$23/'1.Inputs'!$D$28))))*'1.Inputs'!$D$53</f>
        <v>780392838.66269922</v>
      </c>
      <c r="AI61" s="36">
        <f ca="1">Y61-AI$13-AI$14+MIN(AI$13,MAX(0,((('1.Inputs'!$D$37*12*IF(7=1,'1.Inputs'!$D$38,IF(7=2,'1.Inputs'!$D$39,$E61)))*$F61*(('1.Inputs'!$D$40)+(1-'1.Inputs'!$D$40)*(1+'1.Inputs'!$D$41))*(1+$G61)^(7-1))-(('1.Inputs'!$D$37*12*IF(7=1,'1.Inputs'!$D$38,IF(7=2,'1.Inputs'!$D$39,$E61)))/(1-'1.Inputs'!$D$42)*$D61*(1+$G61)^(7-1))-('1.Inputs'!$D$37*12*IF(7=1,'1.Inputs'!$D$38,IF(7=2,'1.Inputs'!$D$39,$E61)))*'1.Inputs'!$D$43*(1+$G61)^(7-1)-'1.Inputs'!$D$44*(1+$G61)^(7-1)-('1.Inputs'!$D$20/'1.Inputs'!$D$27+'1.Inputs'!$D$23/'1.Inputs'!$D$28))))*'1.Inputs'!$D$53</f>
        <v>852745737.62250018</v>
      </c>
      <c r="AJ61" s="36">
        <f ca="1">Z61-AJ$13-AJ$14+MIN(AJ$13,MAX(0,((('1.Inputs'!$D$37*12*IF(8=1,'1.Inputs'!$D$38,IF(8=2,'1.Inputs'!$D$39,$E61)))*$F61*(('1.Inputs'!$D$40)+(1-'1.Inputs'!$D$40)*(1+'1.Inputs'!$D$41))*(1+$G61)^(8-1))-(('1.Inputs'!$D$37*12*IF(8=1,'1.Inputs'!$D$38,IF(8=2,'1.Inputs'!$D$39,$E61)))/(1-'1.Inputs'!$D$42)*$D61*(1+$G61)^(8-1))-('1.Inputs'!$D$37*12*IF(8=1,'1.Inputs'!$D$38,IF(8=2,'1.Inputs'!$D$39,$E61)))*'1.Inputs'!$D$43*(1+$G61)^(8-1)-'1.Inputs'!$D$44*(1+$G61)^(8-1)-('1.Inputs'!$D$20/'1.Inputs'!$D$27+'1.Inputs'!$D$23/'1.Inputs'!$D$28))))*'1.Inputs'!$D$53</f>
        <v>1173876478.4993312</v>
      </c>
      <c r="AK61" s="36">
        <f ca="1">AA61-AK$13-AK$14+MIN(AK$13,MAX(0,((('1.Inputs'!$D$37*12*IF(9=1,'1.Inputs'!$D$38,IF(9=2,'1.Inputs'!$D$39,$E61)))*$F61*(('1.Inputs'!$D$40)+(1-'1.Inputs'!$D$40)*(1+'1.Inputs'!$D$41))*(1+$G61)^(9-1))-(('1.Inputs'!$D$37*12*IF(9=1,'1.Inputs'!$D$38,IF(9=2,'1.Inputs'!$D$39,$E61)))/(1-'1.Inputs'!$D$42)*$D61*(1+$G61)^(9-1))-('1.Inputs'!$D$37*12*IF(9=1,'1.Inputs'!$D$38,IF(9=2,'1.Inputs'!$D$39,$E61)))*'1.Inputs'!$D$43*(1+$G61)^(9-1)-'1.Inputs'!$D$44*(1+$G61)^(9-1)-('1.Inputs'!$D$20/'1.Inputs'!$D$27+'1.Inputs'!$D$23/'1.Inputs'!$D$28))))*'1.Inputs'!$D$53</f>
        <v>1232742202.2765677</v>
      </c>
      <c r="AL61" s="36">
        <f ca="1">AB61-AL$13-AL$14+MIN(AL$13,MAX(0,((('1.Inputs'!$D$37*12*IF(10=1,'1.Inputs'!$D$38,IF(10=2,'1.Inputs'!$D$39,$E61)))*$F61*(('1.Inputs'!$D$40)+(1-'1.Inputs'!$D$40)*(1+'1.Inputs'!$D$41))*(1+$G61)^(10-1))-(('1.Inputs'!$D$37*12*IF(10=1,'1.Inputs'!$D$38,IF(10=2,'1.Inputs'!$D$39,$E61)))/(1-'1.Inputs'!$D$42)*$D61*(1+$G61)^(10-1))-('1.Inputs'!$D$37*12*IF(10=1,'1.Inputs'!$D$38,IF(10=2,'1.Inputs'!$D$39,$E61)))*'1.Inputs'!$D$43*(1+$G61)^(10-1)-'1.Inputs'!$D$44*(1+$G61)^(10-1)-('1.Inputs'!$D$20/'1.Inputs'!$D$27+'1.Inputs'!$D$23/'1.Inputs'!$D$28))))*'1.Inputs'!$D$53+'1.Inputs'!$D$35</f>
        <v>5053049073.9485397</v>
      </c>
      <c r="AM61" s="48">
        <f ca="1">R61+NPV('1.Inputs'!$D$55,S61:AB61)</f>
        <v>2694109185.0710917</v>
      </c>
      <c r="AN61" s="48">
        <f ca="1">-('1.Inputs'!$D$24*(1-'1.Inputs'!$D$31)+'1.Inputs'!$D$35)+NPV('1.Inputs'!$D$54,AC61:AL61)</f>
        <v>899180487.22056532</v>
      </c>
      <c r="AO61" s="36">
        <f t="shared" ca="1" si="5"/>
        <v>-3.5784742623377377</v>
      </c>
      <c r="AP61" s="36">
        <f t="shared" ca="1" si="6"/>
        <v>1.5863156295889254</v>
      </c>
      <c r="AQ61" s="36">
        <f ca="1">'1.Inputs'!$D$35+MIN(SUM($AC61:AC61),SUM($AC61:AD61),SUM($AC61:AE61),SUM($AC61:AF61),SUM($AC61:AG61),SUM($AC61:AH61),SUM($AC61:AI61),SUM($AC61:AJ61),SUM($AC61:AK61),SUM($AC61:AL61))</f>
        <v>175877198.87894988</v>
      </c>
      <c r="AR61" s="36">
        <f ca="1">IF(AP61&lt;'1.Inputs'!$D$57,1,0)</f>
        <v>0</v>
      </c>
      <c r="AS61" s="36">
        <f t="shared" ca="1" si="7"/>
        <v>0</v>
      </c>
      <c r="AV61" s="30" t="s">
        <v>412</v>
      </c>
      <c r="AY61" s="40" t="str">
        <f ca="1">IF(COUNT(AN16:AN515)=500,"OK","ERROR")</f>
        <v>OK</v>
      </c>
    </row>
    <row r="62" spans="2:55" ht="15" customHeight="1" x14ac:dyDescent="0.25">
      <c r="B62" s="36">
        <v>47</v>
      </c>
      <c r="C62" s="36">
        <f t="shared" ca="1" si="0"/>
        <v>0.59313552091383581</v>
      </c>
      <c r="D62" s="36">
        <f t="shared" ca="1" si="1"/>
        <v>20510.590708646567</v>
      </c>
      <c r="E62" s="47">
        <f t="shared" ca="1" si="2"/>
        <v>0.83990522574284554</v>
      </c>
      <c r="F62" s="36">
        <f t="shared" ca="1" si="3"/>
        <v>28619.958660630582</v>
      </c>
      <c r="G62" s="36">
        <f t="shared" ca="1" si="4"/>
        <v>5.5693325077724232E-2</v>
      </c>
      <c r="H62" s="36">
        <f ca="1">((('1.Inputs'!$D$37*12*IF(1=1,'1.Inputs'!$D$38,IF(1=2,'1.Inputs'!$D$39,$E62)))*$F62*(('1.Inputs'!$D$40)+(1-'1.Inputs'!$D$40)*(1+'1.Inputs'!$D$41))*(1+$G62)^(1-1))*'1.Inputs'!$D$47+(('1.Inputs'!$D$37*12*IF(1=1,'1.Inputs'!$D$38,IF(1=2,'1.Inputs'!$D$39,$E62)))/(1-'1.Inputs'!$D$42)*$D62*(1+$G62)^(1-1))*('1.Inputs'!$D$48-'1.Inputs'!$D$49))/'1.Inputs'!$D$51</f>
        <v>774737639.08806157</v>
      </c>
      <c r="I62" s="36">
        <f ca="1">((('1.Inputs'!$D$37*12*IF(2=1,'1.Inputs'!$D$38,IF(2=2,'1.Inputs'!$D$39,$E62)))*$F62*(('1.Inputs'!$D$40)+(1-'1.Inputs'!$D$40)*(1+'1.Inputs'!$D$41))*(1+$G62)^(2-1))*'1.Inputs'!$D$47+(('1.Inputs'!$D$37*12*IF(2=1,'1.Inputs'!$D$38,IF(2=2,'1.Inputs'!$D$39,$E62)))/(1-'1.Inputs'!$D$42)*$D62*(1+$G62)^(2-1))*('1.Inputs'!$D$48-'1.Inputs'!$D$49))/'1.Inputs'!$D$51</f>
        <v>1145039495.9804382</v>
      </c>
      <c r="J62" s="36">
        <f ca="1">((('1.Inputs'!$D$37*12*IF(3=1,'1.Inputs'!$D$38,IF(3=2,'1.Inputs'!$D$39,$E62)))*$F62*(('1.Inputs'!$D$40)+(1-'1.Inputs'!$D$40)*(1+'1.Inputs'!$D$41))*(1+$G62)^(3-1))*'1.Inputs'!$D$47+(('1.Inputs'!$D$37*12*IF(3=1,'1.Inputs'!$D$38,IF(3=2,'1.Inputs'!$D$39,$E62)))/(1-'1.Inputs'!$D$42)*$D62*(1+$G62)^(3-1))*('1.Inputs'!$D$48-'1.Inputs'!$D$49))/'1.Inputs'!$D$51</f>
        <v>1450409000.396596</v>
      </c>
      <c r="K62" s="36">
        <f ca="1">((('1.Inputs'!$D$37*12*IF(4=1,'1.Inputs'!$D$38,IF(4=2,'1.Inputs'!$D$39,$E62)))*$F62*(('1.Inputs'!$D$40)+(1-'1.Inputs'!$D$40)*(1+'1.Inputs'!$D$41))*(1+$G62)^(4-1))*'1.Inputs'!$D$47+(('1.Inputs'!$D$37*12*IF(4=1,'1.Inputs'!$D$38,IF(4=2,'1.Inputs'!$D$39,$E62)))/(1-'1.Inputs'!$D$42)*$D62*(1+$G62)^(4-1))*('1.Inputs'!$D$48-'1.Inputs'!$D$49))/'1.Inputs'!$D$51</f>
        <v>1531187100.3513408</v>
      </c>
      <c r="L62" s="36">
        <f ca="1">((('1.Inputs'!$D$37*12*IF(5=1,'1.Inputs'!$D$38,IF(5=2,'1.Inputs'!$D$39,$E62)))*$F62*(('1.Inputs'!$D$40)+(1-'1.Inputs'!$D$40)*(1+'1.Inputs'!$D$41))*(1+$G62)^(5-1))*'1.Inputs'!$D$47+(('1.Inputs'!$D$37*12*IF(5=1,'1.Inputs'!$D$38,IF(5=2,'1.Inputs'!$D$39,$E62)))/(1-'1.Inputs'!$D$42)*$D62*(1+$G62)^(5-1))*('1.Inputs'!$D$48-'1.Inputs'!$D$49))/'1.Inputs'!$D$51</f>
        <v>1616464001.286026</v>
      </c>
      <c r="M62" s="36">
        <f ca="1">((('1.Inputs'!$D$37*12*IF(6=1,'1.Inputs'!$D$38,IF(6=2,'1.Inputs'!$D$39,$E62)))*$F62*(('1.Inputs'!$D$40)+(1-'1.Inputs'!$D$40)*(1+'1.Inputs'!$D$41))*(1+$G62)^(6-1))*'1.Inputs'!$D$47+(('1.Inputs'!$D$37*12*IF(6=1,'1.Inputs'!$D$38,IF(6=2,'1.Inputs'!$D$39,$E62)))/(1-'1.Inputs'!$D$42)*$D62*(1+$G62)^(6-1))*('1.Inputs'!$D$48-'1.Inputs'!$D$49))/'1.Inputs'!$D$51</f>
        <v>1706490256.3860877</v>
      </c>
      <c r="N62" s="36">
        <f ca="1">((('1.Inputs'!$D$37*12*IF(7=1,'1.Inputs'!$D$38,IF(7=2,'1.Inputs'!$D$39,$E62)))*$F62*(('1.Inputs'!$D$40)+(1-'1.Inputs'!$D$40)*(1+'1.Inputs'!$D$41))*(1+$G62)^(7-1))*'1.Inputs'!$D$47+(('1.Inputs'!$D$37*12*IF(7=1,'1.Inputs'!$D$38,IF(7=2,'1.Inputs'!$D$39,$E62)))/(1-'1.Inputs'!$D$42)*$D62*(1+$G62)^(7-1))*('1.Inputs'!$D$48-'1.Inputs'!$D$49))/'1.Inputs'!$D$51</f>
        <v>1801530372.9769666</v>
      </c>
      <c r="O62" s="36">
        <f ca="1">((('1.Inputs'!$D$37*12*IF(8=1,'1.Inputs'!$D$38,IF(8=2,'1.Inputs'!$D$39,$E62)))*$F62*(('1.Inputs'!$D$40)+(1-'1.Inputs'!$D$40)*(1+'1.Inputs'!$D$41))*(1+$G62)^(8-1))*'1.Inputs'!$D$47+(('1.Inputs'!$D$37*12*IF(8=1,'1.Inputs'!$D$38,IF(8=2,'1.Inputs'!$D$39,$E62)))/(1-'1.Inputs'!$D$42)*$D62*(1+$G62)^(8-1))*('1.Inputs'!$D$48-'1.Inputs'!$D$49))/'1.Inputs'!$D$51</f>
        <v>1901863589.6765673</v>
      </c>
      <c r="P62" s="36">
        <f ca="1">((('1.Inputs'!$D$37*12*IF(9=1,'1.Inputs'!$D$38,IF(9=2,'1.Inputs'!$D$39,$E62)))*$F62*(('1.Inputs'!$D$40)+(1-'1.Inputs'!$D$40)*(1+'1.Inputs'!$D$41))*(1+$G62)^(9-1))*'1.Inputs'!$D$47+(('1.Inputs'!$D$37*12*IF(9=1,'1.Inputs'!$D$38,IF(9=2,'1.Inputs'!$D$39,$E62)))/(1-'1.Inputs'!$D$42)*$D62*(1+$G62)^(9-1))*('1.Inputs'!$D$48-'1.Inputs'!$D$49))/'1.Inputs'!$D$51</f>
        <v>2007784696.8299112</v>
      </c>
      <c r="Q62" s="36">
        <f ca="1">((('1.Inputs'!$D$37*12*IF(10=1,'1.Inputs'!$D$38,IF(10=2,'1.Inputs'!$D$39,$E62)))*$F62*(('1.Inputs'!$D$40)+(1-'1.Inputs'!$D$40)*(1+'1.Inputs'!$D$41))*(1+$G62)^(10-1))*'1.Inputs'!$D$47+(('1.Inputs'!$D$37*12*IF(10=1,'1.Inputs'!$D$38,IF(10=2,'1.Inputs'!$D$39,$E62)))/(1-'1.Inputs'!$D$42)*$D62*(1+$G62)^(10-1))*('1.Inputs'!$D$48-'1.Inputs'!$D$49))/'1.Inputs'!$D$51</f>
        <v>2119604902.6365399</v>
      </c>
      <c r="R62" s="36">
        <f>-'1.Inputs'!$D$24</f>
        <v>-2050000000</v>
      </c>
      <c r="S62" s="36">
        <f ca="1">((('1.Inputs'!$D$37*12*IF(1=1,'1.Inputs'!$D$38,IF(1=2,'1.Inputs'!$D$39,$E62)))*$F62*(('1.Inputs'!$D$40)+(1-'1.Inputs'!$D$40)*(1+'1.Inputs'!$D$41))*(1+$G62)^(1-1))-(('1.Inputs'!$D$37*12*IF(1=1,'1.Inputs'!$D$38,IF(1=2,'1.Inputs'!$D$39,$E62)))/(1-'1.Inputs'!$D$42)*$D62*(1+$G62)^(1-1))-('1.Inputs'!$D$37*12*IF(1=1,'1.Inputs'!$D$38,IF(1=2,'1.Inputs'!$D$39,$E62)))*'1.Inputs'!$D$43*(1+$G62)^(1-1)-'1.Inputs'!$D$44*(1+$G62)^(1-1)-('1.Inputs'!$D$20/'1.Inputs'!$D$27+'1.Inputs'!$D$23/'1.Inputs'!$D$28))-MAX(0,((('1.Inputs'!$D$37*12*IF(1=1,'1.Inputs'!$D$38,IF(1=2,'1.Inputs'!$D$39,$E62)))*$F62*(('1.Inputs'!$D$40)+(1-'1.Inputs'!$D$40)*(1+'1.Inputs'!$D$41))*(1+$G62)^(1-1))-(('1.Inputs'!$D$37*12*IF(1=1,'1.Inputs'!$D$38,IF(1=2,'1.Inputs'!$D$39,$E62)))/(1-'1.Inputs'!$D$42)*$D62*(1+$G62)^(1-1))-('1.Inputs'!$D$37*12*IF(1=1,'1.Inputs'!$D$38,IF(1=2,'1.Inputs'!$D$39,$E62)))*'1.Inputs'!$D$43*(1+$G62)^(1-1)-'1.Inputs'!$D$44*(1+$G62)^(1-1)-('1.Inputs'!$D$20/'1.Inputs'!$D$27+'1.Inputs'!$D$23/'1.Inputs'!$D$28)))*'1.Inputs'!$D$53+('1.Inputs'!$D$20/'1.Inputs'!$D$27+'1.Inputs'!$D$23/'1.Inputs'!$D$28)-H62</f>
        <v>-922249129.31211257</v>
      </c>
      <c r="T62" s="36">
        <f ca="1">((('1.Inputs'!$D$37*12*IF(2=1,'1.Inputs'!$D$38,IF(2=2,'1.Inputs'!$D$39,$E62)))*$F62*(('1.Inputs'!$D$40)+(1-'1.Inputs'!$D$40)*(1+'1.Inputs'!$D$41))*(1+$G62)^(2-1))-(('1.Inputs'!$D$37*12*IF(2=1,'1.Inputs'!$D$38,IF(2=2,'1.Inputs'!$D$39,$E62)))/(1-'1.Inputs'!$D$42)*$D62*(1+$G62)^(2-1))-('1.Inputs'!$D$37*12*IF(2=1,'1.Inputs'!$D$38,IF(2=2,'1.Inputs'!$D$39,$E62)))*'1.Inputs'!$D$43*(1+$G62)^(2-1)-'1.Inputs'!$D$44*(1+$G62)^(2-1)-('1.Inputs'!$D$20/'1.Inputs'!$D$27+'1.Inputs'!$D$23/'1.Inputs'!$D$28))-MAX(0,((('1.Inputs'!$D$37*12*IF(2=1,'1.Inputs'!$D$38,IF(2=2,'1.Inputs'!$D$39,$E62)))*$F62*(('1.Inputs'!$D$40)+(1-'1.Inputs'!$D$40)*(1+'1.Inputs'!$D$41))*(1+$G62)^(2-1))-(('1.Inputs'!$D$37*12*IF(2=1,'1.Inputs'!$D$38,IF(2=2,'1.Inputs'!$D$39,$E62)))/(1-'1.Inputs'!$D$42)*$D62*(1+$G62)^(2-1))-('1.Inputs'!$D$37*12*IF(2=1,'1.Inputs'!$D$38,IF(2=2,'1.Inputs'!$D$39,$E62)))*'1.Inputs'!$D$43*(1+$G62)^(2-1)-'1.Inputs'!$D$44*(1+$G62)^(2-1)-('1.Inputs'!$D$20/'1.Inputs'!$D$27+'1.Inputs'!$D$23/'1.Inputs'!$D$28)))*'1.Inputs'!$D$53+('1.Inputs'!$D$20/'1.Inputs'!$D$27+'1.Inputs'!$D$23/'1.Inputs'!$D$28)-(I62-H62)</f>
        <v>-217731093.82182613</v>
      </c>
      <c r="U62" s="36">
        <f ca="1">((('1.Inputs'!$D$37*12*IF(3=1,'1.Inputs'!$D$38,IF(3=2,'1.Inputs'!$D$39,$E62)))*$F62*(('1.Inputs'!$D$40)+(1-'1.Inputs'!$D$40)*(1+'1.Inputs'!$D$41))*(1+$G62)^(3-1))-(('1.Inputs'!$D$37*12*IF(3=1,'1.Inputs'!$D$38,IF(3=2,'1.Inputs'!$D$39,$E62)))/(1-'1.Inputs'!$D$42)*$D62*(1+$G62)^(3-1))-('1.Inputs'!$D$37*12*IF(3=1,'1.Inputs'!$D$38,IF(3=2,'1.Inputs'!$D$39,$E62)))*'1.Inputs'!$D$43*(1+$G62)^(3-1)-'1.Inputs'!$D$44*(1+$G62)^(3-1)-('1.Inputs'!$D$20/'1.Inputs'!$D$27+'1.Inputs'!$D$23/'1.Inputs'!$D$28))-MAX(0,((('1.Inputs'!$D$37*12*IF(3=1,'1.Inputs'!$D$38,IF(3=2,'1.Inputs'!$D$39,$E62)))*$F62*(('1.Inputs'!$D$40)+(1-'1.Inputs'!$D$40)*(1+'1.Inputs'!$D$41))*(1+$G62)^(3-1))-(('1.Inputs'!$D$37*12*IF(3=1,'1.Inputs'!$D$38,IF(3=2,'1.Inputs'!$D$39,$E62)))/(1-'1.Inputs'!$D$42)*$D62*(1+$G62)^(3-1))-('1.Inputs'!$D$37*12*IF(3=1,'1.Inputs'!$D$38,IF(3=2,'1.Inputs'!$D$39,$E62)))*'1.Inputs'!$D$43*(1+$G62)^(3-1)-'1.Inputs'!$D$44*(1+$G62)^(3-1)-('1.Inputs'!$D$20/'1.Inputs'!$D$27+'1.Inputs'!$D$23/'1.Inputs'!$D$28)))*'1.Inputs'!$D$53+('1.Inputs'!$D$20/'1.Inputs'!$D$27+'1.Inputs'!$D$23/'1.Inputs'!$D$28)-(J62-I62)</f>
        <v>5596023.9739160538</v>
      </c>
      <c r="V62" s="36">
        <f ca="1">((('1.Inputs'!$D$37*12*IF(4=1,'1.Inputs'!$D$38,IF(4=2,'1.Inputs'!$D$39,$E62)))*$F62*(('1.Inputs'!$D$40)+(1-'1.Inputs'!$D$40)*(1+'1.Inputs'!$D$41))*(1+$G62)^(4-1))-(('1.Inputs'!$D$37*12*IF(4=1,'1.Inputs'!$D$38,IF(4=2,'1.Inputs'!$D$39,$E62)))/(1-'1.Inputs'!$D$42)*$D62*(1+$G62)^(4-1))-('1.Inputs'!$D$37*12*IF(4=1,'1.Inputs'!$D$38,IF(4=2,'1.Inputs'!$D$39,$E62)))*'1.Inputs'!$D$43*(1+$G62)^(4-1)-'1.Inputs'!$D$44*(1+$G62)^(4-1)-('1.Inputs'!$D$20/'1.Inputs'!$D$27+'1.Inputs'!$D$23/'1.Inputs'!$D$28))-MAX(0,((('1.Inputs'!$D$37*12*IF(4=1,'1.Inputs'!$D$38,IF(4=2,'1.Inputs'!$D$39,$E62)))*$F62*(('1.Inputs'!$D$40)+(1-'1.Inputs'!$D$40)*(1+'1.Inputs'!$D$41))*(1+$G62)^(4-1))-(('1.Inputs'!$D$37*12*IF(4=1,'1.Inputs'!$D$38,IF(4=2,'1.Inputs'!$D$39,$E62)))/(1-'1.Inputs'!$D$42)*$D62*(1+$G62)^(4-1))-('1.Inputs'!$D$37*12*IF(4=1,'1.Inputs'!$D$38,IF(4=2,'1.Inputs'!$D$39,$E62)))*'1.Inputs'!$D$43*(1+$G62)^(4-1)-'1.Inputs'!$D$44*(1+$G62)^(4-1)-('1.Inputs'!$D$20/'1.Inputs'!$D$27+'1.Inputs'!$D$23/'1.Inputs'!$D$28)))*'1.Inputs'!$D$53+('1.Inputs'!$D$20/'1.Inputs'!$D$27+'1.Inputs'!$D$23/'1.Inputs'!$D$28)-(K62-J62)</f>
        <v>244874623.08600062</v>
      </c>
      <c r="W62" s="36">
        <f ca="1">((('1.Inputs'!$D$37*12*IF(5=1,'1.Inputs'!$D$38,IF(5=2,'1.Inputs'!$D$39,$E62)))*$F62*(('1.Inputs'!$D$40)+(1-'1.Inputs'!$D$40)*(1+'1.Inputs'!$D$41))*(1+$G62)^(5-1))-(('1.Inputs'!$D$37*12*IF(5=1,'1.Inputs'!$D$38,IF(5=2,'1.Inputs'!$D$39,$E62)))/(1-'1.Inputs'!$D$42)*$D62*(1+$G62)^(5-1))-('1.Inputs'!$D$37*12*IF(5=1,'1.Inputs'!$D$38,IF(5=2,'1.Inputs'!$D$39,$E62)))*'1.Inputs'!$D$43*(1+$G62)^(5-1)-'1.Inputs'!$D$44*(1+$G62)^(5-1)-('1.Inputs'!$D$20/'1.Inputs'!$D$27+'1.Inputs'!$D$23/'1.Inputs'!$D$28))-MAX(0,((('1.Inputs'!$D$37*12*IF(5=1,'1.Inputs'!$D$38,IF(5=2,'1.Inputs'!$D$39,$E62)))*$F62*(('1.Inputs'!$D$40)+(1-'1.Inputs'!$D$40)*(1+'1.Inputs'!$D$41))*(1+$G62)^(5-1))-(('1.Inputs'!$D$37*12*IF(5=1,'1.Inputs'!$D$38,IF(5=2,'1.Inputs'!$D$39,$E62)))/(1-'1.Inputs'!$D$42)*$D62*(1+$G62)^(5-1))-('1.Inputs'!$D$37*12*IF(5=1,'1.Inputs'!$D$38,IF(5=2,'1.Inputs'!$D$39,$E62)))*'1.Inputs'!$D$43*(1+$G62)^(5-1)-'1.Inputs'!$D$44*(1+$G62)^(5-1)-('1.Inputs'!$D$20/'1.Inputs'!$D$27+'1.Inputs'!$D$23/'1.Inputs'!$D$28)))*'1.Inputs'!$D$53+('1.Inputs'!$D$20/'1.Inputs'!$D$27+'1.Inputs'!$D$23/'1.Inputs'!$D$28)-(L62-K62)</f>
        <v>255880995.46289152</v>
      </c>
      <c r="X62" s="36">
        <f ca="1">((('1.Inputs'!$D$37*12*IF(6=1,'1.Inputs'!$D$38,IF(6=2,'1.Inputs'!$D$39,$E62)))*$F62*(('1.Inputs'!$D$40)+(1-'1.Inputs'!$D$40)*(1+'1.Inputs'!$D$41))*(1+$G62)^(6-1))-(('1.Inputs'!$D$37*12*IF(6=1,'1.Inputs'!$D$38,IF(6=2,'1.Inputs'!$D$39,$E62)))/(1-'1.Inputs'!$D$42)*$D62*(1+$G62)^(6-1))-('1.Inputs'!$D$37*12*IF(6=1,'1.Inputs'!$D$38,IF(6=2,'1.Inputs'!$D$39,$E62)))*'1.Inputs'!$D$43*(1+$G62)^(6-1)-'1.Inputs'!$D$44*(1+$G62)^(6-1)-('1.Inputs'!$D$20/'1.Inputs'!$D$27+'1.Inputs'!$D$23/'1.Inputs'!$D$28))-MAX(0,((('1.Inputs'!$D$37*12*IF(6=1,'1.Inputs'!$D$38,IF(6=2,'1.Inputs'!$D$39,$E62)))*$F62*(('1.Inputs'!$D$40)+(1-'1.Inputs'!$D$40)*(1+'1.Inputs'!$D$41))*(1+$G62)^(6-1))-(('1.Inputs'!$D$37*12*IF(6=1,'1.Inputs'!$D$38,IF(6=2,'1.Inputs'!$D$39,$E62)))/(1-'1.Inputs'!$D$42)*$D62*(1+$G62)^(6-1))-('1.Inputs'!$D$37*12*IF(6=1,'1.Inputs'!$D$38,IF(6=2,'1.Inputs'!$D$39,$E62)))*'1.Inputs'!$D$43*(1+$G62)^(6-1)-'1.Inputs'!$D$44*(1+$G62)^(6-1)-('1.Inputs'!$D$20/'1.Inputs'!$D$27+'1.Inputs'!$D$23/'1.Inputs'!$D$28)))*'1.Inputs'!$D$53+('1.Inputs'!$D$20/'1.Inputs'!$D$27+'1.Inputs'!$D$23/'1.Inputs'!$D$28)-(M62-L62)</f>
        <v>267500349.31449586</v>
      </c>
      <c r="Y62" s="36">
        <f ca="1">((('1.Inputs'!$D$37*12*IF(7=1,'1.Inputs'!$D$38,IF(7=2,'1.Inputs'!$D$39,$E62)))*$F62*(('1.Inputs'!$D$40)+(1-'1.Inputs'!$D$40)*(1+'1.Inputs'!$D$41))*(1+$G62)^(7-1))-(('1.Inputs'!$D$37*12*IF(7=1,'1.Inputs'!$D$38,IF(7=2,'1.Inputs'!$D$39,$E62)))/(1-'1.Inputs'!$D$42)*$D62*(1+$G62)^(7-1))-('1.Inputs'!$D$37*12*IF(7=1,'1.Inputs'!$D$38,IF(7=2,'1.Inputs'!$D$39,$E62)))*'1.Inputs'!$D$43*(1+$G62)^(7-1)-'1.Inputs'!$D$44*(1+$G62)^(7-1)-('1.Inputs'!$D$20/'1.Inputs'!$D$27+'1.Inputs'!$D$23/'1.Inputs'!$D$28))-MAX(0,((('1.Inputs'!$D$37*12*IF(7=1,'1.Inputs'!$D$38,IF(7=2,'1.Inputs'!$D$39,$E62)))*$F62*(('1.Inputs'!$D$40)+(1-'1.Inputs'!$D$40)*(1+'1.Inputs'!$D$41))*(1+$G62)^(7-1))-(('1.Inputs'!$D$37*12*IF(7=1,'1.Inputs'!$D$38,IF(7=2,'1.Inputs'!$D$39,$E62)))/(1-'1.Inputs'!$D$42)*$D62*(1+$G62)^(7-1))-('1.Inputs'!$D$37*12*IF(7=1,'1.Inputs'!$D$38,IF(7=2,'1.Inputs'!$D$39,$E62)))*'1.Inputs'!$D$43*(1+$G62)^(7-1)-'1.Inputs'!$D$44*(1+$G62)^(7-1)-('1.Inputs'!$D$20/'1.Inputs'!$D$27+'1.Inputs'!$D$23/'1.Inputs'!$D$28)))*'1.Inputs'!$D$53+('1.Inputs'!$D$20/'1.Inputs'!$D$27+'1.Inputs'!$D$23/'1.Inputs'!$D$28)-(N62-M62)</f>
        <v>279766823.61735106</v>
      </c>
      <c r="Z62" s="36">
        <f ca="1">((('1.Inputs'!$D$37*12*IF(8=1,'1.Inputs'!$D$38,IF(8=2,'1.Inputs'!$D$39,$E62)))*$F62*(('1.Inputs'!$D$40)+(1-'1.Inputs'!$D$40)*(1+'1.Inputs'!$D$41))*(1+$G62)^(8-1))-(('1.Inputs'!$D$37*12*IF(8=1,'1.Inputs'!$D$38,IF(8=2,'1.Inputs'!$D$39,$E62)))/(1-'1.Inputs'!$D$42)*$D62*(1+$G62)^(8-1))-('1.Inputs'!$D$37*12*IF(8=1,'1.Inputs'!$D$38,IF(8=2,'1.Inputs'!$D$39,$E62)))*'1.Inputs'!$D$43*(1+$G62)^(8-1)-'1.Inputs'!$D$44*(1+$G62)^(8-1)-('1.Inputs'!$D$20/'1.Inputs'!$D$27+'1.Inputs'!$D$23/'1.Inputs'!$D$28))-MAX(0,((('1.Inputs'!$D$37*12*IF(8=1,'1.Inputs'!$D$38,IF(8=2,'1.Inputs'!$D$39,$E62)))*$F62*(('1.Inputs'!$D$40)+(1-'1.Inputs'!$D$40)*(1+'1.Inputs'!$D$41))*(1+$G62)^(8-1))-(('1.Inputs'!$D$37*12*IF(8=1,'1.Inputs'!$D$38,IF(8=2,'1.Inputs'!$D$39,$E62)))/(1-'1.Inputs'!$D$42)*$D62*(1+$G62)^(8-1))-('1.Inputs'!$D$37*12*IF(8=1,'1.Inputs'!$D$38,IF(8=2,'1.Inputs'!$D$39,$E62)))*'1.Inputs'!$D$43*(1+$G62)^(8-1)-'1.Inputs'!$D$44*(1+$G62)^(8-1)-('1.Inputs'!$D$20/'1.Inputs'!$D$27+'1.Inputs'!$D$23/'1.Inputs'!$D$28)))*'1.Inputs'!$D$53+('1.Inputs'!$D$20/'1.Inputs'!$D$27+'1.Inputs'!$D$23/'1.Inputs'!$D$28)-(O62-N62)</f>
        <v>292716458.66111135</v>
      </c>
      <c r="AA62" s="36">
        <f ca="1">((('1.Inputs'!$D$37*12*IF(9=1,'1.Inputs'!$D$38,IF(9=2,'1.Inputs'!$D$39,$E62)))*$F62*(('1.Inputs'!$D$40)+(1-'1.Inputs'!$D$40)*(1+'1.Inputs'!$D$41))*(1+$G62)^(9-1))-(('1.Inputs'!$D$37*12*IF(9=1,'1.Inputs'!$D$38,IF(9=2,'1.Inputs'!$D$39,$E62)))/(1-'1.Inputs'!$D$42)*$D62*(1+$G62)^(9-1))-('1.Inputs'!$D$37*12*IF(9=1,'1.Inputs'!$D$38,IF(9=2,'1.Inputs'!$D$39,$E62)))*'1.Inputs'!$D$43*(1+$G62)^(9-1)-'1.Inputs'!$D$44*(1+$G62)^(9-1)-('1.Inputs'!$D$20/'1.Inputs'!$D$27+'1.Inputs'!$D$23/'1.Inputs'!$D$28))-MAX(0,((('1.Inputs'!$D$37*12*IF(9=1,'1.Inputs'!$D$38,IF(9=2,'1.Inputs'!$D$39,$E62)))*$F62*(('1.Inputs'!$D$40)+(1-'1.Inputs'!$D$40)*(1+'1.Inputs'!$D$41))*(1+$G62)^(9-1))-(('1.Inputs'!$D$37*12*IF(9=1,'1.Inputs'!$D$38,IF(9=2,'1.Inputs'!$D$39,$E62)))/(1-'1.Inputs'!$D$42)*$D62*(1+$G62)^(9-1))-('1.Inputs'!$D$37*12*IF(9=1,'1.Inputs'!$D$38,IF(9=2,'1.Inputs'!$D$39,$E62)))*'1.Inputs'!$D$43*(1+$G62)^(9-1)-'1.Inputs'!$D$44*(1+$G62)^(9-1)-('1.Inputs'!$D$20/'1.Inputs'!$D$27+'1.Inputs'!$D$23/'1.Inputs'!$D$28)))*'1.Inputs'!$D$53+('1.Inputs'!$D$20/'1.Inputs'!$D$27+'1.Inputs'!$D$23/'1.Inputs'!$D$28)-(P62-O62)</f>
        <v>306387301.93900329</v>
      </c>
      <c r="AB62" s="36">
        <f ca="1">((('1.Inputs'!$D$37*12*IF(10=1,'1.Inputs'!$D$38,IF(10=2,'1.Inputs'!$D$39,$E62)))*$F62*(('1.Inputs'!$D$40)+(1-'1.Inputs'!$D$40)*(1+'1.Inputs'!$D$41))*(1+$G62)^(10-1))-(('1.Inputs'!$D$37*12*IF(10=1,'1.Inputs'!$D$38,IF(10=2,'1.Inputs'!$D$39,$E62)))/(1-'1.Inputs'!$D$42)*$D62*(1+$G62)^(10-1))-('1.Inputs'!$D$37*12*IF(10=1,'1.Inputs'!$D$38,IF(10=2,'1.Inputs'!$D$39,$E62)))*'1.Inputs'!$D$43*(1+$G62)^(10-1)-'1.Inputs'!$D$44*(1+$G62)^(10-1)-('1.Inputs'!$D$20/'1.Inputs'!$D$27+'1.Inputs'!$D$23/'1.Inputs'!$D$28))-MAX(0,((('1.Inputs'!$D$37*12*IF(10=1,'1.Inputs'!$D$38,IF(10=2,'1.Inputs'!$D$39,$E62)))*$F62*(('1.Inputs'!$D$40)+(1-'1.Inputs'!$D$40)*(1+'1.Inputs'!$D$41))*(1+$G62)^(10-1))-(('1.Inputs'!$D$37*12*IF(10=1,'1.Inputs'!$D$38,IF(10=2,'1.Inputs'!$D$39,$E62)))/(1-'1.Inputs'!$D$42)*$D62*(1+$G62)^(10-1))-('1.Inputs'!$D$37*12*IF(10=1,'1.Inputs'!$D$38,IF(10=2,'1.Inputs'!$D$39,$E62)))*'1.Inputs'!$D$43*(1+$G62)^(10-1)-'1.Inputs'!$D$44*(1+$G62)^(10-1)-('1.Inputs'!$D$20/'1.Inputs'!$D$27+'1.Inputs'!$D$23/'1.Inputs'!$D$28)))*'1.Inputs'!$D$53+('1.Inputs'!$D$20/'1.Inputs'!$D$27+'1.Inputs'!$D$23/'1.Inputs'!$D$28)-(Q62-P62)+(('1.Inputs'!$D$20+'1.Inputs'!$D$23-('1.Inputs'!$D$20/'1.Inputs'!$D$27+'1.Inputs'!$D$23/'1.Inputs'!$D$28)*'1.Inputs'!$D$10)*'1.Inputs'!$D$60+'1.Inputs'!$D$19*'1.Inputs'!$D$59+Q62)</f>
        <v>3140424422.572196</v>
      </c>
      <c r="AC62" s="36">
        <f ca="1">S62-AC$13-AC$14+MIN(AC$13,MAX(0,((('1.Inputs'!$D$37*12*IF(1=1,'1.Inputs'!$D$38,IF(1=2,'1.Inputs'!$D$39,$E62)))*$F62*(('1.Inputs'!$D$40)+(1-'1.Inputs'!$D$40)*(1+'1.Inputs'!$D$41))*(1+$G62)^(1-1))-(('1.Inputs'!$D$37*12*IF(1=1,'1.Inputs'!$D$38,IF(1=2,'1.Inputs'!$D$39,$E62)))/(1-'1.Inputs'!$D$42)*$D62*(1+$G62)^(1-1))-('1.Inputs'!$D$37*12*IF(1=1,'1.Inputs'!$D$38,IF(1=2,'1.Inputs'!$D$39,$E62)))*'1.Inputs'!$D$43*(1+$G62)^(1-1)-'1.Inputs'!$D$44*(1+$G62)^(1-1)-('1.Inputs'!$D$20/'1.Inputs'!$D$27+'1.Inputs'!$D$23/'1.Inputs'!$D$28))))*'1.Inputs'!$D$53</f>
        <v>-1069849129.3121126</v>
      </c>
      <c r="AD62" s="36">
        <f ca="1">T62-AD$13-AD$14+MIN(AD$13,MAX(0,((('1.Inputs'!$D$37*12*IF(2=1,'1.Inputs'!$D$38,IF(2=2,'1.Inputs'!$D$39,$E62)))*$F62*(('1.Inputs'!$D$40)+(1-'1.Inputs'!$D$40)*(1+'1.Inputs'!$D$41))*(1+$G62)^(2-1))-(('1.Inputs'!$D$37*12*IF(2=1,'1.Inputs'!$D$38,IF(2=2,'1.Inputs'!$D$39,$E62)))/(1-'1.Inputs'!$D$42)*$D62*(1+$G62)^(2-1))-('1.Inputs'!$D$37*12*IF(2=1,'1.Inputs'!$D$38,IF(2=2,'1.Inputs'!$D$39,$E62)))*'1.Inputs'!$D$43*(1+$G62)^(2-1)-'1.Inputs'!$D$44*(1+$G62)^(2-1)-('1.Inputs'!$D$20/'1.Inputs'!$D$27+'1.Inputs'!$D$23/'1.Inputs'!$D$28))))*'1.Inputs'!$D$53</f>
        <v>-355869913.70691431</v>
      </c>
      <c r="AE62" s="36">
        <f ca="1">U62-AE$13-AE$14+MIN(AE$13,MAX(0,((('1.Inputs'!$D$37*12*IF(3=1,'1.Inputs'!$D$38,IF(3=2,'1.Inputs'!$D$39,$E62)))*$F62*(('1.Inputs'!$D$40)+(1-'1.Inputs'!$D$40)*(1+'1.Inputs'!$D$41))*(1+$G62)^(3-1))-(('1.Inputs'!$D$37*12*IF(3=1,'1.Inputs'!$D$38,IF(3=2,'1.Inputs'!$D$39,$E62)))/(1-'1.Inputs'!$D$42)*$D62*(1+$G62)^(3-1))-('1.Inputs'!$D$37*12*IF(3=1,'1.Inputs'!$D$38,IF(3=2,'1.Inputs'!$D$39,$E62)))*'1.Inputs'!$D$43*(1+$G62)^(3-1)-'1.Inputs'!$D$44*(1+$G62)^(3-1)-('1.Inputs'!$D$20/'1.Inputs'!$D$27+'1.Inputs'!$D$23/'1.Inputs'!$D$28))))*'1.Inputs'!$D$53</f>
        <v>-336343976.02608395</v>
      </c>
      <c r="AF62" s="36">
        <f ca="1">V62-AF$13-AF$14+MIN(AF$13,MAX(0,((('1.Inputs'!$D$37*12*IF(4=1,'1.Inputs'!$D$38,IF(4=2,'1.Inputs'!$D$39,$E62)))*$F62*(('1.Inputs'!$D$40)+(1-'1.Inputs'!$D$40)*(1+'1.Inputs'!$D$41))*(1+$G62)^(4-1))-(('1.Inputs'!$D$37*12*IF(4=1,'1.Inputs'!$D$38,IF(4=2,'1.Inputs'!$D$39,$E62)))/(1-'1.Inputs'!$D$42)*$D62*(1+$G62)^(4-1))-('1.Inputs'!$D$37*12*IF(4=1,'1.Inputs'!$D$38,IF(4=2,'1.Inputs'!$D$39,$E62)))*'1.Inputs'!$D$43*(1+$G62)^(4-1)-'1.Inputs'!$D$44*(1+$G62)^(4-1)-('1.Inputs'!$D$20/'1.Inputs'!$D$27+'1.Inputs'!$D$23/'1.Inputs'!$D$28))))*'1.Inputs'!$D$53</f>
        <v>-77877376.913999379</v>
      </c>
      <c r="AG62" s="36">
        <f ca="1">W62-AG$13-AG$14+MIN(AG$13,MAX(0,((('1.Inputs'!$D$37*12*IF(5=1,'1.Inputs'!$D$38,IF(5=2,'1.Inputs'!$D$39,$E62)))*$F62*(('1.Inputs'!$D$40)+(1-'1.Inputs'!$D$40)*(1+'1.Inputs'!$D$41))*(1+$G62)^(5-1))-(('1.Inputs'!$D$37*12*IF(5=1,'1.Inputs'!$D$38,IF(5=2,'1.Inputs'!$D$39,$E62)))/(1-'1.Inputs'!$D$42)*$D62*(1+$G62)^(5-1))-('1.Inputs'!$D$37*12*IF(5=1,'1.Inputs'!$D$38,IF(5=2,'1.Inputs'!$D$39,$E62)))*'1.Inputs'!$D$43*(1+$G62)^(5-1)-'1.Inputs'!$D$44*(1+$G62)^(5-1)-('1.Inputs'!$D$20/'1.Inputs'!$D$27+'1.Inputs'!$D$23/'1.Inputs'!$D$28))))*'1.Inputs'!$D$53</f>
        <v>-47683004.537108481</v>
      </c>
      <c r="AH62" s="36">
        <f ca="1">X62-AH$13-AH$14+MIN(AH$13,MAX(0,((('1.Inputs'!$D$37*12*IF(6=1,'1.Inputs'!$D$38,IF(6=2,'1.Inputs'!$D$39,$E62)))*$F62*(('1.Inputs'!$D$40)+(1-'1.Inputs'!$D$40)*(1+'1.Inputs'!$D$41))*(1+$G62)^(6-1))-(('1.Inputs'!$D$37*12*IF(6=1,'1.Inputs'!$D$38,IF(6=2,'1.Inputs'!$D$39,$E62)))/(1-'1.Inputs'!$D$42)*$D62*(1+$G62)^(6-1))-('1.Inputs'!$D$37*12*IF(6=1,'1.Inputs'!$D$38,IF(6=2,'1.Inputs'!$D$39,$E62)))*'1.Inputs'!$D$43*(1+$G62)^(6-1)-'1.Inputs'!$D$44*(1+$G62)^(6-1)-('1.Inputs'!$D$20/'1.Inputs'!$D$27+'1.Inputs'!$D$23/'1.Inputs'!$D$28))))*'1.Inputs'!$D$53</f>
        <v>-16875650.685504138</v>
      </c>
      <c r="AI62" s="36">
        <f ca="1">Y62-AI$13-AI$14+MIN(AI$13,MAX(0,((('1.Inputs'!$D$37*12*IF(7=1,'1.Inputs'!$D$38,IF(7=2,'1.Inputs'!$D$39,$E62)))*$F62*(('1.Inputs'!$D$40)+(1-'1.Inputs'!$D$40)*(1+'1.Inputs'!$D$41))*(1+$G62)^(7-1))-(('1.Inputs'!$D$37*12*IF(7=1,'1.Inputs'!$D$38,IF(7=2,'1.Inputs'!$D$39,$E62)))/(1-'1.Inputs'!$D$42)*$D62*(1+$G62)^(7-1))-('1.Inputs'!$D$37*12*IF(7=1,'1.Inputs'!$D$38,IF(7=2,'1.Inputs'!$D$39,$E62)))*'1.Inputs'!$D$43*(1+$G62)^(7-1)-'1.Inputs'!$D$44*(1+$G62)^(7-1)-('1.Inputs'!$D$20/'1.Inputs'!$D$27+'1.Inputs'!$D$23/'1.Inputs'!$D$28))))*'1.Inputs'!$D$53</f>
        <v>14578823.617351055</v>
      </c>
      <c r="AJ62" s="36">
        <f ca="1">Z62-AJ$13-AJ$14+MIN(AJ$13,MAX(0,((('1.Inputs'!$D$37*12*IF(8=1,'1.Inputs'!$D$38,IF(8=2,'1.Inputs'!$D$39,$E62)))*$F62*(('1.Inputs'!$D$40)+(1-'1.Inputs'!$D$40)*(1+'1.Inputs'!$D$41))*(1+$G62)^(8-1))-(('1.Inputs'!$D$37*12*IF(8=1,'1.Inputs'!$D$38,IF(8=2,'1.Inputs'!$D$39,$E62)))/(1-'1.Inputs'!$D$42)*$D62*(1+$G62)^(8-1))-('1.Inputs'!$D$37*12*IF(8=1,'1.Inputs'!$D$38,IF(8=2,'1.Inputs'!$D$39,$E62)))*'1.Inputs'!$D$43*(1+$G62)^(8-1)-'1.Inputs'!$D$44*(1+$G62)^(8-1)-('1.Inputs'!$D$20/'1.Inputs'!$D$27+'1.Inputs'!$D$23/'1.Inputs'!$D$28))))*'1.Inputs'!$D$53</f>
        <v>292716458.66111135</v>
      </c>
      <c r="AK62" s="36">
        <f ca="1">AA62-AK$13-AK$14+MIN(AK$13,MAX(0,((('1.Inputs'!$D$37*12*IF(9=1,'1.Inputs'!$D$38,IF(9=2,'1.Inputs'!$D$39,$E62)))*$F62*(('1.Inputs'!$D$40)+(1-'1.Inputs'!$D$40)*(1+'1.Inputs'!$D$41))*(1+$G62)^(9-1))-(('1.Inputs'!$D$37*12*IF(9=1,'1.Inputs'!$D$38,IF(9=2,'1.Inputs'!$D$39,$E62)))/(1-'1.Inputs'!$D$42)*$D62*(1+$G62)^(9-1))-('1.Inputs'!$D$37*12*IF(9=1,'1.Inputs'!$D$38,IF(9=2,'1.Inputs'!$D$39,$E62)))*'1.Inputs'!$D$43*(1+$G62)^(9-1)-'1.Inputs'!$D$44*(1+$G62)^(9-1)-('1.Inputs'!$D$20/'1.Inputs'!$D$27+'1.Inputs'!$D$23/'1.Inputs'!$D$28))))*'1.Inputs'!$D$53</f>
        <v>306387301.93900329</v>
      </c>
      <c r="AL62" s="36">
        <f ca="1">AB62-AL$13-AL$14+MIN(AL$13,MAX(0,((('1.Inputs'!$D$37*12*IF(10=1,'1.Inputs'!$D$38,IF(10=2,'1.Inputs'!$D$39,$E62)))*$F62*(('1.Inputs'!$D$40)+(1-'1.Inputs'!$D$40)*(1+'1.Inputs'!$D$41))*(1+$G62)^(10-1))-(('1.Inputs'!$D$37*12*IF(10=1,'1.Inputs'!$D$38,IF(10=2,'1.Inputs'!$D$39,$E62)))/(1-'1.Inputs'!$D$42)*$D62*(1+$G62)^(10-1))-('1.Inputs'!$D$37*12*IF(10=1,'1.Inputs'!$D$38,IF(10=2,'1.Inputs'!$D$39,$E62)))*'1.Inputs'!$D$43*(1+$G62)^(10-1)-'1.Inputs'!$D$44*(1+$G62)^(10-1)-('1.Inputs'!$D$20/'1.Inputs'!$D$27+'1.Inputs'!$D$23/'1.Inputs'!$D$28))))*'1.Inputs'!$D$53+'1.Inputs'!$D$35</f>
        <v>3940424422.572196</v>
      </c>
      <c r="AM62" s="48">
        <f ca="1">R62+NPV('1.Inputs'!$D$55,S62:AB62)</f>
        <v>-1225272013.7001595</v>
      </c>
      <c r="AN62" s="48">
        <f ca="1">-('1.Inputs'!$D$24*(1-'1.Inputs'!$D$31)+'1.Inputs'!$D$35)+NPV('1.Inputs'!$D$54,AC62:AL62)</f>
        <v>-2149801225.9901791</v>
      </c>
      <c r="AO62" s="36">
        <f t="shared" ca="1" si="5"/>
        <v>-6.248300334092904</v>
      </c>
      <c r="AP62" s="36">
        <f t="shared" ca="1" si="6"/>
        <v>1.4217540584136315E-2</v>
      </c>
      <c r="AQ62" s="36">
        <f ca="1">'1.Inputs'!$D$35+MIN(SUM($AC62:AC62),SUM($AC62:AD62),SUM($AC62:AE62),SUM($AC62:AF62),SUM($AC62:AG62),SUM($AC62:AH62),SUM($AC62:AI62),SUM($AC62:AJ62),SUM($AC62:AK62),SUM($AC62:AL62))</f>
        <v>-1104499051.1817226</v>
      </c>
      <c r="AR62" s="36">
        <f ca="1">IF(AP62&lt;'1.Inputs'!$D$57,1,0)</f>
        <v>1</v>
      </c>
      <c r="AS62" s="36">
        <f t="shared" ca="1" si="7"/>
        <v>1</v>
      </c>
      <c r="AV62" s="30" t="s">
        <v>413</v>
      </c>
      <c r="AY62" s="40" t="str">
        <f ca="1">IF(COUNT(AP16:AP515)=500,"OK","ERROR")</f>
        <v>OK</v>
      </c>
    </row>
    <row r="63" spans="2:55" ht="15" customHeight="1" x14ac:dyDescent="0.25">
      <c r="B63" s="36">
        <v>48</v>
      </c>
      <c r="C63" s="36">
        <f t="shared" ca="1" si="0"/>
        <v>0.68823343154256522</v>
      </c>
      <c r="D63" s="36">
        <f t="shared" ca="1" si="1"/>
        <v>19345.801627781322</v>
      </c>
      <c r="E63" s="47">
        <f t="shared" ca="1" si="2"/>
        <v>0.85070927079150849</v>
      </c>
      <c r="F63" s="36">
        <f t="shared" ca="1" si="3"/>
        <v>29304.632767937281</v>
      </c>
      <c r="G63" s="36">
        <f t="shared" ca="1" si="4"/>
        <v>4.6413672584317119E-2</v>
      </c>
      <c r="H63" s="36">
        <f ca="1">((('1.Inputs'!$D$37*12*IF(1=1,'1.Inputs'!$D$38,IF(1=2,'1.Inputs'!$D$39,$E63)))*$F63*(('1.Inputs'!$D$40)+(1-'1.Inputs'!$D$40)*(1+'1.Inputs'!$D$41))*(1+$G63)^(1-1))*'1.Inputs'!$D$47+(('1.Inputs'!$D$37*12*IF(1=1,'1.Inputs'!$D$38,IF(1=2,'1.Inputs'!$D$39,$E63)))/(1-'1.Inputs'!$D$42)*$D63*(1+$G63)^(1-1))*('1.Inputs'!$D$48-'1.Inputs'!$D$49))/'1.Inputs'!$D$51</f>
        <v>783177368.87962329</v>
      </c>
      <c r="I63" s="36">
        <f ca="1">((('1.Inputs'!$D$37*12*IF(2=1,'1.Inputs'!$D$38,IF(2=2,'1.Inputs'!$D$39,$E63)))*$F63*(('1.Inputs'!$D$40)+(1-'1.Inputs'!$D$40)*(1+'1.Inputs'!$D$41))*(1+$G63)^(2-1))*'1.Inputs'!$D$47+(('1.Inputs'!$D$37*12*IF(2=1,'1.Inputs'!$D$38,IF(2=2,'1.Inputs'!$D$39,$E63)))/(1-'1.Inputs'!$D$42)*$D63*(1+$G63)^(2-1))*('1.Inputs'!$D$48-'1.Inputs'!$D$49))/'1.Inputs'!$D$51</f>
        <v>1147338509.5959487</v>
      </c>
      <c r="J63" s="36">
        <f ca="1">((('1.Inputs'!$D$37*12*IF(3=1,'1.Inputs'!$D$38,IF(3=2,'1.Inputs'!$D$39,$E63)))*$F63*(('1.Inputs'!$D$40)+(1-'1.Inputs'!$D$40)*(1+'1.Inputs'!$D$41))*(1+$G63)^(3-1))*'1.Inputs'!$D$47+(('1.Inputs'!$D$37*12*IF(3=1,'1.Inputs'!$D$38,IF(3=2,'1.Inputs'!$D$39,$E63)))/(1-'1.Inputs'!$D$42)*$D63*(1+$G63)^(3-1))*('1.Inputs'!$D$48-'1.Inputs'!$D$49))/'1.Inputs'!$D$51</f>
        <v>1459076631.3053181</v>
      </c>
      <c r="K63" s="36">
        <f ca="1">((('1.Inputs'!$D$37*12*IF(4=1,'1.Inputs'!$D$38,IF(4=2,'1.Inputs'!$D$39,$E63)))*$F63*(('1.Inputs'!$D$40)+(1-'1.Inputs'!$D$40)*(1+'1.Inputs'!$D$41))*(1+$G63)^(4-1))*'1.Inputs'!$D$47+(('1.Inputs'!$D$37*12*IF(4=1,'1.Inputs'!$D$38,IF(4=2,'1.Inputs'!$D$39,$E63)))/(1-'1.Inputs'!$D$42)*$D63*(1+$G63)^(4-1))*('1.Inputs'!$D$48-'1.Inputs'!$D$49))/'1.Inputs'!$D$51</f>
        <v>1526797736.3461518</v>
      </c>
      <c r="L63" s="36">
        <f ca="1">((('1.Inputs'!$D$37*12*IF(5=1,'1.Inputs'!$D$38,IF(5=2,'1.Inputs'!$D$39,$E63)))*$F63*(('1.Inputs'!$D$40)+(1-'1.Inputs'!$D$40)*(1+'1.Inputs'!$D$41))*(1+$G63)^(5-1))*'1.Inputs'!$D$47+(('1.Inputs'!$D$37*12*IF(5=1,'1.Inputs'!$D$38,IF(5=2,'1.Inputs'!$D$39,$E63)))/(1-'1.Inputs'!$D$42)*$D63*(1+$G63)^(5-1))*('1.Inputs'!$D$48-'1.Inputs'!$D$49))/'1.Inputs'!$D$51</f>
        <v>1597662026.5833988</v>
      </c>
      <c r="M63" s="36">
        <f ca="1">((('1.Inputs'!$D$37*12*IF(6=1,'1.Inputs'!$D$38,IF(6=2,'1.Inputs'!$D$39,$E63)))*$F63*(('1.Inputs'!$D$40)+(1-'1.Inputs'!$D$40)*(1+'1.Inputs'!$D$41))*(1+$G63)^(6-1))*'1.Inputs'!$D$47+(('1.Inputs'!$D$37*12*IF(6=1,'1.Inputs'!$D$38,IF(6=2,'1.Inputs'!$D$39,$E63)))/(1-'1.Inputs'!$D$42)*$D63*(1+$G63)^(6-1))*('1.Inputs'!$D$48-'1.Inputs'!$D$49))/'1.Inputs'!$D$51</f>
        <v>1671815388.7856371</v>
      </c>
      <c r="N63" s="36">
        <f ca="1">((('1.Inputs'!$D$37*12*IF(7=1,'1.Inputs'!$D$38,IF(7=2,'1.Inputs'!$D$39,$E63)))*$F63*(('1.Inputs'!$D$40)+(1-'1.Inputs'!$D$40)*(1+'1.Inputs'!$D$41))*(1+$G63)^(7-1))*'1.Inputs'!$D$47+(('1.Inputs'!$D$37*12*IF(7=1,'1.Inputs'!$D$38,IF(7=2,'1.Inputs'!$D$39,$E63)))/(1-'1.Inputs'!$D$42)*$D63*(1+$G63)^(7-1))*('1.Inputs'!$D$48-'1.Inputs'!$D$49))/'1.Inputs'!$D$51</f>
        <v>1749410480.8621564</v>
      </c>
      <c r="O63" s="36">
        <f ca="1">((('1.Inputs'!$D$37*12*IF(8=1,'1.Inputs'!$D$38,IF(8=2,'1.Inputs'!$D$39,$E63)))*$F63*(('1.Inputs'!$D$40)+(1-'1.Inputs'!$D$40)*(1+'1.Inputs'!$D$41))*(1+$G63)^(8-1))*'1.Inputs'!$D$47+(('1.Inputs'!$D$37*12*IF(8=1,'1.Inputs'!$D$38,IF(8=2,'1.Inputs'!$D$39,$E63)))/(1-'1.Inputs'!$D$42)*$D63*(1+$G63)^(8-1))*('1.Inputs'!$D$48-'1.Inputs'!$D$49))/'1.Inputs'!$D$51</f>
        <v>1830607046.1364665</v>
      </c>
      <c r="P63" s="36">
        <f ca="1">((('1.Inputs'!$D$37*12*IF(9=1,'1.Inputs'!$D$38,IF(9=2,'1.Inputs'!$D$39,$E63)))*$F63*(('1.Inputs'!$D$40)+(1-'1.Inputs'!$D$40)*(1+'1.Inputs'!$D$41))*(1+$G63)^(9-1))*'1.Inputs'!$D$47+(('1.Inputs'!$D$37*12*IF(9=1,'1.Inputs'!$D$38,IF(9=2,'1.Inputs'!$D$39,$E63)))/(1-'1.Inputs'!$D$42)*$D63*(1+$G63)^(9-1))*('1.Inputs'!$D$48-'1.Inputs'!$D$49))/'1.Inputs'!$D$51</f>
        <v>1915572242.2063882</v>
      </c>
      <c r="Q63" s="36">
        <f ca="1">((('1.Inputs'!$D$37*12*IF(10=1,'1.Inputs'!$D$38,IF(10=2,'1.Inputs'!$D$39,$E63)))*$F63*(('1.Inputs'!$D$40)+(1-'1.Inputs'!$D$40)*(1+'1.Inputs'!$D$41))*(1+$G63)^(10-1))*'1.Inputs'!$D$47+(('1.Inputs'!$D$37*12*IF(10=1,'1.Inputs'!$D$38,IF(10=2,'1.Inputs'!$D$39,$E63)))/(1-'1.Inputs'!$D$42)*$D63*(1+$G63)^(10-1))*('1.Inputs'!$D$48-'1.Inputs'!$D$49))/'1.Inputs'!$D$51</f>
        <v>2004480985.0677619</v>
      </c>
      <c r="R63" s="36">
        <f>-'1.Inputs'!$D$24</f>
        <v>-2050000000</v>
      </c>
      <c r="S63" s="36">
        <f ca="1">((('1.Inputs'!$D$37*12*IF(1=1,'1.Inputs'!$D$38,IF(1=2,'1.Inputs'!$D$39,$E63)))*$F63*(('1.Inputs'!$D$40)+(1-'1.Inputs'!$D$40)*(1+'1.Inputs'!$D$41))*(1+$G63)^(1-1))-(('1.Inputs'!$D$37*12*IF(1=1,'1.Inputs'!$D$38,IF(1=2,'1.Inputs'!$D$39,$E63)))/(1-'1.Inputs'!$D$42)*$D63*(1+$G63)^(1-1))-('1.Inputs'!$D$37*12*IF(1=1,'1.Inputs'!$D$38,IF(1=2,'1.Inputs'!$D$39,$E63)))*'1.Inputs'!$D$43*(1+$G63)^(1-1)-'1.Inputs'!$D$44*(1+$G63)^(1-1)-('1.Inputs'!$D$20/'1.Inputs'!$D$27+'1.Inputs'!$D$23/'1.Inputs'!$D$28))-MAX(0,((('1.Inputs'!$D$37*12*IF(1=1,'1.Inputs'!$D$38,IF(1=2,'1.Inputs'!$D$39,$E63)))*$F63*(('1.Inputs'!$D$40)+(1-'1.Inputs'!$D$40)*(1+'1.Inputs'!$D$41))*(1+$G63)^(1-1))-(('1.Inputs'!$D$37*12*IF(1=1,'1.Inputs'!$D$38,IF(1=2,'1.Inputs'!$D$39,$E63)))/(1-'1.Inputs'!$D$42)*$D63*(1+$G63)^(1-1))-('1.Inputs'!$D$37*12*IF(1=1,'1.Inputs'!$D$38,IF(1=2,'1.Inputs'!$D$39,$E63)))*'1.Inputs'!$D$43*(1+$G63)^(1-1)-'1.Inputs'!$D$44*(1+$G63)^(1-1)-('1.Inputs'!$D$20/'1.Inputs'!$D$27+'1.Inputs'!$D$23/'1.Inputs'!$D$28)))*'1.Inputs'!$D$53+('1.Inputs'!$D$20/'1.Inputs'!$D$27+'1.Inputs'!$D$23/'1.Inputs'!$D$28)-H63</f>
        <v>-666979307.02529609</v>
      </c>
      <c r="T63" s="36">
        <f ca="1">((('1.Inputs'!$D$37*12*IF(2=1,'1.Inputs'!$D$38,IF(2=2,'1.Inputs'!$D$39,$E63)))*$F63*(('1.Inputs'!$D$40)+(1-'1.Inputs'!$D$40)*(1+'1.Inputs'!$D$41))*(1+$G63)^(2-1))-(('1.Inputs'!$D$37*12*IF(2=1,'1.Inputs'!$D$38,IF(2=2,'1.Inputs'!$D$39,$E63)))/(1-'1.Inputs'!$D$42)*$D63*(1+$G63)^(2-1))-('1.Inputs'!$D$37*12*IF(2=1,'1.Inputs'!$D$38,IF(2=2,'1.Inputs'!$D$39,$E63)))*'1.Inputs'!$D$43*(1+$G63)^(2-1)-'1.Inputs'!$D$44*(1+$G63)^(2-1)-('1.Inputs'!$D$20/'1.Inputs'!$D$27+'1.Inputs'!$D$23/'1.Inputs'!$D$28))-MAX(0,((('1.Inputs'!$D$37*12*IF(2=1,'1.Inputs'!$D$38,IF(2=2,'1.Inputs'!$D$39,$E63)))*$F63*(('1.Inputs'!$D$40)+(1-'1.Inputs'!$D$40)*(1+'1.Inputs'!$D$41))*(1+$G63)^(2-1))-(('1.Inputs'!$D$37*12*IF(2=1,'1.Inputs'!$D$38,IF(2=2,'1.Inputs'!$D$39,$E63)))/(1-'1.Inputs'!$D$42)*$D63*(1+$G63)^(2-1))-('1.Inputs'!$D$37*12*IF(2=1,'1.Inputs'!$D$38,IF(2=2,'1.Inputs'!$D$39,$E63)))*'1.Inputs'!$D$43*(1+$G63)^(2-1)-'1.Inputs'!$D$44*(1+$G63)^(2-1)-('1.Inputs'!$D$20/'1.Inputs'!$D$27+'1.Inputs'!$D$23/'1.Inputs'!$D$28)))*'1.Inputs'!$D$53+('1.Inputs'!$D$20/'1.Inputs'!$D$27+'1.Inputs'!$D$23/'1.Inputs'!$D$28)-(I63-H63)</f>
        <v>38597687.661876678</v>
      </c>
      <c r="U63" s="36">
        <f ca="1">((('1.Inputs'!$D$37*12*IF(3=1,'1.Inputs'!$D$38,IF(3=2,'1.Inputs'!$D$39,$E63)))*$F63*(('1.Inputs'!$D$40)+(1-'1.Inputs'!$D$40)*(1+'1.Inputs'!$D$41))*(1+$G63)^(3-1))-(('1.Inputs'!$D$37*12*IF(3=1,'1.Inputs'!$D$38,IF(3=2,'1.Inputs'!$D$39,$E63)))/(1-'1.Inputs'!$D$42)*$D63*(1+$G63)^(3-1))-('1.Inputs'!$D$37*12*IF(3=1,'1.Inputs'!$D$38,IF(3=2,'1.Inputs'!$D$39,$E63)))*'1.Inputs'!$D$43*(1+$G63)^(3-1)-'1.Inputs'!$D$44*(1+$G63)^(3-1)-('1.Inputs'!$D$20/'1.Inputs'!$D$27+'1.Inputs'!$D$23/'1.Inputs'!$D$28))-MAX(0,((('1.Inputs'!$D$37*12*IF(3=1,'1.Inputs'!$D$38,IF(3=2,'1.Inputs'!$D$39,$E63)))*$F63*(('1.Inputs'!$D$40)+(1-'1.Inputs'!$D$40)*(1+'1.Inputs'!$D$41))*(1+$G63)^(3-1))-(('1.Inputs'!$D$37*12*IF(3=1,'1.Inputs'!$D$38,IF(3=2,'1.Inputs'!$D$39,$E63)))/(1-'1.Inputs'!$D$42)*$D63*(1+$G63)^(3-1))-('1.Inputs'!$D$37*12*IF(3=1,'1.Inputs'!$D$38,IF(3=2,'1.Inputs'!$D$39,$E63)))*'1.Inputs'!$D$43*(1+$G63)^(3-1)-'1.Inputs'!$D$44*(1+$G63)^(3-1)-('1.Inputs'!$D$20/'1.Inputs'!$D$27+'1.Inputs'!$D$23/'1.Inputs'!$D$28)))*'1.Inputs'!$D$53+('1.Inputs'!$D$20/'1.Inputs'!$D$27+'1.Inputs'!$D$23/'1.Inputs'!$D$28)-(J63-I63)</f>
        <v>325527200.98169208</v>
      </c>
      <c r="V63" s="36">
        <f ca="1">((('1.Inputs'!$D$37*12*IF(4=1,'1.Inputs'!$D$38,IF(4=2,'1.Inputs'!$D$39,$E63)))*$F63*(('1.Inputs'!$D$40)+(1-'1.Inputs'!$D$40)*(1+'1.Inputs'!$D$41))*(1+$G63)^(4-1))-(('1.Inputs'!$D$37*12*IF(4=1,'1.Inputs'!$D$38,IF(4=2,'1.Inputs'!$D$39,$E63)))/(1-'1.Inputs'!$D$42)*$D63*(1+$G63)^(4-1))-('1.Inputs'!$D$37*12*IF(4=1,'1.Inputs'!$D$38,IF(4=2,'1.Inputs'!$D$39,$E63)))*'1.Inputs'!$D$43*(1+$G63)^(4-1)-'1.Inputs'!$D$44*(1+$G63)^(4-1)-('1.Inputs'!$D$20/'1.Inputs'!$D$27+'1.Inputs'!$D$23/'1.Inputs'!$D$28))-MAX(0,((('1.Inputs'!$D$37*12*IF(4=1,'1.Inputs'!$D$38,IF(4=2,'1.Inputs'!$D$39,$E63)))*$F63*(('1.Inputs'!$D$40)+(1-'1.Inputs'!$D$40)*(1+'1.Inputs'!$D$41))*(1+$G63)^(4-1))-(('1.Inputs'!$D$37*12*IF(4=1,'1.Inputs'!$D$38,IF(4=2,'1.Inputs'!$D$39,$E63)))/(1-'1.Inputs'!$D$42)*$D63*(1+$G63)^(4-1))-('1.Inputs'!$D$37*12*IF(4=1,'1.Inputs'!$D$38,IF(4=2,'1.Inputs'!$D$39,$E63)))*'1.Inputs'!$D$43*(1+$G63)^(4-1)-'1.Inputs'!$D$44*(1+$G63)^(4-1)-('1.Inputs'!$D$20/'1.Inputs'!$D$27+'1.Inputs'!$D$23/'1.Inputs'!$D$28)))*'1.Inputs'!$D$53+('1.Inputs'!$D$20/'1.Inputs'!$D$27+'1.Inputs'!$D$23/'1.Inputs'!$D$28)-(K63-J63)</f>
        <v>596928995.65734124</v>
      </c>
      <c r="W63" s="36">
        <f ca="1">((('1.Inputs'!$D$37*12*IF(5=1,'1.Inputs'!$D$38,IF(5=2,'1.Inputs'!$D$39,$E63)))*$F63*(('1.Inputs'!$D$40)+(1-'1.Inputs'!$D$40)*(1+'1.Inputs'!$D$41))*(1+$G63)^(5-1))-(('1.Inputs'!$D$37*12*IF(5=1,'1.Inputs'!$D$38,IF(5=2,'1.Inputs'!$D$39,$E63)))/(1-'1.Inputs'!$D$42)*$D63*(1+$G63)^(5-1))-('1.Inputs'!$D$37*12*IF(5=1,'1.Inputs'!$D$38,IF(5=2,'1.Inputs'!$D$39,$E63)))*'1.Inputs'!$D$43*(1+$G63)^(5-1)-'1.Inputs'!$D$44*(1+$G63)^(5-1)-('1.Inputs'!$D$20/'1.Inputs'!$D$27+'1.Inputs'!$D$23/'1.Inputs'!$D$28))-MAX(0,((('1.Inputs'!$D$37*12*IF(5=1,'1.Inputs'!$D$38,IF(5=2,'1.Inputs'!$D$39,$E63)))*$F63*(('1.Inputs'!$D$40)+(1-'1.Inputs'!$D$40)*(1+'1.Inputs'!$D$41))*(1+$G63)^(5-1))-(('1.Inputs'!$D$37*12*IF(5=1,'1.Inputs'!$D$38,IF(5=2,'1.Inputs'!$D$39,$E63)))/(1-'1.Inputs'!$D$42)*$D63*(1+$G63)^(5-1))-('1.Inputs'!$D$37*12*IF(5=1,'1.Inputs'!$D$38,IF(5=2,'1.Inputs'!$D$39,$E63)))*'1.Inputs'!$D$43*(1+$G63)^(5-1)-'1.Inputs'!$D$44*(1+$G63)^(5-1)-('1.Inputs'!$D$20/'1.Inputs'!$D$27+'1.Inputs'!$D$23/'1.Inputs'!$D$28)))*'1.Inputs'!$D$53+('1.Inputs'!$D$20/'1.Inputs'!$D$27+'1.Inputs'!$D$23/'1.Inputs'!$D$28)-(L63-K63)</f>
        <v>622441616.58825815</v>
      </c>
      <c r="X63" s="36">
        <f ca="1">((('1.Inputs'!$D$37*12*IF(6=1,'1.Inputs'!$D$38,IF(6=2,'1.Inputs'!$D$39,$E63)))*$F63*(('1.Inputs'!$D$40)+(1-'1.Inputs'!$D$40)*(1+'1.Inputs'!$D$41))*(1+$G63)^(6-1))-(('1.Inputs'!$D$37*12*IF(6=1,'1.Inputs'!$D$38,IF(6=2,'1.Inputs'!$D$39,$E63)))/(1-'1.Inputs'!$D$42)*$D63*(1+$G63)^(6-1))-('1.Inputs'!$D$37*12*IF(6=1,'1.Inputs'!$D$38,IF(6=2,'1.Inputs'!$D$39,$E63)))*'1.Inputs'!$D$43*(1+$G63)^(6-1)-'1.Inputs'!$D$44*(1+$G63)^(6-1)-('1.Inputs'!$D$20/'1.Inputs'!$D$27+'1.Inputs'!$D$23/'1.Inputs'!$D$28))-MAX(0,((('1.Inputs'!$D$37*12*IF(6=1,'1.Inputs'!$D$38,IF(6=2,'1.Inputs'!$D$39,$E63)))*$F63*(('1.Inputs'!$D$40)+(1-'1.Inputs'!$D$40)*(1+'1.Inputs'!$D$41))*(1+$G63)^(6-1))-(('1.Inputs'!$D$37*12*IF(6=1,'1.Inputs'!$D$38,IF(6=2,'1.Inputs'!$D$39,$E63)))/(1-'1.Inputs'!$D$42)*$D63*(1+$G63)^(6-1))-('1.Inputs'!$D$37*12*IF(6=1,'1.Inputs'!$D$38,IF(6=2,'1.Inputs'!$D$39,$E63)))*'1.Inputs'!$D$43*(1+$G63)^(6-1)-'1.Inputs'!$D$44*(1+$G63)^(6-1)-('1.Inputs'!$D$20/'1.Inputs'!$D$27+'1.Inputs'!$D$23/'1.Inputs'!$D$28)))*'1.Inputs'!$D$53+('1.Inputs'!$D$20/'1.Inputs'!$D$27+'1.Inputs'!$D$23/'1.Inputs'!$D$28)-(M63-L63)</f>
        <v>649138371.95382929</v>
      </c>
      <c r="Y63" s="36">
        <f ca="1">((('1.Inputs'!$D$37*12*IF(7=1,'1.Inputs'!$D$38,IF(7=2,'1.Inputs'!$D$39,$E63)))*$F63*(('1.Inputs'!$D$40)+(1-'1.Inputs'!$D$40)*(1+'1.Inputs'!$D$41))*(1+$G63)^(7-1))-(('1.Inputs'!$D$37*12*IF(7=1,'1.Inputs'!$D$38,IF(7=2,'1.Inputs'!$D$39,$E63)))/(1-'1.Inputs'!$D$42)*$D63*(1+$G63)^(7-1))-('1.Inputs'!$D$37*12*IF(7=1,'1.Inputs'!$D$38,IF(7=2,'1.Inputs'!$D$39,$E63)))*'1.Inputs'!$D$43*(1+$G63)^(7-1)-'1.Inputs'!$D$44*(1+$G63)^(7-1)-('1.Inputs'!$D$20/'1.Inputs'!$D$27+'1.Inputs'!$D$23/'1.Inputs'!$D$28))-MAX(0,((('1.Inputs'!$D$37*12*IF(7=1,'1.Inputs'!$D$38,IF(7=2,'1.Inputs'!$D$39,$E63)))*$F63*(('1.Inputs'!$D$40)+(1-'1.Inputs'!$D$40)*(1+'1.Inputs'!$D$41))*(1+$G63)^(7-1))-(('1.Inputs'!$D$37*12*IF(7=1,'1.Inputs'!$D$38,IF(7=2,'1.Inputs'!$D$39,$E63)))/(1-'1.Inputs'!$D$42)*$D63*(1+$G63)^(7-1))-('1.Inputs'!$D$37*12*IF(7=1,'1.Inputs'!$D$38,IF(7=2,'1.Inputs'!$D$39,$E63)))*'1.Inputs'!$D$43*(1+$G63)^(7-1)-'1.Inputs'!$D$44*(1+$G63)^(7-1)-('1.Inputs'!$D$20/'1.Inputs'!$D$27+'1.Inputs'!$D$23/'1.Inputs'!$D$28)))*'1.Inputs'!$D$53+('1.Inputs'!$D$20/'1.Inputs'!$D$27+'1.Inputs'!$D$23/'1.Inputs'!$D$28)-(N63-M63)</f>
        <v>677074221.78200197</v>
      </c>
      <c r="Z63" s="36">
        <f ca="1">((('1.Inputs'!$D$37*12*IF(8=1,'1.Inputs'!$D$38,IF(8=2,'1.Inputs'!$D$39,$E63)))*$F63*(('1.Inputs'!$D$40)+(1-'1.Inputs'!$D$40)*(1+'1.Inputs'!$D$41))*(1+$G63)^(8-1))-(('1.Inputs'!$D$37*12*IF(8=1,'1.Inputs'!$D$38,IF(8=2,'1.Inputs'!$D$39,$E63)))/(1-'1.Inputs'!$D$42)*$D63*(1+$G63)^(8-1))-('1.Inputs'!$D$37*12*IF(8=1,'1.Inputs'!$D$38,IF(8=2,'1.Inputs'!$D$39,$E63)))*'1.Inputs'!$D$43*(1+$G63)^(8-1)-'1.Inputs'!$D$44*(1+$G63)^(8-1)-('1.Inputs'!$D$20/'1.Inputs'!$D$27+'1.Inputs'!$D$23/'1.Inputs'!$D$28))-MAX(0,((('1.Inputs'!$D$37*12*IF(8=1,'1.Inputs'!$D$38,IF(8=2,'1.Inputs'!$D$39,$E63)))*$F63*(('1.Inputs'!$D$40)+(1-'1.Inputs'!$D$40)*(1+'1.Inputs'!$D$41))*(1+$G63)^(8-1))-(('1.Inputs'!$D$37*12*IF(8=1,'1.Inputs'!$D$38,IF(8=2,'1.Inputs'!$D$39,$E63)))/(1-'1.Inputs'!$D$42)*$D63*(1+$G63)^(8-1))-('1.Inputs'!$D$37*12*IF(8=1,'1.Inputs'!$D$38,IF(8=2,'1.Inputs'!$D$39,$E63)))*'1.Inputs'!$D$43*(1+$G63)^(8-1)-'1.Inputs'!$D$44*(1+$G63)^(8-1)-('1.Inputs'!$D$20/'1.Inputs'!$D$27+'1.Inputs'!$D$23/'1.Inputs'!$D$28)))*'1.Inputs'!$D$53+('1.Inputs'!$D$20/'1.Inputs'!$D$27+'1.Inputs'!$D$23/'1.Inputs'!$D$28)-(O63-N63)</f>
        <v>706306676.99746418</v>
      </c>
      <c r="AA63" s="36">
        <f ca="1">((('1.Inputs'!$D$37*12*IF(9=1,'1.Inputs'!$D$38,IF(9=2,'1.Inputs'!$D$39,$E63)))*$F63*(('1.Inputs'!$D$40)+(1-'1.Inputs'!$D$40)*(1+'1.Inputs'!$D$41))*(1+$G63)^(9-1))-(('1.Inputs'!$D$37*12*IF(9=1,'1.Inputs'!$D$38,IF(9=2,'1.Inputs'!$D$39,$E63)))/(1-'1.Inputs'!$D$42)*$D63*(1+$G63)^(9-1))-('1.Inputs'!$D$37*12*IF(9=1,'1.Inputs'!$D$38,IF(9=2,'1.Inputs'!$D$39,$E63)))*'1.Inputs'!$D$43*(1+$G63)^(9-1)-'1.Inputs'!$D$44*(1+$G63)^(9-1)-('1.Inputs'!$D$20/'1.Inputs'!$D$27+'1.Inputs'!$D$23/'1.Inputs'!$D$28))-MAX(0,((('1.Inputs'!$D$37*12*IF(9=1,'1.Inputs'!$D$38,IF(9=2,'1.Inputs'!$D$39,$E63)))*$F63*(('1.Inputs'!$D$40)+(1-'1.Inputs'!$D$40)*(1+'1.Inputs'!$D$41))*(1+$G63)^(9-1))-(('1.Inputs'!$D$37*12*IF(9=1,'1.Inputs'!$D$38,IF(9=2,'1.Inputs'!$D$39,$E63)))/(1-'1.Inputs'!$D$42)*$D63*(1+$G63)^(9-1))-('1.Inputs'!$D$37*12*IF(9=1,'1.Inputs'!$D$38,IF(9=2,'1.Inputs'!$D$39,$E63)))*'1.Inputs'!$D$43*(1+$G63)^(9-1)-'1.Inputs'!$D$44*(1+$G63)^(9-1)-('1.Inputs'!$D$20/'1.Inputs'!$D$27+'1.Inputs'!$D$23/'1.Inputs'!$D$28)))*'1.Inputs'!$D$53+('1.Inputs'!$D$20/'1.Inputs'!$D$27+'1.Inputs'!$D$23/'1.Inputs'!$D$28)-(P63-O63)</f>
        <v>736895917.81813276</v>
      </c>
      <c r="AB63" s="36">
        <f ca="1">((('1.Inputs'!$D$37*12*IF(10=1,'1.Inputs'!$D$38,IF(10=2,'1.Inputs'!$D$39,$E63)))*$F63*(('1.Inputs'!$D$40)+(1-'1.Inputs'!$D$40)*(1+'1.Inputs'!$D$41))*(1+$G63)^(10-1))-(('1.Inputs'!$D$37*12*IF(10=1,'1.Inputs'!$D$38,IF(10=2,'1.Inputs'!$D$39,$E63)))/(1-'1.Inputs'!$D$42)*$D63*(1+$G63)^(10-1))-('1.Inputs'!$D$37*12*IF(10=1,'1.Inputs'!$D$38,IF(10=2,'1.Inputs'!$D$39,$E63)))*'1.Inputs'!$D$43*(1+$G63)^(10-1)-'1.Inputs'!$D$44*(1+$G63)^(10-1)-('1.Inputs'!$D$20/'1.Inputs'!$D$27+'1.Inputs'!$D$23/'1.Inputs'!$D$28))-MAX(0,((('1.Inputs'!$D$37*12*IF(10=1,'1.Inputs'!$D$38,IF(10=2,'1.Inputs'!$D$39,$E63)))*$F63*(('1.Inputs'!$D$40)+(1-'1.Inputs'!$D$40)*(1+'1.Inputs'!$D$41))*(1+$G63)^(10-1))-(('1.Inputs'!$D$37*12*IF(10=1,'1.Inputs'!$D$38,IF(10=2,'1.Inputs'!$D$39,$E63)))/(1-'1.Inputs'!$D$42)*$D63*(1+$G63)^(10-1))-('1.Inputs'!$D$37*12*IF(10=1,'1.Inputs'!$D$38,IF(10=2,'1.Inputs'!$D$39,$E63)))*'1.Inputs'!$D$43*(1+$G63)^(10-1)-'1.Inputs'!$D$44*(1+$G63)^(10-1)-('1.Inputs'!$D$20/'1.Inputs'!$D$27+'1.Inputs'!$D$23/'1.Inputs'!$D$28)))*'1.Inputs'!$D$53+('1.Inputs'!$D$20/'1.Inputs'!$D$27+'1.Inputs'!$D$23/'1.Inputs'!$D$28)-(Q63-P63)+(('1.Inputs'!$D$20+'1.Inputs'!$D$23-('1.Inputs'!$D$20/'1.Inputs'!$D$27+'1.Inputs'!$D$23/'1.Inputs'!$D$28)*'1.Inputs'!$D$10)*'1.Inputs'!$D$60+'1.Inputs'!$D$19*'1.Inputs'!$D$59+Q63)</f>
        <v>3473385902.7146163</v>
      </c>
      <c r="AC63" s="36">
        <f ca="1">S63-AC$13-AC$14+MIN(AC$13,MAX(0,((('1.Inputs'!$D$37*12*IF(1=1,'1.Inputs'!$D$38,IF(1=2,'1.Inputs'!$D$39,$E63)))*$F63*(('1.Inputs'!$D$40)+(1-'1.Inputs'!$D$40)*(1+'1.Inputs'!$D$41))*(1+$G63)^(1-1))-(('1.Inputs'!$D$37*12*IF(1=1,'1.Inputs'!$D$38,IF(1=2,'1.Inputs'!$D$39,$E63)))/(1-'1.Inputs'!$D$42)*$D63*(1+$G63)^(1-1))-('1.Inputs'!$D$37*12*IF(1=1,'1.Inputs'!$D$38,IF(1=2,'1.Inputs'!$D$39,$E63)))*'1.Inputs'!$D$43*(1+$G63)^(1-1)-'1.Inputs'!$D$44*(1+$G63)^(1-1)-('1.Inputs'!$D$20/'1.Inputs'!$D$27+'1.Inputs'!$D$23/'1.Inputs'!$D$28))))*'1.Inputs'!$D$53</f>
        <v>-814579307.02529609</v>
      </c>
      <c r="AD63" s="36">
        <f ca="1">T63-AD$13-AD$14+MIN(AD$13,MAX(0,((('1.Inputs'!$D$37*12*IF(2=1,'1.Inputs'!$D$38,IF(2=2,'1.Inputs'!$D$39,$E63)))*$F63*(('1.Inputs'!$D$40)+(1-'1.Inputs'!$D$40)*(1+'1.Inputs'!$D$41))*(1+$G63)^(2-1))-(('1.Inputs'!$D$37*12*IF(2=1,'1.Inputs'!$D$38,IF(2=2,'1.Inputs'!$D$39,$E63)))/(1-'1.Inputs'!$D$42)*$D63*(1+$G63)^(2-1))-('1.Inputs'!$D$37*12*IF(2=1,'1.Inputs'!$D$38,IF(2=2,'1.Inputs'!$D$39,$E63)))*'1.Inputs'!$D$43*(1+$G63)^(2-1)-'1.Inputs'!$D$44*(1+$G63)^(2-1)-('1.Inputs'!$D$20/'1.Inputs'!$D$27+'1.Inputs'!$D$23/'1.Inputs'!$D$28))))*'1.Inputs'!$D$53</f>
        <v>-57342312.338123322</v>
      </c>
      <c r="AE63" s="36">
        <f ca="1">U63-AE$13-AE$14+MIN(AE$13,MAX(0,((('1.Inputs'!$D$37*12*IF(3=1,'1.Inputs'!$D$38,IF(3=2,'1.Inputs'!$D$39,$E63)))*$F63*(('1.Inputs'!$D$40)+(1-'1.Inputs'!$D$40)*(1+'1.Inputs'!$D$41))*(1+$G63)^(3-1))-(('1.Inputs'!$D$37*12*IF(3=1,'1.Inputs'!$D$38,IF(3=2,'1.Inputs'!$D$39,$E63)))/(1-'1.Inputs'!$D$42)*$D63*(1+$G63)^(3-1))-('1.Inputs'!$D$37*12*IF(3=1,'1.Inputs'!$D$38,IF(3=2,'1.Inputs'!$D$39,$E63)))*'1.Inputs'!$D$43*(1+$G63)^(3-1)-'1.Inputs'!$D$44*(1+$G63)^(3-1)-('1.Inputs'!$D$20/'1.Inputs'!$D$27+'1.Inputs'!$D$23/'1.Inputs'!$D$28))))*'1.Inputs'!$D$53</f>
        <v>-16412799.018307924</v>
      </c>
      <c r="AF63" s="36">
        <f ca="1">V63-AF$13-AF$14+MIN(AF$13,MAX(0,((('1.Inputs'!$D$37*12*IF(4=1,'1.Inputs'!$D$38,IF(4=2,'1.Inputs'!$D$39,$E63)))*$F63*(('1.Inputs'!$D$40)+(1-'1.Inputs'!$D$40)*(1+'1.Inputs'!$D$41))*(1+$G63)^(4-1))-(('1.Inputs'!$D$37*12*IF(4=1,'1.Inputs'!$D$38,IF(4=2,'1.Inputs'!$D$39,$E63)))/(1-'1.Inputs'!$D$42)*$D63*(1+$G63)^(4-1))-('1.Inputs'!$D$37*12*IF(4=1,'1.Inputs'!$D$38,IF(4=2,'1.Inputs'!$D$39,$E63)))*'1.Inputs'!$D$43*(1+$G63)^(4-1)-'1.Inputs'!$D$44*(1+$G63)^(4-1)-('1.Inputs'!$D$20/'1.Inputs'!$D$27+'1.Inputs'!$D$23/'1.Inputs'!$D$28))))*'1.Inputs'!$D$53</f>
        <v>274176995.65734124</v>
      </c>
      <c r="AG63" s="36">
        <f ca="1">W63-AG$13-AG$14+MIN(AG$13,MAX(0,((('1.Inputs'!$D$37*12*IF(5=1,'1.Inputs'!$D$38,IF(5=2,'1.Inputs'!$D$39,$E63)))*$F63*(('1.Inputs'!$D$40)+(1-'1.Inputs'!$D$40)*(1+'1.Inputs'!$D$41))*(1+$G63)^(5-1))-(('1.Inputs'!$D$37*12*IF(5=1,'1.Inputs'!$D$38,IF(5=2,'1.Inputs'!$D$39,$E63)))/(1-'1.Inputs'!$D$42)*$D63*(1+$G63)^(5-1))-('1.Inputs'!$D$37*12*IF(5=1,'1.Inputs'!$D$38,IF(5=2,'1.Inputs'!$D$39,$E63)))*'1.Inputs'!$D$43*(1+$G63)^(5-1)-'1.Inputs'!$D$44*(1+$G63)^(5-1)-('1.Inputs'!$D$20/'1.Inputs'!$D$27+'1.Inputs'!$D$23/'1.Inputs'!$D$28))))*'1.Inputs'!$D$53</f>
        <v>318877616.58825815</v>
      </c>
      <c r="AH63" s="36">
        <f ca="1">X63-AH$13-AH$14+MIN(AH$13,MAX(0,((('1.Inputs'!$D$37*12*IF(6=1,'1.Inputs'!$D$38,IF(6=2,'1.Inputs'!$D$39,$E63)))*$F63*(('1.Inputs'!$D$40)+(1-'1.Inputs'!$D$40)*(1+'1.Inputs'!$D$41))*(1+$G63)^(6-1))-(('1.Inputs'!$D$37*12*IF(6=1,'1.Inputs'!$D$38,IF(6=2,'1.Inputs'!$D$39,$E63)))/(1-'1.Inputs'!$D$42)*$D63*(1+$G63)^(6-1))-('1.Inputs'!$D$37*12*IF(6=1,'1.Inputs'!$D$38,IF(6=2,'1.Inputs'!$D$39,$E63)))*'1.Inputs'!$D$43*(1+$G63)^(6-1)-'1.Inputs'!$D$44*(1+$G63)^(6-1)-('1.Inputs'!$D$20/'1.Inputs'!$D$27+'1.Inputs'!$D$23/'1.Inputs'!$D$28))))*'1.Inputs'!$D$53</f>
        <v>364762371.95382929</v>
      </c>
      <c r="AI63" s="36">
        <f ca="1">Y63-AI$13-AI$14+MIN(AI$13,MAX(0,((('1.Inputs'!$D$37*12*IF(7=1,'1.Inputs'!$D$38,IF(7=2,'1.Inputs'!$D$39,$E63)))*$F63*(('1.Inputs'!$D$40)+(1-'1.Inputs'!$D$40)*(1+'1.Inputs'!$D$41))*(1+$G63)^(7-1))-(('1.Inputs'!$D$37*12*IF(7=1,'1.Inputs'!$D$38,IF(7=2,'1.Inputs'!$D$39,$E63)))/(1-'1.Inputs'!$D$42)*$D63*(1+$G63)^(7-1))-('1.Inputs'!$D$37*12*IF(7=1,'1.Inputs'!$D$38,IF(7=2,'1.Inputs'!$D$39,$E63)))*'1.Inputs'!$D$43*(1+$G63)^(7-1)-'1.Inputs'!$D$44*(1+$G63)^(7-1)-('1.Inputs'!$D$20/'1.Inputs'!$D$27+'1.Inputs'!$D$23/'1.Inputs'!$D$28))))*'1.Inputs'!$D$53</f>
        <v>411886221.78200197</v>
      </c>
      <c r="AJ63" s="36">
        <f ca="1">Z63-AJ$13-AJ$14+MIN(AJ$13,MAX(0,((('1.Inputs'!$D$37*12*IF(8=1,'1.Inputs'!$D$38,IF(8=2,'1.Inputs'!$D$39,$E63)))*$F63*(('1.Inputs'!$D$40)+(1-'1.Inputs'!$D$40)*(1+'1.Inputs'!$D$41))*(1+$G63)^(8-1))-(('1.Inputs'!$D$37*12*IF(8=1,'1.Inputs'!$D$38,IF(8=2,'1.Inputs'!$D$39,$E63)))/(1-'1.Inputs'!$D$42)*$D63*(1+$G63)^(8-1))-('1.Inputs'!$D$37*12*IF(8=1,'1.Inputs'!$D$38,IF(8=2,'1.Inputs'!$D$39,$E63)))*'1.Inputs'!$D$43*(1+$G63)^(8-1)-'1.Inputs'!$D$44*(1+$G63)^(8-1)-('1.Inputs'!$D$20/'1.Inputs'!$D$27+'1.Inputs'!$D$23/'1.Inputs'!$D$28))))*'1.Inputs'!$D$53</f>
        <v>706306676.99746418</v>
      </c>
      <c r="AK63" s="36">
        <f ca="1">AA63-AK$13-AK$14+MIN(AK$13,MAX(0,((('1.Inputs'!$D$37*12*IF(9=1,'1.Inputs'!$D$38,IF(9=2,'1.Inputs'!$D$39,$E63)))*$F63*(('1.Inputs'!$D$40)+(1-'1.Inputs'!$D$40)*(1+'1.Inputs'!$D$41))*(1+$G63)^(9-1))-(('1.Inputs'!$D$37*12*IF(9=1,'1.Inputs'!$D$38,IF(9=2,'1.Inputs'!$D$39,$E63)))/(1-'1.Inputs'!$D$42)*$D63*(1+$G63)^(9-1))-('1.Inputs'!$D$37*12*IF(9=1,'1.Inputs'!$D$38,IF(9=2,'1.Inputs'!$D$39,$E63)))*'1.Inputs'!$D$43*(1+$G63)^(9-1)-'1.Inputs'!$D$44*(1+$G63)^(9-1)-('1.Inputs'!$D$20/'1.Inputs'!$D$27+'1.Inputs'!$D$23/'1.Inputs'!$D$28))))*'1.Inputs'!$D$53</f>
        <v>736895917.81813276</v>
      </c>
      <c r="AL63" s="36">
        <f ca="1">AB63-AL$13-AL$14+MIN(AL$13,MAX(0,((('1.Inputs'!$D$37*12*IF(10=1,'1.Inputs'!$D$38,IF(10=2,'1.Inputs'!$D$39,$E63)))*$F63*(('1.Inputs'!$D$40)+(1-'1.Inputs'!$D$40)*(1+'1.Inputs'!$D$41))*(1+$G63)^(10-1))-(('1.Inputs'!$D$37*12*IF(10=1,'1.Inputs'!$D$38,IF(10=2,'1.Inputs'!$D$39,$E63)))/(1-'1.Inputs'!$D$42)*$D63*(1+$G63)^(10-1))-('1.Inputs'!$D$37*12*IF(10=1,'1.Inputs'!$D$38,IF(10=2,'1.Inputs'!$D$39,$E63)))*'1.Inputs'!$D$43*(1+$G63)^(10-1)-'1.Inputs'!$D$44*(1+$G63)^(10-1)-('1.Inputs'!$D$20/'1.Inputs'!$D$27+'1.Inputs'!$D$23/'1.Inputs'!$D$28))))*'1.Inputs'!$D$53+'1.Inputs'!$D$35</f>
        <v>4273385902.7146163</v>
      </c>
      <c r="AM63" s="48">
        <f ca="1">R63+NPV('1.Inputs'!$D$55,S63:AB63)</f>
        <v>679205531.97571325</v>
      </c>
      <c r="AN63" s="48">
        <f ca="1">-('1.Inputs'!$D$24*(1-'1.Inputs'!$D$31)+'1.Inputs'!$D$35)+NPV('1.Inputs'!$D$54,AC63:AL63)</f>
        <v>-645736077.60686851</v>
      </c>
      <c r="AO63" s="36">
        <f t="shared" ca="1" si="5"/>
        <v>-4.5188299933963147</v>
      </c>
      <c r="AP63" s="36">
        <f t="shared" ca="1" si="6"/>
        <v>0.82705081550226645</v>
      </c>
      <c r="AQ63" s="36">
        <f ca="1">'1.Inputs'!$D$35+MIN(SUM($AC63:AC63),SUM($AC63:AD63),SUM($AC63:AE63),SUM($AC63:AF63),SUM($AC63:AG63),SUM($AC63:AH63),SUM($AC63:AI63),SUM($AC63:AJ63),SUM($AC63:AK63),SUM($AC63:AL63))</f>
        <v>-88334418.381727338</v>
      </c>
      <c r="AR63" s="36">
        <f ca="1">IF(AP63&lt;'1.Inputs'!$D$57,1,0)</f>
        <v>1</v>
      </c>
      <c r="AS63" s="36">
        <f t="shared" ca="1" si="7"/>
        <v>1</v>
      </c>
      <c r="AV63" s="30" t="s">
        <v>414</v>
      </c>
      <c r="AY63" s="40" t="str">
        <f ca="1">IF(COUNT(AQ16:AQ515)=500,"OK","ERROR")</f>
        <v>OK</v>
      </c>
    </row>
    <row r="64" spans="2:55" ht="15" customHeight="1" x14ac:dyDescent="0.25">
      <c r="B64" s="36">
        <v>49</v>
      </c>
      <c r="C64" s="36">
        <f t="shared" ca="1" si="0"/>
        <v>0.70282293597219758</v>
      </c>
      <c r="D64" s="36">
        <f t="shared" ca="1" si="1"/>
        <v>17898.712035501136</v>
      </c>
      <c r="E64" s="47">
        <f t="shared" ca="1" si="2"/>
        <v>0.85234996832204613</v>
      </c>
      <c r="F64" s="36">
        <f t="shared" ca="1" si="3"/>
        <v>33707.866994689437</v>
      </c>
      <c r="G64" s="36">
        <f t="shared" ca="1" si="4"/>
        <v>4.6423831776384698E-2</v>
      </c>
      <c r="H64" s="36">
        <f ca="1">((('1.Inputs'!$D$37*12*IF(1=1,'1.Inputs'!$D$38,IF(1=2,'1.Inputs'!$D$39,$E64)))*$F64*(('1.Inputs'!$D$40)+(1-'1.Inputs'!$D$40)*(1+'1.Inputs'!$D$41))*(1+$G64)^(1-1))*'1.Inputs'!$D$47+(('1.Inputs'!$D$37*12*IF(1=1,'1.Inputs'!$D$38,IF(1=2,'1.Inputs'!$D$39,$E64)))/(1-'1.Inputs'!$D$42)*$D64*(1+$G64)^(1-1))*('1.Inputs'!$D$48-'1.Inputs'!$D$49))/'1.Inputs'!$D$51</f>
        <v>874307068.80079865</v>
      </c>
      <c r="I64" s="36">
        <f ca="1">((('1.Inputs'!$D$37*12*IF(2=1,'1.Inputs'!$D$38,IF(2=2,'1.Inputs'!$D$39,$E64)))*$F64*(('1.Inputs'!$D$40)+(1-'1.Inputs'!$D$40)*(1+'1.Inputs'!$D$41))*(1+$G64)^(2-1))*'1.Inputs'!$D$47+(('1.Inputs'!$D$37*12*IF(2=1,'1.Inputs'!$D$38,IF(2=2,'1.Inputs'!$D$39,$E64)))/(1-'1.Inputs'!$D$42)*$D64*(1+$G64)^(2-1))*('1.Inputs'!$D$48-'1.Inputs'!$D$49))/'1.Inputs'!$D$51</f>
        <v>1280854054.3171952</v>
      </c>
      <c r="J64" s="36">
        <f ca="1">((('1.Inputs'!$D$37*12*IF(3=1,'1.Inputs'!$D$38,IF(3=2,'1.Inputs'!$D$39,$E64)))*$F64*(('1.Inputs'!$D$40)+(1-'1.Inputs'!$D$40)*(1+'1.Inputs'!$D$41))*(1+$G64)^(3-1))*'1.Inputs'!$D$47+(('1.Inputs'!$D$37*12*IF(3=1,'1.Inputs'!$D$38,IF(3=2,'1.Inputs'!$D$39,$E64)))/(1-'1.Inputs'!$D$42)*$D64*(1+$G64)^(3-1))*('1.Inputs'!$D$48-'1.Inputs'!$D$49))/'1.Inputs'!$D$51</f>
        <v>1632026395.677496</v>
      </c>
      <c r="K64" s="36">
        <f ca="1">((('1.Inputs'!$D$37*12*IF(4=1,'1.Inputs'!$D$38,IF(4=2,'1.Inputs'!$D$39,$E64)))*$F64*(('1.Inputs'!$D$40)+(1-'1.Inputs'!$D$40)*(1+'1.Inputs'!$D$41))*(1+$G64)^(4-1))*'1.Inputs'!$D$47+(('1.Inputs'!$D$37*12*IF(4=1,'1.Inputs'!$D$38,IF(4=2,'1.Inputs'!$D$39,$E64)))/(1-'1.Inputs'!$D$42)*$D64*(1+$G64)^(4-1))*('1.Inputs'!$D$48-'1.Inputs'!$D$49))/'1.Inputs'!$D$51</f>
        <v>1707791314.5250475</v>
      </c>
      <c r="L64" s="36">
        <f ca="1">((('1.Inputs'!$D$37*12*IF(5=1,'1.Inputs'!$D$38,IF(5=2,'1.Inputs'!$D$39,$E64)))*$F64*(('1.Inputs'!$D$40)+(1-'1.Inputs'!$D$40)*(1+'1.Inputs'!$D$41))*(1+$G64)^(5-1))*'1.Inputs'!$D$47+(('1.Inputs'!$D$37*12*IF(5=1,'1.Inputs'!$D$38,IF(5=2,'1.Inputs'!$D$39,$E64)))/(1-'1.Inputs'!$D$42)*$D64*(1+$G64)^(5-1))*('1.Inputs'!$D$48-'1.Inputs'!$D$49))/'1.Inputs'!$D$51</f>
        <v>1787073531.2197297</v>
      </c>
      <c r="M64" s="36">
        <f ca="1">((('1.Inputs'!$D$37*12*IF(6=1,'1.Inputs'!$D$38,IF(6=2,'1.Inputs'!$D$39,$E64)))*$F64*(('1.Inputs'!$D$40)+(1-'1.Inputs'!$D$40)*(1+'1.Inputs'!$D$41))*(1+$G64)^(6-1))*'1.Inputs'!$D$47+(('1.Inputs'!$D$37*12*IF(6=1,'1.Inputs'!$D$38,IF(6=2,'1.Inputs'!$D$39,$E64)))/(1-'1.Inputs'!$D$42)*$D64*(1+$G64)^(6-1))*('1.Inputs'!$D$48-'1.Inputs'!$D$49))/'1.Inputs'!$D$51</f>
        <v>1870036332.2051039</v>
      </c>
      <c r="N64" s="36">
        <f ca="1">((('1.Inputs'!$D$37*12*IF(7=1,'1.Inputs'!$D$38,IF(7=2,'1.Inputs'!$D$39,$E64)))*$F64*(('1.Inputs'!$D$40)+(1-'1.Inputs'!$D$40)*(1+'1.Inputs'!$D$41))*(1+$G64)^(7-1))*'1.Inputs'!$D$47+(('1.Inputs'!$D$37*12*IF(7=1,'1.Inputs'!$D$38,IF(7=2,'1.Inputs'!$D$39,$E64)))/(1-'1.Inputs'!$D$42)*$D64*(1+$G64)^(7-1))*('1.Inputs'!$D$48-'1.Inputs'!$D$49))/'1.Inputs'!$D$51</f>
        <v>1956850584.3071215</v>
      </c>
      <c r="O64" s="36">
        <f ca="1">((('1.Inputs'!$D$37*12*IF(8=1,'1.Inputs'!$D$38,IF(8=2,'1.Inputs'!$D$39,$E64)))*$F64*(('1.Inputs'!$D$40)+(1-'1.Inputs'!$D$40)*(1+'1.Inputs'!$D$41))*(1+$G64)^(8-1))*'1.Inputs'!$D$47+(('1.Inputs'!$D$37*12*IF(8=1,'1.Inputs'!$D$38,IF(8=2,'1.Inputs'!$D$39,$E64)))/(1-'1.Inputs'!$D$42)*$D64*(1+$G64)^(8-1))*('1.Inputs'!$D$48-'1.Inputs'!$D$49))/'1.Inputs'!$D$51</f>
        <v>2047695086.644515</v>
      </c>
      <c r="P64" s="36">
        <f ca="1">((('1.Inputs'!$D$37*12*IF(9=1,'1.Inputs'!$D$38,IF(9=2,'1.Inputs'!$D$39,$E64)))*$F64*(('1.Inputs'!$D$40)+(1-'1.Inputs'!$D$40)*(1+'1.Inputs'!$D$41))*(1+$G64)^(9-1))*'1.Inputs'!$D$47+(('1.Inputs'!$D$37*12*IF(9=1,'1.Inputs'!$D$38,IF(9=2,'1.Inputs'!$D$39,$E64)))/(1-'1.Inputs'!$D$42)*$D64*(1+$G64)^(9-1))*('1.Inputs'!$D$48-'1.Inputs'!$D$49))/'1.Inputs'!$D$51</f>
        <v>2142756938.8762302</v>
      </c>
      <c r="Q64" s="36">
        <f ca="1">((('1.Inputs'!$D$37*12*IF(10=1,'1.Inputs'!$D$38,IF(10=2,'1.Inputs'!$D$39,$E64)))*$F64*(('1.Inputs'!$D$40)+(1-'1.Inputs'!$D$40)*(1+'1.Inputs'!$D$41))*(1+$G64)^(10-1))*'1.Inputs'!$D$47+(('1.Inputs'!$D$37*12*IF(10=1,'1.Inputs'!$D$38,IF(10=2,'1.Inputs'!$D$39,$E64)))/(1-'1.Inputs'!$D$42)*$D64*(1+$G64)^(10-1))*('1.Inputs'!$D$48-'1.Inputs'!$D$49))/'1.Inputs'!$D$51</f>
        <v>2242231926.5443015</v>
      </c>
      <c r="R64" s="36">
        <f>-'1.Inputs'!$D$24</f>
        <v>-2050000000</v>
      </c>
      <c r="S64" s="36">
        <f ca="1">((('1.Inputs'!$D$37*12*IF(1=1,'1.Inputs'!$D$38,IF(1=2,'1.Inputs'!$D$39,$E64)))*$F64*(('1.Inputs'!$D$40)+(1-'1.Inputs'!$D$40)*(1+'1.Inputs'!$D$41))*(1+$G64)^(1-1))-(('1.Inputs'!$D$37*12*IF(1=1,'1.Inputs'!$D$38,IF(1=2,'1.Inputs'!$D$39,$E64)))/(1-'1.Inputs'!$D$42)*$D64*(1+$G64)^(1-1))-('1.Inputs'!$D$37*12*IF(1=1,'1.Inputs'!$D$38,IF(1=2,'1.Inputs'!$D$39,$E64)))*'1.Inputs'!$D$43*(1+$G64)^(1-1)-'1.Inputs'!$D$44*(1+$G64)^(1-1)-('1.Inputs'!$D$20/'1.Inputs'!$D$27+'1.Inputs'!$D$23/'1.Inputs'!$D$28))-MAX(0,((('1.Inputs'!$D$37*12*IF(1=1,'1.Inputs'!$D$38,IF(1=2,'1.Inputs'!$D$39,$E64)))*$F64*(('1.Inputs'!$D$40)+(1-'1.Inputs'!$D$40)*(1+'1.Inputs'!$D$41))*(1+$G64)^(1-1))-(('1.Inputs'!$D$37*12*IF(1=1,'1.Inputs'!$D$38,IF(1=2,'1.Inputs'!$D$39,$E64)))/(1-'1.Inputs'!$D$42)*$D64*(1+$G64)^(1-1))-('1.Inputs'!$D$37*12*IF(1=1,'1.Inputs'!$D$38,IF(1=2,'1.Inputs'!$D$39,$E64)))*'1.Inputs'!$D$43*(1+$G64)^(1-1)-'1.Inputs'!$D$44*(1+$G64)^(1-1)-('1.Inputs'!$D$20/'1.Inputs'!$D$27+'1.Inputs'!$D$23/'1.Inputs'!$D$28)))*'1.Inputs'!$D$53+('1.Inputs'!$D$20/'1.Inputs'!$D$27+'1.Inputs'!$D$23/'1.Inputs'!$D$28)-H64</f>
        <v>-224060016.8939774</v>
      </c>
      <c r="T64" s="36">
        <f ca="1">((('1.Inputs'!$D$37*12*IF(2=1,'1.Inputs'!$D$38,IF(2=2,'1.Inputs'!$D$39,$E64)))*$F64*(('1.Inputs'!$D$40)+(1-'1.Inputs'!$D$40)*(1+'1.Inputs'!$D$41))*(1+$G64)^(2-1))-(('1.Inputs'!$D$37*12*IF(2=1,'1.Inputs'!$D$38,IF(2=2,'1.Inputs'!$D$39,$E64)))/(1-'1.Inputs'!$D$42)*$D64*(1+$G64)^(2-1))-('1.Inputs'!$D$37*12*IF(2=1,'1.Inputs'!$D$38,IF(2=2,'1.Inputs'!$D$39,$E64)))*'1.Inputs'!$D$43*(1+$G64)^(2-1)-'1.Inputs'!$D$44*(1+$G64)^(2-1)-('1.Inputs'!$D$20/'1.Inputs'!$D$27+'1.Inputs'!$D$23/'1.Inputs'!$D$28))-MAX(0,((('1.Inputs'!$D$37*12*IF(2=1,'1.Inputs'!$D$38,IF(2=2,'1.Inputs'!$D$39,$E64)))*$F64*(('1.Inputs'!$D$40)+(1-'1.Inputs'!$D$40)*(1+'1.Inputs'!$D$41))*(1+$G64)^(2-1))-(('1.Inputs'!$D$37*12*IF(2=1,'1.Inputs'!$D$38,IF(2=2,'1.Inputs'!$D$39,$E64)))/(1-'1.Inputs'!$D$42)*$D64*(1+$G64)^(2-1))-('1.Inputs'!$D$37*12*IF(2=1,'1.Inputs'!$D$38,IF(2=2,'1.Inputs'!$D$39,$E64)))*'1.Inputs'!$D$43*(1+$G64)^(2-1)-'1.Inputs'!$D$44*(1+$G64)^(2-1)-('1.Inputs'!$D$20/'1.Inputs'!$D$27+'1.Inputs'!$D$23/'1.Inputs'!$D$28)))*'1.Inputs'!$D$53+('1.Inputs'!$D$20/'1.Inputs'!$D$27+'1.Inputs'!$D$23/'1.Inputs'!$D$28)-(I64-H64)</f>
        <v>768952870.9679563</v>
      </c>
      <c r="U64" s="36">
        <f ca="1">((('1.Inputs'!$D$37*12*IF(3=1,'1.Inputs'!$D$38,IF(3=2,'1.Inputs'!$D$39,$E64)))*$F64*(('1.Inputs'!$D$40)+(1-'1.Inputs'!$D$40)*(1+'1.Inputs'!$D$41))*(1+$G64)^(3-1))-(('1.Inputs'!$D$37*12*IF(3=1,'1.Inputs'!$D$38,IF(3=2,'1.Inputs'!$D$39,$E64)))/(1-'1.Inputs'!$D$42)*$D64*(1+$G64)^(3-1))-('1.Inputs'!$D$37*12*IF(3=1,'1.Inputs'!$D$38,IF(3=2,'1.Inputs'!$D$39,$E64)))*'1.Inputs'!$D$43*(1+$G64)^(3-1)-'1.Inputs'!$D$44*(1+$G64)^(3-1)-('1.Inputs'!$D$20/'1.Inputs'!$D$27+'1.Inputs'!$D$23/'1.Inputs'!$D$28))-MAX(0,((('1.Inputs'!$D$37*12*IF(3=1,'1.Inputs'!$D$38,IF(3=2,'1.Inputs'!$D$39,$E64)))*$F64*(('1.Inputs'!$D$40)+(1-'1.Inputs'!$D$40)*(1+'1.Inputs'!$D$41))*(1+$G64)^(3-1))-(('1.Inputs'!$D$37*12*IF(3=1,'1.Inputs'!$D$38,IF(3=2,'1.Inputs'!$D$39,$E64)))/(1-'1.Inputs'!$D$42)*$D64*(1+$G64)^(3-1))-('1.Inputs'!$D$37*12*IF(3=1,'1.Inputs'!$D$38,IF(3=2,'1.Inputs'!$D$39,$E64)))*'1.Inputs'!$D$43*(1+$G64)^(3-1)-'1.Inputs'!$D$44*(1+$G64)^(3-1)-('1.Inputs'!$D$20/'1.Inputs'!$D$27+'1.Inputs'!$D$23/'1.Inputs'!$D$28)))*'1.Inputs'!$D$53+('1.Inputs'!$D$20/'1.Inputs'!$D$27+'1.Inputs'!$D$23/'1.Inputs'!$D$28)-(J64-I64)</f>
        <v>1273077199.102879</v>
      </c>
      <c r="V64" s="36">
        <f ca="1">((('1.Inputs'!$D$37*12*IF(4=1,'1.Inputs'!$D$38,IF(4=2,'1.Inputs'!$D$39,$E64)))*$F64*(('1.Inputs'!$D$40)+(1-'1.Inputs'!$D$40)*(1+'1.Inputs'!$D$41))*(1+$G64)^(4-1))-(('1.Inputs'!$D$37*12*IF(4=1,'1.Inputs'!$D$38,IF(4=2,'1.Inputs'!$D$39,$E64)))/(1-'1.Inputs'!$D$42)*$D64*(1+$G64)^(4-1))-('1.Inputs'!$D$37*12*IF(4=1,'1.Inputs'!$D$38,IF(4=2,'1.Inputs'!$D$39,$E64)))*'1.Inputs'!$D$43*(1+$G64)^(4-1)-'1.Inputs'!$D$44*(1+$G64)^(4-1)-('1.Inputs'!$D$20/'1.Inputs'!$D$27+'1.Inputs'!$D$23/'1.Inputs'!$D$28))-MAX(0,((('1.Inputs'!$D$37*12*IF(4=1,'1.Inputs'!$D$38,IF(4=2,'1.Inputs'!$D$39,$E64)))*$F64*(('1.Inputs'!$D$40)+(1-'1.Inputs'!$D$40)*(1+'1.Inputs'!$D$41))*(1+$G64)^(4-1))-(('1.Inputs'!$D$37*12*IF(4=1,'1.Inputs'!$D$38,IF(4=2,'1.Inputs'!$D$39,$E64)))/(1-'1.Inputs'!$D$42)*$D64*(1+$G64)^(4-1))-('1.Inputs'!$D$37*12*IF(4=1,'1.Inputs'!$D$38,IF(4=2,'1.Inputs'!$D$39,$E64)))*'1.Inputs'!$D$43*(1+$G64)^(4-1)-'1.Inputs'!$D$44*(1+$G64)^(4-1)-('1.Inputs'!$D$20/'1.Inputs'!$D$27+'1.Inputs'!$D$23/'1.Inputs'!$D$28)))*'1.Inputs'!$D$53+('1.Inputs'!$D$20/'1.Inputs'!$D$27+'1.Inputs'!$D$23/'1.Inputs'!$D$28)-(K64-J64)</f>
        <v>1621694982.9935267</v>
      </c>
      <c r="W64" s="36">
        <f ca="1">((('1.Inputs'!$D$37*12*IF(5=1,'1.Inputs'!$D$38,IF(5=2,'1.Inputs'!$D$39,$E64)))*$F64*(('1.Inputs'!$D$40)+(1-'1.Inputs'!$D$40)*(1+'1.Inputs'!$D$41))*(1+$G64)^(5-1))-(('1.Inputs'!$D$37*12*IF(5=1,'1.Inputs'!$D$38,IF(5=2,'1.Inputs'!$D$39,$E64)))/(1-'1.Inputs'!$D$42)*$D64*(1+$G64)^(5-1))-('1.Inputs'!$D$37*12*IF(5=1,'1.Inputs'!$D$38,IF(5=2,'1.Inputs'!$D$39,$E64)))*'1.Inputs'!$D$43*(1+$G64)^(5-1)-'1.Inputs'!$D$44*(1+$G64)^(5-1)-('1.Inputs'!$D$20/'1.Inputs'!$D$27+'1.Inputs'!$D$23/'1.Inputs'!$D$28))-MAX(0,((('1.Inputs'!$D$37*12*IF(5=1,'1.Inputs'!$D$38,IF(5=2,'1.Inputs'!$D$39,$E64)))*$F64*(('1.Inputs'!$D$40)+(1-'1.Inputs'!$D$40)*(1+'1.Inputs'!$D$41))*(1+$G64)^(5-1))-(('1.Inputs'!$D$37*12*IF(5=1,'1.Inputs'!$D$38,IF(5=2,'1.Inputs'!$D$39,$E64)))/(1-'1.Inputs'!$D$42)*$D64*(1+$G64)^(5-1))-('1.Inputs'!$D$37*12*IF(5=1,'1.Inputs'!$D$38,IF(5=2,'1.Inputs'!$D$39,$E64)))*'1.Inputs'!$D$43*(1+$G64)^(5-1)-'1.Inputs'!$D$44*(1+$G64)^(5-1)-('1.Inputs'!$D$20/'1.Inputs'!$D$27+'1.Inputs'!$D$23/'1.Inputs'!$D$28)))*'1.Inputs'!$D$53+('1.Inputs'!$D$20/'1.Inputs'!$D$27+'1.Inputs'!$D$23/'1.Inputs'!$D$28)-(L64-K64)</f>
        <v>1694786752.0251915</v>
      </c>
      <c r="X64" s="36">
        <f ca="1">((('1.Inputs'!$D$37*12*IF(6=1,'1.Inputs'!$D$38,IF(6=2,'1.Inputs'!$D$39,$E64)))*$F64*(('1.Inputs'!$D$40)+(1-'1.Inputs'!$D$40)*(1+'1.Inputs'!$D$41))*(1+$G64)^(6-1))-(('1.Inputs'!$D$37*12*IF(6=1,'1.Inputs'!$D$38,IF(6=2,'1.Inputs'!$D$39,$E64)))/(1-'1.Inputs'!$D$42)*$D64*(1+$G64)^(6-1))-('1.Inputs'!$D$37*12*IF(6=1,'1.Inputs'!$D$38,IF(6=2,'1.Inputs'!$D$39,$E64)))*'1.Inputs'!$D$43*(1+$G64)^(6-1)-'1.Inputs'!$D$44*(1+$G64)^(6-1)-('1.Inputs'!$D$20/'1.Inputs'!$D$27+'1.Inputs'!$D$23/'1.Inputs'!$D$28))-MAX(0,((('1.Inputs'!$D$37*12*IF(6=1,'1.Inputs'!$D$38,IF(6=2,'1.Inputs'!$D$39,$E64)))*$F64*(('1.Inputs'!$D$40)+(1-'1.Inputs'!$D$40)*(1+'1.Inputs'!$D$41))*(1+$G64)^(6-1))-(('1.Inputs'!$D$37*12*IF(6=1,'1.Inputs'!$D$38,IF(6=2,'1.Inputs'!$D$39,$E64)))/(1-'1.Inputs'!$D$42)*$D64*(1+$G64)^(6-1))-('1.Inputs'!$D$37*12*IF(6=1,'1.Inputs'!$D$38,IF(6=2,'1.Inputs'!$D$39,$E64)))*'1.Inputs'!$D$43*(1+$G64)^(6-1)-'1.Inputs'!$D$44*(1+$G64)^(6-1)-('1.Inputs'!$D$20/'1.Inputs'!$D$27+'1.Inputs'!$D$23/'1.Inputs'!$D$28)))*'1.Inputs'!$D$53+('1.Inputs'!$D$20/'1.Inputs'!$D$27+'1.Inputs'!$D$23/'1.Inputs'!$D$28)-(M64-L64)</f>
        <v>1771271721.0466201</v>
      </c>
      <c r="Y64" s="36">
        <f ca="1">((('1.Inputs'!$D$37*12*IF(7=1,'1.Inputs'!$D$38,IF(7=2,'1.Inputs'!$D$39,$E64)))*$F64*(('1.Inputs'!$D$40)+(1-'1.Inputs'!$D$40)*(1+'1.Inputs'!$D$41))*(1+$G64)^(7-1))-(('1.Inputs'!$D$37*12*IF(7=1,'1.Inputs'!$D$38,IF(7=2,'1.Inputs'!$D$39,$E64)))/(1-'1.Inputs'!$D$42)*$D64*(1+$G64)^(7-1))-('1.Inputs'!$D$37*12*IF(7=1,'1.Inputs'!$D$38,IF(7=2,'1.Inputs'!$D$39,$E64)))*'1.Inputs'!$D$43*(1+$G64)^(7-1)-'1.Inputs'!$D$44*(1+$G64)^(7-1)-('1.Inputs'!$D$20/'1.Inputs'!$D$27+'1.Inputs'!$D$23/'1.Inputs'!$D$28))-MAX(0,((('1.Inputs'!$D$37*12*IF(7=1,'1.Inputs'!$D$38,IF(7=2,'1.Inputs'!$D$39,$E64)))*$F64*(('1.Inputs'!$D$40)+(1-'1.Inputs'!$D$40)*(1+'1.Inputs'!$D$41))*(1+$G64)^(7-1))-(('1.Inputs'!$D$37*12*IF(7=1,'1.Inputs'!$D$38,IF(7=2,'1.Inputs'!$D$39,$E64)))/(1-'1.Inputs'!$D$42)*$D64*(1+$G64)^(7-1))-('1.Inputs'!$D$37*12*IF(7=1,'1.Inputs'!$D$38,IF(7=2,'1.Inputs'!$D$39,$E64)))*'1.Inputs'!$D$43*(1+$G64)^(7-1)-'1.Inputs'!$D$44*(1+$G64)^(7-1)-('1.Inputs'!$D$20/'1.Inputs'!$D$27+'1.Inputs'!$D$23/'1.Inputs'!$D$28)))*'1.Inputs'!$D$53+('1.Inputs'!$D$20/'1.Inputs'!$D$27+'1.Inputs'!$D$23/'1.Inputs'!$D$28)-(N64-M64)</f>
        <v>1851307415.4033215</v>
      </c>
      <c r="Z64" s="36">
        <f ca="1">((('1.Inputs'!$D$37*12*IF(8=1,'1.Inputs'!$D$38,IF(8=2,'1.Inputs'!$D$39,$E64)))*$F64*(('1.Inputs'!$D$40)+(1-'1.Inputs'!$D$40)*(1+'1.Inputs'!$D$41))*(1+$G64)^(8-1))-(('1.Inputs'!$D$37*12*IF(8=1,'1.Inputs'!$D$38,IF(8=2,'1.Inputs'!$D$39,$E64)))/(1-'1.Inputs'!$D$42)*$D64*(1+$G64)^(8-1))-('1.Inputs'!$D$37*12*IF(8=1,'1.Inputs'!$D$38,IF(8=2,'1.Inputs'!$D$39,$E64)))*'1.Inputs'!$D$43*(1+$G64)^(8-1)-'1.Inputs'!$D$44*(1+$G64)^(8-1)-('1.Inputs'!$D$20/'1.Inputs'!$D$27+'1.Inputs'!$D$23/'1.Inputs'!$D$28))-MAX(0,((('1.Inputs'!$D$37*12*IF(8=1,'1.Inputs'!$D$38,IF(8=2,'1.Inputs'!$D$39,$E64)))*$F64*(('1.Inputs'!$D$40)+(1-'1.Inputs'!$D$40)*(1+'1.Inputs'!$D$41))*(1+$G64)^(8-1))-(('1.Inputs'!$D$37*12*IF(8=1,'1.Inputs'!$D$38,IF(8=2,'1.Inputs'!$D$39,$E64)))/(1-'1.Inputs'!$D$42)*$D64*(1+$G64)^(8-1))-('1.Inputs'!$D$37*12*IF(8=1,'1.Inputs'!$D$38,IF(8=2,'1.Inputs'!$D$39,$E64)))*'1.Inputs'!$D$43*(1+$G64)^(8-1)-'1.Inputs'!$D$44*(1+$G64)^(8-1)-('1.Inputs'!$D$20/'1.Inputs'!$D$27+'1.Inputs'!$D$23/'1.Inputs'!$D$28)))*'1.Inputs'!$D$53+('1.Inputs'!$D$20/'1.Inputs'!$D$27+'1.Inputs'!$D$23/'1.Inputs'!$D$28)-(O64-N64)</f>
        <v>1935058673.3709447</v>
      </c>
      <c r="AA64" s="36">
        <f ca="1">((('1.Inputs'!$D$37*12*IF(9=1,'1.Inputs'!$D$38,IF(9=2,'1.Inputs'!$D$39,$E64)))*$F64*(('1.Inputs'!$D$40)+(1-'1.Inputs'!$D$40)*(1+'1.Inputs'!$D$41))*(1+$G64)^(9-1))-(('1.Inputs'!$D$37*12*IF(9=1,'1.Inputs'!$D$38,IF(9=2,'1.Inputs'!$D$39,$E64)))/(1-'1.Inputs'!$D$42)*$D64*(1+$G64)^(9-1))-('1.Inputs'!$D$37*12*IF(9=1,'1.Inputs'!$D$38,IF(9=2,'1.Inputs'!$D$39,$E64)))*'1.Inputs'!$D$43*(1+$G64)^(9-1)-'1.Inputs'!$D$44*(1+$G64)^(9-1)-('1.Inputs'!$D$20/'1.Inputs'!$D$27+'1.Inputs'!$D$23/'1.Inputs'!$D$28))-MAX(0,((('1.Inputs'!$D$37*12*IF(9=1,'1.Inputs'!$D$38,IF(9=2,'1.Inputs'!$D$39,$E64)))*$F64*(('1.Inputs'!$D$40)+(1-'1.Inputs'!$D$40)*(1+'1.Inputs'!$D$41))*(1+$G64)^(9-1))-(('1.Inputs'!$D$37*12*IF(9=1,'1.Inputs'!$D$38,IF(9=2,'1.Inputs'!$D$39,$E64)))/(1-'1.Inputs'!$D$42)*$D64*(1+$G64)^(9-1))-('1.Inputs'!$D$37*12*IF(9=1,'1.Inputs'!$D$38,IF(9=2,'1.Inputs'!$D$39,$E64)))*'1.Inputs'!$D$43*(1+$G64)^(9-1)-'1.Inputs'!$D$44*(1+$G64)^(9-1)-('1.Inputs'!$D$20/'1.Inputs'!$D$27+'1.Inputs'!$D$23/'1.Inputs'!$D$28)))*'1.Inputs'!$D$53+('1.Inputs'!$D$20/'1.Inputs'!$D$27+'1.Inputs'!$D$23/'1.Inputs'!$D$28)-(P64-O64)</f>
        <v>2022697985.6495171</v>
      </c>
      <c r="AB64" s="36">
        <f ca="1">((('1.Inputs'!$D$37*12*IF(10=1,'1.Inputs'!$D$38,IF(10=2,'1.Inputs'!$D$39,$E64)))*$F64*(('1.Inputs'!$D$40)+(1-'1.Inputs'!$D$40)*(1+'1.Inputs'!$D$41))*(1+$G64)^(10-1))-(('1.Inputs'!$D$37*12*IF(10=1,'1.Inputs'!$D$38,IF(10=2,'1.Inputs'!$D$39,$E64)))/(1-'1.Inputs'!$D$42)*$D64*(1+$G64)^(10-1))-('1.Inputs'!$D$37*12*IF(10=1,'1.Inputs'!$D$38,IF(10=2,'1.Inputs'!$D$39,$E64)))*'1.Inputs'!$D$43*(1+$G64)^(10-1)-'1.Inputs'!$D$44*(1+$G64)^(10-1)-('1.Inputs'!$D$20/'1.Inputs'!$D$27+'1.Inputs'!$D$23/'1.Inputs'!$D$28))-MAX(0,((('1.Inputs'!$D$37*12*IF(10=1,'1.Inputs'!$D$38,IF(10=2,'1.Inputs'!$D$39,$E64)))*$F64*(('1.Inputs'!$D$40)+(1-'1.Inputs'!$D$40)*(1+'1.Inputs'!$D$41))*(1+$G64)^(10-1))-(('1.Inputs'!$D$37*12*IF(10=1,'1.Inputs'!$D$38,IF(10=2,'1.Inputs'!$D$39,$E64)))/(1-'1.Inputs'!$D$42)*$D64*(1+$G64)^(10-1))-('1.Inputs'!$D$37*12*IF(10=1,'1.Inputs'!$D$38,IF(10=2,'1.Inputs'!$D$39,$E64)))*'1.Inputs'!$D$43*(1+$G64)^(10-1)-'1.Inputs'!$D$44*(1+$G64)^(10-1)-('1.Inputs'!$D$20/'1.Inputs'!$D$27+'1.Inputs'!$D$23/'1.Inputs'!$D$28)))*'1.Inputs'!$D$53+('1.Inputs'!$D$20/'1.Inputs'!$D$27+'1.Inputs'!$D$23/'1.Inputs'!$D$28)-(Q64-P64)+(('1.Inputs'!$D$20+'1.Inputs'!$D$23-('1.Inputs'!$D$20/'1.Inputs'!$D$27+'1.Inputs'!$D$23/'1.Inputs'!$D$28)*'1.Inputs'!$D$10)*'1.Inputs'!$D$60+'1.Inputs'!$D$19*'1.Inputs'!$D$59+Q64)</f>
        <v>5056637777.162611</v>
      </c>
      <c r="AC64" s="36">
        <f ca="1">S64-AC$13-AC$14+MIN(AC$13,MAX(0,((('1.Inputs'!$D$37*12*IF(1=1,'1.Inputs'!$D$38,IF(1=2,'1.Inputs'!$D$39,$E64)))*$F64*(('1.Inputs'!$D$40)+(1-'1.Inputs'!$D$40)*(1+'1.Inputs'!$D$41))*(1+$G64)^(1-1))-(('1.Inputs'!$D$37*12*IF(1=1,'1.Inputs'!$D$38,IF(1=2,'1.Inputs'!$D$39,$E64)))/(1-'1.Inputs'!$D$42)*$D64*(1+$G64)^(1-1))-('1.Inputs'!$D$37*12*IF(1=1,'1.Inputs'!$D$38,IF(1=2,'1.Inputs'!$D$39,$E64)))*'1.Inputs'!$D$43*(1+$G64)^(1-1)-'1.Inputs'!$D$44*(1+$G64)^(1-1)-('1.Inputs'!$D$20/'1.Inputs'!$D$27+'1.Inputs'!$D$23/'1.Inputs'!$D$28))))*'1.Inputs'!$D$53</f>
        <v>-320000016.8939774</v>
      </c>
      <c r="AD64" s="36">
        <f ca="1">T64-AD$13-AD$14+MIN(AD$13,MAX(0,((('1.Inputs'!$D$37*12*IF(2=1,'1.Inputs'!$D$38,IF(2=2,'1.Inputs'!$D$39,$E64)))*$F64*(('1.Inputs'!$D$40)+(1-'1.Inputs'!$D$40)*(1+'1.Inputs'!$D$41))*(1+$G64)^(2-1))-(('1.Inputs'!$D$37*12*IF(2=1,'1.Inputs'!$D$38,IF(2=2,'1.Inputs'!$D$39,$E64)))/(1-'1.Inputs'!$D$42)*$D64*(1+$G64)^(2-1))-('1.Inputs'!$D$37*12*IF(2=1,'1.Inputs'!$D$38,IF(2=2,'1.Inputs'!$D$39,$E64)))*'1.Inputs'!$D$43*(1+$G64)^(2-1)-'1.Inputs'!$D$44*(1+$G64)^(2-1)-('1.Inputs'!$D$20/'1.Inputs'!$D$27+'1.Inputs'!$D$23/'1.Inputs'!$D$28))))*'1.Inputs'!$D$53</f>
        <v>673012870.9679563</v>
      </c>
      <c r="AE64" s="36">
        <f ca="1">U64-AE$13-AE$14+MIN(AE$13,MAX(0,((('1.Inputs'!$D$37*12*IF(3=1,'1.Inputs'!$D$38,IF(3=2,'1.Inputs'!$D$39,$E64)))*$F64*(('1.Inputs'!$D$40)+(1-'1.Inputs'!$D$40)*(1+'1.Inputs'!$D$41))*(1+$G64)^(3-1))-(('1.Inputs'!$D$37*12*IF(3=1,'1.Inputs'!$D$38,IF(3=2,'1.Inputs'!$D$39,$E64)))/(1-'1.Inputs'!$D$42)*$D64*(1+$G64)^(3-1))-('1.Inputs'!$D$37*12*IF(3=1,'1.Inputs'!$D$38,IF(3=2,'1.Inputs'!$D$39,$E64)))*'1.Inputs'!$D$43*(1+$G64)^(3-1)-'1.Inputs'!$D$44*(1+$G64)^(3-1)-('1.Inputs'!$D$20/'1.Inputs'!$D$27+'1.Inputs'!$D$23/'1.Inputs'!$D$28))))*'1.Inputs'!$D$53</f>
        <v>931137199.10287905</v>
      </c>
      <c r="AF64" s="36">
        <f ca="1">V64-AF$13-AF$14+MIN(AF$13,MAX(0,((('1.Inputs'!$D$37*12*IF(4=1,'1.Inputs'!$D$38,IF(4=2,'1.Inputs'!$D$39,$E64)))*$F64*(('1.Inputs'!$D$40)+(1-'1.Inputs'!$D$40)*(1+'1.Inputs'!$D$41))*(1+$G64)^(4-1))-(('1.Inputs'!$D$37*12*IF(4=1,'1.Inputs'!$D$38,IF(4=2,'1.Inputs'!$D$39,$E64)))/(1-'1.Inputs'!$D$42)*$D64*(1+$G64)^(4-1))-('1.Inputs'!$D$37*12*IF(4=1,'1.Inputs'!$D$38,IF(4=2,'1.Inputs'!$D$39,$E64)))*'1.Inputs'!$D$43*(1+$G64)^(4-1)-'1.Inputs'!$D$44*(1+$G64)^(4-1)-('1.Inputs'!$D$20/'1.Inputs'!$D$27+'1.Inputs'!$D$23/'1.Inputs'!$D$28))))*'1.Inputs'!$D$53</f>
        <v>1298942982.9935267</v>
      </c>
      <c r="AG64" s="36">
        <f ca="1">W64-AG$13-AG$14+MIN(AG$13,MAX(0,((('1.Inputs'!$D$37*12*IF(5=1,'1.Inputs'!$D$38,IF(5=2,'1.Inputs'!$D$39,$E64)))*$F64*(('1.Inputs'!$D$40)+(1-'1.Inputs'!$D$40)*(1+'1.Inputs'!$D$41))*(1+$G64)^(5-1))-(('1.Inputs'!$D$37*12*IF(5=1,'1.Inputs'!$D$38,IF(5=2,'1.Inputs'!$D$39,$E64)))/(1-'1.Inputs'!$D$42)*$D64*(1+$G64)^(5-1))-('1.Inputs'!$D$37*12*IF(5=1,'1.Inputs'!$D$38,IF(5=2,'1.Inputs'!$D$39,$E64)))*'1.Inputs'!$D$43*(1+$G64)^(5-1)-'1.Inputs'!$D$44*(1+$G64)^(5-1)-('1.Inputs'!$D$20/'1.Inputs'!$D$27+'1.Inputs'!$D$23/'1.Inputs'!$D$28))))*'1.Inputs'!$D$53</f>
        <v>1391222752.0251915</v>
      </c>
      <c r="AH64" s="36">
        <f ca="1">X64-AH$13-AH$14+MIN(AH$13,MAX(0,((('1.Inputs'!$D$37*12*IF(6=1,'1.Inputs'!$D$38,IF(6=2,'1.Inputs'!$D$39,$E64)))*$F64*(('1.Inputs'!$D$40)+(1-'1.Inputs'!$D$40)*(1+'1.Inputs'!$D$41))*(1+$G64)^(6-1))-(('1.Inputs'!$D$37*12*IF(6=1,'1.Inputs'!$D$38,IF(6=2,'1.Inputs'!$D$39,$E64)))/(1-'1.Inputs'!$D$42)*$D64*(1+$G64)^(6-1))-('1.Inputs'!$D$37*12*IF(6=1,'1.Inputs'!$D$38,IF(6=2,'1.Inputs'!$D$39,$E64)))*'1.Inputs'!$D$43*(1+$G64)^(6-1)-'1.Inputs'!$D$44*(1+$G64)^(6-1)-('1.Inputs'!$D$20/'1.Inputs'!$D$27+'1.Inputs'!$D$23/'1.Inputs'!$D$28))))*'1.Inputs'!$D$53</f>
        <v>1486895721.0466201</v>
      </c>
      <c r="AI64" s="36">
        <f ca="1">Y64-AI$13-AI$14+MIN(AI$13,MAX(0,((('1.Inputs'!$D$37*12*IF(7=1,'1.Inputs'!$D$38,IF(7=2,'1.Inputs'!$D$39,$E64)))*$F64*(('1.Inputs'!$D$40)+(1-'1.Inputs'!$D$40)*(1+'1.Inputs'!$D$41))*(1+$G64)^(7-1))-(('1.Inputs'!$D$37*12*IF(7=1,'1.Inputs'!$D$38,IF(7=2,'1.Inputs'!$D$39,$E64)))/(1-'1.Inputs'!$D$42)*$D64*(1+$G64)^(7-1))-('1.Inputs'!$D$37*12*IF(7=1,'1.Inputs'!$D$38,IF(7=2,'1.Inputs'!$D$39,$E64)))*'1.Inputs'!$D$43*(1+$G64)^(7-1)-'1.Inputs'!$D$44*(1+$G64)^(7-1)-('1.Inputs'!$D$20/'1.Inputs'!$D$27+'1.Inputs'!$D$23/'1.Inputs'!$D$28))))*'1.Inputs'!$D$53</f>
        <v>1586119415.4033215</v>
      </c>
      <c r="AJ64" s="36">
        <f ca="1">Z64-AJ$13-AJ$14+MIN(AJ$13,MAX(0,((('1.Inputs'!$D$37*12*IF(8=1,'1.Inputs'!$D$38,IF(8=2,'1.Inputs'!$D$39,$E64)))*$F64*(('1.Inputs'!$D$40)+(1-'1.Inputs'!$D$40)*(1+'1.Inputs'!$D$41))*(1+$G64)^(8-1))-(('1.Inputs'!$D$37*12*IF(8=1,'1.Inputs'!$D$38,IF(8=2,'1.Inputs'!$D$39,$E64)))/(1-'1.Inputs'!$D$42)*$D64*(1+$G64)^(8-1))-('1.Inputs'!$D$37*12*IF(8=1,'1.Inputs'!$D$38,IF(8=2,'1.Inputs'!$D$39,$E64)))*'1.Inputs'!$D$43*(1+$G64)^(8-1)-'1.Inputs'!$D$44*(1+$G64)^(8-1)-('1.Inputs'!$D$20/'1.Inputs'!$D$27+'1.Inputs'!$D$23/'1.Inputs'!$D$28))))*'1.Inputs'!$D$53</f>
        <v>1935058673.3709447</v>
      </c>
      <c r="AK64" s="36">
        <f ca="1">AA64-AK$13-AK$14+MIN(AK$13,MAX(0,((('1.Inputs'!$D$37*12*IF(9=1,'1.Inputs'!$D$38,IF(9=2,'1.Inputs'!$D$39,$E64)))*$F64*(('1.Inputs'!$D$40)+(1-'1.Inputs'!$D$40)*(1+'1.Inputs'!$D$41))*(1+$G64)^(9-1))-(('1.Inputs'!$D$37*12*IF(9=1,'1.Inputs'!$D$38,IF(9=2,'1.Inputs'!$D$39,$E64)))/(1-'1.Inputs'!$D$42)*$D64*(1+$G64)^(9-1))-('1.Inputs'!$D$37*12*IF(9=1,'1.Inputs'!$D$38,IF(9=2,'1.Inputs'!$D$39,$E64)))*'1.Inputs'!$D$43*(1+$G64)^(9-1)-'1.Inputs'!$D$44*(1+$G64)^(9-1)-('1.Inputs'!$D$20/'1.Inputs'!$D$27+'1.Inputs'!$D$23/'1.Inputs'!$D$28))))*'1.Inputs'!$D$53</f>
        <v>2022697985.6495171</v>
      </c>
      <c r="AL64" s="36">
        <f ca="1">AB64-AL$13-AL$14+MIN(AL$13,MAX(0,((('1.Inputs'!$D$37*12*IF(10=1,'1.Inputs'!$D$38,IF(10=2,'1.Inputs'!$D$39,$E64)))*$F64*(('1.Inputs'!$D$40)+(1-'1.Inputs'!$D$40)*(1+'1.Inputs'!$D$41))*(1+$G64)^(10-1))-(('1.Inputs'!$D$37*12*IF(10=1,'1.Inputs'!$D$38,IF(10=2,'1.Inputs'!$D$39,$E64)))/(1-'1.Inputs'!$D$42)*$D64*(1+$G64)^(10-1))-('1.Inputs'!$D$37*12*IF(10=1,'1.Inputs'!$D$38,IF(10=2,'1.Inputs'!$D$39,$E64)))*'1.Inputs'!$D$43*(1+$G64)^(10-1)-'1.Inputs'!$D$44*(1+$G64)^(10-1)-('1.Inputs'!$D$20/'1.Inputs'!$D$27+'1.Inputs'!$D$23/'1.Inputs'!$D$28))))*'1.Inputs'!$D$53+'1.Inputs'!$D$35</f>
        <v>5856637777.162611</v>
      </c>
      <c r="AM64" s="48">
        <f ca="1">R64+NPV('1.Inputs'!$D$55,S64:AB64)</f>
        <v>6192315330.1531391</v>
      </c>
      <c r="AN64" s="48">
        <f ca="1">-('1.Inputs'!$D$24*(1-'1.Inputs'!$D$31)+'1.Inputs'!$D$35)+NPV('1.Inputs'!$D$54,AC64:AL64)</f>
        <v>3575516415.1031961</v>
      </c>
      <c r="AO64" s="36">
        <f t="shared" ca="1" si="5"/>
        <v>-1.5180217946746437</v>
      </c>
      <c r="AP64" s="36">
        <f t="shared" ca="1" si="6"/>
        <v>3.2344441034117861</v>
      </c>
      <c r="AQ64" s="36">
        <f ca="1">'1.Inputs'!$D$35+MIN(SUM($AC64:AC64),SUM($AC64:AD64),SUM($AC64:AE64),SUM($AC64:AF64),SUM($AC64:AG64),SUM($AC64:AH64),SUM($AC64:AI64),SUM($AC64:AJ64),SUM($AC64:AK64),SUM($AC64:AL64))</f>
        <v>479999983.1060226</v>
      </c>
      <c r="AR64" s="36">
        <f ca="1">IF(AP64&lt;'1.Inputs'!$D$57,1,0)</f>
        <v>0</v>
      </c>
      <c r="AS64" s="36">
        <f t="shared" ca="1" si="7"/>
        <v>0</v>
      </c>
      <c r="AV64" s="30" t="s">
        <v>415</v>
      </c>
      <c r="AY64" s="40" t="s">
        <v>293</v>
      </c>
    </row>
    <row r="65" spans="2:57" ht="15" customHeight="1" x14ac:dyDescent="0.25">
      <c r="B65" s="36">
        <v>50</v>
      </c>
      <c r="C65" s="36">
        <f t="shared" ca="1" si="0"/>
        <v>0.53539884292970075</v>
      </c>
      <c r="D65" s="36">
        <f t="shared" ca="1" si="1"/>
        <v>21094.499355172426</v>
      </c>
      <c r="E65" s="47">
        <f t="shared" ca="1" si="2"/>
        <v>0.83292163787991824</v>
      </c>
      <c r="F65" s="36">
        <f t="shared" ca="1" si="3"/>
        <v>27449.547808181316</v>
      </c>
      <c r="G65" s="36">
        <f t="shared" ca="1" si="4"/>
        <v>2.4080271274834097E-2</v>
      </c>
      <c r="H65" s="36">
        <f ca="1">((('1.Inputs'!$D$37*12*IF(1=1,'1.Inputs'!$D$38,IF(1=2,'1.Inputs'!$D$39,$E65)))*$F65*(('1.Inputs'!$D$40)+(1-'1.Inputs'!$D$40)*(1+'1.Inputs'!$D$41))*(1+$G65)^(1-1))*'1.Inputs'!$D$47+(('1.Inputs'!$D$37*12*IF(1=1,'1.Inputs'!$D$38,IF(1=2,'1.Inputs'!$D$39,$E65)))/(1-'1.Inputs'!$D$42)*$D65*(1+$G65)^(1-1))*('1.Inputs'!$D$48-'1.Inputs'!$D$49))/'1.Inputs'!$D$51</f>
        <v>751729731.31384051</v>
      </c>
      <c r="I65" s="36">
        <f ca="1">((('1.Inputs'!$D$37*12*IF(2=1,'1.Inputs'!$D$38,IF(2=2,'1.Inputs'!$D$39,$E65)))*$F65*(('1.Inputs'!$D$40)+(1-'1.Inputs'!$D$40)*(1+'1.Inputs'!$D$41))*(1+$G65)^(2-1))*'1.Inputs'!$D$47+(('1.Inputs'!$D$37*12*IF(2=1,'1.Inputs'!$D$38,IF(2=2,'1.Inputs'!$D$39,$E65)))/(1-'1.Inputs'!$D$42)*$D65*(1+$G65)^(2-1))*('1.Inputs'!$D$48-'1.Inputs'!$D$49))/'1.Inputs'!$D$51</f>
        <v>1077764222.0369301</v>
      </c>
      <c r="J65" s="36">
        <f ca="1">((('1.Inputs'!$D$37*12*IF(3=1,'1.Inputs'!$D$38,IF(3=2,'1.Inputs'!$D$39,$E65)))*$F65*(('1.Inputs'!$D$40)+(1-'1.Inputs'!$D$40)*(1+'1.Inputs'!$D$41))*(1+$G65)^(3-1))*'1.Inputs'!$D$47+(('1.Inputs'!$D$37*12*IF(3=1,'1.Inputs'!$D$38,IF(3=2,'1.Inputs'!$D$39,$E65)))/(1-'1.Inputs'!$D$42)*$D65*(1+$G65)^(3-1))*('1.Inputs'!$D$48-'1.Inputs'!$D$49))/'1.Inputs'!$D$51</f>
        <v>1313299764.8940513</v>
      </c>
      <c r="K65" s="36">
        <f ca="1">((('1.Inputs'!$D$37*12*IF(4=1,'1.Inputs'!$D$38,IF(4=2,'1.Inputs'!$D$39,$E65)))*$F65*(('1.Inputs'!$D$40)+(1-'1.Inputs'!$D$40)*(1+'1.Inputs'!$D$41))*(1+$G65)^(4-1))*'1.Inputs'!$D$47+(('1.Inputs'!$D$37*12*IF(4=1,'1.Inputs'!$D$38,IF(4=2,'1.Inputs'!$D$39,$E65)))/(1-'1.Inputs'!$D$42)*$D65*(1+$G65)^(4-1))*('1.Inputs'!$D$48-'1.Inputs'!$D$49))/'1.Inputs'!$D$51</f>
        <v>1344924379.4978757</v>
      </c>
      <c r="L65" s="36">
        <f ca="1">((('1.Inputs'!$D$37*12*IF(5=1,'1.Inputs'!$D$38,IF(5=2,'1.Inputs'!$D$39,$E65)))*$F65*(('1.Inputs'!$D$40)+(1-'1.Inputs'!$D$40)*(1+'1.Inputs'!$D$41))*(1+$G65)^(5-1))*'1.Inputs'!$D$47+(('1.Inputs'!$D$37*12*IF(5=1,'1.Inputs'!$D$38,IF(5=2,'1.Inputs'!$D$39,$E65)))/(1-'1.Inputs'!$D$42)*$D65*(1+$G65)^(5-1))*('1.Inputs'!$D$48-'1.Inputs'!$D$49))/'1.Inputs'!$D$51</f>
        <v>1377310523.4003224</v>
      </c>
      <c r="M65" s="36">
        <f ca="1">((('1.Inputs'!$D$37*12*IF(6=1,'1.Inputs'!$D$38,IF(6=2,'1.Inputs'!$D$39,$E65)))*$F65*(('1.Inputs'!$D$40)+(1-'1.Inputs'!$D$40)*(1+'1.Inputs'!$D$41))*(1+$G65)^(6-1))*'1.Inputs'!$D$47+(('1.Inputs'!$D$37*12*IF(6=1,'1.Inputs'!$D$38,IF(6=2,'1.Inputs'!$D$39,$E65)))/(1-'1.Inputs'!$D$42)*$D65*(1+$G65)^(6-1))*('1.Inputs'!$D$48-'1.Inputs'!$D$49))/'1.Inputs'!$D$51</f>
        <v>1410476534.433486</v>
      </c>
      <c r="N65" s="36">
        <f ca="1">((('1.Inputs'!$D$37*12*IF(7=1,'1.Inputs'!$D$38,IF(7=2,'1.Inputs'!$D$39,$E65)))*$F65*(('1.Inputs'!$D$40)+(1-'1.Inputs'!$D$40)*(1+'1.Inputs'!$D$41))*(1+$G65)^(7-1))*'1.Inputs'!$D$47+(('1.Inputs'!$D$37*12*IF(7=1,'1.Inputs'!$D$38,IF(7=2,'1.Inputs'!$D$39,$E65)))/(1-'1.Inputs'!$D$42)*$D65*(1+$G65)^(7-1))*('1.Inputs'!$D$48-'1.Inputs'!$D$49))/'1.Inputs'!$D$51</f>
        <v>1444441192.0094321</v>
      </c>
      <c r="O65" s="36">
        <f ca="1">((('1.Inputs'!$D$37*12*IF(8=1,'1.Inputs'!$D$38,IF(8=2,'1.Inputs'!$D$39,$E65)))*$F65*(('1.Inputs'!$D$40)+(1-'1.Inputs'!$D$40)*(1+'1.Inputs'!$D$41))*(1+$G65)^(8-1))*'1.Inputs'!$D$47+(('1.Inputs'!$D$37*12*IF(8=1,'1.Inputs'!$D$38,IF(8=2,'1.Inputs'!$D$39,$E65)))/(1-'1.Inputs'!$D$42)*$D65*(1+$G65)^(8-1))*('1.Inputs'!$D$48-'1.Inputs'!$D$49))/'1.Inputs'!$D$51</f>
        <v>1479223727.7535636</v>
      </c>
      <c r="P65" s="36">
        <f ca="1">((('1.Inputs'!$D$37*12*IF(9=1,'1.Inputs'!$D$38,IF(9=2,'1.Inputs'!$D$39,$E65)))*$F65*(('1.Inputs'!$D$40)+(1-'1.Inputs'!$D$40)*(1+'1.Inputs'!$D$41))*(1+$G65)^(9-1))*'1.Inputs'!$D$47+(('1.Inputs'!$D$37*12*IF(9=1,'1.Inputs'!$D$38,IF(9=2,'1.Inputs'!$D$39,$E65)))/(1-'1.Inputs'!$D$42)*$D65*(1+$G65)^(9-1))*('1.Inputs'!$D$48-'1.Inputs'!$D$49))/'1.Inputs'!$D$51</f>
        <v>1514843836.3940408</v>
      </c>
      <c r="Q65" s="36">
        <f ca="1">((('1.Inputs'!$D$37*12*IF(10=1,'1.Inputs'!$D$38,IF(10=2,'1.Inputs'!$D$39,$E65)))*$F65*(('1.Inputs'!$D$40)+(1-'1.Inputs'!$D$40)*(1+'1.Inputs'!$D$41))*(1+$G65)^(10-1))*'1.Inputs'!$D$47+(('1.Inputs'!$D$37*12*IF(10=1,'1.Inputs'!$D$38,IF(10=2,'1.Inputs'!$D$39,$E65)))/(1-'1.Inputs'!$D$42)*$D65*(1+$G65)^(10-1))*('1.Inputs'!$D$48-'1.Inputs'!$D$49))/'1.Inputs'!$D$51</f>
        <v>1551321686.9134195</v>
      </c>
      <c r="R65" s="36">
        <f>-'1.Inputs'!$D$24</f>
        <v>-2050000000</v>
      </c>
      <c r="S65" s="36">
        <f ca="1">((('1.Inputs'!$D$37*12*IF(1=1,'1.Inputs'!$D$38,IF(1=2,'1.Inputs'!$D$39,$E65)))*$F65*(('1.Inputs'!$D$40)+(1-'1.Inputs'!$D$40)*(1+'1.Inputs'!$D$41))*(1+$G65)^(1-1))-(('1.Inputs'!$D$37*12*IF(1=1,'1.Inputs'!$D$38,IF(1=2,'1.Inputs'!$D$39,$E65)))/(1-'1.Inputs'!$D$42)*$D65*(1+$G65)^(1-1))-('1.Inputs'!$D$37*12*IF(1=1,'1.Inputs'!$D$38,IF(1=2,'1.Inputs'!$D$39,$E65)))*'1.Inputs'!$D$43*(1+$G65)^(1-1)-'1.Inputs'!$D$44*(1+$G65)^(1-1)-('1.Inputs'!$D$20/'1.Inputs'!$D$27+'1.Inputs'!$D$23/'1.Inputs'!$D$28))-MAX(0,((('1.Inputs'!$D$37*12*IF(1=1,'1.Inputs'!$D$38,IF(1=2,'1.Inputs'!$D$39,$E65)))*$F65*(('1.Inputs'!$D$40)+(1-'1.Inputs'!$D$40)*(1+'1.Inputs'!$D$41))*(1+$G65)^(1-1))-(('1.Inputs'!$D$37*12*IF(1=1,'1.Inputs'!$D$38,IF(1=2,'1.Inputs'!$D$39,$E65)))/(1-'1.Inputs'!$D$42)*$D65*(1+$G65)^(1-1))-('1.Inputs'!$D$37*12*IF(1=1,'1.Inputs'!$D$38,IF(1=2,'1.Inputs'!$D$39,$E65)))*'1.Inputs'!$D$43*(1+$G65)^(1-1)-'1.Inputs'!$D$44*(1+$G65)^(1-1)-('1.Inputs'!$D$20/'1.Inputs'!$D$27+'1.Inputs'!$D$23/'1.Inputs'!$D$28)))*'1.Inputs'!$D$53+('1.Inputs'!$D$20/'1.Inputs'!$D$27+'1.Inputs'!$D$23/'1.Inputs'!$D$28)-H65</f>
        <v>-1144101225.4745336</v>
      </c>
      <c r="T65" s="36">
        <f ca="1">((('1.Inputs'!$D$37*12*IF(2=1,'1.Inputs'!$D$38,IF(2=2,'1.Inputs'!$D$39,$E65)))*$F65*(('1.Inputs'!$D$40)+(1-'1.Inputs'!$D$40)*(1+'1.Inputs'!$D$41))*(1+$G65)^(2-1))-(('1.Inputs'!$D$37*12*IF(2=1,'1.Inputs'!$D$38,IF(2=2,'1.Inputs'!$D$39,$E65)))/(1-'1.Inputs'!$D$42)*$D65*(1+$G65)^(2-1))-('1.Inputs'!$D$37*12*IF(2=1,'1.Inputs'!$D$38,IF(2=2,'1.Inputs'!$D$39,$E65)))*'1.Inputs'!$D$43*(1+$G65)^(2-1)-'1.Inputs'!$D$44*(1+$G65)^(2-1)-('1.Inputs'!$D$20/'1.Inputs'!$D$27+'1.Inputs'!$D$23/'1.Inputs'!$D$28))-MAX(0,((('1.Inputs'!$D$37*12*IF(2=1,'1.Inputs'!$D$38,IF(2=2,'1.Inputs'!$D$39,$E65)))*$F65*(('1.Inputs'!$D$40)+(1-'1.Inputs'!$D$40)*(1+'1.Inputs'!$D$41))*(1+$G65)^(2-1))-(('1.Inputs'!$D$37*12*IF(2=1,'1.Inputs'!$D$38,IF(2=2,'1.Inputs'!$D$39,$E65)))/(1-'1.Inputs'!$D$42)*$D65*(1+$G65)^(2-1))-('1.Inputs'!$D$37*12*IF(2=1,'1.Inputs'!$D$38,IF(2=2,'1.Inputs'!$D$39,$E65)))*'1.Inputs'!$D$43*(1+$G65)^(2-1)-'1.Inputs'!$D$44*(1+$G65)^(2-1)-('1.Inputs'!$D$20/'1.Inputs'!$D$27+'1.Inputs'!$D$23/'1.Inputs'!$D$28)))*'1.Inputs'!$D$53+('1.Inputs'!$D$20/'1.Inputs'!$D$27+'1.Inputs'!$D$23/'1.Inputs'!$D$28)-(I65-H65)</f>
        <v>-519913461.71698236</v>
      </c>
      <c r="U65" s="36">
        <f ca="1">((('1.Inputs'!$D$37*12*IF(3=1,'1.Inputs'!$D$38,IF(3=2,'1.Inputs'!$D$39,$E65)))*$F65*(('1.Inputs'!$D$40)+(1-'1.Inputs'!$D$40)*(1+'1.Inputs'!$D$41))*(1+$G65)^(3-1))-(('1.Inputs'!$D$37*12*IF(3=1,'1.Inputs'!$D$38,IF(3=2,'1.Inputs'!$D$39,$E65)))/(1-'1.Inputs'!$D$42)*$D65*(1+$G65)^(3-1))-('1.Inputs'!$D$37*12*IF(3=1,'1.Inputs'!$D$38,IF(3=2,'1.Inputs'!$D$39,$E65)))*'1.Inputs'!$D$43*(1+$G65)^(3-1)-'1.Inputs'!$D$44*(1+$G65)^(3-1)-('1.Inputs'!$D$20/'1.Inputs'!$D$27+'1.Inputs'!$D$23/'1.Inputs'!$D$28))-MAX(0,((('1.Inputs'!$D$37*12*IF(3=1,'1.Inputs'!$D$38,IF(3=2,'1.Inputs'!$D$39,$E65)))*$F65*(('1.Inputs'!$D$40)+(1-'1.Inputs'!$D$40)*(1+'1.Inputs'!$D$41))*(1+$G65)^(3-1))-(('1.Inputs'!$D$37*12*IF(3=1,'1.Inputs'!$D$38,IF(3=2,'1.Inputs'!$D$39,$E65)))/(1-'1.Inputs'!$D$42)*$D65*(1+$G65)^(3-1))-('1.Inputs'!$D$37*12*IF(3=1,'1.Inputs'!$D$38,IF(3=2,'1.Inputs'!$D$39,$E65)))*'1.Inputs'!$D$43*(1+$G65)^(3-1)-'1.Inputs'!$D$44*(1+$G65)^(3-1)-('1.Inputs'!$D$20/'1.Inputs'!$D$27+'1.Inputs'!$D$23/'1.Inputs'!$D$28)))*'1.Inputs'!$D$53+('1.Inputs'!$D$20/'1.Inputs'!$D$27+'1.Inputs'!$D$23/'1.Inputs'!$D$28)-(J65-I65)</f>
        <v>-292556048.23821211</v>
      </c>
      <c r="V65" s="36">
        <f ca="1">((('1.Inputs'!$D$37*12*IF(4=1,'1.Inputs'!$D$38,IF(4=2,'1.Inputs'!$D$39,$E65)))*$F65*(('1.Inputs'!$D$40)+(1-'1.Inputs'!$D$40)*(1+'1.Inputs'!$D$41))*(1+$G65)^(4-1))-(('1.Inputs'!$D$37*12*IF(4=1,'1.Inputs'!$D$38,IF(4=2,'1.Inputs'!$D$39,$E65)))/(1-'1.Inputs'!$D$42)*$D65*(1+$G65)^(4-1))-('1.Inputs'!$D$37*12*IF(4=1,'1.Inputs'!$D$38,IF(4=2,'1.Inputs'!$D$39,$E65)))*'1.Inputs'!$D$43*(1+$G65)^(4-1)-'1.Inputs'!$D$44*(1+$G65)^(4-1)-('1.Inputs'!$D$20/'1.Inputs'!$D$27+'1.Inputs'!$D$23/'1.Inputs'!$D$28))-MAX(0,((('1.Inputs'!$D$37*12*IF(4=1,'1.Inputs'!$D$38,IF(4=2,'1.Inputs'!$D$39,$E65)))*$F65*(('1.Inputs'!$D$40)+(1-'1.Inputs'!$D$40)*(1+'1.Inputs'!$D$41))*(1+$G65)^(4-1))-(('1.Inputs'!$D$37*12*IF(4=1,'1.Inputs'!$D$38,IF(4=2,'1.Inputs'!$D$39,$E65)))/(1-'1.Inputs'!$D$42)*$D65*(1+$G65)^(4-1))-('1.Inputs'!$D$37*12*IF(4=1,'1.Inputs'!$D$38,IF(4=2,'1.Inputs'!$D$39,$E65)))*'1.Inputs'!$D$43*(1+$G65)^(4-1)-'1.Inputs'!$D$44*(1+$G65)^(4-1)-('1.Inputs'!$D$20/'1.Inputs'!$D$27+'1.Inputs'!$D$23/'1.Inputs'!$D$28)))*'1.Inputs'!$D$53+('1.Inputs'!$D$20/'1.Inputs'!$D$27+'1.Inputs'!$D$23/'1.Inputs'!$D$28)-(K65-J65)</f>
        <v>-90018189.222719669</v>
      </c>
      <c r="W65" s="36">
        <f ca="1">((('1.Inputs'!$D$37*12*IF(5=1,'1.Inputs'!$D$38,IF(5=2,'1.Inputs'!$D$39,$E65)))*$F65*(('1.Inputs'!$D$40)+(1-'1.Inputs'!$D$40)*(1+'1.Inputs'!$D$41))*(1+$G65)^(5-1))-(('1.Inputs'!$D$37*12*IF(5=1,'1.Inputs'!$D$38,IF(5=2,'1.Inputs'!$D$39,$E65)))/(1-'1.Inputs'!$D$42)*$D65*(1+$G65)^(5-1))-('1.Inputs'!$D$37*12*IF(5=1,'1.Inputs'!$D$38,IF(5=2,'1.Inputs'!$D$39,$E65)))*'1.Inputs'!$D$43*(1+$G65)^(5-1)-'1.Inputs'!$D$44*(1+$G65)^(5-1)-('1.Inputs'!$D$20/'1.Inputs'!$D$27+'1.Inputs'!$D$23/'1.Inputs'!$D$28))-MAX(0,((('1.Inputs'!$D$37*12*IF(5=1,'1.Inputs'!$D$38,IF(5=2,'1.Inputs'!$D$39,$E65)))*$F65*(('1.Inputs'!$D$40)+(1-'1.Inputs'!$D$40)*(1+'1.Inputs'!$D$41))*(1+$G65)^(5-1))-(('1.Inputs'!$D$37*12*IF(5=1,'1.Inputs'!$D$38,IF(5=2,'1.Inputs'!$D$39,$E65)))/(1-'1.Inputs'!$D$42)*$D65*(1+$G65)^(5-1))-('1.Inputs'!$D$37*12*IF(5=1,'1.Inputs'!$D$38,IF(5=2,'1.Inputs'!$D$39,$E65)))*'1.Inputs'!$D$43*(1+$G65)^(5-1)-'1.Inputs'!$D$44*(1+$G65)^(5-1)-('1.Inputs'!$D$20/'1.Inputs'!$D$27+'1.Inputs'!$D$23/'1.Inputs'!$D$28)))*'1.Inputs'!$D$53+('1.Inputs'!$D$20/'1.Inputs'!$D$27+'1.Inputs'!$D$23/'1.Inputs'!$D$28)-(L65-K65)</f>
        <v>-92185851.638871789</v>
      </c>
      <c r="X65" s="36">
        <f ca="1">((('1.Inputs'!$D$37*12*IF(6=1,'1.Inputs'!$D$38,IF(6=2,'1.Inputs'!$D$39,$E65)))*$F65*(('1.Inputs'!$D$40)+(1-'1.Inputs'!$D$40)*(1+'1.Inputs'!$D$41))*(1+$G65)^(6-1))-(('1.Inputs'!$D$37*12*IF(6=1,'1.Inputs'!$D$38,IF(6=2,'1.Inputs'!$D$39,$E65)))/(1-'1.Inputs'!$D$42)*$D65*(1+$G65)^(6-1))-('1.Inputs'!$D$37*12*IF(6=1,'1.Inputs'!$D$38,IF(6=2,'1.Inputs'!$D$39,$E65)))*'1.Inputs'!$D$43*(1+$G65)^(6-1)-'1.Inputs'!$D$44*(1+$G65)^(6-1)-('1.Inputs'!$D$20/'1.Inputs'!$D$27+'1.Inputs'!$D$23/'1.Inputs'!$D$28))-MAX(0,((('1.Inputs'!$D$37*12*IF(6=1,'1.Inputs'!$D$38,IF(6=2,'1.Inputs'!$D$39,$E65)))*$F65*(('1.Inputs'!$D$40)+(1-'1.Inputs'!$D$40)*(1+'1.Inputs'!$D$41))*(1+$G65)^(6-1))-(('1.Inputs'!$D$37*12*IF(6=1,'1.Inputs'!$D$38,IF(6=2,'1.Inputs'!$D$39,$E65)))/(1-'1.Inputs'!$D$42)*$D65*(1+$G65)^(6-1))-('1.Inputs'!$D$37*12*IF(6=1,'1.Inputs'!$D$38,IF(6=2,'1.Inputs'!$D$39,$E65)))*'1.Inputs'!$D$43*(1+$G65)^(6-1)-'1.Inputs'!$D$44*(1+$G65)^(6-1)-('1.Inputs'!$D$20/'1.Inputs'!$D$27+'1.Inputs'!$D$23/'1.Inputs'!$D$28)))*'1.Inputs'!$D$53+('1.Inputs'!$D$20/'1.Inputs'!$D$27+'1.Inputs'!$D$23/'1.Inputs'!$D$28)-(M65-L65)</f>
        <v>-94405711.954037786</v>
      </c>
      <c r="Y65" s="36">
        <f ca="1">((('1.Inputs'!$D$37*12*IF(7=1,'1.Inputs'!$D$38,IF(7=2,'1.Inputs'!$D$39,$E65)))*$F65*(('1.Inputs'!$D$40)+(1-'1.Inputs'!$D$40)*(1+'1.Inputs'!$D$41))*(1+$G65)^(7-1))-(('1.Inputs'!$D$37*12*IF(7=1,'1.Inputs'!$D$38,IF(7=2,'1.Inputs'!$D$39,$E65)))/(1-'1.Inputs'!$D$42)*$D65*(1+$G65)^(7-1))-('1.Inputs'!$D$37*12*IF(7=1,'1.Inputs'!$D$38,IF(7=2,'1.Inputs'!$D$39,$E65)))*'1.Inputs'!$D$43*(1+$G65)^(7-1)-'1.Inputs'!$D$44*(1+$G65)^(7-1)-('1.Inputs'!$D$20/'1.Inputs'!$D$27+'1.Inputs'!$D$23/'1.Inputs'!$D$28))-MAX(0,((('1.Inputs'!$D$37*12*IF(7=1,'1.Inputs'!$D$38,IF(7=2,'1.Inputs'!$D$39,$E65)))*$F65*(('1.Inputs'!$D$40)+(1-'1.Inputs'!$D$40)*(1+'1.Inputs'!$D$41))*(1+$G65)^(7-1))-(('1.Inputs'!$D$37*12*IF(7=1,'1.Inputs'!$D$38,IF(7=2,'1.Inputs'!$D$39,$E65)))/(1-'1.Inputs'!$D$42)*$D65*(1+$G65)^(7-1))-('1.Inputs'!$D$37*12*IF(7=1,'1.Inputs'!$D$38,IF(7=2,'1.Inputs'!$D$39,$E65)))*'1.Inputs'!$D$43*(1+$G65)^(7-1)-'1.Inputs'!$D$44*(1+$G65)^(7-1)-('1.Inputs'!$D$20/'1.Inputs'!$D$27+'1.Inputs'!$D$23/'1.Inputs'!$D$28)))*'1.Inputs'!$D$53+('1.Inputs'!$D$20/'1.Inputs'!$D$27+'1.Inputs'!$D$23/'1.Inputs'!$D$28)-(N65-M65)</f>
        <v>-96679027.107784867</v>
      </c>
      <c r="Z65" s="36">
        <f ca="1">((('1.Inputs'!$D$37*12*IF(8=1,'1.Inputs'!$D$38,IF(8=2,'1.Inputs'!$D$39,$E65)))*$F65*(('1.Inputs'!$D$40)+(1-'1.Inputs'!$D$40)*(1+'1.Inputs'!$D$41))*(1+$G65)^(8-1))-(('1.Inputs'!$D$37*12*IF(8=1,'1.Inputs'!$D$38,IF(8=2,'1.Inputs'!$D$39,$E65)))/(1-'1.Inputs'!$D$42)*$D65*(1+$G65)^(8-1))-('1.Inputs'!$D$37*12*IF(8=1,'1.Inputs'!$D$38,IF(8=2,'1.Inputs'!$D$39,$E65)))*'1.Inputs'!$D$43*(1+$G65)^(8-1)-'1.Inputs'!$D$44*(1+$G65)^(8-1)-('1.Inputs'!$D$20/'1.Inputs'!$D$27+'1.Inputs'!$D$23/'1.Inputs'!$D$28))-MAX(0,((('1.Inputs'!$D$37*12*IF(8=1,'1.Inputs'!$D$38,IF(8=2,'1.Inputs'!$D$39,$E65)))*$F65*(('1.Inputs'!$D$40)+(1-'1.Inputs'!$D$40)*(1+'1.Inputs'!$D$41))*(1+$G65)^(8-1))-(('1.Inputs'!$D$37*12*IF(8=1,'1.Inputs'!$D$38,IF(8=2,'1.Inputs'!$D$39,$E65)))/(1-'1.Inputs'!$D$42)*$D65*(1+$G65)^(8-1))-('1.Inputs'!$D$37*12*IF(8=1,'1.Inputs'!$D$38,IF(8=2,'1.Inputs'!$D$39,$E65)))*'1.Inputs'!$D$43*(1+$G65)^(8-1)-'1.Inputs'!$D$44*(1+$G65)^(8-1)-('1.Inputs'!$D$20/'1.Inputs'!$D$27+'1.Inputs'!$D$23/'1.Inputs'!$D$28)))*'1.Inputs'!$D$53+('1.Inputs'!$D$20/'1.Inputs'!$D$27+'1.Inputs'!$D$23/'1.Inputs'!$D$28)-(O65-N65)</f>
        <v>-99007084.307127357</v>
      </c>
      <c r="AA65" s="36">
        <f ca="1">((('1.Inputs'!$D$37*12*IF(9=1,'1.Inputs'!$D$38,IF(9=2,'1.Inputs'!$D$39,$E65)))*$F65*(('1.Inputs'!$D$40)+(1-'1.Inputs'!$D$40)*(1+'1.Inputs'!$D$41))*(1+$G65)^(9-1))-(('1.Inputs'!$D$37*12*IF(9=1,'1.Inputs'!$D$38,IF(9=2,'1.Inputs'!$D$39,$E65)))/(1-'1.Inputs'!$D$42)*$D65*(1+$G65)^(9-1))-('1.Inputs'!$D$37*12*IF(9=1,'1.Inputs'!$D$38,IF(9=2,'1.Inputs'!$D$39,$E65)))*'1.Inputs'!$D$43*(1+$G65)^(9-1)-'1.Inputs'!$D$44*(1+$G65)^(9-1)-('1.Inputs'!$D$20/'1.Inputs'!$D$27+'1.Inputs'!$D$23/'1.Inputs'!$D$28))-MAX(0,((('1.Inputs'!$D$37*12*IF(9=1,'1.Inputs'!$D$38,IF(9=2,'1.Inputs'!$D$39,$E65)))*$F65*(('1.Inputs'!$D$40)+(1-'1.Inputs'!$D$40)*(1+'1.Inputs'!$D$41))*(1+$G65)^(9-1))-(('1.Inputs'!$D$37*12*IF(9=1,'1.Inputs'!$D$38,IF(9=2,'1.Inputs'!$D$39,$E65)))/(1-'1.Inputs'!$D$42)*$D65*(1+$G65)^(9-1))-('1.Inputs'!$D$37*12*IF(9=1,'1.Inputs'!$D$38,IF(9=2,'1.Inputs'!$D$39,$E65)))*'1.Inputs'!$D$43*(1+$G65)^(9-1)-'1.Inputs'!$D$44*(1+$G65)^(9-1)-('1.Inputs'!$D$20/'1.Inputs'!$D$27+'1.Inputs'!$D$23/'1.Inputs'!$D$28)))*'1.Inputs'!$D$53+('1.Inputs'!$D$20/'1.Inputs'!$D$27+'1.Inputs'!$D$23/'1.Inputs'!$D$28)-(P65-O65)</f>
        <v>-101391201.755373</v>
      </c>
      <c r="AB65" s="36">
        <f ca="1">((('1.Inputs'!$D$37*12*IF(10=1,'1.Inputs'!$D$38,IF(10=2,'1.Inputs'!$D$39,$E65)))*$F65*(('1.Inputs'!$D$40)+(1-'1.Inputs'!$D$40)*(1+'1.Inputs'!$D$41))*(1+$G65)^(10-1))-(('1.Inputs'!$D$37*12*IF(10=1,'1.Inputs'!$D$38,IF(10=2,'1.Inputs'!$D$39,$E65)))/(1-'1.Inputs'!$D$42)*$D65*(1+$G65)^(10-1))-('1.Inputs'!$D$37*12*IF(10=1,'1.Inputs'!$D$38,IF(10=2,'1.Inputs'!$D$39,$E65)))*'1.Inputs'!$D$43*(1+$G65)^(10-1)-'1.Inputs'!$D$44*(1+$G65)^(10-1)-('1.Inputs'!$D$20/'1.Inputs'!$D$27+'1.Inputs'!$D$23/'1.Inputs'!$D$28))-MAX(0,((('1.Inputs'!$D$37*12*IF(10=1,'1.Inputs'!$D$38,IF(10=2,'1.Inputs'!$D$39,$E65)))*$F65*(('1.Inputs'!$D$40)+(1-'1.Inputs'!$D$40)*(1+'1.Inputs'!$D$41))*(1+$G65)^(10-1))-(('1.Inputs'!$D$37*12*IF(10=1,'1.Inputs'!$D$38,IF(10=2,'1.Inputs'!$D$39,$E65)))/(1-'1.Inputs'!$D$42)*$D65*(1+$G65)^(10-1))-('1.Inputs'!$D$37*12*IF(10=1,'1.Inputs'!$D$38,IF(10=2,'1.Inputs'!$D$39,$E65)))*'1.Inputs'!$D$43*(1+$G65)^(10-1)-'1.Inputs'!$D$44*(1+$G65)^(10-1)-('1.Inputs'!$D$20/'1.Inputs'!$D$27+'1.Inputs'!$D$23/'1.Inputs'!$D$28)))*'1.Inputs'!$D$53+('1.Inputs'!$D$20/'1.Inputs'!$D$27+'1.Inputs'!$D$23/'1.Inputs'!$D$28)-(Q65-P65)+(('1.Inputs'!$D$20+'1.Inputs'!$D$23-('1.Inputs'!$D$20/'1.Inputs'!$D$27+'1.Inputs'!$D$23/'1.Inputs'!$D$28)*'1.Inputs'!$D$10)*'1.Inputs'!$D$60+'1.Inputs'!$D$19*'1.Inputs'!$D$59+Q65)</f>
        <v>2147488957.5148959</v>
      </c>
      <c r="AC65" s="36">
        <f ca="1">S65-AC$13-AC$14+MIN(AC$13,MAX(0,((('1.Inputs'!$D$37*12*IF(1=1,'1.Inputs'!$D$38,IF(1=2,'1.Inputs'!$D$39,$E65)))*$F65*(('1.Inputs'!$D$40)+(1-'1.Inputs'!$D$40)*(1+'1.Inputs'!$D$41))*(1+$G65)^(1-1))-(('1.Inputs'!$D$37*12*IF(1=1,'1.Inputs'!$D$38,IF(1=2,'1.Inputs'!$D$39,$E65)))/(1-'1.Inputs'!$D$42)*$D65*(1+$G65)^(1-1))-('1.Inputs'!$D$37*12*IF(1=1,'1.Inputs'!$D$38,IF(1=2,'1.Inputs'!$D$39,$E65)))*'1.Inputs'!$D$43*(1+$G65)^(1-1)-'1.Inputs'!$D$44*(1+$G65)^(1-1)-('1.Inputs'!$D$20/'1.Inputs'!$D$27+'1.Inputs'!$D$23/'1.Inputs'!$D$28))))*'1.Inputs'!$D$53</f>
        <v>-1291701225.4745336</v>
      </c>
      <c r="AD65" s="36">
        <f ca="1">T65-AD$13-AD$14+MIN(AD$13,MAX(0,((('1.Inputs'!$D$37*12*IF(2=1,'1.Inputs'!$D$38,IF(2=2,'1.Inputs'!$D$39,$E65)))*$F65*(('1.Inputs'!$D$40)+(1-'1.Inputs'!$D$40)*(1+'1.Inputs'!$D$41))*(1+$G65)^(2-1))-(('1.Inputs'!$D$37*12*IF(2=1,'1.Inputs'!$D$38,IF(2=2,'1.Inputs'!$D$39,$E65)))/(1-'1.Inputs'!$D$42)*$D65*(1+$G65)^(2-1))-('1.Inputs'!$D$37*12*IF(2=1,'1.Inputs'!$D$38,IF(2=2,'1.Inputs'!$D$39,$E65)))*'1.Inputs'!$D$43*(1+$G65)^(2-1)-'1.Inputs'!$D$44*(1+$G65)^(2-1)-('1.Inputs'!$D$20/'1.Inputs'!$D$27+'1.Inputs'!$D$23/'1.Inputs'!$D$28))))*'1.Inputs'!$D$53</f>
        <v>-667513461.71698236</v>
      </c>
      <c r="AE65" s="36">
        <f ca="1">U65-AE$13-AE$14+MIN(AE$13,MAX(0,((('1.Inputs'!$D$37*12*IF(3=1,'1.Inputs'!$D$38,IF(3=2,'1.Inputs'!$D$39,$E65)))*$F65*(('1.Inputs'!$D$40)+(1-'1.Inputs'!$D$40)*(1+'1.Inputs'!$D$41))*(1+$G65)^(3-1))-(('1.Inputs'!$D$37*12*IF(3=1,'1.Inputs'!$D$38,IF(3=2,'1.Inputs'!$D$39,$E65)))/(1-'1.Inputs'!$D$42)*$D65*(1+$G65)^(3-1))-('1.Inputs'!$D$37*12*IF(3=1,'1.Inputs'!$D$38,IF(3=2,'1.Inputs'!$D$39,$E65)))*'1.Inputs'!$D$43*(1+$G65)^(3-1)-'1.Inputs'!$D$44*(1+$G65)^(3-1)-('1.Inputs'!$D$20/'1.Inputs'!$D$27+'1.Inputs'!$D$23/'1.Inputs'!$D$28))))*'1.Inputs'!$D$53</f>
        <v>-686156048.23821211</v>
      </c>
      <c r="AF65" s="36">
        <f ca="1">V65-AF$13-AF$14+MIN(AF$13,MAX(0,((('1.Inputs'!$D$37*12*IF(4=1,'1.Inputs'!$D$38,IF(4=2,'1.Inputs'!$D$39,$E65)))*$F65*(('1.Inputs'!$D$40)+(1-'1.Inputs'!$D$40)*(1+'1.Inputs'!$D$41))*(1+$G65)^(4-1))-(('1.Inputs'!$D$37*12*IF(4=1,'1.Inputs'!$D$38,IF(4=2,'1.Inputs'!$D$39,$E65)))/(1-'1.Inputs'!$D$42)*$D65*(1+$G65)^(4-1))-('1.Inputs'!$D$37*12*IF(4=1,'1.Inputs'!$D$38,IF(4=2,'1.Inputs'!$D$39,$E65)))*'1.Inputs'!$D$43*(1+$G65)^(4-1)-'1.Inputs'!$D$44*(1+$G65)^(4-1)-('1.Inputs'!$D$20/'1.Inputs'!$D$27+'1.Inputs'!$D$23/'1.Inputs'!$D$28))))*'1.Inputs'!$D$53</f>
        <v>-454098189.22271967</v>
      </c>
      <c r="AG65" s="36">
        <f ca="1">W65-AG$13-AG$14+MIN(AG$13,MAX(0,((('1.Inputs'!$D$37*12*IF(5=1,'1.Inputs'!$D$38,IF(5=2,'1.Inputs'!$D$39,$E65)))*$F65*(('1.Inputs'!$D$40)+(1-'1.Inputs'!$D$40)*(1+'1.Inputs'!$D$41))*(1+$G65)^(5-1))-(('1.Inputs'!$D$37*12*IF(5=1,'1.Inputs'!$D$38,IF(5=2,'1.Inputs'!$D$39,$E65)))/(1-'1.Inputs'!$D$42)*$D65*(1+$G65)^(5-1))-('1.Inputs'!$D$37*12*IF(5=1,'1.Inputs'!$D$38,IF(5=2,'1.Inputs'!$D$39,$E65)))*'1.Inputs'!$D$43*(1+$G65)^(5-1)-'1.Inputs'!$D$44*(1+$G65)^(5-1)-('1.Inputs'!$D$20/'1.Inputs'!$D$27+'1.Inputs'!$D$23/'1.Inputs'!$D$28))))*'1.Inputs'!$D$53</f>
        <v>-426745851.63887179</v>
      </c>
      <c r="AH65" s="36">
        <f ca="1">X65-AH$13-AH$14+MIN(AH$13,MAX(0,((('1.Inputs'!$D$37*12*IF(6=1,'1.Inputs'!$D$38,IF(6=2,'1.Inputs'!$D$39,$E65)))*$F65*(('1.Inputs'!$D$40)+(1-'1.Inputs'!$D$40)*(1+'1.Inputs'!$D$41))*(1+$G65)^(6-1))-(('1.Inputs'!$D$37*12*IF(6=1,'1.Inputs'!$D$38,IF(6=2,'1.Inputs'!$D$39,$E65)))/(1-'1.Inputs'!$D$42)*$D65*(1+$G65)^(6-1))-('1.Inputs'!$D$37*12*IF(6=1,'1.Inputs'!$D$38,IF(6=2,'1.Inputs'!$D$39,$E65)))*'1.Inputs'!$D$43*(1+$G65)^(6-1)-'1.Inputs'!$D$44*(1+$G65)^(6-1)-('1.Inputs'!$D$20/'1.Inputs'!$D$27+'1.Inputs'!$D$23/'1.Inputs'!$D$28))))*'1.Inputs'!$D$53</f>
        <v>-399445711.95403779</v>
      </c>
      <c r="AI65" s="36">
        <f ca="1">Y65-AI$13-AI$14+MIN(AI$13,MAX(0,((('1.Inputs'!$D$37*12*IF(7=1,'1.Inputs'!$D$38,IF(7=2,'1.Inputs'!$D$39,$E65)))*$F65*(('1.Inputs'!$D$40)+(1-'1.Inputs'!$D$40)*(1+'1.Inputs'!$D$41))*(1+$G65)^(7-1))-(('1.Inputs'!$D$37*12*IF(7=1,'1.Inputs'!$D$38,IF(7=2,'1.Inputs'!$D$39,$E65)))/(1-'1.Inputs'!$D$42)*$D65*(1+$G65)^(7-1))-('1.Inputs'!$D$37*12*IF(7=1,'1.Inputs'!$D$38,IF(7=2,'1.Inputs'!$D$39,$E65)))*'1.Inputs'!$D$43*(1+$G65)^(7-1)-'1.Inputs'!$D$44*(1+$G65)^(7-1)-('1.Inputs'!$D$20/'1.Inputs'!$D$27+'1.Inputs'!$D$23/'1.Inputs'!$D$28))))*'1.Inputs'!$D$53</f>
        <v>-372199027.10778487</v>
      </c>
      <c r="AJ65" s="36">
        <f ca="1">Z65-AJ$13-AJ$14+MIN(AJ$13,MAX(0,((('1.Inputs'!$D$37*12*IF(8=1,'1.Inputs'!$D$38,IF(8=2,'1.Inputs'!$D$39,$E65)))*$F65*(('1.Inputs'!$D$40)+(1-'1.Inputs'!$D$40)*(1+'1.Inputs'!$D$41))*(1+$G65)^(8-1))-(('1.Inputs'!$D$37*12*IF(8=1,'1.Inputs'!$D$38,IF(8=2,'1.Inputs'!$D$39,$E65)))/(1-'1.Inputs'!$D$42)*$D65*(1+$G65)^(8-1))-('1.Inputs'!$D$37*12*IF(8=1,'1.Inputs'!$D$38,IF(8=2,'1.Inputs'!$D$39,$E65)))*'1.Inputs'!$D$43*(1+$G65)^(8-1)-'1.Inputs'!$D$44*(1+$G65)^(8-1)-('1.Inputs'!$D$20/'1.Inputs'!$D$27+'1.Inputs'!$D$23/'1.Inputs'!$D$28))))*'1.Inputs'!$D$53</f>
        <v>-99007084.307127357</v>
      </c>
      <c r="AK65" s="36">
        <f ca="1">AA65-AK$13-AK$14+MIN(AK$13,MAX(0,((('1.Inputs'!$D$37*12*IF(9=1,'1.Inputs'!$D$38,IF(9=2,'1.Inputs'!$D$39,$E65)))*$F65*(('1.Inputs'!$D$40)+(1-'1.Inputs'!$D$40)*(1+'1.Inputs'!$D$41))*(1+$G65)^(9-1))-(('1.Inputs'!$D$37*12*IF(9=1,'1.Inputs'!$D$38,IF(9=2,'1.Inputs'!$D$39,$E65)))/(1-'1.Inputs'!$D$42)*$D65*(1+$G65)^(9-1))-('1.Inputs'!$D$37*12*IF(9=1,'1.Inputs'!$D$38,IF(9=2,'1.Inputs'!$D$39,$E65)))*'1.Inputs'!$D$43*(1+$G65)^(9-1)-'1.Inputs'!$D$44*(1+$G65)^(9-1)-('1.Inputs'!$D$20/'1.Inputs'!$D$27+'1.Inputs'!$D$23/'1.Inputs'!$D$28))))*'1.Inputs'!$D$53</f>
        <v>-101391201.755373</v>
      </c>
      <c r="AL65" s="36">
        <f ca="1">AB65-AL$13-AL$14+MIN(AL$13,MAX(0,((('1.Inputs'!$D$37*12*IF(10=1,'1.Inputs'!$D$38,IF(10=2,'1.Inputs'!$D$39,$E65)))*$F65*(('1.Inputs'!$D$40)+(1-'1.Inputs'!$D$40)*(1+'1.Inputs'!$D$41))*(1+$G65)^(10-1))-(('1.Inputs'!$D$37*12*IF(10=1,'1.Inputs'!$D$38,IF(10=2,'1.Inputs'!$D$39,$E65)))/(1-'1.Inputs'!$D$42)*$D65*(1+$G65)^(10-1))-('1.Inputs'!$D$37*12*IF(10=1,'1.Inputs'!$D$38,IF(10=2,'1.Inputs'!$D$39,$E65)))*'1.Inputs'!$D$43*(1+$G65)^(10-1)-'1.Inputs'!$D$44*(1+$G65)^(10-1)-('1.Inputs'!$D$20/'1.Inputs'!$D$27+'1.Inputs'!$D$23/'1.Inputs'!$D$28))))*'1.Inputs'!$D$53+'1.Inputs'!$D$35</f>
        <v>2947488957.5148959</v>
      </c>
      <c r="AM65" s="48">
        <f ca="1">R65+NPV('1.Inputs'!$D$55,S65:AB65)</f>
        <v>-3277488691.171176</v>
      </c>
      <c r="AN65" s="48">
        <f ca="1">-('1.Inputs'!$D$24*(1-'1.Inputs'!$D$31)+'1.Inputs'!$D$35)+NPV('1.Inputs'!$D$54,AC65:AL65)</f>
        <v>-3783277324.070281</v>
      </c>
      <c r="AO65" s="36">
        <f t="shared" ca="1" si="5"/>
        <v>-7.7513633162231272</v>
      </c>
      <c r="AP65" s="36">
        <f t="shared" ca="1" si="6"/>
        <v>-0.74328264288163648</v>
      </c>
      <c r="AQ65" s="36">
        <f ca="1">'1.Inputs'!$D$35+MIN(SUM($AC65:AC65),SUM($AC65:AD65),SUM($AC65:AE65),SUM($AC65:AF65),SUM($AC65:AG65),SUM($AC65:AH65),SUM($AC65:AI65),SUM($AC65:AJ65),SUM($AC65:AK65),SUM($AC65:AL65))</f>
        <v>-3698257801.4156418</v>
      </c>
      <c r="AR65" s="36">
        <f ca="1">IF(AP65&lt;'1.Inputs'!$D$57,1,0)</f>
        <v>1</v>
      </c>
      <c r="AS65" s="36">
        <f t="shared" ca="1" si="7"/>
        <v>1</v>
      </c>
      <c r="AV65" s="30" t="s">
        <v>416</v>
      </c>
      <c r="AY65" s="40" t="str">
        <f>IF(AY79&lt;&gt;"","SÍ","NO")</f>
        <v>SÍ</v>
      </c>
    </row>
    <row r="66" spans="2:57" ht="15" customHeight="1" x14ac:dyDescent="0.25">
      <c r="B66" s="36">
        <v>51</v>
      </c>
      <c r="C66" s="36">
        <f t="shared" ca="1" si="0"/>
        <v>0.33748150923397524</v>
      </c>
      <c r="D66" s="36">
        <f t="shared" ca="1" si="1"/>
        <v>18723.620022690193</v>
      </c>
      <c r="E66" s="47">
        <f t="shared" ca="1" si="2"/>
        <v>0.80553146357708294</v>
      </c>
      <c r="F66" s="36">
        <f t="shared" ca="1" si="3"/>
        <v>32387.145304605197</v>
      </c>
      <c r="G66" s="36">
        <f t="shared" ca="1" si="4"/>
        <v>4.7860878162395815E-2</v>
      </c>
      <c r="H66" s="36">
        <f ca="1">((('1.Inputs'!$D$37*12*IF(1=1,'1.Inputs'!$D$38,IF(1=2,'1.Inputs'!$D$39,$E66)))*$F66*(('1.Inputs'!$D$40)+(1-'1.Inputs'!$D$40)*(1+'1.Inputs'!$D$41))*(1+$G66)^(1-1))*'1.Inputs'!$D$47+(('1.Inputs'!$D$37*12*IF(1=1,'1.Inputs'!$D$38,IF(1=2,'1.Inputs'!$D$39,$E66)))/(1-'1.Inputs'!$D$42)*$D66*(1+$G66)^(1-1))*('1.Inputs'!$D$48-'1.Inputs'!$D$49))/'1.Inputs'!$D$51</f>
        <v>849356613.18703914</v>
      </c>
      <c r="I66" s="36">
        <f ca="1">((('1.Inputs'!$D$37*12*IF(2=1,'1.Inputs'!$D$38,IF(2=2,'1.Inputs'!$D$39,$E66)))*$F66*(('1.Inputs'!$D$40)+(1-'1.Inputs'!$D$40)*(1+'1.Inputs'!$D$41))*(1+$G66)^(2-1))*'1.Inputs'!$D$47+(('1.Inputs'!$D$37*12*IF(2=1,'1.Inputs'!$D$38,IF(2=2,'1.Inputs'!$D$39,$E66)))/(1-'1.Inputs'!$D$42)*$D66*(1+$G66)^(2-1))*('1.Inputs'!$D$48-'1.Inputs'!$D$49))/'1.Inputs'!$D$51</f>
        <v>1246010593.1940928</v>
      </c>
      <c r="J66" s="36">
        <f ca="1">((('1.Inputs'!$D$37*12*IF(3=1,'1.Inputs'!$D$38,IF(3=2,'1.Inputs'!$D$39,$E66)))*$F66*(('1.Inputs'!$D$40)+(1-'1.Inputs'!$D$40)*(1+'1.Inputs'!$D$41))*(1+$G66)^(3-1))*'1.Inputs'!$D$47+(('1.Inputs'!$D$37*12*IF(3=1,'1.Inputs'!$D$38,IF(3=2,'1.Inputs'!$D$39,$E66)))/(1-'1.Inputs'!$D$42)*$D66*(1+$G66)^(3-1))*('1.Inputs'!$D$48-'1.Inputs'!$D$49))/'1.Inputs'!$D$51</f>
        <v>1502483907.7745082</v>
      </c>
      <c r="K66" s="36">
        <f ca="1">((('1.Inputs'!$D$37*12*IF(4=1,'1.Inputs'!$D$38,IF(4=2,'1.Inputs'!$D$39,$E66)))*$F66*(('1.Inputs'!$D$40)+(1-'1.Inputs'!$D$40)*(1+'1.Inputs'!$D$41))*(1+$G66)^(4-1))*'1.Inputs'!$D$47+(('1.Inputs'!$D$37*12*IF(4=1,'1.Inputs'!$D$38,IF(4=2,'1.Inputs'!$D$39,$E66)))/(1-'1.Inputs'!$D$42)*$D66*(1+$G66)^(4-1))*('1.Inputs'!$D$48-'1.Inputs'!$D$49))/'1.Inputs'!$D$51</f>
        <v>1574394107.0254643</v>
      </c>
      <c r="L66" s="36">
        <f ca="1">((('1.Inputs'!$D$37*12*IF(5=1,'1.Inputs'!$D$38,IF(5=2,'1.Inputs'!$D$39,$E66)))*$F66*(('1.Inputs'!$D$40)+(1-'1.Inputs'!$D$40)*(1+'1.Inputs'!$D$41))*(1+$G66)^(5-1))*'1.Inputs'!$D$47+(('1.Inputs'!$D$37*12*IF(5=1,'1.Inputs'!$D$38,IF(5=2,'1.Inputs'!$D$39,$E66)))/(1-'1.Inputs'!$D$42)*$D66*(1+$G66)^(5-1))*('1.Inputs'!$D$48-'1.Inputs'!$D$49))/'1.Inputs'!$D$51</f>
        <v>1649745991.5614035</v>
      </c>
      <c r="M66" s="36">
        <f ca="1">((('1.Inputs'!$D$37*12*IF(6=1,'1.Inputs'!$D$38,IF(6=2,'1.Inputs'!$D$39,$E66)))*$F66*(('1.Inputs'!$D$40)+(1-'1.Inputs'!$D$40)*(1+'1.Inputs'!$D$41))*(1+$G66)^(6-1))*'1.Inputs'!$D$47+(('1.Inputs'!$D$37*12*IF(6=1,'1.Inputs'!$D$38,IF(6=2,'1.Inputs'!$D$39,$E66)))/(1-'1.Inputs'!$D$42)*$D66*(1+$G66)^(6-1))*('1.Inputs'!$D$48-'1.Inputs'!$D$49))/'1.Inputs'!$D$51</f>
        <v>1728704283.4624248</v>
      </c>
      <c r="N66" s="36">
        <f ca="1">((('1.Inputs'!$D$37*12*IF(7=1,'1.Inputs'!$D$38,IF(7=2,'1.Inputs'!$D$39,$E66)))*$F66*(('1.Inputs'!$D$40)+(1-'1.Inputs'!$D$40)*(1+'1.Inputs'!$D$41))*(1+$G66)^(7-1))*'1.Inputs'!$D$47+(('1.Inputs'!$D$37*12*IF(7=1,'1.Inputs'!$D$38,IF(7=2,'1.Inputs'!$D$39,$E66)))/(1-'1.Inputs'!$D$42)*$D66*(1+$G66)^(7-1))*('1.Inputs'!$D$48-'1.Inputs'!$D$49))/'1.Inputs'!$D$51</f>
        <v>1811441588.5520308</v>
      </c>
      <c r="O66" s="36">
        <f ca="1">((('1.Inputs'!$D$37*12*IF(8=1,'1.Inputs'!$D$38,IF(8=2,'1.Inputs'!$D$39,$E66)))*$F66*(('1.Inputs'!$D$40)+(1-'1.Inputs'!$D$40)*(1+'1.Inputs'!$D$41))*(1+$G66)^(8-1))*'1.Inputs'!$D$47+(('1.Inputs'!$D$37*12*IF(8=1,'1.Inputs'!$D$38,IF(8=2,'1.Inputs'!$D$39,$E66)))/(1-'1.Inputs'!$D$42)*$D66*(1+$G66)^(8-1))*('1.Inputs'!$D$48-'1.Inputs'!$D$49))/'1.Inputs'!$D$51</f>
        <v>1898138773.7200162</v>
      </c>
      <c r="P66" s="36">
        <f ca="1">((('1.Inputs'!$D$37*12*IF(9=1,'1.Inputs'!$D$38,IF(9=2,'1.Inputs'!$D$39,$E66)))*$F66*(('1.Inputs'!$D$40)+(1-'1.Inputs'!$D$40)*(1+'1.Inputs'!$D$41))*(1+$G66)^(9-1))*'1.Inputs'!$D$47+(('1.Inputs'!$D$37*12*IF(9=1,'1.Inputs'!$D$38,IF(9=2,'1.Inputs'!$D$39,$E66)))/(1-'1.Inputs'!$D$42)*$D66*(1+$G66)^(9-1))*('1.Inputs'!$D$48-'1.Inputs'!$D$49))/'1.Inputs'!$D$51</f>
        <v>1988985362.3043492</v>
      </c>
      <c r="Q66" s="36">
        <f ca="1">((('1.Inputs'!$D$37*12*IF(10=1,'1.Inputs'!$D$38,IF(10=2,'1.Inputs'!$D$39,$E66)))*$F66*(('1.Inputs'!$D$40)+(1-'1.Inputs'!$D$40)*(1+'1.Inputs'!$D$41))*(1+$G66)^(10-1))*'1.Inputs'!$D$47+(('1.Inputs'!$D$37*12*IF(10=1,'1.Inputs'!$D$38,IF(10=2,'1.Inputs'!$D$39,$E66)))/(1-'1.Inputs'!$D$42)*$D66*(1+$G66)^(10-1))*('1.Inputs'!$D$48-'1.Inputs'!$D$49))/'1.Inputs'!$D$51</f>
        <v>2084179948.3963861</v>
      </c>
      <c r="R66" s="36">
        <f>-'1.Inputs'!$D$24</f>
        <v>-2050000000</v>
      </c>
      <c r="S66" s="36">
        <f ca="1">((('1.Inputs'!$D$37*12*IF(1=1,'1.Inputs'!$D$38,IF(1=2,'1.Inputs'!$D$39,$E66)))*$F66*(('1.Inputs'!$D$40)+(1-'1.Inputs'!$D$40)*(1+'1.Inputs'!$D$41))*(1+$G66)^(1-1))-(('1.Inputs'!$D$37*12*IF(1=1,'1.Inputs'!$D$38,IF(1=2,'1.Inputs'!$D$39,$E66)))/(1-'1.Inputs'!$D$42)*$D66*(1+$G66)^(1-1))-('1.Inputs'!$D$37*12*IF(1=1,'1.Inputs'!$D$38,IF(1=2,'1.Inputs'!$D$39,$E66)))*'1.Inputs'!$D$43*(1+$G66)^(1-1)-'1.Inputs'!$D$44*(1+$G66)^(1-1)-('1.Inputs'!$D$20/'1.Inputs'!$D$27+'1.Inputs'!$D$23/'1.Inputs'!$D$28))-MAX(0,((('1.Inputs'!$D$37*12*IF(1=1,'1.Inputs'!$D$38,IF(1=2,'1.Inputs'!$D$39,$E66)))*$F66*(('1.Inputs'!$D$40)+(1-'1.Inputs'!$D$40)*(1+'1.Inputs'!$D$41))*(1+$G66)^(1-1))-(('1.Inputs'!$D$37*12*IF(1=1,'1.Inputs'!$D$38,IF(1=2,'1.Inputs'!$D$39,$E66)))/(1-'1.Inputs'!$D$42)*$D66*(1+$G66)^(1-1))-('1.Inputs'!$D$37*12*IF(1=1,'1.Inputs'!$D$38,IF(1=2,'1.Inputs'!$D$39,$E66)))*'1.Inputs'!$D$43*(1+$G66)^(1-1)-'1.Inputs'!$D$44*(1+$G66)^(1-1)-('1.Inputs'!$D$20/'1.Inputs'!$D$27+'1.Inputs'!$D$23/'1.Inputs'!$D$28)))*'1.Inputs'!$D$53+('1.Inputs'!$D$20/'1.Inputs'!$D$27+'1.Inputs'!$D$23/'1.Inputs'!$D$28)-H66</f>
        <v>-394499909.82135892</v>
      </c>
      <c r="T66" s="36">
        <f ca="1">((('1.Inputs'!$D$37*12*IF(2=1,'1.Inputs'!$D$38,IF(2=2,'1.Inputs'!$D$39,$E66)))*$F66*(('1.Inputs'!$D$40)+(1-'1.Inputs'!$D$40)*(1+'1.Inputs'!$D$41))*(1+$G66)^(2-1))-(('1.Inputs'!$D$37*12*IF(2=1,'1.Inputs'!$D$38,IF(2=2,'1.Inputs'!$D$39,$E66)))/(1-'1.Inputs'!$D$42)*$D66*(1+$G66)^(2-1))-('1.Inputs'!$D$37*12*IF(2=1,'1.Inputs'!$D$38,IF(2=2,'1.Inputs'!$D$39,$E66)))*'1.Inputs'!$D$43*(1+$G66)^(2-1)-'1.Inputs'!$D$44*(1+$G66)^(2-1)-('1.Inputs'!$D$20/'1.Inputs'!$D$27+'1.Inputs'!$D$23/'1.Inputs'!$D$28))-MAX(0,((('1.Inputs'!$D$37*12*IF(2=1,'1.Inputs'!$D$38,IF(2=2,'1.Inputs'!$D$39,$E66)))*$F66*(('1.Inputs'!$D$40)+(1-'1.Inputs'!$D$40)*(1+'1.Inputs'!$D$41))*(1+$G66)^(2-1))-(('1.Inputs'!$D$37*12*IF(2=1,'1.Inputs'!$D$38,IF(2=2,'1.Inputs'!$D$39,$E66)))/(1-'1.Inputs'!$D$42)*$D66*(1+$G66)^(2-1))-('1.Inputs'!$D$37*12*IF(2=1,'1.Inputs'!$D$38,IF(2=2,'1.Inputs'!$D$39,$E66)))*'1.Inputs'!$D$43*(1+$G66)^(2-1)-'1.Inputs'!$D$44*(1+$G66)^(2-1)-('1.Inputs'!$D$20/'1.Inputs'!$D$27+'1.Inputs'!$D$23/'1.Inputs'!$D$28)))*'1.Inputs'!$D$53+('1.Inputs'!$D$20/'1.Inputs'!$D$27+'1.Inputs'!$D$23/'1.Inputs'!$D$28)-(I66-H66)</f>
        <v>493756630.87004399</v>
      </c>
      <c r="U66" s="36">
        <f ca="1">((('1.Inputs'!$D$37*12*IF(3=1,'1.Inputs'!$D$38,IF(3=2,'1.Inputs'!$D$39,$E66)))*$F66*(('1.Inputs'!$D$40)+(1-'1.Inputs'!$D$40)*(1+'1.Inputs'!$D$41))*(1+$G66)^(3-1))-(('1.Inputs'!$D$37*12*IF(3=1,'1.Inputs'!$D$38,IF(3=2,'1.Inputs'!$D$39,$E66)))/(1-'1.Inputs'!$D$42)*$D66*(1+$G66)^(3-1))-('1.Inputs'!$D$37*12*IF(3=1,'1.Inputs'!$D$38,IF(3=2,'1.Inputs'!$D$39,$E66)))*'1.Inputs'!$D$43*(1+$G66)^(3-1)-'1.Inputs'!$D$44*(1+$G66)^(3-1)-('1.Inputs'!$D$20/'1.Inputs'!$D$27+'1.Inputs'!$D$23/'1.Inputs'!$D$28))-MAX(0,((('1.Inputs'!$D$37*12*IF(3=1,'1.Inputs'!$D$38,IF(3=2,'1.Inputs'!$D$39,$E66)))*$F66*(('1.Inputs'!$D$40)+(1-'1.Inputs'!$D$40)*(1+'1.Inputs'!$D$41))*(1+$G66)^(3-1))-(('1.Inputs'!$D$37*12*IF(3=1,'1.Inputs'!$D$38,IF(3=2,'1.Inputs'!$D$39,$E66)))/(1-'1.Inputs'!$D$42)*$D66*(1+$G66)^(3-1))-('1.Inputs'!$D$37*12*IF(3=1,'1.Inputs'!$D$38,IF(3=2,'1.Inputs'!$D$39,$E66)))*'1.Inputs'!$D$43*(1+$G66)^(3-1)-'1.Inputs'!$D$44*(1+$G66)^(3-1)-('1.Inputs'!$D$20/'1.Inputs'!$D$27+'1.Inputs'!$D$23/'1.Inputs'!$D$28)))*'1.Inputs'!$D$53+('1.Inputs'!$D$20/'1.Inputs'!$D$27+'1.Inputs'!$D$23/'1.Inputs'!$D$28)-(J66-I66)</f>
        <v>904328024.58752942</v>
      </c>
      <c r="V66" s="36">
        <f ca="1">((('1.Inputs'!$D$37*12*IF(4=1,'1.Inputs'!$D$38,IF(4=2,'1.Inputs'!$D$39,$E66)))*$F66*(('1.Inputs'!$D$40)+(1-'1.Inputs'!$D$40)*(1+'1.Inputs'!$D$41))*(1+$G66)^(4-1))-(('1.Inputs'!$D$37*12*IF(4=1,'1.Inputs'!$D$38,IF(4=2,'1.Inputs'!$D$39,$E66)))/(1-'1.Inputs'!$D$42)*$D66*(1+$G66)^(4-1))-('1.Inputs'!$D$37*12*IF(4=1,'1.Inputs'!$D$38,IF(4=2,'1.Inputs'!$D$39,$E66)))*'1.Inputs'!$D$43*(1+$G66)^(4-1)-'1.Inputs'!$D$44*(1+$G66)^(4-1)-('1.Inputs'!$D$20/'1.Inputs'!$D$27+'1.Inputs'!$D$23/'1.Inputs'!$D$28))-MAX(0,((('1.Inputs'!$D$37*12*IF(4=1,'1.Inputs'!$D$38,IF(4=2,'1.Inputs'!$D$39,$E66)))*$F66*(('1.Inputs'!$D$40)+(1-'1.Inputs'!$D$40)*(1+'1.Inputs'!$D$41))*(1+$G66)^(4-1))-(('1.Inputs'!$D$37*12*IF(4=1,'1.Inputs'!$D$38,IF(4=2,'1.Inputs'!$D$39,$E66)))/(1-'1.Inputs'!$D$42)*$D66*(1+$G66)^(4-1))-('1.Inputs'!$D$37*12*IF(4=1,'1.Inputs'!$D$38,IF(4=2,'1.Inputs'!$D$39,$E66)))*'1.Inputs'!$D$43*(1+$G66)^(4-1)-'1.Inputs'!$D$44*(1+$G66)^(4-1)-('1.Inputs'!$D$20/'1.Inputs'!$D$27+'1.Inputs'!$D$23/'1.Inputs'!$D$28)))*'1.Inputs'!$D$53+('1.Inputs'!$D$20/'1.Inputs'!$D$27+'1.Inputs'!$D$23/'1.Inputs'!$D$28)-(K66-J66)</f>
        <v>1142186684.8884783</v>
      </c>
      <c r="W66" s="36">
        <f ca="1">((('1.Inputs'!$D$37*12*IF(5=1,'1.Inputs'!$D$38,IF(5=2,'1.Inputs'!$D$39,$E66)))*$F66*(('1.Inputs'!$D$40)+(1-'1.Inputs'!$D$40)*(1+'1.Inputs'!$D$41))*(1+$G66)^(5-1))-(('1.Inputs'!$D$37*12*IF(5=1,'1.Inputs'!$D$38,IF(5=2,'1.Inputs'!$D$39,$E66)))/(1-'1.Inputs'!$D$42)*$D66*(1+$G66)^(5-1))-('1.Inputs'!$D$37*12*IF(5=1,'1.Inputs'!$D$38,IF(5=2,'1.Inputs'!$D$39,$E66)))*'1.Inputs'!$D$43*(1+$G66)^(5-1)-'1.Inputs'!$D$44*(1+$G66)^(5-1)-('1.Inputs'!$D$20/'1.Inputs'!$D$27+'1.Inputs'!$D$23/'1.Inputs'!$D$28))-MAX(0,((('1.Inputs'!$D$37*12*IF(5=1,'1.Inputs'!$D$38,IF(5=2,'1.Inputs'!$D$39,$E66)))*$F66*(('1.Inputs'!$D$40)+(1-'1.Inputs'!$D$40)*(1+'1.Inputs'!$D$41))*(1+$G66)^(5-1))-(('1.Inputs'!$D$37*12*IF(5=1,'1.Inputs'!$D$38,IF(5=2,'1.Inputs'!$D$39,$E66)))/(1-'1.Inputs'!$D$42)*$D66*(1+$G66)^(5-1))-('1.Inputs'!$D$37*12*IF(5=1,'1.Inputs'!$D$38,IF(5=2,'1.Inputs'!$D$39,$E66)))*'1.Inputs'!$D$43*(1+$G66)^(5-1)-'1.Inputs'!$D$44*(1+$G66)^(5-1)-('1.Inputs'!$D$20/'1.Inputs'!$D$27+'1.Inputs'!$D$23/'1.Inputs'!$D$28)))*'1.Inputs'!$D$53+('1.Inputs'!$D$20/'1.Inputs'!$D$27+'1.Inputs'!$D$23/'1.Inputs'!$D$28)-(L66-K66)</f>
        <v>1194591316.1594641</v>
      </c>
      <c r="X66" s="36">
        <f ca="1">((('1.Inputs'!$D$37*12*IF(6=1,'1.Inputs'!$D$38,IF(6=2,'1.Inputs'!$D$39,$E66)))*$F66*(('1.Inputs'!$D$40)+(1-'1.Inputs'!$D$40)*(1+'1.Inputs'!$D$41))*(1+$G66)^(6-1))-(('1.Inputs'!$D$37*12*IF(6=1,'1.Inputs'!$D$38,IF(6=2,'1.Inputs'!$D$39,$E66)))/(1-'1.Inputs'!$D$42)*$D66*(1+$G66)^(6-1))-('1.Inputs'!$D$37*12*IF(6=1,'1.Inputs'!$D$38,IF(6=2,'1.Inputs'!$D$39,$E66)))*'1.Inputs'!$D$43*(1+$G66)^(6-1)-'1.Inputs'!$D$44*(1+$G66)^(6-1)-('1.Inputs'!$D$20/'1.Inputs'!$D$27+'1.Inputs'!$D$23/'1.Inputs'!$D$28))-MAX(0,((('1.Inputs'!$D$37*12*IF(6=1,'1.Inputs'!$D$38,IF(6=2,'1.Inputs'!$D$39,$E66)))*$F66*(('1.Inputs'!$D$40)+(1-'1.Inputs'!$D$40)*(1+'1.Inputs'!$D$41))*(1+$G66)^(6-1))-(('1.Inputs'!$D$37*12*IF(6=1,'1.Inputs'!$D$38,IF(6=2,'1.Inputs'!$D$39,$E66)))/(1-'1.Inputs'!$D$42)*$D66*(1+$G66)^(6-1))-('1.Inputs'!$D$37*12*IF(6=1,'1.Inputs'!$D$38,IF(6=2,'1.Inputs'!$D$39,$E66)))*'1.Inputs'!$D$43*(1+$G66)^(6-1)-'1.Inputs'!$D$44*(1+$G66)^(6-1)-('1.Inputs'!$D$20/'1.Inputs'!$D$27+'1.Inputs'!$D$23/'1.Inputs'!$D$28)))*'1.Inputs'!$D$53+('1.Inputs'!$D$20/'1.Inputs'!$D$27+'1.Inputs'!$D$23/'1.Inputs'!$D$28)-(M66-L66)</f>
        <v>1249504079.1028545</v>
      </c>
      <c r="Y66" s="36">
        <f ca="1">((('1.Inputs'!$D$37*12*IF(7=1,'1.Inputs'!$D$38,IF(7=2,'1.Inputs'!$D$39,$E66)))*$F66*(('1.Inputs'!$D$40)+(1-'1.Inputs'!$D$40)*(1+'1.Inputs'!$D$41))*(1+$G66)^(7-1))-(('1.Inputs'!$D$37*12*IF(7=1,'1.Inputs'!$D$38,IF(7=2,'1.Inputs'!$D$39,$E66)))/(1-'1.Inputs'!$D$42)*$D66*(1+$G66)^(7-1))-('1.Inputs'!$D$37*12*IF(7=1,'1.Inputs'!$D$38,IF(7=2,'1.Inputs'!$D$39,$E66)))*'1.Inputs'!$D$43*(1+$G66)^(7-1)-'1.Inputs'!$D$44*(1+$G66)^(7-1)-('1.Inputs'!$D$20/'1.Inputs'!$D$27+'1.Inputs'!$D$23/'1.Inputs'!$D$28))-MAX(0,((('1.Inputs'!$D$37*12*IF(7=1,'1.Inputs'!$D$38,IF(7=2,'1.Inputs'!$D$39,$E66)))*$F66*(('1.Inputs'!$D$40)+(1-'1.Inputs'!$D$40)*(1+'1.Inputs'!$D$41))*(1+$G66)^(7-1))-(('1.Inputs'!$D$37*12*IF(7=1,'1.Inputs'!$D$38,IF(7=2,'1.Inputs'!$D$39,$E66)))/(1-'1.Inputs'!$D$42)*$D66*(1+$G66)^(7-1))-('1.Inputs'!$D$37*12*IF(7=1,'1.Inputs'!$D$38,IF(7=2,'1.Inputs'!$D$39,$E66)))*'1.Inputs'!$D$43*(1+$G66)^(7-1)-'1.Inputs'!$D$44*(1+$G66)^(7-1)-('1.Inputs'!$D$20/'1.Inputs'!$D$27+'1.Inputs'!$D$23/'1.Inputs'!$D$28)))*'1.Inputs'!$D$53+('1.Inputs'!$D$20/'1.Inputs'!$D$27+'1.Inputs'!$D$23/'1.Inputs'!$D$28)-(N66-M66)</f>
        <v>1307045015.1030395</v>
      </c>
      <c r="Z66" s="36">
        <f ca="1">((('1.Inputs'!$D$37*12*IF(8=1,'1.Inputs'!$D$38,IF(8=2,'1.Inputs'!$D$39,$E66)))*$F66*(('1.Inputs'!$D$40)+(1-'1.Inputs'!$D$40)*(1+'1.Inputs'!$D$41))*(1+$G66)^(8-1))-(('1.Inputs'!$D$37*12*IF(8=1,'1.Inputs'!$D$38,IF(8=2,'1.Inputs'!$D$39,$E66)))/(1-'1.Inputs'!$D$42)*$D66*(1+$G66)^(8-1))-('1.Inputs'!$D$37*12*IF(8=1,'1.Inputs'!$D$38,IF(8=2,'1.Inputs'!$D$39,$E66)))*'1.Inputs'!$D$43*(1+$G66)^(8-1)-'1.Inputs'!$D$44*(1+$G66)^(8-1)-('1.Inputs'!$D$20/'1.Inputs'!$D$27+'1.Inputs'!$D$23/'1.Inputs'!$D$28))-MAX(0,((('1.Inputs'!$D$37*12*IF(8=1,'1.Inputs'!$D$38,IF(8=2,'1.Inputs'!$D$39,$E66)))*$F66*(('1.Inputs'!$D$40)+(1-'1.Inputs'!$D$40)*(1+'1.Inputs'!$D$41))*(1+$G66)^(8-1))-(('1.Inputs'!$D$37*12*IF(8=1,'1.Inputs'!$D$38,IF(8=2,'1.Inputs'!$D$39,$E66)))/(1-'1.Inputs'!$D$42)*$D66*(1+$G66)^(8-1))-('1.Inputs'!$D$37*12*IF(8=1,'1.Inputs'!$D$38,IF(8=2,'1.Inputs'!$D$39,$E66)))*'1.Inputs'!$D$43*(1+$G66)^(8-1)-'1.Inputs'!$D$44*(1+$G66)^(8-1)-('1.Inputs'!$D$20/'1.Inputs'!$D$27+'1.Inputs'!$D$23/'1.Inputs'!$D$28)))*'1.Inputs'!$D$53+('1.Inputs'!$D$20/'1.Inputs'!$D$27+'1.Inputs'!$D$23/'1.Inputs'!$D$28)-(O66-N66)</f>
        <v>1367339910.8304791</v>
      </c>
      <c r="AA66" s="36">
        <f ca="1">((('1.Inputs'!$D$37*12*IF(9=1,'1.Inputs'!$D$38,IF(9=2,'1.Inputs'!$D$39,$E66)))*$F66*(('1.Inputs'!$D$40)+(1-'1.Inputs'!$D$40)*(1+'1.Inputs'!$D$41))*(1+$G66)^(9-1))-(('1.Inputs'!$D$37*12*IF(9=1,'1.Inputs'!$D$38,IF(9=2,'1.Inputs'!$D$39,$E66)))/(1-'1.Inputs'!$D$42)*$D66*(1+$G66)^(9-1))-('1.Inputs'!$D$37*12*IF(9=1,'1.Inputs'!$D$38,IF(9=2,'1.Inputs'!$D$39,$E66)))*'1.Inputs'!$D$43*(1+$G66)^(9-1)-'1.Inputs'!$D$44*(1+$G66)^(9-1)-('1.Inputs'!$D$20/'1.Inputs'!$D$27+'1.Inputs'!$D$23/'1.Inputs'!$D$28))-MAX(0,((('1.Inputs'!$D$37*12*IF(9=1,'1.Inputs'!$D$38,IF(9=2,'1.Inputs'!$D$39,$E66)))*$F66*(('1.Inputs'!$D$40)+(1-'1.Inputs'!$D$40)*(1+'1.Inputs'!$D$41))*(1+$G66)^(9-1))-(('1.Inputs'!$D$37*12*IF(9=1,'1.Inputs'!$D$38,IF(9=2,'1.Inputs'!$D$39,$E66)))/(1-'1.Inputs'!$D$42)*$D66*(1+$G66)^(9-1))-('1.Inputs'!$D$37*12*IF(9=1,'1.Inputs'!$D$38,IF(9=2,'1.Inputs'!$D$39,$E66)))*'1.Inputs'!$D$43*(1+$G66)^(9-1)-'1.Inputs'!$D$44*(1+$G66)^(9-1)-('1.Inputs'!$D$20/'1.Inputs'!$D$27+'1.Inputs'!$D$23/'1.Inputs'!$D$28)))*'1.Inputs'!$D$53+('1.Inputs'!$D$20/'1.Inputs'!$D$27+'1.Inputs'!$D$23/'1.Inputs'!$D$28)-(P66-O66)</f>
        <v>1430520573.2161446</v>
      </c>
      <c r="AB66" s="36">
        <f ca="1">((('1.Inputs'!$D$37*12*IF(10=1,'1.Inputs'!$D$38,IF(10=2,'1.Inputs'!$D$39,$E66)))*$F66*(('1.Inputs'!$D$40)+(1-'1.Inputs'!$D$40)*(1+'1.Inputs'!$D$41))*(1+$G66)^(10-1))-(('1.Inputs'!$D$37*12*IF(10=1,'1.Inputs'!$D$38,IF(10=2,'1.Inputs'!$D$39,$E66)))/(1-'1.Inputs'!$D$42)*$D66*(1+$G66)^(10-1))-('1.Inputs'!$D$37*12*IF(10=1,'1.Inputs'!$D$38,IF(10=2,'1.Inputs'!$D$39,$E66)))*'1.Inputs'!$D$43*(1+$G66)^(10-1)-'1.Inputs'!$D$44*(1+$G66)^(10-1)-('1.Inputs'!$D$20/'1.Inputs'!$D$27+'1.Inputs'!$D$23/'1.Inputs'!$D$28))-MAX(0,((('1.Inputs'!$D$37*12*IF(10=1,'1.Inputs'!$D$38,IF(10=2,'1.Inputs'!$D$39,$E66)))*$F66*(('1.Inputs'!$D$40)+(1-'1.Inputs'!$D$40)*(1+'1.Inputs'!$D$41))*(1+$G66)^(10-1))-(('1.Inputs'!$D$37*12*IF(10=1,'1.Inputs'!$D$38,IF(10=2,'1.Inputs'!$D$39,$E66)))/(1-'1.Inputs'!$D$42)*$D66*(1+$G66)^(10-1))-('1.Inputs'!$D$37*12*IF(10=1,'1.Inputs'!$D$38,IF(10=2,'1.Inputs'!$D$39,$E66)))*'1.Inputs'!$D$43*(1+$G66)^(10-1)-'1.Inputs'!$D$44*(1+$G66)^(10-1)-('1.Inputs'!$D$20/'1.Inputs'!$D$27+'1.Inputs'!$D$23/'1.Inputs'!$D$28)))*'1.Inputs'!$D$53+('1.Inputs'!$D$20/'1.Inputs'!$D$27+'1.Inputs'!$D$23/'1.Inputs'!$D$28)-(Q66-P66)+(('1.Inputs'!$D$20+'1.Inputs'!$D$23-('1.Inputs'!$D$20/'1.Inputs'!$D$27+'1.Inputs'!$D$23/'1.Inputs'!$D$28)*'1.Inputs'!$D$10)*'1.Inputs'!$D$60+'1.Inputs'!$D$19*'1.Inputs'!$D$59+Q66)</f>
        <v>4280905065.9828558</v>
      </c>
      <c r="AC66" s="36">
        <f ca="1">S66-AC$13-AC$14+MIN(AC$13,MAX(0,((('1.Inputs'!$D$37*12*IF(1=1,'1.Inputs'!$D$38,IF(1=2,'1.Inputs'!$D$39,$E66)))*$F66*(('1.Inputs'!$D$40)+(1-'1.Inputs'!$D$40)*(1+'1.Inputs'!$D$41))*(1+$G66)^(1-1))-(('1.Inputs'!$D$37*12*IF(1=1,'1.Inputs'!$D$38,IF(1=2,'1.Inputs'!$D$39,$E66)))/(1-'1.Inputs'!$D$42)*$D66*(1+$G66)^(1-1))-('1.Inputs'!$D$37*12*IF(1=1,'1.Inputs'!$D$38,IF(1=2,'1.Inputs'!$D$39,$E66)))*'1.Inputs'!$D$43*(1+$G66)^(1-1)-'1.Inputs'!$D$44*(1+$G66)^(1-1)-('1.Inputs'!$D$20/'1.Inputs'!$D$27+'1.Inputs'!$D$23/'1.Inputs'!$D$28))))*'1.Inputs'!$D$53</f>
        <v>-490439909.82135892</v>
      </c>
      <c r="AD66" s="36">
        <f ca="1">T66-AD$13-AD$14+MIN(AD$13,MAX(0,((('1.Inputs'!$D$37*12*IF(2=1,'1.Inputs'!$D$38,IF(2=2,'1.Inputs'!$D$39,$E66)))*$F66*(('1.Inputs'!$D$40)+(1-'1.Inputs'!$D$40)*(1+'1.Inputs'!$D$41))*(1+$G66)^(2-1))-(('1.Inputs'!$D$37*12*IF(2=1,'1.Inputs'!$D$38,IF(2=2,'1.Inputs'!$D$39,$E66)))/(1-'1.Inputs'!$D$42)*$D66*(1+$G66)^(2-1))-('1.Inputs'!$D$37*12*IF(2=1,'1.Inputs'!$D$38,IF(2=2,'1.Inputs'!$D$39,$E66)))*'1.Inputs'!$D$43*(1+$G66)^(2-1)-'1.Inputs'!$D$44*(1+$G66)^(2-1)-('1.Inputs'!$D$20/'1.Inputs'!$D$27+'1.Inputs'!$D$23/'1.Inputs'!$D$28))))*'1.Inputs'!$D$53</f>
        <v>397816630.87004399</v>
      </c>
      <c r="AE66" s="36">
        <f ca="1">U66-AE$13-AE$14+MIN(AE$13,MAX(0,((('1.Inputs'!$D$37*12*IF(3=1,'1.Inputs'!$D$38,IF(3=2,'1.Inputs'!$D$39,$E66)))*$F66*(('1.Inputs'!$D$40)+(1-'1.Inputs'!$D$40)*(1+'1.Inputs'!$D$41))*(1+$G66)^(3-1))-(('1.Inputs'!$D$37*12*IF(3=1,'1.Inputs'!$D$38,IF(3=2,'1.Inputs'!$D$39,$E66)))/(1-'1.Inputs'!$D$42)*$D66*(1+$G66)^(3-1))-('1.Inputs'!$D$37*12*IF(3=1,'1.Inputs'!$D$38,IF(3=2,'1.Inputs'!$D$39,$E66)))*'1.Inputs'!$D$43*(1+$G66)^(3-1)-'1.Inputs'!$D$44*(1+$G66)^(3-1)-('1.Inputs'!$D$20/'1.Inputs'!$D$27+'1.Inputs'!$D$23/'1.Inputs'!$D$28))))*'1.Inputs'!$D$53</f>
        <v>562388024.58752942</v>
      </c>
      <c r="AF66" s="36">
        <f ca="1">V66-AF$13-AF$14+MIN(AF$13,MAX(0,((('1.Inputs'!$D$37*12*IF(4=1,'1.Inputs'!$D$38,IF(4=2,'1.Inputs'!$D$39,$E66)))*$F66*(('1.Inputs'!$D$40)+(1-'1.Inputs'!$D$40)*(1+'1.Inputs'!$D$41))*(1+$G66)^(4-1))-(('1.Inputs'!$D$37*12*IF(4=1,'1.Inputs'!$D$38,IF(4=2,'1.Inputs'!$D$39,$E66)))/(1-'1.Inputs'!$D$42)*$D66*(1+$G66)^(4-1))-('1.Inputs'!$D$37*12*IF(4=1,'1.Inputs'!$D$38,IF(4=2,'1.Inputs'!$D$39,$E66)))*'1.Inputs'!$D$43*(1+$G66)^(4-1)-'1.Inputs'!$D$44*(1+$G66)^(4-1)-('1.Inputs'!$D$20/'1.Inputs'!$D$27+'1.Inputs'!$D$23/'1.Inputs'!$D$28))))*'1.Inputs'!$D$53</f>
        <v>819434684.88847828</v>
      </c>
      <c r="AG66" s="36">
        <f ca="1">W66-AG$13-AG$14+MIN(AG$13,MAX(0,((('1.Inputs'!$D$37*12*IF(5=1,'1.Inputs'!$D$38,IF(5=2,'1.Inputs'!$D$39,$E66)))*$F66*(('1.Inputs'!$D$40)+(1-'1.Inputs'!$D$40)*(1+'1.Inputs'!$D$41))*(1+$G66)^(5-1))-(('1.Inputs'!$D$37*12*IF(5=1,'1.Inputs'!$D$38,IF(5=2,'1.Inputs'!$D$39,$E66)))/(1-'1.Inputs'!$D$42)*$D66*(1+$G66)^(5-1))-('1.Inputs'!$D$37*12*IF(5=1,'1.Inputs'!$D$38,IF(5=2,'1.Inputs'!$D$39,$E66)))*'1.Inputs'!$D$43*(1+$G66)^(5-1)-'1.Inputs'!$D$44*(1+$G66)^(5-1)-('1.Inputs'!$D$20/'1.Inputs'!$D$27+'1.Inputs'!$D$23/'1.Inputs'!$D$28))))*'1.Inputs'!$D$53</f>
        <v>891027316.15946412</v>
      </c>
      <c r="AH66" s="36">
        <f ca="1">X66-AH$13-AH$14+MIN(AH$13,MAX(0,((('1.Inputs'!$D$37*12*IF(6=1,'1.Inputs'!$D$38,IF(6=2,'1.Inputs'!$D$39,$E66)))*$F66*(('1.Inputs'!$D$40)+(1-'1.Inputs'!$D$40)*(1+'1.Inputs'!$D$41))*(1+$G66)^(6-1))-(('1.Inputs'!$D$37*12*IF(6=1,'1.Inputs'!$D$38,IF(6=2,'1.Inputs'!$D$39,$E66)))/(1-'1.Inputs'!$D$42)*$D66*(1+$G66)^(6-1))-('1.Inputs'!$D$37*12*IF(6=1,'1.Inputs'!$D$38,IF(6=2,'1.Inputs'!$D$39,$E66)))*'1.Inputs'!$D$43*(1+$G66)^(6-1)-'1.Inputs'!$D$44*(1+$G66)^(6-1)-('1.Inputs'!$D$20/'1.Inputs'!$D$27+'1.Inputs'!$D$23/'1.Inputs'!$D$28))))*'1.Inputs'!$D$53</f>
        <v>965128079.10285449</v>
      </c>
      <c r="AI66" s="36">
        <f ca="1">Y66-AI$13-AI$14+MIN(AI$13,MAX(0,((('1.Inputs'!$D$37*12*IF(7=1,'1.Inputs'!$D$38,IF(7=2,'1.Inputs'!$D$39,$E66)))*$F66*(('1.Inputs'!$D$40)+(1-'1.Inputs'!$D$40)*(1+'1.Inputs'!$D$41))*(1+$G66)^(7-1))-(('1.Inputs'!$D$37*12*IF(7=1,'1.Inputs'!$D$38,IF(7=2,'1.Inputs'!$D$39,$E66)))/(1-'1.Inputs'!$D$42)*$D66*(1+$G66)^(7-1))-('1.Inputs'!$D$37*12*IF(7=1,'1.Inputs'!$D$38,IF(7=2,'1.Inputs'!$D$39,$E66)))*'1.Inputs'!$D$43*(1+$G66)^(7-1)-'1.Inputs'!$D$44*(1+$G66)^(7-1)-('1.Inputs'!$D$20/'1.Inputs'!$D$27+'1.Inputs'!$D$23/'1.Inputs'!$D$28))))*'1.Inputs'!$D$53</f>
        <v>1041857015.1030395</v>
      </c>
      <c r="AJ66" s="36">
        <f ca="1">Z66-AJ$13-AJ$14+MIN(AJ$13,MAX(0,((('1.Inputs'!$D$37*12*IF(8=1,'1.Inputs'!$D$38,IF(8=2,'1.Inputs'!$D$39,$E66)))*$F66*(('1.Inputs'!$D$40)+(1-'1.Inputs'!$D$40)*(1+'1.Inputs'!$D$41))*(1+$G66)^(8-1))-(('1.Inputs'!$D$37*12*IF(8=1,'1.Inputs'!$D$38,IF(8=2,'1.Inputs'!$D$39,$E66)))/(1-'1.Inputs'!$D$42)*$D66*(1+$G66)^(8-1))-('1.Inputs'!$D$37*12*IF(8=1,'1.Inputs'!$D$38,IF(8=2,'1.Inputs'!$D$39,$E66)))*'1.Inputs'!$D$43*(1+$G66)^(8-1)-'1.Inputs'!$D$44*(1+$G66)^(8-1)-('1.Inputs'!$D$20/'1.Inputs'!$D$27+'1.Inputs'!$D$23/'1.Inputs'!$D$28))))*'1.Inputs'!$D$53</f>
        <v>1367339910.8304791</v>
      </c>
      <c r="AK66" s="36">
        <f ca="1">AA66-AK$13-AK$14+MIN(AK$13,MAX(0,((('1.Inputs'!$D$37*12*IF(9=1,'1.Inputs'!$D$38,IF(9=2,'1.Inputs'!$D$39,$E66)))*$F66*(('1.Inputs'!$D$40)+(1-'1.Inputs'!$D$40)*(1+'1.Inputs'!$D$41))*(1+$G66)^(9-1))-(('1.Inputs'!$D$37*12*IF(9=1,'1.Inputs'!$D$38,IF(9=2,'1.Inputs'!$D$39,$E66)))/(1-'1.Inputs'!$D$42)*$D66*(1+$G66)^(9-1))-('1.Inputs'!$D$37*12*IF(9=1,'1.Inputs'!$D$38,IF(9=2,'1.Inputs'!$D$39,$E66)))*'1.Inputs'!$D$43*(1+$G66)^(9-1)-'1.Inputs'!$D$44*(1+$G66)^(9-1)-('1.Inputs'!$D$20/'1.Inputs'!$D$27+'1.Inputs'!$D$23/'1.Inputs'!$D$28))))*'1.Inputs'!$D$53</f>
        <v>1430520573.2161446</v>
      </c>
      <c r="AL66" s="36">
        <f ca="1">AB66-AL$13-AL$14+MIN(AL$13,MAX(0,((('1.Inputs'!$D$37*12*IF(10=1,'1.Inputs'!$D$38,IF(10=2,'1.Inputs'!$D$39,$E66)))*$F66*(('1.Inputs'!$D$40)+(1-'1.Inputs'!$D$40)*(1+'1.Inputs'!$D$41))*(1+$G66)^(10-1))-(('1.Inputs'!$D$37*12*IF(10=1,'1.Inputs'!$D$38,IF(10=2,'1.Inputs'!$D$39,$E66)))/(1-'1.Inputs'!$D$42)*$D66*(1+$G66)^(10-1))-('1.Inputs'!$D$37*12*IF(10=1,'1.Inputs'!$D$38,IF(10=2,'1.Inputs'!$D$39,$E66)))*'1.Inputs'!$D$43*(1+$G66)^(10-1)-'1.Inputs'!$D$44*(1+$G66)^(10-1)-('1.Inputs'!$D$20/'1.Inputs'!$D$27+'1.Inputs'!$D$23/'1.Inputs'!$D$28))))*'1.Inputs'!$D$53+'1.Inputs'!$D$35</f>
        <v>5080905065.9828558</v>
      </c>
      <c r="AM66" s="48">
        <f ca="1">R66+NPV('1.Inputs'!$D$55,S66:AB66)</f>
        <v>3751968802.393136</v>
      </c>
      <c r="AN66" s="48">
        <f ca="1">-('1.Inputs'!$D$24*(1-'1.Inputs'!$D$31)+'1.Inputs'!$D$35)+NPV('1.Inputs'!$D$54,AC66:AL66)</f>
        <v>1746140371.0538502</v>
      </c>
      <c r="AO66" s="36">
        <f t="shared" ca="1" si="5"/>
        <v>-2.6727636166758733</v>
      </c>
      <c r="AP66" s="36">
        <f t="shared" ca="1" si="6"/>
        <v>2.2975813632813247</v>
      </c>
      <c r="AQ66" s="36">
        <f ca="1">'1.Inputs'!$D$35+MIN(SUM($AC66:AC66),SUM($AC66:AD66),SUM($AC66:AE66),SUM($AC66:AF66),SUM($AC66:AG66),SUM($AC66:AH66),SUM($AC66:AI66),SUM($AC66:AJ66),SUM($AC66:AK66),SUM($AC66:AL66))</f>
        <v>309560090.17864108</v>
      </c>
      <c r="AR66" s="36">
        <f ca="1">IF(AP66&lt;'1.Inputs'!$D$57,1,0)</f>
        <v>0</v>
      </c>
      <c r="AS66" s="36">
        <f t="shared" ca="1" si="7"/>
        <v>0</v>
      </c>
      <c r="AV66" s="30" t="s">
        <v>417</v>
      </c>
      <c r="AY66" s="40" t="str">
        <f ca="1">IF(OR(AZ16&gt;0.25,AY22&gt;0.1),"ALERTA","OK")</f>
        <v>ALERTA</v>
      </c>
    </row>
    <row r="67" spans="2:57" ht="15" customHeight="1" x14ac:dyDescent="0.25">
      <c r="B67" s="36">
        <v>52</v>
      </c>
      <c r="C67" s="36">
        <f t="shared" ca="1" si="0"/>
        <v>0.21342982354332518</v>
      </c>
      <c r="D67" s="36">
        <f t="shared" ca="1" si="1"/>
        <v>18041.358717582836</v>
      </c>
      <c r="E67" s="47">
        <f t="shared" ca="1" si="2"/>
        <v>0.78392368066838902</v>
      </c>
      <c r="F67" s="36">
        <f t="shared" ca="1" si="3"/>
        <v>28445.54178000868</v>
      </c>
      <c r="G67" s="36">
        <f t="shared" ca="1" si="4"/>
        <v>3.8051198694389818E-2</v>
      </c>
      <c r="H67" s="36">
        <f ca="1">((('1.Inputs'!$D$37*12*IF(1=1,'1.Inputs'!$D$38,IF(1=2,'1.Inputs'!$D$39,$E67)))*$F67*(('1.Inputs'!$D$40)+(1-'1.Inputs'!$D$40)*(1+'1.Inputs'!$D$41))*(1+$G67)^(1-1))*'1.Inputs'!$D$47+(('1.Inputs'!$D$37*12*IF(1=1,'1.Inputs'!$D$38,IF(1=2,'1.Inputs'!$D$39,$E67)))/(1-'1.Inputs'!$D$42)*$D67*(1+$G67)^(1-1))*('1.Inputs'!$D$48-'1.Inputs'!$D$49))/'1.Inputs'!$D$51</f>
        <v>755722083.26950705</v>
      </c>
      <c r="I67" s="36">
        <f ca="1">((('1.Inputs'!$D$37*12*IF(2=1,'1.Inputs'!$D$38,IF(2=2,'1.Inputs'!$D$39,$E67)))*$F67*(('1.Inputs'!$D$40)+(1-'1.Inputs'!$D$40)*(1+'1.Inputs'!$D$41))*(1+$G67)^(2-1))*'1.Inputs'!$D$47+(('1.Inputs'!$D$37*12*IF(2=1,'1.Inputs'!$D$38,IF(2=2,'1.Inputs'!$D$39,$E67)))/(1-'1.Inputs'!$D$42)*$D67*(1+$G67)^(2-1))*('1.Inputs'!$D$48-'1.Inputs'!$D$49))/'1.Inputs'!$D$51</f>
        <v>1098269500.1848264</v>
      </c>
      <c r="J67" s="36">
        <f ca="1">((('1.Inputs'!$D$37*12*IF(3=1,'1.Inputs'!$D$38,IF(3=2,'1.Inputs'!$D$39,$E67)))*$F67*(('1.Inputs'!$D$40)+(1-'1.Inputs'!$D$40)*(1+'1.Inputs'!$D$41))*(1+$G67)^(3-1))*'1.Inputs'!$D$47+(('1.Inputs'!$D$37*12*IF(3=1,'1.Inputs'!$D$38,IF(3=2,'1.Inputs'!$D$39,$E67)))/(1-'1.Inputs'!$D$42)*$D67*(1+$G67)^(3-1))*('1.Inputs'!$D$48-'1.Inputs'!$D$49))/'1.Inputs'!$D$51</f>
        <v>1276742869.6736877</v>
      </c>
      <c r="K67" s="36">
        <f ca="1">((('1.Inputs'!$D$37*12*IF(4=1,'1.Inputs'!$D$38,IF(4=2,'1.Inputs'!$D$39,$E67)))*$F67*(('1.Inputs'!$D$40)+(1-'1.Inputs'!$D$40)*(1+'1.Inputs'!$D$41))*(1+$G67)^(4-1))*'1.Inputs'!$D$47+(('1.Inputs'!$D$37*12*IF(4=1,'1.Inputs'!$D$38,IF(4=2,'1.Inputs'!$D$39,$E67)))/(1-'1.Inputs'!$D$42)*$D67*(1+$G67)^(4-1))*('1.Inputs'!$D$48-'1.Inputs'!$D$49))/'1.Inputs'!$D$51</f>
        <v>1325324466.2892869</v>
      </c>
      <c r="L67" s="36">
        <f ca="1">((('1.Inputs'!$D$37*12*IF(5=1,'1.Inputs'!$D$38,IF(5=2,'1.Inputs'!$D$39,$E67)))*$F67*(('1.Inputs'!$D$40)+(1-'1.Inputs'!$D$40)*(1+'1.Inputs'!$D$41))*(1+$G67)^(5-1))*'1.Inputs'!$D$47+(('1.Inputs'!$D$37*12*IF(5=1,'1.Inputs'!$D$38,IF(5=2,'1.Inputs'!$D$39,$E67)))/(1-'1.Inputs'!$D$42)*$D67*(1+$G67)^(5-1))*('1.Inputs'!$D$48-'1.Inputs'!$D$49))/'1.Inputs'!$D$51</f>
        <v>1375754650.8905966</v>
      </c>
      <c r="M67" s="36">
        <f ca="1">((('1.Inputs'!$D$37*12*IF(6=1,'1.Inputs'!$D$38,IF(6=2,'1.Inputs'!$D$39,$E67)))*$F67*(('1.Inputs'!$D$40)+(1-'1.Inputs'!$D$40)*(1+'1.Inputs'!$D$41))*(1+$G67)^(6-1))*'1.Inputs'!$D$47+(('1.Inputs'!$D$37*12*IF(6=1,'1.Inputs'!$D$38,IF(6=2,'1.Inputs'!$D$39,$E67)))/(1-'1.Inputs'!$D$42)*$D67*(1+$G67)^(6-1))*('1.Inputs'!$D$48-'1.Inputs'!$D$49))/'1.Inputs'!$D$51</f>
        <v>1428103764.4663656</v>
      </c>
      <c r="N67" s="36">
        <f ca="1">((('1.Inputs'!$D$37*12*IF(7=1,'1.Inputs'!$D$38,IF(7=2,'1.Inputs'!$D$39,$E67)))*$F67*(('1.Inputs'!$D$40)+(1-'1.Inputs'!$D$40)*(1+'1.Inputs'!$D$41))*(1+$G67)^(7-1))*'1.Inputs'!$D$47+(('1.Inputs'!$D$37*12*IF(7=1,'1.Inputs'!$D$38,IF(7=2,'1.Inputs'!$D$39,$E67)))/(1-'1.Inputs'!$D$42)*$D67*(1+$G67)^(7-1))*('1.Inputs'!$D$48-'1.Inputs'!$D$49))/'1.Inputs'!$D$51</f>
        <v>1482444824.5642812</v>
      </c>
      <c r="O67" s="36">
        <f ca="1">((('1.Inputs'!$D$37*12*IF(8=1,'1.Inputs'!$D$38,IF(8=2,'1.Inputs'!$D$39,$E67)))*$F67*(('1.Inputs'!$D$40)+(1-'1.Inputs'!$D$40)*(1+'1.Inputs'!$D$41))*(1+$G67)^(8-1))*'1.Inputs'!$D$47+(('1.Inputs'!$D$37*12*IF(8=1,'1.Inputs'!$D$38,IF(8=2,'1.Inputs'!$D$39,$E67)))/(1-'1.Inputs'!$D$42)*$D67*(1+$G67)^(8-1))*('1.Inputs'!$D$48-'1.Inputs'!$D$49))/'1.Inputs'!$D$51</f>
        <v>1538853627.1372471</v>
      </c>
      <c r="P67" s="36">
        <f ca="1">((('1.Inputs'!$D$37*12*IF(9=1,'1.Inputs'!$D$38,IF(9=2,'1.Inputs'!$D$39,$E67)))*$F67*(('1.Inputs'!$D$40)+(1-'1.Inputs'!$D$40)*(1+'1.Inputs'!$D$41))*(1+$G67)^(9-1))*'1.Inputs'!$D$47+(('1.Inputs'!$D$37*12*IF(9=1,'1.Inputs'!$D$38,IF(9=2,'1.Inputs'!$D$39,$E67)))/(1-'1.Inputs'!$D$42)*$D67*(1+$G67)^(9-1))*('1.Inputs'!$D$48-'1.Inputs'!$D$49))/'1.Inputs'!$D$51</f>
        <v>1597408852.2650285</v>
      </c>
      <c r="Q67" s="36">
        <f ca="1">((('1.Inputs'!$D$37*12*IF(10=1,'1.Inputs'!$D$38,IF(10=2,'1.Inputs'!$D$39,$E67)))*$F67*(('1.Inputs'!$D$40)+(1-'1.Inputs'!$D$40)*(1+'1.Inputs'!$D$41))*(1+$G67)^(10-1))*'1.Inputs'!$D$47+(('1.Inputs'!$D$37*12*IF(10=1,'1.Inputs'!$D$38,IF(10=2,'1.Inputs'!$D$39,$E67)))/(1-'1.Inputs'!$D$42)*$D67*(1+$G67)^(10-1))*('1.Inputs'!$D$48-'1.Inputs'!$D$49))/'1.Inputs'!$D$51</f>
        <v>1658192173.8987424</v>
      </c>
      <c r="R67" s="36">
        <f>-'1.Inputs'!$D$24</f>
        <v>-2050000000</v>
      </c>
      <c r="S67" s="36">
        <f ca="1">((('1.Inputs'!$D$37*12*IF(1=1,'1.Inputs'!$D$38,IF(1=2,'1.Inputs'!$D$39,$E67)))*$F67*(('1.Inputs'!$D$40)+(1-'1.Inputs'!$D$40)*(1+'1.Inputs'!$D$41))*(1+$G67)^(1-1))-(('1.Inputs'!$D$37*12*IF(1=1,'1.Inputs'!$D$38,IF(1=2,'1.Inputs'!$D$39,$E67)))/(1-'1.Inputs'!$D$42)*$D67*(1+$G67)^(1-1))-('1.Inputs'!$D$37*12*IF(1=1,'1.Inputs'!$D$38,IF(1=2,'1.Inputs'!$D$39,$E67)))*'1.Inputs'!$D$43*(1+$G67)^(1-1)-'1.Inputs'!$D$44*(1+$G67)^(1-1)-('1.Inputs'!$D$20/'1.Inputs'!$D$27+'1.Inputs'!$D$23/'1.Inputs'!$D$28))-MAX(0,((('1.Inputs'!$D$37*12*IF(1=1,'1.Inputs'!$D$38,IF(1=2,'1.Inputs'!$D$39,$E67)))*$F67*(('1.Inputs'!$D$40)+(1-'1.Inputs'!$D$40)*(1+'1.Inputs'!$D$41))*(1+$G67)^(1-1))-(('1.Inputs'!$D$37*12*IF(1=1,'1.Inputs'!$D$38,IF(1=2,'1.Inputs'!$D$39,$E67)))/(1-'1.Inputs'!$D$42)*$D67*(1+$G67)^(1-1))-('1.Inputs'!$D$37*12*IF(1=1,'1.Inputs'!$D$38,IF(1=2,'1.Inputs'!$D$39,$E67)))*'1.Inputs'!$D$43*(1+$G67)^(1-1)-'1.Inputs'!$D$44*(1+$G67)^(1-1)-('1.Inputs'!$D$20/'1.Inputs'!$D$27+'1.Inputs'!$D$23/'1.Inputs'!$D$28)))*'1.Inputs'!$D$53+('1.Inputs'!$D$20/'1.Inputs'!$D$27+'1.Inputs'!$D$23/'1.Inputs'!$D$28)-H67</f>
        <v>-584917513.35297418</v>
      </c>
      <c r="T67" s="36">
        <f ca="1">((('1.Inputs'!$D$37*12*IF(2=1,'1.Inputs'!$D$38,IF(2=2,'1.Inputs'!$D$39,$E67)))*$F67*(('1.Inputs'!$D$40)+(1-'1.Inputs'!$D$40)*(1+'1.Inputs'!$D$41))*(1+$G67)^(2-1))-(('1.Inputs'!$D$37*12*IF(2=1,'1.Inputs'!$D$38,IF(2=2,'1.Inputs'!$D$39,$E67)))/(1-'1.Inputs'!$D$42)*$D67*(1+$G67)^(2-1))-('1.Inputs'!$D$37*12*IF(2=1,'1.Inputs'!$D$38,IF(2=2,'1.Inputs'!$D$39,$E67)))*'1.Inputs'!$D$43*(1+$G67)^(2-1)-'1.Inputs'!$D$44*(1+$G67)^(2-1)-('1.Inputs'!$D$20/'1.Inputs'!$D$27+'1.Inputs'!$D$23/'1.Inputs'!$D$28))-MAX(0,((('1.Inputs'!$D$37*12*IF(2=1,'1.Inputs'!$D$38,IF(2=2,'1.Inputs'!$D$39,$E67)))*$F67*(('1.Inputs'!$D$40)+(1-'1.Inputs'!$D$40)*(1+'1.Inputs'!$D$41))*(1+$G67)^(2-1))-(('1.Inputs'!$D$37*12*IF(2=1,'1.Inputs'!$D$38,IF(2=2,'1.Inputs'!$D$39,$E67)))/(1-'1.Inputs'!$D$42)*$D67*(1+$G67)^(2-1))-('1.Inputs'!$D$37*12*IF(2=1,'1.Inputs'!$D$38,IF(2=2,'1.Inputs'!$D$39,$E67)))*'1.Inputs'!$D$43*(1+$G67)^(2-1)-'1.Inputs'!$D$44*(1+$G67)^(2-1)-('1.Inputs'!$D$20/'1.Inputs'!$D$27+'1.Inputs'!$D$23/'1.Inputs'!$D$28)))*'1.Inputs'!$D$53+('1.Inputs'!$D$20/'1.Inputs'!$D$27+'1.Inputs'!$D$23/'1.Inputs'!$D$28)-(I67-H67)</f>
        <v>127164920.74760485</v>
      </c>
      <c r="U67" s="36">
        <f ca="1">((('1.Inputs'!$D$37*12*IF(3=1,'1.Inputs'!$D$38,IF(3=2,'1.Inputs'!$D$39,$E67)))*$F67*(('1.Inputs'!$D$40)+(1-'1.Inputs'!$D$40)*(1+'1.Inputs'!$D$41))*(1+$G67)^(3-1))-(('1.Inputs'!$D$37*12*IF(3=1,'1.Inputs'!$D$38,IF(3=2,'1.Inputs'!$D$39,$E67)))/(1-'1.Inputs'!$D$42)*$D67*(1+$G67)^(3-1))-('1.Inputs'!$D$37*12*IF(3=1,'1.Inputs'!$D$38,IF(3=2,'1.Inputs'!$D$39,$E67)))*'1.Inputs'!$D$43*(1+$G67)^(3-1)-'1.Inputs'!$D$44*(1+$G67)^(3-1)-('1.Inputs'!$D$20/'1.Inputs'!$D$27+'1.Inputs'!$D$23/'1.Inputs'!$D$28))-MAX(0,((('1.Inputs'!$D$37*12*IF(3=1,'1.Inputs'!$D$38,IF(3=2,'1.Inputs'!$D$39,$E67)))*$F67*(('1.Inputs'!$D$40)+(1-'1.Inputs'!$D$40)*(1+'1.Inputs'!$D$41))*(1+$G67)^(3-1))-(('1.Inputs'!$D$37*12*IF(3=1,'1.Inputs'!$D$38,IF(3=2,'1.Inputs'!$D$39,$E67)))/(1-'1.Inputs'!$D$42)*$D67*(1+$G67)^(3-1))-('1.Inputs'!$D$37*12*IF(3=1,'1.Inputs'!$D$38,IF(3=2,'1.Inputs'!$D$39,$E67)))*'1.Inputs'!$D$43*(1+$G67)^(3-1)-'1.Inputs'!$D$44*(1+$G67)^(3-1)-('1.Inputs'!$D$20/'1.Inputs'!$D$27+'1.Inputs'!$D$23/'1.Inputs'!$D$28)))*'1.Inputs'!$D$53+('1.Inputs'!$D$20/'1.Inputs'!$D$27+'1.Inputs'!$D$23/'1.Inputs'!$D$28)-(J67-I67)</f>
        <v>435466161.17783082</v>
      </c>
      <c r="V67" s="36">
        <f ca="1">((('1.Inputs'!$D$37*12*IF(4=1,'1.Inputs'!$D$38,IF(4=2,'1.Inputs'!$D$39,$E67)))*$F67*(('1.Inputs'!$D$40)+(1-'1.Inputs'!$D$40)*(1+'1.Inputs'!$D$41))*(1+$G67)^(4-1))-(('1.Inputs'!$D$37*12*IF(4=1,'1.Inputs'!$D$38,IF(4=2,'1.Inputs'!$D$39,$E67)))/(1-'1.Inputs'!$D$42)*$D67*(1+$G67)^(4-1))-('1.Inputs'!$D$37*12*IF(4=1,'1.Inputs'!$D$38,IF(4=2,'1.Inputs'!$D$39,$E67)))*'1.Inputs'!$D$43*(1+$G67)^(4-1)-'1.Inputs'!$D$44*(1+$G67)^(4-1)-('1.Inputs'!$D$20/'1.Inputs'!$D$27+'1.Inputs'!$D$23/'1.Inputs'!$D$28))-MAX(0,((('1.Inputs'!$D$37*12*IF(4=1,'1.Inputs'!$D$38,IF(4=2,'1.Inputs'!$D$39,$E67)))*$F67*(('1.Inputs'!$D$40)+(1-'1.Inputs'!$D$40)*(1+'1.Inputs'!$D$41))*(1+$G67)^(4-1))-(('1.Inputs'!$D$37*12*IF(4=1,'1.Inputs'!$D$38,IF(4=2,'1.Inputs'!$D$39,$E67)))/(1-'1.Inputs'!$D$42)*$D67*(1+$G67)^(4-1))-('1.Inputs'!$D$37*12*IF(4=1,'1.Inputs'!$D$38,IF(4=2,'1.Inputs'!$D$39,$E67)))*'1.Inputs'!$D$43*(1+$G67)^(4-1)-'1.Inputs'!$D$44*(1+$G67)^(4-1)-('1.Inputs'!$D$20/'1.Inputs'!$D$27+'1.Inputs'!$D$23/'1.Inputs'!$D$28)))*'1.Inputs'!$D$53+('1.Inputs'!$D$20/'1.Inputs'!$D$27+'1.Inputs'!$D$23/'1.Inputs'!$D$28)-(K67-J67)</f>
        <v>586921149.98052192</v>
      </c>
      <c r="W67" s="36">
        <f ca="1">((('1.Inputs'!$D$37*12*IF(5=1,'1.Inputs'!$D$38,IF(5=2,'1.Inputs'!$D$39,$E67)))*$F67*(('1.Inputs'!$D$40)+(1-'1.Inputs'!$D$40)*(1+'1.Inputs'!$D$41))*(1+$G67)^(5-1))-(('1.Inputs'!$D$37*12*IF(5=1,'1.Inputs'!$D$38,IF(5=2,'1.Inputs'!$D$39,$E67)))/(1-'1.Inputs'!$D$42)*$D67*(1+$G67)^(5-1))-('1.Inputs'!$D$37*12*IF(5=1,'1.Inputs'!$D$38,IF(5=2,'1.Inputs'!$D$39,$E67)))*'1.Inputs'!$D$43*(1+$G67)^(5-1)-'1.Inputs'!$D$44*(1+$G67)^(5-1)-('1.Inputs'!$D$20/'1.Inputs'!$D$27+'1.Inputs'!$D$23/'1.Inputs'!$D$28))-MAX(0,((('1.Inputs'!$D$37*12*IF(5=1,'1.Inputs'!$D$38,IF(5=2,'1.Inputs'!$D$39,$E67)))*$F67*(('1.Inputs'!$D$40)+(1-'1.Inputs'!$D$40)*(1+'1.Inputs'!$D$41))*(1+$G67)^(5-1))-(('1.Inputs'!$D$37*12*IF(5=1,'1.Inputs'!$D$38,IF(5=2,'1.Inputs'!$D$39,$E67)))/(1-'1.Inputs'!$D$42)*$D67*(1+$G67)^(5-1))-('1.Inputs'!$D$37*12*IF(5=1,'1.Inputs'!$D$38,IF(5=2,'1.Inputs'!$D$39,$E67)))*'1.Inputs'!$D$43*(1+$G67)^(5-1)-'1.Inputs'!$D$44*(1+$G67)^(5-1)-('1.Inputs'!$D$20/'1.Inputs'!$D$27+'1.Inputs'!$D$23/'1.Inputs'!$D$28)))*'1.Inputs'!$D$53+('1.Inputs'!$D$20/'1.Inputs'!$D$27+'1.Inputs'!$D$23/'1.Inputs'!$D$28)-(L67-K67)</f>
        <v>607456284.13806093</v>
      </c>
      <c r="X67" s="36">
        <f ca="1">((('1.Inputs'!$D$37*12*IF(6=1,'1.Inputs'!$D$38,IF(6=2,'1.Inputs'!$D$39,$E67)))*$F67*(('1.Inputs'!$D$40)+(1-'1.Inputs'!$D$40)*(1+'1.Inputs'!$D$41))*(1+$G67)^(6-1))-(('1.Inputs'!$D$37*12*IF(6=1,'1.Inputs'!$D$38,IF(6=2,'1.Inputs'!$D$39,$E67)))/(1-'1.Inputs'!$D$42)*$D67*(1+$G67)^(6-1))-('1.Inputs'!$D$37*12*IF(6=1,'1.Inputs'!$D$38,IF(6=2,'1.Inputs'!$D$39,$E67)))*'1.Inputs'!$D$43*(1+$G67)^(6-1)-'1.Inputs'!$D$44*(1+$G67)^(6-1)-('1.Inputs'!$D$20/'1.Inputs'!$D$27+'1.Inputs'!$D$23/'1.Inputs'!$D$28))-MAX(0,((('1.Inputs'!$D$37*12*IF(6=1,'1.Inputs'!$D$38,IF(6=2,'1.Inputs'!$D$39,$E67)))*$F67*(('1.Inputs'!$D$40)+(1-'1.Inputs'!$D$40)*(1+'1.Inputs'!$D$41))*(1+$G67)^(6-1))-(('1.Inputs'!$D$37*12*IF(6=1,'1.Inputs'!$D$38,IF(6=2,'1.Inputs'!$D$39,$E67)))/(1-'1.Inputs'!$D$42)*$D67*(1+$G67)^(6-1))-('1.Inputs'!$D$37*12*IF(6=1,'1.Inputs'!$D$38,IF(6=2,'1.Inputs'!$D$39,$E67)))*'1.Inputs'!$D$43*(1+$G67)^(6-1)-'1.Inputs'!$D$44*(1+$G67)^(6-1)-('1.Inputs'!$D$20/'1.Inputs'!$D$27+'1.Inputs'!$D$23/'1.Inputs'!$D$28)))*'1.Inputs'!$D$53+('1.Inputs'!$D$20/'1.Inputs'!$D$27+'1.Inputs'!$D$23/'1.Inputs'!$D$28)-(M67-L67)</f>
        <v>628772804.76564348</v>
      </c>
      <c r="Y67" s="36">
        <f ca="1">((('1.Inputs'!$D$37*12*IF(7=1,'1.Inputs'!$D$38,IF(7=2,'1.Inputs'!$D$39,$E67)))*$F67*(('1.Inputs'!$D$40)+(1-'1.Inputs'!$D$40)*(1+'1.Inputs'!$D$41))*(1+$G67)^(7-1))-(('1.Inputs'!$D$37*12*IF(7=1,'1.Inputs'!$D$38,IF(7=2,'1.Inputs'!$D$39,$E67)))/(1-'1.Inputs'!$D$42)*$D67*(1+$G67)^(7-1))-('1.Inputs'!$D$37*12*IF(7=1,'1.Inputs'!$D$38,IF(7=2,'1.Inputs'!$D$39,$E67)))*'1.Inputs'!$D$43*(1+$G67)^(7-1)-'1.Inputs'!$D$44*(1+$G67)^(7-1)-('1.Inputs'!$D$20/'1.Inputs'!$D$27+'1.Inputs'!$D$23/'1.Inputs'!$D$28))-MAX(0,((('1.Inputs'!$D$37*12*IF(7=1,'1.Inputs'!$D$38,IF(7=2,'1.Inputs'!$D$39,$E67)))*$F67*(('1.Inputs'!$D$40)+(1-'1.Inputs'!$D$40)*(1+'1.Inputs'!$D$41))*(1+$G67)^(7-1))-(('1.Inputs'!$D$37*12*IF(7=1,'1.Inputs'!$D$38,IF(7=2,'1.Inputs'!$D$39,$E67)))/(1-'1.Inputs'!$D$42)*$D67*(1+$G67)^(7-1))-('1.Inputs'!$D$37*12*IF(7=1,'1.Inputs'!$D$38,IF(7=2,'1.Inputs'!$D$39,$E67)))*'1.Inputs'!$D$43*(1+$G67)^(7-1)-'1.Inputs'!$D$44*(1+$G67)^(7-1)-('1.Inputs'!$D$20/'1.Inputs'!$D$27+'1.Inputs'!$D$23/'1.Inputs'!$D$28)))*'1.Inputs'!$D$53+('1.Inputs'!$D$20/'1.Inputs'!$D$27+'1.Inputs'!$D$23/'1.Inputs'!$D$28)-(N67-M67)</f>
        <v>650900444.55510044</v>
      </c>
      <c r="Z67" s="36">
        <f ca="1">((('1.Inputs'!$D$37*12*IF(8=1,'1.Inputs'!$D$38,IF(8=2,'1.Inputs'!$D$39,$E67)))*$F67*(('1.Inputs'!$D$40)+(1-'1.Inputs'!$D$40)*(1+'1.Inputs'!$D$41))*(1+$G67)^(8-1))-(('1.Inputs'!$D$37*12*IF(8=1,'1.Inputs'!$D$38,IF(8=2,'1.Inputs'!$D$39,$E67)))/(1-'1.Inputs'!$D$42)*$D67*(1+$G67)^(8-1))-('1.Inputs'!$D$37*12*IF(8=1,'1.Inputs'!$D$38,IF(8=2,'1.Inputs'!$D$39,$E67)))*'1.Inputs'!$D$43*(1+$G67)^(8-1)-'1.Inputs'!$D$44*(1+$G67)^(8-1)-('1.Inputs'!$D$20/'1.Inputs'!$D$27+'1.Inputs'!$D$23/'1.Inputs'!$D$28))-MAX(0,((('1.Inputs'!$D$37*12*IF(8=1,'1.Inputs'!$D$38,IF(8=2,'1.Inputs'!$D$39,$E67)))*$F67*(('1.Inputs'!$D$40)+(1-'1.Inputs'!$D$40)*(1+'1.Inputs'!$D$41))*(1+$G67)^(8-1))-(('1.Inputs'!$D$37*12*IF(8=1,'1.Inputs'!$D$38,IF(8=2,'1.Inputs'!$D$39,$E67)))/(1-'1.Inputs'!$D$42)*$D67*(1+$G67)^(8-1))-('1.Inputs'!$D$37*12*IF(8=1,'1.Inputs'!$D$38,IF(8=2,'1.Inputs'!$D$39,$E67)))*'1.Inputs'!$D$43*(1+$G67)^(8-1)-'1.Inputs'!$D$44*(1+$G67)^(8-1)-('1.Inputs'!$D$20/'1.Inputs'!$D$27+'1.Inputs'!$D$23/'1.Inputs'!$D$28)))*'1.Inputs'!$D$53+('1.Inputs'!$D$20/'1.Inputs'!$D$27+'1.Inputs'!$D$23/'1.Inputs'!$D$28)-(O67-N67)</f>
        <v>673870067.56282294</v>
      </c>
      <c r="AA67" s="36">
        <f ca="1">((('1.Inputs'!$D$37*12*IF(9=1,'1.Inputs'!$D$38,IF(9=2,'1.Inputs'!$D$39,$E67)))*$F67*(('1.Inputs'!$D$40)+(1-'1.Inputs'!$D$40)*(1+'1.Inputs'!$D$41))*(1+$G67)^(9-1))-(('1.Inputs'!$D$37*12*IF(9=1,'1.Inputs'!$D$38,IF(9=2,'1.Inputs'!$D$39,$E67)))/(1-'1.Inputs'!$D$42)*$D67*(1+$G67)^(9-1))-('1.Inputs'!$D$37*12*IF(9=1,'1.Inputs'!$D$38,IF(9=2,'1.Inputs'!$D$39,$E67)))*'1.Inputs'!$D$43*(1+$G67)^(9-1)-'1.Inputs'!$D$44*(1+$G67)^(9-1)-('1.Inputs'!$D$20/'1.Inputs'!$D$27+'1.Inputs'!$D$23/'1.Inputs'!$D$28))-MAX(0,((('1.Inputs'!$D$37*12*IF(9=1,'1.Inputs'!$D$38,IF(9=2,'1.Inputs'!$D$39,$E67)))*$F67*(('1.Inputs'!$D$40)+(1-'1.Inputs'!$D$40)*(1+'1.Inputs'!$D$41))*(1+$G67)^(9-1))-(('1.Inputs'!$D$37*12*IF(9=1,'1.Inputs'!$D$38,IF(9=2,'1.Inputs'!$D$39,$E67)))/(1-'1.Inputs'!$D$42)*$D67*(1+$G67)^(9-1))-('1.Inputs'!$D$37*12*IF(9=1,'1.Inputs'!$D$38,IF(9=2,'1.Inputs'!$D$39,$E67)))*'1.Inputs'!$D$43*(1+$G67)^(9-1)-'1.Inputs'!$D$44*(1+$G67)^(9-1)-('1.Inputs'!$D$20/'1.Inputs'!$D$27+'1.Inputs'!$D$23/'1.Inputs'!$D$28)))*'1.Inputs'!$D$53+('1.Inputs'!$D$20/'1.Inputs'!$D$27+'1.Inputs'!$D$23/'1.Inputs'!$D$28)-(P67-O67)</f>
        <v>697713712.25954843</v>
      </c>
      <c r="AB67" s="36">
        <f ca="1">((('1.Inputs'!$D$37*12*IF(10=1,'1.Inputs'!$D$38,IF(10=2,'1.Inputs'!$D$39,$E67)))*$F67*(('1.Inputs'!$D$40)+(1-'1.Inputs'!$D$40)*(1+'1.Inputs'!$D$41))*(1+$G67)^(10-1))-(('1.Inputs'!$D$37*12*IF(10=1,'1.Inputs'!$D$38,IF(10=2,'1.Inputs'!$D$39,$E67)))/(1-'1.Inputs'!$D$42)*$D67*(1+$G67)^(10-1))-('1.Inputs'!$D$37*12*IF(10=1,'1.Inputs'!$D$38,IF(10=2,'1.Inputs'!$D$39,$E67)))*'1.Inputs'!$D$43*(1+$G67)^(10-1)-'1.Inputs'!$D$44*(1+$G67)^(10-1)-('1.Inputs'!$D$20/'1.Inputs'!$D$27+'1.Inputs'!$D$23/'1.Inputs'!$D$28))-MAX(0,((('1.Inputs'!$D$37*12*IF(10=1,'1.Inputs'!$D$38,IF(10=2,'1.Inputs'!$D$39,$E67)))*$F67*(('1.Inputs'!$D$40)+(1-'1.Inputs'!$D$40)*(1+'1.Inputs'!$D$41))*(1+$G67)^(10-1))-(('1.Inputs'!$D$37*12*IF(10=1,'1.Inputs'!$D$38,IF(10=2,'1.Inputs'!$D$39,$E67)))/(1-'1.Inputs'!$D$42)*$D67*(1+$G67)^(10-1))-('1.Inputs'!$D$37*12*IF(10=1,'1.Inputs'!$D$38,IF(10=2,'1.Inputs'!$D$39,$E67)))*'1.Inputs'!$D$43*(1+$G67)^(10-1)-'1.Inputs'!$D$44*(1+$G67)^(10-1)-('1.Inputs'!$D$20/'1.Inputs'!$D$27+'1.Inputs'!$D$23/'1.Inputs'!$D$28)))*'1.Inputs'!$D$53+('1.Inputs'!$D$20/'1.Inputs'!$D$27+'1.Inputs'!$D$23/'1.Inputs'!$D$28)-(Q67-P67)+(('1.Inputs'!$D$20+'1.Inputs'!$D$23-('1.Inputs'!$D$20/'1.Inputs'!$D$27+'1.Inputs'!$D$23/'1.Inputs'!$D$28)*'1.Inputs'!$D$10)*'1.Inputs'!$D$60+'1.Inputs'!$D$19*'1.Inputs'!$D$59+Q67)</f>
        <v>3080656810.1169696</v>
      </c>
      <c r="AC67" s="36">
        <f ca="1">S67-AC$13-AC$14+MIN(AC$13,MAX(0,((('1.Inputs'!$D$37*12*IF(1=1,'1.Inputs'!$D$38,IF(1=2,'1.Inputs'!$D$39,$E67)))*$F67*(('1.Inputs'!$D$40)+(1-'1.Inputs'!$D$40)*(1+'1.Inputs'!$D$41))*(1+$G67)^(1-1))-(('1.Inputs'!$D$37*12*IF(1=1,'1.Inputs'!$D$38,IF(1=2,'1.Inputs'!$D$39,$E67)))/(1-'1.Inputs'!$D$42)*$D67*(1+$G67)^(1-1))-('1.Inputs'!$D$37*12*IF(1=1,'1.Inputs'!$D$38,IF(1=2,'1.Inputs'!$D$39,$E67)))*'1.Inputs'!$D$43*(1+$G67)^(1-1)-'1.Inputs'!$D$44*(1+$G67)^(1-1)-('1.Inputs'!$D$20/'1.Inputs'!$D$27+'1.Inputs'!$D$23/'1.Inputs'!$D$28))))*'1.Inputs'!$D$53</f>
        <v>-713238129.55176413</v>
      </c>
      <c r="AD67" s="36">
        <f ca="1">T67-AD$13-AD$14+MIN(AD$13,MAX(0,((('1.Inputs'!$D$37*12*IF(2=1,'1.Inputs'!$D$38,IF(2=2,'1.Inputs'!$D$39,$E67)))*$F67*(('1.Inputs'!$D$40)+(1-'1.Inputs'!$D$40)*(1+'1.Inputs'!$D$41))*(1+$G67)^(2-1))-(('1.Inputs'!$D$37*12*IF(2=1,'1.Inputs'!$D$38,IF(2=2,'1.Inputs'!$D$39,$E67)))/(1-'1.Inputs'!$D$42)*$D67*(1+$G67)^(2-1))-('1.Inputs'!$D$37*12*IF(2=1,'1.Inputs'!$D$38,IF(2=2,'1.Inputs'!$D$39,$E67)))*'1.Inputs'!$D$43*(1+$G67)^(2-1)-'1.Inputs'!$D$44*(1+$G67)^(2-1)-('1.Inputs'!$D$20/'1.Inputs'!$D$27+'1.Inputs'!$D$23/'1.Inputs'!$D$28))))*'1.Inputs'!$D$53</f>
        <v>31224920.747604847</v>
      </c>
      <c r="AE67" s="36">
        <f ca="1">U67-AE$13-AE$14+MIN(AE$13,MAX(0,((('1.Inputs'!$D$37*12*IF(3=1,'1.Inputs'!$D$38,IF(3=2,'1.Inputs'!$D$39,$E67)))*$F67*(('1.Inputs'!$D$40)+(1-'1.Inputs'!$D$40)*(1+'1.Inputs'!$D$41))*(1+$G67)^(3-1))-(('1.Inputs'!$D$37*12*IF(3=1,'1.Inputs'!$D$38,IF(3=2,'1.Inputs'!$D$39,$E67)))/(1-'1.Inputs'!$D$42)*$D67*(1+$G67)^(3-1))-('1.Inputs'!$D$37*12*IF(3=1,'1.Inputs'!$D$38,IF(3=2,'1.Inputs'!$D$39,$E67)))*'1.Inputs'!$D$43*(1+$G67)^(3-1)-'1.Inputs'!$D$44*(1+$G67)^(3-1)-('1.Inputs'!$D$20/'1.Inputs'!$D$27+'1.Inputs'!$D$23/'1.Inputs'!$D$28))))*'1.Inputs'!$D$53</f>
        <v>93526161.177830815</v>
      </c>
      <c r="AF67" s="36">
        <f ca="1">V67-AF$13-AF$14+MIN(AF$13,MAX(0,((('1.Inputs'!$D$37*12*IF(4=1,'1.Inputs'!$D$38,IF(4=2,'1.Inputs'!$D$39,$E67)))*$F67*(('1.Inputs'!$D$40)+(1-'1.Inputs'!$D$40)*(1+'1.Inputs'!$D$41))*(1+$G67)^(4-1))-(('1.Inputs'!$D$37*12*IF(4=1,'1.Inputs'!$D$38,IF(4=2,'1.Inputs'!$D$39,$E67)))/(1-'1.Inputs'!$D$42)*$D67*(1+$G67)^(4-1))-('1.Inputs'!$D$37*12*IF(4=1,'1.Inputs'!$D$38,IF(4=2,'1.Inputs'!$D$39,$E67)))*'1.Inputs'!$D$43*(1+$G67)^(4-1)-'1.Inputs'!$D$44*(1+$G67)^(4-1)-('1.Inputs'!$D$20/'1.Inputs'!$D$27+'1.Inputs'!$D$23/'1.Inputs'!$D$28))))*'1.Inputs'!$D$53</f>
        <v>264169149.98052192</v>
      </c>
      <c r="AG67" s="36">
        <f ca="1">W67-AG$13-AG$14+MIN(AG$13,MAX(0,((('1.Inputs'!$D$37*12*IF(5=1,'1.Inputs'!$D$38,IF(5=2,'1.Inputs'!$D$39,$E67)))*$F67*(('1.Inputs'!$D$40)+(1-'1.Inputs'!$D$40)*(1+'1.Inputs'!$D$41))*(1+$G67)^(5-1))-(('1.Inputs'!$D$37*12*IF(5=1,'1.Inputs'!$D$38,IF(5=2,'1.Inputs'!$D$39,$E67)))/(1-'1.Inputs'!$D$42)*$D67*(1+$G67)^(5-1))-('1.Inputs'!$D$37*12*IF(5=1,'1.Inputs'!$D$38,IF(5=2,'1.Inputs'!$D$39,$E67)))*'1.Inputs'!$D$43*(1+$G67)^(5-1)-'1.Inputs'!$D$44*(1+$G67)^(5-1)-('1.Inputs'!$D$20/'1.Inputs'!$D$27+'1.Inputs'!$D$23/'1.Inputs'!$D$28))))*'1.Inputs'!$D$53</f>
        <v>303892284.13806093</v>
      </c>
      <c r="AH67" s="36">
        <f ca="1">X67-AH$13-AH$14+MIN(AH$13,MAX(0,((('1.Inputs'!$D$37*12*IF(6=1,'1.Inputs'!$D$38,IF(6=2,'1.Inputs'!$D$39,$E67)))*$F67*(('1.Inputs'!$D$40)+(1-'1.Inputs'!$D$40)*(1+'1.Inputs'!$D$41))*(1+$G67)^(6-1))-(('1.Inputs'!$D$37*12*IF(6=1,'1.Inputs'!$D$38,IF(6=2,'1.Inputs'!$D$39,$E67)))/(1-'1.Inputs'!$D$42)*$D67*(1+$G67)^(6-1))-('1.Inputs'!$D$37*12*IF(6=1,'1.Inputs'!$D$38,IF(6=2,'1.Inputs'!$D$39,$E67)))*'1.Inputs'!$D$43*(1+$G67)^(6-1)-'1.Inputs'!$D$44*(1+$G67)^(6-1)-('1.Inputs'!$D$20/'1.Inputs'!$D$27+'1.Inputs'!$D$23/'1.Inputs'!$D$28))))*'1.Inputs'!$D$53</f>
        <v>344396804.76564348</v>
      </c>
      <c r="AI67" s="36">
        <f ca="1">Y67-AI$13-AI$14+MIN(AI$13,MAX(0,((('1.Inputs'!$D$37*12*IF(7=1,'1.Inputs'!$D$38,IF(7=2,'1.Inputs'!$D$39,$E67)))*$F67*(('1.Inputs'!$D$40)+(1-'1.Inputs'!$D$40)*(1+'1.Inputs'!$D$41))*(1+$G67)^(7-1))-(('1.Inputs'!$D$37*12*IF(7=1,'1.Inputs'!$D$38,IF(7=2,'1.Inputs'!$D$39,$E67)))/(1-'1.Inputs'!$D$42)*$D67*(1+$G67)^(7-1))-('1.Inputs'!$D$37*12*IF(7=1,'1.Inputs'!$D$38,IF(7=2,'1.Inputs'!$D$39,$E67)))*'1.Inputs'!$D$43*(1+$G67)^(7-1)-'1.Inputs'!$D$44*(1+$G67)^(7-1)-('1.Inputs'!$D$20/'1.Inputs'!$D$27+'1.Inputs'!$D$23/'1.Inputs'!$D$28))))*'1.Inputs'!$D$53</f>
        <v>385712444.55510044</v>
      </c>
      <c r="AJ67" s="36">
        <f ca="1">Z67-AJ$13-AJ$14+MIN(AJ$13,MAX(0,((('1.Inputs'!$D$37*12*IF(8=1,'1.Inputs'!$D$38,IF(8=2,'1.Inputs'!$D$39,$E67)))*$F67*(('1.Inputs'!$D$40)+(1-'1.Inputs'!$D$40)*(1+'1.Inputs'!$D$41))*(1+$G67)^(8-1))-(('1.Inputs'!$D$37*12*IF(8=1,'1.Inputs'!$D$38,IF(8=2,'1.Inputs'!$D$39,$E67)))/(1-'1.Inputs'!$D$42)*$D67*(1+$G67)^(8-1))-('1.Inputs'!$D$37*12*IF(8=1,'1.Inputs'!$D$38,IF(8=2,'1.Inputs'!$D$39,$E67)))*'1.Inputs'!$D$43*(1+$G67)^(8-1)-'1.Inputs'!$D$44*(1+$G67)^(8-1)-('1.Inputs'!$D$20/'1.Inputs'!$D$27+'1.Inputs'!$D$23/'1.Inputs'!$D$28))))*'1.Inputs'!$D$53</f>
        <v>673870067.56282294</v>
      </c>
      <c r="AK67" s="36">
        <f ca="1">AA67-AK$13-AK$14+MIN(AK$13,MAX(0,((('1.Inputs'!$D$37*12*IF(9=1,'1.Inputs'!$D$38,IF(9=2,'1.Inputs'!$D$39,$E67)))*$F67*(('1.Inputs'!$D$40)+(1-'1.Inputs'!$D$40)*(1+'1.Inputs'!$D$41))*(1+$G67)^(9-1))-(('1.Inputs'!$D$37*12*IF(9=1,'1.Inputs'!$D$38,IF(9=2,'1.Inputs'!$D$39,$E67)))/(1-'1.Inputs'!$D$42)*$D67*(1+$G67)^(9-1))-('1.Inputs'!$D$37*12*IF(9=1,'1.Inputs'!$D$38,IF(9=2,'1.Inputs'!$D$39,$E67)))*'1.Inputs'!$D$43*(1+$G67)^(9-1)-'1.Inputs'!$D$44*(1+$G67)^(9-1)-('1.Inputs'!$D$20/'1.Inputs'!$D$27+'1.Inputs'!$D$23/'1.Inputs'!$D$28))))*'1.Inputs'!$D$53</f>
        <v>697713712.25954843</v>
      </c>
      <c r="AL67" s="36">
        <f ca="1">AB67-AL$13-AL$14+MIN(AL$13,MAX(0,((('1.Inputs'!$D$37*12*IF(10=1,'1.Inputs'!$D$38,IF(10=2,'1.Inputs'!$D$39,$E67)))*$F67*(('1.Inputs'!$D$40)+(1-'1.Inputs'!$D$40)*(1+'1.Inputs'!$D$41))*(1+$G67)^(10-1))-(('1.Inputs'!$D$37*12*IF(10=1,'1.Inputs'!$D$38,IF(10=2,'1.Inputs'!$D$39,$E67)))/(1-'1.Inputs'!$D$42)*$D67*(1+$G67)^(10-1))-('1.Inputs'!$D$37*12*IF(10=1,'1.Inputs'!$D$38,IF(10=2,'1.Inputs'!$D$39,$E67)))*'1.Inputs'!$D$43*(1+$G67)^(10-1)-'1.Inputs'!$D$44*(1+$G67)^(10-1)-('1.Inputs'!$D$20/'1.Inputs'!$D$27+'1.Inputs'!$D$23/'1.Inputs'!$D$28))))*'1.Inputs'!$D$53+'1.Inputs'!$D$35</f>
        <v>3880656810.1169696</v>
      </c>
      <c r="AM67" s="48">
        <f ca="1">R67+NPV('1.Inputs'!$D$55,S67:AB67)</f>
        <v>709274275.40133572</v>
      </c>
      <c r="AN67" s="48">
        <f ca="1">-('1.Inputs'!$D$24*(1-'1.Inputs'!$D$31)+'1.Inputs'!$D$35)+NPV('1.Inputs'!$D$54,AC67:AL67)</f>
        <v>-549306502.25919116</v>
      </c>
      <c r="AO67" s="36">
        <f t="shared" ca="1" si="5"/>
        <v>-3.9628557815242154</v>
      </c>
      <c r="AP67" s="36">
        <f t="shared" ca="1" si="6"/>
        <v>1.1063672794152206</v>
      </c>
      <c r="AQ67" s="36">
        <f ca="1">'1.Inputs'!$D$35+MIN(SUM($AC67:AC67),SUM($AC67:AD67),SUM($AC67:AE67),SUM($AC67:AF67),SUM($AC67:AG67),SUM($AC67:AH67),SUM($AC67:AI67),SUM($AC67:AJ67),SUM($AC67:AK67),SUM($AC67:AL67))</f>
        <v>86761870.448235869</v>
      </c>
      <c r="AR67" s="36">
        <f ca="1">IF(AP67&lt;'1.Inputs'!$D$57,1,0)</f>
        <v>1</v>
      </c>
      <c r="AS67" s="36">
        <f t="shared" ca="1" si="7"/>
        <v>0</v>
      </c>
      <c r="AV67" s="56" t="s">
        <v>418</v>
      </c>
      <c r="AY67" s="56" t="str">
        <f ca="1">IF(COUNTIF(AY56:AY65,"ERROR")&gt;0,"MONTE CARLO CON ERRORES",IF(AY66="ALERTA","MONTE CARLO VÁLIDO CON ALERTAS","MONTE CARLO VÁLIDO"))</f>
        <v>MONTE CARLO VÁLIDO CON ALERTAS</v>
      </c>
    </row>
    <row r="68" spans="2:57" ht="15" customHeight="1" x14ac:dyDescent="0.25">
      <c r="B68" s="36">
        <v>53</v>
      </c>
      <c r="C68" s="36">
        <f t="shared" ca="1" si="0"/>
        <v>8.4065730421010509E-2</v>
      </c>
      <c r="D68" s="36">
        <f t="shared" ca="1" si="1"/>
        <v>22243.791019352306</v>
      </c>
      <c r="E68" s="47">
        <f t="shared" ca="1" si="2"/>
        <v>0.7526703816569934</v>
      </c>
      <c r="F68" s="36">
        <f t="shared" ca="1" si="3"/>
        <v>32603.859613508146</v>
      </c>
      <c r="G68" s="36">
        <f t="shared" ca="1" si="4"/>
        <v>7.21043545717725E-2</v>
      </c>
      <c r="H68" s="36">
        <f ca="1">((('1.Inputs'!$D$37*12*IF(1=1,'1.Inputs'!$D$38,IF(1=2,'1.Inputs'!$D$39,$E68)))*$F68*(('1.Inputs'!$D$40)+(1-'1.Inputs'!$D$40)*(1+'1.Inputs'!$D$41))*(1+$G68)^(1-1))*'1.Inputs'!$D$47+(('1.Inputs'!$D$37*12*IF(1=1,'1.Inputs'!$D$38,IF(1=2,'1.Inputs'!$D$39,$E68)))/(1-'1.Inputs'!$D$42)*$D68*(1+$G68)^(1-1))*('1.Inputs'!$D$48-'1.Inputs'!$D$49))/'1.Inputs'!$D$51</f>
        <v>875740485.29585624</v>
      </c>
      <c r="I68" s="36">
        <f ca="1">((('1.Inputs'!$D$37*12*IF(2=1,'1.Inputs'!$D$38,IF(2=2,'1.Inputs'!$D$39,$E68)))*$F68*(('1.Inputs'!$D$40)+(1-'1.Inputs'!$D$40)*(1+'1.Inputs'!$D$41))*(1+$G68)^(2-1))*'1.Inputs'!$D$47+(('1.Inputs'!$D$37*12*IF(2=1,'1.Inputs'!$D$38,IF(2=2,'1.Inputs'!$D$39,$E68)))/(1-'1.Inputs'!$D$42)*$D68*(1+$G68)^(2-1))*('1.Inputs'!$D$48-'1.Inputs'!$D$49))/'1.Inputs'!$D$51</f>
        <v>1314439262.8646789</v>
      </c>
      <c r="J68" s="36">
        <f ca="1">((('1.Inputs'!$D$37*12*IF(3=1,'1.Inputs'!$D$38,IF(3=2,'1.Inputs'!$D$39,$E68)))*$F68*(('1.Inputs'!$D$40)+(1-'1.Inputs'!$D$40)*(1+'1.Inputs'!$D$41))*(1+$G68)^(3-1))*'1.Inputs'!$D$47+(('1.Inputs'!$D$37*12*IF(3=1,'1.Inputs'!$D$38,IF(3=2,'1.Inputs'!$D$39,$E68)))/(1-'1.Inputs'!$D$42)*$D68*(1+$G68)^(3-1))*('1.Inputs'!$D$48-'1.Inputs'!$D$49))/'1.Inputs'!$D$51</f>
        <v>1515250268.3768399</v>
      </c>
      <c r="K68" s="36">
        <f ca="1">((('1.Inputs'!$D$37*12*IF(4=1,'1.Inputs'!$D$38,IF(4=2,'1.Inputs'!$D$39,$E68)))*$F68*(('1.Inputs'!$D$40)+(1-'1.Inputs'!$D$40)*(1+'1.Inputs'!$D$41))*(1+$G68)^(4-1))*'1.Inputs'!$D$47+(('1.Inputs'!$D$37*12*IF(4=1,'1.Inputs'!$D$38,IF(4=2,'1.Inputs'!$D$39,$E68)))/(1-'1.Inputs'!$D$42)*$D68*(1+$G68)^(4-1))*('1.Inputs'!$D$48-'1.Inputs'!$D$49))/'1.Inputs'!$D$51</f>
        <v>1624506410.9928572</v>
      </c>
      <c r="L68" s="36">
        <f ca="1">((('1.Inputs'!$D$37*12*IF(5=1,'1.Inputs'!$D$38,IF(5=2,'1.Inputs'!$D$39,$E68)))*$F68*(('1.Inputs'!$D$40)+(1-'1.Inputs'!$D$40)*(1+'1.Inputs'!$D$41))*(1+$G68)^(5-1))*'1.Inputs'!$D$47+(('1.Inputs'!$D$37*12*IF(5=1,'1.Inputs'!$D$38,IF(5=2,'1.Inputs'!$D$39,$E68)))/(1-'1.Inputs'!$D$42)*$D68*(1+$G68)^(5-1))*('1.Inputs'!$D$48-'1.Inputs'!$D$49))/'1.Inputs'!$D$51</f>
        <v>1741640397.2552035</v>
      </c>
      <c r="M68" s="36">
        <f ca="1">((('1.Inputs'!$D$37*12*IF(6=1,'1.Inputs'!$D$38,IF(6=2,'1.Inputs'!$D$39,$E68)))*$F68*(('1.Inputs'!$D$40)+(1-'1.Inputs'!$D$40)*(1+'1.Inputs'!$D$41))*(1+$G68)^(6-1))*'1.Inputs'!$D$47+(('1.Inputs'!$D$37*12*IF(6=1,'1.Inputs'!$D$38,IF(6=2,'1.Inputs'!$D$39,$E68)))/(1-'1.Inputs'!$D$42)*$D68*(1+$G68)^(6-1))*('1.Inputs'!$D$48-'1.Inputs'!$D$49))/'1.Inputs'!$D$51</f>
        <v>1867220253.9954157</v>
      </c>
      <c r="N68" s="36">
        <f ca="1">((('1.Inputs'!$D$37*12*IF(7=1,'1.Inputs'!$D$38,IF(7=2,'1.Inputs'!$D$39,$E68)))*$F68*(('1.Inputs'!$D$40)+(1-'1.Inputs'!$D$40)*(1+'1.Inputs'!$D$41))*(1+$G68)^(7-1))*'1.Inputs'!$D$47+(('1.Inputs'!$D$37*12*IF(7=1,'1.Inputs'!$D$38,IF(7=2,'1.Inputs'!$D$39,$E68)))/(1-'1.Inputs'!$D$42)*$D68*(1+$G68)^(7-1))*('1.Inputs'!$D$48-'1.Inputs'!$D$49))/'1.Inputs'!$D$51</f>
        <v>2001854965.2530961</v>
      </c>
      <c r="O68" s="36">
        <f ca="1">((('1.Inputs'!$D$37*12*IF(8=1,'1.Inputs'!$D$38,IF(8=2,'1.Inputs'!$D$39,$E68)))*$F68*(('1.Inputs'!$D$40)+(1-'1.Inputs'!$D$40)*(1+'1.Inputs'!$D$41))*(1+$G68)^(8-1))*'1.Inputs'!$D$47+(('1.Inputs'!$D$37*12*IF(8=1,'1.Inputs'!$D$38,IF(8=2,'1.Inputs'!$D$39,$E68)))/(1-'1.Inputs'!$D$42)*$D68*(1+$G68)^(8-1))*('1.Inputs'!$D$48-'1.Inputs'!$D$49))/'1.Inputs'!$D$51</f>
        <v>2146197425.4689691</v>
      </c>
      <c r="P68" s="36">
        <f ca="1">((('1.Inputs'!$D$37*12*IF(9=1,'1.Inputs'!$D$38,IF(9=2,'1.Inputs'!$D$39,$E68)))*$F68*(('1.Inputs'!$D$40)+(1-'1.Inputs'!$D$40)*(1+'1.Inputs'!$D$41))*(1+$G68)^(9-1))*'1.Inputs'!$D$47+(('1.Inputs'!$D$37*12*IF(9=1,'1.Inputs'!$D$38,IF(9=2,'1.Inputs'!$D$39,$E68)))/(1-'1.Inputs'!$D$42)*$D68*(1+$G68)^(9-1))*('1.Inputs'!$D$48-'1.Inputs'!$D$49))/'1.Inputs'!$D$51</f>
        <v>2300947605.6160083</v>
      </c>
      <c r="Q68" s="36">
        <f ca="1">((('1.Inputs'!$D$37*12*IF(10=1,'1.Inputs'!$D$38,IF(10=2,'1.Inputs'!$D$39,$E68)))*$F68*(('1.Inputs'!$D$40)+(1-'1.Inputs'!$D$40)*(1+'1.Inputs'!$D$41))*(1+$G68)^(10-1))*'1.Inputs'!$D$47+(('1.Inputs'!$D$37*12*IF(10=1,'1.Inputs'!$D$38,IF(10=2,'1.Inputs'!$D$39,$E68)))/(1-'1.Inputs'!$D$42)*$D68*(1+$G68)^(10-1))*('1.Inputs'!$D$48-'1.Inputs'!$D$49))/'1.Inputs'!$D$51</f>
        <v>2466855947.622416</v>
      </c>
      <c r="R68" s="36">
        <f>-'1.Inputs'!$D$24</f>
        <v>-2050000000</v>
      </c>
      <c r="S68" s="36">
        <f ca="1">((('1.Inputs'!$D$37*12*IF(1=1,'1.Inputs'!$D$38,IF(1=2,'1.Inputs'!$D$39,$E68)))*$F68*(('1.Inputs'!$D$40)+(1-'1.Inputs'!$D$40)*(1+'1.Inputs'!$D$41))*(1+$G68)^(1-1))-(('1.Inputs'!$D$37*12*IF(1=1,'1.Inputs'!$D$38,IF(1=2,'1.Inputs'!$D$39,$E68)))/(1-'1.Inputs'!$D$42)*$D68*(1+$G68)^(1-1))-('1.Inputs'!$D$37*12*IF(1=1,'1.Inputs'!$D$38,IF(1=2,'1.Inputs'!$D$39,$E68)))*'1.Inputs'!$D$43*(1+$G68)^(1-1)-'1.Inputs'!$D$44*(1+$G68)^(1-1)-('1.Inputs'!$D$20/'1.Inputs'!$D$27+'1.Inputs'!$D$23/'1.Inputs'!$D$28))-MAX(0,((('1.Inputs'!$D$37*12*IF(1=1,'1.Inputs'!$D$38,IF(1=2,'1.Inputs'!$D$39,$E68)))*$F68*(('1.Inputs'!$D$40)+(1-'1.Inputs'!$D$40)*(1+'1.Inputs'!$D$41))*(1+$G68)^(1-1))-(('1.Inputs'!$D$37*12*IF(1=1,'1.Inputs'!$D$38,IF(1=2,'1.Inputs'!$D$39,$E68)))/(1-'1.Inputs'!$D$42)*$D68*(1+$G68)^(1-1))-('1.Inputs'!$D$37*12*IF(1=1,'1.Inputs'!$D$38,IF(1=2,'1.Inputs'!$D$39,$E68)))*'1.Inputs'!$D$43*(1+$G68)^(1-1)-'1.Inputs'!$D$44*(1+$G68)^(1-1)-('1.Inputs'!$D$20/'1.Inputs'!$D$27+'1.Inputs'!$D$23/'1.Inputs'!$D$28)))*'1.Inputs'!$D$53+('1.Inputs'!$D$20/'1.Inputs'!$D$27+'1.Inputs'!$D$23/'1.Inputs'!$D$28)-H68</f>
        <v>-736543597.99183393</v>
      </c>
      <c r="T68" s="36">
        <f ca="1">((('1.Inputs'!$D$37*12*IF(2=1,'1.Inputs'!$D$38,IF(2=2,'1.Inputs'!$D$39,$E68)))*$F68*(('1.Inputs'!$D$40)+(1-'1.Inputs'!$D$40)*(1+'1.Inputs'!$D$41))*(1+$G68)^(2-1))-(('1.Inputs'!$D$37*12*IF(2=1,'1.Inputs'!$D$38,IF(2=2,'1.Inputs'!$D$39,$E68)))/(1-'1.Inputs'!$D$42)*$D68*(1+$G68)^(2-1))-('1.Inputs'!$D$37*12*IF(2=1,'1.Inputs'!$D$38,IF(2=2,'1.Inputs'!$D$39,$E68)))*'1.Inputs'!$D$43*(1+$G68)^(2-1)-'1.Inputs'!$D$44*(1+$G68)^(2-1)-('1.Inputs'!$D$20/'1.Inputs'!$D$27+'1.Inputs'!$D$23/'1.Inputs'!$D$28))-MAX(0,((('1.Inputs'!$D$37*12*IF(2=1,'1.Inputs'!$D$38,IF(2=2,'1.Inputs'!$D$39,$E68)))*$F68*(('1.Inputs'!$D$40)+(1-'1.Inputs'!$D$40)*(1+'1.Inputs'!$D$41))*(1+$G68)^(2-1))-(('1.Inputs'!$D$37*12*IF(2=1,'1.Inputs'!$D$38,IF(2=2,'1.Inputs'!$D$39,$E68)))/(1-'1.Inputs'!$D$42)*$D68*(1+$G68)^(2-1))-('1.Inputs'!$D$37*12*IF(2=1,'1.Inputs'!$D$38,IF(2=2,'1.Inputs'!$D$39,$E68)))*'1.Inputs'!$D$43*(1+$G68)^(2-1)-'1.Inputs'!$D$44*(1+$G68)^(2-1)-('1.Inputs'!$D$20/'1.Inputs'!$D$27+'1.Inputs'!$D$23/'1.Inputs'!$D$28)))*'1.Inputs'!$D$53+('1.Inputs'!$D$20/'1.Inputs'!$D$27+'1.Inputs'!$D$23/'1.Inputs'!$D$28)-(I68-H68)</f>
        <v>-2569037.0238792896</v>
      </c>
      <c r="U68" s="36">
        <f ca="1">((('1.Inputs'!$D$37*12*IF(3=1,'1.Inputs'!$D$38,IF(3=2,'1.Inputs'!$D$39,$E68)))*$F68*(('1.Inputs'!$D$40)+(1-'1.Inputs'!$D$40)*(1+'1.Inputs'!$D$41))*(1+$G68)^(3-1))-(('1.Inputs'!$D$37*12*IF(3=1,'1.Inputs'!$D$38,IF(3=2,'1.Inputs'!$D$39,$E68)))/(1-'1.Inputs'!$D$42)*$D68*(1+$G68)^(3-1))-('1.Inputs'!$D$37*12*IF(3=1,'1.Inputs'!$D$38,IF(3=2,'1.Inputs'!$D$39,$E68)))*'1.Inputs'!$D$43*(1+$G68)^(3-1)-'1.Inputs'!$D$44*(1+$G68)^(3-1)-('1.Inputs'!$D$20/'1.Inputs'!$D$27+'1.Inputs'!$D$23/'1.Inputs'!$D$28))-MAX(0,((('1.Inputs'!$D$37*12*IF(3=1,'1.Inputs'!$D$38,IF(3=2,'1.Inputs'!$D$39,$E68)))*$F68*(('1.Inputs'!$D$40)+(1-'1.Inputs'!$D$40)*(1+'1.Inputs'!$D$41))*(1+$G68)^(3-1))-(('1.Inputs'!$D$37*12*IF(3=1,'1.Inputs'!$D$38,IF(3=2,'1.Inputs'!$D$39,$E68)))/(1-'1.Inputs'!$D$42)*$D68*(1+$G68)^(3-1))-('1.Inputs'!$D$37*12*IF(3=1,'1.Inputs'!$D$38,IF(3=2,'1.Inputs'!$D$39,$E68)))*'1.Inputs'!$D$43*(1+$G68)^(3-1)-'1.Inputs'!$D$44*(1+$G68)^(3-1)-('1.Inputs'!$D$20/'1.Inputs'!$D$27+'1.Inputs'!$D$23/'1.Inputs'!$D$28)))*'1.Inputs'!$D$53+('1.Inputs'!$D$20/'1.Inputs'!$D$27+'1.Inputs'!$D$23/'1.Inputs'!$D$28)-(J68-I68)</f>
        <v>345323041.22199535</v>
      </c>
      <c r="V68" s="36">
        <f ca="1">((('1.Inputs'!$D$37*12*IF(4=1,'1.Inputs'!$D$38,IF(4=2,'1.Inputs'!$D$39,$E68)))*$F68*(('1.Inputs'!$D$40)+(1-'1.Inputs'!$D$40)*(1+'1.Inputs'!$D$41))*(1+$G68)^(4-1))-(('1.Inputs'!$D$37*12*IF(4=1,'1.Inputs'!$D$38,IF(4=2,'1.Inputs'!$D$39,$E68)))/(1-'1.Inputs'!$D$42)*$D68*(1+$G68)^(4-1))-('1.Inputs'!$D$37*12*IF(4=1,'1.Inputs'!$D$38,IF(4=2,'1.Inputs'!$D$39,$E68)))*'1.Inputs'!$D$43*(1+$G68)^(4-1)-'1.Inputs'!$D$44*(1+$G68)^(4-1)-('1.Inputs'!$D$20/'1.Inputs'!$D$27+'1.Inputs'!$D$23/'1.Inputs'!$D$28))-MAX(0,((('1.Inputs'!$D$37*12*IF(4=1,'1.Inputs'!$D$38,IF(4=2,'1.Inputs'!$D$39,$E68)))*$F68*(('1.Inputs'!$D$40)+(1-'1.Inputs'!$D$40)*(1+'1.Inputs'!$D$41))*(1+$G68)^(4-1))-(('1.Inputs'!$D$37*12*IF(4=1,'1.Inputs'!$D$38,IF(4=2,'1.Inputs'!$D$39,$E68)))/(1-'1.Inputs'!$D$42)*$D68*(1+$G68)^(4-1))-('1.Inputs'!$D$37*12*IF(4=1,'1.Inputs'!$D$38,IF(4=2,'1.Inputs'!$D$39,$E68)))*'1.Inputs'!$D$43*(1+$G68)^(4-1)-'1.Inputs'!$D$44*(1+$G68)^(4-1)-('1.Inputs'!$D$20/'1.Inputs'!$D$27+'1.Inputs'!$D$23/'1.Inputs'!$D$28)))*'1.Inputs'!$D$53+('1.Inputs'!$D$20/'1.Inputs'!$D$27+'1.Inputs'!$D$23/'1.Inputs'!$D$28)-(K68-J68)</f>
        <v>472849616.31405878</v>
      </c>
      <c r="W68" s="36">
        <f ca="1">((('1.Inputs'!$D$37*12*IF(5=1,'1.Inputs'!$D$38,IF(5=2,'1.Inputs'!$D$39,$E68)))*$F68*(('1.Inputs'!$D$40)+(1-'1.Inputs'!$D$40)*(1+'1.Inputs'!$D$41))*(1+$G68)^(5-1))-(('1.Inputs'!$D$37*12*IF(5=1,'1.Inputs'!$D$38,IF(5=2,'1.Inputs'!$D$39,$E68)))/(1-'1.Inputs'!$D$42)*$D68*(1+$G68)^(5-1))-('1.Inputs'!$D$37*12*IF(5=1,'1.Inputs'!$D$38,IF(5=2,'1.Inputs'!$D$39,$E68)))*'1.Inputs'!$D$43*(1+$G68)^(5-1)-'1.Inputs'!$D$44*(1+$G68)^(5-1)-('1.Inputs'!$D$20/'1.Inputs'!$D$27+'1.Inputs'!$D$23/'1.Inputs'!$D$28))-MAX(0,((('1.Inputs'!$D$37*12*IF(5=1,'1.Inputs'!$D$38,IF(5=2,'1.Inputs'!$D$39,$E68)))*$F68*(('1.Inputs'!$D$40)+(1-'1.Inputs'!$D$40)*(1+'1.Inputs'!$D$41))*(1+$G68)^(5-1))-(('1.Inputs'!$D$37*12*IF(5=1,'1.Inputs'!$D$38,IF(5=2,'1.Inputs'!$D$39,$E68)))/(1-'1.Inputs'!$D$42)*$D68*(1+$G68)^(5-1))-('1.Inputs'!$D$37*12*IF(5=1,'1.Inputs'!$D$38,IF(5=2,'1.Inputs'!$D$39,$E68)))*'1.Inputs'!$D$43*(1+$G68)^(5-1)-'1.Inputs'!$D$44*(1+$G68)^(5-1)-('1.Inputs'!$D$20/'1.Inputs'!$D$27+'1.Inputs'!$D$23/'1.Inputs'!$D$28)))*'1.Inputs'!$D$53+('1.Inputs'!$D$20/'1.Inputs'!$D$27+'1.Inputs'!$D$23/'1.Inputs'!$D$28)-(L68-K68)</f>
        <v>503537201.95437896</v>
      </c>
      <c r="X68" s="36">
        <f ca="1">((('1.Inputs'!$D$37*12*IF(6=1,'1.Inputs'!$D$38,IF(6=2,'1.Inputs'!$D$39,$E68)))*$F68*(('1.Inputs'!$D$40)+(1-'1.Inputs'!$D$40)*(1+'1.Inputs'!$D$41))*(1+$G68)^(6-1))-(('1.Inputs'!$D$37*12*IF(6=1,'1.Inputs'!$D$38,IF(6=2,'1.Inputs'!$D$39,$E68)))/(1-'1.Inputs'!$D$42)*$D68*(1+$G68)^(6-1))-('1.Inputs'!$D$37*12*IF(6=1,'1.Inputs'!$D$38,IF(6=2,'1.Inputs'!$D$39,$E68)))*'1.Inputs'!$D$43*(1+$G68)^(6-1)-'1.Inputs'!$D$44*(1+$G68)^(6-1)-('1.Inputs'!$D$20/'1.Inputs'!$D$27+'1.Inputs'!$D$23/'1.Inputs'!$D$28))-MAX(0,((('1.Inputs'!$D$37*12*IF(6=1,'1.Inputs'!$D$38,IF(6=2,'1.Inputs'!$D$39,$E68)))*$F68*(('1.Inputs'!$D$40)+(1-'1.Inputs'!$D$40)*(1+'1.Inputs'!$D$41))*(1+$G68)^(6-1))-(('1.Inputs'!$D$37*12*IF(6=1,'1.Inputs'!$D$38,IF(6=2,'1.Inputs'!$D$39,$E68)))/(1-'1.Inputs'!$D$42)*$D68*(1+$G68)^(6-1))-('1.Inputs'!$D$37*12*IF(6=1,'1.Inputs'!$D$38,IF(6=2,'1.Inputs'!$D$39,$E68)))*'1.Inputs'!$D$43*(1+$G68)^(6-1)-'1.Inputs'!$D$44*(1+$G68)^(6-1)-('1.Inputs'!$D$20/'1.Inputs'!$D$27+'1.Inputs'!$D$23/'1.Inputs'!$D$28)))*'1.Inputs'!$D$53+('1.Inputs'!$D$20/'1.Inputs'!$D$27+'1.Inputs'!$D$23/'1.Inputs'!$D$28)-(M68-L68)</f>
        <v>536437496.15065861</v>
      </c>
      <c r="Y68" s="36">
        <f ca="1">((('1.Inputs'!$D$37*12*IF(7=1,'1.Inputs'!$D$38,IF(7=2,'1.Inputs'!$D$39,$E68)))*$F68*(('1.Inputs'!$D$40)+(1-'1.Inputs'!$D$40)*(1+'1.Inputs'!$D$41))*(1+$G68)^(7-1))-(('1.Inputs'!$D$37*12*IF(7=1,'1.Inputs'!$D$38,IF(7=2,'1.Inputs'!$D$39,$E68)))/(1-'1.Inputs'!$D$42)*$D68*(1+$G68)^(7-1))-('1.Inputs'!$D$37*12*IF(7=1,'1.Inputs'!$D$38,IF(7=2,'1.Inputs'!$D$39,$E68)))*'1.Inputs'!$D$43*(1+$G68)^(7-1)-'1.Inputs'!$D$44*(1+$G68)^(7-1)-('1.Inputs'!$D$20/'1.Inputs'!$D$27+'1.Inputs'!$D$23/'1.Inputs'!$D$28))-MAX(0,((('1.Inputs'!$D$37*12*IF(7=1,'1.Inputs'!$D$38,IF(7=2,'1.Inputs'!$D$39,$E68)))*$F68*(('1.Inputs'!$D$40)+(1-'1.Inputs'!$D$40)*(1+'1.Inputs'!$D$41))*(1+$G68)^(7-1))-(('1.Inputs'!$D$37*12*IF(7=1,'1.Inputs'!$D$38,IF(7=2,'1.Inputs'!$D$39,$E68)))/(1-'1.Inputs'!$D$42)*$D68*(1+$G68)^(7-1))-('1.Inputs'!$D$37*12*IF(7=1,'1.Inputs'!$D$38,IF(7=2,'1.Inputs'!$D$39,$E68)))*'1.Inputs'!$D$43*(1+$G68)^(7-1)-'1.Inputs'!$D$44*(1+$G68)^(7-1)-('1.Inputs'!$D$20/'1.Inputs'!$D$27+'1.Inputs'!$D$23/'1.Inputs'!$D$28)))*'1.Inputs'!$D$53+('1.Inputs'!$D$20/'1.Inputs'!$D$27+'1.Inputs'!$D$23/'1.Inputs'!$D$28)-(N68-M68)</f>
        <v>571710044.82518363</v>
      </c>
      <c r="Z68" s="36">
        <f ca="1">((('1.Inputs'!$D$37*12*IF(8=1,'1.Inputs'!$D$38,IF(8=2,'1.Inputs'!$D$39,$E68)))*$F68*(('1.Inputs'!$D$40)+(1-'1.Inputs'!$D$40)*(1+'1.Inputs'!$D$41))*(1+$G68)^(8-1))-(('1.Inputs'!$D$37*12*IF(8=1,'1.Inputs'!$D$38,IF(8=2,'1.Inputs'!$D$39,$E68)))/(1-'1.Inputs'!$D$42)*$D68*(1+$G68)^(8-1))-('1.Inputs'!$D$37*12*IF(8=1,'1.Inputs'!$D$38,IF(8=2,'1.Inputs'!$D$39,$E68)))*'1.Inputs'!$D$43*(1+$G68)^(8-1)-'1.Inputs'!$D$44*(1+$G68)^(8-1)-('1.Inputs'!$D$20/'1.Inputs'!$D$27+'1.Inputs'!$D$23/'1.Inputs'!$D$28))-MAX(0,((('1.Inputs'!$D$37*12*IF(8=1,'1.Inputs'!$D$38,IF(8=2,'1.Inputs'!$D$39,$E68)))*$F68*(('1.Inputs'!$D$40)+(1-'1.Inputs'!$D$40)*(1+'1.Inputs'!$D$41))*(1+$G68)^(8-1))-(('1.Inputs'!$D$37*12*IF(8=1,'1.Inputs'!$D$38,IF(8=2,'1.Inputs'!$D$39,$E68)))/(1-'1.Inputs'!$D$42)*$D68*(1+$G68)^(8-1))-('1.Inputs'!$D$37*12*IF(8=1,'1.Inputs'!$D$38,IF(8=2,'1.Inputs'!$D$39,$E68)))*'1.Inputs'!$D$43*(1+$G68)^(8-1)-'1.Inputs'!$D$44*(1+$G68)^(8-1)-('1.Inputs'!$D$20/'1.Inputs'!$D$27+'1.Inputs'!$D$23/'1.Inputs'!$D$28)))*'1.Inputs'!$D$53+('1.Inputs'!$D$20/'1.Inputs'!$D$27+'1.Inputs'!$D$23/'1.Inputs'!$D$28)-(O68-N68)</f>
        <v>609525897.8559854</v>
      </c>
      <c r="AA68" s="36">
        <f ca="1">((('1.Inputs'!$D$37*12*IF(9=1,'1.Inputs'!$D$38,IF(9=2,'1.Inputs'!$D$39,$E68)))*$F68*(('1.Inputs'!$D$40)+(1-'1.Inputs'!$D$40)*(1+'1.Inputs'!$D$41))*(1+$G68)^(9-1))-(('1.Inputs'!$D$37*12*IF(9=1,'1.Inputs'!$D$38,IF(9=2,'1.Inputs'!$D$39,$E68)))/(1-'1.Inputs'!$D$42)*$D68*(1+$G68)^(9-1))-('1.Inputs'!$D$37*12*IF(9=1,'1.Inputs'!$D$38,IF(9=2,'1.Inputs'!$D$39,$E68)))*'1.Inputs'!$D$43*(1+$G68)^(9-1)-'1.Inputs'!$D$44*(1+$G68)^(9-1)-('1.Inputs'!$D$20/'1.Inputs'!$D$27+'1.Inputs'!$D$23/'1.Inputs'!$D$28))-MAX(0,((('1.Inputs'!$D$37*12*IF(9=1,'1.Inputs'!$D$38,IF(9=2,'1.Inputs'!$D$39,$E68)))*$F68*(('1.Inputs'!$D$40)+(1-'1.Inputs'!$D$40)*(1+'1.Inputs'!$D$41))*(1+$G68)^(9-1))-(('1.Inputs'!$D$37*12*IF(9=1,'1.Inputs'!$D$38,IF(9=2,'1.Inputs'!$D$39,$E68)))/(1-'1.Inputs'!$D$42)*$D68*(1+$G68)^(9-1))-('1.Inputs'!$D$37*12*IF(9=1,'1.Inputs'!$D$38,IF(9=2,'1.Inputs'!$D$39,$E68)))*'1.Inputs'!$D$43*(1+$G68)^(9-1)-'1.Inputs'!$D$44*(1+$G68)^(9-1)-('1.Inputs'!$D$20/'1.Inputs'!$D$27+'1.Inputs'!$D$23/'1.Inputs'!$D$28)))*'1.Inputs'!$D$53+('1.Inputs'!$D$20/'1.Inputs'!$D$27+'1.Inputs'!$D$23/'1.Inputs'!$D$28)-(P68-O68)</f>
        <v>650068438.56215692</v>
      </c>
      <c r="AB68" s="36">
        <f ca="1">((('1.Inputs'!$D$37*12*IF(10=1,'1.Inputs'!$D$38,IF(10=2,'1.Inputs'!$D$39,$E68)))*$F68*(('1.Inputs'!$D$40)+(1-'1.Inputs'!$D$40)*(1+'1.Inputs'!$D$41))*(1+$G68)^(10-1))-(('1.Inputs'!$D$37*12*IF(10=1,'1.Inputs'!$D$38,IF(10=2,'1.Inputs'!$D$39,$E68)))/(1-'1.Inputs'!$D$42)*$D68*(1+$G68)^(10-1))-('1.Inputs'!$D$37*12*IF(10=1,'1.Inputs'!$D$38,IF(10=2,'1.Inputs'!$D$39,$E68)))*'1.Inputs'!$D$43*(1+$G68)^(10-1)-'1.Inputs'!$D$44*(1+$G68)^(10-1)-('1.Inputs'!$D$20/'1.Inputs'!$D$27+'1.Inputs'!$D$23/'1.Inputs'!$D$28))-MAX(0,((('1.Inputs'!$D$37*12*IF(10=1,'1.Inputs'!$D$38,IF(10=2,'1.Inputs'!$D$39,$E68)))*$F68*(('1.Inputs'!$D$40)+(1-'1.Inputs'!$D$40)*(1+'1.Inputs'!$D$41))*(1+$G68)^(10-1))-(('1.Inputs'!$D$37*12*IF(10=1,'1.Inputs'!$D$38,IF(10=2,'1.Inputs'!$D$39,$E68)))/(1-'1.Inputs'!$D$42)*$D68*(1+$G68)^(10-1))-('1.Inputs'!$D$37*12*IF(10=1,'1.Inputs'!$D$38,IF(10=2,'1.Inputs'!$D$39,$E68)))*'1.Inputs'!$D$43*(1+$G68)^(10-1)-'1.Inputs'!$D$44*(1+$G68)^(10-1)-('1.Inputs'!$D$20/'1.Inputs'!$D$27+'1.Inputs'!$D$23/'1.Inputs'!$D$28)))*'1.Inputs'!$D$53+('1.Inputs'!$D$20/'1.Inputs'!$D$27+'1.Inputs'!$D$23/'1.Inputs'!$D$28)-(Q68-P68)+(('1.Inputs'!$D$20+'1.Inputs'!$D$23-('1.Inputs'!$D$20/'1.Inputs'!$D$27+'1.Inputs'!$D$23/'1.Inputs'!$D$28)*'1.Inputs'!$D$10)*'1.Inputs'!$D$60+'1.Inputs'!$D$19*'1.Inputs'!$D$59+Q68)</f>
        <v>3860390220.6210604</v>
      </c>
      <c r="AC68" s="36">
        <f ca="1">S68-AC$13-AC$14+MIN(AC$13,MAX(0,((('1.Inputs'!$D$37*12*IF(1=1,'1.Inputs'!$D$38,IF(1=2,'1.Inputs'!$D$39,$E68)))*$F68*(('1.Inputs'!$D$40)+(1-'1.Inputs'!$D$40)*(1+'1.Inputs'!$D$41))*(1+$G68)^(1-1))-(('1.Inputs'!$D$37*12*IF(1=1,'1.Inputs'!$D$38,IF(1=2,'1.Inputs'!$D$39,$E68)))/(1-'1.Inputs'!$D$42)*$D68*(1+$G68)^(1-1))-('1.Inputs'!$D$37*12*IF(1=1,'1.Inputs'!$D$38,IF(1=2,'1.Inputs'!$D$39,$E68)))*'1.Inputs'!$D$43*(1+$G68)^(1-1)-'1.Inputs'!$D$44*(1+$G68)^(1-1)-('1.Inputs'!$D$20/'1.Inputs'!$D$27+'1.Inputs'!$D$23/'1.Inputs'!$D$28))))*'1.Inputs'!$D$53</f>
        <v>-881883735.59736037</v>
      </c>
      <c r="AD68" s="36">
        <f ca="1">T68-AD$13-AD$14+MIN(AD$13,MAX(0,((('1.Inputs'!$D$37*12*IF(2=1,'1.Inputs'!$D$38,IF(2=2,'1.Inputs'!$D$39,$E68)))*$F68*(('1.Inputs'!$D$40)+(1-'1.Inputs'!$D$40)*(1+'1.Inputs'!$D$41))*(1+$G68)^(2-1))-(('1.Inputs'!$D$37*12*IF(2=1,'1.Inputs'!$D$38,IF(2=2,'1.Inputs'!$D$39,$E68)))/(1-'1.Inputs'!$D$42)*$D68*(1+$G68)^(2-1))-('1.Inputs'!$D$37*12*IF(2=1,'1.Inputs'!$D$38,IF(2=2,'1.Inputs'!$D$39,$E68)))*'1.Inputs'!$D$43*(1+$G68)^(2-1)-'1.Inputs'!$D$44*(1+$G68)^(2-1)-('1.Inputs'!$D$20/'1.Inputs'!$D$27+'1.Inputs'!$D$23/'1.Inputs'!$D$28))))*'1.Inputs'!$D$53</f>
        <v>-98509037.02387929</v>
      </c>
      <c r="AE68" s="36">
        <f ca="1">U68-AE$13-AE$14+MIN(AE$13,MAX(0,((('1.Inputs'!$D$37*12*IF(3=1,'1.Inputs'!$D$38,IF(3=2,'1.Inputs'!$D$39,$E68)))*$F68*(('1.Inputs'!$D$40)+(1-'1.Inputs'!$D$40)*(1+'1.Inputs'!$D$41))*(1+$G68)^(3-1))-(('1.Inputs'!$D$37*12*IF(3=1,'1.Inputs'!$D$38,IF(3=2,'1.Inputs'!$D$39,$E68)))/(1-'1.Inputs'!$D$42)*$D68*(1+$G68)^(3-1))-('1.Inputs'!$D$37*12*IF(3=1,'1.Inputs'!$D$38,IF(3=2,'1.Inputs'!$D$39,$E68)))*'1.Inputs'!$D$43*(1+$G68)^(3-1)-'1.Inputs'!$D$44*(1+$G68)^(3-1)-('1.Inputs'!$D$20/'1.Inputs'!$D$27+'1.Inputs'!$D$23/'1.Inputs'!$D$28))))*'1.Inputs'!$D$53</f>
        <v>3383041.2219953537</v>
      </c>
      <c r="AF68" s="36">
        <f ca="1">V68-AF$13-AF$14+MIN(AF$13,MAX(0,((('1.Inputs'!$D$37*12*IF(4=1,'1.Inputs'!$D$38,IF(4=2,'1.Inputs'!$D$39,$E68)))*$F68*(('1.Inputs'!$D$40)+(1-'1.Inputs'!$D$40)*(1+'1.Inputs'!$D$41))*(1+$G68)^(4-1))-(('1.Inputs'!$D$37*12*IF(4=1,'1.Inputs'!$D$38,IF(4=2,'1.Inputs'!$D$39,$E68)))/(1-'1.Inputs'!$D$42)*$D68*(1+$G68)^(4-1))-('1.Inputs'!$D$37*12*IF(4=1,'1.Inputs'!$D$38,IF(4=2,'1.Inputs'!$D$39,$E68)))*'1.Inputs'!$D$43*(1+$G68)^(4-1)-'1.Inputs'!$D$44*(1+$G68)^(4-1)-('1.Inputs'!$D$20/'1.Inputs'!$D$27+'1.Inputs'!$D$23/'1.Inputs'!$D$28))))*'1.Inputs'!$D$53</f>
        <v>150097616.31405878</v>
      </c>
      <c r="AG68" s="36">
        <f ca="1">W68-AG$13-AG$14+MIN(AG$13,MAX(0,((('1.Inputs'!$D$37*12*IF(5=1,'1.Inputs'!$D$38,IF(5=2,'1.Inputs'!$D$39,$E68)))*$F68*(('1.Inputs'!$D$40)+(1-'1.Inputs'!$D$40)*(1+'1.Inputs'!$D$41))*(1+$G68)^(5-1))-(('1.Inputs'!$D$37*12*IF(5=1,'1.Inputs'!$D$38,IF(5=2,'1.Inputs'!$D$39,$E68)))/(1-'1.Inputs'!$D$42)*$D68*(1+$G68)^(5-1))-('1.Inputs'!$D$37*12*IF(5=1,'1.Inputs'!$D$38,IF(5=2,'1.Inputs'!$D$39,$E68)))*'1.Inputs'!$D$43*(1+$G68)^(5-1)-'1.Inputs'!$D$44*(1+$G68)^(5-1)-('1.Inputs'!$D$20/'1.Inputs'!$D$27+'1.Inputs'!$D$23/'1.Inputs'!$D$28))))*'1.Inputs'!$D$53</f>
        <v>199973201.95437896</v>
      </c>
      <c r="AH68" s="36">
        <f ca="1">X68-AH$13-AH$14+MIN(AH$13,MAX(0,((('1.Inputs'!$D$37*12*IF(6=1,'1.Inputs'!$D$38,IF(6=2,'1.Inputs'!$D$39,$E68)))*$F68*(('1.Inputs'!$D$40)+(1-'1.Inputs'!$D$40)*(1+'1.Inputs'!$D$41))*(1+$G68)^(6-1))-(('1.Inputs'!$D$37*12*IF(6=1,'1.Inputs'!$D$38,IF(6=2,'1.Inputs'!$D$39,$E68)))/(1-'1.Inputs'!$D$42)*$D68*(1+$G68)^(6-1))-('1.Inputs'!$D$37*12*IF(6=1,'1.Inputs'!$D$38,IF(6=2,'1.Inputs'!$D$39,$E68)))*'1.Inputs'!$D$43*(1+$G68)^(6-1)-'1.Inputs'!$D$44*(1+$G68)^(6-1)-('1.Inputs'!$D$20/'1.Inputs'!$D$27+'1.Inputs'!$D$23/'1.Inputs'!$D$28))))*'1.Inputs'!$D$53</f>
        <v>252061496.15065861</v>
      </c>
      <c r="AI68" s="36">
        <f ca="1">Y68-AI$13-AI$14+MIN(AI$13,MAX(0,((('1.Inputs'!$D$37*12*IF(7=1,'1.Inputs'!$D$38,IF(7=2,'1.Inputs'!$D$39,$E68)))*$F68*(('1.Inputs'!$D$40)+(1-'1.Inputs'!$D$40)*(1+'1.Inputs'!$D$41))*(1+$G68)^(7-1))-(('1.Inputs'!$D$37*12*IF(7=1,'1.Inputs'!$D$38,IF(7=2,'1.Inputs'!$D$39,$E68)))/(1-'1.Inputs'!$D$42)*$D68*(1+$G68)^(7-1))-('1.Inputs'!$D$37*12*IF(7=1,'1.Inputs'!$D$38,IF(7=2,'1.Inputs'!$D$39,$E68)))*'1.Inputs'!$D$43*(1+$G68)^(7-1)-'1.Inputs'!$D$44*(1+$G68)^(7-1)-('1.Inputs'!$D$20/'1.Inputs'!$D$27+'1.Inputs'!$D$23/'1.Inputs'!$D$28))))*'1.Inputs'!$D$53</f>
        <v>306522044.82518363</v>
      </c>
      <c r="AJ68" s="36">
        <f ca="1">Z68-AJ$13-AJ$14+MIN(AJ$13,MAX(0,((('1.Inputs'!$D$37*12*IF(8=1,'1.Inputs'!$D$38,IF(8=2,'1.Inputs'!$D$39,$E68)))*$F68*(('1.Inputs'!$D$40)+(1-'1.Inputs'!$D$40)*(1+'1.Inputs'!$D$41))*(1+$G68)^(8-1))-(('1.Inputs'!$D$37*12*IF(8=1,'1.Inputs'!$D$38,IF(8=2,'1.Inputs'!$D$39,$E68)))/(1-'1.Inputs'!$D$42)*$D68*(1+$G68)^(8-1))-('1.Inputs'!$D$37*12*IF(8=1,'1.Inputs'!$D$38,IF(8=2,'1.Inputs'!$D$39,$E68)))*'1.Inputs'!$D$43*(1+$G68)^(8-1)-'1.Inputs'!$D$44*(1+$G68)^(8-1)-('1.Inputs'!$D$20/'1.Inputs'!$D$27+'1.Inputs'!$D$23/'1.Inputs'!$D$28))))*'1.Inputs'!$D$53</f>
        <v>609525897.8559854</v>
      </c>
      <c r="AK68" s="36">
        <f ca="1">AA68-AK$13-AK$14+MIN(AK$13,MAX(0,((('1.Inputs'!$D$37*12*IF(9=1,'1.Inputs'!$D$38,IF(9=2,'1.Inputs'!$D$39,$E68)))*$F68*(('1.Inputs'!$D$40)+(1-'1.Inputs'!$D$40)*(1+'1.Inputs'!$D$41))*(1+$G68)^(9-1))-(('1.Inputs'!$D$37*12*IF(9=1,'1.Inputs'!$D$38,IF(9=2,'1.Inputs'!$D$39,$E68)))/(1-'1.Inputs'!$D$42)*$D68*(1+$G68)^(9-1))-('1.Inputs'!$D$37*12*IF(9=1,'1.Inputs'!$D$38,IF(9=2,'1.Inputs'!$D$39,$E68)))*'1.Inputs'!$D$43*(1+$G68)^(9-1)-'1.Inputs'!$D$44*(1+$G68)^(9-1)-('1.Inputs'!$D$20/'1.Inputs'!$D$27+'1.Inputs'!$D$23/'1.Inputs'!$D$28))))*'1.Inputs'!$D$53</f>
        <v>650068438.56215692</v>
      </c>
      <c r="AL68" s="36">
        <f ca="1">AB68-AL$13-AL$14+MIN(AL$13,MAX(0,((('1.Inputs'!$D$37*12*IF(10=1,'1.Inputs'!$D$38,IF(10=2,'1.Inputs'!$D$39,$E68)))*$F68*(('1.Inputs'!$D$40)+(1-'1.Inputs'!$D$40)*(1+'1.Inputs'!$D$41))*(1+$G68)^(10-1))-(('1.Inputs'!$D$37*12*IF(10=1,'1.Inputs'!$D$38,IF(10=2,'1.Inputs'!$D$39,$E68)))/(1-'1.Inputs'!$D$42)*$D68*(1+$G68)^(10-1))-('1.Inputs'!$D$37*12*IF(10=1,'1.Inputs'!$D$38,IF(10=2,'1.Inputs'!$D$39,$E68)))*'1.Inputs'!$D$43*(1+$G68)^(10-1)-'1.Inputs'!$D$44*(1+$G68)^(10-1)-('1.Inputs'!$D$20/'1.Inputs'!$D$27+'1.Inputs'!$D$23/'1.Inputs'!$D$28))))*'1.Inputs'!$D$53+'1.Inputs'!$D$35</f>
        <v>4660390220.6210604</v>
      </c>
      <c r="AM68" s="48">
        <f ca="1">R68+NPV('1.Inputs'!$D$55,S68:AB68)</f>
        <v>400671778.90367794</v>
      </c>
      <c r="AN68" s="48">
        <f ca="1">-('1.Inputs'!$D$24*(1-'1.Inputs'!$D$31)+'1.Inputs'!$D$35)+NPV('1.Inputs'!$D$54,AC68:AL68)</f>
        <v>-882468450.13720047</v>
      </c>
      <c r="AO68" s="36">
        <f t="shared" ca="1" si="5"/>
        <v>-4.9901327777224518</v>
      </c>
      <c r="AP68" s="36">
        <f t="shared" ca="1" si="6"/>
        <v>0.87734512505588247</v>
      </c>
      <c r="AQ68" s="36">
        <f ca="1">'1.Inputs'!$D$35+MIN(SUM($AC68:AC68),SUM($AC68:AD68),SUM($AC68:AE68),SUM($AC68:AF68),SUM($AC68:AG68),SUM($AC68:AH68),SUM($AC68:AI68),SUM($AC68:AJ68),SUM($AC68:AK68),SUM($AC68:AL68))</f>
        <v>-180392772.62123966</v>
      </c>
      <c r="AR68" s="36">
        <f ca="1">IF(AP68&lt;'1.Inputs'!$D$57,1,0)</f>
        <v>1</v>
      </c>
      <c r="AS68" s="36">
        <f t="shared" ca="1" si="7"/>
        <v>1</v>
      </c>
    </row>
    <row r="69" spans="2:57" ht="15" customHeight="1" x14ac:dyDescent="0.25">
      <c r="B69" s="36">
        <v>54</v>
      </c>
      <c r="C69" s="36">
        <f t="shared" ca="1" si="0"/>
        <v>0.72651801050161169</v>
      </c>
      <c r="D69" s="36">
        <f t="shared" ca="1" si="1"/>
        <v>18622.188551539748</v>
      </c>
      <c r="E69" s="47">
        <f t="shared" ca="1" si="2"/>
        <v>0.85510298436541798</v>
      </c>
      <c r="F69" s="36">
        <f t="shared" ca="1" si="3"/>
        <v>30491.419298040448</v>
      </c>
      <c r="G69" s="36">
        <f t="shared" ca="1" si="4"/>
        <v>4.6439699379574186E-2</v>
      </c>
      <c r="H69" s="36">
        <f ca="1">((('1.Inputs'!$D$37*12*IF(1=1,'1.Inputs'!$D$38,IF(1=2,'1.Inputs'!$D$39,$E69)))*$F69*(('1.Inputs'!$D$40)+(1-'1.Inputs'!$D$40)*(1+'1.Inputs'!$D$41))*(1+$G69)^(1-1))*'1.Inputs'!$D$47+(('1.Inputs'!$D$37*12*IF(1=1,'1.Inputs'!$D$38,IF(1=2,'1.Inputs'!$D$39,$E69)))/(1-'1.Inputs'!$D$42)*$D69*(1+$G69)^(1-1))*('1.Inputs'!$D$48-'1.Inputs'!$D$49))/'1.Inputs'!$D$51</f>
        <v>805705148.25783372</v>
      </c>
      <c r="I69" s="36">
        <f ca="1">((('1.Inputs'!$D$37*12*IF(2=1,'1.Inputs'!$D$38,IF(2=2,'1.Inputs'!$D$39,$E69)))*$F69*(('1.Inputs'!$D$40)+(1-'1.Inputs'!$D$40)*(1+'1.Inputs'!$D$41))*(1+$G69)^(2-1))*'1.Inputs'!$D$47+(('1.Inputs'!$D$37*12*IF(2=1,'1.Inputs'!$D$38,IF(2=2,'1.Inputs'!$D$39,$E69)))/(1-'1.Inputs'!$D$42)*$D69*(1+$G69)^(2-1))*('1.Inputs'!$D$48-'1.Inputs'!$D$49))/'1.Inputs'!$D$51</f>
        <v>1180370594.3841038</v>
      </c>
      <c r="J69" s="36">
        <f ca="1">((('1.Inputs'!$D$37*12*IF(3=1,'1.Inputs'!$D$38,IF(3=2,'1.Inputs'!$D$39,$E69)))*$F69*(('1.Inputs'!$D$40)+(1-'1.Inputs'!$D$40)*(1+'1.Inputs'!$D$41))*(1+$G69)^(3-1))*'1.Inputs'!$D$47+(('1.Inputs'!$D$37*12*IF(3=1,'1.Inputs'!$D$38,IF(3=2,'1.Inputs'!$D$39,$E69)))/(1-'1.Inputs'!$D$42)*$D69*(1+$G69)^(3-1))*('1.Inputs'!$D$48-'1.Inputs'!$D$49))/'1.Inputs'!$D$51</f>
        <v>1508873986.5932264</v>
      </c>
      <c r="K69" s="36">
        <f ca="1">((('1.Inputs'!$D$37*12*IF(4=1,'1.Inputs'!$D$38,IF(4=2,'1.Inputs'!$D$39,$E69)))*$F69*(('1.Inputs'!$D$40)+(1-'1.Inputs'!$D$40)*(1+'1.Inputs'!$D$41))*(1+$G69)^(4-1))*'1.Inputs'!$D$47+(('1.Inputs'!$D$37*12*IF(4=1,'1.Inputs'!$D$38,IF(4=2,'1.Inputs'!$D$39,$E69)))/(1-'1.Inputs'!$D$42)*$D69*(1+$G69)^(4-1))*('1.Inputs'!$D$48-'1.Inputs'!$D$49))/'1.Inputs'!$D$51</f>
        <v>1578945640.9322753</v>
      </c>
      <c r="L69" s="36">
        <f ca="1">((('1.Inputs'!$D$37*12*IF(5=1,'1.Inputs'!$D$38,IF(5=2,'1.Inputs'!$D$39,$E69)))*$F69*(('1.Inputs'!$D$40)+(1-'1.Inputs'!$D$40)*(1+'1.Inputs'!$D$41))*(1+$G69)^(5-1))*'1.Inputs'!$D$47+(('1.Inputs'!$D$37*12*IF(5=1,'1.Inputs'!$D$38,IF(5=2,'1.Inputs'!$D$39,$E69)))/(1-'1.Inputs'!$D$42)*$D69*(1+$G69)^(5-1))*('1.Inputs'!$D$48-'1.Inputs'!$D$49))/'1.Inputs'!$D$51</f>
        <v>1652271401.8338592</v>
      </c>
      <c r="M69" s="36">
        <f ca="1">((('1.Inputs'!$D$37*12*IF(6=1,'1.Inputs'!$D$38,IF(6=2,'1.Inputs'!$D$39,$E69)))*$F69*(('1.Inputs'!$D$40)+(1-'1.Inputs'!$D$40)*(1+'1.Inputs'!$D$41))*(1+$G69)^(6-1))*'1.Inputs'!$D$47+(('1.Inputs'!$D$37*12*IF(6=1,'1.Inputs'!$D$38,IF(6=2,'1.Inputs'!$D$39,$E69)))/(1-'1.Inputs'!$D$42)*$D69*(1+$G69)^(6-1))*('1.Inputs'!$D$48-'1.Inputs'!$D$49))/'1.Inputs'!$D$51</f>
        <v>1729002389.0284913</v>
      </c>
      <c r="N69" s="36">
        <f ca="1">((('1.Inputs'!$D$37*12*IF(7=1,'1.Inputs'!$D$38,IF(7=2,'1.Inputs'!$D$39,$E69)))*$F69*(('1.Inputs'!$D$40)+(1-'1.Inputs'!$D$40)*(1+'1.Inputs'!$D$41))*(1+$G69)^(7-1))*'1.Inputs'!$D$47+(('1.Inputs'!$D$37*12*IF(7=1,'1.Inputs'!$D$38,IF(7=2,'1.Inputs'!$D$39,$E69)))/(1-'1.Inputs'!$D$42)*$D69*(1+$G69)^(7-1))*('1.Inputs'!$D$48-'1.Inputs'!$D$49))/'1.Inputs'!$D$51</f>
        <v>1809296740.2015398</v>
      </c>
      <c r="O69" s="36">
        <f ca="1">((('1.Inputs'!$D$37*12*IF(8=1,'1.Inputs'!$D$38,IF(8=2,'1.Inputs'!$D$39,$E69)))*$F69*(('1.Inputs'!$D$40)+(1-'1.Inputs'!$D$40)*(1+'1.Inputs'!$D$41))*(1+$G69)^(8-1))*'1.Inputs'!$D$47+(('1.Inputs'!$D$37*12*IF(8=1,'1.Inputs'!$D$38,IF(8=2,'1.Inputs'!$D$39,$E69)))/(1-'1.Inputs'!$D$42)*$D69*(1+$G69)^(8-1))*('1.Inputs'!$D$48-'1.Inputs'!$D$49))/'1.Inputs'!$D$51</f>
        <v>1893319936.9049432</v>
      </c>
      <c r="P69" s="36">
        <f ca="1">((('1.Inputs'!$D$37*12*IF(9=1,'1.Inputs'!$D$38,IF(9=2,'1.Inputs'!$D$39,$E69)))*$F69*(('1.Inputs'!$D$40)+(1-'1.Inputs'!$D$40)*(1+'1.Inputs'!$D$41))*(1+$G69)^(9-1))*'1.Inputs'!$D$47+(('1.Inputs'!$D$37*12*IF(9=1,'1.Inputs'!$D$38,IF(9=2,'1.Inputs'!$D$39,$E69)))/(1-'1.Inputs'!$D$42)*$D69*(1+$G69)^(9-1))*('1.Inputs'!$D$48-'1.Inputs'!$D$49))/'1.Inputs'!$D$51</f>
        <v>1981245145.6041627</v>
      </c>
      <c r="Q69" s="36">
        <f ca="1">((('1.Inputs'!$D$37*12*IF(10=1,'1.Inputs'!$D$38,IF(10=2,'1.Inputs'!$D$39,$E69)))*$F69*(('1.Inputs'!$D$40)+(1-'1.Inputs'!$D$40)*(1+'1.Inputs'!$D$41))*(1+$G69)^(10-1))*'1.Inputs'!$D$47+(('1.Inputs'!$D$37*12*IF(10=1,'1.Inputs'!$D$38,IF(10=2,'1.Inputs'!$D$39,$E69)))/(1-'1.Inputs'!$D$42)*$D69*(1+$G69)^(10-1))*('1.Inputs'!$D$48-'1.Inputs'!$D$49))/'1.Inputs'!$D$51</f>
        <v>2073253574.5632606</v>
      </c>
      <c r="R69" s="36">
        <f>-'1.Inputs'!$D$24</f>
        <v>-2050000000</v>
      </c>
      <c r="S69" s="36">
        <f ca="1">((('1.Inputs'!$D$37*12*IF(1=1,'1.Inputs'!$D$38,IF(1=2,'1.Inputs'!$D$39,$E69)))*$F69*(('1.Inputs'!$D$40)+(1-'1.Inputs'!$D$40)*(1+'1.Inputs'!$D$41))*(1+$G69)^(1-1))-(('1.Inputs'!$D$37*12*IF(1=1,'1.Inputs'!$D$38,IF(1=2,'1.Inputs'!$D$39,$E69)))/(1-'1.Inputs'!$D$42)*$D69*(1+$G69)^(1-1))-('1.Inputs'!$D$37*12*IF(1=1,'1.Inputs'!$D$38,IF(1=2,'1.Inputs'!$D$39,$E69)))*'1.Inputs'!$D$43*(1+$G69)^(1-1)-'1.Inputs'!$D$44*(1+$G69)^(1-1)-('1.Inputs'!$D$20/'1.Inputs'!$D$27+'1.Inputs'!$D$23/'1.Inputs'!$D$28))-MAX(0,((('1.Inputs'!$D$37*12*IF(1=1,'1.Inputs'!$D$38,IF(1=2,'1.Inputs'!$D$39,$E69)))*$F69*(('1.Inputs'!$D$40)+(1-'1.Inputs'!$D$40)*(1+'1.Inputs'!$D$41))*(1+$G69)^(1-1))-(('1.Inputs'!$D$37*12*IF(1=1,'1.Inputs'!$D$38,IF(1=2,'1.Inputs'!$D$39,$E69)))/(1-'1.Inputs'!$D$42)*$D69*(1+$G69)^(1-1))-('1.Inputs'!$D$37*12*IF(1=1,'1.Inputs'!$D$38,IF(1=2,'1.Inputs'!$D$39,$E69)))*'1.Inputs'!$D$43*(1+$G69)^(1-1)-'1.Inputs'!$D$44*(1+$G69)^(1-1)-('1.Inputs'!$D$20/'1.Inputs'!$D$27+'1.Inputs'!$D$23/'1.Inputs'!$D$28)))*'1.Inputs'!$D$53+('1.Inputs'!$D$20/'1.Inputs'!$D$27+'1.Inputs'!$D$23/'1.Inputs'!$D$28)-H69</f>
        <v>-509028708.80243504</v>
      </c>
      <c r="T69" s="36">
        <f ca="1">((('1.Inputs'!$D$37*12*IF(2=1,'1.Inputs'!$D$38,IF(2=2,'1.Inputs'!$D$39,$E69)))*$F69*(('1.Inputs'!$D$40)+(1-'1.Inputs'!$D$40)*(1+'1.Inputs'!$D$41))*(1+$G69)^(2-1))-(('1.Inputs'!$D$37*12*IF(2=1,'1.Inputs'!$D$38,IF(2=2,'1.Inputs'!$D$39,$E69)))/(1-'1.Inputs'!$D$42)*$D69*(1+$G69)^(2-1))-('1.Inputs'!$D$37*12*IF(2=1,'1.Inputs'!$D$38,IF(2=2,'1.Inputs'!$D$39,$E69)))*'1.Inputs'!$D$43*(1+$G69)^(2-1)-'1.Inputs'!$D$44*(1+$G69)^(2-1)-('1.Inputs'!$D$20/'1.Inputs'!$D$27+'1.Inputs'!$D$23/'1.Inputs'!$D$28))-MAX(0,((('1.Inputs'!$D$37*12*IF(2=1,'1.Inputs'!$D$38,IF(2=2,'1.Inputs'!$D$39,$E69)))*$F69*(('1.Inputs'!$D$40)+(1-'1.Inputs'!$D$40)*(1+'1.Inputs'!$D$41))*(1+$G69)^(2-1))-(('1.Inputs'!$D$37*12*IF(2=1,'1.Inputs'!$D$38,IF(2=2,'1.Inputs'!$D$39,$E69)))/(1-'1.Inputs'!$D$42)*$D69*(1+$G69)^(2-1))-('1.Inputs'!$D$37*12*IF(2=1,'1.Inputs'!$D$38,IF(2=2,'1.Inputs'!$D$39,$E69)))*'1.Inputs'!$D$43*(1+$G69)^(2-1)-'1.Inputs'!$D$44*(1+$G69)^(2-1)-('1.Inputs'!$D$20/'1.Inputs'!$D$27+'1.Inputs'!$D$23/'1.Inputs'!$D$28)))*'1.Inputs'!$D$53+('1.Inputs'!$D$20/'1.Inputs'!$D$27+'1.Inputs'!$D$23/'1.Inputs'!$D$28)-(I69-H69)</f>
        <v>282865063.17798471</v>
      </c>
      <c r="U69" s="36">
        <f ca="1">((('1.Inputs'!$D$37*12*IF(3=1,'1.Inputs'!$D$38,IF(3=2,'1.Inputs'!$D$39,$E69)))*$F69*(('1.Inputs'!$D$40)+(1-'1.Inputs'!$D$40)*(1+'1.Inputs'!$D$41))*(1+$G69)^(3-1))-(('1.Inputs'!$D$37*12*IF(3=1,'1.Inputs'!$D$38,IF(3=2,'1.Inputs'!$D$39,$E69)))/(1-'1.Inputs'!$D$42)*$D69*(1+$G69)^(3-1))-('1.Inputs'!$D$37*12*IF(3=1,'1.Inputs'!$D$38,IF(3=2,'1.Inputs'!$D$39,$E69)))*'1.Inputs'!$D$43*(1+$G69)^(3-1)-'1.Inputs'!$D$44*(1+$G69)^(3-1)-('1.Inputs'!$D$20/'1.Inputs'!$D$27+'1.Inputs'!$D$23/'1.Inputs'!$D$28))-MAX(0,((('1.Inputs'!$D$37*12*IF(3=1,'1.Inputs'!$D$38,IF(3=2,'1.Inputs'!$D$39,$E69)))*$F69*(('1.Inputs'!$D$40)+(1-'1.Inputs'!$D$40)*(1+'1.Inputs'!$D$41))*(1+$G69)^(3-1))-(('1.Inputs'!$D$37*12*IF(3=1,'1.Inputs'!$D$38,IF(3=2,'1.Inputs'!$D$39,$E69)))/(1-'1.Inputs'!$D$42)*$D69*(1+$G69)^(3-1))-('1.Inputs'!$D$37*12*IF(3=1,'1.Inputs'!$D$38,IF(3=2,'1.Inputs'!$D$39,$E69)))*'1.Inputs'!$D$43*(1+$G69)^(3-1)-'1.Inputs'!$D$44*(1+$G69)^(3-1)-('1.Inputs'!$D$20/'1.Inputs'!$D$27+'1.Inputs'!$D$23/'1.Inputs'!$D$28)))*'1.Inputs'!$D$53+('1.Inputs'!$D$20/'1.Inputs'!$D$27+'1.Inputs'!$D$23/'1.Inputs'!$D$28)-(J69-I69)</f>
        <v>640811938.24762261</v>
      </c>
      <c r="V69" s="36">
        <f ca="1">((('1.Inputs'!$D$37*12*IF(4=1,'1.Inputs'!$D$38,IF(4=2,'1.Inputs'!$D$39,$E69)))*$F69*(('1.Inputs'!$D$40)+(1-'1.Inputs'!$D$40)*(1+'1.Inputs'!$D$41))*(1+$G69)^(4-1))-(('1.Inputs'!$D$37*12*IF(4=1,'1.Inputs'!$D$38,IF(4=2,'1.Inputs'!$D$39,$E69)))/(1-'1.Inputs'!$D$42)*$D69*(1+$G69)^(4-1))-('1.Inputs'!$D$37*12*IF(4=1,'1.Inputs'!$D$38,IF(4=2,'1.Inputs'!$D$39,$E69)))*'1.Inputs'!$D$43*(1+$G69)^(4-1)-'1.Inputs'!$D$44*(1+$G69)^(4-1)-('1.Inputs'!$D$20/'1.Inputs'!$D$27+'1.Inputs'!$D$23/'1.Inputs'!$D$28))-MAX(0,((('1.Inputs'!$D$37*12*IF(4=1,'1.Inputs'!$D$38,IF(4=2,'1.Inputs'!$D$39,$E69)))*$F69*(('1.Inputs'!$D$40)+(1-'1.Inputs'!$D$40)*(1+'1.Inputs'!$D$41))*(1+$G69)^(4-1))-(('1.Inputs'!$D$37*12*IF(4=1,'1.Inputs'!$D$38,IF(4=2,'1.Inputs'!$D$39,$E69)))/(1-'1.Inputs'!$D$42)*$D69*(1+$G69)^(4-1))-('1.Inputs'!$D$37*12*IF(4=1,'1.Inputs'!$D$38,IF(4=2,'1.Inputs'!$D$39,$E69)))*'1.Inputs'!$D$43*(1+$G69)^(4-1)-'1.Inputs'!$D$44*(1+$G69)^(4-1)-('1.Inputs'!$D$20/'1.Inputs'!$D$27+'1.Inputs'!$D$23/'1.Inputs'!$D$28)))*'1.Inputs'!$D$53+('1.Inputs'!$D$20/'1.Inputs'!$D$27+'1.Inputs'!$D$23/'1.Inputs'!$D$28)-(K69-J69)</f>
        <v>942064112.87243581</v>
      </c>
      <c r="W69" s="36">
        <f ca="1">((('1.Inputs'!$D$37*12*IF(5=1,'1.Inputs'!$D$38,IF(5=2,'1.Inputs'!$D$39,$E69)))*$F69*(('1.Inputs'!$D$40)+(1-'1.Inputs'!$D$40)*(1+'1.Inputs'!$D$41))*(1+$G69)^(5-1))-(('1.Inputs'!$D$37*12*IF(5=1,'1.Inputs'!$D$38,IF(5=2,'1.Inputs'!$D$39,$E69)))/(1-'1.Inputs'!$D$42)*$D69*(1+$G69)^(5-1))-('1.Inputs'!$D$37*12*IF(5=1,'1.Inputs'!$D$38,IF(5=2,'1.Inputs'!$D$39,$E69)))*'1.Inputs'!$D$43*(1+$G69)^(5-1)-'1.Inputs'!$D$44*(1+$G69)^(5-1)-('1.Inputs'!$D$20/'1.Inputs'!$D$27+'1.Inputs'!$D$23/'1.Inputs'!$D$28))-MAX(0,((('1.Inputs'!$D$37*12*IF(5=1,'1.Inputs'!$D$38,IF(5=2,'1.Inputs'!$D$39,$E69)))*$F69*(('1.Inputs'!$D$40)+(1-'1.Inputs'!$D$40)*(1+'1.Inputs'!$D$41))*(1+$G69)^(5-1))-(('1.Inputs'!$D$37*12*IF(5=1,'1.Inputs'!$D$38,IF(5=2,'1.Inputs'!$D$39,$E69)))/(1-'1.Inputs'!$D$42)*$D69*(1+$G69)^(5-1))-('1.Inputs'!$D$37*12*IF(5=1,'1.Inputs'!$D$38,IF(5=2,'1.Inputs'!$D$39,$E69)))*'1.Inputs'!$D$43*(1+$G69)^(5-1)-'1.Inputs'!$D$44*(1+$G69)^(5-1)-('1.Inputs'!$D$20/'1.Inputs'!$D$27+'1.Inputs'!$D$23/'1.Inputs'!$D$28)))*'1.Inputs'!$D$53+('1.Inputs'!$D$20/'1.Inputs'!$D$27+'1.Inputs'!$D$23/'1.Inputs'!$D$28)-(L69-K69)</f>
        <v>983619011.2748313</v>
      </c>
      <c r="X69" s="36">
        <f ca="1">((('1.Inputs'!$D$37*12*IF(6=1,'1.Inputs'!$D$38,IF(6=2,'1.Inputs'!$D$39,$E69)))*$F69*(('1.Inputs'!$D$40)+(1-'1.Inputs'!$D$40)*(1+'1.Inputs'!$D$41))*(1+$G69)^(6-1))-(('1.Inputs'!$D$37*12*IF(6=1,'1.Inputs'!$D$38,IF(6=2,'1.Inputs'!$D$39,$E69)))/(1-'1.Inputs'!$D$42)*$D69*(1+$G69)^(6-1))-('1.Inputs'!$D$37*12*IF(6=1,'1.Inputs'!$D$38,IF(6=2,'1.Inputs'!$D$39,$E69)))*'1.Inputs'!$D$43*(1+$G69)^(6-1)-'1.Inputs'!$D$44*(1+$G69)^(6-1)-('1.Inputs'!$D$20/'1.Inputs'!$D$27+'1.Inputs'!$D$23/'1.Inputs'!$D$28))-MAX(0,((('1.Inputs'!$D$37*12*IF(6=1,'1.Inputs'!$D$38,IF(6=2,'1.Inputs'!$D$39,$E69)))*$F69*(('1.Inputs'!$D$40)+(1-'1.Inputs'!$D$40)*(1+'1.Inputs'!$D$41))*(1+$G69)^(6-1))-(('1.Inputs'!$D$37*12*IF(6=1,'1.Inputs'!$D$38,IF(6=2,'1.Inputs'!$D$39,$E69)))/(1-'1.Inputs'!$D$42)*$D69*(1+$G69)^(6-1))-('1.Inputs'!$D$37*12*IF(6=1,'1.Inputs'!$D$38,IF(6=2,'1.Inputs'!$D$39,$E69)))*'1.Inputs'!$D$43*(1+$G69)^(6-1)-'1.Inputs'!$D$44*(1+$G69)^(6-1)-('1.Inputs'!$D$20/'1.Inputs'!$D$27+'1.Inputs'!$D$23/'1.Inputs'!$D$28)))*'1.Inputs'!$D$53+('1.Inputs'!$D$20/'1.Inputs'!$D$27+'1.Inputs'!$D$23/'1.Inputs'!$D$28)-(M69-L69)</f>
        <v>1027103706.6667836</v>
      </c>
      <c r="Y69" s="36">
        <f ca="1">((('1.Inputs'!$D$37*12*IF(7=1,'1.Inputs'!$D$38,IF(7=2,'1.Inputs'!$D$39,$E69)))*$F69*(('1.Inputs'!$D$40)+(1-'1.Inputs'!$D$40)*(1+'1.Inputs'!$D$41))*(1+$G69)^(7-1))-(('1.Inputs'!$D$37*12*IF(7=1,'1.Inputs'!$D$38,IF(7=2,'1.Inputs'!$D$39,$E69)))/(1-'1.Inputs'!$D$42)*$D69*(1+$G69)^(7-1))-('1.Inputs'!$D$37*12*IF(7=1,'1.Inputs'!$D$38,IF(7=2,'1.Inputs'!$D$39,$E69)))*'1.Inputs'!$D$43*(1+$G69)^(7-1)-'1.Inputs'!$D$44*(1+$G69)^(7-1)-('1.Inputs'!$D$20/'1.Inputs'!$D$27+'1.Inputs'!$D$23/'1.Inputs'!$D$28))-MAX(0,((('1.Inputs'!$D$37*12*IF(7=1,'1.Inputs'!$D$38,IF(7=2,'1.Inputs'!$D$39,$E69)))*$F69*(('1.Inputs'!$D$40)+(1-'1.Inputs'!$D$40)*(1+'1.Inputs'!$D$41))*(1+$G69)^(7-1))-(('1.Inputs'!$D$37*12*IF(7=1,'1.Inputs'!$D$38,IF(7=2,'1.Inputs'!$D$39,$E69)))/(1-'1.Inputs'!$D$42)*$D69*(1+$G69)^(7-1))-('1.Inputs'!$D$37*12*IF(7=1,'1.Inputs'!$D$38,IF(7=2,'1.Inputs'!$D$39,$E69)))*'1.Inputs'!$D$43*(1+$G69)^(7-1)-'1.Inputs'!$D$44*(1+$G69)^(7-1)-('1.Inputs'!$D$20/'1.Inputs'!$D$27+'1.Inputs'!$D$23/'1.Inputs'!$D$28)))*'1.Inputs'!$D$53+('1.Inputs'!$D$20/'1.Inputs'!$D$27+'1.Inputs'!$D$23/'1.Inputs'!$D$28)-(N69-M69)</f>
        <v>1072607818.2403507</v>
      </c>
      <c r="Z69" s="36">
        <f ca="1">((('1.Inputs'!$D$37*12*IF(8=1,'1.Inputs'!$D$38,IF(8=2,'1.Inputs'!$D$39,$E69)))*$F69*(('1.Inputs'!$D$40)+(1-'1.Inputs'!$D$40)*(1+'1.Inputs'!$D$41))*(1+$G69)^(8-1))-(('1.Inputs'!$D$37*12*IF(8=1,'1.Inputs'!$D$38,IF(8=2,'1.Inputs'!$D$39,$E69)))/(1-'1.Inputs'!$D$42)*$D69*(1+$G69)^(8-1))-('1.Inputs'!$D$37*12*IF(8=1,'1.Inputs'!$D$38,IF(8=2,'1.Inputs'!$D$39,$E69)))*'1.Inputs'!$D$43*(1+$G69)^(8-1)-'1.Inputs'!$D$44*(1+$G69)^(8-1)-('1.Inputs'!$D$20/'1.Inputs'!$D$27+'1.Inputs'!$D$23/'1.Inputs'!$D$28))-MAX(0,((('1.Inputs'!$D$37*12*IF(8=1,'1.Inputs'!$D$38,IF(8=2,'1.Inputs'!$D$39,$E69)))*$F69*(('1.Inputs'!$D$40)+(1-'1.Inputs'!$D$40)*(1+'1.Inputs'!$D$41))*(1+$G69)^(8-1))-(('1.Inputs'!$D$37*12*IF(8=1,'1.Inputs'!$D$38,IF(8=2,'1.Inputs'!$D$39,$E69)))/(1-'1.Inputs'!$D$42)*$D69*(1+$G69)^(8-1))-('1.Inputs'!$D$37*12*IF(8=1,'1.Inputs'!$D$38,IF(8=2,'1.Inputs'!$D$39,$E69)))*'1.Inputs'!$D$43*(1+$G69)^(8-1)-'1.Inputs'!$D$44*(1+$G69)^(8-1)-('1.Inputs'!$D$20/'1.Inputs'!$D$27+'1.Inputs'!$D$23/'1.Inputs'!$D$28)))*'1.Inputs'!$D$53+('1.Inputs'!$D$20/'1.Inputs'!$D$27+'1.Inputs'!$D$23/'1.Inputs'!$D$28)-(O69-N69)</f>
        <v>1120225127.0759277</v>
      </c>
      <c r="AA69" s="36">
        <f ca="1">((('1.Inputs'!$D$37*12*IF(9=1,'1.Inputs'!$D$38,IF(9=2,'1.Inputs'!$D$39,$E69)))*$F69*(('1.Inputs'!$D$40)+(1-'1.Inputs'!$D$40)*(1+'1.Inputs'!$D$41))*(1+$G69)^(9-1))-(('1.Inputs'!$D$37*12*IF(9=1,'1.Inputs'!$D$38,IF(9=2,'1.Inputs'!$D$39,$E69)))/(1-'1.Inputs'!$D$42)*$D69*(1+$G69)^(9-1))-('1.Inputs'!$D$37*12*IF(9=1,'1.Inputs'!$D$38,IF(9=2,'1.Inputs'!$D$39,$E69)))*'1.Inputs'!$D$43*(1+$G69)^(9-1)-'1.Inputs'!$D$44*(1+$G69)^(9-1)-('1.Inputs'!$D$20/'1.Inputs'!$D$27+'1.Inputs'!$D$23/'1.Inputs'!$D$28))-MAX(0,((('1.Inputs'!$D$37*12*IF(9=1,'1.Inputs'!$D$38,IF(9=2,'1.Inputs'!$D$39,$E69)))*$F69*(('1.Inputs'!$D$40)+(1-'1.Inputs'!$D$40)*(1+'1.Inputs'!$D$41))*(1+$G69)^(9-1))-(('1.Inputs'!$D$37*12*IF(9=1,'1.Inputs'!$D$38,IF(9=2,'1.Inputs'!$D$39,$E69)))/(1-'1.Inputs'!$D$42)*$D69*(1+$G69)^(9-1))-('1.Inputs'!$D$37*12*IF(9=1,'1.Inputs'!$D$38,IF(9=2,'1.Inputs'!$D$39,$E69)))*'1.Inputs'!$D$43*(1+$G69)^(9-1)-'1.Inputs'!$D$44*(1+$G69)^(9-1)-('1.Inputs'!$D$20/'1.Inputs'!$D$27+'1.Inputs'!$D$23/'1.Inputs'!$D$28)))*'1.Inputs'!$D$53+('1.Inputs'!$D$20/'1.Inputs'!$D$27+'1.Inputs'!$D$23/'1.Inputs'!$D$28)-(P69-O69)</f>
        <v>1170053769.4190946</v>
      </c>
      <c r="AB69" s="36">
        <f ca="1">((('1.Inputs'!$D$37*12*IF(10=1,'1.Inputs'!$D$38,IF(10=2,'1.Inputs'!$D$39,$E69)))*$F69*(('1.Inputs'!$D$40)+(1-'1.Inputs'!$D$40)*(1+'1.Inputs'!$D$41))*(1+$G69)^(10-1))-(('1.Inputs'!$D$37*12*IF(10=1,'1.Inputs'!$D$38,IF(10=2,'1.Inputs'!$D$39,$E69)))/(1-'1.Inputs'!$D$42)*$D69*(1+$G69)^(10-1))-('1.Inputs'!$D$37*12*IF(10=1,'1.Inputs'!$D$38,IF(10=2,'1.Inputs'!$D$39,$E69)))*'1.Inputs'!$D$43*(1+$G69)^(10-1)-'1.Inputs'!$D$44*(1+$G69)^(10-1)-('1.Inputs'!$D$20/'1.Inputs'!$D$27+'1.Inputs'!$D$23/'1.Inputs'!$D$28))-MAX(0,((('1.Inputs'!$D$37*12*IF(10=1,'1.Inputs'!$D$38,IF(10=2,'1.Inputs'!$D$39,$E69)))*$F69*(('1.Inputs'!$D$40)+(1-'1.Inputs'!$D$40)*(1+'1.Inputs'!$D$41))*(1+$G69)^(10-1))-(('1.Inputs'!$D$37*12*IF(10=1,'1.Inputs'!$D$38,IF(10=2,'1.Inputs'!$D$39,$E69)))/(1-'1.Inputs'!$D$42)*$D69*(1+$G69)^(10-1))-('1.Inputs'!$D$37*12*IF(10=1,'1.Inputs'!$D$38,IF(10=2,'1.Inputs'!$D$39,$E69)))*'1.Inputs'!$D$43*(1+$G69)^(10-1)-'1.Inputs'!$D$44*(1+$G69)^(10-1)-('1.Inputs'!$D$20/'1.Inputs'!$D$27+'1.Inputs'!$D$23/'1.Inputs'!$D$28)))*'1.Inputs'!$D$53+('1.Inputs'!$D$20/'1.Inputs'!$D$27+'1.Inputs'!$D$23/'1.Inputs'!$D$28)-(Q69-P69)+(('1.Inputs'!$D$20+'1.Inputs'!$D$23-('1.Inputs'!$D$20/'1.Inputs'!$D$27+'1.Inputs'!$D$23/'1.Inputs'!$D$28)*'1.Inputs'!$D$10)*'1.Inputs'!$D$60+'1.Inputs'!$D$19*'1.Inputs'!$D$59+Q69)</f>
        <v>3995450013.4964304</v>
      </c>
      <c r="AC69" s="36">
        <f ca="1">S69-AC$13-AC$14+MIN(AC$13,MAX(0,((('1.Inputs'!$D$37*12*IF(1=1,'1.Inputs'!$D$38,IF(1=2,'1.Inputs'!$D$39,$E69)))*$F69*(('1.Inputs'!$D$40)+(1-'1.Inputs'!$D$40)*(1+'1.Inputs'!$D$41))*(1+$G69)^(1-1))-(('1.Inputs'!$D$37*12*IF(1=1,'1.Inputs'!$D$38,IF(1=2,'1.Inputs'!$D$39,$E69)))/(1-'1.Inputs'!$D$42)*$D69*(1+$G69)^(1-1))-('1.Inputs'!$D$37*12*IF(1=1,'1.Inputs'!$D$38,IF(1=2,'1.Inputs'!$D$39,$E69)))*'1.Inputs'!$D$43*(1+$G69)^(1-1)-'1.Inputs'!$D$44*(1+$G69)^(1-1)-('1.Inputs'!$D$20/'1.Inputs'!$D$27+'1.Inputs'!$D$23/'1.Inputs'!$D$28))))*'1.Inputs'!$D$53</f>
        <v>-604968708.80243504</v>
      </c>
      <c r="AD69" s="36">
        <f ca="1">T69-AD$13-AD$14+MIN(AD$13,MAX(0,((('1.Inputs'!$D$37*12*IF(2=1,'1.Inputs'!$D$38,IF(2=2,'1.Inputs'!$D$39,$E69)))*$F69*(('1.Inputs'!$D$40)+(1-'1.Inputs'!$D$40)*(1+'1.Inputs'!$D$41))*(1+$G69)^(2-1))-(('1.Inputs'!$D$37*12*IF(2=1,'1.Inputs'!$D$38,IF(2=2,'1.Inputs'!$D$39,$E69)))/(1-'1.Inputs'!$D$42)*$D69*(1+$G69)^(2-1))-('1.Inputs'!$D$37*12*IF(2=1,'1.Inputs'!$D$38,IF(2=2,'1.Inputs'!$D$39,$E69)))*'1.Inputs'!$D$43*(1+$G69)^(2-1)-'1.Inputs'!$D$44*(1+$G69)^(2-1)-('1.Inputs'!$D$20/'1.Inputs'!$D$27+'1.Inputs'!$D$23/'1.Inputs'!$D$28))))*'1.Inputs'!$D$53</f>
        <v>186925063.17798471</v>
      </c>
      <c r="AE69" s="36">
        <f ca="1">U69-AE$13-AE$14+MIN(AE$13,MAX(0,((('1.Inputs'!$D$37*12*IF(3=1,'1.Inputs'!$D$38,IF(3=2,'1.Inputs'!$D$39,$E69)))*$F69*(('1.Inputs'!$D$40)+(1-'1.Inputs'!$D$40)*(1+'1.Inputs'!$D$41))*(1+$G69)^(3-1))-(('1.Inputs'!$D$37*12*IF(3=1,'1.Inputs'!$D$38,IF(3=2,'1.Inputs'!$D$39,$E69)))/(1-'1.Inputs'!$D$42)*$D69*(1+$G69)^(3-1))-('1.Inputs'!$D$37*12*IF(3=1,'1.Inputs'!$D$38,IF(3=2,'1.Inputs'!$D$39,$E69)))*'1.Inputs'!$D$43*(1+$G69)^(3-1)-'1.Inputs'!$D$44*(1+$G69)^(3-1)-('1.Inputs'!$D$20/'1.Inputs'!$D$27+'1.Inputs'!$D$23/'1.Inputs'!$D$28))))*'1.Inputs'!$D$53</f>
        <v>298871938.24762261</v>
      </c>
      <c r="AF69" s="36">
        <f ca="1">V69-AF$13-AF$14+MIN(AF$13,MAX(0,((('1.Inputs'!$D$37*12*IF(4=1,'1.Inputs'!$D$38,IF(4=2,'1.Inputs'!$D$39,$E69)))*$F69*(('1.Inputs'!$D$40)+(1-'1.Inputs'!$D$40)*(1+'1.Inputs'!$D$41))*(1+$G69)^(4-1))-(('1.Inputs'!$D$37*12*IF(4=1,'1.Inputs'!$D$38,IF(4=2,'1.Inputs'!$D$39,$E69)))/(1-'1.Inputs'!$D$42)*$D69*(1+$G69)^(4-1))-('1.Inputs'!$D$37*12*IF(4=1,'1.Inputs'!$D$38,IF(4=2,'1.Inputs'!$D$39,$E69)))*'1.Inputs'!$D$43*(1+$G69)^(4-1)-'1.Inputs'!$D$44*(1+$G69)^(4-1)-('1.Inputs'!$D$20/'1.Inputs'!$D$27+'1.Inputs'!$D$23/'1.Inputs'!$D$28))))*'1.Inputs'!$D$53</f>
        <v>619312112.87243581</v>
      </c>
      <c r="AG69" s="36">
        <f ca="1">W69-AG$13-AG$14+MIN(AG$13,MAX(0,((('1.Inputs'!$D$37*12*IF(5=1,'1.Inputs'!$D$38,IF(5=2,'1.Inputs'!$D$39,$E69)))*$F69*(('1.Inputs'!$D$40)+(1-'1.Inputs'!$D$40)*(1+'1.Inputs'!$D$41))*(1+$G69)^(5-1))-(('1.Inputs'!$D$37*12*IF(5=1,'1.Inputs'!$D$38,IF(5=2,'1.Inputs'!$D$39,$E69)))/(1-'1.Inputs'!$D$42)*$D69*(1+$G69)^(5-1))-('1.Inputs'!$D$37*12*IF(5=1,'1.Inputs'!$D$38,IF(5=2,'1.Inputs'!$D$39,$E69)))*'1.Inputs'!$D$43*(1+$G69)^(5-1)-'1.Inputs'!$D$44*(1+$G69)^(5-1)-('1.Inputs'!$D$20/'1.Inputs'!$D$27+'1.Inputs'!$D$23/'1.Inputs'!$D$28))))*'1.Inputs'!$D$53</f>
        <v>680055011.2748313</v>
      </c>
      <c r="AH69" s="36">
        <f ca="1">X69-AH$13-AH$14+MIN(AH$13,MAX(0,((('1.Inputs'!$D$37*12*IF(6=1,'1.Inputs'!$D$38,IF(6=2,'1.Inputs'!$D$39,$E69)))*$F69*(('1.Inputs'!$D$40)+(1-'1.Inputs'!$D$40)*(1+'1.Inputs'!$D$41))*(1+$G69)^(6-1))-(('1.Inputs'!$D$37*12*IF(6=1,'1.Inputs'!$D$38,IF(6=2,'1.Inputs'!$D$39,$E69)))/(1-'1.Inputs'!$D$42)*$D69*(1+$G69)^(6-1))-('1.Inputs'!$D$37*12*IF(6=1,'1.Inputs'!$D$38,IF(6=2,'1.Inputs'!$D$39,$E69)))*'1.Inputs'!$D$43*(1+$G69)^(6-1)-'1.Inputs'!$D$44*(1+$G69)^(6-1)-('1.Inputs'!$D$20/'1.Inputs'!$D$27+'1.Inputs'!$D$23/'1.Inputs'!$D$28))))*'1.Inputs'!$D$53</f>
        <v>742727706.66678357</v>
      </c>
      <c r="AI69" s="36">
        <f ca="1">Y69-AI$13-AI$14+MIN(AI$13,MAX(0,((('1.Inputs'!$D$37*12*IF(7=1,'1.Inputs'!$D$38,IF(7=2,'1.Inputs'!$D$39,$E69)))*$F69*(('1.Inputs'!$D$40)+(1-'1.Inputs'!$D$40)*(1+'1.Inputs'!$D$41))*(1+$G69)^(7-1))-(('1.Inputs'!$D$37*12*IF(7=1,'1.Inputs'!$D$38,IF(7=2,'1.Inputs'!$D$39,$E69)))/(1-'1.Inputs'!$D$42)*$D69*(1+$G69)^(7-1))-('1.Inputs'!$D$37*12*IF(7=1,'1.Inputs'!$D$38,IF(7=2,'1.Inputs'!$D$39,$E69)))*'1.Inputs'!$D$43*(1+$G69)^(7-1)-'1.Inputs'!$D$44*(1+$G69)^(7-1)-('1.Inputs'!$D$20/'1.Inputs'!$D$27+'1.Inputs'!$D$23/'1.Inputs'!$D$28))))*'1.Inputs'!$D$53</f>
        <v>807419818.24035072</v>
      </c>
      <c r="AJ69" s="36">
        <f ca="1">Z69-AJ$13-AJ$14+MIN(AJ$13,MAX(0,((('1.Inputs'!$D$37*12*IF(8=1,'1.Inputs'!$D$38,IF(8=2,'1.Inputs'!$D$39,$E69)))*$F69*(('1.Inputs'!$D$40)+(1-'1.Inputs'!$D$40)*(1+'1.Inputs'!$D$41))*(1+$G69)^(8-1))-(('1.Inputs'!$D$37*12*IF(8=1,'1.Inputs'!$D$38,IF(8=2,'1.Inputs'!$D$39,$E69)))/(1-'1.Inputs'!$D$42)*$D69*(1+$G69)^(8-1))-('1.Inputs'!$D$37*12*IF(8=1,'1.Inputs'!$D$38,IF(8=2,'1.Inputs'!$D$39,$E69)))*'1.Inputs'!$D$43*(1+$G69)^(8-1)-'1.Inputs'!$D$44*(1+$G69)^(8-1)-('1.Inputs'!$D$20/'1.Inputs'!$D$27+'1.Inputs'!$D$23/'1.Inputs'!$D$28))))*'1.Inputs'!$D$53</f>
        <v>1120225127.0759277</v>
      </c>
      <c r="AK69" s="36">
        <f ca="1">AA69-AK$13-AK$14+MIN(AK$13,MAX(0,((('1.Inputs'!$D$37*12*IF(9=1,'1.Inputs'!$D$38,IF(9=2,'1.Inputs'!$D$39,$E69)))*$F69*(('1.Inputs'!$D$40)+(1-'1.Inputs'!$D$40)*(1+'1.Inputs'!$D$41))*(1+$G69)^(9-1))-(('1.Inputs'!$D$37*12*IF(9=1,'1.Inputs'!$D$38,IF(9=2,'1.Inputs'!$D$39,$E69)))/(1-'1.Inputs'!$D$42)*$D69*(1+$G69)^(9-1))-('1.Inputs'!$D$37*12*IF(9=1,'1.Inputs'!$D$38,IF(9=2,'1.Inputs'!$D$39,$E69)))*'1.Inputs'!$D$43*(1+$G69)^(9-1)-'1.Inputs'!$D$44*(1+$G69)^(9-1)-('1.Inputs'!$D$20/'1.Inputs'!$D$27+'1.Inputs'!$D$23/'1.Inputs'!$D$28))))*'1.Inputs'!$D$53</f>
        <v>1170053769.4190946</v>
      </c>
      <c r="AL69" s="36">
        <f ca="1">AB69-AL$13-AL$14+MIN(AL$13,MAX(0,((('1.Inputs'!$D$37*12*IF(10=1,'1.Inputs'!$D$38,IF(10=2,'1.Inputs'!$D$39,$E69)))*$F69*(('1.Inputs'!$D$40)+(1-'1.Inputs'!$D$40)*(1+'1.Inputs'!$D$41))*(1+$G69)^(10-1))-(('1.Inputs'!$D$37*12*IF(10=1,'1.Inputs'!$D$38,IF(10=2,'1.Inputs'!$D$39,$E69)))/(1-'1.Inputs'!$D$42)*$D69*(1+$G69)^(10-1))-('1.Inputs'!$D$37*12*IF(10=1,'1.Inputs'!$D$38,IF(10=2,'1.Inputs'!$D$39,$E69)))*'1.Inputs'!$D$43*(1+$G69)^(10-1)-'1.Inputs'!$D$44*(1+$G69)^(10-1)-('1.Inputs'!$D$20/'1.Inputs'!$D$27+'1.Inputs'!$D$23/'1.Inputs'!$D$28))))*'1.Inputs'!$D$53+'1.Inputs'!$D$35</f>
        <v>4795450013.4964304</v>
      </c>
      <c r="AM69" s="48">
        <f ca="1">R69+NPV('1.Inputs'!$D$55,S69:AB69)</f>
        <v>2536216071.4799061</v>
      </c>
      <c r="AN69" s="48">
        <f ca="1">-('1.Inputs'!$D$24*(1-'1.Inputs'!$D$31)+'1.Inputs'!$D$35)+NPV('1.Inputs'!$D$54,AC69:AL69)</f>
        <v>806814145.79178715</v>
      </c>
      <c r="AO69" s="36">
        <f t="shared" ca="1" si="5"/>
        <v>-3.4487039891763893</v>
      </c>
      <c r="AP69" s="36">
        <f t="shared" ca="1" si="6"/>
        <v>1.6280791114014803</v>
      </c>
      <c r="AQ69" s="36">
        <f ca="1">'1.Inputs'!$D$35+MIN(SUM($AC69:AC69),SUM($AC69:AD69),SUM($AC69:AE69),SUM($AC69:AF69),SUM($AC69:AG69),SUM($AC69:AH69),SUM($AC69:AI69),SUM($AC69:AJ69),SUM($AC69:AK69),SUM($AC69:AL69))</f>
        <v>195031291.19756496</v>
      </c>
      <c r="AR69" s="36">
        <f ca="1">IF(AP69&lt;'1.Inputs'!$D$57,1,0)</f>
        <v>0</v>
      </c>
      <c r="AS69" s="36">
        <f t="shared" ca="1" si="7"/>
        <v>0</v>
      </c>
      <c r="AV69" s="39" t="s">
        <v>419</v>
      </c>
      <c r="AW69" s="2"/>
      <c r="AX69" s="2"/>
      <c r="AY69" s="2"/>
      <c r="AZ69" s="2"/>
      <c r="BA69" s="2"/>
      <c r="BB69" s="2"/>
      <c r="BC69" s="2"/>
    </row>
    <row r="70" spans="2:57" ht="24" customHeight="1" x14ac:dyDescent="0.25">
      <c r="B70" s="36">
        <v>55</v>
      </c>
      <c r="C70" s="36">
        <f t="shared" ca="1" si="0"/>
        <v>0.74937141353316483</v>
      </c>
      <c r="D70" s="36">
        <f t="shared" ca="1" si="1"/>
        <v>18408.28851820319</v>
      </c>
      <c r="E70" s="47">
        <f t="shared" ca="1" si="2"/>
        <v>0.85787367521260205</v>
      </c>
      <c r="F70" s="36">
        <f t="shared" ca="1" si="3"/>
        <v>34033.491269553022</v>
      </c>
      <c r="G70" s="36">
        <f t="shared" ca="1" si="4"/>
        <v>4.1995264311999327E-2</v>
      </c>
      <c r="H70" s="36">
        <f ca="1">((('1.Inputs'!$D$37*12*IF(1=1,'1.Inputs'!$D$38,IF(1=2,'1.Inputs'!$D$39,$E70)))*$F70*(('1.Inputs'!$D$40)+(1-'1.Inputs'!$D$40)*(1+'1.Inputs'!$D$41))*(1+$G70)^(1-1))*'1.Inputs'!$D$47+(('1.Inputs'!$D$37*12*IF(1=1,'1.Inputs'!$D$38,IF(1=2,'1.Inputs'!$D$39,$E70)))/(1-'1.Inputs'!$D$42)*$D70*(1+$G70)^(1-1))*('1.Inputs'!$D$48-'1.Inputs'!$D$49))/'1.Inputs'!$D$51</f>
        <v>884805913.51521456</v>
      </c>
      <c r="I70" s="36">
        <f ca="1">((('1.Inputs'!$D$37*12*IF(2=1,'1.Inputs'!$D$38,IF(2=2,'1.Inputs'!$D$39,$E70)))*$F70*(('1.Inputs'!$D$40)+(1-'1.Inputs'!$D$40)*(1+'1.Inputs'!$D$41))*(1+$G70)^(2-1))*'1.Inputs'!$D$47+(('1.Inputs'!$D$37*12*IF(2=1,'1.Inputs'!$D$38,IF(2=2,'1.Inputs'!$D$39,$E70)))/(1-'1.Inputs'!$D$42)*$D70*(1+$G70)^(2-1))*('1.Inputs'!$D$48-'1.Inputs'!$D$49))/'1.Inputs'!$D$51</f>
        <v>1290749000.4053483</v>
      </c>
      <c r="J70" s="36">
        <f ca="1">((('1.Inputs'!$D$37*12*IF(3=1,'1.Inputs'!$D$38,IF(3=2,'1.Inputs'!$D$39,$E70)))*$F70*(('1.Inputs'!$D$40)+(1-'1.Inputs'!$D$40)*(1+'1.Inputs'!$D$41))*(1+$G70)^(3-1))*'1.Inputs'!$D$47+(('1.Inputs'!$D$37*12*IF(3=1,'1.Inputs'!$D$38,IF(3=2,'1.Inputs'!$D$39,$E70)))/(1-'1.Inputs'!$D$42)*$D70*(1+$G70)^(3-1))*('1.Inputs'!$D$48-'1.Inputs'!$D$49))/'1.Inputs'!$D$51</f>
        <v>1648287039.5100741</v>
      </c>
      <c r="K70" s="36">
        <f ca="1">((('1.Inputs'!$D$37*12*IF(4=1,'1.Inputs'!$D$38,IF(4=2,'1.Inputs'!$D$39,$E70)))*$F70*(('1.Inputs'!$D$40)+(1-'1.Inputs'!$D$40)*(1+'1.Inputs'!$D$41))*(1+$G70)^(4-1))*'1.Inputs'!$D$47+(('1.Inputs'!$D$37*12*IF(4=1,'1.Inputs'!$D$38,IF(4=2,'1.Inputs'!$D$39,$E70)))/(1-'1.Inputs'!$D$42)*$D70*(1+$G70)^(4-1))*('1.Inputs'!$D$48-'1.Inputs'!$D$49))/'1.Inputs'!$D$51</f>
        <v>1717507289.3963428</v>
      </c>
      <c r="L70" s="36">
        <f ca="1">((('1.Inputs'!$D$37*12*IF(5=1,'1.Inputs'!$D$38,IF(5=2,'1.Inputs'!$D$39,$E70)))*$F70*(('1.Inputs'!$D$40)+(1-'1.Inputs'!$D$40)*(1+'1.Inputs'!$D$41))*(1+$G70)^(5-1))*'1.Inputs'!$D$47+(('1.Inputs'!$D$37*12*IF(5=1,'1.Inputs'!$D$38,IF(5=2,'1.Inputs'!$D$39,$E70)))/(1-'1.Inputs'!$D$42)*$D70*(1+$G70)^(5-1))*('1.Inputs'!$D$48-'1.Inputs'!$D$49))/'1.Inputs'!$D$51</f>
        <v>1789634461.9723279</v>
      </c>
      <c r="M70" s="36">
        <f ca="1">((('1.Inputs'!$D$37*12*IF(6=1,'1.Inputs'!$D$38,IF(6=2,'1.Inputs'!$D$39,$E70)))*$F70*(('1.Inputs'!$D$40)+(1-'1.Inputs'!$D$40)*(1+'1.Inputs'!$D$41))*(1+$G70)^(6-1))*'1.Inputs'!$D$47+(('1.Inputs'!$D$37*12*IF(6=1,'1.Inputs'!$D$38,IF(6=2,'1.Inputs'!$D$39,$E70)))/(1-'1.Inputs'!$D$42)*$D70*(1+$G70)^(6-1))*('1.Inputs'!$D$48-'1.Inputs'!$D$49))/'1.Inputs'!$D$51</f>
        <v>1864790634.2247186</v>
      </c>
      <c r="N70" s="36">
        <f ca="1">((('1.Inputs'!$D$37*12*IF(7=1,'1.Inputs'!$D$38,IF(7=2,'1.Inputs'!$D$39,$E70)))*$F70*(('1.Inputs'!$D$40)+(1-'1.Inputs'!$D$40)*(1+'1.Inputs'!$D$41))*(1+$G70)^(7-1))*'1.Inputs'!$D$47+(('1.Inputs'!$D$37*12*IF(7=1,'1.Inputs'!$D$38,IF(7=2,'1.Inputs'!$D$39,$E70)))/(1-'1.Inputs'!$D$42)*$D70*(1+$G70)^(7-1))*('1.Inputs'!$D$48-'1.Inputs'!$D$49))/'1.Inputs'!$D$51</f>
        <v>1943103009.7955267</v>
      </c>
      <c r="O70" s="36">
        <f ca="1">((('1.Inputs'!$D$37*12*IF(8=1,'1.Inputs'!$D$38,IF(8=2,'1.Inputs'!$D$39,$E70)))*$F70*(('1.Inputs'!$D$40)+(1-'1.Inputs'!$D$40)*(1+'1.Inputs'!$D$41))*(1+$G70)^(8-1))*'1.Inputs'!$D$47+(('1.Inputs'!$D$37*12*IF(8=1,'1.Inputs'!$D$38,IF(8=2,'1.Inputs'!$D$39,$E70)))/(1-'1.Inputs'!$D$42)*$D70*(1+$G70)^(8-1))*('1.Inputs'!$D$48-'1.Inputs'!$D$49))/'1.Inputs'!$D$51</f>
        <v>2024704134.2773316</v>
      </c>
      <c r="P70" s="36">
        <f ca="1">((('1.Inputs'!$D$37*12*IF(9=1,'1.Inputs'!$D$38,IF(9=2,'1.Inputs'!$D$39,$E70)))*$F70*(('1.Inputs'!$D$40)+(1-'1.Inputs'!$D$40)*(1+'1.Inputs'!$D$41))*(1+$G70)^(9-1))*'1.Inputs'!$D$47+(('1.Inputs'!$D$37*12*IF(9=1,'1.Inputs'!$D$38,IF(9=2,'1.Inputs'!$D$39,$E70)))/(1-'1.Inputs'!$D$42)*$D70*(1+$G70)^(9-1))*('1.Inputs'!$D$48-'1.Inputs'!$D$49))/'1.Inputs'!$D$51</f>
        <v>2109732119.549906</v>
      </c>
      <c r="Q70" s="36">
        <f ca="1">((('1.Inputs'!$D$37*12*IF(10=1,'1.Inputs'!$D$38,IF(10=2,'1.Inputs'!$D$39,$E70)))*$F70*(('1.Inputs'!$D$40)+(1-'1.Inputs'!$D$40)*(1+'1.Inputs'!$D$41))*(1+$G70)^(10-1))*'1.Inputs'!$D$47+(('1.Inputs'!$D$37*12*IF(10=1,'1.Inputs'!$D$38,IF(10=2,'1.Inputs'!$D$39,$E70)))/(1-'1.Inputs'!$D$42)*$D70*(1+$G70)^(10-1))*('1.Inputs'!$D$48-'1.Inputs'!$D$49))/'1.Inputs'!$D$51</f>
        <v>2198330877.5379195</v>
      </c>
      <c r="R70" s="36">
        <f>-'1.Inputs'!$D$24</f>
        <v>-2050000000</v>
      </c>
      <c r="S70" s="36">
        <f ca="1">((('1.Inputs'!$D$37*12*IF(1=1,'1.Inputs'!$D$38,IF(1=2,'1.Inputs'!$D$39,$E70)))*$F70*(('1.Inputs'!$D$40)+(1-'1.Inputs'!$D$40)*(1+'1.Inputs'!$D$41))*(1+$G70)^(1-1))-(('1.Inputs'!$D$37*12*IF(1=1,'1.Inputs'!$D$38,IF(1=2,'1.Inputs'!$D$39,$E70)))/(1-'1.Inputs'!$D$42)*$D70*(1+$G70)^(1-1))-('1.Inputs'!$D$37*12*IF(1=1,'1.Inputs'!$D$38,IF(1=2,'1.Inputs'!$D$39,$E70)))*'1.Inputs'!$D$43*(1+$G70)^(1-1)-'1.Inputs'!$D$44*(1+$G70)^(1-1)-('1.Inputs'!$D$20/'1.Inputs'!$D$27+'1.Inputs'!$D$23/'1.Inputs'!$D$28))-MAX(0,((('1.Inputs'!$D$37*12*IF(1=1,'1.Inputs'!$D$38,IF(1=2,'1.Inputs'!$D$39,$E70)))*$F70*(('1.Inputs'!$D$40)+(1-'1.Inputs'!$D$40)*(1+'1.Inputs'!$D$41))*(1+$G70)^(1-1))-(('1.Inputs'!$D$37*12*IF(1=1,'1.Inputs'!$D$38,IF(1=2,'1.Inputs'!$D$39,$E70)))/(1-'1.Inputs'!$D$42)*$D70*(1+$G70)^(1-1))-('1.Inputs'!$D$37*12*IF(1=1,'1.Inputs'!$D$38,IF(1=2,'1.Inputs'!$D$39,$E70)))*'1.Inputs'!$D$43*(1+$G70)^(1-1)-'1.Inputs'!$D$44*(1+$G70)^(1-1)-('1.Inputs'!$D$20/'1.Inputs'!$D$27+'1.Inputs'!$D$23/'1.Inputs'!$D$28)))*'1.Inputs'!$D$53+('1.Inputs'!$D$20/'1.Inputs'!$D$27+'1.Inputs'!$D$23/'1.Inputs'!$D$28)-H70</f>
        <v>-254203253.88491595</v>
      </c>
      <c r="T70" s="36">
        <f ca="1">((('1.Inputs'!$D$37*12*IF(2=1,'1.Inputs'!$D$38,IF(2=2,'1.Inputs'!$D$39,$E70)))*$F70*(('1.Inputs'!$D$40)+(1-'1.Inputs'!$D$40)*(1+'1.Inputs'!$D$41))*(1+$G70)^(2-1))-(('1.Inputs'!$D$37*12*IF(2=1,'1.Inputs'!$D$38,IF(2=2,'1.Inputs'!$D$39,$E70)))/(1-'1.Inputs'!$D$42)*$D70*(1+$G70)^(2-1))-('1.Inputs'!$D$37*12*IF(2=1,'1.Inputs'!$D$38,IF(2=2,'1.Inputs'!$D$39,$E70)))*'1.Inputs'!$D$43*(1+$G70)^(2-1)-'1.Inputs'!$D$44*(1+$G70)^(2-1)-('1.Inputs'!$D$20/'1.Inputs'!$D$27+'1.Inputs'!$D$23/'1.Inputs'!$D$28))-MAX(0,((('1.Inputs'!$D$37*12*IF(2=1,'1.Inputs'!$D$38,IF(2=2,'1.Inputs'!$D$39,$E70)))*$F70*(('1.Inputs'!$D$40)+(1-'1.Inputs'!$D$40)*(1+'1.Inputs'!$D$41))*(1+$G70)^(2-1))-(('1.Inputs'!$D$37*12*IF(2=1,'1.Inputs'!$D$38,IF(2=2,'1.Inputs'!$D$39,$E70)))/(1-'1.Inputs'!$D$42)*$D70*(1+$G70)^(2-1))-('1.Inputs'!$D$37*12*IF(2=1,'1.Inputs'!$D$38,IF(2=2,'1.Inputs'!$D$39,$E70)))*'1.Inputs'!$D$43*(1+$G70)^(2-1)-'1.Inputs'!$D$44*(1+$G70)^(2-1)-('1.Inputs'!$D$20/'1.Inputs'!$D$27+'1.Inputs'!$D$23/'1.Inputs'!$D$28)))*'1.Inputs'!$D$53+('1.Inputs'!$D$20/'1.Inputs'!$D$27+'1.Inputs'!$D$23/'1.Inputs'!$D$28)-(I70-H70)</f>
        <v>736124797.2208873</v>
      </c>
      <c r="U70" s="36">
        <f ca="1">((('1.Inputs'!$D$37*12*IF(3=1,'1.Inputs'!$D$38,IF(3=2,'1.Inputs'!$D$39,$E70)))*$F70*(('1.Inputs'!$D$40)+(1-'1.Inputs'!$D$40)*(1+'1.Inputs'!$D$41))*(1+$G70)^(3-1))-(('1.Inputs'!$D$37*12*IF(3=1,'1.Inputs'!$D$38,IF(3=2,'1.Inputs'!$D$39,$E70)))/(1-'1.Inputs'!$D$42)*$D70*(1+$G70)^(3-1))-('1.Inputs'!$D$37*12*IF(3=1,'1.Inputs'!$D$38,IF(3=2,'1.Inputs'!$D$39,$E70)))*'1.Inputs'!$D$43*(1+$G70)^(3-1)-'1.Inputs'!$D$44*(1+$G70)^(3-1)-('1.Inputs'!$D$20/'1.Inputs'!$D$27+'1.Inputs'!$D$23/'1.Inputs'!$D$28))-MAX(0,((('1.Inputs'!$D$37*12*IF(3=1,'1.Inputs'!$D$38,IF(3=2,'1.Inputs'!$D$39,$E70)))*$F70*(('1.Inputs'!$D$40)+(1-'1.Inputs'!$D$40)*(1+'1.Inputs'!$D$41))*(1+$G70)^(3-1))-(('1.Inputs'!$D$37*12*IF(3=1,'1.Inputs'!$D$38,IF(3=2,'1.Inputs'!$D$39,$E70)))/(1-'1.Inputs'!$D$42)*$D70*(1+$G70)^(3-1))-('1.Inputs'!$D$37*12*IF(3=1,'1.Inputs'!$D$38,IF(3=2,'1.Inputs'!$D$39,$E70)))*'1.Inputs'!$D$43*(1+$G70)^(3-1)-'1.Inputs'!$D$44*(1+$G70)^(3-1)-('1.Inputs'!$D$20/'1.Inputs'!$D$27+'1.Inputs'!$D$23/'1.Inputs'!$D$28)))*'1.Inputs'!$D$53+('1.Inputs'!$D$20/'1.Inputs'!$D$27+'1.Inputs'!$D$23/'1.Inputs'!$D$28)-(J70-I70)</f>
        <v>1231046331.9581184</v>
      </c>
      <c r="V70" s="36">
        <f ca="1">((('1.Inputs'!$D$37*12*IF(4=1,'1.Inputs'!$D$38,IF(4=2,'1.Inputs'!$D$39,$E70)))*$F70*(('1.Inputs'!$D$40)+(1-'1.Inputs'!$D$40)*(1+'1.Inputs'!$D$41))*(1+$G70)^(4-1))-(('1.Inputs'!$D$37*12*IF(4=1,'1.Inputs'!$D$38,IF(4=2,'1.Inputs'!$D$39,$E70)))/(1-'1.Inputs'!$D$42)*$D70*(1+$G70)^(4-1))-('1.Inputs'!$D$37*12*IF(4=1,'1.Inputs'!$D$38,IF(4=2,'1.Inputs'!$D$39,$E70)))*'1.Inputs'!$D$43*(1+$G70)^(4-1)-'1.Inputs'!$D$44*(1+$G70)^(4-1)-('1.Inputs'!$D$20/'1.Inputs'!$D$27+'1.Inputs'!$D$23/'1.Inputs'!$D$28))-MAX(0,((('1.Inputs'!$D$37*12*IF(4=1,'1.Inputs'!$D$38,IF(4=2,'1.Inputs'!$D$39,$E70)))*$F70*(('1.Inputs'!$D$40)+(1-'1.Inputs'!$D$40)*(1+'1.Inputs'!$D$41))*(1+$G70)^(4-1))-(('1.Inputs'!$D$37*12*IF(4=1,'1.Inputs'!$D$38,IF(4=2,'1.Inputs'!$D$39,$E70)))/(1-'1.Inputs'!$D$42)*$D70*(1+$G70)^(4-1))-('1.Inputs'!$D$37*12*IF(4=1,'1.Inputs'!$D$38,IF(4=2,'1.Inputs'!$D$39,$E70)))*'1.Inputs'!$D$43*(1+$G70)^(4-1)-'1.Inputs'!$D$44*(1+$G70)^(4-1)-('1.Inputs'!$D$20/'1.Inputs'!$D$27+'1.Inputs'!$D$23/'1.Inputs'!$D$28)))*'1.Inputs'!$D$53+('1.Inputs'!$D$20/'1.Inputs'!$D$27+'1.Inputs'!$D$23/'1.Inputs'!$D$28)-(K70-J70)</f>
        <v>1584092865.4825277</v>
      </c>
      <c r="W70" s="36">
        <f ca="1">((('1.Inputs'!$D$37*12*IF(5=1,'1.Inputs'!$D$38,IF(5=2,'1.Inputs'!$D$39,$E70)))*$F70*(('1.Inputs'!$D$40)+(1-'1.Inputs'!$D$40)*(1+'1.Inputs'!$D$41))*(1+$G70)^(5-1))-(('1.Inputs'!$D$37*12*IF(5=1,'1.Inputs'!$D$38,IF(5=2,'1.Inputs'!$D$39,$E70)))/(1-'1.Inputs'!$D$42)*$D70*(1+$G70)^(5-1))-('1.Inputs'!$D$37*12*IF(5=1,'1.Inputs'!$D$38,IF(5=2,'1.Inputs'!$D$39,$E70)))*'1.Inputs'!$D$43*(1+$G70)^(5-1)-'1.Inputs'!$D$44*(1+$G70)^(5-1)-('1.Inputs'!$D$20/'1.Inputs'!$D$27+'1.Inputs'!$D$23/'1.Inputs'!$D$28))-MAX(0,((('1.Inputs'!$D$37*12*IF(5=1,'1.Inputs'!$D$38,IF(5=2,'1.Inputs'!$D$39,$E70)))*$F70*(('1.Inputs'!$D$40)+(1-'1.Inputs'!$D$40)*(1+'1.Inputs'!$D$41))*(1+$G70)^(5-1))-(('1.Inputs'!$D$37*12*IF(5=1,'1.Inputs'!$D$38,IF(5=2,'1.Inputs'!$D$39,$E70)))/(1-'1.Inputs'!$D$42)*$D70*(1+$G70)^(5-1))-('1.Inputs'!$D$37*12*IF(5=1,'1.Inputs'!$D$38,IF(5=2,'1.Inputs'!$D$39,$E70)))*'1.Inputs'!$D$43*(1+$G70)^(5-1)-'1.Inputs'!$D$44*(1+$G70)^(5-1)-('1.Inputs'!$D$20/'1.Inputs'!$D$27+'1.Inputs'!$D$23/'1.Inputs'!$D$28)))*'1.Inputs'!$D$53+('1.Inputs'!$D$20/'1.Inputs'!$D$27+'1.Inputs'!$D$23/'1.Inputs'!$D$28)-(L70-K70)</f>
        <v>1648632987.8244784</v>
      </c>
      <c r="X70" s="36">
        <f ca="1">((('1.Inputs'!$D$37*12*IF(6=1,'1.Inputs'!$D$38,IF(6=2,'1.Inputs'!$D$39,$E70)))*$F70*(('1.Inputs'!$D$40)+(1-'1.Inputs'!$D$40)*(1+'1.Inputs'!$D$41))*(1+$G70)^(6-1))-(('1.Inputs'!$D$37*12*IF(6=1,'1.Inputs'!$D$38,IF(6=2,'1.Inputs'!$D$39,$E70)))/(1-'1.Inputs'!$D$42)*$D70*(1+$G70)^(6-1))-('1.Inputs'!$D$37*12*IF(6=1,'1.Inputs'!$D$38,IF(6=2,'1.Inputs'!$D$39,$E70)))*'1.Inputs'!$D$43*(1+$G70)^(6-1)-'1.Inputs'!$D$44*(1+$G70)^(6-1)-('1.Inputs'!$D$20/'1.Inputs'!$D$27+'1.Inputs'!$D$23/'1.Inputs'!$D$28))-MAX(0,((('1.Inputs'!$D$37*12*IF(6=1,'1.Inputs'!$D$38,IF(6=2,'1.Inputs'!$D$39,$E70)))*$F70*(('1.Inputs'!$D$40)+(1-'1.Inputs'!$D$40)*(1+'1.Inputs'!$D$41))*(1+$G70)^(6-1))-(('1.Inputs'!$D$37*12*IF(6=1,'1.Inputs'!$D$38,IF(6=2,'1.Inputs'!$D$39,$E70)))/(1-'1.Inputs'!$D$42)*$D70*(1+$G70)^(6-1))-('1.Inputs'!$D$37*12*IF(6=1,'1.Inputs'!$D$38,IF(6=2,'1.Inputs'!$D$39,$E70)))*'1.Inputs'!$D$43*(1+$G70)^(6-1)-'1.Inputs'!$D$44*(1+$G70)^(6-1)-('1.Inputs'!$D$20/'1.Inputs'!$D$27+'1.Inputs'!$D$23/'1.Inputs'!$D$28)))*'1.Inputs'!$D$53+('1.Inputs'!$D$20/'1.Inputs'!$D$27+'1.Inputs'!$D$23/'1.Inputs'!$D$28)-(M70-L70)</f>
        <v>1715883489.6629064</v>
      </c>
      <c r="Y70" s="36">
        <f ca="1">((('1.Inputs'!$D$37*12*IF(7=1,'1.Inputs'!$D$38,IF(7=2,'1.Inputs'!$D$39,$E70)))*$F70*(('1.Inputs'!$D$40)+(1-'1.Inputs'!$D$40)*(1+'1.Inputs'!$D$41))*(1+$G70)^(7-1))-(('1.Inputs'!$D$37*12*IF(7=1,'1.Inputs'!$D$38,IF(7=2,'1.Inputs'!$D$39,$E70)))/(1-'1.Inputs'!$D$42)*$D70*(1+$G70)^(7-1))-('1.Inputs'!$D$37*12*IF(7=1,'1.Inputs'!$D$38,IF(7=2,'1.Inputs'!$D$39,$E70)))*'1.Inputs'!$D$43*(1+$G70)^(7-1)-'1.Inputs'!$D$44*(1+$G70)^(7-1)-('1.Inputs'!$D$20/'1.Inputs'!$D$27+'1.Inputs'!$D$23/'1.Inputs'!$D$28))-MAX(0,((('1.Inputs'!$D$37*12*IF(7=1,'1.Inputs'!$D$38,IF(7=2,'1.Inputs'!$D$39,$E70)))*$F70*(('1.Inputs'!$D$40)+(1-'1.Inputs'!$D$40)*(1+'1.Inputs'!$D$41))*(1+$G70)^(7-1))-(('1.Inputs'!$D$37*12*IF(7=1,'1.Inputs'!$D$38,IF(7=2,'1.Inputs'!$D$39,$E70)))/(1-'1.Inputs'!$D$42)*$D70*(1+$G70)^(7-1))-('1.Inputs'!$D$37*12*IF(7=1,'1.Inputs'!$D$38,IF(7=2,'1.Inputs'!$D$39,$E70)))*'1.Inputs'!$D$43*(1+$G70)^(7-1)-'1.Inputs'!$D$44*(1+$G70)^(7-1)-('1.Inputs'!$D$20/'1.Inputs'!$D$27+'1.Inputs'!$D$23/'1.Inputs'!$D$28)))*'1.Inputs'!$D$53+('1.Inputs'!$D$20/'1.Inputs'!$D$27+'1.Inputs'!$D$23/'1.Inputs'!$D$28)-(N70-M70)</f>
        <v>1785958194.1011531</v>
      </c>
      <c r="Z70" s="36">
        <f ca="1">((('1.Inputs'!$D$37*12*IF(8=1,'1.Inputs'!$D$38,IF(8=2,'1.Inputs'!$D$39,$E70)))*$F70*(('1.Inputs'!$D$40)+(1-'1.Inputs'!$D$40)*(1+'1.Inputs'!$D$41))*(1+$G70)^(8-1))-(('1.Inputs'!$D$37*12*IF(8=1,'1.Inputs'!$D$38,IF(8=2,'1.Inputs'!$D$39,$E70)))/(1-'1.Inputs'!$D$42)*$D70*(1+$G70)^(8-1))-('1.Inputs'!$D$37*12*IF(8=1,'1.Inputs'!$D$38,IF(8=2,'1.Inputs'!$D$39,$E70)))*'1.Inputs'!$D$43*(1+$G70)^(8-1)-'1.Inputs'!$D$44*(1+$G70)^(8-1)-('1.Inputs'!$D$20/'1.Inputs'!$D$27+'1.Inputs'!$D$23/'1.Inputs'!$D$28))-MAX(0,((('1.Inputs'!$D$37*12*IF(8=1,'1.Inputs'!$D$38,IF(8=2,'1.Inputs'!$D$39,$E70)))*$F70*(('1.Inputs'!$D$40)+(1-'1.Inputs'!$D$40)*(1+'1.Inputs'!$D$41))*(1+$G70)^(8-1))-(('1.Inputs'!$D$37*12*IF(8=1,'1.Inputs'!$D$38,IF(8=2,'1.Inputs'!$D$39,$E70)))/(1-'1.Inputs'!$D$42)*$D70*(1+$G70)^(8-1))-('1.Inputs'!$D$37*12*IF(8=1,'1.Inputs'!$D$38,IF(8=2,'1.Inputs'!$D$39,$E70)))*'1.Inputs'!$D$43*(1+$G70)^(8-1)-'1.Inputs'!$D$44*(1+$G70)^(8-1)-('1.Inputs'!$D$20/'1.Inputs'!$D$27+'1.Inputs'!$D$23/'1.Inputs'!$D$28)))*'1.Inputs'!$D$53+('1.Inputs'!$D$20/'1.Inputs'!$D$27+'1.Inputs'!$D$23/'1.Inputs'!$D$28)-(O70-N70)</f>
        <v>1858975704.2738709</v>
      </c>
      <c r="AA70" s="36">
        <f ca="1">((('1.Inputs'!$D$37*12*IF(9=1,'1.Inputs'!$D$38,IF(9=2,'1.Inputs'!$D$39,$E70)))*$F70*(('1.Inputs'!$D$40)+(1-'1.Inputs'!$D$40)*(1+'1.Inputs'!$D$41))*(1+$G70)^(9-1))-(('1.Inputs'!$D$37*12*IF(9=1,'1.Inputs'!$D$38,IF(9=2,'1.Inputs'!$D$39,$E70)))/(1-'1.Inputs'!$D$42)*$D70*(1+$G70)^(9-1))-('1.Inputs'!$D$37*12*IF(9=1,'1.Inputs'!$D$38,IF(9=2,'1.Inputs'!$D$39,$E70)))*'1.Inputs'!$D$43*(1+$G70)^(9-1)-'1.Inputs'!$D$44*(1+$G70)^(9-1)-('1.Inputs'!$D$20/'1.Inputs'!$D$27+'1.Inputs'!$D$23/'1.Inputs'!$D$28))-MAX(0,((('1.Inputs'!$D$37*12*IF(9=1,'1.Inputs'!$D$38,IF(9=2,'1.Inputs'!$D$39,$E70)))*$F70*(('1.Inputs'!$D$40)+(1-'1.Inputs'!$D$40)*(1+'1.Inputs'!$D$41))*(1+$G70)^(9-1))-(('1.Inputs'!$D$37*12*IF(9=1,'1.Inputs'!$D$38,IF(9=2,'1.Inputs'!$D$39,$E70)))/(1-'1.Inputs'!$D$42)*$D70*(1+$G70)^(9-1))-('1.Inputs'!$D$37*12*IF(9=1,'1.Inputs'!$D$38,IF(9=2,'1.Inputs'!$D$39,$E70)))*'1.Inputs'!$D$43*(1+$G70)^(9-1)-'1.Inputs'!$D$44*(1+$G70)^(9-1)-('1.Inputs'!$D$20/'1.Inputs'!$D$27+'1.Inputs'!$D$23/'1.Inputs'!$D$28)))*'1.Inputs'!$D$53+('1.Inputs'!$D$20/'1.Inputs'!$D$27+'1.Inputs'!$D$23/'1.Inputs'!$D$28)-(P70-O70)</f>
        <v>1935059604.0856957</v>
      </c>
      <c r="AB70" s="36">
        <f ca="1">((('1.Inputs'!$D$37*12*IF(10=1,'1.Inputs'!$D$38,IF(10=2,'1.Inputs'!$D$39,$E70)))*$F70*(('1.Inputs'!$D$40)+(1-'1.Inputs'!$D$40)*(1+'1.Inputs'!$D$41))*(1+$G70)^(10-1))-(('1.Inputs'!$D$37*12*IF(10=1,'1.Inputs'!$D$38,IF(10=2,'1.Inputs'!$D$39,$E70)))/(1-'1.Inputs'!$D$42)*$D70*(1+$G70)^(10-1))-('1.Inputs'!$D$37*12*IF(10=1,'1.Inputs'!$D$38,IF(10=2,'1.Inputs'!$D$39,$E70)))*'1.Inputs'!$D$43*(1+$G70)^(10-1)-'1.Inputs'!$D$44*(1+$G70)^(10-1)-('1.Inputs'!$D$20/'1.Inputs'!$D$27+'1.Inputs'!$D$23/'1.Inputs'!$D$28))-MAX(0,((('1.Inputs'!$D$37*12*IF(10=1,'1.Inputs'!$D$38,IF(10=2,'1.Inputs'!$D$39,$E70)))*$F70*(('1.Inputs'!$D$40)+(1-'1.Inputs'!$D$40)*(1+'1.Inputs'!$D$41))*(1+$G70)^(10-1))-(('1.Inputs'!$D$37*12*IF(10=1,'1.Inputs'!$D$38,IF(10=2,'1.Inputs'!$D$39,$E70)))/(1-'1.Inputs'!$D$42)*$D70*(1+$G70)^(10-1))-('1.Inputs'!$D$37*12*IF(10=1,'1.Inputs'!$D$38,IF(10=2,'1.Inputs'!$D$39,$E70)))*'1.Inputs'!$D$43*(1+$G70)^(10-1)-'1.Inputs'!$D$44*(1+$G70)^(10-1)-('1.Inputs'!$D$20/'1.Inputs'!$D$27+'1.Inputs'!$D$23/'1.Inputs'!$D$28)))*'1.Inputs'!$D$53+('1.Inputs'!$D$20/'1.Inputs'!$D$27+'1.Inputs'!$D$23/'1.Inputs'!$D$28)-(Q70-P70)+(('1.Inputs'!$D$20+'1.Inputs'!$D$23-('1.Inputs'!$D$20/'1.Inputs'!$D$27+'1.Inputs'!$D$23/'1.Inputs'!$D$28)*'1.Inputs'!$D$10)*'1.Inputs'!$D$60+'1.Inputs'!$D$19*'1.Inputs'!$D$59+Q70)</f>
        <v>4912669544.9179249</v>
      </c>
      <c r="AC70" s="36">
        <f ca="1">S70-AC$13-AC$14+MIN(AC$13,MAX(0,((('1.Inputs'!$D$37*12*IF(1=1,'1.Inputs'!$D$38,IF(1=2,'1.Inputs'!$D$39,$E70)))*$F70*(('1.Inputs'!$D$40)+(1-'1.Inputs'!$D$40)*(1+'1.Inputs'!$D$41))*(1+$G70)^(1-1))-(('1.Inputs'!$D$37*12*IF(1=1,'1.Inputs'!$D$38,IF(1=2,'1.Inputs'!$D$39,$E70)))/(1-'1.Inputs'!$D$42)*$D70*(1+$G70)^(1-1))-('1.Inputs'!$D$37*12*IF(1=1,'1.Inputs'!$D$38,IF(1=2,'1.Inputs'!$D$39,$E70)))*'1.Inputs'!$D$43*(1+$G70)^(1-1)-'1.Inputs'!$D$44*(1+$G70)^(1-1)-('1.Inputs'!$D$20/'1.Inputs'!$D$27+'1.Inputs'!$D$23/'1.Inputs'!$D$28))))*'1.Inputs'!$D$53</f>
        <v>-350143253.88491595</v>
      </c>
      <c r="AD70" s="36">
        <f ca="1">T70-AD$13-AD$14+MIN(AD$13,MAX(0,((('1.Inputs'!$D$37*12*IF(2=1,'1.Inputs'!$D$38,IF(2=2,'1.Inputs'!$D$39,$E70)))*$F70*(('1.Inputs'!$D$40)+(1-'1.Inputs'!$D$40)*(1+'1.Inputs'!$D$41))*(1+$G70)^(2-1))-(('1.Inputs'!$D$37*12*IF(2=1,'1.Inputs'!$D$38,IF(2=2,'1.Inputs'!$D$39,$E70)))/(1-'1.Inputs'!$D$42)*$D70*(1+$G70)^(2-1))-('1.Inputs'!$D$37*12*IF(2=1,'1.Inputs'!$D$38,IF(2=2,'1.Inputs'!$D$39,$E70)))*'1.Inputs'!$D$43*(1+$G70)^(2-1)-'1.Inputs'!$D$44*(1+$G70)^(2-1)-('1.Inputs'!$D$20/'1.Inputs'!$D$27+'1.Inputs'!$D$23/'1.Inputs'!$D$28))))*'1.Inputs'!$D$53</f>
        <v>640184797.2208873</v>
      </c>
      <c r="AE70" s="36">
        <f ca="1">U70-AE$13-AE$14+MIN(AE$13,MAX(0,((('1.Inputs'!$D$37*12*IF(3=1,'1.Inputs'!$D$38,IF(3=2,'1.Inputs'!$D$39,$E70)))*$F70*(('1.Inputs'!$D$40)+(1-'1.Inputs'!$D$40)*(1+'1.Inputs'!$D$41))*(1+$G70)^(3-1))-(('1.Inputs'!$D$37*12*IF(3=1,'1.Inputs'!$D$38,IF(3=2,'1.Inputs'!$D$39,$E70)))/(1-'1.Inputs'!$D$42)*$D70*(1+$G70)^(3-1))-('1.Inputs'!$D$37*12*IF(3=1,'1.Inputs'!$D$38,IF(3=2,'1.Inputs'!$D$39,$E70)))*'1.Inputs'!$D$43*(1+$G70)^(3-1)-'1.Inputs'!$D$44*(1+$G70)^(3-1)-('1.Inputs'!$D$20/'1.Inputs'!$D$27+'1.Inputs'!$D$23/'1.Inputs'!$D$28))))*'1.Inputs'!$D$53</f>
        <v>889106331.95811844</v>
      </c>
      <c r="AF70" s="36">
        <f ca="1">V70-AF$13-AF$14+MIN(AF$13,MAX(0,((('1.Inputs'!$D$37*12*IF(4=1,'1.Inputs'!$D$38,IF(4=2,'1.Inputs'!$D$39,$E70)))*$F70*(('1.Inputs'!$D$40)+(1-'1.Inputs'!$D$40)*(1+'1.Inputs'!$D$41))*(1+$G70)^(4-1))-(('1.Inputs'!$D$37*12*IF(4=1,'1.Inputs'!$D$38,IF(4=2,'1.Inputs'!$D$39,$E70)))/(1-'1.Inputs'!$D$42)*$D70*(1+$G70)^(4-1))-('1.Inputs'!$D$37*12*IF(4=1,'1.Inputs'!$D$38,IF(4=2,'1.Inputs'!$D$39,$E70)))*'1.Inputs'!$D$43*(1+$G70)^(4-1)-'1.Inputs'!$D$44*(1+$G70)^(4-1)-('1.Inputs'!$D$20/'1.Inputs'!$D$27+'1.Inputs'!$D$23/'1.Inputs'!$D$28))))*'1.Inputs'!$D$53</f>
        <v>1261340865.4825277</v>
      </c>
      <c r="AG70" s="36">
        <f ca="1">W70-AG$13-AG$14+MIN(AG$13,MAX(0,((('1.Inputs'!$D$37*12*IF(5=1,'1.Inputs'!$D$38,IF(5=2,'1.Inputs'!$D$39,$E70)))*$F70*(('1.Inputs'!$D$40)+(1-'1.Inputs'!$D$40)*(1+'1.Inputs'!$D$41))*(1+$G70)^(5-1))-(('1.Inputs'!$D$37*12*IF(5=1,'1.Inputs'!$D$38,IF(5=2,'1.Inputs'!$D$39,$E70)))/(1-'1.Inputs'!$D$42)*$D70*(1+$G70)^(5-1))-('1.Inputs'!$D$37*12*IF(5=1,'1.Inputs'!$D$38,IF(5=2,'1.Inputs'!$D$39,$E70)))*'1.Inputs'!$D$43*(1+$G70)^(5-1)-'1.Inputs'!$D$44*(1+$G70)^(5-1)-('1.Inputs'!$D$20/'1.Inputs'!$D$27+'1.Inputs'!$D$23/'1.Inputs'!$D$28))))*'1.Inputs'!$D$53</f>
        <v>1345068987.8244784</v>
      </c>
      <c r="AH70" s="36">
        <f ca="1">X70-AH$13-AH$14+MIN(AH$13,MAX(0,((('1.Inputs'!$D$37*12*IF(6=1,'1.Inputs'!$D$38,IF(6=2,'1.Inputs'!$D$39,$E70)))*$F70*(('1.Inputs'!$D$40)+(1-'1.Inputs'!$D$40)*(1+'1.Inputs'!$D$41))*(1+$G70)^(6-1))-(('1.Inputs'!$D$37*12*IF(6=1,'1.Inputs'!$D$38,IF(6=2,'1.Inputs'!$D$39,$E70)))/(1-'1.Inputs'!$D$42)*$D70*(1+$G70)^(6-1))-('1.Inputs'!$D$37*12*IF(6=1,'1.Inputs'!$D$38,IF(6=2,'1.Inputs'!$D$39,$E70)))*'1.Inputs'!$D$43*(1+$G70)^(6-1)-'1.Inputs'!$D$44*(1+$G70)^(6-1)-('1.Inputs'!$D$20/'1.Inputs'!$D$27+'1.Inputs'!$D$23/'1.Inputs'!$D$28))))*'1.Inputs'!$D$53</f>
        <v>1431507489.6629064</v>
      </c>
      <c r="AI70" s="36">
        <f ca="1">Y70-AI$13-AI$14+MIN(AI$13,MAX(0,((('1.Inputs'!$D$37*12*IF(7=1,'1.Inputs'!$D$38,IF(7=2,'1.Inputs'!$D$39,$E70)))*$F70*(('1.Inputs'!$D$40)+(1-'1.Inputs'!$D$40)*(1+'1.Inputs'!$D$41))*(1+$G70)^(7-1))-(('1.Inputs'!$D$37*12*IF(7=1,'1.Inputs'!$D$38,IF(7=2,'1.Inputs'!$D$39,$E70)))/(1-'1.Inputs'!$D$42)*$D70*(1+$G70)^(7-1))-('1.Inputs'!$D$37*12*IF(7=1,'1.Inputs'!$D$38,IF(7=2,'1.Inputs'!$D$39,$E70)))*'1.Inputs'!$D$43*(1+$G70)^(7-1)-'1.Inputs'!$D$44*(1+$G70)^(7-1)-('1.Inputs'!$D$20/'1.Inputs'!$D$27+'1.Inputs'!$D$23/'1.Inputs'!$D$28))))*'1.Inputs'!$D$53</f>
        <v>1520770194.1011531</v>
      </c>
      <c r="AJ70" s="36">
        <f ca="1">Z70-AJ$13-AJ$14+MIN(AJ$13,MAX(0,((('1.Inputs'!$D$37*12*IF(8=1,'1.Inputs'!$D$38,IF(8=2,'1.Inputs'!$D$39,$E70)))*$F70*(('1.Inputs'!$D$40)+(1-'1.Inputs'!$D$40)*(1+'1.Inputs'!$D$41))*(1+$G70)^(8-1))-(('1.Inputs'!$D$37*12*IF(8=1,'1.Inputs'!$D$38,IF(8=2,'1.Inputs'!$D$39,$E70)))/(1-'1.Inputs'!$D$42)*$D70*(1+$G70)^(8-1))-('1.Inputs'!$D$37*12*IF(8=1,'1.Inputs'!$D$38,IF(8=2,'1.Inputs'!$D$39,$E70)))*'1.Inputs'!$D$43*(1+$G70)^(8-1)-'1.Inputs'!$D$44*(1+$G70)^(8-1)-('1.Inputs'!$D$20/'1.Inputs'!$D$27+'1.Inputs'!$D$23/'1.Inputs'!$D$28))))*'1.Inputs'!$D$53</f>
        <v>1858975704.2738709</v>
      </c>
      <c r="AK70" s="36">
        <f ca="1">AA70-AK$13-AK$14+MIN(AK$13,MAX(0,((('1.Inputs'!$D$37*12*IF(9=1,'1.Inputs'!$D$38,IF(9=2,'1.Inputs'!$D$39,$E70)))*$F70*(('1.Inputs'!$D$40)+(1-'1.Inputs'!$D$40)*(1+'1.Inputs'!$D$41))*(1+$G70)^(9-1))-(('1.Inputs'!$D$37*12*IF(9=1,'1.Inputs'!$D$38,IF(9=2,'1.Inputs'!$D$39,$E70)))/(1-'1.Inputs'!$D$42)*$D70*(1+$G70)^(9-1))-('1.Inputs'!$D$37*12*IF(9=1,'1.Inputs'!$D$38,IF(9=2,'1.Inputs'!$D$39,$E70)))*'1.Inputs'!$D$43*(1+$G70)^(9-1)-'1.Inputs'!$D$44*(1+$G70)^(9-1)-('1.Inputs'!$D$20/'1.Inputs'!$D$27+'1.Inputs'!$D$23/'1.Inputs'!$D$28))))*'1.Inputs'!$D$53</f>
        <v>1935059604.0856957</v>
      </c>
      <c r="AL70" s="36">
        <f ca="1">AB70-AL$13-AL$14+MIN(AL$13,MAX(0,((('1.Inputs'!$D$37*12*IF(10=1,'1.Inputs'!$D$38,IF(10=2,'1.Inputs'!$D$39,$E70)))*$F70*(('1.Inputs'!$D$40)+(1-'1.Inputs'!$D$40)*(1+'1.Inputs'!$D$41))*(1+$G70)^(10-1))-(('1.Inputs'!$D$37*12*IF(10=1,'1.Inputs'!$D$38,IF(10=2,'1.Inputs'!$D$39,$E70)))/(1-'1.Inputs'!$D$42)*$D70*(1+$G70)^(10-1))-('1.Inputs'!$D$37*12*IF(10=1,'1.Inputs'!$D$38,IF(10=2,'1.Inputs'!$D$39,$E70)))*'1.Inputs'!$D$43*(1+$G70)^(10-1)-'1.Inputs'!$D$44*(1+$G70)^(10-1)-('1.Inputs'!$D$20/'1.Inputs'!$D$27+'1.Inputs'!$D$23/'1.Inputs'!$D$28))))*'1.Inputs'!$D$53+'1.Inputs'!$D$35</f>
        <v>5712669544.9179249</v>
      </c>
      <c r="AM70" s="48">
        <f ca="1">R70+NPV('1.Inputs'!$D$55,S70:AB70)</f>
        <v>5891021821.0565834</v>
      </c>
      <c r="AN70" s="48">
        <f ca="1">-('1.Inputs'!$D$24*(1-'1.Inputs'!$D$31)+'1.Inputs'!$D$35)+NPV('1.Inputs'!$D$54,AC70:AL70)</f>
        <v>3352705318.2655792</v>
      </c>
      <c r="AO70" s="36">
        <f t="shared" ca="1" si="5"/>
        <v>-1.7222442675129808</v>
      </c>
      <c r="AP70" s="36">
        <f t="shared" ca="1" si="6"/>
        <v>3.1276583637147319</v>
      </c>
      <c r="AQ70" s="36">
        <f ca="1">'1.Inputs'!$D$35+MIN(SUM($AC70:AC70),SUM($AC70:AD70),SUM($AC70:AE70),SUM($AC70:AF70),SUM($AC70:AG70),SUM($AC70:AH70),SUM($AC70:AI70),SUM($AC70:AJ70),SUM($AC70:AK70),SUM($AC70:AL70))</f>
        <v>449856746.11508405</v>
      </c>
      <c r="AR70" s="36">
        <f ca="1">IF(AP70&lt;'1.Inputs'!$D$57,1,0)</f>
        <v>0</v>
      </c>
      <c r="AS70" s="36">
        <f t="shared" ca="1" si="7"/>
        <v>0</v>
      </c>
      <c r="AV70" s="73" t="s">
        <v>420</v>
      </c>
      <c r="AW70" s="73"/>
      <c r="AX70" s="73"/>
      <c r="AY70" s="73"/>
      <c r="AZ70" s="73"/>
      <c r="BA70" s="73"/>
      <c r="BB70" s="73"/>
      <c r="BC70" s="73"/>
    </row>
    <row r="71" spans="2:57" ht="15" customHeight="1" x14ac:dyDescent="0.25">
      <c r="B71" s="36">
        <v>56</v>
      </c>
      <c r="C71" s="36">
        <f t="shared" ca="1" si="0"/>
        <v>0.41828894195220134</v>
      </c>
      <c r="D71" s="36">
        <f t="shared" ca="1" si="1"/>
        <v>18585.666265478099</v>
      </c>
      <c r="E71" s="47">
        <f t="shared" ca="1" si="2"/>
        <v>0.81748844659975139</v>
      </c>
      <c r="F71" s="36">
        <f t="shared" ca="1" si="3"/>
        <v>31340.670087108283</v>
      </c>
      <c r="G71" s="36">
        <f t="shared" ca="1" si="4"/>
        <v>3.4841434639650476E-2</v>
      </c>
      <c r="H71" s="36">
        <f ca="1">((('1.Inputs'!$D$37*12*IF(1=1,'1.Inputs'!$D$38,IF(1=2,'1.Inputs'!$D$39,$E71)))*$F71*(('1.Inputs'!$D$40)+(1-'1.Inputs'!$D$40)*(1+'1.Inputs'!$D$41))*(1+$G71)^(1-1))*'1.Inputs'!$D$47+(('1.Inputs'!$D$37*12*IF(1=1,'1.Inputs'!$D$38,IF(1=2,'1.Inputs'!$D$39,$E71)))/(1-'1.Inputs'!$D$42)*$D71*(1+$G71)^(1-1))*('1.Inputs'!$D$48-'1.Inputs'!$D$49))/'1.Inputs'!$D$51</f>
        <v>824760444.30344391</v>
      </c>
      <c r="I71" s="36">
        <f ca="1">((('1.Inputs'!$D$37*12*IF(2=1,'1.Inputs'!$D$38,IF(2=2,'1.Inputs'!$D$39,$E71)))*$F71*(('1.Inputs'!$D$40)+(1-'1.Inputs'!$D$40)*(1+'1.Inputs'!$D$41))*(1+$G71)^(2-1))*'1.Inputs'!$D$47+(('1.Inputs'!$D$37*12*IF(2=1,'1.Inputs'!$D$38,IF(2=2,'1.Inputs'!$D$39,$E71)))/(1-'1.Inputs'!$D$42)*$D71*(1+$G71)^(2-1))*('1.Inputs'!$D$48-'1.Inputs'!$D$49))/'1.Inputs'!$D$51</f>
        <v>1194894793.9838159</v>
      </c>
      <c r="J71" s="36">
        <f ca="1">((('1.Inputs'!$D$37*12*IF(3=1,'1.Inputs'!$D$38,IF(3=2,'1.Inputs'!$D$39,$E71)))*$F71*(('1.Inputs'!$D$40)+(1-'1.Inputs'!$D$40)*(1+'1.Inputs'!$D$41))*(1+$G71)^(3-1))*'1.Inputs'!$D$47+(('1.Inputs'!$D$37*12*IF(3=1,'1.Inputs'!$D$38,IF(3=2,'1.Inputs'!$D$39,$E71)))/(1-'1.Inputs'!$D$42)*$D71*(1+$G71)^(3-1))*('1.Inputs'!$D$48-'1.Inputs'!$D$49))/'1.Inputs'!$D$51</f>
        <v>1444066063.4891078</v>
      </c>
      <c r="K71" s="36">
        <f ca="1">((('1.Inputs'!$D$37*12*IF(4=1,'1.Inputs'!$D$38,IF(4=2,'1.Inputs'!$D$39,$E71)))*$F71*(('1.Inputs'!$D$40)+(1-'1.Inputs'!$D$40)*(1+'1.Inputs'!$D$41))*(1+$G71)^(4-1))*'1.Inputs'!$D$47+(('1.Inputs'!$D$37*12*IF(4=1,'1.Inputs'!$D$38,IF(4=2,'1.Inputs'!$D$39,$E71)))/(1-'1.Inputs'!$D$42)*$D71*(1+$G71)^(4-1))*('1.Inputs'!$D$48-'1.Inputs'!$D$49))/'1.Inputs'!$D$51</f>
        <v>1494379396.8555007</v>
      </c>
      <c r="L71" s="36">
        <f ca="1">((('1.Inputs'!$D$37*12*IF(5=1,'1.Inputs'!$D$38,IF(5=2,'1.Inputs'!$D$39,$E71)))*$F71*(('1.Inputs'!$D$40)+(1-'1.Inputs'!$D$40)*(1+'1.Inputs'!$D$41))*(1+$G71)^(5-1))*'1.Inputs'!$D$47+(('1.Inputs'!$D$37*12*IF(5=1,'1.Inputs'!$D$38,IF(5=2,'1.Inputs'!$D$39,$E71)))/(1-'1.Inputs'!$D$42)*$D71*(1+$G71)^(5-1))*('1.Inputs'!$D$48-'1.Inputs'!$D$49))/'1.Inputs'!$D$51</f>
        <v>1546445718.9378817</v>
      </c>
      <c r="M71" s="36">
        <f ca="1">((('1.Inputs'!$D$37*12*IF(6=1,'1.Inputs'!$D$38,IF(6=2,'1.Inputs'!$D$39,$E71)))*$F71*(('1.Inputs'!$D$40)+(1-'1.Inputs'!$D$40)*(1+'1.Inputs'!$D$41))*(1+$G71)^(6-1))*'1.Inputs'!$D$47+(('1.Inputs'!$D$37*12*IF(6=1,'1.Inputs'!$D$38,IF(6=2,'1.Inputs'!$D$39,$E71)))/(1-'1.Inputs'!$D$42)*$D71*(1+$G71)^(6-1))*('1.Inputs'!$D$48-'1.Inputs'!$D$49))/'1.Inputs'!$D$51</f>
        <v>1600326106.3780234</v>
      </c>
      <c r="N71" s="36">
        <f ca="1">((('1.Inputs'!$D$37*12*IF(7=1,'1.Inputs'!$D$38,IF(7=2,'1.Inputs'!$D$39,$E71)))*$F71*(('1.Inputs'!$D$40)+(1-'1.Inputs'!$D$40)*(1+'1.Inputs'!$D$41))*(1+$G71)^(7-1))*'1.Inputs'!$D$47+(('1.Inputs'!$D$37*12*IF(7=1,'1.Inputs'!$D$38,IF(7=2,'1.Inputs'!$D$39,$E71)))/(1-'1.Inputs'!$D$42)*$D71*(1+$G71)^(7-1))*('1.Inputs'!$D$48-'1.Inputs'!$D$49))/'1.Inputs'!$D$51</f>
        <v>1656083763.8155191</v>
      </c>
      <c r="O71" s="36">
        <f ca="1">((('1.Inputs'!$D$37*12*IF(8=1,'1.Inputs'!$D$38,IF(8=2,'1.Inputs'!$D$39,$E71)))*$F71*(('1.Inputs'!$D$40)+(1-'1.Inputs'!$D$40)*(1+'1.Inputs'!$D$41))*(1+$G71)^(8-1))*'1.Inputs'!$D$47+(('1.Inputs'!$D$37*12*IF(8=1,'1.Inputs'!$D$38,IF(8=2,'1.Inputs'!$D$39,$E71)))/(1-'1.Inputs'!$D$42)*$D71*(1+$G71)^(8-1))*('1.Inputs'!$D$48-'1.Inputs'!$D$49))/'1.Inputs'!$D$51</f>
        <v>1713784098.0302837</v>
      </c>
      <c r="P71" s="36">
        <f ca="1">((('1.Inputs'!$D$37*12*IF(9=1,'1.Inputs'!$D$38,IF(9=2,'1.Inputs'!$D$39,$E71)))*$F71*(('1.Inputs'!$D$40)+(1-'1.Inputs'!$D$40)*(1+'1.Inputs'!$D$41))*(1+$G71)^(9-1))*'1.Inputs'!$D$47+(('1.Inputs'!$D$37*12*IF(9=1,'1.Inputs'!$D$38,IF(9=2,'1.Inputs'!$D$39,$E71)))/(1-'1.Inputs'!$D$42)*$D71*(1+$G71)^(9-1))*('1.Inputs'!$D$48-'1.Inputs'!$D$49))/'1.Inputs'!$D$51</f>
        <v>1773494794.6682782</v>
      </c>
      <c r="Q71" s="36">
        <f ca="1">((('1.Inputs'!$D$37*12*IF(10=1,'1.Inputs'!$D$38,IF(10=2,'1.Inputs'!$D$39,$E71)))*$F71*(('1.Inputs'!$D$40)+(1-'1.Inputs'!$D$40)*(1+'1.Inputs'!$D$41))*(1+$G71)^(10-1))*'1.Inputs'!$D$47+(('1.Inputs'!$D$37*12*IF(10=1,'1.Inputs'!$D$38,IF(10=2,'1.Inputs'!$D$39,$E71)))/(1-'1.Inputs'!$D$42)*$D71*(1+$G71)^(10-1))*('1.Inputs'!$D$48-'1.Inputs'!$D$49))/'1.Inputs'!$D$51</f>
        <v>1835285897.6404731</v>
      </c>
      <c r="R71" s="36">
        <f>-'1.Inputs'!$D$24</f>
        <v>-2050000000</v>
      </c>
      <c r="S71" s="36">
        <f ca="1">((('1.Inputs'!$D$37*12*IF(1=1,'1.Inputs'!$D$38,IF(1=2,'1.Inputs'!$D$39,$E71)))*$F71*(('1.Inputs'!$D$40)+(1-'1.Inputs'!$D$40)*(1+'1.Inputs'!$D$41))*(1+$G71)^(1-1))-(('1.Inputs'!$D$37*12*IF(1=1,'1.Inputs'!$D$38,IF(1=2,'1.Inputs'!$D$39,$E71)))/(1-'1.Inputs'!$D$42)*$D71*(1+$G71)^(1-1))-('1.Inputs'!$D$37*12*IF(1=1,'1.Inputs'!$D$38,IF(1=2,'1.Inputs'!$D$39,$E71)))*'1.Inputs'!$D$43*(1+$G71)^(1-1)-'1.Inputs'!$D$44*(1+$G71)^(1-1)-('1.Inputs'!$D$20/'1.Inputs'!$D$27+'1.Inputs'!$D$23/'1.Inputs'!$D$28))-MAX(0,((('1.Inputs'!$D$37*12*IF(1=1,'1.Inputs'!$D$38,IF(1=2,'1.Inputs'!$D$39,$E71)))*$F71*(('1.Inputs'!$D$40)+(1-'1.Inputs'!$D$40)*(1+'1.Inputs'!$D$41))*(1+$G71)^(1-1))-(('1.Inputs'!$D$37*12*IF(1=1,'1.Inputs'!$D$38,IF(1=2,'1.Inputs'!$D$39,$E71)))/(1-'1.Inputs'!$D$42)*$D71*(1+$G71)^(1-1))-('1.Inputs'!$D$37*12*IF(1=1,'1.Inputs'!$D$38,IF(1=2,'1.Inputs'!$D$39,$E71)))*'1.Inputs'!$D$43*(1+$G71)^(1-1)-'1.Inputs'!$D$44*(1+$G71)^(1-1)-('1.Inputs'!$D$20/'1.Inputs'!$D$27+'1.Inputs'!$D$23/'1.Inputs'!$D$28)))*'1.Inputs'!$D$53+('1.Inputs'!$D$20/'1.Inputs'!$D$27+'1.Inputs'!$D$23/'1.Inputs'!$D$28)-H71</f>
        <v>-449425761.37868869</v>
      </c>
      <c r="T71" s="36">
        <f ca="1">((('1.Inputs'!$D$37*12*IF(2=1,'1.Inputs'!$D$38,IF(2=2,'1.Inputs'!$D$39,$E71)))*$F71*(('1.Inputs'!$D$40)+(1-'1.Inputs'!$D$40)*(1+'1.Inputs'!$D$41))*(1+$G71)^(2-1))-(('1.Inputs'!$D$37*12*IF(2=1,'1.Inputs'!$D$38,IF(2=2,'1.Inputs'!$D$39,$E71)))/(1-'1.Inputs'!$D$42)*$D71*(1+$G71)^(2-1))-('1.Inputs'!$D$37*12*IF(2=1,'1.Inputs'!$D$38,IF(2=2,'1.Inputs'!$D$39,$E71)))*'1.Inputs'!$D$43*(1+$G71)^(2-1)-'1.Inputs'!$D$44*(1+$G71)^(2-1)-('1.Inputs'!$D$20/'1.Inputs'!$D$27+'1.Inputs'!$D$23/'1.Inputs'!$D$28))-MAX(0,((('1.Inputs'!$D$37*12*IF(2=1,'1.Inputs'!$D$38,IF(2=2,'1.Inputs'!$D$39,$E71)))*$F71*(('1.Inputs'!$D$40)+(1-'1.Inputs'!$D$40)*(1+'1.Inputs'!$D$41))*(1+$G71)^(2-1))-(('1.Inputs'!$D$37*12*IF(2=1,'1.Inputs'!$D$38,IF(2=2,'1.Inputs'!$D$39,$E71)))/(1-'1.Inputs'!$D$42)*$D71*(1+$G71)^(2-1))-('1.Inputs'!$D$37*12*IF(2=1,'1.Inputs'!$D$38,IF(2=2,'1.Inputs'!$D$39,$E71)))*'1.Inputs'!$D$43*(1+$G71)^(2-1)-'1.Inputs'!$D$44*(1+$G71)^(2-1)-('1.Inputs'!$D$20/'1.Inputs'!$D$27+'1.Inputs'!$D$23/'1.Inputs'!$D$28)))*'1.Inputs'!$D$53+('1.Inputs'!$D$20/'1.Inputs'!$D$27+'1.Inputs'!$D$23/'1.Inputs'!$D$28)-(I71-H71)</f>
        <v>394590419.57091415</v>
      </c>
      <c r="U71" s="36">
        <f ca="1">((('1.Inputs'!$D$37*12*IF(3=1,'1.Inputs'!$D$38,IF(3=2,'1.Inputs'!$D$39,$E71)))*$F71*(('1.Inputs'!$D$40)+(1-'1.Inputs'!$D$40)*(1+'1.Inputs'!$D$41))*(1+$G71)^(3-1))-(('1.Inputs'!$D$37*12*IF(3=1,'1.Inputs'!$D$38,IF(3=2,'1.Inputs'!$D$39,$E71)))/(1-'1.Inputs'!$D$42)*$D71*(1+$G71)^(3-1))-('1.Inputs'!$D$37*12*IF(3=1,'1.Inputs'!$D$38,IF(3=2,'1.Inputs'!$D$39,$E71)))*'1.Inputs'!$D$43*(1+$G71)^(3-1)-'1.Inputs'!$D$44*(1+$G71)^(3-1)-('1.Inputs'!$D$20/'1.Inputs'!$D$27+'1.Inputs'!$D$23/'1.Inputs'!$D$28))-MAX(0,((('1.Inputs'!$D$37*12*IF(3=1,'1.Inputs'!$D$38,IF(3=2,'1.Inputs'!$D$39,$E71)))*$F71*(('1.Inputs'!$D$40)+(1-'1.Inputs'!$D$40)*(1+'1.Inputs'!$D$41))*(1+$G71)^(3-1))-(('1.Inputs'!$D$37*12*IF(3=1,'1.Inputs'!$D$38,IF(3=2,'1.Inputs'!$D$39,$E71)))/(1-'1.Inputs'!$D$42)*$D71*(1+$G71)^(3-1))-('1.Inputs'!$D$37*12*IF(3=1,'1.Inputs'!$D$38,IF(3=2,'1.Inputs'!$D$39,$E71)))*'1.Inputs'!$D$43*(1+$G71)^(3-1)-'1.Inputs'!$D$44*(1+$G71)^(3-1)-('1.Inputs'!$D$20/'1.Inputs'!$D$27+'1.Inputs'!$D$23/'1.Inputs'!$D$28)))*'1.Inputs'!$D$53+('1.Inputs'!$D$20/'1.Inputs'!$D$27+'1.Inputs'!$D$23/'1.Inputs'!$D$28)-(J71-I71)</f>
        <v>770316328.93176103</v>
      </c>
      <c r="V71" s="36">
        <f ca="1">((('1.Inputs'!$D$37*12*IF(4=1,'1.Inputs'!$D$38,IF(4=2,'1.Inputs'!$D$39,$E71)))*$F71*(('1.Inputs'!$D$40)+(1-'1.Inputs'!$D$40)*(1+'1.Inputs'!$D$41))*(1+$G71)^(4-1))-(('1.Inputs'!$D$37*12*IF(4=1,'1.Inputs'!$D$38,IF(4=2,'1.Inputs'!$D$39,$E71)))/(1-'1.Inputs'!$D$42)*$D71*(1+$G71)^(4-1))-('1.Inputs'!$D$37*12*IF(4=1,'1.Inputs'!$D$38,IF(4=2,'1.Inputs'!$D$39,$E71)))*'1.Inputs'!$D$43*(1+$G71)^(4-1)-'1.Inputs'!$D$44*(1+$G71)^(4-1)-('1.Inputs'!$D$20/'1.Inputs'!$D$27+'1.Inputs'!$D$23/'1.Inputs'!$D$28))-MAX(0,((('1.Inputs'!$D$37*12*IF(4=1,'1.Inputs'!$D$38,IF(4=2,'1.Inputs'!$D$39,$E71)))*$F71*(('1.Inputs'!$D$40)+(1-'1.Inputs'!$D$40)*(1+'1.Inputs'!$D$41))*(1+$G71)^(4-1))-(('1.Inputs'!$D$37*12*IF(4=1,'1.Inputs'!$D$38,IF(4=2,'1.Inputs'!$D$39,$E71)))/(1-'1.Inputs'!$D$42)*$D71*(1+$G71)^(4-1))-('1.Inputs'!$D$37*12*IF(4=1,'1.Inputs'!$D$38,IF(4=2,'1.Inputs'!$D$39,$E71)))*'1.Inputs'!$D$43*(1+$G71)^(4-1)-'1.Inputs'!$D$44*(1+$G71)^(4-1)-('1.Inputs'!$D$20/'1.Inputs'!$D$27+'1.Inputs'!$D$23/'1.Inputs'!$D$28)))*'1.Inputs'!$D$53+('1.Inputs'!$D$20/'1.Inputs'!$D$27+'1.Inputs'!$D$23/'1.Inputs'!$D$28)-(K71-J71)</f>
        <v>1003048417.8108158</v>
      </c>
      <c r="W71" s="36">
        <f ca="1">((('1.Inputs'!$D$37*12*IF(5=1,'1.Inputs'!$D$38,IF(5=2,'1.Inputs'!$D$39,$E71)))*$F71*(('1.Inputs'!$D$40)+(1-'1.Inputs'!$D$40)*(1+'1.Inputs'!$D$41))*(1+$G71)^(5-1))-(('1.Inputs'!$D$37*12*IF(5=1,'1.Inputs'!$D$38,IF(5=2,'1.Inputs'!$D$39,$E71)))/(1-'1.Inputs'!$D$42)*$D71*(1+$G71)^(5-1))-('1.Inputs'!$D$37*12*IF(5=1,'1.Inputs'!$D$38,IF(5=2,'1.Inputs'!$D$39,$E71)))*'1.Inputs'!$D$43*(1+$G71)^(5-1)-'1.Inputs'!$D$44*(1+$G71)^(5-1)-('1.Inputs'!$D$20/'1.Inputs'!$D$27+'1.Inputs'!$D$23/'1.Inputs'!$D$28))-MAX(0,((('1.Inputs'!$D$37*12*IF(5=1,'1.Inputs'!$D$38,IF(5=2,'1.Inputs'!$D$39,$E71)))*$F71*(('1.Inputs'!$D$40)+(1-'1.Inputs'!$D$40)*(1+'1.Inputs'!$D$41))*(1+$G71)^(5-1))-(('1.Inputs'!$D$37*12*IF(5=1,'1.Inputs'!$D$38,IF(5=2,'1.Inputs'!$D$39,$E71)))/(1-'1.Inputs'!$D$42)*$D71*(1+$G71)^(5-1))-('1.Inputs'!$D$37*12*IF(5=1,'1.Inputs'!$D$38,IF(5=2,'1.Inputs'!$D$39,$E71)))*'1.Inputs'!$D$43*(1+$G71)^(5-1)-'1.Inputs'!$D$44*(1+$G71)^(5-1)-('1.Inputs'!$D$20/'1.Inputs'!$D$27+'1.Inputs'!$D$23/'1.Inputs'!$D$28)))*'1.Inputs'!$D$53+('1.Inputs'!$D$20/'1.Inputs'!$D$27+'1.Inputs'!$D$23/'1.Inputs'!$D$28)-(L71-K71)</f>
        <v>1036349805.9136527</v>
      </c>
      <c r="X71" s="36">
        <f ca="1">((('1.Inputs'!$D$37*12*IF(6=1,'1.Inputs'!$D$38,IF(6=2,'1.Inputs'!$D$39,$E71)))*$F71*(('1.Inputs'!$D$40)+(1-'1.Inputs'!$D$40)*(1+'1.Inputs'!$D$41))*(1+$G71)^(6-1))-(('1.Inputs'!$D$37*12*IF(6=1,'1.Inputs'!$D$38,IF(6=2,'1.Inputs'!$D$39,$E71)))/(1-'1.Inputs'!$D$42)*$D71*(1+$G71)^(6-1))-('1.Inputs'!$D$37*12*IF(6=1,'1.Inputs'!$D$38,IF(6=2,'1.Inputs'!$D$39,$E71)))*'1.Inputs'!$D$43*(1+$G71)^(6-1)-'1.Inputs'!$D$44*(1+$G71)^(6-1)-('1.Inputs'!$D$20/'1.Inputs'!$D$27+'1.Inputs'!$D$23/'1.Inputs'!$D$28))-MAX(0,((('1.Inputs'!$D$37*12*IF(6=1,'1.Inputs'!$D$38,IF(6=2,'1.Inputs'!$D$39,$E71)))*$F71*(('1.Inputs'!$D$40)+(1-'1.Inputs'!$D$40)*(1+'1.Inputs'!$D$41))*(1+$G71)^(6-1))-(('1.Inputs'!$D$37*12*IF(6=1,'1.Inputs'!$D$38,IF(6=2,'1.Inputs'!$D$39,$E71)))/(1-'1.Inputs'!$D$42)*$D71*(1+$G71)^(6-1))-('1.Inputs'!$D$37*12*IF(6=1,'1.Inputs'!$D$38,IF(6=2,'1.Inputs'!$D$39,$E71)))*'1.Inputs'!$D$43*(1+$G71)^(6-1)-'1.Inputs'!$D$44*(1+$G71)^(6-1)-('1.Inputs'!$D$20/'1.Inputs'!$D$27+'1.Inputs'!$D$23/'1.Inputs'!$D$28)))*'1.Inputs'!$D$53+('1.Inputs'!$D$20/'1.Inputs'!$D$27+'1.Inputs'!$D$23/'1.Inputs'!$D$28)-(M71-L71)</f>
        <v>1070811462.1534832</v>
      </c>
      <c r="Y71" s="36">
        <f ca="1">((('1.Inputs'!$D$37*12*IF(7=1,'1.Inputs'!$D$38,IF(7=2,'1.Inputs'!$D$39,$E71)))*$F71*(('1.Inputs'!$D$40)+(1-'1.Inputs'!$D$40)*(1+'1.Inputs'!$D$41))*(1+$G71)^(7-1))-(('1.Inputs'!$D$37*12*IF(7=1,'1.Inputs'!$D$38,IF(7=2,'1.Inputs'!$D$39,$E71)))/(1-'1.Inputs'!$D$42)*$D71*(1+$G71)^(7-1))-('1.Inputs'!$D$37*12*IF(7=1,'1.Inputs'!$D$38,IF(7=2,'1.Inputs'!$D$39,$E71)))*'1.Inputs'!$D$43*(1+$G71)^(7-1)-'1.Inputs'!$D$44*(1+$G71)^(7-1)-('1.Inputs'!$D$20/'1.Inputs'!$D$27+'1.Inputs'!$D$23/'1.Inputs'!$D$28))-MAX(0,((('1.Inputs'!$D$37*12*IF(7=1,'1.Inputs'!$D$38,IF(7=2,'1.Inputs'!$D$39,$E71)))*$F71*(('1.Inputs'!$D$40)+(1-'1.Inputs'!$D$40)*(1+'1.Inputs'!$D$41))*(1+$G71)^(7-1))-(('1.Inputs'!$D$37*12*IF(7=1,'1.Inputs'!$D$38,IF(7=2,'1.Inputs'!$D$39,$E71)))/(1-'1.Inputs'!$D$42)*$D71*(1+$G71)^(7-1))-('1.Inputs'!$D$37*12*IF(7=1,'1.Inputs'!$D$38,IF(7=2,'1.Inputs'!$D$39,$E71)))*'1.Inputs'!$D$43*(1+$G71)^(7-1)-'1.Inputs'!$D$44*(1+$G71)^(7-1)-('1.Inputs'!$D$20/'1.Inputs'!$D$27+'1.Inputs'!$D$23/'1.Inputs'!$D$28)))*'1.Inputs'!$D$53+('1.Inputs'!$D$20/'1.Inputs'!$D$27+'1.Inputs'!$D$23/'1.Inputs'!$D$28)-(N71-M71)</f>
        <v>1106473811.9367695</v>
      </c>
      <c r="Z71" s="36">
        <f ca="1">((('1.Inputs'!$D$37*12*IF(8=1,'1.Inputs'!$D$38,IF(8=2,'1.Inputs'!$D$39,$E71)))*$F71*(('1.Inputs'!$D$40)+(1-'1.Inputs'!$D$40)*(1+'1.Inputs'!$D$41))*(1+$G71)^(8-1))-(('1.Inputs'!$D$37*12*IF(8=1,'1.Inputs'!$D$38,IF(8=2,'1.Inputs'!$D$39,$E71)))/(1-'1.Inputs'!$D$42)*$D71*(1+$G71)^(8-1))-('1.Inputs'!$D$37*12*IF(8=1,'1.Inputs'!$D$38,IF(8=2,'1.Inputs'!$D$39,$E71)))*'1.Inputs'!$D$43*(1+$G71)^(8-1)-'1.Inputs'!$D$44*(1+$G71)^(8-1)-('1.Inputs'!$D$20/'1.Inputs'!$D$27+'1.Inputs'!$D$23/'1.Inputs'!$D$28))-MAX(0,((('1.Inputs'!$D$37*12*IF(8=1,'1.Inputs'!$D$38,IF(8=2,'1.Inputs'!$D$39,$E71)))*$F71*(('1.Inputs'!$D$40)+(1-'1.Inputs'!$D$40)*(1+'1.Inputs'!$D$41))*(1+$G71)^(8-1))-(('1.Inputs'!$D$37*12*IF(8=1,'1.Inputs'!$D$38,IF(8=2,'1.Inputs'!$D$39,$E71)))/(1-'1.Inputs'!$D$42)*$D71*(1+$G71)^(8-1))-('1.Inputs'!$D$37*12*IF(8=1,'1.Inputs'!$D$38,IF(8=2,'1.Inputs'!$D$39,$E71)))*'1.Inputs'!$D$43*(1+$G71)^(8-1)-'1.Inputs'!$D$44*(1+$G71)^(8-1)-('1.Inputs'!$D$20/'1.Inputs'!$D$27+'1.Inputs'!$D$23/'1.Inputs'!$D$28)))*'1.Inputs'!$D$53+('1.Inputs'!$D$20/'1.Inputs'!$D$27+'1.Inputs'!$D$23/'1.Inputs'!$D$28)-(O71-N71)</f>
        <v>1143378689.1491249</v>
      </c>
      <c r="AA71" s="36">
        <f ca="1">((('1.Inputs'!$D$37*12*IF(9=1,'1.Inputs'!$D$38,IF(9=2,'1.Inputs'!$D$39,$E71)))*$F71*(('1.Inputs'!$D$40)+(1-'1.Inputs'!$D$40)*(1+'1.Inputs'!$D$41))*(1+$G71)^(9-1))-(('1.Inputs'!$D$37*12*IF(9=1,'1.Inputs'!$D$38,IF(9=2,'1.Inputs'!$D$39,$E71)))/(1-'1.Inputs'!$D$42)*$D71*(1+$G71)^(9-1))-('1.Inputs'!$D$37*12*IF(9=1,'1.Inputs'!$D$38,IF(9=2,'1.Inputs'!$D$39,$E71)))*'1.Inputs'!$D$43*(1+$G71)^(9-1)-'1.Inputs'!$D$44*(1+$G71)^(9-1)-('1.Inputs'!$D$20/'1.Inputs'!$D$27+'1.Inputs'!$D$23/'1.Inputs'!$D$28))-MAX(0,((('1.Inputs'!$D$37*12*IF(9=1,'1.Inputs'!$D$38,IF(9=2,'1.Inputs'!$D$39,$E71)))*$F71*(('1.Inputs'!$D$40)+(1-'1.Inputs'!$D$40)*(1+'1.Inputs'!$D$41))*(1+$G71)^(9-1))-(('1.Inputs'!$D$37*12*IF(9=1,'1.Inputs'!$D$38,IF(9=2,'1.Inputs'!$D$39,$E71)))/(1-'1.Inputs'!$D$42)*$D71*(1+$G71)^(9-1))-('1.Inputs'!$D$37*12*IF(9=1,'1.Inputs'!$D$38,IF(9=2,'1.Inputs'!$D$39,$E71)))*'1.Inputs'!$D$43*(1+$G71)^(9-1)-'1.Inputs'!$D$44*(1+$G71)^(9-1)-('1.Inputs'!$D$20/'1.Inputs'!$D$27+'1.Inputs'!$D$23/'1.Inputs'!$D$28)))*'1.Inputs'!$D$53+('1.Inputs'!$D$20/'1.Inputs'!$D$27+'1.Inputs'!$D$23/'1.Inputs'!$D$28)-(P71-O71)</f>
        <v>1181569385.22876</v>
      </c>
      <c r="AB71" s="36">
        <f ca="1">((('1.Inputs'!$D$37*12*IF(10=1,'1.Inputs'!$D$38,IF(10=2,'1.Inputs'!$D$39,$E71)))*$F71*(('1.Inputs'!$D$40)+(1-'1.Inputs'!$D$40)*(1+'1.Inputs'!$D$41))*(1+$G71)^(10-1))-(('1.Inputs'!$D$37*12*IF(10=1,'1.Inputs'!$D$38,IF(10=2,'1.Inputs'!$D$39,$E71)))/(1-'1.Inputs'!$D$42)*$D71*(1+$G71)^(10-1))-('1.Inputs'!$D$37*12*IF(10=1,'1.Inputs'!$D$38,IF(10=2,'1.Inputs'!$D$39,$E71)))*'1.Inputs'!$D$43*(1+$G71)^(10-1)-'1.Inputs'!$D$44*(1+$G71)^(10-1)-('1.Inputs'!$D$20/'1.Inputs'!$D$27+'1.Inputs'!$D$23/'1.Inputs'!$D$28))-MAX(0,((('1.Inputs'!$D$37*12*IF(10=1,'1.Inputs'!$D$38,IF(10=2,'1.Inputs'!$D$39,$E71)))*$F71*(('1.Inputs'!$D$40)+(1-'1.Inputs'!$D$40)*(1+'1.Inputs'!$D$41))*(1+$G71)^(10-1))-(('1.Inputs'!$D$37*12*IF(10=1,'1.Inputs'!$D$38,IF(10=2,'1.Inputs'!$D$39,$E71)))/(1-'1.Inputs'!$D$42)*$D71*(1+$G71)^(10-1))-('1.Inputs'!$D$37*12*IF(10=1,'1.Inputs'!$D$38,IF(10=2,'1.Inputs'!$D$39,$E71)))*'1.Inputs'!$D$43*(1+$G71)^(10-1)-'1.Inputs'!$D$44*(1+$G71)^(10-1)-('1.Inputs'!$D$20/'1.Inputs'!$D$27+'1.Inputs'!$D$23/'1.Inputs'!$D$28)))*'1.Inputs'!$D$53+('1.Inputs'!$D$20/'1.Inputs'!$D$27+'1.Inputs'!$D$23/'1.Inputs'!$D$28)-(Q71-P71)+(('1.Inputs'!$D$20+'1.Inputs'!$D$23-('1.Inputs'!$D$20/'1.Inputs'!$D$27+'1.Inputs'!$D$23/'1.Inputs'!$D$28)*'1.Inputs'!$D$10)*'1.Inputs'!$D$60+'1.Inputs'!$D$19*'1.Inputs'!$D$59+Q71)</f>
        <v>3756376597.5901699</v>
      </c>
      <c r="AC71" s="36">
        <f ca="1">S71-AC$13-AC$14+MIN(AC$13,MAX(0,((('1.Inputs'!$D$37*12*IF(1=1,'1.Inputs'!$D$38,IF(1=2,'1.Inputs'!$D$39,$E71)))*$F71*(('1.Inputs'!$D$40)+(1-'1.Inputs'!$D$40)*(1+'1.Inputs'!$D$41))*(1+$G71)^(1-1))-(('1.Inputs'!$D$37*12*IF(1=1,'1.Inputs'!$D$38,IF(1=2,'1.Inputs'!$D$39,$E71)))/(1-'1.Inputs'!$D$42)*$D71*(1+$G71)^(1-1))-('1.Inputs'!$D$37*12*IF(1=1,'1.Inputs'!$D$38,IF(1=2,'1.Inputs'!$D$39,$E71)))*'1.Inputs'!$D$43*(1+$G71)^(1-1)-'1.Inputs'!$D$44*(1+$G71)^(1-1)-('1.Inputs'!$D$20/'1.Inputs'!$D$27+'1.Inputs'!$D$23/'1.Inputs'!$D$28))))*'1.Inputs'!$D$53</f>
        <v>-545365761.37868869</v>
      </c>
      <c r="AD71" s="36">
        <f ca="1">T71-AD$13-AD$14+MIN(AD$13,MAX(0,((('1.Inputs'!$D$37*12*IF(2=1,'1.Inputs'!$D$38,IF(2=2,'1.Inputs'!$D$39,$E71)))*$F71*(('1.Inputs'!$D$40)+(1-'1.Inputs'!$D$40)*(1+'1.Inputs'!$D$41))*(1+$G71)^(2-1))-(('1.Inputs'!$D$37*12*IF(2=1,'1.Inputs'!$D$38,IF(2=2,'1.Inputs'!$D$39,$E71)))/(1-'1.Inputs'!$D$42)*$D71*(1+$G71)^(2-1))-('1.Inputs'!$D$37*12*IF(2=1,'1.Inputs'!$D$38,IF(2=2,'1.Inputs'!$D$39,$E71)))*'1.Inputs'!$D$43*(1+$G71)^(2-1)-'1.Inputs'!$D$44*(1+$G71)^(2-1)-('1.Inputs'!$D$20/'1.Inputs'!$D$27+'1.Inputs'!$D$23/'1.Inputs'!$D$28))))*'1.Inputs'!$D$53</f>
        <v>298650419.57091415</v>
      </c>
      <c r="AE71" s="36">
        <f ca="1">U71-AE$13-AE$14+MIN(AE$13,MAX(0,((('1.Inputs'!$D$37*12*IF(3=1,'1.Inputs'!$D$38,IF(3=2,'1.Inputs'!$D$39,$E71)))*$F71*(('1.Inputs'!$D$40)+(1-'1.Inputs'!$D$40)*(1+'1.Inputs'!$D$41))*(1+$G71)^(3-1))-(('1.Inputs'!$D$37*12*IF(3=1,'1.Inputs'!$D$38,IF(3=2,'1.Inputs'!$D$39,$E71)))/(1-'1.Inputs'!$D$42)*$D71*(1+$G71)^(3-1))-('1.Inputs'!$D$37*12*IF(3=1,'1.Inputs'!$D$38,IF(3=2,'1.Inputs'!$D$39,$E71)))*'1.Inputs'!$D$43*(1+$G71)^(3-1)-'1.Inputs'!$D$44*(1+$G71)^(3-1)-('1.Inputs'!$D$20/'1.Inputs'!$D$27+'1.Inputs'!$D$23/'1.Inputs'!$D$28))))*'1.Inputs'!$D$53</f>
        <v>428376328.93176103</v>
      </c>
      <c r="AF71" s="36">
        <f ca="1">V71-AF$13-AF$14+MIN(AF$13,MAX(0,((('1.Inputs'!$D$37*12*IF(4=1,'1.Inputs'!$D$38,IF(4=2,'1.Inputs'!$D$39,$E71)))*$F71*(('1.Inputs'!$D$40)+(1-'1.Inputs'!$D$40)*(1+'1.Inputs'!$D$41))*(1+$G71)^(4-1))-(('1.Inputs'!$D$37*12*IF(4=1,'1.Inputs'!$D$38,IF(4=2,'1.Inputs'!$D$39,$E71)))/(1-'1.Inputs'!$D$42)*$D71*(1+$G71)^(4-1))-('1.Inputs'!$D$37*12*IF(4=1,'1.Inputs'!$D$38,IF(4=2,'1.Inputs'!$D$39,$E71)))*'1.Inputs'!$D$43*(1+$G71)^(4-1)-'1.Inputs'!$D$44*(1+$G71)^(4-1)-('1.Inputs'!$D$20/'1.Inputs'!$D$27+'1.Inputs'!$D$23/'1.Inputs'!$D$28))))*'1.Inputs'!$D$53</f>
        <v>680296417.81081581</v>
      </c>
      <c r="AG71" s="36">
        <f ca="1">W71-AG$13-AG$14+MIN(AG$13,MAX(0,((('1.Inputs'!$D$37*12*IF(5=1,'1.Inputs'!$D$38,IF(5=2,'1.Inputs'!$D$39,$E71)))*$F71*(('1.Inputs'!$D$40)+(1-'1.Inputs'!$D$40)*(1+'1.Inputs'!$D$41))*(1+$G71)^(5-1))-(('1.Inputs'!$D$37*12*IF(5=1,'1.Inputs'!$D$38,IF(5=2,'1.Inputs'!$D$39,$E71)))/(1-'1.Inputs'!$D$42)*$D71*(1+$G71)^(5-1))-('1.Inputs'!$D$37*12*IF(5=1,'1.Inputs'!$D$38,IF(5=2,'1.Inputs'!$D$39,$E71)))*'1.Inputs'!$D$43*(1+$G71)^(5-1)-'1.Inputs'!$D$44*(1+$G71)^(5-1)-('1.Inputs'!$D$20/'1.Inputs'!$D$27+'1.Inputs'!$D$23/'1.Inputs'!$D$28))))*'1.Inputs'!$D$53</f>
        <v>732785805.91365266</v>
      </c>
      <c r="AH71" s="36">
        <f ca="1">X71-AH$13-AH$14+MIN(AH$13,MAX(0,((('1.Inputs'!$D$37*12*IF(6=1,'1.Inputs'!$D$38,IF(6=2,'1.Inputs'!$D$39,$E71)))*$F71*(('1.Inputs'!$D$40)+(1-'1.Inputs'!$D$40)*(1+'1.Inputs'!$D$41))*(1+$G71)^(6-1))-(('1.Inputs'!$D$37*12*IF(6=1,'1.Inputs'!$D$38,IF(6=2,'1.Inputs'!$D$39,$E71)))/(1-'1.Inputs'!$D$42)*$D71*(1+$G71)^(6-1))-('1.Inputs'!$D$37*12*IF(6=1,'1.Inputs'!$D$38,IF(6=2,'1.Inputs'!$D$39,$E71)))*'1.Inputs'!$D$43*(1+$G71)^(6-1)-'1.Inputs'!$D$44*(1+$G71)^(6-1)-('1.Inputs'!$D$20/'1.Inputs'!$D$27+'1.Inputs'!$D$23/'1.Inputs'!$D$28))))*'1.Inputs'!$D$53</f>
        <v>786435462.15348315</v>
      </c>
      <c r="AI71" s="36">
        <f ca="1">Y71-AI$13-AI$14+MIN(AI$13,MAX(0,((('1.Inputs'!$D$37*12*IF(7=1,'1.Inputs'!$D$38,IF(7=2,'1.Inputs'!$D$39,$E71)))*$F71*(('1.Inputs'!$D$40)+(1-'1.Inputs'!$D$40)*(1+'1.Inputs'!$D$41))*(1+$G71)^(7-1))-(('1.Inputs'!$D$37*12*IF(7=1,'1.Inputs'!$D$38,IF(7=2,'1.Inputs'!$D$39,$E71)))/(1-'1.Inputs'!$D$42)*$D71*(1+$G71)^(7-1))-('1.Inputs'!$D$37*12*IF(7=1,'1.Inputs'!$D$38,IF(7=2,'1.Inputs'!$D$39,$E71)))*'1.Inputs'!$D$43*(1+$G71)^(7-1)-'1.Inputs'!$D$44*(1+$G71)^(7-1)-('1.Inputs'!$D$20/'1.Inputs'!$D$27+'1.Inputs'!$D$23/'1.Inputs'!$D$28))))*'1.Inputs'!$D$53</f>
        <v>841285811.93676949</v>
      </c>
      <c r="AJ71" s="36">
        <f ca="1">Z71-AJ$13-AJ$14+MIN(AJ$13,MAX(0,((('1.Inputs'!$D$37*12*IF(8=1,'1.Inputs'!$D$38,IF(8=2,'1.Inputs'!$D$39,$E71)))*$F71*(('1.Inputs'!$D$40)+(1-'1.Inputs'!$D$40)*(1+'1.Inputs'!$D$41))*(1+$G71)^(8-1))-(('1.Inputs'!$D$37*12*IF(8=1,'1.Inputs'!$D$38,IF(8=2,'1.Inputs'!$D$39,$E71)))/(1-'1.Inputs'!$D$42)*$D71*(1+$G71)^(8-1))-('1.Inputs'!$D$37*12*IF(8=1,'1.Inputs'!$D$38,IF(8=2,'1.Inputs'!$D$39,$E71)))*'1.Inputs'!$D$43*(1+$G71)^(8-1)-'1.Inputs'!$D$44*(1+$G71)^(8-1)-('1.Inputs'!$D$20/'1.Inputs'!$D$27+'1.Inputs'!$D$23/'1.Inputs'!$D$28))))*'1.Inputs'!$D$53</f>
        <v>1143378689.1491249</v>
      </c>
      <c r="AK71" s="36">
        <f ca="1">AA71-AK$13-AK$14+MIN(AK$13,MAX(0,((('1.Inputs'!$D$37*12*IF(9=1,'1.Inputs'!$D$38,IF(9=2,'1.Inputs'!$D$39,$E71)))*$F71*(('1.Inputs'!$D$40)+(1-'1.Inputs'!$D$40)*(1+'1.Inputs'!$D$41))*(1+$G71)^(9-1))-(('1.Inputs'!$D$37*12*IF(9=1,'1.Inputs'!$D$38,IF(9=2,'1.Inputs'!$D$39,$E71)))/(1-'1.Inputs'!$D$42)*$D71*(1+$G71)^(9-1))-('1.Inputs'!$D$37*12*IF(9=1,'1.Inputs'!$D$38,IF(9=2,'1.Inputs'!$D$39,$E71)))*'1.Inputs'!$D$43*(1+$G71)^(9-1)-'1.Inputs'!$D$44*(1+$G71)^(9-1)-('1.Inputs'!$D$20/'1.Inputs'!$D$27+'1.Inputs'!$D$23/'1.Inputs'!$D$28))))*'1.Inputs'!$D$53</f>
        <v>1181569385.22876</v>
      </c>
      <c r="AL71" s="36">
        <f ca="1">AB71-AL$13-AL$14+MIN(AL$13,MAX(0,((('1.Inputs'!$D$37*12*IF(10=1,'1.Inputs'!$D$38,IF(10=2,'1.Inputs'!$D$39,$E71)))*$F71*(('1.Inputs'!$D$40)+(1-'1.Inputs'!$D$40)*(1+'1.Inputs'!$D$41))*(1+$G71)^(10-1))-(('1.Inputs'!$D$37*12*IF(10=1,'1.Inputs'!$D$38,IF(10=2,'1.Inputs'!$D$39,$E71)))/(1-'1.Inputs'!$D$42)*$D71*(1+$G71)^(10-1))-('1.Inputs'!$D$37*12*IF(10=1,'1.Inputs'!$D$38,IF(10=2,'1.Inputs'!$D$39,$E71)))*'1.Inputs'!$D$43*(1+$G71)^(10-1)-'1.Inputs'!$D$44*(1+$G71)^(10-1)-('1.Inputs'!$D$20/'1.Inputs'!$D$27+'1.Inputs'!$D$23/'1.Inputs'!$D$28))))*'1.Inputs'!$D$53+'1.Inputs'!$D$35</f>
        <v>4556376597.5901699</v>
      </c>
      <c r="AM71" s="48">
        <f ca="1">R71+NPV('1.Inputs'!$D$55,S71:AB71)</f>
        <v>2813769611.1228628</v>
      </c>
      <c r="AN71" s="48">
        <f ca="1">-('1.Inputs'!$D$24*(1-'1.Inputs'!$D$31)+'1.Inputs'!$D$35)+NPV('1.Inputs'!$D$54,AC71:AL71)</f>
        <v>1060788718.4395919</v>
      </c>
      <c r="AO71" s="36">
        <f t="shared" ca="1" si="5"/>
        <v>-3.0448899822404383</v>
      </c>
      <c r="AP71" s="36">
        <f t="shared" ca="1" si="6"/>
        <v>1.9571044942371978</v>
      </c>
      <c r="AQ71" s="36">
        <f ca="1">'1.Inputs'!$D$35+MIN(SUM($AC71:AC71),SUM($AC71:AD71),SUM($AC71:AE71),SUM($AC71:AF71),SUM($AC71:AG71),SUM($AC71:AH71),SUM($AC71:AI71),SUM($AC71:AJ71),SUM($AC71:AK71),SUM($AC71:AL71))</f>
        <v>254634238.62131131</v>
      </c>
      <c r="AR71" s="36">
        <f ca="1">IF(AP71&lt;'1.Inputs'!$D$57,1,0)</f>
        <v>0</v>
      </c>
      <c r="AS71" s="36">
        <f t="shared" ca="1" si="7"/>
        <v>0</v>
      </c>
      <c r="AV71" s="40" t="s">
        <v>298</v>
      </c>
      <c r="AW71" s="40" t="s">
        <v>421</v>
      </c>
      <c r="AX71" s="40" t="s">
        <v>90</v>
      </c>
      <c r="AY71" s="40" t="s">
        <v>422</v>
      </c>
      <c r="AZ71" s="40" t="s">
        <v>342</v>
      </c>
    </row>
    <row r="72" spans="2:57" ht="15" customHeight="1" x14ac:dyDescent="0.25">
      <c r="B72" s="36">
        <v>57</v>
      </c>
      <c r="C72" s="36">
        <f t="shared" ca="1" si="0"/>
        <v>0.75625311306519882</v>
      </c>
      <c r="D72" s="36">
        <f t="shared" ca="1" si="1"/>
        <v>18281.571421684788</v>
      </c>
      <c r="E72" s="47">
        <f t="shared" ca="1" si="2"/>
        <v>0.85873253670343497</v>
      </c>
      <c r="F72" s="36">
        <f t="shared" ca="1" si="3"/>
        <v>27065.894688271466</v>
      </c>
      <c r="G72" s="36">
        <f t="shared" ca="1" si="4"/>
        <v>4.5072616366259553E-2</v>
      </c>
      <c r="H72" s="36">
        <f ca="1">((('1.Inputs'!$D$37*12*IF(1=1,'1.Inputs'!$D$38,IF(1=2,'1.Inputs'!$D$39,$E72)))*$F72*(('1.Inputs'!$D$40)+(1-'1.Inputs'!$D$40)*(1+'1.Inputs'!$D$41))*(1+$G72)^(1-1))*'1.Inputs'!$D$47+(('1.Inputs'!$D$37*12*IF(1=1,'1.Inputs'!$D$38,IF(1=2,'1.Inputs'!$D$39,$E72)))/(1-'1.Inputs'!$D$42)*$D72*(1+$G72)^(1-1))*('1.Inputs'!$D$48-'1.Inputs'!$D$49))/'1.Inputs'!$D$51</f>
        <v>725868805.89745009</v>
      </c>
      <c r="I72" s="36">
        <f ca="1">((('1.Inputs'!$D$37*12*IF(2=1,'1.Inputs'!$D$38,IF(2=2,'1.Inputs'!$D$39,$E72)))*$F72*(('1.Inputs'!$D$40)+(1-'1.Inputs'!$D$40)*(1+'1.Inputs'!$D$41))*(1+$G72)^(2-1))*'1.Inputs'!$D$47+(('1.Inputs'!$D$37*12*IF(2=1,'1.Inputs'!$D$38,IF(2=2,'1.Inputs'!$D$39,$E72)))/(1-'1.Inputs'!$D$42)*$D72*(1+$G72)^(2-1))*('1.Inputs'!$D$48-'1.Inputs'!$D$49))/'1.Inputs'!$D$51</f>
        <v>1062019856.9650611</v>
      </c>
      <c r="J72" s="36">
        <f ca="1">((('1.Inputs'!$D$37*12*IF(3=1,'1.Inputs'!$D$38,IF(3=2,'1.Inputs'!$D$39,$E72)))*$F72*(('1.Inputs'!$D$40)+(1-'1.Inputs'!$D$40)*(1+'1.Inputs'!$D$41))*(1+$G72)^(3-1))*'1.Inputs'!$D$47+(('1.Inputs'!$D$37*12*IF(3=1,'1.Inputs'!$D$38,IF(3=2,'1.Inputs'!$D$39,$E72)))/(1-'1.Inputs'!$D$42)*$D72*(1+$G72)^(3-1))*('1.Inputs'!$D$48-'1.Inputs'!$D$49))/'1.Inputs'!$D$51</f>
        <v>1361566895.049964</v>
      </c>
      <c r="K72" s="36">
        <f ca="1">((('1.Inputs'!$D$37*12*IF(4=1,'1.Inputs'!$D$38,IF(4=2,'1.Inputs'!$D$39,$E72)))*$F72*(('1.Inputs'!$D$40)+(1-'1.Inputs'!$D$40)*(1+'1.Inputs'!$D$41))*(1+$G72)^(4-1))*'1.Inputs'!$D$47+(('1.Inputs'!$D$37*12*IF(4=1,'1.Inputs'!$D$38,IF(4=2,'1.Inputs'!$D$39,$E72)))/(1-'1.Inputs'!$D$42)*$D72*(1+$G72)^(4-1))*('1.Inputs'!$D$48-'1.Inputs'!$D$49))/'1.Inputs'!$D$51</f>
        <v>1422936277.3675504</v>
      </c>
      <c r="L72" s="36">
        <f ca="1">((('1.Inputs'!$D$37*12*IF(5=1,'1.Inputs'!$D$38,IF(5=2,'1.Inputs'!$D$39,$E72)))*$F72*(('1.Inputs'!$D$40)+(1-'1.Inputs'!$D$40)*(1+'1.Inputs'!$D$41))*(1+$G72)^(5-1))*'1.Inputs'!$D$47+(('1.Inputs'!$D$37*12*IF(5=1,'1.Inputs'!$D$38,IF(5=2,'1.Inputs'!$D$39,$E72)))/(1-'1.Inputs'!$D$42)*$D72*(1+$G72)^(5-1))*('1.Inputs'!$D$48-'1.Inputs'!$D$49))/'1.Inputs'!$D$51</f>
        <v>1487071738.3109715</v>
      </c>
      <c r="M72" s="36">
        <f ca="1">((('1.Inputs'!$D$37*12*IF(6=1,'1.Inputs'!$D$38,IF(6=2,'1.Inputs'!$D$39,$E72)))*$F72*(('1.Inputs'!$D$40)+(1-'1.Inputs'!$D$40)*(1+'1.Inputs'!$D$41))*(1+$G72)^(6-1))*'1.Inputs'!$D$47+(('1.Inputs'!$D$37*12*IF(6=1,'1.Inputs'!$D$38,IF(6=2,'1.Inputs'!$D$39,$E72)))/(1-'1.Inputs'!$D$42)*$D72*(1+$G72)^(6-1))*('1.Inputs'!$D$48-'1.Inputs'!$D$49))/'1.Inputs'!$D$51</f>
        <v>1554097952.2809687</v>
      </c>
      <c r="N72" s="36">
        <f ca="1">((('1.Inputs'!$D$37*12*IF(7=1,'1.Inputs'!$D$38,IF(7=2,'1.Inputs'!$D$39,$E72)))*$F72*(('1.Inputs'!$D$40)+(1-'1.Inputs'!$D$40)*(1+'1.Inputs'!$D$41))*(1+$G72)^(7-1))*'1.Inputs'!$D$47+(('1.Inputs'!$D$37*12*IF(7=1,'1.Inputs'!$D$38,IF(7=2,'1.Inputs'!$D$39,$E72)))/(1-'1.Inputs'!$D$42)*$D72*(1+$G72)^(7-1))*('1.Inputs'!$D$48-'1.Inputs'!$D$49))/'1.Inputs'!$D$51</f>
        <v>1624145213.0797181</v>
      </c>
      <c r="O72" s="36">
        <f ca="1">((('1.Inputs'!$D$37*12*IF(8=1,'1.Inputs'!$D$38,IF(8=2,'1.Inputs'!$D$39,$E72)))*$F72*(('1.Inputs'!$D$40)+(1-'1.Inputs'!$D$40)*(1+'1.Inputs'!$D$41))*(1+$G72)^(8-1))*'1.Inputs'!$D$47+(('1.Inputs'!$D$37*12*IF(8=1,'1.Inputs'!$D$38,IF(8=2,'1.Inputs'!$D$39,$E72)))/(1-'1.Inputs'!$D$42)*$D72*(1+$G72)^(8-1))*('1.Inputs'!$D$48-'1.Inputs'!$D$49))/'1.Inputs'!$D$51</f>
        <v>1697349687.1919572</v>
      </c>
      <c r="P72" s="36">
        <f ca="1">((('1.Inputs'!$D$37*12*IF(9=1,'1.Inputs'!$D$38,IF(9=2,'1.Inputs'!$D$39,$E72)))*$F72*(('1.Inputs'!$D$40)+(1-'1.Inputs'!$D$40)*(1+'1.Inputs'!$D$41))*(1+$G72)^(9-1))*'1.Inputs'!$D$47+(('1.Inputs'!$D$37*12*IF(9=1,'1.Inputs'!$D$38,IF(9=2,'1.Inputs'!$D$39,$E72)))/(1-'1.Inputs'!$D$42)*$D72*(1+$G72)^(9-1))*('1.Inputs'!$D$48-'1.Inputs'!$D$49))/'1.Inputs'!$D$51</f>
        <v>1773853678.482151</v>
      </c>
      <c r="Q72" s="36">
        <f ca="1">((('1.Inputs'!$D$37*12*IF(10=1,'1.Inputs'!$D$38,IF(10=2,'1.Inputs'!$D$39,$E72)))*$F72*(('1.Inputs'!$D$40)+(1-'1.Inputs'!$D$40)*(1+'1.Inputs'!$D$41))*(1+$G72)^(10-1))*'1.Inputs'!$D$47+(('1.Inputs'!$D$37*12*IF(10=1,'1.Inputs'!$D$38,IF(10=2,'1.Inputs'!$D$39,$E72)))/(1-'1.Inputs'!$D$42)*$D72*(1+$G72)^(10-1))*('1.Inputs'!$D$48-'1.Inputs'!$D$49))/'1.Inputs'!$D$51</f>
        <v>1853805904.8222558</v>
      </c>
      <c r="R72" s="36">
        <f>-'1.Inputs'!$D$24</f>
        <v>-2050000000</v>
      </c>
      <c r="S72" s="36">
        <f ca="1">((('1.Inputs'!$D$37*12*IF(1=1,'1.Inputs'!$D$38,IF(1=2,'1.Inputs'!$D$39,$E72)))*$F72*(('1.Inputs'!$D$40)+(1-'1.Inputs'!$D$40)*(1+'1.Inputs'!$D$41))*(1+$G72)^(1-1))-(('1.Inputs'!$D$37*12*IF(1=1,'1.Inputs'!$D$38,IF(1=2,'1.Inputs'!$D$39,$E72)))/(1-'1.Inputs'!$D$42)*$D72*(1+$G72)^(1-1))-('1.Inputs'!$D$37*12*IF(1=1,'1.Inputs'!$D$38,IF(1=2,'1.Inputs'!$D$39,$E72)))*'1.Inputs'!$D$43*(1+$G72)^(1-1)-'1.Inputs'!$D$44*(1+$G72)^(1-1)-('1.Inputs'!$D$20/'1.Inputs'!$D$27+'1.Inputs'!$D$23/'1.Inputs'!$D$28))-MAX(0,((('1.Inputs'!$D$37*12*IF(1=1,'1.Inputs'!$D$38,IF(1=2,'1.Inputs'!$D$39,$E72)))*$F72*(('1.Inputs'!$D$40)+(1-'1.Inputs'!$D$40)*(1+'1.Inputs'!$D$41))*(1+$G72)^(1-1))-(('1.Inputs'!$D$37*12*IF(1=1,'1.Inputs'!$D$38,IF(1=2,'1.Inputs'!$D$39,$E72)))/(1-'1.Inputs'!$D$42)*$D72*(1+$G72)^(1-1))-('1.Inputs'!$D$37*12*IF(1=1,'1.Inputs'!$D$38,IF(1=2,'1.Inputs'!$D$39,$E72)))*'1.Inputs'!$D$43*(1+$G72)^(1-1)-'1.Inputs'!$D$44*(1+$G72)^(1-1)-('1.Inputs'!$D$20/'1.Inputs'!$D$27+'1.Inputs'!$D$23/'1.Inputs'!$D$28)))*'1.Inputs'!$D$53+('1.Inputs'!$D$20/'1.Inputs'!$D$27+'1.Inputs'!$D$23/'1.Inputs'!$D$28)-H72</f>
        <v>-758845864.72338164</v>
      </c>
      <c r="T72" s="36">
        <f ca="1">((('1.Inputs'!$D$37*12*IF(2=1,'1.Inputs'!$D$38,IF(2=2,'1.Inputs'!$D$39,$E72)))*$F72*(('1.Inputs'!$D$40)+(1-'1.Inputs'!$D$40)*(1+'1.Inputs'!$D$41))*(1+$G72)^(2-1))-(('1.Inputs'!$D$37*12*IF(2=1,'1.Inputs'!$D$38,IF(2=2,'1.Inputs'!$D$39,$E72)))/(1-'1.Inputs'!$D$42)*$D72*(1+$G72)^(2-1))-('1.Inputs'!$D$37*12*IF(2=1,'1.Inputs'!$D$38,IF(2=2,'1.Inputs'!$D$39,$E72)))*'1.Inputs'!$D$43*(1+$G72)^(2-1)-'1.Inputs'!$D$44*(1+$G72)^(2-1)-('1.Inputs'!$D$20/'1.Inputs'!$D$27+'1.Inputs'!$D$23/'1.Inputs'!$D$28))-MAX(0,((('1.Inputs'!$D$37*12*IF(2=1,'1.Inputs'!$D$38,IF(2=2,'1.Inputs'!$D$39,$E72)))*$F72*(('1.Inputs'!$D$40)+(1-'1.Inputs'!$D$40)*(1+'1.Inputs'!$D$41))*(1+$G72)^(2-1))-(('1.Inputs'!$D$37*12*IF(2=1,'1.Inputs'!$D$38,IF(2=2,'1.Inputs'!$D$39,$E72)))/(1-'1.Inputs'!$D$42)*$D72*(1+$G72)^(2-1))-('1.Inputs'!$D$37*12*IF(2=1,'1.Inputs'!$D$38,IF(2=2,'1.Inputs'!$D$39,$E72)))*'1.Inputs'!$D$43*(1+$G72)^(2-1)-'1.Inputs'!$D$44*(1+$G72)^(2-1)-('1.Inputs'!$D$20/'1.Inputs'!$D$27+'1.Inputs'!$D$23/'1.Inputs'!$D$28)))*'1.Inputs'!$D$53+('1.Inputs'!$D$20/'1.Inputs'!$D$27+'1.Inputs'!$D$23/'1.Inputs'!$D$28)-(I72-H72)</f>
        <v>-75715772.081931353</v>
      </c>
      <c r="U72" s="36">
        <f ca="1">((('1.Inputs'!$D$37*12*IF(3=1,'1.Inputs'!$D$38,IF(3=2,'1.Inputs'!$D$39,$E72)))*$F72*(('1.Inputs'!$D$40)+(1-'1.Inputs'!$D$40)*(1+'1.Inputs'!$D$41))*(1+$G72)^(3-1))-(('1.Inputs'!$D$37*12*IF(3=1,'1.Inputs'!$D$38,IF(3=2,'1.Inputs'!$D$39,$E72)))/(1-'1.Inputs'!$D$42)*$D72*(1+$G72)^(3-1))-('1.Inputs'!$D$37*12*IF(3=1,'1.Inputs'!$D$38,IF(3=2,'1.Inputs'!$D$39,$E72)))*'1.Inputs'!$D$43*(1+$G72)^(3-1)-'1.Inputs'!$D$44*(1+$G72)^(3-1)-('1.Inputs'!$D$20/'1.Inputs'!$D$27+'1.Inputs'!$D$23/'1.Inputs'!$D$28))-MAX(0,((('1.Inputs'!$D$37*12*IF(3=1,'1.Inputs'!$D$38,IF(3=2,'1.Inputs'!$D$39,$E72)))*$F72*(('1.Inputs'!$D$40)+(1-'1.Inputs'!$D$40)*(1+'1.Inputs'!$D$41))*(1+$G72)^(3-1))-(('1.Inputs'!$D$37*12*IF(3=1,'1.Inputs'!$D$38,IF(3=2,'1.Inputs'!$D$39,$E72)))/(1-'1.Inputs'!$D$42)*$D72*(1+$G72)^(3-1))-('1.Inputs'!$D$37*12*IF(3=1,'1.Inputs'!$D$38,IF(3=2,'1.Inputs'!$D$39,$E72)))*'1.Inputs'!$D$43*(1+$G72)^(3-1)-'1.Inputs'!$D$44*(1+$G72)^(3-1)-('1.Inputs'!$D$20/'1.Inputs'!$D$27+'1.Inputs'!$D$23/'1.Inputs'!$D$28)))*'1.Inputs'!$D$53+('1.Inputs'!$D$20/'1.Inputs'!$D$27+'1.Inputs'!$D$23/'1.Inputs'!$D$28)-(J72-I72)</f>
        <v>165900782.40517169</v>
      </c>
      <c r="V72" s="36">
        <f ca="1">((('1.Inputs'!$D$37*12*IF(4=1,'1.Inputs'!$D$38,IF(4=2,'1.Inputs'!$D$39,$E72)))*$F72*(('1.Inputs'!$D$40)+(1-'1.Inputs'!$D$40)*(1+'1.Inputs'!$D$41))*(1+$G72)^(4-1))-(('1.Inputs'!$D$37*12*IF(4=1,'1.Inputs'!$D$38,IF(4=2,'1.Inputs'!$D$39,$E72)))/(1-'1.Inputs'!$D$42)*$D72*(1+$G72)^(4-1))-('1.Inputs'!$D$37*12*IF(4=1,'1.Inputs'!$D$38,IF(4=2,'1.Inputs'!$D$39,$E72)))*'1.Inputs'!$D$43*(1+$G72)^(4-1)-'1.Inputs'!$D$44*(1+$G72)^(4-1)-('1.Inputs'!$D$20/'1.Inputs'!$D$27+'1.Inputs'!$D$23/'1.Inputs'!$D$28))-MAX(0,((('1.Inputs'!$D$37*12*IF(4=1,'1.Inputs'!$D$38,IF(4=2,'1.Inputs'!$D$39,$E72)))*$F72*(('1.Inputs'!$D$40)+(1-'1.Inputs'!$D$40)*(1+'1.Inputs'!$D$41))*(1+$G72)^(4-1))-(('1.Inputs'!$D$37*12*IF(4=1,'1.Inputs'!$D$38,IF(4=2,'1.Inputs'!$D$39,$E72)))/(1-'1.Inputs'!$D$42)*$D72*(1+$G72)^(4-1))-('1.Inputs'!$D$37*12*IF(4=1,'1.Inputs'!$D$38,IF(4=2,'1.Inputs'!$D$39,$E72)))*'1.Inputs'!$D$43*(1+$G72)^(4-1)-'1.Inputs'!$D$44*(1+$G72)^(4-1)-('1.Inputs'!$D$20/'1.Inputs'!$D$27+'1.Inputs'!$D$23/'1.Inputs'!$D$28)))*'1.Inputs'!$D$53+('1.Inputs'!$D$20/'1.Inputs'!$D$27+'1.Inputs'!$D$23/'1.Inputs'!$D$28)-(K72-J72)</f>
        <v>422927708.1006428</v>
      </c>
      <c r="W72" s="36">
        <f ca="1">((('1.Inputs'!$D$37*12*IF(5=1,'1.Inputs'!$D$38,IF(5=2,'1.Inputs'!$D$39,$E72)))*$F72*(('1.Inputs'!$D$40)+(1-'1.Inputs'!$D$40)*(1+'1.Inputs'!$D$41))*(1+$G72)^(5-1))-(('1.Inputs'!$D$37*12*IF(5=1,'1.Inputs'!$D$38,IF(5=2,'1.Inputs'!$D$39,$E72)))/(1-'1.Inputs'!$D$42)*$D72*(1+$G72)^(5-1))-('1.Inputs'!$D$37*12*IF(5=1,'1.Inputs'!$D$38,IF(5=2,'1.Inputs'!$D$39,$E72)))*'1.Inputs'!$D$43*(1+$G72)^(5-1)-'1.Inputs'!$D$44*(1+$G72)^(5-1)-('1.Inputs'!$D$20/'1.Inputs'!$D$27+'1.Inputs'!$D$23/'1.Inputs'!$D$28))-MAX(0,((('1.Inputs'!$D$37*12*IF(5=1,'1.Inputs'!$D$38,IF(5=2,'1.Inputs'!$D$39,$E72)))*$F72*(('1.Inputs'!$D$40)+(1-'1.Inputs'!$D$40)*(1+'1.Inputs'!$D$41))*(1+$G72)^(5-1))-(('1.Inputs'!$D$37*12*IF(5=1,'1.Inputs'!$D$38,IF(5=2,'1.Inputs'!$D$39,$E72)))/(1-'1.Inputs'!$D$42)*$D72*(1+$G72)^(5-1))-('1.Inputs'!$D$37*12*IF(5=1,'1.Inputs'!$D$38,IF(5=2,'1.Inputs'!$D$39,$E72)))*'1.Inputs'!$D$43*(1+$G72)^(5-1)-'1.Inputs'!$D$44*(1+$G72)^(5-1)-('1.Inputs'!$D$20/'1.Inputs'!$D$27+'1.Inputs'!$D$23/'1.Inputs'!$D$28)))*'1.Inputs'!$D$53+('1.Inputs'!$D$20/'1.Inputs'!$D$27+'1.Inputs'!$D$23/'1.Inputs'!$D$28)-(L72-K72)</f>
        <v>439860485.31521869</v>
      </c>
      <c r="X72" s="36">
        <f ca="1">((('1.Inputs'!$D$37*12*IF(6=1,'1.Inputs'!$D$38,IF(6=2,'1.Inputs'!$D$39,$E72)))*$F72*(('1.Inputs'!$D$40)+(1-'1.Inputs'!$D$40)*(1+'1.Inputs'!$D$41))*(1+$G72)^(6-1))-(('1.Inputs'!$D$37*12*IF(6=1,'1.Inputs'!$D$38,IF(6=2,'1.Inputs'!$D$39,$E72)))/(1-'1.Inputs'!$D$42)*$D72*(1+$G72)^(6-1))-('1.Inputs'!$D$37*12*IF(6=1,'1.Inputs'!$D$38,IF(6=2,'1.Inputs'!$D$39,$E72)))*'1.Inputs'!$D$43*(1+$G72)^(6-1)-'1.Inputs'!$D$44*(1+$G72)^(6-1)-('1.Inputs'!$D$20/'1.Inputs'!$D$27+'1.Inputs'!$D$23/'1.Inputs'!$D$28))-MAX(0,((('1.Inputs'!$D$37*12*IF(6=1,'1.Inputs'!$D$38,IF(6=2,'1.Inputs'!$D$39,$E72)))*$F72*(('1.Inputs'!$D$40)+(1-'1.Inputs'!$D$40)*(1+'1.Inputs'!$D$41))*(1+$G72)^(6-1))-(('1.Inputs'!$D$37*12*IF(6=1,'1.Inputs'!$D$38,IF(6=2,'1.Inputs'!$D$39,$E72)))/(1-'1.Inputs'!$D$42)*$D72*(1+$G72)^(6-1))-('1.Inputs'!$D$37*12*IF(6=1,'1.Inputs'!$D$38,IF(6=2,'1.Inputs'!$D$39,$E72)))*'1.Inputs'!$D$43*(1+$G72)^(6-1)-'1.Inputs'!$D$44*(1+$G72)^(6-1)-('1.Inputs'!$D$20/'1.Inputs'!$D$27+'1.Inputs'!$D$23/'1.Inputs'!$D$28)))*'1.Inputs'!$D$53+('1.Inputs'!$D$20/'1.Inputs'!$D$27+'1.Inputs'!$D$23/'1.Inputs'!$D$28)-(M72-L72)</f>
        <v>457556467.10120296</v>
      </c>
      <c r="Y72" s="36">
        <f ca="1">((('1.Inputs'!$D$37*12*IF(7=1,'1.Inputs'!$D$38,IF(7=2,'1.Inputs'!$D$39,$E72)))*$F72*(('1.Inputs'!$D$40)+(1-'1.Inputs'!$D$40)*(1+'1.Inputs'!$D$41))*(1+$G72)^(7-1))-(('1.Inputs'!$D$37*12*IF(7=1,'1.Inputs'!$D$38,IF(7=2,'1.Inputs'!$D$39,$E72)))/(1-'1.Inputs'!$D$42)*$D72*(1+$G72)^(7-1))-('1.Inputs'!$D$37*12*IF(7=1,'1.Inputs'!$D$38,IF(7=2,'1.Inputs'!$D$39,$E72)))*'1.Inputs'!$D$43*(1+$G72)^(7-1)-'1.Inputs'!$D$44*(1+$G72)^(7-1)-('1.Inputs'!$D$20/'1.Inputs'!$D$27+'1.Inputs'!$D$23/'1.Inputs'!$D$28))-MAX(0,((('1.Inputs'!$D$37*12*IF(7=1,'1.Inputs'!$D$38,IF(7=2,'1.Inputs'!$D$39,$E72)))*$F72*(('1.Inputs'!$D$40)+(1-'1.Inputs'!$D$40)*(1+'1.Inputs'!$D$41))*(1+$G72)^(7-1))-(('1.Inputs'!$D$37*12*IF(7=1,'1.Inputs'!$D$38,IF(7=2,'1.Inputs'!$D$39,$E72)))/(1-'1.Inputs'!$D$42)*$D72*(1+$G72)^(7-1))-('1.Inputs'!$D$37*12*IF(7=1,'1.Inputs'!$D$38,IF(7=2,'1.Inputs'!$D$39,$E72)))*'1.Inputs'!$D$43*(1+$G72)^(7-1)-'1.Inputs'!$D$44*(1+$G72)^(7-1)-('1.Inputs'!$D$20/'1.Inputs'!$D$27+'1.Inputs'!$D$23/'1.Inputs'!$D$28)))*'1.Inputs'!$D$53+('1.Inputs'!$D$20/'1.Inputs'!$D$27+'1.Inputs'!$D$23/'1.Inputs'!$D$28)-(N72-M72)</f>
        <v>476050053.08545101</v>
      </c>
      <c r="Z72" s="36">
        <f ca="1">((('1.Inputs'!$D$37*12*IF(8=1,'1.Inputs'!$D$38,IF(8=2,'1.Inputs'!$D$39,$E72)))*$F72*(('1.Inputs'!$D$40)+(1-'1.Inputs'!$D$40)*(1+'1.Inputs'!$D$41))*(1+$G72)^(8-1))-(('1.Inputs'!$D$37*12*IF(8=1,'1.Inputs'!$D$38,IF(8=2,'1.Inputs'!$D$39,$E72)))/(1-'1.Inputs'!$D$42)*$D72*(1+$G72)^(8-1))-('1.Inputs'!$D$37*12*IF(8=1,'1.Inputs'!$D$38,IF(8=2,'1.Inputs'!$D$39,$E72)))*'1.Inputs'!$D$43*(1+$G72)^(8-1)-'1.Inputs'!$D$44*(1+$G72)^(8-1)-('1.Inputs'!$D$20/'1.Inputs'!$D$27+'1.Inputs'!$D$23/'1.Inputs'!$D$28))-MAX(0,((('1.Inputs'!$D$37*12*IF(8=1,'1.Inputs'!$D$38,IF(8=2,'1.Inputs'!$D$39,$E72)))*$F72*(('1.Inputs'!$D$40)+(1-'1.Inputs'!$D$40)*(1+'1.Inputs'!$D$41))*(1+$G72)^(8-1))-(('1.Inputs'!$D$37*12*IF(8=1,'1.Inputs'!$D$38,IF(8=2,'1.Inputs'!$D$39,$E72)))/(1-'1.Inputs'!$D$42)*$D72*(1+$G72)^(8-1))-('1.Inputs'!$D$37*12*IF(8=1,'1.Inputs'!$D$38,IF(8=2,'1.Inputs'!$D$39,$E72)))*'1.Inputs'!$D$43*(1+$G72)^(8-1)-'1.Inputs'!$D$44*(1+$G72)^(8-1)-('1.Inputs'!$D$20/'1.Inputs'!$D$27+'1.Inputs'!$D$23/'1.Inputs'!$D$28)))*'1.Inputs'!$D$53+('1.Inputs'!$D$20/'1.Inputs'!$D$27+'1.Inputs'!$D$23/'1.Inputs'!$D$28)-(O72-N72)</f>
        <v>495377193.37600279</v>
      </c>
      <c r="AA72" s="36">
        <f ca="1">((('1.Inputs'!$D$37*12*IF(9=1,'1.Inputs'!$D$38,IF(9=2,'1.Inputs'!$D$39,$E72)))*$F72*(('1.Inputs'!$D$40)+(1-'1.Inputs'!$D$40)*(1+'1.Inputs'!$D$41))*(1+$G72)^(9-1))-(('1.Inputs'!$D$37*12*IF(9=1,'1.Inputs'!$D$38,IF(9=2,'1.Inputs'!$D$39,$E72)))/(1-'1.Inputs'!$D$42)*$D72*(1+$G72)^(9-1))-('1.Inputs'!$D$37*12*IF(9=1,'1.Inputs'!$D$38,IF(9=2,'1.Inputs'!$D$39,$E72)))*'1.Inputs'!$D$43*(1+$G72)^(9-1)-'1.Inputs'!$D$44*(1+$G72)^(9-1)-('1.Inputs'!$D$20/'1.Inputs'!$D$27+'1.Inputs'!$D$23/'1.Inputs'!$D$28))-MAX(0,((('1.Inputs'!$D$37*12*IF(9=1,'1.Inputs'!$D$38,IF(9=2,'1.Inputs'!$D$39,$E72)))*$F72*(('1.Inputs'!$D$40)+(1-'1.Inputs'!$D$40)*(1+'1.Inputs'!$D$41))*(1+$G72)^(9-1))-(('1.Inputs'!$D$37*12*IF(9=1,'1.Inputs'!$D$38,IF(9=2,'1.Inputs'!$D$39,$E72)))/(1-'1.Inputs'!$D$42)*$D72*(1+$G72)^(9-1))-('1.Inputs'!$D$37*12*IF(9=1,'1.Inputs'!$D$38,IF(9=2,'1.Inputs'!$D$39,$E72)))*'1.Inputs'!$D$43*(1+$G72)^(9-1)-'1.Inputs'!$D$44*(1+$G72)^(9-1)-('1.Inputs'!$D$20/'1.Inputs'!$D$27+'1.Inputs'!$D$23/'1.Inputs'!$D$28)))*'1.Inputs'!$D$53+('1.Inputs'!$D$20/'1.Inputs'!$D$27+'1.Inputs'!$D$23/'1.Inputs'!$D$28)-(P72-O72)</f>
        <v>515575458.44632804</v>
      </c>
      <c r="AB72" s="36">
        <f ca="1">((('1.Inputs'!$D$37*12*IF(10=1,'1.Inputs'!$D$38,IF(10=2,'1.Inputs'!$D$39,$E72)))*$F72*(('1.Inputs'!$D$40)+(1-'1.Inputs'!$D$40)*(1+'1.Inputs'!$D$41))*(1+$G72)^(10-1))-(('1.Inputs'!$D$37*12*IF(10=1,'1.Inputs'!$D$38,IF(10=2,'1.Inputs'!$D$39,$E72)))/(1-'1.Inputs'!$D$42)*$D72*(1+$G72)^(10-1))-('1.Inputs'!$D$37*12*IF(10=1,'1.Inputs'!$D$38,IF(10=2,'1.Inputs'!$D$39,$E72)))*'1.Inputs'!$D$43*(1+$G72)^(10-1)-'1.Inputs'!$D$44*(1+$G72)^(10-1)-('1.Inputs'!$D$20/'1.Inputs'!$D$27+'1.Inputs'!$D$23/'1.Inputs'!$D$28))-MAX(0,((('1.Inputs'!$D$37*12*IF(10=1,'1.Inputs'!$D$38,IF(10=2,'1.Inputs'!$D$39,$E72)))*$F72*(('1.Inputs'!$D$40)+(1-'1.Inputs'!$D$40)*(1+'1.Inputs'!$D$41))*(1+$G72)^(10-1))-(('1.Inputs'!$D$37*12*IF(10=1,'1.Inputs'!$D$38,IF(10=2,'1.Inputs'!$D$39,$E72)))/(1-'1.Inputs'!$D$42)*$D72*(1+$G72)^(10-1))-('1.Inputs'!$D$37*12*IF(10=1,'1.Inputs'!$D$38,IF(10=2,'1.Inputs'!$D$39,$E72)))*'1.Inputs'!$D$43*(1+$G72)^(10-1)-'1.Inputs'!$D$44*(1+$G72)^(10-1)-('1.Inputs'!$D$20/'1.Inputs'!$D$27+'1.Inputs'!$D$23/'1.Inputs'!$D$28)))*'1.Inputs'!$D$53+('1.Inputs'!$D$20/'1.Inputs'!$D$27+'1.Inputs'!$D$23/'1.Inputs'!$D$28)-(Q72-P72)+(('1.Inputs'!$D$20+'1.Inputs'!$D$23-('1.Inputs'!$D$20/'1.Inputs'!$D$27+'1.Inputs'!$D$23/'1.Inputs'!$D$28)*'1.Inputs'!$D$10)*'1.Inputs'!$D$60+'1.Inputs'!$D$19*'1.Inputs'!$D$59+Q72)</f>
        <v>3090490016.9916883</v>
      </c>
      <c r="AC72" s="36">
        <f ca="1">S72-AC$13-AC$14+MIN(AC$13,MAX(0,((('1.Inputs'!$D$37*12*IF(1=1,'1.Inputs'!$D$38,IF(1=2,'1.Inputs'!$D$39,$E72)))*$F72*(('1.Inputs'!$D$40)+(1-'1.Inputs'!$D$40)*(1+'1.Inputs'!$D$41))*(1+$G72)^(1-1))-(('1.Inputs'!$D$37*12*IF(1=1,'1.Inputs'!$D$38,IF(1=2,'1.Inputs'!$D$39,$E72)))/(1-'1.Inputs'!$D$42)*$D72*(1+$G72)^(1-1))-('1.Inputs'!$D$37*12*IF(1=1,'1.Inputs'!$D$38,IF(1=2,'1.Inputs'!$D$39,$E72)))*'1.Inputs'!$D$43*(1+$G72)^(1-1)-'1.Inputs'!$D$44*(1+$G72)^(1-1)-('1.Inputs'!$D$20/'1.Inputs'!$D$27+'1.Inputs'!$D$23/'1.Inputs'!$D$28))))*'1.Inputs'!$D$53</f>
        <v>-906445864.72338164</v>
      </c>
      <c r="AD72" s="36">
        <f ca="1">T72-AD$13-AD$14+MIN(AD$13,MAX(0,((('1.Inputs'!$D$37*12*IF(2=1,'1.Inputs'!$D$38,IF(2=2,'1.Inputs'!$D$39,$E72)))*$F72*(('1.Inputs'!$D$40)+(1-'1.Inputs'!$D$40)*(1+'1.Inputs'!$D$41))*(1+$G72)^(2-1))-(('1.Inputs'!$D$37*12*IF(2=1,'1.Inputs'!$D$38,IF(2=2,'1.Inputs'!$D$39,$E72)))/(1-'1.Inputs'!$D$42)*$D72*(1+$G72)^(2-1))-('1.Inputs'!$D$37*12*IF(2=1,'1.Inputs'!$D$38,IF(2=2,'1.Inputs'!$D$39,$E72)))*'1.Inputs'!$D$43*(1+$G72)^(2-1)-'1.Inputs'!$D$44*(1+$G72)^(2-1)-('1.Inputs'!$D$20/'1.Inputs'!$D$27+'1.Inputs'!$D$23/'1.Inputs'!$D$28))))*'1.Inputs'!$D$53</f>
        <v>-171655772.08193135</v>
      </c>
      <c r="AE72" s="36">
        <f ca="1">U72-AE$13-AE$14+MIN(AE$13,MAX(0,((('1.Inputs'!$D$37*12*IF(3=1,'1.Inputs'!$D$38,IF(3=2,'1.Inputs'!$D$39,$E72)))*$F72*(('1.Inputs'!$D$40)+(1-'1.Inputs'!$D$40)*(1+'1.Inputs'!$D$41))*(1+$G72)^(3-1))-(('1.Inputs'!$D$37*12*IF(3=1,'1.Inputs'!$D$38,IF(3=2,'1.Inputs'!$D$39,$E72)))/(1-'1.Inputs'!$D$42)*$D72*(1+$G72)^(3-1))-('1.Inputs'!$D$37*12*IF(3=1,'1.Inputs'!$D$38,IF(3=2,'1.Inputs'!$D$39,$E72)))*'1.Inputs'!$D$43*(1+$G72)^(3-1)-'1.Inputs'!$D$44*(1+$G72)^(3-1)-('1.Inputs'!$D$20/'1.Inputs'!$D$27+'1.Inputs'!$D$23/'1.Inputs'!$D$28))))*'1.Inputs'!$D$53</f>
        <v>-176039217.59482831</v>
      </c>
      <c r="AF72" s="36">
        <f ca="1">V72-AF$13-AF$14+MIN(AF$13,MAX(0,((('1.Inputs'!$D$37*12*IF(4=1,'1.Inputs'!$D$38,IF(4=2,'1.Inputs'!$D$39,$E72)))*$F72*(('1.Inputs'!$D$40)+(1-'1.Inputs'!$D$40)*(1+'1.Inputs'!$D$41))*(1+$G72)^(4-1))-(('1.Inputs'!$D$37*12*IF(4=1,'1.Inputs'!$D$38,IF(4=2,'1.Inputs'!$D$39,$E72)))/(1-'1.Inputs'!$D$42)*$D72*(1+$G72)^(4-1))-('1.Inputs'!$D$37*12*IF(4=1,'1.Inputs'!$D$38,IF(4=2,'1.Inputs'!$D$39,$E72)))*'1.Inputs'!$D$43*(1+$G72)^(4-1)-'1.Inputs'!$D$44*(1+$G72)^(4-1)-('1.Inputs'!$D$20/'1.Inputs'!$D$27+'1.Inputs'!$D$23/'1.Inputs'!$D$28))))*'1.Inputs'!$D$53</f>
        <v>100175708.1006428</v>
      </c>
      <c r="AG72" s="36">
        <f ca="1">W72-AG$13-AG$14+MIN(AG$13,MAX(0,((('1.Inputs'!$D$37*12*IF(5=1,'1.Inputs'!$D$38,IF(5=2,'1.Inputs'!$D$39,$E72)))*$F72*(('1.Inputs'!$D$40)+(1-'1.Inputs'!$D$40)*(1+'1.Inputs'!$D$41))*(1+$G72)^(5-1))-(('1.Inputs'!$D$37*12*IF(5=1,'1.Inputs'!$D$38,IF(5=2,'1.Inputs'!$D$39,$E72)))/(1-'1.Inputs'!$D$42)*$D72*(1+$G72)^(5-1))-('1.Inputs'!$D$37*12*IF(5=1,'1.Inputs'!$D$38,IF(5=2,'1.Inputs'!$D$39,$E72)))*'1.Inputs'!$D$43*(1+$G72)^(5-1)-'1.Inputs'!$D$44*(1+$G72)^(5-1)-('1.Inputs'!$D$20/'1.Inputs'!$D$27+'1.Inputs'!$D$23/'1.Inputs'!$D$28))))*'1.Inputs'!$D$53</f>
        <v>136296485.31521869</v>
      </c>
      <c r="AH72" s="36">
        <f ca="1">X72-AH$13-AH$14+MIN(AH$13,MAX(0,((('1.Inputs'!$D$37*12*IF(6=1,'1.Inputs'!$D$38,IF(6=2,'1.Inputs'!$D$39,$E72)))*$F72*(('1.Inputs'!$D$40)+(1-'1.Inputs'!$D$40)*(1+'1.Inputs'!$D$41))*(1+$G72)^(6-1))-(('1.Inputs'!$D$37*12*IF(6=1,'1.Inputs'!$D$38,IF(6=2,'1.Inputs'!$D$39,$E72)))/(1-'1.Inputs'!$D$42)*$D72*(1+$G72)^(6-1))-('1.Inputs'!$D$37*12*IF(6=1,'1.Inputs'!$D$38,IF(6=2,'1.Inputs'!$D$39,$E72)))*'1.Inputs'!$D$43*(1+$G72)^(6-1)-'1.Inputs'!$D$44*(1+$G72)^(6-1)-('1.Inputs'!$D$20/'1.Inputs'!$D$27+'1.Inputs'!$D$23/'1.Inputs'!$D$28))))*'1.Inputs'!$D$53</f>
        <v>173180467.10120296</v>
      </c>
      <c r="AI72" s="36">
        <f ca="1">Y72-AI$13-AI$14+MIN(AI$13,MAX(0,((('1.Inputs'!$D$37*12*IF(7=1,'1.Inputs'!$D$38,IF(7=2,'1.Inputs'!$D$39,$E72)))*$F72*(('1.Inputs'!$D$40)+(1-'1.Inputs'!$D$40)*(1+'1.Inputs'!$D$41))*(1+$G72)^(7-1))-(('1.Inputs'!$D$37*12*IF(7=1,'1.Inputs'!$D$38,IF(7=2,'1.Inputs'!$D$39,$E72)))/(1-'1.Inputs'!$D$42)*$D72*(1+$G72)^(7-1))-('1.Inputs'!$D$37*12*IF(7=1,'1.Inputs'!$D$38,IF(7=2,'1.Inputs'!$D$39,$E72)))*'1.Inputs'!$D$43*(1+$G72)^(7-1)-'1.Inputs'!$D$44*(1+$G72)^(7-1)-('1.Inputs'!$D$20/'1.Inputs'!$D$27+'1.Inputs'!$D$23/'1.Inputs'!$D$28))))*'1.Inputs'!$D$53</f>
        <v>210862053.08545101</v>
      </c>
      <c r="AJ72" s="36">
        <f ca="1">Z72-AJ$13-AJ$14+MIN(AJ$13,MAX(0,((('1.Inputs'!$D$37*12*IF(8=1,'1.Inputs'!$D$38,IF(8=2,'1.Inputs'!$D$39,$E72)))*$F72*(('1.Inputs'!$D$40)+(1-'1.Inputs'!$D$40)*(1+'1.Inputs'!$D$41))*(1+$G72)^(8-1))-(('1.Inputs'!$D$37*12*IF(8=1,'1.Inputs'!$D$38,IF(8=2,'1.Inputs'!$D$39,$E72)))/(1-'1.Inputs'!$D$42)*$D72*(1+$G72)^(8-1))-('1.Inputs'!$D$37*12*IF(8=1,'1.Inputs'!$D$38,IF(8=2,'1.Inputs'!$D$39,$E72)))*'1.Inputs'!$D$43*(1+$G72)^(8-1)-'1.Inputs'!$D$44*(1+$G72)^(8-1)-('1.Inputs'!$D$20/'1.Inputs'!$D$27+'1.Inputs'!$D$23/'1.Inputs'!$D$28))))*'1.Inputs'!$D$53</f>
        <v>495377193.37600279</v>
      </c>
      <c r="AK72" s="36">
        <f ca="1">AA72-AK$13-AK$14+MIN(AK$13,MAX(0,((('1.Inputs'!$D$37*12*IF(9=1,'1.Inputs'!$D$38,IF(9=2,'1.Inputs'!$D$39,$E72)))*$F72*(('1.Inputs'!$D$40)+(1-'1.Inputs'!$D$40)*(1+'1.Inputs'!$D$41))*(1+$G72)^(9-1))-(('1.Inputs'!$D$37*12*IF(9=1,'1.Inputs'!$D$38,IF(9=2,'1.Inputs'!$D$39,$E72)))/(1-'1.Inputs'!$D$42)*$D72*(1+$G72)^(9-1))-('1.Inputs'!$D$37*12*IF(9=1,'1.Inputs'!$D$38,IF(9=2,'1.Inputs'!$D$39,$E72)))*'1.Inputs'!$D$43*(1+$G72)^(9-1)-'1.Inputs'!$D$44*(1+$G72)^(9-1)-('1.Inputs'!$D$20/'1.Inputs'!$D$27+'1.Inputs'!$D$23/'1.Inputs'!$D$28))))*'1.Inputs'!$D$53</f>
        <v>515575458.44632804</v>
      </c>
      <c r="AL72" s="36">
        <f ca="1">AB72-AL$13-AL$14+MIN(AL$13,MAX(0,((('1.Inputs'!$D$37*12*IF(10=1,'1.Inputs'!$D$38,IF(10=2,'1.Inputs'!$D$39,$E72)))*$F72*(('1.Inputs'!$D$40)+(1-'1.Inputs'!$D$40)*(1+'1.Inputs'!$D$41))*(1+$G72)^(10-1))-(('1.Inputs'!$D$37*12*IF(10=1,'1.Inputs'!$D$38,IF(10=2,'1.Inputs'!$D$39,$E72)))/(1-'1.Inputs'!$D$42)*$D72*(1+$G72)^(10-1))-('1.Inputs'!$D$37*12*IF(10=1,'1.Inputs'!$D$38,IF(10=2,'1.Inputs'!$D$39,$E72)))*'1.Inputs'!$D$43*(1+$G72)^(10-1)-'1.Inputs'!$D$44*(1+$G72)^(10-1)-('1.Inputs'!$D$20/'1.Inputs'!$D$27+'1.Inputs'!$D$23/'1.Inputs'!$D$28))))*'1.Inputs'!$D$53+'1.Inputs'!$D$35</f>
        <v>3890490016.9916883</v>
      </c>
      <c r="AM72" s="48">
        <f ca="1">R72+NPV('1.Inputs'!$D$55,S72:AB72)</f>
        <v>-303856433.7096467</v>
      </c>
      <c r="AN72" s="48">
        <f ca="1">-('1.Inputs'!$D$24*(1-'1.Inputs'!$D$31)+'1.Inputs'!$D$35)+NPV('1.Inputs'!$D$54,AC72:AL72)</f>
        <v>-1385642260.2260973</v>
      </c>
      <c r="AO72" s="36">
        <f t="shared" ca="1" si="5"/>
        <v>-5.1412321458223689</v>
      </c>
      <c r="AP72" s="36">
        <f t="shared" ca="1" si="6"/>
        <v>0.42149589025704193</v>
      </c>
      <c r="AQ72" s="36">
        <f ca="1">'1.Inputs'!$D$35+MIN(SUM($AC72:AC72),SUM($AC72:AD72),SUM($AC72:AE72),SUM($AC72:AF72),SUM($AC72:AG72),SUM($AC72:AH72),SUM($AC72:AI72),SUM($AC72:AJ72),SUM($AC72:AK72),SUM($AC72:AL72))</f>
        <v>-454140854.40014148</v>
      </c>
      <c r="AR72" s="36">
        <f ca="1">IF(AP72&lt;'1.Inputs'!$D$57,1,0)</f>
        <v>1</v>
      </c>
      <c r="AS72" s="36">
        <f t="shared" ca="1" si="7"/>
        <v>1</v>
      </c>
      <c r="AV72" s="30" t="s">
        <v>421</v>
      </c>
      <c r="AW72" s="57">
        <v>1</v>
      </c>
      <c r="AX72" s="57">
        <v>0</v>
      </c>
      <c r="AY72" s="57">
        <v>0</v>
      </c>
      <c r="AZ72" s="57">
        <v>0</v>
      </c>
    </row>
    <row r="73" spans="2:57" ht="15" customHeight="1" x14ac:dyDescent="0.25">
      <c r="B73" s="36">
        <v>58</v>
      </c>
      <c r="C73" s="36">
        <f t="shared" ca="1" si="0"/>
        <v>0.80453695719478924</v>
      </c>
      <c r="D73" s="36">
        <f t="shared" ca="1" si="1"/>
        <v>20428.835670047665</v>
      </c>
      <c r="E73" s="47">
        <f t="shared" ca="1" si="2"/>
        <v>0.86513534052597929</v>
      </c>
      <c r="F73" s="36">
        <f t="shared" ca="1" si="3"/>
        <v>28189.21878823364</v>
      </c>
      <c r="G73" s="36">
        <f t="shared" ca="1" si="4"/>
        <v>2.1738357135839818E-2</v>
      </c>
      <c r="H73" s="36">
        <f ca="1">((('1.Inputs'!$D$37*12*IF(1=1,'1.Inputs'!$D$38,IF(1=2,'1.Inputs'!$D$39,$E73)))*$F73*(('1.Inputs'!$D$40)+(1-'1.Inputs'!$D$40)*(1+'1.Inputs'!$D$41))*(1+$G73)^(1-1))*'1.Inputs'!$D$47+(('1.Inputs'!$D$37*12*IF(1=1,'1.Inputs'!$D$38,IF(1=2,'1.Inputs'!$D$39,$E73)))/(1-'1.Inputs'!$D$42)*$D73*(1+$G73)^(1-1))*('1.Inputs'!$D$48-'1.Inputs'!$D$49))/'1.Inputs'!$D$51</f>
        <v>764461337.65173101</v>
      </c>
      <c r="I73" s="36">
        <f ca="1">((('1.Inputs'!$D$37*12*IF(2=1,'1.Inputs'!$D$38,IF(2=2,'1.Inputs'!$D$39,$E73)))*$F73*(('1.Inputs'!$D$40)+(1-'1.Inputs'!$D$40)*(1+'1.Inputs'!$D$41))*(1+$G73)^(2-1))*'1.Inputs'!$D$47+(('1.Inputs'!$D$37*12*IF(2=1,'1.Inputs'!$D$38,IF(2=2,'1.Inputs'!$D$39,$E73)))/(1-'1.Inputs'!$D$42)*$D73*(1+$G73)^(2-1))*('1.Inputs'!$D$48-'1.Inputs'!$D$49))/'1.Inputs'!$D$51</f>
        <v>1093511259.7166042</v>
      </c>
      <c r="J73" s="36">
        <f ca="1">((('1.Inputs'!$D$37*12*IF(3=1,'1.Inputs'!$D$38,IF(3=2,'1.Inputs'!$D$39,$E73)))*$F73*(('1.Inputs'!$D$40)+(1-'1.Inputs'!$D$40)*(1+'1.Inputs'!$D$41))*(1+$G73)^(3-1))*'1.Inputs'!$D$47+(('1.Inputs'!$D$37*12*IF(3=1,'1.Inputs'!$D$38,IF(3=2,'1.Inputs'!$D$39,$E73)))/(1-'1.Inputs'!$D$42)*$D73*(1+$G73)^(3-1))*('1.Inputs'!$D$48-'1.Inputs'!$D$49))/'1.Inputs'!$D$51</f>
        <v>1380857839.8116119</v>
      </c>
      <c r="K73" s="36">
        <f ca="1">((('1.Inputs'!$D$37*12*IF(4=1,'1.Inputs'!$D$38,IF(4=2,'1.Inputs'!$D$39,$E73)))*$F73*(('1.Inputs'!$D$40)+(1-'1.Inputs'!$D$40)*(1+'1.Inputs'!$D$41))*(1+$G73)^(4-1))*'1.Inputs'!$D$47+(('1.Inputs'!$D$37*12*IF(4=1,'1.Inputs'!$D$38,IF(4=2,'1.Inputs'!$D$39,$E73)))/(1-'1.Inputs'!$D$42)*$D73*(1+$G73)^(4-1))*('1.Inputs'!$D$48-'1.Inputs'!$D$49))/'1.Inputs'!$D$51</f>
        <v>1410875420.6872609</v>
      </c>
      <c r="L73" s="36">
        <f ca="1">((('1.Inputs'!$D$37*12*IF(5=1,'1.Inputs'!$D$38,IF(5=2,'1.Inputs'!$D$39,$E73)))*$F73*(('1.Inputs'!$D$40)+(1-'1.Inputs'!$D$40)*(1+'1.Inputs'!$D$41))*(1+$G73)^(5-1))*'1.Inputs'!$D$47+(('1.Inputs'!$D$37*12*IF(5=1,'1.Inputs'!$D$38,IF(5=2,'1.Inputs'!$D$39,$E73)))/(1-'1.Inputs'!$D$42)*$D73*(1+$G73)^(5-1))*('1.Inputs'!$D$48-'1.Inputs'!$D$49))/'1.Inputs'!$D$51</f>
        <v>1441545534.4563391</v>
      </c>
      <c r="M73" s="36">
        <f ca="1">((('1.Inputs'!$D$37*12*IF(6=1,'1.Inputs'!$D$38,IF(6=2,'1.Inputs'!$D$39,$E73)))*$F73*(('1.Inputs'!$D$40)+(1-'1.Inputs'!$D$40)*(1+'1.Inputs'!$D$41))*(1+$G73)^(6-1))*'1.Inputs'!$D$47+(('1.Inputs'!$D$37*12*IF(6=1,'1.Inputs'!$D$38,IF(6=2,'1.Inputs'!$D$39,$E73)))/(1-'1.Inputs'!$D$42)*$D73*(1+$G73)^(6-1))*('1.Inputs'!$D$48-'1.Inputs'!$D$49))/'1.Inputs'!$D$51</f>
        <v>1472882366.1119261</v>
      </c>
      <c r="N73" s="36">
        <f ca="1">((('1.Inputs'!$D$37*12*IF(7=1,'1.Inputs'!$D$38,IF(7=2,'1.Inputs'!$D$39,$E73)))*$F73*(('1.Inputs'!$D$40)+(1-'1.Inputs'!$D$40)*(1+'1.Inputs'!$D$41))*(1+$G73)^(7-1))*'1.Inputs'!$D$47+(('1.Inputs'!$D$37*12*IF(7=1,'1.Inputs'!$D$38,IF(7=2,'1.Inputs'!$D$39,$E73)))/(1-'1.Inputs'!$D$42)*$D73*(1+$G73)^(7-1))*('1.Inputs'!$D$48-'1.Inputs'!$D$49))/'1.Inputs'!$D$51</f>
        <v>1504900409.0055478</v>
      </c>
      <c r="O73" s="36">
        <f ca="1">((('1.Inputs'!$D$37*12*IF(8=1,'1.Inputs'!$D$38,IF(8=2,'1.Inputs'!$D$39,$E73)))*$F73*(('1.Inputs'!$D$40)+(1-'1.Inputs'!$D$40)*(1+'1.Inputs'!$D$41))*(1+$G73)^(8-1))*'1.Inputs'!$D$47+(('1.Inputs'!$D$37*12*IF(8=1,'1.Inputs'!$D$38,IF(8=2,'1.Inputs'!$D$39,$E73)))/(1-'1.Inputs'!$D$42)*$D73*(1+$G73)^(8-1))*('1.Inputs'!$D$48-'1.Inputs'!$D$49))/'1.Inputs'!$D$51</f>
        <v>1537614471.5503819</v>
      </c>
      <c r="P73" s="36">
        <f ca="1">((('1.Inputs'!$D$37*12*IF(9=1,'1.Inputs'!$D$38,IF(9=2,'1.Inputs'!$D$39,$E73)))*$F73*(('1.Inputs'!$D$40)+(1-'1.Inputs'!$D$40)*(1+'1.Inputs'!$D$41))*(1+$G73)^(9-1))*'1.Inputs'!$D$47+(('1.Inputs'!$D$37*12*IF(9=1,'1.Inputs'!$D$38,IF(9=2,'1.Inputs'!$D$39,$E73)))/(1-'1.Inputs'!$D$42)*$D73*(1+$G73)^(9-1))*('1.Inputs'!$D$48-'1.Inputs'!$D$49))/'1.Inputs'!$D$51</f>
        <v>1571039684.0701795</v>
      </c>
      <c r="Q73" s="36">
        <f ca="1">((('1.Inputs'!$D$37*12*IF(10=1,'1.Inputs'!$D$38,IF(10=2,'1.Inputs'!$D$39,$E73)))*$F73*(('1.Inputs'!$D$40)+(1-'1.Inputs'!$D$40)*(1+'1.Inputs'!$D$41))*(1+$G73)^(10-1))*'1.Inputs'!$D$47+(('1.Inputs'!$D$37*12*IF(10=1,'1.Inputs'!$D$38,IF(10=2,'1.Inputs'!$D$39,$E73)))/(1-'1.Inputs'!$D$42)*$D73*(1+$G73)^(10-1))*('1.Inputs'!$D$48-'1.Inputs'!$D$49))/'1.Inputs'!$D$51</f>
        <v>1605191505.7970741</v>
      </c>
      <c r="R73" s="36">
        <f>-'1.Inputs'!$D$24</f>
        <v>-2050000000</v>
      </c>
      <c r="S73" s="36">
        <f ca="1">((('1.Inputs'!$D$37*12*IF(1=1,'1.Inputs'!$D$38,IF(1=2,'1.Inputs'!$D$39,$E73)))*$F73*(('1.Inputs'!$D$40)+(1-'1.Inputs'!$D$40)*(1+'1.Inputs'!$D$41))*(1+$G73)^(1-1))-(('1.Inputs'!$D$37*12*IF(1=1,'1.Inputs'!$D$38,IF(1=2,'1.Inputs'!$D$39,$E73)))/(1-'1.Inputs'!$D$42)*$D73*(1+$G73)^(1-1))-('1.Inputs'!$D$37*12*IF(1=1,'1.Inputs'!$D$38,IF(1=2,'1.Inputs'!$D$39,$E73)))*'1.Inputs'!$D$43*(1+$G73)^(1-1)-'1.Inputs'!$D$44*(1+$G73)^(1-1)-('1.Inputs'!$D$20/'1.Inputs'!$D$27+'1.Inputs'!$D$23/'1.Inputs'!$D$28))-MAX(0,((('1.Inputs'!$D$37*12*IF(1=1,'1.Inputs'!$D$38,IF(1=2,'1.Inputs'!$D$39,$E73)))*$F73*(('1.Inputs'!$D$40)+(1-'1.Inputs'!$D$40)*(1+'1.Inputs'!$D$41))*(1+$G73)^(1-1))-(('1.Inputs'!$D$37*12*IF(1=1,'1.Inputs'!$D$38,IF(1=2,'1.Inputs'!$D$39,$E73)))/(1-'1.Inputs'!$D$42)*$D73*(1+$G73)^(1-1))-('1.Inputs'!$D$37*12*IF(1=1,'1.Inputs'!$D$38,IF(1=2,'1.Inputs'!$D$39,$E73)))*'1.Inputs'!$D$43*(1+$G73)^(1-1)-'1.Inputs'!$D$44*(1+$G73)^(1-1)-('1.Inputs'!$D$20/'1.Inputs'!$D$27+'1.Inputs'!$D$23/'1.Inputs'!$D$28)))*'1.Inputs'!$D$53+('1.Inputs'!$D$20/'1.Inputs'!$D$27+'1.Inputs'!$D$23/'1.Inputs'!$D$28)-H73</f>
        <v>-958675446.50616217</v>
      </c>
      <c r="T73" s="36">
        <f ca="1">((('1.Inputs'!$D$37*12*IF(2=1,'1.Inputs'!$D$38,IF(2=2,'1.Inputs'!$D$39,$E73)))*$F73*(('1.Inputs'!$D$40)+(1-'1.Inputs'!$D$40)*(1+'1.Inputs'!$D$41))*(1+$G73)^(2-1))-(('1.Inputs'!$D$37*12*IF(2=1,'1.Inputs'!$D$38,IF(2=2,'1.Inputs'!$D$39,$E73)))/(1-'1.Inputs'!$D$42)*$D73*(1+$G73)^(2-1))-('1.Inputs'!$D$37*12*IF(2=1,'1.Inputs'!$D$38,IF(2=2,'1.Inputs'!$D$39,$E73)))*'1.Inputs'!$D$43*(1+$G73)^(2-1)-'1.Inputs'!$D$44*(1+$G73)^(2-1)-('1.Inputs'!$D$20/'1.Inputs'!$D$27+'1.Inputs'!$D$23/'1.Inputs'!$D$28))-MAX(0,((('1.Inputs'!$D$37*12*IF(2=1,'1.Inputs'!$D$38,IF(2=2,'1.Inputs'!$D$39,$E73)))*$F73*(('1.Inputs'!$D$40)+(1-'1.Inputs'!$D$40)*(1+'1.Inputs'!$D$41))*(1+$G73)^(2-1))-(('1.Inputs'!$D$37*12*IF(2=1,'1.Inputs'!$D$38,IF(2=2,'1.Inputs'!$D$39,$E73)))/(1-'1.Inputs'!$D$42)*$D73*(1+$G73)^(2-1))-('1.Inputs'!$D$37*12*IF(2=1,'1.Inputs'!$D$38,IF(2=2,'1.Inputs'!$D$39,$E73)))*'1.Inputs'!$D$43*(1+$G73)^(2-1)-'1.Inputs'!$D$44*(1+$G73)^(2-1)-('1.Inputs'!$D$20/'1.Inputs'!$D$27+'1.Inputs'!$D$23/'1.Inputs'!$D$28)))*'1.Inputs'!$D$53+('1.Inputs'!$D$20/'1.Inputs'!$D$27+'1.Inputs'!$D$23/'1.Inputs'!$D$28)-(I73-H73)</f>
        <v>-239034519.81491017</v>
      </c>
      <c r="U73" s="36">
        <f ca="1">((('1.Inputs'!$D$37*12*IF(3=1,'1.Inputs'!$D$38,IF(3=2,'1.Inputs'!$D$39,$E73)))*$F73*(('1.Inputs'!$D$40)+(1-'1.Inputs'!$D$40)*(1+'1.Inputs'!$D$41))*(1+$G73)^(3-1))-(('1.Inputs'!$D$37*12*IF(3=1,'1.Inputs'!$D$38,IF(3=2,'1.Inputs'!$D$39,$E73)))/(1-'1.Inputs'!$D$42)*$D73*(1+$G73)^(3-1))-('1.Inputs'!$D$37*12*IF(3=1,'1.Inputs'!$D$38,IF(3=2,'1.Inputs'!$D$39,$E73)))*'1.Inputs'!$D$43*(1+$G73)^(3-1)-'1.Inputs'!$D$44*(1+$G73)^(3-1)-('1.Inputs'!$D$20/'1.Inputs'!$D$27+'1.Inputs'!$D$23/'1.Inputs'!$D$28))-MAX(0,((('1.Inputs'!$D$37*12*IF(3=1,'1.Inputs'!$D$38,IF(3=2,'1.Inputs'!$D$39,$E73)))*$F73*(('1.Inputs'!$D$40)+(1-'1.Inputs'!$D$40)*(1+'1.Inputs'!$D$41))*(1+$G73)^(3-1))-(('1.Inputs'!$D$37*12*IF(3=1,'1.Inputs'!$D$38,IF(3=2,'1.Inputs'!$D$39,$E73)))/(1-'1.Inputs'!$D$42)*$D73*(1+$G73)^(3-1))-('1.Inputs'!$D$37*12*IF(3=1,'1.Inputs'!$D$38,IF(3=2,'1.Inputs'!$D$39,$E73)))*'1.Inputs'!$D$43*(1+$G73)^(3-1)-'1.Inputs'!$D$44*(1+$G73)^(3-1)-('1.Inputs'!$D$20/'1.Inputs'!$D$27+'1.Inputs'!$D$23/'1.Inputs'!$D$28)))*'1.Inputs'!$D$53+('1.Inputs'!$D$20/'1.Inputs'!$D$27+'1.Inputs'!$D$23/'1.Inputs'!$D$28)-(J73-I73)</f>
        <v>-22140420.827756584</v>
      </c>
      <c r="V73" s="36">
        <f ca="1">((('1.Inputs'!$D$37*12*IF(4=1,'1.Inputs'!$D$38,IF(4=2,'1.Inputs'!$D$39,$E73)))*$F73*(('1.Inputs'!$D$40)+(1-'1.Inputs'!$D$40)*(1+'1.Inputs'!$D$41))*(1+$G73)^(4-1))-(('1.Inputs'!$D$37*12*IF(4=1,'1.Inputs'!$D$38,IF(4=2,'1.Inputs'!$D$39,$E73)))/(1-'1.Inputs'!$D$42)*$D73*(1+$G73)^(4-1))-('1.Inputs'!$D$37*12*IF(4=1,'1.Inputs'!$D$38,IF(4=2,'1.Inputs'!$D$39,$E73)))*'1.Inputs'!$D$43*(1+$G73)^(4-1)-'1.Inputs'!$D$44*(1+$G73)^(4-1)-('1.Inputs'!$D$20/'1.Inputs'!$D$27+'1.Inputs'!$D$23/'1.Inputs'!$D$28))-MAX(0,((('1.Inputs'!$D$37*12*IF(4=1,'1.Inputs'!$D$38,IF(4=2,'1.Inputs'!$D$39,$E73)))*$F73*(('1.Inputs'!$D$40)+(1-'1.Inputs'!$D$40)*(1+'1.Inputs'!$D$41))*(1+$G73)^(4-1))-(('1.Inputs'!$D$37*12*IF(4=1,'1.Inputs'!$D$38,IF(4=2,'1.Inputs'!$D$39,$E73)))/(1-'1.Inputs'!$D$42)*$D73*(1+$G73)^(4-1))-('1.Inputs'!$D$37*12*IF(4=1,'1.Inputs'!$D$38,IF(4=2,'1.Inputs'!$D$39,$E73)))*'1.Inputs'!$D$43*(1+$G73)^(4-1)-'1.Inputs'!$D$44*(1+$G73)^(4-1)-('1.Inputs'!$D$20/'1.Inputs'!$D$27+'1.Inputs'!$D$23/'1.Inputs'!$D$28)))*'1.Inputs'!$D$53+('1.Inputs'!$D$20/'1.Inputs'!$D$27+'1.Inputs'!$D$23/'1.Inputs'!$D$28)-(K73-J73)</f>
        <v>239926587.22170967</v>
      </c>
      <c r="W73" s="36">
        <f ca="1">((('1.Inputs'!$D$37*12*IF(5=1,'1.Inputs'!$D$38,IF(5=2,'1.Inputs'!$D$39,$E73)))*$F73*(('1.Inputs'!$D$40)+(1-'1.Inputs'!$D$40)*(1+'1.Inputs'!$D$41))*(1+$G73)^(5-1))-(('1.Inputs'!$D$37*12*IF(5=1,'1.Inputs'!$D$38,IF(5=2,'1.Inputs'!$D$39,$E73)))/(1-'1.Inputs'!$D$42)*$D73*(1+$G73)^(5-1))-('1.Inputs'!$D$37*12*IF(5=1,'1.Inputs'!$D$38,IF(5=2,'1.Inputs'!$D$39,$E73)))*'1.Inputs'!$D$43*(1+$G73)^(5-1)-'1.Inputs'!$D$44*(1+$G73)^(5-1)-('1.Inputs'!$D$20/'1.Inputs'!$D$27+'1.Inputs'!$D$23/'1.Inputs'!$D$28))-MAX(0,((('1.Inputs'!$D$37*12*IF(5=1,'1.Inputs'!$D$38,IF(5=2,'1.Inputs'!$D$39,$E73)))*$F73*(('1.Inputs'!$D$40)+(1-'1.Inputs'!$D$40)*(1+'1.Inputs'!$D$41))*(1+$G73)^(5-1))-(('1.Inputs'!$D$37*12*IF(5=1,'1.Inputs'!$D$38,IF(5=2,'1.Inputs'!$D$39,$E73)))/(1-'1.Inputs'!$D$42)*$D73*(1+$G73)^(5-1))-('1.Inputs'!$D$37*12*IF(5=1,'1.Inputs'!$D$38,IF(5=2,'1.Inputs'!$D$39,$E73)))*'1.Inputs'!$D$43*(1+$G73)^(5-1)-'1.Inputs'!$D$44*(1+$G73)^(5-1)-('1.Inputs'!$D$20/'1.Inputs'!$D$27+'1.Inputs'!$D$23/'1.Inputs'!$D$28)))*'1.Inputs'!$D$53+('1.Inputs'!$D$20/'1.Inputs'!$D$27+'1.Inputs'!$D$23/'1.Inputs'!$D$28)-(L73-K73)</f>
        <v>244115059.68644917</v>
      </c>
      <c r="X73" s="36">
        <f ca="1">((('1.Inputs'!$D$37*12*IF(6=1,'1.Inputs'!$D$38,IF(6=2,'1.Inputs'!$D$39,$E73)))*$F73*(('1.Inputs'!$D$40)+(1-'1.Inputs'!$D$40)*(1+'1.Inputs'!$D$41))*(1+$G73)^(6-1))-(('1.Inputs'!$D$37*12*IF(6=1,'1.Inputs'!$D$38,IF(6=2,'1.Inputs'!$D$39,$E73)))/(1-'1.Inputs'!$D$42)*$D73*(1+$G73)^(6-1))-('1.Inputs'!$D$37*12*IF(6=1,'1.Inputs'!$D$38,IF(6=2,'1.Inputs'!$D$39,$E73)))*'1.Inputs'!$D$43*(1+$G73)^(6-1)-'1.Inputs'!$D$44*(1+$G73)^(6-1)-('1.Inputs'!$D$20/'1.Inputs'!$D$27+'1.Inputs'!$D$23/'1.Inputs'!$D$28))-MAX(0,((('1.Inputs'!$D$37*12*IF(6=1,'1.Inputs'!$D$38,IF(6=2,'1.Inputs'!$D$39,$E73)))*$F73*(('1.Inputs'!$D$40)+(1-'1.Inputs'!$D$40)*(1+'1.Inputs'!$D$41))*(1+$G73)^(6-1))-(('1.Inputs'!$D$37*12*IF(6=1,'1.Inputs'!$D$38,IF(6=2,'1.Inputs'!$D$39,$E73)))/(1-'1.Inputs'!$D$42)*$D73*(1+$G73)^(6-1))-('1.Inputs'!$D$37*12*IF(6=1,'1.Inputs'!$D$38,IF(6=2,'1.Inputs'!$D$39,$E73)))*'1.Inputs'!$D$43*(1+$G73)^(6-1)-'1.Inputs'!$D$44*(1+$G73)^(6-1)-('1.Inputs'!$D$20/'1.Inputs'!$D$27+'1.Inputs'!$D$23/'1.Inputs'!$D$28)))*'1.Inputs'!$D$53+('1.Inputs'!$D$20/'1.Inputs'!$D$27+'1.Inputs'!$D$23/'1.Inputs'!$D$28)-(M73-L73)</f>
        <v>248394582.66148227</v>
      </c>
      <c r="Y73" s="36">
        <f ca="1">((('1.Inputs'!$D$37*12*IF(7=1,'1.Inputs'!$D$38,IF(7=2,'1.Inputs'!$D$39,$E73)))*$F73*(('1.Inputs'!$D$40)+(1-'1.Inputs'!$D$40)*(1+'1.Inputs'!$D$41))*(1+$G73)^(7-1))-(('1.Inputs'!$D$37*12*IF(7=1,'1.Inputs'!$D$38,IF(7=2,'1.Inputs'!$D$39,$E73)))/(1-'1.Inputs'!$D$42)*$D73*(1+$G73)^(7-1))-('1.Inputs'!$D$37*12*IF(7=1,'1.Inputs'!$D$38,IF(7=2,'1.Inputs'!$D$39,$E73)))*'1.Inputs'!$D$43*(1+$G73)^(7-1)-'1.Inputs'!$D$44*(1+$G73)^(7-1)-('1.Inputs'!$D$20/'1.Inputs'!$D$27+'1.Inputs'!$D$23/'1.Inputs'!$D$28))-MAX(0,((('1.Inputs'!$D$37*12*IF(7=1,'1.Inputs'!$D$38,IF(7=2,'1.Inputs'!$D$39,$E73)))*$F73*(('1.Inputs'!$D$40)+(1-'1.Inputs'!$D$40)*(1+'1.Inputs'!$D$41))*(1+$G73)^(7-1))-(('1.Inputs'!$D$37*12*IF(7=1,'1.Inputs'!$D$38,IF(7=2,'1.Inputs'!$D$39,$E73)))/(1-'1.Inputs'!$D$42)*$D73*(1+$G73)^(7-1))-('1.Inputs'!$D$37*12*IF(7=1,'1.Inputs'!$D$38,IF(7=2,'1.Inputs'!$D$39,$E73)))*'1.Inputs'!$D$43*(1+$G73)^(7-1)-'1.Inputs'!$D$44*(1+$G73)^(7-1)-('1.Inputs'!$D$20/'1.Inputs'!$D$27+'1.Inputs'!$D$23/'1.Inputs'!$D$28)))*'1.Inputs'!$D$53+('1.Inputs'!$D$20/'1.Inputs'!$D$27+'1.Inputs'!$D$23/'1.Inputs'!$D$28)-(N73-M73)</f>
        <v>252767135.43531728</v>
      </c>
      <c r="Z73" s="36">
        <f ca="1">((('1.Inputs'!$D$37*12*IF(8=1,'1.Inputs'!$D$38,IF(8=2,'1.Inputs'!$D$39,$E73)))*$F73*(('1.Inputs'!$D$40)+(1-'1.Inputs'!$D$40)*(1+'1.Inputs'!$D$41))*(1+$G73)^(8-1))-(('1.Inputs'!$D$37*12*IF(8=1,'1.Inputs'!$D$38,IF(8=2,'1.Inputs'!$D$39,$E73)))/(1-'1.Inputs'!$D$42)*$D73*(1+$G73)^(8-1))-('1.Inputs'!$D$37*12*IF(8=1,'1.Inputs'!$D$38,IF(8=2,'1.Inputs'!$D$39,$E73)))*'1.Inputs'!$D$43*(1+$G73)^(8-1)-'1.Inputs'!$D$44*(1+$G73)^(8-1)-('1.Inputs'!$D$20/'1.Inputs'!$D$27+'1.Inputs'!$D$23/'1.Inputs'!$D$28))-MAX(0,((('1.Inputs'!$D$37*12*IF(8=1,'1.Inputs'!$D$38,IF(8=2,'1.Inputs'!$D$39,$E73)))*$F73*(('1.Inputs'!$D$40)+(1-'1.Inputs'!$D$40)*(1+'1.Inputs'!$D$41))*(1+$G73)^(8-1))-(('1.Inputs'!$D$37*12*IF(8=1,'1.Inputs'!$D$38,IF(8=2,'1.Inputs'!$D$39,$E73)))/(1-'1.Inputs'!$D$42)*$D73*(1+$G73)^(8-1))-('1.Inputs'!$D$37*12*IF(8=1,'1.Inputs'!$D$38,IF(8=2,'1.Inputs'!$D$39,$E73)))*'1.Inputs'!$D$43*(1+$G73)^(8-1)-'1.Inputs'!$D$44*(1+$G73)^(8-1)-('1.Inputs'!$D$20/'1.Inputs'!$D$27+'1.Inputs'!$D$23/'1.Inputs'!$D$28)))*'1.Inputs'!$D$53+('1.Inputs'!$D$20/'1.Inputs'!$D$27+'1.Inputs'!$D$23/'1.Inputs'!$D$28)-(O73-N73)</f>
        <v>257234740.32294416</v>
      </c>
      <c r="AA73" s="36">
        <f ca="1">((('1.Inputs'!$D$37*12*IF(9=1,'1.Inputs'!$D$38,IF(9=2,'1.Inputs'!$D$39,$E73)))*$F73*(('1.Inputs'!$D$40)+(1-'1.Inputs'!$D$40)*(1+'1.Inputs'!$D$41))*(1+$G73)^(9-1))-(('1.Inputs'!$D$37*12*IF(9=1,'1.Inputs'!$D$38,IF(9=2,'1.Inputs'!$D$39,$E73)))/(1-'1.Inputs'!$D$42)*$D73*(1+$G73)^(9-1))-('1.Inputs'!$D$37*12*IF(9=1,'1.Inputs'!$D$38,IF(9=2,'1.Inputs'!$D$39,$E73)))*'1.Inputs'!$D$43*(1+$G73)^(9-1)-'1.Inputs'!$D$44*(1+$G73)^(9-1)-('1.Inputs'!$D$20/'1.Inputs'!$D$27+'1.Inputs'!$D$23/'1.Inputs'!$D$28))-MAX(0,((('1.Inputs'!$D$37*12*IF(9=1,'1.Inputs'!$D$38,IF(9=2,'1.Inputs'!$D$39,$E73)))*$F73*(('1.Inputs'!$D$40)+(1-'1.Inputs'!$D$40)*(1+'1.Inputs'!$D$41))*(1+$G73)^(9-1))-(('1.Inputs'!$D$37*12*IF(9=1,'1.Inputs'!$D$38,IF(9=2,'1.Inputs'!$D$39,$E73)))/(1-'1.Inputs'!$D$42)*$D73*(1+$G73)^(9-1))-('1.Inputs'!$D$37*12*IF(9=1,'1.Inputs'!$D$38,IF(9=2,'1.Inputs'!$D$39,$E73)))*'1.Inputs'!$D$43*(1+$G73)^(9-1)-'1.Inputs'!$D$44*(1+$G73)^(9-1)-('1.Inputs'!$D$20/'1.Inputs'!$D$27+'1.Inputs'!$D$23/'1.Inputs'!$D$28)))*'1.Inputs'!$D$53+('1.Inputs'!$D$20/'1.Inputs'!$D$27+'1.Inputs'!$D$23/'1.Inputs'!$D$28)-(P73-O73)</f>
        <v>261799463.60116172</v>
      </c>
      <c r="AB73" s="36">
        <f ca="1">((('1.Inputs'!$D$37*12*IF(10=1,'1.Inputs'!$D$38,IF(10=2,'1.Inputs'!$D$39,$E73)))*$F73*(('1.Inputs'!$D$40)+(1-'1.Inputs'!$D$40)*(1+'1.Inputs'!$D$41))*(1+$G73)^(10-1))-(('1.Inputs'!$D$37*12*IF(10=1,'1.Inputs'!$D$38,IF(10=2,'1.Inputs'!$D$39,$E73)))/(1-'1.Inputs'!$D$42)*$D73*(1+$G73)^(10-1))-('1.Inputs'!$D$37*12*IF(10=1,'1.Inputs'!$D$38,IF(10=2,'1.Inputs'!$D$39,$E73)))*'1.Inputs'!$D$43*(1+$G73)^(10-1)-'1.Inputs'!$D$44*(1+$G73)^(10-1)-('1.Inputs'!$D$20/'1.Inputs'!$D$27+'1.Inputs'!$D$23/'1.Inputs'!$D$28))-MAX(0,((('1.Inputs'!$D$37*12*IF(10=1,'1.Inputs'!$D$38,IF(10=2,'1.Inputs'!$D$39,$E73)))*$F73*(('1.Inputs'!$D$40)+(1-'1.Inputs'!$D$40)*(1+'1.Inputs'!$D$41))*(1+$G73)^(10-1))-(('1.Inputs'!$D$37*12*IF(10=1,'1.Inputs'!$D$38,IF(10=2,'1.Inputs'!$D$39,$E73)))/(1-'1.Inputs'!$D$42)*$D73*(1+$G73)^(10-1))-('1.Inputs'!$D$37*12*IF(10=1,'1.Inputs'!$D$38,IF(10=2,'1.Inputs'!$D$39,$E73)))*'1.Inputs'!$D$43*(1+$G73)^(10-1)-'1.Inputs'!$D$44*(1+$G73)^(10-1)-('1.Inputs'!$D$20/'1.Inputs'!$D$27+'1.Inputs'!$D$23/'1.Inputs'!$D$28)))*'1.Inputs'!$D$53+('1.Inputs'!$D$20/'1.Inputs'!$D$27+'1.Inputs'!$D$23/'1.Inputs'!$D$28)-(Q73-P73)+(('1.Inputs'!$D$20+'1.Inputs'!$D$23-('1.Inputs'!$D$20/'1.Inputs'!$D$27+'1.Inputs'!$D$23/'1.Inputs'!$D$28)*'1.Inputs'!$D$10)*'1.Inputs'!$D$60+'1.Inputs'!$D$19*'1.Inputs'!$D$59+Q73)</f>
        <v>2571654922.2613001</v>
      </c>
      <c r="AC73" s="36">
        <f ca="1">S73-AC$13-AC$14+MIN(AC$13,MAX(0,((('1.Inputs'!$D$37*12*IF(1=1,'1.Inputs'!$D$38,IF(1=2,'1.Inputs'!$D$39,$E73)))*$F73*(('1.Inputs'!$D$40)+(1-'1.Inputs'!$D$40)*(1+'1.Inputs'!$D$41))*(1+$G73)^(1-1))-(('1.Inputs'!$D$37*12*IF(1=1,'1.Inputs'!$D$38,IF(1=2,'1.Inputs'!$D$39,$E73)))/(1-'1.Inputs'!$D$42)*$D73*(1+$G73)^(1-1))-('1.Inputs'!$D$37*12*IF(1=1,'1.Inputs'!$D$38,IF(1=2,'1.Inputs'!$D$39,$E73)))*'1.Inputs'!$D$43*(1+$G73)^(1-1)-'1.Inputs'!$D$44*(1+$G73)^(1-1)-('1.Inputs'!$D$20/'1.Inputs'!$D$27+'1.Inputs'!$D$23/'1.Inputs'!$D$28))))*'1.Inputs'!$D$53</f>
        <v>-1106275446.5061622</v>
      </c>
      <c r="AD73" s="36">
        <f ca="1">T73-AD$13-AD$14+MIN(AD$13,MAX(0,((('1.Inputs'!$D$37*12*IF(2=1,'1.Inputs'!$D$38,IF(2=2,'1.Inputs'!$D$39,$E73)))*$F73*(('1.Inputs'!$D$40)+(1-'1.Inputs'!$D$40)*(1+'1.Inputs'!$D$41))*(1+$G73)^(2-1))-(('1.Inputs'!$D$37*12*IF(2=1,'1.Inputs'!$D$38,IF(2=2,'1.Inputs'!$D$39,$E73)))/(1-'1.Inputs'!$D$42)*$D73*(1+$G73)^(2-1))-('1.Inputs'!$D$37*12*IF(2=1,'1.Inputs'!$D$38,IF(2=2,'1.Inputs'!$D$39,$E73)))*'1.Inputs'!$D$43*(1+$G73)^(2-1)-'1.Inputs'!$D$44*(1+$G73)^(2-1)-('1.Inputs'!$D$20/'1.Inputs'!$D$27+'1.Inputs'!$D$23/'1.Inputs'!$D$28))))*'1.Inputs'!$D$53</f>
        <v>-386634519.81491017</v>
      </c>
      <c r="AE73" s="36">
        <f ca="1">U73-AE$13-AE$14+MIN(AE$13,MAX(0,((('1.Inputs'!$D$37*12*IF(3=1,'1.Inputs'!$D$38,IF(3=2,'1.Inputs'!$D$39,$E73)))*$F73*(('1.Inputs'!$D$40)+(1-'1.Inputs'!$D$40)*(1+'1.Inputs'!$D$41))*(1+$G73)^(3-1))-(('1.Inputs'!$D$37*12*IF(3=1,'1.Inputs'!$D$38,IF(3=2,'1.Inputs'!$D$39,$E73)))/(1-'1.Inputs'!$D$42)*$D73*(1+$G73)^(3-1))-('1.Inputs'!$D$37*12*IF(3=1,'1.Inputs'!$D$38,IF(3=2,'1.Inputs'!$D$39,$E73)))*'1.Inputs'!$D$43*(1+$G73)^(3-1)-'1.Inputs'!$D$44*(1+$G73)^(3-1)-('1.Inputs'!$D$20/'1.Inputs'!$D$27+'1.Inputs'!$D$23/'1.Inputs'!$D$28))))*'1.Inputs'!$D$53</f>
        <v>-364080420.82775658</v>
      </c>
      <c r="AF73" s="36">
        <f ca="1">V73-AF$13-AF$14+MIN(AF$13,MAX(0,((('1.Inputs'!$D$37*12*IF(4=1,'1.Inputs'!$D$38,IF(4=2,'1.Inputs'!$D$39,$E73)))*$F73*(('1.Inputs'!$D$40)+(1-'1.Inputs'!$D$40)*(1+'1.Inputs'!$D$41))*(1+$G73)^(4-1))-(('1.Inputs'!$D$37*12*IF(4=1,'1.Inputs'!$D$38,IF(4=2,'1.Inputs'!$D$39,$E73)))/(1-'1.Inputs'!$D$42)*$D73*(1+$G73)^(4-1))-('1.Inputs'!$D$37*12*IF(4=1,'1.Inputs'!$D$38,IF(4=2,'1.Inputs'!$D$39,$E73)))*'1.Inputs'!$D$43*(1+$G73)^(4-1)-'1.Inputs'!$D$44*(1+$G73)^(4-1)-('1.Inputs'!$D$20/'1.Inputs'!$D$27+'1.Inputs'!$D$23/'1.Inputs'!$D$28))))*'1.Inputs'!$D$53</f>
        <v>-82825412.778290331</v>
      </c>
      <c r="AG73" s="36">
        <f ca="1">W73-AG$13-AG$14+MIN(AG$13,MAX(0,((('1.Inputs'!$D$37*12*IF(5=1,'1.Inputs'!$D$38,IF(5=2,'1.Inputs'!$D$39,$E73)))*$F73*(('1.Inputs'!$D$40)+(1-'1.Inputs'!$D$40)*(1+'1.Inputs'!$D$41))*(1+$G73)^(5-1))-(('1.Inputs'!$D$37*12*IF(5=1,'1.Inputs'!$D$38,IF(5=2,'1.Inputs'!$D$39,$E73)))/(1-'1.Inputs'!$D$42)*$D73*(1+$G73)^(5-1))-('1.Inputs'!$D$37*12*IF(5=1,'1.Inputs'!$D$38,IF(5=2,'1.Inputs'!$D$39,$E73)))*'1.Inputs'!$D$43*(1+$G73)^(5-1)-'1.Inputs'!$D$44*(1+$G73)^(5-1)-('1.Inputs'!$D$20/'1.Inputs'!$D$27+'1.Inputs'!$D$23/'1.Inputs'!$D$28))))*'1.Inputs'!$D$53</f>
        <v>-59448940.31355083</v>
      </c>
      <c r="AH73" s="36">
        <f ca="1">X73-AH$13-AH$14+MIN(AH$13,MAX(0,((('1.Inputs'!$D$37*12*IF(6=1,'1.Inputs'!$D$38,IF(6=2,'1.Inputs'!$D$39,$E73)))*$F73*(('1.Inputs'!$D$40)+(1-'1.Inputs'!$D$40)*(1+'1.Inputs'!$D$41))*(1+$G73)^(6-1))-(('1.Inputs'!$D$37*12*IF(6=1,'1.Inputs'!$D$38,IF(6=2,'1.Inputs'!$D$39,$E73)))/(1-'1.Inputs'!$D$42)*$D73*(1+$G73)^(6-1))-('1.Inputs'!$D$37*12*IF(6=1,'1.Inputs'!$D$38,IF(6=2,'1.Inputs'!$D$39,$E73)))*'1.Inputs'!$D$43*(1+$G73)^(6-1)-'1.Inputs'!$D$44*(1+$G73)^(6-1)-('1.Inputs'!$D$20/'1.Inputs'!$D$27+'1.Inputs'!$D$23/'1.Inputs'!$D$28))))*'1.Inputs'!$D$53</f>
        <v>-35981417.338517725</v>
      </c>
      <c r="AI73" s="36">
        <f ca="1">Y73-AI$13-AI$14+MIN(AI$13,MAX(0,((('1.Inputs'!$D$37*12*IF(7=1,'1.Inputs'!$D$38,IF(7=2,'1.Inputs'!$D$39,$E73)))*$F73*(('1.Inputs'!$D$40)+(1-'1.Inputs'!$D$40)*(1+'1.Inputs'!$D$41))*(1+$G73)^(7-1))-(('1.Inputs'!$D$37*12*IF(7=1,'1.Inputs'!$D$38,IF(7=2,'1.Inputs'!$D$39,$E73)))/(1-'1.Inputs'!$D$42)*$D73*(1+$G73)^(7-1))-('1.Inputs'!$D$37*12*IF(7=1,'1.Inputs'!$D$38,IF(7=2,'1.Inputs'!$D$39,$E73)))*'1.Inputs'!$D$43*(1+$G73)^(7-1)-'1.Inputs'!$D$44*(1+$G73)^(7-1)-('1.Inputs'!$D$20/'1.Inputs'!$D$27+'1.Inputs'!$D$23/'1.Inputs'!$D$28))))*'1.Inputs'!$D$53</f>
        <v>-12420864.564682722</v>
      </c>
      <c r="AJ73" s="36">
        <f ca="1">Z73-AJ$13-AJ$14+MIN(AJ$13,MAX(0,((('1.Inputs'!$D$37*12*IF(8=1,'1.Inputs'!$D$38,IF(8=2,'1.Inputs'!$D$39,$E73)))*$F73*(('1.Inputs'!$D$40)+(1-'1.Inputs'!$D$40)*(1+'1.Inputs'!$D$41))*(1+$G73)^(8-1))-(('1.Inputs'!$D$37*12*IF(8=1,'1.Inputs'!$D$38,IF(8=2,'1.Inputs'!$D$39,$E73)))/(1-'1.Inputs'!$D$42)*$D73*(1+$G73)^(8-1))-('1.Inputs'!$D$37*12*IF(8=1,'1.Inputs'!$D$38,IF(8=2,'1.Inputs'!$D$39,$E73)))*'1.Inputs'!$D$43*(1+$G73)^(8-1)-'1.Inputs'!$D$44*(1+$G73)^(8-1)-('1.Inputs'!$D$20/'1.Inputs'!$D$27+'1.Inputs'!$D$23/'1.Inputs'!$D$28))))*'1.Inputs'!$D$53</f>
        <v>257234740.32294416</v>
      </c>
      <c r="AK73" s="36">
        <f ca="1">AA73-AK$13-AK$14+MIN(AK$13,MAX(0,((('1.Inputs'!$D$37*12*IF(9=1,'1.Inputs'!$D$38,IF(9=2,'1.Inputs'!$D$39,$E73)))*$F73*(('1.Inputs'!$D$40)+(1-'1.Inputs'!$D$40)*(1+'1.Inputs'!$D$41))*(1+$G73)^(9-1))-(('1.Inputs'!$D$37*12*IF(9=1,'1.Inputs'!$D$38,IF(9=2,'1.Inputs'!$D$39,$E73)))/(1-'1.Inputs'!$D$42)*$D73*(1+$G73)^(9-1))-('1.Inputs'!$D$37*12*IF(9=1,'1.Inputs'!$D$38,IF(9=2,'1.Inputs'!$D$39,$E73)))*'1.Inputs'!$D$43*(1+$G73)^(9-1)-'1.Inputs'!$D$44*(1+$G73)^(9-1)-('1.Inputs'!$D$20/'1.Inputs'!$D$27+'1.Inputs'!$D$23/'1.Inputs'!$D$28))))*'1.Inputs'!$D$53</f>
        <v>261799463.60116172</v>
      </c>
      <c r="AL73" s="36">
        <f ca="1">AB73-AL$13-AL$14+MIN(AL$13,MAX(0,((('1.Inputs'!$D$37*12*IF(10=1,'1.Inputs'!$D$38,IF(10=2,'1.Inputs'!$D$39,$E73)))*$F73*(('1.Inputs'!$D$40)+(1-'1.Inputs'!$D$40)*(1+'1.Inputs'!$D$41))*(1+$G73)^(10-1))-(('1.Inputs'!$D$37*12*IF(10=1,'1.Inputs'!$D$38,IF(10=2,'1.Inputs'!$D$39,$E73)))/(1-'1.Inputs'!$D$42)*$D73*(1+$G73)^(10-1))-('1.Inputs'!$D$37*12*IF(10=1,'1.Inputs'!$D$38,IF(10=2,'1.Inputs'!$D$39,$E73)))*'1.Inputs'!$D$43*(1+$G73)^(10-1)-'1.Inputs'!$D$44*(1+$G73)^(10-1)-('1.Inputs'!$D$20/'1.Inputs'!$D$27+'1.Inputs'!$D$23/'1.Inputs'!$D$28))))*'1.Inputs'!$D$53+'1.Inputs'!$D$35</f>
        <v>3371654922.2613001</v>
      </c>
      <c r="AM73" s="48">
        <f ca="1">R73+NPV('1.Inputs'!$D$55,S73:AB73)</f>
        <v>-1542364098.624845</v>
      </c>
      <c r="AN73" s="48">
        <f ca="1">-('1.Inputs'!$D$24*(1-'1.Inputs'!$D$31)+'1.Inputs'!$D$35)+NPV('1.Inputs'!$D$54,AC73:AL73)</f>
        <v>-2371059032.8093233</v>
      </c>
      <c r="AO73" s="36">
        <f t="shared" ca="1" si="5"/>
        <v>-6.4950911009902583</v>
      </c>
      <c r="AP73" s="36">
        <f t="shared" ca="1" si="6"/>
        <v>-5.6251069176210831E-2</v>
      </c>
      <c r="AQ73" s="36">
        <f ca="1">'1.Inputs'!$D$35+MIN(SUM($AC73:AC73),SUM($AC73:AD73),SUM($AC73:AE73),SUM($AC73:AF73),SUM($AC73:AG73),SUM($AC73:AH73),SUM($AC73:AI73),SUM($AC73:AJ73),SUM($AC73:AK73),SUM($AC73:AL73))</f>
        <v>-1247667022.1438706</v>
      </c>
      <c r="AR73" s="36">
        <f ca="1">IF(AP73&lt;'1.Inputs'!$D$57,1,0)</f>
        <v>1</v>
      </c>
      <c r="AS73" s="36">
        <f t="shared" ca="1" si="7"/>
        <v>1</v>
      </c>
      <c r="AV73" s="30" t="s">
        <v>90</v>
      </c>
      <c r="AW73" s="57">
        <v>0</v>
      </c>
      <c r="AX73" s="57">
        <v>1</v>
      </c>
      <c r="AY73" s="57">
        <v>0</v>
      </c>
      <c r="AZ73" s="57">
        <v>0</v>
      </c>
    </row>
    <row r="74" spans="2:57" ht="15" customHeight="1" x14ac:dyDescent="0.25">
      <c r="B74" s="36">
        <v>59</v>
      </c>
      <c r="C74" s="36">
        <f t="shared" ca="1" si="0"/>
        <v>0.40582980760149978</v>
      </c>
      <c r="D74" s="36">
        <f t="shared" ca="1" si="1"/>
        <v>20855.880858256696</v>
      </c>
      <c r="E74" s="47">
        <f t="shared" ca="1" si="2"/>
        <v>0.81572546673420454</v>
      </c>
      <c r="F74" s="36">
        <f t="shared" ca="1" si="3"/>
        <v>30910.742500776872</v>
      </c>
      <c r="G74" s="36">
        <f t="shared" ca="1" si="4"/>
        <v>4.0148093885387634E-2</v>
      </c>
      <c r="H74" s="36">
        <f ca="1">((('1.Inputs'!$D$37*12*IF(1=1,'1.Inputs'!$D$38,IF(1=2,'1.Inputs'!$D$39,$E74)))*$F74*(('1.Inputs'!$D$40)+(1-'1.Inputs'!$D$40)*(1+'1.Inputs'!$D$41))*(1+$G74)^(1-1))*'1.Inputs'!$D$47+(('1.Inputs'!$D$37*12*IF(1=1,'1.Inputs'!$D$38,IF(1=2,'1.Inputs'!$D$39,$E74)))/(1-'1.Inputs'!$D$42)*$D74*(1+$G74)^(1-1))*('1.Inputs'!$D$48-'1.Inputs'!$D$49))/'1.Inputs'!$D$51</f>
        <v>828843860.00090742</v>
      </c>
      <c r="I74" s="36">
        <f ca="1">((('1.Inputs'!$D$37*12*IF(2=1,'1.Inputs'!$D$38,IF(2=2,'1.Inputs'!$D$39,$E74)))*$F74*(('1.Inputs'!$D$40)+(1-'1.Inputs'!$D$40)*(1+'1.Inputs'!$D$41))*(1+$G74)^(2-1))*'1.Inputs'!$D$47+(('1.Inputs'!$D$37*12*IF(2=1,'1.Inputs'!$D$38,IF(2=2,'1.Inputs'!$D$39,$E74)))/(1-'1.Inputs'!$D$42)*$D74*(1+$G74)^(2-1))*('1.Inputs'!$D$48-'1.Inputs'!$D$49))/'1.Inputs'!$D$51</f>
        <v>1206968505.5519714</v>
      </c>
      <c r="J74" s="36">
        <f ca="1">((('1.Inputs'!$D$37*12*IF(3=1,'1.Inputs'!$D$38,IF(3=2,'1.Inputs'!$D$39,$E74)))*$F74*(('1.Inputs'!$D$40)+(1-'1.Inputs'!$D$40)*(1+'1.Inputs'!$D$41))*(1+$G74)^(3-1))*'1.Inputs'!$D$47+(('1.Inputs'!$D$37*12*IF(3=1,'1.Inputs'!$D$38,IF(3=2,'1.Inputs'!$D$39,$E74)))/(1-'1.Inputs'!$D$42)*$D74*(1+$G74)^(3-1))*('1.Inputs'!$D$48-'1.Inputs'!$D$49))/'1.Inputs'!$D$51</f>
        <v>1462975645.7048833</v>
      </c>
      <c r="K74" s="36">
        <f ca="1">((('1.Inputs'!$D$37*12*IF(4=1,'1.Inputs'!$D$38,IF(4=2,'1.Inputs'!$D$39,$E74)))*$F74*(('1.Inputs'!$D$40)+(1-'1.Inputs'!$D$40)*(1+'1.Inputs'!$D$41))*(1+$G74)^(4-1))*'1.Inputs'!$D$47+(('1.Inputs'!$D$37*12*IF(4=1,'1.Inputs'!$D$38,IF(4=2,'1.Inputs'!$D$39,$E74)))/(1-'1.Inputs'!$D$42)*$D74*(1+$G74)^(4-1))*('1.Inputs'!$D$48-'1.Inputs'!$D$49))/'1.Inputs'!$D$51</f>
        <v>1521711329.2806787</v>
      </c>
      <c r="L74" s="36">
        <f ca="1">((('1.Inputs'!$D$37*12*IF(5=1,'1.Inputs'!$D$38,IF(5=2,'1.Inputs'!$D$39,$E74)))*$F74*(('1.Inputs'!$D$40)+(1-'1.Inputs'!$D$40)*(1+'1.Inputs'!$D$41))*(1+$G74)^(5-1))*'1.Inputs'!$D$47+(('1.Inputs'!$D$37*12*IF(5=1,'1.Inputs'!$D$38,IF(5=2,'1.Inputs'!$D$39,$E74)))/(1-'1.Inputs'!$D$42)*$D74*(1+$G74)^(5-1))*('1.Inputs'!$D$48-'1.Inputs'!$D$49))/'1.Inputs'!$D$51</f>
        <v>1582805138.5950968</v>
      </c>
      <c r="M74" s="36">
        <f ca="1">((('1.Inputs'!$D$37*12*IF(6=1,'1.Inputs'!$D$38,IF(6=2,'1.Inputs'!$D$39,$E74)))*$F74*(('1.Inputs'!$D$40)+(1-'1.Inputs'!$D$40)*(1+'1.Inputs'!$D$41))*(1+$G74)^(6-1))*'1.Inputs'!$D$47+(('1.Inputs'!$D$37*12*IF(6=1,'1.Inputs'!$D$38,IF(6=2,'1.Inputs'!$D$39,$E74)))/(1-'1.Inputs'!$D$42)*$D74*(1+$G74)^(6-1))*('1.Inputs'!$D$48-'1.Inputs'!$D$49))/'1.Inputs'!$D$51</f>
        <v>1646351747.9016869</v>
      </c>
      <c r="N74" s="36">
        <f ca="1">((('1.Inputs'!$D$37*12*IF(7=1,'1.Inputs'!$D$38,IF(7=2,'1.Inputs'!$D$39,$E74)))*$F74*(('1.Inputs'!$D$40)+(1-'1.Inputs'!$D$40)*(1+'1.Inputs'!$D$41))*(1+$G74)^(7-1))*'1.Inputs'!$D$47+(('1.Inputs'!$D$37*12*IF(7=1,'1.Inputs'!$D$38,IF(7=2,'1.Inputs'!$D$39,$E74)))/(1-'1.Inputs'!$D$42)*$D74*(1+$G74)^(7-1))*('1.Inputs'!$D$48-'1.Inputs'!$D$49))/'1.Inputs'!$D$51</f>
        <v>1712449632.4448156</v>
      </c>
      <c r="O74" s="36">
        <f ca="1">((('1.Inputs'!$D$37*12*IF(8=1,'1.Inputs'!$D$38,IF(8=2,'1.Inputs'!$D$39,$E74)))*$F74*(('1.Inputs'!$D$40)+(1-'1.Inputs'!$D$40)*(1+'1.Inputs'!$D$41))*(1+$G74)^(8-1))*'1.Inputs'!$D$47+(('1.Inputs'!$D$37*12*IF(8=1,'1.Inputs'!$D$38,IF(8=2,'1.Inputs'!$D$39,$E74)))/(1-'1.Inputs'!$D$42)*$D74*(1+$G74)^(8-1))*('1.Inputs'!$D$48-'1.Inputs'!$D$49))/'1.Inputs'!$D$51</f>
        <v>1781201221.0622075</v>
      </c>
      <c r="P74" s="36">
        <f ca="1">((('1.Inputs'!$D$37*12*IF(9=1,'1.Inputs'!$D$38,IF(9=2,'1.Inputs'!$D$39,$E74)))*$F74*(('1.Inputs'!$D$40)+(1-'1.Inputs'!$D$40)*(1+'1.Inputs'!$D$41))*(1+$G74)^(9-1))*'1.Inputs'!$D$47+(('1.Inputs'!$D$37*12*IF(9=1,'1.Inputs'!$D$38,IF(9=2,'1.Inputs'!$D$39,$E74)))/(1-'1.Inputs'!$D$42)*$D74*(1+$G74)^(9-1))*('1.Inputs'!$D$48-'1.Inputs'!$D$49))/'1.Inputs'!$D$51</f>
        <v>1852713054.9141798</v>
      </c>
      <c r="Q74" s="36">
        <f ca="1">((('1.Inputs'!$D$37*12*IF(10=1,'1.Inputs'!$D$38,IF(10=2,'1.Inputs'!$D$39,$E74)))*$F74*(('1.Inputs'!$D$40)+(1-'1.Inputs'!$D$40)*(1+'1.Inputs'!$D$41))*(1+$G74)^(10-1))*'1.Inputs'!$D$47+(('1.Inputs'!$D$37*12*IF(10=1,'1.Inputs'!$D$38,IF(10=2,'1.Inputs'!$D$39,$E74)))/(1-'1.Inputs'!$D$42)*$D74*(1+$G74)^(10-1))*('1.Inputs'!$D$48-'1.Inputs'!$D$49))/'1.Inputs'!$D$51</f>
        <v>1927095952.5855577</v>
      </c>
      <c r="R74" s="36">
        <f>-'1.Inputs'!$D$24</f>
        <v>-2050000000</v>
      </c>
      <c r="S74" s="36">
        <f ca="1">((('1.Inputs'!$D$37*12*IF(1=1,'1.Inputs'!$D$38,IF(1=2,'1.Inputs'!$D$39,$E74)))*$F74*(('1.Inputs'!$D$40)+(1-'1.Inputs'!$D$40)*(1+'1.Inputs'!$D$41))*(1+$G74)^(1-1))-(('1.Inputs'!$D$37*12*IF(1=1,'1.Inputs'!$D$38,IF(1=2,'1.Inputs'!$D$39,$E74)))/(1-'1.Inputs'!$D$42)*$D74*(1+$G74)^(1-1))-('1.Inputs'!$D$37*12*IF(1=1,'1.Inputs'!$D$38,IF(1=2,'1.Inputs'!$D$39,$E74)))*'1.Inputs'!$D$43*(1+$G74)^(1-1)-'1.Inputs'!$D$44*(1+$G74)^(1-1)-('1.Inputs'!$D$20/'1.Inputs'!$D$27+'1.Inputs'!$D$23/'1.Inputs'!$D$28))-MAX(0,((('1.Inputs'!$D$37*12*IF(1=1,'1.Inputs'!$D$38,IF(1=2,'1.Inputs'!$D$39,$E74)))*$F74*(('1.Inputs'!$D$40)+(1-'1.Inputs'!$D$40)*(1+'1.Inputs'!$D$41))*(1+$G74)^(1-1))-(('1.Inputs'!$D$37*12*IF(1=1,'1.Inputs'!$D$38,IF(1=2,'1.Inputs'!$D$39,$E74)))/(1-'1.Inputs'!$D$42)*$D74*(1+$G74)^(1-1))-('1.Inputs'!$D$37*12*IF(1=1,'1.Inputs'!$D$38,IF(1=2,'1.Inputs'!$D$39,$E74)))*'1.Inputs'!$D$43*(1+$G74)^(1-1)-'1.Inputs'!$D$44*(1+$G74)^(1-1)-('1.Inputs'!$D$20/'1.Inputs'!$D$27+'1.Inputs'!$D$23/'1.Inputs'!$D$28)))*'1.Inputs'!$D$53+('1.Inputs'!$D$20/'1.Inputs'!$D$27+'1.Inputs'!$D$23/'1.Inputs'!$D$28)-H74</f>
        <v>-714880856.99363852</v>
      </c>
      <c r="T74" s="36">
        <f ca="1">((('1.Inputs'!$D$37*12*IF(2=1,'1.Inputs'!$D$38,IF(2=2,'1.Inputs'!$D$39,$E74)))*$F74*(('1.Inputs'!$D$40)+(1-'1.Inputs'!$D$40)*(1+'1.Inputs'!$D$41))*(1+$G74)^(2-1))-(('1.Inputs'!$D$37*12*IF(2=1,'1.Inputs'!$D$38,IF(2=2,'1.Inputs'!$D$39,$E74)))/(1-'1.Inputs'!$D$42)*$D74*(1+$G74)^(2-1))-('1.Inputs'!$D$37*12*IF(2=1,'1.Inputs'!$D$38,IF(2=2,'1.Inputs'!$D$39,$E74)))*'1.Inputs'!$D$43*(1+$G74)^(2-1)-'1.Inputs'!$D$44*(1+$G74)^(2-1)-('1.Inputs'!$D$20/'1.Inputs'!$D$27+'1.Inputs'!$D$23/'1.Inputs'!$D$28))-MAX(0,((('1.Inputs'!$D$37*12*IF(2=1,'1.Inputs'!$D$38,IF(2=2,'1.Inputs'!$D$39,$E74)))*$F74*(('1.Inputs'!$D$40)+(1-'1.Inputs'!$D$40)*(1+'1.Inputs'!$D$41))*(1+$G74)^(2-1))-(('1.Inputs'!$D$37*12*IF(2=1,'1.Inputs'!$D$38,IF(2=2,'1.Inputs'!$D$39,$E74)))/(1-'1.Inputs'!$D$42)*$D74*(1+$G74)^(2-1))-('1.Inputs'!$D$37*12*IF(2=1,'1.Inputs'!$D$38,IF(2=2,'1.Inputs'!$D$39,$E74)))*'1.Inputs'!$D$43*(1+$G74)^(2-1)-'1.Inputs'!$D$44*(1+$G74)^(2-1)-('1.Inputs'!$D$20/'1.Inputs'!$D$27+'1.Inputs'!$D$23/'1.Inputs'!$D$28)))*'1.Inputs'!$D$53+('1.Inputs'!$D$20/'1.Inputs'!$D$27+'1.Inputs'!$D$23/'1.Inputs'!$D$28)-(I74-H74)</f>
        <v>20389952.737950444</v>
      </c>
      <c r="U74" s="36">
        <f ca="1">((('1.Inputs'!$D$37*12*IF(3=1,'1.Inputs'!$D$38,IF(3=2,'1.Inputs'!$D$39,$E74)))*$F74*(('1.Inputs'!$D$40)+(1-'1.Inputs'!$D$40)*(1+'1.Inputs'!$D$41))*(1+$G74)^(3-1))-(('1.Inputs'!$D$37*12*IF(3=1,'1.Inputs'!$D$38,IF(3=2,'1.Inputs'!$D$39,$E74)))/(1-'1.Inputs'!$D$42)*$D74*(1+$G74)^(3-1))-('1.Inputs'!$D$37*12*IF(3=1,'1.Inputs'!$D$38,IF(3=2,'1.Inputs'!$D$39,$E74)))*'1.Inputs'!$D$43*(1+$G74)^(3-1)-'1.Inputs'!$D$44*(1+$G74)^(3-1)-('1.Inputs'!$D$20/'1.Inputs'!$D$27+'1.Inputs'!$D$23/'1.Inputs'!$D$28))-MAX(0,((('1.Inputs'!$D$37*12*IF(3=1,'1.Inputs'!$D$38,IF(3=2,'1.Inputs'!$D$39,$E74)))*$F74*(('1.Inputs'!$D$40)+(1-'1.Inputs'!$D$40)*(1+'1.Inputs'!$D$41))*(1+$G74)^(3-1))-(('1.Inputs'!$D$37*12*IF(3=1,'1.Inputs'!$D$38,IF(3=2,'1.Inputs'!$D$39,$E74)))/(1-'1.Inputs'!$D$42)*$D74*(1+$G74)^(3-1))-('1.Inputs'!$D$37*12*IF(3=1,'1.Inputs'!$D$38,IF(3=2,'1.Inputs'!$D$39,$E74)))*'1.Inputs'!$D$43*(1+$G74)^(3-1)-'1.Inputs'!$D$44*(1+$G74)^(3-1)-('1.Inputs'!$D$20/'1.Inputs'!$D$27+'1.Inputs'!$D$23/'1.Inputs'!$D$28)))*'1.Inputs'!$D$53+('1.Inputs'!$D$20/'1.Inputs'!$D$27+'1.Inputs'!$D$23/'1.Inputs'!$D$28)-(J74-I74)</f>
        <v>321648368.24952793</v>
      </c>
      <c r="V74" s="36">
        <f ca="1">((('1.Inputs'!$D$37*12*IF(4=1,'1.Inputs'!$D$38,IF(4=2,'1.Inputs'!$D$39,$E74)))*$F74*(('1.Inputs'!$D$40)+(1-'1.Inputs'!$D$40)*(1+'1.Inputs'!$D$41))*(1+$G74)^(4-1))-(('1.Inputs'!$D$37*12*IF(4=1,'1.Inputs'!$D$38,IF(4=2,'1.Inputs'!$D$39,$E74)))/(1-'1.Inputs'!$D$42)*$D74*(1+$G74)^(4-1))-('1.Inputs'!$D$37*12*IF(4=1,'1.Inputs'!$D$38,IF(4=2,'1.Inputs'!$D$39,$E74)))*'1.Inputs'!$D$43*(1+$G74)^(4-1)-'1.Inputs'!$D$44*(1+$G74)^(4-1)-('1.Inputs'!$D$20/'1.Inputs'!$D$27+'1.Inputs'!$D$23/'1.Inputs'!$D$28))-MAX(0,((('1.Inputs'!$D$37*12*IF(4=1,'1.Inputs'!$D$38,IF(4=2,'1.Inputs'!$D$39,$E74)))*$F74*(('1.Inputs'!$D$40)+(1-'1.Inputs'!$D$40)*(1+'1.Inputs'!$D$41))*(1+$G74)^(4-1))-(('1.Inputs'!$D$37*12*IF(4=1,'1.Inputs'!$D$38,IF(4=2,'1.Inputs'!$D$39,$E74)))/(1-'1.Inputs'!$D$42)*$D74*(1+$G74)^(4-1))-('1.Inputs'!$D$37*12*IF(4=1,'1.Inputs'!$D$38,IF(4=2,'1.Inputs'!$D$39,$E74)))*'1.Inputs'!$D$43*(1+$G74)^(4-1)-'1.Inputs'!$D$44*(1+$G74)^(4-1)-('1.Inputs'!$D$20/'1.Inputs'!$D$27+'1.Inputs'!$D$23/'1.Inputs'!$D$28)))*'1.Inputs'!$D$53+('1.Inputs'!$D$20/'1.Inputs'!$D$27+'1.Inputs'!$D$23/'1.Inputs'!$D$28)-(K74-J74)</f>
        <v>540214594.97531247</v>
      </c>
      <c r="W74" s="36">
        <f ca="1">((('1.Inputs'!$D$37*12*IF(5=1,'1.Inputs'!$D$38,IF(5=2,'1.Inputs'!$D$39,$E74)))*$F74*(('1.Inputs'!$D$40)+(1-'1.Inputs'!$D$40)*(1+'1.Inputs'!$D$41))*(1+$G74)^(5-1))-(('1.Inputs'!$D$37*12*IF(5=1,'1.Inputs'!$D$38,IF(5=2,'1.Inputs'!$D$39,$E74)))/(1-'1.Inputs'!$D$42)*$D74*(1+$G74)^(5-1))-('1.Inputs'!$D$37*12*IF(5=1,'1.Inputs'!$D$38,IF(5=2,'1.Inputs'!$D$39,$E74)))*'1.Inputs'!$D$43*(1+$G74)^(5-1)-'1.Inputs'!$D$44*(1+$G74)^(5-1)-('1.Inputs'!$D$20/'1.Inputs'!$D$27+'1.Inputs'!$D$23/'1.Inputs'!$D$28))-MAX(0,((('1.Inputs'!$D$37*12*IF(5=1,'1.Inputs'!$D$38,IF(5=2,'1.Inputs'!$D$39,$E74)))*$F74*(('1.Inputs'!$D$40)+(1-'1.Inputs'!$D$40)*(1+'1.Inputs'!$D$41))*(1+$G74)^(5-1))-(('1.Inputs'!$D$37*12*IF(5=1,'1.Inputs'!$D$38,IF(5=2,'1.Inputs'!$D$39,$E74)))/(1-'1.Inputs'!$D$42)*$D74*(1+$G74)^(5-1))-('1.Inputs'!$D$37*12*IF(5=1,'1.Inputs'!$D$38,IF(5=2,'1.Inputs'!$D$39,$E74)))*'1.Inputs'!$D$43*(1+$G74)^(5-1)-'1.Inputs'!$D$44*(1+$G74)^(5-1)-('1.Inputs'!$D$20/'1.Inputs'!$D$27+'1.Inputs'!$D$23/'1.Inputs'!$D$28)))*'1.Inputs'!$D$53+('1.Inputs'!$D$20/'1.Inputs'!$D$27+'1.Inputs'!$D$23/'1.Inputs'!$D$28)-(L74-K74)</f>
        <v>560006183.81655395</v>
      </c>
      <c r="X74" s="36">
        <f ca="1">((('1.Inputs'!$D$37*12*IF(6=1,'1.Inputs'!$D$38,IF(6=2,'1.Inputs'!$D$39,$E74)))*$F74*(('1.Inputs'!$D$40)+(1-'1.Inputs'!$D$40)*(1+'1.Inputs'!$D$41))*(1+$G74)^(6-1))-(('1.Inputs'!$D$37*12*IF(6=1,'1.Inputs'!$D$38,IF(6=2,'1.Inputs'!$D$39,$E74)))/(1-'1.Inputs'!$D$42)*$D74*(1+$G74)^(6-1))-('1.Inputs'!$D$37*12*IF(6=1,'1.Inputs'!$D$38,IF(6=2,'1.Inputs'!$D$39,$E74)))*'1.Inputs'!$D$43*(1+$G74)^(6-1)-'1.Inputs'!$D$44*(1+$G74)^(6-1)-('1.Inputs'!$D$20/'1.Inputs'!$D$27+'1.Inputs'!$D$23/'1.Inputs'!$D$28))-MAX(0,((('1.Inputs'!$D$37*12*IF(6=1,'1.Inputs'!$D$38,IF(6=2,'1.Inputs'!$D$39,$E74)))*$F74*(('1.Inputs'!$D$40)+(1-'1.Inputs'!$D$40)*(1+'1.Inputs'!$D$41))*(1+$G74)^(6-1))-(('1.Inputs'!$D$37*12*IF(6=1,'1.Inputs'!$D$38,IF(6=2,'1.Inputs'!$D$39,$E74)))/(1-'1.Inputs'!$D$42)*$D74*(1+$G74)^(6-1))-('1.Inputs'!$D$37*12*IF(6=1,'1.Inputs'!$D$38,IF(6=2,'1.Inputs'!$D$39,$E74)))*'1.Inputs'!$D$43*(1+$G74)^(6-1)-'1.Inputs'!$D$44*(1+$G74)^(6-1)-('1.Inputs'!$D$20/'1.Inputs'!$D$27+'1.Inputs'!$D$23/'1.Inputs'!$D$28)))*'1.Inputs'!$D$53+('1.Inputs'!$D$20/'1.Inputs'!$D$27+'1.Inputs'!$D$23/'1.Inputs'!$D$28)-(M74-L74)</f>
        <v>580592367.22473335</v>
      </c>
      <c r="Y74" s="36">
        <f ca="1">((('1.Inputs'!$D$37*12*IF(7=1,'1.Inputs'!$D$38,IF(7=2,'1.Inputs'!$D$39,$E74)))*$F74*(('1.Inputs'!$D$40)+(1-'1.Inputs'!$D$40)*(1+'1.Inputs'!$D$41))*(1+$G74)^(7-1))-(('1.Inputs'!$D$37*12*IF(7=1,'1.Inputs'!$D$38,IF(7=2,'1.Inputs'!$D$39,$E74)))/(1-'1.Inputs'!$D$42)*$D74*(1+$G74)^(7-1))-('1.Inputs'!$D$37*12*IF(7=1,'1.Inputs'!$D$38,IF(7=2,'1.Inputs'!$D$39,$E74)))*'1.Inputs'!$D$43*(1+$G74)^(7-1)-'1.Inputs'!$D$44*(1+$G74)^(7-1)-('1.Inputs'!$D$20/'1.Inputs'!$D$27+'1.Inputs'!$D$23/'1.Inputs'!$D$28))-MAX(0,((('1.Inputs'!$D$37*12*IF(7=1,'1.Inputs'!$D$38,IF(7=2,'1.Inputs'!$D$39,$E74)))*$F74*(('1.Inputs'!$D$40)+(1-'1.Inputs'!$D$40)*(1+'1.Inputs'!$D$41))*(1+$G74)^(7-1))-(('1.Inputs'!$D$37*12*IF(7=1,'1.Inputs'!$D$38,IF(7=2,'1.Inputs'!$D$39,$E74)))/(1-'1.Inputs'!$D$42)*$D74*(1+$G74)^(7-1))-('1.Inputs'!$D$37*12*IF(7=1,'1.Inputs'!$D$38,IF(7=2,'1.Inputs'!$D$39,$E74)))*'1.Inputs'!$D$43*(1+$G74)^(7-1)-'1.Inputs'!$D$44*(1+$G74)^(7-1)-('1.Inputs'!$D$20/'1.Inputs'!$D$27+'1.Inputs'!$D$23/'1.Inputs'!$D$28)))*'1.Inputs'!$D$53+('1.Inputs'!$D$20/'1.Inputs'!$D$27+'1.Inputs'!$D$23/'1.Inputs'!$D$28)-(N74-M74)</f>
        <v>602005046.65712738</v>
      </c>
      <c r="Z74" s="36">
        <f ca="1">((('1.Inputs'!$D$37*12*IF(8=1,'1.Inputs'!$D$38,IF(8=2,'1.Inputs'!$D$39,$E74)))*$F74*(('1.Inputs'!$D$40)+(1-'1.Inputs'!$D$40)*(1+'1.Inputs'!$D$41))*(1+$G74)^(8-1))-(('1.Inputs'!$D$37*12*IF(8=1,'1.Inputs'!$D$38,IF(8=2,'1.Inputs'!$D$39,$E74)))/(1-'1.Inputs'!$D$42)*$D74*(1+$G74)^(8-1))-('1.Inputs'!$D$37*12*IF(8=1,'1.Inputs'!$D$38,IF(8=2,'1.Inputs'!$D$39,$E74)))*'1.Inputs'!$D$43*(1+$G74)^(8-1)-'1.Inputs'!$D$44*(1+$G74)^(8-1)-('1.Inputs'!$D$20/'1.Inputs'!$D$27+'1.Inputs'!$D$23/'1.Inputs'!$D$28))-MAX(0,((('1.Inputs'!$D$37*12*IF(8=1,'1.Inputs'!$D$38,IF(8=2,'1.Inputs'!$D$39,$E74)))*$F74*(('1.Inputs'!$D$40)+(1-'1.Inputs'!$D$40)*(1+'1.Inputs'!$D$41))*(1+$G74)^(8-1))-(('1.Inputs'!$D$37*12*IF(8=1,'1.Inputs'!$D$38,IF(8=2,'1.Inputs'!$D$39,$E74)))/(1-'1.Inputs'!$D$42)*$D74*(1+$G74)^(8-1))-('1.Inputs'!$D$37*12*IF(8=1,'1.Inputs'!$D$38,IF(8=2,'1.Inputs'!$D$39,$E74)))*'1.Inputs'!$D$43*(1+$G74)^(8-1)-'1.Inputs'!$D$44*(1+$G74)^(8-1)-('1.Inputs'!$D$20/'1.Inputs'!$D$27+'1.Inputs'!$D$23/'1.Inputs'!$D$28)))*'1.Inputs'!$D$53+('1.Inputs'!$D$20/'1.Inputs'!$D$27+'1.Inputs'!$D$23/'1.Inputs'!$D$28)-(O74-N74)</f>
        <v>624277404.35370946</v>
      </c>
      <c r="AA74" s="36">
        <f ca="1">((('1.Inputs'!$D$37*12*IF(9=1,'1.Inputs'!$D$38,IF(9=2,'1.Inputs'!$D$39,$E74)))*$F74*(('1.Inputs'!$D$40)+(1-'1.Inputs'!$D$40)*(1+'1.Inputs'!$D$41))*(1+$G74)^(9-1))-(('1.Inputs'!$D$37*12*IF(9=1,'1.Inputs'!$D$38,IF(9=2,'1.Inputs'!$D$39,$E74)))/(1-'1.Inputs'!$D$42)*$D74*(1+$G74)^(9-1))-('1.Inputs'!$D$37*12*IF(9=1,'1.Inputs'!$D$38,IF(9=2,'1.Inputs'!$D$39,$E74)))*'1.Inputs'!$D$43*(1+$G74)^(9-1)-'1.Inputs'!$D$44*(1+$G74)^(9-1)-('1.Inputs'!$D$20/'1.Inputs'!$D$27+'1.Inputs'!$D$23/'1.Inputs'!$D$28))-MAX(0,((('1.Inputs'!$D$37*12*IF(9=1,'1.Inputs'!$D$38,IF(9=2,'1.Inputs'!$D$39,$E74)))*$F74*(('1.Inputs'!$D$40)+(1-'1.Inputs'!$D$40)*(1+'1.Inputs'!$D$41))*(1+$G74)^(9-1))-(('1.Inputs'!$D$37*12*IF(9=1,'1.Inputs'!$D$38,IF(9=2,'1.Inputs'!$D$39,$E74)))/(1-'1.Inputs'!$D$42)*$D74*(1+$G74)^(9-1))-('1.Inputs'!$D$37*12*IF(9=1,'1.Inputs'!$D$38,IF(9=2,'1.Inputs'!$D$39,$E74)))*'1.Inputs'!$D$43*(1+$G74)^(9-1)-'1.Inputs'!$D$44*(1+$G74)^(9-1)-('1.Inputs'!$D$20/'1.Inputs'!$D$27+'1.Inputs'!$D$23/'1.Inputs'!$D$28)))*'1.Inputs'!$D$53+('1.Inputs'!$D$20/'1.Inputs'!$D$27+'1.Inputs'!$D$23/'1.Inputs'!$D$28)-(P74-O74)</f>
        <v>647443954.75814414</v>
      </c>
      <c r="AB74" s="36">
        <f ca="1">((('1.Inputs'!$D$37*12*IF(10=1,'1.Inputs'!$D$38,IF(10=2,'1.Inputs'!$D$39,$E74)))*$F74*(('1.Inputs'!$D$40)+(1-'1.Inputs'!$D$40)*(1+'1.Inputs'!$D$41))*(1+$G74)^(10-1))-(('1.Inputs'!$D$37*12*IF(10=1,'1.Inputs'!$D$38,IF(10=2,'1.Inputs'!$D$39,$E74)))/(1-'1.Inputs'!$D$42)*$D74*(1+$G74)^(10-1))-('1.Inputs'!$D$37*12*IF(10=1,'1.Inputs'!$D$38,IF(10=2,'1.Inputs'!$D$39,$E74)))*'1.Inputs'!$D$43*(1+$G74)^(10-1)-'1.Inputs'!$D$44*(1+$G74)^(10-1)-('1.Inputs'!$D$20/'1.Inputs'!$D$27+'1.Inputs'!$D$23/'1.Inputs'!$D$28))-MAX(0,((('1.Inputs'!$D$37*12*IF(10=1,'1.Inputs'!$D$38,IF(10=2,'1.Inputs'!$D$39,$E74)))*$F74*(('1.Inputs'!$D$40)+(1-'1.Inputs'!$D$40)*(1+'1.Inputs'!$D$41))*(1+$G74)^(10-1))-(('1.Inputs'!$D$37*12*IF(10=1,'1.Inputs'!$D$38,IF(10=2,'1.Inputs'!$D$39,$E74)))/(1-'1.Inputs'!$D$42)*$D74*(1+$G74)^(10-1))-('1.Inputs'!$D$37*12*IF(10=1,'1.Inputs'!$D$38,IF(10=2,'1.Inputs'!$D$39,$E74)))*'1.Inputs'!$D$43*(1+$G74)^(10-1)-'1.Inputs'!$D$44*(1+$G74)^(10-1)-('1.Inputs'!$D$20/'1.Inputs'!$D$27+'1.Inputs'!$D$23/'1.Inputs'!$D$28)))*'1.Inputs'!$D$53+('1.Inputs'!$D$20/'1.Inputs'!$D$27+'1.Inputs'!$D$23/'1.Inputs'!$D$28)-(Q74-P74)+(('1.Inputs'!$D$20+'1.Inputs'!$D$23-('1.Inputs'!$D$20/'1.Inputs'!$D$27+'1.Inputs'!$D$23/'1.Inputs'!$D$28)*'1.Inputs'!$D$10)*'1.Inputs'!$D$60+'1.Inputs'!$D$19*'1.Inputs'!$D$59+Q74)</f>
        <v>3298636550.5887742</v>
      </c>
      <c r="AC74" s="36">
        <f ca="1">S74-AC$13-AC$14+MIN(AC$13,MAX(0,((('1.Inputs'!$D$37*12*IF(1=1,'1.Inputs'!$D$38,IF(1=2,'1.Inputs'!$D$39,$E74)))*$F74*(('1.Inputs'!$D$40)+(1-'1.Inputs'!$D$40)*(1+'1.Inputs'!$D$41))*(1+$G74)^(1-1))-(('1.Inputs'!$D$37*12*IF(1=1,'1.Inputs'!$D$38,IF(1=2,'1.Inputs'!$D$39,$E74)))/(1-'1.Inputs'!$D$42)*$D74*(1+$G74)^(1-1))-('1.Inputs'!$D$37*12*IF(1=1,'1.Inputs'!$D$38,IF(1=2,'1.Inputs'!$D$39,$E74)))*'1.Inputs'!$D$43*(1+$G74)^(1-1)-'1.Inputs'!$D$44*(1+$G74)^(1-1)-('1.Inputs'!$D$20/'1.Inputs'!$D$27+'1.Inputs'!$D$23/'1.Inputs'!$D$28))))*'1.Inputs'!$D$53</f>
        <v>-862480856.99363852</v>
      </c>
      <c r="AD74" s="36">
        <f ca="1">T74-AD$13-AD$14+MIN(AD$13,MAX(0,((('1.Inputs'!$D$37*12*IF(2=1,'1.Inputs'!$D$38,IF(2=2,'1.Inputs'!$D$39,$E74)))*$F74*(('1.Inputs'!$D$40)+(1-'1.Inputs'!$D$40)*(1+'1.Inputs'!$D$41))*(1+$G74)^(2-1))-(('1.Inputs'!$D$37*12*IF(2=1,'1.Inputs'!$D$38,IF(2=2,'1.Inputs'!$D$39,$E74)))/(1-'1.Inputs'!$D$42)*$D74*(1+$G74)^(2-1))-('1.Inputs'!$D$37*12*IF(2=1,'1.Inputs'!$D$38,IF(2=2,'1.Inputs'!$D$39,$E74)))*'1.Inputs'!$D$43*(1+$G74)^(2-1)-'1.Inputs'!$D$44*(1+$G74)^(2-1)-('1.Inputs'!$D$20/'1.Inputs'!$D$27+'1.Inputs'!$D$23/'1.Inputs'!$D$28))))*'1.Inputs'!$D$53</f>
        <v>-75550047.262049556</v>
      </c>
      <c r="AE74" s="36">
        <f ca="1">U74-AE$13-AE$14+MIN(AE$13,MAX(0,((('1.Inputs'!$D$37*12*IF(3=1,'1.Inputs'!$D$38,IF(3=2,'1.Inputs'!$D$39,$E74)))*$F74*(('1.Inputs'!$D$40)+(1-'1.Inputs'!$D$40)*(1+'1.Inputs'!$D$41))*(1+$G74)^(3-1))-(('1.Inputs'!$D$37*12*IF(3=1,'1.Inputs'!$D$38,IF(3=2,'1.Inputs'!$D$39,$E74)))/(1-'1.Inputs'!$D$42)*$D74*(1+$G74)^(3-1))-('1.Inputs'!$D$37*12*IF(3=1,'1.Inputs'!$D$38,IF(3=2,'1.Inputs'!$D$39,$E74)))*'1.Inputs'!$D$43*(1+$G74)^(3-1)-'1.Inputs'!$D$44*(1+$G74)^(3-1)-('1.Inputs'!$D$20/'1.Inputs'!$D$27+'1.Inputs'!$D$23/'1.Inputs'!$D$28))))*'1.Inputs'!$D$53</f>
        <v>-20291631.750472069</v>
      </c>
      <c r="AF74" s="36">
        <f ca="1">V74-AF$13-AF$14+MIN(AF$13,MAX(0,((('1.Inputs'!$D$37*12*IF(4=1,'1.Inputs'!$D$38,IF(4=2,'1.Inputs'!$D$39,$E74)))*$F74*(('1.Inputs'!$D$40)+(1-'1.Inputs'!$D$40)*(1+'1.Inputs'!$D$41))*(1+$G74)^(4-1))-(('1.Inputs'!$D$37*12*IF(4=1,'1.Inputs'!$D$38,IF(4=2,'1.Inputs'!$D$39,$E74)))/(1-'1.Inputs'!$D$42)*$D74*(1+$G74)^(4-1))-('1.Inputs'!$D$37*12*IF(4=1,'1.Inputs'!$D$38,IF(4=2,'1.Inputs'!$D$39,$E74)))*'1.Inputs'!$D$43*(1+$G74)^(4-1)-'1.Inputs'!$D$44*(1+$G74)^(4-1)-('1.Inputs'!$D$20/'1.Inputs'!$D$27+'1.Inputs'!$D$23/'1.Inputs'!$D$28))))*'1.Inputs'!$D$53</f>
        <v>217462594.97531247</v>
      </c>
      <c r="AG74" s="36">
        <f ca="1">W74-AG$13-AG$14+MIN(AG$13,MAX(0,((('1.Inputs'!$D$37*12*IF(5=1,'1.Inputs'!$D$38,IF(5=2,'1.Inputs'!$D$39,$E74)))*$F74*(('1.Inputs'!$D$40)+(1-'1.Inputs'!$D$40)*(1+'1.Inputs'!$D$41))*(1+$G74)^(5-1))-(('1.Inputs'!$D$37*12*IF(5=1,'1.Inputs'!$D$38,IF(5=2,'1.Inputs'!$D$39,$E74)))/(1-'1.Inputs'!$D$42)*$D74*(1+$G74)^(5-1))-('1.Inputs'!$D$37*12*IF(5=1,'1.Inputs'!$D$38,IF(5=2,'1.Inputs'!$D$39,$E74)))*'1.Inputs'!$D$43*(1+$G74)^(5-1)-'1.Inputs'!$D$44*(1+$G74)^(5-1)-('1.Inputs'!$D$20/'1.Inputs'!$D$27+'1.Inputs'!$D$23/'1.Inputs'!$D$28))))*'1.Inputs'!$D$53</f>
        <v>256442183.81655395</v>
      </c>
      <c r="AH74" s="36">
        <f ca="1">X74-AH$13-AH$14+MIN(AH$13,MAX(0,((('1.Inputs'!$D$37*12*IF(6=1,'1.Inputs'!$D$38,IF(6=2,'1.Inputs'!$D$39,$E74)))*$F74*(('1.Inputs'!$D$40)+(1-'1.Inputs'!$D$40)*(1+'1.Inputs'!$D$41))*(1+$G74)^(6-1))-(('1.Inputs'!$D$37*12*IF(6=1,'1.Inputs'!$D$38,IF(6=2,'1.Inputs'!$D$39,$E74)))/(1-'1.Inputs'!$D$42)*$D74*(1+$G74)^(6-1))-('1.Inputs'!$D$37*12*IF(6=1,'1.Inputs'!$D$38,IF(6=2,'1.Inputs'!$D$39,$E74)))*'1.Inputs'!$D$43*(1+$G74)^(6-1)-'1.Inputs'!$D$44*(1+$G74)^(6-1)-('1.Inputs'!$D$20/'1.Inputs'!$D$27+'1.Inputs'!$D$23/'1.Inputs'!$D$28))))*'1.Inputs'!$D$53</f>
        <v>296216367.22473335</v>
      </c>
      <c r="AI74" s="36">
        <f ca="1">Y74-AI$13-AI$14+MIN(AI$13,MAX(0,((('1.Inputs'!$D$37*12*IF(7=1,'1.Inputs'!$D$38,IF(7=2,'1.Inputs'!$D$39,$E74)))*$F74*(('1.Inputs'!$D$40)+(1-'1.Inputs'!$D$40)*(1+'1.Inputs'!$D$41))*(1+$G74)^(7-1))-(('1.Inputs'!$D$37*12*IF(7=1,'1.Inputs'!$D$38,IF(7=2,'1.Inputs'!$D$39,$E74)))/(1-'1.Inputs'!$D$42)*$D74*(1+$G74)^(7-1))-('1.Inputs'!$D$37*12*IF(7=1,'1.Inputs'!$D$38,IF(7=2,'1.Inputs'!$D$39,$E74)))*'1.Inputs'!$D$43*(1+$G74)^(7-1)-'1.Inputs'!$D$44*(1+$G74)^(7-1)-('1.Inputs'!$D$20/'1.Inputs'!$D$27+'1.Inputs'!$D$23/'1.Inputs'!$D$28))))*'1.Inputs'!$D$53</f>
        <v>336817046.65712738</v>
      </c>
      <c r="AJ74" s="36">
        <f ca="1">Z74-AJ$13-AJ$14+MIN(AJ$13,MAX(0,((('1.Inputs'!$D$37*12*IF(8=1,'1.Inputs'!$D$38,IF(8=2,'1.Inputs'!$D$39,$E74)))*$F74*(('1.Inputs'!$D$40)+(1-'1.Inputs'!$D$40)*(1+'1.Inputs'!$D$41))*(1+$G74)^(8-1))-(('1.Inputs'!$D$37*12*IF(8=1,'1.Inputs'!$D$38,IF(8=2,'1.Inputs'!$D$39,$E74)))/(1-'1.Inputs'!$D$42)*$D74*(1+$G74)^(8-1))-('1.Inputs'!$D$37*12*IF(8=1,'1.Inputs'!$D$38,IF(8=2,'1.Inputs'!$D$39,$E74)))*'1.Inputs'!$D$43*(1+$G74)^(8-1)-'1.Inputs'!$D$44*(1+$G74)^(8-1)-('1.Inputs'!$D$20/'1.Inputs'!$D$27+'1.Inputs'!$D$23/'1.Inputs'!$D$28))))*'1.Inputs'!$D$53</f>
        <v>624277404.35370946</v>
      </c>
      <c r="AK74" s="36">
        <f ca="1">AA74-AK$13-AK$14+MIN(AK$13,MAX(0,((('1.Inputs'!$D$37*12*IF(9=1,'1.Inputs'!$D$38,IF(9=2,'1.Inputs'!$D$39,$E74)))*$F74*(('1.Inputs'!$D$40)+(1-'1.Inputs'!$D$40)*(1+'1.Inputs'!$D$41))*(1+$G74)^(9-1))-(('1.Inputs'!$D$37*12*IF(9=1,'1.Inputs'!$D$38,IF(9=2,'1.Inputs'!$D$39,$E74)))/(1-'1.Inputs'!$D$42)*$D74*(1+$G74)^(9-1))-('1.Inputs'!$D$37*12*IF(9=1,'1.Inputs'!$D$38,IF(9=2,'1.Inputs'!$D$39,$E74)))*'1.Inputs'!$D$43*(1+$G74)^(9-1)-'1.Inputs'!$D$44*(1+$G74)^(9-1)-('1.Inputs'!$D$20/'1.Inputs'!$D$27+'1.Inputs'!$D$23/'1.Inputs'!$D$28))))*'1.Inputs'!$D$53</f>
        <v>647443954.75814414</v>
      </c>
      <c r="AL74" s="36">
        <f ca="1">AB74-AL$13-AL$14+MIN(AL$13,MAX(0,((('1.Inputs'!$D$37*12*IF(10=1,'1.Inputs'!$D$38,IF(10=2,'1.Inputs'!$D$39,$E74)))*$F74*(('1.Inputs'!$D$40)+(1-'1.Inputs'!$D$40)*(1+'1.Inputs'!$D$41))*(1+$G74)^(10-1))-(('1.Inputs'!$D$37*12*IF(10=1,'1.Inputs'!$D$38,IF(10=2,'1.Inputs'!$D$39,$E74)))/(1-'1.Inputs'!$D$42)*$D74*(1+$G74)^(10-1))-('1.Inputs'!$D$37*12*IF(10=1,'1.Inputs'!$D$38,IF(10=2,'1.Inputs'!$D$39,$E74)))*'1.Inputs'!$D$43*(1+$G74)^(10-1)-'1.Inputs'!$D$44*(1+$G74)^(10-1)-('1.Inputs'!$D$20/'1.Inputs'!$D$27+'1.Inputs'!$D$23/'1.Inputs'!$D$28))))*'1.Inputs'!$D$53+'1.Inputs'!$D$35</f>
        <v>4098636550.5887742</v>
      </c>
      <c r="AM74" s="48">
        <f ca="1">R74+NPV('1.Inputs'!$D$55,S74:AB74)</f>
        <v>355237046.06716347</v>
      </c>
      <c r="AN74" s="48">
        <f ca="1">-('1.Inputs'!$D$24*(1-'1.Inputs'!$D$31)+'1.Inputs'!$D$35)+NPV('1.Inputs'!$D$54,AC74:AL74)</f>
        <v>-882648152.90379214</v>
      </c>
      <c r="AO74" s="36">
        <f t="shared" ca="1" si="5"/>
        <v>-4.8433662397942987</v>
      </c>
      <c r="AP74" s="36">
        <f t="shared" ca="1" si="6"/>
        <v>0.81719605754453239</v>
      </c>
      <c r="AQ74" s="36">
        <f ca="1">'1.Inputs'!$D$35+MIN(SUM($AC74:AC74),SUM($AC74:AD74),SUM($AC74:AE74),SUM($AC74:AF74),SUM($AC74:AG74),SUM($AC74:AH74),SUM($AC74:AI74),SUM($AC74:AJ74),SUM($AC74:AK74),SUM($AC74:AL74))</f>
        <v>-158322536.00616014</v>
      </c>
      <c r="AR74" s="36">
        <f ca="1">IF(AP74&lt;'1.Inputs'!$D$57,1,0)</f>
        <v>1</v>
      </c>
      <c r="AS74" s="36">
        <f t="shared" ca="1" si="7"/>
        <v>1</v>
      </c>
      <c r="AV74" s="30" t="s">
        <v>422</v>
      </c>
      <c r="AW74" s="57">
        <v>0</v>
      </c>
      <c r="AX74" s="57">
        <v>0</v>
      </c>
      <c r="AY74" s="57">
        <v>1</v>
      </c>
      <c r="AZ74" s="57">
        <v>0</v>
      </c>
    </row>
    <row r="75" spans="2:57" ht="15" customHeight="1" x14ac:dyDescent="0.25">
      <c r="B75" s="36">
        <v>60</v>
      </c>
      <c r="C75" s="36">
        <f t="shared" ca="1" si="0"/>
        <v>0.14456637318607046</v>
      </c>
      <c r="D75" s="36">
        <f t="shared" ca="1" si="1"/>
        <v>19926.798183276816</v>
      </c>
      <c r="E75" s="47">
        <f t="shared" ca="1" si="2"/>
        <v>0.76907018398079097</v>
      </c>
      <c r="F75" s="36">
        <f t="shared" ca="1" si="3"/>
        <v>29011.442964568258</v>
      </c>
      <c r="G75" s="36">
        <f t="shared" ca="1" si="4"/>
        <v>4.8549097258852071E-2</v>
      </c>
      <c r="H75" s="36">
        <f ca="1">((('1.Inputs'!$D$37*12*IF(1=1,'1.Inputs'!$D$38,IF(1=2,'1.Inputs'!$D$39,$E75)))*$F75*(('1.Inputs'!$D$40)+(1-'1.Inputs'!$D$40)*(1+'1.Inputs'!$D$41))*(1+$G75)^(1-1))*'1.Inputs'!$D$47+(('1.Inputs'!$D$37*12*IF(1=1,'1.Inputs'!$D$38,IF(1=2,'1.Inputs'!$D$39,$E75)))/(1-'1.Inputs'!$D$42)*$D75*(1+$G75)^(1-1))*('1.Inputs'!$D$48-'1.Inputs'!$D$49))/'1.Inputs'!$D$51</f>
        <v>780064622.26689947</v>
      </c>
      <c r="I75" s="36">
        <f ca="1">((('1.Inputs'!$D$37*12*IF(2=1,'1.Inputs'!$D$38,IF(2=2,'1.Inputs'!$D$39,$E75)))*$F75*(('1.Inputs'!$D$40)+(1-'1.Inputs'!$D$40)*(1+'1.Inputs'!$D$41))*(1+$G75)^(2-1))*'1.Inputs'!$D$47+(('1.Inputs'!$D$37*12*IF(2=1,'1.Inputs'!$D$38,IF(2=2,'1.Inputs'!$D$39,$E75)))/(1-'1.Inputs'!$D$42)*$D75*(1+$G75)^(2-1))*('1.Inputs'!$D$48-'1.Inputs'!$D$49))/'1.Inputs'!$D$51</f>
        <v>1145110477.6741347</v>
      </c>
      <c r="J75" s="36">
        <f ca="1">((('1.Inputs'!$D$37*12*IF(3=1,'1.Inputs'!$D$38,IF(3=2,'1.Inputs'!$D$39,$E75)))*$F75*(('1.Inputs'!$D$40)+(1-'1.Inputs'!$D$40)*(1+'1.Inputs'!$D$41))*(1+$G75)^(3-1))*'1.Inputs'!$D$47+(('1.Inputs'!$D$37*12*IF(3=1,'1.Inputs'!$D$38,IF(3=2,'1.Inputs'!$D$39,$E75)))/(1-'1.Inputs'!$D$42)*$D75*(1+$G75)^(3-1))*('1.Inputs'!$D$48-'1.Inputs'!$D$49))/'1.Inputs'!$D$51</f>
        <v>1319180107.2009554</v>
      </c>
      <c r="K75" s="36">
        <f ca="1">((('1.Inputs'!$D$37*12*IF(4=1,'1.Inputs'!$D$38,IF(4=2,'1.Inputs'!$D$39,$E75)))*$F75*(('1.Inputs'!$D$40)+(1-'1.Inputs'!$D$40)*(1+'1.Inputs'!$D$41))*(1+$G75)^(4-1))*'1.Inputs'!$D$47+(('1.Inputs'!$D$37*12*IF(4=1,'1.Inputs'!$D$38,IF(4=2,'1.Inputs'!$D$39,$E75)))/(1-'1.Inputs'!$D$42)*$D75*(1+$G75)^(4-1))*('1.Inputs'!$D$48-'1.Inputs'!$D$49))/'1.Inputs'!$D$51</f>
        <v>1383225110.5273974</v>
      </c>
      <c r="L75" s="36">
        <f ca="1">((('1.Inputs'!$D$37*12*IF(5=1,'1.Inputs'!$D$38,IF(5=2,'1.Inputs'!$D$39,$E75)))*$F75*(('1.Inputs'!$D$40)+(1-'1.Inputs'!$D$40)*(1+'1.Inputs'!$D$41))*(1+$G75)^(5-1))*'1.Inputs'!$D$47+(('1.Inputs'!$D$37*12*IF(5=1,'1.Inputs'!$D$38,IF(5=2,'1.Inputs'!$D$39,$E75)))/(1-'1.Inputs'!$D$42)*$D75*(1+$G75)^(5-1))*('1.Inputs'!$D$48-'1.Inputs'!$D$49))/'1.Inputs'!$D$51</f>
        <v>1450379440.9492784</v>
      </c>
      <c r="M75" s="36">
        <f ca="1">((('1.Inputs'!$D$37*12*IF(6=1,'1.Inputs'!$D$38,IF(6=2,'1.Inputs'!$D$39,$E75)))*$F75*(('1.Inputs'!$D$40)+(1-'1.Inputs'!$D$40)*(1+'1.Inputs'!$D$41))*(1+$G75)^(6-1))*'1.Inputs'!$D$47+(('1.Inputs'!$D$37*12*IF(6=1,'1.Inputs'!$D$38,IF(6=2,'1.Inputs'!$D$39,$E75)))/(1-'1.Inputs'!$D$42)*$D75*(1+$G75)^(6-1))*('1.Inputs'!$D$48-'1.Inputs'!$D$49))/'1.Inputs'!$D$51</f>
        <v>1520794053.4901643</v>
      </c>
      <c r="N75" s="36">
        <f ca="1">((('1.Inputs'!$D$37*12*IF(7=1,'1.Inputs'!$D$38,IF(7=2,'1.Inputs'!$D$39,$E75)))*$F75*(('1.Inputs'!$D$40)+(1-'1.Inputs'!$D$40)*(1+'1.Inputs'!$D$41))*(1+$G75)^(7-1))*'1.Inputs'!$D$47+(('1.Inputs'!$D$37*12*IF(7=1,'1.Inputs'!$D$38,IF(7=2,'1.Inputs'!$D$39,$E75)))/(1-'1.Inputs'!$D$42)*$D75*(1+$G75)^(7-1))*('1.Inputs'!$D$48-'1.Inputs'!$D$49))/'1.Inputs'!$D$51</f>
        <v>1594627231.9037421</v>
      </c>
      <c r="O75" s="36">
        <f ca="1">((('1.Inputs'!$D$37*12*IF(8=1,'1.Inputs'!$D$38,IF(8=2,'1.Inputs'!$D$39,$E75)))*$F75*(('1.Inputs'!$D$40)+(1-'1.Inputs'!$D$40)*(1+'1.Inputs'!$D$41))*(1+$G75)^(8-1))*'1.Inputs'!$D$47+(('1.Inputs'!$D$37*12*IF(8=1,'1.Inputs'!$D$38,IF(8=2,'1.Inputs'!$D$39,$E75)))/(1-'1.Inputs'!$D$42)*$D75*(1+$G75)^(8-1))*('1.Inputs'!$D$48-'1.Inputs'!$D$49))/'1.Inputs'!$D$51</f>
        <v>1672044944.4770508</v>
      </c>
      <c r="P75" s="36">
        <f ca="1">((('1.Inputs'!$D$37*12*IF(9=1,'1.Inputs'!$D$38,IF(9=2,'1.Inputs'!$D$39,$E75)))*$F75*(('1.Inputs'!$D$40)+(1-'1.Inputs'!$D$40)*(1+'1.Inputs'!$D$41))*(1+$G75)^(9-1))*'1.Inputs'!$D$47+(('1.Inputs'!$D$37*12*IF(9=1,'1.Inputs'!$D$38,IF(9=2,'1.Inputs'!$D$39,$E75)))/(1-'1.Inputs'!$D$42)*$D75*(1+$G75)^(9-1))*('1.Inputs'!$D$48-'1.Inputs'!$D$49))/'1.Inputs'!$D$51</f>
        <v>1753221217.1076393</v>
      </c>
      <c r="Q75" s="36">
        <f ca="1">((('1.Inputs'!$D$37*12*IF(10=1,'1.Inputs'!$D$38,IF(10=2,'1.Inputs'!$D$39,$E75)))*$F75*(('1.Inputs'!$D$40)+(1-'1.Inputs'!$D$40)*(1+'1.Inputs'!$D$41))*(1+$G75)^(10-1))*'1.Inputs'!$D$47+(('1.Inputs'!$D$37*12*IF(10=1,'1.Inputs'!$D$38,IF(10=2,'1.Inputs'!$D$39,$E75)))/(1-'1.Inputs'!$D$42)*$D75*(1+$G75)^(10-1))*('1.Inputs'!$D$48-'1.Inputs'!$D$49))/'1.Inputs'!$D$51</f>
        <v>1838338524.4932806</v>
      </c>
      <c r="R75" s="36">
        <f>-'1.Inputs'!$D$24</f>
        <v>-2050000000</v>
      </c>
      <c r="S75" s="36">
        <f ca="1">((('1.Inputs'!$D$37*12*IF(1=1,'1.Inputs'!$D$38,IF(1=2,'1.Inputs'!$D$39,$E75)))*$F75*(('1.Inputs'!$D$40)+(1-'1.Inputs'!$D$40)*(1+'1.Inputs'!$D$41))*(1+$G75)^(1-1))-(('1.Inputs'!$D$37*12*IF(1=1,'1.Inputs'!$D$38,IF(1=2,'1.Inputs'!$D$39,$E75)))/(1-'1.Inputs'!$D$42)*$D75*(1+$G75)^(1-1))-('1.Inputs'!$D$37*12*IF(1=1,'1.Inputs'!$D$38,IF(1=2,'1.Inputs'!$D$39,$E75)))*'1.Inputs'!$D$43*(1+$G75)^(1-1)-'1.Inputs'!$D$44*(1+$G75)^(1-1)-('1.Inputs'!$D$20/'1.Inputs'!$D$27+'1.Inputs'!$D$23/'1.Inputs'!$D$28))-MAX(0,((('1.Inputs'!$D$37*12*IF(1=1,'1.Inputs'!$D$38,IF(1=2,'1.Inputs'!$D$39,$E75)))*$F75*(('1.Inputs'!$D$40)+(1-'1.Inputs'!$D$40)*(1+'1.Inputs'!$D$41))*(1+$G75)^(1-1))-(('1.Inputs'!$D$37*12*IF(1=1,'1.Inputs'!$D$38,IF(1=2,'1.Inputs'!$D$39,$E75)))/(1-'1.Inputs'!$D$42)*$D75*(1+$G75)^(1-1))-('1.Inputs'!$D$37*12*IF(1=1,'1.Inputs'!$D$38,IF(1=2,'1.Inputs'!$D$39,$E75)))*'1.Inputs'!$D$43*(1+$G75)^(1-1)-'1.Inputs'!$D$44*(1+$G75)^(1-1)-('1.Inputs'!$D$20/'1.Inputs'!$D$27+'1.Inputs'!$D$23/'1.Inputs'!$D$28)))*'1.Inputs'!$D$53+('1.Inputs'!$D$20/'1.Inputs'!$D$27+'1.Inputs'!$D$23/'1.Inputs'!$D$28)-H75</f>
        <v>-788822897.80150497</v>
      </c>
      <c r="T75" s="36">
        <f ca="1">((('1.Inputs'!$D$37*12*IF(2=1,'1.Inputs'!$D$38,IF(2=2,'1.Inputs'!$D$39,$E75)))*$F75*(('1.Inputs'!$D$40)+(1-'1.Inputs'!$D$40)*(1+'1.Inputs'!$D$41))*(1+$G75)^(2-1))-(('1.Inputs'!$D$37*12*IF(2=1,'1.Inputs'!$D$38,IF(2=2,'1.Inputs'!$D$39,$E75)))/(1-'1.Inputs'!$D$42)*$D75*(1+$G75)^(2-1))-('1.Inputs'!$D$37*12*IF(2=1,'1.Inputs'!$D$38,IF(2=2,'1.Inputs'!$D$39,$E75)))*'1.Inputs'!$D$43*(1+$G75)^(2-1)-'1.Inputs'!$D$44*(1+$G75)^(2-1)-('1.Inputs'!$D$20/'1.Inputs'!$D$27+'1.Inputs'!$D$23/'1.Inputs'!$D$28))-MAX(0,((('1.Inputs'!$D$37*12*IF(2=1,'1.Inputs'!$D$38,IF(2=2,'1.Inputs'!$D$39,$E75)))*$F75*(('1.Inputs'!$D$40)+(1-'1.Inputs'!$D$40)*(1+'1.Inputs'!$D$41))*(1+$G75)^(2-1))-(('1.Inputs'!$D$37*12*IF(2=1,'1.Inputs'!$D$38,IF(2=2,'1.Inputs'!$D$39,$E75)))/(1-'1.Inputs'!$D$42)*$D75*(1+$G75)^(2-1))-('1.Inputs'!$D$37*12*IF(2=1,'1.Inputs'!$D$38,IF(2=2,'1.Inputs'!$D$39,$E75)))*'1.Inputs'!$D$43*(1+$G75)^(2-1)-'1.Inputs'!$D$44*(1+$G75)^(2-1)-('1.Inputs'!$D$20/'1.Inputs'!$D$27+'1.Inputs'!$D$23/'1.Inputs'!$D$28)))*'1.Inputs'!$D$53+('1.Inputs'!$D$20/'1.Inputs'!$D$27+'1.Inputs'!$D$23/'1.Inputs'!$D$28)-(I75-H75)</f>
        <v>-80792335.1825369</v>
      </c>
      <c r="U75" s="36">
        <f ca="1">((('1.Inputs'!$D$37*12*IF(3=1,'1.Inputs'!$D$38,IF(3=2,'1.Inputs'!$D$39,$E75)))*$F75*(('1.Inputs'!$D$40)+(1-'1.Inputs'!$D$40)*(1+'1.Inputs'!$D$41))*(1+$G75)^(3-1))-(('1.Inputs'!$D$37*12*IF(3=1,'1.Inputs'!$D$38,IF(3=2,'1.Inputs'!$D$39,$E75)))/(1-'1.Inputs'!$D$42)*$D75*(1+$G75)^(3-1))-('1.Inputs'!$D$37*12*IF(3=1,'1.Inputs'!$D$38,IF(3=2,'1.Inputs'!$D$39,$E75)))*'1.Inputs'!$D$43*(1+$G75)^(3-1)-'1.Inputs'!$D$44*(1+$G75)^(3-1)-('1.Inputs'!$D$20/'1.Inputs'!$D$27+'1.Inputs'!$D$23/'1.Inputs'!$D$28))-MAX(0,((('1.Inputs'!$D$37*12*IF(3=1,'1.Inputs'!$D$38,IF(3=2,'1.Inputs'!$D$39,$E75)))*$F75*(('1.Inputs'!$D$40)+(1-'1.Inputs'!$D$40)*(1+'1.Inputs'!$D$41))*(1+$G75)^(3-1))-(('1.Inputs'!$D$37*12*IF(3=1,'1.Inputs'!$D$38,IF(3=2,'1.Inputs'!$D$39,$E75)))/(1-'1.Inputs'!$D$42)*$D75*(1+$G75)^(3-1))-('1.Inputs'!$D$37*12*IF(3=1,'1.Inputs'!$D$38,IF(3=2,'1.Inputs'!$D$39,$E75)))*'1.Inputs'!$D$43*(1+$G75)^(3-1)-'1.Inputs'!$D$44*(1+$G75)^(3-1)-('1.Inputs'!$D$20/'1.Inputs'!$D$27+'1.Inputs'!$D$23/'1.Inputs'!$D$28)))*'1.Inputs'!$D$53+('1.Inputs'!$D$20/'1.Inputs'!$D$27+'1.Inputs'!$D$23/'1.Inputs'!$D$28)-(J75-I75)</f>
        <v>209674869.12911606</v>
      </c>
      <c r="V75" s="36">
        <f ca="1">((('1.Inputs'!$D$37*12*IF(4=1,'1.Inputs'!$D$38,IF(4=2,'1.Inputs'!$D$39,$E75)))*$F75*(('1.Inputs'!$D$40)+(1-'1.Inputs'!$D$40)*(1+'1.Inputs'!$D$41))*(1+$G75)^(4-1))-(('1.Inputs'!$D$37*12*IF(4=1,'1.Inputs'!$D$38,IF(4=2,'1.Inputs'!$D$39,$E75)))/(1-'1.Inputs'!$D$42)*$D75*(1+$G75)^(4-1))-('1.Inputs'!$D$37*12*IF(4=1,'1.Inputs'!$D$38,IF(4=2,'1.Inputs'!$D$39,$E75)))*'1.Inputs'!$D$43*(1+$G75)^(4-1)-'1.Inputs'!$D$44*(1+$G75)^(4-1)-('1.Inputs'!$D$20/'1.Inputs'!$D$27+'1.Inputs'!$D$23/'1.Inputs'!$D$28))-MAX(0,((('1.Inputs'!$D$37*12*IF(4=1,'1.Inputs'!$D$38,IF(4=2,'1.Inputs'!$D$39,$E75)))*$F75*(('1.Inputs'!$D$40)+(1-'1.Inputs'!$D$40)*(1+'1.Inputs'!$D$41))*(1+$G75)^(4-1))-(('1.Inputs'!$D$37*12*IF(4=1,'1.Inputs'!$D$38,IF(4=2,'1.Inputs'!$D$39,$E75)))/(1-'1.Inputs'!$D$42)*$D75*(1+$G75)^(4-1))-('1.Inputs'!$D$37*12*IF(4=1,'1.Inputs'!$D$38,IF(4=2,'1.Inputs'!$D$39,$E75)))*'1.Inputs'!$D$43*(1+$G75)^(4-1)-'1.Inputs'!$D$44*(1+$G75)^(4-1)-('1.Inputs'!$D$20/'1.Inputs'!$D$27+'1.Inputs'!$D$23/'1.Inputs'!$D$28)))*'1.Inputs'!$D$53+('1.Inputs'!$D$20/'1.Inputs'!$D$27+'1.Inputs'!$D$23/'1.Inputs'!$D$28)-(K75-J75)</f>
        <v>336035999.47180998</v>
      </c>
      <c r="W75" s="36">
        <f ca="1">((('1.Inputs'!$D$37*12*IF(5=1,'1.Inputs'!$D$38,IF(5=2,'1.Inputs'!$D$39,$E75)))*$F75*(('1.Inputs'!$D$40)+(1-'1.Inputs'!$D$40)*(1+'1.Inputs'!$D$41))*(1+$G75)^(5-1))-(('1.Inputs'!$D$37*12*IF(5=1,'1.Inputs'!$D$38,IF(5=2,'1.Inputs'!$D$39,$E75)))/(1-'1.Inputs'!$D$42)*$D75*(1+$G75)^(5-1))-('1.Inputs'!$D$37*12*IF(5=1,'1.Inputs'!$D$38,IF(5=2,'1.Inputs'!$D$39,$E75)))*'1.Inputs'!$D$43*(1+$G75)^(5-1)-'1.Inputs'!$D$44*(1+$G75)^(5-1)-('1.Inputs'!$D$20/'1.Inputs'!$D$27+'1.Inputs'!$D$23/'1.Inputs'!$D$28))-MAX(0,((('1.Inputs'!$D$37*12*IF(5=1,'1.Inputs'!$D$38,IF(5=2,'1.Inputs'!$D$39,$E75)))*$F75*(('1.Inputs'!$D$40)+(1-'1.Inputs'!$D$40)*(1+'1.Inputs'!$D$41))*(1+$G75)^(5-1))-(('1.Inputs'!$D$37*12*IF(5=1,'1.Inputs'!$D$38,IF(5=2,'1.Inputs'!$D$39,$E75)))/(1-'1.Inputs'!$D$42)*$D75*(1+$G75)^(5-1))-('1.Inputs'!$D$37*12*IF(5=1,'1.Inputs'!$D$38,IF(5=2,'1.Inputs'!$D$39,$E75)))*'1.Inputs'!$D$43*(1+$G75)^(5-1)-'1.Inputs'!$D$44*(1+$G75)^(5-1)-('1.Inputs'!$D$20/'1.Inputs'!$D$27+'1.Inputs'!$D$23/'1.Inputs'!$D$28)))*'1.Inputs'!$D$53+('1.Inputs'!$D$20/'1.Inputs'!$D$27+'1.Inputs'!$D$23/'1.Inputs'!$D$28)-(L75-K75)</f>
        <v>350056299.04716182</v>
      </c>
      <c r="X75" s="36">
        <f ca="1">((('1.Inputs'!$D$37*12*IF(6=1,'1.Inputs'!$D$38,IF(6=2,'1.Inputs'!$D$39,$E75)))*$F75*(('1.Inputs'!$D$40)+(1-'1.Inputs'!$D$40)*(1+'1.Inputs'!$D$41))*(1+$G75)^(6-1))-(('1.Inputs'!$D$37*12*IF(6=1,'1.Inputs'!$D$38,IF(6=2,'1.Inputs'!$D$39,$E75)))/(1-'1.Inputs'!$D$42)*$D75*(1+$G75)^(6-1))-('1.Inputs'!$D$37*12*IF(6=1,'1.Inputs'!$D$38,IF(6=2,'1.Inputs'!$D$39,$E75)))*'1.Inputs'!$D$43*(1+$G75)^(6-1)-'1.Inputs'!$D$44*(1+$G75)^(6-1)-('1.Inputs'!$D$20/'1.Inputs'!$D$27+'1.Inputs'!$D$23/'1.Inputs'!$D$28))-MAX(0,((('1.Inputs'!$D$37*12*IF(6=1,'1.Inputs'!$D$38,IF(6=2,'1.Inputs'!$D$39,$E75)))*$F75*(('1.Inputs'!$D$40)+(1-'1.Inputs'!$D$40)*(1+'1.Inputs'!$D$41))*(1+$G75)^(6-1))-(('1.Inputs'!$D$37*12*IF(6=1,'1.Inputs'!$D$38,IF(6=2,'1.Inputs'!$D$39,$E75)))/(1-'1.Inputs'!$D$42)*$D75*(1+$G75)^(6-1))-('1.Inputs'!$D$37*12*IF(6=1,'1.Inputs'!$D$38,IF(6=2,'1.Inputs'!$D$39,$E75)))*'1.Inputs'!$D$43*(1+$G75)^(6-1)-'1.Inputs'!$D$44*(1+$G75)^(6-1)-('1.Inputs'!$D$20/'1.Inputs'!$D$27+'1.Inputs'!$D$23/'1.Inputs'!$D$28)))*'1.Inputs'!$D$53+('1.Inputs'!$D$20/'1.Inputs'!$D$27+'1.Inputs'!$D$23/'1.Inputs'!$D$28)-(M75-L75)</f>
        <v>364757271.51019561</v>
      </c>
      <c r="Y75" s="36">
        <f ca="1">((('1.Inputs'!$D$37*12*IF(7=1,'1.Inputs'!$D$38,IF(7=2,'1.Inputs'!$D$39,$E75)))*$F75*(('1.Inputs'!$D$40)+(1-'1.Inputs'!$D$40)*(1+'1.Inputs'!$D$41))*(1+$G75)^(7-1))-(('1.Inputs'!$D$37*12*IF(7=1,'1.Inputs'!$D$38,IF(7=2,'1.Inputs'!$D$39,$E75)))/(1-'1.Inputs'!$D$42)*$D75*(1+$G75)^(7-1))-('1.Inputs'!$D$37*12*IF(7=1,'1.Inputs'!$D$38,IF(7=2,'1.Inputs'!$D$39,$E75)))*'1.Inputs'!$D$43*(1+$G75)^(7-1)-'1.Inputs'!$D$44*(1+$G75)^(7-1)-('1.Inputs'!$D$20/'1.Inputs'!$D$27+'1.Inputs'!$D$23/'1.Inputs'!$D$28))-MAX(0,((('1.Inputs'!$D$37*12*IF(7=1,'1.Inputs'!$D$38,IF(7=2,'1.Inputs'!$D$39,$E75)))*$F75*(('1.Inputs'!$D$40)+(1-'1.Inputs'!$D$40)*(1+'1.Inputs'!$D$41))*(1+$G75)^(7-1))-(('1.Inputs'!$D$37*12*IF(7=1,'1.Inputs'!$D$38,IF(7=2,'1.Inputs'!$D$39,$E75)))/(1-'1.Inputs'!$D$42)*$D75*(1+$G75)^(7-1))-('1.Inputs'!$D$37*12*IF(7=1,'1.Inputs'!$D$38,IF(7=2,'1.Inputs'!$D$39,$E75)))*'1.Inputs'!$D$43*(1+$G75)^(7-1)-'1.Inputs'!$D$44*(1+$G75)^(7-1)-('1.Inputs'!$D$20/'1.Inputs'!$D$27+'1.Inputs'!$D$23/'1.Inputs'!$D$28)))*'1.Inputs'!$D$53+('1.Inputs'!$D$20/'1.Inputs'!$D$27+'1.Inputs'!$D$23/'1.Inputs'!$D$28)-(N75-M75)</f>
        <v>380171962.91513717</v>
      </c>
      <c r="Z75" s="36">
        <f ca="1">((('1.Inputs'!$D$37*12*IF(8=1,'1.Inputs'!$D$38,IF(8=2,'1.Inputs'!$D$39,$E75)))*$F75*(('1.Inputs'!$D$40)+(1-'1.Inputs'!$D$40)*(1+'1.Inputs'!$D$41))*(1+$G75)^(8-1))-(('1.Inputs'!$D$37*12*IF(8=1,'1.Inputs'!$D$38,IF(8=2,'1.Inputs'!$D$39,$E75)))/(1-'1.Inputs'!$D$42)*$D75*(1+$G75)^(8-1))-('1.Inputs'!$D$37*12*IF(8=1,'1.Inputs'!$D$38,IF(8=2,'1.Inputs'!$D$39,$E75)))*'1.Inputs'!$D$43*(1+$G75)^(8-1)-'1.Inputs'!$D$44*(1+$G75)^(8-1)-('1.Inputs'!$D$20/'1.Inputs'!$D$27+'1.Inputs'!$D$23/'1.Inputs'!$D$28))-MAX(0,((('1.Inputs'!$D$37*12*IF(8=1,'1.Inputs'!$D$38,IF(8=2,'1.Inputs'!$D$39,$E75)))*$F75*(('1.Inputs'!$D$40)+(1-'1.Inputs'!$D$40)*(1+'1.Inputs'!$D$41))*(1+$G75)^(8-1))-(('1.Inputs'!$D$37*12*IF(8=1,'1.Inputs'!$D$38,IF(8=2,'1.Inputs'!$D$39,$E75)))/(1-'1.Inputs'!$D$42)*$D75*(1+$G75)^(8-1))-('1.Inputs'!$D$37*12*IF(8=1,'1.Inputs'!$D$38,IF(8=2,'1.Inputs'!$D$39,$E75)))*'1.Inputs'!$D$43*(1+$G75)^(8-1)-'1.Inputs'!$D$44*(1+$G75)^(8-1)-('1.Inputs'!$D$20/'1.Inputs'!$D$27+'1.Inputs'!$D$23/'1.Inputs'!$D$28)))*'1.Inputs'!$D$53+('1.Inputs'!$D$20/'1.Inputs'!$D$27+'1.Inputs'!$D$23/'1.Inputs'!$D$28)-(O75-N75)</f>
        <v>396335023.67231184</v>
      </c>
      <c r="AA75" s="36">
        <f ca="1">((('1.Inputs'!$D$37*12*IF(9=1,'1.Inputs'!$D$38,IF(9=2,'1.Inputs'!$D$39,$E75)))*$F75*(('1.Inputs'!$D$40)+(1-'1.Inputs'!$D$40)*(1+'1.Inputs'!$D$41))*(1+$G75)^(9-1))-(('1.Inputs'!$D$37*12*IF(9=1,'1.Inputs'!$D$38,IF(9=2,'1.Inputs'!$D$39,$E75)))/(1-'1.Inputs'!$D$42)*$D75*(1+$G75)^(9-1))-('1.Inputs'!$D$37*12*IF(9=1,'1.Inputs'!$D$38,IF(9=2,'1.Inputs'!$D$39,$E75)))*'1.Inputs'!$D$43*(1+$G75)^(9-1)-'1.Inputs'!$D$44*(1+$G75)^(9-1)-('1.Inputs'!$D$20/'1.Inputs'!$D$27+'1.Inputs'!$D$23/'1.Inputs'!$D$28))-MAX(0,((('1.Inputs'!$D$37*12*IF(9=1,'1.Inputs'!$D$38,IF(9=2,'1.Inputs'!$D$39,$E75)))*$F75*(('1.Inputs'!$D$40)+(1-'1.Inputs'!$D$40)*(1+'1.Inputs'!$D$41))*(1+$G75)^(9-1))-(('1.Inputs'!$D$37*12*IF(9=1,'1.Inputs'!$D$38,IF(9=2,'1.Inputs'!$D$39,$E75)))/(1-'1.Inputs'!$D$42)*$D75*(1+$G75)^(9-1))-('1.Inputs'!$D$37*12*IF(9=1,'1.Inputs'!$D$38,IF(9=2,'1.Inputs'!$D$39,$E75)))*'1.Inputs'!$D$43*(1+$G75)^(9-1)-'1.Inputs'!$D$44*(1+$G75)^(9-1)-('1.Inputs'!$D$20/'1.Inputs'!$D$27+'1.Inputs'!$D$23/'1.Inputs'!$D$28)))*'1.Inputs'!$D$53+('1.Inputs'!$D$20/'1.Inputs'!$D$27+'1.Inputs'!$D$23/'1.Inputs'!$D$28)-(P75-O75)</f>
        <v>413282786.43818742</v>
      </c>
      <c r="AB75" s="36">
        <f ca="1">((('1.Inputs'!$D$37*12*IF(10=1,'1.Inputs'!$D$38,IF(10=2,'1.Inputs'!$D$39,$E75)))*$F75*(('1.Inputs'!$D$40)+(1-'1.Inputs'!$D$40)*(1+'1.Inputs'!$D$41))*(1+$G75)^(10-1))-(('1.Inputs'!$D$37*12*IF(10=1,'1.Inputs'!$D$38,IF(10=2,'1.Inputs'!$D$39,$E75)))/(1-'1.Inputs'!$D$42)*$D75*(1+$G75)^(10-1))-('1.Inputs'!$D$37*12*IF(10=1,'1.Inputs'!$D$38,IF(10=2,'1.Inputs'!$D$39,$E75)))*'1.Inputs'!$D$43*(1+$G75)^(10-1)-'1.Inputs'!$D$44*(1+$G75)^(10-1)-('1.Inputs'!$D$20/'1.Inputs'!$D$27+'1.Inputs'!$D$23/'1.Inputs'!$D$28))-MAX(0,((('1.Inputs'!$D$37*12*IF(10=1,'1.Inputs'!$D$38,IF(10=2,'1.Inputs'!$D$39,$E75)))*$F75*(('1.Inputs'!$D$40)+(1-'1.Inputs'!$D$40)*(1+'1.Inputs'!$D$41))*(1+$G75)^(10-1))-(('1.Inputs'!$D$37*12*IF(10=1,'1.Inputs'!$D$38,IF(10=2,'1.Inputs'!$D$39,$E75)))/(1-'1.Inputs'!$D$42)*$D75*(1+$G75)^(10-1))-('1.Inputs'!$D$37*12*IF(10=1,'1.Inputs'!$D$38,IF(10=2,'1.Inputs'!$D$39,$E75)))*'1.Inputs'!$D$43*(1+$G75)^(10-1)-'1.Inputs'!$D$44*(1+$G75)^(10-1)-('1.Inputs'!$D$20/'1.Inputs'!$D$27+'1.Inputs'!$D$23/'1.Inputs'!$D$28)))*'1.Inputs'!$D$53+('1.Inputs'!$D$20/'1.Inputs'!$D$27+'1.Inputs'!$D$23/'1.Inputs'!$D$28)-(Q75-P75)+(('1.Inputs'!$D$20+'1.Inputs'!$D$23-('1.Inputs'!$D$20/'1.Inputs'!$D$27+'1.Inputs'!$D$23/'1.Inputs'!$D$28)*'1.Inputs'!$D$10)*'1.Inputs'!$D$60+'1.Inputs'!$D$19*'1.Inputs'!$D$59+Q75)</f>
        <v>2969391872.2801847</v>
      </c>
      <c r="AC75" s="36">
        <f ca="1">S75-AC$13-AC$14+MIN(AC$13,MAX(0,((('1.Inputs'!$D$37*12*IF(1=1,'1.Inputs'!$D$38,IF(1=2,'1.Inputs'!$D$39,$E75)))*$F75*(('1.Inputs'!$D$40)+(1-'1.Inputs'!$D$40)*(1+'1.Inputs'!$D$41))*(1+$G75)^(1-1))-(('1.Inputs'!$D$37*12*IF(1=1,'1.Inputs'!$D$38,IF(1=2,'1.Inputs'!$D$39,$E75)))/(1-'1.Inputs'!$D$42)*$D75*(1+$G75)^(1-1))-('1.Inputs'!$D$37*12*IF(1=1,'1.Inputs'!$D$38,IF(1=2,'1.Inputs'!$D$39,$E75)))*'1.Inputs'!$D$43*(1+$G75)^(1-1)-'1.Inputs'!$D$44*(1+$G75)^(1-1)-('1.Inputs'!$D$20/'1.Inputs'!$D$27+'1.Inputs'!$D$23/'1.Inputs'!$D$28))))*'1.Inputs'!$D$53</f>
        <v>-936422897.80150497</v>
      </c>
      <c r="AD75" s="36">
        <f ca="1">T75-AD$13-AD$14+MIN(AD$13,MAX(0,((('1.Inputs'!$D$37*12*IF(2=1,'1.Inputs'!$D$38,IF(2=2,'1.Inputs'!$D$39,$E75)))*$F75*(('1.Inputs'!$D$40)+(1-'1.Inputs'!$D$40)*(1+'1.Inputs'!$D$41))*(1+$G75)^(2-1))-(('1.Inputs'!$D$37*12*IF(2=1,'1.Inputs'!$D$38,IF(2=2,'1.Inputs'!$D$39,$E75)))/(1-'1.Inputs'!$D$42)*$D75*(1+$G75)^(2-1))-('1.Inputs'!$D$37*12*IF(2=1,'1.Inputs'!$D$38,IF(2=2,'1.Inputs'!$D$39,$E75)))*'1.Inputs'!$D$43*(1+$G75)^(2-1)-'1.Inputs'!$D$44*(1+$G75)^(2-1)-('1.Inputs'!$D$20/'1.Inputs'!$D$27+'1.Inputs'!$D$23/'1.Inputs'!$D$28))))*'1.Inputs'!$D$53</f>
        <v>-176732335.1825369</v>
      </c>
      <c r="AE75" s="36">
        <f ca="1">U75-AE$13-AE$14+MIN(AE$13,MAX(0,((('1.Inputs'!$D$37*12*IF(3=1,'1.Inputs'!$D$38,IF(3=2,'1.Inputs'!$D$39,$E75)))*$F75*(('1.Inputs'!$D$40)+(1-'1.Inputs'!$D$40)*(1+'1.Inputs'!$D$41))*(1+$G75)^(3-1))-(('1.Inputs'!$D$37*12*IF(3=1,'1.Inputs'!$D$38,IF(3=2,'1.Inputs'!$D$39,$E75)))/(1-'1.Inputs'!$D$42)*$D75*(1+$G75)^(3-1))-('1.Inputs'!$D$37*12*IF(3=1,'1.Inputs'!$D$38,IF(3=2,'1.Inputs'!$D$39,$E75)))*'1.Inputs'!$D$43*(1+$G75)^(3-1)-'1.Inputs'!$D$44*(1+$G75)^(3-1)-('1.Inputs'!$D$20/'1.Inputs'!$D$27+'1.Inputs'!$D$23/'1.Inputs'!$D$28))))*'1.Inputs'!$D$53</f>
        <v>-132265130.87088394</v>
      </c>
      <c r="AF75" s="36">
        <f ca="1">V75-AF$13-AF$14+MIN(AF$13,MAX(0,((('1.Inputs'!$D$37*12*IF(4=1,'1.Inputs'!$D$38,IF(4=2,'1.Inputs'!$D$39,$E75)))*$F75*(('1.Inputs'!$D$40)+(1-'1.Inputs'!$D$40)*(1+'1.Inputs'!$D$41))*(1+$G75)^(4-1))-(('1.Inputs'!$D$37*12*IF(4=1,'1.Inputs'!$D$38,IF(4=2,'1.Inputs'!$D$39,$E75)))/(1-'1.Inputs'!$D$42)*$D75*(1+$G75)^(4-1))-('1.Inputs'!$D$37*12*IF(4=1,'1.Inputs'!$D$38,IF(4=2,'1.Inputs'!$D$39,$E75)))*'1.Inputs'!$D$43*(1+$G75)^(4-1)-'1.Inputs'!$D$44*(1+$G75)^(4-1)-('1.Inputs'!$D$20/'1.Inputs'!$D$27+'1.Inputs'!$D$23/'1.Inputs'!$D$28))))*'1.Inputs'!$D$53</f>
        <v>13283999.471809983</v>
      </c>
      <c r="AG75" s="36">
        <f ca="1">W75-AG$13-AG$14+MIN(AG$13,MAX(0,((('1.Inputs'!$D$37*12*IF(5=1,'1.Inputs'!$D$38,IF(5=2,'1.Inputs'!$D$39,$E75)))*$F75*(('1.Inputs'!$D$40)+(1-'1.Inputs'!$D$40)*(1+'1.Inputs'!$D$41))*(1+$G75)^(5-1))-(('1.Inputs'!$D$37*12*IF(5=1,'1.Inputs'!$D$38,IF(5=2,'1.Inputs'!$D$39,$E75)))/(1-'1.Inputs'!$D$42)*$D75*(1+$G75)^(5-1))-('1.Inputs'!$D$37*12*IF(5=1,'1.Inputs'!$D$38,IF(5=2,'1.Inputs'!$D$39,$E75)))*'1.Inputs'!$D$43*(1+$G75)^(5-1)-'1.Inputs'!$D$44*(1+$G75)^(5-1)-('1.Inputs'!$D$20/'1.Inputs'!$D$27+'1.Inputs'!$D$23/'1.Inputs'!$D$28))))*'1.Inputs'!$D$53</f>
        <v>46492299.047161818</v>
      </c>
      <c r="AH75" s="36">
        <f ca="1">X75-AH$13-AH$14+MIN(AH$13,MAX(0,((('1.Inputs'!$D$37*12*IF(6=1,'1.Inputs'!$D$38,IF(6=2,'1.Inputs'!$D$39,$E75)))*$F75*(('1.Inputs'!$D$40)+(1-'1.Inputs'!$D$40)*(1+'1.Inputs'!$D$41))*(1+$G75)^(6-1))-(('1.Inputs'!$D$37*12*IF(6=1,'1.Inputs'!$D$38,IF(6=2,'1.Inputs'!$D$39,$E75)))/(1-'1.Inputs'!$D$42)*$D75*(1+$G75)^(6-1))-('1.Inputs'!$D$37*12*IF(6=1,'1.Inputs'!$D$38,IF(6=2,'1.Inputs'!$D$39,$E75)))*'1.Inputs'!$D$43*(1+$G75)^(6-1)-'1.Inputs'!$D$44*(1+$G75)^(6-1)-('1.Inputs'!$D$20/'1.Inputs'!$D$27+'1.Inputs'!$D$23/'1.Inputs'!$D$28))))*'1.Inputs'!$D$53</f>
        <v>80381271.510195613</v>
      </c>
      <c r="AI75" s="36">
        <f ca="1">Y75-AI$13-AI$14+MIN(AI$13,MAX(0,((('1.Inputs'!$D$37*12*IF(7=1,'1.Inputs'!$D$38,IF(7=2,'1.Inputs'!$D$39,$E75)))*$F75*(('1.Inputs'!$D$40)+(1-'1.Inputs'!$D$40)*(1+'1.Inputs'!$D$41))*(1+$G75)^(7-1))-(('1.Inputs'!$D$37*12*IF(7=1,'1.Inputs'!$D$38,IF(7=2,'1.Inputs'!$D$39,$E75)))/(1-'1.Inputs'!$D$42)*$D75*(1+$G75)^(7-1))-('1.Inputs'!$D$37*12*IF(7=1,'1.Inputs'!$D$38,IF(7=2,'1.Inputs'!$D$39,$E75)))*'1.Inputs'!$D$43*(1+$G75)^(7-1)-'1.Inputs'!$D$44*(1+$G75)^(7-1)-('1.Inputs'!$D$20/'1.Inputs'!$D$27+'1.Inputs'!$D$23/'1.Inputs'!$D$28))))*'1.Inputs'!$D$53</f>
        <v>114983962.91513717</v>
      </c>
      <c r="AJ75" s="36">
        <f ca="1">Z75-AJ$13-AJ$14+MIN(AJ$13,MAX(0,((('1.Inputs'!$D$37*12*IF(8=1,'1.Inputs'!$D$38,IF(8=2,'1.Inputs'!$D$39,$E75)))*$F75*(('1.Inputs'!$D$40)+(1-'1.Inputs'!$D$40)*(1+'1.Inputs'!$D$41))*(1+$G75)^(8-1))-(('1.Inputs'!$D$37*12*IF(8=1,'1.Inputs'!$D$38,IF(8=2,'1.Inputs'!$D$39,$E75)))/(1-'1.Inputs'!$D$42)*$D75*(1+$G75)^(8-1))-('1.Inputs'!$D$37*12*IF(8=1,'1.Inputs'!$D$38,IF(8=2,'1.Inputs'!$D$39,$E75)))*'1.Inputs'!$D$43*(1+$G75)^(8-1)-'1.Inputs'!$D$44*(1+$G75)^(8-1)-('1.Inputs'!$D$20/'1.Inputs'!$D$27+'1.Inputs'!$D$23/'1.Inputs'!$D$28))))*'1.Inputs'!$D$53</f>
        <v>396335023.67231184</v>
      </c>
      <c r="AK75" s="36">
        <f ca="1">AA75-AK$13-AK$14+MIN(AK$13,MAX(0,((('1.Inputs'!$D$37*12*IF(9=1,'1.Inputs'!$D$38,IF(9=2,'1.Inputs'!$D$39,$E75)))*$F75*(('1.Inputs'!$D$40)+(1-'1.Inputs'!$D$40)*(1+'1.Inputs'!$D$41))*(1+$G75)^(9-1))-(('1.Inputs'!$D$37*12*IF(9=1,'1.Inputs'!$D$38,IF(9=2,'1.Inputs'!$D$39,$E75)))/(1-'1.Inputs'!$D$42)*$D75*(1+$G75)^(9-1))-('1.Inputs'!$D$37*12*IF(9=1,'1.Inputs'!$D$38,IF(9=2,'1.Inputs'!$D$39,$E75)))*'1.Inputs'!$D$43*(1+$G75)^(9-1)-'1.Inputs'!$D$44*(1+$G75)^(9-1)-('1.Inputs'!$D$20/'1.Inputs'!$D$27+'1.Inputs'!$D$23/'1.Inputs'!$D$28))))*'1.Inputs'!$D$53</f>
        <v>413282786.43818742</v>
      </c>
      <c r="AL75" s="36">
        <f ca="1">AB75-AL$13-AL$14+MIN(AL$13,MAX(0,((('1.Inputs'!$D$37*12*IF(10=1,'1.Inputs'!$D$38,IF(10=2,'1.Inputs'!$D$39,$E75)))*$F75*(('1.Inputs'!$D$40)+(1-'1.Inputs'!$D$40)*(1+'1.Inputs'!$D$41))*(1+$G75)^(10-1))-(('1.Inputs'!$D$37*12*IF(10=1,'1.Inputs'!$D$38,IF(10=2,'1.Inputs'!$D$39,$E75)))/(1-'1.Inputs'!$D$42)*$D75*(1+$G75)^(10-1))-('1.Inputs'!$D$37*12*IF(10=1,'1.Inputs'!$D$38,IF(10=2,'1.Inputs'!$D$39,$E75)))*'1.Inputs'!$D$43*(1+$G75)^(10-1)-'1.Inputs'!$D$44*(1+$G75)^(10-1)-('1.Inputs'!$D$20/'1.Inputs'!$D$27+'1.Inputs'!$D$23/'1.Inputs'!$D$28))))*'1.Inputs'!$D$53+'1.Inputs'!$D$35</f>
        <v>3769391872.2801847</v>
      </c>
      <c r="AM75" s="48">
        <f ca="1">R75+NPV('1.Inputs'!$D$55,S75:AB75)</f>
        <v>-618155226.72581673</v>
      </c>
      <c r="AN75" s="48">
        <f ca="1">-('1.Inputs'!$D$24*(1-'1.Inputs'!$D$31)+'1.Inputs'!$D$35)+NPV('1.Inputs'!$D$54,AC75:AL75)</f>
        <v>-1609145522.4855959</v>
      </c>
      <c r="AO75" s="36">
        <f t="shared" ca="1" si="5"/>
        <v>-5.3443285758909553</v>
      </c>
      <c r="AP75" s="36">
        <f t="shared" ca="1" si="6"/>
        <v>0.53271054148657537</v>
      </c>
      <c r="AQ75" s="36">
        <f ca="1">'1.Inputs'!$D$35+MIN(SUM($AC75:AC75),SUM($AC75:AD75),SUM($AC75:AE75),SUM($AC75:AF75),SUM($AC75:AG75),SUM($AC75:AH75),SUM($AC75:AI75),SUM($AC75:AJ75),SUM($AC75:AK75),SUM($AC75:AL75))</f>
        <v>-445420363.85492587</v>
      </c>
      <c r="AR75" s="36">
        <f ca="1">IF(AP75&lt;'1.Inputs'!$D$57,1,0)</f>
        <v>1</v>
      </c>
      <c r="AS75" s="36">
        <f t="shared" ca="1" si="7"/>
        <v>1</v>
      </c>
      <c r="AV75" s="30" t="s">
        <v>342</v>
      </c>
      <c r="AW75" s="57">
        <v>0</v>
      </c>
      <c r="AX75" s="57">
        <v>0</v>
      </c>
      <c r="AY75" s="57">
        <v>0</v>
      </c>
      <c r="AZ75" s="57">
        <v>1</v>
      </c>
    </row>
    <row r="76" spans="2:57" ht="15" customHeight="1" x14ac:dyDescent="0.25">
      <c r="B76" s="36">
        <v>61</v>
      </c>
      <c r="C76" s="36">
        <f t="shared" ca="1" si="0"/>
        <v>0.80971105771076901</v>
      </c>
      <c r="D76" s="36">
        <f t="shared" ca="1" si="1"/>
        <v>13359.277653131267</v>
      </c>
      <c r="E76" s="47">
        <f t="shared" ca="1" si="2"/>
        <v>0.86586637171541003</v>
      </c>
      <c r="F76" s="36">
        <f t="shared" ca="1" si="3"/>
        <v>30203.230102446392</v>
      </c>
      <c r="G76" s="36">
        <f t="shared" ca="1" si="4"/>
        <v>3.7914799369261898E-2</v>
      </c>
      <c r="H76" s="36">
        <f ca="1">((('1.Inputs'!$D$37*12*IF(1=1,'1.Inputs'!$D$38,IF(1=2,'1.Inputs'!$D$39,$E76)))*$F76*(('1.Inputs'!$D$40)+(1-'1.Inputs'!$D$40)*(1+'1.Inputs'!$D$41))*(1+$G76)^(1-1))*'1.Inputs'!$D$47+(('1.Inputs'!$D$37*12*IF(1=1,'1.Inputs'!$D$38,IF(1=2,'1.Inputs'!$D$39,$E76)))/(1-'1.Inputs'!$D$42)*$D76*(1+$G76)^(1-1))*('1.Inputs'!$D$48-'1.Inputs'!$D$49))/'1.Inputs'!$D$51</f>
        <v>767072333.40560186</v>
      </c>
      <c r="I76" s="36">
        <f ca="1">((('1.Inputs'!$D$37*12*IF(2=1,'1.Inputs'!$D$38,IF(2=2,'1.Inputs'!$D$39,$E76)))*$F76*(('1.Inputs'!$D$40)+(1-'1.Inputs'!$D$40)*(1+'1.Inputs'!$D$41))*(1+$G76)^(2-1))*'1.Inputs'!$D$47+(('1.Inputs'!$D$37*12*IF(2=1,'1.Inputs'!$D$38,IF(2=2,'1.Inputs'!$D$39,$E76)))/(1-'1.Inputs'!$D$42)*$D76*(1+$G76)^(2-1))*('1.Inputs'!$D$48-'1.Inputs'!$D$49))/'1.Inputs'!$D$51</f>
        <v>1114618017.8397415</v>
      </c>
      <c r="J76" s="36">
        <f ca="1">((('1.Inputs'!$D$37*12*IF(3=1,'1.Inputs'!$D$38,IF(3=2,'1.Inputs'!$D$39,$E76)))*$F76*(('1.Inputs'!$D$40)+(1-'1.Inputs'!$D$40)*(1+'1.Inputs'!$D$41))*(1+$G76)^(3-1))*'1.Inputs'!$D$47+(('1.Inputs'!$D$37*12*IF(3=1,'1.Inputs'!$D$38,IF(3=2,'1.Inputs'!$D$39,$E76)))/(1-'1.Inputs'!$D$42)*$D76*(1+$G76)^(3-1))*('1.Inputs'!$D$48-'1.Inputs'!$D$49))/'1.Inputs'!$D$51</f>
        <v>1431003172.5614774</v>
      </c>
      <c r="K76" s="36">
        <f ca="1">((('1.Inputs'!$D$37*12*IF(4=1,'1.Inputs'!$D$38,IF(4=2,'1.Inputs'!$D$39,$E76)))*$F76*(('1.Inputs'!$D$40)+(1-'1.Inputs'!$D$40)*(1+'1.Inputs'!$D$41))*(1+$G76)^(4-1))*'1.Inputs'!$D$47+(('1.Inputs'!$D$37*12*IF(4=1,'1.Inputs'!$D$38,IF(4=2,'1.Inputs'!$D$39,$E76)))/(1-'1.Inputs'!$D$42)*$D76*(1+$G76)^(4-1))*('1.Inputs'!$D$48-'1.Inputs'!$D$49))/'1.Inputs'!$D$51</f>
        <v>1485259370.7459233</v>
      </c>
      <c r="L76" s="36">
        <f ca="1">((('1.Inputs'!$D$37*12*IF(5=1,'1.Inputs'!$D$38,IF(5=2,'1.Inputs'!$D$39,$E76)))*$F76*(('1.Inputs'!$D$40)+(1-'1.Inputs'!$D$40)*(1+'1.Inputs'!$D$41))*(1+$G76)^(5-1))*'1.Inputs'!$D$47+(('1.Inputs'!$D$37*12*IF(5=1,'1.Inputs'!$D$38,IF(5=2,'1.Inputs'!$D$39,$E76)))/(1-'1.Inputs'!$D$42)*$D76*(1+$G76)^(5-1))*('1.Inputs'!$D$48-'1.Inputs'!$D$49))/'1.Inputs'!$D$51</f>
        <v>1541572681.7990708</v>
      </c>
      <c r="M76" s="36">
        <f ca="1">((('1.Inputs'!$D$37*12*IF(6=1,'1.Inputs'!$D$38,IF(6=2,'1.Inputs'!$D$39,$E76)))*$F76*(('1.Inputs'!$D$40)+(1-'1.Inputs'!$D$40)*(1+'1.Inputs'!$D$41))*(1+$G76)^(6-1))*'1.Inputs'!$D$47+(('1.Inputs'!$D$37*12*IF(6=1,'1.Inputs'!$D$38,IF(6=2,'1.Inputs'!$D$39,$E76)))/(1-'1.Inputs'!$D$42)*$D76*(1+$G76)^(6-1))*('1.Inputs'!$D$48-'1.Inputs'!$D$49))/'1.Inputs'!$D$51</f>
        <v>1600021100.7426174</v>
      </c>
      <c r="N76" s="36">
        <f ca="1">((('1.Inputs'!$D$37*12*IF(7=1,'1.Inputs'!$D$38,IF(7=2,'1.Inputs'!$D$39,$E76)))*$F76*(('1.Inputs'!$D$40)+(1-'1.Inputs'!$D$40)*(1+'1.Inputs'!$D$41))*(1+$G76)^(7-1))*'1.Inputs'!$D$47+(('1.Inputs'!$D$37*12*IF(7=1,'1.Inputs'!$D$38,IF(7=2,'1.Inputs'!$D$39,$E76)))/(1-'1.Inputs'!$D$42)*$D76*(1+$G76)^(7-1))*('1.Inputs'!$D$48-'1.Inputs'!$D$49))/'1.Inputs'!$D$51</f>
        <v>1660685579.7638597</v>
      </c>
      <c r="O76" s="36">
        <f ca="1">((('1.Inputs'!$D$37*12*IF(8=1,'1.Inputs'!$D$38,IF(8=2,'1.Inputs'!$D$39,$E76)))*$F76*(('1.Inputs'!$D$40)+(1-'1.Inputs'!$D$40)*(1+'1.Inputs'!$D$41))*(1+$G76)^(8-1))*'1.Inputs'!$D$47+(('1.Inputs'!$D$37*12*IF(8=1,'1.Inputs'!$D$38,IF(8=2,'1.Inputs'!$D$39,$E76)))/(1-'1.Inputs'!$D$42)*$D76*(1+$G76)^(8-1))*('1.Inputs'!$D$48-'1.Inputs'!$D$49))/'1.Inputs'!$D$51</f>
        <v>1723650140.3360331</v>
      </c>
      <c r="P76" s="36">
        <f ca="1">((('1.Inputs'!$D$37*12*IF(9=1,'1.Inputs'!$D$38,IF(9=2,'1.Inputs'!$D$39,$E76)))*$F76*(('1.Inputs'!$D$40)+(1-'1.Inputs'!$D$40)*(1+'1.Inputs'!$D$41))*(1+$G76)^(9-1))*'1.Inputs'!$D$47+(('1.Inputs'!$D$37*12*IF(9=1,'1.Inputs'!$D$38,IF(9=2,'1.Inputs'!$D$39,$E76)))/(1-'1.Inputs'!$D$42)*$D76*(1+$G76)^(9-1))*('1.Inputs'!$D$48-'1.Inputs'!$D$49))/'1.Inputs'!$D$51</f>
        <v>1789001989.5896733</v>
      </c>
      <c r="Q76" s="36">
        <f ca="1">((('1.Inputs'!$D$37*12*IF(10=1,'1.Inputs'!$D$38,IF(10=2,'1.Inputs'!$D$39,$E76)))*$F76*(('1.Inputs'!$D$40)+(1-'1.Inputs'!$D$40)*(1+'1.Inputs'!$D$41))*(1+$G76)^(10-1))*'1.Inputs'!$D$47+(('1.Inputs'!$D$37*12*IF(10=1,'1.Inputs'!$D$38,IF(10=2,'1.Inputs'!$D$39,$E76)))/(1-'1.Inputs'!$D$42)*$D76*(1+$G76)^(10-1))*('1.Inputs'!$D$48-'1.Inputs'!$D$49))/'1.Inputs'!$D$51</f>
        <v>1856831641.0961764</v>
      </c>
      <c r="R76" s="36">
        <f>-'1.Inputs'!$D$24</f>
        <v>-2050000000</v>
      </c>
      <c r="S76" s="36">
        <f ca="1">((('1.Inputs'!$D$37*12*IF(1=1,'1.Inputs'!$D$38,IF(1=2,'1.Inputs'!$D$39,$E76)))*$F76*(('1.Inputs'!$D$40)+(1-'1.Inputs'!$D$40)*(1+'1.Inputs'!$D$41))*(1+$G76)^(1-1))-(('1.Inputs'!$D$37*12*IF(1=1,'1.Inputs'!$D$38,IF(1=2,'1.Inputs'!$D$39,$E76)))/(1-'1.Inputs'!$D$42)*$D76*(1+$G76)^(1-1))-('1.Inputs'!$D$37*12*IF(1=1,'1.Inputs'!$D$38,IF(1=2,'1.Inputs'!$D$39,$E76)))*'1.Inputs'!$D$43*(1+$G76)^(1-1)-'1.Inputs'!$D$44*(1+$G76)^(1-1)-('1.Inputs'!$D$20/'1.Inputs'!$D$27+'1.Inputs'!$D$23/'1.Inputs'!$D$28))-MAX(0,((('1.Inputs'!$D$37*12*IF(1=1,'1.Inputs'!$D$38,IF(1=2,'1.Inputs'!$D$39,$E76)))*$F76*(('1.Inputs'!$D$40)+(1-'1.Inputs'!$D$40)*(1+'1.Inputs'!$D$41))*(1+$G76)^(1-1))-(('1.Inputs'!$D$37*12*IF(1=1,'1.Inputs'!$D$38,IF(1=2,'1.Inputs'!$D$39,$E76)))/(1-'1.Inputs'!$D$42)*$D76*(1+$G76)^(1-1))-('1.Inputs'!$D$37*12*IF(1=1,'1.Inputs'!$D$38,IF(1=2,'1.Inputs'!$D$39,$E76)))*'1.Inputs'!$D$43*(1+$G76)^(1-1)-'1.Inputs'!$D$44*(1+$G76)^(1-1)-('1.Inputs'!$D$20/'1.Inputs'!$D$27+'1.Inputs'!$D$23/'1.Inputs'!$D$28)))*'1.Inputs'!$D$53+('1.Inputs'!$D$20/'1.Inputs'!$D$27+'1.Inputs'!$D$23/'1.Inputs'!$D$28)-H76</f>
        <v>4709070.3149060011</v>
      </c>
      <c r="T76" s="36">
        <f ca="1">((('1.Inputs'!$D$37*12*IF(2=1,'1.Inputs'!$D$38,IF(2=2,'1.Inputs'!$D$39,$E76)))*$F76*(('1.Inputs'!$D$40)+(1-'1.Inputs'!$D$40)*(1+'1.Inputs'!$D$41))*(1+$G76)^(2-1))-(('1.Inputs'!$D$37*12*IF(2=1,'1.Inputs'!$D$38,IF(2=2,'1.Inputs'!$D$39,$E76)))/(1-'1.Inputs'!$D$42)*$D76*(1+$G76)^(2-1))-('1.Inputs'!$D$37*12*IF(2=1,'1.Inputs'!$D$38,IF(2=2,'1.Inputs'!$D$39,$E76)))*'1.Inputs'!$D$43*(1+$G76)^(2-1)-'1.Inputs'!$D$44*(1+$G76)^(2-1)-('1.Inputs'!$D$20/'1.Inputs'!$D$27+'1.Inputs'!$D$23/'1.Inputs'!$D$28))-MAX(0,((('1.Inputs'!$D$37*12*IF(2=1,'1.Inputs'!$D$38,IF(2=2,'1.Inputs'!$D$39,$E76)))*$F76*(('1.Inputs'!$D$40)+(1-'1.Inputs'!$D$40)*(1+'1.Inputs'!$D$41))*(1+$G76)^(2-1))-(('1.Inputs'!$D$37*12*IF(2=1,'1.Inputs'!$D$38,IF(2=2,'1.Inputs'!$D$39,$E76)))/(1-'1.Inputs'!$D$42)*$D76*(1+$G76)^(2-1))-('1.Inputs'!$D$37*12*IF(2=1,'1.Inputs'!$D$38,IF(2=2,'1.Inputs'!$D$39,$E76)))*'1.Inputs'!$D$43*(1+$G76)^(2-1)-'1.Inputs'!$D$44*(1+$G76)^(2-1)-('1.Inputs'!$D$20/'1.Inputs'!$D$27+'1.Inputs'!$D$23/'1.Inputs'!$D$28)))*'1.Inputs'!$D$53+('1.Inputs'!$D$20/'1.Inputs'!$D$27+'1.Inputs'!$D$23/'1.Inputs'!$D$28)-(I76-H76)</f>
        <v>995378991.75928795</v>
      </c>
      <c r="U76" s="36">
        <f ca="1">((('1.Inputs'!$D$37*12*IF(3=1,'1.Inputs'!$D$38,IF(3=2,'1.Inputs'!$D$39,$E76)))*$F76*(('1.Inputs'!$D$40)+(1-'1.Inputs'!$D$40)*(1+'1.Inputs'!$D$41))*(1+$G76)^(3-1))-(('1.Inputs'!$D$37*12*IF(3=1,'1.Inputs'!$D$38,IF(3=2,'1.Inputs'!$D$39,$E76)))/(1-'1.Inputs'!$D$42)*$D76*(1+$G76)^(3-1))-('1.Inputs'!$D$37*12*IF(3=1,'1.Inputs'!$D$38,IF(3=2,'1.Inputs'!$D$39,$E76)))*'1.Inputs'!$D$43*(1+$G76)^(3-1)-'1.Inputs'!$D$44*(1+$G76)^(3-1)-('1.Inputs'!$D$20/'1.Inputs'!$D$27+'1.Inputs'!$D$23/'1.Inputs'!$D$28))-MAX(0,((('1.Inputs'!$D$37*12*IF(3=1,'1.Inputs'!$D$38,IF(3=2,'1.Inputs'!$D$39,$E76)))*$F76*(('1.Inputs'!$D$40)+(1-'1.Inputs'!$D$40)*(1+'1.Inputs'!$D$41))*(1+$G76)^(3-1))-(('1.Inputs'!$D$37*12*IF(3=1,'1.Inputs'!$D$38,IF(3=2,'1.Inputs'!$D$39,$E76)))/(1-'1.Inputs'!$D$42)*$D76*(1+$G76)^(3-1))-('1.Inputs'!$D$37*12*IF(3=1,'1.Inputs'!$D$38,IF(3=2,'1.Inputs'!$D$39,$E76)))*'1.Inputs'!$D$43*(1+$G76)^(3-1)-'1.Inputs'!$D$44*(1+$G76)^(3-1)-('1.Inputs'!$D$20/'1.Inputs'!$D$27+'1.Inputs'!$D$23/'1.Inputs'!$D$28)))*'1.Inputs'!$D$53+('1.Inputs'!$D$20/'1.Inputs'!$D$27+'1.Inputs'!$D$23/'1.Inputs'!$D$28)-(J76-I76)</f>
        <v>1543645169.7665548</v>
      </c>
      <c r="V76" s="36">
        <f ca="1">((('1.Inputs'!$D$37*12*IF(4=1,'1.Inputs'!$D$38,IF(4=2,'1.Inputs'!$D$39,$E76)))*$F76*(('1.Inputs'!$D$40)+(1-'1.Inputs'!$D$40)*(1+'1.Inputs'!$D$41))*(1+$G76)^(4-1))-(('1.Inputs'!$D$37*12*IF(4=1,'1.Inputs'!$D$38,IF(4=2,'1.Inputs'!$D$39,$E76)))/(1-'1.Inputs'!$D$42)*$D76*(1+$G76)^(4-1))-('1.Inputs'!$D$37*12*IF(4=1,'1.Inputs'!$D$38,IF(4=2,'1.Inputs'!$D$39,$E76)))*'1.Inputs'!$D$43*(1+$G76)^(4-1)-'1.Inputs'!$D$44*(1+$G76)^(4-1)-('1.Inputs'!$D$20/'1.Inputs'!$D$27+'1.Inputs'!$D$23/'1.Inputs'!$D$28))-MAX(0,((('1.Inputs'!$D$37*12*IF(4=1,'1.Inputs'!$D$38,IF(4=2,'1.Inputs'!$D$39,$E76)))*$F76*(('1.Inputs'!$D$40)+(1-'1.Inputs'!$D$40)*(1+'1.Inputs'!$D$41))*(1+$G76)^(4-1))-(('1.Inputs'!$D$37*12*IF(4=1,'1.Inputs'!$D$38,IF(4=2,'1.Inputs'!$D$39,$E76)))/(1-'1.Inputs'!$D$42)*$D76*(1+$G76)^(4-1))-('1.Inputs'!$D$37*12*IF(4=1,'1.Inputs'!$D$38,IF(4=2,'1.Inputs'!$D$39,$E76)))*'1.Inputs'!$D$43*(1+$G76)^(4-1)-'1.Inputs'!$D$44*(1+$G76)^(4-1)-('1.Inputs'!$D$20/'1.Inputs'!$D$27+'1.Inputs'!$D$23/'1.Inputs'!$D$28)))*'1.Inputs'!$D$53+('1.Inputs'!$D$20/'1.Inputs'!$D$27+'1.Inputs'!$D$23/'1.Inputs'!$D$28)-(K76-J76)</f>
        <v>1874505328.6073642</v>
      </c>
      <c r="W76" s="36">
        <f ca="1">((('1.Inputs'!$D$37*12*IF(5=1,'1.Inputs'!$D$38,IF(5=2,'1.Inputs'!$D$39,$E76)))*$F76*(('1.Inputs'!$D$40)+(1-'1.Inputs'!$D$40)*(1+'1.Inputs'!$D$41))*(1+$G76)^(5-1))-(('1.Inputs'!$D$37*12*IF(5=1,'1.Inputs'!$D$38,IF(5=2,'1.Inputs'!$D$39,$E76)))/(1-'1.Inputs'!$D$42)*$D76*(1+$G76)^(5-1))-('1.Inputs'!$D$37*12*IF(5=1,'1.Inputs'!$D$38,IF(5=2,'1.Inputs'!$D$39,$E76)))*'1.Inputs'!$D$43*(1+$G76)^(5-1)-'1.Inputs'!$D$44*(1+$G76)^(5-1)-('1.Inputs'!$D$20/'1.Inputs'!$D$27+'1.Inputs'!$D$23/'1.Inputs'!$D$28))-MAX(0,((('1.Inputs'!$D$37*12*IF(5=1,'1.Inputs'!$D$38,IF(5=2,'1.Inputs'!$D$39,$E76)))*$F76*(('1.Inputs'!$D$40)+(1-'1.Inputs'!$D$40)*(1+'1.Inputs'!$D$41))*(1+$G76)^(5-1))-(('1.Inputs'!$D$37*12*IF(5=1,'1.Inputs'!$D$38,IF(5=2,'1.Inputs'!$D$39,$E76)))/(1-'1.Inputs'!$D$42)*$D76*(1+$G76)^(5-1))-('1.Inputs'!$D$37*12*IF(5=1,'1.Inputs'!$D$38,IF(5=2,'1.Inputs'!$D$39,$E76)))*'1.Inputs'!$D$43*(1+$G76)^(5-1)-'1.Inputs'!$D$44*(1+$G76)^(5-1)-('1.Inputs'!$D$20/'1.Inputs'!$D$27+'1.Inputs'!$D$23/'1.Inputs'!$D$28)))*'1.Inputs'!$D$53+('1.Inputs'!$D$20/'1.Inputs'!$D$27+'1.Inputs'!$D$23/'1.Inputs'!$D$28)-(L76-K76)</f>
        <v>1943785347.7879274</v>
      </c>
      <c r="X76" s="36">
        <f ca="1">((('1.Inputs'!$D$37*12*IF(6=1,'1.Inputs'!$D$38,IF(6=2,'1.Inputs'!$D$39,$E76)))*$F76*(('1.Inputs'!$D$40)+(1-'1.Inputs'!$D$40)*(1+'1.Inputs'!$D$41))*(1+$G76)^(6-1))-(('1.Inputs'!$D$37*12*IF(6=1,'1.Inputs'!$D$38,IF(6=2,'1.Inputs'!$D$39,$E76)))/(1-'1.Inputs'!$D$42)*$D76*(1+$G76)^(6-1))-('1.Inputs'!$D$37*12*IF(6=1,'1.Inputs'!$D$38,IF(6=2,'1.Inputs'!$D$39,$E76)))*'1.Inputs'!$D$43*(1+$G76)^(6-1)-'1.Inputs'!$D$44*(1+$G76)^(6-1)-('1.Inputs'!$D$20/'1.Inputs'!$D$27+'1.Inputs'!$D$23/'1.Inputs'!$D$28))-MAX(0,((('1.Inputs'!$D$37*12*IF(6=1,'1.Inputs'!$D$38,IF(6=2,'1.Inputs'!$D$39,$E76)))*$F76*(('1.Inputs'!$D$40)+(1-'1.Inputs'!$D$40)*(1+'1.Inputs'!$D$41))*(1+$G76)^(6-1))-(('1.Inputs'!$D$37*12*IF(6=1,'1.Inputs'!$D$38,IF(6=2,'1.Inputs'!$D$39,$E76)))/(1-'1.Inputs'!$D$42)*$D76*(1+$G76)^(6-1))-('1.Inputs'!$D$37*12*IF(6=1,'1.Inputs'!$D$38,IF(6=2,'1.Inputs'!$D$39,$E76)))*'1.Inputs'!$D$43*(1+$G76)^(6-1)-'1.Inputs'!$D$44*(1+$G76)^(6-1)-('1.Inputs'!$D$20/'1.Inputs'!$D$27+'1.Inputs'!$D$23/'1.Inputs'!$D$28)))*'1.Inputs'!$D$53+('1.Inputs'!$D$20/'1.Inputs'!$D$27+'1.Inputs'!$D$23/'1.Inputs'!$D$28)-(M76-L76)</f>
        <v>2015692104.9960196</v>
      </c>
      <c r="Y76" s="36">
        <f ca="1">((('1.Inputs'!$D$37*12*IF(7=1,'1.Inputs'!$D$38,IF(7=2,'1.Inputs'!$D$39,$E76)))*$F76*(('1.Inputs'!$D$40)+(1-'1.Inputs'!$D$40)*(1+'1.Inputs'!$D$41))*(1+$G76)^(7-1))-(('1.Inputs'!$D$37*12*IF(7=1,'1.Inputs'!$D$38,IF(7=2,'1.Inputs'!$D$39,$E76)))/(1-'1.Inputs'!$D$42)*$D76*(1+$G76)^(7-1))-('1.Inputs'!$D$37*12*IF(7=1,'1.Inputs'!$D$38,IF(7=2,'1.Inputs'!$D$39,$E76)))*'1.Inputs'!$D$43*(1+$G76)^(7-1)-'1.Inputs'!$D$44*(1+$G76)^(7-1)-('1.Inputs'!$D$20/'1.Inputs'!$D$27+'1.Inputs'!$D$23/'1.Inputs'!$D$28))-MAX(0,((('1.Inputs'!$D$37*12*IF(7=1,'1.Inputs'!$D$38,IF(7=2,'1.Inputs'!$D$39,$E76)))*$F76*(('1.Inputs'!$D$40)+(1-'1.Inputs'!$D$40)*(1+'1.Inputs'!$D$41))*(1+$G76)^(7-1))-(('1.Inputs'!$D$37*12*IF(7=1,'1.Inputs'!$D$38,IF(7=2,'1.Inputs'!$D$39,$E76)))/(1-'1.Inputs'!$D$42)*$D76*(1+$G76)^(7-1))-('1.Inputs'!$D$37*12*IF(7=1,'1.Inputs'!$D$38,IF(7=2,'1.Inputs'!$D$39,$E76)))*'1.Inputs'!$D$43*(1+$G76)^(7-1)-'1.Inputs'!$D$44*(1+$G76)^(7-1)-('1.Inputs'!$D$20/'1.Inputs'!$D$27+'1.Inputs'!$D$23/'1.Inputs'!$D$28)))*'1.Inputs'!$D$53+('1.Inputs'!$D$20/'1.Inputs'!$D$27+'1.Inputs'!$D$23/'1.Inputs'!$D$28)-(N76-M76)</f>
        <v>2090325192.4769514</v>
      </c>
      <c r="Z76" s="36">
        <f ca="1">((('1.Inputs'!$D$37*12*IF(8=1,'1.Inputs'!$D$38,IF(8=2,'1.Inputs'!$D$39,$E76)))*$F76*(('1.Inputs'!$D$40)+(1-'1.Inputs'!$D$40)*(1+'1.Inputs'!$D$41))*(1+$G76)^(8-1))-(('1.Inputs'!$D$37*12*IF(8=1,'1.Inputs'!$D$38,IF(8=2,'1.Inputs'!$D$39,$E76)))/(1-'1.Inputs'!$D$42)*$D76*(1+$G76)^(8-1))-('1.Inputs'!$D$37*12*IF(8=1,'1.Inputs'!$D$38,IF(8=2,'1.Inputs'!$D$39,$E76)))*'1.Inputs'!$D$43*(1+$G76)^(8-1)-'1.Inputs'!$D$44*(1+$G76)^(8-1)-('1.Inputs'!$D$20/'1.Inputs'!$D$27+'1.Inputs'!$D$23/'1.Inputs'!$D$28))-MAX(0,((('1.Inputs'!$D$37*12*IF(8=1,'1.Inputs'!$D$38,IF(8=2,'1.Inputs'!$D$39,$E76)))*$F76*(('1.Inputs'!$D$40)+(1-'1.Inputs'!$D$40)*(1+'1.Inputs'!$D$41))*(1+$G76)^(8-1))-(('1.Inputs'!$D$37*12*IF(8=1,'1.Inputs'!$D$38,IF(8=2,'1.Inputs'!$D$39,$E76)))/(1-'1.Inputs'!$D$42)*$D76*(1+$G76)^(8-1))-('1.Inputs'!$D$37*12*IF(8=1,'1.Inputs'!$D$38,IF(8=2,'1.Inputs'!$D$39,$E76)))*'1.Inputs'!$D$43*(1+$G76)^(8-1)-'1.Inputs'!$D$44*(1+$G76)^(8-1)-('1.Inputs'!$D$20/'1.Inputs'!$D$27+'1.Inputs'!$D$23/'1.Inputs'!$D$28)))*'1.Inputs'!$D$53+('1.Inputs'!$D$20/'1.Inputs'!$D$27+'1.Inputs'!$D$23/'1.Inputs'!$D$28)-(O76-N76)</f>
        <v>2167787978.4960318</v>
      </c>
      <c r="AA76" s="36">
        <f ca="1">((('1.Inputs'!$D$37*12*IF(9=1,'1.Inputs'!$D$38,IF(9=2,'1.Inputs'!$D$39,$E76)))*$F76*(('1.Inputs'!$D$40)+(1-'1.Inputs'!$D$40)*(1+'1.Inputs'!$D$41))*(1+$G76)^(9-1))-(('1.Inputs'!$D$37*12*IF(9=1,'1.Inputs'!$D$38,IF(9=2,'1.Inputs'!$D$39,$E76)))/(1-'1.Inputs'!$D$42)*$D76*(1+$G76)^(9-1))-('1.Inputs'!$D$37*12*IF(9=1,'1.Inputs'!$D$38,IF(9=2,'1.Inputs'!$D$39,$E76)))*'1.Inputs'!$D$43*(1+$G76)^(9-1)-'1.Inputs'!$D$44*(1+$G76)^(9-1)-('1.Inputs'!$D$20/'1.Inputs'!$D$27+'1.Inputs'!$D$23/'1.Inputs'!$D$28))-MAX(0,((('1.Inputs'!$D$37*12*IF(9=1,'1.Inputs'!$D$38,IF(9=2,'1.Inputs'!$D$39,$E76)))*$F76*(('1.Inputs'!$D$40)+(1-'1.Inputs'!$D$40)*(1+'1.Inputs'!$D$41))*(1+$G76)^(9-1))-(('1.Inputs'!$D$37*12*IF(9=1,'1.Inputs'!$D$38,IF(9=2,'1.Inputs'!$D$39,$E76)))/(1-'1.Inputs'!$D$42)*$D76*(1+$G76)^(9-1))-('1.Inputs'!$D$37*12*IF(9=1,'1.Inputs'!$D$38,IF(9=2,'1.Inputs'!$D$39,$E76)))*'1.Inputs'!$D$43*(1+$G76)^(9-1)-'1.Inputs'!$D$44*(1+$G76)^(9-1)-('1.Inputs'!$D$20/'1.Inputs'!$D$27+'1.Inputs'!$D$23/'1.Inputs'!$D$28)))*'1.Inputs'!$D$53+('1.Inputs'!$D$20/'1.Inputs'!$D$27+'1.Inputs'!$D$23/'1.Inputs'!$D$28)-(P76-O76)</f>
        <v>2248187750.5056086</v>
      </c>
      <c r="AB76" s="36">
        <f ca="1">((('1.Inputs'!$D$37*12*IF(10=1,'1.Inputs'!$D$38,IF(10=2,'1.Inputs'!$D$39,$E76)))*$F76*(('1.Inputs'!$D$40)+(1-'1.Inputs'!$D$40)*(1+'1.Inputs'!$D$41))*(1+$G76)^(10-1))-(('1.Inputs'!$D$37*12*IF(10=1,'1.Inputs'!$D$38,IF(10=2,'1.Inputs'!$D$39,$E76)))/(1-'1.Inputs'!$D$42)*$D76*(1+$G76)^(10-1))-('1.Inputs'!$D$37*12*IF(10=1,'1.Inputs'!$D$38,IF(10=2,'1.Inputs'!$D$39,$E76)))*'1.Inputs'!$D$43*(1+$G76)^(10-1)-'1.Inputs'!$D$44*(1+$G76)^(10-1)-('1.Inputs'!$D$20/'1.Inputs'!$D$27+'1.Inputs'!$D$23/'1.Inputs'!$D$28))-MAX(0,((('1.Inputs'!$D$37*12*IF(10=1,'1.Inputs'!$D$38,IF(10=2,'1.Inputs'!$D$39,$E76)))*$F76*(('1.Inputs'!$D$40)+(1-'1.Inputs'!$D$40)*(1+'1.Inputs'!$D$41))*(1+$G76)^(10-1))-(('1.Inputs'!$D$37*12*IF(10=1,'1.Inputs'!$D$38,IF(10=2,'1.Inputs'!$D$39,$E76)))/(1-'1.Inputs'!$D$42)*$D76*(1+$G76)^(10-1))-('1.Inputs'!$D$37*12*IF(10=1,'1.Inputs'!$D$38,IF(10=2,'1.Inputs'!$D$39,$E76)))*'1.Inputs'!$D$43*(1+$G76)^(10-1)-'1.Inputs'!$D$44*(1+$G76)^(10-1)-('1.Inputs'!$D$20/'1.Inputs'!$D$27+'1.Inputs'!$D$23/'1.Inputs'!$D$28)))*'1.Inputs'!$D$53+('1.Inputs'!$D$20/'1.Inputs'!$D$27+'1.Inputs'!$D$23/'1.Inputs'!$D$28)-(Q76-P76)+(('1.Inputs'!$D$20+'1.Inputs'!$D$23-('1.Inputs'!$D$20/'1.Inputs'!$D$27+'1.Inputs'!$D$23/'1.Inputs'!$D$28)*'1.Inputs'!$D$10)*'1.Inputs'!$D$60+'1.Inputs'!$D$19*'1.Inputs'!$D$59+Q76)</f>
        <v>4888467504.8364391</v>
      </c>
      <c r="AC76" s="36">
        <f ca="1">S76-AC$13-AC$14+MIN(AC$13,MAX(0,((('1.Inputs'!$D$37*12*IF(1=1,'1.Inputs'!$D$38,IF(1=2,'1.Inputs'!$D$39,$E76)))*$F76*(('1.Inputs'!$D$40)+(1-'1.Inputs'!$D$40)*(1+'1.Inputs'!$D$41))*(1+$G76)^(1-1))-(('1.Inputs'!$D$37*12*IF(1=1,'1.Inputs'!$D$38,IF(1=2,'1.Inputs'!$D$39,$E76)))/(1-'1.Inputs'!$D$42)*$D76*(1+$G76)^(1-1))-('1.Inputs'!$D$37*12*IF(1=1,'1.Inputs'!$D$38,IF(1=2,'1.Inputs'!$D$39,$E76)))*'1.Inputs'!$D$43*(1+$G76)^(1-1)-'1.Inputs'!$D$44*(1+$G76)^(1-1)-('1.Inputs'!$D$20/'1.Inputs'!$D$27+'1.Inputs'!$D$23/'1.Inputs'!$D$28))))*'1.Inputs'!$D$53</f>
        <v>-91230929.685093999</v>
      </c>
      <c r="AD76" s="36">
        <f ca="1">T76-AD$13-AD$14+MIN(AD$13,MAX(0,((('1.Inputs'!$D$37*12*IF(2=1,'1.Inputs'!$D$38,IF(2=2,'1.Inputs'!$D$39,$E76)))*$F76*(('1.Inputs'!$D$40)+(1-'1.Inputs'!$D$40)*(1+'1.Inputs'!$D$41))*(1+$G76)^(2-1))-(('1.Inputs'!$D$37*12*IF(2=1,'1.Inputs'!$D$38,IF(2=2,'1.Inputs'!$D$39,$E76)))/(1-'1.Inputs'!$D$42)*$D76*(1+$G76)^(2-1))-('1.Inputs'!$D$37*12*IF(2=1,'1.Inputs'!$D$38,IF(2=2,'1.Inputs'!$D$39,$E76)))*'1.Inputs'!$D$43*(1+$G76)^(2-1)-'1.Inputs'!$D$44*(1+$G76)^(2-1)-('1.Inputs'!$D$20/'1.Inputs'!$D$27+'1.Inputs'!$D$23/'1.Inputs'!$D$28))))*'1.Inputs'!$D$53</f>
        <v>899438991.75928795</v>
      </c>
      <c r="AE76" s="36">
        <f ca="1">U76-AE$13-AE$14+MIN(AE$13,MAX(0,((('1.Inputs'!$D$37*12*IF(3=1,'1.Inputs'!$D$38,IF(3=2,'1.Inputs'!$D$39,$E76)))*$F76*(('1.Inputs'!$D$40)+(1-'1.Inputs'!$D$40)*(1+'1.Inputs'!$D$41))*(1+$G76)^(3-1))-(('1.Inputs'!$D$37*12*IF(3=1,'1.Inputs'!$D$38,IF(3=2,'1.Inputs'!$D$39,$E76)))/(1-'1.Inputs'!$D$42)*$D76*(1+$G76)^(3-1))-('1.Inputs'!$D$37*12*IF(3=1,'1.Inputs'!$D$38,IF(3=2,'1.Inputs'!$D$39,$E76)))*'1.Inputs'!$D$43*(1+$G76)^(3-1)-'1.Inputs'!$D$44*(1+$G76)^(3-1)-('1.Inputs'!$D$20/'1.Inputs'!$D$27+'1.Inputs'!$D$23/'1.Inputs'!$D$28))))*'1.Inputs'!$D$53</f>
        <v>1201705169.7665548</v>
      </c>
      <c r="AF76" s="36">
        <f ca="1">V76-AF$13-AF$14+MIN(AF$13,MAX(0,((('1.Inputs'!$D$37*12*IF(4=1,'1.Inputs'!$D$38,IF(4=2,'1.Inputs'!$D$39,$E76)))*$F76*(('1.Inputs'!$D$40)+(1-'1.Inputs'!$D$40)*(1+'1.Inputs'!$D$41))*(1+$G76)^(4-1))-(('1.Inputs'!$D$37*12*IF(4=1,'1.Inputs'!$D$38,IF(4=2,'1.Inputs'!$D$39,$E76)))/(1-'1.Inputs'!$D$42)*$D76*(1+$G76)^(4-1))-('1.Inputs'!$D$37*12*IF(4=1,'1.Inputs'!$D$38,IF(4=2,'1.Inputs'!$D$39,$E76)))*'1.Inputs'!$D$43*(1+$G76)^(4-1)-'1.Inputs'!$D$44*(1+$G76)^(4-1)-('1.Inputs'!$D$20/'1.Inputs'!$D$27+'1.Inputs'!$D$23/'1.Inputs'!$D$28))))*'1.Inputs'!$D$53</f>
        <v>1551753328.6073642</v>
      </c>
      <c r="AG76" s="36">
        <f ca="1">W76-AG$13-AG$14+MIN(AG$13,MAX(0,((('1.Inputs'!$D$37*12*IF(5=1,'1.Inputs'!$D$38,IF(5=2,'1.Inputs'!$D$39,$E76)))*$F76*(('1.Inputs'!$D$40)+(1-'1.Inputs'!$D$40)*(1+'1.Inputs'!$D$41))*(1+$G76)^(5-1))-(('1.Inputs'!$D$37*12*IF(5=1,'1.Inputs'!$D$38,IF(5=2,'1.Inputs'!$D$39,$E76)))/(1-'1.Inputs'!$D$42)*$D76*(1+$G76)^(5-1))-('1.Inputs'!$D$37*12*IF(5=1,'1.Inputs'!$D$38,IF(5=2,'1.Inputs'!$D$39,$E76)))*'1.Inputs'!$D$43*(1+$G76)^(5-1)-'1.Inputs'!$D$44*(1+$G76)^(5-1)-('1.Inputs'!$D$20/'1.Inputs'!$D$27+'1.Inputs'!$D$23/'1.Inputs'!$D$28))))*'1.Inputs'!$D$53</f>
        <v>1640221347.7879274</v>
      </c>
      <c r="AH76" s="36">
        <f ca="1">X76-AH$13-AH$14+MIN(AH$13,MAX(0,((('1.Inputs'!$D$37*12*IF(6=1,'1.Inputs'!$D$38,IF(6=2,'1.Inputs'!$D$39,$E76)))*$F76*(('1.Inputs'!$D$40)+(1-'1.Inputs'!$D$40)*(1+'1.Inputs'!$D$41))*(1+$G76)^(6-1))-(('1.Inputs'!$D$37*12*IF(6=1,'1.Inputs'!$D$38,IF(6=2,'1.Inputs'!$D$39,$E76)))/(1-'1.Inputs'!$D$42)*$D76*(1+$G76)^(6-1))-('1.Inputs'!$D$37*12*IF(6=1,'1.Inputs'!$D$38,IF(6=2,'1.Inputs'!$D$39,$E76)))*'1.Inputs'!$D$43*(1+$G76)^(6-1)-'1.Inputs'!$D$44*(1+$G76)^(6-1)-('1.Inputs'!$D$20/'1.Inputs'!$D$27+'1.Inputs'!$D$23/'1.Inputs'!$D$28))))*'1.Inputs'!$D$53</f>
        <v>1731316104.9960196</v>
      </c>
      <c r="AI76" s="36">
        <f ca="1">Y76-AI$13-AI$14+MIN(AI$13,MAX(0,((('1.Inputs'!$D$37*12*IF(7=1,'1.Inputs'!$D$38,IF(7=2,'1.Inputs'!$D$39,$E76)))*$F76*(('1.Inputs'!$D$40)+(1-'1.Inputs'!$D$40)*(1+'1.Inputs'!$D$41))*(1+$G76)^(7-1))-(('1.Inputs'!$D$37*12*IF(7=1,'1.Inputs'!$D$38,IF(7=2,'1.Inputs'!$D$39,$E76)))/(1-'1.Inputs'!$D$42)*$D76*(1+$G76)^(7-1))-('1.Inputs'!$D$37*12*IF(7=1,'1.Inputs'!$D$38,IF(7=2,'1.Inputs'!$D$39,$E76)))*'1.Inputs'!$D$43*(1+$G76)^(7-1)-'1.Inputs'!$D$44*(1+$G76)^(7-1)-('1.Inputs'!$D$20/'1.Inputs'!$D$27+'1.Inputs'!$D$23/'1.Inputs'!$D$28))))*'1.Inputs'!$D$53</f>
        <v>1825137192.4769514</v>
      </c>
      <c r="AJ76" s="36">
        <f ca="1">Z76-AJ$13-AJ$14+MIN(AJ$13,MAX(0,((('1.Inputs'!$D$37*12*IF(8=1,'1.Inputs'!$D$38,IF(8=2,'1.Inputs'!$D$39,$E76)))*$F76*(('1.Inputs'!$D$40)+(1-'1.Inputs'!$D$40)*(1+'1.Inputs'!$D$41))*(1+$G76)^(8-1))-(('1.Inputs'!$D$37*12*IF(8=1,'1.Inputs'!$D$38,IF(8=2,'1.Inputs'!$D$39,$E76)))/(1-'1.Inputs'!$D$42)*$D76*(1+$G76)^(8-1))-('1.Inputs'!$D$37*12*IF(8=1,'1.Inputs'!$D$38,IF(8=2,'1.Inputs'!$D$39,$E76)))*'1.Inputs'!$D$43*(1+$G76)^(8-1)-'1.Inputs'!$D$44*(1+$G76)^(8-1)-('1.Inputs'!$D$20/'1.Inputs'!$D$27+'1.Inputs'!$D$23/'1.Inputs'!$D$28))))*'1.Inputs'!$D$53</f>
        <v>2167787978.4960318</v>
      </c>
      <c r="AK76" s="36">
        <f ca="1">AA76-AK$13-AK$14+MIN(AK$13,MAX(0,((('1.Inputs'!$D$37*12*IF(9=1,'1.Inputs'!$D$38,IF(9=2,'1.Inputs'!$D$39,$E76)))*$F76*(('1.Inputs'!$D$40)+(1-'1.Inputs'!$D$40)*(1+'1.Inputs'!$D$41))*(1+$G76)^(9-1))-(('1.Inputs'!$D$37*12*IF(9=1,'1.Inputs'!$D$38,IF(9=2,'1.Inputs'!$D$39,$E76)))/(1-'1.Inputs'!$D$42)*$D76*(1+$G76)^(9-1))-('1.Inputs'!$D$37*12*IF(9=1,'1.Inputs'!$D$38,IF(9=2,'1.Inputs'!$D$39,$E76)))*'1.Inputs'!$D$43*(1+$G76)^(9-1)-'1.Inputs'!$D$44*(1+$G76)^(9-1)-('1.Inputs'!$D$20/'1.Inputs'!$D$27+'1.Inputs'!$D$23/'1.Inputs'!$D$28))))*'1.Inputs'!$D$53</f>
        <v>2248187750.5056086</v>
      </c>
      <c r="AL76" s="36">
        <f ca="1">AB76-AL$13-AL$14+MIN(AL$13,MAX(0,((('1.Inputs'!$D$37*12*IF(10=1,'1.Inputs'!$D$38,IF(10=2,'1.Inputs'!$D$39,$E76)))*$F76*(('1.Inputs'!$D$40)+(1-'1.Inputs'!$D$40)*(1+'1.Inputs'!$D$41))*(1+$G76)^(10-1))-(('1.Inputs'!$D$37*12*IF(10=1,'1.Inputs'!$D$38,IF(10=2,'1.Inputs'!$D$39,$E76)))/(1-'1.Inputs'!$D$42)*$D76*(1+$G76)^(10-1))-('1.Inputs'!$D$37*12*IF(10=1,'1.Inputs'!$D$38,IF(10=2,'1.Inputs'!$D$39,$E76)))*'1.Inputs'!$D$43*(1+$G76)^(10-1)-'1.Inputs'!$D$44*(1+$G76)^(10-1)-('1.Inputs'!$D$20/'1.Inputs'!$D$27+'1.Inputs'!$D$23/'1.Inputs'!$D$28))))*'1.Inputs'!$D$53+'1.Inputs'!$D$35</f>
        <v>5688467504.8364391</v>
      </c>
      <c r="AM76" s="48">
        <f ca="1">R76+NPV('1.Inputs'!$D$55,S76:AB76)</f>
        <v>7430035776.7141895</v>
      </c>
      <c r="AN76" s="48">
        <f ca="1">-('1.Inputs'!$D$24*(1-'1.Inputs'!$D$31)+'1.Inputs'!$D$35)+NPV('1.Inputs'!$D$54,AC76:AL76)</f>
        <v>4582112834.8937416</v>
      </c>
      <c r="AO76" s="36">
        <f t="shared" ca="1" si="5"/>
        <v>3.190427042619242E-2</v>
      </c>
      <c r="AP76" s="36">
        <f t="shared" ca="1" si="6"/>
        <v>3.9218627280654341</v>
      </c>
      <c r="AQ76" s="36">
        <f ca="1">'1.Inputs'!$D$35+MIN(SUM($AC76:AC76),SUM($AC76:AD76),SUM($AC76:AE76),SUM($AC76:AF76),SUM($AC76:AG76),SUM($AC76:AH76),SUM($AC76:AI76),SUM($AC76:AJ76),SUM($AC76:AK76),SUM($AC76:AL76))</f>
        <v>708769070.314906</v>
      </c>
      <c r="AR76" s="36">
        <f ca="1">IF(AP76&lt;'1.Inputs'!$D$57,1,0)</f>
        <v>0</v>
      </c>
      <c r="AS76" s="36">
        <f t="shared" ca="1" si="7"/>
        <v>0</v>
      </c>
      <c r="AV76" s="74" t="s">
        <v>423</v>
      </c>
      <c r="AW76" s="74"/>
      <c r="AX76" s="74"/>
      <c r="AY76" s="74"/>
      <c r="AZ76" s="74"/>
      <c r="BA76" s="74"/>
      <c r="BB76" s="74"/>
      <c r="BC76" s="74"/>
    </row>
    <row r="77" spans="2:57" ht="15" customHeight="1" x14ac:dyDescent="0.25">
      <c r="B77" s="36">
        <v>62</v>
      </c>
      <c r="C77" s="36">
        <f t="shared" ca="1" si="0"/>
        <v>0.70313032576205214</v>
      </c>
      <c r="D77" s="36">
        <f t="shared" ca="1" si="1"/>
        <v>21369.999612814689</v>
      </c>
      <c r="E77" s="47">
        <f t="shared" ca="1" si="2"/>
        <v>0.85238496481355353</v>
      </c>
      <c r="F77" s="36">
        <f t="shared" ca="1" si="3"/>
        <v>29791.257765809911</v>
      </c>
      <c r="G77" s="36">
        <f t="shared" ca="1" si="4"/>
        <v>3.3121815761767905E-2</v>
      </c>
      <c r="H77" s="36">
        <f ca="1">((('1.Inputs'!$D$37*12*IF(1=1,'1.Inputs'!$D$38,IF(1=2,'1.Inputs'!$D$39,$E77)))*$F77*(('1.Inputs'!$D$40)+(1-'1.Inputs'!$D$40)*(1+'1.Inputs'!$D$41))*(1+$G77)^(1-1))*'1.Inputs'!$D$47+(('1.Inputs'!$D$37*12*IF(1=1,'1.Inputs'!$D$38,IF(1=2,'1.Inputs'!$D$39,$E77)))/(1-'1.Inputs'!$D$42)*$D77*(1+$G77)^(1-1))*('1.Inputs'!$D$48-'1.Inputs'!$D$49))/'1.Inputs'!$D$51</f>
        <v>806566426.97177935</v>
      </c>
      <c r="I77" s="36">
        <f ca="1">((('1.Inputs'!$D$37*12*IF(2=1,'1.Inputs'!$D$38,IF(2=2,'1.Inputs'!$D$39,$E77)))*$F77*(('1.Inputs'!$D$40)+(1-'1.Inputs'!$D$40)*(1+'1.Inputs'!$D$41))*(1+$G77)^(2-1))*'1.Inputs'!$D$47+(('1.Inputs'!$D$37*12*IF(2=1,'1.Inputs'!$D$38,IF(2=2,'1.Inputs'!$D$39,$E77)))/(1-'1.Inputs'!$D$42)*$D77*(1+$G77)^(2-1))*('1.Inputs'!$D$48-'1.Inputs'!$D$49))/'1.Inputs'!$D$51</f>
        <v>1166593920.1917925</v>
      </c>
      <c r="J77" s="36">
        <f ca="1">((('1.Inputs'!$D$37*12*IF(3=1,'1.Inputs'!$D$38,IF(3=2,'1.Inputs'!$D$39,$E77)))*$F77*(('1.Inputs'!$D$40)+(1-'1.Inputs'!$D$40)*(1+'1.Inputs'!$D$41))*(1+$G77)^(3-1))*'1.Inputs'!$D$47+(('1.Inputs'!$D$37*12*IF(3=1,'1.Inputs'!$D$38,IF(3=2,'1.Inputs'!$D$39,$E77)))/(1-'1.Inputs'!$D$42)*$D77*(1+$G77)^(3-1))*('1.Inputs'!$D$48-'1.Inputs'!$D$49))/'1.Inputs'!$D$51</f>
        <v>1467604320.7426937</v>
      </c>
      <c r="K77" s="36">
        <f ca="1">((('1.Inputs'!$D$37*12*IF(4=1,'1.Inputs'!$D$38,IF(4=2,'1.Inputs'!$D$39,$E77)))*$F77*(('1.Inputs'!$D$40)+(1-'1.Inputs'!$D$40)*(1+'1.Inputs'!$D$41))*(1+$G77)^(4-1))*'1.Inputs'!$D$47+(('1.Inputs'!$D$37*12*IF(4=1,'1.Inputs'!$D$38,IF(4=2,'1.Inputs'!$D$39,$E77)))/(1-'1.Inputs'!$D$42)*$D77*(1+$G77)^(4-1))*('1.Inputs'!$D$48-'1.Inputs'!$D$49))/'1.Inputs'!$D$51</f>
        <v>1516214040.6655078</v>
      </c>
      <c r="L77" s="36">
        <f ca="1">((('1.Inputs'!$D$37*12*IF(5=1,'1.Inputs'!$D$38,IF(5=2,'1.Inputs'!$D$39,$E77)))*$F77*(('1.Inputs'!$D$40)+(1-'1.Inputs'!$D$40)*(1+'1.Inputs'!$D$41))*(1+$G77)^(5-1))*'1.Inputs'!$D$47+(('1.Inputs'!$D$37*12*IF(5=1,'1.Inputs'!$D$38,IF(5=2,'1.Inputs'!$D$39,$E77)))/(1-'1.Inputs'!$D$42)*$D77*(1+$G77)^(5-1))*('1.Inputs'!$D$48-'1.Inputs'!$D$49))/'1.Inputs'!$D$51</f>
        <v>1566433802.7758362</v>
      </c>
      <c r="M77" s="36">
        <f ca="1">((('1.Inputs'!$D$37*12*IF(6=1,'1.Inputs'!$D$38,IF(6=2,'1.Inputs'!$D$39,$E77)))*$F77*(('1.Inputs'!$D$40)+(1-'1.Inputs'!$D$40)*(1+'1.Inputs'!$D$41))*(1+$G77)^(6-1))*'1.Inputs'!$D$47+(('1.Inputs'!$D$37*12*IF(6=1,'1.Inputs'!$D$38,IF(6=2,'1.Inputs'!$D$39,$E77)))/(1-'1.Inputs'!$D$42)*$D77*(1+$G77)^(6-1))*('1.Inputs'!$D$48-'1.Inputs'!$D$49))/'1.Inputs'!$D$51</f>
        <v>1618316934.5943828</v>
      </c>
      <c r="N77" s="36">
        <f ca="1">((('1.Inputs'!$D$37*12*IF(7=1,'1.Inputs'!$D$38,IF(7=2,'1.Inputs'!$D$39,$E77)))*$F77*(('1.Inputs'!$D$40)+(1-'1.Inputs'!$D$40)*(1+'1.Inputs'!$D$41))*(1+$G77)^(7-1))*'1.Inputs'!$D$47+(('1.Inputs'!$D$37*12*IF(7=1,'1.Inputs'!$D$38,IF(7=2,'1.Inputs'!$D$39,$E77)))/(1-'1.Inputs'!$D$42)*$D77*(1+$G77)^(7-1))*('1.Inputs'!$D$48-'1.Inputs'!$D$49))/'1.Inputs'!$D$51</f>
        <v>1671918529.946167</v>
      </c>
      <c r="O77" s="36">
        <f ca="1">((('1.Inputs'!$D$37*12*IF(8=1,'1.Inputs'!$D$38,IF(8=2,'1.Inputs'!$D$39,$E77)))*$F77*(('1.Inputs'!$D$40)+(1-'1.Inputs'!$D$40)*(1+'1.Inputs'!$D$41))*(1+$G77)^(8-1))*'1.Inputs'!$D$47+(('1.Inputs'!$D$37*12*IF(8=1,'1.Inputs'!$D$38,IF(8=2,'1.Inputs'!$D$39,$E77)))/(1-'1.Inputs'!$D$42)*$D77*(1+$G77)^(8-1))*('1.Inputs'!$D$48-'1.Inputs'!$D$49))/'1.Inputs'!$D$51</f>
        <v>1727295507.4637296</v>
      </c>
      <c r="P77" s="36">
        <f ca="1">((('1.Inputs'!$D$37*12*IF(9=1,'1.Inputs'!$D$38,IF(9=2,'1.Inputs'!$D$39,$E77)))*$F77*(('1.Inputs'!$D$40)+(1-'1.Inputs'!$D$40)*(1+'1.Inputs'!$D$41))*(1+$G77)^(9-1))*'1.Inputs'!$D$47+(('1.Inputs'!$D$37*12*IF(9=1,'1.Inputs'!$D$38,IF(9=2,'1.Inputs'!$D$39,$E77)))/(1-'1.Inputs'!$D$42)*$D77*(1+$G77)^(9-1))*('1.Inputs'!$D$48-'1.Inputs'!$D$49))/'1.Inputs'!$D$51</f>
        <v>1784506671.0280724</v>
      </c>
      <c r="Q77" s="36">
        <f ca="1">((('1.Inputs'!$D$37*12*IF(10=1,'1.Inputs'!$D$38,IF(10=2,'1.Inputs'!$D$39,$E77)))*$F77*(('1.Inputs'!$D$40)+(1-'1.Inputs'!$D$40)*(1+'1.Inputs'!$D$41))*(1+$G77)^(10-1))*'1.Inputs'!$D$47+(('1.Inputs'!$D$37*12*IF(10=1,'1.Inputs'!$D$38,IF(10=2,'1.Inputs'!$D$39,$E77)))/(1-'1.Inputs'!$D$42)*$D77*(1+$G77)^(10-1))*('1.Inputs'!$D$48-'1.Inputs'!$D$49))/'1.Inputs'!$D$51</f>
        <v>1843612772.2115095</v>
      </c>
      <c r="R77" s="36">
        <f>-'1.Inputs'!$D$24</f>
        <v>-2050000000</v>
      </c>
      <c r="S77" s="36">
        <f ca="1">((('1.Inputs'!$D$37*12*IF(1=1,'1.Inputs'!$D$38,IF(1=2,'1.Inputs'!$D$39,$E77)))*$F77*(('1.Inputs'!$D$40)+(1-'1.Inputs'!$D$40)*(1+'1.Inputs'!$D$41))*(1+$G77)^(1-1))-(('1.Inputs'!$D$37*12*IF(1=1,'1.Inputs'!$D$38,IF(1=2,'1.Inputs'!$D$39,$E77)))/(1-'1.Inputs'!$D$42)*$D77*(1+$G77)^(1-1))-('1.Inputs'!$D$37*12*IF(1=1,'1.Inputs'!$D$38,IF(1=2,'1.Inputs'!$D$39,$E77)))*'1.Inputs'!$D$43*(1+$G77)^(1-1)-'1.Inputs'!$D$44*(1+$G77)^(1-1)-('1.Inputs'!$D$20/'1.Inputs'!$D$27+'1.Inputs'!$D$23/'1.Inputs'!$D$28))-MAX(0,((('1.Inputs'!$D$37*12*IF(1=1,'1.Inputs'!$D$38,IF(1=2,'1.Inputs'!$D$39,$E77)))*$F77*(('1.Inputs'!$D$40)+(1-'1.Inputs'!$D$40)*(1+'1.Inputs'!$D$41))*(1+$G77)^(1-1))-(('1.Inputs'!$D$37*12*IF(1=1,'1.Inputs'!$D$38,IF(1=2,'1.Inputs'!$D$39,$E77)))/(1-'1.Inputs'!$D$42)*$D77*(1+$G77)^(1-1))-('1.Inputs'!$D$37*12*IF(1=1,'1.Inputs'!$D$38,IF(1=2,'1.Inputs'!$D$39,$E77)))*'1.Inputs'!$D$43*(1+$G77)^(1-1)-'1.Inputs'!$D$44*(1+$G77)^(1-1)-('1.Inputs'!$D$20/'1.Inputs'!$D$27+'1.Inputs'!$D$23/'1.Inputs'!$D$28)))*'1.Inputs'!$D$53+('1.Inputs'!$D$20/'1.Inputs'!$D$27+'1.Inputs'!$D$23/'1.Inputs'!$D$28)-H77</f>
        <v>-920314135.77793646</v>
      </c>
      <c r="T77" s="36">
        <f ca="1">((('1.Inputs'!$D$37*12*IF(2=1,'1.Inputs'!$D$38,IF(2=2,'1.Inputs'!$D$39,$E77)))*$F77*(('1.Inputs'!$D$40)+(1-'1.Inputs'!$D$40)*(1+'1.Inputs'!$D$41))*(1+$G77)^(2-1))-(('1.Inputs'!$D$37*12*IF(2=1,'1.Inputs'!$D$38,IF(2=2,'1.Inputs'!$D$39,$E77)))/(1-'1.Inputs'!$D$42)*$D77*(1+$G77)^(2-1))-('1.Inputs'!$D$37*12*IF(2=1,'1.Inputs'!$D$38,IF(2=2,'1.Inputs'!$D$39,$E77)))*'1.Inputs'!$D$43*(1+$G77)^(2-1)-'1.Inputs'!$D$44*(1+$G77)^(2-1)-('1.Inputs'!$D$20/'1.Inputs'!$D$27+'1.Inputs'!$D$23/'1.Inputs'!$D$28))-MAX(0,((('1.Inputs'!$D$37*12*IF(2=1,'1.Inputs'!$D$38,IF(2=2,'1.Inputs'!$D$39,$E77)))*$F77*(('1.Inputs'!$D$40)+(1-'1.Inputs'!$D$40)*(1+'1.Inputs'!$D$41))*(1+$G77)^(2-1))-(('1.Inputs'!$D$37*12*IF(2=1,'1.Inputs'!$D$38,IF(2=2,'1.Inputs'!$D$39,$E77)))/(1-'1.Inputs'!$D$42)*$D77*(1+$G77)^(2-1))-('1.Inputs'!$D$37*12*IF(2=1,'1.Inputs'!$D$38,IF(2=2,'1.Inputs'!$D$39,$E77)))*'1.Inputs'!$D$43*(1+$G77)^(2-1)-'1.Inputs'!$D$44*(1+$G77)^(2-1)-('1.Inputs'!$D$20/'1.Inputs'!$D$27+'1.Inputs'!$D$23/'1.Inputs'!$D$28)))*'1.Inputs'!$D$53+('1.Inputs'!$D$20/'1.Inputs'!$D$27+'1.Inputs'!$D$23/'1.Inputs'!$D$28)-(I77-H77)</f>
        <v>-177965856.24086651</v>
      </c>
      <c r="U77" s="36">
        <f ca="1">((('1.Inputs'!$D$37*12*IF(3=1,'1.Inputs'!$D$38,IF(3=2,'1.Inputs'!$D$39,$E77)))*$F77*(('1.Inputs'!$D$40)+(1-'1.Inputs'!$D$40)*(1+'1.Inputs'!$D$41))*(1+$G77)^(3-1))-(('1.Inputs'!$D$37*12*IF(3=1,'1.Inputs'!$D$38,IF(3=2,'1.Inputs'!$D$39,$E77)))/(1-'1.Inputs'!$D$42)*$D77*(1+$G77)^(3-1))-('1.Inputs'!$D$37*12*IF(3=1,'1.Inputs'!$D$38,IF(3=2,'1.Inputs'!$D$39,$E77)))*'1.Inputs'!$D$43*(1+$G77)^(3-1)-'1.Inputs'!$D$44*(1+$G77)^(3-1)-('1.Inputs'!$D$20/'1.Inputs'!$D$27+'1.Inputs'!$D$23/'1.Inputs'!$D$28))-MAX(0,((('1.Inputs'!$D$37*12*IF(3=1,'1.Inputs'!$D$38,IF(3=2,'1.Inputs'!$D$39,$E77)))*$F77*(('1.Inputs'!$D$40)+(1-'1.Inputs'!$D$40)*(1+'1.Inputs'!$D$41))*(1+$G77)^(3-1))-(('1.Inputs'!$D$37*12*IF(3=1,'1.Inputs'!$D$38,IF(3=2,'1.Inputs'!$D$39,$E77)))/(1-'1.Inputs'!$D$42)*$D77*(1+$G77)^(3-1))-('1.Inputs'!$D$37*12*IF(3=1,'1.Inputs'!$D$38,IF(3=2,'1.Inputs'!$D$39,$E77)))*'1.Inputs'!$D$43*(1+$G77)^(3-1)-'1.Inputs'!$D$44*(1+$G77)^(3-1)-('1.Inputs'!$D$20/'1.Inputs'!$D$27+'1.Inputs'!$D$23/'1.Inputs'!$D$28)))*'1.Inputs'!$D$53+('1.Inputs'!$D$20/'1.Inputs'!$D$27+'1.Inputs'!$D$23/'1.Inputs'!$D$28)-(J77-I77)</f>
        <v>51762157.631643176</v>
      </c>
      <c r="V77" s="36">
        <f ca="1">((('1.Inputs'!$D$37*12*IF(4=1,'1.Inputs'!$D$38,IF(4=2,'1.Inputs'!$D$39,$E77)))*$F77*(('1.Inputs'!$D$40)+(1-'1.Inputs'!$D$40)*(1+'1.Inputs'!$D$41))*(1+$G77)^(4-1))-(('1.Inputs'!$D$37*12*IF(4=1,'1.Inputs'!$D$38,IF(4=2,'1.Inputs'!$D$39,$E77)))/(1-'1.Inputs'!$D$42)*$D77*(1+$G77)^(4-1))-('1.Inputs'!$D$37*12*IF(4=1,'1.Inputs'!$D$38,IF(4=2,'1.Inputs'!$D$39,$E77)))*'1.Inputs'!$D$43*(1+$G77)^(4-1)-'1.Inputs'!$D$44*(1+$G77)^(4-1)-('1.Inputs'!$D$20/'1.Inputs'!$D$27+'1.Inputs'!$D$23/'1.Inputs'!$D$28))-MAX(0,((('1.Inputs'!$D$37*12*IF(4=1,'1.Inputs'!$D$38,IF(4=2,'1.Inputs'!$D$39,$E77)))*$F77*(('1.Inputs'!$D$40)+(1-'1.Inputs'!$D$40)*(1+'1.Inputs'!$D$41))*(1+$G77)^(4-1))-(('1.Inputs'!$D$37*12*IF(4=1,'1.Inputs'!$D$38,IF(4=2,'1.Inputs'!$D$39,$E77)))/(1-'1.Inputs'!$D$42)*$D77*(1+$G77)^(4-1))-('1.Inputs'!$D$37*12*IF(4=1,'1.Inputs'!$D$38,IF(4=2,'1.Inputs'!$D$39,$E77)))*'1.Inputs'!$D$43*(1+$G77)^(4-1)-'1.Inputs'!$D$44*(1+$G77)^(4-1)-('1.Inputs'!$D$20/'1.Inputs'!$D$27+'1.Inputs'!$D$23/'1.Inputs'!$D$28)))*'1.Inputs'!$D$53+('1.Inputs'!$D$20/'1.Inputs'!$D$27+'1.Inputs'!$D$23/'1.Inputs'!$D$28)-(K77-J77)</f>
        <v>314282300.14291614</v>
      </c>
      <c r="W77" s="36">
        <f ca="1">((('1.Inputs'!$D$37*12*IF(5=1,'1.Inputs'!$D$38,IF(5=2,'1.Inputs'!$D$39,$E77)))*$F77*(('1.Inputs'!$D$40)+(1-'1.Inputs'!$D$40)*(1+'1.Inputs'!$D$41))*(1+$G77)^(5-1))-(('1.Inputs'!$D$37*12*IF(5=1,'1.Inputs'!$D$38,IF(5=2,'1.Inputs'!$D$39,$E77)))/(1-'1.Inputs'!$D$42)*$D77*(1+$G77)^(5-1))-('1.Inputs'!$D$37*12*IF(5=1,'1.Inputs'!$D$38,IF(5=2,'1.Inputs'!$D$39,$E77)))*'1.Inputs'!$D$43*(1+$G77)^(5-1)-'1.Inputs'!$D$44*(1+$G77)^(5-1)-('1.Inputs'!$D$20/'1.Inputs'!$D$27+'1.Inputs'!$D$23/'1.Inputs'!$D$28))-MAX(0,((('1.Inputs'!$D$37*12*IF(5=1,'1.Inputs'!$D$38,IF(5=2,'1.Inputs'!$D$39,$E77)))*$F77*(('1.Inputs'!$D$40)+(1-'1.Inputs'!$D$40)*(1+'1.Inputs'!$D$41))*(1+$G77)^(5-1))-(('1.Inputs'!$D$37*12*IF(5=1,'1.Inputs'!$D$38,IF(5=2,'1.Inputs'!$D$39,$E77)))/(1-'1.Inputs'!$D$42)*$D77*(1+$G77)^(5-1))-('1.Inputs'!$D$37*12*IF(5=1,'1.Inputs'!$D$38,IF(5=2,'1.Inputs'!$D$39,$E77)))*'1.Inputs'!$D$43*(1+$G77)^(5-1)-'1.Inputs'!$D$44*(1+$G77)^(5-1)-('1.Inputs'!$D$20/'1.Inputs'!$D$27+'1.Inputs'!$D$23/'1.Inputs'!$D$28)))*'1.Inputs'!$D$53+('1.Inputs'!$D$20/'1.Inputs'!$D$27+'1.Inputs'!$D$23/'1.Inputs'!$D$28)-(L77-K77)</f>
        <v>323126894.79069167</v>
      </c>
      <c r="X77" s="36">
        <f ca="1">((('1.Inputs'!$D$37*12*IF(6=1,'1.Inputs'!$D$38,IF(6=2,'1.Inputs'!$D$39,$E77)))*$F77*(('1.Inputs'!$D$40)+(1-'1.Inputs'!$D$40)*(1+'1.Inputs'!$D$41))*(1+$G77)^(6-1))-(('1.Inputs'!$D$37*12*IF(6=1,'1.Inputs'!$D$38,IF(6=2,'1.Inputs'!$D$39,$E77)))/(1-'1.Inputs'!$D$42)*$D77*(1+$G77)^(6-1))-('1.Inputs'!$D$37*12*IF(6=1,'1.Inputs'!$D$38,IF(6=2,'1.Inputs'!$D$39,$E77)))*'1.Inputs'!$D$43*(1+$G77)^(6-1)-'1.Inputs'!$D$44*(1+$G77)^(6-1)-('1.Inputs'!$D$20/'1.Inputs'!$D$27+'1.Inputs'!$D$23/'1.Inputs'!$D$28))-MAX(0,((('1.Inputs'!$D$37*12*IF(6=1,'1.Inputs'!$D$38,IF(6=2,'1.Inputs'!$D$39,$E77)))*$F77*(('1.Inputs'!$D$40)+(1-'1.Inputs'!$D$40)*(1+'1.Inputs'!$D$41))*(1+$G77)^(6-1))-(('1.Inputs'!$D$37*12*IF(6=1,'1.Inputs'!$D$38,IF(6=2,'1.Inputs'!$D$39,$E77)))/(1-'1.Inputs'!$D$42)*$D77*(1+$G77)^(6-1))-('1.Inputs'!$D$37*12*IF(6=1,'1.Inputs'!$D$38,IF(6=2,'1.Inputs'!$D$39,$E77)))*'1.Inputs'!$D$43*(1+$G77)^(6-1)-'1.Inputs'!$D$44*(1+$G77)^(6-1)-('1.Inputs'!$D$20/'1.Inputs'!$D$27+'1.Inputs'!$D$23/'1.Inputs'!$D$28)))*'1.Inputs'!$D$53+('1.Inputs'!$D$20/'1.Inputs'!$D$27+'1.Inputs'!$D$23/'1.Inputs'!$D$28)-(M77-L77)</f>
        <v>332264438.47287732</v>
      </c>
      <c r="Y77" s="36">
        <f ca="1">((('1.Inputs'!$D$37*12*IF(7=1,'1.Inputs'!$D$38,IF(7=2,'1.Inputs'!$D$39,$E77)))*$F77*(('1.Inputs'!$D$40)+(1-'1.Inputs'!$D$40)*(1+'1.Inputs'!$D$41))*(1+$G77)^(7-1))-(('1.Inputs'!$D$37*12*IF(7=1,'1.Inputs'!$D$38,IF(7=2,'1.Inputs'!$D$39,$E77)))/(1-'1.Inputs'!$D$42)*$D77*(1+$G77)^(7-1))-('1.Inputs'!$D$37*12*IF(7=1,'1.Inputs'!$D$38,IF(7=2,'1.Inputs'!$D$39,$E77)))*'1.Inputs'!$D$43*(1+$G77)^(7-1)-'1.Inputs'!$D$44*(1+$G77)^(7-1)-('1.Inputs'!$D$20/'1.Inputs'!$D$27+'1.Inputs'!$D$23/'1.Inputs'!$D$28))-MAX(0,((('1.Inputs'!$D$37*12*IF(7=1,'1.Inputs'!$D$38,IF(7=2,'1.Inputs'!$D$39,$E77)))*$F77*(('1.Inputs'!$D$40)+(1-'1.Inputs'!$D$40)*(1+'1.Inputs'!$D$41))*(1+$G77)^(7-1))-(('1.Inputs'!$D$37*12*IF(7=1,'1.Inputs'!$D$38,IF(7=2,'1.Inputs'!$D$39,$E77)))/(1-'1.Inputs'!$D$42)*$D77*(1+$G77)^(7-1))-('1.Inputs'!$D$37*12*IF(7=1,'1.Inputs'!$D$38,IF(7=2,'1.Inputs'!$D$39,$E77)))*'1.Inputs'!$D$43*(1+$G77)^(7-1)-'1.Inputs'!$D$44*(1+$G77)^(7-1)-('1.Inputs'!$D$20/'1.Inputs'!$D$27+'1.Inputs'!$D$23/'1.Inputs'!$D$28)))*'1.Inputs'!$D$53+('1.Inputs'!$D$20/'1.Inputs'!$D$27+'1.Inputs'!$D$23/'1.Inputs'!$D$28)-(N77-M77)</f>
        <v>341704634.19341958</v>
      </c>
      <c r="Z77" s="36">
        <f ca="1">((('1.Inputs'!$D$37*12*IF(8=1,'1.Inputs'!$D$38,IF(8=2,'1.Inputs'!$D$39,$E77)))*$F77*(('1.Inputs'!$D$40)+(1-'1.Inputs'!$D$40)*(1+'1.Inputs'!$D$41))*(1+$G77)^(8-1))-(('1.Inputs'!$D$37*12*IF(8=1,'1.Inputs'!$D$38,IF(8=2,'1.Inputs'!$D$39,$E77)))/(1-'1.Inputs'!$D$42)*$D77*(1+$G77)^(8-1))-('1.Inputs'!$D$37*12*IF(8=1,'1.Inputs'!$D$38,IF(8=2,'1.Inputs'!$D$39,$E77)))*'1.Inputs'!$D$43*(1+$G77)^(8-1)-'1.Inputs'!$D$44*(1+$G77)^(8-1)-('1.Inputs'!$D$20/'1.Inputs'!$D$27+'1.Inputs'!$D$23/'1.Inputs'!$D$28))-MAX(0,((('1.Inputs'!$D$37*12*IF(8=1,'1.Inputs'!$D$38,IF(8=2,'1.Inputs'!$D$39,$E77)))*$F77*(('1.Inputs'!$D$40)+(1-'1.Inputs'!$D$40)*(1+'1.Inputs'!$D$41))*(1+$G77)^(8-1))-(('1.Inputs'!$D$37*12*IF(8=1,'1.Inputs'!$D$38,IF(8=2,'1.Inputs'!$D$39,$E77)))/(1-'1.Inputs'!$D$42)*$D77*(1+$G77)^(8-1))-('1.Inputs'!$D$37*12*IF(8=1,'1.Inputs'!$D$38,IF(8=2,'1.Inputs'!$D$39,$E77)))*'1.Inputs'!$D$43*(1+$G77)^(8-1)-'1.Inputs'!$D$44*(1+$G77)^(8-1)-('1.Inputs'!$D$20/'1.Inputs'!$D$27+'1.Inputs'!$D$23/'1.Inputs'!$D$28)))*'1.Inputs'!$D$53+('1.Inputs'!$D$20/'1.Inputs'!$D$27+'1.Inputs'!$D$23/'1.Inputs'!$D$28)-(O77-N77)</f>
        <v>351457506.33737254</v>
      </c>
      <c r="AA77" s="36">
        <f ca="1">((('1.Inputs'!$D$37*12*IF(9=1,'1.Inputs'!$D$38,IF(9=2,'1.Inputs'!$D$39,$E77)))*$F77*(('1.Inputs'!$D$40)+(1-'1.Inputs'!$D$40)*(1+'1.Inputs'!$D$41))*(1+$G77)^(9-1))-(('1.Inputs'!$D$37*12*IF(9=1,'1.Inputs'!$D$38,IF(9=2,'1.Inputs'!$D$39,$E77)))/(1-'1.Inputs'!$D$42)*$D77*(1+$G77)^(9-1))-('1.Inputs'!$D$37*12*IF(9=1,'1.Inputs'!$D$38,IF(9=2,'1.Inputs'!$D$39,$E77)))*'1.Inputs'!$D$43*(1+$G77)^(9-1)-'1.Inputs'!$D$44*(1+$G77)^(9-1)-('1.Inputs'!$D$20/'1.Inputs'!$D$27+'1.Inputs'!$D$23/'1.Inputs'!$D$28))-MAX(0,((('1.Inputs'!$D$37*12*IF(9=1,'1.Inputs'!$D$38,IF(9=2,'1.Inputs'!$D$39,$E77)))*$F77*(('1.Inputs'!$D$40)+(1-'1.Inputs'!$D$40)*(1+'1.Inputs'!$D$41))*(1+$G77)^(9-1))-(('1.Inputs'!$D$37*12*IF(9=1,'1.Inputs'!$D$38,IF(9=2,'1.Inputs'!$D$39,$E77)))/(1-'1.Inputs'!$D$42)*$D77*(1+$G77)^(9-1))-('1.Inputs'!$D$37*12*IF(9=1,'1.Inputs'!$D$38,IF(9=2,'1.Inputs'!$D$39,$E77)))*'1.Inputs'!$D$43*(1+$G77)^(9-1)-'1.Inputs'!$D$44*(1+$G77)^(9-1)-('1.Inputs'!$D$20/'1.Inputs'!$D$27+'1.Inputs'!$D$23/'1.Inputs'!$D$28)))*'1.Inputs'!$D$53+('1.Inputs'!$D$20/'1.Inputs'!$D$27+'1.Inputs'!$D$23/'1.Inputs'!$D$28)-(P77-O77)</f>
        <v>361533411.31562674</v>
      </c>
      <c r="AB77" s="36">
        <f ca="1">((('1.Inputs'!$D$37*12*IF(10=1,'1.Inputs'!$D$38,IF(10=2,'1.Inputs'!$D$39,$E77)))*$F77*(('1.Inputs'!$D$40)+(1-'1.Inputs'!$D$40)*(1+'1.Inputs'!$D$41))*(1+$G77)^(10-1))-(('1.Inputs'!$D$37*12*IF(10=1,'1.Inputs'!$D$38,IF(10=2,'1.Inputs'!$D$39,$E77)))/(1-'1.Inputs'!$D$42)*$D77*(1+$G77)^(10-1))-('1.Inputs'!$D$37*12*IF(10=1,'1.Inputs'!$D$38,IF(10=2,'1.Inputs'!$D$39,$E77)))*'1.Inputs'!$D$43*(1+$G77)^(10-1)-'1.Inputs'!$D$44*(1+$G77)^(10-1)-('1.Inputs'!$D$20/'1.Inputs'!$D$27+'1.Inputs'!$D$23/'1.Inputs'!$D$28))-MAX(0,((('1.Inputs'!$D$37*12*IF(10=1,'1.Inputs'!$D$38,IF(10=2,'1.Inputs'!$D$39,$E77)))*$F77*(('1.Inputs'!$D$40)+(1-'1.Inputs'!$D$40)*(1+'1.Inputs'!$D$41))*(1+$G77)^(10-1))-(('1.Inputs'!$D$37*12*IF(10=1,'1.Inputs'!$D$38,IF(10=2,'1.Inputs'!$D$39,$E77)))/(1-'1.Inputs'!$D$42)*$D77*(1+$G77)^(10-1))-('1.Inputs'!$D$37*12*IF(10=1,'1.Inputs'!$D$38,IF(10=2,'1.Inputs'!$D$39,$E77)))*'1.Inputs'!$D$43*(1+$G77)^(10-1)-'1.Inputs'!$D$44*(1+$G77)^(10-1)-('1.Inputs'!$D$20/'1.Inputs'!$D$27+'1.Inputs'!$D$23/'1.Inputs'!$D$28)))*'1.Inputs'!$D$53+('1.Inputs'!$D$20/'1.Inputs'!$D$27+'1.Inputs'!$D$23/'1.Inputs'!$D$28)-(Q77-P77)+(('1.Inputs'!$D$20+'1.Inputs'!$D$23-('1.Inputs'!$D$20/'1.Inputs'!$D$27+'1.Inputs'!$D$23/'1.Inputs'!$D$28)*'1.Inputs'!$D$10)*'1.Inputs'!$D$60+'1.Inputs'!$D$19*'1.Inputs'!$D$59+Q77)</f>
        <v>2915555820.7737117</v>
      </c>
      <c r="AC77" s="36">
        <f ca="1">S77-AC$13-AC$14+MIN(AC$13,MAX(0,((('1.Inputs'!$D$37*12*IF(1=1,'1.Inputs'!$D$38,IF(1=2,'1.Inputs'!$D$39,$E77)))*$F77*(('1.Inputs'!$D$40)+(1-'1.Inputs'!$D$40)*(1+'1.Inputs'!$D$41))*(1+$G77)^(1-1))-(('1.Inputs'!$D$37*12*IF(1=1,'1.Inputs'!$D$38,IF(1=2,'1.Inputs'!$D$39,$E77)))/(1-'1.Inputs'!$D$42)*$D77*(1+$G77)^(1-1))-('1.Inputs'!$D$37*12*IF(1=1,'1.Inputs'!$D$38,IF(1=2,'1.Inputs'!$D$39,$E77)))*'1.Inputs'!$D$43*(1+$G77)^(1-1)-'1.Inputs'!$D$44*(1+$G77)^(1-1)-('1.Inputs'!$D$20/'1.Inputs'!$D$27+'1.Inputs'!$D$23/'1.Inputs'!$D$28))))*'1.Inputs'!$D$53</f>
        <v>-1067914135.7779365</v>
      </c>
      <c r="AD77" s="36">
        <f ca="1">T77-AD$13-AD$14+MIN(AD$13,MAX(0,((('1.Inputs'!$D$37*12*IF(2=1,'1.Inputs'!$D$38,IF(2=2,'1.Inputs'!$D$39,$E77)))*$F77*(('1.Inputs'!$D$40)+(1-'1.Inputs'!$D$40)*(1+'1.Inputs'!$D$41))*(1+$G77)^(2-1))-(('1.Inputs'!$D$37*12*IF(2=1,'1.Inputs'!$D$38,IF(2=2,'1.Inputs'!$D$39,$E77)))/(1-'1.Inputs'!$D$42)*$D77*(1+$G77)^(2-1))-('1.Inputs'!$D$37*12*IF(2=1,'1.Inputs'!$D$38,IF(2=2,'1.Inputs'!$D$39,$E77)))*'1.Inputs'!$D$43*(1+$G77)^(2-1)-'1.Inputs'!$D$44*(1+$G77)^(2-1)-('1.Inputs'!$D$20/'1.Inputs'!$D$27+'1.Inputs'!$D$23/'1.Inputs'!$D$28))))*'1.Inputs'!$D$53</f>
        <v>-300224974.79055679</v>
      </c>
      <c r="AE77" s="36">
        <f ca="1">U77-AE$13-AE$14+MIN(AE$13,MAX(0,((('1.Inputs'!$D$37*12*IF(3=1,'1.Inputs'!$D$38,IF(3=2,'1.Inputs'!$D$39,$E77)))*$F77*(('1.Inputs'!$D$40)+(1-'1.Inputs'!$D$40)*(1+'1.Inputs'!$D$41))*(1+$G77)^(3-1))-(('1.Inputs'!$D$37*12*IF(3=1,'1.Inputs'!$D$38,IF(3=2,'1.Inputs'!$D$39,$E77)))/(1-'1.Inputs'!$D$42)*$D77*(1+$G77)^(3-1))-('1.Inputs'!$D$37*12*IF(3=1,'1.Inputs'!$D$38,IF(3=2,'1.Inputs'!$D$39,$E77)))*'1.Inputs'!$D$43*(1+$G77)^(3-1)-'1.Inputs'!$D$44*(1+$G77)^(3-1)-('1.Inputs'!$D$20/'1.Inputs'!$D$27+'1.Inputs'!$D$23/'1.Inputs'!$D$28))))*'1.Inputs'!$D$53</f>
        <v>-290177842.36835682</v>
      </c>
      <c r="AF77" s="36">
        <f ca="1">V77-AF$13-AF$14+MIN(AF$13,MAX(0,((('1.Inputs'!$D$37*12*IF(4=1,'1.Inputs'!$D$38,IF(4=2,'1.Inputs'!$D$39,$E77)))*$F77*(('1.Inputs'!$D$40)+(1-'1.Inputs'!$D$40)*(1+'1.Inputs'!$D$41))*(1+$G77)^(4-1))-(('1.Inputs'!$D$37*12*IF(4=1,'1.Inputs'!$D$38,IF(4=2,'1.Inputs'!$D$39,$E77)))/(1-'1.Inputs'!$D$42)*$D77*(1+$G77)^(4-1))-('1.Inputs'!$D$37*12*IF(4=1,'1.Inputs'!$D$38,IF(4=2,'1.Inputs'!$D$39,$E77)))*'1.Inputs'!$D$43*(1+$G77)^(4-1)-'1.Inputs'!$D$44*(1+$G77)^(4-1)-('1.Inputs'!$D$20/'1.Inputs'!$D$27+'1.Inputs'!$D$23/'1.Inputs'!$D$28))))*'1.Inputs'!$D$53</f>
        <v>-8469699.8570838571</v>
      </c>
      <c r="AG77" s="36">
        <f ca="1">W77-AG$13-AG$14+MIN(AG$13,MAX(0,((('1.Inputs'!$D$37*12*IF(5=1,'1.Inputs'!$D$38,IF(5=2,'1.Inputs'!$D$39,$E77)))*$F77*(('1.Inputs'!$D$40)+(1-'1.Inputs'!$D$40)*(1+'1.Inputs'!$D$41))*(1+$G77)^(5-1))-(('1.Inputs'!$D$37*12*IF(5=1,'1.Inputs'!$D$38,IF(5=2,'1.Inputs'!$D$39,$E77)))/(1-'1.Inputs'!$D$42)*$D77*(1+$G77)^(5-1))-('1.Inputs'!$D$37*12*IF(5=1,'1.Inputs'!$D$38,IF(5=2,'1.Inputs'!$D$39,$E77)))*'1.Inputs'!$D$43*(1+$G77)^(5-1)-'1.Inputs'!$D$44*(1+$G77)^(5-1)-('1.Inputs'!$D$20/'1.Inputs'!$D$27+'1.Inputs'!$D$23/'1.Inputs'!$D$28))))*'1.Inputs'!$D$53</f>
        <v>19562894.79069167</v>
      </c>
      <c r="AH77" s="36">
        <f ca="1">X77-AH$13-AH$14+MIN(AH$13,MAX(0,((('1.Inputs'!$D$37*12*IF(6=1,'1.Inputs'!$D$38,IF(6=2,'1.Inputs'!$D$39,$E77)))*$F77*(('1.Inputs'!$D$40)+(1-'1.Inputs'!$D$40)*(1+'1.Inputs'!$D$41))*(1+$G77)^(6-1))-(('1.Inputs'!$D$37*12*IF(6=1,'1.Inputs'!$D$38,IF(6=2,'1.Inputs'!$D$39,$E77)))/(1-'1.Inputs'!$D$42)*$D77*(1+$G77)^(6-1))-('1.Inputs'!$D$37*12*IF(6=1,'1.Inputs'!$D$38,IF(6=2,'1.Inputs'!$D$39,$E77)))*'1.Inputs'!$D$43*(1+$G77)^(6-1)-'1.Inputs'!$D$44*(1+$G77)^(6-1)-('1.Inputs'!$D$20/'1.Inputs'!$D$27+'1.Inputs'!$D$23/'1.Inputs'!$D$28))))*'1.Inputs'!$D$53</f>
        <v>47888438.472877324</v>
      </c>
      <c r="AI77" s="36">
        <f ca="1">Y77-AI$13-AI$14+MIN(AI$13,MAX(0,((('1.Inputs'!$D$37*12*IF(7=1,'1.Inputs'!$D$38,IF(7=2,'1.Inputs'!$D$39,$E77)))*$F77*(('1.Inputs'!$D$40)+(1-'1.Inputs'!$D$40)*(1+'1.Inputs'!$D$41))*(1+$G77)^(7-1))-(('1.Inputs'!$D$37*12*IF(7=1,'1.Inputs'!$D$38,IF(7=2,'1.Inputs'!$D$39,$E77)))/(1-'1.Inputs'!$D$42)*$D77*(1+$G77)^(7-1))-('1.Inputs'!$D$37*12*IF(7=1,'1.Inputs'!$D$38,IF(7=2,'1.Inputs'!$D$39,$E77)))*'1.Inputs'!$D$43*(1+$G77)^(7-1)-'1.Inputs'!$D$44*(1+$G77)^(7-1)-('1.Inputs'!$D$20/'1.Inputs'!$D$27+'1.Inputs'!$D$23/'1.Inputs'!$D$28))))*'1.Inputs'!$D$53</f>
        <v>76516634.193419576</v>
      </c>
      <c r="AJ77" s="36">
        <f ca="1">Z77-AJ$13-AJ$14+MIN(AJ$13,MAX(0,((('1.Inputs'!$D$37*12*IF(8=1,'1.Inputs'!$D$38,IF(8=2,'1.Inputs'!$D$39,$E77)))*$F77*(('1.Inputs'!$D$40)+(1-'1.Inputs'!$D$40)*(1+'1.Inputs'!$D$41))*(1+$G77)^(8-1))-(('1.Inputs'!$D$37*12*IF(8=1,'1.Inputs'!$D$38,IF(8=2,'1.Inputs'!$D$39,$E77)))/(1-'1.Inputs'!$D$42)*$D77*(1+$G77)^(8-1))-('1.Inputs'!$D$37*12*IF(8=1,'1.Inputs'!$D$38,IF(8=2,'1.Inputs'!$D$39,$E77)))*'1.Inputs'!$D$43*(1+$G77)^(8-1)-'1.Inputs'!$D$44*(1+$G77)^(8-1)-('1.Inputs'!$D$20/'1.Inputs'!$D$27+'1.Inputs'!$D$23/'1.Inputs'!$D$28))))*'1.Inputs'!$D$53</f>
        <v>351457506.33737254</v>
      </c>
      <c r="AK77" s="36">
        <f ca="1">AA77-AK$13-AK$14+MIN(AK$13,MAX(0,((('1.Inputs'!$D$37*12*IF(9=1,'1.Inputs'!$D$38,IF(9=2,'1.Inputs'!$D$39,$E77)))*$F77*(('1.Inputs'!$D$40)+(1-'1.Inputs'!$D$40)*(1+'1.Inputs'!$D$41))*(1+$G77)^(9-1))-(('1.Inputs'!$D$37*12*IF(9=1,'1.Inputs'!$D$38,IF(9=2,'1.Inputs'!$D$39,$E77)))/(1-'1.Inputs'!$D$42)*$D77*(1+$G77)^(9-1))-('1.Inputs'!$D$37*12*IF(9=1,'1.Inputs'!$D$38,IF(9=2,'1.Inputs'!$D$39,$E77)))*'1.Inputs'!$D$43*(1+$G77)^(9-1)-'1.Inputs'!$D$44*(1+$G77)^(9-1)-('1.Inputs'!$D$20/'1.Inputs'!$D$27+'1.Inputs'!$D$23/'1.Inputs'!$D$28))))*'1.Inputs'!$D$53</f>
        <v>361533411.31562674</v>
      </c>
      <c r="AL77" s="36">
        <f ca="1">AB77-AL$13-AL$14+MIN(AL$13,MAX(0,((('1.Inputs'!$D$37*12*IF(10=1,'1.Inputs'!$D$38,IF(10=2,'1.Inputs'!$D$39,$E77)))*$F77*(('1.Inputs'!$D$40)+(1-'1.Inputs'!$D$40)*(1+'1.Inputs'!$D$41))*(1+$G77)^(10-1))-(('1.Inputs'!$D$37*12*IF(10=1,'1.Inputs'!$D$38,IF(10=2,'1.Inputs'!$D$39,$E77)))/(1-'1.Inputs'!$D$42)*$D77*(1+$G77)^(10-1))-('1.Inputs'!$D$37*12*IF(10=1,'1.Inputs'!$D$38,IF(10=2,'1.Inputs'!$D$39,$E77)))*'1.Inputs'!$D$43*(1+$G77)^(10-1)-'1.Inputs'!$D$44*(1+$G77)^(10-1)-('1.Inputs'!$D$20/'1.Inputs'!$D$27+'1.Inputs'!$D$23/'1.Inputs'!$D$28))))*'1.Inputs'!$D$53+'1.Inputs'!$D$35</f>
        <v>3715555820.7737117</v>
      </c>
      <c r="AM77" s="48">
        <f ca="1">R77+NPV('1.Inputs'!$D$55,S77:AB77)</f>
        <v>-1044068589.7562037</v>
      </c>
      <c r="AN77" s="48">
        <f ca="1">-('1.Inputs'!$D$24*(1-'1.Inputs'!$D$31)+'1.Inputs'!$D$35)+NPV('1.Inputs'!$D$54,AC77:AL77)</f>
        <v>-1986375951.4423265</v>
      </c>
      <c r="AO77" s="36">
        <f t="shared" ca="1" si="5"/>
        <v>-6.2351906218017374</v>
      </c>
      <c r="AP77" s="36">
        <f t="shared" ca="1" si="6"/>
        <v>0.13150954682836172</v>
      </c>
      <c r="AQ77" s="36">
        <f ca="1">'1.Inputs'!$D$35+MIN(SUM($AC77:AC77),SUM($AC77:AD77),SUM($AC77:AE77),SUM($AC77:AF77),SUM($AC77:AG77),SUM($AC77:AH77),SUM($AC77:AI77),SUM($AC77:AJ77),SUM($AC77:AK77),SUM($AC77:AL77))</f>
        <v>-866786652.79393387</v>
      </c>
      <c r="AR77" s="36">
        <f ca="1">IF(AP77&lt;'1.Inputs'!$D$57,1,0)</f>
        <v>1</v>
      </c>
      <c r="AS77" s="36">
        <f t="shared" ca="1" si="7"/>
        <v>1</v>
      </c>
    </row>
    <row r="78" spans="2:57" ht="15" customHeight="1" x14ac:dyDescent="0.25">
      <c r="B78" s="36">
        <v>63</v>
      </c>
      <c r="C78" s="36">
        <f t="shared" ca="1" si="0"/>
        <v>0.78882485724576334</v>
      </c>
      <c r="D78" s="36">
        <f t="shared" ca="1" si="1"/>
        <v>18874.48242539521</v>
      </c>
      <c r="E78" s="47">
        <f t="shared" ca="1" si="2"/>
        <v>0.86297283806452185</v>
      </c>
      <c r="F78" s="36">
        <f t="shared" ca="1" si="3"/>
        <v>30718.021814256455</v>
      </c>
      <c r="G78" s="36">
        <f t="shared" ca="1" si="4"/>
        <v>5.8762709651855344E-2</v>
      </c>
      <c r="H78" s="36">
        <f ca="1">((('1.Inputs'!$D$37*12*IF(1=1,'1.Inputs'!$D$38,IF(1=2,'1.Inputs'!$D$39,$E78)))*$F78*(('1.Inputs'!$D$40)+(1-'1.Inputs'!$D$40)*(1+'1.Inputs'!$D$41))*(1+$G78)^(1-1))*'1.Inputs'!$D$47+(('1.Inputs'!$D$37*12*IF(1=1,'1.Inputs'!$D$38,IF(1=2,'1.Inputs'!$D$39,$E78)))/(1-'1.Inputs'!$D$42)*$D78*(1+$G78)^(1-1))*('1.Inputs'!$D$48-'1.Inputs'!$D$49))/'1.Inputs'!$D$51</f>
        <v>812387402.65554357</v>
      </c>
      <c r="I78" s="36">
        <f ca="1">((('1.Inputs'!$D$37*12*IF(2=1,'1.Inputs'!$D$38,IF(2=2,'1.Inputs'!$D$39,$E78)))*$F78*(('1.Inputs'!$D$40)+(1-'1.Inputs'!$D$40)*(1+'1.Inputs'!$D$41))*(1+$G78)^(2-1))*'1.Inputs'!$D$47+(('1.Inputs'!$D$37*12*IF(2=1,'1.Inputs'!$D$38,IF(2=2,'1.Inputs'!$D$39,$E78)))/(1-'1.Inputs'!$D$42)*$D78*(1+$G78)^(2-1))*('1.Inputs'!$D$48-'1.Inputs'!$D$49))/'1.Inputs'!$D$51</f>
        <v>1204175682.8116627</v>
      </c>
      <c r="J78" s="36">
        <f ca="1">((('1.Inputs'!$D$37*12*IF(3=1,'1.Inputs'!$D$38,IF(3=2,'1.Inputs'!$D$39,$E78)))*$F78*(('1.Inputs'!$D$40)+(1-'1.Inputs'!$D$40)*(1+'1.Inputs'!$D$41))*(1+$G78)^(3-1))*'1.Inputs'!$D$47+(('1.Inputs'!$D$37*12*IF(3=1,'1.Inputs'!$D$38,IF(3=2,'1.Inputs'!$D$39,$E78)))/(1-'1.Inputs'!$D$42)*$D78*(1+$G78)^(3-1))*('1.Inputs'!$D$48-'1.Inputs'!$D$49))/'1.Inputs'!$D$51</f>
        <v>1571764863.9757206</v>
      </c>
      <c r="K78" s="36">
        <f ca="1">((('1.Inputs'!$D$37*12*IF(4=1,'1.Inputs'!$D$38,IF(4=2,'1.Inputs'!$D$39,$E78)))*$F78*(('1.Inputs'!$D$40)+(1-'1.Inputs'!$D$40)*(1+'1.Inputs'!$D$41))*(1+$G78)^(4-1))*'1.Inputs'!$D$47+(('1.Inputs'!$D$37*12*IF(4=1,'1.Inputs'!$D$38,IF(4=2,'1.Inputs'!$D$39,$E78)))/(1-'1.Inputs'!$D$42)*$D78*(1+$G78)^(4-1))*('1.Inputs'!$D$48-'1.Inputs'!$D$49))/'1.Inputs'!$D$51</f>
        <v>1664126026.3185136</v>
      </c>
      <c r="L78" s="36">
        <f ca="1">((('1.Inputs'!$D$37*12*IF(5=1,'1.Inputs'!$D$38,IF(5=2,'1.Inputs'!$D$39,$E78)))*$F78*(('1.Inputs'!$D$40)+(1-'1.Inputs'!$D$40)*(1+'1.Inputs'!$D$41))*(1+$G78)^(5-1))*'1.Inputs'!$D$47+(('1.Inputs'!$D$37*12*IF(5=1,'1.Inputs'!$D$38,IF(5=2,'1.Inputs'!$D$39,$E78)))/(1-'1.Inputs'!$D$42)*$D78*(1+$G78)^(5-1))*('1.Inputs'!$D$48-'1.Inputs'!$D$49))/'1.Inputs'!$D$51</f>
        <v>1761914580.8271644</v>
      </c>
      <c r="M78" s="36">
        <f ca="1">((('1.Inputs'!$D$37*12*IF(6=1,'1.Inputs'!$D$38,IF(6=2,'1.Inputs'!$D$39,$E78)))*$F78*(('1.Inputs'!$D$40)+(1-'1.Inputs'!$D$40)*(1+'1.Inputs'!$D$41))*(1+$G78)^(6-1))*'1.Inputs'!$D$47+(('1.Inputs'!$D$37*12*IF(6=1,'1.Inputs'!$D$38,IF(6=2,'1.Inputs'!$D$39,$E78)))/(1-'1.Inputs'!$D$42)*$D78*(1+$G78)^(6-1))*('1.Inputs'!$D$48-'1.Inputs'!$D$49))/'1.Inputs'!$D$51</f>
        <v>1865449455.7716811</v>
      </c>
      <c r="N78" s="36">
        <f ca="1">((('1.Inputs'!$D$37*12*IF(7=1,'1.Inputs'!$D$38,IF(7=2,'1.Inputs'!$D$39,$E78)))*$F78*(('1.Inputs'!$D$40)+(1-'1.Inputs'!$D$40)*(1+'1.Inputs'!$D$41))*(1+$G78)^(7-1))*'1.Inputs'!$D$47+(('1.Inputs'!$D$37*12*IF(7=1,'1.Inputs'!$D$38,IF(7=2,'1.Inputs'!$D$39,$E78)))/(1-'1.Inputs'!$D$42)*$D78*(1+$G78)^(7-1))*('1.Inputs'!$D$48-'1.Inputs'!$D$49))/'1.Inputs'!$D$51</f>
        <v>1975068320.5114038</v>
      </c>
      <c r="O78" s="36">
        <f ca="1">((('1.Inputs'!$D$37*12*IF(8=1,'1.Inputs'!$D$38,IF(8=2,'1.Inputs'!$D$39,$E78)))*$F78*(('1.Inputs'!$D$40)+(1-'1.Inputs'!$D$40)*(1+'1.Inputs'!$D$41))*(1+$G78)^(8-1))*'1.Inputs'!$D$47+(('1.Inputs'!$D$37*12*IF(8=1,'1.Inputs'!$D$38,IF(8=2,'1.Inputs'!$D$39,$E78)))/(1-'1.Inputs'!$D$42)*$D78*(1+$G78)^(8-1))*('1.Inputs'!$D$48-'1.Inputs'!$D$49))/'1.Inputs'!$D$51</f>
        <v>2091128686.7721927</v>
      </c>
      <c r="P78" s="36">
        <f ca="1">((('1.Inputs'!$D$37*12*IF(9=1,'1.Inputs'!$D$38,IF(9=2,'1.Inputs'!$D$39,$E78)))*$F78*(('1.Inputs'!$D$40)+(1-'1.Inputs'!$D$40)*(1+'1.Inputs'!$D$41))*(1+$G78)^(9-1))*'1.Inputs'!$D$47+(('1.Inputs'!$D$37*12*IF(9=1,'1.Inputs'!$D$38,IF(9=2,'1.Inputs'!$D$39,$E78)))/(1-'1.Inputs'!$D$42)*$D78*(1+$G78)^(9-1))*('1.Inputs'!$D$48-'1.Inputs'!$D$49))/'1.Inputs'!$D$51</f>
        <v>2214009074.6376529</v>
      </c>
      <c r="Q78" s="36">
        <f ca="1">((('1.Inputs'!$D$37*12*IF(10=1,'1.Inputs'!$D$38,IF(10=2,'1.Inputs'!$D$39,$E78)))*$F78*(('1.Inputs'!$D$40)+(1-'1.Inputs'!$D$40)*(1+'1.Inputs'!$D$41))*(1+$G78)^(10-1))*'1.Inputs'!$D$47+(('1.Inputs'!$D$37*12*IF(10=1,'1.Inputs'!$D$38,IF(10=2,'1.Inputs'!$D$39,$E78)))/(1-'1.Inputs'!$D$42)*$D78*(1+$G78)^(10-1))*('1.Inputs'!$D$48-'1.Inputs'!$D$49))/'1.Inputs'!$D$51</f>
        <v>2344110247.0571575</v>
      </c>
      <c r="R78" s="36">
        <f>-'1.Inputs'!$D$24</f>
        <v>-2050000000</v>
      </c>
      <c r="S78" s="36">
        <f ca="1">((('1.Inputs'!$D$37*12*IF(1=1,'1.Inputs'!$D$38,IF(1=2,'1.Inputs'!$D$39,$E78)))*$F78*(('1.Inputs'!$D$40)+(1-'1.Inputs'!$D$40)*(1+'1.Inputs'!$D$41))*(1+$G78)^(1-1))-(('1.Inputs'!$D$37*12*IF(1=1,'1.Inputs'!$D$38,IF(1=2,'1.Inputs'!$D$39,$E78)))/(1-'1.Inputs'!$D$42)*$D78*(1+$G78)^(1-1))-('1.Inputs'!$D$37*12*IF(1=1,'1.Inputs'!$D$38,IF(1=2,'1.Inputs'!$D$39,$E78)))*'1.Inputs'!$D$43*(1+$G78)^(1-1)-'1.Inputs'!$D$44*(1+$G78)^(1-1)-('1.Inputs'!$D$20/'1.Inputs'!$D$27+'1.Inputs'!$D$23/'1.Inputs'!$D$28))-MAX(0,((('1.Inputs'!$D$37*12*IF(1=1,'1.Inputs'!$D$38,IF(1=2,'1.Inputs'!$D$39,$E78)))*$F78*(('1.Inputs'!$D$40)+(1-'1.Inputs'!$D$40)*(1+'1.Inputs'!$D$41))*(1+$G78)^(1-1))-(('1.Inputs'!$D$37*12*IF(1=1,'1.Inputs'!$D$38,IF(1=2,'1.Inputs'!$D$39,$E78)))/(1-'1.Inputs'!$D$42)*$D78*(1+$G78)^(1-1))-('1.Inputs'!$D$37*12*IF(1=1,'1.Inputs'!$D$38,IF(1=2,'1.Inputs'!$D$39,$E78)))*'1.Inputs'!$D$43*(1+$G78)^(1-1)-'1.Inputs'!$D$44*(1+$G78)^(1-1)-('1.Inputs'!$D$20/'1.Inputs'!$D$27+'1.Inputs'!$D$23/'1.Inputs'!$D$28)))*'1.Inputs'!$D$53+('1.Inputs'!$D$20/'1.Inputs'!$D$27+'1.Inputs'!$D$23/'1.Inputs'!$D$28)-H78</f>
        <v>-519648528.00140297</v>
      </c>
      <c r="T78" s="36">
        <f ca="1">((('1.Inputs'!$D$37*12*IF(2=1,'1.Inputs'!$D$38,IF(2=2,'1.Inputs'!$D$39,$E78)))*$F78*(('1.Inputs'!$D$40)+(1-'1.Inputs'!$D$40)*(1+'1.Inputs'!$D$41))*(1+$G78)^(2-1))-(('1.Inputs'!$D$37*12*IF(2=1,'1.Inputs'!$D$38,IF(2=2,'1.Inputs'!$D$39,$E78)))/(1-'1.Inputs'!$D$42)*$D78*(1+$G78)^(2-1))-('1.Inputs'!$D$37*12*IF(2=1,'1.Inputs'!$D$38,IF(2=2,'1.Inputs'!$D$39,$E78)))*'1.Inputs'!$D$43*(1+$G78)^(2-1)-'1.Inputs'!$D$44*(1+$G78)^(2-1)-('1.Inputs'!$D$20/'1.Inputs'!$D$27+'1.Inputs'!$D$23/'1.Inputs'!$D$28))-MAX(0,((('1.Inputs'!$D$37*12*IF(2=1,'1.Inputs'!$D$38,IF(2=2,'1.Inputs'!$D$39,$E78)))*$F78*(('1.Inputs'!$D$40)+(1-'1.Inputs'!$D$40)*(1+'1.Inputs'!$D$41))*(1+$G78)^(2-1))-(('1.Inputs'!$D$37*12*IF(2=1,'1.Inputs'!$D$38,IF(2=2,'1.Inputs'!$D$39,$E78)))/(1-'1.Inputs'!$D$42)*$D78*(1+$G78)^(2-1))-('1.Inputs'!$D$37*12*IF(2=1,'1.Inputs'!$D$38,IF(2=2,'1.Inputs'!$D$39,$E78)))*'1.Inputs'!$D$43*(1+$G78)^(2-1)-'1.Inputs'!$D$44*(1+$G78)^(2-1)-('1.Inputs'!$D$20/'1.Inputs'!$D$27+'1.Inputs'!$D$23/'1.Inputs'!$D$28)))*'1.Inputs'!$D$53+('1.Inputs'!$D$20/'1.Inputs'!$D$27+'1.Inputs'!$D$23/'1.Inputs'!$D$28)-(I78-H78)</f>
        <v>267092446.46789908</v>
      </c>
      <c r="U78" s="36">
        <f ca="1">((('1.Inputs'!$D$37*12*IF(3=1,'1.Inputs'!$D$38,IF(3=2,'1.Inputs'!$D$39,$E78)))*$F78*(('1.Inputs'!$D$40)+(1-'1.Inputs'!$D$40)*(1+'1.Inputs'!$D$41))*(1+$G78)^(3-1))-(('1.Inputs'!$D$37*12*IF(3=1,'1.Inputs'!$D$38,IF(3=2,'1.Inputs'!$D$39,$E78)))/(1-'1.Inputs'!$D$42)*$D78*(1+$G78)^(3-1))-('1.Inputs'!$D$37*12*IF(3=1,'1.Inputs'!$D$38,IF(3=2,'1.Inputs'!$D$39,$E78)))*'1.Inputs'!$D$43*(1+$G78)^(3-1)-'1.Inputs'!$D$44*(1+$G78)^(3-1)-('1.Inputs'!$D$20/'1.Inputs'!$D$27+'1.Inputs'!$D$23/'1.Inputs'!$D$28))-MAX(0,((('1.Inputs'!$D$37*12*IF(3=1,'1.Inputs'!$D$38,IF(3=2,'1.Inputs'!$D$39,$E78)))*$F78*(('1.Inputs'!$D$40)+(1-'1.Inputs'!$D$40)*(1+'1.Inputs'!$D$41))*(1+$G78)^(3-1))-(('1.Inputs'!$D$37*12*IF(3=1,'1.Inputs'!$D$38,IF(3=2,'1.Inputs'!$D$39,$E78)))/(1-'1.Inputs'!$D$42)*$D78*(1+$G78)^(3-1))-('1.Inputs'!$D$37*12*IF(3=1,'1.Inputs'!$D$38,IF(3=2,'1.Inputs'!$D$39,$E78)))*'1.Inputs'!$D$43*(1+$G78)^(3-1)-'1.Inputs'!$D$44*(1+$G78)^(3-1)-('1.Inputs'!$D$20/'1.Inputs'!$D$27+'1.Inputs'!$D$23/'1.Inputs'!$D$28)))*'1.Inputs'!$D$53+('1.Inputs'!$D$20/'1.Inputs'!$D$27+'1.Inputs'!$D$23/'1.Inputs'!$D$28)-(J78-I78)</f>
        <v>630675060.61995959</v>
      </c>
      <c r="V78" s="36">
        <f ca="1">((('1.Inputs'!$D$37*12*IF(4=1,'1.Inputs'!$D$38,IF(4=2,'1.Inputs'!$D$39,$E78)))*$F78*(('1.Inputs'!$D$40)+(1-'1.Inputs'!$D$40)*(1+'1.Inputs'!$D$41))*(1+$G78)^(4-1))-(('1.Inputs'!$D$37*12*IF(4=1,'1.Inputs'!$D$38,IF(4=2,'1.Inputs'!$D$39,$E78)))/(1-'1.Inputs'!$D$42)*$D78*(1+$G78)^(4-1))-('1.Inputs'!$D$37*12*IF(4=1,'1.Inputs'!$D$38,IF(4=2,'1.Inputs'!$D$39,$E78)))*'1.Inputs'!$D$43*(1+$G78)^(4-1)-'1.Inputs'!$D$44*(1+$G78)^(4-1)-('1.Inputs'!$D$20/'1.Inputs'!$D$27+'1.Inputs'!$D$23/'1.Inputs'!$D$28))-MAX(0,((('1.Inputs'!$D$37*12*IF(4=1,'1.Inputs'!$D$38,IF(4=2,'1.Inputs'!$D$39,$E78)))*$F78*(('1.Inputs'!$D$40)+(1-'1.Inputs'!$D$40)*(1+'1.Inputs'!$D$41))*(1+$G78)^(4-1))-(('1.Inputs'!$D$37*12*IF(4=1,'1.Inputs'!$D$38,IF(4=2,'1.Inputs'!$D$39,$E78)))/(1-'1.Inputs'!$D$42)*$D78*(1+$G78)^(4-1))-('1.Inputs'!$D$37*12*IF(4=1,'1.Inputs'!$D$38,IF(4=2,'1.Inputs'!$D$39,$E78)))*'1.Inputs'!$D$43*(1+$G78)^(4-1)-'1.Inputs'!$D$44*(1+$G78)^(4-1)-('1.Inputs'!$D$20/'1.Inputs'!$D$27+'1.Inputs'!$D$23/'1.Inputs'!$D$28)))*'1.Inputs'!$D$53+('1.Inputs'!$D$20/'1.Inputs'!$D$27+'1.Inputs'!$D$23/'1.Inputs'!$D$28)-(K78-J78)</f>
        <v>961787253.20595813</v>
      </c>
      <c r="W78" s="36">
        <f ca="1">((('1.Inputs'!$D$37*12*IF(5=1,'1.Inputs'!$D$38,IF(5=2,'1.Inputs'!$D$39,$E78)))*$F78*(('1.Inputs'!$D$40)+(1-'1.Inputs'!$D$40)*(1+'1.Inputs'!$D$41))*(1+$G78)^(5-1))-(('1.Inputs'!$D$37*12*IF(5=1,'1.Inputs'!$D$38,IF(5=2,'1.Inputs'!$D$39,$E78)))/(1-'1.Inputs'!$D$42)*$D78*(1+$G78)^(5-1))-('1.Inputs'!$D$37*12*IF(5=1,'1.Inputs'!$D$38,IF(5=2,'1.Inputs'!$D$39,$E78)))*'1.Inputs'!$D$43*(1+$G78)^(5-1)-'1.Inputs'!$D$44*(1+$G78)^(5-1)-('1.Inputs'!$D$20/'1.Inputs'!$D$27+'1.Inputs'!$D$23/'1.Inputs'!$D$28))-MAX(0,((('1.Inputs'!$D$37*12*IF(5=1,'1.Inputs'!$D$38,IF(5=2,'1.Inputs'!$D$39,$E78)))*$F78*(('1.Inputs'!$D$40)+(1-'1.Inputs'!$D$40)*(1+'1.Inputs'!$D$41))*(1+$G78)^(5-1))-(('1.Inputs'!$D$37*12*IF(5=1,'1.Inputs'!$D$38,IF(5=2,'1.Inputs'!$D$39,$E78)))/(1-'1.Inputs'!$D$42)*$D78*(1+$G78)^(5-1))-('1.Inputs'!$D$37*12*IF(5=1,'1.Inputs'!$D$38,IF(5=2,'1.Inputs'!$D$39,$E78)))*'1.Inputs'!$D$43*(1+$G78)^(5-1)-'1.Inputs'!$D$44*(1+$G78)^(5-1)-('1.Inputs'!$D$20/'1.Inputs'!$D$27+'1.Inputs'!$D$23/'1.Inputs'!$D$28)))*'1.Inputs'!$D$53+('1.Inputs'!$D$20/'1.Inputs'!$D$27+'1.Inputs'!$D$23/'1.Inputs'!$D$28)-(L78-K78)</f>
        <v>1015527940.2819057</v>
      </c>
      <c r="X78" s="36">
        <f ca="1">((('1.Inputs'!$D$37*12*IF(6=1,'1.Inputs'!$D$38,IF(6=2,'1.Inputs'!$D$39,$E78)))*$F78*(('1.Inputs'!$D$40)+(1-'1.Inputs'!$D$40)*(1+'1.Inputs'!$D$41))*(1+$G78)^(6-1))-(('1.Inputs'!$D$37*12*IF(6=1,'1.Inputs'!$D$38,IF(6=2,'1.Inputs'!$D$39,$E78)))/(1-'1.Inputs'!$D$42)*$D78*(1+$G78)^(6-1))-('1.Inputs'!$D$37*12*IF(6=1,'1.Inputs'!$D$38,IF(6=2,'1.Inputs'!$D$39,$E78)))*'1.Inputs'!$D$43*(1+$G78)^(6-1)-'1.Inputs'!$D$44*(1+$G78)^(6-1)-('1.Inputs'!$D$20/'1.Inputs'!$D$27+'1.Inputs'!$D$23/'1.Inputs'!$D$28))-MAX(0,((('1.Inputs'!$D$37*12*IF(6=1,'1.Inputs'!$D$38,IF(6=2,'1.Inputs'!$D$39,$E78)))*$F78*(('1.Inputs'!$D$40)+(1-'1.Inputs'!$D$40)*(1+'1.Inputs'!$D$41))*(1+$G78)^(6-1))-(('1.Inputs'!$D$37*12*IF(6=1,'1.Inputs'!$D$38,IF(6=2,'1.Inputs'!$D$39,$E78)))/(1-'1.Inputs'!$D$42)*$D78*(1+$G78)^(6-1))-('1.Inputs'!$D$37*12*IF(6=1,'1.Inputs'!$D$38,IF(6=2,'1.Inputs'!$D$39,$E78)))*'1.Inputs'!$D$43*(1+$G78)^(6-1)-'1.Inputs'!$D$44*(1+$G78)^(6-1)-('1.Inputs'!$D$20/'1.Inputs'!$D$27+'1.Inputs'!$D$23/'1.Inputs'!$D$28)))*'1.Inputs'!$D$53+('1.Inputs'!$D$20/'1.Inputs'!$D$27+'1.Inputs'!$D$23/'1.Inputs'!$D$28)-(M78-L78)</f>
        <v>1072426575.7489877</v>
      </c>
      <c r="Y78" s="36">
        <f ca="1">((('1.Inputs'!$D$37*12*IF(7=1,'1.Inputs'!$D$38,IF(7=2,'1.Inputs'!$D$39,$E78)))*$F78*(('1.Inputs'!$D$40)+(1-'1.Inputs'!$D$40)*(1+'1.Inputs'!$D$41))*(1+$G78)^(7-1))-(('1.Inputs'!$D$37*12*IF(7=1,'1.Inputs'!$D$38,IF(7=2,'1.Inputs'!$D$39,$E78)))/(1-'1.Inputs'!$D$42)*$D78*(1+$G78)^(7-1))-('1.Inputs'!$D$37*12*IF(7=1,'1.Inputs'!$D$38,IF(7=2,'1.Inputs'!$D$39,$E78)))*'1.Inputs'!$D$43*(1+$G78)^(7-1)-'1.Inputs'!$D$44*(1+$G78)^(7-1)-('1.Inputs'!$D$20/'1.Inputs'!$D$27+'1.Inputs'!$D$23/'1.Inputs'!$D$28))-MAX(0,((('1.Inputs'!$D$37*12*IF(7=1,'1.Inputs'!$D$38,IF(7=2,'1.Inputs'!$D$39,$E78)))*$F78*(('1.Inputs'!$D$40)+(1-'1.Inputs'!$D$40)*(1+'1.Inputs'!$D$41))*(1+$G78)^(7-1))-(('1.Inputs'!$D$37*12*IF(7=1,'1.Inputs'!$D$38,IF(7=2,'1.Inputs'!$D$39,$E78)))/(1-'1.Inputs'!$D$42)*$D78*(1+$G78)^(7-1))-('1.Inputs'!$D$37*12*IF(7=1,'1.Inputs'!$D$38,IF(7=2,'1.Inputs'!$D$39,$E78)))*'1.Inputs'!$D$43*(1+$G78)^(7-1)-'1.Inputs'!$D$44*(1+$G78)^(7-1)-('1.Inputs'!$D$20/'1.Inputs'!$D$27+'1.Inputs'!$D$23/'1.Inputs'!$D$28)))*'1.Inputs'!$D$53+('1.Inputs'!$D$20/'1.Inputs'!$D$27+'1.Inputs'!$D$23/'1.Inputs'!$D$28)-(N78-M78)</f>
        <v>1132668729.2116079</v>
      </c>
      <c r="Z78" s="36">
        <f ca="1">((('1.Inputs'!$D$37*12*IF(8=1,'1.Inputs'!$D$38,IF(8=2,'1.Inputs'!$D$39,$E78)))*$F78*(('1.Inputs'!$D$40)+(1-'1.Inputs'!$D$40)*(1+'1.Inputs'!$D$41))*(1+$G78)^(8-1))-(('1.Inputs'!$D$37*12*IF(8=1,'1.Inputs'!$D$38,IF(8=2,'1.Inputs'!$D$39,$E78)))/(1-'1.Inputs'!$D$42)*$D78*(1+$G78)^(8-1))-('1.Inputs'!$D$37*12*IF(8=1,'1.Inputs'!$D$38,IF(8=2,'1.Inputs'!$D$39,$E78)))*'1.Inputs'!$D$43*(1+$G78)^(8-1)-'1.Inputs'!$D$44*(1+$G78)^(8-1)-('1.Inputs'!$D$20/'1.Inputs'!$D$27+'1.Inputs'!$D$23/'1.Inputs'!$D$28))-MAX(0,((('1.Inputs'!$D$37*12*IF(8=1,'1.Inputs'!$D$38,IF(8=2,'1.Inputs'!$D$39,$E78)))*$F78*(('1.Inputs'!$D$40)+(1-'1.Inputs'!$D$40)*(1+'1.Inputs'!$D$41))*(1+$G78)^(8-1))-(('1.Inputs'!$D$37*12*IF(8=1,'1.Inputs'!$D$38,IF(8=2,'1.Inputs'!$D$39,$E78)))/(1-'1.Inputs'!$D$42)*$D78*(1+$G78)^(8-1))-('1.Inputs'!$D$37*12*IF(8=1,'1.Inputs'!$D$38,IF(8=2,'1.Inputs'!$D$39,$E78)))*'1.Inputs'!$D$43*(1+$G78)^(8-1)-'1.Inputs'!$D$44*(1+$G78)^(8-1)-('1.Inputs'!$D$20/'1.Inputs'!$D$27+'1.Inputs'!$D$23/'1.Inputs'!$D$28)))*'1.Inputs'!$D$53+('1.Inputs'!$D$20/'1.Inputs'!$D$27+'1.Inputs'!$D$23/'1.Inputs'!$D$28)-(O78-N78)</f>
        <v>1196450874.8469558</v>
      </c>
      <c r="AA78" s="36">
        <f ca="1">((('1.Inputs'!$D$37*12*IF(9=1,'1.Inputs'!$D$38,IF(9=2,'1.Inputs'!$D$39,$E78)))*$F78*(('1.Inputs'!$D$40)+(1-'1.Inputs'!$D$40)*(1+'1.Inputs'!$D$41))*(1+$G78)^(9-1))-(('1.Inputs'!$D$37*12*IF(9=1,'1.Inputs'!$D$38,IF(9=2,'1.Inputs'!$D$39,$E78)))/(1-'1.Inputs'!$D$42)*$D78*(1+$G78)^(9-1))-('1.Inputs'!$D$37*12*IF(9=1,'1.Inputs'!$D$38,IF(9=2,'1.Inputs'!$D$39,$E78)))*'1.Inputs'!$D$43*(1+$G78)^(9-1)-'1.Inputs'!$D$44*(1+$G78)^(9-1)-('1.Inputs'!$D$20/'1.Inputs'!$D$27+'1.Inputs'!$D$23/'1.Inputs'!$D$28))-MAX(0,((('1.Inputs'!$D$37*12*IF(9=1,'1.Inputs'!$D$38,IF(9=2,'1.Inputs'!$D$39,$E78)))*$F78*(('1.Inputs'!$D$40)+(1-'1.Inputs'!$D$40)*(1+'1.Inputs'!$D$41))*(1+$G78)^(9-1))-(('1.Inputs'!$D$37*12*IF(9=1,'1.Inputs'!$D$38,IF(9=2,'1.Inputs'!$D$39,$E78)))/(1-'1.Inputs'!$D$42)*$D78*(1+$G78)^(9-1))-('1.Inputs'!$D$37*12*IF(9=1,'1.Inputs'!$D$38,IF(9=2,'1.Inputs'!$D$39,$E78)))*'1.Inputs'!$D$43*(1+$G78)^(9-1)-'1.Inputs'!$D$44*(1+$G78)^(9-1)-('1.Inputs'!$D$20/'1.Inputs'!$D$27+'1.Inputs'!$D$23/'1.Inputs'!$D$28)))*'1.Inputs'!$D$53+('1.Inputs'!$D$20/'1.Inputs'!$D$27+'1.Inputs'!$D$23/'1.Inputs'!$D$28)-(P78-O78)</f>
        <v>1263981032.1872456</v>
      </c>
      <c r="AB78" s="36">
        <f ca="1">((('1.Inputs'!$D$37*12*IF(10=1,'1.Inputs'!$D$38,IF(10=2,'1.Inputs'!$D$39,$E78)))*$F78*(('1.Inputs'!$D$40)+(1-'1.Inputs'!$D$40)*(1+'1.Inputs'!$D$41))*(1+$G78)^(10-1))-(('1.Inputs'!$D$37*12*IF(10=1,'1.Inputs'!$D$38,IF(10=2,'1.Inputs'!$D$39,$E78)))/(1-'1.Inputs'!$D$42)*$D78*(1+$G78)^(10-1))-('1.Inputs'!$D$37*12*IF(10=1,'1.Inputs'!$D$38,IF(10=2,'1.Inputs'!$D$39,$E78)))*'1.Inputs'!$D$43*(1+$G78)^(10-1)-'1.Inputs'!$D$44*(1+$G78)^(10-1)-('1.Inputs'!$D$20/'1.Inputs'!$D$27+'1.Inputs'!$D$23/'1.Inputs'!$D$28))-MAX(0,((('1.Inputs'!$D$37*12*IF(10=1,'1.Inputs'!$D$38,IF(10=2,'1.Inputs'!$D$39,$E78)))*$F78*(('1.Inputs'!$D$40)+(1-'1.Inputs'!$D$40)*(1+'1.Inputs'!$D$41))*(1+$G78)^(10-1))-(('1.Inputs'!$D$37*12*IF(10=1,'1.Inputs'!$D$38,IF(10=2,'1.Inputs'!$D$39,$E78)))/(1-'1.Inputs'!$D$42)*$D78*(1+$G78)^(10-1))-('1.Inputs'!$D$37*12*IF(10=1,'1.Inputs'!$D$38,IF(10=2,'1.Inputs'!$D$39,$E78)))*'1.Inputs'!$D$43*(1+$G78)^(10-1)-'1.Inputs'!$D$44*(1+$G78)^(10-1)-('1.Inputs'!$D$20/'1.Inputs'!$D$27+'1.Inputs'!$D$23/'1.Inputs'!$D$28)))*'1.Inputs'!$D$53+('1.Inputs'!$D$20/'1.Inputs'!$D$27+'1.Inputs'!$D$23/'1.Inputs'!$D$28)-(Q78-P78)+(('1.Inputs'!$D$20+'1.Inputs'!$D$23-('1.Inputs'!$D$20/'1.Inputs'!$D$27+'1.Inputs'!$D$23/'1.Inputs'!$D$28)*'1.Inputs'!$D$10)*'1.Inputs'!$D$60+'1.Inputs'!$D$19*'1.Inputs'!$D$59+Q78)</f>
        <v>4379589691.613224</v>
      </c>
      <c r="AC78" s="36">
        <f ca="1">S78-AC$13-AC$14+MIN(AC$13,MAX(0,((('1.Inputs'!$D$37*12*IF(1=1,'1.Inputs'!$D$38,IF(1=2,'1.Inputs'!$D$39,$E78)))*$F78*(('1.Inputs'!$D$40)+(1-'1.Inputs'!$D$40)*(1+'1.Inputs'!$D$41))*(1+$G78)^(1-1))-(('1.Inputs'!$D$37*12*IF(1=1,'1.Inputs'!$D$38,IF(1=2,'1.Inputs'!$D$39,$E78)))/(1-'1.Inputs'!$D$42)*$D78*(1+$G78)^(1-1))-('1.Inputs'!$D$37*12*IF(1=1,'1.Inputs'!$D$38,IF(1=2,'1.Inputs'!$D$39,$E78)))*'1.Inputs'!$D$43*(1+$G78)^(1-1)-'1.Inputs'!$D$44*(1+$G78)^(1-1)-('1.Inputs'!$D$20/'1.Inputs'!$D$27+'1.Inputs'!$D$23/'1.Inputs'!$D$28))))*'1.Inputs'!$D$53</f>
        <v>-615588528.00140297</v>
      </c>
      <c r="AD78" s="36">
        <f ca="1">T78-AD$13-AD$14+MIN(AD$13,MAX(0,((('1.Inputs'!$D$37*12*IF(2=1,'1.Inputs'!$D$38,IF(2=2,'1.Inputs'!$D$39,$E78)))*$F78*(('1.Inputs'!$D$40)+(1-'1.Inputs'!$D$40)*(1+'1.Inputs'!$D$41))*(1+$G78)^(2-1))-(('1.Inputs'!$D$37*12*IF(2=1,'1.Inputs'!$D$38,IF(2=2,'1.Inputs'!$D$39,$E78)))/(1-'1.Inputs'!$D$42)*$D78*(1+$G78)^(2-1))-('1.Inputs'!$D$37*12*IF(2=1,'1.Inputs'!$D$38,IF(2=2,'1.Inputs'!$D$39,$E78)))*'1.Inputs'!$D$43*(1+$G78)^(2-1)-'1.Inputs'!$D$44*(1+$G78)^(2-1)-('1.Inputs'!$D$20/'1.Inputs'!$D$27+'1.Inputs'!$D$23/'1.Inputs'!$D$28))))*'1.Inputs'!$D$53</f>
        <v>171152446.46789908</v>
      </c>
      <c r="AE78" s="36">
        <f ca="1">U78-AE$13-AE$14+MIN(AE$13,MAX(0,((('1.Inputs'!$D$37*12*IF(3=1,'1.Inputs'!$D$38,IF(3=2,'1.Inputs'!$D$39,$E78)))*$F78*(('1.Inputs'!$D$40)+(1-'1.Inputs'!$D$40)*(1+'1.Inputs'!$D$41))*(1+$G78)^(3-1))-(('1.Inputs'!$D$37*12*IF(3=1,'1.Inputs'!$D$38,IF(3=2,'1.Inputs'!$D$39,$E78)))/(1-'1.Inputs'!$D$42)*$D78*(1+$G78)^(3-1))-('1.Inputs'!$D$37*12*IF(3=1,'1.Inputs'!$D$38,IF(3=2,'1.Inputs'!$D$39,$E78)))*'1.Inputs'!$D$43*(1+$G78)^(3-1)-'1.Inputs'!$D$44*(1+$G78)^(3-1)-('1.Inputs'!$D$20/'1.Inputs'!$D$27+'1.Inputs'!$D$23/'1.Inputs'!$D$28))))*'1.Inputs'!$D$53</f>
        <v>288735060.61995959</v>
      </c>
      <c r="AF78" s="36">
        <f ca="1">V78-AF$13-AF$14+MIN(AF$13,MAX(0,((('1.Inputs'!$D$37*12*IF(4=1,'1.Inputs'!$D$38,IF(4=2,'1.Inputs'!$D$39,$E78)))*$F78*(('1.Inputs'!$D$40)+(1-'1.Inputs'!$D$40)*(1+'1.Inputs'!$D$41))*(1+$G78)^(4-1))-(('1.Inputs'!$D$37*12*IF(4=1,'1.Inputs'!$D$38,IF(4=2,'1.Inputs'!$D$39,$E78)))/(1-'1.Inputs'!$D$42)*$D78*(1+$G78)^(4-1))-('1.Inputs'!$D$37*12*IF(4=1,'1.Inputs'!$D$38,IF(4=2,'1.Inputs'!$D$39,$E78)))*'1.Inputs'!$D$43*(1+$G78)^(4-1)-'1.Inputs'!$D$44*(1+$G78)^(4-1)-('1.Inputs'!$D$20/'1.Inputs'!$D$27+'1.Inputs'!$D$23/'1.Inputs'!$D$28))))*'1.Inputs'!$D$53</f>
        <v>639035253.20595813</v>
      </c>
      <c r="AG78" s="36">
        <f ca="1">W78-AG$13-AG$14+MIN(AG$13,MAX(0,((('1.Inputs'!$D$37*12*IF(5=1,'1.Inputs'!$D$38,IF(5=2,'1.Inputs'!$D$39,$E78)))*$F78*(('1.Inputs'!$D$40)+(1-'1.Inputs'!$D$40)*(1+'1.Inputs'!$D$41))*(1+$G78)^(5-1))-(('1.Inputs'!$D$37*12*IF(5=1,'1.Inputs'!$D$38,IF(5=2,'1.Inputs'!$D$39,$E78)))/(1-'1.Inputs'!$D$42)*$D78*(1+$G78)^(5-1))-('1.Inputs'!$D$37*12*IF(5=1,'1.Inputs'!$D$38,IF(5=2,'1.Inputs'!$D$39,$E78)))*'1.Inputs'!$D$43*(1+$G78)^(5-1)-'1.Inputs'!$D$44*(1+$G78)^(5-1)-('1.Inputs'!$D$20/'1.Inputs'!$D$27+'1.Inputs'!$D$23/'1.Inputs'!$D$28))))*'1.Inputs'!$D$53</f>
        <v>711963940.28190565</v>
      </c>
      <c r="AH78" s="36">
        <f ca="1">X78-AH$13-AH$14+MIN(AH$13,MAX(0,((('1.Inputs'!$D$37*12*IF(6=1,'1.Inputs'!$D$38,IF(6=2,'1.Inputs'!$D$39,$E78)))*$F78*(('1.Inputs'!$D$40)+(1-'1.Inputs'!$D$40)*(1+'1.Inputs'!$D$41))*(1+$G78)^(6-1))-(('1.Inputs'!$D$37*12*IF(6=1,'1.Inputs'!$D$38,IF(6=2,'1.Inputs'!$D$39,$E78)))/(1-'1.Inputs'!$D$42)*$D78*(1+$G78)^(6-1))-('1.Inputs'!$D$37*12*IF(6=1,'1.Inputs'!$D$38,IF(6=2,'1.Inputs'!$D$39,$E78)))*'1.Inputs'!$D$43*(1+$G78)^(6-1)-'1.Inputs'!$D$44*(1+$G78)^(6-1)-('1.Inputs'!$D$20/'1.Inputs'!$D$27+'1.Inputs'!$D$23/'1.Inputs'!$D$28))))*'1.Inputs'!$D$53</f>
        <v>788050575.74898767</v>
      </c>
      <c r="AI78" s="36">
        <f ca="1">Y78-AI$13-AI$14+MIN(AI$13,MAX(0,((('1.Inputs'!$D$37*12*IF(7=1,'1.Inputs'!$D$38,IF(7=2,'1.Inputs'!$D$39,$E78)))*$F78*(('1.Inputs'!$D$40)+(1-'1.Inputs'!$D$40)*(1+'1.Inputs'!$D$41))*(1+$G78)^(7-1))-(('1.Inputs'!$D$37*12*IF(7=1,'1.Inputs'!$D$38,IF(7=2,'1.Inputs'!$D$39,$E78)))/(1-'1.Inputs'!$D$42)*$D78*(1+$G78)^(7-1))-('1.Inputs'!$D$37*12*IF(7=1,'1.Inputs'!$D$38,IF(7=2,'1.Inputs'!$D$39,$E78)))*'1.Inputs'!$D$43*(1+$G78)^(7-1)-'1.Inputs'!$D$44*(1+$G78)^(7-1)-('1.Inputs'!$D$20/'1.Inputs'!$D$27+'1.Inputs'!$D$23/'1.Inputs'!$D$28))))*'1.Inputs'!$D$53</f>
        <v>867480729.21160793</v>
      </c>
      <c r="AJ78" s="36">
        <f ca="1">Z78-AJ$13-AJ$14+MIN(AJ$13,MAX(0,((('1.Inputs'!$D$37*12*IF(8=1,'1.Inputs'!$D$38,IF(8=2,'1.Inputs'!$D$39,$E78)))*$F78*(('1.Inputs'!$D$40)+(1-'1.Inputs'!$D$40)*(1+'1.Inputs'!$D$41))*(1+$G78)^(8-1))-(('1.Inputs'!$D$37*12*IF(8=1,'1.Inputs'!$D$38,IF(8=2,'1.Inputs'!$D$39,$E78)))/(1-'1.Inputs'!$D$42)*$D78*(1+$G78)^(8-1))-('1.Inputs'!$D$37*12*IF(8=1,'1.Inputs'!$D$38,IF(8=2,'1.Inputs'!$D$39,$E78)))*'1.Inputs'!$D$43*(1+$G78)^(8-1)-'1.Inputs'!$D$44*(1+$G78)^(8-1)-('1.Inputs'!$D$20/'1.Inputs'!$D$27+'1.Inputs'!$D$23/'1.Inputs'!$D$28))))*'1.Inputs'!$D$53</f>
        <v>1196450874.8469558</v>
      </c>
      <c r="AK78" s="36">
        <f ca="1">AA78-AK$13-AK$14+MIN(AK$13,MAX(0,((('1.Inputs'!$D$37*12*IF(9=1,'1.Inputs'!$D$38,IF(9=2,'1.Inputs'!$D$39,$E78)))*$F78*(('1.Inputs'!$D$40)+(1-'1.Inputs'!$D$40)*(1+'1.Inputs'!$D$41))*(1+$G78)^(9-1))-(('1.Inputs'!$D$37*12*IF(9=1,'1.Inputs'!$D$38,IF(9=2,'1.Inputs'!$D$39,$E78)))/(1-'1.Inputs'!$D$42)*$D78*(1+$G78)^(9-1))-('1.Inputs'!$D$37*12*IF(9=1,'1.Inputs'!$D$38,IF(9=2,'1.Inputs'!$D$39,$E78)))*'1.Inputs'!$D$43*(1+$G78)^(9-1)-'1.Inputs'!$D$44*(1+$G78)^(9-1)-('1.Inputs'!$D$20/'1.Inputs'!$D$27+'1.Inputs'!$D$23/'1.Inputs'!$D$28))))*'1.Inputs'!$D$53</f>
        <v>1263981032.1872456</v>
      </c>
      <c r="AL78" s="36">
        <f ca="1">AB78-AL$13-AL$14+MIN(AL$13,MAX(0,((('1.Inputs'!$D$37*12*IF(10=1,'1.Inputs'!$D$38,IF(10=2,'1.Inputs'!$D$39,$E78)))*$F78*(('1.Inputs'!$D$40)+(1-'1.Inputs'!$D$40)*(1+'1.Inputs'!$D$41))*(1+$G78)^(10-1))-(('1.Inputs'!$D$37*12*IF(10=1,'1.Inputs'!$D$38,IF(10=2,'1.Inputs'!$D$39,$E78)))/(1-'1.Inputs'!$D$42)*$D78*(1+$G78)^(10-1))-('1.Inputs'!$D$37*12*IF(10=1,'1.Inputs'!$D$38,IF(10=2,'1.Inputs'!$D$39,$E78)))*'1.Inputs'!$D$43*(1+$G78)^(10-1)-'1.Inputs'!$D$44*(1+$G78)^(10-1)-('1.Inputs'!$D$20/'1.Inputs'!$D$27+'1.Inputs'!$D$23/'1.Inputs'!$D$28))))*'1.Inputs'!$D$53+'1.Inputs'!$D$35</f>
        <v>5179589691.613224</v>
      </c>
      <c r="AM78" s="48">
        <f ca="1">R78+NPV('1.Inputs'!$D$55,S78:AB78)</f>
        <v>2778426139.2255735</v>
      </c>
      <c r="AN78" s="48">
        <f ca="1">-('1.Inputs'!$D$24*(1-'1.Inputs'!$D$31)+'1.Inputs'!$D$35)+NPV('1.Inputs'!$D$54,AC78:AL78)</f>
        <v>954932213.94476414</v>
      </c>
      <c r="AO78" s="36">
        <f t="shared" ca="1" si="5"/>
        <v>-3.5206539837493427</v>
      </c>
      <c r="AP78" s="36">
        <f t="shared" ca="1" si="6"/>
        <v>1.6023248491360762</v>
      </c>
      <c r="AQ78" s="36">
        <f ca="1">'1.Inputs'!$D$35+MIN(SUM($AC78:AC78),SUM($AC78:AD78),SUM($AC78:AE78),SUM($AC78:AF78),SUM($AC78:AG78),SUM($AC78:AH78),SUM($AC78:AI78),SUM($AC78:AJ78),SUM($AC78:AK78),SUM($AC78:AL78))</f>
        <v>184411471.99859703</v>
      </c>
      <c r="AR78" s="36">
        <f ca="1">IF(AP78&lt;'1.Inputs'!$D$57,1,0)</f>
        <v>0</v>
      </c>
      <c r="AS78" s="36">
        <f t="shared" ca="1" si="7"/>
        <v>0</v>
      </c>
      <c r="AV78" s="39" t="s">
        <v>424</v>
      </c>
      <c r="AW78" s="2"/>
      <c r="AX78" s="2"/>
      <c r="AY78" s="2"/>
      <c r="AZ78" s="2"/>
      <c r="BA78" s="2"/>
      <c r="BB78" s="2"/>
      <c r="BC78" s="2"/>
      <c r="BD78" s="2"/>
      <c r="BE78" s="2"/>
    </row>
    <row r="79" spans="2:57" ht="15" customHeight="1" x14ac:dyDescent="0.25">
      <c r="B79" s="36">
        <v>64</v>
      </c>
      <c r="C79" s="36">
        <f t="shared" ca="1" si="0"/>
        <v>0.26182207295083459</v>
      </c>
      <c r="D79" s="36">
        <f t="shared" ca="1" si="1"/>
        <v>18341.043681392192</v>
      </c>
      <c r="E79" s="47">
        <f t="shared" ca="1" si="2"/>
        <v>0.79295229102812659</v>
      </c>
      <c r="F79" s="36">
        <f t="shared" ca="1" si="3"/>
        <v>30871.430069820253</v>
      </c>
      <c r="G79" s="36">
        <f t="shared" ca="1" si="4"/>
        <v>2.8192996847043697E-2</v>
      </c>
      <c r="H79" s="36">
        <f ca="1">((('1.Inputs'!$D$37*12*IF(1=1,'1.Inputs'!$D$38,IF(1=2,'1.Inputs'!$D$39,$E79)))*$F79*(('1.Inputs'!$D$40)+(1-'1.Inputs'!$D$40)*(1+'1.Inputs'!$D$41))*(1+$G79)^(1-1))*'1.Inputs'!$D$47+(('1.Inputs'!$D$37*12*IF(1=1,'1.Inputs'!$D$38,IF(1=2,'1.Inputs'!$D$39,$E79)))/(1-'1.Inputs'!$D$42)*$D79*(1+$G79)^(1-1))*('1.Inputs'!$D$48-'1.Inputs'!$D$49))/'1.Inputs'!$D$51</f>
        <v>812617094.78853059</v>
      </c>
      <c r="I79" s="36">
        <f ca="1">((('1.Inputs'!$D$37*12*IF(2=1,'1.Inputs'!$D$38,IF(2=2,'1.Inputs'!$D$39,$E79)))*$F79*(('1.Inputs'!$D$40)+(1-'1.Inputs'!$D$40)*(1+'1.Inputs'!$D$41))*(1+$G79)^(2-1))*'1.Inputs'!$D$47+(('1.Inputs'!$D$37*12*IF(2=1,'1.Inputs'!$D$38,IF(2=2,'1.Inputs'!$D$39,$E79)))/(1-'1.Inputs'!$D$42)*$D79*(1+$G79)^(2-1))*('1.Inputs'!$D$48-'1.Inputs'!$D$49))/'1.Inputs'!$D$51</f>
        <v>1169738088.3716605</v>
      </c>
      <c r="J79" s="36">
        <f ca="1">((('1.Inputs'!$D$37*12*IF(3=1,'1.Inputs'!$D$38,IF(3=2,'1.Inputs'!$D$39,$E79)))*$F79*(('1.Inputs'!$D$40)+(1-'1.Inputs'!$D$40)*(1+'1.Inputs'!$D$41))*(1+$G79)^(3-1))*'1.Inputs'!$D$47+(('1.Inputs'!$D$37*12*IF(3=1,'1.Inputs'!$D$38,IF(3=2,'1.Inputs'!$D$39,$E79)))/(1-'1.Inputs'!$D$42)*$D79*(1+$G79)^(3-1))*('1.Inputs'!$D$48-'1.Inputs'!$D$49))/'1.Inputs'!$D$51</f>
        <v>1362424017.9210753</v>
      </c>
      <c r="K79" s="36">
        <f ca="1">((('1.Inputs'!$D$37*12*IF(4=1,'1.Inputs'!$D$38,IF(4=2,'1.Inputs'!$D$39,$E79)))*$F79*(('1.Inputs'!$D$40)+(1-'1.Inputs'!$D$40)*(1+'1.Inputs'!$D$41))*(1+$G79)^(4-1))*'1.Inputs'!$D$47+(('1.Inputs'!$D$37*12*IF(4=1,'1.Inputs'!$D$38,IF(4=2,'1.Inputs'!$D$39,$E79)))/(1-'1.Inputs'!$D$42)*$D79*(1+$G79)^(4-1))*('1.Inputs'!$D$48-'1.Inputs'!$D$49))/'1.Inputs'!$D$51</f>
        <v>1400834833.962661</v>
      </c>
      <c r="L79" s="36">
        <f ca="1">((('1.Inputs'!$D$37*12*IF(5=1,'1.Inputs'!$D$38,IF(5=2,'1.Inputs'!$D$39,$E79)))*$F79*(('1.Inputs'!$D$40)+(1-'1.Inputs'!$D$40)*(1+'1.Inputs'!$D$41))*(1+$G79)^(5-1))*'1.Inputs'!$D$47+(('1.Inputs'!$D$37*12*IF(5=1,'1.Inputs'!$D$38,IF(5=2,'1.Inputs'!$D$39,$E79)))/(1-'1.Inputs'!$D$42)*$D79*(1+$G79)^(5-1))*('1.Inputs'!$D$48-'1.Inputs'!$D$49))/'1.Inputs'!$D$51</f>
        <v>1440328566.0197995</v>
      </c>
      <c r="M79" s="36">
        <f ca="1">((('1.Inputs'!$D$37*12*IF(6=1,'1.Inputs'!$D$38,IF(6=2,'1.Inputs'!$D$39,$E79)))*$F79*(('1.Inputs'!$D$40)+(1-'1.Inputs'!$D$40)*(1+'1.Inputs'!$D$41))*(1+$G79)^(6-1))*'1.Inputs'!$D$47+(('1.Inputs'!$D$37*12*IF(6=1,'1.Inputs'!$D$38,IF(6=2,'1.Inputs'!$D$39,$E79)))/(1-'1.Inputs'!$D$42)*$D79*(1+$G79)^(6-1))*('1.Inputs'!$D$48-'1.Inputs'!$D$49))/'1.Inputs'!$D$51</f>
        <v>1480935744.7403028</v>
      </c>
      <c r="N79" s="36">
        <f ca="1">((('1.Inputs'!$D$37*12*IF(7=1,'1.Inputs'!$D$38,IF(7=2,'1.Inputs'!$D$39,$E79)))*$F79*(('1.Inputs'!$D$40)+(1-'1.Inputs'!$D$40)*(1+'1.Inputs'!$D$41))*(1+$G79)^(7-1))*'1.Inputs'!$D$47+(('1.Inputs'!$D$37*12*IF(7=1,'1.Inputs'!$D$38,IF(7=2,'1.Inputs'!$D$39,$E79)))/(1-'1.Inputs'!$D$42)*$D79*(1+$G79)^(7-1))*('1.Inputs'!$D$48-'1.Inputs'!$D$49))/'1.Inputs'!$D$51</f>
        <v>1522687761.5224409</v>
      </c>
      <c r="O79" s="36">
        <f ca="1">((('1.Inputs'!$D$37*12*IF(8=1,'1.Inputs'!$D$38,IF(8=2,'1.Inputs'!$D$39,$E79)))*$F79*(('1.Inputs'!$D$40)+(1-'1.Inputs'!$D$40)*(1+'1.Inputs'!$D$41))*(1+$G79)^(8-1))*'1.Inputs'!$D$47+(('1.Inputs'!$D$37*12*IF(8=1,'1.Inputs'!$D$38,IF(8=2,'1.Inputs'!$D$39,$E79)))/(1-'1.Inputs'!$D$42)*$D79*(1+$G79)^(8-1))*('1.Inputs'!$D$48-'1.Inputs'!$D$49))/'1.Inputs'!$D$51</f>
        <v>1565616892.7820749</v>
      </c>
      <c r="P79" s="36">
        <f ca="1">((('1.Inputs'!$D$37*12*IF(9=1,'1.Inputs'!$D$38,IF(9=2,'1.Inputs'!$D$39,$E79)))*$F79*(('1.Inputs'!$D$40)+(1-'1.Inputs'!$D$40)*(1+'1.Inputs'!$D$41))*(1+$G79)^(9-1))*'1.Inputs'!$D$47+(('1.Inputs'!$D$37*12*IF(9=1,'1.Inputs'!$D$38,IF(9=2,'1.Inputs'!$D$39,$E79)))/(1-'1.Inputs'!$D$42)*$D79*(1+$G79)^(9-1))*('1.Inputs'!$D$48-'1.Inputs'!$D$49))/'1.Inputs'!$D$51</f>
        <v>1609756324.9039586</v>
      </c>
      <c r="Q79" s="36">
        <f ca="1">((('1.Inputs'!$D$37*12*IF(10=1,'1.Inputs'!$D$38,IF(10=2,'1.Inputs'!$D$39,$E79)))*$F79*(('1.Inputs'!$D$40)+(1-'1.Inputs'!$D$40)*(1+'1.Inputs'!$D$41))*(1+$G79)^(10-1))*'1.Inputs'!$D$47+(('1.Inputs'!$D$37*12*IF(10=1,'1.Inputs'!$D$38,IF(10=2,'1.Inputs'!$D$39,$E79)))/(1-'1.Inputs'!$D$42)*$D79*(1+$G79)^(10-1))*('1.Inputs'!$D$48-'1.Inputs'!$D$49))/'1.Inputs'!$D$51</f>
        <v>1655140179.8964844</v>
      </c>
      <c r="R79" s="36">
        <f>-'1.Inputs'!$D$24</f>
        <v>-2050000000</v>
      </c>
      <c r="S79" s="36">
        <f ca="1">((('1.Inputs'!$D$37*12*IF(1=1,'1.Inputs'!$D$38,IF(1=2,'1.Inputs'!$D$39,$E79)))*$F79*(('1.Inputs'!$D$40)+(1-'1.Inputs'!$D$40)*(1+'1.Inputs'!$D$41))*(1+$G79)^(1-1))-(('1.Inputs'!$D$37*12*IF(1=1,'1.Inputs'!$D$38,IF(1=2,'1.Inputs'!$D$39,$E79)))/(1-'1.Inputs'!$D$42)*$D79*(1+$G79)^(1-1))-('1.Inputs'!$D$37*12*IF(1=1,'1.Inputs'!$D$38,IF(1=2,'1.Inputs'!$D$39,$E79)))*'1.Inputs'!$D$43*(1+$G79)^(1-1)-'1.Inputs'!$D$44*(1+$G79)^(1-1)-('1.Inputs'!$D$20/'1.Inputs'!$D$27+'1.Inputs'!$D$23/'1.Inputs'!$D$28))-MAX(0,((('1.Inputs'!$D$37*12*IF(1=1,'1.Inputs'!$D$38,IF(1=2,'1.Inputs'!$D$39,$E79)))*$F79*(('1.Inputs'!$D$40)+(1-'1.Inputs'!$D$40)*(1+'1.Inputs'!$D$41))*(1+$G79)^(1-1))-(('1.Inputs'!$D$37*12*IF(1=1,'1.Inputs'!$D$38,IF(1=2,'1.Inputs'!$D$39,$E79)))/(1-'1.Inputs'!$D$42)*$D79*(1+$G79)^(1-1))-('1.Inputs'!$D$37*12*IF(1=1,'1.Inputs'!$D$38,IF(1=2,'1.Inputs'!$D$39,$E79)))*'1.Inputs'!$D$43*(1+$G79)^(1-1)-'1.Inputs'!$D$44*(1+$G79)^(1-1)-('1.Inputs'!$D$20/'1.Inputs'!$D$27+'1.Inputs'!$D$23/'1.Inputs'!$D$28)))*'1.Inputs'!$D$53+('1.Inputs'!$D$20/'1.Inputs'!$D$27+'1.Inputs'!$D$23/'1.Inputs'!$D$28)-H79</f>
        <v>-455555253.08367378</v>
      </c>
      <c r="T79" s="36">
        <f ca="1">((('1.Inputs'!$D$37*12*IF(2=1,'1.Inputs'!$D$38,IF(2=2,'1.Inputs'!$D$39,$E79)))*$F79*(('1.Inputs'!$D$40)+(1-'1.Inputs'!$D$40)*(1+'1.Inputs'!$D$41))*(1+$G79)^(2-1))-(('1.Inputs'!$D$37*12*IF(2=1,'1.Inputs'!$D$38,IF(2=2,'1.Inputs'!$D$39,$E79)))/(1-'1.Inputs'!$D$42)*$D79*(1+$G79)^(2-1))-('1.Inputs'!$D$37*12*IF(2=1,'1.Inputs'!$D$38,IF(2=2,'1.Inputs'!$D$39,$E79)))*'1.Inputs'!$D$43*(1+$G79)^(2-1)-'1.Inputs'!$D$44*(1+$G79)^(2-1)-('1.Inputs'!$D$20/'1.Inputs'!$D$27+'1.Inputs'!$D$23/'1.Inputs'!$D$28))-MAX(0,((('1.Inputs'!$D$37*12*IF(2=1,'1.Inputs'!$D$38,IF(2=2,'1.Inputs'!$D$39,$E79)))*$F79*(('1.Inputs'!$D$40)+(1-'1.Inputs'!$D$40)*(1+'1.Inputs'!$D$41))*(1+$G79)^(2-1))-(('1.Inputs'!$D$37*12*IF(2=1,'1.Inputs'!$D$38,IF(2=2,'1.Inputs'!$D$39,$E79)))/(1-'1.Inputs'!$D$42)*$D79*(1+$G79)^(2-1))-('1.Inputs'!$D$37*12*IF(2=1,'1.Inputs'!$D$38,IF(2=2,'1.Inputs'!$D$39,$E79)))*'1.Inputs'!$D$43*(1+$G79)^(2-1)-'1.Inputs'!$D$44*(1+$G79)^(2-1)-('1.Inputs'!$D$20/'1.Inputs'!$D$27+'1.Inputs'!$D$23/'1.Inputs'!$D$28)))*'1.Inputs'!$D$53+('1.Inputs'!$D$20/'1.Inputs'!$D$27+'1.Inputs'!$D$23/'1.Inputs'!$D$28)-(I79-H79)</f>
        <v>376691080.05278397</v>
      </c>
      <c r="U79" s="36">
        <f ca="1">((('1.Inputs'!$D$37*12*IF(3=1,'1.Inputs'!$D$38,IF(3=2,'1.Inputs'!$D$39,$E79)))*$F79*(('1.Inputs'!$D$40)+(1-'1.Inputs'!$D$40)*(1+'1.Inputs'!$D$41))*(1+$G79)^(3-1))-(('1.Inputs'!$D$37*12*IF(3=1,'1.Inputs'!$D$38,IF(3=2,'1.Inputs'!$D$39,$E79)))/(1-'1.Inputs'!$D$42)*$D79*(1+$G79)^(3-1))-('1.Inputs'!$D$37*12*IF(3=1,'1.Inputs'!$D$38,IF(3=2,'1.Inputs'!$D$39,$E79)))*'1.Inputs'!$D$43*(1+$G79)^(3-1)-'1.Inputs'!$D$44*(1+$G79)^(3-1)-('1.Inputs'!$D$20/'1.Inputs'!$D$27+'1.Inputs'!$D$23/'1.Inputs'!$D$28))-MAX(0,((('1.Inputs'!$D$37*12*IF(3=1,'1.Inputs'!$D$38,IF(3=2,'1.Inputs'!$D$39,$E79)))*$F79*(('1.Inputs'!$D$40)+(1-'1.Inputs'!$D$40)*(1+'1.Inputs'!$D$41))*(1+$G79)^(3-1))-(('1.Inputs'!$D$37*12*IF(3=1,'1.Inputs'!$D$38,IF(3=2,'1.Inputs'!$D$39,$E79)))/(1-'1.Inputs'!$D$42)*$D79*(1+$G79)^(3-1))-('1.Inputs'!$D$37*12*IF(3=1,'1.Inputs'!$D$38,IF(3=2,'1.Inputs'!$D$39,$E79)))*'1.Inputs'!$D$43*(1+$G79)^(3-1)-'1.Inputs'!$D$44*(1+$G79)^(3-1)-('1.Inputs'!$D$20/'1.Inputs'!$D$27+'1.Inputs'!$D$23/'1.Inputs'!$D$28)))*'1.Inputs'!$D$53+('1.Inputs'!$D$20/'1.Inputs'!$D$27+'1.Inputs'!$D$23/'1.Inputs'!$D$28)-(J79-I79)</f>
        <v>736344018.79781127</v>
      </c>
      <c r="V79" s="36">
        <f ca="1">((('1.Inputs'!$D$37*12*IF(4=1,'1.Inputs'!$D$38,IF(4=2,'1.Inputs'!$D$39,$E79)))*$F79*(('1.Inputs'!$D$40)+(1-'1.Inputs'!$D$40)*(1+'1.Inputs'!$D$41))*(1+$G79)^(4-1))-(('1.Inputs'!$D$37*12*IF(4=1,'1.Inputs'!$D$38,IF(4=2,'1.Inputs'!$D$39,$E79)))/(1-'1.Inputs'!$D$42)*$D79*(1+$G79)^(4-1))-('1.Inputs'!$D$37*12*IF(4=1,'1.Inputs'!$D$38,IF(4=2,'1.Inputs'!$D$39,$E79)))*'1.Inputs'!$D$43*(1+$G79)^(4-1)-'1.Inputs'!$D$44*(1+$G79)^(4-1)-('1.Inputs'!$D$20/'1.Inputs'!$D$27+'1.Inputs'!$D$23/'1.Inputs'!$D$28))-MAX(0,((('1.Inputs'!$D$37*12*IF(4=1,'1.Inputs'!$D$38,IF(4=2,'1.Inputs'!$D$39,$E79)))*$F79*(('1.Inputs'!$D$40)+(1-'1.Inputs'!$D$40)*(1+'1.Inputs'!$D$41))*(1+$G79)^(4-1))-(('1.Inputs'!$D$37*12*IF(4=1,'1.Inputs'!$D$38,IF(4=2,'1.Inputs'!$D$39,$E79)))/(1-'1.Inputs'!$D$42)*$D79*(1+$G79)^(4-1))-('1.Inputs'!$D$37*12*IF(4=1,'1.Inputs'!$D$38,IF(4=2,'1.Inputs'!$D$39,$E79)))*'1.Inputs'!$D$43*(1+$G79)^(4-1)-'1.Inputs'!$D$44*(1+$G79)^(4-1)-('1.Inputs'!$D$20/'1.Inputs'!$D$27+'1.Inputs'!$D$23/'1.Inputs'!$D$28)))*'1.Inputs'!$D$53+('1.Inputs'!$D$20/'1.Inputs'!$D$27+'1.Inputs'!$D$23/'1.Inputs'!$D$28)-(K79-J79)</f>
        <v>915479151.60918009</v>
      </c>
      <c r="W79" s="36">
        <f ca="1">((('1.Inputs'!$D$37*12*IF(5=1,'1.Inputs'!$D$38,IF(5=2,'1.Inputs'!$D$39,$E79)))*$F79*(('1.Inputs'!$D$40)+(1-'1.Inputs'!$D$40)*(1+'1.Inputs'!$D$41))*(1+$G79)^(5-1))-(('1.Inputs'!$D$37*12*IF(5=1,'1.Inputs'!$D$38,IF(5=2,'1.Inputs'!$D$39,$E79)))/(1-'1.Inputs'!$D$42)*$D79*(1+$G79)^(5-1))-('1.Inputs'!$D$37*12*IF(5=1,'1.Inputs'!$D$38,IF(5=2,'1.Inputs'!$D$39,$E79)))*'1.Inputs'!$D$43*(1+$G79)^(5-1)-'1.Inputs'!$D$44*(1+$G79)^(5-1)-('1.Inputs'!$D$20/'1.Inputs'!$D$27+'1.Inputs'!$D$23/'1.Inputs'!$D$28))-MAX(0,((('1.Inputs'!$D$37*12*IF(5=1,'1.Inputs'!$D$38,IF(5=2,'1.Inputs'!$D$39,$E79)))*$F79*(('1.Inputs'!$D$40)+(1-'1.Inputs'!$D$40)*(1+'1.Inputs'!$D$41))*(1+$G79)^(5-1))-(('1.Inputs'!$D$37*12*IF(5=1,'1.Inputs'!$D$38,IF(5=2,'1.Inputs'!$D$39,$E79)))/(1-'1.Inputs'!$D$42)*$D79*(1+$G79)^(5-1))-('1.Inputs'!$D$37*12*IF(5=1,'1.Inputs'!$D$38,IF(5=2,'1.Inputs'!$D$39,$E79)))*'1.Inputs'!$D$43*(1+$G79)^(5-1)-'1.Inputs'!$D$44*(1+$G79)^(5-1)-('1.Inputs'!$D$20/'1.Inputs'!$D$27+'1.Inputs'!$D$23/'1.Inputs'!$D$28)))*'1.Inputs'!$D$53+('1.Inputs'!$D$20/'1.Inputs'!$D$27+'1.Inputs'!$D$23/'1.Inputs'!$D$28)-(L79-K79)</f>
        <v>939957133.34301019</v>
      </c>
      <c r="X79" s="36">
        <f ca="1">((('1.Inputs'!$D$37*12*IF(6=1,'1.Inputs'!$D$38,IF(6=2,'1.Inputs'!$D$39,$E79)))*$F79*(('1.Inputs'!$D$40)+(1-'1.Inputs'!$D$40)*(1+'1.Inputs'!$D$41))*(1+$G79)^(6-1))-(('1.Inputs'!$D$37*12*IF(6=1,'1.Inputs'!$D$38,IF(6=2,'1.Inputs'!$D$39,$E79)))/(1-'1.Inputs'!$D$42)*$D79*(1+$G79)^(6-1))-('1.Inputs'!$D$37*12*IF(6=1,'1.Inputs'!$D$38,IF(6=2,'1.Inputs'!$D$39,$E79)))*'1.Inputs'!$D$43*(1+$G79)^(6-1)-'1.Inputs'!$D$44*(1+$G79)^(6-1)-('1.Inputs'!$D$20/'1.Inputs'!$D$27+'1.Inputs'!$D$23/'1.Inputs'!$D$28))-MAX(0,((('1.Inputs'!$D$37*12*IF(6=1,'1.Inputs'!$D$38,IF(6=2,'1.Inputs'!$D$39,$E79)))*$F79*(('1.Inputs'!$D$40)+(1-'1.Inputs'!$D$40)*(1+'1.Inputs'!$D$41))*(1+$G79)^(6-1))-(('1.Inputs'!$D$37*12*IF(6=1,'1.Inputs'!$D$38,IF(6=2,'1.Inputs'!$D$39,$E79)))/(1-'1.Inputs'!$D$42)*$D79*(1+$G79)^(6-1))-('1.Inputs'!$D$37*12*IF(6=1,'1.Inputs'!$D$38,IF(6=2,'1.Inputs'!$D$39,$E79)))*'1.Inputs'!$D$43*(1+$G79)^(6-1)-'1.Inputs'!$D$44*(1+$G79)^(6-1)-('1.Inputs'!$D$20/'1.Inputs'!$D$27+'1.Inputs'!$D$23/'1.Inputs'!$D$28)))*'1.Inputs'!$D$53+('1.Inputs'!$D$20/'1.Inputs'!$D$27+'1.Inputs'!$D$23/'1.Inputs'!$D$28)-(M79-L79)</f>
        <v>965125222.73868227</v>
      </c>
      <c r="Y79" s="36">
        <f ca="1">((('1.Inputs'!$D$37*12*IF(7=1,'1.Inputs'!$D$38,IF(7=2,'1.Inputs'!$D$39,$E79)))*$F79*(('1.Inputs'!$D$40)+(1-'1.Inputs'!$D$40)*(1+'1.Inputs'!$D$41))*(1+$G79)^(7-1))-(('1.Inputs'!$D$37*12*IF(7=1,'1.Inputs'!$D$38,IF(7=2,'1.Inputs'!$D$39,$E79)))/(1-'1.Inputs'!$D$42)*$D79*(1+$G79)^(7-1))-('1.Inputs'!$D$37*12*IF(7=1,'1.Inputs'!$D$38,IF(7=2,'1.Inputs'!$D$39,$E79)))*'1.Inputs'!$D$43*(1+$G79)^(7-1)-'1.Inputs'!$D$44*(1+$G79)^(7-1)-('1.Inputs'!$D$20/'1.Inputs'!$D$27+'1.Inputs'!$D$23/'1.Inputs'!$D$28))-MAX(0,((('1.Inputs'!$D$37*12*IF(7=1,'1.Inputs'!$D$38,IF(7=2,'1.Inputs'!$D$39,$E79)))*$F79*(('1.Inputs'!$D$40)+(1-'1.Inputs'!$D$40)*(1+'1.Inputs'!$D$41))*(1+$G79)^(7-1))-(('1.Inputs'!$D$37*12*IF(7=1,'1.Inputs'!$D$38,IF(7=2,'1.Inputs'!$D$39,$E79)))/(1-'1.Inputs'!$D$42)*$D79*(1+$G79)^(7-1))-('1.Inputs'!$D$37*12*IF(7=1,'1.Inputs'!$D$38,IF(7=2,'1.Inputs'!$D$39,$E79)))*'1.Inputs'!$D$43*(1+$G79)^(7-1)-'1.Inputs'!$D$44*(1+$G79)^(7-1)-('1.Inputs'!$D$20/'1.Inputs'!$D$27+'1.Inputs'!$D$23/'1.Inputs'!$D$28)))*'1.Inputs'!$D$53+('1.Inputs'!$D$20/'1.Inputs'!$D$27+'1.Inputs'!$D$23/'1.Inputs'!$D$28)-(N79-M79)</f>
        <v>991002875.9993341</v>
      </c>
      <c r="Z79" s="36">
        <f ca="1">((('1.Inputs'!$D$37*12*IF(8=1,'1.Inputs'!$D$38,IF(8=2,'1.Inputs'!$D$39,$E79)))*$F79*(('1.Inputs'!$D$40)+(1-'1.Inputs'!$D$40)*(1+'1.Inputs'!$D$41))*(1+$G79)^(8-1))-(('1.Inputs'!$D$37*12*IF(8=1,'1.Inputs'!$D$38,IF(8=2,'1.Inputs'!$D$39,$E79)))/(1-'1.Inputs'!$D$42)*$D79*(1+$G79)^(8-1))-('1.Inputs'!$D$37*12*IF(8=1,'1.Inputs'!$D$38,IF(8=2,'1.Inputs'!$D$39,$E79)))*'1.Inputs'!$D$43*(1+$G79)^(8-1)-'1.Inputs'!$D$44*(1+$G79)^(8-1)-('1.Inputs'!$D$20/'1.Inputs'!$D$27+'1.Inputs'!$D$23/'1.Inputs'!$D$28))-MAX(0,((('1.Inputs'!$D$37*12*IF(8=1,'1.Inputs'!$D$38,IF(8=2,'1.Inputs'!$D$39,$E79)))*$F79*(('1.Inputs'!$D$40)+(1-'1.Inputs'!$D$40)*(1+'1.Inputs'!$D$41))*(1+$G79)^(8-1))-(('1.Inputs'!$D$37*12*IF(8=1,'1.Inputs'!$D$38,IF(8=2,'1.Inputs'!$D$39,$E79)))/(1-'1.Inputs'!$D$42)*$D79*(1+$G79)^(8-1))-('1.Inputs'!$D$37*12*IF(8=1,'1.Inputs'!$D$38,IF(8=2,'1.Inputs'!$D$39,$E79)))*'1.Inputs'!$D$43*(1+$G79)^(8-1)-'1.Inputs'!$D$44*(1+$G79)^(8-1)-('1.Inputs'!$D$20/'1.Inputs'!$D$27+'1.Inputs'!$D$23/'1.Inputs'!$D$28)))*'1.Inputs'!$D$53+('1.Inputs'!$D$20/'1.Inputs'!$D$27+'1.Inputs'!$D$23/'1.Inputs'!$D$28)-(O79-N79)</f>
        <v>1017610097.8567718</v>
      </c>
      <c r="AA79" s="36">
        <f ca="1">((('1.Inputs'!$D$37*12*IF(9=1,'1.Inputs'!$D$38,IF(9=2,'1.Inputs'!$D$39,$E79)))*$F79*(('1.Inputs'!$D$40)+(1-'1.Inputs'!$D$40)*(1+'1.Inputs'!$D$41))*(1+$G79)^(9-1))-(('1.Inputs'!$D$37*12*IF(9=1,'1.Inputs'!$D$38,IF(9=2,'1.Inputs'!$D$39,$E79)))/(1-'1.Inputs'!$D$42)*$D79*(1+$G79)^(9-1))-('1.Inputs'!$D$37*12*IF(9=1,'1.Inputs'!$D$38,IF(9=2,'1.Inputs'!$D$39,$E79)))*'1.Inputs'!$D$43*(1+$G79)^(9-1)-'1.Inputs'!$D$44*(1+$G79)^(9-1)-('1.Inputs'!$D$20/'1.Inputs'!$D$27+'1.Inputs'!$D$23/'1.Inputs'!$D$28))-MAX(0,((('1.Inputs'!$D$37*12*IF(9=1,'1.Inputs'!$D$38,IF(9=2,'1.Inputs'!$D$39,$E79)))*$F79*(('1.Inputs'!$D$40)+(1-'1.Inputs'!$D$40)*(1+'1.Inputs'!$D$41))*(1+$G79)^(9-1))-(('1.Inputs'!$D$37*12*IF(9=1,'1.Inputs'!$D$38,IF(9=2,'1.Inputs'!$D$39,$E79)))/(1-'1.Inputs'!$D$42)*$D79*(1+$G79)^(9-1))-('1.Inputs'!$D$37*12*IF(9=1,'1.Inputs'!$D$38,IF(9=2,'1.Inputs'!$D$39,$E79)))*'1.Inputs'!$D$43*(1+$G79)^(9-1)-'1.Inputs'!$D$44*(1+$G79)^(9-1)-('1.Inputs'!$D$20/'1.Inputs'!$D$27+'1.Inputs'!$D$23/'1.Inputs'!$D$28)))*'1.Inputs'!$D$53+('1.Inputs'!$D$20/'1.Inputs'!$D$27+'1.Inputs'!$D$23/'1.Inputs'!$D$28)-(P79-O79)</f>
        <v>1044967457.036145</v>
      </c>
      <c r="AB79" s="36">
        <f ca="1">((('1.Inputs'!$D$37*12*IF(10=1,'1.Inputs'!$D$38,IF(10=2,'1.Inputs'!$D$39,$E79)))*$F79*(('1.Inputs'!$D$40)+(1-'1.Inputs'!$D$40)*(1+'1.Inputs'!$D$41))*(1+$G79)^(10-1))-(('1.Inputs'!$D$37*12*IF(10=1,'1.Inputs'!$D$38,IF(10=2,'1.Inputs'!$D$39,$E79)))/(1-'1.Inputs'!$D$42)*$D79*(1+$G79)^(10-1))-('1.Inputs'!$D$37*12*IF(10=1,'1.Inputs'!$D$38,IF(10=2,'1.Inputs'!$D$39,$E79)))*'1.Inputs'!$D$43*(1+$G79)^(10-1)-'1.Inputs'!$D$44*(1+$G79)^(10-1)-('1.Inputs'!$D$20/'1.Inputs'!$D$27+'1.Inputs'!$D$23/'1.Inputs'!$D$28))-MAX(0,((('1.Inputs'!$D$37*12*IF(10=1,'1.Inputs'!$D$38,IF(10=2,'1.Inputs'!$D$39,$E79)))*$F79*(('1.Inputs'!$D$40)+(1-'1.Inputs'!$D$40)*(1+'1.Inputs'!$D$41))*(1+$G79)^(10-1))-(('1.Inputs'!$D$37*12*IF(10=1,'1.Inputs'!$D$38,IF(10=2,'1.Inputs'!$D$39,$E79)))/(1-'1.Inputs'!$D$42)*$D79*(1+$G79)^(10-1))-('1.Inputs'!$D$37*12*IF(10=1,'1.Inputs'!$D$38,IF(10=2,'1.Inputs'!$D$39,$E79)))*'1.Inputs'!$D$43*(1+$G79)^(10-1)-'1.Inputs'!$D$44*(1+$G79)^(10-1)-('1.Inputs'!$D$20/'1.Inputs'!$D$27+'1.Inputs'!$D$23/'1.Inputs'!$D$28)))*'1.Inputs'!$D$53+('1.Inputs'!$D$20/'1.Inputs'!$D$27+'1.Inputs'!$D$23/'1.Inputs'!$D$28)-(Q79-P79)+(('1.Inputs'!$D$20+'1.Inputs'!$D$23-('1.Inputs'!$D$20/'1.Inputs'!$D$27+'1.Inputs'!$D$23/'1.Inputs'!$D$28)*'1.Inputs'!$D$10)*'1.Inputs'!$D$60+'1.Inputs'!$D$19*'1.Inputs'!$D$59+Q79)</f>
        <v>3428236282.0530901</v>
      </c>
      <c r="AC79" s="36">
        <f ca="1">S79-AC$13-AC$14+MIN(AC$13,MAX(0,((('1.Inputs'!$D$37*12*IF(1=1,'1.Inputs'!$D$38,IF(1=2,'1.Inputs'!$D$39,$E79)))*$F79*(('1.Inputs'!$D$40)+(1-'1.Inputs'!$D$40)*(1+'1.Inputs'!$D$41))*(1+$G79)^(1-1))-(('1.Inputs'!$D$37*12*IF(1=1,'1.Inputs'!$D$38,IF(1=2,'1.Inputs'!$D$39,$E79)))/(1-'1.Inputs'!$D$42)*$D79*(1+$G79)^(1-1))-('1.Inputs'!$D$37*12*IF(1=1,'1.Inputs'!$D$38,IF(1=2,'1.Inputs'!$D$39,$E79)))*'1.Inputs'!$D$43*(1+$G79)^(1-1)-'1.Inputs'!$D$44*(1+$G79)^(1-1)-('1.Inputs'!$D$20/'1.Inputs'!$D$27+'1.Inputs'!$D$23/'1.Inputs'!$D$28))))*'1.Inputs'!$D$53</f>
        <v>-551495253.08367372</v>
      </c>
      <c r="AD79" s="36">
        <f ca="1">T79-AD$13-AD$14+MIN(AD$13,MAX(0,((('1.Inputs'!$D$37*12*IF(2=1,'1.Inputs'!$D$38,IF(2=2,'1.Inputs'!$D$39,$E79)))*$F79*(('1.Inputs'!$D$40)+(1-'1.Inputs'!$D$40)*(1+'1.Inputs'!$D$41))*(1+$G79)^(2-1))-(('1.Inputs'!$D$37*12*IF(2=1,'1.Inputs'!$D$38,IF(2=2,'1.Inputs'!$D$39,$E79)))/(1-'1.Inputs'!$D$42)*$D79*(1+$G79)^(2-1))-('1.Inputs'!$D$37*12*IF(2=1,'1.Inputs'!$D$38,IF(2=2,'1.Inputs'!$D$39,$E79)))*'1.Inputs'!$D$43*(1+$G79)^(2-1)-'1.Inputs'!$D$44*(1+$G79)^(2-1)-('1.Inputs'!$D$20/'1.Inputs'!$D$27+'1.Inputs'!$D$23/'1.Inputs'!$D$28))))*'1.Inputs'!$D$53</f>
        <v>280751080.05278397</v>
      </c>
      <c r="AE79" s="36">
        <f ca="1">U79-AE$13-AE$14+MIN(AE$13,MAX(0,((('1.Inputs'!$D$37*12*IF(3=1,'1.Inputs'!$D$38,IF(3=2,'1.Inputs'!$D$39,$E79)))*$F79*(('1.Inputs'!$D$40)+(1-'1.Inputs'!$D$40)*(1+'1.Inputs'!$D$41))*(1+$G79)^(3-1))-(('1.Inputs'!$D$37*12*IF(3=1,'1.Inputs'!$D$38,IF(3=2,'1.Inputs'!$D$39,$E79)))/(1-'1.Inputs'!$D$42)*$D79*(1+$G79)^(3-1))-('1.Inputs'!$D$37*12*IF(3=1,'1.Inputs'!$D$38,IF(3=2,'1.Inputs'!$D$39,$E79)))*'1.Inputs'!$D$43*(1+$G79)^(3-1)-'1.Inputs'!$D$44*(1+$G79)^(3-1)-('1.Inputs'!$D$20/'1.Inputs'!$D$27+'1.Inputs'!$D$23/'1.Inputs'!$D$28))))*'1.Inputs'!$D$53</f>
        <v>394404018.79781127</v>
      </c>
      <c r="AF79" s="36">
        <f ca="1">V79-AF$13-AF$14+MIN(AF$13,MAX(0,((('1.Inputs'!$D$37*12*IF(4=1,'1.Inputs'!$D$38,IF(4=2,'1.Inputs'!$D$39,$E79)))*$F79*(('1.Inputs'!$D$40)+(1-'1.Inputs'!$D$40)*(1+'1.Inputs'!$D$41))*(1+$G79)^(4-1))-(('1.Inputs'!$D$37*12*IF(4=1,'1.Inputs'!$D$38,IF(4=2,'1.Inputs'!$D$39,$E79)))/(1-'1.Inputs'!$D$42)*$D79*(1+$G79)^(4-1))-('1.Inputs'!$D$37*12*IF(4=1,'1.Inputs'!$D$38,IF(4=2,'1.Inputs'!$D$39,$E79)))*'1.Inputs'!$D$43*(1+$G79)^(4-1)-'1.Inputs'!$D$44*(1+$G79)^(4-1)-('1.Inputs'!$D$20/'1.Inputs'!$D$27+'1.Inputs'!$D$23/'1.Inputs'!$D$28))))*'1.Inputs'!$D$53</f>
        <v>592727151.60918009</v>
      </c>
      <c r="AG79" s="36">
        <f ca="1">W79-AG$13-AG$14+MIN(AG$13,MAX(0,((('1.Inputs'!$D$37*12*IF(5=1,'1.Inputs'!$D$38,IF(5=2,'1.Inputs'!$D$39,$E79)))*$F79*(('1.Inputs'!$D$40)+(1-'1.Inputs'!$D$40)*(1+'1.Inputs'!$D$41))*(1+$G79)^(5-1))-(('1.Inputs'!$D$37*12*IF(5=1,'1.Inputs'!$D$38,IF(5=2,'1.Inputs'!$D$39,$E79)))/(1-'1.Inputs'!$D$42)*$D79*(1+$G79)^(5-1))-('1.Inputs'!$D$37*12*IF(5=1,'1.Inputs'!$D$38,IF(5=2,'1.Inputs'!$D$39,$E79)))*'1.Inputs'!$D$43*(1+$G79)^(5-1)-'1.Inputs'!$D$44*(1+$G79)^(5-1)-('1.Inputs'!$D$20/'1.Inputs'!$D$27+'1.Inputs'!$D$23/'1.Inputs'!$D$28))))*'1.Inputs'!$D$53</f>
        <v>636393133.34301019</v>
      </c>
      <c r="AH79" s="36">
        <f ca="1">X79-AH$13-AH$14+MIN(AH$13,MAX(0,((('1.Inputs'!$D$37*12*IF(6=1,'1.Inputs'!$D$38,IF(6=2,'1.Inputs'!$D$39,$E79)))*$F79*(('1.Inputs'!$D$40)+(1-'1.Inputs'!$D$40)*(1+'1.Inputs'!$D$41))*(1+$G79)^(6-1))-(('1.Inputs'!$D$37*12*IF(6=1,'1.Inputs'!$D$38,IF(6=2,'1.Inputs'!$D$39,$E79)))/(1-'1.Inputs'!$D$42)*$D79*(1+$G79)^(6-1))-('1.Inputs'!$D$37*12*IF(6=1,'1.Inputs'!$D$38,IF(6=2,'1.Inputs'!$D$39,$E79)))*'1.Inputs'!$D$43*(1+$G79)^(6-1)-'1.Inputs'!$D$44*(1+$G79)^(6-1)-('1.Inputs'!$D$20/'1.Inputs'!$D$27+'1.Inputs'!$D$23/'1.Inputs'!$D$28))))*'1.Inputs'!$D$53</f>
        <v>680749222.73868227</v>
      </c>
      <c r="AI79" s="36">
        <f ca="1">Y79-AI$13-AI$14+MIN(AI$13,MAX(0,((('1.Inputs'!$D$37*12*IF(7=1,'1.Inputs'!$D$38,IF(7=2,'1.Inputs'!$D$39,$E79)))*$F79*(('1.Inputs'!$D$40)+(1-'1.Inputs'!$D$40)*(1+'1.Inputs'!$D$41))*(1+$G79)^(7-1))-(('1.Inputs'!$D$37*12*IF(7=1,'1.Inputs'!$D$38,IF(7=2,'1.Inputs'!$D$39,$E79)))/(1-'1.Inputs'!$D$42)*$D79*(1+$G79)^(7-1))-('1.Inputs'!$D$37*12*IF(7=1,'1.Inputs'!$D$38,IF(7=2,'1.Inputs'!$D$39,$E79)))*'1.Inputs'!$D$43*(1+$G79)^(7-1)-'1.Inputs'!$D$44*(1+$G79)^(7-1)-('1.Inputs'!$D$20/'1.Inputs'!$D$27+'1.Inputs'!$D$23/'1.Inputs'!$D$28))))*'1.Inputs'!$D$53</f>
        <v>725814875.9993341</v>
      </c>
      <c r="AJ79" s="36">
        <f ca="1">Z79-AJ$13-AJ$14+MIN(AJ$13,MAX(0,((('1.Inputs'!$D$37*12*IF(8=1,'1.Inputs'!$D$38,IF(8=2,'1.Inputs'!$D$39,$E79)))*$F79*(('1.Inputs'!$D$40)+(1-'1.Inputs'!$D$40)*(1+'1.Inputs'!$D$41))*(1+$G79)^(8-1))-(('1.Inputs'!$D$37*12*IF(8=1,'1.Inputs'!$D$38,IF(8=2,'1.Inputs'!$D$39,$E79)))/(1-'1.Inputs'!$D$42)*$D79*(1+$G79)^(8-1))-('1.Inputs'!$D$37*12*IF(8=1,'1.Inputs'!$D$38,IF(8=2,'1.Inputs'!$D$39,$E79)))*'1.Inputs'!$D$43*(1+$G79)^(8-1)-'1.Inputs'!$D$44*(1+$G79)^(8-1)-('1.Inputs'!$D$20/'1.Inputs'!$D$27+'1.Inputs'!$D$23/'1.Inputs'!$D$28))))*'1.Inputs'!$D$53</f>
        <v>1017610097.8567718</v>
      </c>
      <c r="AK79" s="36">
        <f ca="1">AA79-AK$13-AK$14+MIN(AK$13,MAX(0,((('1.Inputs'!$D$37*12*IF(9=1,'1.Inputs'!$D$38,IF(9=2,'1.Inputs'!$D$39,$E79)))*$F79*(('1.Inputs'!$D$40)+(1-'1.Inputs'!$D$40)*(1+'1.Inputs'!$D$41))*(1+$G79)^(9-1))-(('1.Inputs'!$D$37*12*IF(9=1,'1.Inputs'!$D$38,IF(9=2,'1.Inputs'!$D$39,$E79)))/(1-'1.Inputs'!$D$42)*$D79*(1+$G79)^(9-1))-('1.Inputs'!$D$37*12*IF(9=1,'1.Inputs'!$D$38,IF(9=2,'1.Inputs'!$D$39,$E79)))*'1.Inputs'!$D$43*(1+$G79)^(9-1)-'1.Inputs'!$D$44*(1+$G79)^(9-1)-('1.Inputs'!$D$20/'1.Inputs'!$D$27+'1.Inputs'!$D$23/'1.Inputs'!$D$28))))*'1.Inputs'!$D$53</f>
        <v>1044967457.036145</v>
      </c>
      <c r="AL79" s="36">
        <f ca="1">AB79-AL$13-AL$14+MIN(AL$13,MAX(0,((('1.Inputs'!$D$37*12*IF(10=1,'1.Inputs'!$D$38,IF(10=2,'1.Inputs'!$D$39,$E79)))*$F79*(('1.Inputs'!$D$40)+(1-'1.Inputs'!$D$40)*(1+'1.Inputs'!$D$41))*(1+$G79)^(10-1))-(('1.Inputs'!$D$37*12*IF(10=1,'1.Inputs'!$D$38,IF(10=2,'1.Inputs'!$D$39,$E79)))/(1-'1.Inputs'!$D$42)*$D79*(1+$G79)^(10-1))-('1.Inputs'!$D$37*12*IF(10=1,'1.Inputs'!$D$38,IF(10=2,'1.Inputs'!$D$39,$E79)))*'1.Inputs'!$D$43*(1+$G79)^(10-1)-'1.Inputs'!$D$44*(1+$G79)^(10-1)-('1.Inputs'!$D$20/'1.Inputs'!$D$27+'1.Inputs'!$D$23/'1.Inputs'!$D$28))))*'1.Inputs'!$D$53+'1.Inputs'!$D$35</f>
        <v>4228236282.0530901</v>
      </c>
      <c r="AM79" s="48">
        <f ca="1">R79+NPV('1.Inputs'!$D$55,S79:AB79)</f>
        <v>2344573588.2611961</v>
      </c>
      <c r="AN79" s="48">
        <f ca="1">-('1.Inputs'!$D$24*(1-'1.Inputs'!$D$31)+'1.Inputs'!$D$35)+NPV('1.Inputs'!$D$54,AC79:AL79)</f>
        <v>732409564.07204485</v>
      </c>
      <c r="AO79" s="36">
        <f t="shared" ca="1" si="5"/>
        <v>-3.086417703818928</v>
      </c>
      <c r="AP79" s="36">
        <f t="shared" ca="1" si="6"/>
        <v>1.8707927306854961</v>
      </c>
      <c r="AQ79" s="36">
        <f ca="1">'1.Inputs'!$D$35+MIN(SUM($AC79:AC79),SUM($AC79:AD79),SUM($AC79:AE79),SUM($AC79:AF79),SUM($AC79:AG79),SUM($AC79:AH79),SUM($AC79:AI79),SUM($AC79:AJ79),SUM($AC79:AK79),SUM($AC79:AL79))</f>
        <v>248504746.91632628</v>
      </c>
      <c r="AR79" s="36">
        <f ca="1">IF(AP79&lt;'1.Inputs'!$D$57,1,0)</f>
        <v>0</v>
      </c>
      <c r="AS79" s="36">
        <f t="shared" ca="1" si="7"/>
        <v>0</v>
      </c>
      <c r="AV79" s="30" t="s">
        <v>425</v>
      </c>
      <c r="AY79" s="58" t="s">
        <v>426</v>
      </c>
    </row>
    <row r="80" spans="2:57" ht="15" customHeight="1" x14ac:dyDescent="0.25">
      <c r="B80" s="36">
        <v>65</v>
      </c>
      <c r="C80" s="36">
        <f t="shared" ref="C80:C143" ca="1" si="8">RAND()</f>
        <v>0.50913871423525159</v>
      </c>
      <c r="D80" s="36">
        <f t="shared" ref="D80:D143" ca="1" si="9">MAX(0,NORMINV(RAND(),$E$7,$F$7))</f>
        <v>19992.031045475185</v>
      </c>
      <c r="E80" s="47">
        <f t="shared" ref="E80:E143" ca="1" si="10">IF($C80&lt;($F$8-$E$8)/($G$8-$E$8),$E$8+SQRT($C80*($G$8-$E$8)*($F$8-$E$8)),$G$8-SQRT((1-$C80)*($G$8-$E$8)*($G$8-$F$8)))</f>
        <v>0.82962089943278161</v>
      </c>
      <c r="F80" s="36">
        <f t="shared" ref="F80:F143" ca="1" si="11">MAX(0,NORMINV(RAND(),$E$9,$F$9))</f>
        <v>29775.873419504413</v>
      </c>
      <c r="G80" s="36">
        <f t="shared" ref="G80:G143" ca="1" si="12">MAX(0,NORMINV(RAND(),$E$10,$F$10))</f>
        <v>2.965923710227418E-2</v>
      </c>
      <c r="H80" s="36">
        <f ca="1">((('1.Inputs'!$D$37*12*IF(1=1,'1.Inputs'!$D$38,IF(1=2,'1.Inputs'!$D$39,$E80)))*$F80*(('1.Inputs'!$D$40)+(1-'1.Inputs'!$D$40)*(1+'1.Inputs'!$D$41))*(1+$G80)^(1-1))*'1.Inputs'!$D$47+(('1.Inputs'!$D$37*12*IF(1=1,'1.Inputs'!$D$38,IF(1=2,'1.Inputs'!$D$39,$E80)))/(1-'1.Inputs'!$D$42)*$D80*(1+$G80)^(1-1))*('1.Inputs'!$D$48-'1.Inputs'!$D$49))/'1.Inputs'!$D$51</f>
        <v>797814954.94881833</v>
      </c>
      <c r="I80" s="36">
        <f ca="1">((('1.Inputs'!$D$37*12*IF(2=1,'1.Inputs'!$D$38,IF(2=2,'1.Inputs'!$D$39,$E80)))*$F80*(('1.Inputs'!$D$40)+(1-'1.Inputs'!$D$40)*(1+'1.Inputs'!$D$41))*(1+$G80)^(2-1))*'1.Inputs'!$D$47+(('1.Inputs'!$D$37*12*IF(2=1,'1.Inputs'!$D$38,IF(2=2,'1.Inputs'!$D$39,$E80)))/(1-'1.Inputs'!$D$42)*$D80*(1+$G80)^(2-1))*('1.Inputs'!$D$48-'1.Inputs'!$D$49))/'1.Inputs'!$D$51</f>
        <v>1150068553.0059397</v>
      </c>
      <c r="J80" s="36">
        <f ca="1">((('1.Inputs'!$D$37*12*IF(3=1,'1.Inputs'!$D$38,IF(3=2,'1.Inputs'!$D$39,$E80)))*$F80*(('1.Inputs'!$D$40)+(1-'1.Inputs'!$D$40)*(1+'1.Inputs'!$D$41))*(1+$G80)^(3-1))*'1.Inputs'!$D$47+(('1.Inputs'!$D$37*12*IF(3=1,'1.Inputs'!$D$38,IF(3=2,'1.Inputs'!$D$39,$E80)))/(1-'1.Inputs'!$D$42)*$D80*(1+$G80)^(3-1))*('1.Inputs'!$D$48-'1.Inputs'!$D$49))/'1.Inputs'!$D$51</f>
        <v>1403456293.6708558</v>
      </c>
      <c r="K80" s="36">
        <f ca="1">((('1.Inputs'!$D$37*12*IF(4=1,'1.Inputs'!$D$38,IF(4=2,'1.Inputs'!$D$39,$E80)))*$F80*(('1.Inputs'!$D$40)+(1-'1.Inputs'!$D$40)*(1+'1.Inputs'!$D$41))*(1+$G80)^(4-1))*'1.Inputs'!$D$47+(('1.Inputs'!$D$37*12*IF(4=1,'1.Inputs'!$D$38,IF(4=2,'1.Inputs'!$D$39,$E80)))/(1-'1.Inputs'!$D$42)*$D80*(1+$G80)^(4-1))*('1.Inputs'!$D$48-'1.Inputs'!$D$49))/'1.Inputs'!$D$51</f>
        <v>1445081736.6475182</v>
      </c>
      <c r="L80" s="36">
        <f ca="1">((('1.Inputs'!$D$37*12*IF(5=1,'1.Inputs'!$D$38,IF(5=2,'1.Inputs'!$D$39,$E80)))*$F80*(('1.Inputs'!$D$40)+(1-'1.Inputs'!$D$40)*(1+'1.Inputs'!$D$41))*(1+$G80)^(5-1))*'1.Inputs'!$D$47+(('1.Inputs'!$D$37*12*IF(5=1,'1.Inputs'!$D$38,IF(5=2,'1.Inputs'!$D$39,$E80)))/(1-'1.Inputs'!$D$42)*$D80*(1+$G80)^(5-1))*('1.Inputs'!$D$48-'1.Inputs'!$D$49))/'1.Inputs'!$D$51</f>
        <v>1487941758.5069132</v>
      </c>
      <c r="M80" s="36">
        <f ca="1">((('1.Inputs'!$D$37*12*IF(6=1,'1.Inputs'!$D$38,IF(6=2,'1.Inputs'!$D$39,$E80)))*$F80*(('1.Inputs'!$D$40)+(1-'1.Inputs'!$D$40)*(1+'1.Inputs'!$D$41))*(1+$G80)^(6-1))*'1.Inputs'!$D$47+(('1.Inputs'!$D$37*12*IF(6=1,'1.Inputs'!$D$38,IF(6=2,'1.Inputs'!$D$39,$E80)))/(1-'1.Inputs'!$D$42)*$D80*(1+$G80)^(6-1))*('1.Inputs'!$D$48-'1.Inputs'!$D$49))/'1.Inputs'!$D$51</f>
        <v>1532072975.9168446</v>
      </c>
      <c r="N80" s="36">
        <f ca="1">((('1.Inputs'!$D$37*12*IF(7=1,'1.Inputs'!$D$38,IF(7=2,'1.Inputs'!$D$39,$E80)))*$F80*(('1.Inputs'!$D$40)+(1-'1.Inputs'!$D$40)*(1+'1.Inputs'!$D$41))*(1+$G80)^(7-1))*'1.Inputs'!$D$47+(('1.Inputs'!$D$37*12*IF(7=1,'1.Inputs'!$D$38,IF(7=2,'1.Inputs'!$D$39,$E80)))/(1-'1.Inputs'!$D$42)*$D80*(1+$G80)^(7-1))*('1.Inputs'!$D$48-'1.Inputs'!$D$49))/'1.Inputs'!$D$51</f>
        <v>1577513091.567549</v>
      </c>
      <c r="O80" s="36">
        <f ca="1">((('1.Inputs'!$D$37*12*IF(8=1,'1.Inputs'!$D$38,IF(8=2,'1.Inputs'!$D$39,$E80)))*$F80*(('1.Inputs'!$D$40)+(1-'1.Inputs'!$D$40)*(1+'1.Inputs'!$D$41))*(1+$G80)^(8-1))*'1.Inputs'!$D$47+(('1.Inputs'!$D$37*12*IF(8=1,'1.Inputs'!$D$38,IF(8=2,'1.Inputs'!$D$39,$E80)))/(1-'1.Inputs'!$D$42)*$D80*(1+$G80)^(8-1))*('1.Inputs'!$D$48-'1.Inputs'!$D$49))/'1.Inputs'!$D$51</f>
        <v>1624300926.3822923</v>
      </c>
      <c r="P80" s="36">
        <f ca="1">((('1.Inputs'!$D$37*12*IF(9=1,'1.Inputs'!$D$38,IF(9=2,'1.Inputs'!$D$39,$E80)))*$F80*(('1.Inputs'!$D$40)+(1-'1.Inputs'!$D$40)*(1+'1.Inputs'!$D$41))*(1+$G80)^(9-1))*'1.Inputs'!$D$47+(('1.Inputs'!$D$37*12*IF(9=1,'1.Inputs'!$D$38,IF(9=2,'1.Inputs'!$D$39,$E80)))/(1-'1.Inputs'!$D$42)*$D80*(1+$G80)^(9-1))*('1.Inputs'!$D$48-'1.Inputs'!$D$49))/'1.Inputs'!$D$51</f>
        <v>1672476452.6833081</v>
      </c>
      <c r="Q80" s="36">
        <f ca="1">((('1.Inputs'!$D$37*12*IF(10=1,'1.Inputs'!$D$38,IF(10=2,'1.Inputs'!$D$39,$E80)))*$F80*(('1.Inputs'!$D$40)+(1-'1.Inputs'!$D$40)*(1+'1.Inputs'!$D$41))*(1+$G80)^(10-1))*'1.Inputs'!$D$47+(('1.Inputs'!$D$37*12*IF(10=1,'1.Inputs'!$D$38,IF(10=2,'1.Inputs'!$D$39,$E80)))/(1-'1.Inputs'!$D$42)*$D80*(1+$G80)^(10-1))*('1.Inputs'!$D$48-'1.Inputs'!$D$49))/'1.Inputs'!$D$51</f>
        <v>1722080828.341413</v>
      </c>
      <c r="R80" s="36">
        <f>-'1.Inputs'!$D$24</f>
        <v>-2050000000</v>
      </c>
      <c r="S80" s="36">
        <f ca="1">((('1.Inputs'!$D$37*12*IF(1=1,'1.Inputs'!$D$38,IF(1=2,'1.Inputs'!$D$39,$E80)))*$F80*(('1.Inputs'!$D$40)+(1-'1.Inputs'!$D$40)*(1+'1.Inputs'!$D$41))*(1+$G80)^(1-1))-(('1.Inputs'!$D$37*12*IF(1=1,'1.Inputs'!$D$38,IF(1=2,'1.Inputs'!$D$39,$E80)))/(1-'1.Inputs'!$D$42)*$D80*(1+$G80)^(1-1))-('1.Inputs'!$D$37*12*IF(1=1,'1.Inputs'!$D$38,IF(1=2,'1.Inputs'!$D$39,$E80)))*'1.Inputs'!$D$43*(1+$G80)^(1-1)-'1.Inputs'!$D$44*(1+$G80)^(1-1)-('1.Inputs'!$D$20/'1.Inputs'!$D$27+'1.Inputs'!$D$23/'1.Inputs'!$D$28))-MAX(0,((('1.Inputs'!$D$37*12*IF(1=1,'1.Inputs'!$D$38,IF(1=2,'1.Inputs'!$D$39,$E80)))*$F80*(('1.Inputs'!$D$40)+(1-'1.Inputs'!$D$40)*(1+'1.Inputs'!$D$41))*(1+$G80)^(1-1))-(('1.Inputs'!$D$37*12*IF(1=1,'1.Inputs'!$D$38,IF(1=2,'1.Inputs'!$D$39,$E80)))/(1-'1.Inputs'!$D$42)*$D80*(1+$G80)^(1-1))-('1.Inputs'!$D$37*12*IF(1=1,'1.Inputs'!$D$38,IF(1=2,'1.Inputs'!$D$39,$E80)))*'1.Inputs'!$D$43*(1+$G80)^(1-1)-'1.Inputs'!$D$44*(1+$G80)^(1-1)-('1.Inputs'!$D$20/'1.Inputs'!$D$27+'1.Inputs'!$D$23/'1.Inputs'!$D$28)))*'1.Inputs'!$D$53+('1.Inputs'!$D$20/'1.Inputs'!$D$27+'1.Inputs'!$D$23/'1.Inputs'!$D$28)-H80</f>
        <v>-712004075.03795445</v>
      </c>
      <c r="T80" s="36">
        <f ca="1">((('1.Inputs'!$D$37*12*IF(2=1,'1.Inputs'!$D$38,IF(2=2,'1.Inputs'!$D$39,$E80)))*$F80*(('1.Inputs'!$D$40)+(1-'1.Inputs'!$D$40)*(1+'1.Inputs'!$D$41))*(1+$G80)^(2-1))-(('1.Inputs'!$D$37*12*IF(2=1,'1.Inputs'!$D$38,IF(2=2,'1.Inputs'!$D$39,$E80)))/(1-'1.Inputs'!$D$42)*$D80*(1+$G80)^(2-1))-('1.Inputs'!$D$37*12*IF(2=1,'1.Inputs'!$D$38,IF(2=2,'1.Inputs'!$D$39,$E80)))*'1.Inputs'!$D$43*(1+$G80)^(2-1)-'1.Inputs'!$D$44*(1+$G80)^(2-1)-('1.Inputs'!$D$20/'1.Inputs'!$D$27+'1.Inputs'!$D$23/'1.Inputs'!$D$28))-MAX(0,((('1.Inputs'!$D$37*12*IF(2=1,'1.Inputs'!$D$38,IF(2=2,'1.Inputs'!$D$39,$E80)))*$F80*(('1.Inputs'!$D$40)+(1-'1.Inputs'!$D$40)*(1+'1.Inputs'!$D$41))*(1+$G80)^(2-1))-(('1.Inputs'!$D$37*12*IF(2=1,'1.Inputs'!$D$38,IF(2=2,'1.Inputs'!$D$39,$E80)))/(1-'1.Inputs'!$D$42)*$D80*(1+$G80)^(2-1))-('1.Inputs'!$D$37*12*IF(2=1,'1.Inputs'!$D$38,IF(2=2,'1.Inputs'!$D$39,$E80)))*'1.Inputs'!$D$43*(1+$G80)^(2-1)-'1.Inputs'!$D$44*(1+$G80)^(2-1)-('1.Inputs'!$D$20/'1.Inputs'!$D$27+'1.Inputs'!$D$23/'1.Inputs'!$D$28)))*'1.Inputs'!$D$53+('1.Inputs'!$D$20/'1.Inputs'!$D$27+'1.Inputs'!$D$23/'1.Inputs'!$D$28)-(I80-H80)</f>
        <v>16340591.70593822</v>
      </c>
      <c r="U80" s="36">
        <f ca="1">((('1.Inputs'!$D$37*12*IF(3=1,'1.Inputs'!$D$38,IF(3=2,'1.Inputs'!$D$39,$E80)))*$F80*(('1.Inputs'!$D$40)+(1-'1.Inputs'!$D$40)*(1+'1.Inputs'!$D$41))*(1+$G80)^(3-1))-(('1.Inputs'!$D$37*12*IF(3=1,'1.Inputs'!$D$38,IF(3=2,'1.Inputs'!$D$39,$E80)))/(1-'1.Inputs'!$D$42)*$D80*(1+$G80)^(3-1))-('1.Inputs'!$D$37*12*IF(3=1,'1.Inputs'!$D$38,IF(3=2,'1.Inputs'!$D$39,$E80)))*'1.Inputs'!$D$43*(1+$G80)^(3-1)-'1.Inputs'!$D$44*(1+$G80)^(3-1)-('1.Inputs'!$D$20/'1.Inputs'!$D$27+'1.Inputs'!$D$23/'1.Inputs'!$D$28))-MAX(0,((('1.Inputs'!$D$37*12*IF(3=1,'1.Inputs'!$D$38,IF(3=2,'1.Inputs'!$D$39,$E80)))*$F80*(('1.Inputs'!$D$40)+(1-'1.Inputs'!$D$40)*(1+'1.Inputs'!$D$41))*(1+$G80)^(3-1))-(('1.Inputs'!$D$37*12*IF(3=1,'1.Inputs'!$D$38,IF(3=2,'1.Inputs'!$D$39,$E80)))/(1-'1.Inputs'!$D$42)*$D80*(1+$G80)^(3-1))-('1.Inputs'!$D$37*12*IF(3=1,'1.Inputs'!$D$38,IF(3=2,'1.Inputs'!$D$39,$E80)))*'1.Inputs'!$D$43*(1+$G80)^(3-1)-'1.Inputs'!$D$44*(1+$G80)^(3-1)-('1.Inputs'!$D$20/'1.Inputs'!$D$27+'1.Inputs'!$D$23/'1.Inputs'!$D$28)))*'1.Inputs'!$D$53+('1.Inputs'!$D$20/'1.Inputs'!$D$27+'1.Inputs'!$D$23/'1.Inputs'!$D$28)-(J80-I80)</f>
        <v>300853360.48381829</v>
      </c>
      <c r="V80" s="36">
        <f ca="1">((('1.Inputs'!$D$37*12*IF(4=1,'1.Inputs'!$D$38,IF(4=2,'1.Inputs'!$D$39,$E80)))*$F80*(('1.Inputs'!$D$40)+(1-'1.Inputs'!$D$40)*(1+'1.Inputs'!$D$41))*(1+$G80)^(4-1))-(('1.Inputs'!$D$37*12*IF(4=1,'1.Inputs'!$D$38,IF(4=2,'1.Inputs'!$D$39,$E80)))/(1-'1.Inputs'!$D$42)*$D80*(1+$G80)^(4-1))-('1.Inputs'!$D$37*12*IF(4=1,'1.Inputs'!$D$38,IF(4=2,'1.Inputs'!$D$39,$E80)))*'1.Inputs'!$D$43*(1+$G80)^(4-1)-'1.Inputs'!$D$44*(1+$G80)^(4-1)-('1.Inputs'!$D$20/'1.Inputs'!$D$27+'1.Inputs'!$D$23/'1.Inputs'!$D$28))-MAX(0,((('1.Inputs'!$D$37*12*IF(4=1,'1.Inputs'!$D$38,IF(4=2,'1.Inputs'!$D$39,$E80)))*$F80*(('1.Inputs'!$D$40)+(1-'1.Inputs'!$D$40)*(1+'1.Inputs'!$D$41))*(1+$G80)^(4-1))-(('1.Inputs'!$D$37*12*IF(4=1,'1.Inputs'!$D$38,IF(4=2,'1.Inputs'!$D$39,$E80)))/(1-'1.Inputs'!$D$42)*$D80*(1+$G80)^(4-1))-('1.Inputs'!$D$37*12*IF(4=1,'1.Inputs'!$D$38,IF(4=2,'1.Inputs'!$D$39,$E80)))*'1.Inputs'!$D$43*(1+$G80)^(4-1)-'1.Inputs'!$D$44*(1+$G80)^(4-1)-('1.Inputs'!$D$20/'1.Inputs'!$D$27+'1.Inputs'!$D$23/'1.Inputs'!$D$28)))*'1.Inputs'!$D$53+('1.Inputs'!$D$20/'1.Inputs'!$D$27+'1.Inputs'!$D$23/'1.Inputs'!$D$28)-(K80-J80)</f>
        <v>527652627.44978476</v>
      </c>
      <c r="W80" s="36">
        <f ca="1">((('1.Inputs'!$D$37*12*IF(5=1,'1.Inputs'!$D$38,IF(5=2,'1.Inputs'!$D$39,$E80)))*$F80*(('1.Inputs'!$D$40)+(1-'1.Inputs'!$D$40)*(1+'1.Inputs'!$D$41))*(1+$G80)^(5-1))-(('1.Inputs'!$D$37*12*IF(5=1,'1.Inputs'!$D$38,IF(5=2,'1.Inputs'!$D$39,$E80)))/(1-'1.Inputs'!$D$42)*$D80*(1+$G80)^(5-1))-('1.Inputs'!$D$37*12*IF(5=1,'1.Inputs'!$D$38,IF(5=2,'1.Inputs'!$D$39,$E80)))*'1.Inputs'!$D$43*(1+$G80)^(5-1)-'1.Inputs'!$D$44*(1+$G80)^(5-1)-('1.Inputs'!$D$20/'1.Inputs'!$D$27+'1.Inputs'!$D$23/'1.Inputs'!$D$28))-MAX(0,((('1.Inputs'!$D$37*12*IF(5=1,'1.Inputs'!$D$38,IF(5=2,'1.Inputs'!$D$39,$E80)))*$F80*(('1.Inputs'!$D$40)+(1-'1.Inputs'!$D$40)*(1+'1.Inputs'!$D$41))*(1+$G80)^(5-1))-(('1.Inputs'!$D$37*12*IF(5=1,'1.Inputs'!$D$38,IF(5=2,'1.Inputs'!$D$39,$E80)))/(1-'1.Inputs'!$D$42)*$D80*(1+$G80)^(5-1))-('1.Inputs'!$D$37*12*IF(5=1,'1.Inputs'!$D$38,IF(5=2,'1.Inputs'!$D$39,$E80)))*'1.Inputs'!$D$43*(1+$G80)^(5-1)-'1.Inputs'!$D$44*(1+$G80)^(5-1)-('1.Inputs'!$D$20/'1.Inputs'!$D$27+'1.Inputs'!$D$23/'1.Inputs'!$D$28)))*'1.Inputs'!$D$53+('1.Inputs'!$D$20/'1.Inputs'!$D$27+'1.Inputs'!$D$23/'1.Inputs'!$D$28)-(L80-K80)</f>
        <v>541901002.88187337</v>
      </c>
      <c r="X80" s="36">
        <f ca="1">((('1.Inputs'!$D$37*12*IF(6=1,'1.Inputs'!$D$38,IF(6=2,'1.Inputs'!$D$39,$E80)))*$F80*(('1.Inputs'!$D$40)+(1-'1.Inputs'!$D$40)*(1+'1.Inputs'!$D$41))*(1+$G80)^(6-1))-(('1.Inputs'!$D$37*12*IF(6=1,'1.Inputs'!$D$38,IF(6=2,'1.Inputs'!$D$39,$E80)))/(1-'1.Inputs'!$D$42)*$D80*(1+$G80)^(6-1))-('1.Inputs'!$D$37*12*IF(6=1,'1.Inputs'!$D$38,IF(6=2,'1.Inputs'!$D$39,$E80)))*'1.Inputs'!$D$43*(1+$G80)^(6-1)-'1.Inputs'!$D$44*(1+$G80)^(6-1)-('1.Inputs'!$D$20/'1.Inputs'!$D$27+'1.Inputs'!$D$23/'1.Inputs'!$D$28))-MAX(0,((('1.Inputs'!$D$37*12*IF(6=1,'1.Inputs'!$D$38,IF(6=2,'1.Inputs'!$D$39,$E80)))*$F80*(('1.Inputs'!$D$40)+(1-'1.Inputs'!$D$40)*(1+'1.Inputs'!$D$41))*(1+$G80)^(6-1))-(('1.Inputs'!$D$37*12*IF(6=1,'1.Inputs'!$D$38,IF(6=2,'1.Inputs'!$D$39,$E80)))/(1-'1.Inputs'!$D$42)*$D80*(1+$G80)^(6-1))-('1.Inputs'!$D$37*12*IF(6=1,'1.Inputs'!$D$38,IF(6=2,'1.Inputs'!$D$39,$E80)))*'1.Inputs'!$D$43*(1+$G80)^(6-1)-'1.Inputs'!$D$44*(1+$G80)^(6-1)-('1.Inputs'!$D$20/'1.Inputs'!$D$27+'1.Inputs'!$D$23/'1.Inputs'!$D$28)))*'1.Inputs'!$D$53+('1.Inputs'!$D$20/'1.Inputs'!$D$27+'1.Inputs'!$D$23/'1.Inputs'!$D$28)-(M80-L80)</f>
        <v>556571974.25922465</v>
      </c>
      <c r="Y80" s="36">
        <f ca="1">((('1.Inputs'!$D$37*12*IF(7=1,'1.Inputs'!$D$38,IF(7=2,'1.Inputs'!$D$39,$E80)))*$F80*(('1.Inputs'!$D$40)+(1-'1.Inputs'!$D$40)*(1+'1.Inputs'!$D$41))*(1+$G80)^(7-1))-(('1.Inputs'!$D$37*12*IF(7=1,'1.Inputs'!$D$38,IF(7=2,'1.Inputs'!$D$39,$E80)))/(1-'1.Inputs'!$D$42)*$D80*(1+$G80)^(7-1))-('1.Inputs'!$D$37*12*IF(7=1,'1.Inputs'!$D$38,IF(7=2,'1.Inputs'!$D$39,$E80)))*'1.Inputs'!$D$43*(1+$G80)^(7-1)-'1.Inputs'!$D$44*(1+$G80)^(7-1)-('1.Inputs'!$D$20/'1.Inputs'!$D$27+'1.Inputs'!$D$23/'1.Inputs'!$D$28))-MAX(0,((('1.Inputs'!$D$37*12*IF(7=1,'1.Inputs'!$D$38,IF(7=2,'1.Inputs'!$D$39,$E80)))*$F80*(('1.Inputs'!$D$40)+(1-'1.Inputs'!$D$40)*(1+'1.Inputs'!$D$41))*(1+$G80)^(7-1))-(('1.Inputs'!$D$37*12*IF(7=1,'1.Inputs'!$D$38,IF(7=2,'1.Inputs'!$D$39,$E80)))/(1-'1.Inputs'!$D$42)*$D80*(1+$G80)^(7-1))-('1.Inputs'!$D$37*12*IF(7=1,'1.Inputs'!$D$38,IF(7=2,'1.Inputs'!$D$39,$E80)))*'1.Inputs'!$D$43*(1+$G80)^(7-1)-'1.Inputs'!$D$44*(1+$G80)^(7-1)-('1.Inputs'!$D$20/'1.Inputs'!$D$27+'1.Inputs'!$D$23/'1.Inputs'!$D$28)))*'1.Inputs'!$D$53+('1.Inputs'!$D$20/'1.Inputs'!$D$27+'1.Inputs'!$D$23/'1.Inputs'!$D$28)-(N80-M80)</f>
        <v>571678075.45517743</v>
      </c>
      <c r="Z80" s="36">
        <f ca="1">((('1.Inputs'!$D$37*12*IF(8=1,'1.Inputs'!$D$38,IF(8=2,'1.Inputs'!$D$39,$E80)))*$F80*(('1.Inputs'!$D$40)+(1-'1.Inputs'!$D$40)*(1+'1.Inputs'!$D$41))*(1+$G80)^(8-1))-(('1.Inputs'!$D$37*12*IF(8=1,'1.Inputs'!$D$38,IF(8=2,'1.Inputs'!$D$39,$E80)))/(1-'1.Inputs'!$D$42)*$D80*(1+$G80)^(8-1))-('1.Inputs'!$D$37*12*IF(8=1,'1.Inputs'!$D$38,IF(8=2,'1.Inputs'!$D$39,$E80)))*'1.Inputs'!$D$43*(1+$G80)^(8-1)-'1.Inputs'!$D$44*(1+$G80)^(8-1)-('1.Inputs'!$D$20/'1.Inputs'!$D$27+'1.Inputs'!$D$23/'1.Inputs'!$D$28))-MAX(0,((('1.Inputs'!$D$37*12*IF(8=1,'1.Inputs'!$D$38,IF(8=2,'1.Inputs'!$D$39,$E80)))*$F80*(('1.Inputs'!$D$40)+(1-'1.Inputs'!$D$40)*(1+'1.Inputs'!$D$41))*(1+$G80)^(8-1))-(('1.Inputs'!$D$37*12*IF(8=1,'1.Inputs'!$D$38,IF(8=2,'1.Inputs'!$D$39,$E80)))/(1-'1.Inputs'!$D$42)*$D80*(1+$G80)^(8-1))-('1.Inputs'!$D$37*12*IF(8=1,'1.Inputs'!$D$38,IF(8=2,'1.Inputs'!$D$39,$E80)))*'1.Inputs'!$D$43*(1+$G80)^(8-1)-'1.Inputs'!$D$44*(1+$G80)^(8-1)-('1.Inputs'!$D$20/'1.Inputs'!$D$27+'1.Inputs'!$D$23/'1.Inputs'!$D$28)))*'1.Inputs'!$D$53+('1.Inputs'!$D$20/'1.Inputs'!$D$27+'1.Inputs'!$D$23/'1.Inputs'!$D$28)-(O80-N80)</f>
        <v>587232212.08819211</v>
      </c>
      <c r="AA80" s="36">
        <f ca="1">((('1.Inputs'!$D$37*12*IF(9=1,'1.Inputs'!$D$38,IF(9=2,'1.Inputs'!$D$39,$E80)))*$F80*(('1.Inputs'!$D$40)+(1-'1.Inputs'!$D$40)*(1+'1.Inputs'!$D$41))*(1+$G80)^(9-1))-(('1.Inputs'!$D$37*12*IF(9=1,'1.Inputs'!$D$38,IF(9=2,'1.Inputs'!$D$39,$E80)))/(1-'1.Inputs'!$D$42)*$D80*(1+$G80)^(9-1))-('1.Inputs'!$D$37*12*IF(9=1,'1.Inputs'!$D$38,IF(9=2,'1.Inputs'!$D$39,$E80)))*'1.Inputs'!$D$43*(1+$G80)^(9-1)-'1.Inputs'!$D$44*(1+$G80)^(9-1)-('1.Inputs'!$D$20/'1.Inputs'!$D$27+'1.Inputs'!$D$23/'1.Inputs'!$D$28))-MAX(0,((('1.Inputs'!$D$37*12*IF(9=1,'1.Inputs'!$D$38,IF(9=2,'1.Inputs'!$D$39,$E80)))*$F80*(('1.Inputs'!$D$40)+(1-'1.Inputs'!$D$40)*(1+'1.Inputs'!$D$41))*(1+$G80)^(9-1))-(('1.Inputs'!$D$37*12*IF(9=1,'1.Inputs'!$D$38,IF(9=2,'1.Inputs'!$D$39,$E80)))/(1-'1.Inputs'!$D$42)*$D80*(1+$G80)^(9-1))-('1.Inputs'!$D$37*12*IF(9=1,'1.Inputs'!$D$38,IF(9=2,'1.Inputs'!$D$39,$E80)))*'1.Inputs'!$D$43*(1+$G80)^(9-1)-'1.Inputs'!$D$44*(1+$G80)^(9-1)-('1.Inputs'!$D$20/'1.Inputs'!$D$27+'1.Inputs'!$D$23/'1.Inputs'!$D$28)))*'1.Inputs'!$D$53+('1.Inputs'!$D$20/'1.Inputs'!$D$27+'1.Inputs'!$D$23/'1.Inputs'!$D$28)-(P80-O80)</f>
        <v>603247672.54752564</v>
      </c>
      <c r="AB80" s="36">
        <f ca="1">((('1.Inputs'!$D$37*12*IF(10=1,'1.Inputs'!$D$38,IF(10=2,'1.Inputs'!$D$39,$E80)))*$F80*(('1.Inputs'!$D$40)+(1-'1.Inputs'!$D$40)*(1+'1.Inputs'!$D$41))*(1+$G80)^(10-1))-(('1.Inputs'!$D$37*12*IF(10=1,'1.Inputs'!$D$38,IF(10=2,'1.Inputs'!$D$39,$E80)))/(1-'1.Inputs'!$D$42)*$D80*(1+$G80)^(10-1))-('1.Inputs'!$D$37*12*IF(10=1,'1.Inputs'!$D$38,IF(10=2,'1.Inputs'!$D$39,$E80)))*'1.Inputs'!$D$43*(1+$G80)^(10-1)-'1.Inputs'!$D$44*(1+$G80)^(10-1)-('1.Inputs'!$D$20/'1.Inputs'!$D$27+'1.Inputs'!$D$23/'1.Inputs'!$D$28))-MAX(0,((('1.Inputs'!$D$37*12*IF(10=1,'1.Inputs'!$D$38,IF(10=2,'1.Inputs'!$D$39,$E80)))*$F80*(('1.Inputs'!$D$40)+(1-'1.Inputs'!$D$40)*(1+'1.Inputs'!$D$41))*(1+$G80)^(10-1))-(('1.Inputs'!$D$37*12*IF(10=1,'1.Inputs'!$D$38,IF(10=2,'1.Inputs'!$D$39,$E80)))/(1-'1.Inputs'!$D$42)*$D80*(1+$G80)^(10-1))-('1.Inputs'!$D$37*12*IF(10=1,'1.Inputs'!$D$38,IF(10=2,'1.Inputs'!$D$39,$E80)))*'1.Inputs'!$D$43*(1+$G80)^(10-1)-'1.Inputs'!$D$44*(1+$G80)^(10-1)-('1.Inputs'!$D$20/'1.Inputs'!$D$27+'1.Inputs'!$D$23/'1.Inputs'!$D$28)))*'1.Inputs'!$D$53+('1.Inputs'!$D$20/'1.Inputs'!$D$27+'1.Inputs'!$D$23/'1.Inputs'!$D$28)-(Q80-P80)+(('1.Inputs'!$D$20+'1.Inputs'!$D$23-('1.Inputs'!$D$20/'1.Inputs'!$D$27+'1.Inputs'!$D$23/'1.Inputs'!$D$28)*'1.Inputs'!$D$10)*'1.Inputs'!$D$60+'1.Inputs'!$D$19*'1.Inputs'!$D$59+Q80)</f>
        <v>3041818967.6873388</v>
      </c>
      <c r="AC80" s="36">
        <f ca="1">S80-AC$13-AC$14+MIN(AC$13,MAX(0,((('1.Inputs'!$D$37*12*IF(1=1,'1.Inputs'!$D$38,IF(1=2,'1.Inputs'!$D$39,$E80)))*$F80*(('1.Inputs'!$D$40)+(1-'1.Inputs'!$D$40)*(1+'1.Inputs'!$D$41))*(1+$G80)^(1-1))-(('1.Inputs'!$D$37*12*IF(1=1,'1.Inputs'!$D$38,IF(1=2,'1.Inputs'!$D$39,$E80)))/(1-'1.Inputs'!$D$42)*$D80*(1+$G80)^(1-1))-('1.Inputs'!$D$37*12*IF(1=1,'1.Inputs'!$D$38,IF(1=2,'1.Inputs'!$D$39,$E80)))*'1.Inputs'!$D$43*(1+$G80)^(1-1)-'1.Inputs'!$D$44*(1+$G80)^(1-1)-('1.Inputs'!$D$20/'1.Inputs'!$D$27+'1.Inputs'!$D$23/'1.Inputs'!$D$28))))*'1.Inputs'!$D$53</f>
        <v>-859604075.03795445</v>
      </c>
      <c r="AD80" s="36">
        <f ca="1">T80-AD$13-AD$14+MIN(AD$13,MAX(0,((('1.Inputs'!$D$37*12*IF(2=1,'1.Inputs'!$D$38,IF(2=2,'1.Inputs'!$D$39,$E80)))*$F80*(('1.Inputs'!$D$40)+(1-'1.Inputs'!$D$40)*(1+'1.Inputs'!$D$41))*(1+$G80)^(2-1))-(('1.Inputs'!$D$37*12*IF(2=1,'1.Inputs'!$D$38,IF(2=2,'1.Inputs'!$D$39,$E80)))/(1-'1.Inputs'!$D$42)*$D80*(1+$G80)^(2-1))-('1.Inputs'!$D$37*12*IF(2=1,'1.Inputs'!$D$38,IF(2=2,'1.Inputs'!$D$39,$E80)))*'1.Inputs'!$D$43*(1+$G80)^(2-1)-'1.Inputs'!$D$44*(1+$G80)^(2-1)-('1.Inputs'!$D$20/'1.Inputs'!$D$27+'1.Inputs'!$D$23/'1.Inputs'!$D$28))))*'1.Inputs'!$D$53</f>
        <v>-79599408.29406178</v>
      </c>
      <c r="AE80" s="36">
        <f ca="1">U80-AE$13-AE$14+MIN(AE$13,MAX(0,((('1.Inputs'!$D$37*12*IF(3=1,'1.Inputs'!$D$38,IF(3=2,'1.Inputs'!$D$39,$E80)))*$F80*(('1.Inputs'!$D$40)+(1-'1.Inputs'!$D$40)*(1+'1.Inputs'!$D$41))*(1+$G80)^(3-1))-(('1.Inputs'!$D$37*12*IF(3=1,'1.Inputs'!$D$38,IF(3=2,'1.Inputs'!$D$39,$E80)))/(1-'1.Inputs'!$D$42)*$D80*(1+$G80)^(3-1))-('1.Inputs'!$D$37*12*IF(3=1,'1.Inputs'!$D$38,IF(3=2,'1.Inputs'!$D$39,$E80)))*'1.Inputs'!$D$43*(1+$G80)^(3-1)-'1.Inputs'!$D$44*(1+$G80)^(3-1)-('1.Inputs'!$D$20/'1.Inputs'!$D$27+'1.Inputs'!$D$23/'1.Inputs'!$D$28))))*'1.Inputs'!$D$53</f>
        <v>-41086639.516181707</v>
      </c>
      <c r="AF80" s="36">
        <f ca="1">V80-AF$13-AF$14+MIN(AF$13,MAX(0,((('1.Inputs'!$D$37*12*IF(4=1,'1.Inputs'!$D$38,IF(4=2,'1.Inputs'!$D$39,$E80)))*$F80*(('1.Inputs'!$D$40)+(1-'1.Inputs'!$D$40)*(1+'1.Inputs'!$D$41))*(1+$G80)^(4-1))-(('1.Inputs'!$D$37*12*IF(4=1,'1.Inputs'!$D$38,IF(4=2,'1.Inputs'!$D$39,$E80)))/(1-'1.Inputs'!$D$42)*$D80*(1+$G80)^(4-1))-('1.Inputs'!$D$37*12*IF(4=1,'1.Inputs'!$D$38,IF(4=2,'1.Inputs'!$D$39,$E80)))*'1.Inputs'!$D$43*(1+$G80)^(4-1)-'1.Inputs'!$D$44*(1+$G80)^(4-1)-('1.Inputs'!$D$20/'1.Inputs'!$D$27+'1.Inputs'!$D$23/'1.Inputs'!$D$28))))*'1.Inputs'!$D$53</f>
        <v>204900627.44978476</v>
      </c>
      <c r="AG80" s="36">
        <f ca="1">W80-AG$13-AG$14+MIN(AG$13,MAX(0,((('1.Inputs'!$D$37*12*IF(5=1,'1.Inputs'!$D$38,IF(5=2,'1.Inputs'!$D$39,$E80)))*$F80*(('1.Inputs'!$D$40)+(1-'1.Inputs'!$D$40)*(1+'1.Inputs'!$D$41))*(1+$G80)^(5-1))-(('1.Inputs'!$D$37*12*IF(5=1,'1.Inputs'!$D$38,IF(5=2,'1.Inputs'!$D$39,$E80)))/(1-'1.Inputs'!$D$42)*$D80*(1+$G80)^(5-1))-('1.Inputs'!$D$37*12*IF(5=1,'1.Inputs'!$D$38,IF(5=2,'1.Inputs'!$D$39,$E80)))*'1.Inputs'!$D$43*(1+$G80)^(5-1)-'1.Inputs'!$D$44*(1+$G80)^(5-1)-('1.Inputs'!$D$20/'1.Inputs'!$D$27+'1.Inputs'!$D$23/'1.Inputs'!$D$28))))*'1.Inputs'!$D$53</f>
        <v>238337002.88187337</v>
      </c>
      <c r="AH80" s="36">
        <f ca="1">X80-AH$13-AH$14+MIN(AH$13,MAX(0,((('1.Inputs'!$D$37*12*IF(6=1,'1.Inputs'!$D$38,IF(6=2,'1.Inputs'!$D$39,$E80)))*$F80*(('1.Inputs'!$D$40)+(1-'1.Inputs'!$D$40)*(1+'1.Inputs'!$D$41))*(1+$G80)^(6-1))-(('1.Inputs'!$D$37*12*IF(6=1,'1.Inputs'!$D$38,IF(6=2,'1.Inputs'!$D$39,$E80)))/(1-'1.Inputs'!$D$42)*$D80*(1+$G80)^(6-1))-('1.Inputs'!$D$37*12*IF(6=1,'1.Inputs'!$D$38,IF(6=2,'1.Inputs'!$D$39,$E80)))*'1.Inputs'!$D$43*(1+$G80)^(6-1)-'1.Inputs'!$D$44*(1+$G80)^(6-1)-('1.Inputs'!$D$20/'1.Inputs'!$D$27+'1.Inputs'!$D$23/'1.Inputs'!$D$28))))*'1.Inputs'!$D$53</f>
        <v>272195974.25922465</v>
      </c>
      <c r="AI80" s="36">
        <f ca="1">Y80-AI$13-AI$14+MIN(AI$13,MAX(0,((('1.Inputs'!$D$37*12*IF(7=1,'1.Inputs'!$D$38,IF(7=2,'1.Inputs'!$D$39,$E80)))*$F80*(('1.Inputs'!$D$40)+(1-'1.Inputs'!$D$40)*(1+'1.Inputs'!$D$41))*(1+$G80)^(7-1))-(('1.Inputs'!$D$37*12*IF(7=1,'1.Inputs'!$D$38,IF(7=2,'1.Inputs'!$D$39,$E80)))/(1-'1.Inputs'!$D$42)*$D80*(1+$G80)^(7-1))-('1.Inputs'!$D$37*12*IF(7=1,'1.Inputs'!$D$38,IF(7=2,'1.Inputs'!$D$39,$E80)))*'1.Inputs'!$D$43*(1+$G80)^(7-1)-'1.Inputs'!$D$44*(1+$G80)^(7-1)-('1.Inputs'!$D$20/'1.Inputs'!$D$27+'1.Inputs'!$D$23/'1.Inputs'!$D$28))))*'1.Inputs'!$D$53</f>
        <v>306490075.45517743</v>
      </c>
      <c r="AJ80" s="36">
        <f ca="1">Z80-AJ$13-AJ$14+MIN(AJ$13,MAX(0,((('1.Inputs'!$D$37*12*IF(8=1,'1.Inputs'!$D$38,IF(8=2,'1.Inputs'!$D$39,$E80)))*$F80*(('1.Inputs'!$D$40)+(1-'1.Inputs'!$D$40)*(1+'1.Inputs'!$D$41))*(1+$G80)^(8-1))-(('1.Inputs'!$D$37*12*IF(8=1,'1.Inputs'!$D$38,IF(8=2,'1.Inputs'!$D$39,$E80)))/(1-'1.Inputs'!$D$42)*$D80*(1+$G80)^(8-1))-('1.Inputs'!$D$37*12*IF(8=1,'1.Inputs'!$D$38,IF(8=2,'1.Inputs'!$D$39,$E80)))*'1.Inputs'!$D$43*(1+$G80)^(8-1)-'1.Inputs'!$D$44*(1+$G80)^(8-1)-('1.Inputs'!$D$20/'1.Inputs'!$D$27+'1.Inputs'!$D$23/'1.Inputs'!$D$28))))*'1.Inputs'!$D$53</f>
        <v>587232212.08819211</v>
      </c>
      <c r="AK80" s="36">
        <f ca="1">AA80-AK$13-AK$14+MIN(AK$13,MAX(0,((('1.Inputs'!$D$37*12*IF(9=1,'1.Inputs'!$D$38,IF(9=2,'1.Inputs'!$D$39,$E80)))*$F80*(('1.Inputs'!$D$40)+(1-'1.Inputs'!$D$40)*(1+'1.Inputs'!$D$41))*(1+$G80)^(9-1))-(('1.Inputs'!$D$37*12*IF(9=1,'1.Inputs'!$D$38,IF(9=2,'1.Inputs'!$D$39,$E80)))/(1-'1.Inputs'!$D$42)*$D80*(1+$G80)^(9-1))-('1.Inputs'!$D$37*12*IF(9=1,'1.Inputs'!$D$38,IF(9=2,'1.Inputs'!$D$39,$E80)))*'1.Inputs'!$D$43*(1+$G80)^(9-1)-'1.Inputs'!$D$44*(1+$G80)^(9-1)-('1.Inputs'!$D$20/'1.Inputs'!$D$27+'1.Inputs'!$D$23/'1.Inputs'!$D$28))))*'1.Inputs'!$D$53</f>
        <v>603247672.54752564</v>
      </c>
      <c r="AL80" s="36">
        <f ca="1">AB80-AL$13-AL$14+MIN(AL$13,MAX(0,((('1.Inputs'!$D$37*12*IF(10=1,'1.Inputs'!$D$38,IF(10=2,'1.Inputs'!$D$39,$E80)))*$F80*(('1.Inputs'!$D$40)+(1-'1.Inputs'!$D$40)*(1+'1.Inputs'!$D$41))*(1+$G80)^(10-1))-(('1.Inputs'!$D$37*12*IF(10=1,'1.Inputs'!$D$38,IF(10=2,'1.Inputs'!$D$39,$E80)))/(1-'1.Inputs'!$D$42)*$D80*(1+$G80)^(10-1))-('1.Inputs'!$D$37*12*IF(10=1,'1.Inputs'!$D$38,IF(10=2,'1.Inputs'!$D$39,$E80)))*'1.Inputs'!$D$43*(1+$G80)^(10-1)-'1.Inputs'!$D$44*(1+$G80)^(10-1)-('1.Inputs'!$D$20/'1.Inputs'!$D$27+'1.Inputs'!$D$23/'1.Inputs'!$D$28))))*'1.Inputs'!$D$53+'1.Inputs'!$D$35</f>
        <v>3841818967.6873388</v>
      </c>
      <c r="AM80" s="48">
        <f ca="1">R80+NPV('1.Inputs'!$D$55,S80:AB80)</f>
        <v>180545678.72375059</v>
      </c>
      <c r="AN80" s="48">
        <f ca="1">-('1.Inputs'!$D$24*(1-'1.Inputs'!$D$31)+'1.Inputs'!$D$35)+NPV('1.Inputs'!$D$54,AC80:AL80)</f>
        <v>-997474914.62313211</v>
      </c>
      <c r="AO80" s="36">
        <f t="shared" ref="AO80:AO143" ca="1" si="13">MIN(S80/(AC$13+AC$14),T80/(AD$13+AD$14),U80/(AE$13+AE$14),V80/(AF$13+AF$14),W80/(AG$13+AG$14),X80/(AH$13+AH$14),Y80/(AI$13+AI$14))</f>
        <v>-4.8238758471406129</v>
      </c>
      <c r="AP80" s="36">
        <f t="shared" ref="AP80:AP143" ca="1" si="14">MIN(U80/(AE$13+AE$14),V80/(AF$13+AF$14),W80/(AG$13+AG$14),X80/(AH$13+AH$14),Y80/(AI$13+AI$14))</f>
        <v>0.764363212611327</v>
      </c>
      <c r="AQ80" s="36">
        <f ca="1">'1.Inputs'!$D$35+MIN(SUM($AC80:AC80),SUM($AC80:AD80),SUM($AC80:AE80),SUM($AC80:AF80),SUM($AC80:AG80),SUM($AC80:AH80),SUM($AC80:AI80),SUM($AC80:AJ80),SUM($AC80:AK80),SUM($AC80:AL80))</f>
        <v>-180290122.84819794</v>
      </c>
      <c r="AR80" s="36">
        <f ca="1">IF(AP80&lt;'1.Inputs'!$D$57,1,0)</f>
        <v>1</v>
      </c>
      <c r="AS80" s="36">
        <f t="shared" ref="AS80:AS143" ca="1" si="15">IF(AQ80&lt;0,1,0)</f>
        <v>1</v>
      </c>
      <c r="AV80" s="30" t="s">
        <v>427</v>
      </c>
      <c r="AY80" s="58" t="s">
        <v>428</v>
      </c>
    </row>
    <row r="81" spans="2:58" ht="15" customHeight="1" x14ac:dyDescent="0.25">
      <c r="B81" s="36">
        <v>66</v>
      </c>
      <c r="C81" s="36">
        <f t="shared" ca="1" si="8"/>
        <v>9.9042515202246828E-2</v>
      </c>
      <c r="D81" s="36">
        <f t="shared" ca="1" si="9"/>
        <v>18996.122587607304</v>
      </c>
      <c r="E81" s="47">
        <f t="shared" ca="1" si="10"/>
        <v>0.75716994841412877</v>
      </c>
      <c r="F81" s="36">
        <f t="shared" ca="1" si="11"/>
        <v>27096.916344273643</v>
      </c>
      <c r="G81" s="36">
        <f t="shared" ca="1" si="12"/>
        <v>5.3579351260653788E-2</v>
      </c>
      <c r="H81" s="36">
        <f ca="1">((('1.Inputs'!$D$37*12*IF(1=1,'1.Inputs'!$D$38,IF(1=2,'1.Inputs'!$D$39,$E81)))*$F81*(('1.Inputs'!$D$40)+(1-'1.Inputs'!$D$40)*(1+'1.Inputs'!$D$41))*(1+$G81)^(1-1))*'1.Inputs'!$D$47+(('1.Inputs'!$D$37*12*IF(1=1,'1.Inputs'!$D$38,IF(1=2,'1.Inputs'!$D$39,$E81)))/(1-'1.Inputs'!$D$42)*$D81*(1+$G81)^(1-1))*('1.Inputs'!$D$48-'1.Inputs'!$D$49))/'1.Inputs'!$D$51</f>
        <v>730930016.79310501</v>
      </c>
      <c r="I81" s="36">
        <f ca="1">((('1.Inputs'!$D$37*12*IF(2=1,'1.Inputs'!$D$38,IF(2=2,'1.Inputs'!$D$39,$E81)))*$F81*(('1.Inputs'!$D$40)+(1-'1.Inputs'!$D$40)*(1+'1.Inputs'!$D$41))*(1+$G81)^(2-1))*'1.Inputs'!$D$47+(('1.Inputs'!$D$37*12*IF(2=1,'1.Inputs'!$D$38,IF(2=2,'1.Inputs'!$D$39,$E81)))/(1-'1.Inputs'!$D$42)*$D81*(1+$G81)^(2-1))*('1.Inputs'!$D$48-'1.Inputs'!$D$49))/'1.Inputs'!$D$51</f>
        <v>1078129882.0737455</v>
      </c>
      <c r="J81" s="36">
        <f ca="1">((('1.Inputs'!$D$37*12*IF(3=1,'1.Inputs'!$D$38,IF(3=2,'1.Inputs'!$D$39,$E81)))*$F81*(('1.Inputs'!$D$40)+(1-'1.Inputs'!$D$40)*(1+'1.Inputs'!$D$41))*(1+$G81)^(3-1))*'1.Inputs'!$D$47+(('1.Inputs'!$D$37*12*IF(3=1,'1.Inputs'!$D$38,IF(3=2,'1.Inputs'!$D$39,$E81)))/(1-'1.Inputs'!$D$42)*$D81*(1+$G81)^(3-1))*('1.Inputs'!$D$48-'1.Inputs'!$D$49))/'1.Inputs'!$D$51</f>
        <v>1228665496.5547678</v>
      </c>
      <c r="K81" s="36">
        <f ca="1">((('1.Inputs'!$D$37*12*IF(4=1,'1.Inputs'!$D$38,IF(4=2,'1.Inputs'!$D$39,$E81)))*$F81*(('1.Inputs'!$D$40)+(1-'1.Inputs'!$D$40)*(1+'1.Inputs'!$D$41))*(1+$G81)^(4-1))*'1.Inputs'!$D$47+(('1.Inputs'!$D$37*12*IF(4=1,'1.Inputs'!$D$38,IF(4=2,'1.Inputs'!$D$39,$E81)))/(1-'1.Inputs'!$D$42)*$D81*(1+$G81)^(4-1))*('1.Inputs'!$D$48-'1.Inputs'!$D$49))/'1.Inputs'!$D$51</f>
        <v>1294496596.7765214</v>
      </c>
      <c r="L81" s="36">
        <f ca="1">((('1.Inputs'!$D$37*12*IF(5=1,'1.Inputs'!$D$38,IF(5=2,'1.Inputs'!$D$39,$E81)))*$F81*(('1.Inputs'!$D$40)+(1-'1.Inputs'!$D$40)*(1+'1.Inputs'!$D$41))*(1+$G81)^(5-1))*'1.Inputs'!$D$47+(('1.Inputs'!$D$37*12*IF(5=1,'1.Inputs'!$D$38,IF(5=2,'1.Inputs'!$D$39,$E81)))/(1-'1.Inputs'!$D$42)*$D81*(1+$G81)^(5-1))*('1.Inputs'!$D$48-'1.Inputs'!$D$49))/'1.Inputs'!$D$51</f>
        <v>1363854884.6409314</v>
      </c>
      <c r="M81" s="36">
        <f ca="1">((('1.Inputs'!$D$37*12*IF(6=1,'1.Inputs'!$D$38,IF(6=2,'1.Inputs'!$D$39,$E81)))*$F81*(('1.Inputs'!$D$40)+(1-'1.Inputs'!$D$40)*(1+'1.Inputs'!$D$41))*(1+$G81)^(6-1))*'1.Inputs'!$D$47+(('1.Inputs'!$D$37*12*IF(6=1,'1.Inputs'!$D$38,IF(6=2,'1.Inputs'!$D$39,$E81)))/(1-'1.Inputs'!$D$42)*$D81*(1+$G81)^(6-1))*('1.Inputs'!$D$48-'1.Inputs'!$D$49))/'1.Inputs'!$D$51</f>
        <v>1436929344.5736663</v>
      </c>
      <c r="N81" s="36">
        <f ca="1">((('1.Inputs'!$D$37*12*IF(7=1,'1.Inputs'!$D$38,IF(7=2,'1.Inputs'!$D$39,$E81)))*$F81*(('1.Inputs'!$D$40)+(1-'1.Inputs'!$D$40)*(1+'1.Inputs'!$D$41))*(1+$G81)^(7-1))*'1.Inputs'!$D$47+(('1.Inputs'!$D$37*12*IF(7=1,'1.Inputs'!$D$38,IF(7=2,'1.Inputs'!$D$39,$E81)))/(1-'1.Inputs'!$D$42)*$D81*(1+$G81)^(7-1))*('1.Inputs'!$D$48-'1.Inputs'!$D$49))/'1.Inputs'!$D$51</f>
        <v>1513919086.6633196</v>
      </c>
      <c r="O81" s="36">
        <f ca="1">((('1.Inputs'!$D$37*12*IF(8=1,'1.Inputs'!$D$38,IF(8=2,'1.Inputs'!$D$39,$E81)))*$F81*(('1.Inputs'!$D$40)+(1-'1.Inputs'!$D$40)*(1+'1.Inputs'!$D$41))*(1+$G81)^(8-1))*'1.Inputs'!$D$47+(('1.Inputs'!$D$37*12*IF(8=1,'1.Inputs'!$D$38,IF(8=2,'1.Inputs'!$D$39,$E81)))/(1-'1.Inputs'!$D$42)*$D81*(1+$G81)^(8-1))*('1.Inputs'!$D$48-'1.Inputs'!$D$49))/'1.Inputs'!$D$51</f>
        <v>1595033889.1878619</v>
      </c>
      <c r="P81" s="36">
        <f ca="1">((('1.Inputs'!$D$37*12*IF(9=1,'1.Inputs'!$D$38,IF(9=2,'1.Inputs'!$D$39,$E81)))*$F81*(('1.Inputs'!$D$40)+(1-'1.Inputs'!$D$40)*(1+'1.Inputs'!$D$41))*(1+$G81)^(9-1))*'1.Inputs'!$D$47+(('1.Inputs'!$D$37*12*IF(9=1,'1.Inputs'!$D$38,IF(9=2,'1.Inputs'!$D$39,$E81)))/(1-'1.Inputs'!$D$42)*$D81*(1+$G81)^(9-1))*('1.Inputs'!$D$48-'1.Inputs'!$D$49))/'1.Inputs'!$D$51</f>
        <v>1680494770.2093048</v>
      </c>
      <c r="Q81" s="36">
        <f ca="1">((('1.Inputs'!$D$37*12*IF(10=1,'1.Inputs'!$D$38,IF(10=2,'1.Inputs'!$D$39,$E81)))*$F81*(('1.Inputs'!$D$40)+(1-'1.Inputs'!$D$40)*(1+'1.Inputs'!$D$41))*(1+$G81)^(10-1))*'1.Inputs'!$D$47+(('1.Inputs'!$D$37*12*IF(10=1,'1.Inputs'!$D$38,IF(10=2,'1.Inputs'!$D$39,$E81)))/(1-'1.Inputs'!$D$42)*$D81*(1+$G81)^(10-1))*('1.Inputs'!$D$48-'1.Inputs'!$D$49))/'1.Inputs'!$D$51</f>
        <v>1770534589.7940407</v>
      </c>
      <c r="R81" s="36">
        <f>-'1.Inputs'!$D$24</f>
        <v>-2050000000</v>
      </c>
      <c r="S81" s="36">
        <f ca="1">((('1.Inputs'!$D$37*12*IF(1=1,'1.Inputs'!$D$38,IF(1=2,'1.Inputs'!$D$39,$E81)))*$F81*(('1.Inputs'!$D$40)+(1-'1.Inputs'!$D$40)*(1+'1.Inputs'!$D$41))*(1+$G81)^(1-1))-(('1.Inputs'!$D$37*12*IF(1=1,'1.Inputs'!$D$38,IF(1=2,'1.Inputs'!$D$39,$E81)))/(1-'1.Inputs'!$D$42)*$D81*(1+$G81)^(1-1))-('1.Inputs'!$D$37*12*IF(1=1,'1.Inputs'!$D$38,IF(1=2,'1.Inputs'!$D$39,$E81)))*'1.Inputs'!$D$43*(1+$G81)^(1-1)-'1.Inputs'!$D$44*(1+$G81)^(1-1)-('1.Inputs'!$D$20/'1.Inputs'!$D$27+'1.Inputs'!$D$23/'1.Inputs'!$D$28))-MAX(0,((('1.Inputs'!$D$37*12*IF(1=1,'1.Inputs'!$D$38,IF(1=2,'1.Inputs'!$D$39,$E81)))*$F81*(('1.Inputs'!$D$40)+(1-'1.Inputs'!$D$40)*(1+'1.Inputs'!$D$41))*(1+$G81)^(1-1))-(('1.Inputs'!$D$37*12*IF(1=1,'1.Inputs'!$D$38,IF(1=2,'1.Inputs'!$D$39,$E81)))/(1-'1.Inputs'!$D$42)*$D81*(1+$G81)^(1-1))-('1.Inputs'!$D$37*12*IF(1=1,'1.Inputs'!$D$38,IF(1=2,'1.Inputs'!$D$39,$E81)))*'1.Inputs'!$D$43*(1+$G81)^(1-1)-'1.Inputs'!$D$44*(1+$G81)^(1-1)-('1.Inputs'!$D$20/'1.Inputs'!$D$27+'1.Inputs'!$D$23/'1.Inputs'!$D$28)))*'1.Inputs'!$D$53+('1.Inputs'!$D$20/'1.Inputs'!$D$27+'1.Inputs'!$D$23/'1.Inputs'!$D$28)-H81</f>
        <v>-864250389.37727439</v>
      </c>
      <c r="T81" s="36">
        <f ca="1">((('1.Inputs'!$D$37*12*IF(2=1,'1.Inputs'!$D$38,IF(2=2,'1.Inputs'!$D$39,$E81)))*$F81*(('1.Inputs'!$D$40)+(1-'1.Inputs'!$D$40)*(1+'1.Inputs'!$D$41))*(1+$G81)^(2-1))-(('1.Inputs'!$D$37*12*IF(2=1,'1.Inputs'!$D$38,IF(2=2,'1.Inputs'!$D$39,$E81)))/(1-'1.Inputs'!$D$42)*$D81*(1+$G81)^(2-1))-('1.Inputs'!$D$37*12*IF(2=1,'1.Inputs'!$D$38,IF(2=2,'1.Inputs'!$D$39,$E81)))*'1.Inputs'!$D$43*(1+$G81)^(2-1)-'1.Inputs'!$D$44*(1+$G81)^(2-1)-('1.Inputs'!$D$20/'1.Inputs'!$D$27+'1.Inputs'!$D$23/'1.Inputs'!$D$28))-MAX(0,((('1.Inputs'!$D$37*12*IF(2=1,'1.Inputs'!$D$38,IF(2=2,'1.Inputs'!$D$39,$E81)))*$F81*(('1.Inputs'!$D$40)+(1-'1.Inputs'!$D$40)*(1+'1.Inputs'!$D$41))*(1+$G81)^(2-1))-(('1.Inputs'!$D$37*12*IF(2=1,'1.Inputs'!$D$38,IF(2=2,'1.Inputs'!$D$39,$E81)))/(1-'1.Inputs'!$D$42)*$D81*(1+$G81)^(2-1))-('1.Inputs'!$D$37*12*IF(2=1,'1.Inputs'!$D$38,IF(2=2,'1.Inputs'!$D$39,$E81)))*'1.Inputs'!$D$43*(1+$G81)^(2-1)-'1.Inputs'!$D$44*(1+$G81)^(2-1)-('1.Inputs'!$D$20/'1.Inputs'!$D$27+'1.Inputs'!$D$23/'1.Inputs'!$D$28)))*'1.Inputs'!$D$53+('1.Inputs'!$D$20/'1.Inputs'!$D$27+'1.Inputs'!$D$23/'1.Inputs'!$D$28)-(I81-H81)</f>
        <v>-181234165.49357027</v>
      </c>
      <c r="U81" s="36">
        <f ca="1">((('1.Inputs'!$D$37*12*IF(3=1,'1.Inputs'!$D$38,IF(3=2,'1.Inputs'!$D$39,$E81)))*$F81*(('1.Inputs'!$D$40)+(1-'1.Inputs'!$D$40)*(1+'1.Inputs'!$D$41))*(1+$G81)^(3-1))-(('1.Inputs'!$D$37*12*IF(3=1,'1.Inputs'!$D$38,IF(3=2,'1.Inputs'!$D$39,$E81)))/(1-'1.Inputs'!$D$42)*$D81*(1+$G81)^(3-1))-('1.Inputs'!$D$37*12*IF(3=1,'1.Inputs'!$D$38,IF(3=2,'1.Inputs'!$D$39,$E81)))*'1.Inputs'!$D$43*(1+$G81)^(3-1)-'1.Inputs'!$D$44*(1+$G81)^(3-1)-('1.Inputs'!$D$20/'1.Inputs'!$D$27+'1.Inputs'!$D$23/'1.Inputs'!$D$28))-MAX(0,((('1.Inputs'!$D$37*12*IF(3=1,'1.Inputs'!$D$38,IF(3=2,'1.Inputs'!$D$39,$E81)))*$F81*(('1.Inputs'!$D$40)+(1-'1.Inputs'!$D$40)*(1+'1.Inputs'!$D$41))*(1+$G81)^(3-1))-(('1.Inputs'!$D$37*12*IF(3=1,'1.Inputs'!$D$38,IF(3=2,'1.Inputs'!$D$39,$E81)))/(1-'1.Inputs'!$D$42)*$D81*(1+$G81)^(3-1))-('1.Inputs'!$D$37*12*IF(3=1,'1.Inputs'!$D$38,IF(3=2,'1.Inputs'!$D$39,$E81)))*'1.Inputs'!$D$43*(1+$G81)^(3-1)-'1.Inputs'!$D$44*(1+$G81)^(3-1)-('1.Inputs'!$D$20/'1.Inputs'!$D$27+'1.Inputs'!$D$23/'1.Inputs'!$D$28)))*'1.Inputs'!$D$53+('1.Inputs'!$D$20/'1.Inputs'!$D$27+'1.Inputs'!$D$23/'1.Inputs'!$D$28)-(J81-I81)</f>
        <v>85040656.665798783</v>
      </c>
      <c r="V81" s="36">
        <f ca="1">((('1.Inputs'!$D$37*12*IF(4=1,'1.Inputs'!$D$38,IF(4=2,'1.Inputs'!$D$39,$E81)))*$F81*(('1.Inputs'!$D$40)+(1-'1.Inputs'!$D$40)*(1+'1.Inputs'!$D$41))*(1+$G81)^(4-1))-(('1.Inputs'!$D$37*12*IF(4=1,'1.Inputs'!$D$38,IF(4=2,'1.Inputs'!$D$39,$E81)))/(1-'1.Inputs'!$D$42)*$D81*(1+$G81)^(4-1))-('1.Inputs'!$D$37*12*IF(4=1,'1.Inputs'!$D$38,IF(4=2,'1.Inputs'!$D$39,$E81)))*'1.Inputs'!$D$43*(1+$G81)^(4-1)-'1.Inputs'!$D$44*(1+$G81)^(4-1)-('1.Inputs'!$D$20/'1.Inputs'!$D$27+'1.Inputs'!$D$23/'1.Inputs'!$D$28))-MAX(0,((('1.Inputs'!$D$37*12*IF(4=1,'1.Inputs'!$D$38,IF(4=2,'1.Inputs'!$D$39,$E81)))*$F81*(('1.Inputs'!$D$40)+(1-'1.Inputs'!$D$40)*(1+'1.Inputs'!$D$41))*(1+$G81)^(4-1))-(('1.Inputs'!$D$37*12*IF(4=1,'1.Inputs'!$D$38,IF(4=2,'1.Inputs'!$D$39,$E81)))/(1-'1.Inputs'!$D$42)*$D81*(1+$G81)^(4-1))-('1.Inputs'!$D$37*12*IF(4=1,'1.Inputs'!$D$38,IF(4=2,'1.Inputs'!$D$39,$E81)))*'1.Inputs'!$D$43*(1+$G81)^(4-1)-'1.Inputs'!$D$44*(1+$G81)^(4-1)-('1.Inputs'!$D$20/'1.Inputs'!$D$27+'1.Inputs'!$D$23/'1.Inputs'!$D$28)))*'1.Inputs'!$D$53+('1.Inputs'!$D$20/'1.Inputs'!$D$27+'1.Inputs'!$D$23/'1.Inputs'!$D$28)-(K81-J81)</f>
        <v>179835570.35845158</v>
      </c>
      <c r="W81" s="36">
        <f ca="1">((('1.Inputs'!$D$37*12*IF(5=1,'1.Inputs'!$D$38,IF(5=2,'1.Inputs'!$D$39,$E81)))*$F81*(('1.Inputs'!$D$40)+(1-'1.Inputs'!$D$40)*(1+'1.Inputs'!$D$41))*(1+$G81)^(5-1))-(('1.Inputs'!$D$37*12*IF(5=1,'1.Inputs'!$D$38,IF(5=2,'1.Inputs'!$D$39,$E81)))/(1-'1.Inputs'!$D$42)*$D81*(1+$G81)^(5-1))-('1.Inputs'!$D$37*12*IF(5=1,'1.Inputs'!$D$38,IF(5=2,'1.Inputs'!$D$39,$E81)))*'1.Inputs'!$D$43*(1+$G81)^(5-1)-'1.Inputs'!$D$44*(1+$G81)^(5-1)-('1.Inputs'!$D$20/'1.Inputs'!$D$27+'1.Inputs'!$D$23/'1.Inputs'!$D$28))-MAX(0,((('1.Inputs'!$D$37*12*IF(5=1,'1.Inputs'!$D$38,IF(5=2,'1.Inputs'!$D$39,$E81)))*$F81*(('1.Inputs'!$D$40)+(1-'1.Inputs'!$D$40)*(1+'1.Inputs'!$D$41))*(1+$G81)^(5-1))-(('1.Inputs'!$D$37*12*IF(5=1,'1.Inputs'!$D$38,IF(5=2,'1.Inputs'!$D$39,$E81)))/(1-'1.Inputs'!$D$42)*$D81*(1+$G81)^(5-1))-('1.Inputs'!$D$37*12*IF(5=1,'1.Inputs'!$D$38,IF(5=2,'1.Inputs'!$D$39,$E81)))*'1.Inputs'!$D$43*(1+$G81)^(5-1)-'1.Inputs'!$D$44*(1+$G81)^(5-1)-('1.Inputs'!$D$20/'1.Inputs'!$D$27+'1.Inputs'!$D$23/'1.Inputs'!$D$28)))*'1.Inputs'!$D$53+('1.Inputs'!$D$20/'1.Inputs'!$D$27+'1.Inputs'!$D$23/'1.Inputs'!$D$28)-(L81-K81)</f>
        <v>186939419.20478183</v>
      </c>
      <c r="X81" s="36">
        <f ca="1">((('1.Inputs'!$D$37*12*IF(6=1,'1.Inputs'!$D$38,IF(6=2,'1.Inputs'!$D$39,$E81)))*$F81*(('1.Inputs'!$D$40)+(1-'1.Inputs'!$D$40)*(1+'1.Inputs'!$D$41))*(1+$G81)^(6-1))-(('1.Inputs'!$D$37*12*IF(6=1,'1.Inputs'!$D$38,IF(6=2,'1.Inputs'!$D$39,$E81)))/(1-'1.Inputs'!$D$42)*$D81*(1+$G81)^(6-1))-('1.Inputs'!$D$37*12*IF(6=1,'1.Inputs'!$D$38,IF(6=2,'1.Inputs'!$D$39,$E81)))*'1.Inputs'!$D$43*(1+$G81)^(6-1)-'1.Inputs'!$D$44*(1+$G81)^(6-1)-('1.Inputs'!$D$20/'1.Inputs'!$D$27+'1.Inputs'!$D$23/'1.Inputs'!$D$28))-MAX(0,((('1.Inputs'!$D$37*12*IF(6=1,'1.Inputs'!$D$38,IF(6=2,'1.Inputs'!$D$39,$E81)))*$F81*(('1.Inputs'!$D$40)+(1-'1.Inputs'!$D$40)*(1+'1.Inputs'!$D$41))*(1+$G81)^(6-1))-(('1.Inputs'!$D$37*12*IF(6=1,'1.Inputs'!$D$38,IF(6=2,'1.Inputs'!$D$39,$E81)))/(1-'1.Inputs'!$D$42)*$D81*(1+$G81)^(6-1))-('1.Inputs'!$D$37*12*IF(6=1,'1.Inputs'!$D$38,IF(6=2,'1.Inputs'!$D$39,$E81)))*'1.Inputs'!$D$43*(1+$G81)^(6-1)-'1.Inputs'!$D$44*(1+$G81)^(6-1)-('1.Inputs'!$D$20/'1.Inputs'!$D$27+'1.Inputs'!$D$23/'1.Inputs'!$D$28)))*'1.Inputs'!$D$53+('1.Inputs'!$D$20/'1.Inputs'!$D$27+'1.Inputs'!$D$23/'1.Inputs'!$D$28)-(M81-L81)</f>
        <v>194423887.66375136</v>
      </c>
      <c r="Y81" s="36">
        <f ca="1">((('1.Inputs'!$D$37*12*IF(7=1,'1.Inputs'!$D$38,IF(7=2,'1.Inputs'!$D$39,$E81)))*$F81*(('1.Inputs'!$D$40)+(1-'1.Inputs'!$D$40)*(1+'1.Inputs'!$D$41))*(1+$G81)^(7-1))-(('1.Inputs'!$D$37*12*IF(7=1,'1.Inputs'!$D$38,IF(7=2,'1.Inputs'!$D$39,$E81)))/(1-'1.Inputs'!$D$42)*$D81*(1+$G81)^(7-1))-('1.Inputs'!$D$37*12*IF(7=1,'1.Inputs'!$D$38,IF(7=2,'1.Inputs'!$D$39,$E81)))*'1.Inputs'!$D$43*(1+$G81)^(7-1)-'1.Inputs'!$D$44*(1+$G81)^(7-1)-('1.Inputs'!$D$20/'1.Inputs'!$D$27+'1.Inputs'!$D$23/'1.Inputs'!$D$28))-MAX(0,((('1.Inputs'!$D$37*12*IF(7=1,'1.Inputs'!$D$38,IF(7=2,'1.Inputs'!$D$39,$E81)))*$F81*(('1.Inputs'!$D$40)+(1-'1.Inputs'!$D$40)*(1+'1.Inputs'!$D$41))*(1+$G81)^(7-1))-(('1.Inputs'!$D$37*12*IF(7=1,'1.Inputs'!$D$38,IF(7=2,'1.Inputs'!$D$39,$E81)))/(1-'1.Inputs'!$D$42)*$D81*(1+$G81)^(7-1))-('1.Inputs'!$D$37*12*IF(7=1,'1.Inputs'!$D$38,IF(7=2,'1.Inputs'!$D$39,$E81)))*'1.Inputs'!$D$43*(1+$G81)^(7-1)-'1.Inputs'!$D$44*(1+$G81)^(7-1)-('1.Inputs'!$D$20/'1.Inputs'!$D$27+'1.Inputs'!$D$23/'1.Inputs'!$D$28)))*'1.Inputs'!$D$53+('1.Inputs'!$D$20/'1.Inputs'!$D$27+'1.Inputs'!$D$23/'1.Inputs'!$D$28)-(N81-M81)</f>
        <v>202309369.08728409</v>
      </c>
      <c r="Z81" s="36">
        <f ca="1">((('1.Inputs'!$D$37*12*IF(8=1,'1.Inputs'!$D$38,IF(8=2,'1.Inputs'!$D$39,$E81)))*$F81*(('1.Inputs'!$D$40)+(1-'1.Inputs'!$D$40)*(1+'1.Inputs'!$D$41))*(1+$G81)^(8-1))-(('1.Inputs'!$D$37*12*IF(8=1,'1.Inputs'!$D$38,IF(8=2,'1.Inputs'!$D$39,$E81)))/(1-'1.Inputs'!$D$42)*$D81*(1+$G81)^(8-1))-('1.Inputs'!$D$37*12*IF(8=1,'1.Inputs'!$D$38,IF(8=2,'1.Inputs'!$D$39,$E81)))*'1.Inputs'!$D$43*(1+$G81)^(8-1)-'1.Inputs'!$D$44*(1+$G81)^(8-1)-('1.Inputs'!$D$20/'1.Inputs'!$D$27+'1.Inputs'!$D$23/'1.Inputs'!$D$28))-MAX(0,((('1.Inputs'!$D$37*12*IF(8=1,'1.Inputs'!$D$38,IF(8=2,'1.Inputs'!$D$39,$E81)))*$F81*(('1.Inputs'!$D$40)+(1-'1.Inputs'!$D$40)*(1+'1.Inputs'!$D$41))*(1+$G81)^(8-1))-(('1.Inputs'!$D$37*12*IF(8=1,'1.Inputs'!$D$38,IF(8=2,'1.Inputs'!$D$39,$E81)))/(1-'1.Inputs'!$D$42)*$D81*(1+$G81)^(8-1))-('1.Inputs'!$D$37*12*IF(8=1,'1.Inputs'!$D$38,IF(8=2,'1.Inputs'!$D$39,$E81)))*'1.Inputs'!$D$43*(1+$G81)^(8-1)-'1.Inputs'!$D$44*(1+$G81)^(8-1)-('1.Inputs'!$D$20/'1.Inputs'!$D$27+'1.Inputs'!$D$23/'1.Inputs'!$D$28)))*'1.Inputs'!$D$53+('1.Inputs'!$D$20/'1.Inputs'!$D$27+'1.Inputs'!$D$23/'1.Inputs'!$D$28)-(O81-N81)</f>
        <v>210617349.4898665</v>
      </c>
      <c r="AA81" s="36">
        <f ca="1">((('1.Inputs'!$D$37*12*IF(9=1,'1.Inputs'!$D$38,IF(9=2,'1.Inputs'!$D$39,$E81)))*$F81*(('1.Inputs'!$D$40)+(1-'1.Inputs'!$D$40)*(1+'1.Inputs'!$D$41))*(1+$G81)^(9-1))-(('1.Inputs'!$D$37*12*IF(9=1,'1.Inputs'!$D$38,IF(9=2,'1.Inputs'!$D$39,$E81)))/(1-'1.Inputs'!$D$42)*$D81*(1+$G81)^(9-1))-('1.Inputs'!$D$37*12*IF(9=1,'1.Inputs'!$D$38,IF(9=2,'1.Inputs'!$D$39,$E81)))*'1.Inputs'!$D$43*(1+$G81)^(9-1)-'1.Inputs'!$D$44*(1+$G81)^(9-1)-('1.Inputs'!$D$20/'1.Inputs'!$D$27+'1.Inputs'!$D$23/'1.Inputs'!$D$28))-MAX(0,((('1.Inputs'!$D$37*12*IF(9=1,'1.Inputs'!$D$38,IF(9=2,'1.Inputs'!$D$39,$E81)))*$F81*(('1.Inputs'!$D$40)+(1-'1.Inputs'!$D$40)*(1+'1.Inputs'!$D$41))*(1+$G81)^(9-1))-(('1.Inputs'!$D$37*12*IF(9=1,'1.Inputs'!$D$38,IF(9=2,'1.Inputs'!$D$39,$E81)))/(1-'1.Inputs'!$D$42)*$D81*(1+$G81)^(9-1))-('1.Inputs'!$D$37*12*IF(9=1,'1.Inputs'!$D$38,IF(9=2,'1.Inputs'!$D$39,$E81)))*'1.Inputs'!$D$43*(1+$G81)^(9-1)-'1.Inputs'!$D$44*(1+$G81)^(9-1)-('1.Inputs'!$D$20/'1.Inputs'!$D$27+'1.Inputs'!$D$23/'1.Inputs'!$D$28)))*'1.Inputs'!$D$53+('1.Inputs'!$D$20/'1.Inputs'!$D$27+'1.Inputs'!$D$23/'1.Inputs'!$D$28)-(P81-O81)</f>
        <v>219370466.09270585</v>
      </c>
      <c r="AB81" s="36">
        <f ca="1">((('1.Inputs'!$D$37*12*IF(10=1,'1.Inputs'!$D$38,IF(10=2,'1.Inputs'!$D$39,$E81)))*$F81*(('1.Inputs'!$D$40)+(1-'1.Inputs'!$D$40)*(1+'1.Inputs'!$D$41))*(1+$G81)^(10-1))-(('1.Inputs'!$D$37*12*IF(10=1,'1.Inputs'!$D$38,IF(10=2,'1.Inputs'!$D$39,$E81)))/(1-'1.Inputs'!$D$42)*$D81*(1+$G81)^(10-1))-('1.Inputs'!$D$37*12*IF(10=1,'1.Inputs'!$D$38,IF(10=2,'1.Inputs'!$D$39,$E81)))*'1.Inputs'!$D$43*(1+$G81)^(10-1)-'1.Inputs'!$D$44*(1+$G81)^(10-1)-('1.Inputs'!$D$20/'1.Inputs'!$D$27+'1.Inputs'!$D$23/'1.Inputs'!$D$28))-MAX(0,((('1.Inputs'!$D$37*12*IF(10=1,'1.Inputs'!$D$38,IF(10=2,'1.Inputs'!$D$39,$E81)))*$F81*(('1.Inputs'!$D$40)+(1-'1.Inputs'!$D$40)*(1+'1.Inputs'!$D$41))*(1+$G81)^(10-1))-(('1.Inputs'!$D$37*12*IF(10=1,'1.Inputs'!$D$38,IF(10=2,'1.Inputs'!$D$39,$E81)))/(1-'1.Inputs'!$D$42)*$D81*(1+$G81)^(10-1))-('1.Inputs'!$D$37*12*IF(10=1,'1.Inputs'!$D$38,IF(10=2,'1.Inputs'!$D$39,$E81)))*'1.Inputs'!$D$43*(1+$G81)^(10-1)-'1.Inputs'!$D$44*(1+$G81)^(10-1)-('1.Inputs'!$D$20/'1.Inputs'!$D$27+'1.Inputs'!$D$23/'1.Inputs'!$D$28)))*'1.Inputs'!$D$53+('1.Inputs'!$D$20/'1.Inputs'!$D$27+'1.Inputs'!$D$23/'1.Inputs'!$D$28)-(Q81-P81)+(('1.Inputs'!$D$20+'1.Inputs'!$D$23-('1.Inputs'!$D$20/'1.Inputs'!$D$27+'1.Inputs'!$D$23/'1.Inputs'!$D$28)*'1.Inputs'!$D$10)*'1.Inputs'!$D$60+'1.Inputs'!$D$19*'1.Inputs'!$D$59+Q81)</f>
        <v>2699127158.7986751</v>
      </c>
      <c r="AC81" s="36">
        <f ca="1">S81-AC$13-AC$14+MIN(AC$13,MAX(0,((('1.Inputs'!$D$37*12*IF(1=1,'1.Inputs'!$D$38,IF(1=2,'1.Inputs'!$D$39,$E81)))*$F81*(('1.Inputs'!$D$40)+(1-'1.Inputs'!$D$40)*(1+'1.Inputs'!$D$41))*(1+$G81)^(1-1))-(('1.Inputs'!$D$37*12*IF(1=1,'1.Inputs'!$D$38,IF(1=2,'1.Inputs'!$D$39,$E81)))/(1-'1.Inputs'!$D$42)*$D81*(1+$G81)^(1-1))-('1.Inputs'!$D$37*12*IF(1=1,'1.Inputs'!$D$38,IF(1=2,'1.Inputs'!$D$39,$E81)))*'1.Inputs'!$D$43*(1+$G81)^(1-1)-'1.Inputs'!$D$44*(1+$G81)^(1-1)-('1.Inputs'!$D$20/'1.Inputs'!$D$27+'1.Inputs'!$D$23/'1.Inputs'!$D$28))))*'1.Inputs'!$D$53</f>
        <v>-1011850389.3772744</v>
      </c>
      <c r="AD81" s="36">
        <f ca="1">T81-AD$13-AD$14+MIN(AD$13,MAX(0,((('1.Inputs'!$D$37*12*IF(2=1,'1.Inputs'!$D$38,IF(2=2,'1.Inputs'!$D$39,$E81)))*$F81*(('1.Inputs'!$D$40)+(1-'1.Inputs'!$D$40)*(1+'1.Inputs'!$D$41))*(1+$G81)^(2-1))-(('1.Inputs'!$D$37*12*IF(2=1,'1.Inputs'!$D$38,IF(2=2,'1.Inputs'!$D$39,$E81)))/(1-'1.Inputs'!$D$42)*$D81*(1+$G81)^(2-1))-('1.Inputs'!$D$37*12*IF(2=1,'1.Inputs'!$D$38,IF(2=2,'1.Inputs'!$D$39,$E81)))*'1.Inputs'!$D$43*(1+$G81)^(2-1)-'1.Inputs'!$D$44*(1+$G81)^(2-1)-('1.Inputs'!$D$20/'1.Inputs'!$D$27+'1.Inputs'!$D$23/'1.Inputs'!$D$28))))*'1.Inputs'!$D$53</f>
        <v>-312160327.14668632</v>
      </c>
      <c r="AE81" s="36">
        <f ca="1">U81-AE$13-AE$14+MIN(AE$13,MAX(0,((('1.Inputs'!$D$37*12*IF(3=1,'1.Inputs'!$D$38,IF(3=2,'1.Inputs'!$D$39,$E81)))*$F81*(('1.Inputs'!$D$40)+(1-'1.Inputs'!$D$40)*(1+'1.Inputs'!$D$41))*(1+$G81)^(3-1))-(('1.Inputs'!$D$37*12*IF(3=1,'1.Inputs'!$D$38,IF(3=2,'1.Inputs'!$D$39,$E81)))/(1-'1.Inputs'!$D$42)*$D81*(1+$G81)^(3-1))-('1.Inputs'!$D$37*12*IF(3=1,'1.Inputs'!$D$38,IF(3=2,'1.Inputs'!$D$39,$E81)))*'1.Inputs'!$D$43*(1+$G81)^(3-1)-'1.Inputs'!$D$44*(1+$G81)^(3-1)-('1.Inputs'!$D$20/'1.Inputs'!$D$27+'1.Inputs'!$D$23/'1.Inputs'!$D$28))))*'1.Inputs'!$D$53</f>
        <v>-256899343.33420122</v>
      </c>
      <c r="AF81" s="36">
        <f ca="1">V81-AF$13-AF$14+MIN(AF$13,MAX(0,((('1.Inputs'!$D$37*12*IF(4=1,'1.Inputs'!$D$38,IF(4=2,'1.Inputs'!$D$39,$E81)))*$F81*(('1.Inputs'!$D$40)+(1-'1.Inputs'!$D$40)*(1+'1.Inputs'!$D$41))*(1+$G81)^(4-1))-(('1.Inputs'!$D$37*12*IF(4=1,'1.Inputs'!$D$38,IF(4=2,'1.Inputs'!$D$39,$E81)))/(1-'1.Inputs'!$D$42)*$D81*(1+$G81)^(4-1))-('1.Inputs'!$D$37*12*IF(4=1,'1.Inputs'!$D$38,IF(4=2,'1.Inputs'!$D$39,$E81)))*'1.Inputs'!$D$43*(1+$G81)^(4-1)-'1.Inputs'!$D$44*(1+$G81)^(4-1)-('1.Inputs'!$D$20/'1.Inputs'!$D$27+'1.Inputs'!$D$23/'1.Inputs'!$D$28))))*'1.Inputs'!$D$53</f>
        <v>-142916429.64154842</v>
      </c>
      <c r="AG81" s="36">
        <f ca="1">W81-AG$13-AG$14+MIN(AG$13,MAX(0,((('1.Inputs'!$D$37*12*IF(5=1,'1.Inputs'!$D$38,IF(5=2,'1.Inputs'!$D$39,$E81)))*$F81*(('1.Inputs'!$D$40)+(1-'1.Inputs'!$D$40)*(1+'1.Inputs'!$D$41))*(1+$G81)^(5-1))-(('1.Inputs'!$D$37*12*IF(5=1,'1.Inputs'!$D$38,IF(5=2,'1.Inputs'!$D$39,$E81)))/(1-'1.Inputs'!$D$42)*$D81*(1+$G81)^(5-1))-('1.Inputs'!$D$37*12*IF(5=1,'1.Inputs'!$D$38,IF(5=2,'1.Inputs'!$D$39,$E81)))*'1.Inputs'!$D$43*(1+$G81)^(5-1)-'1.Inputs'!$D$44*(1+$G81)^(5-1)-('1.Inputs'!$D$20/'1.Inputs'!$D$27+'1.Inputs'!$D$23/'1.Inputs'!$D$28))))*'1.Inputs'!$D$53</f>
        <v>-116624580.79521817</v>
      </c>
      <c r="AH81" s="36">
        <f ca="1">X81-AH$13-AH$14+MIN(AH$13,MAX(0,((('1.Inputs'!$D$37*12*IF(6=1,'1.Inputs'!$D$38,IF(6=2,'1.Inputs'!$D$39,$E81)))*$F81*(('1.Inputs'!$D$40)+(1-'1.Inputs'!$D$40)*(1+'1.Inputs'!$D$41))*(1+$G81)^(6-1))-(('1.Inputs'!$D$37*12*IF(6=1,'1.Inputs'!$D$38,IF(6=2,'1.Inputs'!$D$39,$E81)))/(1-'1.Inputs'!$D$42)*$D81*(1+$G81)^(6-1))-('1.Inputs'!$D$37*12*IF(6=1,'1.Inputs'!$D$38,IF(6=2,'1.Inputs'!$D$39,$E81)))*'1.Inputs'!$D$43*(1+$G81)^(6-1)-'1.Inputs'!$D$44*(1+$G81)^(6-1)-('1.Inputs'!$D$20/'1.Inputs'!$D$27+'1.Inputs'!$D$23/'1.Inputs'!$D$28))))*'1.Inputs'!$D$53</f>
        <v>-89952112.336248636</v>
      </c>
      <c r="AI81" s="36">
        <f ca="1">Y81-AI$13-AI$14+MIN(AI$13,MAX(0,((('1.Inputs'!$D$37*12*IF(7=1,'1.Inputs'!$D$38,IF(7=2,'1.Inputs'!$D$39,$E81)))*$F81*(('1.Inputs'!$D$40)+(1-'1.Inputs'!$D$40)*(1+'1.Inputs'!$D$41))*(1+$G81)^(7-1))-(('1.Inputs'!$D$37*12*IF(7=1,'1.Inputs'!$D$38,IF(7=2,'1.Inputs'!$D$39,$E81)))/(1-'1.Inputs'!$D$42)*$D81*(1+$G81)^(7-1))-('1.Inputs'!$D$37*12*IF(7=1,'1.Inputs'!$D$38,IF(7=2,'1.Inputs'!$D$39,$E81)))*'1.Inputs'!$D$43*(1+$G81)^(7-1)-'1.Inputs'!$D$44*(1+$G81)^(7-1)-('1.Inputs'!$D$20/'1.Inputs'!$D$27+'1.Inputs'!$D$23/'1.Inputs'!$D$28))))*'1.Inputs'!$D$53</f>
        <v>-62878630.912715912</v>
      </c>
      <c r="AJ81" s="36">
        <f ca="1">Z81-AJ$13-AJ$14+MIN(AJ$13,MAX(0,((('1.Inputs'!$D$37*12*IF(8=1,'1.Inputs'!$D$38,IF(8=2,'1.Inputs'!$D$39,$E81)))*$F81*(('1.Inputs'!$D$40)+(1-'1.Inputs'!$D$40)*(1+'1.Inputs'!$D$41))*(1+$G81)^(8-1))-(('1.Inputs'!$D$37*12*IF(8=1,'1.Inputs'!$D$38,IF(8=2,'1.Inputs'!$D$39,$E81)))/(1-'1.Inputs'!$D$42)*$D81*(1+$G81)^(8-1))-('1.Inputs'!$D$37*12*IF(8=1,'1.Inputs'!$D$38,IF(8=2,'1.Inputs'!$D$39,$E81)))*'1.Inputs'!$D$43*(1+$G81)^(8-1)-'1.Inputs'!$D$44*(1+$G81)^(8-1)-('1.Inputs'!$D$20/'1.Inputs'!$D$27+'1.Inputs'!$D$23/'1.Inputs'!$D$28))))*'1.Inputs'!$D$53</f>
        <v>210617349.4898665</v>
      </c>
      <c r="AK81" s="36">
        <f ca="1">AA81-AK$13-AK$14+MIN(AK$13,MAX(0,((('1.Inputs'!$D$37*12*IF(9=1,'1.Inputs'!$D$38,IF(9=2,'1.Inputs'!$D$39,$E81)))*$F81*(('1.Inputs'!$D$40)+(1-'1.Inputs'!$D$40)*(1+'1.Inputs'!$D$41))*(1+$G81)^(9-1))-(('1.Inputs'!$D$37*12*IF(9=1,'1.Inputs'!$D$38,IF(9=2,'1.Inputs'!$D$39,$E81)))/(1-'1.Inputs'!$D$42)*$D81*(1+$G81)^(9-1))-('1.Inputs'!$D$37*12*IF(9=1,'1.Inputs'!$D$38,IF(9=2,'1.Inputs'!$D$39,$E81)))*'1.Inputs'!$D$43*(1+$G81)^(9-1)-'1.Inputs'!$D$44*(1+$G81)^(9-1)-('1.Inputs'!$D$20/'1.Inputs'!$D$27+'1.Inputs'!$D$23/'1.Inputs'!$D$28))))*'1.Inputs'!$D$53</f>
        <v>219370466.09270585</v>
      </c>
      <c r="AL81" s="36">
        <f ca="1">AB81-AL$13-AL$14+MIN(AL$13,MAX(0,((('1.Inputs'!$D$37*12*IF(10=1,'1.Inputs'!$D$38,IF(10=2,'1.Inputs'!$D$39,$E81)))*$F81*(('1.Inputs'!$D$40)+(1-'1.Inputs'!$D$40)*(1+'1.Inputs'!$D$41))*(1+$G81)^(10-1))-(('1.Inputs'!$D$37*12*IF(10=1,'1.Inputs'!$D$38,IF(10=2,'1.Inputs'!$D$39,$E81)))/(1-'1.Inputs'!$D$42)*$D81*(1+$G81)^(10-1))-('1.Inputs'!$D$37*12*IF(10=1,'1.Inputs'!$D$38,IF(10=2,'1.Inputs'!$D$39,$E81)))*'1.Inputs'!$D$43*(1+$G81)^(10-1)-'1.Inputs'!$D$44*(1+$G81)^(10-1)-('1.Inputs'!$D$20/'1.Inputs'!$D$27+'1.Inputs'!$D$23/'1.Inputs'!$D$28))))*'1.Inputs'!$D$53+'1.Inputs'!$D$35</f>
        <v>3499127158.7986751</v>
      </c>
      <c r="AM81" s="48">
        <f ca="1">R81+NPV('1.Inputs'!$D$55,S81:AB81)</f>
        <v>-1449693801.9909801</v>
      </c>
      <c r="AN81" s="48">
        <f ca="1">-('1.Inputs'!$D$24*(1-'1.Inputs'!$D$31)+'1.Inputs'!$D$35)+NPV('1.Inputs'!$D$54,AC81:AL81)</f>
        <v>-2261749025.8268213</v>
      </c>
      <c r="AO81" s="36">
        <f t="shared" ca="1" si="13"/>
        <v>-5.8553549415804502</v>
      </c>
      <c r="AP81" s="36">
        <f t="shared" ca="1" si="14"/>
        <v>0.21605857892733429</v>
      </c>
      <c r="AQ81" s="36">
        <f ca="1">'1.Inputs'!$D$35+MIN(SUM($AC81:AC81),SUM($AC81:AD81),SUM($AC81:AE81),SUM($AC81:AF81),SUM($AC81:AG81),SUM($AC81:AH81),SUM($AC81:AI81),SUM($AC81:AJ81),SUM($AC81:AK81),SUM($AC81:AL81))</f>
        <v>-1193281813.5438931</v>
      </c>
      <c r="AR81" s="36">
        <f ca="1">IF(AP81&lt;'1.Inputs'!$D$57,1,0)</f>
        <v>1</v>
      </c>
      <c r="AS81" s="36">
        <f t="shared" ca="1" si="15"/>
        <v>1</v>
      </c>
      <c r="AV81" s="30" t="s">
        <v>429</v>
      </c>
      <c r="AY81" s="59">
        <v>500</v>
      </c>
    </row>
    <row r="82" spans="2:58" ht="15" customHeight="1" x14ac:dyDescent="0.25">
      <c r="B82" s="36">
        <v>67</v>
      </c>
      <c r="C82" s="36">
        <f t="shared" ca="1" si="8"/>
        <v>0.98807190774665832</v>
      </c>
      <c r="D82" s="36">
        <f t="shared" ca="1" si="9"/>
        <v>20111.715529415374</v>
      </c>
      <c r="E82" s="47">
        <f t="shared" ca="1" si="10"/>
        <v>0.9064466749208373</v>
      </c>
      <c r="F82" s="36">
        <f t="shared" ca="1" si="11"/>
        <v>27864.386405147954</v>
      </c>
      <c r="G82" s="36">
        <f t="shared" ca="1" si="12"/>
        <v>4.8923640132357553E-2</v>
      </c>
      <c r="H82" s="36">
        <f ca="1">((('1.Inputs'!$D$37*12*IF(1=1,'1.Inputs'!$D$38,IF(1=2,'1.Inputs'!$D$39,$E82)))*$F82*(('1.Inputs'!$D$40)+(1-'1.Inputs'!$D$40)*(1+'1.Inputs'!$D$41))*(1+$G82)^(1-1))*'1.Inputs'!$D$47+(('1.Inputs'!$D$37*12*IF(1=1,'1.Inputs'!$D$38,IF(1=2,'1.Inputs'!$D$39,$E82)))/(1-'1.Inputs'!$D$42)*$D82*(1+$G82)^(1-1))*('1.Inputs'!$D$48-'1.Inputs'!$D$49))/'1.Inputs'!$D$51</f>
        <v>755153983.1615864</v>
      </c>
      <c r="I82" s="36">
        <f ca="1">((('1.Inputs'!$D$37*12*IF(2=1,'1.Inputs'!$D$38,IF(2=2,'1.Inputs'!$D$39,$E82)))*$F82*(('1.Inputs'!$D$40)+(1-'1.Inputs'!$D$40)*(1+'1.Inputs'!$D$41))*(1+$G82)^(2-1))*'1.Inputs'!$D$47+(('1.Inputs'!$D$37*12*IF(2=1,'1.Inputs'!$D$38,IF(2=2,'1.Inputs'!$D$39,$E82)))/(1-'1.Inputs'!$D$42)*$D82*(1+$G82)^(2-1))*('1.Inputs'!$D$48-'1.Inputs'!$D$49))/'1.Inputs'!$D$51</f>
        <v>1108938410.8296206</v>
      </c>
      <c r="J82" s="36">
        <f ca="1">((('1.Inputs'!$D$37*12*IF(3=1,'1.Inputs'!$D$38,IF(3=2,'1.Inputs'!$D$39,$E82)))*$F82*(('1.Inputs'!$D$40)+(1-'1.Inputs'!$D$40)*(1+'1.Inputs'!$D$41))*(1+$G82)^(3-1))*'1.Inputs'!$D$47+(('1.Inputs'!$D$37*12*IF(3=1,'1.Inputs'!$D$38,IF(3=2,'1.Inputs'!$D$39,$E82)))/(1-'1.Inputs'!$D$42)*$D82*(1+$G82)^(3-1))*('1.Inputs'!$D$48-'1.Inputs'!$D$49))/'1.Inputs'!$D$51</f>
        <v>1506244659.9534886</v>
      </c>
      <c r="K82" s="36">
        <f ca="1">((('1.Inputs'!$D$37*12*IF(4=1,'1.Inputs'!$D$38,IF(4=2,'1.Inputs'!$D$39,$E82)))*$F82*(('1.Inputs'!$D$40)+(1-'1.Inputs'!$D$40)*(1+'1.Inputs'!$D$41))*(1+$G82)^(4-1))*'1.Inputs'!$D$47+(('1.Inputs'!$D$37*12*IF(4=1,'1.Inputs'!$D$38,IF(4=2,'1.Inputs'!$D$39,$E82)))/(1-'1.Inputs'!$D$42)*$D82*(1+$G82)^(4-1))*('1.Inputs'!$D$48-'1.Inputs'!$D$49))/'1.Inputs'!$D$51</f>
        <v>1579935631.6483386</v>
      </c>
      <c r="L82" s="36">
        <f ca="1">((('1.Inputs'!$D$37*12*IF(5=1,'1.Inputs'!$D$38,IF(5=2,'1.Inputs'!$D$39,$E82)))*$F82*(('1.Inputs'!$D$40)+(1-'1.Inputs'!$D$40)*(1+'1.Inputs'!$D$41))*(1+$G82)^(5-1))*'1.Inputs'!$D$47+(('1.Inputs'!$D$37*12*IF(5=1,'1.Inputs'!$D$38,IF(5=2,'1.Inputs'!$D$39,$E82)))/(1-'1.Inputs'!$D$42)*$D82*(1+$G82)^(5-1))*('1.Inputs'!$D$48-'1.Inputs'!$D$49))/'1.Inputs'!$D$51</f>
        <v>1657231833.9233911</v>
      </c>
      <c r="M82" s="36">
        <f ca="1">((('1.Inputs'!$D$37*12*IF(6=1,'1.Inputs'!$D$38,IF(6=2,'1.Inputs'!$D$39,$E82)))*$F82*(('1.Inputs'!$D$40)+(1-'1.Inputs'!$D$40)*(1+'1.Inputs'!$D$41))*(1+$G82)^(6-1))*'1.Inputs'!$D$47+(('1.Inputs'!$D$37*12*IF(6=1,'1.Inputs'!$D$38,IF(6=2,'1.Inputs'!$D$39,$E82)))/(1-'1.Inputs'!$D$42)*$D82*(1+$G82)^(6-1))*('1.Inputs'!$D$48-'1.Inputs'!$D$49))/'1.Inputs'!$D$51</f>
        <v>1738309647.782146</v>
      </c>
      <c r="N82" s="36">
        <f ca="1">((('1.Inputs'!$D$37*12*IF(7=1,'1.Inputs'!$D$38,IF(7=2,'1.Inputs'!$D$39,$E82)))*$F82*(('1.Inputs'!$D$40)+(1-'1.Inputs'!$D$40)*(1+'1.Inputs'!$D$41))*(1+$G82)^(7-1))*'1.Inputs'!$D$47+(('1.Inputs'!$D$37*12*IF(7=1,'1.Inputs'!$D$38,IF(7=2,'1.Inputs'!$D$39,$E82)))/(1-'1.Inputs'!$D$42)*$D82*(1+$G82)^(7-1))*('1.Inputs'!$D$48-'1.Inputs'!$D$49))/'1.Inputs'!$D$51</f>
        <v>1823354083.4288456</v>
      </c>
      <c r="O82" s="36">
        <f ca="1">((('1.Inputs'!$D$37*12*IF(8=1,'1.Inputs'!$D$38,IF(8=2,'1.Inputs'!$D$39,$E82)))*$F82*(('1.Inputs'!$D$40)+(1-'1.Inputs'!$D$40)*(1+'1.Inputs'!$D$41))*(1+$G82)^(8-1))*'1.Inputs'!$D$47+(('1.Inputs'!$D$37*12*IF(8=1,'1.Inputs'!$D$38,IF(8=2,'1.Inputs'!$D$39,$E82)))/(1-'1.Inputs'!$D$42)*$D82*(1+$G82)^(8-1))*('1.Inputs'!$D$48-'1.Inputs'!$D$49))/'1.Inputs'!$D$51</f>
        <v>1912559202.440383</v>
      </c>
      <c r="P82" s="36">
        <f ca="1">((('1.Inputs'!$D$37*12*IF(9=1,'1.Inputs'!$D$38,IF(9=2,'1.Inputs'!$D$39,$E82)))*$F82*(('1.Inputs'!$D$40)+(1-'1.Inputs'!$D$40)*(1+'1.Inputs'!$D$41))*(1+$G82)^(9-1))*'1.Inputs'!$D$47+(('1.Inputs'!$D$37*12*IF(9=1,'1.Inputs'!$D$38,IF(9=2,'1.Inputs'!$D$39,$E82)))/(1-'1.Inputs'!$D$42)*$D82*(1+$G82)^(9-1))*('1.Inputs'!$D$48-'1.Inputs'!$D$49))/'1.Inputs'!$D$51</f>
        <v>2006128560.5924051</v>
      </c>
      <c r="Q82" s="36">
        <f ca="1">((('1.Inputs'!$D$37*12*IF(10=1,'1.Inputs'!$D$38,IF(10=2,'1.Inputs'!$D$39,$E82)))*$F82*(('1.Inputs'!$D$40)+(1-'1.Inputs'!$D$40)*(1+'1.Inputs'!$D$41))*(1+$G82)^(10-1))*'1.Inputs'!$D$47+(('1.Inputs'!$D$37*12*IF(10=1,'1.Inputs'!$D$38,IF(10=2,'1.Inputs'!$D$39,$E82)))/(1-'1.Inputs'!$D$42)*$D82*(1+$G82)^(10-1))*('1.Inputs'!$D$48-'1.Inputs'!$D$49))/'1.Inputs'!$D$51</f>
        <v>2104275672.3500726</v>
      </c>
      <c r="R82" s="36">
        <f>-'1.Inputs'!$D$24</f>
        <v>-2050000000</v>
      </c>
      <c r="S82" s="36">
        <f ca="1">((('1.Inputs'!$D$37*12*IF(1=1,'1.Inputs'!$D$38,IF(1=2,'1.Inputs'!$D$39,$E82)))*$F82*(('1.Inputs'!$D$40)+(1-'1.Inputs'!$D$40)*(1+'1.Inputs'!$D$41))*(1+$G82)^(1-1))-(('1.Inputs'!$D$37*12*IF(1=1,'1.Inputs'!$D$38,IF(1=2,'1.Inputs'!$D$39,$E82)))/(1-'1.Inputs'!$D$42)*$D82*(1+$G82)^(1-1))-('1.Inputs'!$D$37*12*IF(1=1,'1.Inputs'!$D$38,IF(1=2,'1.Inputs'!$D$39,$E82)))*'1.Inputs'!$D$43*(1+$G82)^(1-1)-'1.Inputs'!$D$44*(1+$G82)^(1-1)-('1.Inputs'!$D$20/'1.Inputs'!$D$27+'1.Inputs'!$D$23/'1.Inputs'!$D$28))-MAX(0,((('1.Inputs'!$D$37*12*IF(1=1,'1.Inputs'!$D$38,IF(1=2,'1.Inputs'!$D$39,$E82)))*$F82*(('1.Inputs'!$D$40)+(1-'1.Inputs'!$D$40)*(1+'1.Inputs'!$D$41))*(1+$G82)^(1-1))-(('1.Inputs'!$D$37*12*IF(1=1,'1.Inputs'!$D$38,IF(1=2,'1.Inputs'!$D$39,$E82)))/(1-'1.Inputs'!$D$42)*$D82*(1+$G82)^(1-1))-('1.Inputs'!$D$37*12*IF(1=1,'1.Inputs'!$D$38,IF(1=2,'1.Inputs'!$D$39,$E82)))*'1.Inputs'!$D$43*(1+$G82)^(1-1)-'1.Inputs'!$D$44*(1+$G82)^(1-1)-('1.Inputs'!$D$20/'1.Inputs'!$D$27+'1.Inputs'!$D$23/'1.Inputs'!$D$28)))*'1.Inputs'!$D$53+('1.Inputs'!$D$20/'1.Inputs'!$D$27+'1.Inputs'!$D$23/'1.Inputs'!$D$28)-H82</f>
        <v>-947202437.13390458</v>
      </c>
      <c r="T82" s="36">
        <f ca="1">((('1.Inputs'!$D$37*12*IF(2=1,'1.Inputs'!$D$38,IF(2=2,'1.Inputs'!$D$39,$E82)))*$F82*(('1.Inputs'!$D$40)+(1-'1.Inputs'!$D$40)*(1+'1.Inputs'!$D$41))*(1+$G82)^(2-1))-(('1.Inputs'!$D$37*12*IF(2=1,'1.Inputs'!$D$38,IF(2=2,'1.Inputs'!$D$39,$E82)))/(1-'1.Inputs'!$D$42)*$D82*(1+$G82)^(2-1))-('1.Inputs'!$D$37*12*IF(2=1,'1.Inputs'!$D$38,IF(2=2,'1.Inputs'!$D$39,$E82)))*'1.Inputs'!$D$43*(1+$G82)^(2-1)-'1.Inputs'!$D$44*(1+$G82)^(2-1)-('1.Inputs'!$D$20/'1.Inputs'!$D$27+'1.Inputs'!$D$23/'1.Inputs'!$D$28))-MAX(0,((('1.Inputs'!$D$37*12*IF(2=1,'1.Inputs'!$D$38,IF(2=2,'1.Inputs'!$D$39,$E82)))*$F82*(('1.Inputs'!$D$40)+(1-'1.Inputs'!$D$40)*(1+'1.Inputs'!$D$41))*(1+$G82)^(2-1))-(('1.Inputs'!$D$37*12*IF(2=1,'1.Inputs'!$D$38,IF(2=2,'1.Inputs'!$D$39,$E82)))/(1-'1.Inputs'!$D$42)*$D82*(1+$G82)^(2-1))-('1.Inputs'!$D$37*12*IF(2=1,'1.Inputs'!$D$38,IF(2=2,'1.Inputs'!$D$39,$E82)))*'1.Inputs'!$D$43*(1+$G82)^(2-1)-'1.Inputs'!$D$44*(1+$G82)^(2-1)-('1.Inputs'!$D$20/'1.Inputs'!$D$27+'1.Inputs'!$D$23/'1.Inputs'!$D$28)))*'1.Inputs'!$D$53+('1.Inputs'!$D$20/'1.Inputs'!$D$27+'1.Inputs'!$D$23/'1.Inputs'!$D$28)-(I82-H82)</f>
        <v>-258193746.01179516</v>
      </c>
      <c r="U82" s="36">
        <f ca="1">((('1.Inputs'!$D$37*12*IF(3=1,'1.Inputs'!$D$38,IF(3=2,'1.Inputs'!$D$39,$E82)))*$F82*(('1.Inputs'!$D$40)+(1-'1.Inputs'!$D$40)*(1+'1.Inputs'!$D$41))*(1+$G82)^(3-1))-(('1.Inputs'!$D$37*12*IF(3=1,'1.Inputs'!$D$38,IF(3=2,'1.Inputs'!$D$39,$E82)))/(1-'1.Inputs'!$D$42)*$D82*(1+$G82)^(3-1))-('1.Inputs'!$D$37*12*IF(3=1,'1.Inputs'!$D$38,IF(3=2,'1.Inputs'!$D$39,$E82)))*'1.Inputs'!$D$43*(1+$G82)^(3-1)-'1.Inputs'!$D$44*(1+$G82)^(3-1)-('1.Inputs'!$D$20/'1.Inputs'!$D$27+'1.Inputs'!$D$23/'1.Inputs'!$D$28))-MAX(0,((('1.Inputs'!$D$37*12*IF(3=1,'1.Inputs'!$D$38,IF(3=2,'1.Inputs'!$D$39,$E82)))*$F82*(('1.Inputs'!$D$40)+(1-'1.Inputs'!$D$40)*(1+'1.Inputs'!$D$41))*(1+$G82)^(3-1))-(('1.Inputs'!$D$37*12*IF(3=1,'1.Inputs'!$D$38,IF(3=2,'1.Inputs'!$D$39,$E82)))/(1-'1.Inputs'!$D$42)*$D82*(1+$G82)^(3-1))-('1.Inputs'!$D$37*12*IF(3=1,'1.Inputs'!$D$38,IF(3=2,'1.Inputs'!$D$39,$E82)))*'1.Inputs'!$D$43*(1+$G82)^(3-1)-'1.Inputs'!$D$44*(1+$G82)^(3-1)-('1.Inputs'!$D$20/'1.Inputs'!$D$27+'1.Inputs'!$D$23/'1.Inputs'!$D$28)))*'1.Inputs'!$D$53+('1.Inputs'!$D$20/'1.Inputs'!$D$27+'1.Inputs'!$D$23/'1.Inputs'!$D$28)-(J82-I82)</f>
        <v>-75836167.678733349</v>
      </c>
      <c r="V82" s="36">
        <f ca="1">((('1.Inputs'!$D$37*12*IF(4=1,'1.Inputs'!$D$38,IF(4=2,'1.Inputs'!$D$39,$E82)))*$F82*(('1.Inputs'!$D$40)+(1-'1.Inputs'!$D$40)*(1+'1.Inputs'!$D$41))*(1+$G82)^(4-1))-(('1.Inputs'!$D$37*12*IF(4=1,'1.Inputs'!$D$38,IF(4=2,'1.Inputs'!$D$39,$E82)))/(1-'1.Inputs'!$D$42)*$D82*(1+$G82)^(4-1))-('1.Inputs'!$D$37*12*IF(4=1,'1.Inputs'!$D$38,IF(4=2,'1.Inputs'!$D$39,$E82)))*'1.Inputs'!$D$43*(1+$G82)^(4-1)-'1.Inputs'!$D$44*(1+$G82)^(4-1)-('1.Inputs'!$D$20/'1.Inputs'!$D$27+'1.Inputs'!$D$23/'1.Inputs'!$D$28))-MAX(0,((('1.Inputs'!$D$37*12*IF(4=1,'1.Inputs'!$D$38,IF(4=2,'1.Inputs'!$D$39,$E82)))*$F82*(('1.Inputs'!$D$40)+(1-'1.Inputs'!$D$40)*(1+'1.Inputs'!$D$41))*(1+$G82)^(4-1))-(('1.Inputs'!$D$37*12*IF(4=1,'1.Inputs'!$D$38,IF(4=2,'1.Inputs'!$D$39,$E82)))/(1-'1.Inputs'!$D$42)*$D82*(1+$G82)^(4-1))-('1.Inputs'!$D$37*12*IF(4=1,'1.Inputs'!$D$38,IF(4=2,'1.Inputs'!$D$39,$E82)))*'1.Inputs'!$D$43*(1+$G82)^(4-1)-'1.Inputs'!$D$44*(1+$G82)^(4-1)-('1.Inputs'!$D$20/'1.Inputs'!$D$27+'1.Inputs'!$D$23/'1.Inputs'!$D$28)))*'1.Inputs'!$D$53+('1.Inputs'!$D$20/'1.Inputs'!$D$27+'1.Inputs'!$D$23/'1.Inputs'!$D$28)-(K82-J82)</f>
        <v>261194954.33197212</v>
      </c>
      <c r="W82" s="36">
        <f ca="1">((('1.Inputs'!$D$37*12*IF(5=1,'1.Inputs'!$D$38,IF(5=2,'1.Inputs'!$D$39,$E82)))*$F82*(('1.Inputs'!$D$40)+(1-'1.Inputs'!$D$40)*(1+'1.Inputs'!$D$41))*(1+$G82)^(5-1))-(('1.Inputs'!$D$37*12*IF(5=1,'1.Inputs'!$D$38,IF(5=2,'1.Inputs'!$D$39,$E82)))/(1-'1.Inputs'!$D$42)*$D82*(1+$G82)^(5-1))-('1.Inputs'!$D$37*12*IF(5=1,'1.Inputs'!$D$38,IF(5=2,'1.Inputs'!$D$39,$E82)))*'1.Inputs'!$D$43*(1+$G82)^(5-1)-'1.Inputs'!$D$44*(1+$G82)^(5-1)-('1.Inputs'!$D$20/'1.Inputs'!$D$27+'1.Inputs'!$D$23/'1.Inputs'!$D$28))-MAX(0,((('1.Inputs'!$D$37*12*IF(5=1,'1.Inputs'!$D$38,IF(5=2,'1.Inputs'!$D$39,$E82)))*$F82*(('1.Inputs'!$D$40)+(1-'1.Inputs'!$D$40)*(1+'1.Inputs'!$D$41))*(1+$G82)^(5-1))-(('1.Inputs'!$D$37*12*IF(5=1,'1.Inputs'!$D$38,IF(5=2,'1.Inputs'!$D$39,$E82)))/(1-'1.Inputs'!$D$42)*$D82*(1+$G82)^(5-1))-('1.Inputs'!$D$37*12*IF(5=1,'1.Inputs'!$D$38,IF(5=2,'1.Inputs'!$D$39,$E82)))*'1.Inputs'!$D$43*(1+$G82)^(5-1)-'1.Inputs'!$D$44*(1+$G82)^(5-1)-('1.Inputs'!$D$20/'1.Inputs'!$D$27+'1.Inputs'!$D$23/'1.Inputs'!$D$28)))*'1.Inputs'!$D$53+('1.Inputs'!$D$20/'1.Inputs'!$D$27+'1.Inputs'!$D$23/'1.Inputs'!$D$28)-(L82-K82)</f>
        <v>271661920.28584325</v>
      </c>
      <c r="X82" s="36">
        <f ca="1">((('1.Inputs'!$D$37*12*IF(6=1,'1.Inputs'!$D$38,IF(6=2,'1.Inputs'!$D$39,$E82)))*$F82*(('1.Inputs'!$D$40)+(1-'1.Inputs'!$D$40)*(1+'1.Inputs'!$D$41))*(1+$G82)^(6-1))-(('1.Inputs'!$D$37*12*IF(6=1,'1.Inputs'!$D$38,IF(6=2,'1.Inputs'!$D$39,$E82)))/(1-'1.Inputs'!$D$42)*$D82*(1+$G82)^(6-1))-('1.Inputs'!$D$37*12*IF(6=1,'1.Inputs'!$D$38,IF(6=2,'1.Inputs'!$D$39,$E82)))*'1.Inputs'!$D$43*(1+$G82)^(6-1)-'1.Inputs'!$D$44*(1+$G82)^(6-1)-('1.Inputs'!$D$20/'1.Inputs'!$D$27+'1.Inputs'!$D$23/'1.Inputs'!$D$28))-MAX(0,((('1.Inputs'!$D$37*12*IF(6=1,'1.Inputs'!$D$38,IF(6=2,'1.Inputs'!$D$39,$E82)))*$F82*(('1.Inputs'!$D$40)+(1-'1.Inputs'!$D$40)*(1+'1.Inputs'!$D$41))*(1+$G82)^(6-1))-(('1.Inputs'!$D$37*12*IF(6=1,'1.Inputs'!$D$38,IF(6=2,'1.Inputs'!$D$39,$E82)))/(1-'1.Inputs'!$D$42)*$D82*(1+$G82)^(6-1))-('1.Inputs'!$D$37*12*IF(6=1,'1.Inputs'!$D$38,IF(6=2,'1.Inputs'!$D$39,$E82)))*'1.Inputs'!$D$43*(1+$G82)^(6-1)-'1.Inputs'!$D$44*(1+$G82)^(6-1)-('1.Inputs'!$D$20/'1.Inputs'!$D$27+'1.Inputs'!$D$23/'1.Inputs'!$D$28)))*'1.Inputs'!$D$53+('1.Inputs'!$D$20/'1.Inputs'!$D$27+'1.Inputs'!$D$23/'1.Inputs'!$D$28)-(M82-L82)</f>
        <v>282640968.3153193</v>
      </c>
      <c r="Y82" s="36">
        <f ca="1">((('1.Inputs'!$D$37*12*IF(7=1,'1.Inputs'!$D$38,IF(7=2,'1.Inputs'!$D$39,$E82)))*$F82*(('1.Inputs'!$D$40)+(1-'1.Inputs'!$D$40)*(1+'1.Inputs'!$D$41))*(1+$G82)^(7-1))-(('1.Inputs'!$D$37*12*IF(7=1,'1.Inputs'!$D$38,IF(7=2,'1.Inputs'!$D$39,$E82)))/(1-'1.Inputs'!$D$42)*$D82*(1+$G82)^(7-1))-('1.Inputs'!$D$37*12*IF(7=1,'1.Inputs'!$D$38,IF(7=2,'1.Inputs'!$D$39,$E82)))*'1.Inputs'!$D$43*(1+$G82)^(7-1)-'1.Inputs'!$D$44*(1+$G82)^(7-1)-('1.Inputs'!$D$20/'1.Inputs'!$D$27+'1.Inputs'!$D$23/'1.Inputs'!$D$28))-MAX(0,((('1.Inputs'!$D$37*12*IF(7=1,'1.Inputs'!$D$38,IF(7=2,'1.Inputs'!$D$39,$E82)))*$F82*(('1.Inputs'!$D$40)+(1-'1.Inputs'!$D$40)*(1+'1.Inputs'!$D$41))*(1+$G82)^(7-1))-(('1.Inputs'!$D$37*12*IF(7=1,'1.Inputs'!$D$38,IF(7=2,'1.Inputs'!$D$39,$E82)))/(1-'1.Inputs'!$D$42)*$D82*(1+$G82)^(7-1))-('1.Inputs'!$D$37*12*IF(7=1,'1.Inputs'!$D$38,IF(7=2,'1.Inputs'!$D$39,$E82)))*'1.Inputs'!$D$43*(1+$G82)^(7-1)-'1.Inputs'!$D$44*(1+$G82)^(7-1)-('1.Inputs'!$D$20/'1.Inputs'!$D$27+'1.Inputs'!$D$23/'1.Inputs'!$D$28)))*'1.Inputs'!$D$53+('1.Inputs'!$D$20/'1.Inputs'!$D$27+'1.Inputs'!$D$23/'1.Inputs'!$D$28)-(N82-M82)</f>
        <v>294157151.33958513</v>
      </c>
      <c r="Z82" s="36">
        <f ca="1">((('1.Inputs'!$D$37*12*IF(8=1,'1.Inputs'!$D$38,IF(8=2,'1.Inputs'!$D$39,$E82)))*$F82*(('1.Inputs'!$D$40)+(1-'1.Inputs'!$D$40)*(1+'1.Inputs'!$D$41))*(1+$G82)^(8-1))-(('1.Inputs'!$D$37*12*IF(8=1,'1.Inputs'!$D$38,IF(8=2,'1.Inputs'!$D$39,$E82)))/(1-'1.Inputs'!$D$42)*$D82*(1+$G82)^(8-1))-('1.Inputs'!$D$37*12*IF(8=1,'1.Inputs'!$D$38,IF(8=2,'1.Inputs'!$D$39,$E82)))*'1.Inputs'!$D$43*(1+$G82)^(8-1)-'1.Inputs'!$D$44*(1+$G82)^(8-1)-('1.Inputs'!$D$20/'1.Inputs'!$D$27+'1.Inputs'!$D$23/'1.Inputs'!$D$28))-MAX(0,((('1.Inputs'!$D$37*12*IF(8=1,'1.Inputs'!$D$38,IF(8=2,'1.Inputs'!$D$39,$E82)))*$F82*(('1.Inputs'!$D$40)+(1-'1.Inputs'!$D$40)*(1+'1.Inputs'!$D$41))*(1+$G82)^(8-1))-(('1.Inputs'!$D$37*12*IF(8=1,'1.Inputs'!$D$38,IF(8=2,'1.Inputs'!$D$39,$E82)))/(1-'1.Inputs'!$D$42)*$D82*(1+$G82)^(8-1))-('1.Inputs'!$D$37*12*IF(8=1,'1.Inputs'!$D$38,IF(8=2,'1.Inputs'!$D$39,$E82)))*'1.Inputs'!$D$43*(1+$G82)^(8-1)-'1.Inputs'!$D$44*(1+$G82)^(8-1)-('1.Inputs'!$D$20/'1.Inputs'!$D$27+'1.Inputs'!$D$23/'1.Inputs'!$D$28)))*'1.Inputs'!$D$53+('1.Inputs'!$D$20/'1.Inputs'!$D$27+'1.Inputs'!$D$23/'1.Inputs'!$D$28)-(O82-N82)</f>
        <v>306236747.95782864</v>
      </c>
      <c r="AA82" s="36">
        <f ca="1">((('1.Inputs'!$D$37*12*IF(9=1,'1.Inputs'!$D$38,IF(9=2,'1.Inputs'!$D$39,$E82)))*$F82*(('1.Inputs'!$D$40)+(1-'1.Inputs'!$D$40)*(1+'1.Inputs'!$D$41))*(1+$G82)^(9-1))-(('1.Inputs'!$D$37*12*IF(9=1,'1.Inputs'!$D$38,IF(9=2,'1.Inputs'!$D$39,$E82)))/(1-'1.Inputs'!$D$42)*$D82*(1+$G82)^(9-1))-('1.Inputs'!$D$37*12*IF(9=1,'1.Inputs'!$D$38,IF(9=2,'1.Inputs'!$D$39,$E82)))*'1.Inputs'!$D$43*(1+$G82)^(9-1)-'1.Inputs'!$D$44*(1+$G82)^(9-1)-('1.Inputs'!$D$20/'1.Inputs'!$D$27+'1.Inputs'!$D$23/'1.Inputs'!$D$28))-MAX(0,((('1.Inputs'!$D$37*12*IF(9=1,'1.Inputs'!$D$38,IF(9=2,'1.Inputs'!$D$39,$E82)))*$F82*(('1.Inputs'!$D$40)+(1-'1.Inputs'!$D$40)*(1+'1.Inputs'!$D$41))*(1+$G82)^(9-1))-(('1.Inputs'!$D$37*12*IF(9=1,'1.Inputs'!$D$38,IF(9=2,'1.Inputs'!$D$39,$E82)))/(1-'1.Inputs'!$D$42)*$D82*(1+$G82)^(9-1))-('1.Inputs'!$D$37*12*IF(9=1,'1.Inputs'!$D$38,IF(9=2,'1.Inputs'!$D$39,$E82)))*'1.Inputs'!$D$43*(1+$G82)^(9-1)-'1.Inputs'!$D$44*(1+$G82)^(9-1)-('1.Inputs'!$D$20/'1.Inputs'!$D$27+'1.Inputs'!$D$23/'1.Inputs'!$D$28)))*'1.Inputs'!$D$53+('1.Inputs'!$D$20/'1.Inputs'!$D$27+'1.Inputs'!$D$23/'1.Inputs'!$D$28)-(P82-O82)</f>
        <v>318907322.41396677</v>
      </c>
      <c r="AB82" s="36">
        <f ca="1">((('1.Inputs'!$D$37*12*IF(10=1,'1.Inputs'!$D$38,IF(10=2,'1.Inputs'!$D$39,$E82)))*$F82*(('1.Inputs'!$D$40)+(1-'1.Inputs'!$D$40)*(1+'1.Inputs'!$D$41))*(1+$G82)^(10-1))-(('1.Inputs'!$D$37*12*IF(10=1,'1.Inputs'!$D$38,IF(10=2,'1.Inputs'!$D$39,$E82)))/(1-'1.Inputs'!$D$42)*$D82*(1+$G82)^(10-1))-('1.Inputs'!$D$37*12*IF(10=1,'1.Inputs'!$D$38,IF(10=2,'1.Inputs'!$D$39,$E82)))*'1.Inputs'!$D$43*(1+$G82)^(10-1)-'1.Inputs'!$D$44*(1+$G82)^(10-1)-('1.Inputs'!$D$20/'1.Inputs'!$D$27+'1.Inputs'!$D$23/'1.Inputs'!$D$28))-MAX(0,((('1.Inputs'!$D$37*12*IF(10=1,'1.Inputs'!$D$38,IF(10=2,'1.Inputs'!$D$39,$E82)))*$F82*(('1.Inputs'!$D$40)+(1-'1.Inputs'!$D$40)*(1+'1.Inputs'!$D$41))*(1+$G82)^(10-1))-(('1.Inputs'!$D$37*12*IF(10=1,'1.Inputs'!$D$38,IF(10=2,'1.Inputs'!$D$39,$E82)))/(1-'1.Inputs'!$D$42)*$D82*(1+$G82)^(10-1))-('1.Inputs'!$D$37*12*IF(10=1,'1.Inputs'!$D$38,IF(10=2,'1.Inputs'!$D$39,$E82)))*'1.Inputs'!$D$43*(1+$G82)^(10-1)-'1.Inputs'!$D$44*(1+$G82)^(10-1)-('1.Inputs'!$D$20/'1.Inputs'!$D$27+'1.Inputs'!$D$23/'1.Inputs'!$D$28)))*'1.Inputs'!$D$53+('1.Inputs'!$D$20/'1.Inputs'!$D$27+'1.Inputs'!$D$23/'1.Inputs'!$D$28)-(Q82-P82)+(('1.Inputs'!$D$20+'1.Inputs'!$D$23-('1.Inputs'!$D$20/'1.Inputs'!$D$27+'1.Inputs'!$D$23/'1.Inputs'!$D$28)*'1.Inputs'!$D$10)*'1.Inputs'!$D$60+'1.Inputs'!$D$19*'1.Inputs'!$D$59+Q82)</f>
        <v>3136473459.8451409</v>
      </c>
      <c r="AC82" s="36">
        <f ca="1">S82-AC$13-AC$14+MIN(AC$13,MAX(0,((('1.Inputs'!$D$37*12*IF(1=1,'1.Inputs'!$D$38,IF(1=2,'1.Inputs'!$D$39,$E82)))*$F82*(('1.Inputs'!$D$40)+(1-'1.Inputs'!$D$40)*(1+'1.Inputs'!$D$41))*(1+$G82)^(1-1))-(('1.Inputs'!$D$37*12*IF(1=1,'1.Inputs'!$D$38,IF(1=2,'1.Inputs'!$D$39,$E82)))/(1-'1.Inputs'!$D$42)*$D82*(1+$G82)^(1-1))-('1.Inputs'!$D$37*12*IF(1=1,'1.Inputs'!$D$38,IF(1=2,'1.Inputs'!$D$39,$E82)))*'1.Inputs'!$D$43*(1+$G82)^(1-1)-'1.Inputs'!$D$44*(1+$G82)^(1-1)-('1.Inputs'!$D$20/'1.Inputs'!$D$27+'1.Inputs'!$D$23/'1.Inputs'!$D$28))))*'1.Inputs'!$D$53</f>
        <v>-1094802437.1339045</v>
      </c>
      <c r="AD82" s="36">
        <f ca="1">T82-AD$13-AD$14+MIN(AD$13,MAX(0,((('1.Inputs'!$D$37*12*IF(2=1,'1.Inputs'!$D$38,IF(2=2,'1.Inputs'!$D$39,$E82)))*$F82*(('1.Inputs'!$D$40)+(1-'1.Inputs'!$D$40)*(1+'1.Inputs'!$D$41))*(1+$G82)^(2-1))-(('1.Inputs'!$D$37*12*IF(2=1,'1.Inputs'!$D$38,IF(2=2,'1.Inputs'!$D$39,$E82)))/(1-'1.Inputs'!$D$42)*$D82*(1+$G82)^(2-1))-('1.Inputs'!$D$37*12*IF(2=1,'1.Inputs'!$D$38,IF(2=2,'1.Inputs'!$D$39,$E82)))*'1.Inputs'!$D$43*(1+$G82)^(2-1)-'1.Inputs'!$D$44*(1+$G82)^(2-1)-('1.Inputs'!$D$20/'1.Inputs'!$D$27+'1.Inputs'!$D$23/'1.Inputs'!$D$28))))*'1.Inputs'!$D$53</f>
        <v>-405793746.01179516</v>
      </c>
      <c r="AE82" s="36">
        <f ca="1">U82-AE$13-AE$14+MIN(AE$13,MAX(0,((('1.Inputs'!$D$37*12*IF(3=1,'1.Inputs'!$D$38,IF(3=2,'1.Inputs'!$D$39,$E82)))*$F82*(('1.Inputs'!$D$40)+(1-'1.Inputs'!$D$40)*(1+'1.Inputs'!$D$41))*(1+$G82)^(3-1))-(('1.Inputs'!$D$37*12*IF(3=1,'1.Inputs'!$D$38,IF(3=2,'1.Inputs'!$D$39,$E82)))/(1-'1.Inputs'!$D$42)*$D82*(1+$G82)^(3-1))-('1.Inputs'!$D$37*12*IF(3=1,'1.Inputs'!$D$38,IF(3=2,'1.Inputs'!$D$39,$E82)))*'1.Inputs'!$D$43*(1+$G82)^(3-1)-'1.Inputs'!$D$44*(1+$G82)^(3-1)-('1.Inputs'!$D$20/'1.Inputs'!$D$27+'1.Inputs'!$D$23/'1.Inputs'!$D$28))))*'1.Inputs'!$D$53</f>
        <v>-417776167.67873335</v>
      </c>
      <c r="AF82" s="36">
        <f ca="1">V82-AF$13-AF$14+MIN(AF$13,MAX(0,((('1.Inputs'!$D$37*12*IF(4=1,'1.Inputs'!$D$38,IF(4=2,'1.Inputs'!$D$39,$E82)))*$F82*(('1.Inputs'!$D$40)+(1-'1.Inputs'!$D$40)*(1+'1.Inputs'!$D$41))*(1+$G82)^(4-1))-(('1.Inputs'!$D$37*12*IF(4=1,'1.Inputs'!$D$38,IF(4=2,'1.Inputs'!$D$39,$E82)))/(1-'1.Inputs'!$D$42)*$D82*(1+$G82)^(4-1))-('1.Inputs'!$D$37*12*IF(4=1,'1.Inputs'!$D$38,IF(4=2,'1.Inputs'!$D$39,$E82)))*'1.Inputs'!$D$43*(1+$G82)^(4-1)-'1.Inputs'!$D$44*(1+$G82)^(4-1)-('1.Inputs'!$D$20/'1.Inputs'!$D$27+'1.Inputs'!$D$23/'1.Inputs'!$D$28))))*'1.Inputs'!$D$53</f>
        <v>-61557045.668027878</v>
      </c>
      <c r="AG82" s="36">
        <f ca="1">W82-AG$13-AG$14+MIN(AG$13,MAX(0,((('1.Inputs'!$D$37*12*IF(5=1,'1.Inputs'!$D$38,IF(5=2,'1.Inputs'!$D$39,$E82)))*$F82*(('1.Inputs'!$D$40)+(1-'1.Inputs'!$D$40)*(1+'1.Inputs'!$D$41))*(1+$G82)^(5-1))-(('1.Inputs'!$D$37*12*IF(5=1,'1.Inputs'!$D$38,IF(5=2,'1.Inputs'!$D$39,$E82)))/(1-'1.Inputs'!$D$42)*$D82*(1+$G82)^(5-1))-('1.Inputs'!$D$37*12*IF(5=1,'1.Inputs'!$D$38,IF(5=2,'1.Inputs'!$D$39,$E82)))*'1.Inputs'!$D$43*(1+$G82)^(5-1)-'1.Inputs'!$D$44*(1+$G82)^(5-1)-('1.Inputs'!$D$20/'1.Inputs'!$D$27+'1.Inputs'!$D$23/'1.Inputs'!$D$28))))*'1.Inputs'!$D$53</f>
        <v>-31902079.714156751</v>
      </c>
      <c r="AH82" s="36">
        <f ca="1">X82-AH$13-AH$14+MIN(AH$13,MAX(0,((('1.Inputs'!$D$37*12*IF(6=1,'1.Inputs'!$D$38,IF(6=2,'1.Inputs'!$D$39,$E82)))*$F82*(('1.Inputs'!$D$40)+(1-'1.Inputs'!$D$40)*(1+'1.Inputs'!$D$41))*(1+$G82)^(6-1))-(('1.Inputs'!$D$37*12*IF(6=1,'1.Inputs'!$D$38,IF(6=2,'1.Inputs'!$D$39,$E82)))/(1-'1.Inputs'!$D$42)*$D82*(1+$G82)^(6-1))-('1.Inputs'!$D$37*12*IF(6=1,'1.Inputs'!$D$38,IF(6=2,'1.Inputs'!$D$39,$E82)))*'1.Inputs'!$D$43*(1+$G82)^(6-1)-'1.Inputs'!$D$44*(1+$G82)^(6-1)-('1.Inputs'!$D$20/'1.Inputs'!$D$27+'1.Inputs'!$D$23/'1.Inputs'!$D$28))))*'1.Inputs'!$D$53</f>
        <v>-1735031.6846807003</v>
      </c>
      <c r="AI82" s="36">
        <f ca="1">Y82-AI$13-AI$14+MIN(AI$13,MAX(0,((('1.Inputs'!$D$37*12*IF(7=1,'1.Inputs'!$D$38,IF(7=2,'1.Inputs'!$D$39,$E82)))*$F82*(('1.Inputs'!$D$40)+(1-'1.Inputs'!$D$40)*(1+'1.Inputs'!$D$41))*(1+$G82)^(7-1))-(('1.Inputs'!$D$37*12*IF(7=1,'1.Inputs'!$D$38,IF(7=2,'1.Inputs'!$D$39,$E82)))/(1-'1.Inputs'!$D$42)*$D82*(1+$G82)^(7-1))-('1.Inputs'!$D$37*12*IF(7=1,'1.Inputs'!$D$38,IF(7=2,'1.Inputs'!$D$39,$E82)))*'1.Inputs'!$D$43*(1+$G82)^(7-1)-'1.Inputs'!$D$44*(1+$G82)^(7-1)-('1.Inputs'!$D$20/'1.Inputs'!$D$27+'1.Inputs'!$D$23/'1.Inputs'!$D$28))))*'1.Inputs'!$D$53</f>
        <v>28969151.339585125</v>
      </c>
      <c r="AJ82" s="36">
        <f ca="1">Z82-AJ$13-AJ$14+MIN(AJ$13,MAX(0,((('1.Inputs'!$D$37*12*IF(8=1,'1.Inputs'!$D$38,IF(8=2,'1.Inputs'!$D$39,$E82)))*$F82*(('1.Inputs'!$D$40)+(1-'1.Inputs'!$D$40)*(1+'1.Inputs'!$D$41))*(1+$G82)^(8-1))-(('1.Inputs'!$D$37*12*IF(8=1,'1.Inputs'!$D$38,IF(8=2,'1.Inputs'!$D$39,$E82)))/(1-'1.Inputs'!$D$42)*$D82*(1+$G82)^(8-1))-('1.Inputs'!$D$37*12*IF(8=1,'1.Inputs'!$D$38,IF(8=2,'1.Inputs'!$D$39,$E82)))*'1.Inputs'!$D$43*(1+$G82)^(8-1)-'1.Inputs'!$D$44*(1+$G82)^(8-1)-('1.Inputs'!$D$20/'1.Inputs'!$D$27+'1.Inputs'!$D$23/'1.Inputs'!$D$28))))*'1.Inputs'!$D$53</f>
        <v>306236747.95782864</v>
      </c>
      <c r="AK82" s="36">
        <f ca="1">AA82-AK$13-AK$14+MIN(AK$13,MAX(0,((('1.Inputs'!$D$37*12*IF(9=1,'1.Inputs'!$D$38,IF(9=2,'1.Inputs'!$D$39,$E82)))*$F82*(('1.Inputs'!$D$40)+(1-'1.Inputs'!$D$40)*(1+'1.Inputs'!$D$41))*(1+$G82)^(9-1))-(('1.Inputs'!$D$37*12*IF(9=1,'1.Inputs'!$D$38,IF(9=2,'1.Inputs'!$D$39,$E82)))/(1-'1.Inputs'!$D$42)*$D82*(1+$G82)^(9-1))-('1.Inputs'!$D$37*12*IF(9=1,'1.Inputs'!$D$38,IF(9=2,'1.Inputs'!$D$39,$E82)))*'1.Inputs'!$D$43*(1+$G82)^(9-1)-'1.Inputs'!$D$44*(1+$G82)^(9-1)-('1.Inputs'!$D$20/'1.Inputs'!$D$27+'1.Inputs'!$D$23/'1.Inputs'!$D$28))))*'1.Inputs'!$D$53</f>
        <v>318907322.41396677</v>
      </c>
      <c r="AL82" s="36">
        <f ca="1">AB82-AL$13-AL$14+MIN(AL$13,MAX(0,((('1.Inputs'!$D$37*12*IF(10=1,'1.Inputs'!$D$38,IF(10=2,'1.Inputs'!$D$39,$E82)))*$F82*(('1.Inputs'!$D$40)+(1-'1.Inputs'!$D$40)*(1+'1.Inputs'!$D$41))*(1+$G82)^(10-1))-(('1.Inputs'!$D$37*12*IF(10=1,'1.Inputs'!$D$38,IF(10=2,'1.Inputs'!$D$39,$E82)))/(1-'1.Inputs'!$D$42)*$D82*(1+$G82)^(10-1))-('1.Inputs'!$D$37*12*IF(10=1,'1.Inputs'!$D$38,IF(10=2,'1.Inputs'!$D$39,$E82)))*'1.Inputs'!$D$43*(1+$G82)^(10-1)-'1.Inputs'!$D$44*(1+$G82)^(10-1)-('1.Inputs'!$D$20/'1.Inputs'!$D$27+'1.Inputs'!$D$23/'1.Inputs'!$D$28))))*'1.Inputs'!$D$53+'1.Inputs'!$D$35</f>
        <v>3936473459.8451409</v>
      </c>
      <c r="AM82" s="48">
        <f ca="1">R82+NPV('1.Inputs'!$D$55,S82:AB82)</f>
        <v>-1295571770.0357361</v>
      </c>
      <c r="AN82" s="48">
        <f ca="1">-('1.Inputs'!$D$24*(1-'1.Inputs'!$D$31)+'1.Inputs'!$D$35)+NPV('1.Inputs'!$D$54,AC82:AL82)</f>
        <v>-2225258143.0709677</v>
      </c>
      <c r="AO82" s="36">
        <f t="shared" ca="1" si="13"/>
        <v>-6.4173606851890552</v>
      </c>
      <c r="AP82" s="36">
        <f t="shared" ca="1" si="14"/>
        <v>-0.19267319024068433</v>
      </c>
      <c r="AQ82" s="36">
        <f ca="1">'1.Inputs'!$D$35+MIN(SUM($AC82:AC82),SUM($AC82:AD82),SUM($AC82:AE82),SUM($AC82:AF82),SUM($AC82:AG82),SUM($AC82:AH82),SUM($AC82:AI82),SUM($AC82:AJ82),SUM($AC82:AK82),SUM($AC82:AL82))</f>
        <v>-1213566507.8912983</v>
      </c>
      <c r="AR82" s="36">
        <f ca="1">IF(AP82&lt;'1.Inputs'!$D$57,1,0)</f>
        <v>1</v>
      </c>
      <c r="AS82" s="36">
        <f t="shared" ca="1" si="15"/>
        <v>1</v>
      </c>
      <c r="AV82" s="30" t="s">
        <v>430</v>
      </c>
      <c r="AY82" s="43" t="s">
        <v>431</v>
      </c>
    </row>
    <row r="83" spans="2:58" ht="15" customHeight="1" x14ac:dyDescent="0.25">
      <c r="B83" s="36">
        <v>68</v>
      </c>
      <c r="C83" s="36">
        <f t="shared" ca="1" si="8"/>
        <v>0.96328707203385155</v>
      </c>
      <c r="D83" s="36">
        <f t="shared" ca="1" si="9"/>
        <v>18859.298551044001</v>
      </c>
      <c r="E83" s="47">
        <f t="shared" ca="1" si="10"/>
        <v>0.89622229845677504</v>
      </c>
      <c r="F83" s="36">
        <f t="shared" ca="1" si="11"/>
        <v>30469.870799051027</v>
      </c>
      <c r="G83" s="36">
        <f t="shared" ca="1" si="12"/>
        <v>2.2195775100892077E-2</v>
      </c>
      <c r="H83" s="36">
        <f ca="1">((('1.Inputs'!$D$37*12*IF(1=1,'1.Inputs'!$D$38,IF(1=2,'1.Inputs'!$D$39,$E83)))*$F83*(('1.Inputs'!$D$40)+(1-'1.Inputs'!$D$40)*(1+'1.Inputs'!$D$41))*(1+$G83)^(1-1))*'1.Inputs'!$D$47+(('1.Inputs'!$D$37*12*IF(1=1,'1.Inputs'!$D$38,IF(1=2,'1.Inputs'!$D$39,$E83)))/(1-'1.Inputs'!$D$42)*$D83*(1+$G83)^(1-1))*('1.Inputs'!$D$48-'1.Inputs'!$D$49))/'1.Inputs'!$D$51</f>
        <v>806661790.01067793</v>
      </c>
      <c r="I83" s="36">
        <f ca="1">((('1.Inputs'!$D$37*12*IF(2=1,'1.Inputs'!$D$38,IF(2=2,'1.Inputs'!$D$39,$E83)))*$F83*(('1.Inputs'!$D$40)+(1-'1.Inputs'!$D$40)*(1+'1.Inputs'!$D$41))*(1+$G83)^(2-1))*'1.Inputs'!$D$47+(('1.Inputs'!$D$37*12*IF(2=1,'1.Inputs'!$D$38,IF(2=2,'1.Inputs'!$D$39,$E83)))/(1-'1.Inputs'!$D$42)*$D83*(1+$G83)^(2-1))*('1.Inputs'!$D$48-'1.Inputs'!$D$49))/'1.Inputs'!$D$51</f>
        <v>1154392783.157933</v>
      </c>
      <c r="J83" s="36">
        <f ca="1">((('1.Inputs'!$D$37*12*IF(3=1,'1.Inputs'!$D$38,IF(3=2,'1.Inputs'!$D$39,$E83)))*$F83*(('1.Inputs'!$D$40)+(1-'1.Inputs'!$D$40)*(1+'1.Inputs'!$D$41))*(1+$G83)^(3-1))*'1.Inputs'!$D$47+(('1.Inputs'!$D$37*12*IF(3=1,'1.Inputs'!$D$38,IF(3=2,'1.Inputs'!$D$39,$E83)))/(1-'1.Inputs'!$D$42)*$D83*(1+$G83)^(3-1))*('1.Inputs'!$D$48-'1.Inputs'!$D$49))/'1.Inputs'!$D$51</f>
        <v>1510794481.544301</v>
      </c>
      <c r="K83" s="36">
        <f ca="1">((('1.Inputs'!$D$37*12*IF(4=1,'1.Inputs'!$D$38,IF(4=2,'1.Inputs'!$D$39,$E83)))*$F83*(('1.Inputs'!$D$40)+(1-'1.Inputs'!$D$40)*(1+'1.Inputs'!$D$41))*(1+$G83)^(4-1))*'1.Inputs'!$D$47+(('1.Inputs'!$D$37*12*IF(4=1,'1.Inputs'!$D$38,IF(4=2,'1.Inputs'!$D$39,$E83)))/(1-'1.Inputs'!$D$42)*$D83*(1+$G83)^(4-1))*('1.Inputs'!$D$48-'1.Inputs'!$D$49))/'1.Inputs'!$D$51</f>
        <v>1544327736.080327</v>
      </c>
      <c r="L83" s="36">
        <f ca="1">((('1.Inputs'!$D$37*12*IF(5=1,'1.Inputs'!$D$38,IF(5=2,'1.Inputs'!$D$39,$E83)))*$F83*(('1.Inputs'!$D$40)+(1-'1.Inputs'!$D$40)*(1+'1.Inputs'!$D$41))*(1+$G83)^(5-1))*'1.Inputs'!$D$47+(('1.Inputs'!$D$37*12*IF(5=1,'1.Inputs'!$D$38,IF(5=2,'1.Inputs'!$D$39,$E83)))/(1-'1.Inputs'!$D$42)*$D83*(1+$G83)^(5-1))*('1.Inputs'!$D$48-'1.Inputs'!$D$49))/'1.Inputs'!$D$51</f>
        <v>1578605287.1924357</v>
      </c>
      <c r="M83" s="36">
        <f ca="1">((('1.Inputs'!$D$37*12*IF(6=1,'1.Inputs'!$D$38,IF(6=2,'1.Inputs'!$D$39,$E83)))*$F83*(('1.Inputs'!$D$40)+(1-'1.Inputs'!$D$40)*(1+'1.Inputs'!$D$41))*(1+$G83)^(6-1))*'1.Inputs'!$D$47+(('1.Inputs'!$D$37*12*IF(6=1,'1.Inputs'!$D$38,IF(6=2,'1.Inputs'!$D$39,$E83)))/(1-'1.Inputs'!$D$42)*$D83*(1+$G83)^(6-1))*('1.Inputs'!$D$48-'1.Inputs'!$D$49))/'1.Inputs'!$D$51</f>
        <v>1613643655.1200385</v>
      </c>
      <c r="N83" s="36">
        <f ca="1">((('1.Inputs'!$D$37*12*IF(7=1,'1.Inputs'!$D$38,IF(7=2,'1.Inputs'!$D$39,$E83)))*$F83*(('1.Inputs'!$D$40)+(1-'1.Inputs'!$D$40)*(1+'1.Inputs'!$D$41))*(1+$G83)^(7-1))*'1.Inputs'!$D$47+(('1.Inputs'!$D$37*12*IF(7=1,'1.Inputs'!$D$38,IF(7=2,'1.Inputs'!$D$39,$E83)))/(1-'1.Inputs'!$D$42)*$D83*(1+$G83)^(7-1))*('1.Inputs'!$D$48-'1.Inputs'!$D$49))/'1.Inputs'!$D$51</f>
        <v>1649459726.7820644</v>
      </c>
      <c r="O83" s="36">
        <f ca="1">((('1.Inputs'!$D$37*12*IF(8=1,'1.Inputs'!$D$38,IF(8=2,'1.Inputs'!$D$39,$E83)))*$F83*(('1.Inputs'!$D$40)+(1-'1.Inputs'!$D$40)*(1+'1.Inputs'!$D$41))*(1+$G83)^(8-1))*'1.Inputs'!$D$47+(('1.Inputs'!$D$37*12*IF(8=1,'1.Inputs'!$D$38,IF(8=2,'1.Inputs'!$D$39,$E83)))/(1-'1.Inputs'!$D$42)*$D83*(1+$G83)^(8-1))*('1.Inputs'!$D$48-'1.Inputs'!$D$49))/'1.Inputs'!$D$51</f>
        <v>1686070763.9156978</v>
      </c>
      <c r="P83" s="36">
        <f ca="1">((('1.Inputs'!$D$37*12*IF(9=1,'1.Inputs'!$D$38,IF(9=2,'1.Inputs'!$D$39,$E83)))*$F83*(('1.Inputs'!$D$40)+(1-'1.Inputs'!$D$40)*(1+'1.Inputs'!$D$41))*(1+$G83)^(9-1))*'1.Inputs'!$D$47+(('1.Inputs'!$D$37*12*IF(9=1,'1.Inputs'!$D$38,IF(9=2,'1.Inputs'!$D$39,$E83)))/(1-'1.Inputs'!$D$42)*$D83*(1+$G83)^(9-1))*('1.Inputs'!$D$48-'1.Inputs'!$D$49))/'1.Inputs'!$D$51</f>
        <v>1723494411.3957601</v>
      </c>
      <c r="Q83" s="36">
        <f ca="1">((('1.Inputs'!$D$37*12*IF(10=1,'1.Inputs'!$D$38,IF(10=2,'1.Inputs'!$D$39,$E83)))*$F83*(('1.Inputs'!$D$40)+(1-'1.Inputs'!$D$40)*(1+'1.Inputs'!$D$41))*(1+$G83)^(10-1))*'1.Inputs'!$D$47+(('1.Inputs'!$D$37*12*IF(10=1,'1.Inputs'!$D$38,IF(10=2,'1.Inputs'!$D$39,$E83)))/(1-'1.Inputs'!$D$42)*$D83*(1+$G83)^(10-1))*('1.Inputs'!$D$48-'1.Inputs'!$D$49))/'1.Inputs'!$D$51</f>
        <v>1761748705.7387445</v>
      </c>
      <c r="R83" s="36">
        <f>-'1.Inputs'!$D$24</f>
        <v>-2050000000</v>
      </c>
      <c r="S83" s="36">
        <f ca="1">((('1.Inputs'!$D$37*12*IF(1=1,'1.Inputs'!$D$38,IF(1=2,'1.Inputs'!$D$39,$E83)))*$F83*(('1.Inputs'!$D$40)+(1-'1.Inputs'!$D$40)*(1+'1.Inputs'!$D$41))*(1+$G83)^(1-1))-(('1.Inputs'!$D$37*12*IF(1=1,'1.Inputs'!$D$38,IF(1=2,'1.Inputs'!$D$39,$E83)))/(1-'1.Inputs'!$D$42)*$D83*(1+$G83)^(1-1))-('1.Inputs'!$D$37*12*IF(1=1,'1.Inputs'!$D$38,IF(1=2,'1.Inputs'!$D$39,$E83)))*'1.Inputs'!$D$43*(1+$G83)^(1-1)-'1.Inputs'!$D$44*(1+$G83)^(1-1)-('1.Inputs'!$D$20/'1.Inputs'!$D$27+'1.Inputs'!$D$23/'1.Inputs'!$D$28))-MAX(0,((('1.Inputs'!$D$37*12*IF(1=1,'1.Inputs'!$D$38,IF(1=2,'1.Inputs'!$D$39,$E83)))*$F83*(('1.Inputs'!$D$40)+(1-'1.Inputs'!$D$40)*(1+'1.Inputs'!$D$41))*(1+$G83)^(1-1))-(('1.Inputs'!$D$37*12*IF(1=1,'1.Inputs'!$D$38,IF(1=2,'1.Inputs'!$D$39,$E83)))/(1-'1.Inputs'!$D$42)*$D83*(1+$G83)^(1-1))-('1.Inputs'!$D$37*12*IF(1=1,'1.Inputs'!$D$38,IF(1=2,'1.Inputs'!$D$39,$E83)))*'1.Inputs'!$D$43*(1+$G83)^(1-1)-'1.Inputs'!$D$44*(1+$G83)^(1-1)-('1.Inputs'!$D$20/'1.Inputs'!$D$27+'1.Inputs'!$D$23/'1.Inputs'!$D$28)))*'1.Inputs'!$D$53+('1.Inputs'!$D$20/'1.Inputs'!$D$27+'1.Inputs'!$D$23/'1.Inputs'!$D$28)-H83</f>
        <v>-534447404.97731501</v>
      </c>
      <c r="T83" s="36">
        <f ca="1">((('1.Inputs'!$D$37*12*IF(2=1,'1.Inputs'!$D$38,IF(2=2,'1.Inputs'!$D$39,$E83)))*$F83*(('1.Inputs'!$D$40)+(1-'1.Inputs'!$D$40)*(1+'1.Inputs'!$D$41))*(1+$G83)^(2-1))-(('1.Inputs'!$D$37*12*IF(2=1,'1.Inputs'!$D$38,IF(2=2,'1.Inputs'!$D$39,$E83)))/(1-'1.Inputs'!$D$42)*$D83*(1+$G83)^(2-1))-('1.Inputs'!$D$37*12*IF(2=1,'1.Inputs'!$D$38,IF(2=2,'1.Inputs'!$D$39,$E83)))*'1.Inputs'!$D$43*(1+$G83)^(2-1)-'1.Inputs'!$D$44*(1+$G83)^(2-1)-('1.Inputs'!$D$20/'1.Inputs'!$D$27+'1.Inputs'!$D$23/'1.Inputs'!$D$28))-MAX(0,((('1.Inputs'!$D$37*12*IF(2=1,'1.Inputs'!$D$38,IF(2=2,'1.Inputs'!$D$39,$E83)))*$F83*(('1.Inputs'!$D$40)+(1-'1.Inputs'!$D$40)*(1+'1.Inputs'!$D$41))*(1+$G83)^(2-1))-(('1.Inputs'!$D$37*12*IF(2=1,'1.Inputs'!$D$38,IF(2=2,'1.Inputs'!$D$39,$E83)))/(1-'1.Inputs'!$D$42)*$D83*(1+$G83)^(2-1))-('1.Inputs'!$D$37*12*IF(2=1,'1.Inputs'!$D$38,IF(2=2,'1.Inputs'!$D$39,$E83)))*'1.Inputs'!$D$43*(1+$G83)^(2-1)-'1.Inputs'!$D$44*(1+$G83)^(2-1)-('1.Inputs'!$D$20/'1.Inputs'!$D$27+'1.Inputs'!$D$23/'1.Inputs'!$D$28)))*'1.Inputs'!$D$53+('1.Inputs'!$D$20/'1.Inputs'!$D$27+'1.Inputs'!$D$23/'1.Inputs'!$D$28)-(I83-H83)</f>
        <v>260653519.72733772</v>
      </c>
      <c r="U83" s="36">
        <f ca="1">((('1.Inputs'!$D$37*12*IF(3=1,'1.Inputs'!$D$38,IF(3=2,'1.Inputs'!$D$39,$E83)))*$F83*(('1.Inputs'!$D$40)+(1-'1.Inputs'!$D$40)*(1+'1.Inputs'!$D$41))*(1+$G83)^(3-1))-(('1.Inputs'!$D$37*12*IF(3=1,'1.Inputs'!$D$38,IF(3=2,'1.Inputs'!$D$39,$E83)))/(1-'1.Inputs'!$D$42)*$D83*(1+$G83)^(3-1))-('1.Inputs'!$D$37*12*IF(3=1,'1.Inputs'!$D$38,IF(3=2,'1.Inputs'!$D$39,$E83)))*'1.Inputs'!$D$43*(1+$G83)^(3-1)-'1.Inputs'!$D$44*(1+$G83)^(3-1)-('1.Inputs'!$D$20/'1.Inputs'!$D$27+'1.Inputs'!$D$23/'1.Inputs'!$D$28))-MAX(0,((('1.Inputs'!$D$37*12*IF(3=1,'1.Inputs'!$D$38,IF(3=2,'1.Inputs'!$D$39,$E83)))*$F83*(('1.Inputs'!$D$40)+(1-'1.Inputs'!$D$40)*(1+'1.Inputs'!$D$41))*(1+$G83)^(3-1))-(('1.Inputs'!$D$37*12*IF(3=1,'1.Inputs'!$D$38,IF(3=2,'1.Inputs'!$D$39,$E83)))/(1-'1.Inputs'!$D$42)*$D83*(1+$G83)^(3-1))-('1.Inputs'!$D$37*12*IF(3=1,'1.Inputs'!$D$38,IF(3=2,'1.Inputs'!$D$39,$E83)))*'1.Inputs'!$D$43*(1+$G83)^(3-1)-'1.Inputs'!$D$44*(1+$G83)^(3-1)-('1.Inputs'!$D$20/'1.Inputs'!$D$27+'1.Inputs'!$D$23/'1.Inputs'!$D$28)))*'1.Inputs'!$D$53+('1.Inputs'!$D$20/'1.Inputs'!$D$27+'1.Inputs'!$D$23/'1.Inputs'!$D$28)-(J83-I83)</f>
        <v>596570945.07055044</v>
      </c>
      <c r="V83" s="36">
        <f ca="1">((('1.Inputs'!$D$37*12*IF(4=1,'1.Inputs'!$D$38,IF(4=2,'1.Inputs'!$D$39,$E83)))*$F83*(('1.Inputs'!$D$40)+(1-'1.Inputs'!$D$40)*(1+'1.Inputs'!$D$41))*(1+$G83)^(4-1))-(('1.Inputs'!$D$37*12*IF(4=1,'1.Inputs'!$D$38,IF(4=2,'1.Inputs'!$D$39,$E83)))/(1-'1.Inputs'!$D$42)*$D83*(1+$G83)^(4-1))-('1.Inputs'!$D$37*12*IF(4=1,'1.Inputs'!$D$38,IF(4=2,'1.Inputs'!$D$39,$E83)))*'1.Inputs'!$D$43*(1+$G83)^(4-1)-'1.Inputs'!$D$44*(1+$G83)^(4-1)-('1.Inputs'!$D$20/'1.Inputs'!$D$27+'1.Inputs'!$D$23/'1.Inputs'!$D$28))-MAX(0,((('1.Inputs'!$D$37*12*IF(4=1,'1.Inputs'!$D$38,IF(4=2,'1.Inputs'!$D$39,$E83)))*$F83*(('1.Inputs'!$D$40)+(1-'1.Inputs'!$D$40)*(1+'1.Inputs'!$D$41))*(1+$G83)^(4-1))-(('1.Inputs'!$D$37*12*IF(4=1,'1.Inputs'!$D$38,IF(4=2,'1.Inputs'!$D$39,$E83)))/(1-'1.Inputs'!$D$42)*$D83*(1+$G83)^(4-1))-('1.Inputs'!$D$37*12*IF(4=1,'1.Inputs'!$D$38,IF(4=2,'1.Inputs'!$D$39,$E83)))*'1.Inputs'!$D$43*(1+$G83)^(4-1)-'1.Inputs'!$D$44*(1+$G83)^(4-1)-('1.Inputs'!$D$20/'1.Inputs'!$D$27+'1.Inputs'!$D$23/'1.Inputs'!$D$28)))*'1.Inputs'!$D$53+('1.Inputs'!$D$20/'1.Inputs'!$D$27+'1.Inputs'!$D$23/'1.Inputs'!$D$28)-(K83-J83)</f>
        <v>939542605.01884782</v>
      </c>
      <c r="W83" s="36">
        <f ca="1">((('1.Inputs'!$D$37*12*IF(5=1,'1.Inputs'!$D$38,IF(5=2,'1.Inputs'!$D$39,$E83)))*$F83*(('1.Inputs'!$D$40)+(1-'1.Inputs'!$D$40)*(1+'1.Inputs'!$D$41))*(1+$G83)^(5-1))-(('1.Inputs'!$D$37*12*IF(5=1,'1.Inputs'!$D$38,IF(5=2,'1.Inputs'!$D$39,$E83)))/(1-'1.Inputs'!$D$42)*$D83*(1+$G83)^(5-1))-('1.Inputs'!$D$37*12*IF(5=1,'1.Inputs'!$D$38,IF(5=2,'1.Inputs'!$D$39,$E83)))*'1.Inputs'!$D$43*(1+$G83)^(5-1)-'1.Inputs'!$D$44*(1+$G83)^(5-1)-('1.Inputs'!$D$20/'1.Inputs'!$D$27+'1.Inputs'!$D$23/'1.Inputs'!$D$28))-MAX(0,((('1.Inputs'!$D$37*12*IF(5=1,'1.Inputs'!$D$38,IF(5=2,'1.Inputs'!$D$39,$E83)))*$F83*(('1.Inputs'!$D$40)+(1-'1.Inputs'!$D$40)*(1+'1.Inputs'!$D$41))*(1+$G83)^(5-1))-(('1.Inputs'!$D$37*12*IF(5=1,'1.Inputs'!$D$38,IF(5=2,'1.Inputs'!$D$39,$E83)))/(1-'1.Inputs'!$D$42)*$D83*(1+$G83)^(5-1))-('1.Inputs'!$D$37*12*IF(5=1,'1.Inputs'!$D$38,IF(5=2,'1.Inputs'!$D$39,$E83)))*'1.Inputs'!$D$43*(1+$G83)^(5-1)-'1.Inputs'!$D$44*(1+$G83)^(5-1)-('1.Inputs'!$D$20/'1.Inputs'!$D$27+'1.Inputs'!$D$23/'1.Inputs'!$D$28)))*'1.Inputs'!$D$53+('1.Inputs'!$D$20/'1.Inputs'!$D$27+'1.Inputs'!$D$23/'1.Inputs'!$D$28)-(L83-K83)</f>
        <v>959347731.00403523</v>
      </c>
      <c r="X83" s="36">
        <f ca="1">((('1.Inputs'!$D$37*12*IF(6=1,'1.Inputs'!$D$38,IF(6=2,'1.Inputs'!$D$39,$E83)))*$F83*(('1.Inputs'!$D$40)+(1-'1.Inputs'!$D$40)*(1+'1.Inputs'!$D$41))*(1+$G83)^(6-1))-(('1.Inputs'!$D$37*12*IF(6=1,'1.Inputs'!$D$38,IF(6=2,'1.Inputs'!$D$39,$E83)))/(1-'1.Inputs'!$D$42)*$D83*(1+$G83)^(6-1))-('1.Inputs'!$D$37*12*IF(6=1,'1.Inputs'!$D$38,IF(6=2,'1.Inputs'!$D$39,$E83)))*'1.Inputs'!$D$43*(1+$G83)^(6-1)-'1.Inputs'!$D$44*(1+$G83)^(6-1)-('1.Inputs'!$D$20/'1.Inputs'!$D$27+'1.Inputs'!$D$23/'1.Inputs'!$D$28))-MAX(0,((('1.Inputs'!$D$37*12*IF(6=1,'1.Inputs'!$D$38,IF(6=2,'1.Inputs'!$D$39,$E83)))*$F83*(('1.Inputs'!$D$40)+(1-'1.Inputs'!$D$40)*(1+'1.Inputs'!$D$41))*(1+$G83)^(6-1))-(('1.Inputs'!$D$37*12*IF(6=1,'1.Inputs'!$D$38,IF(6=2,'1.Inputs'!$D$39,$E83)))/(1-'1.Inputs'!$D$42)*$D83*(1+$G83)^(6-1))-('1.Inputs'!$D$37*12*IF(6=1,'1.Inputs'!$D$38,IF(6=2,'1.Inputs'!$D$39,$E83)))*'1.Inputs'!$D$43*(1+$G83)^(6-1)-'1.Inputs'!$D$44*(1+$G83)^(6-1)-('1.Inputs'!$D$20/'1.Inputs'!$D$27+'1.Inputs'!$D$23/'1.Inputs'!$D$28)))*'1.Inputs'!$D$53+('1.Inputs'!$D$20/'1.Inputs'!$D$27+'1.Inputs'!$D$23/'1.Inputs'!$D$28)-(M83-L83)</f>
        <v>979592447.11143446</v>
      </c>
      <c r="Y83" s="36">
        <f ca="1">((('1.Inputs'!$D$37*12*IF(7=1,'1.Inputs'!$D$38,IF(7=2,'1.Inputs'!$D$39,$E83)))*$F83*(('1.Inputs'!$D$40)+(1-'1.Inputs'!$D$40)*(1+'1.Inputs'!$D$41))*(1+$G83)^(7-1))-(('1.Inputs'!$D$37*12*IF(7=1,'1.Inputs'!$D$38,IF(7=2,'1.Inputs'!$D$39,$E83)))/(1-'1.Inputs'!$D$42)*$D83*(1+$G83)^(7-1))-('1.Inputs'!$D$37*12*IF(7=1,'1.Inputs'!$D$38,IF(7=2,'1.Inputs'!$D$39,$E83)))*'1.Inputs'!$D$43*(1+$G83)^(7-1)-'1.Inputs'!$D$44*(1+$G83)^(7-1)-('1.Inputs'!$D$20/'1.Inputs'!$D$27+'1.Inputs'!$D$23/'1.Inputs'!$D$28))-MAX(0,((('1.Inputs'!$D$37*12*IF(7=1,'1.Inputs'!$D$38,IF(7=2,'1.Inputs'!$D$39,$E83)))*$F83*(('1.Inputs'!$D$40)+(1-'1.Inputs'!$D$40)*(1+'1.Inputs'!$D$41))*(1+$G83)^(7-1))-(('1.Inputs'!$D$37*12*IF(7=1,'1.Inputs'!$D$38,IF(7=2,'1.Inputs'!$D$39,$E83)))/(1-'1.Inputs'!$D$42)*$D83*(1+$G83)^(7-1))-('1.Inputs'!$D$37*12*IF(7=1,'1.Inputs'!$D$38,IF(7=2,'1.Inputs'!$D$39,$E83)))*'1.Inputs'!$D$43*(1+$G83)^(7-1)-'1.Inputs'!$D$44*(1+$G83)^(7-1)-('1.Inputs'!$D$20/'1.Inputs'!$D$27+'1.Inputs'!$D$23/'1.Inputs'!$D$28)))*'1.Inputs'!$D$53+('1.Inputs'!$D$20/'1.Inputs'!$D$27+'1.Inputs'!$D$23/'1.Inputs'!$D$28)-(N83-M83)</f>
        <v>1000286510.3845356</v>
      </c>
      <c r="Z83" s="36">
        <f ca="1">((('1.Inputs'!$D$37*12*IF(8=1,'1.Inputs'!$D$38,IF(8=2,'1.Inputs'!$D$39,$E83)))*$F83*(('1.Inputs'!$D$40)+(1-'1.Inputs'!$D$40)*(1+'1.Inputs'!$D$41))*(1+$G83)^(8-1))-(('1.Inputs'!$D$37*12*IF(8=1,'1.Inputs'!$D$38,IF(8=2,'1.Inputs'!$D$39,$E83)))/(1-'1.Inputs'!$D$42)*$D83*(1+$G83)^(8-1))-('1.Inputs'!$D$37*12*IF(8=1,'1.Inputs'!$D$38,IF(8=2,'1.Inputs'!$D$39,$E83)))*'1.Inputs'!$D$43*(1+$G83)^(8-1)-'1.Inputs'!$D$44*(1+$G83)^(8-1)-('1.Inputs'!$D$20/'1.Inputs'!$D$27+'1.Inputs'!$D$23/'1.Inputs'!$D$28))-MAX(0,((('1.Inputs'!$D$37*12*IF(8=1,'1.Inputs'!$D$38,IF(8=2,'1.Inputs'!$D$39,$E83)))*$F83*(('1.Inputs'!$D$40)+(1-'1.Inputs'!$D$40)*(1+'1.Inputs'!$D$41))*(1+$G83)^(8-1))-(('1.Inputs'!$D$37*12*IF(8=1,'1.Inputs'!$D$38,IF(8=2,'1.Inputs'!$D$39,$E83)))/(1-'1.Inputs'!$D$42)*$D83*(1+$G83)^(8-1))-('1.Inputs'!$D$37*12*IF(8=1,'1.Inputs'!$D$38,IF(8=2,'1.Inputs'!$D$39,$E83)))*'1.Inputs'!$D$43*(1+$G83)^(8-1)-'1.Inputs'!$D$44*(1+$G83)^(8-1)-('1.Inputs'!$D$20/'1.Inputs'!$D$27+'1.Inputs'!$D$23/'1.Inputs'!$D$28)))*'1.Inputs'!$D$53+('1.Inputs'!$D$20/'1.Inputs'!$D$27+'1.Inputs'!$D$23/'1.Inputs'!$D$28)-(O83-N83)</f>
        <v>1021439894.4319704</v>
      </c>
      <c r="AA83" s="36">
        <f ca="1">((('1.Inputs'!$D$37*12*IF(9=1,'1.Inputs'!$D$38,IF(9=2,'1.Inputs'!$D$39,$E83)))*$F83*(('1.Inputs'!$D$40)+(1-'1.Inputs'!$D$40)*(1+'1.Inputs'!$D$41))*(1+$G83)^(9-1))-(('1.Inputs'!$D$37*12*IF(9=1,'1.Inputs'!$D$38,IF(9=2,'1.Inputs'!$D$39,$E83)))/(1-'1.Inputs'!$D$42)*$D83*(1+$G83)^(9-1))-('1.Inputs'!$D$37*12*IF(9=1,'1.Inputs'!$D$38,IF(9=2,'1.Inputs'!$D$39,$E83)))*'1.Inputs'!$D$43*(1+$G83)^(9-1)-'1.Inputs'!$D$44*(1+$G83)^(9-1)-('1.Inputs'!$D$20/'1.Inputs'!$D$27+'1.Inputs'!$D$23/'1.Inputs'!$D$28))-MAX(0,((('1.Inputs'!$D$37*12*IF(9=1,'1.Inputs'!$D$38,IF(9=2,'1.Inputs'!$D$39,$E83)))*$F83*(('1.Inputs'!$D$40)+(1-'1.Inputs'!$D$40)*(1+'1.Inputs'!$D$41))*(1+$G83)^(9-1))-(('1.Inputs'!$D$37*12*IF(9=1,'1.Inputs'!$D$38,IF(9=2,'1.Inputs'!$D$39,$E83)))/(1-'1.Inputs'!$D$42)*$D83*(1+$G83)^(9-1))-('1.Inputs'!$D$37*12*IF(9=1,'1.Inputs'!$D$38,IF(9=2,'1.Inputs'!$D$39,$E83)))*'1.Inputs'!$D$43*(1+$G83)^(9-1)-'1.Inputs'!$D$44*(1+$G83)^(9-1)-('1.Inputs'!$D$20/'1.Inputs'!$D$27+'1.Inputs'!$D$23/'1.Inputs'!$D$28)))*'1.Inputs'!$D$53+('1.Inputs'!$D$20/'1.Inputs'!$D$27+'1.Inputs'!$D$23/'1.Inputs'!$D$28)-(P83-O83)</f>
        <v>1043062794.2343433</v>
      </c>
      <c r="AB83" s="36">
        <f ca="1">((('1.Inputs'!$D$37*12*IF(10=1,'1.Inputs'!$D$38,IF(10=2,'1.Inputs'!$D$39,$E83)))*$F83*(('1.Inputs'!$D$40)+(1-'1.Inputs'!$D$40)*(1+'1.Inputs'!$D$41))*(1+$G83)^(10-1))-(('1.Inputs'!$D$37*12*IF(10=1,'1.Inputs'!$D$38,IF(10=2,'1.Inputs'!$D$39,$E83)))/(1-'1.Inputs'!$D$42)*$D83*(1+$G83)^(10-1))-('1.Inputs'!$D$37*12*IF(10=1,'1.Inputs'!$D$38,IF(10=2,'1.Inputs'!$D$39,$E83)))*'1.Inputs'!$D$43*(1+$G83)^(10-1)-'1.Inputs'!$D$44*(1+$G83)^(10-1)-('1.Inputs'!$D$20/'1.Inputs'!$D$27+'1.Inputs'!$D$23/'1.Inputs'!$D$28))-MAX(0,((('1.Inputs'!$D$37*12*IF(10=1,'1.Inputs'!$D$38,IF(10=2,'1.Inputs'!$D$39,$E83)))*$F83*(('1.Inputs'!$D$40)+(1-'1.Inputs'!$D$40)*(1+'1.Inputs'!$D$41))*(1+$G83)^(10-1))-(('1.Inputs'!$D$37*12*IF(10=1,'1.Inputs'!$D$38,IF(10=2,'1.Inputs'!$D$39,$E83)))/(1-'1.Inputs'!$D$42)*$D83*(1+$G83)^(10-1))-('1.Inputs'!$D$37*12*IF(10=1,'1.Inputs'!$D$38,IF(10=2,'1.Inputs'!$D$39,$E83)))*'1.Inputs'!$D$43*(1+$G83)^(10-1)-'1.Inputs'!$D$44*(1+$G83)^(10-1)-('1.Inputs'!$D$20/'1.Inputs'!$D$27+'1.Inputs'!$D$23/'1.Inputs'!$D$28)))*'1.Inputs'!$D$53+('1.Inputs'!$D$20/'1.Inputs'!$D$27+'1.Inputs'!$D$23/'1.Inputs'!$D$28)-(Q83-P83)+(('1.Inputs'!$D$20+'1.Inputs'!$D$23-('1.Inputs'!$D$20/'1.Inputs'!$D$27+'1.Inputs'!$D$23/'1.Inputs'!$D$28)*'1.Inputs'!$D$10)*'1.Inputs'!$D$60+'1.Inputs'!$D$19*'1.Inputs'!$D$59+Q83)</f>
        <v>3526914336.796505</v>
      </c>
      <c r="AC83" s="36">
        <f ca="1">S83-AC$13-AC$14+MIN(AC$13,MAX(0,((('1.Inputs'!$D$37*12*IF(1=1,'1.Inputs'!$D$38,IF(1=2,'1.Inputs'!$D$39,$E83)))*$F83*(('1.Inputs'!$D$40)+(1-'1.Inputs'!$D$40)*(1+'1.Inputs'!$D$41))*(1+$G83)^(1-1))-(('1.Inputs'!$D$37*12*IF(1=1,'1.Inputs'!$D$38,IF(1=2,'1.Inputs'!$D$39,$E83)))/(1-'1.Inputs'!$D$42)*$D83*(1+$G83)^(1-1))-('1.Inputs'!$D$37*12*IF(1=1,'1.Inputs'!$D$38,IF(1=2,'1.Inputs'!$D$39,$E83)))*'1.Inputs'!$D$43*(1+$G83)^(1-1)-'1.Inputs'!$D$44*(1+$G83)^(1-1)-('1.Inputs'!$D$20/'1.Inputs'!$D$27+'1.Inputs'!$D$23/'1.Inputs'!$D$28))))*'1.Inputs'!$D$53</f>
        <v>-630387404.97731495</v>
      </c>
      <c r="AD83" s="36">
        <f ca="1">T83-AD$13-AD$14+MIN(AD$13,MAX(0,((('1.Inputs'!$D$37*12*IF(2=1,'1.Inputs'!$D$38,IF(2=2,'1.Inputs'!$D$39,$E83)))*$F83*(('1.Inputs'!$D$40)+(1-'1.Inputs'!$D$40)*(1+'1.Inputs'!$D$41))*(1+$G83)^(2-1))-(('1.Inputs'!$D$37*12*IF(2=1,'1.Inputs'!$D$38,IF(2=2,'1.Inputs'!$D$39,$E83)))/(1-'1.Inputs'!$D$42)*$D83*(1+$G83)^(2-1))-('1.Inputs'!$D$37*12*IF(2=1,'1.Inputs'!$D$38,IF(2=2,'1.Inputs'!$D$39,$E83)))*'1.Inputs'!$D$43*(1+$G83)^(2-1)-'1.Inputs'!$D$44*(1+$G83)^(2-1)-('1.Inputs'!$D$20/'1.Inputs'!$D$27+'1.Inputs'!$D$23/'1.Inputs'!$D$28))))*'1.Inputs'!$D$53</f>
        <v>164713519.72733772</v>
      </c>
      <c r="AE83" s="36">
        <f ca="1">U83-AE$13-AE$14+MIN(AE$13,MAX(0,((('1.Inputs'!$D$37*12*IF(3=1,'1.Inputs'!$D$38,IF(3=2,'1.Inputs'!$D$39,$E83)))*$F83*(('1.Inputs'!$D$40)+(1-'1.Inputs'!$D$40)*(1+'1.Inputs'!$D$41))*(1+$G83)^(3-1))-(('1.Inputs'!$D$37*12*IF(3=1,'1.Inputs'!$D$38,IF(3=2,'1.Inputs'!$D$39,$E83)))/(1-'1.Inputs'!$D$42)*$D83*(1+$G83)^(3-1))-('1.Inputs'!$D$37*12*IF(3=1,'1.Inputs'!$D$38,IF(3=2,'1.Inputs'!$D$39,$E83)))*'1.Inputs'!$D$43*(1+$G83)^(3-1)-'1.Inputs'!$D$44*(1+$G83)^(3-1)-('1.Inputs'!$D$20/'1.Inputs'!$D$27+'1.Inputs'!$D$23/'1.Inputs'!$D$28))))*'1.Inputs'!$D$53</f>
        <v>254630945.07055044</v>
      </c>
      <c r="AF83" s="36">
        <f ca="1">V83-AF$13-AF$14+MIN(AF$13,MAX(0,((('1.Inputs'!$D$37*12*IF(4=1,'1.Inputs'!$D$38,IF(4=2,'1.Inputs'!$D$39,$E83)))*$F83*(('1.Inputs'!$D$40)+(1-'1.Inputs'!$D$40)*(1+'1.Inputs'!$D$41))*(1+$G83)^(4-1))-(('1.Inputs'!$D$37*12*IF(4=1,'1.Inputs'!$D$38,IF(4=2,'1.Inputs'!$D$39,$E83)))/(1-'1.Inputs'!$D$42)*$D83*(1+$G83)^(4-1))-('1.Inputs'!$D$37*12*IF(4=1,'1.Inputs'!$D$38,IF(4=2,'1.Inputs'!$D$39,$E83)))*'1.Inputs'!$D$43*(1+$G83)^(4-1)-'1.Inputs'!$D$44*(1+$G83)^(4-1)-('1.Inputs'!$D$20/'1.Inputs'!$D$27+'1.Inputs'!$D$23/'1.Inputs'!$D$28))))*'1.Inputs'!$D$53</f>
        <v>616790605.01884782</v>
      </c>
      <c r="AG83" s="36">
        <f ca="1">W83-AG$13-AG$14+MIN(AG$13,MAX(0,((('1.Inputs'!$D$37*12*IF(5=1,'1.Inputs'!$D$38,IF(5=2,'1.Inputs'!$D$39,$E83)))*$F83*(('1.Inputs'!$D$40)+(1-'1.Inputs'!$D$40)*(1+'1.Inputs'!$D$41))*(1+$G83)^(5-1))-(('1.Inputs'!$D$37*12*IF(5=1,'1.Inputs'!$D$38,IF(5=2,'1.Inputs'!$D$39,$E83)))/(1-'1.Inputs'!$D$42)*$D83*(1+$G83)^(5-1))-('1.Inputs'!$D$37*12*IF(5=1,'1.Inputs'!$D$38,IF(5=2,'1.Inputs'!$D$39,$E83)))*'1.Inputs'!$D$43*(1+$G83)^(5-1)-'1.Inputs'!$D$44*(1+$G83)^(5-1)-('1.Inputs'!$D$20/'1.Inputs'!$D$27+'1.Inputs'!$D$23/'1.Inputs'!$D$28))))*'1.Inputs'!$D$53</f>
        <v>655783731.00403523</v>
      </c>
      <c r="AH83" s="36">
        <f ca="1">X83-AH$13-AH$14+MIN(AH$13,MAX(0,((('1.Inputs'!$D$37*12*IF(6=1,'1.Inputs'!$D$38,IF(6=2,'1.Inputs'!$D$39,$E83)))*$F83*(('1.Inputs'!$D$40)+(1-'1.Inputs'!$D$40)*(1+'1.Inputs'!$D$41))*(1+$G83)^(6-1))-(('1.Inputs'!$D$37*12*IF(6=1,'1.Inputs'!$D$38,IF(6=2,'1.Inputs'!$D$39,$E83)))/(1-'1.Inputs'!$D$42)*$D83*(1+$G83)^(6-1))-('1.Inputs'!$D$37*12*IF(6=1,'1.Inputs'!$D$38,IF(6=2,'1.Inputs'!$D$39,$E83)))*'1.Inputs'!$D$43*(1+$G83)^(6-1)-'1.Inputs'!$D$44*(1+$G83)^(6-1)-('1.Inputs'!$D$20/'1.Inputs'!$D$27+'1.Inputs'!$D$23/'1.Inputs'!$D$28))))*'1.Inputs'!$D$53</f>
        <v>695216447.11143446</v>
      </c>
      <c r="AI83" s="36">
        <f ca="1">Y83-AI$13-AI$14+MIN(AI$13,MAX(0,((('1.Inputs'!$D$37*12*IF(7=1,'1.Inputs'!$D$38,IF(7=2,'1.Inputs'!$D$39,$E83)))*$F83*(('1.Inputs'!$D$40)+(1-'1.Inputs'!$D$40)*(1+'1.Inputs'!$D$41))*(1+$G83)^(7-1))-(('1.Inputs'!$D$37*12*IF(7=1,'1.Inputs'!$D$38,IF(7=2,'1.Inputs'!$D$39,$E83)))/(1-'1.Inputs'!$D$42)*$D83*(1+$G83)^(7-1))-('1.Inputs'!$D$37*12*IF(7=1,'1.Inputs'!$D$38,IF(7=2,'1.Inputs'!$D$39,$E83)))*'1.Inputs'!$D$43*(1+$G83)^(7-1)-'1.Inputs'!$D$44*(1+$G83)^(7-1)-('1.Inputs'!$D$20/'1.Inputs'!$D$27+'1.Inputs'!$D$23/'1.Inputs'!$D$28))))*'1.Inputs'!$D$53</f>
        <v>735098510.38453555</v>
      </c>
      <c r="AJ83" s="36">
        <f ca="1">Z83-AJ$13-AJ$14+MIN(AJ$13,MAX(0,((('1.Inputs'!$D$37*12*IF(8=1,'1.Inputs'!$D$38,IF(8=2,'1.Inputs'!$D$39,$E83)))*$F83*(('1.Inputs'!$D$40)+(1-'1.Inputs'!$D$40)*(1+'1.Inputs'!$D$41))*(1+$G83)^(8-1))-(('1.Inputs'!$D$37*12*IF(8=1,'1.Inputs'!$D$38,IF(8=2,'1.Inputs'!$D$39,$E83)))/(1-'1.Inputs'!$D$42)*$D83*(1+$G83)^(8-1))-('1.Inputs'!$D$37*12*IF(8=1,'1.Inputs'!$D$38,IF(8=2,'1.Inputs'!$D$39,$E83)))*'1.Inputs'!$D$43*(1+$G83)^(8-1)-'1.Inputs'!$D$44*(1+$G83)^(8-1)-('1.Inputs'!$D$20/'1.Inputs'!$D$27+'1.Inputs'!$D$23/'1.Inputs'!$D$28))))*'1.Inputs'!$D$53</f>
        <v>1021439894.4319704</v>
      </c>
      <c r="AK83" s="36">
        <f ca="1">AA83-AK$13-AK$14+MIN(AK$13,MAX(0,((('1.Inputs'!$D$37*12*IF(9=1,'1.Inputs'!$D$38,IF(9=2,'1.Inputs'!$D$39,$E83)))*$F83*(('1.Inputs'!$D$40)+(1-'1.Inputs'!$D$40)*(1+'1.Inputs'!$D$41))*(1+$G83)^(9-1))-(('1.Inputs'!$D$37*12*IF(9=1,'1.Inputs'!$D$38,IF(9=2,'1.Inputs'!$D$39,$E83)))/(1-'1.Inputs'!$D$42)*$D83*(1+$G83)^(9-1))-('1.Inputs'!$D$37*12*IF(9=1,'1.Inputs'!$D$38,IF(9=2,'1.Inputs'!$D$39,$E83)))*'1.Inputs'!$D$43*(1+$G83)^(9-1)-'1.Inputs'!$D$44*(1+$G83)^(9-1)-('1.Inputs'!$D$20/'1.Inputs'!$D$27+'1.Inputs'!$D$23/'1.Inputs'!$D$28))))*'1.Inputs'!$D$53</f>
        <v>1043062794.2343433</v>
      </c>
      <c r="AL83" s="36">
        <f ca="1">AB83-AL$13-AL$14+MIN(AL$13,MAX(0,((('1.Inputs'!$D$37*12*IF(10=1,'1.Inputs'!$D$38,IF(10=2,'1.Inputs'!$D$39,$E83)))*$F83*(('1.Inputs'!$D$40)+(1-'1.Inputs'!$D$40)*(1+'1.Inputs'!$D$41))*(1+$G83)^(10-1))-(('1.Inputs'!$D$37*12*IF(10=1,'1.Inputs'!$D$38,IF(10=2,'1.Inputs'!$D$39,$E83)))/(1-'1.Inputs'!$D$42)*$D83*(1+$G83)^(10-1))-('1.Inputs'!$D$37*12*IF(10=1,'1.Inputs'!$D$38,IF(10=2,'1.Inputs'!$D$39,$E83)))*'1.Inputs'!$D$43*(1+$G83)^(10-1)-'1.Inputs'!$D$44*(1+$G83)^(10-1)-('1.Inputs'!$D$20/'1.Inputs'!$D$27+'1.Inputs'!$D$23/'1.Inputs'!$D$28))))*'1.Inputs'!$D$53+'1.Inputs'!$D$35</f>
        <v>4326914336.796505</v>
      </c>
      <c r="AM83" s="48">
        <f ca="1">R83+NPV('1.Inputs'!$D$55,S83:AB83)</f>
        <v>2152556463.1275148</v>
      </c>
      <c r="AN83" s="48">
        <f ca="1">-('1.Inputs'!$D$24*(1-'1.Inputs'!$D$31)+'1.Inputs'!$D$35)+NPV('1.Inputs'!$D$54,AC83:AL83)</f>
        <v>545749507.41612959</v>
      </c>
      <c r="AO83" s="36">
        <f t="shared" ca="1" si="13"/>
        <v>-3.6209173778950881</v>
      </c>
      <c r="AP83" s="36">
        <f t="shared" ca="1" si="14"/>
        <v>1.5156782141020082</v>
      </c>
      <c r="AQ83" s="36">
        <f ca="1">'1.Inputs'!$D$35+MIN(SUM($AC83:AC83),SUM($AC83:AD83),SUM($AC83:AE83),SUM($AC83:AF83),SUM($AC83:AG83),SUM($AC83:AH83),SUM($AC83:AI83),SUM($AC83:AJ83),SUM($AC83:AK83),SUM($AC83:AL83))</f>
        <v>169612595.02268505</v>
      </c>
      <c r="AR83" s="36">
        <f ca="1">IF(AP83&lt;'1.Inputs'!$D$57,1,0)</f>
        <v>0</v>
      </c>
      <c r="AS83" s="36">
        <f t="shared" ca="1" si="15"/>
        <v>0</v>
      </c>
      <c r="AV83" s="30" t="s">
        <v>432</v>
      </c>
      <c r="AY83" s="49" t="s">
        <v>433</v>
      </c>
    </row>
    <row r="84" spans="2:58" ht="15" customHeight="1" x14ac:dyDescent="0.25">
      <c r="B84" s="36">
        <v>69</v>
      </c>
      <c r="C84" s="36">
        <f t="shared" ca="1" si="8"/>
        <v>0.74215884018684519</v>
      </c>
      <c r="D84" s="36">
        <f t="shared" ca="1" si="9"/>
        <v>16879.149391182527</v>
      </c>
      <c r="E84" s="47">
        <f t="shared" ca="1" si="10"/>
        <v>0.85698608200466675</v>
      </c>
      <c r="F84" s="36">
        <f t="shared" ca="1" si="11"/>
        <v>28396.036168729312</v>
      </c>
      <c r="G84" s="36">
        <f t="shared" ca="1" si="12"/>
        <v>4.506289284158585E-2</v>
      </c>
      <c r="H84" s="36">
        <f ca="1">((('1.Inputs'!$D$37*12*IF(1=1,'1.Inputs'!$D$38,IF(1=2,'1.Inputs'!$D$39,$E84)))*$F84*(('1.Inputs'!$D$40)+(1-'1.Inputs'!$D$40)*(1+'1.Inputs'!$D$41))*(1+$G84)^(1-1))*'1.Inputs'!$D$47+(('1.Inputs'!$D$37*12*IF(1=1,'1.Inputs'!$D$38,IF(1=2,'1.Inputs'!$D$39,$E84)))/(1-'1.Inputs'!$D$42)*$D84*(1+$G84)^(1-1))*('1.Inputs'!$D$48-'1.Inputs'!$D$49))/'1.Inputs'!$D$51</f>
        <v>747511663.65931714</v>
      </c>
      <c r="I84" s="36">
        <f ca="1">((('1.Inputs'!$D$37*12*IF(2=1,'1.Inputs'!$D$38,IF(2=2,'1.Inputs'!$D$39,$E84)))*$F84*(('1.Inputs'!$D$40)+(1-'1.Inputs'!$D$40)*(1+'1.Inputs'!$D$41))*(1+$G84)^(2-1))*'1.Inputs'!$D$47+(('1.Inputs'!$D$37*12*IF(2=1,'1.Inputs'!$D$38,IF(2=2,'1.Inputs'!$D$39,$E84)))/(1-'1.Inputs'!$D$42)*$D84*(1+$G84)^(2-1))*('1.Inputs'!$D$48-'1.Inputs'!$D$49))/'1.Inputs'!$D$51</f>
        <v>1093675382.3192859</v>
      </c>
      <c r="J84" s="36">
        <f ca="1">((('1.Inputs'!$D$37*12*IF(3=1,'1.Inputs'!$D$38,IF(3=2,'1.Inputs'!$D$39,$E84)))*$F84*(('1.Inputs'!$D$40)+(1-'1.Inputs'!$D$40)*(1+'1.Inputs'!$D$41))*(1+$G84)^(3-1))*'1.Inputs'!$D$47+(('1.Inputs'!$D$37*12*IF(3=1,'1.Inputs'!$D$38,IF(3=2,'1.Inputs'!$D$39,$E84)))/(1-'1.Inputs'!$D$42)*$D84*(1+$G84)^(3-1))*('1.Inputs'!$D$48-'1.Inputs'!$D$49))/'1.Inputs'!$D$51</f>
        <v>1399286334.6444485</v>
      </c>
      <c r="K84" s="36">
        <f ca="1">((('1.Inputs'!$D$37*12*IF(4=1,'1.Inputs'!$D$38,IF(4=2,'1.Inputs'!$D$39,$E84)))*$F84*(('1.Inputs'!$D$40)+(1-'1.Inputs'!$D$40)*(1+'1.Inputs'!$D$41))*(1+$G84)^(4-1))*'1.Inputs'!$D$47+(('1.Inputs'!$D$37*12*IF(4=1,'1.Inputs'!$D$38,IF(4=2,'1.Inputs'!$D$39,$E84)))/(1-'1.Inputs'!$D$42)*$D84*(1+$G84)^(4-1))*('1.Inputs'!$D$48-'1.Inputs'!$D$49))/'1.Inputs'!$D$51</f>
        <v>1462342224.7972269</v>
      </c>
      <c r="L84" s="36">
        <f ca="1">((('1.Inputs'!$D$37*12*IF(5=1,'1.Inputs'!$D$38,IF(5=2,'1.Inputs'!$D$39,$E84)))*$F84*(('1.Inputs'!$D$40)+(1-'1.Inputs'!$D$40)*(1+'1.Inputs'!$D$41))*(1+$G84)^(5-1))*'1.Inputs'!$D$47+(('1.Inputs'!$D$37*12*IF(5=1,'1.Inputs'!$D$38,IF(5=2,'1.Inputs'!$D$39,$E84)))/(1-'1.Inputs'!$D$42)*$D84*(1+$G84)^(5-1))*('1.Inputs'!$D$48-'1.Inputs'!$D$49))/'1.Inputs'!$D$51</f>
        <v>1528239595.7709906</v>
      </c>
      <c r="M84" s="36">
        <f ca="1">((('1.Inputs'!$D$37*12*IF(6=1,'1.Inputs'!$D$38,IF(6=2,'1.Inputs'!$D$39,$E84)))*$F84*(('1.Inputs'!$D$40)+(1-'1.Inputs'!$D$40)*(1+'1.Inputs'!$D$41))*(1+$G84)^(6-1))*'1.Inputs'!$D$47+(('1.Inputs'!$D$37*12*IF(6=1,'1.Inputs'!$D$38,IF(6=2,'1.Inputs'!$D$39,$E84)))/(1-'1.Inputs'!$D$42)*$D84*(1+$G84)^(6-1))*('1.Inputs'!$D$48-'1.Inputs'!$D$49))/'1.Inputs'!$D$51</f>
        <v>1597106492.9114878</v>
      </c>
      <c r="N84" s="36">
        <f ca="1">((('1.Inputs'!$D$37*12*IF(7=1,'1.Inputs'!$D$38,IF(7=2,'1.Inputs'!$D$39,$E84)))*$F84*(('1.Inputs'!$D$40)+(1-'1.Inputs'!$D$40)*(1+'1.Inputs'!$D$41))*(1+$G84)^(7-1))*'1.Inputs'!$D$47+(('1.Inputs'!$D$37*12*IF(7=1,'1.Inputs'!$D$38,IF(7=2,'1.Inputs'!$D$39,$E84)))/(1-'1.Inputs'!$D$42)*$D84*(1+$G84)^(7-1))*('1.Inputs'!$D$48-'1.Inputs'!$D$49))/'1.Inputs'!$D$51</f>
        <v>1669076731.658159</v>
      </c>
      <c r="O84" s="36">
        <f ca="1">((('1.Inputs'!$D$37*12*IF(8=1,'1.Inputs'!$D$38,IF(8=2,'1.Inputs'!$D$39,$E84)))*$F84*(('1.Inputs'!$D$40)+(1-'1.Inputs'!$D$40)*(1+'1.Inputs'!$D$41))*(1+$G84)^(8-1))*'1.Inputs'!$D$47+(('1.Inputs'!$D$37*12*IF(8=1,'1.Inputs'!$D$38,IF(8=2,'1.Inputs'!$D$39,$E84)))/(1-'1.Inputs'!$D$42)*$D84*(1+$G84)^(8-1))*('1.Inputs'!$D$48-'1.Inputs'!$D$49))/'1.Inputs'!$D$51</f>
        <v>1744290157.561255</v>
      </c>
      <c r="P84" s="36">
        <f ca="1">((('1.Inputs'!$D$37*12*IF(9=1,'1.Inputs'!$D$38,IF(9=2,'1.Inputs'!$D$39,$E84)))*$F84*(('1.Inputs'!$D$40)+(1-'1.Inputs'!$D$40)*(1+'1.Inputs'!$D$41))*(1+$G84)^(9-1))*'1.Inputs'!$D$47+(('1.Inputs'!$D$37*12*IF(9=1,'1.Inputs'!$D$38,IF(9=2,'1.Inputs'!$D$39,$E84)))/(1-'1.Inputs'!$D$42)*$D84*(1+$G84)^(9-1))*('1.Inputs'!$D$48-'1.Inputs'!$D$49))/'1.Inputs'!$D$51</f>
        <v>1822892918.0160713</v>
      </c>
      <c r="Q84" s="36">
        <f ca="1">((('1.Inputs'!$D$37*12*IF(10=1,'1.Inputs'!$D$38,IF(10=2,'1.Inputs'!$D$39,$E84)))*$F84*(('1.Inputs'!$D$40)+(1-'1.Inputs'!$D$40)*(1+'1.Inputs'!$D$41))*(1+$G84)^(10-1))*'1.Inputs'!$D$47+(('1.Inputs'!$D$37*12*IF(10=1,'1.Inputs'!$D$38,IF(10=2,'1.Inputs'!$D$39,$E84)))/(1-'1.Inputs'!$D$42)*$D84*(1+$G84)^(10-1))*('1.Inputs'!$D$48-'1.Inputs'!$D$49))/'1.Inputs'!$D$51</f>
        <v>1905037746.2423158</v>
      </c>
      <c r="R84" s="36">
        <f>-'1.Inputs'!$D$24</f>
        <v>-2050000000</v>
      </c>
      <c r="S84" s="36">
        <f ca="1">((('1.Inputs'!$D$37*12*IF(1=1,'1.Inputs'!$D$38,IF(1=2,'1.Inputs'!$D$39,$E84)))*$F84*(('1.Inputs'!$D$40)+(1-'1.Inputs'!$D$40)*(1+'1.Inputs'!$D$41))*(1+$G84)^(1-1))-(('1.Inputs'!$D$37*12*IF(1=1,'1.Inputs'!$D$38,IF(1=2,'1.Inputs'!$D$39,$E84)))/(1-'1.Inputs'!$D$42)*$D84*(1+$G84)^(1-1))-('1.Inputs'!$D$37*12*IF(1=1,'1.Inputs'!$D$38,IF(1=2,'1.Inputs'!$D$39,$E84)))*'1.Inputs'!$D$43*(1+$G84)^(1-1)-'1.Inputs'!$D$44*(1+$G84)^(1-1)-('1.Inputs'!$D$20/'1.Inputs'!$D$27+'1.Inputs'!$D$23/'1.Inputs'!$D$28))-MAX(0,((('1.Inputs'!$D$37*12*IF(1=1,'1.Inputs'!$D$38,IF(1=2,'1.Inputs'!$D$39,$E84)))*$F84*(('1.Inputs'!$D$40)+(1-'1.Inputs'!$D$40)*(1+'1.Inputs'!$D$41))*(1+$G84)^(1-1))-(('1.Inputs'!$D$37*12*IF(1=1,'1.Inputs'!$D$38,IF(1=2,'1.Inputs'!$D$39,$E84)))/(1-'1.Inputs'!$D$42)*$D84*(1+$G84)^(1-1))-('1.Inputs'!$D$37*12*IF(1=1,'1.Inputs'!$D$38,IF(1=2,'1.Inputs'!$D$39,$E84)))*'1.Inputs'!$D$43*(1+$G84)^(1-1)-'1.Inputs'!$D$44*(1+$G84)^(1-1)-('1.Inputs'!$D$20/'1.Inputs'!$D$27+'1.Inputs'!$D$23/'1.Inputs'!$D$28)))*'1.Inputs'!$D$53+('1.Inputs'!$D$20/'1.Inputs'!$D$27+'1.Inputs'!$D$23/'1.Inputs'!$D$28)-H84</f>
        <v>-470538206.65663439</v>
      </c>
      <c r="T84" s="36">
        <f ca="1">((('1.Inputs'!$D$37*12*IF(2=1,'1.Inputs'!$D$38,IF(2=2,'1.Inputs'!$D$39,$E84)))*$F84*(('1.Inputs'!$D$40)+(1-'1.Inputs'!$D$40)*(1+'1.Inputs'!$D$41))*(1+$G84)^(2-1))-(('1.Inputs'!$D$37*12*IF(2=1,'1.Inputs'!$D$38,IF(2=2,'1.Inputs'!$D$39,$E84)))/(1-'1.Inputs'!$D$42)*$D84*(1+$G84)^(2-1))-('1.Inputs'!$D$37*12*IF(2=1,'1.Inputs'!$D$38,IF(2=2,'1.Inputs'!$D$39,$E84)))*'1.Inputs'!$D$43*(1+$G84)^(2-1)-'1.Inputs'!$D$44*(1+$G84)^(2-1)-('1.Inputs'!$D$20/'1.Inputs'!$D$27+'1.Inputs'!$D$23/'1.Inputs'!$D$28))-MAX(0,((('1.Inputs'!$D$37*12*IF(2=1,'1.Inputs'!$D$38,IF(2=2,'1.Inputs'!$D$39,$E84)))*$F84*(('1.Inputs'!$D$40)+(1-'1.Inputs'!$D$40)*(1+'1.Inputs'!$D$41))*(1+$G84)^(2-1))-(('1.Inputs'!$D$37*12*IF(2=1,'1.Inputs'!$D$38,IF(2=2,'1.Inputs'!$D$39,$E84)))/(1-'1.Inputs'!$D$42)*$D84*(1+$G84)^(2-1))-('1.Inputs'!$D$37*12*IF(2=1,'1.Inputs'!$D$38,IF(2=2,'1.Inputs'!$D$39,$E84)))*'1.Inputs'!$D$43*(1+$G84)^(2-1)-'1.Inputs'!$D$44*(1+$G84)^(2-1)-('1.Inputs'!$D$20/'1.Inputs'!$D$27+'1.Inputs'!$D$23/'1.Inputs'!$D$28)))*'1.Inputs'!$D$53+('1.Inputs'!$D$20/'1.Inputs'!$D$27+'1.Inputs'!$D$23/'1.Inputs'!$D$28)-(I84-H84)</f>
        <v>281736643.00527298</v>
      </c>
      <c r="U84" s="36">
        <f ca="1">((('1.Inputs'!$D$37*12*IF(3=1,'1.Inputs'!$D$38,IF(3=2,'1.Inputs'!$D$39,$E84)))*$F84*(('1.Inputs'!$D$40)+(1-'1.Inputs'!$D$40)*(1+'1.Inputs'!$D$41))*(1+$G84)^(3-1))-(('1.Inputs'!$D$37*12*IF(3=1,'1.Inputs'!$D$38,IF(3=2,'1.Inputs'!$D$39,$E84)))/(1-'1.Inputs'!$D$42)*$D84*(1+$G84)^(3-1))-('1.Inputs'!$D$37*12*IF(3=1,'1.Inputs'!$D$38,IF(3=2,'1.Inputs'!$D$39,$E84)))*'1.Inputs'!$D$43*(1+$G84)^(3-1)-'1.Inputs'!$D$44*(1+$G84)^(3-1)-('1.Inputs'!$D$20/'1.Inputs'!$D$27+'1.Inputs'!$D$23/'1.Inputs'!$D$28))-MAX(0,((('1.Inputs'!$D$37*12*IF(3=1,'1.Inputs'!$D$38,IF(3=2,'1.Inputs'!$D$39,$E84)))*$F84*(('1.Inputs'!$D$40)+(1-'1.Inputs'!$D$40)*(1+'1.Inputs'!$D$41))*(1+$G84)^(3-1))-(('1.Inputs'!$D$37*12*IF(3=1,'1.Inputs'!$D$38,IF(3=2,'1.Inputs'!$D$39,$E84)))/(1-'1.Inputs'!$D$42)*$D84*(1+$G84)^(3-1))-('1.Inputs'!$D$37*12*IF(3=1,'1.Inputs'!$D$38,IF(3=2,'1.Inputs'!$D$39,$E84)))*'1.Inputs'!$D$43*(1+$G84)^(3-1)-'1.Inputs'!$D$44*(1+$G84)^(3-1)-('1.Inputs'!$D$20/'1.Inputs'!$D$27+'1.Inputs'!$D$23/'1.Inputs'!$D$28)))*'1.Inputs'!$D$53+('1.Inputs'!$D$20/'1.Inputs'!$D$27+'1.Inputs'!$D$23/'1.Inputs'!$D$28)-(J84-I84)</f>
        <v>627829346.00678468</v>
      </c>
      <c r="V84" s="36">
        <f ca="1">((('1.Inputs'!$D$37*12*IF(4=1,'1.Inputs'!$D$38,IF(4=2,'1.Inputs'!$D$39,$E84)))*$F84*(('1.Inputs'!$D$40)+(1-'1.Inputs'!$D$40)*(1+'1.Inputs'!$D$41))*(1+$G84)^(4-1))-(('1.Inputs'!$D$37*12*IF(4=1,'1.Inputs'!$D$38,IF(4=2,'1.Inputs'!$D$39,$E84)))/(1-'1.Inputs'!$D$42)*$D84*(1+$G84)^(4-1))-('1.Inputs'!$D$37*12*IF(4=1,'1.Inputs'!$D$38,IF(4=2,'1.Inputs'!$D$39,$E84)))*'1.Inputs'!$D$43*(1+$G84)^(4-1)-'1.Inputs'!$D$44*(1+$G84)^(4-1)-('1.Inputs'!$D$20/'1.Inputs'!$D$27+'1.Inputs'!$D$23/'1.Inputs'!$D$28))-MAX(0,((('1.Inputs'!$D$37*12*IF(4=1,'1.Inputs'!$D$38,IF(4=2,'1.Inputs'!$D$39,$E84)))*$F84*(('1.Inputs'!$D$40)+(1-'1.Inputs'!$D$40)*(1+'1.Inputs'!$D$41))*(1+$G84)^(4-1))-(('1.Inputs'!$D$37*12*IF(4=1,'1.Inputs'!$D$38,IF(4=2,'1.Inputs'!$D$39,$E84)))/(1-'1.Inputs'!$D$42)*$D84*(1+$G84)^(4-1))-('1.Inputs'!$D$37*12*IF(4=1,'1.Inputs'!$D$38,IF(4=2,'1.Inputs'!$D$39,$E84)))*'1.Inputs'!$D$43*(1+$G84)^(4-1)-'1.Inputs'!$D$44*(1+$G84)^(4-1)-('1.Inputs'!$D$20/'1.Inputs'!$D$27+'1.Inputs'!$D$23/'1.Inputs'!$D$28)))*'1.Inputs'!$D$53+('1.Inputs'!$D$20/'1.Inputs'!$D$27+'1.Inputs'!$D$23/'1.Inputs'!$D$28)-(K84-J84)</f>
        <v>910318706.63015425</v>
      </c>
      <c r="W84" s="36">
        <f ca="1">((('1.Inputs'!$D$37*12*IF(5=1,'1.Inputs'!$D$38,IF(5=2,'1.Inputs'!$D$39,$E84)))*$F84*(('1.Inputs'!$D$40)+(1-'1.Inputs'!$D$40)*(1+'1.Inputs'!$D$41))*(1+$G84)^(5-1))-(('1.Inputs'!$D$37*12*IF(5=1,'1.Inputs'!$D$38,IF(5=2,'1.Inputs'!$D$39,$E84)))/(1-'1.Inputs'!$D$42)*$D84*(1+$G84)^(5-1))-('1.Inputs'!$D$37*12*IF(5=1,'1.Inputs'!$D$38,IF(5=2,'1.Inputs'!$D$39,$E84)))*'1.Inputs'!$D$43*(1+$G84)^(5-1)-'1.Inputs'!$D$44*(1+$G84)^(5-1)-('1.Inputs'!$D$20/'1.Inputs'!$D$27+'1.Inputs'!$D$23/'1.Inputs'!$D$28))-MAX(0,((('1.Inputs'!$D$37*12*IF(5=1,'1.Inputs'!$D$38,IF(5=2,'1.Inputs'!$D$39,$E84)))*$F84*(('1.Inputs'!$D$40)+(1-'1.Inputs'!$D$40)*(1+'1.Inputs'!$D$41))*(1+$G84)^(5-1))-(('1.Inputs'!$D$37*12*IF(5=1,'1.Inputs'!$D$38,IF(5=2,'1.Inputs'!$D$39,$E84)))/(1-'1.Inputs'!$D$42)*$D84*(1+$G84)^(5-1))-('1.Inputs'!$D$37*12*IF(5=1,'1.Inputs'!$D$38,IF(5=2,'1.Inputs'!$D$39,$E84)))*'1.Inputs'!$D$43*(1+$G84)^(5-1)-'1.Inputs'!$D$44*(1+$G84)^(5-1)-('1.Inputs'!$D$20/'1.Inputs'!$D$27+'1.Inputs'!$D$23/'1.Inputs'!$D$28)))*'1.Inputs'!$D$53+('1.Inputs'!$D$20/'1.Inputs'!$D$27+'1.Inputs'!$D$23/'1.Inputs'!$D$28)-(L84-K84)</f>
        <v>949211079.27195549</v>
      </c>
      <c r="X84" s="36">
        <f ca="1">((('1.Inputs'!$D$37*12*IF(6=1,'1.Inputs'!$D$38,IF(6=2,'1.Inputs'!$D$39,$E84)))*$F84*(('1.Inputs'!$D$40)+(1-'1.Inputs'!$D$40)*(1+'1.Inputs'!$D$41))*(1+$G84)^(6-1))-(('1.Inputs'!$D$37*12*IF(6=1,'1.Inputs'!$D$38,IF(6=2,'1.Inputs'!$D$39,$E84)))/(1-'1.Inputs'!$D$42)*$D84*(1+$G84)^(6-1))-('1.Inputs'!$D$37*12*IF(6=1,'1.Inputs'!$D$38,IF(6=2,'1.Inputs'!$D$39,$E84)))*'1.Inputs'!$D$43*(1+$G84)^(6-1)-'1.Inputs'!$D$44*(1+$G84)^(6-1)-('1.Inputs'!$D$20/'1.Inputs'!$D$27+'1.Inputs'!$D$23/'1.Inputs'!$D$28))-MAX(0,((('1.Inputs'!$D$37*12*IF(6=1,'1.Inputs'!$D$38,IF(6=2,'1.Inputs'!$D$39,$E84)))*$F84*(('1.Inputs'!$D$40)+(1-'1.Inputs'!$D$40)*(1+'1.Inputs'!$D$41))*(1+$G84)^(6-1))-(('1.Inputs'!$D$37*12*IF(6=1,'1.Inputs'!$D$38,IF(6=2,'1.Inputs'!$D$39,$E84)))/(1-'1.Inputs'!$D$42)*$D84*(1+$G84)^(6-1))-('1.Inputs'!$D$37*12*IF(6=1,'1.Inputs'!$D$38,IF(6=2,'1.Inputs'!$D$39,$E84)))*'1.Inputs'!$D$43*(1+$G84)^(6-1)-'1.Inputs'!$D$44*(1+$G84)^(6-1)-('1.Inputs'!$D$20/'1.Inputs'!$D$27+'1.Inputs'!$D$23/'1.Inputs'!$D$28)))*'1.Inputs'!$D$53+('1.Inputs'!$D$20/'1.Inputs'!$D$27+'1.Inputs'!$D$23/'1.Inputs'!$D$28)-(M84-L84)</f>
        <v>989856054.73446798</v>
      </c>
      <c r="Y84" s="36">
        <f ca="1">((('1.Inputs'!$D$37*12*IF(7=1,'1.Inputs'!$D$38,IF(7=2,'1.Inputs'!$D$39,$E84)))*$F84*(('1.Inputs'!$D$40)+(1-'1.Inputs'!$D$40)*(1+'1.Inputs'!$D$41))*(1+$G84)^(7-1))-(('1.Inputs'!$D$37*12*IF(7=1,'1.Inputs'!$D$38,IF(7=2,'1.Inputs'!$D$39,$E84)))/(1-'1.Inputs'!$D$42)*$D84*(1+$G84)^(7-1))-('1.Inputs'!$D$37*12*IF(7=1,'1.Inputs'!$D$38,IF(7=2,'1.Inputs'!$D$39,$E84)))*'1.Inputs'!$D$43*(1+$G84)^(7-1)-'1.Inputs'!$D$44*(1+$G84)^(7-1)-('1.Inputs'!$D$20/'1.Inputs'!$D$27+'1.Inputs'!$D$23/'1.Inputs'!$D$28))-MAX(0,((('1.Inputs'!$D$37*12*IF(7=1,'1.Inputs'!$D$38,IF(7=2,'1.Inputs'!$D$39,$E84)))*$F84*(('1.Inputs'!$D$40)+(1-'1.Inputs'!$D$40)*(1+'1.Inputs'!$D$41))*(1+$G84)^(7-1))-(('1.Inputs'!$D$37*12*IF(7=1,'1.Inputs'!$D$38,IF(7=2,'1.Inputs'!$D$39,$E84)))/(1-'1.Inputs'!$D$42)*$D84*(1+$G84)^(7-1))-('1.Inputs'!$D$37*12*IF(7=1,'1.Inputs'!$D$38,IF(7=2,'1.Inputs'!$D$39,$E84)))*'1.Inputs'!$D$43*(1+$G84)^(7-1)-'1.Inputs'!$D$44*(1+$G84)^(7-1)-('1.Inputs'!$D$20/'1.Inputs'!$D$27+'1.Inputs'!$D$23/'1.Inputs'!$D$28)))*'1.Inputs'!$D$53+('1.Inputs'!$D$20/'1.Inputs'!$D$27+'1.Inputs'!$D$23/'1.Inputs'!$D$28)-(N84-M84)</f>
        <v>1032332610.3707979</v>
      </c>
      <c r="Z84" s="36">
        <f ca="1">((('1.Inputs'!$D$37*12*IF(8=1,'1.Inputs'!$D$38,IF(8=2,'1.Inputs'!$D$39,$E84)))*$F84*(('1.Inputs'!$D$40)+(1-'1.Inputs'!$D$40)*(1+'1.Inputs'!$D$41))*(1+$G84)^(8-1))-(('1.Inputs'!$D$37*12*IF(8=1,'1.Inputs'!$D$38,IF(8=2,'1.Inputs'!$D$39,$E84)))/(1-'1.Inputs'!$D$42)*$D84*(1+$G84)^(8-1))-('1.Inputs'!$D$37*12*IF(8=1,'1.Inputs'!$D$38,IF(8=2,'1.Inputs'!$D$39,$E84)))*'1.Inputs'!$D$43*(1+$G84)^(8-1)-'1.Inputs'!$D$44*(1+$G84)^(8-1)-('1.Inputs'!$D$20/'1.Inputs'!$D$27+'1.Inputs'!$D$23/'1.Inputs'!$D$28))-MAX(0,((('1.Inputs'!$D$37*12*IF(8=1,'1.Inputs'!$D$38,IF(8=2,'1.Inputs'!$D$39,$E84)))*$F84*(('1.Inputs'!$D$40)+(1-'1.Inputs'!$D$40)*(1+'1.Inputs'!$D$41))*(1+$G84)^(8-1))-(('1.Inputs'!$D$37*12*IF(8=1,'1.Inputs'!$D$38,IF(8=2,'1.Inputs'!$D$39,$E84)))/(1-'1.Inputs'!$D$42)*$D84*(1+$G84)^(8-1))-('1.Inputs'!$D$37*12*IF(8=1,'1.Inputs'!$D$38,IF(8=2,'1.Inputs'!$D$39,$E84)))*'1.Inputs'!$D$43*(1+$G84)^(8-1)-'1.Inputs'!$D$44*(1+$G84)^(8-1)-('1.Inputs'!$D$20/'1.Inputs'!$D$27+'1.Inputs'!$D$23/'1.Inputs'!$D$28)))*'1.Inputs'!$D$53+('1.Inputs'!$D$20/'1.Inputs'!$D$27+'1.Inputs'!$D$23/'1.Inputs'!$D$28)-(O84-N84)</f>
        <v>1076723282.4820466</v>
      </c>
      <c r="AA84" s="36">
        <f ca="1">((('1.Inputs'!$D$37*12*IF(9=1,'1.Inputs'!$D$38,IF(9=2,'1.Inputs'!$D$39,$E84)))*$F84*(('1.Inputs'!$D$40)+(1-'1.Inputs'!$D$40)*(1+'1.Inputs'!$D$41))*(1+$G84)^(9-1))-(('1.Inputs'!$D$37*12*IF(9=1,'1.Inputs'!$D$38,IF(9=2,'1.Inputs'!$D$39,$E84)))/(1-'1.Inputs'!$D$42)*$D84*(1+$G84)^(9-1))-('1.Inputs'!$D$37*12*IF(9=1,'1.Inputs'!$D$38,IF(9=2,'1.Inputs'!$D$39,$E84)))*'1.Inputs'!$D$43*(1+$G84)^(9-1)-'1.Inputs'!$D$44*(1+$G84)^(9-1)-('1.Inputs'!$D$20/'1.Inputs'!$D$27+'1.Inputs'!$D$23/'1.Inputs'!$D$28))-MAX(0,((('1.Inputs'!$D$37*12*IF(9=1,'1.Inputs'!$D$38,IF(9=2,'1.Inputs'!$D$39,$E84)))*$F84*(('1.Inputs'!$D$40)+(1-'1.Inputs'!$D$40)*(1+'1.Inputs'!$D$41))*(1+$G84)^(9-1))-(('1.Inputs'!$D$37*12*IF(9=1,'1.Inputs'!$D$38,IF(9=2,'1.Inputs'!$D$39,$E84)))/(1-'1.Inputs'!$D$42)*$D84*(1+$G84)^(9-1))-('1.Inputs'!$D$37*12*IF(9=1,'1.Inputs'!$D$38,IF(9=2,'1.Inputs'!$D$39,$E84)))*'1.Inputs'!$D$43*(1+$G84)^(9-1)-'1.Inputs'!$D$44*(1+$G84)^(9-1)-('1.Inputs'!$D$20/'1.Inputs'!$D$27+'1.Inputs'!$D$23/'1.Inputs'!$D$28)))*'1.Inputs'!$D$53+('1.Inputs'!$D$20/'1.Inputs'!$D$27+'1.Inputs'!$D$23/'1.Inputs'!$D$28)-(P84-O84)</f>
        <v>1123114326.6938114</v>
      </c>
      <c r="AB84" s="36">
        <f ca="1">((('1.Inputs'!$D$37*12*IF(10=1,'1.Inputs'!$D$38,IF(10=2,'1.Inputs'!$D$39,$E84)))*$F84*(('1.Inputs'!$D$40)+(1-'1.Inputs'!$D$40)*(1+'1.Inputs'!$D$41))*(1+$G84)^(10-1))-(('1.Inputs'!$D$37*12*IF(10=1,'1.Inputs'!$D$38,IF(10=2,'1.Inputs'!$D$39,$E84)))/(1-'1.Inputs'!$D$42)*$D84*(1+$G84)^(10-1))-('1.Inputs'!$D$37*12*IF(10=1,'1.Inputs'!$D$38,IF(10=2,'1.Inputs'!$D$39,$E84)))*'1.Inputs'!$D$43*(1+$G84)^(10-1)-'1.Inputs'!$D$44*(1+$G84)^(10-1)-('1.Inputs'!$D$20/'1.Inputs'!$D$27+'1.Inputs'!$D$23/'1.Inputs'!$D$28))-MAX(0,((('1.Inputs'!$D$37*12*IF(10=1,'1.Inputs'!$D$38,IF(10=2,'1.Inputs'!$D$39,$E84)))*$F84*(('1.Inputs'!$D$40)+(1-'1.Inputs'!$D$40)*(1+'1.Inputs'!$D$41))*(1+$G84)^(10-1))-(('1.Inputs'!$D$37*12*IF(10=1,'1.Inputs'!$D$38,IF(10=2,'1.Inputs'!$D$39,$E84)))/(1-'1.Inputs'!$D$42)*$D84*(1+$G84)^(10-1))-('1.Inputs'!$D$37*12*IF(10=1,'1.Inputs'!$D$38,IF(10=2,'1.Inputs'!$D$39,$E84)))*'1.Inputs'!$D$43*(1+$G84)^(10-1)-'1.Inputs'!$D$44*(1+$G84)^(10-1)-('1.Inputs'!$D$20/'1.Inputs'!$D$27+'1.Inputs'!$D$23/'1.Inputs'!$D$28)))*'1.Inputs'!$D$53+('1.Inputs'!$D$20/'1.Inputs'!$D$27+'1.Inputs'!$D$23/'1.Inputs'!$D$28)-(Q84-P84)+(('1.Inputs'!$D$20+'1.Inputs'!$D$23-('1.Inputs'!$D$20/'1.Inputs'!$D$27+'1.Inputs'!$D$23/'1.Inputs'!$D$28)*'1.Inputs'!$D$10)*'1.Inputs'!$D$60+'1.Inputs'!$D$19*'1.Inputs'!$D$59+Q84)</f>
        <v>3776633631.8020153</v>
      </c>
      <c r="AC84" s="36">
        <f ca="1">S84-AC$13-AC$14+MIN(AC$13,MAX(0,((('1.Inputs'!$D$37*12*IF(1=1,'1.Inputs'!$D$38,IF(1=2,'1.Inputs'!$D$39,$E84)))*$F84*(('1.Inputs'!$D$40)+(1-'1.Inputs'!$D$40)*(1+'1.Inputs'!$D$41))*(1+$G84)^(1-1))-(('1.Inputs'!$D$37*12*IF(1=1,'1.Inputs'!$D$38,IF(1=2,'1.Inputs'!$D$39,$E84)))/(1-'1.Inputs'!$D$42)*$D84*(1+$G84)^(1-1))-('1.Inputs'!$D$37*12*IF(1=1,'1.Inputs'!$D$38,IF(1=2,'1.Inputs'!$D$39,$E84)))*'1.Inputs'!$D$43*(1+$G84)^(1-1)-'1.Inputs'!$D$44*(1+$G84)^(1-1)-('1.Inputs'!$D$20/'1.Inputs'!$D$27+'1.Inputs'!$D$23/'1.Inputs'!$D$28))))*'1.Inputs'!$D$53</f>
        <v>-566478206.65663433</v>
      </c>
      <c r="AD84" s="36">
        <f ca="1">T84-AD$13-AD$14+MIN(AD$13,MAX(0,((('1.Inputs'!$D$37*12*IF(2=1,'1.Inputs'!$D$38,IF(2=2,'1.Inputs'!$D$39,$E84)))*$F84*(('1.Inputs'!$D$40)+(1-'1.Inputs'!$D$40)*(1+'1.Inputs'!$D$41))*(1+$G84)^(2-1))-(('1.Inputs'!$D$37*12*IF(2=1,'1.Inputs'!$D$38,IF(2=2,'1.Inputs'!$D$39,$E84)))/(1-'1.Inputs'!$D$42)*$D84*(1+$G84)^(2-1))-('1.Inputs'!$D$37*12*IF(2=1,'1.Inputs'!$D$38,IF(2=2,'1.Inputs'!$D$39,$E84)))*'1.Inputs'!$D$43*(1+$G84)^(2-1)-'1.Inputs'!$D$44*(1+$G84)^(2-1)-('1.Inputs'!$D$20/'1.Inputs'!$D$27+'1.Inputs'!$D$23/'1.Inputs'!$D$28))))*'1.Inputs'!$D$53</f>
        <v>185796643.00527298</v>
      </c>
      <c r="AE84" s="36">
        <f ca="1">U84-AE$13-AE$14+MIN(AE$13,MAX(0,((('1.Inputs'!$D$37*12*IF(3=1,'1.Inputs'!$D$38,IF(3=2,'1.Inputs'!$D$39,$E84)))*$F84*(('1.Inputs'!$D$40)+(1-'1.Inputs'!$D$40)*(1+'1.Inputs'!$D$41))*(1+$G84)^(3-1))-(('1.Inputs'!$D$37*12*IF(3=1,'1.Inputs'!$D$38,IF(3=2,'1.Inputs'!$D$39,$E84)))/(1-'1.Inputs'!$D$42)*$D84*(1+$G84)^(3-1))-('1.Inputs'!$D$37*12*IF(3=1,'1.Inputs'!$D$38,IF(3=2,'1.Inputs'!$D$39,$E84)))*'1.Inputs'!$D$43*(1+$G84)^(3-1)-'1.Inputs'!$D$44*(1+$G84)^(3-1)-('1.Inputs'!$D$20/'1.Inputs'!$D$27+'1.Inputs'!$D$23/'1.Inputs'!$D$28))))*'1.Inputs'!$D$53</f>
        <v>285889346.00678468</v>
      </c>
      <c r="AF84" s="36">
        <f ca="1">V84-AF$13-AF$14+MIN(AF$13,MAX(0,((('1.Inputs'!$D$37*12*IF(4=1,'1.Inputs'!$D$38,IF(4=2,'1.Inputs'!$D$39,$E84)))*$F84*(('1.Inputs'!$D$40)+(1-'1.Inputs'!$D$40)*(1+'1.Inputs'!$D$41))*(1+$G84)^(4-1))-(('1.Inputs'!$D$37*12*IF(4=1,'1.Inputs'!$D$38,IF(4=2,'1.Inputs'!$D$39,$E84)))/(1-'1.Inputs'!$D$42)*$D84*(1+$G84)^(4-1))-('1.Inputs'!$D$37*12*IF(4=1,'1.Inputs'!$D$38,IF(4=2,'1.Inputs'!$D$39,$E84)))*'1.Inputs'!$D$43*(1+$G84)^(4-1)-'1.Inputs'!$D$44*(1+$G84)^(4-1)-('1.Inputs'!$D$20/'1.Inputs'!$D$27+'1.Inputs'!$D$23/'1.Inputs'!$D$28))))*'1.Inputs'!$D$53</f>
        <v>587566706.63015425</v>
      </c>
      <c r="AG84" s="36">
        <f ca="1">W84-AG$13-AG$14+MIN(AG$13,MAX(0,((('1.Inputs'!$D$37*12*IF(5=1,'1.Inputs'!$D$38,IF(5=2,'1.Inputs'!$D$39,$E84)))*$F84*(('1.Inputs'!$D$40)+(1-'1.Inputs'!$D$40)*(1+'1.Inputs'!$D$41))*(1+$G84)^(5-1))-(('1.Inputs'!$D$37*12*IF(5=1,'1.Inputs'!$D$38,IF(5=2,'1.Inputs'!$D$39,$E84)))/(1-'1.Inputs'!$D$42)*$D84*(1+$G84)^(5-1))-('1.Inputs'!$D$37*12*IF(5=1,'1.Inputs'!$D$38,IF(5=2,'1.Inputs'!$D$39,$E84)))*'1.Inputs'!$D$43*(1+$G84)^(5-1)-'1.Inputs'!$D$44*(1+$G84)^(5-1)-('1.Inputs'!$D$20/'1.Inputs'!$D$27+'1.Inputs'!$D$23/'1.Inputs'!$D$28))))*'1.Inputs'!$D$53</f>
        <v>645647079.27195549</v>
      </c>
      <c r="AH84" s="36">
        <f ca="1">X84-AH$13-AH$14+MIN(AH$13,MAX(0,((('1.Inputs'!$D$37*12*IF(6=1,'1.Inputs'!$D$38,IF(6=2,'1.Inputs'!$D$39,$E84)))*$F84*(('1.Inputs'!$D$40)+(1-'1.Inputs'!$D$40)*(1+'1.Inputs'!$D$41))*(1+$G84)^(6-1))-(('1.Inputs'!$D$37*12*IF(6=1,'1.Inputs'!$D$38,IF(6=2,'1.Inputs'!$D$39,$E84)))/(1-'1.Inputs'!$D$42)*$D84*(1+$G84)^(6-1))-('1.Inputs'!$D$37*12*IF(6=1,'1.Inputs'!$D$38,IF(6=2,'1.Inputs'!$D$39,$E84)))*'1.Inputs'!$D$43*(1+$G84)^(6-1)-'1.Inputs'!$D$44*(1+$G84)^(6-1)-('1.Inputs'!$D$20/'1.Inputs'!$D$27+'1.Inputs'!$D$23/'1.Inputs'!$D$28))))*'1.Inputs'!$D$53</f>
        <v>705480054.73446798</v>
      </c>
      <c r="AI84" s="36">
        <f ca="1">Y84-AI$13-AI$14+MIN(AI$13,MAX(0,((('1.Inputs'!$D$37*12*IF(7=1,'1.Inputs'!$D$38,IF(7=2,'1.Inputs'!$D$39,$E84)))*$F84*(('1.Inputs'!$D$40)+(1-'1.Inputs'!$D$40)*(1+'1.Inputs'!$D$41))*(1+$G84)^(7-1))-(('1.Inputs'!$D$37*12*IF(7=1,'1.Inputs'!$D$38,IF(7=2,'1.Inputs'!$D$39,$E84)))/(1-'1.Inputs'!$D$42)*$D84*(1+$G84)^(7-1))-('1.Inputs'!$D$37*12*IF(7=1,'1.Inputs'!$D$38,IF(7=2,'1.Inputs'!$D$39,$E84)))*'1.Inputs'!$D$43*(1+$G84)^(7-1)-'1.Inputs'!$D$44*(1+$G84)^(7-1)-('1.Inputs'!$D$20/'1.Inputs'!$D$27+'1.Inputs'!$D$23/'1.Inputs'!$D$28))))*'1.Inputs'!$D$53</f>
        <v>767144610.37079787</v>
      </c>
      <c r="AJ84" s="36">
        <f ca="1">Z84-AJ$13-AJ$14+MIN(AJ$13,MAX(0,((('1.Inputs'!$D$37*12*IF(8=1,'1.Inputs'!$D$38,IF(8=2,'1.Inputs'!$D$39,$E84)))*$F84*(('1.Inputs'!$D$40)+(1-'1.Inputs'!$D$40)*(1+'1.Inputs'!$D$41))*(1+$G84)^(8-1))-(('1.Inputs'!$D$37*12*IF(8=1,'1.Inputs'!$D$38,IF(8=2,'1.Inputs'!$D$39,$E84)))/(1-'1.Inputs'!$D$42)*$D84*(1+$G84)^(8-1))-('1.Inputs'!$D$37*12*IF(8=1,'1.Inputs'!$D$38,IF(8=2,'1.Inputs'!$D$39,$E84)))*'1.Inputs'!$D$43*(1+$G84)^(8-1)-'1.Inputs'!$D$44*(1+$G84)^(8-1)-('1.Inputs'!$D$20/'1.Inputs'!$D$27+'1.Inputs'!$D$23/'1.Inputs'!$D$28))))*'1.Inputs'!$D$53</f>
        <v>1076723282.4820466</v>
      </c>
      <c r="AK84" s="36">
        <f ca="1">AA84-AK$13-AK$14+MIN(AK$13,MAX(0,((('1.Inputs'!$D$37*12*IF(9=1,'1.Inputs'!$D$38,IF(9=2,'1.Inputs'!$D$39,$E84)))*$F84*(('1.Inputs'!$D$40)+(1-'1.Inputs'!$D$40)*(1+'1.Inputs'!$D$41))*(1+$G84)^(9-1))-(('1.Inputs'!$D$37*12*IF(9=1,'1.Inputs'!$D$38,IF(9=2,'1.Inputs'!$D$39,$E84)))/(1-'1.Inputs'!$D$42)*$D84*(1+$G84)^(9-1))-('1.Inputs'!$D$37*12*IF(9=1,'1.Inputs'!$D$38,IF(9=2,'1.Inputs'!$D$39,$E84)))*'1.Inputs'!$D$43*(1+$G84)^(9-1)-'1.Inputs'!$D$44*(1+$G84)^(9-1)-('1.Inputs'!$D$20/'1.Inputs'!$D$27+'1.Inputs'!$D$23/'1.Inputs'!$D$28))))*'1.Inputs'!$D$53</f>
        <v>1123114326.6938114</v>
      </c>
      <c r="AL84" s="36">
        <f ca="1">AB84-AL$13-AL$14+MIN(AL$13,MAX(0,((('1.Inputs'!$D$37*12*IF(10=1,'1.Inputs'!$D$38,IF(10=2,'1.Inputs'!$D$39,$E84)))*$F84*(('1.Inputs'!$D$40)+(1-'1.Inputs'!$D$40)*(1+'1.Inputs'!$D$41))*(1+$G84)^(10-1))-(('1.Inputs'!$D$37*12*IF(10=1,'1.Inputs'!$D$38,IF(10=2,'1.Inputs'!$D$39,$E84)))/(1-'1.Inputs'!$D$42)*$D84*(1+$G84)^(10-1))-('1.Inputs'!$D$37*12*IF(10=1,'1.Inputs'!$D$38,IF(10=2,'1.Inputs'!$D$39,$E84)))*'1.Inputs'!$D$43*(1+$G84)^(10-1)-'1.Inputs'!$D$44*(1+$G84)^(10-1)-('1.Inputs'!$D$20/'1.Inputs'!$D$27+'1.Inputs'!$D$23/'1.Inputs'!$D$28))))*'1.Inputs'!$D$53+'1.Inputs'!$D$35</f>
        <v>4576633631.8020153</v>
      </c>
      <c r="AM84" s="48">
        <f ca="1">R84+NPV('1.Inputs'!$D$55,S84:AB84)</f>
        <v>2377184504.7970085</v>
      </c>
      <c r="AN84" s="48">
        <f ca="1">-('1.Inputs'!$D$24*(1-'1.Inputs'!$D$31)+'1.Inputs'!$D$35)+NPV('1.Inputs'!$D$54,AC84:AL84)</f>
        <v>708902174.08799553</v>
      </c>
      <c r="AO84" s="36">
        <f t="shared" ca="1" si="13"/>
        <v>-3.1879282293809919</v>
      </c>
      <c r="AP84" s="36">
        <f t="shared" ca="1" si="14"/>
        <v>1.5950948831473188</v>
      </c>
      <c r="AQ84" s="36">
        <f ca="1">'1.Inputs'!$D$35+MIN(SUM($AC84:AC84),SUM($AC84:AD84),SUM($AC84:AE84),SUM($AC84:AF84),SUM($AC84:AG84),SUM($AC84:AH84),SUM($AC84:AI84),SUM($AC84:AJ84),SUM($AC84:AK84),SUM($AC84:AL84))</f>
        <v>233521793.34336567</v>
      </c>
      <c r="AR84" s="36">
        <f ca="1">IF(AP84&lt;'1.Inputs'!$D$57,1,0)</f>
        <v>0</v>
      </c>
      <c r="AS84" s="36">
        <f t="shared" ca="1" si="15"/>
        <v>0</v>
      </c>
      <c r="AV84" s="30" t="s">
        <v>434</v>
      </c>
      <c r="AY84" s="43">
        <v>1428532343.2021201</v>
      </c>
    </row>
    <row r="85" spans="2:58" ht="15" customHeight="1" x14ac:dyDescent="0.25">
      <c r="B85" s="36">
        <v>70</v>
      </c>
      <c r="C85" s="36">
        <f t="shared" ca="1" si="8"/>
        <v>0.41909736677182396</v>
      </c>
      <c r="D85" s="36">
        <f t="shared" ca="1" si="9"/>
        <v>15220.142027203874</v>
      </c>
      <c r="E85" s="47">
        <f t="shared" ca="1" si="10"/>
        <v>0.81760192644455354</v>
      </c>
      <c r="F85" s="36">
        <f t="shared" ca="1" si="11"/>
        <v>29214.510453206967</v>
      </c>
      <c r="G85" s="36">
        <f t="shared" ca="1" si="12"/>
        <v>4.7871689747883146E-2</v>
      </c>
      <c r="H85" s="36">
        <f ca="1">((('1.Inputs'!$D$37*12*IF(1=1,'1.Inputs'!$D$38,IF(1=2,'1.Inputs'!$D$39,$E85)))*$F85*(('1.Inputs'!$D$40)+(1-'1.Inputs'!$D$40)*(1+'1.Inputs'!$D$41))*(1+$G85)^(1-1))*'1.Inputs'!$D$47+(('1.Inputs'!$D$37*12*IF(1=1,'1.Inputs'!$D$38,IF(1=2,'1.Inputs'!$D$39,$E85)))/(1-'1.Inputs'!$D$42)*$D85*(1+$G85)^(1-1))*('1.Inputs'!$D$48-'1.Inputs'!$D$49))/'1.Inputs'!$D$51</f>
        <v>755975131.35611451</v>
      </c>
      <c r="I85" s="36">
        <f ca="1">((('1.Inputs'!$D$37*12*IF(2=1,'1.Inputs'!$D$38,IF(2=2,'1.Inputs'!$D$39,$E85)))*$F85*(('1.Inputs'!$D$40)+(1-'1.Inputs'!$D$40)*(1+'1.Inputs'!$D$41))*(1+$G85)^(2-1))*'1.Inputs'!$D$47+(('1.Inputs'!$D$37*12*IF(2=1,'1.Inputs'!$D$38,IF(2=2,'1.Inputs'!$D$39,$E85)))/(1-'1.Inputs'!$D$42)*$D85*(1+$G85)^(2-1))*('1.Inputs'!$D$48-'1.Inputs'!$D$49))/'1.Inputs'!$D$51</f>
        <v>1109030913.6221135</v>
      </c>
      <c r="J85" s="36">
        <f ca="1">((('1.Inputs'!$D$37*12*IF(3=1,'1.Inputs'!$D$38,IF(3=2,'1.Inputs'!$D$39,$E85)))*$F85*(('1.Inputs'!$D$40)+(1-'1.Inputs'!$D$40)*(1+'1.Inputs'!$D$41))*(1+$G85)^(3-1))*'1.Inputs'!$D$47+(('1.Inputs'!$D$37*12*IF(3=1,'1.Inputs'!$D$38,IF(3=2,'1.Inputs'!$D$39,$E85)))/(1-'1.Inputs'!$D$42)*$D85*(1+$G85)^(3-1))*('1.Inputs'!$D$48-'1.Inputs'!$D$49))/'1.Inputs'!$D$51</f>
        <v>1357361808.0437155</v>
      </c>
      <c r="K85" s="36">
        <f ca="1">((('1.Inputs'!$D$37*12*IF(4=1,'1.Inputs'!$D$38,IF(4=2,'1.Inputs'!$D$39,$E85)))*$F85*(('1.Inputs'!$D$40)+(1-'1.Inputs'!$D$40)*(1+'1.Inputs'!$D$41))*(1+$G85)^(4-1))*'1.Inputs'!$D$47+(('1.Inputs'!$D$37*12*IF(4=1,'1.Inputs'!$D$38,IF(4=2,'1.Inputs'!$D$39,$E85)))/(1-'1.Inputs'!$D$42)*$D85*(1+$G85)^(4-1))*('1.Inputs'!$D$48-'1.Inputs'!$D$49))/'1.Inputs'!$D$51</f>
        <v>1422341011.3940098</v>
      </c>
      <c r="L85" s="36">
        <f ca="1">((('1.Inputs'!$D$37*12*IF(5=1,'1.Inputs'!$D$38,IF(5=2,'1.Inputs'!$D$39,$E85)))*$F85*(('1.Inputs'!$D$40)+(1-'1.Inputs'!$D$40)*(1+'1.Inputs'!$D$41))*(1+$G85)^(5-1))*'1.Inputs'!$D$47+(('1.Inputs'!$D$37*12*IF(5=1,'1.Inputs'!$D$38,IF(5=2,'1.Inputs'!$D$39,$E85)))/(1-'1.Inputs'!$D$42)*$D85*(1+$G85)^(5-1))*('1.Inputs'!$D$48-'1.Inputs'!$D$49))/'1.Inputs'!$D$51</f>
        <v>1490430879.0071542</v>
      </c>
      <c r="M85" s="36">
        <f ca="1">((('1.Inputs'!$D$37*12*IF(6=1,'1.Inputs'!$D$38,IF(6=2,'1.Inputs'!$D$39,$E85)))*$F85*(('1.Inputs'!$D$40)+(1-'1.Inputs'!$D$40)*(1+'1.Inputs'!$D$41))*(1+$G85)^(6-1))*'1.Inputs'!$D$47+(('1.Inputs'!$D$37*12*IF(6=1,'1.Inputs'!$D$38,IF(6=2,'1.Inputs'!$D$39,$E85)))/(1-'1.Inputs'!$D$42)*$D85*(1+$G85)^(6-1))*('1.Inputs'!$D$48-'1.Inputs'!$D$49))/'1.Inputs'!$D$51</f>
        <v>1561780323.6376498</v>
      </c>
      <c r="N85" s="36">
        <f ca="1">((('1.Inputs'!$D$37*12*IF(7=1,'1.Inputs'!$D$38,IF(7=2,'1.Inputs'!$D$39,$E85)))*$F85*(('1.Inputs'!$D$40)+(1-'1.Inputs'!$D$40)*(1+'1.Inputs'!$D$41))*(1+$G85)^(7-1))*'1.Inputs'!$D$47+(('1.Inputs'!$D$37*12*IF(7=1,'1.Inputs'!$D$38,IF(7=2,'1.Inputs'!$D$39,$E85)))/(1-'1.Inputs'!$D$42)*$D85*(1+$G85)^(7-1))*('1.Inputs'!$D$48-'1.Inputs'!$D$49))/'1.Inputs'!$D$51</f>
        <v>1636545386.7451799</v>
      </c>
      <c r="O85" s="36">
        <f ca="1">((('1.Inputs'!$D$37*12*IF(8=1,'1.Inputs'!$D$38,IF(8=2,'1.Inputs'!$D$39,$E85)))*$F85*(('1.Inputs'!$D$40)+(1-'1.Inputs'!$D$40)*(1+'1.Inputs'!$D$41))*(1+$G85)^(8-1))*'1.Inputs'!$D$47+(('1.Inputs'!$D$37*12*IF(8=1,'1.Inputs'!$D$38,IF(8=2,'1.Inputs'!$D$39,$E85)))/(1-'1.Inputs'!$D$42)*$D85*(1+$G85)^(8-1))*('1.Inputs'!$D$48-'1.Inputs'!$D$49))/'1.Inputs'!$D$51</f>
        <v>1714889579.7577748</v>
      </c>
      <c r="P85" s="36">
        <f ca="1">((('1.Inputs'!$D$37*12*IF(9=1,'1.Inputs'!$D$38,IF(9=2,'1.Inputs'!$D$39,$E85)))*$F85*(('1.Inputs'!$D$40)+(1-'1.Inputs'!$D$40)*(1+'1.Inputs'!$D$41))*(1+$G85)^(9-1))*'1.Inputs'!$D$47+(('1.Inputs'!$D$37*12*IF(9=1,'1.Inputs'!$D$38,IF(9=2,'1.Inputs'!$D$39,$E85)))/(1-'1.Inputs'!$D$42)*$D85*(1+$G85)^(9-1))*('1.Inputs'!$D$48-'1.Inputs'!$D$49))/'1.Inputs'!$D$51</f>
        <v>1796984241.6718171</v>
      </c>
      <c r="Q85" s="36">
        <f ca="1">((('1.Inputs'!$D$37*12*IF(10=1,'1.Inputs'!$D$38,IF(10=2,'1.Inputs'!$D$39,$E85)))*$F85*(('1.Inputs'!$D$40)+(1-'1.Inputs'!$D$40)*(1+'1.Inputs'!$D$41))*(1+$G85)^(10-1))*'1.Inputs'!$D$47+(('1.Inputs'!$D$37*12*IF(10=1,'1.Inputs'!$D$38,IF(10=2,'1.Inputs'!$D$39,$E85)))/(1-'1.Inputs'!$D$42)*$D85*(1+$G85)^(10-1))*('1.Inputs'!$D$48-'1.Inputs'!$D$49))/'1.Inputs'!$D$51</f>
        <v>1883008913.7709656</v>
      </c>
      <c r="R85" s="36">
        <f>-'1.Inputs'!$D$24</f>
        <v>-2050000000</v>
      </c>
      <c r="S85" s="36">
        <f ca="1">((('1.Inputs'!$D$37*12*IF(1=1,'1.Inputs'!$D$38,IF(1=2,'1.Inputs'!$D$39,$E85)))*$F85*(('1.Inputs'!$D$40)+(1-'1.Inputs'!$D$40)*(1+'1.Inputs'!$D$41))*(1+$G85)^(1-1))-(('1.Inputs'!$D$37*12*IF(1=1,'1.Inputs'!$D$38,IF(1=2,'1.Inputs'!$D$39,$E85)))/(1-'1.Inputs'!$D$42)*$D85*(1+$G85)^(1-1))-('1.Inputs'!$D$37*12*IF(1=1,'1.Inputs'!$D$38,IF(1=2,'1.Inputs'!$D$39,$E85)))*'1.Inputs'!$D$43*(1+$G85)^(1-1)-'1.Inputs'!$D$44*(1+$G85)^(1-1)-('1.Inputs'!$D$20/'1.Inputs'!$D$27+'1.Inputs'!$D$23/'1.Inputs'!$D$28))-MAX(0,((('1.Inputs'!$D$37*12*IF(1=1,'1.Inputs'!$D$38,IF(1=2,'1.Inputs'!$D$39,$E85)))*$F85*(('1.Inputs'!$D$40)+(1-'1.Inputs'!$D$40)*(1+'1.Inputs'!$D$41))*(1+$G85)^(1-1))-(('1.Inputs'!$D$37*12*IF(1=1,'1.Inputs'!$D$38,IF(1=2,'1.Inputs'!$D$39,$E85)))/(1-'1.Inputs'!$D$42)*$D85*(1+$G85)^(1-1))-('1.Inputs'!$D$37*12*IF(1=1,'1.Inputs'!$D$38,IF(1=2,'1.Inputs'!$D$39,$E85)))*'1.Inputs'!$D$43*(1+$G85)^(1-1)-'1.Inputs'!$D$44*(1+$G85)^(1-1)-('1.Inputs'!$D$20/'1.Inputs'!$D$27+'1.Inputs'!$D$23/'1.Inputs'!$D$28)))*'1.Inputs'!$D$53+('1.Inputs'!$D$20/'1.Inputs'!$D$27+'1.Inputs'!$D$23/'1.Inputs'!$D$28)-H85</f>
        <v>-248734128.39943594</v>
      </c>
      <c r="T85" s="36">
        <f ca="1">((('1.Inputs'!$D$37*12*IF(2=1,'1.Inputs'!$D$38,IF(2=2,'1.Inputs'!$D$39,$E85)))*$F85*(('1.Inputs'!$D$40)+(1-'1.Inputs'!$D$40)*(1+'1.Inputs'!$D$41))*(1+$G85)^(2-1))-(('1.Inputs'!$D$37*12*IF(2=1,'1.Inputs'!$D$38,IF(2=2,'1.Inputs'!$D$39,$E85)))/(1-'1.Inputs'!$D$42)*$D85*(1+$G85)^(2-1))-('1.Inputs'!$D$37*12*IF(2=1,'1.Inputs'!$D$38,IF(2=2,'1.Inputs'!$D$39,$E85)))*'1.Inputs'!$D$43*(1+$G85)^(2-1)-'1.Inputs'!$D$44*(1+$G85)^(2-1)-('1.Inputs'!$D$20/'1.Inputs'!$D$27+'1.Inputs'!$D$23/'1.Inputs'!$D$28))-MAX(0,((('1.Inputs'!$D$37*12*IF(2=1,'1.Inputs'!$D$38,IF(2=2,'1.Inputs'!$D$39,$E85)))*$F85*(('1.Inputs'!$D$40)+(1-'1.Inputs'!$D$40)*(1+'1.Inputs'!$D$41))*(1+$G85)^(2-1))-(('1.Inputs'!$D$37*12*IF(2=1,'1.Inputs'!$D$38,IF(2=2,'1.Inputs'!$D$39,$E85)))/(1-'1.Inputs'!$D$42)*$D85*(1+$G85)^(2-1))-('1.Inputs'!$D$37*12*IF(2=1,'1.Inputs'!$D$38,IF(2=2,'1.Inputs'!$D$39,$E85)))*'1.Inputs'!$D$43*(1+$G85)^(2-1)-'1.Inputs'!$D$44*(1+$G85)^(2-1)-('1.Inputs'!$D$20/'1.Inputs'!$D$27+'1.Inputs'!$D$23/'1.Inputs'!$D$28)))*'1.Inputs'!$D$53+('1.Inputs'!$D$20/'1.Inputs'!$D$27+'1.Inputs'!$D$23/'1.Inputs'!$D$28)-(I85-H85)</f>
        <v>614212362.48685956</v>
      </c>
      <c r="U85" s="36">
        <f ca="1">((('1.Inputs'!$D$37*12*IF(3=1,'1.Inputs'!$D$38,IF(3=2,'1.Inputs'!$D$39,$E85)))*$F85*(('1.Inputs'!$D$40)+(1-'1.Inputs'!$D$40)*(1+'1.Inputs'!$D$41))*(1+$G85)^(3-1))-(('1.Inputs'!$D$37*12*IF(3=1,'1.Inputs'!$D$38,IF(3=2,'1.Inputs'!$D$39,$E85)))/(1-'1.Inputs'!$D$42)*$D85*(1+$G85)^(3-1))-('1.Inputs'!$D$37*12*IF(3=1,'1.Inputs'!$D$38,IF(3=2,'1.Inputs'!$D$39,$E85)))*'1.Inputs'!$D$43*(1+$G85)^(3-1)-'1.Inputs'!$D$44*(1+$G85)^(3-1)-('1.Inputs'!$D$20/'1.Inputs'!$D$27+'1.Inputs'!$D$23/'1.Inputs'!$D$28))-MAX(0,((('1.Inputs'!$D$37*12*IF(3=1,'1.Inputs'!$D$38,IF(3=2,'1.Inputs'!$D$39,$E85)))*$F85*(('1.Inputs'!$D$40)+(1-'1.Inputs'!$D$40)*(1+'1.Inputs'!$D$41))*(1+$G85)^(3-1))-(('1.Inputs'!$D$37*12*IF(3=1,'1.Inputs'!$D$38,IF(3=2,'1.Inputs'!$D$39,$E85)))/(1-'1.Inputs'!$D$42)*$D85*(1+$G85)^(3-1))-('1.Inputs'!$D$37*12*IF(3=1,'1.Inputs'!$D$38,IF(3=2,'1.Inputs'!$D$39,$E85)))*'1.Inputs'!$D$43*(1+$G85)^(3-1)-'1.Inputs'!$D$44*(1+$G85)^(3-1)-('1.Inputs'!$D$20/'1.Inputs'!$D$27+'1.Inputs'!$D$23/'1.Inputs'!$D$28)))*'1.Inputs'!$D$53+('1.Inputs'!$D$20/'1.Inputs'!$D$27+'1.Inputs'!$D$23/'1.Inputs'!$D$28)-(J85-I85)</f>
        <v>1032861624.5630667</v>
      </c>
      <c r="V85" s="36">
        <f ca="1">((('1.Inputs'!$D$37*12*IF(4=1,'1.Inputs'!$D$38,IF(4=2,'1.Inputs'!$D$39,$E85)))*$F85*(('1.Inputs'!$D$40)+(1-'1.Inputs'!$D$40)*(1+'1.Inputs'!$D$41))*(1+$G85)^(4-1))-(('1.Inputs'!$D$37*12*IF(4=1,'1.Inputs'!$D$38,IF(4=2,'1.Inputs'!$D$39,$E85)))/(1-'1.Inputs'!$D$42)*$D85*(1+$G85)^(4-1))-('1.Inputs'!$D$37*12*IF(4=1,'1.Inputs'!$D$38,IF(4=2,'1.Inputs'!$D$39,$E85)))*'1.Inputs'!$D$43*(1+$G85)^(4-1)-'1.Inputs'!$D$44*(1+$G85)^(4-1)-('1.Inputs'!$D$20/'1.Inputs'!$D$27+'1.Inputs'!$D$23/'1.Inputs'!$D$28))-MAX(0,((('1.Inputs'!$D$37*12*IF(4=1,'1.Inputs'!$D$38,IF(4=2,'1.Inputs'!$D$39,$E85)))*$F85*(('1.Inputs'!$D$40)+(1-'1.Inputs'!$D$40)*(1+'1.Inputs'!$D$41))*(1+$G85)^(4-1))-(('1.Inputs'!$D$37*12*IF(4=1,'1.Inputs'!$D$38,IF(4=2,'1.Inputs'!$D$39,$E85)))/(1-'1.Inputs'!$D$42)*$D85*(1+$G85)^(4-1))-('1.Inputs'!$D$37*12*IF(4=1,'1.Inputs'!$D$38,IF(4=2,'1.Inputs'!$D$39,$E85)))*'1.Inputs'!$D$43*(1+$G85)^(4-1)-'1.Inputs'!$D$44*(1+$G85)^(4-1)-('1.Inputs'!$D$20/'1.Inputs'!$D$27+'1.Inputs'!$D$23/'1.Inputs'!$D$28)))*'1.Inputs'!$D$53+('1.Inputs'!$D$20/'1.Inputs'!$D$27+'1.Inputs'!$D$23/'1.Inputs'!$D$28)-(K85-J85)</f>
        <v>1275284229.0699294</v>
      </c>
      <c r="W85" s="36">
        <f ca="1">((('1.Inputs'!$D$37*12*IF(5=1,'1.Inputs'!$D$38,IF(5=2,'1.Inputs'!$D$39,$E85)))*$F85*(('1.Inputs'!$D$40)+(1-'1.Inputs'!$D$40)*(1+'1.Inputs'!$D$41))*(1+$G85)^(5-1))-(('1.Inputs'!$D$37*12*IF(5=1,'1.Inputs'!$D$38,IF(5=2,'1.Inputs'!$D$39,$E85)))/(1-'1.Inputs'!$D$42)*$D85*(1+$G85)^(5-1))-('1.Inputs'!$D$37*12*IF(5=1,'1.Inputs'!$D$38,IF(5=2,'1.Inputs'!$D$39,$E85)))*'1.Inputs'!$D$43*(1+$G85)^(5-1)-'1.Inputs'!$D$44*(1+$G85)^(5-1)-('1.Inputs'!$D$20/'1.Inputs'!$D$27+'1.Inputs'!$D$23/'1.Inputs'!$D$28))-MAX(0,((('1.Inputs'!$D$37*12*IF(5=1,'1.Inputs'!$D$38,IF(5=2,'1.Inputs'!$D$39,$E85)))*$F85*(('1.Inputs'!$D$40)+(1-'1.Inputs'!$D$40)*(1+'1.Inputs'!$D$41))*(1+$G85)^(5-1))-(('1.Inputs'!$D$37*12*IF(5=1,'1.Inputs'!$D$38,IF(5=2,'1.Inputs'!$D$39,$E85)))/(1-'1.Inputs'!$D$42)*$D85*(1+$G85)^(5-1))-('1.Inputs'!$D$37*12*IF(5=1,'1.Inputs'!$D$38,IF(5=2,'1.Inputs'!$D$39,$E85)))*'1.Inputs'!$D$43*(1+$G85)^(5-1)-'1.Inputs'!$D$44*(1+$G85)^(5-1)-('1.Inputs'!$D$20/'1.Inputs'!$D$27+'1.Inputs'!$D$23/'1.Inputs'!$D$28)))*'1.Inputs'!$D$53+('1.Inputs'!$D$20/'1.Inputs'!$D$27+'1.Inputs'!$D$23/'1.Inputs'!$D$28)-(L85-K85)</f>
        <v>1334072302.6837466</v>
      </c>
      <c r="X85" s="36">
        <f ca="1">((('1.Inputs'!$D$37*12*IF(6=1,'1.Inputs'!$D$38,IF(6=2,'1.Inputs'!$D$39,$E85)))*$F85*(('1.Inputs'!$D$40)+(1-'1.Inputs'!$D$40)*(1+'1.Inputs'!$D$41))*(1+$G85)^(6-1))-(('1.Inputs'!$D$37*12*IF(6=1,'1.Inputs'!$D$38,IF(6=2,'1.Inputs'!$D$39,$E85)))/(1-'1.Inputs'!$D$42)*$D85*(1+$G85)^(6-1))-('1.Inputs'!$D$37*12*IF(6=1,'1.Inputs'!$D$38,IF(6=2,'1.Inputs'!$D$39,$E85)))*'1.Inputs'!$D$43*(1+$G85)^(6-1)-'1.Inputs'!$D$44*(1+$G85)^(6-1)-('1.Inputs'!$D$20/'1.Inputs'!$D$27+'1.Inputs'!$D$23/'1.Inputs'!$D$28))-MAX(0,((('1.Inputs'!$D$37*12*IF(6=1,'1.Inputs'!$D$38,IF(6=2,'1.Inputs'!$D$39,$E85)))*$F85*(('1.Inputs'!$D$40)+(1-'1.Inputs'!$D$40)*(1+'1.Inputs'!$D$41))*(1+$G85)^(6-1))-(('1.Inputs'!$D$37*12*IF(6=1,'1.Inputs'!$D$38,IF(6=2,'1.Inputs'!$D$39,$E85)))/(1-'1.Inputs'!$D$42)*$D85*(1+$G85)^(6-1))-('1.Inputs'!$D$37*12*IF(6=1,'1.Inputs'!$D$38,IF(6=2,'1.Inputs'!$D$39,$E85)))*'1.Inputs'!$D$43*(1+$G85)^(6-1)-'1.Inputs'!$D$44*(1+$G85)^(6-1)-('1.Inputs'!$D$20/'1.Inputs'!$D$27+'1.Inputs'!$D$23/'1.Inputs'!$D$28)))*'1.Inputs'!$D$53+('1.Inputs'!$D$20/'1.Inputs'!$D$27+'1.Inputs'!$D$23/'1.Inputs'!$D$28)-(M85-L85)</f>
        <v>1395674660.7184789</v>
      </c>
      <c r="Y85" s="36">
        <f ca="1">((('1.Inputs'!$D$37*12*IF(7=1,'1.Inputs'!$D$38,IF(7=2,'1.Inputs'!$D$39,$E85)))*$F85*(('1.Inputs'!$D$40)+(1-'1.Inputs'!$D$40)*(1+'1.Inputs'!$D$41))*(1+$G85)^(7-1))-(('1.Inputs'!$D$37*12*IF(7=1,'1.Inputs'!$D$38,IF(7=2,'1.Inputs'!$D$39,$E85)))/(1-'1.Inputs'!$D$42)*$D85*(1+$G85)^(7-1))-('1.Inputs'!$D$37*12*IF(7=1,'1.Inputs'!$D$38,IF(7=2,'1.Inputs'!$D$39,$E85)))*'1.Inputs'!$D$43*(1+$G85)^(7-1)-'1.Inputs'!$D$44*(1+$G85)^(7-1)-('1.Inputs'!$D$20/'1.Inputs'!$D$27+'1.Inputs'!$D$23/'1.Inputs'!$D$28))-MAX(0,((('1.Inputs'!$D$37*12*IF(7=1,'1.Inputs'!$D$38,IF(7=2,'1.Inputs'!$D$39,$E85)))*$F85*(('1.Inputs'!$D$40)+(1-'1.Inputs'!$D$40)*(1+'1.Inputs'!$D$41))*(1+$G85)^(7-1))-(('1.Inputs'!$D$37*12*IF(7=1,'1.Inputs'!$D$38,IF(7=2,'1.Inputs'!$D$39,$E85)))/(1-'1.Inputs'!$D$42)*$D85*(1+$G85)^(7-1))-('1.Inputs'!$D$37*12*IF(7=1,'1.Inputs'!$D$38,IF(7=2,'1.Inputs'!$D$39,$E85)))*'1.Inputs'!$D$43*(1+$G85)^(7-1)-'1.Inputs'!$D$44*(1+$G85)^(7-1)-('1.Inputs'!$D$20/'1.Inputs'!$D$27+'1.Inputs'!$D$23/'1.Inputs'!$D$28)))*'1.Inputs'!$D$53+('1.Inputs'!$D$20/'1.Inputs'!$D$27+'1.Inputs'!$D$23/'1.Inputs'!$D$28)-(N85-M85)</f>
        <v>1460226027.7247896</v>
      </c>
      <c r="Z85" s="36">
        <f ca="1">((('1.Inputs'!$D$37*12*IF(8=1,'1.Inputs'!$D$38,IF(8=2,'1.Inputs'!$D$39,$E85)))*$F85*(('1.Inputs'!$D$40)+(1-'1.Inputs'!$D$40)*(1+'1.Inputs'!$D$41))*(1+$G85)^(8-1))-(('1.Inputs'!$D$37*12*IF(8=1,'1.Inputs'!$D$38,IF(8=2,'1.Inputs'!$D$39,$E85)))/(1-'1.Inputs'!$D$42)*$D85*(1+$G85)^(8-1))-('1.Inputs'!$D$37*12*IF(8=1,'1.Inputs'!$D$38,IF(8=2,'1.Inputs'!$D$39,$E85)))*'1.Inputs'!$D$43*(1+$G85)^(8-1)-'1.Inputs'!$D$44*(1+$G85)^(8-1)-('1.Inputs'!$D$20/'1.Inputs'!$D$27+'1.Inputs'!$D$23/'1.Inputs'!$D$28))-MAX(0,((('1.Inputs'!$D$37*12*IF(8=1,'1.Inputs'!$D$38,IF(8=2,'1.Inputs'!$D$39,$E85)))*$F85*(('1.Inputs'!$D$40)+(1-'1.Inputs'!$D$40)*(1+'1.Inputs'!$D$41))*(1+$G85)^(8-1))-(('1.Inputs'!$D$37*12*IF(8=1,'1.Inputs'!$D$38,IF(8=2,'1.Inputs'!$D$39,$E85)))/(1-'1.Inputs'!$D$42)*$D85*(1+$G85)^(8-1))-('1.Inputs'!$D$37*12*IF(8=1,'1.Inputs'!$D$38,IF(8=2,'1.Inputs'!$D$39,$E85)))*'1.Inputs'!$D$43*(1+$G85)^(8-1)-'1.Inputs'!$D$44*(1+$G85)^(8-1)-('1.Inputs'!$D$20/'1.Inputs'!$D$27+'1.Inputs'!$D$23/'1.Inputs'!$D$28)))*'1.Inputs'!$D$53+('1.Inputs'!$D$20/'1.Inputs'!$D$27+'1.Inputs'!$D$23/'1.Inputs'!$D$28)-(O85-N85)</f>
        <v>1527867577.7452261</v>
      </c>
      <c r="AA85" s="36">
        <f ca="1">((('1.Inputs'!$D$37*12*IF(9=1,'1.Inputs'!$D$38,IF(9=2,'1.Inputs'!$D$39,$E85)))*$F85*(('1.Inputs'!$D$40)+(1-'1.Inputs'!$D$40)*(1+'1.Inputs'!$D$41))*(1+$G85)^(9-1))-(('1.Inputs'!$D$37*12*IF(9=1,'1.Inputs'!$D$38,IF(9=2,'1.Inputs'!$D$39,$E85)))/(1-'1.Inputs'!$D$42)*$D85*(1+$G85)^(9-1))-('1.Inputs'!$D$37*12*IF(9=1,'1.Inputs'!$D$38,IF(9=2,'1.Inputs'!$D$39,$E85)))*'1.Inputs'!$D$43*(1+$G85)^(9-1)-'1.Inputs'!$D$44*(1+$G85)^(9-1)-('1.Inputs'!$D$20/'1.Inputs'!$D$27+'1.Inputs'!$D$23/'1.Inputs'!$D$28))-MAX(0,((('1.Inputs'!$D$37*12*IF(9=1,'1.Inputs'!$D$38,IF(9=2,'1.Inputs'!$D$39,$E85)))*$F85*(('1.Inputs'!$D$40)+(1-'1.Inputs'!$D$40)*(1+'1.Inputs'!$D$41))*(1+$G85)^(9-1))-(('1.Inputs'!$D$37*12*IF(9=1,'1.Inputs'!$D$38,IF(9=2,'1.Inputs'!$D$39,$E85)))/(1-'1.Inputs'!$D$42)*$D85*(1+$G85)^(9-1))-('1.Inputs'!$D$37*12*IF(9=1,'1.Inputs'!$D$38,IF(9=2,'1.Inputs'!$D$39,$E85)))*'1.Inputs'!$D$43*(1+$G85)^(9-1)-'1.Inputs'!$D$44*(1+$G85)^(9-1)-('1.Inputs'!$D$20/'1.Inputs'!$D$27+'1.Inputs'!$D$23/'1.Inputs'!$D$28)))*'1.Inputs'!$D$53+('1.Inputs'!$D$20/'1.Inputs'!$D$27+'1.Inputs'!$D$23/'1.Inputs'!$D$28)-(P85-O85)</f>
        <v>1598747243.0623088</v>
      </c>
      <c r="AB85" s="36">
        <f ca="1">((('1.Inputs'!$D$37*12*IF(10=1,'1.Inputs'!$D$38,IF(10=2,'1.Inputs'!$D$39,$E85)))*$F85*(('1.Inputs'!$D$40)+(1-'1.Inputs'!$D$40)*(1+'1.Inputs'!$D$41))*(1+$G85)^(10-1))-(('1.Inputs'!$D$37*12*IF(10=1,'1.Inputs'!$D$38,IF(10=2,'1.Inputs'!$D$39,$E85)))/(1-'1.Inputs'!$D$42)*$D85*(1+$G85)^(10-1))-('1.Inputs'!$D$37*12*IF(10=1,'1.Inputs'!$D$38,IF(10=2,'1.Inputs'!$D$39,$E85)))*'1.Inputs'!$D$43*(1+$G85)^(10-1)-'1.Inputs'!$D$44*(1+$G85)^(10-1)-('1.Inputs'!$D$20/'1.Inputs'!$D$27+'1.Inputs'!$D$23/'1.Inputs'!$D$28))-MAX(0,((('1.Inputs'!$D$37*12*IF(10=1,'1.Inputs'!$D$38,IF(10=2,'1.Inputs'!$D$39,$E85)))*$F85*(('1.Inputs'!$D$40)+(1-'1.Inputs'!$D$40)*(1+'1.Inputs'!$D$41))*(1+$G85)^(10-1))-(('1.Inputs'!$D$37*12*IF(10=1,'1.Inputs'!$D$38,IF(10=2,'1.Inputs'!$D$39,$E85)))/(1-'1.Inputs'!$D$42)*$D85*(1+$G85)^(10-1))-('1.Inputs'!$D$37*12*IF(10=1,'1.Inputs'!$D$38,IF(10=2,'1.Inputs'!$D$39,$E85)))*'1.Inputs'!$D$43*(1+$G85)^(10-1)-'1.Inputs'!$D$44*(1+$G85)^(10-1)-('1.Inputs'!$D$20/'1.Inputs'!$D$27+'1.Inputs'!$D$23/'1.Inputs'!$D$28)))*'1.Inputs'!$D$53+('1.Inputs'!$D$20/'1.Inputs'!$D$27+'1.Inputs'!$D$23/'1.Inputs'!$D$28)-(Q85-P85)+(('1.Inputs'!$D$20+'1.Inputs'!$D$23-('1.Inputs'!$D$20/'1.Inputs'!$D$27+'1.Inputs'!$D$23/'1.Inputs'!$D$28)*'1.Inputs'!$D$10)*'1.Inputs'!$D$60+'1.Inputs'!$D$19*'1.Inputs'!$D$59+Q85)</f>
        <v>4256028951.4978495</v>
      </c>
      <c r="AC85" s="36">
        <f ca="1">S85-AC$13-AC$14+MIN(AC$13,MAX(0,((('1.Inputs'!$D$37*12*IF(1=1,'1.Inputs'!$D$38,IF(1=2,'1.Inputs'!$D$39,$E85)))*$F85*(('1.Inputs'!$D$40)+(1-'1.Inputs'!$D$40)*(1+'1.Inputs'!$D$41))*(1+$G85)^(1-1))-(('1.Inputs'!$D$37*12*IF(1=1,'1.Inputs'!$D$38,IF(1=2,'1.Inputs'!$D$39,$E85)))/(1-'1.Inputs'!$D$42)*$D85*(1+$G85)^(1-1))-('1.Inputs'!$D$37*12*IF(1=1,'1.Inputs'!$D$38,IF(1=2,'1.Inputs'!$D$39,$E85)))*'1.Inputs'!$D$43*(1+$G85)^(1-1)-'1.Inputs'!$D$44*(1+$G85)^(1-1)-('1.Inputs'!$D$20/'1.Inputs'!$D$27+'1.Inputs'!$D$23/'1.Inputs'!$D$28))))*'1.Inputs'!$D$53</f>
        <v>-344674128.39943594</v>
      </c>
      <c r="AD85" s="36">
        <f ca="1">T85-AD$13-AD$14+MIN(AD$13,MAX(0,((('1.Inputs'!$D$37*12*IF(2=1,'1.Inputs'!$D$38,IF(2=2,'1.Inputs'!$D$39,$E85)))*$F85*(('1.Inputs'!$D$40)+(1-'1.Inputs'!$D$40)*(1+'1.Inputs'!$D$41))*(1+$G85)^(2-1))-(('1.Inputs'!$D$37*12*IF(2=1,'1.Inputs'!$D$38,IF(2=2,'1.Inputs'!$D$39,$E85)))/(1-'1.Inputs'!$D$42)*$D85*(1+$G85)^(2-1))-('1.Inputs'!$D$37*12*IF(2=1,'1.Inputs'!$D$38,IF(2=2,'1.Inputs'!$D$39,$E85)))*'1.Inputs'!$D$43*(1+$G85)^(2-1)-'1.Inputs'!$D$44*(1+$G85)^(2-1)-('1.Inputs'!$D$20/'1.Inputs'!$D$27+'1.Inputs'!$D$23/'1.Inputs'!$D$28))))*'1.Inputs'!$D$53</f>
        <v>518272362.48685956</v>
      </c>
      <c r="AE85" s="36">
        <f ca="1">U85-AE$13-AE$14+MIN(AE$13,MAX(0,((('1.Inputs'!$D$37*12*IF(3=1,'1.Inputs'!$D$38,IF(3=2,'1.Inputs'!$D$39,$E85)))*$F85*(('1.Inputs'!$D$40)+(1-'1.Inputs'!$D$40)*(1+'1.Inputs'!$D$41))*(1+$G85)^(3-1))-(('1.Inputs'!$D$37*12*IF(3=1,'1.Inputs'!$D$38,IF(3=2,'1.Inputs'!$D$39,$E85)))/(1-'1.Inputs'!$D$42)*$D85*(1+$G85)^(3-1))-('1.Inputs'!$D$37*12*IF(3=1,'1.Inputs'!$D$38,IF(3=2,'1.Inputs'!$D$39,$E85)))*'1.Inputs'!$D$43*(1+$G85)^(3-1)-'1.Inputs'!$D$44*(1+$G85)^(3-1)-('1.Inputs'!$D$20/'1.Inputs'!$D$27+'1.Inputs'!$D$23/'1.Inputs'!$D$28))))*'1.Inputs'!$D$53</f>
        <v>690921624.56306672</v>
      </c>
      <c r="AF85" s="36">
        <f ca="1">V85-AF$13-AF$14+MIN(AF$13,MAX(0,((('1.Inputs'!$D$37*12*IF(4=1,'1.Inputs'!$D$38,IF(4=2,'1.Inputs'!$D$39,$E85)))*$F85*(('1.Inputs'!$D$40)+(1-'1.Inputs'!$D$40)*(1+'1.Inputs'!$D$41))*(1+$G85)^(4-1))-(('1.Inputs'!$D$37*12*IF(4=1,'1.Inputs'!$D$38,IF(4=2,'1.Inputs'!$D$39,$E85)))/(1-'1.Inputs'!$D$42)*$D85*(1+$G85)^(4-1))-('1.Inputs'!$D$37*12*IF(4=1,'1.Inputs'!$D$38,IF(4=2,'1.Inputs'!$D$39,$E85)))*'1.Inputs'!$D$43*(1+$G85)^(4-1)-'1.Inputs'!$D$44*(1+$G85)^(4-1)-('1.Inputs'!$D$20/'1.Inputs'!$D$27+'1.Inputs'!$D$23/'1.Inputs'!$D$28))))*'1.Inputs'!$D$53</f>
        <v>952532229.06992936</v>
      </c>
      <c r="AG85" s="36">
        <f ca="1">W85-AG$13-AG$14+MIN(AG$13,MAX(0,((('1.Inputs'!$D$37*12*IF(5=1,'1.Inputs'!$D$38,IF(5=2,'1.Inputs'!$D$39,$E85)))*$F85*(('1.Inputs'!$D$40)+(1-'1.Inputs'!$D$40)*(1+'1.Inputs'!$D$41))*(1+$G85)^(5-1))-(('1.Inputs'!$D$37*12*IF(5=1,'1.Inputs'!$D$38,IF(5=2,'1.Inputs'!$D$39,$E85)))/(1-'1.Inputs'!$D$42)*$D85*(1+$G85)^(5-1))-('1.Inputs'!$D$37*12*IF(5=1,'1.Inputs'!$D$38,IF(5=2,'1.Inputs'!$D$39,$E85)))*'1.Inputs'!$D$43*(1+$G85)^(5-1)-'1.Inputs'!$D$44*(1+$G85)^(5-1)-('1.Inputs'!$D$20/'1.Inputs'!$D$27+'1.Inputs'!$D$23/'1.Inputs'!$D$28))))*'1.Inputs'!$D$53</f>
        <v>1030508302.6837466</v>
      </c>
      <c r="AH85" s="36">
        <f ca="1">X85-AH$13-AH$14+MIN(AH$13,MAX(0,((('1.Inputs'!$D$37*12*IF(6=1,'1.Inputs'!$D$38,IF(6=2,'1.Inputs'!$D$39,$E85)))*$F85*(('1.Inputs'!$D$40)+(1-'1.Inputs'!$D$40)*(1+'1.Inputs'!$D$41))*(1+$G85)^(6-1))-(('1.Inputs'!$D$37*12*IF(6=1,'1.Inputs'!$D$38,IF(6=2,'1.Inputs'!$D$39,$E85)))/(1-'1.Inputs'!$D$42)*$D85*(1+$G85)^(6-1))-('1.Inputs'!$D$37*12*IF(6=1,'1.Inputs'!$D$38,IF(6=2,'1.Inputs'!$D$39,$E85)))*'1.Inputs'!$D$43*(1+$G85)^(6-1)-'1.Inputs'!$D$44*(1+$G85)^(6-1)-('1.Inputs'!$D$20/'1.Inputs'!$D$27+'1.Inputs'!$D$23/'1.Inputs'!$D$28))))*'1.Inputs'!$D$53</f>
        <v>1111298660.7184789</v>
      </c>
      <c r="AI85" s="36">
        <f ca="1">Y85-AI$13-AI$14+MIN(AI$13,MAX(0,((('1.Inputs'!$D$37*12*IF(7=1,'1.Inputs'!$D$38,IF(7=2,'1.Inputs'!$D$39,$E85)))*$F85*(('1.Inputs'!$D$40)+(1-'1.Inputs'!$D$40)*(1+'1.Inputs'!$D$41))*(1+$G85)^(7-1))-(('1.Inputs'!$D$37*12*IF(7=1,'1.Inputs'!$D$38,IF(7=2,'1.Inputs'!$D$39,$E85)))/(1-'1.Inputs'!$D$42)*$D85*(1+$G85)^(7-1))-('1.Inputs'!$D$37*12*IF(7=1,'1.Inputs'!$D$38,IF(7=2,'1.Inputs'!$D$39,$E85)))*'1.Inputs'!$D$43*(1+$G85)^(7-1)-'1.Inputs'!$D$44*(1+$G85)^(7-1)-('1.Inputs'!$D$20/'1.Inputs'!$D$27+'1.Inputs'!$D$23/'1.Inputs'!$D$28))))*'1.Inputs'!$D$53</f>
        <v>1195038027.7247896</v>
      </c>
      <c r="AJ85" s="36">
        <f ca="1">Z85-AJ$13-AJ$14+MIN(AJ$13,MAX(0,((('1.Inputs'!$D$37*12*IF(8=1,'1.Inputs'!$D$38,IF(8=2,'1.Inputs'!$D$39,$E85)))*$F85*(('1.Inputs'!$D$40)+(1-'1.Inputs'!$D$40)*(1+'1.Inputs'!$D$41))*(1+$G85)^(8-1))-(('1.Inputs'!$D$37*12*IF(8=1,'1.Inputs'!$D$38,IF(8=2,'1.Inputs'!$D$39,$E85)))/(1-'1.Inputs'!$D$42)*$D85*(1+$G85)^(8-1))-('1.Inputs'!$D$37*12*IF(8=1,'1.Inputs'!$D$38,IF(8=2,'1.Inputs'!$D$39,$E85)))*'1.Inputs'!$D$43*(1+$G85)^(8-1)-'1.Inputs'!$D$44*(1+$G85)^(8-1)-('1.Inputs'!$D$20/'1.Inputs'!$D$27+'1.Inputs'!$D$23/'1.Inputs'!$D$28))))*'1.Inputs'!$D$53</f>
        <v>1527867577.7452261</v>
      </c>
      <c r="AK85" s="36">
        <f ca="1">AA85-AK$13-AK$14+MIN(AK$13,MAX(0,((('1.Inputs'!$D$37*12*IF(9=1,'1.Inputs'!$D$38,IF(9=2,'1.Inputs'!$D$39,$E85)))*$F85*(('1.Inputs'!$D$40)+(1-'1.Inputs'!$D$40)*(1+'1.Inputs'!$D$41))*(1+$G85)^(9-1))-(('1.Inputs'!$D$37*12*IF(9=1,'1.Inputs'!$D$38,IF(9=2,'1.Inputs'!$D$39,$E85)))/(1-'1.Inputs'!$D$42)*$D85*(1+$G85)^(9-1))-('1.Inputs'!$D$37*12*IF(9=1,'1.Inputs'!$D$38,IF(9=2,'1.Inputs'!$D$39,$E85)))*'1.Inputs'!$D$43*(1+$G85)^(9-1)-'1.Inputs'!$D$44*(1+$G85)^(9-1)-('1.Inputs'!$D$20/'1.Inputs'!$D$27+'1.Inputs'!$D$23/'1.Inputs'!$D$28))))*'1.Inputs'!$D$53</f>
        <v>1598747243.0623088</v>
      </c>
      <c r="AL85" s="36">
        <f ca="1">AB85-AL$13-AL$14+MIN(AL$13,MAX(0,((('1.Inputs'!$D$37*12*IF(10=1,'1.Inputs'!$D$38,IF(10=2,'1.Inputs'!$D$39,$E85)))*$F85*(('1.Inputs'!$D$40)+(1-'1.Inputs'!$D$40)*(1+'1.Inputs'!$D$41))*(1+$G85)^(10-1))-(('1.Inputs'!$D$37*12*IF(10=1,'1.Inputs'!$D$38,IF(10=2,'1.Inputs'!$D$39,$E85)))/(1-'1.Inputs'!$D$42)*$D85*(1+$G85)^(10-1))-('1.Inputs'!$D$37*12*IF(10=1,'1.Inputs'!$D$38,IF(10=2,'1.Inputs'!$D$39,$E85)))*'1.Inputs'!$D$43*(1+$G85)^(10-1)-'1.Inputs'!$D$44*(1+$G85)^(10-1)-('1.Inputs'!$D$20/'1.Inputs'!$D$27+'1.Inputs'!$D$23/'1.Inputs'!$D$28))))*'1.Inputs'!$D$53+'1.Inputs'!$D$35</f>
        <v>5056028951.4978495</v>
      </c>
      <c r="AM85" s="48">
        <f ca="1">R85+NPV('1.Inputs'!$D$55,S85:AB85)</f>
        <v>4497686537.8378267</v>
      </c>
      <c r="AN85" s="48">
        <f ca="1">-('1.Inputs'!$D$24*(1-'1.Inputs'!$D$31)+'1.Inputs'!$D$35)+NPV('1.Inputs'!$D$54,AC85:AL85)</f>
        <v>2342143115.8332667</v>
      </c>
      <c r="AO85" s="36">
        <f t="shared" ca="1" si="13"/>
        <v>-1.6851905718118967</v>
      </c>
      <c r="AP85" s="36">
        <f t="shared" ca="1" si="14"/>
        <v>2.6241403063086044</v>
      </c>
      <c r="AQ85" s="36">
        <f ca="1">'1.Inputs'!$D$35+MIN(SUM($AC85:AC85),SUM($AC85:AD85),SUM($AC85:AE85),SUM($AC85:AF85),SUM($AC85:AG85),SUM($AC85:AH85),SUM($AC85:AI85),SUM($AC85:AJ85),SUM($AC85:AK85),SUM($AC85:AL85))</f>
        <v>455325871.60056406</v>
      </c>
      <c r="AR85" s="36">
        <f ca="1">IF(AP85&lt;'1.Inputs'!$D$57,1,0)</f>
        <v>0</v>
      </c>
      <c r="AS85" s="36">
        <f t="shared" ca="1" si="15"/>
        <v>0</v>
      </c>
      <c r="AV85" s="30" t="s">
        <v>435</v>
      </c>
      <c r="AY85" s="49">
        <v>0.252</v>
      </c>
    </row>
    <row r="86" spans="2:58" ht="15" customHeight="1" x14ac:dyDescent="0.25">
      <c r="B86" s="36">
        <v>71</v>
      </c>
      <c r="C86" s="36">
        <f t="shared" ca="1" si="8"/>
        <v>0.20389401044081368</v>
      </c>
      <c r="D86" s="36">
        <f t="shared" ca="1" si="9"/>
        <v>17939.086042470462</v>
      </c>
      <c r="E86" s="47">
        <f t="shared" ca="1" si="10"/>
        <v>0.78202744872630658</v>
      </c>
      <c r="F86" s="36">
        <f t="shared" ca="1" si="11"/>
        <v>28029.858104076819</v>
      </c>
      <c r="G86" s="36">
        <f t="shared" ca="1" si="12"/>
        <v>4.5108994088883546E-2</v>
      </c>
      <c r="H86" s="36">
        <f ca="1">((('1.Inputs'!$D$37*12*IF(1=1,'1.Inputs'!$D$38,IF(1=2,'1.Inputs'!$D$39,$E86)))*$F86*(('1.Inputs'!$D$40)+(1-'1.Inputs'!$D$40)*(1+'1.Inputs'!$D$41))*(1+$G86)^(1-1))*'1.Inputs'!$D$47+(('1.Inputs'!$D$37*12*IF(1=1,'1.Inputs'!$D$38,IF(1=2,'1.Inputs'!$D$39,$E86)))/(1-'1.Inputs'!$D$42)*$D86*(1+$G86)^(1-1))*('1.Inputs'!$D$48-'1.Inputs'!$D$49))/'1.Inputs'!$D$51</f>
        <v>745662449.95321739</v>
      </c>
      <c r="I86" s="36">
        <f ca="1">((('1.Inputs'!$D$37*12*IF(2=1,'1.Inputs'!$D$38,IF(2=2,'1.Inputs'!$D$39,$E86)))*$F86*(('1.Inputs'!$D$40)+(1-'1.Inputs'!$D$40)*(1+'1.Inputs'!$D$41))*(1+$G86)^(2-1))*'1.Inputs'!$D$47+(('1.Inputs'!$D$37*12*IF(2=1,'1.Inputs'!$D$38,IF(2=2,'1.Inputs'!$D$39,$E86)))/(1-'1.Inputs'!$D$42)*$D86*(1+$G86)^(2-1))*('1.Inputs'!$D$48-'1.Inputs'!$D$49))/'1.Inputs'!$D$51</f>
        <v>1091017946.2006433</v>
      </c>
      <c r="J86" s="36">
        <f ca="1">((('1.Inputs'!$D$37*12*IF(3=1,'1.Inputs'!$D$38,IF(3=2,'1.Inputs'!$D$39,$E86)))*$F86*(('1.Inputs'!$D$40)+(1-'1.Inputs'!$D$40)*(1+'1.Inputs'!$D$41))*(1+$G86)^(3-1))*'1.Inputs'!$D$47+(('1.Inputs'!$D$37*12*IF(3=1,'1.Inputs'!$D$38,IF(3=2,'1.Inputs'!$D$39,$E86)))/(1-'1.Inputs'!$D$42)*$D86*(1+$G86)^(3-1))*('1.Inputs'!$D$48-'1.Inputs'!$D$49))/'1.Inputs'!$D$51</f>
        <v>1273847492.1923091</v>
      </c>
      <c r="K86" s="36">
        <f ca="1">((('1.Inputs'!$D$37*12*IF(4=1,'1.Inputs'!$D$38,IF(4=2,'1.Inputs'!$D$39,$E86)))*$F86*(('1.Inputs'!$D$40)+(1-'1.Inputs'!$D$40)*(1+'1.Inputs'!$D$41))*(1+$G86)^(4-1))*'1.Inputs'!$D$47+(('1.Inputs'!$D$37*12*IF(4=1,'1.Inputs'!$D$38,IF(4=2,'1.Inputs'!$D$39,$E86)))/(1-'1.Inputs'!$D$42)*$D86*(1+$G86)^(4-1))*('1.Inputs'!$D$48-'1.Inputs'!$D$49))/'1.Inputs'!$D$51</f>
        <v>1331309471.1877513</v>
      </c>
      <c r="L86" s="36">
        <f ca="1">((('1.Inputs'!$D$37*12*IF(5=1,'1.Inputs'!$D$38,IF(5=2,'1.Inputs'!$D$39,$E86)))*$F86*(('1.Inputs'!$D$40)+(1-'1.Inputs'!$D$40)*(1+'1.Inputs'!$D$41))*(1+$G86)^(5-1))*'1.Inputs'!$D$47+(('1.Inputs'!$D$37*12*IF(5=1,'1.Inputs'!$D$38,IF(5=2,'1.Inputs'!$D$39,$E86)))/(1-'1.Inputs'!$D$42)*$D86*(1+$G86)^(5-1))*('1.Inputs'!$D$48-'1.Inputs'!$D$49))/'1.Inputs'!$D$51</f>
        <v>1391363502.254034</v>
      </c>
      <c r="M86" s="36">
        <f ca="1">((('1.Inputs'!$D$37*12*IF(6=1,'1.Inputs'!$D$38,IF(6=2,'1.Inputs'!$D$39,$E86)))*$F86*(('1.Inputs'!$D$40)+(1-'1.Inputs'!$D$40)*(1+'1.Inputs'!$D$41))*(1+$G86)^(6-1))*'1.Inputs'!$D$47+(('1.Inputs'!$D$37*12*IF(6=1,'1.Inputs'!$D$38,IF(6=2,'1.Inputs'!$D$39,$E86)))/(1-'1.Inputs'!$D$42)*$D86*(1+$G86)^(6-1))*('1.Inputs'!$D$48-'1.Inputs'!$D$49))/'1.Inputs'!$D$51</f>
        <v>1454126510.2526996</v>
      </c>
      <c r="N86" s="36">
        <f ca="1">((('1.Inputs'!$D$37*12*IF(7=1,'1.Inputs'!$D$38,IF(7=2,'1.Inputs'!$D$39,$E86)))*$F86*(('1.Inputs'!$D$40)+(1-'1.Inputs'!$D$40)*(1+'1.Inputs'!$D$41))*(1+$G86)^(7-1))*'1.Inputs'!$D$47+(('1.Inputs'!$D$37*12*IF(7=1,'1.Inputs'!$D$38,IF(7=2,'1.Inputs'!$D$39,$E86)))/(1-'1.Inputs'!$D$42)*$D86*(1+$G86)^(7-1))*('1.Inputs'!$D$48-'1.Inputs'!$D$49))/'1.Inputs'!$D$51</f>
        <v>1519720694.4081776</v>
      </c>
      <c r="O86" s="36">
        <f ca="1">((('1.Inputs'!$D$37*12*IF(8=1,'1.Inputs'!$D$38,IF(8=2,'1.Inputs'!$D$39,$E86)))*$F86*(('1.Inputs'!$D$40)+(1-'1.Inputs'!$D$40)*(1+'1.Inputs'!$D$41))*(1+$G86)^(8-1))*'1.Inputs'!$D$47+(('1.Inputs'!$D$37*12*IF(8=1,'1.Inputs'!$D$38,IF(8=2,'1.Inputs'!$D$39,$E86)))/(1-'1.Inputs'!$D$42)*$D86*(1+$G86)^(8-1))*('1.Inputs'!$D$48-'1.Inputs'!$D$49))/'1.Inputs'!$D$51</f>
        <v>1588273766.2289901</v>
      </c>
      <c r="P86" s="36">
        <f ca="1">((('1.Inputs'!$D$37*12*IF(9=1,'1.Inputs'!$D$38,IF(9=2,'1.Inputs'!$D$39,$E86)))*$F86*(('1.Inputs'!$D$40)+(1-'1.Inputs'!$D$40)*(1+'1.Inputs'!$D$41))*(1+$G86)^(9-1))*'1.Inputs'!$D$47+(('1.Inputs'!$D$37*12*IF(9=1,'1.Inputs'!$D$38,IF(9=2,'1.Inputs'!$D$39,$E86)))/(1-'1.Inputs'!$D$42)*$D86*(1+$G86)^(9-1))*('1.Inputs'!$D$48-'1.Inputs'!$D$49))/'1.Inputs'!$D$51</f>
        <v>1659919198.1613421</v>
      </c>
      <c r="Q86" s="36">
        <f ca="1">((('1.Inputs'!$D$37*12*IF(10=1,'1.Inputs'!$D$38,IF(10=2,'1.Inputs'!$D$39,$E86)))*$F86*(('1.Inputs'!$D$40)+(1-'1.Inputs'!$D$40)*(1+'1.Inputs'!$D$41))*(1+$G86)^(10-1))*'1.Inputs'!$D$47+(('1.Inputs'!$D$37*12*IF(10=1,'1.Inputs'!$D$38,IF(10=2,'1.Inputs'!$D$39,$E86)))/(1-'1.Inputs'!$D$42)*$D86*(1+$G86)^(10-1))*('1.Inputs'!$D$48-'1.Inputs'!$D$49))/'1.Inputs'!$D$51</f>
        <v>1734796483.4592264</v>
      </c>
      <c r="R86" s="36">
        <f>-'1.Inputs'!$D$24</f>
        <v>-2050000000</v>
      </c>
      <c r="S86" s="36">
        <f ca="1">((('1.Inputs'!$D$37*12*IF(1=1,'1.Inputs'!$D$38,IF(1=2,'1.Inputs'!$D$39,$E86)))*$F86*(('1.Inputs'!$D$40)+(1-'1.Inputs'!$D$40)*(1+'1.Inputs'!$D$41))*(1+$G86)^(1-1))-(('1.Inputs'!$D$37*12*IF(1=1,'1.Inputs'!$D$38,IF(1=2,'1.Inputs'!$D$39,$E86)))/(1-'1.Inputs'!$D$42)*$D86*(1+$G86)^(1-1))-('1.Inputs'!$D$37*12*IF(1=1,'1.Inputs'!$D$38,IF(1=2,'1.Inputs'!$D$39,$E86)))*'1.Inputs'!$D$43*(1+$G86)^(1-1)-'1.Inputs'!$D$44*(1+$G86)^(1-1)-('1.Inputs'!$D$20/'1.Inputs'!$D$27+'1.Inputs'!$D$23/'1.Inputs'!$D$28))-MAX(0,((('1.Inputs'!$D$37*12*IF(1=1,'1.Inputs'!$D$38,IF(1=2,'1.Inputs'!$D$39,$E86)))*$F86*(('1.Inputs'!$D$40)+(1-'1.Inputs'!$D$40)*(1+'1.Inputs'!$D$41))*(1+$G86)^(1-1))-(('1.Inputs'!$D$37*12*IF(1=1,'1.Inputs'!$D$38,IF(1=2,'1.Inputs'!$D$39,$E86)))/(1-'1.Inputs'!$D$42)*$D86*(1+$G86)^(1-1))-('1.Inputs'!$D$37*12*IF(1=1,'1.Inputs'!$D$38,IF(1=2,'1.Inputs'!$D$39,$E86)))*'1.Inputs'!$D$43*(1+$G86)^(1-1)-'1.Inputs'!$D$44*(1+$G86)^(1-1)-('1.Inputs'!$D$20/'1.Inputs'!$D$27+'1.Inputs'!$D$23/'1.Inputs'!$D$28)))*'1.Inputs'!$D$53+('1.Inputs'!$D$20/'1.Inputs'!$D$27+'1.Inputs'!$D$23/'1.Inputs'!$D$28)-H86</f>
        <v>-601929979.45380378</v>
      </c>
      <c r="T86" s="36">
        <f ca="1">((('1.Inputs'!$D$37*12*IF(2=1,'1.Inputs'!$D$38,IF(2=2,'1.Inputs'!$D$39,$E86)))*$F86*(('1.Inputs'!$D$40)+(1-'1.Inputs'!$D$40)*(1+'1.Inputs'!$D$41))*(1+$G86)^(2-1))-(('1.Inputs'!$D$37*12*IF(2=1,'1.Inputs'!$D$38,IF(2=2,'1.Inputs'!$D$39,$E86)))/(1-'1.Inputs'!$D$42)*$D86*(1+$G86)^(2-1))-('1.Inputs'!$D$37*12*IF(2=1,'1.Inputs'!$D$38,IF(2=2,'1.Inputs'!$D$39,$E86)))*'1.Inputs'!$D$43*(1+$G86)^(2-1)-'1.Inputs'!$D$44*(1+$G86)^(2-1)-('1.Inputs'!$D$20/'1.Inputs'!$D$27+'1.Inputs'!$D$23/'1.Inputs'!$D$28))-MAX(0,((('1.Inputs'!$D$37*12*IF(2=1,'1.Inputs'!$D$38,IF(2=2,'1.Inputs'!$D$39,$E86)))*$F86*(('1.Inputs'!$D$40)+(1-'1.Inputs'!$D$40)*(1+'1.Inputs'!$D$41))*(1+$G86)^(2-1))-(('1.Inputs'!$D$37*12*IF(2=1,'1.Inputs'!$D$38,IF(2=2,'1.Inputs'!$D$39,$E86)))/(1-'1.Inputs'!$D$42)*$D86*(1+$G86)^(2-1))-('1.Inputs'!$D$37*12*IF(2=1,'1.Inputs'!$D$38,IF(2=2,'1.Inputs'!$D$39,$E86)))*'1.Inputs'!$D$43*(1+$G86)^(2-1)-'1.Inputs'!$D$44*(1+$G86)^(2-1)-('1.Inputs'!$D$20/'1.Inputs'!$D$27+'1.Inputs'!$D$23/'1.Inputs'!$D$28)))*'1.Inputs'!$D$53+('1.Inputs'!$D$20/'1.Inputs'!$D$27+'1.Inputs'!$D$23/'1.Inputs'!$D$28)-(I86-H86)</f>
        <v>87618585.136566341</v>
      </c>
      <c r="U86" s="36">
        <f ca="1">((('1.Inputs'!$D$37*12*IF(3=1,'1.Inputs'!$D$38,IF(3=2,'1.Inputs'!$D$39,$E86)))*$F86*(('1.Inputs'!$D$40)+(1-'1.Inputs'!$D$40)*(1+'1.Inputs'!$D$41))*(1+$G86)^(3-1))-(('1.Inputs'!$D$37*12*IF(3=1,'1.Inputs'!$D$38,IF(3=2,'1.Inputs'!$D$39,$E86)))/(1-'1.Inputs'!$D$42)*$D86*(1+$G86)^(3-1))-('1.Inputs'!$D$37*12*IF(3=1,'1.Inputs'!$D$38,IF(3=2,'1.Inputs'!$D$39,$E86)))*'1.Inputs'!$D$43*(1+$G86)^(3-1)-'1.Inputs'!$D$44*(1+$G86)^(3-1)-('1.Inputs'!$D$20/'1.Inputs'!$D$27+'1.Inputs'!$D$23/'1.Inputs'!$D$28))-MAX(0,((('1.Inputs'!$D$37*12*IF(3=1,'1.Inputs'!$D$38,IF(3=2,'1.Inputs'!$D$39,$E86)))*$F86*(('1.Inputs'!$D$40)+(1-'1.Inputs'!$D$40)*(1+'1.Inputs'!$D$41))*(1+$G86)^(3-1))-(('1.Inputs'!$D$37*12*IF(3=1,'1.Inputs'!$D$38,IF(3=2,'1.Inputs'!$D$39,$E86)))/(1-'1.Inputs'!$D$42)*$D86*(1+$G86)^(3-1))-('1.Inputs'!$D$37*12*IF(3=1,'1.Inputs'!$D$38,IF(3=2,'1.Inputs'!$D$39,$E86)))*'1.Inputs'!$D$43*(1+$G86)^(3-1)-'1.Inputs'!$D$44*(1+$G86)^(3-1)-('1.Inputs'!$D$20/'1.Inputs'!$D$27+'1.Inputs'!$D$23/'1.Inputs'!$D$28)))*'1.Inputs'!$D$53+('1.Inputs'!$D$20/'1.Inputs'!$D$27+'1.Inputs'!$D$23/'1.Inputs'!$D$28)-(J86-I86)</f>
        <v>389658611.14045572</v>
      </c>
      <c r="V86" s="36">
        <f ca="1">((('1.Inputs'!$D$37*12*IF(4=1,'1.Inputs'!$D$38,IF(4=2,'1.Inputs'!$D$39,$E86)))*$F86*(('1.Inputs'!$D$40)+(1-'1.Inputs'!$D$40)*(1+'1.Inputs'!$D$41))*(1+$G86)^(4-1))-(('1.Inputs'!$D$37*12*IF(4=1,'1.Inputs'!$D$38,IF(4=2,'1.Inputs'!$D$39,$E86)))/(1-'1.Inputs'!$D$42)*$D86*(1+$G86)^(4-1))-('1.Inputs'!$D$37*12*IF(4=1,'1.Inputs'!$D$38,IF(4=2,'1.Inputs'!$D$39,$E86)))*'1.Inputs'!$D$43*(1+$G86)^(4-1)-'1.Inputs'!$D$44*(1+$G86)^(4-1)-('1.Inputs'!$D$20/'1.Inputs'!$D$27+'1.Inputs'!$D$23/'1.Inputs'!$D$28))-MAX(0,((('1.Inputs'!$D$37*12*IF(4=1,'1.Inputs'!$D$38,IF(4=2,'1.Inputs'!$D$39,$E86)))*$F86*(('1.Inputs'!$D$40)+(1-'1.Inputs'!$D$40)*(1+'1.Inputs'!$D$41))*(1+$G86)^(4-1))-(('1.Inputs'!$D$37*12*IF(4=1,'1.Inputs'!$D$38,IF(4=2,'1.Inputs'!$D$39,$E86)))/(1-'1.Inputs'!$D$42)*$D86*(1+$G86)^(4-1))-('1.Inputs'!$D$37*12*IF(4=1,'1.Inputs'!$D$38,IF(4=2,'1.Inputs'!$D$39,$E86)))*'1.Inputs'!$D$43*(1+$G86)^(4-1)-'1.Inputs'!$D$44*(1+$G86)^(4-1)-('1.Inputs'!$D$20/'1.Inputs'!$D$27+'1.Inputs'!$D$23/'1.Inputs'!$D$28)))*'1.Inputs'!$D$53+('1.Inputs'!$D$20/'1.Inputs'!$D$27+'1.Inputs'!$D$23/'1.Inputs'!$D$28)-(K86-J86)</f>
        <v>538719143.06200826</v>
      </c>
      <c r="W86" s="36">
        <f ca="1">((('1.Inputs'!$D$37*12*IF(5=1,'1.Inputs'!$D$38,IF(5=2,'1.Inputs'!$D$39,$E86)))*$F86*(('1.Inputs'!$D$40)+(1-'1.Inputs'!$D$40)*(1+'1.Inputs'!$D$41))*(1+$G86)^(5-1))-(('1.Inputs'!$D$37*12*IF(5=1,'1.Inputs'!$D$38,IF(5=2,'1.Inputs'!$D$39,$E86)))/(1-'1.Inputs'!$D$42)*$D86*(1+$G86)^(5-1))-('1.Inputs'!$D$37*12*IF(5=1,'1.Inputs'!$D$38,IF(5=2,'1.Inputs'!$D$39,$E86)))*'1.Inputs'!$D$43*(1+$G86)^(5-1)-'1.Inputs'!$D$44*(1+$G86)^(5-1)-('1.Inputs'!$D$20/'1.Inputs'!$D$27+'1.Inputs'!$D$23/'1.Inputs'!$D$28))-MAX(0,((('1.Inputs'!$D$37*12*IF(5=1,'1.Inputs'!$D$38,IF(5=2,'1.Inputs'!$D$39,$E86)))*$F86*(('1.Inputs'!$D$40)+(1-'1.Inputs'!$D$40)*(1+'1.Inputs'!$D$41))*(1+$G86)^(5-1))-(('1.Inputs'!$D$37*12*IF(5=1,'1.Inputs'!$D$38,IF(5=2,'1.Inputs'!$D$39,$E86)))/(1-'1.Inputs'!$D$42)*$D86*(1+$G86)^(5-1))-('1.Inputs'!$D$37*12*IF(5=1,'1.Inputs'!$D$38,IF(5=2,'1.Inputs'!$D$39,$E86)))*'1.Inputs'!$D$43*(1+$G86)^(5-1)-'1.Inputs'!$D$44*(1+$G86)^(5-1)-('1.Inputs'!$D$20/'1.Inputs'!$D$27+'1.Inputs'!$D$23/'1.Inputs'!$D$28)))*'1.Inputs'!$D$53+('1.Inputs'!$D$20/'1.Inputs'!$D$27+'1.Inputs'!$D$23/'1.Inputs'!$D$28)-(L86-K86)</f>
        <v>560888821.73126185</v>
      </c>
      <c r="X86" s="36">
        <f ca="1">((('1.Inputs'!$D$37*12*IF(6=1,'1.Inputs'!$D$38,IF(6=2,'1.Inputs'!$D$39,$E86)))*$F86*(('1.Inputs'!$D$40)+(1-'1.Inputs'!$D$40)*(1+'1.Inputs'!$D$41))*(1+$G86)^(6-1))-(('1.Inputs'!$D$37*12*IF(6=1,'1.Inputs'!$D$38,IF(6=2,'1.Inputs'!$D$39,$E86)))/(1-'1.Inputs'!$D$42)*$D86*(1+$G86)^(6-1))-('1.Inputs'!$D$37*12*IF(6=1,'1.Inputs'!$D$38,IF(6=2,'1.Inputs'!$D$39,$E86)))*'1.Inputs'!$D$43*(1+$G86)^(6-1)-'1.Inputs'!$D$44*(1+$G86)^(6-1)-('1.Inputs'!$D$20/'1.Inputs'!$D$27+'1.Inputs'!$D$23/'1.Inputs'!$D$28))-MAX(0,((('1.Inputs'!$D$37*12*IF(6=1,'1.Inputs'!$D$38,IF(6=2,'1.Inputs'!$D$39,$E86)))*$F86*(('1.Inputs'!$D$40)+(1-'1.Inputs'!$D$40)*(1+'1.Inputs'!$D$41))*(1+$G86)^(6-1))-(('1.Inputs'!$D$37*12*IF(6=1,'1.Inputs'!$D$38,IF(6=2,'1.Inputs'!$D$39,$E86)))/(1-'1.Inputs'!$D$42)*$D86*(1+$G86)^(6-1))-('1.Inputs'!$D$37*12*IF(6=1,'1.Inputs'!$D$38,IF(6=2,'1.Inputs'!$D$39,$E86)))*'1.Inputs'!$D$43*(1+$G86)^(6-1)-'1.Inputs'!$D$44*(1+$G86)^(6-1)-('1.Inputs'!$D$20/'1.Inputs'!$D$27+'1.Inputs'!$D$23/'1.Inputs'!$D$28)))*'1.Inputs'!$D$53+('1.Inputs'!$D$20/'1.Inputs'!$D$27+'1.Inputs'!$D$23/'1.Inputs'!$D$28)-(M86-L86)</f>
        <v>584058552.30455828</v>
      </c>
      <c r="Y86" s="36">
        <f ca="1">((('1.Inputs'!$D$37*12*IF(7=1,'1.Inputs'!$D$38,IF(7=2,'1.Inputs'!$D$39,$E86)))*$F86*(('1.Inputs'!$D$40)+(1-'1.Inputs'!$D$40)*(1+'1.Inputs'!$D$41))*(1+$G86)^(7-1))-(('1.Inputs'!$D$37*12*IF(7=1,'1.Inputs'!$D$38,IF(7=2,'1.Inputs'!$D$39,$E86)))/(1-'1.Inputs'!$D$42)*$D86*(1+$G86)^(7-1))-('1.Inputs'!$D$37*12*IF(7=1,'1.Inputs'!$D$38,IF(7=2,'1.Inputs'!$D$39,$E86)))*'1.Inputs'!$D$43*(1+$G86)^(7-1)-'1.Inputs'!$D$44*(1+$G86)^(7-1)-('1.Inputs'!$D$20/'1.Inputs'!$D$27+'1.Inputs'!$D$23/'1.Inputs'!$D$28))-MAX(0,((('1.Inputs'!$D$37*12*IF(7=1,'1.Inputs'!$D$38,IF(7=2,'1.Inputs'!$D$39,$E86)))*$F86*(('1.Inputs'!$D$40)+(1-'1.Inputs'!$D$40)*(1+'1.Inputs'!$D$41))*(1+$G86)^(7-1))-(('1.Inputs'!$D$37*12*IF(7=1,'1.Inputs'!$D$38,IF(7=2,'1.Inputs'!$D$39,$E86)))/(1-'1.Inputs'!$D$42)*$D86*(1+$G86)^(7-1))-('1.Inputs'!$D$37*12*IF(7=1,'1.Inputs'!$D$38,IF(7=2,'1.Inputs'!$D$39,$E86)))*'1.Inputs'!$D$43*(1+$G86)^(7-1)-'1.Inputs'!$D$44*(1+$G86)^(7-1)-('1.Inputs'!$D$20/'1.Inputs'!$D$27+'1.Inputs'!$D$23/'1.Inputs'!$D$28)))*'1.Inputs'!$D$53+('1.Inputs'!$D$20/'1.Inputs'!$D$27+'1.Inputs'!$D$23/'1.Inputs'!$D$28)-(N86-M86)</f>
        <v>608273446.11732697</v>
      </c>
      <c r="Z86" s="36">
        <f ca="1">((('1.Inputs'!$D$37*12*IF(8=1,'1.Inputs'!$D$38,IF(8=2,'1.Inputs'!$D$39,$E86)))*$F86*(('1.Inputs'!$D$40)+(1-'1.Inputs'!$D$40)*(1+'1.Inputs'!$D$41))*(1+$G86)^(8-1))-(('1.Inputs'!$D$37*12*IF(8=1,'1.Inputs'!$D$38,IF(8=2,'1.Inputs'!$D$39,$E86)))/(1-'1.Inputs'!$D$42)*$D86*(1+$G86)^(8-1))-('1.Inputs'!$D$37*12*IF(8=1,'1.Inputs'!$D$38,IF(8=2,'1.Inputs'!$D$39,$E86)))*'1.Inputs'!$D$43*(1+$G86)^(8-1)-'1.Inputs'!$D$44*(1+$G86)^(8-1)-('1.Inputs'!$D$20/'1.Inputs'!$D$27+'1.Inputs'!$D$23/'1.Inputs'!$D$28))-MAX(0,((('1.Inputs'!$D$37*12*IF(8=1,'1.Inputs'!$D$38,IF(8=2,'1.Inputs'!$D$39,$E86)))*$F86*(('1.Inputs'!$D$40)+(1-'1.Inputs'!$D$40)*(1+'1.Inputs'!$D$41))*(1+$G86)^(8-1))-(('1.Inputs'!$D$37*12*IF(8=1,'1.Inputs'!$D$38,IF(8=2,'1.Inputs'!$D$39,$E86)))/(1-'1.Inputs'!$D$42)*$D86*(1+$G86)^(8-1))-('1.Inputs'!$D$37*12*IF(8=1,'1.Inputs'!$D$38,IF(8=2,'1.Inputs'!$D$39,$E86)))*'1.Inputs'!$D$43*(1+$G86)^(8-1)-'1.Inputs'!$D$44*(1+$G86)^(8-1)-('1.Inputs'!$D$20/'1.Inputs'!$D$27+'1.Inputs'!$D$23/'1.Inputs'!$D$28)))*'1.Inputs'!$D$53+('1.Inputs'!$D$20/'1.Inputs'!$D$27+'1.Inputs'!$D$23/'1.Inputs'!$D$28)-(O86-N86)</f>
        <v>633580649.43195868</v>
      </c>
      <c r="AA86" s="36">
        <f ca="1">((('1.Inputs'!$D$37*12*IF(9=1,'1.Inputs'!$D$38,IF(9=2,'1.Inputs'!$D$39,$E86)))*$F86*(('1.Inputs'!$D$40)+(1-'1.Inputs'!$D$40)*(1+'1.Inputs'!$D$41))*(1+$G86)^(9-1))-(('1.Inputs'!$D$37*12*IF(9=1,'1.Inputs'!$D$38,IF(9=2,'1.Inputs'!$D$39,$E86)))/(1-'1.Inputs'!$D$42)*$D86*(1+$G86)^(9-1))-('1.Inputs'!$D$37*12*IF(9=1,'1.Inputs'!$D$38,IF(9=2,'1.Inputs'!$D$39,$E86)))*'1.Inputs'!$D$43*(1+$G86)^(9-1)-'1.Inputs'!$D$44*(1+$G86)^(9-1)-('1.Inputs'!$D$20/'1.Inputs'!$D$27+'1.Inputs'!$D$23/'1.Inputs'!$D$28))-MAX(0,((('1.Inputs'!$D$37*12*IF(9=1,'1.Inputs'!$D$38,IF(9=2,'1.Inputs'!$D$39,$E86)))*$F86*(('1.Inputs'!$D$40)+(1-'1.Inputs'!$D$40)*(1+'1.Inputs'!$D$41))*(1+$G86)^(9-1))-(('1.Inputs'!$D$37*12*IF(9=1,'1.Inputs'!$D$38,IF(9=2,'1.Inputs'!$D$39,$E86)))/(1-'1.Inputs'!$D$42)*$D86*(1+$G86)^(9-1))-('1.Inputs'!$D$37*12*IF(9=1,'1.Inputs'!$D$38,IF(9=2,'1.Inputs'!$D$39,$E86)))*'1.Inputs'!$D$43*(1+$G86)^(9-1)-'1.Inputs'!$D$44*(1+$G86)^(9-1)-('1.Inputs'!$D$20/'1.Inputs'!$D$27+'1.Inputs'!$D$23/'1.Inputs'!$D$28)))*'1.Inputs'!$D$53+('1.Inputs'!$D$20/'1.Inputs'!$D$27+'1.Inputs'!$D$23/'1.Inputs'!$D$28)-(P86-O86)</f>
        <v>660029435.23131537</v>
      </c>
      <c r="AB86" s="36">
        <f ca="1">((('1.Inputs'!$D$37*12*IF(10=1,'1.Inputs'!$D$38,IF(10=2,'1.Inputs'!$D$39,$E86)))*$F86*(('1.Inputs'!$D$40)+(1-'1.Inputs'!$D$40)*(1+'1.Inputs'!$D$41))*(1+$G86)^(10-1))-(('1.Inputs'!$D$37*12*IF(10=1,'1.Inputs'!$D$38,IF(10=2,'1.Inputs'!$D$39,$E86)))/(1-'1.Inputs'!$D$42)*$D86*(1+$G86)^(10-1))-('1.Inputs'!$D$37*12*IF(10=1,'1.Inputs'!$D$38,IF(10=2,'1.Inputs'!$D$39,$E86)))*'1.Inputs'!$D$43*(1+$G86)^(10-1)-'1.Inputs'!$D$44*(1+$G86)^(10-1)-('1.Inputs'!$D$20/'1.Inputs'!$D$27+'1.Inputs'!$D$23/'1.Inputs'!$D$28))-MAX(0,((('1.Inputs'!$D$37*12*IF(10=1,'1.Inputs'!$D$38,IF(10=2,'1.Inputs'!$D$39,$E86)))*$F86*(('1.Inputs'!$D$40)+(1-'1.Inputs'!$D$40)*(1+'1.Inputs'!$D$41))*(1+$G86)^(10-1))-(('1.Inputs'!$D$37*12*IF(10=1,'1.Inputs'!$D$38,IF(10=2,'1.Inputs'!$D$39,$E86)))/(1-'1.Inputs'!$D$42)*$D86*(1+$G86)^(10-1))-('1.Inputs'!$D$37*12*IF(10=1,'1.Inputs'!$D$38,IF(10=2,'1.Inputs'!$D$39,$E86)))*'1.Inputs'!$D$43*(1+$G86)^(10-1)-'1.Inputs'!$D$44*(1+$G86)^(10-1)-('1.Inputs'!$D$20/'1.Inputs'!$D$27+'1.Inputs'!$D$23/'1.Inputs'!$D$28)))*'1.Inputs'!$D$53+('1.Inputs'!$D$20/'1.Inputs'!$D$27+'1.Inputs'!$D$23/'1.Inputs'!$D$28)-(Q86-P86)+(('1.Inputs'!$D$20+'1.Inputs'!$D$23-('1.Inputs'!$D$20/'1.Inputs'!$D$27+'1.Inputs'!$D$23/'1.Inputs'!$D$28)*'1.Inputs'!$D$10)*'1.Inputs'!$D$60+'1.Inputs'!$D$19*'1.Inputs'!$D$59+Q86)</f>
        <v>3122467782.6121807</v>
      </c>
      <c r="AC86" s="36">
        <f ca="1">S86-AC$13-AC$14+MIN(AC$13,MAX(0,((('1.Inputs'!$D$37*12*IF(1=1,'1.Inputs'!$D$38,IF(1=2,'1.Inputs'!$D$39,$E86)))*$F86*(('1.Inputs'!$D$40)+(1-'1.Inputs'!$D$40)*(1+'1.Inputs'!$D$41))*(1+$G86)^(1-1))-(('1.Inputs'!$D$37*12*IF(1=1,'1.Inputs'!$D$38,IF(1=2,'1.Inputs'!$D$39,$E86)))/(1-'1.Inputs'!$D$42)*$D86*(1+$G86)^(1-1))-('1.Inputs'!$D$37*12*IF(1=1,'1.Inputs'!$D$38,IF(1=2,'1.Inputs'!$D$39,$E86)))*'1.Inputs'!$D$43*(1+$G86)^(1-1)-'1.Inputs'!$D$44*(1+$G86)^(1-1)-('1.Inputs'!$D$20/'1.Inputs'!$D$27+'1.Inputs'!$D$23/'1.Inputs'!$D$28))))*'1.Inputs'!$D$53</f>
        <v>-744827879.95411956</v>
      </c>
      <c r="AD86" s="36">
        <f ca="1">T86-AD$13-AD$14+MIN(AD$13,MAX(0,((('1.Inputs'!$D$37*12*IF(2=1,'1.Inputs'!$D$38,IF(2=2,'1.Inputs'!$D$39,$E86)))*$F86*(('1.Inputs'!$D$40)+(1-'1.Inputs'!$D$40)*(1+'1.Inputs'!$D$41))*(1+$G86)^(2-1))-(('1.Inputs'!$D$37*12*IF(2=1,'1.Inputs'!$D$38,IF(2=2,'1.Inputs'!$D$39,$E86)))/(1-'1.Inputs'!$D$42)*$D86*(1+$G86)^(2-1))-('1.Inputs'!$D$37*12*IF(2=1,'1.Inputs'!$D$38,IF(2=2,'1.Inputs'!$D$39,$E86)))*'1.Inputs'!$D$43*(1+$G86)^(2-1)-'1.Inputs'!$D$44*(1+$G86)^(2-1)-('1.Inputs'!$D$20/'1.Inputs'!$D$27+'1.Inputs'!$D$23/'1.Inputs'!$D$28))))*'1.Inputs'!$D$53</f>
        <v>-8321414.8634336591</v>
      </c>
      <c r="AE86" s="36">
        <f ca="1">U86-AE$13-AE$14+MIN(AE$13,MAX(0,((('1.Inputs'!$D$37*12*IF(3=1,'1.Inputs'!$D$38,IF(3=2,'1.Inputs'!$D$39,$E86)))*$F86*(('1.Inputs'!$D$40)+(1-'1.Inputs'!$D$40)*(1+'1.Inputs'!$D$41))*(1+$G86)^(3-1))-(('1.Inputs'!$D$37*12*IF(3=1,'1.Inputs'!$D$38,IF(3=2,'1.Inputs'!$D$39,$E86)))/(1-'1.Inputs'!$D$42)*$D86*(1+$G86)^(3-1))-('1.Inputs'!$D$37*12*IF(3=1,'1.Inputs'!$D$38,IF(3=2,'1.Inputs'!$D$39,$E86)))*'1.Inputs'!$D$43*(1+$G86)^(3-1)-'1.Inputs'!$D$44*(1+$G86)^(3-1)-('1.Inputs'!$D$20/'1.Inputs'!$D$27+'1.Inputs'!$D$23/'1.Inputs'!$D$28))))*'1.Inputs'!$D$53</f>
        <v>47718611.140455723</v>
      </c>
      <c r="AF86" s="36">
        <f ca="1">V86-AF$13-AF$14+MIN(AF$13,MAX(0,((('1.Inputs'!$D$37*12*IF(4=1,'1.Inputs'!$D$38,IF(4=2,'1.Inputs'!$D$39,$E86)))*$F86*(('1.Inputs'!$D$40)+(1-'1.Inputs'!$D$40)*(1+'1.Inputs'!$D$41))*(1+$G86)^(4-1))-(('1.Inputs'!$D$37*12*IF(4=1,'1.Inputs'!$D$38,IF(4=2,'1.Inputs'!$D$39,$E86)))/(1-'1.Inputs'!$D$42)*$D86*(1+$G86)^(4-1))-('1.Inputs'!$D$37*12*IF(4=1,'1.Inputs'!$D$38,IF(4=2,'1.Inputs'!$D$39,$E86)))*'1.Inputs'!$D$43*(1+$G86)^(4-1)-'1.Inputs'!$D$44*(1+$G86)^(4-1)-('1.Inputs'!$D$20/'1.Inputs'!$D$27+'1.Inputs'!$D$23/'1.Inputs'!$D$28))))*'1.Inputs'!$D$53</f>
        <v>215967143.06200826</v>
      </c>
      <c r="AG86" s="36">
        <f ca="1">W86-AG$13-AG$14+MIN(AG$13,MAX(0,((('1.Inputs'!$D$37*12*IF(5=1,'1.Inputs'!$D$38,IF(5=2,'1.Inputs'!$D$39,$E86)))*$F86*(('1.Inputs'!$D$40)+(1-'1.Inputs'!$D$40)*(1+'1.Inputs'!$D$41))*(1+$G86)^(5-1))-(('1.Inputs'!$D$37*12*IF(5=1,'1.Inputs'!$D$38,IF(5=2,'1.Inputs'!$D$39,$E86)))/(1-'1.Inputs'!$D$42)*$D86*(1+$G86)^(5-1))-('1.Inputs'!$D$37*12*IF(5=1,'1.Inputs'!$D$38,IF(5=2,'1.Inputs'!$D$39,$E86)))*'1.Inputs'!$D$43*(1+$G86)^(5-1)-'1.Inputs'!$D$44*(1+$G86)^(5-1)-('1.Inputs'!$D$20/'1.Inputs'!$D$27+'1.Inputs'!$D$23/'1.Inputs'!$D$28))))*'1.Inputs'!$D$53</f>
        <v>257324821.73126185</v>
      </c>
      <c r="AH86" s="36">
        <f ca="1">X86-AH$13-AH$14+MIN(AH$13,MAX(0,((('1.Inputs'!$D$37*12*IF(6=1,'1.Inputs'!$D$38,IF(6=2,'1.Inputs'!$D$39,$E86)))*$F86*(('1.Inputs'!$D$40)+(1-'1.Inputs'!$D$40)*(1+'1.Inputs'!$D$41))*(1+$G86)^(6-1))-(('1.Inputs'!$D$37*12*IF(6=1,'1.Inputs'!$D$38,IF(6=2,'1.Inputs'!$D$39,$E86)))/(1-'1.Inputs'!$D$42)*$D86*(1+$G86)^(6-1))-('1.Inputs'!$D$37*12*IF(6=1,'1.Inputs'!$D$38,IF(6=2,'1.Inputs'!$D$39,$E86)))*'1.Inputs'!$D$43*(1+$G86)^(6-1)-'1.Inputs'!$D$44*(1+$G86)^(6-1)-('1.Inputs'!$D$20/'1.Inputs'!$D$27+'1.Inputs'!$D$23/'1.Inputs'!$D$28))))*'1.Inputs'!$D$53</f>
        <v>299682552.30455828</v>
      </c>
      <c r="AI86" s="36">
        <f ca="1">Y86-AI$13-AI$14+MIN(AI$13,MAX(0,((('1.Inputs'!$D$37*12*IF(7=1,'1.Inputs'!$D$38,IF(7=2,'1.Inputs'!$D$39,$E86)))*$F86*(('1.Inputs'!$D$40)+(1-'1.Inputs'!$D$40)*(1+'1.Inputs'!$D$41))*(1+$G86)^(7-1))-(('1.Inputs'!$D$37*12*IF(7=1,'1.Inputs'!$D$38,IF(7=2,'1.Inputs'!$D$39,$E86)))/(1-'1.Inputs'!$D$42)*$D86*(1+$G86)^(7-1))-('1.Inputs'!$D$37*12*IF(7=1,'1.Inputs'!$D$38,IF(7=2,'1.Inputs'!$D$39,$E86)))*'1.Inputs'!$D$43*(1+$G86)^(7-1)-'1.Inputs'!$D$44*(1+$G86)^(7-1)-('1.Inputs'!$D$20/'1.Inputs'!$D$27+'1.Inputs'!$D$23/'1.Inputs'!$D$28))))*'1.Inputs'!$D$53</f>
        <v>343085446.11732697</v>
      </c>
      <c r="AJ86" s="36">
        <f ca="1">Z86-AJ$13-AJ$14+MIN(AJ$13,MAX(0,((('1.Inputs'!$D$37*12*IF(8=1,'1.Inputs'!$D$38,IF(8=2,'1.Inputs'!$D$39,$E86)))*$F86*(('1.Inputs'!$D$40)+(1-'1.Inputs'!$D$40)*(1+'1.Inputs'!$D$41))*(1+$G86)^(8-1))-(('1.Inputs'!$D$37*12*IF(8=1,'1.Inputs'!$D$38,IF(8=2,'1.Inputs'!$D$39,$E86)))/(1-'1.Inputs'!$D$42)*$D86*(1+$G86)^(8-1))-('1.Inputs'!$D$37*12*IF(8=1,'1.Inputs'!$D$38,IF(8=2,'1.Inputs'!$D$39,$E86)))*'1.Inputs'!$D$43*(1+$G86)^(8-1)-'1.Inputs'!$D$44*(1+$G86)^(8-1)-('1.Inputs'!$D$20/'1.Inputs'!$D$27+'1.Inputs'!$D$23/'1.Inputs'!$D$28))))*'1.Inputs'!$D$53</f>
        <v>633580649.43195868</v>
      </c>
      <c r="AK86" s="36">
        <f ca="1">AA86-AK$13-AK$14+MIN(AK$13,MAX(0,((('1.Inputs'!$D$37*12*IF(9=1,'1.Inputs'!$D$38,IF(9=2,'1.Inputs'!$D$39,$E86)))*$F86*(('1.Inputs'!$D$40)+(1-'1.Inputs'!$D$40)*(1+'1.Inputs'!$D$41))*(1+$G86)^(9-1))-(('1.Inputs'!$D$37*12*IF(9=1,'1.Inputs'!$D$38,IF(9=2,'1.Inputs'!$D$39,$E86)))/(1-'1.Inputs'!$D$42)*$D86*(1+$G86)^(9-1))-('1.Inputs'!$D$37*12*IF(9=1,'1.Inputs'!$D$38,IF(9=2,'1.Inputs'!$D$39,$E86)))*'1.Inputs'!$D$43*(1+$G86)^(9-1)-'1.Inputs'!$D$44*(1+$G86)^(9-1)-('1.Inputs'!$D$20/'1.Inputs'!$D$27+'1.Inputs'!$D$23/'1.Inputs'!$D$28))))*'1.Inputs'!$D$53</f>
        <v>660029435.23131537</v>
      </c>
      <c r="AL86" s="36">
        <f ca="1">AB86-AL$13-AL$14+MIN(AL$13,MAX(0,((('1.Inputs'!$D$37*12*IF(10=1,'1.Inputs'!$D$38,IF(10=2,'1.Inputs'!$D$39,$E86)))*$F86*(('1.Inputs'!$D$40)+(1-'1.Inputs'!$D$40)*(1+'1.Inputs'!$D$41))*(1+$G86)^(10-1))-(('1.Inputs'!$D$37*12*IF(10=1,'1.Inputs'!$D$38,IF(10=2,'1.Inputs'!$D$39,$E86)))/(1-'1.Inputs'!$D$42)*$D86*(1+$G86)^(10-1))-('1.Inputs'!$D$37*12*IF(10=1,'1.Inputs'!$D$38,IF(10=2,'1.Inputs'!$D$39,$E86)))*'1.Inputs'!$D$43*(1+$G86)^(10-1)-'1.Inputs'!$D$44*(1+$G86)^(10-1)-('1.Inputs'!$D$20/'1.Inputs'!$D$27+'1.Inputs'!$D$23/'1.Inputs'!$D$28))))*'1.Inputs'!$D$53+'1.Inputs'!$D$35</f>
        <v>3922467782.6121807</v>
      </c>
      <c r="AM86" s="48">
        <f ca="1">R86+NPV('1.Inputs'!$D$55,S86:AB86)</f>
        <v>513680380.93519402</v>
      </c>
      <c r="AN86" s="48">
        <f ca="1">-('1.Inputs'!$D$24*(1-'1.Inputs'!$D$31)+'1.Inputs'!$D$35)+NPV('1.Inputs'!$D$54,AC86:AL86)</f>
        <v>-718747386.68830383</v>
      </c>
      <c r="AO86" s="36">
        <f t="shared" ca="1" si="13"/>
        <v>-4.07811639196344</v>
      </c>
      <c r="AP86" s="36">
        <f t="shared" ca="1" si="14"/>
        <v>0.98998630879180827</v>
      </c>
      <c r="AQ86" s="36">
        <f ca="1">'1.Inputs'!$D$35+MIN(SUM($AC86:AC86),SUM($AC86:AD86),SUM($AC86:AE86),SUM($AC86:AF86),SUM($AC86:AG86),SUM($AC86:AH86),SUM($AC86:AI86),SUM($AC86:AJ86),SUM($AC86:AK86),SUM($AC86:AL86))</f>
        <v>46850705.182446718</v>
      </c>
      <c r="AR86" s="36">
        <f ca="1">IF(AP86&lt;'1.Inputs'!$D$57,1,0)</f>
        <v>1</v>
      </c>
      <c r="AS86" s="36">
        <f t="shared" ca="1" si="15"/>
        <v>0</v>
      </c>
      <c r="AV86" s="30" t="s">
        <v>436</v>
      </c>
      <c r="AY86" s="43">
        <v>-52884361.647899702</v>
      </c>
    </row>
    <row r="87" spans="2:58" ht="15" customHeight="1" x14ac:dyDescent="0.25">
      <c r="B87" s="36">
        <v>72</v>
      </c>
      <c r="C87" s="36">
        <f t="shared" ca="1" si="8"/>
        <v>0.95468460979570513</v>
      </c>
      <c r="D87" s="36">
        <f t="shared" ca="1" si="9"/>
        <v>18692.121868062153</v>
      </c>
      <c r="E87" s="47">
        <f t="shared" ca="1" si="10"/>
        <v>0.89358301665318052</v>
      </c>
      <c r="F87" s="36">
        <f t="shared" ca="1" si="11"/>
        <v>27680.374876767473</v>
      </c>
      <c r="G87" s="36">
        <f t="shared" ca="1" si="12"/>
        <v>5.9001828158378289E-2</v>
      </c>
      <c r="H87" s="36">
        <f ca="1">((('1.Inputs'!$D$37*12*IF(1=1,'1.Inputs'!$D$38,IF(1=2,'1.Inputs'!$D$39,$E87)))*$F87*(('1.Inputs'!$D$40)+(1-'1.Inputs'!$D$40)*(1+'1.Inputs'!$D$41))*(1+$G87)^(1-1))*'1.Inputs'!$D$47+(('1.Inputs'!$D$37*12*IF(1=1,'1.Inputs'!$D$38,IF(1=2,'1.Inputs'!$D$39,$E87)))/(1-'1.Inputs'!$D$42)*$D87*(1+$G87)^(1-1))*('1.Inputs'!$D$48-'1.Inputs'!$D$49))/'1.Inputs'!$D$51</f>
        <v>742320862.5566591</v>
      </c>
      <c r="I87" s="36">
        <f ca="1">((('1.Inputs'!$D$37*12*IF(2=1,'1.Inputs'!$D$38,IF(2=2,'1.Inputs'!$D$39,$E87)))*$F87*(('1.Inputs'!$D$40)+(1-'1.Inputs'!$D$40)*(1+'1.Inputs'!$D$41))*(1+$G87)^(2-1))*'1.Inputs'!$D$47+(('1.Inputs'!$D$37*12*IF(2=1,'1.Inputs'!$D$38,IF(2=2,'1.Inputs'!$D$39,$E87)))/(1-'1.Inputs'!$D$42)*$D87*(1+$G87)^(2-1))*('1.Inputs'!$D$48-'1.Inputs'!$D$49))/'1.Inputs'!$D$51</f>
        <v>1100566810.7386487</v>
      </c>
      <c r="J87" s="36">
        <f ca="1">((('1.Inputs'!$D$37*12*IF(3=1,'1.Inputs'!$D$38,IF(3=2,'1.Inputs'!$D$39,$E87)))*$F87*(('1.Inputs'!$D$40)+(1-'1.Inputs'!$D$40)*(1+'1.Inputs'!$D$41))*(1+$G87)^(3-1))*'1.Inputs'!$D$47+(('1.Inputs'!$D$37*12*IF(3=1,'1.Inputs'!$D$38,IF(3=2,'1.Inputs'!$D$39,$E87)))/(1-'1.Inputs'!$D$42)*$D87*(1+$G87)^(3-1))*('1.Inputs'!$D$48-'1.Inputs'!$D$49))/'1.Inputs'!$D$51</f>
        <v>1487818613.5741303</v>
      </c>
      <c r="K87" s="36">
        <f ca="1">((('1.Inputs'!$D$37*12*IF(4=1,'1.Inputs'!$D$38,IF(4=2,'1.Inputs'!$D$39,$E87)))*$F87*(('1.Inputs'!$D$40)+(1-'1.Inputs'!$D$40)*(1+'1.Inputs'!$D$41))*(1+$G87)^(4-1))*'1.Inputs'!$D$47+(('1.Inputs'!$D$37*12*IF(4=1,'1.Inputs'!$D$38,IF(4=2,'1.Inputs'!$D$39,$E87)))/(1-'1.Inputs'!$D$42)*$D87*(1+$G87)^(4-1))*('1.Inputs'!$D$48-'1.Inputs'!$D$49))/'1.Inputs'!$D$51</f>
        <v>1575602631.7430675</v>
      </c>
      <c r="L87" s="36">
        <f ca="1">((('1.Inputs'!$D$37*12*IF(5=1,'1.Inputs'!$D$38,IF(5=2,'1.Inputs'!$D$39,$E87)))*$F87*(('1.Inputs'!$D$40)+(1-'1.Inputs'!$D$40)*(1+'1.Inputs'!$D$41))*(1+$G87)^(5-1))*'1.Inputs'!$D$47+(('1.Inputs'!$D$37*12*IF(5=1,'1.Inputs'!$D$38,IF(5=2,'1.Inputs'!$D$39,$E87)))/(1-'1.Inputs'!$D$42)*$D87*(1+$G87)^(5-1))*('1.Inputs'!$D$48-'1.Inputs'!$D$49))/'1.Inputs'!$D$51</f>
        <v>1668566067.4670606</v>
      </c>
      <c r="M87" s="36">
        <f ca="1">((('1.Inputs'!$D$37*12*IF(6=1,'1.Inputs'!$D$38,IF(6=2,'1.Inputs'!$D$39,$E87)))*$F87*(('1.Inputs'!$D$40)+(1-'1.Inputs'!$D$40)*(1+'1.Inputs'!$D$41))*(1+$G87)^(6-1))*'1.Inputs'!$D$47+(('1.Inputs'!$D$37*12*IF(6=1,'1.Inputs'!$D$38,IF(6=2,'1.Inputs'!$D$39,$E87)))/(1-'1.Inputs'!$D$42)*$D87*(1+$G87)^(6-1))*('1.Inputs'!$D$48-'1.Inputs'!$D$49))/'1.Inputs'!$D$51</f>
        <v>1767014515.8506525</v>
      </c>
      <c r="N87" s="36">
        <f ca="1">((('1.Inputs'!$D$37*12*IF(7=1,'1.Inputs'!$D$38,IF(7=2,'1.Inputs'!$D$39,$E87)))*$F87*(('1.Inputs'!$D$40)+(1-'1.Inputs'!$D$40)*(1+'1.Inputs'!$D$41))*(1+$G87)^(7-1))*'1.Inputs'!$D$47+(('1.Inputs'!$D$37*12*IF(7=1,'1.Inputs'!$D$38,IF(7=2,'1.Inputs'!$D$39,$E87)))/(1-'1.Inputs'!$D$42)*$D87*(1+$G87)^(7-1))*('1.Inputs'!$D$48-'1.Inputs'!$D$49))/'1.Inputs'!$D$51</f>
        <v>1871271602.6682329</v>
      </c>
      <c r="O87" s="36">
        <f ca="1">((('1.Inputs'!$D$37*12*IF(8=1,'1.Inputs'!$D$38,IF(8=2,'1.Inputs'!$D$39,$E87)))*$F87*(('1.Inputs'!$D$40)+(1-'1.Inputs'!$D$40)*(1+'1.Inputs'!$D$41))*(1+$G87)^(8-1))*'1.Inputs'!$D$47+(('1.Inputs'!$D$37*12*IF(8=1,'1.Inputs'!$D$38,IF(8=2,'1.Inputs'!$D$39,$E87)))/(1-'1.Inputs'!$D$42)*$D87*(1+$G87)^(8-1))*('1.Inputs'!$D$48-'1.Inputs'!$D$49))/'1.Inputs'!$D$51</f>
        <v>1981680048.2065167</v>
      </c>
      <c r="P87" s="36">
        <f ca="1">((('1.Inputs'!$D$37*12*IF(9=1,'1.Inputs'!$D$38,IF(9=2,'1.Inputs'!$D$39,$E87)))*$F87*(('1.Inputs'!$D$40)+(1-'1.Inputs'!$D$40)*(1+'1.Inputs'!$D$41))*(1+$G87)^(9-1))*'1.Inputs'!$D$47+(('1.Inputs'!$D$37*12*IF(9=1,'1.Inputs'!$D$38,IF(9=2,'1.Inputs'!$D$39,$E87)))/(1-'1.Inputs'!$D$42)*$D87*(1+$G87)^(9-1))*('1.Inputs'!$D$48-'1.Inputs'!$D$49))/'1.Inputs'!$D$51</f>
        <v>2098602793.8756845</v>
      </c>
      <c r="Q87" s="36">
        <f ca="1">((('1.Inputs'!$D$37*12*IF(10=1,'1.Inputs'!$D$38,IF(10=2,'1.Inputs'!$D$39,$E87)))*$F87*(('1.Inputs'!$D$40)+(1-'1.Inputs'!$D$40)*(1+'1.Inputs'!$D$41))*(1+$G87)^(10-1))*'1.Inputs'!$D$47+(('1.Inputs'!$D$37*12*IF(10=1,'1.Inputs'!$D$38,IF(10=2,'1.Inputs'!$D$39,$E87)))/(1-'1.Inputs'!$D$42)*$D87*(1+$G87)^(10-1))*('1.Inputs'!$D$48-'1.Inputs'!$D$49))/'1.Inputs'!$D$51</f>
        <v>2222424195.2926302</v>
      </c>
      <c r="R87" s="36">
        <f>-'1.Inputs'!$D$24</f>
        <v>-2050000000</v>
      </c>
      <c r="S87" s="36">
        <f ca="1">((('1.Inputs'!$D$37*12*IF(1=1,'1.Inputs'!$D$38,IF(1=2,'1.Inputs'!$D$39,$E87)))*$F87*(('1.Inputs'!$D$40)+(1-'1.Inputs'!$D$40)*(1+'1.Inputs'!$D$41))*(1+$G87)^(1-1))-(('1.Inputs'!$D$37*12*IF(1=1,'1.Inputs'!$D$38,IF(1=2,'1.Inputs'!$D$39,$E87)))/(1-'1.Inputs'!$D$42)*$D87*(1+$G87)^(1-1))-('1.Inputs'!$D$37*12*IF(1=1,'1.Inputs'!$D$38,IF(1=2,'1.Inputs'!$D$39,$E87)))*'1.Inputs'!$D$43*(1+$G87)^(1-1)-'1.Inputs'!$D$44*(1+$G87)^(1-1)-('1.Inputs'!$D$20/'1.Inputs'!$D$27+'1.Inputs'!$D$23/'1.Inputs'!$D$28))-MAX(0,((('1.Inputs'!$D$37*12*IF(1=1,'1.Inputs'!$D$38,IF(1=2,'1.Inputs'!$D$39,$E87)))*$F87*(('1.Inputs'!$D$40)+(1-'1.Inputs'!$D$40)*(1+'1.Inputs'!$D$41))*(1+$G87)^(1-1))-(('1.Inputs'!$D$37*12*IF(1=1,'1.Inputs'!$D$38,IF(1=2,'1.Inputs'!$D$39,$E87)))/(1-'1.Inputs'!$D$42)*$D87*(1+$G87)^(1-1))-('1.Inputs'!$D$37*12*IF(1=1,'1.Inputs'!$D$38,IF(1=2,'1.Inputs'!$D$39,$E87)))*'1.Inputs'!$D$43*(1+$G87)^(1-1)-'1.Inputs'!$D$44*(1+$G87)^(1-1)-('1.Inputs'!$D$20/'1.Inputs'!$D$27+'1.Inputs'!$D$23/'1.Inputs'!$D$28)))*'1.Inputs'!$D$53+('1.Inputs'!$D$20/'1.Inputs'!$D$27+'1.Inputs'!$D$23/'1.Inputs'!$D$28)-H87</f>
        <v>-751686272.83782995</v>
      </c>
      <c r="T87" s="36">
        <f ca="1">((('1.Inputs'!$D$37*12*IF(2=1,'1.Inputs'!$D$38,IF(2=2,'1.Inputs'!$D$39,$E87)))*$F87*(('1.Inputs'!$D$40)+(1-'1.Inputs'!$D$40)*(1+'1.Inputs'!$D$41))*(1+$G87)^(2-1))-(('1.Inputs'!$D$37*12*IF(2=1,'1.Inputs'!$D$38,IF(2=2,'1.Inputs'!$D$39,$E87)))/(1-'1.Inputs'!$D$42)*$D87*(1+$G87)^(2-1))-('1.Inputs'!$D$37*12*IF(2=1,'1.Inputs'!$D$38,IF(2=2,'1.Inputs'!$D$39,$E87)))*'1.Inputs'!$D$43*(1+$G87)^(2-1)-'1.Inputs'!$D$44*(1+$G87)^(2-1)-('1.Inputs'!$D$20/'1.Inputs'!$D$27+'1.Inputs'!$D$23/'1.Inputs'!$D$28))-MAX(0,((('1.Inputs'!$D$37*12*IF(2=1,'1.Inputs'!$D$38,IF(2=2,'1.Inputs'!$D$39,$E87)))*$F87*(('1.Inputs'!$D$40)+(1-'1.Inputs'!$D$40)*(1+'1.Inputs'!$D$41))*(1+$G87)^(2-1))-(('1.Inputs'!$D$37*12*IF(2=1,'1.Inputs'!$D$38,IF(2=2,'1.Inputs'!$D$39,$E87)))/(1-'1.Inputs'!$D$42)*$D87*(1+$G87)^(2-1))-('1.Inputs'!$D$37*12*IF(2=1,'1.Inputs'!$D$38,IF(2=2,'1.Inputs'!$D$39,$E87)))*'1.Inputs'!$D$43*(1+$G87)^(2-1)-'1.Inputs'!$D$44*(1+$G87)^(2-1)-('1.Inputs'!$D$20/'1.Inputs'!$D$27+'1.Inputs'!$D$23/'1.Inputs'!$D$28)))*'1.Inputs'!$D$53+('1.Inputs'!$D$20/'1.Inputs'!$D$27+'1.Inputs'!$D$23/'1.Inputs'!$D$28)-(I87-H87)</f>
        <v>-72214888.207312703</v>
      </c>
      <c r="U87" s="36">
        <f ca="1">((('1.Inputs'!$D$37*12*IF(3=1,'1.Inputs'!$D$38,IF(3=2,'1.Inputs'!$D$39,$E87)))*$F87*(('1.Inputs'!$D$40)+(1-'1.Inputs'!$D$40)*(1+'1.Inputs'!$D$41))*(1+$G87)^(3-1))-(('1.Inputs'!$D$37*12*IF(3=1,'1.Inputs'!$D$38,IF(3=2,'1.Inputs'!$D$39,$E87)))/(1-'1.Inputs'!$D$42)*$D87*(1+$G87)^(3-1))-('1.Inputs'!$D$37*12*IF(3=1,'1.Inputs'!$D$38,IF(3=2,'1.Inputs'!$D$39,$E87)))*'1.Inputs'!$D$43*(1+$G87)^(3-1)-'1.Inputs'!$D$44*(1+$G87)^(3-1)-('1.Inputs'!$D$20/'1.Inputs'!$D$27+'1.Inputs'!$D$23/'1.Inputs'!$D$28))-MAX(0,((('1.Inputs'!$D$37*12*IF(3=1,'1.Inputs'!$D$38,IF(3=2,'1.Inputs'!$D$39,$E87)))*$F87*(('1.Inputs'!$D$40)+(1-'1.Inputs'!$D$40)*(1+'1.Inputs'!$D$41))*(1+$G87)^(3-1))-(('1.Inputs'!$D$37*12*IF(3=1,'1.Inputs'!$D$38,IF(3=2,'1.Inputs'!$D$39,$E87)))/(1-'1.Inputs'!$D$42)*$D87*(1+$G87)^(3-1))-('1.Inputs'!$D$37*12*IF(3=1,'1.Inputs'!$D$38,IF(3=2,'1.Inputs'!$D$39,$E87)))*'1.Inputs'!$D$43*(1+$G87)^(3-1)-'1.Inputs'!$D$44*(1+$G87)^(3-1)-('1.Inputs'!$D$20/'1.Inputs'!$D$27+'1.Inputs'!$D$23/'1.Inputs'!$D$28)))*'1.Inputs'!$D$53+('1.Inputs'!$D$20/'1.Inputs'!$D$27+'1.Inputs'!$D$23/'1.Inputs'!$D$28)-(J87-I87)</f>
        <v>164232068.1466918</v>
      </c>
      <c r="V87" s="36">
        <f ca="1">((('1.Inputs'!$D$37*12*IF(4=1,'1.Inputs'!$D$38,IF(4=2,'1.Inputs'!$D$39,$E87)))*$F87*(('1.Inputs'!$D$40)+(1-'1.Inputs'!$D$40)*(1+'1.Inputs'!$D$41))*(1+$G87)^(4-1))-(('1.Inputs'!$D$37*12*IF(4=1,'1.Inputs'!$D$38,IF(4=2,'1.Inputs'!$D$39,$E87)))/(1-'1.Inputs'!$D$42)*$D87*(1+$G87)^(4-1))-('1.Inputs'!$D$37*12*IF(4=1,'1.Inputs'!$D$38,IF(4=2,'1.Inputs'!$D$39,$E87)))*'1.Inputs'!$D$43*(1+$G87)^(4-1)-'1.Inputs'!$D$44*(1+$G87)^(4-1)-('1.Inputs'!$D$20/'1.Inputs'!$D$27+'1.Inputs'!$D$23/'1.Inputs'!$D$28))-MAX(0,((('1.Inputs'!$D$37*12*IF(4=1,'1.Inputs'!$D$38,IF(4=2,'1.Inputs'!$D$39,$E87)))*$F87*(('1.Inputs'!$D$40)+(1-'1.Inputs'!$D$40)*(1+'1.Inputs'!$D$41))*(1+$G87)^(4-1))-(('1.Inputs'!$D$37*12*IF(4=1,'1.Inputs'!$D$38,IF(4=2,'1.Inputs'!$D$39,$E87)))/(1-'1.Inputs'!$D$42)*$D87*(1+$G87)^(4-1))-('1.Inputs'!$D$37*12*IF(4=1,'1.Inputs'!$D$38,IF(4=2,'1.Inputs'!$D$39,$E87)))*'1.Inputs'!$D$43*(1+$G87)^(4-1)-'1.Inputs'!$D$44*(1+$G87)^(4-1)-('1.Inputs'!$D$20/'1.Inputs'!$D$27+'1.Inputs'!$D$23/'1.Inputs'!$D$28)))*'1.Inputs'!$D$53+('1.Inputs'!$D$20/'1.Inputs'!$D$27+'1.Inputs'!$D$23/'1.Inputs'!$D$28)-(K87-J87)</f>
        <v>493450573.02056026</v>
      </c>
      <c r="W87" s="36">
        <f ca="1">((('1.Inputs'!$D$37*12*IF(5=1,'1.Inputs'!$D$38,IF(5=2,'1.Inputs'!$D$39,$E87)))*$F87*(('1.Inputs'!$D$40)+(1-'1.Inputs'!$D$40)*(1+'1.Inputs'!$D$41))*(1+$G87)^(5-1))-(('1.Inputs'!$D$37*12*IF(5=1,'1.Inputs'!$D$38,IF(5=2,'1.Inputs'!$D$39,$E87)))/(1-'1.Inputs'!$D$42)*$D87*(1+$G87)^(5-1))-('1.Inputs'!$D$37*12*IF(5=1,'1.Inputs'!$D$38,IF(5=2,'1.Inputs'!$D$39,$E87)))*'1.Inputs'!$D$43*(1+$G87)^(5-1)-'1.Inputs'!$D$44*(1+$G87)^(5-1)-('1.Inputs'!$D$20/'1.Inputs'!$D$27+'1.Inputs'!$D$23/'1.Inputs'!$D$28))-MAX(0,((('1.Inputs'!$D$37*12*IF(5=1,'1.Inputs'!$D$38,IF(5=2,'1.Inputs'!$D$39,$E87)))*$F87*(('1.Inputs'!$D$40)+(1-'1.Inputs'!$D$40)*(1+'1.Inputs'!$D$41))*(1+$G87)^(5-1))-(('1.Inputs'!$D$37*12*IF(5=1,'1.Inputs'!$D$38,IF(5=2,'1.Inputs'!$D$39,$E87)))/(1-'1.Inputs'!$D$42)*$D87*(1+$G87)^(5-1))-('1.Inputs'!$D$37*12*IF(5=1,'1.Inputs'!$D$38,IF(5=2,'1.Inputs'!$D$39,$E87)))*'1.Inputs'!$D$43*(1+$G87)^(5-1)-'1.Inputs'!$D$44*(1+$G87)^(5-1)-('1.Inputs'!$D$20/'1.Inputs'!$D$27+'1.Inputs'!$D$23/'1.Inputs'!$D$28)))*'1.Inputs'!$D$53+('1.Inputs'!$D$20/'1.Inputs'!$D$27+'1.Inputs'!$D$23/'1.Inputs'!$D$28)-(L87-K87)</f>
        <v>519777222.55408931</v>
      </c>
      <c r="X87" s="36">
        <f ca="1">((('1.Inputs'!$D$37*12*IF(6=1,'1.Inputs'!$D$38,IF(6=2,'1.Inputs'!$D$39,$E87)))*$F87*(('1.Inputs'!$D$40)+(1-'1.Inputs'!$D$40)*(1+'1.Inputs'!$D$41))*(1+$G87)^(6-1))-(('1.Inputs'!$D$37*12*IF(6=1,'1.Inputs'!$D$38,IF(6=2,'1.Inputs'!$D$39,$E87)))/(1-'1.Inputs'!$D$42)*$D87*(1+$G87)^(6-1))-('1.Inputs'!$D$37*12*IF(6=1,'1.Inputs'!$D$38,IF(6=2,'1.Inputs'!$D$39,$E87)))*'1.Inputs'!$D$43*(1+$G87)^(6-1)-'1.Inputs'!$D$44*(1+$G87)^(6-1)-('1.Inputs'!$D$20/'1.Inputs'!$D$27+'1.Inputs'!$D$23/'1.Inputs'!$D$28))-MAX(0,((('1.Inputs'!$D$37*12*IF(6=1,'1.Inputs'!$D$38,IF(6=2,'1.Inputs'!$D$39,$E87)))*$F87*(('1.Inputs'!$D$40)+(1-'1.Inputs'!$D$40)*(1+'1.Inputs'!$D$41))*(1+$G87)^(6-1))-(('1.Inputs'!$D$37*12*IF(6=1,'1.Inputs'!$D$38,IF(6=2,'1.Inputs'!$D$39,$E87)))/(1-'1.Inputs'!$D$42)*$D87*(1+$G87)^(6-1))-('1.Inputs'!$D$37*12*IF(6=1,'1.Inputs'!$D$38,IF(6=2,'1.Inputs'!$D$39,$E87)))*'1.Inputs'!$D$43*(1+$G87)^(6-1)-'1.Inputs'!$D$44*(1+$G87)^(6-1)-('1.Inputs'!$D$20/'1.Inputs'!$D$27+'1.Inputs'!$D$23/'1.Inputs'!$D$28)))*'1.Inputs'!$D$53+('1.Inputs'!$D$20/'1.Inputs'!$D$27+'1.Inputs'!$D$23/'1.Inputs'!$D$28)-(M87-L87)</f>
        <v>547657192.5393815</v>
      </c>
      <c r="Y87" s="36">
        <f ca="1">((('1.Inputs'!$D$37*12*IF(7=1,'1.Inputs'!$D$38,IF(7=2,'1.Inputs'!$D$39,$E87)))*$F87*(('1.Inputs'!$D$40)+(1-'1.Inputs'!$D$40)*(1+'1.Inputs'!$D$41))*(1+$G87)^(7-1))-(('1.Inputs'!$D$37*12*IF(7=1,'1.Inputs'!$D$38,IF(7=2,'1.Inputs'!$D$39,$E87)))/(1-'1.Inputs'!$D$42)*$D87*(1+$G87)^(7-1))-('1.Inputs'!$D$37*12*IF(7=1,'1.Inputs'!$D$38,IF(7=2,'1.Inputs'!$D$39,$E87)))*'1.Inputs'!$D$43*(1+$G87)^(7-1)-'1.Inputs'!$D$44*(1+$G87)^(7-1)-('1.Inputs'!$D$20/'1.Inputs'!$D$27+'1.Inputs'!$D$23/'1.Inputs'!$D$28))-MAX(0,((('1.Inputs'!$D$37*12*IF(7=1,'1.Inputs'!$D$38,IF(7=2,'1.Inputs'!$D$39,$E87)))*$F87*(('1.Inputs'!$D$40)+(1-'1.Inputs'!$D$40)*(1+'1.Inputs'!$D$41))*(1+$G87)^(7-1))-(('1.Inputs'!$D$37*12*IF(7=1,'1.Inputs'!$D$38,IF(7=2,'1.Inputs'!$D$39,$E87)))/(1-'1.Inputs'!$D$42)*$D87*(1+$G87)^(7-1))-('1.Inputs'!$D$37*12*IF(7=1,'1.Inputs'!$D$38,IF(7=2,'1.Inputs'!$D$39,$E87)))*'1.Inputs'!$D$43*(1+$G87)^(7-1)-'1.Inputs'!$D$44*(1+$G87)^(7-1)-('1.Inputs'!$D$20/'1.Inputs'!$D$27+'1.Inputs'!$D$23/'1.Inputs'!$D$28)))*'1.Inputs'!$D$53+('1.Inputs'!$D$20/'1.Inputs'!$D$27+'1.Inputs'!$D$23/'1.Inputs'!$D$28)-(N87-M87)</f>
        <v>577182131.72280669</v>
      </c>
      <c r="Z87" s="36">
        <f ca="1">((('1.Inputs'!$D$37*12*IF(8=1,'1.Inputs'!$D$38,IF(8=2,'1.Inputs'!$D$39,$E87)))*$F87*(('1.Inputs'!$D$40)+(1-'1.Inputs'!$D$40)*(1+'1.Inputs'!$D$41))*(1+$G87)^(8-1))-(('1.Inputs'!$D$37*12*IF(8=1,'1.Inputs'!$D$38,IF(8=2,'1.Inputs'!$D$39,$E87)))/(1-'1.Inputs'!$D$42)*$D87*(1+$G87)^(8-1))-('1.Inputs'!$D$37*12*IF(8=1,'1.Inputs'!$D$38,IF(8=2,'1.Inputs'!$D$39,$E87)))*'1.Inputs'!$D$43*(1+$G87)^(8-1)-'1.Inputs'!$D$44*(1+$G87)^(8-1)-('1.Inputs'!$D$20/'1.Inputs'!$D$27+'1.Inputs'!$D$23/'1.Inputs'!$D$28))-MAX(0,((('1.Inputs'!$D$37*12*IF(8=1,'1.Inputs'!$D$38,IF(8=2,'1.Inputs'!$D$39,$E87)))*$F87*(('1.Inputs'!$D$40)+(1-'1.Inputs'!$D$40)*(1+'1.Inputs'!$D$41))*(1+$G87)^(8-1))-(('1.Inputs'!$D$37*12*IF(8=1,'1.Inputs'!$D$38,IF(8=2,'1.Inputs'!$D$39,$E87)))/(1-'1.Inputs'!$D$42)*$D87*(1+$G87)^(8-1))-('1.Inputs'!$D$37*12*IF(8=1,'1.Inputs'!$D$38,IF(8=2,'1.Inputs'!$D$39,$E87)))*'1.Inputs'!$D$43*(1+$G87)^(8-1)-'1.Inputs'!$D$44*(1+$G87)^(8-1)-('1.Inputs'!$D$20/'1.Inputs'!$D$27+'1.Inputs'!$D$23/'1.Inputs'!$D$28)))*'1.Inputs'!$D$53+('1.Inputs'!$D$20/'1.Inputs'!$D$27+'1.Inputs'!$D$23/'1.Inputs'!$D$28)-(O87-N87)</f>
        <v>608449096.29431832</v>
      </c>
      <c r="AA87" s="36">
        <f ca="1">((('1.Inputs'!$D$37*12*IF(9=1,'1.Inputs'!$D$38,IF(9=2,'1.Inputs'!$D$39,$E87)))*$F87*(('1.Inputs'!$D$40)+(1-'1.Inputs'!$D$40)*(1+'1.Inputs'!$D$41))*(1+$G87)^(9-1))-(('1.Inputs'!$D$37*12*IF(9=1,'1.Inputs'!$D$38,IF(9=2,'1.Inputs'!$D$39,$E87)))/(1-'1.Inputs'!$D$42)*$D87*(1+$G87)^(9-1))-('1.Inputs'!$D$37*12*IF(9=1,'1.Inputs'!$D$38,IF(9=2,'1.Inputs'!$D$39,$E87)))*'1.Inputs'!$D$43*(1+$G87)^(9-1)-'1.Inputs'!$D$44*(1+$G87)^(9-1)-('1.Inputs'!$D$20/'1.Inputs'!$D$27+'1.Inputs'!$D$23/'1.Inputs'!$D$28))-MAX(0,((('1.Inputs'!$D$37*12*IF(9=1,'1.Inputs'!$D$38,IF(9=2,'1.Inputs'!$D$39,$E87)))*$F87*(('1.Inputs'!$D$40)+(1-'1.Inputs'!$D$40)*(1+'1.Inputs'!$D$41))*(1+$G87)^(9-1))-(('1.Inputs'!$D$37*12*IF(9=1,'1.Inputs'!$D$38,IF(9=2,'1.Inputs'!$D$39,$E87)))/(1-'1.Inputs'!$D$42)*$D87*(1+$G87)^(9-1))-('1.Inputs'!$D$37*12*IF(9=1,'1.Inputs'!$D$38,IF(9=2,'1.Inputs'!$D$39,$E87)))*'1.Inputs'!$D$43*(1+$G87)^(9-1)-'1.Inputs'!$D$44*(1+$G87)^(9-1)-('1.Inputs'!$D$20/'1.Inputs'!$D$27+'1.Inputs'!$D$23/'1.Inputs'!$D$28)))*'1.Inputs'!$D$53+('1.Inputs'!$D$20/'1.Inputs'!$D$27+'1.Inputs'!$D$23/'1.Inputs'!$D$28)-(P87-O87)</f>
        <v>641560868.93651271</v>
      </c>
      <c r="AB87" s="36">
        <f ca="1">((('1.Inputs'!$D$37*12*IF(10=1,'1.Inputs'!$D$38,IF(10=2,'1.Inputs'!$D$39,$E87)))*$F87*(('1.Inputs'!$D$40)+(1-'1.Inputs'!$D$40)*(1+'1.Inputs'!$D$41))*(1+$G87)^(10-1))-(('1.Inputs'!$D$37*12*IF(10=1,'1.Inputs'!$D$38,IF(10=2,'1.Inputs'!$D$39,$E87)))/(1-'1.Inputs'!$D$42)*$D87*(1+$G87)^(10-1))-('1.Inputs'!$D$37*12*IF(10=1,'1.Inputs'!$D$38,IF(10=2,'1.Inputs'!$D$39,$E87)))*'1.Inputs'!$D$43*(1+$G87)^(10-1)-'1.Inputs'!$D$44*(1+$G87)^(10-1)-('1.Inputs'!$D$20/'1.Inputs'!$D$27+'1.Inputs'!$D$23/'1.Inputs'!$D$28))-MAX(0,((('1.Inputs'!$D$37*12*IF(10=1,'1.Inputs'!$D$38,IF(10=2,'1.Inputs'!$D$39,$E87)))*$F87*(('1.Inputs'!$D$40)+(1-'1.Inputs'!$D$40)*(1+'1.Inputs'!$D$41))*(1+$G87)^(10-1))-(('1.Inputs'!$D$37*12*IF(10=1,'1.Inputs'!$D$38,IF(10=2,'1.Inputs'!$D$39,$E87)))/(1-'1.Inputs'!$D$42)*$D87*(1+$G87)^(10-1))-('1.Inputs'!$D$37*12*IF(10=1,'1.Inputs'!$D$38,IF(10=2,'1.Inputs'!$D$39,$E87)))*'1.Inputs'!$D$43*(1+$G87)^(10-1)-'1.Inputs'!$D$44*(1+$G87)^(10-1)-('1.Inputs'!$D$20/'1.Inputs'!$D$27+'1.Inputs'!$D$23/'1.Inputs'!$D$28)))*'1.Inputs'!$D$53+('1.Inputs'!$D$20/'1.Inputs'!$D$27+'1.Inputs'!$D$23/'1.Inputs'!$D$28)-(Q87-P87)+(('1.Inputs'!$D$20+'1.Inputs'!$D$23-('1.Inputs'!$D$20/'1.Inputs'!$D$27+'1.Inputs'!$D$23/'1.Inputs'!$D$28)*'1.Inputs'!$D$10)*'1.Inputs'!$D$60+'1.Inputs'!$D$19*'1.Inputs'!$D$59+Q87)</f>
        <v>3599050491.9907918</v>
      </c>
      <c r="AC87" s="36">
        <f ca="1">S87-AC$13-AC$14+MIN(AC$13,MAX(0,((('1.Inputs'!$D$37*12*IF(1=1,'1.Inputs'!$D$38,IF(1=2,'1.Inputs'!$D$39,$E87)))*$F87*(('1.Inputs'!$D$40)+(1-'1.Inputs'!$D$40)*(1+'1.Inputs'!$D$41))*(1+$G87)^(1-1))-(('1.Inputs'!$D$37*12*IF(1=1,'1.Inputs'!$D$38,IF(1=2,'1.Inputs'!$D$39,$E87)))/(1-'1.Inputs'!$D$42)*$D87*(1+$G87)^(1-1))-('1.Inputs'!$D$37*12*IF(1=1,'1.Inputs'!$D$38,IF(1=2,'1.Inputs'!$D$39,$E87)))*'1.Inputs'!$D$43*(1+$G87)^(1-1)-'1.Inputs'!$D$44*(1+$G87)^(1-1)-('1.Inputs'!$D$20/'1.Inputs'!$D$27+'1.Inputs'!$D$23/'1.Inputs'!$D$28))))*'1.Inputs'!$D$53</f>
        <v>-899286272.83782995</v>
      </c>
      <c r="AD87" s="36">
        <f ca="1">T87-AD$13-AD$14+MIN(AD$13,MAX(0,((('1.Inputs'!$D$37*12*IF(2=1,'1.Inputs'!$D$38,IF(2=2,'1.Inputs'!$D$39,$E87)))*$F87*(('1.Inputs'!$D$40)+(1-'1.Inputs'!$D$40)*(1+'1.Inputs'!$D$41))*(1+$G87)^(2-1))-(('1.Inputs'!$D$37*12*IF(2=1,'1.Inputs'!$D$38,IF(2=2,'1.Inputs'!$D$39,$E87)))/(1-'1.Inputs'!$D$42)*$D87*(1+$G87)^(2-1))-('1.Inputs'!$D$37*12*IF(2=1,'1.Inputs'!$D$38,IF(2=2,'1.Inputs'!$D$39,$E87)))*'1.Inputs'!$D$43*(1+$G87)^(2-1)-'1.Inputs'!$D$44*(1+$G87)^(2-1)-('1.Inputs'!$D$20/'1.Inputs'!$D$27+'1.Inputs'!$D$23/'1.Inputs'!$D$28))))*'1.Inputs'!$D$53</f>
        <v>-168154888.2073127</v>
      </c>
      <c r="AE87" s="36">
        <f ca="1">U87-AE$13-AE$14+MIN(AE$13,MAX(0,((('1.Inputs'!$D$37*12*IF(3=1,'1.Inputs'!$D$38,IF(3=2,'1.Inputs'!$D$39,$E87)))*$F87*(('1.Inputs'!$D$40)+(1-'1.Inputs'!$D$40)*(1+'1.Inputs'!$D$41))*(1+$G87)^(3-1))-(('1.Inputs'!$D$37*12*IF(3=1,'1.Inputs'!$D$38,IF(3=2,'1.Inputs'!$D$39,$E87)))/(1-'1.Inputs'!$D$42)*$D87*(1+$G87)^(3-1))-('1.Inputs'!$D$37*12*IF(3=1,'1.Inputs'!$D$38,IF(3=2,'1.Inputs'!$D$39,$E87)))*'1.Inputs'!$D$43*(1+$G87)^(3-1)-'1.Inputs'!$D$44*(1+$G87)^(3-1)-('1.Inputs'!$D$20/'1.Inputs'!$D$27+'1.Inputs'!$D$23/'1.Inputs'!$D$28))))*'1.Inputs'!$D$53</f>
        <v>-177707931.8533082</v>
      </c>
      <c r="AF87" s="36">
        <f ca="1">V87-AF$13-AF$14+MIN(AF$13,MAX(0,((('1.Inputs'!$D$37*12*IF(4=1,'1.Inputs'!$D$38,IF(4=2,'1.Inputs'!$D$39,$E87)))*$F87*(('1.Inputs'!$D$40)+(1-'1.Inputs'!$D$40)*(1+'1.Inputs'!$D$41))*(1+$G87)^(4-1))-(('1.Inputs'!$D$37*12*IF(4=1,'1.Inputs'!$D$38,IF(4=2,'1.Inputs'!$D$39,$E87)))/(1-'1.Inputs'!$D$42)*$D87*(1+$G87)^(4-1))-('1.Inputs'!$D$37*12*IF(4=1,'1.Inputs'!$D$38,IF(4=2,'1.Inputs'!$D$39,$E87)))*'1.Inputs'!$D$43*(1+$G87)^(4-1)-'1.Inputs'!$D$44*(1+$G87)^(4-1)-('1.Inputs'!$D$20/'1.Inputs'!$D$27+'1.Inputs'!$D$23/'1.Inputs'!$D$28))))*'1.Inputs'!$D$53</f>
        <v>170698573.02056026</v>
      </c>
      <c r="AG87" s="36">
        <f ca="1">W87-AG$13-AG$14+MIN(AG$13,MAX(0,((('1.Inputs'!$D$37*12*IF(5=1,'1.Inputs'!$D$38,IF(5=2,'1.Inputs'!$D$39,$E87)))*$F87*(('1.Inputs'!$D$40)+(1-'1.Inputs'!$D$40)*(1+'1.Inputs'!$D$41))*(1+$G87)^(5-1))-(('1.Inputs'!$D$37*12*IF(5=1,'1.Inputs'!$D$38,IF(5=2,'1.Inputs'!$D$39,$E87)))/(1-'1.Inputs'!$D$42)*$D87*(1+$G87)^(5-1))-('1.Inputs'!$D$37*12*IF(5=1,'1.Inputs'!$D$38,IF(5=2,'1.Inputs'!$D$39,$E87)))*'1.Inputs'!$D$43*(1+$G87)^(5-1)-'1.Inputs'!$D$44*(1+$G87)^(5-1)-('1.Inputs'!$D$20/'1.Inputs'!$D$27+'1.Inputs'!$D$23/'1.Inputs'!$D$28))))*'1.Inputs'!$D$53</f>
        <v>216213222.55408931</v>
      </c>
      <c r="AH87" s="36">
        <f ca="1">X87-AH$13-AH$14+MIN(AH$13,MAX(0,((('1.Inputs'!$D$37*12*IF(6=1,'1.Inputs'!$D$38,IF(6=2,'1.Inputs'!$D$39,$E87)))*$F87*(('1.Inputs'!$D$40)+(1-'1.Inputs'!$D$40)*(1+'1.Inputs'!$D$41))*(1+$G87)^(6-1))-(('1.Inputs'!$D$37*12*IF(6=1,'1.Inputs'!$D$38,IF(6=2,'1.Inputs'!$D$39,$E87)))/(1-'1.Inputs'!$D$42)*$D87*(1+$G87)^(6-1))-('1.Inputs'!$D$37*12*IF(6=1,'1.Inputs'!$D$38,IF(6=2,'1.Inputs'!$D$39,$E87)))*'1.Inputs'!$D$43*(1+$G87)^(6-1)-'1.Inputs'!$D$44*(1+$G87)^(6-1)-('1.Inputs'!$D$20/'1.Inputs'!$D$27+'1.Inputs'!$D$23/'1.Inputs'!$D$28))))*'1.Inputs'!$D$53</f>
        <v>263281192.5393815</v>
      </c>
      <c r="AI87" s="36">
        <f ca="1">Y87-AI$13-AI$14+MIN(AI$13,MAX(0,((('1.Inputs'!$D$37*12*IF(7=1,'1.Inputs'!$D$38,IF(7=2,'1.Inputs'!$D$39,$E87)))*$F87*(('1.Inputs'!$D$40)+(1-'1.Inputs'!$D$40)*(1+'1.Inputs'!$D$41))*(1+$G87)^(7-1))-(('1.Inputs'!$D$37*12*IF(7=1,'1.Inputs'!$D$38,IF(7=2,'1.Inputs'!$D$39,$E87)))/(1-'1.Inputs'!$D$42)*$D87*(1+$G87)^(7-1))-('1.Inputs'!$D$37*12*IF(7=1,'1.Inputs'!$D$38,IF(7=2,'1.Inputs'!$D$39,$E87)))*'1.Inputs'!$D$43*(1+$G87)^(7-1)-'1.Inputs'!$D$44*(1+$G87)^(7-1)-('1.Inputs'!$D$20/'1.Inputs'!$D$27+'1.Inputs'!$D$23/'1.Inputs'!$D$28))))*'1.Inputs'!$D$53</f>
        <v>311994131.72280669</v>
      </c>
      <c r="AJ87" s="36">
        <f ca="1">Z87-AJ$13-AJ$14+MIN(AJ$13,MAX(0,((('1.Inputs'!$D$37*12*IF(8=1,'1.Inputs'!$D$38,IF(8=2,'1.Inputs'!$D$39,$E87)))*$F87*(('1.Inputs'!$D$40)+(1-'1.Inputs'!$D$40)*(1+'1.Inputs'!$D$41))*(1+$G87)^(8-1))-(('1.Inputs'!$D$37*12*IF(8=1,'1.Inputs'!$D$38,IF(8=2,'1.Inputs'!$D$39,$E87)))/(1-'1.Inputs'!$D$42)*$D87*(1+$G87)^(8-1))-('1.Inputs'!$D$37*12*IF(8=1,'1.Inputs'!$D$38,IF(8=2,'1.Inputs'!$D$39,$E87)))*'1.Inputs'!$D$43*(1+$G87)^(8-1)-'1.Inputs'!$D$44*(1+$G87)^(8-1)-('1.Inputs'!$D$20/'1.Inputs'!$D$27+'1.Inputs'!$D$23/'1.Inputs'!$D$28))))*'1.Inputs'!$D$53</f>
        <v>608449096.29431832</v>
      </c>
      <c r="AK87" s="36">
        <f ca="1">AA87-AK$13-AK$14+MIN(AK$13,MAX(0,((('1.Inputs'!$D$37*12*IF(9=1,'1.Inputs'!$D$38,IF(9=2,'1.Inputs'!$D$39,$E87)))*$F87*(('1.Inputs'!$D$40)+(1-'1.Inputs'!$D$40)*(1+'1.Inputs'!$D$41))*(1+$G87)^(9-1))-(('1.Inputs'!$D$37*12*IF(9=1,'1.Inputs'!$D$38,IF(9=2,'1.Inputs'!$D$39,$E87)))/(1-'1.Inputs'!$D$42)*$D87*(1+$G87)^(9-1))-('1.Inputs'!$D$37*12*IF(9=1,'1.Inputs'!$D$38,IF(9=2,'1.Inputs'!$D$39,$E87)))*'1.Inputs'!$D$43*(1+$G87)^(9-1)-'1.Inputs'!$D$44*(1+$G87)^(9-1)-('1.Inputs'!$D$20/'1.Inputs'!$D$27+'1.Inputs'!$D$23/'1.Inputs'!$D$28))))*'1.Inputs'!$D$53</f>
        <v>641560868.93651271</v>
      </c>
      <c r="AL87" s="36">
        <f ca="1">AB87-AL$13-AL$14+MIN(AL$13,MAX(0,((('1.Inputs'!$D$37*12*IF(10=1,'1.Inputs'!$D$38,IF(10=2,'1.Inputs'!$D$39,$E87)))*$F87*(('1.Inputs'!$D$40)+(1-'1.Inputs'!$D$40)*(1+'1.Inputs'!$D$41))*(1+$G87)^(10-1))-(('1.Inputs'!$D$37*12*IF(10=1,'1.Inputs'!$D$38,IF(10=2,'1.Inputs'!$D$39,$E87)))/(1-'1.Inputs'!$D$42)*$D87*(1+$G87)^(10-1))-('1.Inputs'!$D$37*12*IF(10=1,'1.Inputs'!$D$38,IF(10=2,'1.Inputs'!$D$39,$E87)))*'1.Inputs'!$D$43*(1+$G87)^(10-1)-'1.Inputs'!$D$44*(1+$G87)^(10-1)-('1.Inputs'!$D$20/'1.Inputs'!$D$27+'1.Inputs'!$D$23/'1.Inputs'!$D$28))))*'1.Inputs'!$D$53+'1.Inputs'!$D$35</f>
        <v>4399050491.9907913</v>
      </c>
      <c r="AM87" s="48">
        <f ca="1">R87+NPV('1.Inputs'!$D$55,S87:AB87)</f>
        <v>144224810.20246935</v>
      </c>
      <c r="AN87" s="48">
        <f ca="1">-('1.Inputs'!$D$24*(1-'1.Inputs'!$D$31)+'1.Inputs'!$D$35)+NPV('1.Inputs'!$D$54,AC87:AL87)</f>
        <v>-1085991413.986891</v>
      </c>
      <c r="AO87" s="36">
        <f t="shared" ca="1" si="13"/>
        <v>-5.0927254257305554</v>
      </c>
      <c r="AP87" s="36">
        <f t="shared" ca="1" si="14"/>
        <v>0.41725627069789584</v>
      </c>
      <c r="AQ87" s="36">
        <f ca="1">'1.Inputs'!$D$35+MIN(SUM($AC87:AC87),SUM($AC87:AD87),SUM($AC87:AE87),SUM($AC87:AF87),SUM($AC87:AG87),SUM($AC87:AH87),SUM($AC87:AI87),SUM($AC87:AJ87),SUM($AC87:AK87),SUM($AC87:AL87))</f>
        <v>-445149092.89845085</v>
      </c>
      <c r="AR87" s="36">
        <f ca="1">IF(AP87&lt;'1.Inputs'!$D$57,1,0)</f>
        <v>1</v>
      </c>
      <c r="AS87" s="36">
        <f t="shared" ca="1" si="15"/>
        <v>1</v>
      </c>
      <c r="AV87" s="30" t="s">
        <v>437</v>
      </c>
      <c r="AY87" s="49">
        <v>0.47399999999999998</v>
      </c>
    </row>
    <row r="88" spans="2:58" ht="15" customHeight="1" x14ac:dyDescent="0.25">
      <c r="B88" s="36">
        <v>73</v>
      </c>
      <c r="C88" s="36">
        <f t="shared" ca="1" si="8"/>
        <v>0.19112660989320918</v>
      </c>
      <c r="D88" s="36">
        <f t="shared" ca="1" si="9"/>
        <v>17338.146526256649</v>
      </c>
      <c r="E88" s="47">
        <f t="shared" ca="1" si="10"/>
        <v>0.77941774440561695</v>
      </c>
      <c r="F88" s="36">
        <f t="shared" ca="1" si="11"/>
        <v>28465.941406863709</v>
      </c>
      <c r="G88" s="36">
        <f t="shared" ca="1" si="12"/>
        <v>4.2647975349558088E-2</v>
      </c>
      <c r="H88" s="36">
        <f ca="1">((('1.Inputs'!$D$37*12*IF(1=1,'1.Inputs'!$D$38,IF(1=2,'1.Inputs'!$D$39,$E88)))*$F88*(('1.Inputs'!$D$40)+(1-'1.Inputs'!$D$40)*(1+'1.Inputs'!$D$41))*(1+$G88)^(1-1))*'1.Inputs'!$D$47+(('1.Inputs'!$D$37*12*IF(1=1,'1.Inputs'!$D$38,IF(1=2,'1.Inputs'!$D$39,$E88)))/(1-'1.Inputs'!$D$42)*$D88*(1+$G88)^(1-1))*('1.Inputs'!$D$48-'1.Inputs'!$D$49))/'1.Inputs'!$D$51</f>
        <v>751897275.58371258</v>
      </c>
      <c r="I88" s="36">
        <f ca="1">((('1.Inputs'!$D$37*12*IF(2=1,'1.Inputs'!$D$38,IF(2=2,'1.Inputs'!$D$39,$E88)))*$F88*(('1.Inputs'!$D$40)+(1-'1.Inputs'!$D$40)*(1+'1.Inputs'!$D$41))*(1+$G88)^(2-1))*'1.Inputs'!$D$47+(('1.Inputs'!$D$37*12*IF(2=1,'1.Inputs'!$D$38,IF(2=2,'1.Inputs'!$D$39,$E88)))/(1-'1.Inputs'!$D$42)*$D88*(1+$G88)^(2-1))*('1.Inputs'!$D$48-'1.Inputs'!$D$49))/'1.Inputs'!$D$51</f>
        <v>1097549840.8814893</v>
      </c>
      <c r="J88" s="36">
        <f ca="1">((('1.Inputs'!$D$37*12*IF(3=1,'1.Inputs'!$D$38,IF(3=2,'1.Inputs'!$D$39,$E88)))*$F88*(('1.Inputs'!$D$40)+(1-'1.Inputs'!$D$40)*(1+'1.Inputs'!$D$41))*(1+$G88)^(3-1))*'1.Inputs'!$D$47+(('1.Inputs'!$D$37*12*IF(3=1,'1.Inputs'!$D$38,IF(3=2,'1.Inputs'!$D$39,$E88)))/(1-'1.Inputs'!$D$42)*$D88*(1+$G88)^(3-1))*('1.Inputs'!$D$48-'1.Inputs'!$D$49))/'1.Inputs'!$D$51</f>
        <v>1274190034.6377475</v>
      </c>
      <c r="K88" s="36">
        <f ca="1">((('1.Inputs'!$D$37*12*IF(4=1,'1.Inputs'!$D$38,IF(4=2,'1.Inputs'!$D$39,$E88)))*$F88*(('1.Inputs'!$D$40)+(1-'1.Inputs'!$D$40)*(1+'1.Inputs'!$D$41))*(1+$G88)^(4-1))*'1.Inputs'!$D$47+(('1.Inputs'!$D$37*12*IF(4=1,'1.Inputs'!$D$38,IF(4=2,'1.Inputs'!$D$39,$E88)))/(1-'1.Inputs'!$D$42)*$D88*(1+$G88)^(4-1))*('1.Inputs'!$D$48-'1.Inputs'!$D$49))/'1.Inputs'!$D$51</f>
        <v>1328531659.8256309</v>
      </c>
      <c r="L88" s="36">
        <f ca="1">((('1.Inputs'!$D$37*12*IF(5=1,'1.Inputs'!$D$38,IF(5=2,'1.Inputs'!$D$39,$E88)))*$F88*(('1.Inputs'!$D$40)+(1-'1.Inputs'!$D$40)*(1+'1.Inputs'!$D$41))*(1+$G88)^(5-1))*'1.Inputs'!$D$47+(('1.Inputs'!$D$37*12*IF(5=1,'1.Inputs'!$D$38,IF(5=2,'1.Inputs'!$D$39,$E88)))/(1-'1.Inputs'!$D$42)*$D88*(1+$G88)^(5-1))*('1.Inputs'!$D$48-'1.Inputs'!$D$49))/'1.Inputs'!$D$51</f>
        <v>1385190845.3049819</v>
      </c>
      <c r="M88" s="36">
        <f ca="1">((('1.Inputs'!$D$37*12*IF(6=1,'1.Inputs'!$D$38,IF(6=2,'1.Inputs'!$D$39,$E88)))*$F88*(('1.Inputs'!$D$40)+(1-'1.Inputs'!$D$40)*(1+'1.Inputs'!$D$41))*(1+$G88)^(6-1))*'1.Inputs'!$D$47+(('1.Inputs'!$D$37*12*IF(6=1,'1.Inputs'!$D$38,IF(6=2,'1.Inputs'!$D$39,$E88)))/(1-'1.Inputs'!$D$42)*$D88*(1+$G88)^(6-1))*('1.Inputs'!$D$48-'1.Inputs'!$D$49))/'1.Inputs'!$D$51</f>
        <v>1444266430.3299825</v>
      </c>
      <c r="N88" s="36">
        <f ca="1">((('1.Inputs'!$D$37*12*IF(7=1,'1.Inputs'!$D$38,IF(7=2,'1.Inputs'!$D$39,$E88)))*$F88*(('1.Inputs'!$D$40)+(1-'1.Inputs'!$D$40)*(1+'1.Inputs'!$D$41))*(1+$G88)^(7-1))*'1.Inputs'!$D$47+(('1.Inputs'!$D$37*12*IF(7=1,'1.Inputs'!$D$38,IF(7=2,'1.Inputs'!$D$39,$E88)))/(1-'1.Inputs'!$D$42)*$D88*(1+$G88)^(7-1))*('1.Inputs'!$D$48-'1.Inputs'!$D$49))/'1.Inputs'!$D$51</f>
        <v>1505861469.4488897</v>
      </c>
      <c r="O88" s="36">
        <f ca="1">((('1.Inputs'!$D$37*12*IF(8=1,'1.Inputs'!$D$38,IF(8=2,'1.Inputs'!$D$39,$E88)))*$F88*(('1.Inputs'!$D$40)+(1-'1.Inputs'!$D$40)*(1+'1.Inputs'!$D$41))*(1+$G88)^(8-1))*'1.Inputs'!$D$47+(('1.Inputs'!$D$37*12*IF(8=1,'1.Inputs'!$D$38,IF(8=2,'1.Inputs'!$D$39,$E88)))/(1-'1.Inputs'!$D$42)*$D88*(1+$G88)^(8-1))*('1.Inputs'!$D$48-'1.Inputs'!$D$49))/'1.Inputs'!$D$51</f>
        <v>1570083412.2777953</v>
      </c>
      <c r="P88" s="36">
        <f ca="1">((('1.Inputs'!$D$37*12*IF(9=1,'1.Inputs'!$D$38,IF(9=2,'1.Inputs'!$D$39,$E88)))*$F88*(('1.Inputs'!$D$40)+(1-'1.Inputs'!$D$40)*(1+'1.Inputs'!$D$41))*(1+$G88)^(9-1))*'1.Inputs'!$D$47+(('1.Inputs'!$D$37*12*IF(9=1,'1.Inputs'!$D$38,IF(9=2,'1.Inputs'!$D$39,$E88)))/(1-'1.Inputs'!$D$42)*$D88*(1+$G88)^(9-1))*('1.Inputs'!$D$48-'1.Inputs'!$D$49))/'1.Inputs'!$D$51</f>
        <v>1637044290.9413691</v>
      </c>
      <c r="Q88" s="36">
        <f ca="1">((('1.Inputs'!$D$37*12*IF(10=1,'1.Inputs'!$D$38,IF(10=2,'1.Inputs'!$D$39,$E88)))*$F88*(('1.Inputs'!$D$40)+(1-'1.Inputs'!$D$40)*(1+'1.Inputs'!$D$41))*(1+$G88)^(10-1))*'1.Inputs'!$D$47+(('1.Inputs'!$D$37*12*IF(10=1,'1.Inputs'!$D$38,IF(10=2,'1.Inputs'!$D$39,$E88)))/(1-'1.Inputs'!$D$42)*$D88*(1+$G88)^(10-1))*('1.Inputs'!$D$48-'1.Inputs'!$D$49))/'1.Inputs'!$D$51</f>
        <v>1706860915.507571</v>
      </c>
      <c r="R88" s="36">
        <f>-'1.Inputs'!$D$24</f>
        <v>-2050000000</v>
      </c>
      <c r="S88" s="36">
        <f ca="1">((('1.Inputs'!$D$37*12*IF(1=1,'1.Inputs'!$D$38,IF(1=2,'1.Inputs'!$D$39,$E88)))*$F88*(('1.Inputs'!$D$40)+(1-'1.Inputs'!$D$40)*(1+'1.Inputs'!$D$41))*(1+$G88)^(1-1))-(('1.Inputs'!$D$37*12*IF(1=1,'1.Inputs'!$D$38,IF(1=2,'1.Inputs'!$D$39,$E88)))/(1-'1.Inputs'!$D$42)*$D88*(1+$G88)^(1-1))-('1.Inputs'!$D$37*12*IF(1=1,'1.Inputs'!$D$38,IF(1=2,'1.Inputs'!$D$39,$E88)))*'1.Inputs'!$D$43*(1+$G88)^(1-1)-'1.Inputs'!$D$44*(1+$G88)^(1-1)-('1.Inputs'!$D$20/'1.Inputs'!$D$27+'1.Inputs'!$D$23/'1.Inputs'!$D$28))-MAX(0,((('1.Inputs'!$D$37*12*IF(1=1,'1.Inputs'!$D$38,IF(1=2,'1.Inputs'!$D$39,$E88)))*$F88*(('1.Inputs'!$D$40)+(1-'1.Inputs'!$D$40)*(1+'1.Inputs'!$D$41))*(1+$G88)^(1-1))-(('1.Inputs'!$D$37*12*IF(1=1,'1.Inputs'!$D$38,IF(1=2,'1.Inputs'!$D$39,$E88)))/(1-'1.Inputs'!$D$42)*$D88*(1+$G88)^(1-1))-('1.Inputs'!$D$37*12*IF(1=1,'1.Inputs'!$D$38,IF(1=2,'1.Inputs'!$D$39,$E88)))*'1.Inputs'!$D$43*(1+$G88)^(1-1)-'1.Inputs'!$D$44*(1+$G88)^(1-1)-('1.Inputs'!$D$20/'1.Inputs'!$D$27+'1.Inputs'!$D$23/'1.Inputs'!$D$28)))*'1.Inputs'!$D$53+('1.Inputs'!$D$20/'1.Inputs'!$D$27+'1.Inputs'!$D$23/'1.Inputs'!$D$28)-H88</f>
        <v>-512395810.94140798</v>
      </c>
      <c r="T88" s="36">
        <f ca="1">((('1.Inputs'!$D$37*12*IF(2=1,'1.Inputs'!$D$38,IF(2=2,'1.Inputs'!$D$39,$E88)))*$F88*(('1.Inputs'!$D$40)+(1-'1.Inputs'!$D$40)*(1+'1.Inputs'!$D$41))*(1+$G88)^(2-1))-(('1.Inputs'!$D$37*12*IF(2=1,'1.Inputs'!$D$38,IF(2=2,'1.Inputs'!$D$39,$E88)))/(1-'1.Inputs'!$D$42)*$D88*(1+$G88)^(2-1))-('1.Inputs'!$D$37*12*IF(2=1,'1.Inputs'!$D$38,IF(2=2,'1.Inputs'!$D$39,$E88)))*'1.Inputs'!$D$43*(1+$G88)^(2-1)-'1.Inputs'!$D$44*(1+$G88)^(2-1)-('1.Inputs'!$D$20/'1.Inputs'!$D$27+'1.Inputs'!$D$23/'1.Inputs'!$D$28))-MAX(0,((('1.Inputs'!$D$37*12*IF(2=1,'1.Inputs'!$D$38,IF(2=2,'1.Inputs'!$D$39,$E88)))*$F88*(('1.Inputs'!$D$40)+(1-'1.Inputs'!$D$40)*(1+'1.Inputs'!$D$41))*(1+$G88)^(2-1))-(('1.Inputs'!$D$37*12*IF(2=1,'1.Inputs'!$D$38,IF(2=2,'1.Inputs'!$D$39,$E88)))/(1-'1.Inputs'!$D$42)*$D88*(1+$G88)^(2-1))-('1.Inputs'!$D$37*12*IF(2=1,'1.Inputs'!$D$38,IF(2=2,'1.Inputs'!$D$39,$E88)))*'1.Inputs'!$D$43*(1+$G88)^(2-1)-'1.Inputs'!$D$44*(1+$G88)^(2-1)-('1.Inputs'!$D$20/'1.Inputs'!$D$27+'1.Inputs'!$D$23/'1.Inputs'!$D$28)))*'1.Inputs'!$D$53+('1.Inputs'!$D$20/'1.Inputs'!$D$27+'1.Inputs'!$D$23/'1.Inputs'!$D$28)-(I88-H88)</f>
        <v>226207901.4482199</v>
      </c>
      <c r="U88" s="36">
        <f ca="1">((('1.Inputs'!$D$37*12*IF(3=1,'1.Inputs'!$D$38,IF(3=2,'1.Inputs'!$D$39,$E88)))*$F88*(('1.Inputs'!$D$40)+(1-'1.Inputs'!$D$40)*(1+'1.Inputs'!$D$41))*(1+$G88)^(3-1))-(('1.Inputs'!$D$37*12*IF(3=1,'1.Inputs'!$D$38,IF(3=2,'1.Inputs'!$D$39,$E88)))/(1-'1.Inputs'!$D$42)*$D88*(1+$G88)^(3-1))-('1.Inputs'!$D$37*12*IF(3=1,'1.Inputs'!$D$38,IF(3=2,'1.Inputs'!$D$39,$E88)))*'1.Inputs'!$D$43*(1+$G88)^(3-1)-'1.Inputs'!$D$44*(1+$G88)^(3-1)-('1.Inputs'!$D$20/'1.Inputs'!$D$27+'1.Inputs'!$D$23/'1.Inputs'!$D$28))-MAX(0,((('1.Inputs'!$D$37*12*IF(3=1,'1.Inputs'!$D$38,IF(3=2,'1.Inputs'!$D$39,$E88)))*$F88*(('1.Inputs'!$D$40)+(1-'1.Inputs'!$D$40)*(1+'1.Inputs'!$D$41))*(1+$G88)^(3-1))-(('1.Inputs'!$D$37*12*IF(3=1,'1.Inputs'!$D$38,IF(3=2,'1.Inputs'!$D$39,$E88)))/(1-'1.Inputs'!$D$42)*$D88*(1+$G88)^(3-1))-('1.Inputs'!$D$37*12*IF(3=1,'1.Inputs'!$D$38,IF(3=2,'1.Inputs'!$D$39,$E88)))*'1.Inputs'!$D$43*(1+$G88)^(3-1)-'1.Inputs'!$D$44*(1+$G88)^(3-1)-('1.Inputs'!$D$20/'1.Inputs'!$D$27+'1.Inputs'!$D$23/'1.Inputs'!$D$28)))*'1.Inputs'!$D$53+('1.Inputs'!$D$20/'1.Inputs'!$D$27+'1.Inputs'!$D$23/'1.Inputs'!$D$28)-(J88-I88)</f>
        <v>551803731.38796222</v>
      </c>
      <c r="V88" s="36">
        <f ca="1">((('1.Inputs'!$D$37*12*IF(4=1,'1.Inputs'!$D$38,IF(4=2,'1.Inputs'!$D$39,$E88)))*$F88*(('1.Inputs'!$D$40)+(1-'1.Inputs'!$D$40)*(1+'1.Inputs'!$D$41))*(1+$G88)^(4-1))-(('1.Inputs'!$D$37*12*IF(4=1,'1.Inputs'!$D$38,IF(4=2,'1.Inputs'!$D$39,$E88)))/(1-'1.Inputs'!$D$42)*$D88*(1+$G88)^(4-1))-('1.Inputs'!$D$37*12*IF(4=1,'1.Inputs'!$D$38,IF(4=2,'1.Inputs'!$D$39,$E88)))*'1.Inputs'!$D$43*(1+$G88)^(4-1)-'1.Inputs'!$D$44*(1+$G88)^(4-1)-('1.Inputs'!$D$20/'1.Inputs'!$D$27+'1.Inputs'!$D$23/'1.Inputs'!$D$28))-MAX(0,((('1.Inputs'!$D$37*12*IF(4=1,'1.Inputs'!$D$38,IF(4=2,'1.Inputs'!$D$39,$E88)))*$F88*(('1.Inputs'!$D$40)+(1-'1.Inputs'!$D$40)*(1+'1.Inputs'!$D$41))*(1+$G88)^(4-1))-(('1.Inputs'!$D$37*12*IF(4=1,'1.Inputs'!$D$38,IF(4=2,'1.Inputs'!$D$39,$E88)))/(1-'1.Inputs'!$D$42)*$D88*(1+$G88)^(4-1))-('1.Inputs'!$D$37*12*IF(4=1,'1.Inputs'!$D$38,IF(4=2,'1.Inputs'!$D$39,$E88)))*'1.Inputs'!$D$43*(1+$G88)^(4-1)-'1.Inputs'!$D$44*(1+$G88)^(4-1)-('1.Inputs'!$D$20/'1.Inputs'!$D$27+'1.Inputs'!$D$23/'1.Inputs'!$D$28)))*'1.Inputs'!$D$53+('1.Inputs'!$D$20/'1.Inputs'!$D$27+'1.Inputs'!$D$23/'1.Inputs'!$D$28)-(K88-J88)</f>
        <v>703153841.68415713</v>
      </c>
      <c r="W88" s="36">
        <f ca="1">((('1.Inputs'!$D$37*12*IF(5=1,'1.Inputs'!$D$38,IF(5=2,'1.Inputs'!$D$39,$E88)))*$F88*(('1.Inputs'!$D$40)+(1-'1.Inputs'!$D$40)*(1+'1.Inputs'!$D$41))*(1+$G88)^(5-1))-(('1.Inputs'!$D$37*12*IF(5=1,'1.Inputs'!$D$38,IF(5=2,'1.Inputs'!$D$39,$E88)))/(1-'1.Inputs'!$D$42)*$D88*(1+$G88)^(5-1))-('1.Inputs'!$D$37*12*IF(5=1,'1.Inputs'!$D$38,IF(5=2,'1.Inputs'!$D$39,$E88)))*'1.Inputs'!$D$43*(1+$G88)^(5-1)-'1.Inputs'!$D$44*(1+$G88)^(5-1)-('1.Inputs'!$D$20/'1.Inputs'!$D$27+'1.Inputs'!$D$23/'1.Inputs'!$D$28))-MAX(0,((('1.Inputs'!$D$37*12*IF(5=1,'1.Inputs'!$D$38,IF(5=2,'1.Inputs'!$D$39,$E88)))*$F88*(('1.Inputs'!$D$40)+(1-'1.Inputs'!$D$40)*(1+'1.Inputs'!$D$41))*(1+$G88)^(5-1))-(('1.Inputs'!$D$37*12*IF(5=1,'1.Inputs'!$D$38,IF(5=2,'1.Inputs'!$D$39,$E88)))/(1-'1.Inputs'!$D$42)*$D88*(1+$G88)^(5-1))-('1.Inputs'!$D$37*12*IF(5=1,'1.Inputs'!$D$38,IF(5=2,'1.Inputs'!$D$39,$E88)))*'1.Inputs'!$D$43*(1+$G88)^(5-1)-'1.Inputs'!$D$44*(1+$G88)^(5-1)-('1.Inputs'!$D$20/'1.Inputs'!$D$27+'1.Inputs'!$D$23/'1.Inputs'!$D$28)))*'1.Inputs'!$D$53+('1.Inputs'!$D$20/'1.Inputs'!$D$27+'1.Inputs'!$D$23/'1.Inputs'!$D$28)-(L88-K88)</f>
        <v>731126812.5559833</v>
      </c>
      <c r="X88" s="36">
        <f ca="1">((('1.Inputs'!$D$37*12*IF(6=1,'1.Inputs'!$D$38,IF(6=2,'1.Inputs'!$D$39,$E88)))*$F88*(('1.Inputs'!$D$40)+(1-'1.Inputs'!$D$40)*(1+'1.Inputs'!$D$41))*(1+$G88)^(6-1))-(('1.Inputs'!$D$37*12*IF(6=1,'1.Inputs'!$D$38,IF(6=2,'1.Inputs'!$D$39,$E88)))/(1-'1.Inputs'!$D$42)*$D88*(1+$G88)^(6-1))-('1.Inputs'!$D$37*12*IF(6=1,'1.Inputs'!$D$38,IF(6=2,'1.Inputs'!$D$39,$E88)))*'1.Inputs'!$D$43*(1+$G88)^(6-1)-'1.Inputs'!$D$44*(1+$G88)^(6-1)-('1.Inputs'!$D$20/'1.Inputs'!$D$27+'1.Inputs'!$D$23/'1.Inputs'!$D$28))-MAX(0,((('1.Inputs'!$D$37*12*IF(6=1,'1.Inputs'!$D$38,IF(6=2,'1.Inputs'!$D$39,$E88)))*$F88*(('1.Inputs'!$D$40)+(1-'1.Inputs'!$D$40)*(1+'1.Inputs'!$D$41))*(1+$G88)^(6-1))-(('1.Inputs'!$D$37*12*IF(6=1,'1.Inputs'!$D$38,IF(6=2,'1.Inputs'!$D$39,$E88)))/(1-'1.Inputs'!$D$42)*$D88*(1+$G88)^(6-1))-('1.Inputs'!$D$37*12*IF(6=1,'1.Inputs'!$D$38,IF(6=2,'1.Inputs'!$D$39,$E88)))*'1.Inputs'!$D$43*(1+$G88)^(6-1)-'1.Inputs'!$D$44*(1+$G88)^(6-1)-('1.Inputs'!$D$20/'1.Inputs'!$D$27+'1.Inputs'!$D$23/'1.Inputs'!$D$28)))*'1.Inputs'!$D$53+('1.Inputs'!$D$20/'1.Inputs'!$D$27+'1.Inputs'!$D$23/'1.Inputs'!$D$28)-(M88-L88)</f>
        <v>760292774.00000477</v>
      </c>
      <c r="Y88" s="36">
        <f ca="1">((('1.Inputs'!$D$37*12*IF(7=1,'1.Inputs'!$D$38,IF(7=2,'1.Inputs'!$D$39,$E88)))*$F88*(('1.Inputs'!$D$40)+(1-'1.Inputs'!$D$40)*(1+'1.Inputs'!$D$41))*(1+$G88)^(7-1))-(('1.Inputs'!$D$37*12*IF(7=1,'1.Inputs'!$D$38,IF(7=2,'1.Inputs'!$D$39,$E88)))/(1-'1.Inputs'!$D$42)*$D88*(1+$G88)^(7-1))-('1.Inputs'!$D$37*12*IF(7=1,'1.Inputs'!$D$38,IF(7=2,'1.Inputs'!$D$39,$E88)))*'1.Inputs'!$D$43*(1+$G88)^(7-1)-'1.Inputs'!$D$44*(1+$G88)^(7-1)-('1.Inputs'!$D$20/'1.Inputs'!$D$27+'1.Inputs'!$D$23/'1.Inputs'!$D$28))-MAX(0,((('1.Inputs'!$D$37*12*IF(7=1,'1.Inputs'!$D$38,IF(7=2,'1.Inputs'!$D$39,$E88)))*$F88*(('1.Inputs'!$D$40)+(1-'1.Inputs'!$D$40)*(1+'1.Inputs'!$D$41))*(1+$G88)^(7-1))-(('1.Inputs'!$D$37*12*IF(7=1,'1.Inputs'!$D$38,IF(7=2,'1.Inputs'!$D$39,$E88)))/(1-'1.Inputs'!$D$42)*$D88*(1+$G88)^(7-1))-('1.Inputs'!$D$37*12*IF(7=1,'1.Inputs'!$D$38,IF(7=2,'1.Inputs'!$D$39,$E88)))*'1.Inputs'!$D$43*(1+$G88)^(7-1)-'1.Inputs'!$D$44*(1+$G88)^(7-1)-('1.Inputs'!$D$20/'1.Inputs'!$D$27+'1.Inputs'!$D$23/'1.Inputs'!$D$28)))*'1.Inputs'!$D$53+('1.Inputs'!$D$20/'1.Inputs'!$D$27+'1.Inputs'!$D$23/'1.Inputs'!$D$28)-(N88-M88)</f>
        <v>790702604.64873791</v>
      </c>
      <c r="Z88" s="36">
        <f ca="1">((('1.Inputs'!$D$37*12*IF(8=1,'1.Inputs'!$D$38,IF(8=2,'1.Inputs'!$D$39,$E88)))*$F88*(('1.Inputs'!$D$40)+(1-'1.Inputs'!$D$40)*(1+'1.Inputs'!$D$41))*(1+$G88)^(8-1))-(('1.Inputs'!$D$37*12*IF(8=1,'1.Inputs'!$D$38,IF(8=2,'1.Inputs'!$D$39,$E88)))/(1-'1.Inputs'!$D$42)*$D88*(1+$G88)^(8-1))-('1.Inputs'!$D$37*12*IF(8=1,'1.Inputs'!$D$38,IF(8=2,'1.Inputs'!$D$39,$E88)))*'1.Inputs'!$D$43*(1+$G88)^(8-1)-'1.Inputs'!$D$44*(1+$G88)^(8-1)-('1.Inputs'!$D$20/'1.Inputs'!$D$27+'1.Inputs'!$D$23/'1.Inputs'!$D$28))-MAX(0,((('1.Inputs'!$D$37*12*IF(8=1,'1.Inputs'!$D$38,IF(8=2,'1.Inputs'!$D$39,$E88)))*$F88*(('1.Inputs'!$D$40)+(1-'1.Inputs'!$D$40)*(1+'1.Inputs'!$D$41))*(1+$G88)^(8-1))-(('1.Inputs'!$D$37*12*IF(8=1,'1.Inputs'!$D$38,IF(8=2,'1.Inputs'!$D$39,$E88)))/(1-'1.Inputs'!$D$42)*$D88*(1+$G88)^(8-1))-('1.Inputs'!$D$37*12*IF(8=1,'1.Inputs'!$D$38,IF(8=2,'1.Inputs'!$D$39,$E88)))*'1.Inputs'!$D$43*(1+$G88)^(8-1)-'1.Inputs'!$D$44*(1+$G88)^(8-1)-('1.Inputs'!$D$20/'1.Inputs'!$D$27+'1.Inputs'!$D$23/'1.Inputs'!$D$28)))*'1.Inputs'!$D$53+('1.Inputs'!$D$20/'1.Inputs'!$D$27+'1.Inputs'!$D$23/'1.Inputs'!$D$28)-(O88-N88)</f>
        <v>822409353.00536227</v>
      </c>
      <c r="AA88" s="36">
        <f ca="1">((('1.Inputs'!$D$37*12*IF(9=1,'1.Inputs'!$D$38,IF(9=2,'1.Inputs'!$D$39,$E88)))*$F88*(('1.Inputs'!$D$40)+(1-'1.Inputs'!$D$40)*(1+'1.Inputs'!$D$41))*(1+$G88)^(9-1))-(('1.Inputs'!$D$37*12*IF(9=1,'1.Inputs'!$D$38,IF(9=2,'1.Inputs'!$D$39,$E88)))/(1-'1.Inputs'!$D$42)*$D88*(1+$G88)^(9-1))-('1.Inputs'!$D$37*12*IF(9=1,'1.Inputs'!$D$38,IF(9=2,'1.Inputs'!$D$39,$E88)))*'1.Inputs'!$D$43*(1+$G88)^(9-1)-'1.Inputs'!$D$44*(1+$G88)^(9-1)-('1.Inputs'!$D$20/'1.Inputs'!$D$27+'1.Inputs'!$D$23/'1.Inputs'!$D$28))-MAX(0,((('1.Inputs'!$D$37*12*IF(9=1,'1.Inputs'!$D$38,IF(9=2,'1.Inputs'!$D$39,$E88)))*$F88*(('1.Inputs'!$D$40)+(1-'1.Inputs'!$D$40)*(1+'1.Inputs'!$D$41))*(1+$G88)^(9-1))-(('1.Inputs'!$D$37*12*IF(9=1,'1.Inputs'!$D$38,IF(9=2,'1.Inputs'!$D$39,$E88)))/(1-'1.Inputs'!$D$42)*$D88*(1+$G88)^(9-1))-('1.Inputs'!$D$37*12*IF(9=1,'1.Inputs'!$D$38,IF(9=2,'1.Inputs'!$D$39,$E88)))*'1.Inputs'!$D$43*(1+$G88)^(9-1)-'1.Inputs'!$D$44*(1+$G88)^(9-1)-('1.Inputs'!$D$20/'1.Inputs'!$D$27+'1.Inputs'!$D$23/'1.Inputs'!$D$28)))*'1.Inputs'!$D$53+('1.Inputs'!$D$20/'1.Inputs'!$D$27+'1.Inputs'!$D$23/'1.Inputs'!$D$28)-(P88-O88)</f>
        <v>855468329.98431396</v>
      </c>
      <c r="AB88" s="36">
        <f ca="1">((('1.Inputs'!$D$37*12*IF(10=1,'1.Inputs'!$D$38,IF(10=2,'1.Inputs'!$D$39,$E88)))*$F88*(('1.Inputs'!$D$40)+(1-'1.Inputs'!$D$40)*(1+'1.Inputs'!$D$41))*(1+$G88)^(10-1))-(('1.Inputs'!$D$37*12*IF(10=1,'1.Inputs'!$D$38,IF(10=2,'1.Inputs'!$D$39,$E88)))/(1-'1.Inputs'!$D$42)*$D88*(1+$G88)^(10-1))-('1.Inputs'!$D$37*12*IF(10=1,'1.Inputs'!$D$38,IF(10=2,'1.Inputs'!$D$39,$E88)))*'1.Inputs'!$D$43*(1+$G88)^(10-1)-'1.Inputs'!$D$44*(1+$G88)^(10-1)-('1.Inputs'!$D$20/'1.Inputs'!$D$27+'1.Inputs'!$D$23/'1.Inputs'!$D$28))-MAX(0,((('1.Inputs'!$D$37*12*IF(10=1,'1.Inputs'!$D$38,IF(10=2,'1.Inputs'!$D$39,$E88)))*$F88*(('1.Inputs'!$D$40)+(1-'1.Inputs'!$D$40)*(1+'1.Inputs'!$D$41))*(1+$G88)^(10-1))-(('1.Inputs'!$D$37*12*IF(10=1,'1.Inputs'!$D$38,IF(10=2,'1.Inputs'!$D$39,$E88)))/(1-'1.Inputs'!$D$42)*$D88*(1+$G88)^(10-1))-('1.Inputs'!$D$37*12*IF(10=1,'1.Inputs'!$D$38,IF(10=2,'1.Inputs'!$D$39,$E88)))*'1.Inputs'!$D$43*(1+$G88)^(10-1)-'1.Inputs'!$D$44*(1+$G88)^(10-1)-('1.Inputs'!$D$20/'1.Inputs'!$D$27+'1.Inputs'!$D$23/'1.Inputs'!$D$28)))*'1.Inputs'!$D$53+('1.Inputs'!$D$20/'1.Inputs'!$D$27+'1.Inputs'!$D$23/'1.Inputs'!$D$28)-(Q88-P88)+(('1.Inputs'!$D$20+'1.Inputs'!$D$23-('1.Inputs'!$D$20/'1.Inputs'!$D$27+'1.Inputs'!$D$23/'1.Inputs'!$D$28)*'1.Inputs'!$D$10)*'1.Inputs'!$D$60+'1.Inputs'!$D$19*'1.Inputs'!$D$59+Q88)</f>
        <v>3296798120.9061174</v>
      </c>
      <c r="AC88" s="36">
        <f ca="1">S88-AC$13-AC$14+MIN(AC$13,MAX(0,((('1.Inputs'!$D$37*12*IF(1=1,'1.Inputs'!$D$38,IF(1=2,'1.Inputs'!$D$39,$E88)))*$F88*(('1.Inputs'!$D$40)+(1-'1.Inputs'!$D$40)*(1+'1.Inputs'!$D$41))*(1+$G88)^(1-1))-(('1.Inputs'!$D$37*12*IF(1=1,'1.Inputs'!$D$38,IF(1=2,'1.Inputs'!$D$39,$E88)))/(1-'1.Inputs'!$D$42)*$D88*(1+$G88)^(1-1))-('1.Inputs'!$D$37*12*IF(1=1,'1.Inputs'!$D$38,IF(1=2,'1.Inputs'!$D$39,$E88)))*'1.Inputs'!$D$43*(1+$G88)^(1-1)-'1.Inputs'!$D$44*(1+$G88)^(1-1)-('1.Inputs'!$D$20/'1.Inputs'!$D$27+'1.Inputs'!$D$23/'1.Inputs'!$D$28))))*'1.Inputs'!$D$53</f>
        <v>-608335810.94140792</v>
      </c>
      <c r="AD88" s="36">
        <f ca="1">T88-AD$13-AD$14+MIN(AD$13,MAX(0,((('1.Inputs'!$D$37*12*IF(2=1,'1.Inputs'!$D$38,IF(2=2,'1.Inputs'!$D$39,$E88)))*$F88*(('1.Inputs'!$D$40)+(1-'1.Inputs'!$D$40)*(1+'1.Inputs'!$D$41))*(1+$G88)^(2-1))-(('1.Inputs'!$D$37*12*IF(2=1,'1.Inputs'!$D$38,IF(2=2,'1.Inputs'!$D$39,$E88)))/(1-'1.Inputs'!$D$42)*$D88*(1+$G88)^(2-1))-('1.Inputs'!$D$37*12*IF(2=1,'1.Inputs'!$D$38,IF(2=2,'1.Inputs'!$D$39,$E88)))*'1.Inputs'!$D$43*(1+$G88)^(2-1)-'1.Inputs'!$D$44*(1+$G88)^(2-1)-('1.Inputs'!$D$20/'1.Inputs'!$D$27+'1.Inputs'!$D$23/'1.Inputs'!$D$28))))*'1.Inputs'!$D$53</f>
        <v>130267901.4482199</v>
      </c>
      <c r="AE88" s="36">
        <f ca="1">U88-AE$13-AE$14+MIN(AE$13,MAX(0,((('1.Inputs'!$D$37*12*IF(3=1,'1.Inputs'!$D$38,IF(3=2,'1.Inputs'!$D$39,$E88)))*$F88*(('1.Inputs'!$D$40)+(1-'1.Inputs'!$D$40)*(1+'1.Inputs'!$D$41))*(1+$G88)^(3-1))-(('1.Inputs'!$D$37*12*IF(3=1,'1.Inputs'!$D$38,IF(3=2,'1.Inputs'!$D$39,$E88)))/(1-'1.Inputs'!$D$42)*$D88*(1+$G88)^(3-1))-('1.Inputs'!$D$37*12*IF(3=1,'1.Inputs'!$D$38,IF(3=2,'1.Inputs'!$D$39,$E88)))*'1.Inputs'!$D$43*(1+$G88)^(3-1)-'1.Inputs'!$D$44*(1+$G88)^(3-1)-('1.Inputs'!$D$20/'1.Inputs'!$D$27+'1.Inputs'!$D$23/'1.Inputs'!$D$28))))*'1.Inputs'!$D$53</f>
        <v>209863731.38796222</v>
      </c>
      <c r="AF88" s="36">
        <f ca="1">V88-AF$13-AF$14+MIN(AF$13,MAX(0,((('1.Inputs'!$D$37*12*IF(4=1,'1.Inputs'!$D$38,IF(4=2,'1.Inputs'!$D$39,$E88)))*$F88*(('1.Inputs'!$D$40)+(1-'1.Inputs'!$D$40)*(1+'1.Inputs'!$D$41))*(1+$G88)^(4-1))-(('1.Inputs'!$D$37*12*IF(4=1,'1.Inputs'!$D$38,IF(4=2,'1.Inputs'!$D$39,$E88)))/(1-'1.Inputs'!$D$42)*$D88*(1+$G88)^(4-1))-('1.Inputs'!$D$37*12*IF(4=1,'1.Inputs'!$D$38,IF(4=2,'1.Inputs'!$D$39,$E88)))*'1.Inputs'!$D$43*(1+$G88)^(4-1)-'1.Inputs'!$D$44*(1+$G88)^(4-1)-('1.Inputs'!$D$20/'1.Inputs'!$D$27+'1.Inputs'!$D$23/'1.Inputs'!$D$28))))*'1.Inputs'!$D$53</f>
        <v>380401841.68415713</v>
      </c>
      <c r="AG88" s="36">
        <f ca="1">W88-AG$13-AG$14+MIN(AG$13,MAX(0,((('1.Inputs'!$D$37*12*IF(5=1,'1.Inputs'!$D$38,IF(5=2,'1.Inputs'!$D$39,$E88)))*$F88*(('1.Inputs'!$D$40)+(1-'1.Inputs'!$D$40)*(1+'1.Inputs'!$D$41))*(1+$G88)^(5-1))-(('1.Inputs'!$D$37*12*IF(5=1,'1.Inputs'!$D$38,IF(5=2,'1.Inputs'!$D$39,$E88)))/(1-'1.Inputs'!$D$42)*$D88*(1+$G88)^(5-1))-('1.Inputs'!$D$37*12*IF(5=1,'1.Inputs'!$D$38,IF(5=2,'1.Inputs'!$D$39,$E88)))*'1.Inputs'!$D$43*(1+$G88)^(5-1)-'1.Inputs'!$D$44*(1+$G88)^(5-1)-('1.Inputs'!$D$20/'1.Inputs'!$D$27+'1.Inputs'!$D$23/'1.Inputs'!$D$28))))*'1.Inputs'!$D$53</f>
        <v>427562812.5559833</v>
      </c>
      <c r="AH88" s="36">
        <f ca="1">X88-AH$13-AH$14+MIN(AH$13,MAX(0,((('1.Inputs'!$D$37*12*IF(6=1,'1.Inputs'!$D$38,IF(6=2,'1.Inputs'!$D$39,$E88)))*$F88*(('1.Inputs'!$D$40)+(1-'1.Inputs'!$D$40)*(1+'1.Inputs'!$D$41))*(1+$G88)^(6-1))-(('1.Inputs'!$D$37*12*IF(6=1,'1.Inputs'!$D$38,IF(6=2,'1.Inputs'!$D$39,$E88)))/(1-'1.Inputs'!$D$42)*$D88*(1+$G88)^(6-1))-('1.Inputs'!$D$37*12*IF(6=1,'1.Inputs'!$D$38,IF(6=2,'1.Inputs'!$D$39,$E88)))*'1.Inputs'!$D$43*(1+$G88)^(6-1)-'1.Inputs'!$D$44*(1+$G88)^(6-1)-('1.Inputs'!$D$20/'1.Inputs'!$D$27+'1.Inputs'!$D$23/'1.Inputs'!$D$28))))*'1.Inputs'!$D$53</f>
        <v>475916774.00000477</v>
      </c>
      <c r="AI88" s="36">
        <f ca="1">Y88-AI$13-AI$14+MIN(AI$13,MAX(0,((('1.Inputs'!$D$37*12*IF(7=1,'1.Inputs'!$D$38,IF(7=2,'1.Inputs'!$D$39,$E88)))*$F88*(('1.Inputs'!$D$40)+(1-'1.Inputs'!$D$40)*(1+'1.Inputs'!$D$41))*(1+$G88)^(7-1))-(('1.Inputs'!$D$37*12*IF(7=1,'1.Inputs'!$D$38,IF(7=2,'1.Inputs'!$D$39,$E88)))/(1-'1.Inputs'!$D$42)*$D88*(1+$G88)^(7-1))-('1.Inputs'!$D$37*12*IF(7=1,'1.Inputs'!$D$38,IF(7=2,'1.Inputs'!$D$39,$E88)))*'1.Inputs'!$D$43*(1+$G88)^(7-1)-'1.Inputs'!$D$44*(1+$G88)^(7-1)-('1.Inputs'!$D$20/'1.Inputs'!$D$27+'1.Inputs'!$D$23/'1.Inputs'!$D$28))))*'1.Inputs'!$D$53</f>
        <v>525514604.64873791</v>
      </c>
      <c r="AJ88" s="36">
        <f ca="1">Z88-AJ$13-AJ$14+MIN(AJ$13,MAX(0,((('1.Inputs'!$D$37*12*IF(8=1,'1.Inputs'!$D$38,IF(8=2,'1.Inputs'!$D$39,$E88)))*$F88*(('1.Inputs'!$D$40)+(1-'1.Inputs'!$D$40)*(1+'1.Inputs'!$D$41))*(1+$G88)^(8-1))-(('1.Inputs'!$D$37*12*IF(8=1,'1.Inputs'!$D$38,IF(8=2,'1.Inputs'!$D$39,$E88)))/(1-'1.Inputs'!$D$42)*$D88*(1+$G88)^(8-1))-('1.Inputs'!$D$37*12*IF(8=1,'1.Inputs'!$D$38,IF(8=2,'1.Inputs'!$D$39,$E88)))*'1.Inputs'!$D$43*(1+$G88)^(8-1)-'1.Inputs'!$D$44*(1+$G88)^(8-1)-('1.Inputs'!$D$20/'1.Inputs'!$D$27+'1.Inputs'!$D$23/'1.Inputs'!$D$28))))*'1.Inputs'!$D$53</f>
        <v>822409353.00536227</v>
      </c>
      <c r="AK88" s="36">
        <f ca="1">AA88-AK$13-AK$14+MIN(AK$13,MAX(0,((('1.Inputs'!$D$37*12*IF(9=1,'1.Inputs'!$D$38,IF(9=2,'1.Inputs'!$D$39,$E88)))*$F88*(('1.Inputs'!$D$40)+(1-'1.Inputs'!$D$40)*(1+'1.Inputs'!$D$41))*(1+$G88)^(9-1))-(('1.Inputs'!$D$37*12*IF(9=1,'1.Inputs'!$D$38,IF(9=2,'1.Inputs'!$D$39,$E88)))/(1-'1.Inputs'!$D$42)*$D88*(1+$G88)^(9-1))-('1.Inputs'!$D$37*12*IF(9=1,'1.Inputs'!$D$38,IF(9=2,'1.Inputs'!$D$39,$E88)))*'1.Inputs'!$D$43*(1+$G88)^(9-1)-'1.Inputs'!$D$44*(1+$G88)^(9-1)-('1.Inputs'!$D$20/'1.Inputs'!$D$27+'1.Inputs'!$D$23/'1.Inputs'!$D$28))))*'1.Inputs'!$D$53</f>
        <v>855468329.98431396</v>
      </c>
      <c r="AL88" s="36">
        <f ca="1">AB88-AL$13-AL$14+MIN(AL$13,MAX(0,((('1.Inputs'!$D$37*12*IF(10=1,'1.Inputs'!$D$38,IF(10=2,'1.Inputs'!$D$39,$E88)))*$F88*(('1.Inputs'!$D$40)+(1-'1.Inputs'!$D$40)*(1+'1.Inputs'!$D$41))*(1+$G88)^(10-1))-(('1.Inputs'!$D$37*12*IF(10=1,'1.Inputs'!$D$38,IF(10=2,'1.Inputs'!$D$39,$E88)))/(1-'1.Inputs'!$D$42)*$D88*(1+$G88)^(10-1))-('1.Inputs'!$D$37*12*IF(10=1,'1.Inputs'!$D$38,IF(10=2,'1.Inputs'!$D$39,$E88)))*'1.Inputs'!$D$43*(1+$G88)^(10-1)-'1.Inputs'!$D$44*(1+$G88)^(10-1)-('1.Inputs'!$D$20/'1.Inputs'!$D$27+'1.Inputs'!$D$23/'1.Inputs'!$D$28))))*'1.Inputs'!$D$53+'1.Inputs'!$D$35</f>
        <v>4096798120.9061174</v>
      </c>
      <c r="AM88" s="48">
        <f ca="1">R88+NPV('1.Inputs'!$D$55,S88:AB88)</f>
        <v>1400099418.0138397</v>
      </c>
      <c r="AN88" s="48">
        <f ca="1">-('1.Inputs'!$D$24*(1-'1.Inputs'!$D$31)+'1.Inputs'!$D$35)+NPV('1.Inputs'!$D$54,AC88:AL88)</f>
        <v>4527910.0434942245</v>
      </c>
      <c r="AO88" s="36">
        <f t="shared" ca="1" si="13"/>
        <v>-3.471516334291382</v>
      </c>
      <c r="AP88" s="36">
        <f t="shared" ca="1" si="14"/>
        <v>1.4019403744612862</v>
      </c>
      <c r="AQ88" s="36">
        <f ca="1">'1.Inputs'!$D$35+MIN(SUM($AC88:AC88),SUM($AC88:AD88),SUM($AC88:AE88),SUM($AC88:AF88),SUM($AC88:AG88),SUM($AC88:AH88),SUM($AC88:AI88),SUM($AC88:AJ88),SUM($AC88:AK88),SUM($AC88:AL88))</f>
        <v>191664189.05859208</v>
      </c>
      <c r="AR88" s="36">
        <f ca="1">IF(AP88&lt;'1.Inputs'!$D$57,1,0)</f>
        <v>0</v>
      </c>
      <c r="AS88" s="36">
        <f t="shared" ca="1" si="15"/>
        <v>0</v>
      </c>
      <c r="AV88" s="30" t="s">
        <v>386</v>
      </c>
      <c r="AY88" s="60">
        <v>0.45200000000000001</v>
      </c>
    </row>
    <row r="89" spans="2:58" ht="15" customHeight="1" x14ac:dyDescent="0.25">
      <c r="B89" s="36">
        <v>74</v>
      </c>
      <c r="C89" s="36">
        <f t="shared" ca="1" si="8"/>
        <v>6.4380605546695335E-2</v>
      </c>
      <c r="D89" s="36">
        <f t="shared" ca="1" si="9"/>
        <v>18034.384914002858</v>
      </c>
      <c r="E89" s="47">
        <f t="shared" ca="1" si="10"/>
        <v>0.74609294938535553</v>
      </c>
      <c r="F89" s="36">
        <f t="shared" ca="1" si="11"/>
        <v>29135.776002186416</v>
      </c>
      <c r="G89" s="36">
        <f t="shared" ca="1" si="12"/>
        <v>4.2157604822760736E-2</v>
      </c>
      <c r="H89" s="36">
        <f ca="1">((('1.Inputs'!$D$37*12*IF(1=1,'1.Inputs'!$D$38,IF(1=2,'1.Inputs'!$D$39,$E89)))*$F89*(('1.Inputs'!$D$40)+(1-'1.Inputs'!$D$40)*(1+'1.Inputs'!$D$41))*(1+$G89)^(1-1))*'1.Inputs'!$D$47+(('1.Inputs'!$D$37*12*IF(1=1,'1.Inputs'!$D$38,IF(1=2,'1.Inputs'!$D$39,$E89)))/(1-'1.Inputs'!$D$42)*$D89*(1+$G89)^(1-1))*('1.Inputs'!$D$48-'1.Inputs'!$D$49))/'1.Inputs'!$D$51</f>
        <v>771347876.92038083</v>
      </c>
      <c r="I89" s="36">
        <f ca="1">((('1.Inputs'!$D$37*12*IF(2=1,'1.Inputs'!$D$38,IF(2=2,'1.Inputs'!$D$39,$E89)))*$F89*(('1.Inputs'!$D$40)+(1-'1.Inputs'!$D$40)*(1+'1.Inputs'!$D$41))*(1+$G89)^(2-1))*'1.Inputs'!$D$47+(('1.Inputs'!$D$37*12*IF(2=1,'1.Inputs'!$D$38,IF(2=2,'1.Inputs'!$D$39,$E89)))/(1-'1.Inputs'!$D$42)*$D89*(1+$G89)^(2-1))*('1.Inputs'!$D$48-'1.Inputs'!$D$49))/'1.Inputs'!$D$51</f>
        <v>1125412478.2550521</v>
      </c>
      <c r="J89" s="36">
        <f ca="1">((('1.Inputs'!$D$37*12*IF(3=1,'1.Inputs'!$D$38,IF(3=2,'1.Inputs'!$D$39,$E89)))*$F89*(('1.Inputs'!$D$40)+(1-'1.Inputs'!$D$40)*(1+'1.Inputs'!$D$41))*(1+$G89)^(3-1))*'1.Inputs'!$D$47+(('1.Inputs'!$D$37*12*IF(3=1,'1.Inputs'!$D$38,IF(3=2,'1.Inputs'!$D$39,$E89)))/(1-'1.Inputs'!$D$42)*$D89*(1+$G89)^(3-1))*('1.Inputs'!$D$48-'1.Inputs'!$D$49))/'1.Inputs'!$D$51</f>
        <v>1250086381.7773781</v>
      </c>
      <c r="K89" s="36">
        <f ca="1">((('1.Inputs'!$D$37*12*IF(4=1,'1.Inputs'!$D$38,IF(4=2,'1.Inputs'!$D$39,$E89)))*$F89*(('1.Inputs'!$D$40)+(1-'1.Inputs'!$D$40)*(1+'1.Inputs'!$D$41))*(1+$G89)^(4-1))*'1.Inputs'!$D$47+(('1.Inputs'!$D$37*12*IF(4=1,'1.Inputs'!$D$38,IF(4=2,'1.Inputs'!$D$39,$E89)))/(1-'1.Inputs'!$D$42)*$D89*(1+$G89)^(4-1))*('1.Inputs'!$D$48-'1.Inputs'!$D$49))/'1.Inputs'!$D$51</f>
        <v>1302787029.4546638</v>
      </c>
      <c r="L89" s="36">
        <f ca="1">((('1.Inputs'!$D$37*12*IF(5=1,'1.Inputs'!$D$38,IF(5=2,'1.Inputs'!$D$39,$E89)))*$F89*(('1.Inputs'!$D$40)+(1-'1.Inputs'!$D$40)*(1+'1.Inputs'!$D$41))*(1+$G89)^(5-1))*'1.Inputs'!$D$47+(('1.Inputs'!$D$37*12*IF(5=1,'1.Inputs'!$D$38,IF(5=2,'1.Inputs'!$D$39,$E89)))/(1-'1.Inputs'!$D$42)*$D89*(1+$G89)^(5-1))*('1.Inputs'!$D$48-'1.Inputs'!$D$49))/'1.Inputs'!$D$51</f>
        <v>1357709410.2106316</v>
      </c>
      <c r="M89" s="36">
        <f ca="1">((('1.Inputs'!$D$37*12*IF(6=1,'1.Inputs'!$D$38,IF(6=2,'1.Inputs'!$D$39,$E89)))*$F89*(('1.Inputs'!$D$40)+(1-'1.Inputs'!$D$40)*(1+'1.Inputs'!$D$41))*(1+$G89)^(6-1))*'1.Inputs'!$D$47+(('1.Inputs'!$D$37*12*IF(6=1,'1.Inputs'!$D$38,IF(6=2,'1.Inputs'!$D$39,$E89)))/(1-'1.Inputs'!$D$42)*$D89*(1+$G89)^(6-1))*('1.Inputs'!$D$48-'1.Inputs'!$D$49))/'1.Inputs'!$D$51</f>
        <v>1414947186.9904351</v>
      </c>
      <c r="N89" s="36">
        <f ca="1">((('1.Inputs'!$D$37*12*IF(7=1,'1.Inputs'!$D$38,IF(7=2,'1.Inputs'!$D$39,$E89)))*$F89*(('1.Inputs'!$D$40)+(1-'1.Inputs'!$D$40)*(1+'1.Inputs'!$D$41))*(1+$G89)^(7-1))*'1.Inputs'!$D$47+(('1.Inputs'!$D$37*12*IF(7=1,'1.Inputs'!$D$38,IF(7=2,'1.Inputs'!$D$39,$E89)))/(1-'1.Inputs'!$D$42)*$D89*(1+$G89)^(7-1))*('1.Inputs'!$D$48-'1.Inputs'!$D$49))/'1.Inputs'!$D$51</f>
        <v>1474597971.3446548</v>
      </c>
      <c r="O89" s="36">
        <f ca="1">((('1.Inputs'!$D$37*12*IF(8=1,'1.Inputs'!$D$38,IF(8=2,'1.Inputs'!$D$39,$E89)))*$F89*(('1.Inputs'!$D$40)+(1-'1.Inputs'!$D$40)*(1+'1.Inputs'!$D$41))*(1+$G89)^(8-1))*'1.Inputs'!$D$47+(('1.Inputs'!$D$37*12*IF(8=1,'1.Inputs'!$D$38,IF(8=2,'1.Inputs'!$D$39,$E89)))/(1-'1.Inputs'!$D$42)*$D89*(1+$G89)^(8-1))*('1.Inputs'!$D$48-'1.Inputs'!$D$49))/'1.Inputs'!$D$51</f>
        <v>1536763489.8930478</v>
      </c>
      <c r="P89" s="36">
        <f ca="1">((('1.Inputs'!$D$37*12*IF(9=1,'1.Inputs'!$D$38,IF(9=2,'1.Inputs'!$D$39,$E89)))*$F89*(('1.Inputs'!$D$40)+(1-'1.Inputs'!$D$40)*(1+'1.Inputs'!$D$41))*(1+$G89)^(9-1))*'1.Inputs'!$D$47+(('1.Inputs'!$D$37*12*IF(9=1,'1.Inputs'!$D$38,IF(9=2,'1.Inputs'!$D$39,$E89)))/(1-'1.Inputs'!$D$42)*$D89*(1+$G89)^(9-1))*('1.Inputs'!$D$48-'1.Inputs'!$D$49))/'1.Inputs'!$D$51</f>
        <v>1601549757.8060052</v>
      </c>
      <c r="Q89" s="36">
        <f ca="1">((('1.Inputs'!$D$37*12*IF(10=1,'1.Inputs'!$D$38,IF(10=2,'1.Inputs'!$D$39,$E89)))*$F89*(('1.Inputs'!$D$40)+(1-'1.Inputs'!$D$40)*(1+'1.Inputs'!$D$41))*(1+$G89)^(10-1))*'1.Inputs'!$D$47+(('1.Inputs'!$D$37*12*IF(10=1,'1.Inputs'!$D$38,IF(10=2,'1.Inputs'!$D$39,$E89)))/(1-'1.Inputs'!$D$42)*$D89*(1+$G89)^(10-1))*('1.Inputs'!$D$48-'1.Inputs'!$D$49))/'1.Inputs'!$D$51</f>
        <v>1669067259.5995791</v>
      </c>
      <c r="R89" s="36">
        <f>-'1.Inputs'!$D$24</f>
        <v>-2050000000</v>
      </c>
      <c r="S89" s="36">
        <f ca="1">((('1.Inputs'!$D$37*12*IF(1=1,'1.Inputs'!$D$38,IF(1=2,'1.Inputs'!$D$39,$E89)))*$F89*(('1.Inputs'!$D$40)+(1-'1.Inputs'!$D$40)*(1+'1.Inputs'!$D$41))*(1+$G89)^(1-1))-(('1.Inputs'!$D$37*12*IF(1=1,'1.Inputs'!$D$38,IF(1=2,'1.Inputs'!$D$39,$E89)))/(1-'1.Inputs'!$D$42)*$D89*(1+$G89)^(1-1))-('1.Inputs'!$D$37*12*IF(1=1,'1.Inputs'!$D$38,IF(1=2,'1.Inputs'!$D$39,$E89)))*'1.Inputs'!$D$43*(1+$G89)^(1-1)-'1.Inputs'!$D$44*(1+$G89)^(1-1)-('1.Inputs'!$D$20/'1.Inputs'!$D$27+'1.Inputs'!$D$23/'1.Inputs'!$D$28))-MAX(0,((('1.Inputs'!$D$37*12*IF(1=1,'1.Inputs'!$D$38,IF(1=2,'1.Inputs'!$D$39,$E89)))*$F89*(('1.Inputs'!$D$40)+(1-'1.Inputs'!$D$40)*(1+'1.Inputs'!$D$41))*(1+$G89)^(1-1))-(('1.Inputs'!$D$37*12*IF(1=1,'1.Inputs'!$D$38,IF(1=2,'1.Inputs'!$D$39,$E89)))/(1-'1.Inputs'!$D$42)*$D89*(1+$G89)^(1-1))-('1.Inputs'!$D$37*12*IF(1=1,'1.Inputs'!$D$38,IF(1=2,'1.Inputs'!$D$39,$E89)))*'1.Inputs'!$D$43*(1+$G89)^(1-1)-'1.Inputs'!$D$44*(1+$G89)^(1-1)-('1.Inputs'!$D$20/'1.Inputs'!$D$27+'1.Inputs'!$D$23/'1.Inputs'!$D$28)))*'1.Inputs'!$D$53+('1.Inputs'!$D$20/'1.Inputs'!$D$27+'1.Inputs'!$D$23/'1.Inputs'!$D$28)-H89</f>
        <v>-538773509.51050353</v>
      </c>
      <c r="T89" s="36">
        <f ca="1">((('1.Inputs'!$D$37*12*IF(2=1,'1.Inputs'!$D$38,IF(2=2,'1.Inputs'!$D$39,$E89)))*$F89*(('1.Inputs'!$D$40)+(1-'1.Inputs'!$D$40)*(1+'1.Inputs'!$D$41))*(1+$G89)^(2-1))-(('1.Inputs'!$D$37*12*IF(2=1,'1.Inputs'!$D$38,IF(2=2,'1.Inputs'!$D$39,$E89)))/(1-'1.Inputs'!$D$42)*$D89*(1+$G89)^(2-1))-('1.Inputs'!$D$37*12*IF(2=1,'1.Inputs'!$D$38,IF(2=2,'1.Inputs'!$D$39,$E89)))*'1.Inputs'!$D$43*(1+$G89)^(2-1)-'1.Inputs'!$D$44*(1+$G89)^(2-1)-('1.Inputs'!$D$20/'1.Inputs'!$D$27+'1.Inputs'!$D$23/'1.Inputs'!$D$28))-MAX(0,((('1.Inputs'!$D$37*12*IF(2=1,'1.Inputs'!$D$38,IF(2=2,'1.Inputs'!$D$39,$E89)))*$F89*(('1.Inputs'!$D$40)+(1-'1.Inputs'!$D$40)*(1+'1.Inputs'!$D$41))*(1+$G89)^(2-1))-(('1.Inputs'!$D$37*12*IF(2=1,'1.Inputs'!$D$38,IF(2=2,'1.Inputs'!$D$39,$E89)))/(1-'1.Inputs'!$D$42)*$D89*(1+$G89)^(2-1))-('1.Inputs'!$D$37*12*IF(2=1,'1.Inputs'!$D$38,IF(2=2,'1.Inputs'!$D$39,$E89)))*'1.Inputs'!$D$43*(1+$G89)^(2-1)-'1.Inputs'!$D$44*(1+$G89)^(2-1)-('1.Inputs'!$D$20/'1.Inputs'!$D$27+'1.Inputs'!$D$23/'1.Inputs'!$D$28)))*'1.Inputs'!$D$53+('1.Inputs'!$D$20/'1.Inputs'!$D$27+'1.Inputs'!$D$23/'1.Inputs'!$D$28)-(I89-H89)</f>
        <v>207442356.59109354</v>
      </c>
      <c r="U89" s="36">
        <f ca="1">((('1.Inputs'!$D$37*12*IF(3=1,'1.Inputs'!$D$38,IF(3=2,'1.Inputs'!$D$39,$E89)))*$F89*(('1.Inputs'!$D$40)+(1-'1.Inputs'!$D$40)*(1+'1.Inputs'!$D$41))*(1+$G89)^(3-1))-(('1.Inputs'!$D$37*12*IF(3=1,'1.Inputs'!$D$38,IF(3=2,'1.Inputs'!$D$39,$E89)))/(1-'1.Inputs'!$D$42)*$D89*(1+$G89)^(3-1))-('1.Inputs'!$D$37*12*IF(3=1,'1.Inputs'!$D$38,IF(3=2,'1.Inputs'!$D$39,$E89)))*'1.Inputs'!$D$43*(1+$G89)^(3-1)-'1.Inputs'!$D$44*(1+$G89)^(3-1)-('1.Inputs'!$D$20/'1.Inputs'!$D$27+'1.Inputs'!$D$23/'1.Inputs'!$D$28))-MAX(0,((('1.Inputs'!$D$37*12*IF(3=1,'1.Inputs'!$D$38,IF(3=2,'1.Inputs'!$D$39,$E89)))*$F89*(('1.Inputs'!$D$40)+(1-'1.Inputs'!$D$40)*(1+'1.Inputs'!$D$41))*(1+$G89)^(3-1))-(('1.Inputs'!$D$37*12*IF(3=1,'1.Inputs'!$D$38,IF(3=2,'1.Inputs'!$D$39,$E89)))/(1-'1.Inputs'!$D$42)*$D89*(1+$G89)^(3-1))-('1.Inputs'!$D$37*12*IF(3=1,'1.Inputs'!$D$38,IF(3=2,'1.Inputs'!$D$39,$E89)))*'1.Inputs'!$D$43*(1+$G89)^(3-1)-'1.Inputs'!$D$44*(1+$G89)^(3-1)-('1.Inputs'!$D$20/'1.Inputs'!$D$27+'1.Inputs'!$D$23/'1.Inputs'!$D$28)))*'1.Inputs'!$D$53+('1.Inputs'!$D$20/'1.Inputs'!$D$27+'1.Inputs'!$D$23/'1.Inputs'!$D$28)-(J89-I89)</f>
        <v>535639628.77480721</v>
      </c>
      <c r="V89" s="36">
        <f ca="1">((('1.Inputs'!$D$37*12*IF(4=1,'1.Inputs'!$D$38,IF(4=2,'1.Inputs'!$D$39,$E89)))*$F89*(('1.Inputs'!$D$40)+(1-'1.Inputs'!$D$40)*(1+'1.Inputs'!$D$41))*(1+$G89)^(4-1))-(('1.Inputs'!$D$37*12*IF(4=1,'1.Inputs'!$D$38,IF(4=2,'1.Inputs'!$D$39,$E89)))/(1-'1.Inputs'!$D$42)*$D89*(1+$G89)^(4-1))-('1.Inputs'!$D$37*12*IF(4=1,'1.Inputs'!$D$38,IF(4=2,'1.Inputs'!$D$39,$E89)))*'1.Inputs'!$D$43*(1+$G89)^(4-1)-'1.Inputs'!$D$44*(1+$G89)^(4-1)-('1.Inputs'!$D$20/'1.Inputs'!$D$27+'1.Inputs'!$D$23/'1.Inputs'!$D$28))-MAX(0,((('1.Inputs'!$D$37*12*IF(4=1,'1.Inputs'!$D$38,IF(4=2,'1.Inputs'!$D$39,$E89)))*$F89*(('1.Inputs'!$D$40)+(1-'1.Inputs'!$D$40)*(1+'1.Inputs'!$D$41))*(1+$G89)^(4-1))-(('1.Inputs'!$D$37*12*IF(4=1,'1.Inputs'!$D$38,IF(4=2,'1.Inputs'!$D$39,$E89)))/(1-'1.Inputs'!$D$42)*$D89*(1+$G89)^(4-1))-('1.Inputs'!$D$37*12*IF(4=1,'1.Inputs'!$D$38,IF(4=2,'1.Inputs'!$D$39,$E89)))*'1.Inputs'!$D$43*(1+$G89)^(4-1)-'1.Inputs'!$D$44*(1+$G89)^(4-1)-('1.Inputs'!$D$20/'1.Inputs'!$D$27+'1.Inputs'!$D$23/'1.Inputs'!$D$28)))*'1.Inputs'!$D$53+('1.Inputs'!$D$20/'1.Inputs'!$D$27+'1.Inputs'!$D$23/'1.Inputs'!$D$28)-(K89-J89)</f>
        <v>633458174.7456758</v>
      </c>
      <c r="W89" s="36">
        <f ca="1">((('1.Inputs'!$D$37*12*IF(5=1,'1.Inputs'!$D$38,IF(5=2,'1.Inputs'!$D$39,$E89)))*$F89*(('1.Inputs'!$D$40)+(1-'1.Inputs'!$D$40)*(1+'1.Inputs'!$D$41))*(1+$G89)^(5-1))-(('1.Inputs'!$D$37*12*IF(5=1,'1.Inputs'!$D$38,IF(5=2,'1.Inputs'!$D$39,$E89)))/(1-'1.Inputs'!$D$42)*$D89*(1+$G89)^(5-1))-('1.Inputs'!$D$37*12*IF(5=1,'1.Inputs'!$D$38,IF(5=2,'1.Inputs'!$D$39,$E89)))*'1.Inputs'!$D$43*(1+$G89)^(5-1)-'1.Inputs'!$D$44*(1+$G89)^(5-1)-('1.Inputs'!$D$20/'1.Inputs'!$D$27+'1.Inputs'!$D$23/'1.Inputs'!$D$28))-MAX(0,((('1.Inputs'!$D$37*12*IF(5=1,'1.Inputs'!$D$38,IF(5=2,'1.Inputs'!$D$39,$E89)))*$F89*(('1.Inputs'!$D$40)+(1-'1.Inputs'!$D$40)*(1+'1.Inputs'!$D$41))*(1+$G89)^(5-1))-(('1.Inputs'!$D$37*12*IF(5=1,'1.Inputs'!$D$38,IF(5=2,'1.Inputs'!$D$39,$E89)))/(1-'1.Inputs'!$D$42)*$D89*(1+$G89)^(5-1))-('1.Inputs'!$D$37*12*IF(5=1,'1.Inputs'!$D$38,IF(5=2,'1.Inputs'!$D$39,$E89)))*'1.Inputs'!$D$43*(1+$G89)^(5-1)-'1.Inputs'!$D$44*(1+$G89)^(5-1)-('1.Inputs'!$D$20/'1.Inputs'!$D$27+'1.Inputs'!$D$23/'1.Inputs'!$D$28)))*'1.Inputs'!$D$53+('1.Inputs'!$D$20/'1.Inputs'!$D$27+'1.Inputs'!$D$23/'1.Inputs'!$D$28)-(L89-K89)</f>
        <v>658171307.32047677</v>
      </c>
      <c r="X89" s="36">
        <f ca="1">((('1.Inputs'!$D$37*12*IF(6=1,'1.Inputs'!$D$38,IF(6=2,'1.Inputs'!$D$39,$E89)))*$F89*(('1.Inputs'!$D$40)+(1-'1.Inputs'!$D$40)*(1+'1.Inputs'!$D$41))*(1+$G89)^(6-1))-(('1.Inputs'!$D$37*12*IF(6=1,'1.Inputs'!$D$38,IF(6=2,'1.Inputs'!$D$39,$E89)))/(1-'1.Inputs'!$D$42)*$D89*(1+$G89)^(6-1))-('1.Inputs'!$D$37*12*IF(6=1,'1.Inputs'!$D$38,IF(6=2,'1.Inputs'!$D$39,$E89)))*'1.Inputs'!$D$43*(1+$G89)^(6-1)-'1.Inputs'!$D$44*(1+$G89)^(6-1)-('1.Inputs'!$D$20/'1.Inputs'!$D$27+'1.Inputs'!$D$23/'1.Inputs'!$D$28))-MAX(0,((('1.Inputs'!$D$37*12*IF(6=1,'1.Inputs'!$D$38,IF(6=2,'1.Inputs'!$D$39,$E89)))*$F89*(('1.Inputs'!$D$40)+(1-'1.Inputs'!$D$40)*(1+'1.Inputs'!$D$41))*(1+$G89)^(6-1))-(('1.Inputs'!$D$37*12*IF(6=1,'1.Inputs'!$D$38,IF(6=2,'1.Inputs'!$D$39,$E89)))/(1-'1.Inputs'!$D$42)*$D89*(1+$G89)^(6-1))-('1.Inputs'!$D$37*12*IF(6=1,'1.Inputs'!$D$38,IF(6=2,'1.Inputs'!$D$39,$E89)))*'1.Inputs'!$D$43*(1+$G89)^(6-1)-'1.Inputs'!$D$44*(1+$G89)^(6-1)-('1.Inputs'!$D$20/'1.Inputs'!$D$27+'1.Inputs'!$D$23/'1.Inputs'!$D$28)))*'1.Inputs'!$D$53+('1.Inputs'!$D$20/'1.Inputs'!$D$27+'1.Inputs'!$D$23/'1.Inputs'!$D$28)-(M89-L89)</f>
        <v>683926286.37229705</v>
      </c>
      <c r="Y89" s="36">
        <f ca="1">((('1.Inputs'!$D$37*12*IF(7=1,'1.Inputs'!$D$38,IF(7=2,'1.Inputs'!$D$39,$E89)))*$F89*(('1.Inputs'!$D$40)+(1-'1.Inputs'!$D$40)*(1+'1.Inputs'!$D$41))*(1+$G89)^(7-1))-(('1.Inputs'!$D$37*12*IF(7=1,'1.Inputs'!$D$38,IF(7=2,'1.Inputs'!$D$39,$E89)))/(1-'1.Inputs'!$D$42)*$D89*(1+$G89)^(7-1))-('1.Inputs'!$D$37*12*IF(7=1,'1.Inputs'!$D$38,IF(7=2,'1.Inputs'!$D$39,$E89)))*'1.Inputs'!$D$43*(1+$G89)^(7-1)-'1.Inputs'!$D$44*(1+$G89)^(7-1)-('1.Inputs'!$D$20/'1.Inputs'!$D$27+'1.Inputs'!$D$23/'1.Inputs'!$D$28))-MAX(0,((('1.Inputs'!$D$37*12*IF(7=1,'1.Inputs'!$D$38,IF(7=2,'1.Inputs'!$D$39,$E89)))*$F89*(('1.Inputs'!$D$40)+(1-'1.Inputs'!$D$40)*(1+'1.Inputs'!$D$41))*(1+$G89)^(7-1))-(('1.Inputs'!$D$37*12*IF(7=1,'1.Inputs'!$D$38,IF(7=2,'1.Inputs'!$D$39,$E89)))/(1-'1.Inputs'!$D$42)*$D89*(1+$G89)^(7-1))-('1.Inputs'!$D$37*12*IF(7=1,'1.Inputs'!$D$38,IF(7=2,'1.Inputs'!$D$39,$E89)))*'1.Inputs'!$D$43*(1+$G89)^(7-1)-'1.Inputs'!$D$44*(1+$G89)^(7-1)-('1.Inputs'!$D$20/'1.Inputs'!$D$27+'1.Inputs'!$D$23/'1.Inputs'!$D$28)))*'1.Inputs'!$D$53+('1.Inputs'!$D$20/'1.Inputs'!$D$27+'1.Inputs'!$D$23/'1.Inputs'!$D$28)-(N89-M89)</f>
        <v>710767033.65320396</v>
      </c>
      <c r="Z89" s="36">
        <f ca="1">((('1.Inputs'!$D$37*12*IF(8=1,'1.Inputs'!$D$38,IF(8=2,'1.Inputs'!$D$39,$E89)))*$F89*(('1.Inputs'!$D$40)+(1-'1.Inputs'!$D$40)*(1+'1.Inputs'!$D$41))*(1+$G89)^(8-1))-(('1.Inputs'!$D$37*12*IF(8=1,'1.Inputs'!$D$38,IF(8=2,'1.Inputs'!$D$39,$E89)))/(1-'1.Inputs'!$D$42)*$D89*(1+$G89)^(8-1))-('1.Inputs'!$D$37*12*IF(8=1,'1.Inputs'!$D$38,IF(8=2,'1.Inputs'!$D$39,$E89)))*'1.Inputs'!$D$43*(1+$G89)^(8-1)-'1.Inputs'!$D$44*(1+$G89)^(8-1)-('1.Inputs'!$D$20/'1.Inputs'!$D$27+'1.Inputs'!$D$23/'1.Inputs'!$D$28))-MAX(0,((('1.Inputs'!$D$37*12*IF(8=1,'1.Inputs'!$D$38,IF(8=2,'1.Inputs'!$D$39,$E89)))*$F89*(('1.Inputs'!$D$40)+(1-'1.Inputs'!$D$40)*(1+'1.Inputs'!$D$41))*(1+$G89)^(8-1))-(('1.Inputs'!$D$37*12*IF(8=1,'1.Inputs'!$D$38,IF(8=2,'1.Inputs'!$D$39,$E89)))/(1-'1.Inputs'!$D$42)*$D89*(1+$G89)^(8-1))-('1.Inputs'!$D$37*12*IF(8=1,'1.Inputs'!$D$38,IF(8=2,'1.Inputs'!$D$39,$E89)))*'1.Inputs'!$D$43*(1+$G89)^(8-1)-'1.Inputs'!$D$44*(1+$G89)^(8-1)-('1.Inputs'!$D$20/'1.Inputs'!$D$27+'1.Inputs'!$D$23/'1.Inputs'!$D$28)))*'1.Inputs'!$D$53+('1.Inputs'!$D$20/'1.Inputs'!$D$27+'1.Inputs'!$D$23/'1.Inputs'!$D$28)-(O89-N89)</f>
        <v>738739322.55112553</v>
      </c>
      <c r="AA89" s="36">
        <f ca="1">((('1.Inputs'!$D$37*12*IF(9=1,'1.Inputs'!$D$38,IF(9=2,'1.Inputs'!$D$39,$E89)))*$F89*(('1.Inputs'!$D$40)+(1-'1.Inputs'!$D$40)*(1+'1.Inputs'!$D$41))*(1+$G89)^(9-1))-(('1.Inputs'!$D$37*12*IF(9=1,'1.Inputs'!$D$38,IF(9=2,'1.Inputs'!$D$39,$E89)))/(1-'1.Inputs'!$D$42)*$D89*(1+$G89)^(9-1))-('1.Inputs'!$D$37*12*IF(9=1,'1.Inputs'!$D$38,IF(9=2,'1.Inputs'!$D$39,$E89)))*'1.Inputs'!$D$43*(1+$G89)^(9-1)-'1.Inputs'!$D$44*(1+$G89)^(9-1)-('1.Inputs'!$D$20/'1.Inputs'!$D$27+'1.Inputs'!$D$23/'1.Inputs'!$D$28))-MAX(0,((('1.Inputs'!$D$37*12*IF(9=1,'1.Inputs'!$D$38,IF(9=2,'1.Inputs'!$D$39,$E89)))*$F89*(('1.Inputs'!$D$40)+(1-'1.Inputs'!$D$40)*(1+'1.Inputs'!$D$41))*(1+$G89)^(9-1))-(('1.Inputs'!$D$37*12*IF(9=1,'1.Inputs'!$D$38,IF(9=2,'1.Inputs'!$D$39,$E89)))/(1-'1.Inputs'!$D$42)*$D89*(1+$G89)^(9-1))-('1.Inputs'!$D$37*12*IF(9=1,'1.Inputs'!$D$38,IF(9=2,'1.Inputs'!$D$39,$E89)))*'1.Inputs'!$D$43*(1+$G89)^(9-1)-'1.Inputs'!$D$44*(1+$G89)^(9-1)-('1.Inputs'!$D$20/'1.Inputs'!$D$27+'1.Inputs'!$D$23/'1.Inputs'!$D$28)))*'1.Inputs'!$D$53+('1.Inputs'!$D$20/'1.Inputs'!$D$27+'1.Inputs'!$D$23/'1.Inputs'!$D$28)-(P89-O89)</f>
        <v>767890856.15039492</v>
      </c>
      <c r="AB89" s="36">
        <f ca="1">((('1.Inputs'!$D$37*12*IF(10=1,'1.Inputs'!$D$38,IF(10=2,'1.Inputs'!$D$39,$E89)))*$F89*(('1.Inputs'!$D$40)+(1-'1.Inputs'!$D$40)*(1+'1.Inputs'!$D$41))*(1+$G89)^(10-1))-(('1.Inputs'!$D$37*12*IF(10=1,'1.Inputs'!$D$38,IF(10=2,'1.Inputs'!$D$39,$E89)))/(1-'1.Inputs'!$D$42)*$D89*(1+$G89)^(10-1))-('1.Inputs'!$D$37*12*IF(10=1,'1.Inputs'!$D$38,IF(10=2,'1.Inputs'!$D$39,$E89)))*'1.Inputs'!$D$43*(1+$G89)^(10-1)-'1.Inputs'!$D$44*(1+$G89)^(10-1)-('1.Inputs'!$D$20/'1.Inputs'!$D$27+'1.Inputs'!$D$23/'1.Inputs'!$D$28))-MAX(0,((('1.Inputs'!$D$37*12*IF(10=1,'1.Inputs'!$D$38,IF(10=2,'1.Inputs'!$D$39,$E89)))*$F89*(('1.Inputs'!$D$40)+(1-'1.Inputs'!$D$40)*(1+'1.Inputs'!$D$41))*(1+$G89)^(10-1))-(('1.Inputs'!$D$37*12*IF(10=1,'1.Inputs'!$D$38,IF(10=2,'1.Inputs'!$D$39,$E89)))/(1-'1.Inputs'!$D$42)*$D89*(1+$G89)^(10-1))-('1.Inputs'!$D$37*12*IF(10=1,'1.Inputs'!$D$38,IF(10=2,'1.Inputs'!$D$39,$E89)))*'1.Inputs'!$D$43*(1+$G89)^(10-1)-'1.Inputs'!$D$44*(1+$G89)^(10-1)-('1.Inputs'!$D$20/'1.Inputs'!$D$27+'1.Inputs'!$D$23/'1.Inputs'!$D$28)))*'1.Inputs'!$D$53+('1.Inputs'!$D$20/'1.Inputs'!$D$27+'1.Inputs'!$D$23/'1.Inputs'!$D$28)-(Q89-P89)+(('1.Inputs'!$D$20+'1.Inputs'!$D$23-('1.Inputs'!$D$20/'1.Inputs'!$D$27+'1.Inputs'!$D$23/'1.Inputs'!$D$28)*'1.Inputs'!$D$10)*'1.Inputs'!$D$60+'1.Inputs'!$D$19*'1.Inputs'!$D$59+Q89)</f>
        <v>3167338608.1826978</v>
      </c>
      <c r="AC89" s="36">
        <f ca="1">S89-AC$13-AC$14+MIN(AC$13,MAX(0,((('1.Inputs'!$D$37*12*IF(1=1,'1.Inputs'!$D$38,IF(1=2,'1.Inputs'!$D$39,$E89)))*$F89*(('1.Inputs'!$D$40)+(1-'1.Inputs'!$D$40)*(1+'1.Inputs'!$D$41))*(1+$G89)^(1-1))-(('1.Inputs'!$D$37*12*IF(1=1,'1.Inputs'!$D$38,IF(1=2,'1.Inputs'!$D$39,$E89)))/(1-'1.Inputs'!$D$42)*$D89*(1+$G89)^(1-1))-('1.Inputs'!$D$37*12*IF(1=1,'1.Inputs'!$D$38,IF(1=2,'1.Inputs'!$D$39,$E89)))*'1.Inputs'!$D$43*(1+$G89)^(1-1)-'1.Inputs'!$D$44*(1+$G89)^(1-1)-('1.Inputs'!$D$20/'1.Inputs'!$D$27+'1.Inputs'!$D$23/'1.Inputs'!$D$28))))*'1.Inputs'!$D$53</f>
        <v>-634713509.51050353</v>
      </c>
      <c r="AD89" s="36">
        <f ca="1">T89-AD$13-AD$14+MIN(AD$13,MAX(0,((('1.Inputs'!$D$37*12*IF(2=1,'1.Inputs'!$D$38,IF(2=2,'1.Inputs'!$D$39,$E89)))*$F89*(('1.Inputs'!$D$40)+(1-'1.Inputs'!$D$40)*(1+'1.Inputs'!$D$41))*(1+$G89)^(2-1))-(('1.Inputs'!$D$37*12*IF(2=1,'1.Inputs'!$D$38,IF(2=2,'1.Inputs'!$D$39,$E89)))/(1-'1.Inputs'!$D$42)*$D89*(1+$G89)^(2-1))-('1.Inputs'!$D$37*12*IF(2=1,'1.Inputs'!$D$38,IF(2=2,'1.Inputs'!$D$39,$E89)))*'1.Inputs'!$D$43*(1+$G89)^(2-1)-'1.Inputs'!$D$44*(1+$G89)^(2-1)-('1.Inputs'!$D$20/'1.Inputs'!$D$27+'1.Inputs'!$D$23/'1.Inputs'!$D$28))))*'1.Inputs'!$D$53</f>
        <v>111502356.59109354</v>
      </c>
      <c r="AE89" s="36">
        <f ca="1">U89-AE$13-AE$14+MIN(AE$13,MAX(0,((('1.Inputs'!$D$37*12*IF(3=1,'1.Inputs'!$D$38,IF(3=2,'1.Inputs'!$D$39,$E89)))*$F89*(('1.Inputs'!$D$40)+(1-'1.Inputs'!$D$40)*(1+'1.Inputs'!$D$41))*(1+$G89)^(3-1))-(('1.Inputs'!$D$37*12*IF(3=1,'1.Inputs'!$D$38,IF(3=2,'1.Inputs'!$D$39,$E89)))/(1-'1.Inputs'!$D$42)*$D89*(1+$G89)^(3-1))-('1.Inputs'!$D$37*12*IF(3=1,'1.Inputs'!$D$38,IF(3=2,'1.Inputs'!$D$39,$E89)))*'1.Inputs'!$D$43*(1+$G89)^(3-1)-'1.Inputs'!$D$44*(1+$G89)^(3-1)-('1.Inputs'!$D$20/'1.Inputs'!$D$27+'1.Inputs'!$D$23/'1.Inputs'!$D$28))))*'1.Inputs'!$D$53</f>
        <v>193699628.77480721</v>
      </c>
      <c r="AF89" s="36">
        <f ca="1">V89-AF$13-AF$14+MIN(AF$13,MAX(0,((('1.Inputs'!$D$37*12*IF(4=1,'1.Inputs'!$D$38,IF(4=2,'1.Inputs'!$D$39,$E89)))*$F89*(('1.Inputs'!$D$40)+(1-'1.Inputs'!$D$40)*(1+'1.Inputs'!$D$41))*(1+$G89)^(4-1))-(('1.Inputs'!$D$37*12*IF(4=1,'1.Inputs'!$D$38,IF(4=2,'1.Inputs'!$D$39,$E89)))/(1-'1.Inputs'!$D$42)*$D89*(1+$G89)^(4-1))-('1.Inputs'!$D$37*12*IF(4=1,'1.Inputs'!$D$38,IF(4=2,'1.Inputs'!$D$39,$E89)))*'1.Inputs'!$D$43*(1+$G89)^(4-1)-'1.Inputs'!$D$44*(1+$G89)^(4-1)-('1.Inputs'!$D$20/'1.Inputs'!$D$27+'1.Inputs'!$D$23/'1.Inputs'!$D$28))))*'1.Inputs'!$D$53</f>
        <v>310706174.7456758</v>
      </c>
      <c r="AG89" s="36">
        <f ca="1">W89-AG$13-AG$14+MIN(AG$13,MAX(0,((('1.Inputs'!$D$37*12*IF(5=1,'1.Inputs'!$D$38,IF(5=2,'1.Inputs'!$D$39,$E89)))*$F89*(('1.Inputs'!$D$40)+(1-'1.Inputs'!$D$40)*(1+'1.Inputs'!$D$41))*(1+$G89)^(5-1))-(('1.Inputs'!$D$37*12*IF(5=1,'1.Inputs'!$D$38,IF(5=2,'1.Inputs'!$D$39,$E89)))/(1-'1.Inputs'!$D$42)*$D89*(1+$G89)^(5-1))-('1.Inputs'!$D$37*12*IF(5=1,'1.Inputs'!$D$38,IF(5=2,'1.Inputs'!$D$39,$E89)))*'1.Inputs'!$D$43*(1+$G89)^(5-1)-'1.Inputs'!$D$44*(1+$G89)^(5-1)-('1.Inputs'!$D$20/'1.Inputs'!$D$27+'1.Inputs'!$D$23/'1.Inputs'!$D$28))))*'1.Inputs'!$D$53</f>
        <v>354607307.32047677</v>
      </c>
      <c r="AH89" s="36">
        <f ca="1">X89-AH$13-AH$14+MIN(AH$13,MAX(0,((('1.Inputs'!$D$37*12*IF(6=1,'1.Inputs'!$D$38,IF(6=2,'1.Inputs'!$D$39,$E89)))*$F89*(('1.Inputs'!$D$40)+(1-'1.Inputs'!$D$40)*(1+'1.Inputs'!$D$41))*(1+$G89)^(6-1))-(('1.Inputs'!$D$37*12*IF(6=1,'1.Inputs'!$D$38,IF(6=2,'1.Inputs'!$D$39,$E89)))/(1-'1.Inputs'!$D$42)*$D89*(1+$G89)^(6-1))-('1.Inputs'!$D$37*12*IF(6=1,'1.Inputs'!$D$38,IF(6=2,'1.Inputs'!$D$39,$E89)))*'1.Inputs'!$D$43*(1+$G89)^(6-1)-'1.Inputs'!$D$44*(1+$G89)^(6-1)-('1.Inputs'!$D$20/'1.Inputs'!$D$27+'1.Inputs'!$D$23/'1.Inputs'!$D$28))))*'1.Inputs'!$D$53</f>
        <v>399550286.37229705</v>
      </c>
      <c r="AI89" s="36">
        <f ca="1">Y89-AI$13-AI$14+MIN(AI$13,MAX(0,((('1.Inputs'!$D$37*12*IF(7=1,'1.Inputs'!$D$38,IF(7=2,'1.Inputs'!$D$39,$E89)))*$F89*(('1.Inputs'!$D$40)+(1-'1.Inputs'!$D$40)*(1+'1.Inputs'!$D$41))*(1+$G89)^(7-1))-(('1.Inputs'!$D$37*12*IF(7=1,'1.Inputs'!$D$38,IF(7=2,'1.Inputs'!$D$39,$E89)))/(1-'1.Inputs'!$D$42)*$D89*(1+$G89)^(7-1))-('1.Inputs'!$D$37*12*IF(7=1,'1.Inputs'!$D$38,IF(7=2,'1.Inputs'!$D$39,$E89)))*'1.Inputs'!$D$43*(1+$G89)^(7-1)-'1.Inputs'!$D$44*(1+$G89)^(7-1)-('1.Inputs'!$D$20/'1.Inputs'!$D$27+'1.Inputs'!$D$23/'1.Inputs'!$D$28))))*'1.Inputs'!$D$53</f>
        <v>445579033.65320396</v>
      </c>
      <c r="AJ89" s="36">
        <f ca="1">Z89-AJ$13-AJ$14+MIN(AJ$13,MAX(0,((('1.Inputs'!$D$37*12*IF(8=1,'1.Inputs'!$D$38,IF(8=2,'1.Inputs'!$D$39,$E89)))*$F89*(('1.Inputs'!$D$40)+(1-'1.Inputs'!$D$40)*(1+'1.Inputs'!$D$41))*(1+$G89)^(8-1))-(('1.Inputs'!$D$37*12*IF(8=1,'1.Inputs'!$D$38,IF(8=2,'1.Inputs'!$D$39,$E89)))/(1-'1.Inputs'!$D$42)*$D89*(1+$G89)^(8-1))-('1.Inputs'!$D$37*12*IF(8=1,'1.Inputs'!$D$38,IF(8=2,'1.Inputs'!$D$39,$E89)))*'1.Inputs'!$D$43*(1+$G89)^(8-1)-'1.Inputs'!$D$44*(1+$G89)^(8-1)-('1.Inputs'!$D$20/'1.Inputs'!$D$27+'1.Inputs'!$D$23/'1.Inputs'!$D$28))))*'1.Inputs'!$D$53</f>
        <v>738739322.55112553</v>
      </c>
      <c r="AK89" s="36">
        <f ca="1">AA89-AK$13-AK$14+MIN(AK$13,MAX(0,((('1.Inputs'!$D$37*12*IF(9=1,'1.Inputs'!$D$38,IF(9=2,'1.Inputs'!$D$39,$E89)))*$F89*(('1.Inputs'!$D$40)+(1-'1.Inputs'!$D$40)*(1+'1.Inputs'!$D$41))*(1+$G89)^(9-1))-(('1.Inputs'!$D$37*12*IF(9=1,'1.Inputs'!$D$38,IF(9=2,'1.Inputs'!$D$39,$E89)))/(1-'1.Inputs'!$D$42)*$D89*(1+$G89)^(9-1))-('1.Inputs'!$D$37*12*IF(9=1,'1.Inputs'!$D$38,IF(9=2,'1.Inputs'!$D$39,$E89)))*'1.Inputs'!$D$43*(1+$G89)^(9-1)-'1.Inputs'!$D$44*(1+$G89)^(9-1)-('1.Inputs'!$D$20/'1.Inputs'!$D$27+'1.Inputs'!$D$23/'1.Inputs'!$D$28))))*'1.Inputs'!$D$53</f>
        <v>767890856.15039492</v>
      </c>
      <c r="AL89" s="36">
        <f ca="1">AB89-AL$13-AL$14+MIN(AL$13,MAX(0,((('1.Inputs'!$D$37*12*IF(10=1,'1.Inputs'!$D$38,IF(10=2,'1.Inputs'!$D$39,$E89)))*$F89*(('1.Inputs'!$D$40)+(1-'1.Inputs'!$D$40)*(1+'1.Inputs'!$D$41))*(1+$G89)^(10-1))-(('1.Inputs'!$D$37*12*IF(10=1,'1.Inputs'!$D$38,IF(10=2,'1.Inputs'!$D$39,$E89)))/(1-'1.Inputs'!$D$42)*$D89*(1+$G89)^(10-1))-('1.Inputs'!$D$37*12*IF(10=1,'1.Inputs'!$D$38,IF(10=2,'1.Inputs'!$D$39,$E89)))*'1.Inputs'!$D$43*(1+$G89)^(10-1)-'1.Inputs'!$D$44*(1+$G89)^(10-1)-('1.Inputs'!$D$20/'1.Inputs'!$D$27+'1.Inputs'!$D$23/'1.Inputs'!$D$28))))*'1.Inputs'!$D$53+'1.Inputs'!$D$35</f>
        <v>3967338608.1826978</v>
      </c>
      <c r="AM89" s="48">
        <f ca="1">R89+NPV('1.Inputs'!$D$55,S89:AB89)</f>
        <v>1080412168.891273</v>
      </c>
      <c r="AN89" s="48">
        <f ca="1">-('1.Inputs'!$D$24*(1-'1.Inputs'!$D$31)+'1.Inputs'!$D$35)+NPV('1.Inputs'!$D$54,AC89:AL89)</f>
        <v>-229100678.70709085</v>
      </c>
      <c r="AO89" s="36">
        <f t="shared" ca="1" si="13"/>
        <v>-3.6502270292039536</v>
      </c>
      <c r="AP89" s="36">
        <f t="shared" ca="1" si="14"/>
        <v>1.3608730405864005</v>
      </c>
      <c r="AQ89" s="36">
        <f ca="1">'1.Inputs'!$D$35+MIN(SUM($AC89:AC89),SUM($AC89:AD89),SUM($AC89:AE89),SUM($AC89:AF89),SUM($AC89:AG89),SUM($AC89:AH89),SUM($AC89:AI89),SUM($AC89:AJ89),SUM($AC89:AK89),SUM($AC89:AL89))</f>
        <v>165286490.48949647</v>
      </c>
      <c r="AR89" s="36">
        <f ca="1">IF(AP89&lt;'1.Inputs'!$D$57,1,0)</f>
        <v>0</v>
      </c>
      <c r="AS89" s="36">
        <f t="shared" ca="1" si="15"/>
        <v>0</v>
      </c>
      <c r="AV89" s="30" t="s">
        <v>438</v>
      </c>
      <c r="AY89" s="49">
        <v>0.36599999999999999</v>
      </c>
    </row>
    <row r="90" spans="2:58" ht="15" customHeight="1" x14ac:dyDescent="0.25">
      <c r="B90" s="36">
        <v>75</v>
      </c>
      <c r="C90" s="36">
        <f t="shared" ca="1" si="8"/>
        <v>0.32730185756889529</v>
      </c>
      <c r="D90" s="36">
        <f t="shared" ca="1" si="9"/>
        <v>18761.858333019805</v>
      </c>
      <c r="E90" s="47">
        <f t="shared" ca="1" si="10"/>
        <v>0.80392767340691096</v>
      </c>
      <c r="F90" s="36">
        <f t="shared" ca="1" si="11"/>
        <v>28811.901115772504</v>
      </c>
      <c r="G90" s="36">
        <f t="shared" ca="1" si="12"/>
        <v>6.1341222425637318E-2</v>
      </c>
      <c r="H90" s="36">
        <f ca="1">((('1.Inputs'!$D$37*12*IF(1=1,'1.Inputs'!$D$38,IF(1=2,'1.Inputs'!$D$39,$E90)))*$F90*(('1.Inputs'!$D$40)+(1-'1.Inputs'!$D$40)*(1+'1.Inputs'!$D$41))*(1+$G90)^(1-1))*'1.Inputs'!$D$47+(('1.Inputs'!$D$37*12*IF(1=1,'1.Inputs'!$D$38,IF(1=2,'1.Inputs'!$D$39,$E90)))/(1-'1.Inputs'!$D$42)*$D90*(1+$G90)^(1-1))*('1.Inputs'!$D$48-'1.Inputs'!$D$49))/'1.Inputs'!$D$51</f>
        <v>768431730.52937603</v>
      </c>
      <c r="I90" s="36">
        <f ca="1">((('1.Inputs'!$D$37*12*IF(2=1,'1.Inputs'!$D$38,IF(2=2,'1.Inputs'!$D$39,$E90)))*$F90*(('1.Inputs'!$D$40)+(1-'1.Inputs'!$D$40)*(1+'1.Inputs'!$D$41))*(1+$G90)^(2-1))*'1.Inputs'!$D$47+(('1.Inputs'!$D$37*12*IF(2=1,'1.Inputs'!$D$38,IF(2=2,'1.Inputs'!$D$39,$E90)))/(1-'1.Inputs'!$D$42)*$D90*(1+$G90)^(2-1))*('1.Inputs'!$D$48-'1.Inputs'!$D$49))/'1.Inputs'!$D$51</f>
        <v>1141795581.1229744</v>
      </c>
      <c r="J90" s="36">
        <f ca="1">((('1.Inputs'!$D$37*12*IF(3=1,'1.Inputs'!$D$38,IF(3=2,'1.Inputs'!$D$39,$E90)))*$F90*(('1.Inputs'!$D$40)+(1-'1.Inputs'!$D$40)*(1+'1.Inputs'!$D$41))*(1+$G90)^(3-1))*'1.Inputs'!$D$47+(('1.Inputs'!$D$37*12*IF(3=1,'1.Inputs'!$D$38,IF(3=2,'1.Inputs'!$D$39,$E90)))/(1-'1.Inputs'!$D$42)*$D90*(1+$G90)^(3-1))*('1.Inputs'!$D$48-'1.Inputs'!$D$49))/'1.Inputs'!$D$51</f>
        <v>1391753521.7974117</v>
      </c>
      <c r="K90" s="36">
        <f ca="1">((('1.Inputs'!$D$37*12*IF(4=1,'1.Inputs'!$D$38,IF(4=2,'1.Inputs'!$D$39,$E90)))*$F90*(('1.Inputs'!$D$40)+(1-'1.Inputs'!$D$40)*(1+'1.Inputs'!$D$41))*(1+$G90)^(4-1))*'1.Inputs'!$D$47+(('1.Inputs'!$D$37*12*IF(4=1,'1.Inputs'!$D$38,IF(4=2,'1.Inputs'!$D$39,$E90)))/(1-'1.Inputs'!$D$42)*$D90*(1+$G90)^(4-1))*('1.Inputs'!$D$48-'1.Inputs'!$D$49))/'1.Inputs'!$D$51</f>
        <v>1477125384.1396508</v>
      </c>
      <c r="L90" s="36">
        <f ca="1">((('1.Inputs'!$D$37*12*IF(5=1,'1.Inputs'!$D$38,IF(5=2,'1.Inputs'!$D$39,$E90)))*$F90*(('1.Inputs'!$D$40)+(1-'1.Inputs'!$D$40)*(1+'1.Inputs'!$D$41))*(1+$G90)^(5-1))*'1.Inputs'!$D$47+(('1.Inputs'!$D$37*12*IF(5=1,'1.Inputs'!$D$38,IF(5=2,'1.Inputs'!$D$39,$E90)))/(1-'1.Inputs'!$D$42)*$D90*(1+$G90)^(5-1))*('1.Inputs'!$D$48-'1.Inputs'!$D$49))/'1.Inputs'!$D$51</f>
        <v>1567734060.8787165</v>
      </c>
      <c r="M90" s="36">
        <f ca="1">((('1.Inputs'!$D$37*12*IF(6=1,'1.Inputs'!$D$38,IF(6=2,'1.Inputs'!$D$39,$E90)))*$F90*(('1.Inputs'!$D$40)+(1-'1.Inputs'!$D$40)*(1+'1.Inputs'!$D$41))*(1+$G90)^(6-1))*'1.Inputs'!$D$47+(('1.Inputs'!$D$37*12*IF(6=1,'1.Inputs'!$D$38,IF(6=2,'1.Inputs'!$D$39,$E90)))/(1-'1.Inputs'!$D$42)*$D90*(1+$G90)^(6-1))*('1.Inputs'!$D$48-'1.Inputs'!$D$49))/'1.Inputs'!$D$51</f>
        <v>1663900784.6113255</v>
      </c>
      <c r="N90" s="36">
        <f ca="1">((('1.Inputs'!$D$37*12*IF(7=1,'1.Inputs'!$D$38,IF(7=2,'1.Inputs'!$D$39,$E90)))*$F90*(('1.Inputs'!$D$40)+(1-'1.Inputs'!$D$40)*(1+'1.Inputs'!$D$41))*(1+$G90)^(7-1))*'1.Inputs'!$D$47+(('1.Inputs'!$D$37*12*IF(7=1,'1.Inputs'!$D$38,IF(7=2,'1.Inputs'!$D$39,$E90)))/(1-'1.Inputs'!$D$42)*$D90*(1+$G90)^(7-1))*('1.Inputs'!$D$48-'1.Inputs'!$D$49))/'1.Inputs'!$D$51</f>
        <v>1765966492.7343607</v>
      </c>
      <c r="O90" s="36">
        <f ca="1">((('1.Inputs'!$D$37*12*IF(8=1,'1.Inputs'!$D$38,IF(8=2,'1.Inputs'!$D$39,$E90)))*$F90*(('1.Inputs'!$D$40)+(1-'1.Inputs'!$D$40)*(1+'1.Inputs'!$D$41))*(1+$G90)^(8-1))*'1.Inputs'!$D$47+(('1.Inputs'!$D$37*12*IF(8=1,'1.Inputs'!$D$38,IF(8=2,'1.Inputs'!$D$39,$E90)))/(1-'1.Inputs'!$D$42)*$D90*(1+$G90)^(8-1))*('1.Inputs'!$D$48-'1.Inputs'!$D$49))/'1.Inputs'!$D$51</f>
        <v>1874293036.161402</v>
      </c>
      <c r="P90" s="36">
        <f ca="1">((('1.Inputs'!$D$37*12*IF(9=1,'1.Inputs'!$D$38,IF(9=2,'1.Inputs'!$D$39,$E90)))*$F90*(('1.Inputs'!$D$40)+(1-'1.Inputs'!$D$40)*(1+'1.Inputs'!$D$41))*(1+$G90)^(9-1))*'1.Inputs'!$D$47+(('1.Inputs'!$D$37*12*IF(9=1,'1.Inputs'!$D$38,IF(9=2,'1.Inputs'!$D$39,$E90)))/(1-'1.Inputs'!$D$42)*$D90*(1+$G90)^(9-1))*('1.Inputs'!$D$48-'1.Inputs'!$D$49))/'1.Inputs'!$D$51</f>
        <v>1989264462.1834021</v>
      </c>
      <c r="Q90" s="36">
        <f ca="1">((('1.Inputs'!$D$37*12*IF(10=1,'1.Inputs'!$D$38,IF(10=2,'1.Inputs'!$D$39,$E90)))*$F90*(('1.Inputs'!$D$40)+(1-'1.Inputs'!$D$40)*(1+'1.Inputs'!$D$41))*(1+$G90)^(10-1))*'1.Inputs'!$D$47+(('1.Inputs'!$D$37*12*IF(10=1,'1.Inputs'!$D$38,IF(10=2,'1.Inputs'!$D$39,$E90)))/(1-'1.Inputs'!$D$42)*$D90*(1+$G90)^(10-1))*('1.Inputs'!$D$48-'1.Inputs'!$D$49))/'1.Inputs'!$D$51</f>
        <v>2111288376.0216098</v>
      </c>
      <c r="R90" s="36">
        <f>-'1.Inputs'!$D$24</f>
        <v>-2050000000</v>
      </c>
      <c r="S90" s="36">
        <f ca="1">((('1.Inputs'!$D$37*12*IF(1=1,'1.Inputs'!$D$38,IF(1=2,'1.Inputs'!$D$39,$E90)))*$F90*(('1.Inputs'!$D$40)+(1-'1.Inputs'!$D$40)*(1+'1.Inputs'!$D$41))*(1+$G90)^(1-1))-(('1.Inputs'!$D$37*12*IF(1=1,'1.Inputs'!$D$38,IF(1=2,'1.Inputs'!$D$39,$E90)))/(1-'1.Inputs'!$D$42)*$D90*(1+$G90)^(1-1))-('1.Inputs'!$D$37*12*IF(1=1,'1.Inputs'!$D$38,IF(1=2,'1.Inputs'!$D$39,$E90)))*'1.Inputs'!$D$43*(1+$G90)^(1-1)-'1.Inputs'!$D$44*(1+$G90)^(1-1)-('1.Inputs'!$D$20/'1.Inputs'!$D$27+'1.Inputs'!$D$23/'1.Inputs'!$D$28))-MAX(0,((('1.Inputs'!$D$37*12*IF(1=1,'1.Inputs'!$D$38,IF(1=2,'1.Inputs'!$D$39,$E90)))*$F90*(('1.Inputs'!$D$40)+(1-'1.Inputs'!$D$40)*(1+'1.Inputs'!$D$41))*(1+$G90)^(1-1))-(('1.Inputs'!$D$37*12*IF(1=1,'1.Inputs'!$D$38,IF(1=2,'1.Inputs'!$D$39,$E90)))/(1-'1.Inputs'!$D$42)*$D90*(1+$G90)^(1-1))-('1.Inputs'!$D$37*12*IF(1=1,'1.Inputs'!$D$38,IF(1=2,'1.Inputs'!$D$39,$E90)))*'1.Inputs'!$D$43*(1+$G90)^(1-1)-'1.Inputs'!$D$44*(1+$G90)^(1-1)-('1.Inputs'!$D$20/'1.Inputs'!$D$27+'1.Inputs'!$D$23/'1.Inputs'!$D$28)))*'1.Inputs'!$D$53+('1.Inputs'!$D$20/'1.Inputs'!$D$27+'1.Inputs'!$D$23/'1.Inputs'!$D$28)-H90</f>
        <v>-633888603.39332771</v>
      </c>
      <c r="T90" s="36">
        <f ca="1">((('1.Inputs'!$D$37*12*IF(2=1,'1.Inputs'!$D$38,IF(2=2,'1.Inputs'!$D$39,$E90)))*$F90*(('1.Inputs'!$D$40)+(1-'1.Inputs'!$D$40)*(1+'1.Inputs'!$D$41))*(1+$G90)^(2-1))-(('1.Inputs'!$D$37*12*IF(2=1,'1.Inputs'!$D$38,IF(2=2,'1.Inputs'!$D$39,$E90)))/(1-'1.Inputs'!$D$42)*$D90*(1+$G90)^(2-1))-('1.Inputs'!$D$37*12*IF(2=1,'1.Inputs'!$D$38,IF(2=2,'1.Inputs'!$D$39,$E90)))*'1.Inputs'!$D$43*(1+$G90)^(2-1)-'1.Inputs'!$D$44*(1+$G90)^(2-1)-('1.Inputs'!$D$20/'1.Inputs'!$D$27+'1.Inputs'!$D$23/'1.Inputs'!$D$28))-MAX(0,((('1.Inputs'!$D$37*12*IF(2=1,'1.Inputs'!$D$38,IF(2=2,'1.Inputs'!$D$39,$E90)))*$F90*(('1.Inputs'!$D$40)+(1-'1.Inputs'!$D$40)*(1+'1.Inputs'!$D$41))*(1+$G90)^(2-1))-(('1.Inputs'!$D$37*12*IF(2=1,'1.Inputs'!$D$38,IF(2=2,'1.Inputs'!$D$39,$E90)))/(1-'1.Inputs'!$D$42)*$D90*(1+$G90)^(2-1))-('1.Inputs'!$D$37*12*IF(2=1,'1.Inputs'!$D$38,IF(2=2,'1.Inputs'!$D$39,$E90)))*'1.Inputs'!$D$43*(1+$G90)^(2-1)-'1.Inputs'!$D$44*(1+$G90)^(2-1)-('1.Inputs'!$D$20/'1.Inputs'!$D$27+'1.Inputs'!$D$23/'1.Inputs'!$D$28)))*'1.Inputs'!$D$53+('1.Inputs'!$D$20/'1.Inputs'!$D$27+'1.Inputs'!$D$23/'1.Inputs'!$D$28)-(I90-H90)</f>
        <v>52184507.445423126</v>
      </c>
      <c r="U90" s="36">
        <f ca="1">((('1.Inputs'!$D$37*12*IF(3=1,'1.Inputs'!$D$38,IF(3=2,'1.Inputs'!$D$39,$E90)))*$F90*(('1.Inputs'!$D$40)+(1-'1.Inputs'!$D$40)*(1+'1.Inputs'!$D$41))*(1+$G90)^(3-1))-(('1.Inputs'!$D$37*12*IF(3=1,'1.Inputs'!$D$38,IF(3=2,'1.Inputs'!$D$39,$E90)))/(1-'1.Inputs'!$D$42)*$D90*(1+$G90)^(3-1))-('1.Inputs'!$D$37*12*IF(3=1,'1.Inputs'!$D$38,IF(3=2,'1.Inputs'!$D$39,$E90)))*'1.Inputs'!$D$43*(1+$G90)^(3-1)-'1.Inputs'!$D$44*(1+$G90)^(3-1)-('1.Inputs'!$D$20/'1.Inputs'!$D$27+'1.Inputs'!$D$23/'1.Inputs'!$D$28))-MAX(0,((('1.Inputs'!$D$37*12*IF(3=1,'1.Inputs'!$D$38,IF(3=2,'1.Inputs'!$D$39,$E90)))*$F90*(('1.Inputs'!$D$40)+(1-'1.Inputs'!$D$40)*(1+'1.Inputs'!$D$41))*(1+$G90)^(3-1))-(('1.Inputs'!$D$37*12*IF(3=1,'1.Inputs'!$D$38,IF(3=2,'1.Inputs'!$D$39,$E90)))/(1-'1.Inputs'!$D$42)*$D90*(1+$G90)^(3-1))-('1.Inputs'!$D$37*12*IF(3=1,'1.Inputs'!$D$38,IF(3=2,'1.Inputs'!$D$39,$E90)))*'1.Inputs'!$D$43*(1+$G90)^(3-1)-'1.Inputs'!$D$44*(1+$G90)^(3-1)-('1.Inputs'!$D$20/'1.Inputs'!$D$27+'1.Inputs'!$D$23/'1.Inputs'!$D$28)))*'1.Inputs'!$D$53+('1.Inputs'!$D$20/'1.Inputs'!$D$27+'1.Inputs'!$D$23/'1.Inputs'!$D$28)-(J90-I90)</f>
        <v>356242277.73308563</v>
      </c>
      <c r="V90" s="36">
        <f ca="1">((('1.Inputs'!$D$37*12*IF(4=1,'1.Inputs'!$D$38,IF(4=2,'1.Inputs'!$D$39,$E90)))*$F90*(('1.Inputs'!$D$40)+(1-'1.Inputs'!$D$40)*(1+'1.Inputs'!$D$41))*(1+$G90)^(4-1))-(('1.Inputs'!$D$37*12*IF(4=1,'1.Inputs'!$D$38,IF(4=2,'1.Inputs'!$D$39,$E90)))/(1-'1.Inputs'!$D$42)*$D90*(1+$G90)^(4-1))-('1.Inputs'!$D$37*12*IF(4=1,'1.Inputs'!$D$38,IF(4=2,'1.Inputs'!$D$39,$E90)))*'1.Inputs'!$D$43*(1+$G90)^(4-1)-'1.Inputs'!$D$44*(1+$G90)^(4-1)-('1.Inputs'!$D$20/'1.Inputs'!$D$27+'1.Inputs'!$D$23/'1.Inputs'!$D$28))-MAX(0,((('1.Inputs'!$D$37*12*IF(4=1,'1.Inputs'!$D$38,IF(4=2,'1.Inputs'!$D$39,$E90)))*$F90*(('1.Inputs'!$D$40)+(1-'1.Inputs'!$D$40)*(1+'1.Inputs'!$D$41))*(1+$G90)^(4-1))-(('1.Inputs'!$D$37*12*IF(4=1,'1.Inputs'!$D$38,IF(4=2,'1.Inputs'!$D$39,$E90)))/(1-'1.Inputs'!$D$42)*$D90*(1+$G90)^(4-1))-('1.Inputs'!$D$37*12*IF(4=1,'1.Inputs'!$D$38,IF(4=2,'1.Inputs'!$D$39,$E90)))*'1.Inputs'!$D$43*(1+$G90)^(4-1)-'1.Inputs'!$D$44*(1+$G90)^(4-1)-('1.Inputs'!$D$20/'1.Inputs'!$D$27+'1.Inputs'!$D$23/'1.Inputs'!$D$28)))*'1.Inputs'!$D$53+('1.Inputs'!$D$20/'1.Inputs'!$D$27+'1.Inputs'!$D$23/'1.Inputs'!$D$28)-(K90-J90)</f>
        <v>555115045.73747802</v>
      </c>
      <c r="W90" s="36">
        <f ca="1">((('1.Inputs'!$D$37*12*IF(5=1,'1.Inputs'!$D$38,IF(5=2,'1.Inputs'!$D$39,$E90)))*$F90*(('1.Inputs'!$D$40)+(1-'1.Inputs'!$D$40)*(1+'1.Inputs'!$D$41))*(1+$G90)^(5-1))-(('1.Inputs'!$D$37*12*IF(5=1,'1.Inputs'!$D$38,IF(5=2,'1.Inputs'!$D$39,$E90)))/(1-'1.Inputs'!$D$42)*$D90*(1+$G90)^(5-1))-('1.Inputs'!$D$37*12*IF(5=1,'1.Inputs'!$D$38,IF(5=2,'1.Inputs'!$D$39,$E90)))*'1.Inputs'!$D$43*(1+$G90)^(5-1)-'1.Inputs'!$D$44*(1+$G90)^(5-1)-('1.Inputs'!$D$20/'1.Inputs'!$D$27+'1.Inputs'!$D$23/'1.Inputs'!$D$28))-MAX(0,((('1.Inputs'!$D$37*12*IF(5=1,'1.Inputs'!$D$38,IF(5=2,'1.Inputs'!$D$39,$E90)))*$F90*(('1.Inputs'!$D$40)+(1-'1.Inputs'!$D$40)*(1+'1.Inputs'!$D$41))*(1+$G90)^(5-1))-(('1.Inputs'!$D$37*12*IF(5=1,'1.Inputs'!$D$38,IF(5=2,'1.Inputs'!$D$39,$E90)))/(1-'1.Inputs'!$D$42)*$D90*(1+$G90)^(5-1))-('1.Inputs'!$D$37*12*IF(5=1,'1.Inputs'!$D$38,IF(5=2,'1.Inputs'!$D$39,$E90)))*'1.Inputs'!$D$43*(1+$G90)^(5-1)-'1.Inputs'!$D$44*(1+$G90)^(5-1)-('1.Inputs'!$D$20/'1.Inputs'!$D$27+'1.Inputs'!$D$23/'1.Inputs'!$D$28)))*'1.Inputs'!$D$53+('1.Inputs'!$D$20/'1.Inputs'!$D$27+'1.Inputs'!$D$23/'1.Inputs'!$D$28)-(L90-K90)</f>
        <v>586268108.47026694</v>
      </c>
      <c r="X90" s="36">
        <f ca="1">((('1.Inputs'!$D$37*12*IF(6=1,'1.Inputs'!$D$38,IF(6=2,'1.Inputs'!$D$39,$E90)))*$F90*(('1.Inputs'!$D$40)+(1-'1.Inputs'!$D$40)*(1+'1.Inputs'!$D$41))*(1+$G90)^(6-1))-(('1.Inputs'!$D$37*12*IF(6=1,'1.Inputs'!$D$38,IF(6=2,'1.Inputs'!$D$39,$E90)))/(1-'1.Inputs'!$D$42)*$D90*(1+$G90)^(6-1))-('1.Inputs'!$D$37*12*IF(6=1,'1.Inputs'!$D$38,IF(6=2,'1.Inputs'!$D$39,$E90)))*'1.Inputs'!$D$43*(1+$G90)^(6-1)-'1.Inputs'!$D$44*(1+$G90)^(6-1)-('1.Inputs'!$D$20/'1.Inputs'!$D$27+'1.Inputs'!$D$23/'1.Inputs'!$D$28))-MAX(0,((('1.Inputs'!$D$37*12*IF(6=1,'1.Inputs'!$D$38,IF(6=2,'1.Inputs'!$D$39,$E90)))*$F90*(('1.Inputs'!$D$40)+(1-'1.Inputs'!$D$40)*(1+'1.Inputs'!$D$41))*(1+$G90)^(6-1))-(('1.Inputs'!$D$37*12*IF(6=1,'1.Inputs'!$D$38,IF(6=2,'1.Inputs'!$D$39,$E90)))/(1-'1.Inputs'!$D$42)*$D90*(1+$G90)^(6-1))-('1.Inputs'!$D$37*12*IF(6=1,'1.Inputs'!$D$38,IF(6=2,'1.Inputs'!$D$39,$E90)))*'1.Inputs'!$D$43*(1+$G90)^(6-1)-'1.Inputs'!$D$44*(1+$G90)^(6-1)-('1.Inputs'!$D$20/'1.Inputs'!$D$27+'1.Inputs'!$D$23/'1.Inputs'!$D$28)))*'1.Inputs'!$D$53+('1.Inputs'!$D$20/'1.Inputs'!$D$27+'1.Inputs'!$D$23/'1.Inputs'!$D$28)-(M90-L90)</f>
        <v>619332138.1533885</v>
      </c>
      <c r="Y90" s="36">
        <f ca="1">((('1.Inputs'!$D$37*12*IF(7=1,'1.Inputs'!$D$38,IF(7=2,'1.Inputs'!$D$39,$E90)))*$F90*(('1.Inputs'!$D$40)+(1-'1.Inputs'!$D$40)*(1+'1.Inputs'!$D$41))*(1+$G90)^(7-1))-(('1.Inputs'!$D$37*12*IF(7=1,'1.Inputs'!$D$38,IF(7=2,'1.Inputs'!$D$39,$E90)))/(1-'1.Inputs'!$D$42)*$D90*(1+$G90)^(7-1))-('1.Inputs'!$D$37*12*IF(7=1,'1.Inputs'!$D$38,IF(7=2,'1.Inputs'!$D$39,$E90)))*'1.Inputs'!$D$43*(1+$G90)^(7-1)-'1.Inputs'!$D$44*(1+$G90)^(7-1)-('1.Inputs'!$D$20/'1.Inputs'!$D$27+'1.Inputs'!$D$23/'1.Inputs'!$D$28))-MAX(0,((('1.Inputs'!$D$37*12*IF(7=1,'1.Inputs'!$D$38,IF(7=2,'1.Inputs'!$D$39,$E90)))*$F90*(('1.Inputs'!$D$40)+(1-'1.Inputs'!$D$40)*(1+'1.Inputs'!$D$41))*(1+$G90)^(7-1))-(('1.Inputs'!$D$37*12*IF(7=1,'1.Inputs'!$D$38,IF(7=2,'1.Inputs'!$D$39,$E90)))/(1-'1.Inputs'!$D$42)*$D90*(1+$G90)^(7-1))-('1.Inputs'!$D$37*12*IF(7=1,'1.Inputs'!$D$38,IF(7=2,'1.Inputs'!$D$39,$E90)))*'1.Inputs'!$D$43*(1+$G90)^(7-1)-'1.Inputs'!$D$44*(1+$G90)^(7-1)-('1.Inputs'!$D$20/'1.Inputs'!$D$27+'1.Inputs'!$D$23/'1.Inputs'!$D$28)))*'1.Inputs'!$D$53+('1.Inputs'!$D$20/'1.Inputs'!$D$27+'1.Inputs'!$D$23/'1.Inputs'!$D$28)-(N90-M90)</f>
        <v>654424355.83558965</v>
      </c>
      <c r="Z90" s="36">
        <f ca="1">((('1.Inputs'!$D$37*12*IF(8=1,'1.Inputs'!$D$38,IF(8=2,'1.Inputs'!$D$39,$E90)))*$F90*(('1.Inputs'!$D$40)+(1-'1.Inputs'!$D$40)*(1+'1.Inputs'!$D$41))*(1+$G90)^(8-1))-(('1.Inputs'!$D$37*12*IF(8=1,'1.Inputs'!$D$38,IF(8=2,'1.Inputs'!$D$39,$E90)))/(1-'1.Inputs'!$D$42)*$D90*(1+$G90)^(8-1))-('1.Inputs'!$D$37*12*IF(8=1,'1.Inputs'!$D$38,IF(8=2,'1.Inputs'!$D$39,$E90)))*'1.Inputs'!$D$43*(1+$G90)^(8-1)-'1.Inputs'!$D$44*(1+$G90)^(8-1)-('1.Inputs'!$D$20/'1.Inputs'!$D$27+'1.Inputs'!$D$23/'1.Inputs'!$D$28))-MAX(0,((('1.Inputs'!$D$37*12*IF(8=1,'1.Inputs'!$D$38,IF(8=2,'1.Inputs'!$D$39,$E90)))*$F90*(('1.Inputs'!$D$40)+(1-'1.Inputs'!$D$40)*(1+'1.Inputs'!$D$41))*(1+$G90)^(8-1))-(('1.Inputs'!$D$37*12*IF(8=1,'1.Inputs'!$D$38,IF(8=2,'1.Inputs'!$D$39,$E90)))/(1-'1.Inputs'!$D$42)*$D90*(1+$G90)^(8-1))-('1.Inputs'!$D$37*12*IF(8=1,'1.Inputs'!$D$38,IF(8=2,'1.Inputs'!$D$39,$E90)))*'1.Inputs'!$D$43*(1+$G90)^(8-1)-'1.Inputs'!$D$44*(1+$G90)^(8-1)-('1.Inputs'!$D$20/'1.Inputs'!$D$27+'1.Inputs'!$D$23/'1.Inputs'!$D$28)))*'1.Inputs'!$D$53+('1.Inputs'!$D$20/'1.Inputs'!$D$27+'1.Inputs'!$D$23/'1.Inputs'!$D$28)-(O90-N90)</f>
        <v>691669173.04804349</v>
      </c>
      <c r="AA90" s="36">
        <f ca="1">((('1.Inputs'!$D$37*12*IF(9=1,'1.Inputs'!$D$38,IF(9=2,'1.Inputs'!$D$39,$E90)))*$F90*(('1.Inputs'!$D$40)+(1-'1.Inputs'!$D$40)*(1+'1.Inputs'!$D$41))*(1+$G90)^(9-1))-(('1.Inputs'!$D$37*12*IF(9=1,'1.Inputs'!$D$38,IF(9=2,'1.Inputs'!$D$39,$E90)))/(1-'1.Inputs'!$D$42)*$D90*(1+$G90)^(9-1))-('1.Inputs'!$D$37*12*IF(9=1,'1.Inputs'!$D$38,IF(9=2,'1.Inputs'!$D$39,$E90)))*'1.Inputs'!$D$43*(1+$G90)^(9-1)-'1.Inputs'!$D$44*(1+$G90)^(9-1)-('1.Inputs'!$D$20/'1.Inputs'!$D$27+'1.Inputs'!$D$23/'1.Inputs'!$D$28))-MAX(0,((('1.Inputs'!$D$37*12*IF(9=1,'1.Inputs'!$D$38,IF(9=2,'1.Inputs'!$D$39,$E90)))*$F90*(('1.Inputs'!$D$40)+(1-'1.Inputs'!$D$40)*(1+'1.Inputs'!$D$41))*(1+$G90)^(9-1))-(('1.Inputs'!$D$37*12*IF(9=1,'1.Inputs'!$D$38,IF(9=2,'1.Inputs'!$D$39,$E90)))/(1-'1.Inputs'!$D$42)*$D90*(1+$G90)^(9-1))-('1.Inputs'!$D$37*12*IF(9=1,'1.Inputs'!$D$38,IF(9=2,'1.Inputs'!$D$39,$E90)))*'1.Inputs'!$D$43*(1+$G90)^(9-1)-'1.Inputs'!$D$44*(1+$G90)^(9-1)-('1.Inputs'!$D$20/'1.Inputs'!$D$27+'1.Inputs'!$D$23/'1.Inputs'!$D$28)))*'1.Inputs'!$D$53+('1.Inputs'!$D$20/'1.Inputs'!$D$27+'1.Inputs'!$D$23/'1.Inputs'!$D$28)-(P90-O90)</f>
        <v>731198632.87732875</v>
      </c>
      <c r="AB90" s="36">
        <f ca="1">((('1.Inputs'!$D$37*12*IF(10=1,'1.Inputs'!$D$38,IF(10=2,'1.Inputs'!$D$39,$E90)))*$F90*(('1.Inputs'!$D$40)+(1-'1.Inputs'!$D$40)*(1+'1.Inputs'!$D$41))*(1+$G90)^(10-1))-(('1.Inputs'!$D$37*12*IF(10=1,'1.Inputs'!$D$38,IF(10=2,'1.Inputs'!$D$39,$E90)))/(1-'1.Inputs'!$D$42)*$D90*(1+$G90)^(10-1))-('1.Inputs'!$D$37*12*IF(10=1,'1.Inputs'!$D$38,IF(10=2,'1.Inputs'!$D$39,$E90)))*'1.Inputs'!$D$43*(1+$G90)^(10-1)-'1.Inputs'!$D$44*(1+$G90)^(10-1)-('1.Inputs'!$D$20/'1.Inputs'!$D$27+'1.Inputs'!$D$23/'1.Inputs'!$D$28))-MAX(0,((('1.Inputs'!$D$37*12*IF(10=1,'1.Inputs'!$D$38,IF(10=2,'1.Inputs'!$D$39,$E90)))*$F90*(('1.Inputs'!$D$40)+(1-'1.Inputs'!$D$40)*(1+'1.Inputs'!$D$41))*(1+$G90)^(10-1))-(('1.Inputs'!$D$37*12*IF(10=1,'1.Inputs'!$D$38,IF(10=2,'1.Inputs'!$D$39,$E90)))/(1-'1.Inputs'!$D$42)*$D90*(1+$G90)^(10-1))-('1.Inputs'!$D$37*12*IF(10=1,'1.Inputs'!$D$38,IF(10=2,'1.Inputs'!$D$39,$E90)))*'1.Inputs'!$D$43*(1+$G90)^(10-1)-'1.Inputs'!$D$44*(1+$G90)^(10-1)-('1.Inputs'!$D$20/'1.Inputs'!$D$27+'1.Inputs'!$D$23/'1.Inputs'!$D$28)))*'1.Inputs'!$D$53+('1.Inputs'!$D$20/'1.Inputs'!$D$27+'1.Inputs'!$D$23/'1.Inputs'!$D$28)-(Q90-P90)+(('1.Inputs'!$D$20+'1.Inputs'!$D$23-('1.Inputs'!$D$20/'1.Inputs'!$D$27+'1.Inputs'!$D$23/'1.Inputs'!$D$28)*'1.Inputs'!$D$10)*'1.Inputs'!$D$60+'1.Inputs'!$D$19*'1.Inputs'!$D$59+Q90)</f>
        <v>3584441254.1159778</v>
      </c>
      <c r="AC90" s="36">
        <f ca="1">S90-AC$13-AC$14+MIN(AC$13,MAX(0,((('1.Inputs'!$D$37*12*IF(1=1,'1.Inputs'!$D$38,IF(1=2,'1.Inputs'!$D$39,$E90)))*$F90*(('1.Inputs'!$D$40)+(1-'1.Inputs'!$D$40)*(1+'1.Inputs'!$D$41))*(1+$G90)^(1-1))-(('1.Inputs'!$D$37*12*IF(1=1,'1.Inputs'!$D$38,IF(1=2,'1.Inputs'!$D$39,$E90)))/(1-'1.Inputs'!$D$42)*$D90*(1+$G90)^(1-1))-('1.Inputs'!$D$37*12*IF(1=1,'1.Inputs'!$D$38,IF(1=2,'1.Inputs'!$D$39,$E90)))*'1.Inputs'!$D$43*(1+$G90)^(1-1)-'1.Inputs'!$D$44*(1+$G90)^(1-1)-('1.Inputs'!$D$20/'1.Inputs'!$D$27+'1.Inputs'!$D$23/'1.Inputs'!$D$28))))*'1.Inputs'!$D$53</f>
        <v>-781488603.39332771</v>
      </c>
      <c r="AD90" s="36">
        <f ca="1">T90-AD$13-AD$14+MIN(AD$13,MAX(0,((('1.Inputs'!$D$37*12*IF(2=1,'1.Inputs'!$D$38,IF(2=2,'1.Inputs'!$D$39,$E90)))*$F90*(('1.Inputs'!$D$40)+(1-'1.Inputs'!$D$40)*(1+'1.Inputs'!$D$41))*(1+$G90)^(2-1))-(('1.Inputs'!$D$37*12*IF(2=1,'1.Inputs'!$D$38,IF(2=2,'1.Inputs'!$D$39,$E90)))/(1-'1.Inputs'!$D$42)*$D90*(1+$G90)^(2-1))-('1.Inputs'!$D$37*12*IF(2=1,'1.Inputs'!$D$38,IF(2=2,'1.Inputs'!$D$39,$E90)))*'1.Inputs'!$D$43*(1+$G90)^(2-1)-'1.Inputs'!$D$44*(1+$G90)^(2-1)-('1.Inputs'!$D$20/'1.Inputs'!$D$27+'1.Inputs'!$D$23/'1.Inputs'!$D$28))))*'1.Inputs'!$D$53</f>
        <v>-43755492.554576874</v>
      </c>
      <c r="AE90" s="36">
        <f ca="1">U90-AE$13-AE$14+MIN(AE$13,MAX(0,((('1.Inputs'!$D$37*12*IF(3=1,'1.Inputs'!$D$38,IF(3=2,'1.Inputs'!$D$39,$E90)))*$F90*(('1.Inputs'!$D$40)+(1-'1.Inputs'!$D$40)*(1+'1.Inputs'!$D$41))*(1+$G90)^(3-1))-(('1.Inputs'!$D$37*12*IF(3=1,'1.Inputs'!$D$38,IF(3=2,'1.Inputs'!$D$39,$E90)))/(1-'1.Inputs'!$D$42)*$D90*(1+$G90)^(3-1))-('1.Inputs'!$D$37*12*IF(3=1,'1.Inputs'!$D$38,IF(3=2,'1.Inputs'!$D$39,$E90)))*'1.Inputs'!$D$43*(1+$G90)^(3-1)-'1.Inputs'!$D$44*(1+$G90)^(3-1)-('1.Inputs'!$D$20/'1.Inputs'!$D$27+'1.Inputs'!$D$23/'1.Inputs'!$D$28))))*'1.Inputs'!$D$53</f>
        <v>14302277.733085632</v>
      </c>
      <c r="AF90" s="36">
        <f ca="1">V90-AF$13-AF$14+MIN(AF$13,MAX(0,((('1.Inputs'!$D$37*12*IF(4=1,'1.Inputs'!$D$38,IF(4=2,'1.Inputs'!$D$39,$E90)))*$F90*(('1.Inputs'!$D$40)+(1-'1.Inputs'!$D$40)*(1+'1.Inputs'!$D$41))*(1+$G90)^(4-1))-(('1.Inputs'!$D$37*12*IF(4=1,'1.Inputs'!$D$38,IF(4=2,'1.Inputs'!$D$39,$E90)))/(1-'1.Inputs'!$D$42)*$D90*(1+$G90)^(4-1))-('1.Inputs'!$D$37*12*IF(4=1,'1.Inputs'!$D$38,IF(4=2,'1.Inputs'!$D$39,$E90)))*'1.Inputs'!$D$43*(1+$G90)^(4-1)-'1.Inputs'!$D$44*(1+$G90)^(4-1)-('1.Inputs'!$D$20/'1.Inputs'!$D$27+'1.Inputs'!$D$23/'1.Inputs'!$D$28))))*'1.Inputs'!$D$53</f>
        <v>232363045.73747802</v>
      </c>
      <c r="AG90" s="36">
        <f ca="1">W90-AG$13-AG$14+MIN(AG$13,MAX(0,((('1.Inputs'!$D$37*12*IF(5=1,'1.Inputs'!$D$38,IF(5=2,'1.Inputs'!$D$39,$E90)))*$F90*(('1.Inputs'!$D$40)+(1-'1.Inputs'!$D$40)*(1+'1.Inputs'!$D$41))*(1+$G90)^(5-1))-(('1.Inputs'!$D$37*12*IF(5=1,'1.Inputs'!$D$38,IF(5=2,'1.Inputs'!$D$39,$E90)))/(1-'1.Inputs'!$D$42)*$D90*(1+$G90)^(5-1))-('1.Inputs'!$D$37*12*IF(5=1,'1.Inputs'!$D$38,IF(5=2,'1.Inputs'!$D$39,$E90)))*'1.Inputs'!$D$43*(1+$G90)^(5-1)-'1.Inputs'!$D$44*(1+$G90)^(5-1)-('1.Inputs'!$D$20/'1.Inputs'!$D$27+'1.Inputs'!$D$23/'1.Inputs'!$D$28))))*'1.Inputs'!$D$53</f>
        <v>282704108.47026694</v>
      </c>
      <c r="AH90" s="36">
        <f ca="1">X90-AH$13-AH$14+MIN(AH$13,MAX(0,((('1.Inputs'!$D$37*12*IF(6=1,'1.Inputs'!$D$38,IF(6=2,'1.Inputs'!$D$39,$E90)))*$F90*(('1.Inputs'!$D$40)+(1-'1.Inputs'!$D$40)*(1+'1.Inputs'!$D$41))*(1+$G90)^(6-1))-(('1.Inputs'!$D$37*12*IF(6=1,'1.Inputs'!$D$38,IF(6=2,'1.Inputs'!$D$39,$E90)))/(1-'1.Inputs'!$D$42)*$D90*(1+$G90)^(6-1))-('1.Inputs'!$D$37*12*IF(6=1,'1.Inputs'!$D$38,IF(6=2,'1.Inputs'!$D$39,$E90)))*'1.Inputs'!$D$43*(1+$G90)^(6-1)-'1.Inputs'!$D$44*(1+$G90)^(6-1)-('1.Inputs'!$D$20/'1.Inputs'!$D$27+'1.Inputs'!$D$23/'1.Inputs'!$D$28))))*'1.Inputs'!$D$53</f>
        <v>334956138.1533885</v>
      </c>
      <c r="AI90" s="36">
        <f ca="1">Y90-AI$13-AI$14+MIN(AI$13,MAX(0,((('1.Inputs'!$D$37*12*IF(7=1,'1.Inputs'!$D$38,IF(7=2,'1.Inputs'!$D$39,$E90)))*$F90*(('1.Inputs'!$D$40)+(1-'1.Inputs'!$D$40)*(1+'1.Inputs'!$D$41))*(1+$G90)^(7-1))-(('1.Inputs'!$D$37*12*IF(7=1,'1.Inputs'!$D$38,IF(7=2,'1.Inputs'!$D$39,$E90)))/(1-'1.Inputs'!$D$42)*$D90*(1+$G90)^(7-1))-('1.Inputs'!$D$37*12*IF(7=1,'1.Inputs'!$D$38,IF(7=2,'1.Inputs'!$D$39,$E90)))*'1.Inputs'!$D$43*(1+$G90)^(7-1)-'1.Inputs'!$D$44*(1+$G90)^(7-1)-('1.Inputs'!$D$20/'1.Inputs'!$D$27+'1.Inputs'!$D$23/'1.Inputs'!$D$28))))*'1.Inputs'!$D$53</f>
        <v>389236355.83558965</v>
      </c>
      <c r="AJ90" s="36">
        <f ca="1">Z90-AJ$13-AJ$14+MIN(AJ$13,MAX(0,((('1.Inputs'!$D$37*12*IF(8=1,'1.Inputs'!$D$38,IF(8=2,'1.Inputs'!$D$39,$E90)))*$F90*(('1.Inputs'!$D$40)+(1-'1.Inputs'!$D$40)*(1+'1.Inputs'!$D$41))*(1+$G90)^(8-1))-(('1.Inputs'!$D$37*12*IF(8=1,'1.Inputs'!$D$38,IF(8=2,'1.Inputs'!$D$39,$E90)))/(1-'1.Inputs'!$D$42)*$D90*(1+$G90)^(8-1))-('1.Inputs'!$D$37*12*IF(8=1,'1.Inputs'!$D$38,IF(8=2,'1.Inputs'!$D$39,$E90)))*'1.Inputs'!$D$43*(1+$G90)^(8-1)-'1.Inputs'!$D$44*(1+$G90)^(8-1)-('1.Inputs'!$D$20/'1.Inputs'!$D$27+'1.Inputs'!$D$23/'1.Inputs'!$D$28))))*'1.Inputs'!$D$53</f>
        <v>691669173.04804349</v>
      </c>
      <c r="AK90" s="36">
        <f ca="1">AA90-AK$13-AK$14+MIN(AK$13,MAX(0,((('1.Inputs'!$D$37*12*IF(9=1,'1.Inputs'!$D$38,IF(9=2,'1.Inputs'!$D$39,$E90)))*$F90*(('1.Inputs'!$D$40)+(1-'1.Inputs'!$D$40)*(1+'1.Inputs'!$D$41))*(1+$G90)^(9-1))-(('1.Inputs'!$D$37*12*IF(9=1,'1.Inputs'!$D$38,IF(9=2,'1.Inputs'!$D$39,$E90)))/(1-'1.Inputs'!$D$42)*$D90*(1+$G90)^(9-1))-('1.Inputs'!$D$37*12*IF(9=1,'1.Inputs'!$D$38,IF(9=2,'1.Inputs'!$D$39,$E90)))*'1.Inputs'!$D$43*(1+$G90)^(9-1)-'1.Inputs'!$D$44*(1+$G90)^(9-1)-('1.Inputs'!$D$20/'1.Inputs'!$D$27+'1.Inputs'!$D$23/'1.Inputs'!$D$28))))*'1.Inputs'!$D$53</f>
        <v>731198632.87732875</v>
      </c>
      <c r="AL90" s="36">
        <f ca="1">AB90-AL$13-AL$14+MIN(AL$13,MAX(0,((('1.Inputs'!$D$37*12*IF(10=1,'1.Inputs'!$D$38,IF(10=2,'1.Inputs'!$D$39,$E90)))*$F90*(('1.Inputs'!$D$40)+(1-'1.Inputs'!$D$40)*(1+'1.Inputs'!$D$41))*(1+$G90)^(10-1))-(('1.Inputs'!$D$37*12*IF(10=1,'1.Inputs'!$D$38,IF(10=2,'1.Inputs'!$D$39,$E90)))/(1-'1.Inputs'!$D$42)*$D90*(1+$G90)^(10-1))-('1.Inputs'!$D$37*12*IF(10=1,'1.Inputs'!$D$38,IF(10=2,'1.Inputs'!$D$39,$E90)))*'1.Inputs'!$D$43*(1+$G90)^(10-1)-'1.Inputs'!$D$44*(1+$G90)^(10-1)-('1.Inputs'!$D$20/'1.Inputs'!$D$27+'1.Inputs'!$D$23/'1.Inputs'!$D$28))))*'1.Inputs'!$D$53+'1.Inputs'!$D$35</f>
        <v>4384441254.1159782</v>
      </c>
      <c r="AM90" s="48">
        <f ca="1">R90+NPV('1.Inputs'!$D$55,S90:AB90)</f>
        <v>696830052.0645647</v>
      </c>
      <c r="AN90" s="48">
        <f ca="1">-('1.Inputs'!$D$24*(1-'1.Inputs'!$D$31)+'1.Inputs'!$D$35)+NPV('1.Inputs'!$D$54,AC90:AL90)</f>
        <v>-628731485.63752496</v>
      </c>
      <c r="AO90" s="36">
        <f t="shared" ca="1" si="13"/>
        <v>-4.2946382343721385</v>
      </c>
      <c r="AP90" s="36">
        <f t="shared" ca="1" si="14"/>
        <v>0.90508708773649804</v>
      </c>
      <c r="AQ90" s="36">
        <f ca="1">'1.Inputs'!$D$35+MIN(SUM($AC90:AC90),SUM($AC90:AD90),SUM($AC90:AE90),SUM($AC90:AF90),SUM($AC90:AG90),SUM($AC90:AH90),SUM($AC90:AI90),SUM($AC90:AJ90),SUM($AC90:AK90),SUM($AC90:AL90))</f>
        <v>-25244095.947904587</v>
      </c>
      <c r="AR90" s="36">
        <f ca="1">IF(AP90&lt;'1.Inputs'!$D$57,1,0)</f>
        <v>1</v>
      </c>
      <c r="AS90" s="36">
        <f t="shared" ca="1" si="15"/>
        <v>1</v>
      </c>
      <c r="AV90" s="30" t="s">
        <v>439</v>
      </c>
      <c r="AY90" s="75" t="s">
        <v>440</v>
      </c>
      <c r="AZ90" s="75"/>
      <c r="BA90" s="75"/>
      <c r="BB90" s="75"/>
      <c r="BC90" s="75"/>
      <c r="BD90" s="75"/>
      <c r="BE90" s="75"/>
      <c r="BF90" s="75"/>
    </row>
    <row r="91" spans="2:58" ht="15" customHeight="1" x14ac:dyDescent="0.25">
      <c r="B91" s="36">
        <v>76</v>
      </c>
      <c r="C91" s="36">
        <f t="shared" ca="1" si="8"/>
        <v>0.15468526145480033</v>
      </c>
      <c r="D91" s="36">
        <f t="shared" ca="1" si="9"/>
        <v>19621.626872531109</v>
      </c>
      <c r="E91" s="47">
        <f t="shared" ca="1" si="10"/>
        <v>0.7714465788404764</v>
      </c>
      <c r="F91" s="36">
        <f t="shared" ca="1" si="11"/>
        <v>29103.813800680822</v>
      </c>
      <c r="G91" s="36">
        <f t="shared" ca="1" si="12"/>
        <v>4.6585213121083852E-2</v>
      </c>
      <c r="H91" s="36">
        <f ca="1">((('1.Inputs'!$D$37*12*IF(1=1,'1.Inputs'!$D$38,IF(1=2,'1.Inputs'!$D$39,$E91)))*$F91*(('1.Inputs'!$D$40)+(1-'1.Inputs'!$D$40)*(1+'1.Inputs'!$D$41))*(1+$G91)^(1-1))*'1.Inputs'!$D$47+(('1.Inputs'!$D$37*12*IF(1=1,'1.Inputs'!$D$38,IF(1=2,'1.Inputs'!$D$39,$E91)))/(1-'1.Inputs'!$D$42)*$D91*(1+$G91)^(1-1))*('1.Inputs'!$D$48-'1.Inputs'!$D$49))/'1.Inputs'!$D$51</f>
        <v>780300639.57137609</v>
      </c>
      <c r="I91" s="36">
        <f ca="1">((('1.Inputs'!$D$37*12*IF(2=1,'1.Inputs'!$D$38,IF(2=2,'1.Inputs'!$D$39,$E91)))*$F91*(('1.Inputs'!$D$40)+(1-'1.Inputs'!$D$40)*(1+'1.Inputs'!$D$41))*(1+$G91)^(2-1))*'1.Inputs'!$D$47+(('1.Inputs'!$D$37*12*IF(2=1,'1.Inputs'!$D$38,IF(2=2,'1.Inputs'!$D$39,$E91)))/(1-'1.Inputs'!$D$42)*$D91*(1+$G91)^(2-1))*('1.Inputs'!$D$48-'1.Inputs'!$D$49))/'1.Inputs'!$D$51</f>
        <v>1143311555.6300573</v>
      </c>
      <c r="J91" s="36">
        <f ca="1">((('1.Inputs'!$D$37*12*IF(3=1,'1.Inputs'!$D$38,IF(3=2,'1.Inputs'!$D$39,$E91)))*$F91*(('1.Inputs'!$D$40)+(1-'1.Inputs'!$D$40)*(1+'1.Inputs'!$D$41))*(1+$G91)^(3-1))*'1.Inputs'!$D$47+(('1.Inputs'!$D$37*12*IF(3=1,'1.Inputs'!$D$38,IF(3=2,'1.Inputs'!$D$39,$E91)))/(1-'1.Inputs'!$D$42)*$D91*(1+$G91)^(3-1))*('1.Inputs'!$D$48-'1.Inputs'!$D$49))/'1.Inputs'!$D$51</f>
        <v>1318703032.2623951</v>
      </c>
      <c r="K91" s="36">
        <f ca="1">((('1.Inputs'!$D$37*12*IF(4=1,'1.Inputs'!$D$38,IF(4=2,'1.Inputs'!$D$39,$E91)))*$F91*(('1.Inputs'!$D$40)+(1-'1.Inputs'!$D$40)*(1+'1.Inputs'!$D$41))*(1+$G91)^(4-1))*'1.Inputs'!$D$47+(('1.Inputs'!$D$37*12*IF(4=1,'1.Inputs'!$D$38,IF(4=2,'1.Inputs'!$D$39,$E91)))/(1-'1.Inputs'!$D$42)*$D91*(1+$G91)^(4-1))*('1.Inputs'!$D$48-'1.Inputs'!$D$49))/'1.Inputs'!$D$51</f>
        <v>1380135094.0637581</v>
      </c>
      <c r="L91" s="36">
        <f ca="1">((('1.Inputs'!$D$37*12*IF(5=1,'1.Inputs'!$D$38,IF(5=2,'1.Inputs'!$D$39,$E91)))*$F91*(('1.Inputs'!$D$40)+(1-'1.Inputs'!$D$40)*(1+'1.Inputs'!$D$41))*(1+$G91)^(5-1))*'1.Inputs'!$D$47+(('1.Inputs'!$D$37*12*IF(5=1,'1.Inputs'!$D$38,IF(5=2,'1.Inputs'!$D$39,$E91)))/(1-'1.Inputs'!$D$42)*$D91*(1+$G91)^(5-1))*('1.Inputs'!$D$48-'1.Inputs'!$D$49))/'1.Inputs'!$D$51</f>
        <v>1444428981.5566053</v>
      </c>
      <c r="M91" s="36">
        <f ca="1">((('1.Inputs'!$D$37*12*IF(6=1,'1.Inputs'!$D$38,IF(6=2,'1.Inputs'!$D$39,$E91)))*$F91*(('1.Inputs'!$D$40)+(1-'1.Inputs'!$D$40)*(1+'1.Inputs'!$D$41))*(1+$G91)^(6-1))*'1.Inputs'!$D$47+(('1.Inputs'!$D$37*12*IF(6=1,'1.Inputs'!$D$38,IF(6=2,'1.Inputs'!$D$39,$E91)))/(1-'1.Inputs'!$D$42)*$D91*(1+$G91)^(6-1))*('1.Inputs'!$D$48-'1.Inputs'!$D$49))/'1.Inputs'!$D$51</f>
        <v>1511718013.5006897</v>
      </c>
      <c r="N91" s="36">
        <f ca="1">((('1.Inputs'!$D$37*12*IF(7=1,'1.Inputs'!$D$38,IF(7=2,'1.Inputs'!$D$39,$E91)))*$F91*(('1.Inputs'!$D$40)+(1-'1.Inputs'!$D$40)*(1+'1.Inputs'!$D$41))*(1+$G91)^(7-1))*'1.Inputs'!$D$47+(('1.Inputs'!$D$37*12*IF(7=1,'1.Inputs'!$D$38,IF(7=2,'1.Inputs'!$D$39,$E91)))/(1-'1.Inputs'!$D$42)*$D91*(1+$G91)^(7-1))*('1.Inputs'!$D$48-'1.Inputs'!$D$49))/'1.Inputs'!$D$51</f>
        <v>1582141719.3386006</v>
      </c>
      <c r="O91" s="36">
        <f ca="1">((('1.Inputs'!$D$37*12*IF(8=1,'1.Inputs'!$D$38,IF(8=2,'1.Inputs'!$D$39,$E91)))*$F91*(('1.Inputs'!$D$40)+(1-'1.Inputs'!$D$40)*(1+'1.Inputs'!$D$41))*(1+$G91)^(8-1))*'1.Inputs'!$D$47+(('1.Inputs'!$D$37*12*IF(8=1,'1.Inputs'!$D$38,IF(8=2,'1.Inputs'!$D$39,$E91)))/(1-'1.Inputs'!$D$42)*$D91*(1+$G91)^(8-1))*('1.Inputs'!$D$48-'1.Inputs'!$D$49))/'1.Inputs'!$D$51</f>
        <v>1655846128.5217471</v>
      </c>
      <c r="P91" s="36">
        <f ca="1">((('1.Inputs'!$D$37*12*IF(9=1,'1.Inputs'!$D$38,IF(9=2,'1.Inputs'!$D$39,$E91)))*$F91*(('1.Inputs'!$D$40)+(1-'1.Inputs'!$D$40)*(1+'1.Inputs'!$D$41))*(1+$G91)^(9-1))*'1.Inputs'!$D$47+(('1.Inputs'!$D$37*12*IF(9=1,'1.Inputs'!$D$38,IF(9=2,'1.Inputs'!$D$39,$E91)))/(1-'1.Inputs'!$D$42)*$D91*(1+$G91)^(9-1))*('1.Inputs'!$D$48-'1.Inputs'!$D$49))/'1.Inputs'!$D$51</f>
        <v>1732984073.3146541</v>
      </c>
      <c r="Q91" s="36">
        <f ca="1">((('1.Inputs'!$D$37*12*IF(10=1,'1.Inputs'!$D$38,IF(10=2,'1.Inputs'!$D$39,$E91)))*$F91*(('1.Inputs'!$D$40)+(1-'1.Inputs'!$D$40)*(1+'1.Inputs'!$D$41))*(1+$G91)^(10-1))*'1.Inputs'!$D$47+(('1.Inputs'!$D$37*12*IF(10=1,'1.Inputs'!$D$38,IF(10=2,'1.Inputs'!$D$39,$E91)))/(1-'1.Inputs'!$D$42)*$D91*(1+$G91)^(10-1))*('1.Inputs'!$D$48-'1.Inputs'!$D$49))/'1.Inputs'!$D$51</f>
        <v>1813715505.705461</v>
      </c>
      <c r="R91" s="36">
        <f>-'1.Inputs'!$D$24</f>
        <v>-2050000000</v>
      </c>
      <c r="S91" s="36">
        <f ca="1">((('1.Inputs'!$D$37*12*IF(1=1,'1.Inputs'!$D$38,IF(1=2,'1.Inputs'!$D$39,$E91)))*$F91*(('1.Inputs'!$D$40)+(1-'1.Inputs'!$D$40)*(1+'1.Inputs'!$D$41))*(1+$G91)^(1-1))-(('1.Inputs'!$D$37*12*IF(1=1,'1.Inputs'!$D$38,IF(1=2,'1.Inputs'!$D$39,$E91)))/(1-'1.Inputs'!$D$42)*$D91*(1+$G91)^(1-1))-('1.Inputs'!$D$37*12*IF(1=1,'1.Inputs'!$D$38,IF(1=2,'1.Inputs'!$D$39,$E91)))*'1.Inputs'!$D$43*(1+$G91)^(1-1)-'1.Inputs'!$D$44*(1+$G91)^(1-1)-('1.Inputs'!$D$20/'1.Inputs'!$D$27+'1.Inputs'!$D$23/'1.Inputs'!$D$28))-MAX(0,((('1.Inputs'!$D$37*12*IF(1=1,'1.Inputs'!$D$38,IF(1=2,'1.Inputs'!$D$39,$E91)))*$F91*(('1.Inputs'!$D$40)+(1-'1.Inputs'!$D$40)*(1+'1.Inputs'!$D$41))*(1+$G91)^(1-1))-(('1.Inputs'!$D$37*12*IF(1=1,'1.Inputs'!$D$38,IF(1=2,'1.Inputs'!$D$39,$E91)))/(1-'1.Inputs'!$D$42)*$D91*(1+$G91)^(1-1))-('1.Inputs'!$D$37*12*IF(1=1,'1.Inputs'!$D$38,IF(1=2,'1.Inputs'!$D$39,$E91)))*'1.Inputs'!$D$43*(1+$G91)^(1-1)-'1.Inputs'!$D$44*(1+$G91)^(1-1)-('1.Inputs'!$D$20/'1.Inputs'!$D$27+'1.Inputs'!$D$23/'1.Inputs'!$D$28)))*'1.Inputs'!$D$53+('1.Inputs'!$D$20/'1.Inputs'!$D$27+'1.Inputs'!$D$23/'1.Inputs'!$D$28)-H91</f>
        <v>-731818791.02076125</v>
      </c>
      <c r="T91" s="36">
        <f ca="1">((('1.Inputs'!$D$37*12*IF(2=1,'1.Inputs'!$D$38,IF(2=2,'1.Inputs'!$D$39,$E91)))*$F91*(('1.Inputs'!$D$40)+(1-'1.Inputs'!$D$40)*(1+'1.Inputs'!$D$41))*(1+$G91)^(2-1))-(('1.Inputs'!$D$37*12*IF(2=1,'1.Inputs'!$D$38,IF(2=2,'1.Inputs'!$D$39,$E91)))/(1-'1.Inputs'!$D$42)*$D91*(1+$G91)^(2-1))-('1.Inputs'!$D$37*12*IF(2=1,'1.Inputs'!$D$38,IF(2=2,'1.Inputs'!$D$39,$E91)))*'1.Inputs'!$D$43*(1+$G91)^(2-1)-'1.Inputs'!$D$44*(1+$G91)^(2-1)-('1.Inputs'!$D$20/'1.Inputs'!$D$27+'1.Inputs'!$D$23/'1.Inputs'!$D$28))-MAX(0,((('1.Inputs'!$D$37*12*IF(2=1,'1.Inputs'!$D$38,IF(2=2,'1.Inputs'!$D$39,$E91)))*$F91*(('1.Inputs'!$D$40)+(1-'1.Inputs'!$D$40)*(1+'1.Inputs'!$D$41))*(1+$G91)^(2-1))-(('1.Inputs'!$D$37*12*IF(2=1,'1.Inputs'!$D$38,IF(2=2,'1.Inputs'!$D$39,$E91)))/(1-'1.Inputs'!$D$42)*$D91*(1+$G91)^(2-1))-('1.Inputs'!$D$37*12*IF(2=1,'1.Inputs'!$D$38,IF(2=2,'1.Inputs'!$D$39,$E91)))*'1.Inputs'!$D$43*(1+$G91)^(2-1)-'1.Inputs'!$D$44*(1+$G91)^(2-1)-('1.Inputs'!$D$20/'1.Inputs'!$D$27+'1.Inputs'!$D$23/'1.Inputs'!$D$28)))*'1.Inputs'!$D$53+('1.Inputs'!$D$20/'1.Inputs'!$D$27+'1.Inputs'!$D$23/'1.Inputs'!$D$28)-(I91-H91)</f>
        <v>-24686225.112304628</v>
      </c>
      <c r="U91" s="36">
        <f ca="1">((('1.Inputs'!$D$37*12*IF(3=1,'1.Inputs'!$D$38,IF(3=2,'1.Inputs'!$D$39,$E91)))*$F91*(('1.Inputs'!$D$40)+(1-'1.Inputs'!$D$40)*(1+'1.Inputs'!$D$41))*(1+$G91)^(3-1))-(('1.Inputs'!$D$37*12*IF(3=1,'1.Inputs'!$D$38,IF(3=2,'1.Inputs'!$D$39,$E91)))/(1-'1.Inputs'!$D$42)*$D91*(1+$G91)^(3-1))-('1.Inputs'!$D$37*12*IF(3=1,'1.Inputs'!$D$38,IF(3=2,'1.Inputs'!$D$39,$E91)))*'1.Inputs'!$D$43*(1+$G91)^(3-1)-'1.Inputs'!$D$44*(1+$G91)^(3-1)-('1.Inputs'!$D$20/'1.Inputs'!$D$27+'1.Inputs'!$D$23/'1.Inputs'!$D$28))-MAX(0,((('1.Inputs'!$D$37*12*IF(3=1,'1.Inputs'!$D$38,IF(3=2,'1.Inputs'!$D$39,$E91)))*$F91*(('1.Inputs'!$D$40)+(1-'1.Inputs'!$D$40)*(1+'1.Inputs'!$D$41))*(1+$G91)^(3-1))-(('1.Inputs'!$D$37*12*IF(3=1,'1.Inputs'!$D$38,IF(3=2,'1.Inputs'!$D$39,$E91)))/(1-'1.Inputs'!$D$42)*$D91*(1+$G91)^(3-1))-('1.Inputs'!$D$37*12*IF(3=1,'1.Inputs'!$D$38,IF(3=2,'1.Inputs'!$D$39,$E91)))*'1.Inputs'!$D$43*(1+$G91)^(3-1)-'1.Inputs'!$D$44*(1+$G91)^(3-1)-('1.Inputs'!$D$20/'1.Inputs'!$D$27+'1.Inputs'!$D$23/'1.Inputs'!$D$28)))*'1.Inputs'!$D$53+('1.Inputs'!$D$20/'1.Inputs'!$D$27+'1.Inputs'!$D$23/'1.Inputs'!$D$28)-(J91-I91)</f>
        <v>272987589.23693234</v>
      </c>
      <c r="V91" s="36">
        <f ca="1">((('1.Inputs'!$D$37*12*IF(4=1,'1.Inputs'!$D$38,IF(4=2,'1.Inputs'!$D$39,$E91)))*$F91*(('1.Inputs'!$D$40)+(1-'1.Inputs'!$D$40)*(1+'1.Inputs'!$D$41))*(1+$G91)^(4-1))-(('1.Inputs'!$D$37*12*IF(4=1,'1.Inputs'!$D$38,IF(4=2,'1.Inputs'!$D$39,$E91)))/(1-'1.Inputs'!$D$42)*$D91*(1+$G91)^(4-1))-('1.Inputs'!$D$37*12*IF(4=1,'1.Inputs'!$D$38,IF(4=2,'1.Inputs'!$D$39,$E91)))*'1.Inputs'!$D$43*(1+$G91)^(4-1)-'1.Inputs'!$D$44*(1+$G91)^(4-1)-('1.Inputs'!$D$20/'1.Inputs'!$D$27+'1.Inputs'!$D$23/'1.Inputs'!$D$28))-MAX(0,((('1.Inputs'!$D$37*12*IF(4=1,'1.Inputs'!$D$38,IF(4=2,'1.Inputs'!$D$39,$E91)))*$F91*(('1.Inputs'!$D$40)+(1-'1.Inputs'!$D$40)*(1+'1.Inputs'!$D$41))*(1+$G91)^(4-1))-(('1.Inputs'!$D$37*12*IF(4=1,'1.Inputs'!$D$38,IF(4=2,'1.Inputs'!$D$39,$E91)))/(1-'1.Inputs'!$D$42)*$D91*(1+$G91)^(4-1))-('1.Inputs'!$D$37*12*IF(4=1,'1.Inputs'!$D$38,IF(4=2,'1.Inputs'!$D$39,$E91)))*'1.Inputs'!$D$43*(1+$G91)^(4-1)-'1.Inputs'!$D$44*(1+$G91)^(4-1)-('1.Inputs'!$D$20/'1.Inputs'!$D$27+'1.Inputs'!$D$23/'1.Inputs'!$D$28)))*'1.Inputs'!$D$53+('1.Inputs'!$D$20/'1.Inputs'!$D$27+'1.Inputs'!$D$23/'1.Inputs'!$D$28)-(K91-J91)</f>
        <v>405633687.09048796</v>
      </c>
      <c r="W91" s="36">
        <f ca="1">((('1.Inputs'!$D$37*12*IF(5=1,'1.Inputs'!$D$38,IF(5=2,'1.Inputs'!$D$39,$E91)))*$F91*(('1.Inputs'!$D$40)+(1-'1.Inputs'!$D$40)*(1+'1.Inputs'!$D$41))*(1+$G91)^(5-1))-(('1.Inputs'!$D$37*12*IF(5=1,'1.Inputs'!$D$38,IF(5=2,'1.Inputs'!$D$39,$E91)))/(1-'1.Inputs'!$D$42)*$D91*(1+$G91)^(5-1))-('1.Inputs'!$D$37*12*IF(5=1,'1.Inputs'!$D$38,IF(5=2,'1.Inputs'!$D$39,$E91)))*'1.Inputs'!$D$43*(1+$G91)^(5-1)-'1.Inputs'!$D$44*(1+$G91)^(5-1)-('1.Inputs'!$D$20/'1.Inputs'!$D$27+'1.Inputs'!$D$23/'1.Inputs'!$D$28))-MAX(0,((('1.Inputs'!$D$37*12*IF(5=1,'1.Inputs'!$D$38,IF(5=2,'1.Inputs'!$D$39,$E91)))*$F91*(('1.Inputs'!$D$40)+(1-'1.Inputs'!$D$40)*(1+'1.Inputs'!$D$41))*(1+$G91)^(5-1))-(('1.Inputs'!$D$37*12*IF(5=1,'1.Inputs'!$D$38,IF(5=2,'1.Inputs'!$D$39,$E91)))/(1-'1.Inputs'!$D$42)*$D91*(1+$G91)^(5-1))-('1.Inputs'!$D$37*12*IF(5=1,'1.Inputs'!$D$38,IF(5=2,'1.Inputs'!$D$39,$E91)))*'1.Inputs'!$D$43*(1+$G91)^(5-1)-'1.Inputs'!$D$44*(1+$G91)^(5-1)-('1.Inputs'!$D$20/'1.Inputs'!$D$27+'1.Inputs'!$D$23/'1.Inputs'!$D$28)))*'1.Inputs'!$D$53+('1.Inputs'!$D$20/'1.Inputs'!$D$27+'1.Inputs'!$D$23/'1.Inputs'!$D$28)-(L91-K91)</f>
        <v>422329067.53271806</v>
      </c>
      <c r="X91" s="36">
        <f ca="1">((('1.Inputs'!$D$37*12*IF(6=1,'1.Inputs'!$D$38,IF(6=2,'1.Inputs'!$D$39,$E91)))*$F91*(('1.Inputs'!$D$40)+(1-'1.Inputs'!$D$40)*(1+'1.Inputs'!$D$41))*(1+$G91)^(6-1))-(('1.Inputs'!$D$37*12*IF(6=1,'1.Inputs'!$D$38,IF(6=2,'1.Inputs'!$D$39,$E91)))/(1-'1.Inputs'!$D$42)*$D91*(1+$G91)^(6-1))-('1.Inputs'!$D$37*12*IF(6=1,'1.Inputs'!$D$38,IF(6=2,'1.Inputs'!$D$39,$E91)))*'1.Inputs'!$D$43*(1+$G91)^(6-1)-'1.Inputs'!$D$44*(1+$G91)^(6-1)-('1.Inputs'!$D$20/'1.Inputs'!$D$27+'1.Inputs'!$D$23/'1.Inputs'!$D$28))-MAX(0,((('1.Inputs'!$D$37*12*IF(6=1,'1.Inputs'!$D$38,IF(6=2,'1.Inputs'!$D$39,$E91)))*$F91*(('1.Inputs'!$D$40)+(1-'1.Inputs'!$D$40)*(1+'1.Inputs'!$D$41))*(1+$G91)^(6-1))-(('1.Inputs'!$D$37*12*IF(6=1,'1.Inputs'!$D$38,IF(6=2,'1.Inputs'!$D$39,$E91)))/(1-'1.Inputs'!$D$42)*$D91*(1+$G91)^(6-1))-('1.Inputs'!$D$37*12*IF(6=1,'1.Inputs'!$D$38,IF(6=2,'1.Inputs'!$D$39,$E91)))*'1.Inputs'!$D$43*(1+$G91)^(6-1)-'1.Inputs'!$D$44*(1+$G91)^(6-1)-('1.Inputs'!$D$20/'1.Inputs'!$D$27+'1.Inputs'!$D$23/'1.Inputs'!$D$28)))*'1.Inputs'!$D$53+('1.Inputs'!$D$20/'1.Inputs'!$D$27+'1.Inputs'!$D$23/'1.Inputs'!$D$28)-(M91-L91)</f>
        <v>439802205.83098733</v>
      </c>
      <c r="Y91" s="36">
        <f ca="1">((('1.Inputs'!$D$37*12*IF(7=1,'1.Inputs'!$D$38,IF(7=2,'1.Inputs'!$D$39,$E91)))*$F91*(('1.Inputs'!$D$40)+(1-'1.Inputs'!$D$40)*(1+'1.Inputs'!$D$41))*(1+$G91)^(7-1))-(('1.Inputs'!$D$37*12*IF(7=1,'1.Inputs'!$D$38,IF(7=2,'1.Inputs'!$D$39,$E91)))/(1-'1.Inputs'!$D$42)*$D91*(1+$G91)^(7-1))-('1.Inputs'!$D$37*12*IF(7=1,'1.Inputs'!$D$38,IF(7=2,'1.Inputs'!$D$39,$E91)))*'1.Inputs'!$D$43*(1+$G91)^(7-1)-'1.Inputs'!$D$44*(1+$G91)^(7-1)-('1.Inputs'!$D$20/'1.Inputs'!$D$27+'1.Inputs'!$D$23/'1.Inputs'!$D$28))-MAX(0,((('1.Inputs'!$D$37*12*IF(7=1,'1.Inputs'!$D$38,IF(7=2,'1.Inputs'!$D$39,$E91)))*$F91*(('1.Inputs'!$D$40)+(1-'1.Inputs'!$D$40)*(1+'1.Inputs'!$D$41))*(1+$G91)^(7-1))-(('1.Inputs'!$D$37*12*IF(7=1,'1.Inputs'!$D$38,IF(7=2,'1.Inputs'!$D$39,$E91)))/(1-'1.Inputs'!$D$42)*$D91*(1+$G91)^(7-1))-('1.Inputs'!$D$37*12*IF(7=1,'1.Inputs'!$D$38,IF(7=2,'1.Inputs'!$D$39,$E91)))*'1.Inputs'!$D$43*(1+$G91)^(7-1)-'1.Inputs'!$D$44*(1+$G91)^(7-1)-('1.Inputs'!$D$20/'1.Inputs'!$D$27+'1.Inputs'!$D$23/'1.Inputs'!$D$28)))*'1.Inputs'!$D$53+('1.Inputs'!$D$20/'1.Inputs'!$D$27+'1.Inputs'!$D$23/'1.Inputs'!$D$28)-(N91-M91)</f>
        <v>458089334.00077558</v>
      </c>
      <c r="Z91" s="36">
        <f ca="1">((('1.Inputs'!$D$37*12*IF(8=1,'1.Inputs'!$D$38,IF(8=2,'1.Inputs'!$D$39,$E91)))*$F91*(('1.Inputs'!$D$40)+(1-'1.Inputs'!$D$40)*(1+'1.Inputs'!$D$41))*(1+$G91)^(8-1))-(('1.Inputs'!$D$37*12*IF(8=1,'1.Inputs'!$D$38,IF(8=2,'1.Inputs'!$D$39,$E91)))/(1-'1.Inputs'!$D$42)*$D91*(1+$G91)^(8-1))-('1.Inputs'!$D$37*12*IF(8=1,'1.Inputs'!$D$38,IF(8=2,'1.Inputs'!$D$39,$E91)))*'1.Inputs'!$D$43*(1+$G91)^(8-1)-'1.Inputs'!$D$44*(1+$G91)^(8-1)-('1.Inputs'!$D$20/'1.Inputs'!$D$27+'1.Inputs'!$D$23/'1.Inputs'!$D$28))-MAX(0,((('1.Inputs'!$D$37*12*IF(8=1,'1.Inputs'!$D$38,IF(8=2,'1.Inputs'!$D$39,$E91)))*$F91*(('1.Inputs'!$D$40)+(1-'1.Inputs'!$D$40)*(1+'1.Inputs'!$D$41))*(1+$G91)^(8-1))-(('1.Inputs'!$D$37*12*IF(8=1,'1.Inputs'!$D$38,IF(8=2,'1.Inputs'!$D$39,$E91)))/(1-'1.Inputs'!$D$42)*$D91*(1+$G91)^(8-1))-('1.Inputs'!$D$37*12*IF(8=1,'1.Inputs'!$D$38,IF(8=2,'1.Inputs'!$D$39,$E91)))*'1.Inputs'!$D$43*(1+$G91)^(8-1)-'1.Inputs'!$D$44*(1+$G91)^(8-1)-('1.Inputs'!$D$20/'1.Inputs'!$D$27+'1.Inputs'!$D$23/'1.Inputs'!$D$28)))*'1.Inputs'!$D$53+('1.Inputs'!$D$20/'1.Inputs'!$D$27+'1.Inputs'!$D$23/'1.Inputs'!$D$28)-(O91-N91)</f>
        <v>477228371.9337256</v>
      </c>
      <c r="AA91" s="36">
        <f ca="1">((('1.Inputs'!$D$37*12*IF(9=1,'1.Inputs'!$D$38,IF(9=2,'1.Inputs'!$D$39,$E91)))*$F91*(('1.Inputs'!$D$40)+(1-'1.Inputs'!$D$40)*(1+'1.Inputs'!$D$41))*(1+$G91)^(9-1))-(('1.Inputs'!$D$37*12*IF(9=1,'1.Inputs'!$D$38,IF(9=2,'1.Inputs'!$D$39,$E91)))/(1-'1.Inputs'!$D$42)*$D91*(1+$G91)^(9-1))-('1.Inputs'!$D$37*12*IF(9=1,'1.Inputs'!$D$38,IF(9=2,'1.Inputs'!$D$39,$E91)))*'1.Inputs'!$D$43*(1+$G91)^(9-1)-'1.Inputs'!$D$44*(1+$G91)^(9-1)-('1.Inputs'!$D$20/'1.Inputs'!$D$27+'1.Inputs'!$D$23/'1.Inputs'!$D$28))-MAX(0,((('1.Inputs'!$D$37*12*IF(9=1,'1.Inputs'!$D$38,IF(9=2,'1.Inputs'!$D$39,$E91)))*$F91*(('1.Inputs'!$D$40)+(1-'1.Inputs'!$D$40)*(1+'1.Inputs'!$D$41))*(1+$G91)^(9-1))-(('1.Inputs'!$D$37*12*IF(9=1,'1.Inputs'!$D$38,IF(9=2,'1.Inputs'!$D$39,$E91)))/(1-'1.Inputs'!$D$42)*$D91*(1+$G91)^(9-1))-('1.Inputs'!$D$37*12*IF(9=1,'1.Inputs'!$D$38,IF(9=2,'1.Inputs'!$D$39,$E91)))*'1.Inputs'!$D$43*(1+$G91)^(9-1)-'1.Inputs'!$D$44*(1+$G91)^(9-1)-('1.Inputs'!$D$20/'1.Inputs'!$D$27+'1.Inputs'!$D$23/'1.Inputs'!$D$28)))*'1.Inputs'!$D$53+('1.Inputs'!$D$20/'1.Inputs'!$D$27+'1.Inputs'!$D$23/'1.Inputs'!$D$28)-(P91-O91)</f>
        <v>497259006.02771485</v>
      </c>
      <c r="AB91" s="36">
        <f ca="1">((('1.Inputs'!$D$37*12*IF(10=1,'1.Inputs'!$D$38,IF(10=2,'1.Inputs'!$D$39,$E91)))*$F91*(('1.Inputs'!$D$40)+(1-'1.Inputs'!$D$40)*(1+'1.Inputs'!$D$41))*(1+$G91)^(10-1))-(('1.Inputs'!$D$37*12*IF(10=1,'1.Inputs'!$D$38,IF(10=2,'1.Inputs'!$D$39,$E91)))/(1-'1.Inputs'!$D$42)*$D91*(1+$G91)^(10-1))-('1.Inputs'!$D$37*12*IF(10=1,'1.Inputs'!$D$38,IF(10=2,'1.Inputs'!$D$39,$E91)))*'1.Inputs'!$D$43*(1+$G91)^(10-1)-'1.Inputs'!$D$44*(1+$G91)^(10-1)-('1.Inputs'!$D$20/'1.Inputs'!$D$27+'1.Inputs'!$D$23/'1.Inputs'!$D$28))-MAX(0,((('1.Inputs'!$D$37*12*IF(10=1,'1.Inputs'!$D$38,IF(10=2,'1.Inputs'!$D$39,$E91)))*$F91*(('1.Inputs'!$D$40)+(1-'1.Inputs'!$D$40)*(1+'1.Inputs'!$D$41))*(1+$G91)^(10-1))-(('1.Inputs'!$D$37*12*IF(10=1,'1.Inputs'!$D$38,IF(10=2,'1.Inputs'!$D$39,$E91)))/(1-'1.Inputs'!$D$42)*$D91*(1+$G91)^(10-1))-('1.Inputs'!$D$37*12*IF(10=1,'1.Inputs'!$D$38,IF(10=2,'1.Inputs'!$D$39,$E91)))*'1.Inputs'!$D$43*(1+$G91)^(10-1)-'1.Inputs'!$D$44*(1+$G91)^(10-1)-('1.Inputs'!$D$20/'1.Inputs'!$D$27+'1.Inputs'!$D$23/'1.Inputs'!$D$28)))*'1.Inputs'!$D$53+('1.Inputs'!$D$20/'1.Inputs'!$D$27+'1.Inputs'!$D$23/'1.Inputs'!$D$28)-(Q91-P91)+(('1.Inputs'!$D$20+'1.Inputs'!$D$23-('1.Inputs'!$D$20/'1.Inputs'!$D$27+'1.Inputs'!$D$23/'1.Inputs'!$D$28)*'1.Inputs'!$D$10)*'1.Inputs'!$D$60+'1.Inputs'!$D$19*'1.Inputs'!$D$59+Q91)</f>
        <v>3031938277.1853833</v>
      </c>
      <c r="AC91" s="36">
        <f ca="1">S91-AC$13-AC$14+MIN(AC$13,MAX(0,((('1.Inputs'!$D$37*12*IF(1=1,'1.Inputs'!$D$38,IF(1=2,'1.Inputs'!$D$39,$E91)))*$F91*(('1.Inputs'!$D$40)+(1-'1.Inputs'!$D$40)*(1+'1.Inputs'!$D$41))*(1+$G91)^(1-1))-(('1.Inputs'!$D$37*12*IF(1=1,'1.Inputs'!$D$38,IF(1=2,'1.Inputs'!$D$39,$E91)))/(1-'1.Inputs'!$D$42)*$D91*(1+$G91)^(1-1))-('1.Inputs'!$D$37*12*IF(1=1,'1.Inputs'!$D$38,IF(1=2,'1.Inputs'!$D$39,$E91)))*'1.Inputs'!$D$43*(1+$G91)^(1-1)-'1.Inputs'!$D$44*(1+$G91)^(1-1)-('1.Inputs'!$D$20/'1.Inputs'!$D$27+'1.Inputs'!$D$23/'1.Inputs'!$D$28))))*'1.Inputs'!$D$53</f>
        <v>-879418791.02076125</v>
      </c>
      <c r="AD91" s="36">
        <f ca="1">T91-AD$13-AD$14+MIN(AD$13,MAX(0,((('1.Inputs'!$D$37*12*IF(2=1,'1.Inputs'!$D$38,IF(2=2,'1.Inputs'!$D$39,$E91)))*$F91*(('1.Inputs'!$D$40)+(1-'1.Inputs'!$D$40)*(1+'1.Inputs'!$D$41))*(1+$G91)^(2-1))-(('1.Inputs'!$D$37*12*IF(2=1,'1.Inputs'!$D$38,IF(2=2,'1.Inputs'!$D$39,$E91)))/(1-'1.Inputs'!$D$42)*$D91*(1+$G91)^(2-1))-('1.Inputs'!$D$37*12*IF(2=1,'1.Inputs'!$D$38,IF(2=2,'1.Inputs'!$D$39,$E91)))*'1.Inputs'!$D$43*(1+$G91)^(2-1)-'1.Inputs'!$D$44*(1+$G91)^(2-1)-('1.Inputs'!$D$20/'1.Inputs'!$D$27+'1.Inputs'!$D$23/'1.Inputs'!$D$28))))*'1.Inputs'!$D$53</f>
        <v>-120626225.11230463</v>
      </c>
      <c r="AE91" s="36">
        <f ca="1">U91-AE$13-AE$14+MIN(AE$13,MAX(0,((('1.Inputs'!$D$37*12*IF(3=1,'1.Inputs'!$D$38,IF(3=2,'1.Inputs'!$D$39,$E91)))*$F91*(('1.Inputs'!$D$40)+(1-'1.Inputs'!$D$40)*(1+'1.Inputs'!$D$41))*(1+$G91)^(3-1))-(('1.Inputs'!$D$37*12*IF(3=1,'1.Inputs'!$D$38,IF(3=2,'1.Inputs'!$D$39,$E91)))/(1-'1.Inputs'!$D$42)*$D91*(1+$G91)^(3-1))-('1.Inputs'!$D$37*12*IF(3=1,'1.Inputs'!$D$38,IF(3=2,'1.Inputs'!$D$39,$E91)))*'1.Inputs'!$D$43*(1+$G91)^(3-1)-'1.Inputs'!$D$44*(1+$G91)^(3-1)-('1.Inputs'!$D$20/'1.Inputs'!$D$27+'1.Inputs'!$D$23/'1.Inputs'!$D$28))))*'1.Inputs'!$D$53</f>
        <v>-68952410.763067663</v>
      </c>
      <c r="AF91" s="36">
        <f ca="1">V91-AF$13-AF$14+MIN(AF$13,MAX(0,((('1.Inputs'!$D$37*12*IF(4=1,'1.Inputs'!$D$38,IF(4=2,'1.Inputs'!$D$39,$E91)))*$F91*(('1.Inputs'!$D$40)+(1-'1.Inputs'!$D$40)*(1+'1.Inputs'!$D$41))*(1+$G91)^(4-1))-(('1.Inputs'!$D$37*12*IF(4=1,'1.Inputs'!$D$38,IF(4=2,'1.Inputs'!$D$39,$E91)))/(1-'1.Inputs'!$D$42)*$D91*(1+$G91)^(4-1))-('1.Inputs'!$D$37*12*IF(4=1,'1.Inputs'!$D$38,IF(4=2,'1.Inputs'!$D$39,$E91)))*'1.Inputs'!$D$43*(1+$G91)^(4-1)-'1.Inputs'!$D$44*(1+$G91)^(4-1)-('1.Inputs'!$D$20/'1.Inputs'!$D$27+'1.Inputs'!$D$23/'1.Inputs'!$D$28))))*'1.Inputs'!$D$53</f>
        <v>82881687.090487957</v>
      </c>
      <c r="AG91" s="36">
        <f ca="1">W91-AG$13-AG$14+MIN(AG$13,MAX(0,((('1.Inputs'!$D$37*12*IF(5=1,'1.Inputs'!$D$38,IF(5=2,'1.Inputs'!$D$39,$E91)))*$F91*(('1.Inputs'!$D$40)+(1-'1.Inputs'!$D$40)*(1+'1.Inputs'!$D$41))*(1+$G91)^(5-1))-(('1.Inputs'!$D$37*12*IF(5=1,'1.Inputs'!$D$38,IF(5=2,'1.Inputs'!$D$39,$E91)))/(1-'1.Inputs'!$D$42)*$D91*(1+$G91)^(5-1))-('1.Inputs'!$D$37*12*IF(5=1,'1.Inputs'!$D$38,IF(5=2,'1.Inputs'!$D$39,$E91)))*'1.Inputs'!$D$43*(1+$G91)^(5-1)-'1.Inputs'!$D$44*(1+$G91)^(5-1)-('1.Inputs'!$D$20/'1.Inputs'!$D$27+'1.Inputs'!$D$23/'1.Inputs'!$D$28))))*'1.Inputs'!$D$53</f>
        <v>118765067.53271806</v>
      </c>
      <c r="AH91" s="36">
        <f ca="1">X91-AH$13-AH$14+MIN(AH$13,MAX(0,((('1.Inputs'!$D$37*12*IF(6=1,'1.Inputs'!$D$38,IF(6=2,'1.Inputs'!$D$39,$E91)))*$F91*(('1.Inputs'!$D$40)+(1-'1.Inputs'!$D$40)*(1+'1.Inputs'!$D$41))*(1+$G91)^(6-1))-(('1.Inputs'!$D$37*12*IF(6=1,'1.Inputs'!$D$38,IF(6=2,'1.Inputs'!$D$39,$E91)))/(1-'1.Inputs'!$D$42)*$D91*(1+$G91)^(6-1))-('1.Inputs'!$D$37*12*IF(6=1,'1.Inputs'!$D$38,IF(6=2,'1.Inputs'!$D$39,$E91)))*'1.Inputs'!$D$43*(1+$G91)^(6-1)-'1.Inputs'!$D$44*(1+$G91)^(6-1)-('1.Inputs'!$D$20/'1.Inputs'!$D$27+'1.Inputs'!$D$23/'1.Inputs'!$D$28))))*'1.Inputs'!$D$53</f>
        <v>155426205.83098733</v>
      </c>
      <c r="AI91" s="36">
        <f ca="1">Y91-AI$13-AI$14+MIN(AI$13,MAX(0,((('1.Inputs'!$D$37*12*IF(7=1,'1.Inputs'!$D$38,IF(7=2,'1.Inputs'!$D$39,$E91)))*$F91*(('1.Inputs'!$D$40)+(1-'1.Inputs'!$D$40)*(1+'1.Inputs'!$D$41))*(1+$G91)^(7-1))-(('1.Inputs'!$D$37*12*IF(7=1,'1.Inputs'!$D$38,IF(7=2,'1.Inputs'!$D$39,$E91)))/(1-'1.Inputs'!$D$42)*$D91*(1+$G91)^(7-1))-('1.Inputs'!$D$37*12*IF(7=1,'1.Inputs'!$D$38,IF(7=2,'1.Inputs'!$D$39,$E91)))*'1.Inputs'!$D$43*(1+$G91)^(7-1)-'1.Inputs'!$D$44*(1+$G91)^(7-1)-('1.Inputs'!$D$20/'1.Inputs'!$D$27+'1.Inputs'!$D$23/'1.Inputs'!$D$28))))*'1.Inputs'!$D$53</f>
        <v>192901334.00077558</v>
      </c>
      <c r="AJ91" s="36">
        <f ca="1">Z91-AJ$13-AJ$14+MIN(AJ$13,MAX(0,((('1.Inputs'!$D$37*12*IF(8=1,'1.Inputs'!$D$38,IF(8=2,'1.Inputs'!$D$39,$E91)))*$F91*(('1.Inputs'!$D$40)+(1-'1.Inputs'!$D$40)*(1+'1.Inputs'!$D$41))*(1+$G91)^(8-1))-(('1.Inputs'!$D$37*12*IF(8=1,'1.Inputs'!$D$38,IF(8=2,'1.Inputs'!$D$39,$E91)))/(1-'1.Inputs'!$D$42)*$D91*(1+$G91)^(8-1))-('1.Inputs'!$D$37*12*IF(8=1,'1.Inputs'!$D$38,IF(8=2,'1.Inputs'!$D$39,$E91)))*'1.Inputs'!$D$43*(1+$G91)^(8-1)-'1.Inputs'!$D$44*(1+$G91)^(8-1)-('1.Inputs'!$D$20/'1.Inputs'!$D$27+'1.Inputs'!$D$23/'1.Inputs'!$D$28))))*'1.Inputs'!$D$53</f>
        <v>477228371.9337256</v>
      </c>
      <c r="AK91" s="36">
        <f ca="1">AA91-AK$13-AK$14+MIN(AK$13,MAX(0,((('1.Inputs'!$D$37*12*IF(9=1,'1.Inputs'!$D$38,IF(9=2,'1.Inputs'!$D$39,$E91)))*$F91*(('1.Inputs'!$D$40)+(1-'1.Inputs'!$D$40)*(1+'1.Inputs'!$D$41))*(1+$G91)^(9-1))-(('1.Inputs'!$D$37*12*IF(9=1,'1.Inputs'!$D$38,IF(9=2,'1.Inputs'!$D$39,$E91)))/(1-'1.Inputs'!$D$42)*$D91*(1+$G91)^(9-1))-('1.Inputs'!$D$37*12*IF(9=1,'1.Inputs'!$D$38,IF(9=2,'1.Inputs'!$D$39,$E91)))*'1.Inputs'!$D$43*(1+$G91)^(9-1)-'1.Inputs'!$D$44*(1+$G91)^(9-1)-('1.Inputs'!$D$20/'1.Inputs'!$D$27+'1.Inputs'!$D$23/'1.Inputs'!$D$28))))*'1.Inputs'!$D$53</f>
        <v>497259006.02771485</v>
      </c>
      <c r="AL91" s="36">
        <f ca="1">AB91-AL$13-AL$14+MIN(AL$13,MAX(0,((('1.Inputs'!$D$37*12*IF(10=1,'1.Inputs'!$D$38,IF(10=2,'1.Inputs'!$D$39,$E91)))*$F91*(('1.Inputs'!$D$40)+(1-'1.Inputs'!$D$40)*(1+'1.Inputs'!$D$41))*(1+$G91)^(10-1))-(('1.Inputs'!$D$37*12*IF(10=1,'1.Inputs'!$D$38,IF(10=2,'1.Inputs'!$D$39,$E91)))/(1-'1.Inputs'!$D$42)*$D91*(1+$G91)^(10-1))-('1.Inputs'!$D$37*12*IF(10=1,'1.Inputs'!$D$38,IF(10=2,'1.Inputs'!$D$39,$E91)))*'1.Inputs'!$D$43*(1+$G91)^(10-1)-'1.Inputs'!$D$44*(1+$G91)^(10-1)-('1.Inputs'!$D$20/'1.Inputs'!$D$27+'1.Inputs'!$D$23/'1.Inputs'!$D$28))))*'1.Inputs'!$D$53+'1.Inputs'!$D$35</f>
        <v>3831938277.1853833</v>
      </c>
      <c r="AM91" s="48">
        <f ca="1">R91+NPV('1.Inputs'!$D$55,S91:AB91)</f>
        <v>-233858992.45379233</v>
      </c>
      <c r="AN91" s="48">
        <f ca="1">-('1.Inputs'!$D$24*(1-'1.Inputs'!$D$31)+'1.Inputs'!$D$35)+NPV('1.Inputs'!$D$54,AC91:AL91)</f>
        <v>-1309856254.7660997</v>
      </c>
      <c r="AO91" s="36">
        <f t="shared" ca="1" si="13"/>
        <v>-4.958121890384561</v>
      </c>
      <c r="AP91" s="36">
        <f t="shared" ca="1" si="14"/>
        <v>0.69356602956537683</v>
      </c>
      <c r="AQ91" s="36">
        <f ca="1">'1.Inputs'!$D$35+MIN(SUM($AC91:AC91),SUM($AC91:AD91),SUM($AC91:AE91),SUM($AC91:AF91),SUM($AC91:AG91),SUM($AC91:AH91),SUM($AC91:AI91),SUM($AC91:AJ91),SUM($AC91:AK91),SUM($AC91:AL91))</f>
        <v>-268997426.89613366</v>
      </c>
      <c r="AR91" s="36">
        <f ca="1">IF(AP91&lt;'1.Inputs'!$D$57,1,0)</f>
        <v>1</v>
      </c>
      <c r="AS91" s="36">
        <f t="shared" ca="1" si="15"/>
        <v>1</v>
      </c>
      <c r="AV91" s="30"/>
      <c r="AY91" s="75"/>
      <c r="AZ91" s="75"/>
      <c r="BA91" s="75"/>
      <c r="BB91" s="75"/>
      <c r="BC91" s="75"/>
      <c r="BD91" s="75"/>
      <c r="BE91" s="75"/>
      <c r="BF91" s="75"/>
    </row>
    <row r="92" spans="2:58" ht="15" customHeight="1" x14ac:dyDescent="0.25">
      <c r="B92" s="36">
        <v>77</v>
      </c>
      <c r="C92" s="36">
        <f t="shared" ca="1" si="8"/>
        <v>0.88752949569557837</v>
      </c>
      <c r="D92" s="36">
        <f t="shared" ca="1" si="9"/>
        <v>19284.05147121246</v>
      </c>
      <c r="E92" s="47">
        <f t="shared" ca="1" si="10"/>
        <v>0.87838214606340093</v>
      </c>
      <c r="F92" s="36">
        <f t="shared" ca="1" si="11"/>
        <v>28891.39658883576</v>
      </c>
      <c r="G92" s="36">
        <f t="shared" ca="1" si="12"/>
        <v>4.0982011949367493E-2</v>
      </c>
      <c r="H92" s="36">
        <f ca="1">((('1.Inputs'!$D$37*12*IF(1=1,'1.Inputs'!$D$38,IF(1=2,'1.Inputs'!$D$39,$E92)))*$F92*(('1.Inputs'!$D$40)+(1-'1.Inputs'!$D$40)*(1+'1.Inputs'!$D$41))*(1+$G92)^(1-1))*'1.Inputs'!$D$47+(('1.Inputs'!$D$37*12*IF(1=1,'1.Inputs'!$D$38,IF(1=2,'1.Inputs'!$D$39,$E92)))/(1-'1.Inputs'!$D$42)*$D92*(1+$G92)^(1-1))*('1.Inputs'!$D$48-'1.Inputs'!$D$49))/'1.Inputs'!$D$51</f>
        <v>773420382.26908684</v>
      </c>
      <c r="I92" s="36">
        <f ca="1">((('1.Inputs'!$D$37*12*IF(2=1,'1.Inputs'!$D$38,IF(2=2,'1.Inputs'!$D$39,$E92)))*$F92*(('1.Inputs'!$D$40)+(1-'1.Inputs'!$D$40)*(1+'1.Inputs'!$D$41))*(1+$G92)^(2-1))*'1.Inputs'!$D$47+(('1.Inputs'!$D$37*12*IF(2=1,'1.Inputs'!$D$38,IF(2=2,'1.Inputs'!$D$39,$E92)))/(1-'1.Inputs'!$D$42)*$D92*(1+$G92)^(2-1))*('1.Inputs'!$D$48-'1.Inputs'!$D$49))/'1.Inputs'!$D$51</f>
        <v>1127163387.8639722</v>
      </c>
      <c r="J92" s="36">
        <f ca="1">((('1.Inputs'!$D$37*12*IF(3=1,'1.Inputs'!$D$38,IF(3=2,'1.Inputs'!$D$39,$E92)))*$F92*(('1.Inputs'!$D$40)+(1-'1.Inputs'!$D$40)*(1+'1.Inputs'!$D$41))*(1+$G92)^(3-1))*'1.Inputs'!$D$47+(('1.Inputs'!$D$37*12*IF(3=1,'1.Inputs'!$D$38,IF(3=2,'1.Inputs'!$D$39,$E92)))/(1-'1.Inputs'!$D$42)*$D92*(1+$G92)^(3-1))*('1.Inputs'!$D$48-'1.Inputs'!$D$49))/'1.Inputs'!$D$51</f>
        <v>1472365248.5754268</v>
      </c>
      <c r="K92" s="36">
        <f ca="1">((('1.Inputs'!$D$37*12*IF(4=1,'1.Inputs'!$D$38,IF(4=2,'1.Inputs'!$D$39,$E92)))*$F92*(('1.Inputs'!$D$40)+(1-'1.Inputs'!$D$40)*(1+'1.Inputs'!$D$41))*(1+$G92)^(4-1))*'1.Inputs'!$D$47+(('1.Inputs'!$D$37*12*IF(4=1,'1.Inputs'!$D$38,IF(4=2,'1.Inputs'!$D$39,$E92)))/(1-'1.Inputs'!$D$42)*$D92*(1+$G92)^(4-1))*('1.Inputs'!$D$48-'1.Inputs'!$D$49))/'1.Inputs'!$D$51</f>
        <v>1532705738.7863786</v>
      </c>
      <c r="L92" s="36">
        <f ca="1">((('1.Inputs'!$D$37*12*IF(5=1,'1.Inputs'!$D$38,IF(5=2,'1.Inputs'!$D$39,$E92)))*$F92*(('1.Inputs'!$D$40)+(1-'1.Inputs'!$D$40)*(1+'1.Inputs'!$D$41))*(1+$G92)^(5-1))*'1.Inputs'!$D$47+(('1.Inputs'!$D$37*12*IF(5=1,'1.Inputs'!$D$38,IF(5=2,'1.Inputs'!$D$39,$E92)))/(1-'1.Inputs'!$D$42)*$D92*(1+$G92)^(5-1))*('1.Inputs'!$D$48-'1.Inputs'!$D$49))/'1.Inputs'!$D$51</f>
        <v>1595519103.6881859</v>
      </c>
      <c r="M92" s="36">
        <f ca="1">((('1.Inputs'!$D$37*12*IF(6=1,'1.Inputs'!$D$38,IF(6=2,'1.Inputs'!$D$39,$E92)))*$F92*(('1.Inputs'!$D$40)+(1-'1.Inputs'!$D$40)*(1+'1.Inputs'!$D$41))*(1+$G92)^(6-1))*'1.Inputs'!$D$47+(('1.Inputs'!$D$37*12*IF(6=1,'1.Inputs'!$D$38,IF(6=2,'1.Inputs'!$D$39,$E92)))/(1-'1.Inputs'!$D$42)*$D92*(1+$G92)^(6-1))*('1.Inputs'!$D$48-'1.Inputs'!$D$49))/'1.Inputs'!$D$51</f>
        <v>1660906686.6609795</v>
      </c>
      <c r="N92" s="36">
        <f ca="1">((('1.Inputs'!$D$37*12*IF(7=1,'1.Inputs'!$D$38,IF(7=2,'1.Inputs'!$D$39,$E92)))*$F92*(('1.Inputs'!$D$40)+(1-'1.Inputs'!$D$40)*(1+'1.Inputs'!$D$41))*(1+$G92)^(7-1))*'1.Inputs'!$D$47+(('1.Inputs'!$D$37*12*IF(7=1,'1.Inputs'!$D$38,IF(7=2,'1.Inputs'!$D$39,$E92)))/(1-'1.Inputs'!$D$42)*$D92*(1+$G92)^(7-1))*('1.Inputs'!$D$48-'1.Inputs'!$D$49))/'1.Inputs'!$D$51</f>
        <v>1728973984.3405042</v>
      </c>
      <c r="O92" s="36">
        <f ca="1">((('1.Inputs'!$D$37*12*IF(8=1,'1.Inputs'!$D$38,IF(8=2,'1.Inputs'!$D$39,$E92)))*$F92*(('1.Inputs'!$D$40)+(1-'1.Inputs'!$D$40)*(1+'1.Inputs'!$D$41))*(1+$G92)^(8-1))*'1.Inputs'!$D$47+(('1.Inputs'!$D$37*12*IF(8=1,'1.Inputs'!$D$38,IF(8=2,'1.Inputs'!$D$39,$E92)))/(1-'1.Inputs'!$D$42)*$D92*(1+$G92)^(8-1))*('1.Inputs'!$D$48-'1.Inputs'!$D$49))/'1.Inputs'!$D$51</f>
        <v>1799830816.8268924</v>
      </c>
      <c r="P92" s="36">
        <f ca="1">((('1.Inputs'!$D$37*12*IF(9=1,'1.Inputs'!$D$38,IF(9=2,'1.Inputs'!$D$39,$E92)))*$F92*(('1.Inputs'!$D$40)+(1-'1.Inputs'!$D$40)*(1+'1.Inputs'!$D$41))*(1+$G92)^(9-1))*'1.Inputs'!$D$47+(('1.Inputs'!$D$37*12*IF(9=1,'1.Inputs'!$D$38,IF(9=2,'1.Inputs'!$D$39,$E92)))/(1-'1.Inputs'!$D$42)*$D92*(1+$G92)^(9-1))*('1.Inputs'!$D$48-'1.Inputs'!$D$49))/'1.Inputs'!$D$51</f>
        <v>1873591504.868932</v>
      </c>
      <c r="Q92" s="36">
        <f ca="1">((('1.Inputs'!$D$37*12*IF(10=1,'1.Inputs'!$D$38,IF(10=2,'1.Inputs'!$D$39,$E92)))*$F92*(('1.Inputs'!$D$40)+(1-'1.Inputs'!$D$40)*(1+'1.Inputs'!$D$41))*(1+$G92)^(10-1))*'1.Inputs'!$D$47+(('1.Inputs'!$D$37*12*IF(10=1,'1.Inputs'!$D$38,IF(10=2,'1.Inputs'!$D$39,$E92)))/(1-'1.Inputs'!$D$42)*$D92*(1+$G92)^(10-1))*('1.Inputs'!$D$48-'1.Inputs'!$D$49))/'1.Inputs'!$D$51</f>
        <v>1950375054.3097043</v>
      </c>
      <c r="R92" s="36">
        <f>-'1.Inputs'!$D$24</f>
        <v>-2050000000</v>
      </c>
      <c r="S92" s="36">
        <f ca="1">((('1.Inputs'!$D$37*12*IF(1=1,'1.Inputs'!$D$38,IF(1=2,'1.Inputs'!$D$39,$E92)))*$F92*(('1.Inputs'!$D$40)+(1-'1.Inputs'!$D$40)*(1+'1.Inputs'!$D$41))*(1+$G92)^(1-1))-(('1.Inputs'!$D$37*12*IF(1=1,'1.Inputs'!$D$38,IF(1=2,'1.Inputs'!$D$39,$E92)))/(1-'1.Inputs'!$D$42)*$D92*(1+$G92)^(1-1))-('1.Inputs'!$D$37*12*IF(1=1,'1.Inputs'!$D$38,IF(1=2,'1.Inputs'!$D$39,$E92)))*'1.Inputs'!$D$43*(1+$G92)^(1-1)-'1.Inputs'!$D$44*(1+$G92)^(1-1)-('1.Inputs'!$D$20/'1.Inputs'!$D$27+'1.Inputs'!$D$23/'1.Inputs'!$D$28))-MAX(0,((('1.Inputs'!$D$37*12*IF(1=1,'1.Inputs'!$D$38,IF(1=2,'1.Inputs'!$D$39,$E92)))*$F92*(('1.Inputs'!$D$40)+(1-'1.Inputs'!$D$40)*(1+'1.Inputs'!$D$41))*(1+$G92)^(1-1))-(('1.Inputs'!$D$37*12*IF(1=1,'1.Inputs'!$D$38,IF(1=2,'1.Inputs'!$D$39,$E92)))/(1-'1.Inputs'!$D$42)*$D92*(1+$G92)^(1-1))-('1.Inputs'!$D$37*12*IF(1=1,'1.Inputs'!$D$38,IF(1=2,'1.Inputs'!$D$39,$E92)))*'1.Inputs'!$D$43*(1+$G92)^(1-1)-'1.Inputs'!$D$44*(1+$G92)^(1-1)-('1.Inputs'!$D$20/'1.Inputs'!$D$27+'1.Inputs'!$D$23/'1.Inputs'!$D$28)))*'1.Inputs'!$D$53+('1.Inputs'!$D$20/'1.Inputs'!$D$27+'1.Inputs'!$D$23/'1.Inputs'!$D$28)-H92</f>
        <v>-704468479.73001623</v>
      </c>
      <c r="T92" s="36">
        <f ca="1">((('1.Inputs'!$D$37*12*IF(2=1,'1.Inputs'!$D$38,IF(2=2,'1.Inputs'!$D$39,$E92)))*$F92*(('1.Inputs'!$D$40)+(1-'1.Inputs'!$D$40)*(1+'1.Inputs'!$D$41))*(1+$G92)^(2-1))-(('1.Inputs'!$D$37*12*IF(2=1,'1.Inputs'!$D$38,IF(2=2,'1.Inputs'!$D$39,$E92)))/(1-'1.Inputs'!$D$42)*$D92*(1+$G92)^(2-1))-('1.Inputs'!$D$37*12*IF(2=1,'1.Inputs'!$D$38,IF(2=2,'1.Inputs'!$D$39,$E92)))*'1.Inputs'!$D$43*(1+$G92)^(2-1)-'1.Inputs'!$D$44*(1+$G92)^(2-1)-('1.Inputs'!$D$20/'1.Inputs'!$D$27+'1.Inputs'!$D$23/'1.Inputs'!$D$28))-MAX(0,((('1.Inputs'!$D$37*12*IF(2=1,'1.Inputs'!$D$38,IF(2=2,'1.Inputs'!$D$39,$E92)))*$F92*(('1.Inputs'!$D$40)+(1-'1.Inputs'!$D$40)*(1+'1.Inputs'!$D$41))*(1+$G92)^(2-1))-(('1.Inputs'!$D$37*12*IF(2=1,'1.Inputs'!$D$38,IF(2=2,'1.Inputs'!$D$39,$E92)))/(1-'1.Inputs'!$D$42)*$D92*(1+$G92)^(2-1))-('1.Inputs'!$D$37*12*IF(2=1,'1.Inputs'!$D$38,IF(2=2,'1.Inputs'!$D$39,$E92)))*'1.Inputs'!$D$43*(1+$G92)^(2-1)-'1.Inputs'!$D$44*(1+$G92)^(2-1)-('1.Inputs'!$D$20/'1.Inputs'!$D$27+'1.Inputs'!$D$23/'1.Inputs'!$D$28)))*'1.Inputs'!$D$53+('1.Inputs'!$D$20/'1.Inputs'!$D$27+'1.Inputs'!$D$23/'1.Inputs'!$D$28)-(I92-H92)</f>
        <v>2414483.3131682277</v>
      </c>
      <c r="U92" s="36">
        <f ca="1">((('1.Inputs'!$D$37*12*IF(3=1,'1.Inputs'!$D$38,IF(3=2,'1.Inputs'!$D$39,$E92)))*$F92*(('1.Inputs'!$D$40)+(1-'1.Inputs'!$D$40)*(1+'1.Inputs'!$D$41))*(1+$G92)^(3-1))-(('1.Inputs'!$D$37*12*IF(3=1,'1.Inputs'!$D$38,IF(3=2,'1.Inputs'!$D$39,$E92)))/(1-'1.Inputs'!$D$42)*$D92*(1+$G92)^(3-1))-('1.Inputs'!$D$37*12*IF(3=1,'1.Inputs'!$D$38,IF(3=2,'1.Inputs'!$D$39,$E92)))*'1.Inputs'!$D$43*(1+$G92)^(3-1)-'1.Inputs'!$D$44*(1+$G92)^(3-1)-('1.Inputs'!$D$20/'1.Inputs'!$D$27+'1.Inputs'!$D$23/'1.Inputs'!$D$28))-MAX(0,((('1.Inputs'!$D$37*12*IF(3=1,'1.Inputs'!$D$38,IF(3=2,'1.Inputs'!$D$39,$E92)))*$F92*(('1.Inputs'!$D$40)+(1-'1.Inputs'!$D$40)*(1+'1.Inputs'!$D$41))*(1+$G92)^(3-1))-(('1.Inputs'!$D$37*12*IF(3=1,'1.Inputs'!$D$38,IF(3=2,'1.Inputs'!$D$39,$E92)))/(1-'1.Inputs'!$D$42)*$D92*(1+$G92)^(3-1))-('1.Inputs'!$D$37*12*IF(3=1,'1.Inputs'!$D$38,IF(3=2,'1.Inputs'!$D$39,$E92)))*'1.Inputs'!$D$43*(1+$G92)^(3-1)-'1.Inputs'!$D$44*(1+$G92)^(3-1)-('1.Inputs'!$D$20/'1.Inputs'!$D$27+'1.Inputs'!$D$23/'1.Inputs'!$D$28)))*'1.Inputs'!$D$53+('1.Inputs'!$D$20/'1.Inputs'!$D$27+'1.Inputs'!$D$23/'1.Inputs'!$D$28)-(J92-I92)</f>
        <v>267106555.18411589</v>
      </c>
      <c r="V92" s="36">
        <f ca="1">((('1.Inputs'!$D$37*12*IF(4=1,'1.Inputs'!$D$38,IF(4=2,'1.Inputs'!$D$39,$E92)))*$F92*(('1.Inputs'!$D$40)+(1-'1.Inputs'!$D$40)*(1+'1.Inputs'!$D$41))*(1+$G92)^(4-1))-(('1.Inputs'!$D$37*12*IF(4=1,'1.Inputs'!$D$38,IF(4=2,'1.Inputs'!$D$39,$E92)))/(1-'1.Inputs'!$D$42)*$D92*(1+$G92)^(4-1))-('1.Inputs'!$D$37*12*IF(4=1,'1.Inputs'!$D$38,IF(4=2,'1.Inputs'!$D$39,$E92)))*'1.Inputs'!$D$43*(1+$G92)^(4-1)-'1.Inputs'!$D$44*(1+$G92)^(4-1)-('1.Inputs'!$D$20/'1.Inputs'!$D$27+'1.Inputs'!$D$23/'1.Inputs'!$D$28))-MAX(0,((('1.Inputs'!$D$37*12*IF(4=1,'1.Inputs'!$D$38,IF(4=2,'1.Inputs'!$D$39,$E92)))*$F92*(('1.Inputs'!$D$40)+(1-'1.Inputs'!$D$40)*(1+'1.Inputs'!$D$41))*(1+$G92)^(4-1))-(('1.Inputs'!$D$37*12*IF(4=1,'1.Inputs'!$D$38,IF(4=2,'1.Inputs'!$D$39,$E92)))/(1-'1.Inputs'!$D$42)*$D92*(1+$G92)^(4-1))-('1.Inputs'!$D$37*12*IF(4=1,'1.Inputs'!$D$38,IF(4=2,'1.Inputs'!$D$39,$E92)))*'1.Inputs'!$D$43*(1+$G92)^(4-1)-'1.Inputs'!$D$44*(1+$G92)^(4-1)-('1.Inputs'!$D$20/'1.Inputs'!$D$27+'1.Inputs'!$D$23/'1.Inputs'!$D$28)))*'1.Inputs'!$D$53+('1.Inputs'!$D$20/'1.Inputs'!$D$27+'1.Inputs'!$D$23/'1.Inputs'!$D$28)-(K92-J92)</f>
        <v>575125156.4369421</v>
      </c>
      <c r="W92" s="36">
        <f ca="1">((('1.Inputs'!$D$37*12*IF(5=1,'1.Inputs'!$D$38,IF(5=2,'1.Inputs'!$D$39,$E92)))*$F92*(('1.Inputs'!$D$40)+(1-'1.Inputs'!$D$40)*(1+'1.Inputs'!$D$41))*(1+$G92)^(5-1))-(('1.Inputs'!$D$37*12*IF(5=1,'1.Inputs'!$D$38,IF(5=2,'1.Inputs'!$D$39,$E92)))/(1-'1.Inputs'!$D$42)*$D92*(1+$G92)^(5-1))-('1.Inputs'!$D$37*12*IF(5=1,'1.Inputs'!$D$38,IF(5=2,'1.Inputs'!$D$39,$E92)))*'1.Inputs'!$D$43*(1+$G92)^(5-1)-'1.Inputs'!$D$44*(1+$G92)^(5-1)-('1.Inputs'!$D$20/'1.Inputs'!$D$27+'1.Inputs'!$D$23/'1.Inputs'!$D$28))-MAX(0,((('1.Inputs'!$D$37*12*IF(5=1,'1.Inputs'!$D$38,IF(5=2,'1.Inputs'!$D$39,$E92)))*$F92*(('1.Inputs'!$D$40)+(1-'1.Inputs'!$D$40)*(1+'1.Inputs'!$D$41))*(1+$G92)^(5-1))-(('1.Inputs'!$D$37*12*IF(5=1,'1.Inputs'!$D$38,IF(5=2,'1.Inputs'!$D$39,$E92)))/(1-'1.Inputs'!$D$42)*$D92*(1+$G92)^(5-1))-('1.Inputs'!$D$37*12*IF(5=1,'1.Inputs'!$D$38,IF(5=2,'1.Inputs'!$D$39,$E92)))*'1.Inputs'!$D$43*(1+$G92)^(5-1)-'1.Inputs'!$D$44*(1+$G92)^(5-1)-('1.Inputs'!$D$20/'1.Inputs'!$D$27+'1.Inputs'!$D$23/'1.Inputs'!$D$28)))*'1.Inputs'!$D$53+('1.Inputs'!$D$20/'1.Inputs'!$D$27+'1.Inputs'!$D$23/'1.Inputs'!$D$28)-(L92-K92)</f>
        <v>596758542.40581489</v>
      </c>
      <c r="X92" s="36">
        <f ca="1">((('1.Inputs'!$D$37*12*IF(6=1,'1.Inputs'!$D$38,IF(6=2,'1.Inputs'!$D$39,$E92)))*$F92*(('1.Inputs'!$D$40)+(1-'1.Inputs'!$D$40)*(1+'1.Inputs'!$D$41))*(1+$G92)^(6-1))-(('1.Inputs'!$D$37*12*IF(6=1,'1.Inputs'!$D$38,IF(6=2,'1.Inputs'!$D$39,$E92)))/(1-'1.Inputs'!$D$42)*$D92*(1+$G92)^(6-1))-('1.Inputs'!$D$37*12*IF(6=1,'1.Inputs'!$D$38,IF(6=2,'1.Inputs'!$D$39,$E92)))*'1.Inputs'!$D$43*(1+$G92)^(6-1)-'1.Inputs'!$D$44*(1+$G92)^(6-1)-('1.Inputs'!$D$20/'1.Inputs'!$D$27+'1.Inputs'!$D$23/'1.Inputs'!$D$28))-MAX(0,((('1.Inputs'!$D$37*12*IF(6=1,'1.Inputs'!$D$38,IF(6=2,'1.Inputs'!$D$39,$E92)))*$F92*(('1.Inputs'!$D$40)+(1-'1.Inputs'!$D$40)*(1+'1.Inputs'!$D$41))*(1+$G92)^(6-1))-(('1.Inputs'!$D$37*12*IF(6=1,'1.Inputs'!$D$38,IF(6=2,'1.Inputs'!$D$39,$E92)))/(1-'1.Inputs'!$D$42)*$D92*(1+$G92)^(6-1))-('1.Inputs'!$D$37*12*IF(6=1,'1.Inputs'!$D$38,IF(6=2,'1.Inputs'!$D$39,$E92)))*'1.Inputs'!$D$43*(1+$G92)^(6-1)-'1.Inputs'!$D$44*(1+$G92)^(6-1)-('1.Inputs'!$D$20/'1.Inputs'!$D$27+'1.Inputs'!$D$23/'1.Inputs'!$D$28)))*'1.Inputs'!$D$53+('1.Inputs'!$D$20/'1.Inputs'!$D$27+'1.Inputs'!$D$23/'1.Inputs'!$D$28)-(M92-L92)</f>
        <v>619278508.05696893</v>
      </c>
      <c r="Y92" s="36">
        <f ca="1">((('1.Inputs'!$D$37*12*IF(7=1,'1.Inputs'!$D$38,IF(7=2,'1.Inputs'!$D$39,$E92)))*$F92*(('1.Inputs'!$D$40)+(1-'1.Inputs'!$D$40)*(1+'1.Inputs'!$D$41))*(1+$G92)^(7-1))-(('1.Inputs'!$D$37*12*IF(7=1,'1.Inputs'!$D$38,IF(7=2,'1.Inputs'!$D$39,$E92)))/(1-'1.Inputs'!$D$42)*$D92*(1+$G92)^(7-1))-('1.Inputs'!$D$37*12*IF(7=1,'1.Inputs'!$D$38,IF(7=2,'1.Inputs'!$D$39,$E92)))*'1.Inputs'!$D$43*(1+$G92)^(7-1)-'1.Inputs'!$D$44*(1+$G92)^(7-1)-('1.Inputs'!$D$20/'1.Inputs'!$D$27+'1.Inputs'!$D$23/'1.Inputs'!$D$28))-MAX(0,((('1.Inputs'!$D$37*12*IF(7=1,'1.Inputs'!$D$38,IF(7=2,'1.Inputs'!$D$39,$E92)))*$F92*(('1.Inputs'!$D$40)+(1-'1.Inputs'!$D$40)*(1+'1.Inputs'!$D$41))*(1+$G92)^(7-1))-(('1.Inputs'!$D$37*12*IF(7=1,'1.Inputs'!$D$38,IF(7=2,'1.Inputs'!$D$39,$E92)))/(1-'1.Inputs'!$D$42)*$D92*(1+$G92)^(7-1))-('1.Inputs'!$D$37*12*IF(7=1,'1.Inputs'!$D$38,IF(7=2,'1.Inputs'!$D$39,$E92)))*'1.Inputs'!$D$43*(1+$G92)^(7-1)-'1.Inputs'!$D$44*(1+$G92)^(7-1)-('1.Inputs'!$D$20/'1.Inputs'!$D$27+'1.Inputs'!$D$23/'1.Inputs'!$D$28)))*'1.Inputs'!$D$53+('1.Inputs'!$D$20/'1.Inputs'!$D$27+'1.Inputs'!$D$23/'1.Inputs'!$D$28)-(N92-M92)</f>
        <v>642721387.20953894</v>
      </c>
      <c r="Z92" s="36">
        <f ca="1">((('1.Inputs'!$D$37*12*IF(8=1,'1.Inputs'!$D$38,IF(8=2,'1.Inputs'!$D$39,$E92)))*$F92*(('1.Inputs'!$D$40)+(1-'1.Inputs'!$D$40)*(1+'1.Inputs'!$D$41))*(1+$G92)^(8-1))-(('1.Inputs'!$D$37*12*IF(8=1,'1.Inputs'!$D$38,IF(8=2,'1.Inputs'!$D$39,$E92)))/(1-'1.Inputs'!$D$42)*$D92*(1+$G92)^(8-1))-('1.Inputs'!$D$37*12*IF(8=1,'1.Inputs'!$D$38,IF(8=2,'1.Inputs'!$D$39,$E92)))*'1.Inputs'!$D$43*(1+$G92)^(8-1)-'1.Inputs'!$D$44*(1+$G92)^(8-1)-('1.Inputs'!$D$20/'1.Inputs'!$D$27+'1.Inputs'!$D$23/'1.Inputs'!$D$28))-MAX(0,((('1.Inputs'!$D$37*12*IF(8=1,'1.Inputs'!$D$38,IF(8=2,'1.Inputs'!$D$39,$E92)))*$F92*(('1.Inputs'!$D$40)+(1-'1.Inputs'!$D$40)*(1+'1.Inputs'!$D$41))*(1+$G92)^(8-1))-(('1.Inputs'!$D$37*12*IF(8=1,'1.Inputs'!$D$38,IF(8=2,'1.Inputs'!$D$39,$E92)))/(1-'1.Inputs'!$D$42)*$D92*(1+$G92)^(8-1))-('1.Inputs'!$D$37*12*IF(8=1,'1.Inputs'!$D$38,IF(8=2,'1.Inputs'!$D$39,$E92)))*'1.Inputs'!$D$43*(1+$G92)^(8-1)-'1.Inputs'!$D$44*(1+$G92)^(8-1)-('1.Inputs'!$D$20/'1.Inputs'!$D$27+'1.Inputs'!$D$23/'1.Inputs'!$D$28)))*'1.Inputs'!$D$53+('1.Inputs'!$D$20/'1.Inputs'!$D$27+'1.Inputs'!$D$23/'1.Inputs'!$D$28)-(O92-N92)</f>
        <v>667125002.71566725</v>
      </c>
      <c r="AA92" s="36">
        <f ca="1">((('1.Inputs'!$D$37*12*IF(9=1,'1.Inputs'!$D$38,IF(9=2,'1.Inputs'!$D$39,$E92)))*$F92*(('1.Inputs'!$D$40)+(1-'1.Inputs'!$D$40)*(1+'1.Inputs'!$D$41))*(1+$G92)^(9-1))-(('1.Inputs'!$D$37*12*IF(9=1,'1.Inputs'!$D$38,IF(9=2,'1.Inputs'!$D$39,$E92)))/(1-'1.Inputs'!$D$42)*$D92*(1+$G92)^(9-1))-('1.Inputs'!$D$37*12*IF(9=1,'1.Inputs'!$D$38,IF(9=2,'1.Inputs'!$D$39,$E92)))*'1.Inputs'!$D$43*(1+$G92)^(9-1)-'1.Inputs'!$D$44*(1+$G92)^(9-1)-('1.Inputs'!$D$20/'1.Inputs'!$D$27+'1.Inputs'!$D$23/'1.Inputs'!$D$28))-MAX(0,((('1.Inputs'!$D$37*12*IF(9=1,'1.Inputs'!$D$38,IF(9=2,'1.Inputs'!$D$39,$E92)))*$F92*(('1.Inputs'!$D$40)+(1-'1.Inputs'!$D$40)*(1+'1.Inputs'!$D$41))*(1+$G92)^(9-1))-(('1.Inputs'!$D$37*12*IF(9=1,'1.Inputs'!$D$38,IF(9=2,'1.Inputs'!$D$39,$E92)))/(1-'1.Inputs'!$D$42)*$D92*(1+$G92)^(9-1))-('1.Inputs'!$D$37*12*IF(9=1,'1.Inputs'!$D$38,IF(9=2,'1.Inputs'!$D$39,$E92)))*'1.Inputs'!$D$43*(1+$G92)^(9-1)-'1.Inputs'!$D$44*(1+$G92)^(9-1)-('1.Inputs'!$D$20/'1.Inputs'!$D$27+'1.Inputs'!$D$23/'1.Inputs'!$D$28)))*'1.Inputs'!$D$53+('1.Inputs'!$D$20/'1.Inputs'!$D$27+'1.Inputs'!$D$23/'1.Inputs'!$D$28)-(P92-O92)</f>
        <v>692528727.48407531</v>
      </c>
      <c r="AB92" s="36">
        <f ca="1">((('1.Inputs'!$D$37*12*IF(10=1,'1.Inputs'!$D$38,IF(10=2,'1.Inputs'!$D$39,$E92)))*$F92*(('1.Inputs'!$D$40)+(1-'1.Inputs'!$D$40)*(1+'1.Inputs'!$D$41))*(1+$G92)^(10-1))-(('1.Inputs'!$D$37*12*IF(10=1,'1.Inputs'!$D$38,IF(10=2,'1.Inputs'!$D$39,$E92)))/(1-'1.Inputs'!$D$42)*$D92*(1+$G92)^(10-1))-('1.Inputs'!$D$37*12*IF(10=1,'1.Inputs'!$D$38,IF(10=2,'1.Inputs'!$D$39,$E92)))*'1.Inputs'!$D$43*(1+$G92)^(10-1)-'1.Inputs'!$D$44*(1+$G92)^(10-1)-('1.Inputs'!$D$20/'1.Inputs'!$D$27+'1.Inputs'!$D$23/'1.Inputs'!$D$28))-MAX(0,((('1.Inputs'!$D$37*12*IF(10=1,'1.Inputs'!$D$38,IF(10=2,'1.Inputs'!$D$39,$E92)))*$F92*(('1.Inputs'!$D$40)+(1-'1.Inputs'!$D$40)*(1+'1.Inputs'!$D$41))*(1+$G92)^(10-1))-(('1.Inputs'!$D$37*12*IF(10=1,'1.Inputs'!$D$38,IF(10=2,'1.Inputs'!$D$39,$E92)))/(1-'1.Inputs'!$D$42)*$D92*(1+$G92)^(10-1))-('1.Inputs'!$D$37*12*IF(10=1,'1.Inputs'!$D$38,IF(10=2,'1.Inputs'!$D$39,$E92)))*'1.Inputs'!$D$43*(1+$G92)^(10-1)-'1.Inputs'!$D$44*(1+$G92)^(10-1)-('1.Inputs'!$D$20/'1.Inputs'!$D$27+'1.Inputs'!$D$23/'1.Inputs'!$D$28)))*'1.Inputs'!$D$53+('1.Inputs'!$D$20/'1.Inputs'!$D$27+'1.Inputs'!$D$23/'1.Inputs'!$D$28)-(Q92-P92)+(('1.Inputs'!$D$20+'1.Inputs'!$D$23-('1.Inputs'!$D$20/'1.Inputs'!$D$27+'1.Inputs'!$D$23/'1.Inputs'!$D$28)*'1.Inputs'!$D$10)*'1.Inputs'!$D$60+'1.Inputs'!$D$19*'1.Inputs'!$D$59+Q92)</f>
        <v>3369348602.3142042</v>
      </c>
      <c r="AC92" s="36">
        <f ca="1">S92-AC$13-AC$14+MIN(AC$13,MAX(0,((('1.Inputs'!$D$37*12*IF(1=1,'1.Inputs'!$D$38,IF(1=2,'1.Inputs'!$D$39,$E92)))*$F92*(('1.Inputs'!$D$40)+(1-'1.Inputs'!$D$40)*(1+'1.Inputs'!$D$41))*(1+$G92)^(1-1))-(('1.Inputs'!$D$37*12*IF(1=1,'1.Inputs'!$D$38,IF(1=2,'1.Inputs'!$D$39,$E92)))/(1-'1.Inputs'!$D$42)*$D92*(1+$G92)^(1-1))-('1.Inputs'!$D$37*12*IF(1=1,'1.Inputs'!$D$38,IF(1=2,'1.Inputs'!$D$39,$E92)))*'1.Inputs'!$D$43*(1+$G92)^(1-1)-'1.Inputs'!$D$44*(1+$G92)^(1-1)-('1.Inputs'!$D$20/'1.Inputs'!$D$27+'1.Inputs'!$D$23/'1.Inputs'!$D$28))))*'1.Inputs'!$D$53</f>
        <v>-852068479.73001623</v>
      </c>
      <c r="AD92" s="36">
        <f ca="1">T92-AD$13-AD$14+MIN(AD$13,MAX(0,((('1.Inputs'!$D$37*12*IF(2=1,'1.Inputs'!$D$38,IF(2=2,'1.Inputs'!$D$39,$E92)))*$F92*(('1.Inputs'!$D$40)+(1-'1.Inputs'!$D$40)*(1+'1.Inputs'!$D$41))*(1+$G92)^(2-1))-(('1.Inputs'!$D$37*12*IF(2=1,'1.Inputs'!$D$38,IF(2=2,'1.Inputs'!$D$39,$E92)))/(1-'1.Inputs'!$D$42)*$D92*(1+$G92)^(2-1))-('1.Inputs'!$D$37*12*IF(2=1,'1.Inputs'!$D$38,IF(2=2,'1.Inputs'!$D$39,$E92)))*'1.Inputs'!$D$43*(1+$G92)^(2-1)-'1.Inputs'!$D$44*(1+$G92)^(2-1)-('1.Inputs'!$D$20/'1.Inputs'!$D$27+'1.Inputs'!$D$23/'1.Inputs'!$D$28))))*'1.Inputs'!$D$53</f>
        <v>-93525516.686831772</v>
      </c>
      <c r="AE92" s="36">
        <f ca="1">U92-AE$13-AE$14+MIN(AE$13,MAX(0,((('1.Inputs'!$D$37*12*IF(3=1,'1.Inputs'!$D$38,IF(3=2,'1.Inputs'!$D$39,$E92)))*$F92*(('1.Inputs'!$D$40)+(1-'1.Inputs'!$D$40)*(1+'1.Inputs'!$D$41))*(1+$G92)^(3-1))-(('1.Inputs'!$D$37*12*IF(3=1,'1.Inputs'!$D$38,IF(3=2,'1.Inputs'!$D$39,$E92)))/(1-'1.Inputs'!$D$42)*$D92*(1+$G92)^(3-1))-('1.Inputs'!$D$37*12*IF(3=1,'1.Inputs'!$D$38,IF(3=2,'1.Inputs'!$D$39,$E92)))*'1.Inputs'!$D$43*(1+$G92)^(3-1)-'1.Inputs'!$D$44*(1+$G92)^(3-1)-('1.Inputs'!$D$20/'1.Inputs'!$D$27+'1.Inputs'!$D$23/'1.Inputs'!$D$28))))*'1.Inputs'!$D$53</f>
        <v>-74833444.815884113</v>
      </c>
      <c r="AF92" s="36">
        <f ca="1">V92-AF$13-AF$14+MIN(AF$13,MAX(0,((('1.Inputs'!$D$37*12*IF(4=1,'1.Inputs'!$D$38,IF(4=2,'1.Inputs'!$D$39,$E92)))*$F92*(('1.Inputs'!$D$40)+(1-'1.Inputs'!$D$40)*(1+'1.Inputs'!$D$41))*(1+$G92)^(4-1))-(('1.Inputs'!$D$37*12*IF(4=1,'1.Inputs'!$D$38,IF(4=2,'1.Inputs'!$D$39,$E92)))/(1-'1.Inputs'!$D$42)*$D92*(1+$G92)^(4-1))-('1.Inputs'!$D$37*12*IF(4=1,'1.Inputs'!$D$38,IF(4=2,'1.Inputs'!$D$39,$E92)))*'1.Inputs'!$D$43*(1+$G92)^(4-1)-'1.Inputs'!$D$44*(1+$G92)^(4-1)-('1.Inputs'!$D$20/'1.Inputs'!$D$27+'1.Inputs'!$D$23/'1.Inputs'!$D$28))))*'1.Inputs'!$D$53</f>
        <v>252373156.4369421</v>
      </c>
      <c r="AG92" s="36">
        <f ca="1">W92-AG$13-AG$14+MIN(AG$13,MAX(0,((('1.Inputs'!$D$37*12*IF(5=1,'1.Inputs'!$D$38,IF(5=2,'1.Inputs'!$D$39,$E92)))*$F92*(('1.Inputs'!$D$40)+(1-'1.Inputs'!$D$40)*(1+'1.Inputs'!$D$41))*(1+$G92)^(5-1))-(('1.Inputs'!$D$37*12*IF(5=1,'1.Inputs'!$D$38,IF(5=2,'1.Inputs'!$D$39,$E92)))/(1-'1.Inputs'!$D$42)*$D92*(1+$G92)^(5-1))-('1.Inputs'!$D$37*12*IF(5=1,'1.Inputs'!$D$38,IF(5=2,'1.Inputs'!$D$39,$E92)))*'1.Inputs'!$D$43*(1+$G92)^(5-1)-'1.Inputs'!$D$44*(1+$G92)^(5-1)-('1.Inputs'!$D$20/'1.Inputs'!$D$27+'1.Inputs'!$D$23/'1.Inputs'!$D$28))))*'1.Inputs'!$D$53</f>
        <v>293194542.40581489</v>
      </c>
      <c r="AH92" s="36">
        <f ca="1">X92-AH$13-AH$14+MIN(AH$13,MAX(0,((('1.Inputs'!$D$37*12*IF(6=1,'1.Inputs'!$D$38,IF(6=2,'1.Inputs'!$D$39,$E92)))*$F92*(('1.Inputs'!$D$40)+(1-'1.Inputs'!$D$40)*(1+'1.Inputs'!$D$41))*(1+$G92)^(6-1))-(('1.Inputs'!$D$37*12*IF(6=1,'1.Inputs'!$D$38,IF(6=2,'1.Inputs'!$D$39,$E92)))/(1-'1.Inputs'!$D$42)*$D92*(1+$G92)^(6-1))-('1.Inputs'!$D$37*12*IF(6=1,'1.Inputs'!$D$38,IF(6=2,'1.Inputs'!$D$39,$E92)))*'1.Inputs'!$D$43*(1+$G92)^(6-1)-'1.Inputs'!$D$44*(1+$G92)^(6-1)-('1.Inputs'!$D$20/'1.Inputs'!$D$27+'1.Inputs'!$D$23/'1.Inputs'!$D$28))))*'1.Inputs'!$D$53</f>
        <v>334902508.05696893</v>
      </c>
      <c r="AI92" s="36">
        <f ca="1">Y92-AI$13-AI$14+MIN(AI$13,MAX(0,((('1.Inputs'!$D$37*12*IF(7=1,'1.Inputs'!$D$38,IF(7=2,'1.Inputs'!$D$39,$E92)))*$F92*(('1.Inputs'!$D$40)+(1-'1.Inputs'!$D$40)*(1+'1.Inputs'!$D$41))*(1+$G92)^(7-1))-(('1.Inputs'!$D$37*12*IF(7=1,'1.Inputs'!$D$38,IF(7=2,'1.Inputs'!$D$39,$E92)))/(1-'1.Inputs'!$D$42)*$D92*(1+$G92)^(7-1))-('1.Inputs'!$D$37*12*IF(7=1,'1.Inputs'!$D$38,IF(7=2,'1.Inputs'!$D$39,$E92)))*'1.Inputs'!$D$43*(1+$G92)^(7-1)-'1.Inputs'!$D$44*(1+$G92)^(7-1)-('1.Inputs'!$D$20/'1.Inputs'!$D$27+'1.Inputs'!$D$23/'1.Inputs'!$D$28))))*'1.Inputs'!$D$53</f>
        <v>377533387.20953894</v>
      </c>
      <c r="AJ92" s="36">
        <f ca="1">Z92-AJ$13-AJ$14+MIN(AJ$13,MAX(0,((('1.Inputs'!$D$37*12*IF(8=1,'1.Inputs'!$D$38,IF(8=2,'1.Inputs'!$D$39,$E92)))*$F92*(('1.Inputs'!$D$40)+(1-'1.Inputs'!$D$40)*(1+'1.Inputs'!$D$41))*(1+$G92)^(8-1))-(('1.Inputs'!$D$37*12*IF(8=1,'1.Inputs'!$D$38,IF(8=2,'1.Inputs'!$D$39,$E92)))/(1-'1.Inputs'!$D$42)*$D92*(1+$G92)^(8-1))-('1.Inputs'!$D$37*12*IF(8=1,'1.Inputs'!$D$38,IF(8=2,'1.Inputs'!$D$39,$E92)))*'1.Inputs'!$D$43*(1+$G92)^(8-1)-'1.Inputs'!$D$44*(1+$G92)^(8-1)-('1.Inputs'!$D$20/'1.Inputs'!$D$27+'1.Inputs'!$D$23/'1.Inputs'!$D$28))))*'1.Inputs'!$D$53</f>
        <v>667125002.71566725</v>
      </c>
      <c r="AK92" s="36">
        <f ca="1">AA92-AK$13-AK$14+MIN(AK$13,MAX(0,((('1.Inputs'!$D$37*12*IF(9=1,'1.Inputs'!$D$38,IF(9=2,'1.Inputs'!$D$39,$E92)))*$F92*(('1.Inputs'!$D$40)+(1-'1.Inputs'!$D$40)*(1+'1.Inputs'!$D$41))*(1+$G92)^(9-1))-(('1.Inputs'!$D$37*12*IF(9=1,'1.Inputs'!$D$38,IF(9=2,'1.Inputs'!$D$39,$E92)))/(1-'1.Inputs'!$D$42)*$D92*(1+$G92)^(9-1))-('1.Inputs'!$D$37*12*IF(9=1,'1.Inputs'!$D$38,IF(9=2,'1.Inputs'!$D$39,$E92)))*'1.Inputs'!$D$43*(1+$G92)^(9-1)-'1.Inputs'!$D$44*(1+$G92)^(9-1)-('1.Inputs'!$D$20/'1.Inputs'!$D$27+'1.Inputs'!$D$23/'1.Inputs'!$D$28))))*'1.Inputs'!$D$53</f>
        <v>692528727.48407531</v>
      </c>
      <c r="AL92" s="36">
        <f ca="1">AB92-AL$13-AL$14+MIN(AL$13,MAX(0,((('1.Inputs'!$D$37*12*IF(10=1,'1.Inputs'!$D$38,IF(10=2,'1.Inputs'!$D$39,$E92)))*$F92*(('1.Inputs'!$D$40)+(1-'1.Inputs'!$D$40)*(1+'1.Inputs'!$D$41))*(1+$G92)^(10-1))-(('1.Inputs'!$D$37*12*IF(10=1,'1.Inputs'!$D$38,IF(10=2,'1.Inputs'!$D$39,$E92)))/(1-'1.Inputs'!$D$42)*$D92*(1+$G92)^(10-1))-('1.Inputs'!$D$37*12*IF(10=1,'1.Inputs'!$D$38,IF(10=2,'1.Inputs'!$D$39,$E92)))*'1.Inputs'!$D$43*(1+$G92)^(10-1)-'1.Inputs'!$D$44*(1+$G92)^(10-1)-('1.Inputs'!$D$20/'1.Inputs'!$D$27+'1.Inputs'!$D$23/'1.Inputs'!$D$28))))*'1.Inputs'!$D$53+'1.Inputs'!$D$35</f>
        <v>4169348602.3142042</v>
      </c>
      <c r="AM92" s="48">
        <f ca="1">R92+NPV('1.Inputs'!$D$55,S92:AB92)</f>
        <v>449649932.10894489</v>
      </c>
      <c r="AN92" s="48">
        <f ca="1">-('1.Inputs'!$D$24*(1-'1.Inputs'!$D$31)+'1.Inputs'!$D$35)+NPV('1.Inputs'!$D$54,AC92:AL92)</f>
        <v>-823671626.204831</v>
      </c>
      <c r="AO92" s="36">
        <f t="shared" ca="1" si="13"/>
        <v>-4.7728216783876443</v>
      </c>
      <c r="AP92" s="36">
        <f t="shared" ca="1" si="14"/>
        <v>0.67862437800842446</v>
      </c>
      <c r="AQ92" s="36">
        <f ca="1">'1.Inputs'!$D$35+MIN(SUM($AC92:AC92),SUM($AC92:AD92),SUM($AC92:AE92),SUM($AC92:AF92),SUM($AC92:AG92),SUM($AC92:AH92),SUM($AC92:AI92),SUM($AC92:AJ92),SUM($AC92:AK92),SUM($AC92:AL92))</f>
        <v>-220427441.23273206</v>
      </c>
      <c r="AR92" s="36">
        <f ca="1">IF(AP92&lt;'1.Inputs'!$D$57,1,0)</f>
        <v>1</v>
      </c>
      <c r="AS92" s="36">
        <f t="shared" ca="1" si="15"/>
        <v>1</v>
      </c>
      <c r="AV92" s="30"/>
      <c r="AY92" s="75"/>
      <c r="AZ92" s="75"/>
      <c r="BA92" s="75"/>
      <c r="BB92" s="75"/>
      <c r="BC92" s="75"/>
      <c r="BD92" s="75"/>
      <c r="BE92" s="75"/>
      <c r="BF92" s="75"/>
    </row>
    <row r="93" spans="2:58" ht="15" customHeight="1" x14ac:dyDescent="0.25">
      <c r="B93" s="36">
        <v>78</v>
      </c>
      <c r="C93" s="36">
        <f t="shared" ca="1" si="8"/>
        <v>0.61845432216791474</v>
      </c>
      <c r="D93" s="36">
        <f t="shared" ca="1" si="9"/>
        <v>17314.58603470802</v>
      </c>
      <c r="E93" s="47">
        <f t="shared" ca="1" si="10"/>
        <v>0.8428600456094747</v>
      </c>
      <c r="F93" s="36">
        <f t="shared" ca="1" si="11"/>
        <v>32535.255908316474</v>
      </c>
      <c r="G93" s="36">
        <f t="shared" ca="1" si="12"/>
        <v>4.4830566212756037E-2</v>
      </c>
      <c r="H93" s="36">
        <f ca="1">((('1.Inputs'!$D$37*12*IF(1=1,'1.Inputs'!$D$38,IF(1=2,'1.Inputs'!$D$39,$E93)))*$F93*(('1.Inputs'!$D$40)+(1-'1.Inputs'!$D$40)*(1+'1.Inputs'!$D$41))*(1+$G93)^(1-1))*'1.Inputs'!$D$47+(('1.Inputs'!$D$37*12*IF(1=1,'1.Inputs'!$D$38,IF(1=2,'1.Inputs'!$D$39,$E93)))/(1-'1.Inputs'!$D$42)*$D93*(1+$G93)^(1-1))*('1.Inputs'!$D$48-'1.Inputs'!$D$49))/'1.Inputs'!$D$51</f>
        <v>844127053.23285723</v>
      </c>
      <c r="I93" s="36">
        <f ca="1">((('1.Inputs'!$D$37*12*IF(2=1,'1.Inputs'!$D$38,IF(2=2,'1.Inputs'!$D$39,$E93)))*$F93*(('1.Inputs'!$D$40)+(1-'1.Inputs'!$D$40)*(1+'1.Inputs'!$D$41))*(1+$G93)^(2-1))*'1.Inputs'!$D$47+(('1.Inputs'!$D$37*12*IF(2=1,'1.Inputs'!$D$38,IF(2=2,'1.Inputs'!$D$39,$E93)))/(1-'1.Inputs'!$D$42)*$D93*(1+$G93)^(2-1))*('1.Inputs'!$D$48-'1.Inputs'!$D$49))/'1.Inputs'!$D$51</f>
        <v>1234757645.778708</v>
      </c>
      <c r="J93" s="36">
        <f ca="1">((('1.Inputs'!$D$37*12*IF(3=1,'1.Inputs'!$D$38,IF(3=2,'1.Inputs'!$D$39,$E93)))*$F93*(('1.Inputs'!$D$40)+(1-'1.Inputs'!$D$40)*(1+'1.Inputs'!$D$41))*(1+$G93)^(3-1))*'1.Inputs'!$D$47+(('1.Inputs'!$D$37*12*IF(3=1,'1.Inputs'!$D$38,IF(3=2,'1.Inputs'!$D$39,$E93)))/(1-'1.Inputs'!$D$42)*$D93*(1+$G93)^(3-1))*('1.Inputs'!$D$48-'1.Inputs'!$D$49))/'1.Inputs'!$D$51</f>
        <v>1553406151.4631877</v>
      </c>
      <c r="K93" s="36">
        <f ca="1">((('1.Inputs'!$D$37*12*IF(4=1,'1.Inputs'!$D$38,IF(4=2,'1.Inputs'!$D$39,$E93)))*$F93*(('1.Inputs'!$D$40)+(1-'1.Inputs'!$D$40)*(1+'1.Inputs'!$D$41))*(1+$G93)^(4-1))*'1.Inputs'!$D$47+(('1.Inputs'!$D$37*12*IF(4=1,'1.Inputs'!$D$38,IF(4=2,'1.Inputs'!$D$39,$E93)))/(1-'1.Inputs'!$D$42)*$D93*(1+$G93)^(4-1))*('1.Inputs'!$D$48-'1.Inputs'!$D$49))/'1.Inputs'!$D$51</f>
        <v>1623046228.7916605</v>
      </c>
      <c r="L93" s="36">
        <f ca="1">((('1.Inputs'!$D$37*12*IF(5=1,'1.Inputs'!$D$38,IF(5=2,'1.Inputs'!$D$39,$E93)))*$F93*(('1.Inputs'!$D$40)+(1-'1.Inputs'!$D$40)*(1+'1.Inputs'!$D$41))*(1+$G93)^(5-1))*'1.Inputs'!$D$47+(('1.Inputs'!$D$37*12*IF(5=1,'1.Inputs'!$D$38,IF(5=2,'1.Inputs'!$D$39,$E93)))/(1-'1.Inputs'!$D$42)*$D93*(1+$G93)^(5-1))*('1.Inputs'!$D$48-'1.Inputs'!$D$49))/'1.Inputs'!$D$51</f>
        <v>1695808310.217869</v>
      </c>
      <c r="M93" s="36">
        <f ca="1">((('1.Inputs'!$D$37*12*IF(6=1,'1.Inputs'!$D$38,IF(6=2,'1.Inputs'!$D$39,$E93)))*$F93*(('1.Inputs'!$D$40)+(1-'1.Inputs'!$D$40)*(1+'1.Inputs'!$D$41))*(1+$G93)^(6-1))*'1.Inputs'!$D$47+(('1.Inputs'!$D$37*12*IF(6=1,'1.Inputs'!$D$38,IF(6=2,'1.Inputs'!$D$39,$E93)))/(1-'1.Inputs'!$D$42)*$D93*(1+$G93)^(6-1))*('1.Inputs'!$D$48-'1.Inputs'!$D$49))/'1.Inputs'!$D$51</f>
        <v>1771832356.9532328</v>
      </c>
      <c r="N93" s="36">
        <f ca="1">((('1.Inputs'!$D$37*12*IF(7=1,'1.Inputs'!$D$38,IF(7=2,'1.Inputs'!$D$39,$E93)))*$F93*(('1.Inputs'!$D$40)+(1-'1.Inputs'!$D$40)*(1+'1.Inputs'!$D$41))*(1+$G93)^(7-1))*'1.Inputs'!$D$47+(('1.Inputs'!$D$37*12*IF(7=1,'1.Inputs'!$D$38,IF(7=2,'1.Inputs'!$D$39,$E93)))/(1-'1.Inputs'!$D$42)*$D93*(1+$G93)^(7-1))*('1.Inputs'!$D$48-'1.Inputs'!$D$49))/'1.Inputs'!$D$51</f>
        <v>1851264604.7495279</v>
      </c>
      <c r="O93" s="36">
        <f ca="1">((('1.Inputs'!$D$37*12*IF(8=1,'1.Inputs'!$D$38,IF(8=2,'1.Inputs'!$D$39,$E93)))*$F93*(('1.Inputs'!$D$40)+(1-'1.Inputs'!$D$40)*(1+'1.Inputs'!$D$41))*(1+$G93)^(8-1))*'1.Inputs'!$D$47+(('1.Inputs'!$D$37*12*IF(8=1,'1.Inputs'!$D$38,IF(8=2,'1.Inputs'!$D$39,$E93)))/(1-'1.Inputs'!$D$42)*$D93*(1+$G93)^(8-1))*('1.Inputs'!$D$48-'1.Inputs'!$D$49))/'1.Inputs'!$D$51</f>
        <v>1934257845.190083</v>
      </c>
      <c r="P93" s="36">
        <f ca="1">((('1.Inputs'!$D$37*12*IF(9=1,'1.Inputs'!$D$38,IF(9=2,'1.Inputs'!$D$39,$E93)))*$F93*(('1.Inputs'!$D$40)+(1-'1.Inputs'!$D$40)*(1+'1.Inputs'!$D$41))*(1+$G93)^(9-1))*'1.Inputs'!$D$47+(('1.Inputs'!$D$37*12*IF(9=1,'1.Inputs'!$D$38,IF(9=2,'1.Inputs'!$D$39,$E93)))/(1-'1.Inputs'!$D$42)*$D93*(1+$G93)^(9-1))*('1.Inputs'!$D$48-'1.Inputs'!$D$49))/'1.Inputs'!$D$51</f>
        <v>2020971719.5914197</v>
      </c>
      <c r="Q93" s="36">
        <f ca="1">((('1.Inputs'!$D$37*12*IF(10=1,'1.Inputs'!$D$38,IF(10=2,'1.Inputs'!$D$39,$E93)))*$F93*(('1.Inputs'!$D$40)+(1-'1.Inputs'!$D$40)*(1+'1.Inputs'!$D$41))*(1+$G93)^(10-1))*'1.Inputs'!$D$47+(('1.Inputs'!$D$37*12*IF(10=1,'1.Inputs'!$D$38,IF(10=2,'1.Inputs'!$D$39,$E93)))/(1-'1.Inputs'!$D$42)*$D93*(1+$G93)^(10-1))*('1.Inputs'!$D$48-'1.Inputs'!$D$49))/'1.Inputs'!$D$51</f>
        <v>2111573026.0806701</v>
      </c>
      <c r="R93" s="36">
        <f>-'1.Inputs'!$D$24</f>
        <v>-2050000000</v>
      </c>
      <c r="S93" s="36">
        <f ca="1">((('1.Inputs'!$D$37*12*IF(1=1,'1.Inputs'!$D$38,IF(1=2,'1.Inputs'!$D$39,$E93)))*$F93*(('1.Inputs'!$D$40)+(1-'1.Inputs'!$D$40)*(1+'1.Inputs'!$D$41))*(1+$G93)^(1-1))-(('1.Inputs'!$D$37*12*IF(1=1,'1.Inputs'!$D$38,IF(1=2,'1.Inputs'!$D$39,$E93)))/(1-'1.Inputs'!$D$42)*$D93*(1+$G93)^(1-1))-('1.Inputs'!$D$37*12*IF(1=1,'1.Inputs'!$D$38,IF(1=2,'1.Inputs'!$D$39,$E93)))*'1.Inputs'!$D$43*(1+$G93)^(1-1)-'1.Inputs'!$D$44*(1+$G93)^(1-1)-('1.Inputs'!$D$20/'1.Inputs'!$D$27+'1.Inputs'!$D$23/'1.Inputs'!$D$28))-MAX(0,((('1.Inputs'!$D$37*12*IF(1=1,'1.Inputs'!$D$38,IF(1=2,'1.Inputs'!$D$39,$E93)))*$F93*(('1.Inputs'!$D$40)+(1-'1.Inputs'!$D$40)*(1+'1.Inputs'!$D$41))*(1+$G93)^(1-1))-(('1.Inputs'!$D$37*12*IF(1=1,'1.Inputs'!$D$38,IF(1=2,'1.Inputs'!$D$39,$E93)))/(1-'1.Inputs'!$D$42)*$D93*(1+$G93)^(1-1))-('1.Inputs'!$D$37*12*IF(1=1,'1.Inputs'!$D$38,IF(1=2,'1.Inputs'!$D$39,$E93)))*'1.Inputs'!$D$43*(1+$G93)^(1-1)-'1.Inputs'!$D$44*(1+$G93)^(1-1)-('1.Inputs'!$D$20/'1.Inputs'!$D$27+'1.Inputs'!$D$23/'1.Inputs'!$D$28)))*'1.Inputs'!$D$53+('1.Inputs'!$D$20/'1.Inputs'!$D$27+'1.Inputs'!$D$23/'1.Inputs'!$D$28)-H93</f>
        <v>-242128055.84914327</v>
      </c>
      <c r="T93" s="36">
        <f ca="1">((('1.Inputs'!$D$37*12*IF(2=1,'1.Inputs'!$D$38,IF(2=2,'1.Inputs'!$D$39,$E93)))*$F93*(('1.Inputs'!$D$40)+(1-'1.Inputs'!$D$40)*(1+'1.Inputs'!$D$41))*(1+$G93)^(2-1))-(('1.Inputs'!$D$37*12*IF(2=1,'1.Inputs'!$D$38,IF(2=2,'1.Inputs'!$D$39,$E93)))/(1-'1.Inputs'!$D$42)*$D93*(1+$G93)^(2-1))-('1.Inputs'!$D$37*12*IF(2=1,'1.Inputs'!$D$38,IF(2=2,'1.Inputs'!$D$39,$E93)))*'1.Inputs'!$D$43*(1+$G93)^(2-1)-'1.Inputs'!$D$44*(1+$G93)^(2-1)-('1.Inputs'!$D$20/'1.Inputs'!$D$27+'1.Inputs'!$D$23/'1.Inputs'!$D$28))-MAX(0,((('1.Inputs'!$D$37*12*IF(2=1,'1.Inputs'!$D$38,IF(2=2,'1.Inputs'!$D$39,$E93)))*$F93*(('1.Inputs'!$D$40)+(1-'1.Inputs'!$D$40)*(1+'1.Inputs'!$D$41))*(1+$G93)^(2-1))-(('1.Inputs'!$D$37*12*IF(2=1,'1.Inputs'!$D$38,IF(2=2,'1.Inputs'!$D$39,$E93)))/(1-'1.Inputs'!$D$42)*$D93*(1+$G93)^(2-1))-('1.Inputs'!$D$37*12*IF(2=1,'1.Inputs'!$D$38,IF(2=2,'1.Inputs'!$D$39,$E93)))*'1.Inputs'!$D$43*(1+$G93)^(2-1)-'1.Inputs'!$D$44*(1+$G93)^(2-1)-('1.Inputs'!$D$20/'1.Inputs'!$D$27+'1.Inputs'!$D$23/'1.Inputs'!$D$28)))*'1.Inputs'!$D$53+('1.Inputs'!$D$20/'1.Inputs'!$D$27+'1.Inputs'!$D$23/'1.Inputs'!$D$28)-(I93-H93)</f>
        <v>712575952.60727358</v>
      </c>
      <c r="U93" s="36">
        <f ca="1">((('1.Inputs'!$D$37*12*IF(3=1,'1.Inputs'!$D$38,IF(3=2,'1.Inputs'!$D$39,$E93)))*$F93*(('1.Inputs'!$D$40)+(1-'1.Inputs'!$D$40)*(1+'1.Inputs'!$D$41))*(1+$G93)^(3-1))-(('1.Inputs'!$D$37*12*IF(3=1,'1.Inputs'!$D$38,IF(3=2,'1.Inputs'!$D$39,$E93)))/(1-'1.Inputs'!$D$42)*$D93*(1+$G93)^(3-1))-('1.Inputs'!$D$37*12*IF(3=1,'1.Inputs'!$D$38,IF(3=2,'1.Inputs'!$D$39,$E93)))*'1.Inputs'!$D$43*(1+$G93)^(3-1)-'1.Inputs'!$D$44*(1+$G93)^(3-1)-('1.Inputs'!$D$20/'1.Inputs'!$D$27+'1.Inputs'!$D$23/'1.Inputs'!$D$28))-MAX(0,((('1.Inputs'!$D$37*12*IF(3=1,'1.Inputs'!$D$38,IF(3=2,'1.Inputs'!$D$39,$E93)))*$F93*(('1.Inputs'!$D$40)+(1-'1.Inputs'!$D$40)*(1+'1.Inputs'!$D$41))*(1+$G93)^(3-1))-(('1.Inputs'!$D$37*12*IF(3=1,'1.Inputs'!$D$38,IF(3=2,'1.Inputs'!$D$39,$E93)))/(1-'1.Inputs'!$D$42)*$D93*(1+$G93)^(3-1))-('1.Inputs'!$D$37*12*IF(3=1,'1.Inputs'!$D$38,IF(3=2,'1.Inputs'!$D$39,$E93)))*'1.Inputs'!$D$43*(1+$G93)^(3-1)-'1.Inputs'!$D$44*(1+$G93)^(3-1)-('1.Inputs'!$D$20/'1.Inputs'!$D$27+'1.Inputs'!$D$23/'1.Inputs'!$D$28)))*'1.Inputs'!$D$53+('1.Inputs'!$D$20/'1.Inputs'!$D$27+'1.Inputs'!$D$23/'1.Inputs'!$D$28)-(J93-I93)</f>
        <v>1187398914.8233261</v>
      </c>
      <c r="V93" s="36">
        <f ca="1">((('1.Inputs'!$D$37*12*IF(4=1,'1.Inputs'!$D$38,IF(4=2,'1.Inputs'!$D$39,$E93)))*$F93*(('1.Inputs'!$D$40)+(1-'1.Inputs'!$D$40)*(1+'1.Inputs'!$D$41))*(1+$G93)^(4-1))-(('1.Inputs'!$D$37*12*IF(4=1,'1.Inputs'!$D$38,IF(4=2,'1.Inputs'!$D$39,$E93)))/(1-'1.Inputs'!$D$42)*$D93*(1+$G93)^(4-1))-('1.Inputs'!$D$37*12*IF(4=1,'1.Inputs'!$D$38,IF(4=2,'1.Inputs'!$D$39,$E93)))*'1.Inputs'!$D$43*(1+$G93)^(4-1)-'1.Inputs'!$D$44*(1+$G93)^(4-1)-('1.Inputs'!$D$20/'1.Inputs'!$D$27+'1.Inputs'!$D$23/'1.Inputs'!$D$28))-MAX(0,((('1.Inputs'!$D$37*12*IF(4=1,'1.Inputs'!$D$38,IF(4=2,'1.Inputs'!$D$39,$E93)))*$F93*(('1.Inputs'!$D$40)+(1-'1.Inputs'!$D$40)*(1+'1.Inputs'!$D$41))*(1+$G93)^(4-1))-(('1.Inputs'!$D$37*12*IF(4=1,'1.Inputs'!$D$38,IF(4=2,'1.Inputs'!$D$39,$E93)))/(1-'1.Inputs'!$D$42)*$D93*(1+$G93)^(4-1))-('1.Inputs'!$D$37*12*IF(4=1,'1.Inputs'!$D$38,IF(4=2,'1.Inputs'!$D$39,$E93)))*'1.Inputs'!$D$43*(1+$G93)^(4-1)-'1.Inputs'!$D$44*(1+$G93)^(4-1)-('1.Inputs'!$D$20/'1.Inputs'!$D$27+'1.Inputs'!$D$23/'1.Inputs'!$D$28)))*'1.Inputs'!$D$53+('1.Inputs'!$D$20/'1.Inputs'!$D$27+'1.Inputs'!$D$23/'1.Inputs'!$D$28)-(K93-J93)</f>
        <v>1501806057.530406</v>
      </c>
      <c r="W93" s="36">
        <f ca="1">((('1.Inputs'!$D$37*12*IF(5=1,'1.Inputs'!$D$38,IF(5=2,'1.Inputs'!$D$39,$E93)))*$F93*(('1.Inputs'!$D$40)+(1-'1.Inputs'!$D$40)*(1+'1.Inputs'!$D$41))*(1+$G93)^(5-1))-(('1.Inputs'!$D$37*12*IF(5=1,'1.Inputs'!$D$38,IF(5=2,'1.Inputs'!$D$39,$E93)))/(1-'1.Inputs'!$D$42)*$D93*(1+$G93)^(5-1))-('1.Inputs'!$D$37*12*IF(5=1,'1.Inputs'!$D$38,IF(5=2,'1.Inputs'!$D$39,$E93)))*'1.Inputs'!$D$43*(1+$G93)^(5-1)-'1.Inputs'!$D$44*(1+$G93)^(5-1)-('1.Inputs'!$D$20/'1.Inputs'!$D$27+'1.Inputs'!$D$23/'1.Inputs'!$D$28))-MAX(0,((('1.Inputs'!$D$37*12*IF(5=1,'1.Inputs'!$D$38,IF(5=2,'1.Inputs'!$D$39,$E93)))*$F93*(('1.Inputs'!$D$40)+(1-'1.Inputs'!$D$40)*(1+'1.Inputs'!$D$41))*(1+$G93)^(5-1))-(('1.Inputs'!$D$37*12*IF(5=1,'1.Inputs'!$D$38,IF(5=2,'1.Inputs'!$D$39,$E93)))/(1-'1.Inputs'!$D$42)*$D93*(1+$G93)^(5-1))-('1.Inputs'!$D$37*12*IF(5=1,'1.Inputs'!$D$38,IF(5=2,'1.Inputs'!$D$39,$E93)))*'1.Inputs'!$D$43*(1+$G93)^(5-1)-'1.Inputs'!$D$44*(1+$G93)^(5-1)-('1.Inputs'!$D$20/'1.Inputs'!$D$27+'1.Inputs'!$D$23/'1.Inputs'!$D$28)))*'1.Inputs'!$D$53+('1.Inputs'!$D$20/'1.Inputs'!$D$27+'1.Inputs'!$D$23/'1.Inputs'!$D$28)-(L93-K93)</f>
        <v>1567014629.1776881</v>
      </c>
      <c r="X93" s="36">
        <f ca="1">((('1.Inputs'!$D$37*12*IF(6=1,'1.Inputs'!$D$38,IF(6=2,'1.Inputs'!$D$39,$E93)))*$F93*(('1.Inputs'!$D$40)+(1-'1.Inputs'!$D$40)*(1+'1.Inputs'!$D$41))*(1+$G93)^(6-1))-(('1.Inputs'!$D$37*12*IF(6=1,'1.Inputs'!$D$38,IF(6=2,'1.Inputs'!$D$39,$E93)))/(1-'1.Inputs'!$D$42)*$D93*(1+$G93)^(6-1))-('1.Inputs'!$D$37*12*IF(6=1,'1.Inputs'!$D$38,IF(6=2,'1.Inputs'!$D$39,$E93)))*'1.Inputs'!$D$43*(1+$G93)^(6-1)-'1.Inputs'!$D$44*(1+$G93)^(6-1)-('1.Inputs'!$D$20/'1.Inputs'!$D$27+'1.Inputs'!$D$23/'1.Inputs'!$D$28))-MAX(0,((('1.Inputs'!$D$37*12*IF(6=1,'1.Inputs'!$D$38,IF(6=2,'1.Inputs'!$D$39,$E93)))*$F93*(('1.Inputs'!$D$40)+(1-'1.Inputs'!$D$40)*(1+'1.Inputs'!$D$41))*(1+$G93)^(6-1))-(('1.Inputs'!$D$37*12*IF(6=1,'1.Inputs'!$D$38,IF(6=2,'1.Inputs'!$D$39,$E93)))/(1-'1.Inputs'!$D$42)*$D93*(1+$G93)^(6-1))-('1.Inputs'!$D$37*12*IF(6=1,'1.Inputs'!$D$38,IF(6=2,'1.Inputs'!$D$39,$E93)))*'1.Inputs'!$D$43*(1+$G93)^(6-1)-'1.Inputs'!$D$44*(1+$G93)^(6-1)-('1.Inputs'!$D$20/'1.Inputs'!$D$27+'1.Inputs'!$D$23/'1.Inputs'!$D$28)))*'1.Inputs'!$D$53+('1.Inputs'!$D$20/'1.Inputs'!$D$27+'1.Inputs'!$D$23/'1.Inputs'!$D$28)-(M93-L93)</f>
        <v>1635146538.0138433</v>
      </c>
      <c r="Y93" s="36">
        <f ca="1">((('1.Inputs'!$D$37*12*IF(7=1,'1.Inputs'!$D$38,IF(7=2,'1.Inputs'!$D$39,$E93)))*$F93*(('1.Inputs'!$D$40)+(1-'1.Inputs'!$D$40)*(1+'1.Inputs'!$D$41))*(1+$G93)^(7-1))-(('1.Inputs'!$D$37*12*IF(7=1,'1.Inputs'!$D$38,IF(7=2,'1.Inputs'!$D$39,$E93)))/(1-'1.Inputs'!$D$42)*$D93*(1+$G93)^(7-1))-('1.Inputs'!$D$37*12*IF(7=1,'1.Inputs'!$D$38,IF(7=2,'1.Inputs'!$D$39,$E93)))*'1.Inputs'!$D$43*(1+$G93)^(7-1)-'1.Inputs'!$D$44*(1+$G93)^(7-1)-('1.Inputs'!$D$20/'1.Inputs'!$D$27+'1.Inputs'!$D$23/'1.Inputs'!$D$28))-MAX(0,((('1.Inputs'!$D$37*12*IF(7=1,'1.Inputs'!$D$38,IF(7=2,'1.Inputs'!$D$39,$E93)))*$F93*(('1.Inputs'!$D$40)+(1-'1.Inputs'!$D$40)*(1+'1.Inputs'!$D$41))*(1+$G93)^(7-1))-(('1.Inputs'!$D$37*12*IF(7=1,'1.Inputs'!$D$38,IF(7=2,'1.Inputs'!$D$39,$E93)))/(1-'1.Inputs'!$D$42)*$D93*(1+$G93)^(7-1))-('1.Inputs'!$D$37*12*IF(7=1,'1.Inputs'!$D$38,IF(7=2,'1.Inputs'!$D$39,$E93)))*'1.Inputs'!$D$43*(1+$G93)^(7-1)-'1.Inputs'!$D$44*(1+$G93)^(7-1)-('1.Inputs'!$D$20/'1.Inputs'!$D$27+'1.Inputs'!$D$23/'1.Inputs'!$D$28)))*'1.Inputs'!$D$53+('1.Inputs'!$D$20/'1.Inputs'!$D$27+'1.Inputs'!$D$23/'1.Inputs'!$D$28)-(N93-M93)</f>
        <v>1706332838.9002781</v>
      </c>
      <c r="Z93" s="36">
        <f ca="1">((('1.Inputs'!$D$37*12*IF(8=1,'1.Inputs'!$D$38,IF(8=2,'1.Inputs'!$D$39,$E93)))*$F93*(('1.Inputs'!$D$40)+(1-'1.Inputs'!$D$40)*(1+'1.Inputs'!$D$41))*(1+$G93)^(8-1))-(('1.Inputs'!$D$37*12*IF(8=1,'1.Inputs'!$D$38,IF(8=2,'1.Inputs'!$D$39,$E93)))/(1-'1.Inputs'!$D$42)*$D93*(1+$G93)^(8-1))-('1.Inputs'!$D$37*12*IF(8=1,'1.Inputs'!$D$38,IF(8=2,'1.Inputs'!$D$39,$E93)))*'1.Inputs'!$D$43*(1+$G93)^(8-1)-'1.Inputs'!$D$44*(1+$G93)^(8-1)-('1.Inputs'!$D$20/'1.Inputs'!$D$27+'1.Inputs'!$D$23/'1.Inputs'!$D$28))-MAX(0,((('1.Inputs'!$D$37*12*IF(8=1,'1.Inputs'!$D$38,IF(8=2,'1.Inputs'!$D$39,$E93)))*$F93*(('1.Inputs'!$D$40)+(1-'1.Inputs'!$D$40)*(1+'1.Inputs'!$D$41))*(1+$G93)^(8-1))-(('1.Inputs'!$D$37*12*IF(8=1,'1.Inputs'!$D$38,IF(8=2,'1.Inputs'!$D$39,$E93)))/(1-'1.Inputs'!$D$42)*$D93*(1+$G93)^(8-1))-('1.Inputs'!$D$37*12*IF(8=1,'1.Inputs'!$D$38,IF(8=2,'1.Inputs'!$D$39,$E93)))*'1.Inputs'!$D$43*(1+$G93)^(8-1)-'1.Inputs'!$D$44*(1+$G93)^(8-1)-('1.Inputs'!$D$20/'1.Inputs'!$D$27+'1.Inputs'!$D$23/'1.Inputs'!$D$28)))*'1.Inputs'!$D$53+('1.Inputs'!$D$20/'1.Inputs'!$D$27+'1.Inputs'!$D$23/'1.Inputs'!$D$28)-(O93-N93)</f>
        <v>1780710461.9620447</v>
      </c>
      <c r="AA93" s="36">
        <f ca="1">((('1.Inputs'!$D$37*12*IF(9=1,'1.Inputs'!$D$38,IF(9=2,'1.Inputs'!$D$39,$E93)))*$F93*(('1.Inputs'!$D$40)+(1-'1.Inputs'!$D$40)*(1+'1.Inputs'!$D$41))*(1+$G93)^(9-1))-(('1.Inputs'!$D$37*12*IF(9=1,'1.Inputs'!$D$38,IF(9=2,'1.Inputs'!$D$39,$E93)))/(1-'1.Inputs'!$D$42)*$D93*(1+$G93)^(9-1))-('1.Inputs'!$D$37*12*IF(9=1,'1.Inputs'!$D$38,IF(9=2,'1.Inputs'!$D$39,$E93)))*'1.Inputs'!$D$43*(1+$G93)^(9-1)-'1.Inputs'!$D$44*(1+$G93)^(9-1)-('1.Inputs'!$D$20/'1.Inputs'!$D$27+'1.Inputs'!$D$23/'1.Inputs'!$D$28))-MAX(0,((('1.Inputs'!$D$37*12*IF(9=1,'1.Inputs'!$D$38,IF(9=2,'1.Inputs'!$D$39,$E93)))*$F93*(('1.Inputs'!$D$40)+(1-'1.Inputs'!$D$40)*(1+'1.Inputs'!$D$41))*(1+$G93)^(9-1))-(('1.Inputs'!$D$37*12*IF(9=1,'1.Inputs'!$D$38,IF(9=2,'1.Inputs'!$D$39,$E93)))/(1-'1.Inputs'!$D$42)*$D93*(1+$G93)^(9-1))-('1.Inputs'!$D$37*12*IF(9=1,'1.Inputs'!$D$38,IF(9=2,'1.Inputs'!$D$39,$E93)))*'1.Inputs'!$D$43*(1+$G93)^(9-1)-'1.Inputs'!$D$44*(1+$G93)^(9-1)-('1.Inputs'!$D$20/'1.Inputs'!$D$27+'1.Inputs'!$D$23/'1.Inputs'!$D$28)))*'1.Inputs'!$D$53+('1.Inputs'!$D$20/'1.Inputs'!$D$27+'1.Inputs'!$D$23/'1.Inputs'!$D$28)-(P93-O93)</f>
        <v>1858422475.9792285</v>
      </c>
      <c r="AB93" s="36">
        <f ca="1">((('1.Inputs'!$D$37*12*IF(10=1,'1.Inputs'!$D$38,IF(10=2,'1.Inputs'!$D$39,$E93)))*$F93*(('1.Inputs'!$D$40)+(1-'1.Inputs'!$D$40)*(1+'1.Inputs'!$D$41))*(1+$G93)^(10-1))-(('1.Inputs'!$D$37*12*IF(10=1,'1.Inputs'!$D$38,IF(10=2,'1.Inputs'!$D$39,$E93)))/(1-'1.Inputs'!$D$42)*$D93*(1+$G93)^(10-1))-('1.Inputs'!$D$37*12*IF(10=1,'1.Inputs'!$D$38,IF(10=2,'1.Inputs'!$D$39,$E93)))*'1.Inputs'!$D$43*(1+$G93)^(10-1)-'1.Inputs'!$D$44*(1+$G93)^(10-1)-('1.Inputs'!$D$20/'1.Inputs'!$D$27+'1.Inputs'!$D$23/'1.Inputs'!$D$28))-MAX(0,((('1.Inputs'!$D$37*12*IF(10=1,'1.Inputs'!$D$38,IF(10=2,'1.Inputs'!$D$39,$E93)))*$F93*(('1.Inputs'!$D$40)+(1-'1.Inputs'!$D$40)*(1+'1.Inputs'!$D$41))*(1+$G93)^(10-1))-(('1.Inputs'!$D$37*12*IF(10=1,'1.Inputs'!$D$38,IF(10=2,'1.Inputs'!$D$39,$E93)))/(1-'1.Inputs'!$D$42)*$D93*(1+$G93)^(10-1))-('1.Inputs'!$D$37*12*IF(10=1,'1.Inputs'!$D$38,IF(10=2,'1.Inputs'!$D$39,$E93)))*'1.Inputs'!$D$43*(1+$G93)^(10-1)-'1.Inputs'!$D$44*(1+$G93)^(10-1)-('1.Inputs'!$D$20/'1.Inputs'!$D$27+'1.Inputs'!$D$23/'1.Inputs'!$D$28)))*'1.Inputs'!$D$53+('1.Inputs'!$D$20/'1.Inputs'!$D$27+'1.Inputs'!$D$23/'1.Inputs'!$D$28)-(Q93-P93)+(('1.Inputs'!$D$20+'1.Inputs'!$D$23-('1.Inputs'!$D$20/'1.Inputs'!$D$27+'1.Inputs'!$D$23/'1.Inputs'!$D$28)*'1.Inputs'!$D$10)*'1.Inputs'!$D$60+'1.Inputs'!$D$19*'1.Inputs'!$D$59+Q93)</f>
        <v>4751191389.6670055</v>
      </c>
      <c r="AC93" s="36">
        <f ca="1">S93-AC$13-AC$14+MIN(AC$13,MAX(0,((('1.Inputs'!$D$37*12*IF(1=1,'1.Inputs'!$D$38,IF(1=2,'1.Inputs'!$D$39,$E93)))*$F93*(('1.Inputs'!$D$40)+(1-'1.Inputs'!$D$40)*(1+'1.Inputs'!$D$41))*(1+$G93)^(1-1))-(('1.Inputs'!$D$37*12*IF(1=1,'1.Inputs'!$D$38,IF(1=2,'1.Inputs'!$D$39,$E93)))/(1-'1.Inputs'!$D$42)*$D93*(1+$G93)^(1-1))-('1.Inputs'!$D$37*12*IF(1=1,'1.Inputs'!$D$38,IF(1=2,'1.Inputs'!$D$39,$E93)))*'1.Inputs'!$D$43*(1+$G93)^(1-1)-'1.Inputs'!$D$44*(1+$G93)^(1-1)-('1.Inputs'!$D$20/'1.Inputs'!$D$27+'1.Inputs'!$D$23/'1.Inputs'!$D$28))))*'1.Inputs'!$D$53</f>
        <v>-338068055.84914327</v>
      </c>
      <c r="AD93" s="36">
        <f ca="1">T93-AD$13-AD$14+MIN(AD$13,MAX(0,((('1.Inputs'!$D$37*12*IF(2=1,'1.Inputs'!$D$38,IF(2=2,'1.Inputs'!$D$39,$E93)))*$F93*(('1.Inputs'!$D$40)+(1-'1.Inputs'!$D$40)*(1+'1.Inputs'!$D$41))*(1+$G93)^(2-1))-(('1.Inputs'!$D$37*12*IF(2=1,'1.Inputs'!$D$38,IF(2=2,'1.Inputs'!$D$39,$E93)))/(1-'1.Inputs'!$D$42)*$D93*(1+$G93)^(2-1))-('1.Inputs'!$D$37*12*IF(2=1,'1.Inputs'!$D$38,IF(2=2,'1.Inputs'!$D$39,$E93)))*'1.Inputs'!$D$43*(1+$G93)^(2-1)-'1.Inputs'!$D$44*(1+$G93)^(2-1)-('1.Inputs'!$D$20/'1.Inputs'!$D$27+'1.Inputs'!$D$23/'1.Inputs'!$D$28))))*'1.Inputs'!$D$53</f>
        <v>616635952.60727358</v>
      </c>
      <c r="AE93" s="36">
        <f ca="1">U93-AE$13-AE$14+MIN(AE$13,MAX(0,((('1.Inputs'!$D$37*12*IF(3=1,'1.Inputs'!$D$38,IF(3=2,'1.Inputs'!$D$39,$E93)))*$F93*(('1.Inputs'!$D$40)+(1-'1.Inputs'!$D$40)*(1+'1.Inputs'!$D$41))*(1+$G93)^(3-1))-(('1.Inputs'!$D$37*12*IF(3=1,'1.Inputs'!$D$38,IF(3=2,'1.Inputs'!$D$39,$E93)))/(1-'1.Inputs'!$D$42)*$D93*(1+$G93)^(3-1))-('1.Inputs'!$D$37*12*IF(3=1,'1.Inputs'!$D$38,IF(3=2,'1.Inputs'!$D$39,$E93)))*'1.Inputs'!$D$43*(1+$G93)^(3-1)-'1.Inputs'!$D$44*(1+$G93)^(3-1)-('1.Inputs'!$D$20/'1.Inputs'!$D$27+'1.Inputs'!$D$23/'1.Inputs'!$D$28))))*'1.Inputs'!$D$53</f>
        <v>845458914.82332611</v>
      </c>
      <c r="AF93" s="36">
        <f ca="1">V93-AF$13-AF$14+MIN(AF$13,MAX(0,((('1.Inputs'!$D$37*12*IF(4=1,'1.Inputs'!$D$38,IF(4=2,'1.Inputs'!$D$39,$E93)))*$F93*(('1.Inputs'!$D$40)+(1-'1.Inputs'!$D$40)*(1+'1.Inputs'!$D$41))*(1+$G93)^(4-1))-(('1.Inputs'!$D$37*12*IF(4=1,'1.Inputs'!$D$38,IF(4=2,'1.Inputs'!$D$39,$E93)))/(1-'1.Inputs'!$D$42)*$D93*(1+$G93)^(4-1))-('1.Inputs'!$D$37*12*IF(4=1,'1.Inputs'!$D$38,IF(4=2,'1.Inputs'!$D$39,$E93)))*'1.Inputs'!$D$43*(1+$G93)^(4-1)-'1.Inputs'!$D$44*(1+$G93)^(4-1)-('1.Inputs'!$D$20/'1.Inputs'!$D$27+'1.Inputs'!$D$23/'1.Inputs'!$D$28))))*'1.Inputs'!$D$53</f>
        <v>1179054057.530406</v>
      </c>
      <c r="AG93" s="36">
        <f ca="1">W93-AG$13-AG$14+MIN(AG$13,MAX(0,((('1.Inputs'!$D$37*12*IF(5=1,'1.Inputs'!$D$38,IF(5=2,'1.Inputs'!$D$39,$E93)))*$F93*(('1.Inputs'!$D$40)+(1-'1.Inputs'!$D$40)*(1+'1.Inputs'!$D$41))*(1+$G93)^(5-1))-(('1.Inputs'!$D$37*12*IF(5=1,'1.Inputs'!$D$38,IF(5=2,'1.Inputs'!$D$39,$E93)))/(1-'1.Inputs'!$D$42)*$D93*(1+$G93)^(5-1))-('1.Inputs'!$D$37*12*IF(5=1,'1.Inputs'!$D$38,IF(5=2,'1.Inputs'!$D$39,$E93)))*'1.Inputs'!$D$43*(1+$G93)^(5-1)-'1.Inputs'!$D$44*(1+$G93)^(5-1)-('1.Inputs'!$D$20/'1.Inputs'!$D$27+'1.Inputs'!$D$23/'1.Inputs'!$D$28))))*'1.Inputs'!$D$53</f>
        <v>1263450629.1776881</v>
      </c>
      <c r="AH93" s="36">
        <f ca="1">X93-AH$13-AH$14+MIN(AH$13,MAX(0,((('1.Inputs'!$D$37*12*IF(6=1,'1.Inputs'!$D$38,IF(6=2,'1.Inputs'!$D$39,$E93)))*$F93*(('1.Inputs'!$D$40)+(1-'1.Inputs'!$D$40)*(1+'1.Inputs'!$D$41))*(1+$G93)^(6-1))-(('1.Inputs'!$D$37*12*IF(6=1,'1.Inputs'!$D$38,IF(6=2,'1.Inputs'!$D$39,$E93)))/(1-'1.Inputs'!$D$42)*$D93*(1+$G93)^(6-1))-('1.Inputs'!$D$37*12*IF(6=1,'1.Inputs'!$D$38,IF(6=2,'1.Inputs'!$D$39,$E93)))*'1.Inputs'!$D$43*(1+$G93)^(6-1)-'1.Inputs'!$D$44*(1+$G93)^(6-1)-('1.Inputs'!$D$20/'1.Inputs'!$D$27+'1.Inputs'!$D$23/'1.Inputs'!$D$28))))*'1.Inputs'!$D$53</f>
        <v>1350770538.0138433</v>
      </c>
      <c r="AI93" s="36">
        <f ca="1">Y93-AI$13-AI$14+MIN(AI$13,MAX(0,((('1.Inputs'!$D$37*12*IF(7=1,'1.Inputs'!$D$38,IF(7=2,'1.Inputs'!$D$39,$E93)))*$F93*(('1.Inputs'!$D$40)+(1-'1.Inputs'!$D$40)*(1+'1.Inputs'!$D$41))*(1+$G93)^(7-1))-(('1.Inputs'!$D$37*12*IF(7=1,'1.Inputs'!$D$38,IF(7=2,'1.Inputs'!$D$39,$E93)))/(1-'1.Inputs'!$D$42)*$D93*(1+$G93)^(7-1))-('1.Inputs'!$D$37*12*IF(7=1,'1.Inputs'!$D$38,IF(7=2,'1.Inputs'!$D$39,$E93)))*'1.Inputs'!$D$43*(1+$G93)^(7-1)-'1.Inputs'!$D$44*(1+$G93)^(7-1)-('1.Inputs'!$D$20/'1.Inputs'!$D$27+'1.Inputs'!$D$23/'1.Inputs'!$D$28))))*'1.Inputs'!$D$53</f>
        <v>1441144838.9002781</v>
      </c>
      <c r="AJ93" s="36">
        <f ca="1">Z93-AJ$13-AJ$14+MIN(AJ$13,MAX(0,((('1.Inputs'!$D$37*12*IF(8=1,'1.Inputs'!$D$38,IF(8=2,'1.Inputs'!$D$39,$E93)))*$F93*(('1.Inputs'!$D$40)+(1-'1.Inputs'!$D$40)*(1+'1.Inputs'!$D$41))*(1+$G93)^(8-1))-(('1.Inputs'!$D$37*12*IF(8=1,'1.Inputs'!$D$38,IF(8=2,'1.Inputs'!$D$39,$E93)))/(1-'1.Inputs'!$D$42)*$D93*(1+$G93)^(8-1))-('1.Inputs'!$D$37*12*IF(8=1,'1.Inputs'!$D$38,IF(8=2,'1.Inputs'!$D$39,$E93)))*'1.Inputs'!$D$43*(1+$G93)^(8-1)-'1.Inputs'!$D$44*(1+$G93)^(8-1)-('1.Inputs'!$D$20/'1.Inputs'!$D$27+'1.Inputs'!$D$23/'1.Inputs'!$D$28))))*'1.Inputs'!$D$53</f>
        <v>1780710461.9620447</v>
      </c>
      <c r="AK93" s="36">
        <f ca="1">AA93-AK$13-AK$14+MIN(AK$13,MAX(0,((('1.Inputs'!$D$37*12*IF(9=1,'1.Inputs'!$D$38,IF(9=2,'1.Inputs'!$D$39,$E93)))*$F93*(('1.Inputs'!$D$40)+(1-'1.Inputs'!$D$40)*(1+'1.Inputs'!$D$41))*(1+$G93)^(9-1))-(('1.Inputs'!$D$37*12*IF(9=1,'1.Inputs'!$D$38,IF(9=2,'1.Inputs'!$D$39,$E93)))/(1-'1.Inputs'!$D$42)*$D93*(1+$G93)^(9-1))-('1.Inputs'!$D$37*12*IF(9=1,'1.Inputs'!$D$38,IF(9=2,'1.Inputs'!$D$39,$E93)))*'1.Inputs'!$D$43*(1+$G93)^(9-1)-'1.Inputs'!$D$44*(1+$G93)^(9-1)-('1.Inputs'!$D$20/'1.Inputs'!$D$27+'1.Inputs'!$D$23/'1.Inputs'!$D$28))))*'1.Inputs'!$D$53</f>
        <v>1858422475.9792285</v>
      </c>
      <c r="AL93" s="36">
        <f ca="1">AB93-AL$13-AL$14+MIN(AL$13,MAX(0,((('1.Inputs'!$D$37*12*IF(10=1,'1.Inputs'!$D$38,IF(10=2,'1.Inputs'!$D$39,$E93)))*$F93*(('1.Inputs'!$D$40)+(1-'1.Inputs'!$D$40)*(1+'1.Inputs'!$D$41))*(1+$G93)^(10-1))-(('1.Inputs'!$D$37*12*IF(10=1,'1.Inputs'!$D$38,IF(10=2,'1.Inputs'!$D$39,$E93)))/(1-'1.Inputs'!$D$42)*$D93*(1+$G93)^(10-1))-('1.Inputs'!$D$37*12*IF(10=1,'1.Inputs'!$D$38,IF(10=2,'1.Inputs'!$D$39,$E93)))*'1.Inputs'!$D$43*(1+$G93)^(10-1)-'1.Inputs'!$D$44*(1+$G93)^(10-1)-('1.Inputs'!$D$20/'1.Inputs'!$D$27+'1.Inputs'!$D$23/'1.Inputs'!$D$28))))*'1.Inputs'!$D$53+'1.Inputs'!$D$35</f>
        <v>5551191389.6670055</v>
      </c>
      <c r="AM93" s="48">
        <f ca="1">R93+NPV('1.Inputs'!$D$55,S93:AB93)</f>
        <v>5562957385.1051092</v>
      </c>
      <c r="AN93" s="48">
        <f ca="1">-('1.Inputs'!$D$24*(1-'1.Inputs'!$D$31)+'1.Inputs'!$D$35)+NPV('1.Inputs'!$D$54,AC93:AL93)</f>
        <v>3117485710.5918112</v>
      </c>
      <c r="AO93" s="36">
        <f t="shared" ca="1" si="13"/>
        <v>-1.6404339827177727</v>
      </c>
      <c r="AP93" s="36">
        <f t="shared" ca="1" si="14"/>
        <v>3.0167655356283691</v>
      </c>
      <c r="AQ93" s="36">
        <f ca="1">'1.Inputs'!$D$35+MIN(SUM($AC93:AC93),SUM($AC93:AD93),SUM($AC93:AE93),SUM($AC93:AF93),SUM($AC93:AG93),SUM($AC93:AH93),SUM($AC93:AI93),SUM($AC93:AJ93),SUM($AC93:AK93),SUM($AC93:AL93))</f>
        <v>461931944.15085673</v>
      </c>
      <c r="AR93" s="36">
        <f ca="1">IF(AP93&lt;'1.Inputs'!$D$57,1,0)</f>
        <v>0</v>
      </c>
      <c r="AS93" s="36">
        <f t="shared" ca="1" si="15"/>
        <v>0</v>
      </c>
      <c r="AV93" s="30"/>
      <c r="AY93" s="61"/>
    </row>
    <row r="94" spans="2:58" ht="15" customHeight="1" x14ac:dyDescent="0.25">
      <c r="B94" s="36">
        <v>79</v>
      </c>
      <c r="C94" s="36">
        <f t="shared" ca="1" si="8"/>
        <v>0.88802540945018005</v>
      </c>
      <c r="D94" s="36">
        <f t="shared" ca="1" si="9"/>
        <v>20711.918684611235</v>
      </c>
      <c r="E94" s="47">
        <f t="shared" ca="1" si="10"/>
        <v>0.87847399977764262</v>
      </c>
      <c r="F94" s="36">
        <f t="shared" ca="1" si="11"/>
        <v>30761.533837405645</v>
      </c>
      <c r="G94" s="36">
        <f t="shared" ca="1" si="12"/>
        <v>5.3060201944783614E-2</v>
      </c>
      <c r="H94" s="36">
        <f ca="1">((('1.Inputs'!$D$37*12*IF(1=1,'1.Inputs'!$D$38,IF(1=2,'1.Inputs'!$D$39,$E94)))*$F94*(('1.Inputs'!$D$40)+(1-'1.Inputs'!$D$40)*(1+'1.Inputs'!$D$41))*(1+$G94)^(1-1))*'1.Inputs'!$D$47+(('1.Inputs'!$D$37*12*IF(1=1,'1.Inputs'!$D$38,IF(1=2,'1.Inputs'!$D$39,$E94)))/(1-'1.Inputs'!$D$42)*$D94*(1+$G94)^(1-1))*('1.Inputs'!$D$48-'1.Inputs'!$D$49))/'1.Inputs'!$D$51</f>
        <v>824579005.21039617</v>
      </c>
      <c r="I94" s="36">
        <f ca="1">((('1.Inputs'!$D$37*12*IF(2=1,'1.Inputs'!$D$38,IF(2=2,'1.Inputs'!$D$39,$E94)))*$F94*(('1.Inputs'!$D$40)+(1-'1.Inputs'!$D$40)*(1+'1.Inputs'!$D$41))*(1+$G94)^(2-1))*'1.Inputs'!$D$47+(('1.Inputs'!$D$37*12*IF(2=1,'1.Inputs'!$D$38,IF(2=2,'1.Inputs'!$D$39,$E94)))/(1-'1.Inputs'!$D$42)*$D94*(1+$G94)^(2-1))*('1.Inputs'!$D$48-'1.Inputs'!$D$49))/'1.Inputs'!$D$51</f>
        <v>1215663867.2448039</v>
      </c>
      <c r="J94" s="36">
        <f ca="1">((('1.Inputs'!$D$37*12*IF(3=1,'1.Inputs'!$D$38,IF(3=2,'1.Inputs'!$D$39,$E94)))*$F94*(('1.Inputs'!$D$40)+(1-'1.Inputs'!$D$40)*(1+'1.Inputs'!$D$41))*(1+$G94)^(3-1))*'1.Inputs'!$D$47+(('1.Inputs'!$D$37*12*IF(3=1,'1.Inputs'!$D$38,IF(3=2,'1.Inputs'!$D$39,$E94)))/(1-'1.Inputs'!$D$42)*$D94*(1+$G94)^(3-1))*('1.Inputs'!$D$48-'1.Inputs'!$D$49))/'1.Inputs'!$D$51</f>
        <v>1606562333.6344543</v>
      </c>
      <c r="K94" s="36">
        <f ca="1">((('1.Inputs'!$D$37*12*IF(4=1,'1.Inputs'!$D$38,IF(4=2,'1.Inputs'!$D$39,$E94)))*$F94*(('1.Inputs'!$D$40)+(1-'1.Inputs'!$D$40)*(1+'1.Inputs'!$D$41))*(1+$G94)^(4-1))*'1.Inputs'!$D$47+(('1.Inputs'!$D$37*12*IF(4=1,'1.Inputs'!$D$38,IF(4=2,'1.Inputs'!$D$39,$E94)))/(1-'1.Inputs'!$D$42)*$D94*(1+$G94)^(4-1))*('1.Inputs'!$D$48-'1.Inputs'!$D$49))/'1.Inputs'!$D$51</f>
        <v>1691806855.4939816</v>
      </c>
      <c r="L94" s="36">
        <f ca="1">((('1.Inputs'!$D$37*12*IF(5=1,'1.Inputs'!$D$38,IF(5=2,'1.Inputs'!$D$39,$E94)))*$F94*(('1.Inputs'!$D$40)+(1-'1.Inputs'!$D$40)*(1+'1.Inputs'!$D$41))*(1+$G94)^(5-1))*'1.Inputs'!$D$47+(('1.Inputs'!$D$37*12*IF(5=1,'1.Inputs'!$D$38,IF(5=2,'1.Inputs'!$D$39,$E94)))/(1-'1.Inputs'!$D$42)*$D94*(1+$G94)^(5-1))*('1.Inputs'!$D$48-'1.Inputs'!$D$49))/'1.Inputs'!$D$51</f>
        <v>1781574468.8980615</v>
      </c>
      <c r="M94" s="36">
        <f ca="1">((('1.Inputs'!$D$37*12*IF(6=1,'1.Inputs'!$D$38,IF(6=2,'1.Inputs'!$D$39,$E94)))*$F94*(('1.Inputs'!$D$40)+(1-'1.Inputs'!$D$40)*(1+'1.Inputs'!$D$41))*(1+$G94)^(6-1))*'1.Inputs'!$D$47+(('1.Inputs'!$D$37*12*IF(6=1,'1.Inputs'!$D$38,IF(6=2,'1.Inputs'!$D$39,$E94)))/(1-'1.Inputs'!$D$42)*$D94*(1+$G94)^(6-1))*('1.Inputs'!$D$48-'1.Inputs'!$D$49))/'1.Inputs'!$D$51</f>
        <v>1876105169.9974637</v>
      </c>
      <c r="N94" s="36">
        <f ca="1">((('1.Inputs'!$D$37*12*IF(7=1,'1.Inputs'!$D$38,IF(7=2,'1.Inputs'!$D$39,$E94)))*$F94*(('1.Inputs'!$D$40)+(1-'1.Inputs'!$D$40)*(1+'1.Inputs'!$D$41))*(1+$G94)^(7-1))*'1.Inputs'!$D$47+(('1.Inputs'!$D$37*12*IF(7=1,'1.Inputs'!$D$38,IF(7=2,'1.Inputs'!$D$39,$E94)))/(1-'1.Inputs'!$D$42)*$D94*(1+$G94)^(7-1))*('1.Inputs'!$D$48-'1.Inputs'!$D$49))/'1.Inputs'!$D$51</f>
        <v>1975651689.1871817</v>
      </c>
      <c r="O94" s="36">
        <f ca="1">((('1.Inputs'!$D$37*12*IF(8=1,'1.Inputs'!$D$38,IF(8=2,'1.Inputs'!$D$39,$E94)))*$F94*(('1.Inputs'!$D$40)+(1-'1.Inputs'!$D$40)*(1+'1.Inputs'!$D$41))*(1+$G94)^(8-1))*'1.Inputs'!$D$47+(('1.Inputs'!$D$37*12*IF(8=1,'1.Inputs'!$D$38,IF(8=2,'1.Inputs'!$D$39,$E94)))/(1-'1.Inputs'!$D$42)*$D94*(1+$G94)^(8-1))*('1.Inputs'!$D$48-'1.Inputs'!$D$49))/'1.Inputs'!$D$51</f>
        <v>2080480166.7880065</v>
      </c>
      <c r="P94" s="36">
        <f ca="1">((('1.Inputs'!$D$37*12*IF(9=1,'1.Inputs'!$D$38,IF(9=2,'1.Inputs'!$D$39,$E94)))*$F94*(('1.Inputs'!$D$40)+(1-'1.Inputs'!$D$40)*(1+'1.Inputs'!$D$41))*(1+$G94)^(9-1))*'1.Inputs'!$D$47+(('1.Inputs'!$D$37*12*IF(9=1,'1.Inputs'!$D$38,IF(9=2,'1.Inputs'!$D$39,$E94)))/(1-'1.Inputs'!$D$42)*$D94*(1+$G94)^(9-1))*('1.Inputs'!$D$48-'1.Inputs'!$D$49))/'1.Inputs'!$D$51</f>
        <v>2190870864.5798955</v>
      </c>
      <c r="Q94" s="36">
        <f ca="1">((('1.Inputs'!$D$37*12*IF(10=1,'1.Inputs'!$D$38,IF(10=2,'1.Inputs'!$D$39,$E94)))*$F94*(('1.Inputs'!$D$40)+(1-'1.Inputs'!$D$40)*(1+'1.Inputs'!$D$41))*(1+$G94)^(10-1))*'1.Inputs'!$D$47+(('1.Inputs'!$D$37*12*IF(10=1,'1.Inputs'!$D$38,IF(10=2,'1.Inputs'!$D$39,$E94)))/(1-'1.Inputs'!$D$42)*$D94*(1+$G94)^(10-1))*('1.Inputs'!$D$48-'1.Inputs'!$D$49))/'1.Inputs'!$D$51</f>
        <v>2307118915.0894475</v>
      </c>
      <c r="R94" s="36">
        <f>-'1.Inputs'!$D$24</f>
        <v>-2050000000</v>
      </c>
      <c r="S94" s="36">
        <f ca="1">((('1.Inputs'!$D$37*12*IF(1=1,'1.Inputs'!$D$38,IF(1=2,'1.Inputs'!$D$39,$E94)))*$F94*(('1.Inputs'!$D$40)+(1-'1.Inputs'!$D$40)*(1+'1.Inputs'!$D$41))*(1+$G94)^(1-1))-(('1.Inputs'!$D$37*12*IF(1=1,'1.Inputs'!$D$38,IF(1=2,'1.Inputs'!$D$39,$E94)))/(1-'1.Inputs'!$D$42)*$D94*(1+$G94)^(1-1))-('1.Inputs'!$D$37*12*IF(1=1,'1.Inputs'!$D$38,IF(1=2,'1.Inputs'!$D$39,$E94)))*'1.Inputs'!$D$43*(1+$G94)^(1-1)-'1.Inputs'!$D$44*(1+$G94)^(1-1)-('1.Inputs'!$D$20/'1.Inputs'!$D$27+'1.Inputs'!$D$23/'1.Inputs'!$D$28))-MAX(0,((('1.Inputs'!$D$37*12*IF(1=1,'1.Inputs'!$D$38,IF(1=2,'1.Inputs'!$D$39,$E94)))*$F94*(('1.Inputs'!$D$40)+(1-'1.Inputs'!$D$40)*(1+'1.Inputs'!$D$41))*(1+$G94)^(1-1))-(('1.Inputs'!$D$37*12*IF(1=1,'1.Inputs'!$D$38,IF(1=2,'1.Inputs'!$D$39,$E94)))/(1-'1.Inputs'!$D$42)*$D94*(1+$G94)^(1-1))-('1.Inputs'!$D$37*12*IF(1=1,'1.Inputs'!$D$38,IF(1=2,'1.Inputs'!$D$39,$E94)))*'1.Inputs'!$D$43*(1+$G94)^(1-1)-'1.Inputs'!$D$44*(1+$G94)^(1-1)-('1.Inputs'!$D$20/'1.Inputs'!$D$27+'1.Inputs'!$D$23/'1.Inputs'!$D$28)))*'1.Inputs'!$D$53+('1.Inputs'!$D$20/'1.Inputs'!$D$27+'1.Inputs'!$D$23/'1.Inputs'!$D$28)-H94</f>
        <v>-709870586.98665988</v>
      </c>
      <c r="T94" s="36">
        <f ca="1">((('1.Inputs'!$D$37*12*IF(2=1,'1.Inputs'!$D$38,IF(2=2,'1.Inputs'!$D$39,$E94)))*$F94*(('1.Inputs'!$D$40)+(1-'1.Inputs'!$D$40)*(1+'1.Inputs'!$D$41))*(1+$G94)^(2-1))-(('1.Inputs'!$D$37*12*IF(2=1,'1.Inputs'!$D$38,IF(2=2,'1.Inputs'!$D$39,$E94)))/(1-'1.Inputs'!$D$42)*$D94*(1+$G94)^(2-1))-('1.Inputs'!$D$37*12*IF(2=1,'1.Inputs'!$D$38,IF(2=2,'1.Inputs'!$D$39,$E94)))*'1.Inputs'!$D$43*(1+$G94)^(2-1)-'1.Inputs'!$D$44*(1+$G94)^(2-1)-('1.Inputs'!$D$20/'1.Inputs'!$D$27+'1.Inputs'!$D$23/'1.Inputs'!$D$28))-MAX(0,((('1.Inputs'!$D$37*12*IF(2=1,'1.Inputs'!$D$38,IF(2=2,'1.Inputs'!$D$39,$E94)))*$F94*(('1.Inputs'!$D$40)+(1-'1.Inputs'!$D$40)*(1+'1.Inputs'!$D$41))*(1+$G94)^(2-1))-(('1.Inputs'!$D$37*12*IF(2=1,'1.Inputs'!$D$38,IF(2=2,'1.Inputs'!$D$39,$E94)))/(1-'1.Inputs'!$D$42)*$D94*(1+$G94)^(2-1))-('1.Inputs'!$D$37*12*IF(2=1,'1.Inputs'!$D$38,IF(2=2,'1.Inputs'!$D$39,$E94)))*'1.Inputs'!$D$43*(1+$G94)^(2-1)-'1.Inputs'!$D$44*(1+$G94)^(2-1)-('1.Inputs'!$D$20/'1.Inputs'!$D$27+'1.Inputs'!$D$23/'1.Inputs'!$D$28)))*'1.Inputs'!$D$53+('1.Inputs'!$D$20/'1.Inputs'!$D$27+'1.Inputs'!$D$23/'1.Inputs'!$D$28)-(I94-H94)</f>
        <v>12504556.974774837</v>
      </c>
      <c r="U94" s="36">
        <f ca="1">((('1.Inputs'!$D$37*12*IF(3=1,'1.Inputs'!$D$38,IF(3=2,'1.Inputs'!$D$39,$E94)))*$F94*(('1.Inputs'!$D$40)+(1-'1.Inputs'!$D$40)*(1+'1.Inputs'!$D$41))*(1+$G94)^(3-1))-(('1.Inputs'!$D$37*12*IF(3=1,'1.Inputs'!$D$38,IF(3=2,'1.Inputs'!$D$39,$E94)))/(1-'1.Inputs'!$D$42)*$D94*(1+$G94)^(3-1))-('1.Inputs'!$D$37*12*IF(3=1,'1.Inputs'!$D$38,IF(3=2,'1.Inputs'!$D$39,$E94)))*'1.Inputs'!$D$43*(1+$G94)^(3-1)-'1.Inputs'!$D$44*(1+$G94)^(3-1)-('1.Inputs'!$D$20/'1.Inputs'!$D$27+'1.Inputs'!$D$23/'1.Inputs'!$D$28))-MAX(0,((('1.Inputs'!$D$37*12*IF(3=1,'1.Inputs'!$D$38,IF(3=2,'1.Inputs'!$D$39,$E94)))*$F94*(('1.Inputs'!$D$40)+(1-'1.Inputs'!$D$40)*(1+'1.Inputs'!$D$41))*(1+$G94)^(3-1))-(('1.Inputs'!$D$37*12*IF(3=1,'1.Inputs'!$D$38,IF(3=2,'1.Inputs'!$D$39,$E94)))/(1-'1.Inputs'!$D$42)*$D94*(1+$G94)^(3-1))-('1.Inputs'!$D$37*12*IF(3=1,'1.Inputs'!$D$38,IF(3=2,'1.Inputs'!$D$39,$E94)))*'1.Inputs'!$D$43*(1+$G94)^(3-1)-'1.Inputs'!$D$44*(1+$G94)^(3-1)-('1.Inputs'!$D$20/'1.Inputs'!$D$27+'1.Inputs'!$D$23/'1.Inputs'!$D$28)))*'1.Inputs'!$D$53+('1.Inputs'!$D$20/'1.Inputs'!$D$27+'1.Inputs'!$D$23/'1.Inputs'!$D$28)-(J94-I94)</f>
        <v>292673806.24727106</v>
      </c>
      <c r="V94" s="36">
        <f ca="1">((('1.Inputs'!$D$37*12*IF(4=1,'1.Inputs'!$D$38,IF(4=2,'1.Inputs'!$D$39,$E94)))*$F94*(('1.Inputs'!$D$40)+(1-'1.Inputs'!$D$40)*(1+'1.Inputs'!$D$41))*(1+$G94)^(4-1))-(('1.Inputs'!$D$37*12*IF(4=1,'1.Inputs'!$D$38,IF(4=2,'1.Inputs'!$D$39,$E94)))/(1-'1.Inputs'!$D$42)*$D94*(1+$G94)^(4-1))-('1.Inputs'!$D$37*12*IF(4=1,'1.Inputs'!$D$38,IF(4=2,'1.Inputs'!$D$39,$E94)))*'1.Inputs'!$D$43*(1+$G94)^(4-1)-'1.Inputs'!$D$44*(1+$G94)^(4-1)-('1.Inputs'!$D$20/'1.Inputs'!$D$27+'1.Inputs'!$D$23/'1.Inputs'!$D$28))-MAX(0,((('1.Inputs'!$D$37*12*IF(4=1,'1.Inputs'!$D$38,IF(4=2,'1.Inputs'!$D$39,$E94)))*$F94*(('1.Inputs'!$D$40)+(1-'1.Inputs'!$D$40)*(1+'1.Inputs'!$D$41))*(1+$G94)^(4-1))-(('1.Inputs'!$D$37*12*IF(4=1,'1.Inputs'!$D$38,IF(4=2,'1.Inputs'!$D$39,$E94)))/(1-'1.Inputs'!$D$42)*$D94*(1+$G94)^(4-1))-('1.Inputs'!$D$37*12*IF(4=1,'1.Inputs'!$D$38,IF(4=2,'1.Inputs'!$D$39,$E94)))*'1.Inputs'!$D$43*(1+$G94)^(4-1)-'1.Inputs'!$D$44*(1+$G94)^(4-1)-('1.Inputs'!$D$20/'1.Inputs'!$D$27+'1.Inputs'!$D$23/'1.Inputs'!$D$28)))*'1.Inputs'!$D$53+('1.Inputs'!$D$20/'1.Inputs'!$D$27+'1.Inputs'!$D$23/'1.Inputs'!$D$28)-(K94-J94)</f>
        <v>632091139.06547308</v>
      </c>
      <c r="W94" s="36">
        <f ca="1">((('1.Inputs'!$D$37*12*IF(5=1,'1.Inputs'!$D$38,IF(5=2,'1.Inputs'!$D$39,$E94)))*$F94*(('1.Inputs'!$D$40)+(1-'1.Inputs'!$D$40)*(1+'1.Inputs'!$D$41))*(1+$G94)^(5-1))-(('1.Inputs'!$D$37*12*IF(5=1,'1.Inputs'!$D$38,IF(5=2,'1.Inputs'!$D$39,$E94)))/(1-'1.Inputs'!$D$42)*$D94*(1+$G94)^(5-1))-('1.Inputs'!$D$37*12*IF(5=1,'1.Inputs'!$D$38,IF(5=2,'1.Inputs'!$D$39,$E94)))*'1.Inputs'!$D$43*(1+$G94)^(5-1)-'1.Inputs'!$D$44*(1+$G94)^(5-1)-('1.Inputs'!$D$20/'1.Inputs'!$D$27+'1.Inputs'!$D$23/'1.Inputs'!$D$28))-MAX(0,((('1.Inputs'!$D$37*12*IF(5=1,'1.Inputs'!$D$38,IF(5=2,'1.Inputs'!$D$39,$E94)))*$F94*(('1.Inputs'!$D$40)+(1-'1.Inputs'!$D$40)*(1+'1.Inputs'!$D$41))*(1+$G94)^(5-1))-(('1.Inputs'!$D$37*12*IF(5=1,'1.Inputs'!$D$38,IF(5=2,'1.Inputs'!$D$39,$E94)))/(1-'1.Inputs'!$D$42)*$D94*(1+$G94)^(5-1))-('1.Inputs'!$D$37*12*IF(5=1,'1.Inputs'!$D$38,IF(5=2,'1.Inputs'!$D$39,$E94)))*'1.Inputs'!$D$43*(1+$G94)^(5-1)-'1.Inputs'!$D$44*(1+$G94)^(5-1)-('1.Inputs'!$D$20/'1.Inputs'!$D$27+'1.Inputs'!$D$23/'1.Inputs'!$D$28)))*'1.Inputs'!$D$53+('1.Inputs'!$D$20/'1.Inputs'!$D$27+'1.Inputs'!$D$23/'1.Inputs'!$D$28)-(L94-K94)</f>
        <v>663122928.00990427</v>
      </c>
      <c r="X94" s="36">
        <f ca="1">((('1.Inputs'!$D$37*12*IF(6=1,'1.Inputs'!$D$38,IF(6=2,'1.Inputs'!$D$39,$E94)))*$F94*(('1.Inputs'!$D$40)+(1-'1.Inputs'!$D$40)*(1+'1.Inputs'!$D$41))*(1+$G94)^(6-1))-(('1.Inputs'!$D$37*12*IF(6=1,'1.Inputs'!$D$38,IF(6=2,'1.Inputs'!$D$39,$E94)))/(1-'1.Inputs'!$D$42)*$D94*(1+$G94)^(6-1))-('1.Inputs'!$D$37*12*IF(6=1,'1.Inputs'!$D$38,IF(6=2,'1.Inputs'!$D$39,$E94)))*'1.Inputs'!$D$43*(1+$G94)^(6-1)-'1.Inputs'!$D$44*(1+$G94)^(6-1)-('1.Inputs'!$D$20/'1.Inputs'!$D$27+'1.Inputs'!$D$23/'1.Inputs'!$D$28))-MAX(0,((('1.Inputs'!$D$37*12*IF(6=1,'1.Inputs'!$D$38,IF(6=2,'1.Inputs'!$D$39,$E94)))*$F94*(('1.Inputs'!$D$40)+(1-'1.Inputs'!$D$40)*(1+'1.Inputs'!$D$41))*(1+$G94)^(6-1))-(('1.Inputs'!$D$37*12*IF(6=1,'1.Inputs'!$D$38,IF(6=2,'1.Inputs'!$D$39,$E94)))/(1-'1.Inputs'!$D$42)*$D94*(1+$G94)^(6-1))-('1.Inputs'!$D$37*12*IF(6=1,'1.Inputs'!$D$38,IF(6=2,'1.Inputs'!$D$39,$E94)))*'1.Inputs'!$D$43*(1+$G94)^(6-1)-'1.Inputs'!$D$44*(1+$G94)^(6-1)-('1.Inputs'!$D$20/'1.Inputs'!$D$27+'1.Inputs'!$D$23/'1.Inputs'!$D$28)))*'1.Inputs'!$D$53+('1.Inputs'!$D$20/'1.Inputs'!$D$27+'1.Inputs'!$D$23/'1.Inputs'!$D$28)-(M94-L94)</f>
        <v>695801269.94243503</v>
      </c>
      <c r="Y94" s="36">
        <f ca="1">((('1.Inputs'!$D$37*12*IF(7=1,'1.Inputs'!$D$38,IF(7=2,'1.Inputs'!$D$39,$E94)))*$F94*(('1.Inputs'!$D$40)+(1-'1.Inputs'!$D$40)*(1+'1.Inputs'!$D$41))*(1+$G94)^(7-1))-(('1.Inputs'!$D$37*12*IF(7=1,'1.Inputs'!$D$38,IF(7=2,'1.Inputs'!$D$39,$E94)))/(1-'1.Inputs'!$D$42)*$D94*(1+$G94)^(7-1))-('1.Inputs'!$D$37*12*IF(7=1,'1.Inputs'!$D$38,IF(7=2,'1.Inputs'!$D$39,$E94)))*'1.Inputs'!$D$43*(1+$G94)^(7-1)-'1.Inputs'!$D$44*(1+$G94)^(7-1)-('1.Inputs'!$D$20/'1.Inputs'!$D$27+'1.Inputs'!$D$23/'1.Inputs'!$D$28))-MAX(0,((('1.Inputs'!$D$37*12*IF(7=1,'1.Inputs'!$D$38,IF(7=2,'1.Inputs'!$D$39,$E94)))*$F94*(('1.Inputs'!$D$40)+(1-'1.Inputs'!$D$40)*(1+'1.Inputs'!$D$41))*(1+$G94)^(7-1))-(('1.Inputs'!$D$37*12*IF(7=1,'1.Inputs'!$D$38,IF(7=2,'1.Inputs'!$D$39,$E94)))/(1-'1.Inputs'!$D$42)*$D94*(1+$G94)^(7-1))-('1.Inputs'!$D$37*12*IF(7=1,'1.Inputs'!$D$38,IF(7=2,'1.Inputs'!$D$39,$E94)))*'1.Inputs'!$D$43*(1+$G94)^(7-1)-'1.Inputs'!$D$44*(1+$G94)^(7-1)-('1.Inputs'!$D$20/'1.Inputs'!$D$27+'1.Inputs'!$D$23/'1.Inputs'!$D$28)))*'1.Inputs'!$D$53+('1.Inputs'!$D$20/'1.Inputs'!$D$27+'1.Inputs'!$D$23/'1.Inputs'!$D$28)-(N94-M94)</f>
        <v>730213531.29712665</v>
      </c>
      <c r="Z94" s="36">
        <f ca="1">((('1.Inputs'!$D$37*12*IF(8=1,'1.Inputs'!$D$38,IF(8=2,'1.Inputs'!$D$39,$E94)))*$F94*(('1.Inputs'!$D$40)+(1-'1.Inputs'!$D$40)*(1+'1.Inputs'!$D$41))*(1+$G94)^(8-1))-(('1.Inputs'!$D$37*12*IF(8=1,'1.Inputs'!$D$38,IF(8=2,'1.Inputs'!$D$39,$E94)))/(1-'1.Inputs'!$D$42)*$D94*(1+$G94)^(8-1))-('1.Inputs'!$D$37*12*IF(8=1,'1.Inputs'!$D$38,IF(8=2,'1.Inputs'!$D$39,$E94)))*'1.Inputs'!$D$43*(1+$G94)^(8-1)-'1.Inputs'!$D$44*(1+$G94)^(8-1)-('1.Inputs'!$D$20/'1.Inputs'!$D$27+'1.Inputs'!$D$23/'1.Inputs'!$D$28))-MAX(0,((('1.Inputs'!$D$37*12*IF(8=1,'1.Inputs'!$D$38,IF(8=2,'1.Inputs'!$D$39,$E94)))*$F94*(('1.Inputs'!$D$40)+(1-'1.Inputs'!$D$40)*(1+'1.Inputs'!$D$41))*(1+$G94)^(8-1))-(('1.Inputs'!$D$37*12*IF(8=1,'1.Inputs'!$D$38,IF(8=2,'1.Inputs'!$D$39,$E94)))/(1-'1.Inputs'!$D$42)*$D94*(1+$G94)^(8-1))-('1.Inputs'!$D$37*12*IF(8=1,'1.Inputs'!$D$38,IF(8=2,'1.Inputs'!$D$39,$E94)))*'1.Inputs'!$D$43*(1+$G94)^(8-1)-'1.Inputs'!$D$44*(1+$G94)^(8-1)-('1.Inputs'!$D$20/'1.Inputs'!$D$27+'1.Inputs'!$D$23/'1.Inputs'!$D$28)))*'1.Inputs'!$D$53+('1.Inputs'!$D$20/'1.Inputs'!$D$27+'1.Inputs'!$D$23/'1.Inputs'!$D$28)-(O94-N94)</f>
        <v>766451714.18867517</v>
      </c>
      <c r="AA94" s="36">
        <f ca="1">((('1.Inputs'!$D$37*12*IF(9=1,'1.Inputs'!$D$38,IF(9=2,'1.Inputs'!$D$39,$E94)))*$F94*(('1.Inputs'!$D$40)+(1-'1.Inputs'!$D$40)*(1+'1.Inputs'!$D$41))*(1+$G94)^(9-1))-(('1.Inputs'!$D$37*12*IF(9=1,'1.Inputs'!$D$38,IF(9=2,'1.Inputs'!$D$39,$E94)))/(1-'1.Inputs'!$D$42)*$D94*(1+$G94)^(9-1))-('1.Inputs'!$D$37*12*IF(9=1,'1.Inputs'!$D$38,IF(9=2,'1.Inputs'!$D$39,$E94)))*'1.Inputs'!$D$43*(1+$G94)^(9-1)-'1.Inputs'!$D$44*(1+$G94)^(9-1)-('1.Inputs'!$D$20/'1.Inputs'!$D$27+'1.Inputs'!$D$23/'1.Inputs'!$D$28))-MAX(0,((('1.Inputs'!$D$37*12*IF(9=1,'1.Inputs'!$D$38,IF(9=2,'1.Inputs'!$D$39,$E94)))*$F94*(('1.Inputs'!$D$40)+(1-'1.Inputs'!$D$40)*(1+'1.Inputs'!$D$41))*(1+$G94)^(9-1))-(('1.Inputs'!$D$37*12*IF(9=1,'1.Inputs'!$D$38,IF(9=2,'1.Inputs'!$D$39,$E94)))/(1-'1.Inputs'!$D$42)*$D94*(1+$G94)^(9-1))-('1.Inputs'!$D$37*12*IF(9=1,'1.Inputs'!$D$38,IF(9=2,'1.Inputs'!$D$39,$E94)))*'1.Inputs'!$D$43*(1+$G94)^(9-1)-'1.Inputs'!$D$44*(1+$G94)^(9-1)-('1.Inputs'!$D$20/'1.Inputs'!$D$27+'1.Inputs'!$D$23/'1.Inputs'!$D$28)))*'1.Inputs'!$D$53+('1.Inputs'!$D$20/'1.Inputs'!$D$27+'1.Inputs'!$D$23/'1.Inputs'!$D$28)-(P94-O94)</f>
        <v>804612702.38256133</v>
      </c>
      <c r="AB94" s="36">
        <f ca="1">((('1.Inputs'!$D$37*12*IF(10=1,'1.Inputs'!$D$38,IF(10=2,'1.Inputs'!$D$39,$E94)))*$F94*(('1.Inputs'!$D$40)+(1-'1.Inputs'!$D$40)*(1+'1.Inputs'!$D$41))*(1+$G94)^(10-1))-(('1.Inputs'!$D$37*12*IF(10=1,'1.Inputs'!$D$38,IF(10=2,'1.Inputs'!$D$39,$E94)))/(1-'1.Inputs'!$D$42)*$D94*(1+$G94)^(10-1))-('1.Inputs'!$D$37*12*IF(10=1,'1.Inputs'!$D$38,IF(10=2,'1.Inputs'!$D$39,$E94)))*'1.Inputs'!$D$43*(1+$G94)^(10-1)-'1.Inputs'!$D$44*(1+$G94)^(10-1)-('1.Inputs'!$D$20/'1.Inputs'!$D$27+'1.Inputs'!$D$23/'1.Inputs'!$D$28))-MAX(0,((('1.Inputs'!$D$37*12*IF(10=1,'1.Inputs'!$D$38,IF(10=2,'1.Inputs'!$D$39,$E94)))*$F94*(('1.Inputs'!$D$40)+(1-'1.Inputs'!$D$40)*(1+'1.Inputs'!$D$41))*(1+$G94)^(10-1))-(('1.Inputs'!$D$37*12*IF(10=1,'1.Inputs'!$D$38,IF(10=2,'1.Inputs'!$D$39,$E94)))/(1-'1.Inputs'!$D$42)*$D94*(1+$G94)^(10-1))-('1.Inputs'!$D$37*12*IF(10=1,'1.Inputs'!$D$38,IF(10=2,'1.Inputs'!$D$39,$E94)))*'1.Inputs'!$D$43*(1+$G94)^(10-1)-'1.Inputs'!$D$44*(1+$G94)^(10-1)-('1.Inputs'!$D$20/'1.Inputs'!$D$27+'1.Inputs'!$D$23/'1.Inputs'!$D$28)))*'1.Inputs'!$D$53+('1.Inputs'!$D$20/'1.Inputs'!$D$27+'1.Inputs'!$D$23/'1.Inputs'!$D$28)-(Q94-P94)+(('1.Inputs'!$D$20+'1.Inputs'!$D$23-('1.Inputs'!$D$20/'1.Inputs'!$D$27+'1.Inputs'!$D$23/'1.Inputs'!$D$28)*'1.Inputs'!$D$10)*'1.Inputs'!$D$60+'1.Inputs'!$D$19*'1.Inputs'!$D$59+Q94)</f>
        <v>3851917435.4058752</v>
      </c>
      <c r="AC94" s="36">
        <f ca="1">S94-AC$13-AC$14+MIN(AC$13,MAX(0,((('1.Inputs'!$D$37*12*IF(1=1,'1.Inputs'!$D$38,IF(1=2,'1.Inputs'!$D$39,$E94)))*$F94*(('1.Inputs'!$D$40)+(1-'1.Inputs'!$D$40)*(1+'1.Inputs'!$D$41))*(1+$G94)^(1-1))-(('1.Inputs'!$D$37*12*IF(1=1,'1.Inputs'!$D$38,IF(1=2,'1.Inputs'!$D$39,$E94)))/(1-'1.Inputs'!$D$42)*$D94*(1+$G94)^(1-1))-('1.Inputs'!$D$37*12*IF(1=1,'1.Inputs'!$D$38,IF(1=2,'1.Inputs'!$D$39,$E94)))*'1.Inputs'!$D$43*(1+$G94)^(1-1)-'1.Inputs'!$D$44*(1+$G94)^(1-1)-('1.Inputs'!$D$20/'1.Inputs'!$D$27+'1.Inputs'!$D$23/'1.Inputs'!$D$28))))*'1.Inputs'!$D$53</f>
        <v>-857470586.98665988</v>
      </c>
      <c r="AD94" s="36">
        <f ca="1">T94-AD$13-AD$14+MIN(AD$13,MAX(0,((('1.Inputs'!$D$37*12*IF(2=1,'1.Inputs'!$D$38,IF(2=2,'1.Inputs'!$D$39,$E94)))*$F94*(('1.Inputs'!$D$40)+(1-'1.Inputs'!$D$40)*(1+'1.Inputs'!$D$41))*(1+$G94)^(2-1))-(('1.Inputs'!$D$37*12*IF(2=1,'1.Inputs'!$D$38,IF(2=2,'1.Inputs'!$D$39,$E94)))/(1-'1.Inputs'!$D$42)*$D94*(1+$G94)^(2-1))-('1.Inputs'!$D$37*12*IF(2=1,'1.Inputs'!$D$38,IF(2=2,'1.Inputs'!$D$39,$E94)))*'1.Inputs'!$D$43*(1+$G94)^(2-1)-'1.Inputs'!$D$44*(1+$G94)^(2-1)-('1.Inputs'!$D$20/'1.Inputs'!$D$27+'1.Inputs'!$D$23/'1.Inputs'!$D$28))))*'1.Inputs'!$D$53</f>
        <v>-83435443.025225163</v>
      </c>
      <c r="AE94" s="36">
        <f ca="1">U94-AE$13-AE$14+MIN(AE$13,MAX(0,((('1.Inputs'!$D$37*12*IF(3=1,'1.Inputs'!$D$38,IF(3=2,'1.Inputs'!$D$39,$E94)))*$F94*(('1.Inputs'!$D$40)+(1-'1.Inputs'!$D$40)*(1+'1.Inputs'!$D$41))*(1+$G94)^(3-1))-(('1.Inputs'!$D$37*12*IF(3=1,'1.Inputs'!$D$38,IF(3=2,'1.Inputs'!$D$39,$E94)))/(1-'1.Inputs'!$D$42)*$D94*(1+$G94)^(3-1))-('1.Inputs'!$D$37*12*IF(3=1,'1.Inputs'!$D$38,IF(3=2,'1.Inputs'!$D$39,$E94)))*'1.Inputs'!$D$43*(1+$G94)^(3-1)-'1.Inputs'!$D$44*(1+$G94)^(3-1)-('1.Inputs'!$D$20/'1.Inputs'!$D$27+'1.Inputs'!$D$23/'1.Inputs'!$D$28))))*'1.Inputs'!$D$53</f>
        <v>-49266193.752728939</v>
      </c>
      <c r="AF94" s="36">
        <f ca="1">V94-AF$13-AF$14+MIN(AF$13,MAX(0,((('1.Inputs'!$D$37*12*IF(4=1,'1.Inputs'!$D$38,IF(4=2,'1.Inputs'!$D$39,$E94)))*$F94*(('1.Inputs'!$D$40)+(1-'1.Inputs'!$D$40)*(1+'1.Inputs'!$D$41))*(1+$G94)^(4-1))-(('1.Inputs'!$D$37*12*IF(4=1,'1.Inputs'!$D$38,IF(4=2,'1.Inputs'!$D$39,$E94)))/(1-'1.Inputs'!$D$42)*$D94*(1+$G94)^(4-1))-('1.Inputs'!$D$37*12*IF(4=1,'1.Inputs'!$D$38,IF(4=2,'1.Inputs'!$D$39,$E94)))*'1.Inputs'!$D$43*(1+$G94)^(4-1)-'1.Inputs'!$D$44*(1+$G94)^(4-1)-('1.Inputs'!$D$20/'1.Inputs'!$D$27+'1.Inputs'!$D$23/'1.Inputs'!$D$28))))*'1.Inputs'!$D$53</f>
        <v>309339139.06547308</v>
      </c>
      <c r="AG94" s="36">
        <f ca="1">W94-AG$13-AG$14+MIN(AG$13,MAX(0,((('1.Inputs'!$D$37*12*IF(5=1,'1.Inputs'!$D$38,IF(5=2,'1.Inputs'!$D$39,$E94)))*$F94*(('1.Inputs'!$D$40)+(1-'1.Inputs'!$D$40)*(1+'1.Inputs'!$D$41))*(1+$G94)^(5-1))-(('1.Inputs'!$D$37*12*IF(5=1,'1.Inputs'!$D$38,IF(5=2,'1.Inputs'!$D$39,$E94)))/(1-'1.Inputs'!$D$42)*$D94*(1+$G94)^(5-1))-('1.Inputs'!$D$37*12*IF(5=1,'1.Inputs'!$D$38,IF(5=2,'1.Inputs'!$D$39,$E94)))*'1.Inputs'!$D$43*(1+$G94)^(5-1)-'1.Inputs'!$D$44*(1+$G94)^(5-1)-('1.Inputs'!$D$20/'1.Inputs'!$D$27+'1.Inputs'!$D$23/'1.Inputs'!$D$28))))*'1.Inputs'!$D$53</f>
        <v>359558928.00990427</v>
      </c>
      <c r="AH94" s="36">
        <f ca="1">X94-AH$13-AH$14+MIN(AH$13,MAX(0,((('1.Inputs'!$D$37*12*IF(6=1,'1.Inputs'!$D$38,IF(6=2,'1.Inputs'!$D$39,$E94)))*$F94*(('1.Inputs'!$D$40)+(1-'1.Inputs'!$D$40)*(1+'1.Inputs'!$D$41))*(1+$G94)^(6-1))-(('1.Inputs'!$D$37*12*IF(6=1,'1.Inputs'!$D$38,IF(6=2,'1.Inputs'!$D$39,$E94)))/(1-'1.Inputs'!$D$42)*$D94*(1+$G94)^(6-1))-('1.Inputs'!$D$37*12*IF(6=1,'1.Inputs'!$D$38,IF(6=2,'1.Inputs'!$D$39,$E94)))*'1.Inputs'!$D$43*(1+$G94)^(6-1)-'1.Inputs'!$D$44*(1+$G94)^(6-1)-('1.Inputs'!$D$20/'1.Inputs'!$D$27+'1.Inputs'!$D$23/'1.Inputs'!$D$28))))*'1.Inputs'!$D$53</f>
        <v>411425269.94243503</v>
      </c>
      <c r="AI94" s="36">
        <f ca="1">Y94-AI$13-AI$14+MIN(AI$13,MAX(0,((('1.Inputs'!$D$37*12*IF(7=1,'1.Inputs'!$D$38,IF(7=2,'1.Inputs'!$D$39,$E94)))*$F94*(('1.Inputs'!$D$40)+(1-'1.Inputs'!$D$40)*(1+'1.Inputs'!$D$41))*(1+$G94)^(7-1))-(('1.Inputs'!$D$37*12*IF(7=1,'1.Inputs'!$D$38,IF(7=2,'1.Inputs'!$D$39,$E94)))/(1-'1.Inputs'!$D$42)*$D94*(1+$G94)^(7-1))-('1.Inputs'!$D$37*12*IF(7=1,'1.Inputs'!$D$38,IF(7=2,'1.Inputs'!$D$39,$E94)))*'1.Inputs'!$D$43*(1+$G94)^(7-1)-'1.Inputs'!$D$44*(1+$G94)^(7-1)-('1.Inputs'!$D$20/'1.Inputs'!$D$27+'1.Inputs'!$D$23/'1.Inputs'!$D$28))))*'1.Inputs'!$D$53</f>
        <v>465025531.29712665</v>
      </c>
      <c r="AJ94" s="36">
        <f ca="1">Z94-AJ$13-AJ$14+MIN(AJ$13,MAX(0,((('1.Inputs'!$D$37*12*IF(8=1,'1.Inputs'!$D$38,IF(8=2,'1.Inputs'!$D$39,$E94)))*$F94*(('1.Inputs'!$D$40)+(1-'1.Inputs'!$D$40)*(1+'1.Inputs'!$D$41))*(1+$G94)^(8-1))-(('1.Inputs'!$D$37*12*IF(8=1,'1.Inputs'!$D$38,IF(8=2,'1.Inputs'!$D$39,$E94)))/(1-'1.Inputs'!$D$42)*$D94*(1+$G94)^(8-1))-('1.Inputs'!$D$37*12*IF(8=1,'1.Inputs'!$D$38,IF(8=2,'1.Inputs'!$D$39,$E94)))*'1.Inputs'!$D$43*(1+$G94)^(8-1)-'1.Inputs'!$D$44*(1+$G94)^(8-1)-('1.Inputs'!$D$20/'1.Inputs'!$D$27+'1.Inputs'!$D$23/'1.Inputs'!$D$28))))*'1.Inputs'!$D$53</f>
        <v>766451714.18867517</v>
      </c>
      <c r="AK94" s="36">
        <f ca="1">AA94-AK$13-AK$14+MIN(AK$13,MAX(0,((('1.Inputs'!$D$37*12*IF(9=1,'1.Inputs'!$D$38,IF(9=2,'1.Inputs'!$D$39,$E94)))*$F94*(('1.Inputs'!$D$40)+(1-'1.Inputs'!$D$40)*(1+'1.Inputs'!$D$41))*(1+$G94)^(9-1))-(('1.Inputs'!$D$37*12*IF(9=1,'1.Inputs'!$D$38,IF(9=2,'1.Inputs'!$D$39,$E94)))/(1-'1.Inputs'!$D$42)*$D94*(1+$G94)^(9-1))-('1.Inputs'!$D$37*12*IF(9=1,'1.Inputs'!$D$38,IF(9=2,'1.Inputs'!$D$39,$E94)))*'1.Inputs'!$D$43*(1+$G94)^(9-1)-'1.Inputs'!$D$44*(1+$G94)^(9-1)-('1.Inputs'!$D$20/'1.Inputs'!$D$27+'1.Inputs'!$D$23/'1.Inputs'!$D$28))))*'1.Inputs'!$D$53</f>
        <v>804612702.38256133</v>
      </c>
      <c r="AL94" s="36">
        <f ca="1">AB94-AL$13-AL$14+MIN(AL$13,MAX(0,((('1.Inputs'!$D$37*12*IF(10=1,'1.Inputs'!$D$38,IF(10=2,'1.Inputs'!$D$39,$E94)))*$F94*(('1.Inputs'!$D$40)+(1-'1.Inputs'!$D$40)*(1+'1.Inputs'!$D$41))*(1+$G94)^(10-1))-(('1.Inputs'!$D$37*12*IF(10=1,'1.Inputs'!$D$38,IF(10=2,'1.Inputs'!$D$39,$E94)))/(1-'1.Inputs'!$D$42)*$D94*(1+$G94)^(10-1))-('1.Inputs'!$D$37*12*IF(10=1,'1.Inputs'!$D$38,IF(10=2,'1.Inputs'!$D$39,$E94)))*'1.Inputs'!$D$43*(1+$G94)^(10-1)-'1.Inputs'!$D$44*(1+$G94)^(10-1)-('1.Inputs'!$D$20/'1.Inputs'!$D$27+'1.Inputs'!$D$23/'1.Inputs'!$D$28))))*'1.Inputs'!$D$53+'1.Inputs'!$D$35</f>
        <v>4651917435.4058752</v>
      </c>
      <c r="AM94" s="48">
        <f ca="1">R94+NPV('1.Inputs'!$D$55,S94:AB94)</f>
        <v>862572417.45697689</v>
      </c>
      <c r="AN94" s="48">
        <f ca="1">-('1.Inputs'!$D$24*(1-'1.Inputs'!$D$31)+'1.Inputs'!$D$35)+NPV('1.Inputs'!$D$54,AC94:AL94)</f>
        <v>-547342342.32113492</v>
      </c>
      <c r="AO94" s="36">
        <f t="shared" ca="1" si="13"/>
        <v>-4.8094213210478314</v>
      </c>
      <c r="AP94" s="36">
        <f t="shared" ca="1" si="14"/>
        <v>0.74358182481522117</v>
      </c>
      <c r="AQ94" s="36">
        <f ca="1">'1.Inputs'!$D$35+MIN(SUM($AC94:AC94),SUM($AC94:AD94),SUM($AC94:AE94),SUM($AC94:AF94),SUM($AC94:AG94),SUM($AC94:AH94),SUM($AC94:AI94),SUM($AC94:AJ94),SUM($AC94:AK94),SUM($AC94:AL94))</f>
        <v>-190172223.76461399</v>
      </c>
      <c r="AR94" s="36">
        <f ca="1">IF(AP94&lt;'1.Inputs'!$D$57,1,0)</f>
        <v>1</v>
      </c>
      <c r="AS94" s="36">
        <f t="shared" ca="1" si="15"/>
        <v>1</v>
      </c>
      <c r="AV94" s="30"/>
      <c r="AY94" s="61"/>
    </row>
    <row r="95" spans="2:58" ht="15" customHeight="1" x14ac:dyDescent="0.25">
      <c r="B95" s="36">
        <v>80</v>
      </c>
      <c r="C95" s="36">
        <f t="shared" ca="1" si="8"/>
        <v>0.87926836150791288</v>
      </c>
      <c r="D95" s="36">
        <f t="shared" ca="1" si="9"/>
        <v>19145.36203293849</v>
      </c>
      <c r="E95" s="47">
        <f t="shared" ca="1" si="10"/>
        <v>0.87688077884773263</v>
      </c>
      <c r="F95" s="36">
        <f t="shared" ca="1" si="11"/>
        <v>29223.137474973177</v>
      </c>
      <c r="G95" s="36">
        <f t="shared" ca="1" si="12"/>
        <v>4.4819457993591889E-2</v>
      </c>
      <c r="H95" s="36">
        <f ca="1">((('1.Inputs'!$D$37*12*IF(1=1,'1.Inputs'!$D$38,IF(1=2,'1.Inputs'!$D$39,$E95)))*$F95*(('1.Inputs'!$D$40)+(1-'1.Inputs'!$D$40)*(1+'1.Inputs'!$D$41))*(1+$G95)^(1-1))*'1.Inputs'!$D$47+(('1.Inputs'!$D$37*12*IF(1=1,'1.Inputs'!$D$38,IF(1=2,'1.Inputs'!$D$39,$E95)))/(1-'1.Inputs'!$D$42)*$D95*(1+$G95)^(1-1))*('1.Inputs'!$D$48-'1.Inputs'!$D$49))/'1.Inputs'!$D$51</f>
        <v>780105233.07785749</v>
      </c>
      <c r="I95" s="36">
        <f ca="1">((('1.Inputs'!$D$37*12*IF(2=1,'1.Inputs'!$D$38,IF(2=2,'1.Inputs'!$D$39,$E95)))*$F95*(('1.Inputs'!$D$40)+(1-'1.Inputs'!$D$40)*(1+'1.Inputs'!$D$41))*(1+$G95)^(2-1))*'1.Inputs'!$D$47+(('1.Inputs'!$D$37*12*IF(2=1,'1.Inputs'!$D$38,IF(2=2,'1.Inputs'!$D$39,$E95)))/(1-'1.Inputs'!$D$42)*$D95*(1+$G95)^(2-1))*('1.Inputs'!$D$48-'1.Inputs'!$D$49))/'1.Inputs'!$D$51</f>
        <v>1141096777.5233207</v>
      </c>
      <c r="J95" s="36">
        <f ca="1">((('1.Inputs'!$D$37*12*IF(3=1,'1.Inputs'!$D$38,IF(3=2,'1.Inputs'!$D$39,$E95)))*$F95*(('1.Inputs'!$D$40)+(1-'1.Inputs'!$D$40)*(1+'1.Inputs'!$D$41))*(1+$G95)^(3-1))*'1.Inputs'!$D$47+(('1.Inputs'!$D$37*12*IF(3=1,'1.Inputs'!$D$38,IF(3=2,'1.Inputs'!$D$39,$E95)))/(1-'1.Inputs'!$D$42)*$D95*(1+$G95)^(3-1))*('1.Inputs'!$D$48-'1.Inputs'!$D$49))/'1.Inputs'!$D$51</f>
        <v>1493503488.609457</v>
      </c>
      <c r="K95" s="36">
        <f ca="1">((('1.Inputs'!$D$37*12*IF(4=1,'1.Inputs'!$D$38,IF(4=2,'1.Inputs'!$D$39,$E95)))*$F95*(('1.Inputs'!$D$40)+(1-'1.Inputs'!$D$40)*(1+'1.Inputs'!$D$41))*(1+$G95)^(4-1))*'1.Inputs'!$D$47+(('1.Inputs'!$D$37*12*IF(4=1,'1.Inputs'!$D$38,IF(4=2,'1.Inputs'!$D$39,$E95)))/(1-'1.Inputs'!$D$42)*$D95*(1+$G95)^(4-1))*('1.Inputs'!$D$48-'1.Inputs'!$D$49))/'1.Inputs'!$D$51</f>
        <v>1560441505.4804714</v>
      </c>
      <c r="L95" s="36">
        <f ca="1">((('1.Inputs'!$D$37*12*IF(5=1,'1.Inputs'!$D$38,IF(5=2,'1.Inputs'!$D$39,$E95)))*$F95*(('1.Inputs'!$D$40)+(1-'1.Inputs'!$D$40)*(1+'1.Inputs'!$D$41))*(1+$G95)^(5-1))*'1.Inputs'!$D$47+(('1.Inputs'!$D$37*12*IF(5=1,'1.Inputs'!$D$38,IF(5=2,'1.Inputs'!$D$39,$E95)))/(1-'1.Inputs'!$D$42)*$D95*(1+$G95)^(5-1))*('1.Inputs'!$D$48-'1.Inputs'!$D$49))/'1.Inputs'!$D$51</f>
        <v>1630379647.9868107</v>
      </c>
      <c r="M95" s="36">
        <f ca="1">((('1.Inputs'!$D$37*12*IF(6=1,'1.Inputs'!$D$38,IF(6=2,'1.Inputs'!$D$39,$E95)))*$F95*(('1.Inputs'!$D$40)+(1-'1.Inputs'!$D$40)*(1+'1.Inputs'!$D$41))*(1+$G95)^(6-1))*'1.Inputs'!$D$47+(('1.Inputs'!$D$37*12*IF(6=1,'1.Inputs'!$D$38,IF(6=2,'1.Inputs'!$D$39,$E95)))/(1-'1.Inputs'!$D$42)*$D95*(1+$G95)^(6-1))*('1.Inputs'!$D$48-'1.Inputs'!$D$49))/'1.Inputs'!$D$51</f>
        <v>1703452380.1333628</v>
      </c>
      <c r="N95" s="36">
        <f ca="1">((('1.Inputs'!$D$37*12*IF(7=1,'1.Inputs'!$D$38,IF(7=2,'1.Inputs'!$D$39,$E95)))*$F95*(('1.Inputs'!$D$40)+(1-'1.Inputs'!$D$40)*(1+'1.Inputs'!$D$41))*(1+$G95)^(7-1))*'1.Inputs'!$D$47+(('1.Inputs'!$D$37*12*IF(7=1,'1.Inputs'!$D$38,IF(7=2,'1.Inputs'!$D$39,$E95)))/(1-'1.Inputs'!$D$42)*$D95*(1+$G95)^(7-1))*('1.Inputs'!$D$48-'1.Inputs'!$D$49))/'1.Inputs'!$D$51</f>
        <v>1779800192.5288341</v>
      </c>
      <c r="O95" s="36">
        <f ca="1">((('1.Inputs'!$D$37*12*IF(8=1,'1.Inputs'!$D$38,IF(8=2,'1.Inputs'!$D$39,$E95)))*$F95*(('1.Inputs'!$D$40)+(1-'1.Inputs'!$D$40)*(1+'1.Inputs'!$D$41))*(1+$G95)^(8-1))*'1.Inputs'!$D$47+(('1.Inputs'!$D$37*12*IF(8=1,'1.Inputs'!$D$38,IF(8=2,'1.Inputs'!$D$39,$E95)))/(1-'1.Inputs'!$D$42)*$D95*(1+$G95)^(8-1))*('1.Inputs'!$D$48-'1.Inputs'!$D$49))/'1.Inputs'!$D$51</f>
        <v>1859569872.4948668</v>
      </c>
      <c r="P95" s="36">
        <f ca="1">((('1.Inputs'!$D$37*12*IF(9=1,'1.Inputs'!$D$38,IF(9=2,'1.Inputs'!$D$39,$E95)))*$F95*(('1.Inputs'!$D$40)+(1-'1.Inputs'!$D$40)*(1+'1.Inputs'!$D$41))*(1+$G95)^(9-1))*'1.Inputs'!$D$47+(('1.Inputs'!$D$37*12*IF(9=1,'1.Inputs'!$D$38,IF(9=2,'1.Inputs'!$D$39,$E95)))/(1-'1.Inputs'!$D$42)*$D95*(1+$G95)^(9-1))*('1.Inputs'!$D$48-'1.Inputs'!$D$49))/'1.Inputs'!$D$51</f>
        <v>1942914786.2812996</v>
      </c>
      <c r="Q95" s="36">
        <f ca="1">((('1.Inputs'!$D$37*12*IF(10=1,'1.Inputs'!$D$38,IF(10=2,'1.Inputs'!$D$39,$E95)))*$F95*(('1.Inputs'!$D$40)+(1-'1.Inputs'!$D$40)*(1+'1.Inputs'!$D$41))*(1+$G95)^(10-1))*'1.Inputs'!$D$47+(('1.Inputs'!$D$37*12*IF(10=1,'1.Inputs'!$D$38,IF(10=2,'1.Inputs'!$D$39,$E95)))/(1-'1.Inputs'!$D$42)*$D95*(1+$G95)^(10-1))*('1.Inputs'!$D$48-'1.Inputs'!$D$49))/'1.Inputs'!$D$51</f>
        <v>2029995173.9301627</v>
      </c>
      <c r="R95" s="36">
        <f>-'1.Inputs'!$D$24</f>
        <v>-2050000000</v>
      </c>
      <c r="S95" s="36">
        <f ca="1">((('1.Inputs'!$D$37*12*IF(1=1,'1.Inputs'!$D$38,IF(1=2,'1.Inputs'!$D$39,$E95)))*$F95*(('1.Inputs'!$D$40)+(1-'1.Inputs'!$D$40)*(1+'1.Inputs'!$D$41))*(1+$G95)^(1-1))-(('1.Inputs'!$D$37*12*IF(1=1,'1.Inputs'!$D$38,IF(1=2,'1.Inputs'!$D$39,$E95)))/(1-'1.Inputs'!$D$42)*$D95*(1+$G95)^(1-1))-('1.Inputs'!$D$37*12*IF(1=1,'1.Inputs'!$D$38,IF(1=2,'1.Inputs'!$D$39,$E95)))*'1.Inputs'!$D$43*(1+$G95)^(1-1)-'1.Inputs'!$D$44*(1+$G95)^(1-1)-('1.Inputs'!$D$20/'1.Inputs'!$D$27+'1.Inputs'!$D$23/'1.Inputs'!$D$28))-MAX(0,((('1.Inputs'!$D$37*12*IF(1=1,'1.Inputs'!$D$38,IF(1=2,'1.Inputs'!$D$39,$E95)))*$F95*(('1.Inputs'!$D$40)+(1-'1.Inputs'!$D$40)*(1+'1.Inputs'!$D$41))*(1+$G95)^(1-1))-(('1.Inputs'!$D$37*12*IF(1=1,'1.Inputs'!$D$38,IF(1=2,'1.Inputs'!$D$39,$E95)))/(1-'1.Inputs'!$D$42)*$D95*(1+$G95)^(1-1))-('1.Inputs'!$D$37*12*IF(1=1,'1.Inputs'!$D$38,IF(1=2,'1.Inputs'!$D$39,$E95)))*'1.Inputs'!$D$43*(1+$G95)^(1-1)-'1.Inputs'!$D$44*(1+$G95)^(1-1)-('1.Inputs'!$D$20/'1.Inputs'!$D$27+'1.Inputs'!$D$23/'1.Inputs'!$D$28)))*'1.Inputs'!$D$53+('1.Inputs'!$D$20/'1.Inputs'!$D$27+'1.Inputs'!$D$23/'1.Inputs'!$D$28)-H95</f>
        <v>-645674206.48970413</v>
      </c>
      <c r="T95" s="36">
        <f ca="1">((('1.Inputs'!$D$37*12*IF(2=1,'1.Inputs'!$D$38,IF(2=2,'1.Inputs'!$D$39,$E95)))*$F95*(('1.Inputs'!$D$40)+(1-'1.Inputs'!$D$40)*(1+'1.Inputs'!$D$41))*(1+$G95)^(2-1))-(('1.Inputs'!$D$37*12*IF(2=1,'1.Inputs'!$D$38,IF(2=2,'1.Inputs'!$D$39,$E95)))/(1-'1.Inputs'!$D$42)*$D95*(1+$G95)^(2-1))-('1.Inputs'!$D$37*12*IF(2=1,'1.Inputs'!$D$38,IF(2=2,'1.Inputs'!$D$39,$E95)))*'1.Inputs'!$D$43*(1+$G95)^(2-1)-'1.Inputs'!$D$44*(1+$G95)^(2-1)-('1.Inputs'!$D$20/'1.Inputs'!$D$27+'1.Inputs'!$D$23/'1.Inputs'!$D$28))-MAX(0,((('1.Inputs'!$D$37*12*IF(2=1,'1.Inputs'!$D$38,IF(2=2,'1.Inputs'!$D$39,$E95)))*$F95*(('1.Inputs'!$D$40)+(1-'1.Inputs'!$D$40)*(1+'1.Inputs'!$D$41))*(1+$G95)^(2-1))-(('1.Inputs'!$D$37*12*IF(2=1,'1.Inputs'!$D$38,IF(2=2,'1.Inputs'!$D$39,$E95)))/(1-'1.Inputs'!$D$42)*$D95*(1+$G95)^(2-1))-('1.Inputs'!$D$37*12*IF(2=1,'1.Inputs'!$D$38,IF(2=2,'1.Inputs'!$D$39,$E95)))*'1.Inputs'!$D$43*(1+$G95)^(2-1)-'1.Inputs'!$D$44*(1+$G95)^(2-1)-('1.Inputs'!$D$20/'1.Inputs'!$D$27+'1.Inputs'!$D$23/'1.Inputs'!$D$28)))*'1.Inputs'!$D$53+('1.Inputs'!$D$20/'1.Inputs'!$D$27+'1.Inputs'!$D$23/'1.Inputs'!$D$28)-(I95-H95)</f>
        <v>58561307.352032423</v>
      </c>
      <c r="U95" s="36">
        <f ca="1">((('1.Inputs'!$D$37*12*IF(3=1,'1.Inputs'!$D$38,IF(3=2,'1.Inputs'!$D$39,$E95)))*$F95*(('1.Inputs'!$D$40)+(1-'1.Inputs'!$D$40)*(1+'1.Inputs'!$D$41))*(1+$G95)^(3-1))-(('1.Inputs'!$D$37*12*IF(3=1,'1.Inputs'!$D$38,IF(3=2,'1.Inputs'!$D$39,$E95)))/(1-'1.Inputs'!$D$42)*$D95*(1+$G95)^(3-1))-('1.Inputs'!$D$37*12*IF(3=1,'1.Inputs'!$D$38,IF(3=2,'1.Inputs'!$D$39,$E95)))*'1.Inputs'!$D$43*(1+$G95)^(3-1)-'1.Inputs'!$D$44*(1+$G95)^(3-1)-('1.Inputs'!$D$20/'1.Inputs'!$D$27+'1.Inputs'!$D$23/'1.Inputs'!$D$28))-MAX(0,((('1.Inputs'!$D$37*12*IF(3=1,'1.Inputs'!$D$38,IF(3=2,'1.Inputs'!$D$39,$E95)))*$F95*(('1.Inputs'!$D$40)+(1-'1.Inputs'!$D$40)*(1+'1.Inputs'!$D$41))*(1+$G95)^(3-1))-(('1.Inputs'!$D$37*12*IF(3=1,'1.Inputs'!$D$38,IF(3=2,'1.Inputs'!$D$39,$E95)))/(1-'1.Inputs'!$D$42)*$D95*(1+$G95)^(3-1))-('1.Inputs'!$D$37*12*IF(3=1,'1.Inputs'!$D$38,IF(3=2,'1.Inputs'!$D$39,$E95)))*'1.Inputs'!$D$43*(1+$G95)^(3-1)-'1.Inputs'!$D$44*(1+$G95)^(3-1)-('1.Inputs'!$D$20/'1.Inputs'!$D$27+'1.Inputs'!$D$23/'1.Inputs'!$D$28)))*'1.Inputs'!$D$53+('1.Inputs'!$D$20/'1.Inputs'!$D$27+'1.Inputs'!$D$23/'1.Inputs'!$D$28)-(J95-I95)</f>
        <v>343494336.65146875</v>
      </c>
      <c r="V95" s="36">
        <f ca="1">((('1.Inputs'!$D$37*12*IF(4=1,'1.Inputs'!$D$38,IF(4=2,'1.Inputs'!$D$39,$E95)))*$F95*(('1.Inputs'!$D$40)+(1-'1.Inputs'!$D$40)*(1+'1.Inputs'!$D$41))*(1+$G95)^(4-1))-(('1.Inputs'!$D$37*12*IF(4=1,'1.Inputs'!$D$38,IF(4=2,'1.Inputs'!$D$39,$E95)))/(1-'1.Inputs'!$D$42)*$D95*(1+$G95)^(4-1))-('1.Inputs'!$D$37*12*IF(4=1,'1.Inputs'!$D$38,IF(4=2,'1.Inputs'!$D$39,$E95)))*'1.Inputs'!$D$43*(1+$G95)^(4-1)-'1.Inputs'!$D$44*(1+$G95)^(4-1)-('1.Inputs'!$D$20/'1.Inputs'!$D$27+'1.Inputs'!$D$23/'1.Inputs'!$D$28))-MAX(0,((('1.Inputs'!$D$37*12*IF(4=1,'1.Inputs'!$D$38,IF(4=2,'1.Inputs'!$D$39,$E95)))*$F95*(('1.Inputs'!$D$40)+(1-'1.Inputs'!$D$40)*(1+'1.Inputs'!$D$41))*(1+$G95)^(4-1))-(('1.Inputs'!$D$37*12*IF(4=1,'1.Inputs'!$D$38,IF(4=2,'1.Inputs'!$D$39,$E95)))/(1-'1.Inputs'!$D$42)*$D95*(1+$G95)^(4-1))-('1.Inputs'!$D$37*12*IF(4=1,'1.Inputs'!$D$38,IF(4=2,'1.Inputs'!$D$39,$E95)))*'1.Inputs'!$D$43*(1+$G95)^(4-1)-'1.Inputs'!$D$44*(1+$G95)^(4-1)-('1.Inputs'!$D$20/'1.Inputs'!$D$27+'1.Inputs'!$D$23/'1.Inputs'!$D$28)))*'1.Inputs'!$D$53+('1.Inputs'!$D$20/'1.Inputs'!$D$27+'1.Inputs'!$D$23/'1.Inputs'!$D$28)-(K95-J95)</f>
        <v>658035219.25316584</v>
      </c>
      <c r="W95" s="36">
        <f ca="1">((('1.Inputs'!$D$37*12*IF(5=1,'1.Inputs'!$D$38,IF(5=2,'1.Inputs'!$D$39,$E95)))*$F95*(('1.Inputs'!$D$40)+(1-'1.Inputs'!$D$40)*(1+'1.Inputs'!$D$41))*(1+$G95)^(5-1))-(('1.Inputs'!$D$37*12*IF(5=1,'1.Inputs'!$D$38,IF(5=2,'1.Inputs'!$D$39,$E95)))/(1-'1.Inputs'!$D$42)*$D95*(1+$G95)^(5-1))-('1.Inputs'!$D$37*12*IF(5=1,'1.Inputs'!$D$38,IF(5=2,'1.Inputs'!$D$39,$E95)))*'1.Inputs'!$D$43*(1+$G95)^(5-1)-'1.Inputs'!$D$44*(1+$G95)^(5-1)-('1.Inputs'!$D$20/'1.Inputs'!$D$27+'1.Inputs'!$D$23/'1.Inputs'!$D$28))-MAX(0,((('1.Inputs'!$D$37*12*IF(5=1,'1.Inputs'!$D$38,IF(5=2,'1.Inputs'!$D$39,$E95)))*$F95*(('1.Inputs'!$D$40)+(1-'1.Inputs'!$D$40)*(1+'1.Inputs'!$D$41))*(1+$G95)^(5-1))-(('1.Inputs'!$D$37*12*IF(5=1,'1.Inputs'!$D$38,IF(5=2,'1.Inputs'!$D$39,$E95)))/(1-'1.Inputs'!$D$42)*$D95*(1+$G95)^(5-1))-('1.Inputs'!$D$37*12*IF(5=1,'1.Inputs'!$D$38,IF(5=2,'1.Inputs'!$D$39,$E95)))*'1.Inputs'!$D$43*(1+$G95)^(5-1)-'1.Inputs'!$D$44*(1+$G95)^(5-1)-('1.Inputs'!$D$20/'1.Inputs'!$D$27+'1.Inputs'!$D$23/'1.Inputs'!$D$28)))*'1.Inputs'!$D$53+('1.Inputs'!$D$20/'1.Inputs'!$D$27+'1.Inputs'!$D$23/'1.Inputs'!$D$28)-(L95-K95)</f>
        <v>685410281.73059011</v>
      </c>
      <c r="X95" s="36">
        <f ca="1">((('1.Inputs'!$D$37*12*IF(6=1,'1.Inputs'!$D$38,IF(6=2,'1.Inputs'!$D$39,$E95)))*$F95*(('1.Inputs'!$D$40)+(1-'1.Inputs'!$D$40)*(1+'1.Inputs'!$D$41))*(1+$G95)^(6-1))-(('1.Inputs'!$D$37*12*IF(6=1,'1.Inputs'!$D$38,IF(6=2,'1.Inputs'!$D$39,$E95)))/(1-'1.Inputs'!$D$42)*$D95*(1+$G95)^(6-1))-('1.Inputs'!$D$37*12*IF(6=1,'1.Inputs'!$D$38,IF(6=2,'1.Inputs'!$D$39,$E95)))*'1.Inputs'!$D$43*(1+$G95)^(6-1)-'1.Inputs'!$D$44*(1+$G95)^(6-1)-('1.Inputs'!$D$20/'1.Inputs'!$D$27+'1.Inputs'!$D$23/'1.Inputs'!$D$28))-MAX(0,((('1.Inputs'!$D$37*12*IF(6=1,'1.Inputs'!$D$38,IF(6=2,'1.Inputs'!$D$39,$E95)))*$F95*(('1.Inputs'!$D$40)+(1-'1.Inputs'!$D$40)*(1+'1.Inputs'!$D$41))*(1+$G95)^(6-1))-(('1.Inputs'!$D$37*12*IF(6=1,'1.Inputs'!$D$38,IF(6=2,'1.Inputs'!$D$39,$E95)))/(1-'1.Inputs'!$D$42)*$D95*(1+$G95)^(6-1))-('1.Inputs'!$D$37*12*IF(6=1,'1.Inputs'!$D$38,IF(6=2,'1.Inputs'!$D$39,$E95)))*'1.Inputs'!$D$43*(1+$G95)^(6-1)-'1.Inputs'!$D$44*(1+$G95)^(6-1)-('1.Inputs'!$D$20/'1.Inputs'!$D$27+'1.Inputs'!$D$23/'1.Inputs'!$D$28)))*'1.Inputs'!$D$53+('1.Inputs'!$D$20/'1.Inputs'!$D$27+'1.Inputs'!$D$23/'1.Inputs'!$D$28)-(M95-L95)</f>
        <v>714012279.6707921</v>
      </c>
      <c r="Y95" s="36">
        <f ca="1">((('1.Inputs'!$D$37*12*IF(7=1,'1.Inputs'!$D$38,IF(7=2,'1.Inputs'!$D$39,$E95)))*$F95*(('1.Inputs'!$D$40)+(1-'1.Inputs'!$D$40)*(1+'1.Inputs'!$D$41))*(1+$G95)^(7-1))-(('1.Inputs'!$D$37*12*IF(7=1,'1.Inputs'!$D$38,IF(7=2,'1.Inputs'!$D$39,$E95)))/(1-'1.Inputs'!$D$42)*$D95*(1+$G95)^(7-1))-('1.Inputs'!$D$37*12*IF(7=1,'1.Inputs'!$D$38,IF(7=2,'1.Inputs'!$D$39,$E95)))*'1.Inputs'!$D$43*(1+$G95)^(7-1)-'1.Inputs'!$D$44*(1+$G95)^(7-1)-('1.Inputs'!$D$20/'1.Inputs'!$D$27+'1.Inputs'!$D$23/'1.Inputs'!$D$28))-MAX(0,((('1.Inputs'!$D$37*12*IF(7=1,'1.Inputs'!$D$38,IF(7=2,'1.Inputs'!$D$39,$E95)))*$F95*(('1.Inputs'!$D$40)+(1-'1.Inputs'!$D$40)*(1+'1.Inputs'!$D$41))*(1+$G95)^(7-1))-(('1.Inputs'!$D$37*12*IF(7=1,'1.Inputs'!$D$38,IF(7=2,'1.Inputs'!$D$39,$E95)))/(1-'1.Inputs'!$D$42)*$D95*(1+$G95)^(7-1))-('1.Inputs'!$D$37*12*IF(7=1,'1.Inputs'!$D$38,IF(7=2,'1.Inputs'!$D$39,$E95)))*'1.Inputs'!$D$43*(1+$G95)^(7-1)-'1.Inputs'!$D$44*(1+$G95)^(7-1)-('1.Inputs'!$D$20/'1.Inputs'!$D$27+'1.Inputs'!$D$23/'1.Inputs'!$D$28)))*'1.Inputs'!$D$53+('1.Inputs'!$D$20/'1.Inputs'!$D$27+'1.Inputs'!$D$23/'1.Inputs'!$D$28)-(N95-M95)</f>
        <v>743896203.65620959</v>
      </c>
      <c r="Z95" s="36">
        <f ca="1">((('1.Inputs'!$D$37*12*IF(8=1,'1.Inputs'!$D$38,IF(8=2,'1.Inputs'!$D$39,$E95)))*$F95*(('1.Inputs'!$D$40)+(1-'1.Inputs'!$D$40)*(1+'1.Inputs'!$D$41))*(1+$G95)^(8-1))-(('1.Inputs'!$D$37*12*IF(8=1,'1.Inputs'!$D$38,IF(8=2,'1.Inputs'!$D$39,$E95)))/(1-'1.Inputs'!$D$42)*$D95*(1+$G95)^(8-1))-('1.Inputs'!$D$37*12*IF(8=1,'1.Inputs'!$D$38,IF(8=2,'1.Inputs'!$D$39,$E95)))*'1.Inputs'!$D$43*(1+$G95)^(8-1)-'1.Inputs'!$D$44*(1+$G95)^(8-1)-('1.Inputs'!$D$20/'1.Inputs'!$D$27+'1.Inputs'!$D$23/'1.Inputs'!$D$28))-MAX(0,((('1.Inputs'!$D$37*12*IF(8=1,'1.Inputs'!$D$38,IF(8=2,'1.Inputs'!$D$39,$E95)))*$F95*(('1.Inputs'!$D$40)+(1-'1.Inputs'!$D$40)*(1+'1.Inputs'!$D$41))*(1+$G95)^(8-1))-(('1.Inputs'!$D$37*12*IF(8=1,'1.Inputs'!$D$38,IF(8=2,'1.Inputs'!$D$39,$E95)))/(1-'1.Inputs'!$D$42)*$D95*(1+$G95)^(8-1))-('1.Inputs'!$D$37*12*IF(8=1,'1.Inputs'!$D$38,IF(8=2,'1.Inputs'!$D$39,$E95)))*'1.Inputs'!$D$43*(1+$G95)^(8-1)-'1.Inputs'!$D$44*(1+$G95)^(8-1)-('1.Inputs'!$D$20/'1.Inputs'!$D$27+'1.Inputs'!$D$23/'1.Inputs'!$D$28)))*'1.Inputs'!$D$53+('1.Inputs'!$D$20/'1.Inputs'!$D$27+'1.Inputs'!$D$23/'1.Inputs'!$D$28)-(O95-N95)</f>
        <v>775119508.91737413</v>
      </c>
      <c r="AA95" s="36">
        <f ca="1">((('1.Inputs'!$D$37*12*IF(9=1,'1.Inputs'!$D$38,IF(9=2,'1.Inputs'!$D$39,$E95)))*$F95*(('1.Inputs'!$D$40)+(1-'1.Inputs'!$D$40)*(1+'1.Inputs'!$D$41))*(1+$G95)^(9-1))-(('1.Inputs'!$D$37*12*IF(9=1,'1.Inputs'!$D$38,IF(9=2,'1.Inputs'!$D$39,$E95)))/(1-'1.Inputs'!$D$42)*$D95*(1+$G95)^(9-1))-('1.Inputs'!$D$37*12*IF(9=1,'1.Inputs'!$D$38,IF(9=2,'1.Inputs'!$D$39,$E95)))*'1.Inputs'!$D$43*(1+$G95)^(9-1)-'1.Inputs'!$D$44*(1+$G95)^(9-1)-('1.Inputs'!$D$20/'1.Inputs'!$D$27+'1.Inputs'!$D$23/'1.Inputs'!$D$28))-MAX(0,((('1.Inputs'!$D$37*12*IF(9=1,'1.Inputs'!$D$38,IF(9=2,'1.Inputs'!$D$39,$E95)))*$F95*(('1.Inputs'!$D$40)+(1-'1.Inputs'!$D$40)*(1+'1.Inputs'!$D$41))*(1+$G95)^(9-1))-(('1.Inputs'!$D$37*12*IF(9=1,'1.Inputs'!$D$38,IF(9=2,'1.Inputs'!$D$39,$E95)))/(1-'1.Inputs'!$D$42)*$D95*(1+$G95)^(9-1))-('1.Inputs'!$D$37*12*IF(9=1,'1.Inputs'!$D$38,IF(9=2,'1.Inputs'!$D$39,$E95)))*'1.Inputs'!$D$43*(1+$G95)^(9-1)-'1.Inputs'!$D$44*(1+$G95)^(9-1)-('1.Inputs'!$D$20/'1.Inputs'!$D$27+'1.Inputs'!$D$23/'1.Inputs'!$D$28)))*'1.Inputs'!$D$53+('1.Inputs'!$D$20/'1.Inputs'!$D$27+'1.Inputs'!$D$23/'1.Inputs'!$D$28)-(P95-O95)</f>
        <v>807742225.7971127</v>
      </c>
      <c r="AB95" s="36">
        <f ca="1">((('1.Inputs'!$D$37*12*IF(10=1,'1.Inputs'!$D$38,IF(10=2,'1.Inputs'!$D$39,$E95)))*$F95*(('1.Inputs'!$D$40)+(1-'1.Inputs'!$D$40)*(1+'1.Inputs'!$D$41))*(1+$G95)^(10-1))-(('1.Inputs'!$D$37*12*IF(10=1,'1.Inputs'!$D$38,IF(10=2,'1.Inputs'!$D$39,$E95)))/(1-'1.Inputs'!$D$42)*$D95*(1+$G95)^(10-1))-('1.Inputs'!$D$37*12*IF(10=1,'1.Inputs'!$D$38,IF(10=2,'1.Inputs'!$D$39,$E95)))*'1.Inputs'!$D$43*(1+$G95)^(10-1)-'1.Inputs'!$D$44*(1+$G95)^(10-1)-('1.Inputs'!$D$20/'1.Inputs'!$D$27+'1.Inputs'!$D$23/'1.Inputs'!$D$28))-MAX(0,((('1.Inputs'!$D$37*12*IF(10=1,'1.Inputs'!$D$38,IF(10=2,'1.Inputs'!$D$39,$E95)))*$F95*(('1.Inputs'!$D$40)+(1-'1.Inputs'!$D$40)*(1+'1.Inputs'!$D$41))*(1+$G95)^(10-1))-(('1.Inputs'!$D$37*12*IF(10=1,'1.Inputs'!$D$38,IF(10=2,'1.Inputs'!$D$39,$E95)))/(1-'1.Inputs'!$D$42)*$D95*(1+$G95)^(10-1))-('1.Inputs'!$D$37*12*IF(10=1,'1.Inputs'!$D$38,IF(10=2,'1.Inputs'!$D$39,$E95)))*'1.Inputs'!$D$43*(1+$G95)^(10-1)-'1.Inputs'!$D$44*(1+$G95)^(10-1)-('1.Inputs'!$D$20/'1.Inputs'!$D$27+'1.Inputs'!$D$23/'1.Inputs'!$D$28)))*'1.Inputs'!$D$53+('1.Inputs'!$D$20/'1.Inputs'!$D$27+'1.Inputs'!$D$23/'1.Inputs'!$D$28)-(Q95-P95)+(('1.Inputs'!$D$20+'1.Inputs'!$D$23-('1.Inputs'!$D$20/'1.Inputs'!$D$27+'1.Inputs'!$D$23/'1.Inputs'!$D$28)*'1.Inputs'!$D$10)*'1.Inputs'!$D$60+'1.Inputs'!$D$19*'1.Inputs'!$D$59+Q95)</f>
        <v>3571822249.0958419</v>
      </c>
      <c r="AC95" s="36">
        <f ca="1">S95-AC$13-AC$14+MIN(AC$13,MAX(0,((('1.Inputs'!$D$37*12*IF(1=1,'1.Inputs'!$D$38,IF(1=2,'1.Inputs'!$D$39,$E95)))*$F95*(('1.Inputs'!$D$40)+(1-'1.Inputs'!$D$40)*(1+'1.Inputs'!$D$41))*(1+$G95)^(1-1))-(('1.Inputs'!$D$37*12*IF(1=1,'1.Inputs'!$D$38,IF(1=2,'1.Inputs'!$D$39,$E95)))/(1-'1.Inputs'!$D$42)*$D95*(1+$G95)^(1-1))-('1.Inputs'!$D$37*12*IF(1=1,'1.Inputs'!$D$38,IF(1=2,'1.Inputs'!$D$39,$E95)))*'1.Inputs'!$D$43*(1+$G95)^(1-1)-'1.Inputs'!$D$44*(1+$G95)^(1-1)-('1.Inputs'!$D$20/'1.Inputs'!$D$27+'1.Inputs'!$D$23/'1.Inputs'!$D$28))))*'1.Inputs'!$D$53</f>
        <v>-793274206.48970413</v>
      </c>
      <c r="AD95" s="36">
        <f ca="1">T95-AD$13-AD$14+MIN(AD$13,MAX(0,((('1.Inputs'!$D$37*12*IF(2=1,'1.Inputs'!$D$38,IF(2=2,'1.Inputs'!$D$39,$E95)))*$F95*(('1.Inputs'!$D$40)+(1-'1.Inputs'!$D$40)*(1+'1.Inputs'!$D$41))*(1+$G95)^(2-1))-(('1.Inputs'!$D$37*12*IF(2=1,'1.Inputs'!$D$38,IF(2=2,'1.Inputs'!$D$39,$E95)))/(1-'1.Inputs'!$D$42)*$D95*(1+$G95)^(2-1))-('1.Inputs'!$D$37*12*IF(2=1,'1.Inputs'!$D$38,IF(2=2,'1.Inputs'!$D$39,$E95)))*'1.Inputs'!$D$43*(1+$G95)^(2-1)-'1.Inputs'!$D$44*(1+$G95)^(2-1)-('1.Inputs'!$D$20/'1.Inputs'!$D$27+'1.Inputs'!$D$23/'1.Inputs'!$D$28))))*'1.Inputs'!$D$53</f>
        <v>-37378692.647967577</v>
      </c>
      <c r="AE95" s="36">
        <f ca="1">U95-AE$13-AE$14+MIN(AE$13,MAX(0,((('1.Inputs'!$D$37*12*IF(3=1,'1.Inputs'!$D$38,IF(3=2,'1.Inputs'!$D$39,$E95)))*$F95*(('1.Inputs'!$D$40)+(1-'1.Inputs'!$D$40)*(1+'1.Inputs'!$D$41))*(1+$G95)^(3-1))-(('1.Inputs'!$D$37*12*IF(3=1,'1.Inputs'!$D$38,IF(3=2,'1.Inputs'!$D$39,$E95)))/(1-'1.Inputs'!$D$42)*$D95*(1+$G95)^(3-1))-('1.Inputs'!$D$37*12*IF(3=1,'1.Inputs'!$D$38,IF(3=2,'1.Inputs'!$D$39,$E95)))*'1.Inputs'!$D$43*(1+$G95)^(3-1)-'1.Inputs'!$D$44*(1+$G95)^(3-1)-('1.Inputs'!$D$20/'1.Inputs'!$D$27+'1.Inputs'!$D$23/'1.Inputs'!$D$28))))*'1.Inputs'!$D$53</f>
        <v>1554336.6514687538</v>
      </c>
      <c r="AF95" s="36">
        <f ca="1">V95-AF$13-AF$14+MIN(AF$13,MAX(0,((('1.Inputs'!$D$37*12*IF(4=1,'1.Inputs'!$D$38,IF(4=2,'1.Inputs'!$D$39,$E95)))*$F95*(('1.Inputs'!$D$40)+(1-'1.Inputs'!$D$40)*(1+'1.Inputs'!$D$41))*(1+$G95)^(4-1))-(('1.Inputs'!$D$37*12*IF(4=1,'1.Inputs'!$D$38,IF(4=2,'1.Inputs'!$D$39,$E95)))/(1-'1.Inputs'!$D$42)*$D95*(1+$G95)^(4-1))-('1.Inputs'!$D$37*12*IF(4=1,'1.Inputs'!$D$38,IF(4=2,'1.Inputs'!$D$39,$E95)))*'1.Inputs'!$D$43*(1+$G95)^(4-1)-'1.Inputs'!$D$44*(1+$G95)^(4-1)-('1.Inputs'!$D$20/'1.Inputs'!$D$27+'1.Inputs'!$D$23/'1.Inputs'!$D$28))))*'1.Inputs'!$D$53</f>
        <v>335283219.25316584</v>
      </c>
      <c r="AG95" s="36">
        <f ca="1">W95-AG$13-AG$14+MIN(AG$13,MAX(0,((('1.Inputs'!$D$37*12*IF(5=1,'1.Inputs'!$D$38,IF(5=2,'1.Inputs'!$D$39,$E95)))*$F95*(('1.Inputs'!$D$40)+(1-'1.Inputs'!$D$40)*(1+'1.Inputs'!$D$41))*(1+$G95)^(5-1))-(('1.Inputs'!$D$37*12*IF(5=1,'1.Inputs'!$D$38,IF(5=2,'1.Inputs'!$D$39,$E95)))/(1-'1.Inputs'!$D$42)*$D95*(1+$G95)^(5-1))-('1.Inputs'!$D$37*12*IF(5=1,'1.Inputs'!$D$38,IF(5=2,'1.Inputs'!$D$39,$E95)))*'1.Inputs'!$D$43*(1+$G95)^(5-1)-'1.Inputs'!$D$44*(1+$G95)^(5-1)-('1.Inputs'!$D$20/'1.Inputs'!$D$27+'1.Inputs'!$D$23/'1.Inputs'!$D$28))))*'1.Inputs'!$D$53</f>
        <v>381846281.73059011</v>
      </c>
      <c r="AH95" s="36">
        <f ca="1">X95-AH$13-AH$14+MIN(AH$13,MAX(0,((('1.Inputs'!$D$37*12*IF(6=1,'1.Inputs'!$D$38,IF(6=2,'1.Inputs'!$D$39,$E95)))*$F95*(('1.Inputs'!$D$40)+(1-'1.Inputs'!$D$40)*(1+'1.Inputs'!$D$41))*(1+$G95)^(6-1))-(('1.Inputs'!$D$37*12*IF(6=1,'1.Inputs'!$D$38,IF(6=2,'1.Inputs'!$D$39,$E95)))/(1-'1.Inputs'!$D$42)*$D95*(1+$G95)^(6-1))-('1.Inputs'!$D$37*12*IF(6=1,'1.Inputs'!$D$38,IF(6=2,'1.Inputs'!$D$39,$E95)))*'1.Inputs'!$D$43*(1+$G95)^(6-1)-'1.Inputs'!$D$44*(1+$G95)^(6-1)-('1.Inputs'!$D$20/'1.Inputs'!$D$27+'1.Inputs'!$D$23/'1.Inputs'!$D$28))))*'1.Inputs'!$D$53</f>
        <v>429636279.6707921</v>
      </c>
      <c r="AI95" s="36">
        <f ca="1">Y95-AI$13-AI$14+MIN(AI$13,MAX(0,((('1.Inputs'!$D$37*12*IF(7=1,'1.Inputs'!$D$38,IF(7=2,'1.Inputs'!$D$39,$E95)))*$F95*(('1.Inputs'!$D$40)+(1-'1.Inputs'!$D$40)*(1+'1.Inputs'!$D$41))*(1+$G95)^(7-1))-(('1.Inputs'!$D$37*12*IF(7=1,'1.Inputs'!$D$38,IF(7=2,'1.Inputs'!$D$39,$E95)))/(1-'1.Inputs'!$D$42)*$D95*(1+$G95)^(7-1))-('1.Inputs'!$D$37*12*IF(7=1,'1.Inputs'!$D$38,IF(7=2,'1.Inputs'!$D$39,$E95)))*'1.Inputs'!$D$43*(1+$G95)^(7-1)-'1.Inputs'!$D$44*(1+$G95)^(7-1)-('1.Inputs'!$D$20/'1.Inputs'!$D$27+'1.Inputs'!$D$23/'1.Inputs'!$D$28))))*'1.Inputs'!$D$53</f>
        <v>478708203.65620959</v>
      </c>
      <c r="AJ95" s="36">
        <f ca="1">Z95-AJ$13-AJ$14+MIN(AJ$13,MAX(0,((('1.Inputs'!$D$37*12*IF(8=1,'1.Inputs'!$D$38,IF(8=2,'1.Inputs'!$D$39,$E95)))*$F95*(('1.Inputs'!$D$40)+(1-'1.Inputs'!$D$40)*(1+'1.Inputs'!$D$41))*(1+$G95)^(8-1))-(('1.Inputs'!$D$37*12*IF(8=1,'1.Inputs'!$D$38,IF(8=2,'1.Inputs'!$D$39,$E95)))/(1-'1.Inputs'!$D$42)*$D95*(1+$G95)^(8-1))-('1.Inputs'!$D$37*12*IF(8=1,'1.Inputs'!$D$38,IF(8=2,'1.Inputs'!$D$39,$E95)))*'1.Inputs'!$D$43*(1+$G95)^(8-1)-'1.Inputs'!$D$44*(1+$G95)^(8-1)-('1.Inputs'!$D$20/'1.Inputs'!$D$27+'1.Inputs'!$D$23/'1.Inputs'!$D$28))))*'1.Inputs'!$D$53</f>
        <v>775119508.91737413</v>
      </c>
      <c r="AK95" s="36">
        <f ca="1">AA95-AK$13-AK$14+MIN(AK$13,MAX(0,((('1.Inputs'!$D$37*12*IF(9=1,'1.Inputs'!$D$38,IF(9=2,'1.Inputs'!$D$39,$E95)))*$F95*(('1.Inputs'!$D$40)+(1-'1.Inputs'!$D$40)*(1+'1.Inputs'!$D$41))*(1+$G95)^(9-1))-(('1.Inputs'!$D$37*12*IF(9=1,'1.Inputs'!$D$38,IF(9=2,'1.Inputs'!$D$39,$E95)))/(1-'1.Inputs'!$D$42)*$D95*(1+$G95)^(9-1))-('1.Inputs'!$D$37*12*IF(9=1,'1.Inputs'!$D$38,IF(9=2,'1.Inputs'!$D$39,$E95)))*'1.Inputs'!$D$43*(1+$G95)^(9-1)-'1.Inputs'!$D$44*(1+$G95)^(9-1)-('1.Inputs'!$D$20/'1.Inputs'!$D$27+'1.Inputs'!$D$23/'1.Inputs'!$D$28))))*'1.Inputs'!$D$53</f>
        <v>807742225.7971127</v>
      </c>
      <c r="AL95" s="36">
        <f ca="1">AB95-AL$13-AL$14+MIN(AL$13,MAX(0,((('1.Inputs'!$D$37*12*IF(10=1,'1.Inputs'!$D$38,IF(10=2,'1.Inputs'!$D$39,$E95)))*$F95*(('1.Inputs'!$D$40)+(1-'1.Inputs'!$D$40)*(1+'1.Inputs'!$D$41))*(1+$G95)^(10-1))-(('1.Inputs'!$D$37*12*IF(10=1,'1.Inputs'!$D$38,IF(10=2,'1.Inputs'!$D$39,$E95)))/(1-'1.Inputs'!$D$42)*$D95*(1+$G95)^(10-1))-('1.Inputs'!$D$37*12*IF(10=1,'1.Inputs'!$D$38,IF(10=2,'1.Inputs'!$D$39,$E95)))*'1.Inputs'!$D$43*(1+$G95)^(10-1)-'1.Inputs'!$D$44*(1+$G95)^(10-1)-('1.Inputs'!$D$20/'1.Inputs'!$D$27+'1.Inputs'!$D$23/'1.Inputs'!$D$28))))*'1.Inputs'!$D$53+'1.Inputs'!$D$35</f>
        <v>4371822249.0958424</v>
      </c>
      <c r="AM95" s="48">
        <f ca="1">R95+NPV('1.Inputs'!$D$55,S95:AB95)</f>
        <v>951346872.05229378</v>
      </c>
      <c r="AN95" s="48">
        <f ca="1">-('1.Inputs'!$D$24*(1-'1.Inputs'!$D$31)+'1.Inputs'!$D$35)+NPV('1.Inputs'!$D$54,AC95:AL95)</f>
        <v>-445270207.07860184</v>
      </c>
      <c r="AO95" s="36">
        <f t="shared" ca="1" si="13"/>
        <v>-4.3744864938326842</v>
      </c>
      <c r="AP95" s="36">
        <f t="shared" ca="1" si="14"/>
        <v>0.87269902604539829</v>
      </c>
      <c r="AQ95" s="36">
        <f ca="1">'1.Inputs'!$D$35+MIN(SUM($AC95:AC95),SUM($AC95:AD95),SUM($AC95:AE95),SUM($AC95:AF95),SUM($AC95:AG95),SUM($AC95:AH95),SUM($AC95:AI95),SUM($AC95:AJ95),SUM($AC95:AK95),SUM($AC95:AL95))</f>
        <v>-30652899.137671709</v>
      </c>
      <c r="AR95" s="36">
        <f ca="1">IF(AP95&lt;'1.Inputs'!$D$57,1,0)</f>
        <v>1</v>
      </c>
      <c r="AS95" s="36">
        <f t="shared" ca="1" si="15"/>
        <v>1</v>
      </c>
      <c r="AV95" s="39" t="s">
        <v>441</v>
      </c>
      <c r="AW95" s="2"/>
      <c r="AX95" s="2"/>
      <c r="AY95" s="62"/>
      <c r="AZ95" s="2"/>
      <c r="BA95" s="2"/>
      <c r="BB95" s="2"/>
      <c r="BC95" s="2"/>
      <c r="BD95" s="2"/>
      <c r="BE95" s="2"/>
    </row>
    <row r="96" spans="2:58" ht="15" customHeight="1" x14ac:dyDescent="0.25">
      <c r="B96" s="36">
        <v>81</v>
      </c>
      <c r="C96" s="36">
        <f t="shared" ca="1" si="8"/>
        <v>0.80781190608395725</v>
      </c>
      <c r="D96" s="36">
        <f t="shared" ca="1" si="9"/>
        <v>20216.423484385588</v>
      </c>
      <c r="E96" s="47">
        <f t="shared" ca="1" si="10"/>
        <v>0.86559690591237426</v>
      </c>
      <c r="F96" s="36">
        <f t="shared" ca="1" si="11"/>
        <v>28348.413652011062</v>
      </c>
      <c r="G96" s="36">
        <f t="shared" ca="1" si="12"/>
        <v>4.4928406028793715E-2</v>
      </c>
      <c r="H96" s="36">
        <f ca="1">((('1.Inputs'!$D$37*12*IF(1=1,'1.Inputs'!$D$38,IF(1=2,'1.Inputs'!$D$39,$E96)))*$F96*(('1.Inputs'!$D$40)+(1-'1.Inputs'!$D$40)*(1+'1.Inputs'!$D$41))*(1+$G96)^(1-1))*'1.Inputs'!$D$47+(('1.Inputs'!$D$37*12*IF(1=1,'1.Inputs'!$D$38,IF(1=2,'1.Inputs'!$D$39,$E96)))/(1-'1.Inputs'!$D$42)*$D96*(1+$G96)^(1-1))*('1.Inputs'!$D$48-'1.Inputs'!$D$49))/'1.Inputs'!$D$51</f>
        <v>766779864.80544126</v>
      </c>
      <c r="I96" s="36">
        <f ca="1">((('1.Inputs'!$D$37*12*IF(2=1,'1.Inputs'!$D$38,IF(2=2,'1.Inputs'!$D$39,$E96)))*$F96*(('1.Inputs'!$D$40)+(1-'1.Inputs'!$D$40)*(1+'1.Inputs'!$D$41))*(1+$G96)^(2-1))*'1.Inputs'!$D$47+(('1.Inputs'!$D$37*12*IF(2=1,'1.Inputs'!$D$38,IF(2=2,'1.Inputs'!$D$39,$E96)))/(1-'1.Inputs'!$D$42)*$D96*(1+$G96)^(2-1))*('1.Inputs'!$D$48-'1.Inputs'!$D$49))/'1.Inputs'!$D$51</f>
        <v>1121722086.6685731</v>
      </c>
      <c r="J96" s="36">
        <f ca="1">((('1.Inputs'!$D$37*12*IF(3=1,'1.Inputs'!$D$38,IF(3=2,'1.Inputs'!$D$39,$E96)))*$F96*(('1.Inputs'!$D$40)+(1-'1.Inputs'!$D$40)*(1+'1.Inputs'!$D$41))*(1+$G96)^(3-1))*'1.Inputs'!$D$47+(('1.Inputs'!$D$37*12*IF(3=1,'1.Inputs'!$D$38,IF(3=2,'1.Inputs'!$D$39,$E96)))/(1-'1.Inputs'!$D$42)*$D96*(1+$G96)^(3-1))*('1.Inputs'!$D$48-'1.Inputs'!$D$49))/'1.Inputs'!$D$51</f>
        <v>1449404021.7561896</v>
      </c>
      <c r="K96" s="36">
        <f ca="1">((('1.Inputs'!$D$37*12*IF(4=1,'1.Inputs'!$D$38,IF(4=2,'1.Inputs'!$D$39,$E96)))*$F96*(('1.Inputs'!$D$40)+(1-'1.Inputs'!$D$40)*(1+'1.Inputs'!$D$41))*(1+$G96)^(4-1))*'1.Inputs'!$D$47+(('1.Inputs'!$D$37*12*IF(4=1,'1.Inputs'!$D$38,IF(4=2,'1.Inputs'!$D$39,$E96)))/(1-'1.Inputs'!$D$42)*$D96*(1+$G96)^(4-1))*('1.Inputs'!$D$48-'1.Inputs'!$D$49))/'1.Inputs'!$D$51</f>
        <v>1514523434.1454186</v>
      </c>
      <c r="L96" s="36">
        <f ca="1">((('1.Inputs'!$D$37*12*IF(5=1,'1.Inputs'!$D$38,IF(5=2,'1.Inputs'!$D$39,$E96)))*$F96*(('1.Inputs'!$D$40)+(1-'1.Inputs'!$D$40)*(1+'1.Inputs'!$D$41))*(1+$G96)^(5-1))*'1.Inputs'!$D$47+(('1.Inputs'!$D$37*12*IF(5=1,'1.Inputs'!$D$38,IF(5=2,'1.Inputs'!$D$39,$E96)))/(1-'1.Inputs'!$D$42)*$D96*(1+$G96)^(5-1))*('1.Inputs'!$D$48-'1.Inputs'!$D$49))/'1.Inputs'!$D$51</f>
        <v>1582568557.9348271</v>
      </c>
      <c r="M96" s="36">
        <f ca="1">((('1.Inputs'!$D$37*12*IF(6=1,'1.Inputs'!$D$38,IF(6=2,'1.Inputs'!$D$39,$E96)))*$F96*(('1.Inputs'!$D$40)+(1-'1.Inputs'!$D$40)*(1+'1.Inputs'!$D$41))*(1+$G96)^(6-1))*'1.Inputs'!$D$47+(('1.Inputs'!$D$37*12*IF(6=1,'1.Inputs'!$D$38,IF(6=2,'1.Inputs'!$D$39,$E96)))/(1-'1.Inputs'!$D$42)*$D96*(1+$G96)^(6-1))*('1.Inputs'!$D$48-'1.Inputs'!$D$49))/'1.Inputs'!$D$51</f>
        <v>1653670840.6741254</v>
      </c>
      <c r="N96" s="36">
        <f ca="1">((('1.Inputs'!$D$37*12*IF(7=1,'1.Inputs'!$D$38,IF(7=2,'1.Inputs'!$D$39,$E96)))*$F96*(('1.Inputs'!$D$40)+(1-'1.Inputs'!$D$40)*(1+'1.Inputs'!$D$41))*(1+$G96)^(7-1))*'1.Inputs'!$D$47+(('1.Inputs'!$D$37*12*IF(7=1,'1.Inputs'!$D$38,IF(7=2,'1.Inputs'!$D$39,$E96)))/(1-'1.Inputs'!$D$42)*$D96*(1+$G96)^(7-1))*('1.Inputs'!$D$48-'1.Inputs'!$D$49))/'1.Inputs'!$D$51</f>
        <v>1727967635.6419094</v>
      </c>
      <c r="O96" s="36">
        <f ca="1">((('1.Inputs'!$D$37*12*IF(8=1,'1.Inputs'!$D$38,IF(8=2,'1.Inputs'!$D$39,$E96)))*$F96*(('1.Inputs'!$D$40)+(1-'1.Inputs'!$D$40)*(1+'1.Inputs'!$D$41))*(1+$G96)^(8-1))*'1.Inputs'!$D$47+(('1.Inputs'!$D$37*12*IF(8=1,'1.Inputs'!$D$38,IF(8=2,'1.Inputs'!$D$39,$E96)))/(1-'1.Inputs'!$D$42)*$D96*(1+$G96)^(8-1))*('1.Inputs'!$D$48-'1.Inputs'!$D$49))/'1.Inputs'!$D$51</f>
        <v>1805602467.180644</v>
      </c>
      <c r="P96" s="36">
        <f ca="1">((('1.Inputs'!$D$37*12*IF(9=1,'1.Inputs'!$D$38,IF(9=2,'1.Inputs'!$D$39,$E96)))*$F96*(('1.Inputs'!$D$40)+(1-'1.Inputs'!$D$40)*(1+'1.Inputs'!$D$41))*(1+$G96)^(9-1))*'1.Inputs'!$D$47+(('1.Inputs'!$D$37*12*IF(9=1,'1.Inputs'!$D$38,IF(9=2,'1.Inputs'!$D$39,$E96)))/(1-'1.Inputs'!$D$42)*$D96*(1+$G96)^(9-1))*('1.Inputs'!$D$48-'1.Inputs'!$D$49))/'1.Inputs'!$D$51</f>
        <v>1886725307.9527276</v>
      </c>
      <c r="Q96" s="36">
        <f ca="1">((('1.Inputs'!$D$37*12*IF(10=1,'1.Inputs'!$D$38,IF(10=2,'1.Inputs'!$D$39,$E96)))*$F96*(('1.Inputs'!$D$40)+(1-'1.Inputs'!$D$40)*(1+'1.Inputs'!$D$41))*(1+$G96)^(10-1))*'1.Inputs'!$D$47+(('1.Inputs'!$D$37*12*IF(10=1,'1.Inputs'!$D$38,IF(10=2,'1.Inputs'!$D$39,$E96)))/(1-'1.Inputs'!$D$42)*$D96*(1+$G96)^(10-1))*('1.Inputs'!$D$48-'1.Inputs'!$D$49))/'1.Inputs'!$D$51</f>
        <v>1971492868.6532288</v>
      </c>
      <c r="R96" s="36">
        <f>-'1.Inputs'!$D$24</f>
        <v>-2050000000</v>
      </c>
      <c r="S96" s="36">
        <f ca="1">((('1.Inputs'!$D$37*12*IF(1=1,'1.Inputs'!$D$38,IF(1=2,'1.Inputs'!$D$39,$E96)))*$F96*(('1.Inputs'!$D$40)+(1-'1.Inputs'!$D$40)*(1+'1.Inputs'!$D$41))*(1+$G96)^(1-1))-(('1.Inputs'!$D$37*12*IF(1=1,'1.Inputs'!$D$38,IF(1=2,'1.Inputs'!$D$39,$E96)))/(1-'1.Inputs'!$D$42)*$D96*(1+$G96)^(1-1))-('1.Inputs'!$D$37*12*IF(1=1,'1.Inputs'!$D$38,IF(1=2,'1.Inputs'!$D$39,$E96)))*'1.Inputs'!$D$43*(1+$G96)^(1-1)-'1.Inputs'!$D$44*(1+$G96)^(1-1)-('1.Inputs'!$D$20/'1.Inputs'!$D$27+'1.Inputs'!$D$23/'1.Inputs'!$D$28))-MAX(0,((('1.Inputs'!$D$37*12*IF(1=1,'1.Inputs'!$D$38,IF(1=2,'1.Inputs'!$D$39,$E96)))*$F96*(('1.Inputs'!$D$40)+(1-'1.Inputs'!$D$40)*(1+'1.Inputs'!$D$41))*(1+$G96)^(1-1))-(('1.Inputs'!$D$37*12*IF(1=1,'1.Inputs'!$D$38,IF(1=2,'1.Inputs'!$D$39,$E96)))/(1-'1.Inputs'!$D$42)*$D96*(1+$G96)^(1-1))-('1.Inputs'!$D$37*12*IF(1=1,'1.Inputs'!$D$38,IF(1=2,'1.Inputs'!$D$39,$E96)))*'1.Inputs'!$D$43*(1+$G96)^(1-1)-'1.Inputs'!$D$44*(1+$G96)^(1-1)-('1.Inputs'!$D$20/'1.Inputs'!$D$27+'1.Inputs'!$D$23/'1.Inputs'!$D$28)))*'1.Inputs'!$D$53+('1.Inputs'!$D$20/'1.Inputs'!$D$27+'1.Inputs'!$D$23/'1.Inputs'!$D$28)-H96</f>
        <v>-908226923.11649883</v>
      </c>
      <c r="T96" s="36">
        <f ca="1">((('1.Inputs'!$D$37*12*IF(2=1,'1.Inputs'!$D$38,IF(2=2,'1.Inputs'!$D$39,$E96)))*$F96*(('1.Inputs'!$D$40)+(1-'1.Inputs'!$D$40)*(1+'1.Inputs'!$D$41))*(1+$G96)^(2-1))-(('1.Inputs'!$D$37*12*IF(2=1,'1.Inputs'!$D$38,IF(2=2,'1.Inputs'!$D$39,$E96)))/(1-'1.Inputs'!$D$42)*$D96*(1+$G96)^(2-1))-('1.Inputs'!$D$37*12*IF(2=1,'1.Inputs'!$D$38,IF(2=2,'1.Inputs'!$D$39,$E96)))*'1.Inputs'!$D$43*(1+$G96)^(2-1)-'1.Inputs'!$D$44*(1+$G96)^(2-1)-('1.Inputs'!$D$20/'1.Inputs'!$D$27+'1.Inputs'!$D$23/'1.Inputs'!$D$28))-MAX(0,((('1.Inputs'!$D$37*12*IF(2=1,'1.Inputs'!$D$38,IF(2=2,'1.Inputs'!$D$39,$E96)))*$F96*(('1.Inputs'!$D$40)+(1-'1.Inputs'!$D$40)*(1+'1.Inputs'!$D$41))*(1+$G96)^(2-1))-(('1.Inputs'!$D$37*12*IF(2=1,'1.Inputs'!$D$38,IF(2=2,'1.Inputs'!$D$39,$E96)))/(1-'1.Inputs'!$D$42)*$D96*(1+$G96)^(2-1))-('1.Inputs'!$D$37*12*IF(2=1,'1.Inputs'!$D$38,IF(2=2,'1.Inputs'!$D$39,$E96)))*'1.Inputs'!$D$43*(1+$G96)^(2-1)-'1.Inputs'!$D$44*(1+$G96)^(2-1)-('1.Inputs'!$D$20/'1.Inputs'!$D$27+'1.Inputs'!$D$23/'1.Inputs'!$D$28)))*'1.Inputs'!$D$53+('1.Inputs'!$D$20/'1.Inputs'!$D$27+'1.Inputs'!$D$23/'1.Inputs'!$D$28)-(I96-H96)</f>
        <v>-197678839.6047703</v>
      </c>
      <c r="U96" s="36">
        <f ca="1">((('1.Inputs'!$D$37*12*IF(3=1,'1.Inputs'!$D$38,IF(3=2,'1.Inputs'!$D$39,$E96)))*$F96*(('1.Inputs'!$D$40)+(1-'1.Inputs'!$D$40)*(1+'1.Inputs'!$D$41))*(1+$G96)^(3-1))-(('1.Inputs'!$D$37*12*IF(3=1,'1.Inputs'!$D$38,IF(3=2,'1.Inputs'!$D$39,$E96)))/(1-'1.Inputs'!$D$42)*$D96*(1+$G96)^(3-1))-('1.Inputs'!$D$37*12*IF(3=1,'1.Inputs'!$D$38,IF(3=2,'1.Inputs'!$D$39,$E96)))*'1.Inputs'!$D$43*(1+$G96)^(3-1)-'1.Inputs'!$D$44*(1+$G96)^(3-1)-('1.Inputs'!$D$20/'1.Inputs'!$D$27+'1.Inputs'!$D$23/'1.Inputs'!$D$28))-MAX(0,((('1.Inputs'!$D$37*12*IF(3=1,'1.Inputs'!$D$38,IF(3=2,'1.Inputs'!$D$39,$E96)))*$F96*(('1.Inputs'!$D$40)+(1-'1.Inputs'!$D$40)*(1+'1.Inputs'!$D$41))*(1+$G96)^(3-1))-(('1.Inputs'!$D$37*12*IF(3=1,'1.Inputs'!$D$38,IF(3=2,'1.Inputs'!$D$39,$E96)))/(1-'1.Inputs'!$D$42)*$D96*(1+$G96)^(3-1))-('1.Inputs'!$D$37*12*IF(3=1,'1.Inputs'!$D$38,IF(3=2,'1.Inputs'!$D$39,$E96)))*'1.Inputs'!$D$43*(1+$G96)^(3-1)-'1.Inputs'!$D$44*(1+$G96)^(3-1)-('1.Inputs'!$D$20/'1.Inputs'!$D$27+'1.Inputs'!$D$23/'1.Inputs'!$D$28)))*'1.Inputs'!$D$53+('1.Inputs'!$D$20/'1.Inputs'!$D$27+'1.Inputs'!$D$23/'1.Inputs'!$D$28)-(J96-I96)</f>
        <v>12825484.782383144</v>
      </c>
      <c r="V96" s="36">
        <f ca="1">((('1.Inputs'!$D$37*12*IF(4=1,'1.Inputs'!$D$38,IF(4=2,'1.Inputs'!$D$39,$E96)))*$F96*(('1.Inputs'!$D$40)+(1-'1.Inputs'!$D$40)*(1+'1.Inputs'!$D$41))*(1+$G96)^(4-1))-(('1.Inputs'!$D$37*12*IF(4=1,'1.Inputs'!$D$38,IF(4=2,'1.Inputs'!$D$39,$E96)))/(1-'1.Inputs'!$D$42)*$D96*(1+$G96)^(4-1))-('1.Inputs'!$D$37*12*IF(4=1,'1.Inputs'!$D$38,IF(4=2,'1.Inputs'!$D$39,$E96)))*'1.Inputs'!$D$43*(1+$G96)^(4-1)-'1.Inputs'!$D$44*(1+$G96)^(4-1)-('1.Inputs'!$D$20/'1.Inputs'!$D$27+'1.Inputs'!$D$23/'1.Inputs'!$D$28))-MAX(0,((('1.Inputs'!$D$37*12*IF(4=1,'1.Inputs'!$D$38,IF(4=2,'1.Inputs'!$D$39,$E96)))*$F96*(('1.Inputs'!$D$40)+(1-'1.Inputs'!$D$40)*(1+'1.Inputs'!$D$41))*(1+$G96)^(4-1))-(('1.Inputs'!$D$37*12*IF(4=1,'1.Inputs'!$D$38,IF(4=2,'1.Inputs'!$D$39,$E96)))/(1-'1.Inputs'!$D$42)*$D96*(1+$G96)^(4-1))-('1.Inputs'!$D$37*12*IF(4=1,'1.Inputs'!$D$38,IF(4=2,'1.Inputs'!$D$39,$E96)))*'1.Inputs'!$D$43*(1+$G96)^(4-1)-'1.Inputs'!$D$44*(1+$G96)^(4-1)-('1.Inputs'!$D$20/'1.Inputs'!$D$27+'1.Inputs'!$D$23/'1.Inputs'!$D$28)))*'1.Inputs'!$D$53+('1.Inputs'!$D$20/'1.Inputs'!$D$27+'1.Inputs'!$D$23/'1.Inputs'!$D$28)-(K96-J96)</f>
        <v>288563595.91164649</v>
      </c>
      <c r="W96" s="36">
        <f ca="1">((('1.Inputs'!$D$37*12*IF(5=1,'1.Inputs'!$D$38,IF(5=2,'1.Inputs'!$D$39,$E96)))*$F96*(('1.Inputs'!$D$40)+(1-'1.Inputs'!$D$40)*(1+'1.Inputs'!$D$41))*(1+$G96)^(5-1))-(('1.Inputs'!$D$37*12*IF(5=1,'1.Inputs'!$D$38,IF(5=2,'1.Inputs'!$D$39,$E96)))/(1-'1.Inputs'!$D$42)*$D96*(1+$G96)^(5-1))-('1.Inputs'!$D$37*12*IF(5=1,'1.Inputs'!$D$38,IF(5=2,'1.Inputs'!$D$39,$E96)))*'1.Inputs'!$D$43*(1+$G96)^(5-1)-'1.Inputs'!$D$44*(1+$G96)^(5-1)-('1.Inputs'!$D$20/'1.Inputs'!$D$27+'1.Inputs'!$D$23/'1.Inputs'!$D$28))-MAX(0,((('1.Inputs'!$D$37*12*IF(5=1,'1.Inputs'!$D$38,IF(5=2,'1.Inputs'!$D$39,$E96)))*$F96*(('1.Inputs'!$D$40)+(1-'1.Inputs'!$D$40)*(1+'1.Inputs'!$D$41))*(1+$G96)^(5-1))-(('1.Inputs'!$D$37*12*IF(5=1,'1.Inputs'!$D$38,IF(5=2,'1.Inputs'!$D$39,$E96)))/(1-'1.Inputs'!$D$42)*$D96*(1+$G96)^(5-1))-('1.Inputs'!$D$37*12*IF(5=1,'1.Inputs'!$D$38,IF(5=2,'1.Inputs'!$D$39,$E96)))*'1.Inputs'!$D$43*(1+$G96)^(5-1)-'1.Inputs'!$D$44*(1+$G96)^(5-1)-('1.Inputs'!$D$20/'1.Inputs'!$D$27+'1.Inputs'!$D$23/'1.Inputs'!$D$28)))*'1.Inputs'!$D$53+('1.Inputs'!$D$20/'1.Inputs'!$D$27+'1.Inputs'!$D$23/'1.Inputs'!$D$28)-(L96-K96)</f>
        <v>299405431.12903297</v>
      </c>
      <c r="X96" s="36">
        <f ca="1">((('1.Inputs'!$D$37*12*IF(6=1,'1.Inputs'!$D$38,IF(6=2,'1.Inputs'!$D$39,$E96)))*$F96*(('1.Inputs'!$D$40)+(1-'1.Inputs'!$D$40)*(1+'1.Inputs'!$D$41))*(1+$G96)^(6-1))-(('1.Inputs'!$D$37*12*IF(6=1,'1.Inputs'!$D$38,IF(6=2,'1.Inputs'!$D$39,$E96)))/(1-'1.Inputs'!$D$42)*$D96*(1+$G96)^(6-1))-('1.Inputs'!$D$37*12*IF(6=1,'1.Inputs'!$D$38,IF(6=2,'1.Inputs'!$D$39,$E96)))*'1.Inputs'!$D$43*(1+$G96)^(6-1)-'1.Inputs'!$D$44*(1+$G96)^(6-1)-('1.Inputs'!$D$20/'1.Inputs'!$D$27+'1.Inputs'!$D$23/'1.Inputs'!$D$28))-MAX(0,((('1.Inputs'!$D$37*12*IF(6=1,'1.Inputs'!$D$38,IF(6=2,'1.Inputs'!$D$39,$E96)))*$F96*(('1.Inputs'!$D$40)+(1-'1.Inputs'!$D$40)*(1+'1.Inputs'!$D$41))*(1+$G96)^(6-1))-(('1.Inputs'!$D$37*12*IF(6=1,'1.Inputs'!$D$38,IF(6=2,'1.Inputs'!$D$39,$E96)))/(1-'1.Inputs'!$D$42)*$D96*(1+$G96)^(6-1))-('1.Inputs'!$D$37*12*IF(6=1,'1.Inputs'!$D$38,IF(6=2,'1.Inputs'!$D$39,$E96)))*'1.Inputs'!$D$43*(1+$G96)^(6-1)-'1.Inputs'!$D$44*(1+$G96)^(6-1)-('1.Inputs'!$D$20/'1.Inputs'!$D$27+'1.Inputs'!$D$23/'1.Inputs'!$D$28)))*'1.Inputs'!$D$53+('1.Inputs'!$D$20/'1.Inputs'!$D$27+'1.Inputs'!$D$23/'1.Inputs'!$D$28)-(M96-L96)</f>
        <v>310734372.72116399</v>
      </c>
      <c r="Y96" s="36">
        <f ca="1">((('1.Inputs'!$D$37*12*IF(7=1,'1.Inputs'!$D$38,IF(7=2,'1.Inputs'!$D$39,$E96)))*$F96*(('1.Inputs'!$D$40)+(1-'1.Inputs'!$D$40)*(1+'1.Inputs'!$D$41))*(1+$G96)^(7-1))-(('1.Inputs'!$D$37*12*IF(7=1,'1.Inputs'!$D$38,IF(7=2,'1.Inputs'!$D$39,$E96)))/(1-'1.Inputs'!$D$42)*$D96*(1+$G96)^(7-1))-('1.Inputs'!$D$37*12*IF(7=1,'1.Inputs'!$D$38,IF(7=2,'1.Inputs'!$D$39,$E96)))*'1.Inputs'!$D$43*(1+$G96)^(7-1)-'1.Inputs'!$D$44*(1+$G96)^(7-1)-('1.Inputs'!$D$20/'1.Inputs'!$D$27+'1.Inputs'!$D$23/'1.Inputs'!$D$28))-MAX(0,((('1.Inputs'!$D$37*12*IF(7=1,'1.Inputs'!$D$38,IF(7=2,'1.Inputs'!$D$39,$E96)))*$F96*(('1.Inputs'!$D$40)+(1-'1.Inputs'!$D$40)*(1+'1.Inputs'!$D$41))*(1+$G96)^(7-1))-(('1.Inputs'!$D$37*12*IF(7=1,'1.Inputs'!$D$38,IF(7=2,'1.Inputs'!$D$39,$E96)))/(1-'1.Inputs'!$D$42)*$D96*(1+$G96)^(7-1))-('1.Inputs'!$D$37*12*IF(7=1,'1.Inputs'!$D$38,IF(7=2,'1.Inputs'!$D$39,$E96)))*'1.Inputs'!$D$43*(1+$G96)^(7-1)-'1.Inputs'!$D$44*(1+$G96)^(7-1)-('1.Inputs'!$D$20/'1.Inputs'!$D$27+'1.Inputs'!$D$23/'1.Inputs'!$D$28)))*'1.Inputs'!$D$53+('1.Inputs'!$D$20/'1.Inputs'!$D$27+'1.Inputs'!$D$23/'1.Inputs'!$D$28)-(N96-M96)</f>
        <v>322572305.60102224</v>
      </c>
      <c r="Z96" s="36">
        <f ca="1">((('1.Inputs'!$D$37*12*IF(8=1,'1.Inputs'!$D$38,IF(8=2,'1.Inputs'!$D$39,$E96)))*$F96*(('1.Inputs'!$D$40)+(1-'1.Inputs'!$D$40)*(1+'1.Inputs'!$D$41))*(1+$G96)^(8-1))-(('1.Inputs'!$D$37*12*IF(8=1,'1.Inputs'!$D$38,IF(8=2,'1.Inputs'!$D$39,$E96)))/(1-'1.Inputs'!$D$42)*$D96*(1+$G96)^(8-1))-('1.Inputs'!$D$37*12*IF(8=1,'1.Inputs'!$D$38,IF(8=2,'1.Inputs'!$D$39,$E96)))*'1.Inputs'!$D$43*(1+$G96)^(8-1)-'1.Inputs'!$D$44*(1+$G96)^(8-1)-('1.Inputs'!$D$20/'1.Inputs'!$D$27+'1.Inputs'!$D$23/'1.Inputs'!$D$28))-MAX(0,((('1.Inputs'!$D$37*12*IF(8=1,'1.Inputs'!$D$38,IF(8=2,'1.Inputs'!$D$39,$E96)))*$F96*(('1.Inputs'!$D$40)+(1-'1.Inputs'!$D$40)*(1+'1.Inputs'!$D$41))*(1+$G96)^(8-1))-(('1.Inputs'!$D$37*12*IF(8=1,'1.Inputs'!$D$38,IF(8=2,'1.Inputs'!$D$39,$E96)))/(1-'1.Inputs'!$D$42)*$D96*(1+$G96)^(8-1))-('1.Inputs'!$D$37*12*IF(8=1,'1.Inputs'!$D$38,IF(8=2,'1.Inputs'!$D$39,$E96)))*'1.Inputs'!$D$43*(1+$G96)^(8-1)-'1.Inputs'!$D$44*(1+$G96)^(8-1)-('1.Inputs'!$D$20/'1.Inputs'!$D$27+'1.Inputs'!$D$23/'1.Inputs'!$D$28)))*'1.Inputs'!$D$53+('1.Inputs'!$D$20/'1.Inputs'!$D$27+'1.Inputs'!$D$23/'1.Inputs'!$D$28)-(O96-N96)</f>
        <v>334942097.93584913</v>
      </c>
      <c r="AA96" s="36">
        <f ca="1">((('1.Inputs'!$D$37*12*IF(9=1,'1.Inputs'!$D$38,IF(9=2,'1.Inputs'!$D$39,$E96)))*$F96*(('1.Inputs'!$D$40)+(1-'1.Inputs'!$D$40)*(1+'1.Inputs'!$D$41))*(1+$G96)^(9-1))-(('1.Inputs'!$D$37*12*IF(9=1,'1.Inputs'!$D$38,IF(9=2,'1.Inputs'!$D$39,$E96)))/(1-'1.Inputs'!$D$42)*$D96*(1+$G96)^(9-1))-('1.Inputs'!$D$37*12*IF(9=1,'1.Inputs'!$D$38,IF(9=2,'1.Inputs'!$D$39,$E96)))*'1.Inputs'!$D$43*(1+$G96)^(9-1)-'1.Inputs'!$D$44*(1+$G96)^(9-1)-('1.Inputs'!$D$20/'1.Inputs'!$D$27+'1.Inputs'!$D$23/'1.Inputs'!$D$28))-MAX(0,((('1.Inputs'!$D$37*12*IF(9=1,'1.Inputs'!$D$38,IF(9=2,'1.Inputs'!$D$39,$E96)))*$F96*(('1.Inputs'!$D$40)+(1-'1.Inputs'!$D$40)*(1+'1.Inputs'!$D$41))*(1+$G96)^(9-1))-(('1.Inputs'!$D$37*12*IF(9=1,'1.Inputs'!$D$38,IF(9=2,'1.Inputs'!$D$39,$E96)))/(1-'1.Inputs'!$D$42)*$D96*(1+$G96)^(9-1))-('1.Inputs'!$D$37*12*IF(9=1,'1.Inputs'!$D$38,IF(9=2,'1.Inputs'!$D$39,$E96)))*'1.Inputs'!$D$43*(1+$G96)^(9-1)-'1.Inputs'!$D$44*(1+$G96)^(9-1)-('1.Inputs'!$D$20/'1.Inputs'!$D$27+'1.Inputs'!$D$23/'1.Inputs'!$D$28)))*'1.Inputs'!$D$53+('1.Inputs'!$D$20/'1.Inputs'!$D$27+'1.Inputs'!$D$23/'1.Inputs'!$D$28)-(P96-O96)</f>
        <v>347867645.32318622</v>
      </c>
      <c r="AB96" s="36">
        <f ca="1">((('1.Inputs'!$D$37*12*IF(10=1,'1.Inputs'!$D$38,IF(10=2,'1.Inputs'!$D$39,$E96)))*$F96*(('1.Inputs'!$D$40)+(1-'1.Inputs'!$D$40)*(1+'1.Inputs'!$D$41))*(1+$G96)^(10-1))-(('1.Inputs'!$D$37*12*IF(10=1,'1.Inputs'!$D$38,IF(10=2,'1.Inputs'!$D$39,$E96)))/(1-'1.Inputs'!$D$42)*$D96*(1+$G96)^(10-1))-('1.Inputs'!$D$37*12*IF(10=1,'1.Inputs'!$D$38,IF(10=2,'1.Inputs'!$D$39,$E96)))*'1.Inputs'!$D$43*(1+$G96)^(10-1)-'1.Inputs'!$D$44*(1+$G96)^(10-1)-('1.Inputs'!$D$20/'1.Inputs'!$D$27+'1.Inputs'!$D$23/'1.Inputs'!$D$28))-MAX(0,((('1.Inputs'!$D$37*12*IF(10=1,'1.Inputs'!$D$38,IF(10=2,'1.Inputs'!$D$39,$E96)))*$F96*(('1.Inputs'!$D$40)+(1-'1.Inputs'!$D$40)*(1+'1.Inputs'!$D$41))*(1+$G96)^(10-1))-(('1.Inputs'!$D$37*12*IF(10=1,'1.Inputs'!$D$38,IF(10=2,'1.Inputs'!$D$39,$E96)))/(1-'1.Inputs'!$D$42)*$D96*(1+$G96)^(10-1))-('1.Inputs'!$D$37*12*IF(10=1,'1.Inputs'!$D$38,IF(10=2,'1.Inputs'!$D$39,$E96)))*'1.Inputs'!$D$43*(1+$G96)^(10-1)-'1.Inputs'!$D$44*(1+$G96)^(10-1)-('1.Inputs'!$D$20/'1.Inputs'!$D$27+'1.Inputs'!$D$23/'1.Inputs'!$D$28)))*'1.Inputs'!$D$53+('1.Inputs'!$D$20/'1.Inputs'!$D$27+'1.Inputs'!$D$23/'1.Inputs'!$D$28)-(Q96-P96)+(('1.Inputs'!$D$20+'1.Inputs'!$D$23-('1.Inputs'!$D$20/'1.Inputs'!$D$27+'1.Inputs'!$D$23/'1.Inputs'!$D$28)*'1.Inputs'!$D$10)*'1.Inputs'!$D$60+'1.Inputs'!$D$19*'1.Inputs'!$D$59+Q96)</f>
        <v>3032866785.6049151</v>
      </c>
      <c r="AC96" s="36">
        <f ca="1">S96-AC$13-AC$14+MIN(AC$13,MAX(0,((('1.Inputs'!$D$37*12*IF(1=1,'1.Inputs'!$D$38,IF(1=2,'1.Inputs'!$D$39,$E96)))*$F96*(('1.Inputs'!$D$40)+(1-'1.Inputs'!$D$40)*(1+'1.Inputs'!$D$41))*(1+$G96)^(1-1))-(('1.Inputs'!$D$37*12*IF(1=1,'1.Inputs'!$D$38,IF(1=2,'1.Inputs'!$D$39,$E96)))/(1-'1.Inputs'!$D$42)*$D96*(1+$G96)^(1-1))-('1.Inputs'!$D$37*12*IF(1=1,'1.Inputs'!$D$38,IF(1=2,'1.Inputs'!$D$39,$E96)))*'1.Inputs'!$D$43*(1+$G96)^(1-1)-'1.Inputs'!$D$44*(1+$G96)^(1-1)-('1.Inputs'!$D$20/'1.Inputs'!$D$27+'1.Inputs'!$D$23/'1.Inputs'!$D$28))))*'1.Inputs'!$D$53</f>
        <v>-1055826923.1164988</v>
      </c>
      <c r="AD96" s="36">
        <f ca="1">T96-AD$13-AD$14+MIN(AD$13,MAX(0,((('1.Inputs'!$D$37*12*IF(2=1,'1.Inputs'!$D$38,IF(2=2,'1.Inputs'!$D$39,$E96)))*$F96*(('1.Inputs'!$D$40)+(1-'1.Inputs'!$D$40)*(1+'1.Inputs'!$D$41))*(1+$G96)^(2-1))-(('1.Inputs'!$D$37*12*IF(2=1,'1.Inputs'!$D$38,IF(2=2,'1.Inputs'!$D$39,$E96)))/(1-'1.Inputs'!$D$42)*$D96*(1+$G96)^(2-1))-('1.Inputs'!$D$37*12*IF(2=1,'1.Inputs'!$D$38,IF(2=2,'1.Inputs'!$D$39,$E96)))*'1.Inputs'!$D$43*(1+$G96)^(2-1)-'1.Inputs'!$D$44*(1+$G96)^(2-1)-('1.Inputs'!$D$20/'1.Inputs'!$D$27+'1.Inputs'!$D$23/'1.Inputs'!$D$28))))*'1.Inputs'!$D$53</f>
        <v>-333290864.5425756</v>
      </c>
      <c r="AE96" s="36">
        <f ca="1">U96-AE$13-AE$14+MIN(AE$13,MAX(0,((('1.Inputs'!$D$37*12*IF(3=1,'1.Inputs'!$D$38,IF(3=2,'1.Inputs'!$D$39,$E96)))*$F96*(('1.Inputs'!$D$40)+(1-'1.Inputs'!$D$40)*(1+'1.Inputs'!$D$41))*(1+$G96)^(3-1))-(('1.Inputs'!$D$37*12*IF(3=1,'1.Inputs'!$D$38,IF(3=2,'1.Inputs'!$D$39,$E96)))/(1-'1.Inputs'!$D$42)*$D96*(1+$G96)^(3-1))-('1.Inputs'!$D$37*12*IF(3=1,'1.Inputs'!$D$38,IF(3=2,'1.Inputs'!$D$39,$E96)))*'1.Inputs'!$D$43*(1+$G96)^(3-1)-'1.Inputs'!$D$44*(1+$G96)^(3-1)-('1.Inputs'!$D$20/'1.Inputs'!$D$27+'1.Inputs'!$D$23/'1.Inputs'!$D$28))))*'1.Inputs'!$D$53</f>
        <v>-329114515.21761686</v>
      </c>
      <c r="AF96" s="36">
        <f ca="1">V96-AF$13-AF$14+MIN(AF$13,MAX(0,((('1.Inputs'!$D$37*12*IF(4=1,'1.Inputs'!$D$38,IF(4=2,'1.Inputs'!$D$39,$E96)))*$F96*(('1.Inputs'!$D$40)+(1-'1.Inputs'!$D$40)*(1+'1.Inputs'!$D$41))*(1+$G96)^(4-1))-(('1.Inputs'!$D$37*12*IF(4=1,'1.Inputs'!$D$38,IF(4=2,'1.Inputs'!$D$39,$E96)))/(1-'1.Inputs'!$D$42)*$D96*(1+$G96)^(4-1))-('1.Inputs'!$D$37*12*IF(4=1,'1.Inputs'!$D$38,IF(4=2,'1.Inputs'!$D$39,$E96)))*'1.Inputs'!$D$43*(1+$G96)^(4-1)-'1.Inputs'!$D$44*(1+$G96)^(4-1)-('1.Inputs'!$D$20/'1.Inputs'!$D$27+'1.Inputs'!$D$23/'1.Inputs'!$D$28))))*'1.Inputs'!$D$53</f>
        <v>-34188404.088353515</v>
      </c>
      <c r="AG96" s="36">
        <f ca="1">W96-AG$13-AG$14+MIN(AG$13,MAX(0,((('1.Inputs'!$D$37*12*IF(5=1,'1.Inputs'!$D$38,IF(5=2,'1.Inputs'!$D$39,$E96)))*$F96*(('1.Inputs'!$D$40)+(1-'1.Inputs'!$D$40)*(1+'1.Inputs'!$D$41))*(1+$G96)^(5-1))-(('1.Inputs'!$D$37*12*IF(5=1,'1.Inputs'!$D$38,IF(5=2,'1.Inputs'!$D$39,$E96)))/(1-'1.Inputs'!$D$42)*$D96*(1+$G96)^(5-1))-('1.Inputs'!$D$37*12*IF(5=1,'1.Inputs'!$D$38,IF(5=2,'1.Inputs'!$D$39,$E96)))*'1.Inputs'!$D$43*(1+$G96)^(5-1)-'1.Inputs'!$D$44*(1+$G96)^(5-1)-('1.Inputs'!$D$20/'1.Inputs'!$D$27+'1.Inputs'!$D$23/'1.Inputs'!$D$28))))*'1.Inputs'!$D$53</f>
        <v>-4158568.8709670343</v>
      </c>
      <c r="AH96" s="36">
        <f ca="1">X96-AH$13-AH$14+MIN(AH$13,MAX(0,((('1.Inputs'!$D$37*12*IF(6=1,'1.Inputs'!$D$38,IF(6=2,'1.Inputs'!$D$39,$E96)))*$F96*(('1.Inputs'!$D$40)+(1-'1.Inputs'!$D$40)*(1+'1.Inputs'!$D$41))*(1+$G96)^(6-1))-(('1.Inputs'!$D$37*12*IF(6=1,'1.Inputs'!$D$38,IF(6=2,'1.Inputs'!$D$39,$E96)))/(1-'1.Inputs'!$D$42)*$D96*(1+$G96)^(6-1))-('1.Inputs'!$D$37*12*IF(6=1,'1.Inputs'!$D$38,IF(6=2,'1.Inputs'!$D$39,$E96)))*'1.Inputs'!$D$43*(1+$G96)^(6-1)-'1.Inputs'!$D$44*(1+$G96)^(6-1)-('1.Inputs'!$D$20/'1.Inputs'!$D$27+'1.Inputs'!$D$23/'1.Inputs'!$D$28))))*'1.Inputs'!$D$53</f>
        <v>26358372.721163988</v>
      </c>
      <c r="AI96" s="36">
        <f ca="1">Y96-AI$13-AI$14+MIN(AI$13,MAX(0,((('1.Inputs'!$D$37*12*IF(7=1,'1.Inputs'!$D$38,IF(7=2,'1.Inputs'!$D$39,$E96)))*$F96*(('1.Inputs'!$D$40)+(1-'1.Inputs'!$D$40)*(1+'1.Inputs'!$D$41))*(1+$G96)^(7-1))-(('1.Inputs'!$D$37*12*IF(7=1,'1.Inputs'!$D$38,IF(7=2,'1.Inputs'!$D$39,$E96)))/(1-'1.Inputs'!$D$42)*$D96*(1+$G96)^(7-1))-('1.Inputs'!$D$37*12*IF(7=1,'1.Inputs'!$D$38,IF(7=2,'1.Inputs'!$D$39,$E96)))*'1.Inputs'!$D$43*(1+$G96)^(7-1)-'1.Inputs'!$D$44*(1+$G96)^(7-1)-('1.Inputs'!$D$20/'1.Inputs'!$D$27+'1.Inputs'!$D$23/'1.Inputs'!$D$28))))*'1.Inputs'!$D$53</f>
        <v>57384305.601022243</v>
      </c>
      <c r="AJ96" s="36">
        <f ca="1">Z96-AJ$13-AJ$14+MIN(AJ$13,MAX(0,((('1.Inputs'!$D$37*12*IF(8=1,'1.Inputs'!$D$38,IF(8=2,'1.Inputs'!$D$39,$E96)))*$F96*(('1.Inputs'!$D$40)+(1-'1.Inputs'!$D$40)*(1+'1.Inputs'!$D$41))*(1+$G96)^(8-1))-(('1.Inputs'!$D$37*12*IF(8=1,'1.Inputs'!$D$38,IF(8=2,'1.Inputs'!$D$39,$E96)))/(1-'1.Inputs'!$D$42)*$D96*(1+$G96)^(8-1))-('1.Inputs'!$D$37*12*IF(8=1,'1.Inputs'!$D$38,IF(8=2,'1.Inputs'!$D$39,$E96)))*'1.Inputs'!$D$43*(1+$G96)^(8-1)-'1.Inputs'!$D$44*(1+$G96)^(8-1)-('1.Inputs'!$D$20/'1.Inputs'!$D$27+'1.Inputs'!$D$23/'1.Inputs'!$D$28))))*'1.Inputs'!$D$53</f>
        <v>334942097.93584913</v>
      </c>
      <c r="AK96" s="36">
        <f ca="1">AA96-AK$13-AK$14+MIN(AK$13,MAX(0,((('1.Inputs'!$D$37*12*IF(9=1,'1.Inputs'!$D$38,IF(9=2,'1.Inputs'!$D$39,$E96)))*$F96*(('1.Inputs'!$D$40)+(1-'1.Inputs'!$D$40)*(1+'1.Inputs'!$D$41))*(1+$G96)^(9-1))-(('1.Inputs'!$D$37*12*IF(9=1,'1.Inputs'!$D$38,IF(9=2,'1.Inputs'!$D$39,$E96)))/(1-'1.Inputs'!$D$42)*$D96*(1+$G96)^(9-1))-('1.Inputs'!$D$37*12*IF(9=1,'1.Inputs'!$D$38,IF(9=2,'1.Inputs'!$D$39,$E96)))*'1.Inputs'!$D$43*(1+$G96)^(9-1)-'1.Inputs'!$D$44*(1+$G96)^(9-1)-('1.Inputs'!$D$20/'1.Inputs'!$D$27+'1.Inputs'!$D$23/'1.Inputs'!$D$28))))*'1.Inputs'!$D$53</f>
        <v>347867645.32318622</v>
      </c>
      <c r="AL96" s="36">
        <f ca="1">AB96-AL$13-AL$14+MIN(AL$13,MAX(0,((('1.Inputs'!$D$37*12*IF(10=1,'1.Inputs'!$D$38,IF(10=2,'1.Inputs'!$D$39,$E96)))*$F96*(('1.Inputs'!$D$40)+(1-'1.Inputs'!$D$40)*(1+'1.Inputs'!$D$41))*(1+$G96)^(10-1))-(('1.Inputs'!$D$37*12*IF(10=1,'1.Inputs'!$D$38,IF(10=2,'1.Inputs'!$D$39,$E96)))/(1-'1.Inputs'!$D$42)*$D96*(1+$G96)^(10-1))-('1.Inputs'!$D$37*12*IF(10=1,'1.Inputs'!$D$38,IF(10=2,'1.Inputs'!$D$39,$E96)))*'1.Inputs'!$D$43*(1+$G96)^(10-1)-'1.Inputs'!$D$44*(1+$G96)^(10-1)-('1.Inputs'!$D$20/'1.Inputs'!$D$27+'1.Inputs'!$D$23/'1.Inputs'!$D$28))))*'1.Inputs'!$D$53+'1.Inputs'!$D$35</f>
        <v>3832866785.6049151</v>
      </c>
      <c r="AM96" s="48">
        <f ca="1">R96+NPV('1.Inputs'!$D$55,S96:AB96)</f>
        <v>-1099988089.2041667</v>
      </c>
      <c r="AN96" s="48">
        <f ca="1">-('1.Inputs'!$D$24*(1-'1.Inputs'!$D$31)+'1.Inputs'!$D$35)+NPV('1.Inputs'!$D$54,AC96:AL96)</f>
        <v>-2046254645.3048825</v>
      </c>
      <c r="AO96" s="36">
        <f t="shared" ca="1" si="13"/>
        <v>-6.1532989371036502</v>
      </c>
      <c r="AP96" s="36">
        <f t="shared" ca="1" si="14"/>
        <v>3.2585073125973432E-2</v>
      </c>
      <c r="AQ96" s="36">
        <f ca="1">'1.Inputs'!$D$35+MIN(SUM($AC96:AC96),SUM($AC96:AD96),SUM($AC96:AE96),SUM($AC96:AF96),SUM($AC96:AG96),SUM($AC96:AH96),SUM($AC96:AI96),SUM($AC96:AJ96),SUM($AC96:AK96),SUM($AC96:AL96))</f>
        <v>-956579275.83601165</v>
      </c>
      <c r="AR96" s="36">
        <f ca="1">IF(AP96&lt;'1.Inputs'!$D$57,1,0)</f>
        <v>1</v>
      </c>
      <c r="AS96" s="36">
        <f t="shared" ca="1" si="15"/>
        <v>1</v>
      </c>
      <c r="AV96" s="63" t="s">
        <v>442</v>
      </c>
      <c r="AY96" s="43">
        <f ca="1">AVERAGE(AM16:AM515)</f>
        <v>1422193620.6847334</v>
      </c>
    </row>
    <row r="97" spans="2:57" ht="15" customHeight="1" x14ac:dyDescent="0.25">
      <c r="B97" s="36">
        <v>82</v>
      </c>
      <c r="C97" s="36">
        <f t="shared" ca="1" si="8"/>
        <v>0.208877427237945</v>
      </c>
      <c r="D97" s="36">
        <f t="shared" ca="1" si="9"/>
        <v>19687.975970103726</v>
      </c>
      <c r="E97" s="47">
        <f t="shared" ca="1" si="10"/>
        <v>0.78302382247796221</v>
      </c>
      <c r="F97" s="36">
        <f t="shared" ca="1" si="11"/>
        <v>28273.839214769454</v>
      </c>
      <c r="G97" s="36">
        <f t="shared" ca="1" si="12"/>
        <v>2.3164775985671821E-2</v>
      </c>
      <c r="H97" s="36">
        <f ca="1">((('1.Inputs'!$D$37*12*IF(1=1,'1.Inputs'!$D$38,IF(1=2,'1.Inputs'!$D$39,$E97)))*$F97*(('1.Inputs'!$D$40)+(1-'1.Inputs'!$D$40)*(1+'1.Inputs'!$D$41))*(1+$G97)^(1-1))*'1.Inputs'!$D$47+(('1.Inputs'!$D$37*12*IF(1=1,'1.Inputs'!$D$38,IF(1=2,'1.Inputs'!$D$39,$E97)))/(1-'1.Inputs'!$D$42)*$D97*(1+$G97)^(1-1))*('1.Inputs'!$D$48-'1.Inputs'!$D$49))/'1.Inputs'!$D$51</f>
        <v>761864784.13931382</v>
      </c>
      <c r="I97" s="36">
        <f ca="1">((('1.Inputs'!$D$37*12*IF(2=1,'1.Inputs'!$D$38,IF(2=2,'1.Inputs'!$D$39,$E97)))*$F97*(('1.Inputs'!$D$40)+(1-'1.Inputs'!$D$40)*(1+'1.Inputs'!$D$41))*(1+$G97)^(2-1))*'1.Inputs'!$D$47+(('1.Inputs'!$D$37*12*IF(2=1,'1.Inputs'!$D$38,IF(2=2,'1.Inputs'!$D$39,$E97)))/(1-'1.Inputs'!$D$42)*$D97*(1+$G97)^(2-1))*('1.Inputs'!$D$48-'1.Inputs'!$D$49))/'1.Inputs'!$D$51</f>
        <v>1091318495.6733825</v>
      </c>
      <c r="J97" s="36">
        <f ca="1">((('1.Inputs'!$D$37*12*IF(3=1,'1.Inputs'!$D$38,IF(3=2,'1.Inputs'!$D$39,$E97)))*$F97*(('1.Inputs'!$D$40)+(1-'1.Inputs'!$D$40)*(1+'1.Inputs'!$D$41))*(1+$G97)^(3-1))*'1.Inputs'!$D$47+(('1.Inputs'!$D$37*12*IF(3=1,'1.Inputs'!$D$38,IF(3=2,'1.Inputs'!$D$39,$E97)))/(1-'1.Inputs'!$D$42)*$D97*(1+$G97)^(3-1))*('1.Inputs'!$D$48-'1.Inputs'!$D$49))/'1.Inputs'!$D$51</f>
        <v>1249033340.7424355</v>
      </c>
      <c r="K97" s="36">
        <f ca="1">((('1.Inputs'!$D$37*12*IF(4=1,'1.Inputs'!$D$38,IF(4=2,'1.Inputs'!$D$39,$E97)))*$F97*(('1.Inputs'!$D$40)+(1-'1.Inputs'!$D$40)*(1+'1.Inputs'!$D$41))*(1+$G97)^(4-1))*'1.Inputs'!$D$47+(('1.Inputs'!$D$37*12*IF(4=1,'1.Inputs'!$D$38,IF(4=2,'1.Inputs'!$D$39,$E97)))/(1-'1.Inputs'!$D$42)*$D97*(1+$G97)^(4-1))*('1.Inputs'!$D$48-'1.Inputs'!$D$49))/'1.Inputs'!$D$51</f>
        <v>1277966918.2793694</v>
      </c>
      <c r="L97" s="36">
        <f ca="1">((('1.Inputs'!$D$37*12*IF(5=1,'1.Inputs'!$D$38,IF(5=2,'1.Inputs'!$D$39,$E97)))*$F97*(('1.Inputs'!$D$40)+(1-'1.Inputs'!$D$40)*(1+'1.Inputs'!$D$41))*(1+$G97)^(5-1))*'1.Inputs'!$D$47+(('1.Inputs'!$D$37*12*IF(5=1,'1.Inputs'!$D$38,IF(5=2,'1.Inputs'!$D$39,$E97)))/(1-'1.Inputs'!$D$42)*$D97*(1+$G97)^(5-1))*('1.Inputs'!$D$48-'1.Inputs'!$D$49))/'1.Inputs'!$D$51</f>
        <v>1307570735.6584103</v>
      </c>
      <c r="M97" s="36">
        <f ca="1">((('1.Inputs'!$D$37*12*IF(6=1,'1.Inputs'!$D$38,IF(6=2,'1.Inputs'!$D$39,$E97)))*$F97*(('1.Inputs'!$D$40)+(1-'1.Inputs'!$D$40)*(1+'1.Inputs'!$D$41))*(1+$G97)^(6-1))*'1.Inputs'!$D$47+(('1.Inputs'!$D$37*12*IF(6=1,'1.Inputs'!$D$38,IF(6=2,'1.Inputs'!$D$39,$E97)))/(1-'1.Inputs'!$D$42)*$D97*(1+$G97)^(6-1))*('1.Inputs'!$D$48-'1.Inputs'!$D$49))/'1.Inputs'!$D$51</f>
        <v>1337860318.8353577</v>
      </c>
      <c r="N97" s="36">
        <f ca="1">((('1.Inputs'!$D$37*12*IF(7=1,'1.Inputs'!$D$38,IF(7=2,'1.Inputs'!$D$39,$E97)))*$F97*(('1.Inputs'!$D$40)+(1-'1.Inputs'!$D$40)*(1+'1.Inputs'!$D$41))*(1+$G97)^(7-1))*'1.Inputs'!$D$47+(('1.Inputs'!$D$37*12*IF(7=1,'1.Inputs'!$D$38,IF(7=2,'1.Inputs'!$D$39,$E97)))/(1-'1.Inputs'!$D$42)*$D97*(1+$G97)^(7-1))*('1.Inputs'!$D$48-'1.Inputs'!$D$49))/'1.Inputs'!$D$51</f>
        <v>1368851553.4212985</v>
      </c>
      <c r="O97" s="36">
        <f ca="1">((('1.Inputs'!$D$37*12*IF(8=1,'1.Inputs'!$D$38,IF(8=2,'1.Inputs'!$D$39,$E97)))*$F97*(('1.Inputs'!$D$40)+(1-'1.Inputs'!$D$40)*(1+'1.Inputs'!$D$41))*(1+$G97)^(8-1))*'1.Inputs'!$D$47+(('1.Inputs'!$D$37*12*IF(8=1,'1.Inputs'!$D$38,IF(8=2,'1.Inputs'!$D$39,$E97)))/(1-'1.Inputs'!$D$42)*$D97*(1+$G97)^(8-1))*('1.Inputs'!$D$48-'1.Inputs'!$D$49))/'1.Inputs'!$D$51</f>
        <v>1400560693.0139418</v>
      </c>
      <c r="P97" s="36">
        <f ca="1">((('1.Inputs'!$D$37*12*IF(9=1,'1.Inputs'!$D$38,IF(9=2,'1.Inputs'!$D$39,$E97)))*$F97*(('1.Inputs'!$D$40)+(1-'1.Inputs'!$D$40)*(1+'1.Inputs'!$D$41))*(1+$G97)^(9-1))*'1.Inputs'!$D$47+(('1.Inputs'!$D$37*12*IF(9=1,'1.Inputs'!$D$38,IF(9=2,'1.Inputs'!$D$39,$E97)))/(1-'1.Inputs'!$D$42)*$D97*(1+$G97)^(9-1))*('1.Inputs'!$D$48-'1.Inputs'!$D$49))/'1.Inputs'!$D$51</f>
        <v>1433004367.7219467</v>
      </c>
      <c r="Q97" s="36">
        <f ca="1">((('1.Inputs'!$D$37*12*IF(10=1,'1.Inputs'!$D$38,IF(10=2,'1.Inputs'!$D$39,$E97)))*$F97*(('1.Inputs'!$D$40)+(1-'1.Inputs'!$D$40)*(1+'1.Inputs'!$D$41))*(1+$G97)^(10-1))*'1.Inputs'!$D$47+(('1.Inputs'!$D$37*12*IF(10=1,'1.Inputs'!$D$38,IF(10=2,'1.Inputs'!$D$39,$E97)))/(1-'1.Inputs'!$D$42)*$D97*(1+$G97)^(10-1))*('1.Inputs'!$D$48-'1.Inputs'!$D$49))/'1.Inputs'!$D$51</f>
        <v>1466199592.8867152</v>
      </c>
      <c r="R97" s="36">
        <f>-'1.Inputs'!$D$24</f>
        <v>-2050000000</v>
      </c>
      <c r="S97" s="36">
        <f ca="1">((('1.Inputs'!$D$37*12*IF(1=1,'1.Inputs'!$D$38,IF(1=2,'1.Inputs'!$D$39,$E97)))*$F97*(('1.Inputs'!$D$40)+(1-'1.Inputs'!$D$40)*(1+'1.Inputs'!$D$41))*(1+$G97)^(1-1))-(('1.Inputs'!$D$37*12*IF(1=1,'1.Inputs'!$D$38,IF(1=2,'1.Inputs'!$D$39,$E97)))/(1-'1.Inputs'!$D$42)*$D97*(1+$G97)^(1-1))-('1.Inputs'!$D$37*12*IF(1=1,'1.Inputs'!$D$38,IF(1=2,'1.Inputs'!$D$39,$E97)))*'1.Inputs'!$D$43*(1+$G97)^(1-1)-'1.Inputs'!$D$44*(1+$G97)^(1-1)-('1.Inputs'!$D$20/'1.Inputs'!$D$27+'1.Inputs'!$D$23/'1.Inputs'!$D$28))-MAX(0,((('1.Inputs'!$D$37*12*IF(1=1,'1.Inputs'!$D$38,IF(1=2,'1.Inputs'!$D$39,$E97)))*$F97*(('1.Inputs'!$D$40)+(1-'1.Inputs'!$D$40)*(1+'1.Inputs'!$D$41))*(1+$G97)^(1-1))-(('1.Inputs'!$D$37*12*IF(1=1,'1.Inputs'!$D$38,IF(1=2,'1.Inputs'!$D$39,$E97)))/(1-'1.Inputs'!$D$42)*$D97*(1+$G97)^(1-1))-('1.Inputs'!$D$37*12*IF(1=1,'1.Inputs'!$D$38,IF(1=2,'1.Inputs'!$D$39,$E97)))*'1.Inputs'!$D$43*(1+$G97)^(1-1)-'1.Inputs'!$D$44*(1+$G97)^(1-1)-('1.Inputs'!$D$20/'1.Inputs'!$D$27+'1.Inputs'!$D$23/'1.Inputs'!$D$28)))*'1.Inputs'!$D$53+('1.Inputs'!$D$20/'1.Inputs'!$D$27+'1.Inputs'!$D$23/'1.Inputs'!$D$28)-H97</f>
        <v>-836135098.2248441</v>
      </c>
      <c r="T97" s="36">
        <f ca="1">((('1.Inputs'!$D$37*12*IF(2=1,'1.Inputs'!$D$38,IF(2=2,'1.Inputs'!$D$39,$E97)))*$F97*(('1.Inputs'!$D$40)+(1-'1.Inputs'!$D$40)*(1+'1.Inputs'!$D$41))*(1+$G97)^(2-1))-(('1.Inputs'!$D$37*12*IF(2=1,'1.Inputs'!$D$38,IF(2=2,'1.Inputs'!$D$39,$E97)))/(1-'1.Inputs'!$D$42)*$D97*(1+$G97)^(2-1))-('1.Inputs'!$D$37*12*IF(2=1,'1.Inputs'!$D$38,IF(2=2,'1.Inputs'!$D$39,$E97)))*'1.Inputs'!$D$43*(1+$G97)^(2-1)-'1.Inputs'!$D$44*(1+$G97)^(2-1)-('1.Inputs'!$D$20/'1.Inputs'!$D$27+'1.Inputs'!$D$23/'1.Inputs'!$D$28))-MAX(0,((('1.Inputs'!$D$37*12*IF(2=1,'1.Inputs'!$D$38,IF(2=2,'1.Inputs'!$D$39,$E97)))*$F97*(('1.Inputs'!$D$40)+(1-'1.Inputs'!$D$40)*(1+'1.Inputs'!$D$41))*(1+$G97)^(2-1))-(('1.Inputs'!$D$37*12*IF(2=1,'1.Inputs'!$D$38,IF(2=2,'1.Inputs'!$D$39,$E97)))/(1-'1.Inputs'!$D$42)*$D97*(1+$G97)^(2-1))-('1.Inputs'!$D$37*12*IF(2=1,'1.Inputs'!$D$38,IF(2=2,'1.Inputs'!$D$39,$E97)))*'1.Inputs'!$D$43*(1+$G97)^(2-1)-'1.Inputs'!$D$44*(1+$G97)^(2-1)-('1.Inputs'!$D$20/'1.Inputs'!$D$27+'1.Inputs'!$D$23/'1.Inputs'!$D$28)))*'1.Inputs'!$D$53+('1.Inputs'!$D$20/'1.Inputs'!$D$27+'1.Inputs'!$D$23/'1.Inputs'!$D$28)-(I97-H97)</f>
        <v>-111934753.99249545</v>
      </c>
      <c r="U97" s="36">
        <f ca="1">((('1.Inputs'!$D$37*12*IF(3=1,'1.Inputs'!$D$38,IF(3=2,'1.Inputs'!$D$39,$E97)))*$F97*(('1.Inputs'!$D$40)+(1-'1.Inputs'!$D$40)*(1+'1.Inputs'!$D$41))*(1+$G97)^(3-1))-(('1.Inputs'!$D$37*12*IF(3=1,'1.Inputs'!$D$38,IF(3=2,'1.Inputs'!$D$39,$E97)))/(1-'1.Inputs'!$D$42)*$D97*(1+$G97)^(3-1))-('1.Inputs'!$D$37*12*IF(3=1,'1.Inputs'!$D$38,IF(3=2,'1.Inputs'!$D$39,$E97)))*'1.Inputs'!$D$43*(1+$G97)^(3-1)-'1.Inputs'!$D$44*(1+$G97)^(3-1)-('1.Inputs'!$D$20/'1.Inputs'!$D$27+'1.Inputs'!$D$23/'1.Inputs'!$D$28))-MAX(0,((('1.Inputs'!$D$37*12*IF(3=1,'1.Inputs'!$D$38,IF(3=2,'1.Inputs'!$D$39,$E97)))*$F97*(('1.Inputs'!$D$40)+(1-'1.Inputs'!$D$40)*(1+'1.Inputs'!$D$41))*(1+$G97)^(3-1))-(('1.Inputs'!$D$37*12*IF(3=1,'1.Inputs'!$D$38,IF(3=2,'1.Inputs'!$D$39,$E97)))/(1-'1.Inputs'!$D$42)*$D97*(1+$G97)^(3-1))-('1.Inputs'!$D$37*12*IF(3=1,'1.Inputs'!$D$38,IF(3=2,'1.Inputs'!$D$39,$E97)))*'1.Inputs'!$D$43*(1+$G97)^(3-1)-'1.Inputs'!$D$44*(1+$G97)^(3-1)-('1.Inputs'!$D$20/'1.Inputs'!$D$27+'1.Inputs'!$D$23/'1.Inputs'!$D$28)))*'1.Inputs'!$D$53+('1.Inputs'!$D$20/'1.Inputs'!$D$27+'1.Inputs'!$D$23/'1.Inputs'!$D$28)-(J97-I97)</f>
        <v>157046956.72892511</v>
      </c>
      <c r="V97" s="36">
        <f ca="1">((('1.Inputs'!$D$37*12*IF(4=1,'1.Inputs'!$D$38,IF(4=2,'1.Inputs'!$D$39,$E97)))*$F97*(('1.Inputs'!$D$40)+(1-'1.Inputs'!$D$40)*(1+'1.Inputs'!$D$41))*(1+$G97)^(4-1))-(('1.Inputs'!$D$37*12*IF(4=1,'1.Inputs'!$D$38,IF(4=2,'1.Inputs'!$D$39,$E97)))/(1-'1.Inputs'!$D$42)*$D97*(1+$G97)^(4-1))-('1.Inputs'!$D$37*12*IF(4=1,'1.Inputs'!$D$38,IF(4=2,'1.Inputs'!$D$39,$E97)))*'1.Inputs'!$D$43*(1+$G97)^(4-1)-'1.Inputs'!$D$44*(1+$G97)^(4-1)-('1.Inputs'!$D$20/'1.Inputs'!$D$27+'1.Inputs'!$D$23/'1.Inputs'!$D$28))-MAX(0,((('1.Inputs'!$D$37*12*IF(4=1,'1.Inputs'!$D$38,IF(4=2,'1.Inputs'!$D$39,$E97)))*$F97*(('1.Inputs'!$D$40)+(1-'1.Inputs'!$D$40)*(1+'1.Inputs'!$D$41))*(1+$G97)^(4-1))-(('1.Inputs'!$D$37*12*IF(4=1,'1.Inputs'!$D$38,IF(4=2,'1.Inputs'!$D$39,$E97)))/(1-'1.Inputs'!$D$42)*$D97*(1+$G97)^(4-1))-('1.Inputs'!$D$37*12*IF(4=1,'1.Inputs'!$D$38,IF(4=2,'1.Inputs'!$D$39,$E97)))*'1.Inputs'!$D$43*(1+$G97)^(4-1)-'1.Inputs'!$D$44*(1+$G97)^(4-1)-('1.Inputs'!$D$20/'1.Inputs'!$D$27+'1.Inputs'!$D$23/'1.Inputs'!$D$28)))*'1.Inputs'!$D$53+('1.Inputs'!$D$20/'1.Inputs'!$D$27+'1.Inputs'!$D$23/'1.Inputs'!$D$28)-(K97-J97)</f>
        <v>292025075.22321862</v>
      </c>
      <c r="W97" s="36">
        <f ca="1">((('1.Inputs'!$D$37*12*IF(5=1,'1.Inputs'!$D$38,IF(5=2,'1.Inputs'!$D$39,$E97)))*$F97*(('1.Inputs'!$D$40)+(1-'1.Inputs'!$D$40)*(1+'1.Inputs'!$D$41))*(1+$G97)^(5-1))-(('1.Inputs'!$D$37*12*IF(5=1,'1.Inputs'!$D$38,IF(5=2,'1.Inputs'!$D$39,$E97)))/(1-'1.Inputs'!$D$42)*$D97*(1+$G97)^(5-1))-('1.Inputs'!$D$37*12*IF(5=1,'1.Inputs'!$D$38,IF(5=2,'1.Inputs'!$D$39,$E97)))*'1.Inputs'!$D$43*(1+$G97)^(5-1)-'1.Inputs'!$D$44*(1+$G97)^(5-1)-('1.Inputs'!$D$20/'1.Inputs'!$D$27+'1.Inputs'!$D$23/'1.Inputs'!$D$28))-MAX(0,((('1.Inputs'!$D$37*12*IF(5=1,'1.Inputs'!$D$38,IF(5=2,'1.Inputs'!$D$39,$E97)))*$F97*(('1.Inputs'!$D$40)+(1-'1.Inputs'!$D$40)*(1+'1.Inputs'!$D$41))*(1+$G97)^(5-1))-(('1.Inputs'!$D$37*12*IF(5=1,'1.Inputs'!$D$38,IF(5=2,'1.Inputs'!$D$39,$E97)))/(1-'1.Inputs'!$D$42)*$D97*(1+$G97)^(5-1))-('1.Inputs'!$D$37*12*IF(5=1,'1.Inputs'!$D$38,IF(5=2,'1.Inputs'!$D$39,$E97)))*'1.Inputs'!$D$43*(1+$G97)^(5-1)-'1.Inputs'!$D$44*(1+$G97)^(5-1)-('1.Inputs'!$D$20/'1.Inputs'!$D$27+'1.Inputs'!$D$23/'1.Inputs'!$D$28)))*'1.Inputs'!$D$53+('1.Inputs'!$D$20/'1.Inputs'!$D$27+'1.Inputs'!$D$23/'1.Inputs'!$D$28)-(L97-K97)</f>
        <v>297695235.0076403</v>
      </c>
      <c r="X97" s="36">
        <f ca="1">((('1.Inputs'!$D$37*12*IF(6=1,'1.Inputs'!$D$38,IF(6=2,'1.Inputs'!$D$39,$E97)))*$F97*(('1.Inputs'!$D$40)+(1-'1.Inputs'!$D$40)*(1+'1.Inputs'!$D$41))*(1+$G97)^(6-1))-(('1.Inputs'!$D$37*12*IF(6=1,'1.Inputs'!$D$38,IF(6=2,'1.Inputs'!$D$39,$E97)))/(1-'1.Inputs'!$D$42)*$D97*(1+$G97)^(6-1))-('1.Inputs'!$D$37*12*IF(6=1,'1.Inputs'!$D$38,IF(6=2,'1.Inputs'!$D$39,$E97)))*'1.Inputs'!$D$43*(1+$G97)^(6-1)-'1.Inputs'!$D$44*(1+$G97)^(6-1)-('1.Inputs'!$D$20/'1.Inputs'!$D$27+'1.Inputs'!$D$23/'1.Inputs'!$D$28))-MAX(0,((('1.Inputs'!$D$37*12*IF(6=1,'1.Inputs'!$D$38,IF(6=2,'1.Inputs'!$D$39,$E97)))*$F97*(('1.Inputs'!$D$40)+(1-'1.Inputs'!$D$40)*(1+'1.Inputs'!$D$41))*(1+$G97)^(6-1))-(('1.Inputs'!$D$37*12*IF(6=1,'1.Inputs'!$D$38,IF(6=2,'1.Inputs'!$D$39,$E97)))/(1-'1.Inputs'!$D$42)*$D97*(1+$G97)^(6-1))-('1.Inputs'!$D$37*12*IF(6=1,'1.Inputs'!$D$38,IF(6=2,'1.Inputs'!$D$39,$E97)))*'1.Inputs'!$D$43*(1+$G97)^(6-1)-'1.Inputs'!$D$44*(1+$G97)^(6-1)-('1.Inputs'!$D$20/'1.Inputs'!$D$27+'1.Inputs'!$D$23/'1.Inputs'!$D$28)))*'1.Inputs'!$D$53+('1.Inputs'!$D$20/'1.Inputs'!$D$27+'1.Inputs'!$D$23/'1.Inputs'!$D$28)-(M97-L97)</f>
        <v>303496742.77327085</v>
      </c>
      <c r="Y97" s="36">
        <f ca="1">((('1.Inputs'!$D$37*12*IF(7=1,'1.Inputs'!$D$38,IF(7=2,'1.Inputs'!$D$39,$E97)))*$F97*(('1.Inputs'!$D$40)+(1-'1.Inputs'!$D$40)*(1+'1.Inputs'!$D$41))*(1+$G97)^(7-1))-(('1.Inputs'!$D$37*12*IF(7=1,'1.Inputs'!$D$38,IF(7=2,'1.Inputs'!$D$39,$E97)))/(1-'1.Inputs'!$D$42)*$D97*(1+$G97)^(7-1))-('1.Inputs'!$D$37*12*IF(7=1,'1.Inputs'!$D$38,IF(7=2,'1.Inputs'!$D$39,$E97)))*'1.Inputs'!$D$43*(1+$G97)^(7-1)-'1.Inputs'!$D$44*(1+$G97)^(7-1)-('1.Inputs'!$D$20/'1.Inputs'!$D$27+'1.Inputs'!$D$23/'1.Inputs'!$D$28))-MAX(0,((('1.Inputs'!$D$37*12*IF(7=1,'1.Inputs'!$D$38,IF(7=2,'1.Inputs'!$D$39,$E97)))*$F97*(('1.Inputs'!$D$40)+(1-'1.Inputs'!$D$40)*(1+'1.Inputs'!$D$41))*(1+$G97)^(7-1))-(('1.Inputs'!$D$37*12*IF(7=1,'1.Inputs'!$D$38,IF(7=2,'1.Inputs'!$D$39,$E97)))/(1-'1.Inputs'!$D$42)*$D97*(1+$G97)^(7-1))-('1.Inputs'!$D$37*12*IF(7=1,'1.Inputs'!$D$38,IF(7=2,'1.Inputs'!$D$39,$E97)))*'1.Inputs'!$D$43*(1+$G97)^(7-1)-'1.Inputs'!$D$44*(1+$G97)^(7-1)-('1.Inputs'!$D$20/'1.Inputs'!$D$27+'1.Inputs'!$D$23/'1.Inputs'!$D$28)))*'1.Inputs'!$D$53+('1.Inputs'!$D$20/'1.Inputs'!$D$27+'1.Inputs'!$D$23/'1.Inputs'!$D$28)-(N97-M97)</f>
        <v>309432641.16667187</v>
      </c>
      <c r="Z97" s="36">
        <f ca="1">((('1.Inputs'!$D$37*12*IF(8=1,'1.Inputs'!$D$38,IF(8=2,'1.Inputs'!$D$39,$E97)))*$F97*(('1.Inputs'!$D$40)+(1-'1.Inputs'!$D$40)*(1+'1.Inputs'!$D$41))*(1+$G97)^(8-1))-(('1.Inputs'!$D$37*12*IF(8=1,'1.Inputs'!$D$38,IF(8=2,'1.Inputs'!$D$39,$E97)))/(1-'1.Inputs'!$D$42)*$D97*(1+$G97)^(8-1))-('1.Inputs'!$D$37*12*IF(8=1,'1.Inputs'!$D$38,IF(8=2,'1.Inputs'!$D$39,$E97)))*'1.Inputs'!$D$43*(1+$G97)^(8-1)-'1.Inputs'!$D$44*(1+$G97)^(8-1)-('1.Inputs'!$D$20/'1.Inputs'!$D$27+'1.Inputs'!$D$23/'1.Inputs'!$D$28))-MAX(0,((('1.Inputs'!$D$37*12*IF(8=1,'1.Inputs'!$D$38,IF(8=2,'1.Inputs'!$D$39,$E97)))*$F97*(('1.Inputs'!$D$40)+(1-'1.Inputs'!$D$40)*(1+'1.Inputs'!$D$41))*(1+$G97)^(8-1))-(('1.Inputs'!$D$37*12*IF(8=1,'1.Inputs'!$D$38,IF(8=2,'1.Inputs'!$D$39,$E97)))/(1-'1.Inputs'!$D$42)*$D97*(1+$G97)^(8-1))-('1.Inputs'!$D$37*12*IF(8=1,'1.Inputs'!$D$38,IF(8=2,'1.Inputs'!$D$39,$E97)))*'1.Inputs'!$D$43*(1+$G97)^(8-1)-'1.Inputs'!$D$44*(1+$G97)^(8-1)-('1.Inputs'!$D$20/'1.Inputs'!$D$27+'1.Inputs'!$D$23/'1.Inputs'!$D$28)))*'1.Inputs'!$D$53+('1.Inputs'!$D$20/'1.Inputs'!$D$27+'1.Inputs'!$D$23/'1.Inputs'!$D$28)-(O97-N97)</f>
        <v>315506043.31663001</v>
      </c>
      <c r="AA97" s="36">
        <f ca="1">((('1.Inputs'!$D$37*12*IF(9=1,'1.Inputs'!$D$38,IF(9=2,'1.Inputs'!$D$39,$E97)))*$F97*(('1.Inputs'!$D$40)+(1-'1.Inputs'!$D$40)*(1+'1.Inputs'!$D$41))*(1+$G97)^(9-1))-(('1.Inputs'!$D$37*12*IF(9=1,'1.Inputs'!$D$38,IF(9=2,'1.Inputs'!$D$39,$E97)))/(1-'1.Inputs'!$D$42)*$D97*(1+$G97)^(9-1))-('1.Inputs'!$D$37*12*IF(9=1,'1.Inputs'!$D$38,IF(9=2,'1.Inputs'!$D$39,$E97)))*'1.Inputs'!$D$43*(1+$G97)^(9-1)-'1.Inputs'!$D$44*(1+$G97)^(9-1)-('1.Inputs'!$D$20/'1.Inputs'!$D$27+'1.Inputs'!$D$23/'1.Inputs'!$D$28))-MAX(0,((('1.Inputs'!$D$37*12*IF(9=1,'1.Inputs'!$D$38,IF(9=2,'1.Inputs'!$D$39,$E97)))*$F97*(('1.Inputs'!$D$40)+(1-'1.Inputs'!$D$40)*(1+'1.Inputs'!$D$41))*(1+$G97)^(9-1))-(('1.Inputs'!$D$37*12*IF(9=1,'1.Inputs'!$D$38,IF(9=2,'1.Inputs'!$D$39,$E97)))/(1-'1.Inputs'!$D$42)*$D97*(1+$G97)^(9-1))-('1.Inputs'!$D$37*12*IF(9=1,'1.Inputs'!$D$38,IF(9=2,'1.Inputs'!$D$39,$E97)))*'1.Inputs'!$D$43*(1+$G97)^(9-1)-'1.Inputs'!$D$44*(1+$G97)^(9-1)-('1.Inputs'!$D$20/'1.Inputs'!$D$27+'1.Inputs'!$D$23/'1.Inputs'!$D$28)))*'1.Inputs'!$D$53+('1.Inputs'!$D$20/'1.Inputs'!$D$27+'1.Inputs'!$D$23/'1.Inputs'!$D$28)-(P97-O97)</f>
        <v>321720134.4668622</v>
      </c>
      <c r="AB97" s="36">
        <f ca="1">((('1.Inputs'!$D$37*12*IF(10=1,'1.Inputs'!$D$38,IF(10=2,'1.Inputs'!$D$39,$E97)))*$F97*(('1.Inputs'!$D$40)+(1-'1.Inputs'!$D$40)*(1+'1.Inputs'!$D$41))*(1+$G97)^(10-1))-(('1.Inputs'!$D$37*12*IF(10=1,'1.Inputs'!$D$38,IF(10=2,'1.Inputs'!$D$39,$E97)))/(1-'1.Inputs'!$D$42)*$D97*(1+$G97)^(10-1))-('1.Inputs'!$D$37*12*IF(10=1,'1.Inputs'!$D$38,IF(10=2,'1.Inputs'!$D$39,$E97)))*'1.Inputs'!$D$43*(1+$G97)^(10-1)-'1.Inputs'!$D$44*(1+$G97)^(10-1)-('1.Inputs'!$D$20/'1.Inputs'!$D$27+'1.Inputs'!$D$23/'1.Inputs'!$D$28))-MAX(0,((('1.Inputs'!$D$37*12*IF(10=1,'1.Inputs'!$D$38,IF(10=2,'1.Inputs'!$D$39,$E97)))*$F97*(('1.Inputs'!$D$40)+(1-'1.Inputs'!$D$40)*(1+'1.Inputs'!$D$41))*(1+$G97)^(10-1))-(('1.Inputs'!$D$37*12*IF(10=1,'1.Inputs'!$D$38,IF(10=2,'1.Inputs'!$D$39,$E97)))/(1-'1.Inputs'!$D$42)*$D97*(1+$G97)^(10-1))-('1.Inputs'!$D$37*12*IF(10=1,'1.Inputs'!$D$38,IF(10=2,'1.Inputs'!$D$39,$E97)))*'1.Inputs'!$D$43*(1+$G97)^(10-1)-'1.Inputs'!$D$44*(1+$G97)^(10-1)-('1.Inputs'!$D$20/'1.Inputs'!$D$27+'1.Inputs'!$D$23/'1.Inputs'!$D$28)))*'1.Inputs'!$D$53+('1.Inputs'!$D$20/'1.Inputs'!$D$27+'1.Inputs'!$D$23/'1.Inputs'!$D$28)-(Q97-P97)+(('1.Inputs'!$D$20+'1.Inputs'!$D$23-('1.Inputs'!$D$20/'1.Inputs'!$D$27+'1.Inputs'!$D$23/'1.Inputs'!$D$28)*'1.Inputs'!$D$10)*'1.Inputs'!$D$60+'1.Inputs'!$D$19*'1.Inputs'!$D$59+Q97)</f>
        <v>2494277766.5332589</v>
      </c>
      <c r="AC97" s="36">
        <f ca="1">S97-AC$13-AC$14+MIN(AC$13,MAX(0,((('1.Inputs'!$D$37*12*IF(1=1,'1.Inputs'!$D$38,IF(1=2,'1.Inputs'!$D$39,$E97)))*$F97*(('1.Inputs'!$D$40)+(1-'1.Inputs'!$D$40)*(1+'1.Inputs'!$D$41))*(1+$G97)^(1-1))-(('1.Inputs'!$D$37*12*IF(1=1,'1.Inputs'!$D$38,IF(1=2,'1.Inputs'!$D$39,$E97)))/(1-'1.Inputs'!$D$42)*$D97*(1+$G97)^(1-1))-('1.Inputs'!$D$37*12*IF(1=1,'1.Inputs'!$D$38,IF(1=2,'1.Inputs'!$D$39,$E97)))*'1.Inputs'!$D$43*(1+$G97)^(1-1)-'1.Inputs'!$D$44*(1+$G97)^(1-1)-('1.Inputs'!$D$20/'1.Inputs'!$D$27+'1.Inputs'!$D$23/'1.Inputs'!$D$28))))*'1.Inputs'!$D$53</f>
        <v>-983735098.2248441</v>
      </c>
      <c r="AD97" s="36">
        <f ca="1">T97-AD$13-AD$14+MIN(AD$13,MAX(0,((('1.Inputs'!$D$37*12*IF(2=1,'1.Inputs'!$D$38,IF(2=2,'1.Inputs'!$D$39,$E97)))*$F97*(('1.Inputs'!$D$40)+(1-'1.Inputs'!$D$40)*(1+'1.Inputs'!$D$41))*(1+$G97)^(2-1))-(('1.Inputs'!$D$37*12*IF(2=1,'1.Inputs'!$D$38,IF(2=2,'1.Inputs'!$D$39,$E97)))/(1-'1.Inputs'!$D$42)*$D97*(1+$G97)^(2-1))-('1.Inputs'!$D$37*12*IF(2=1,'1.Inputs'!$D$38,IF(2=2,'1.Inputs'!$D$39,$E97)))*'1.Inputs'!$D$43*(1+$G97)^(2-1)-'1.Inputs'!$D$44*(1+$G97)^(2-1)-('1.Inputs'!$D$20/'1.Inputs'!$D$27+'1.Inputs'!$D$23/'1.Inputs'!$D$28))))*'1.Inputs'!$D$53</f>
        <v>-215101469.16241753</v>
      </c>
      <c r="AE97" s="36">
        <f ca="1">U97-AE$13-AE$14+MIN(AE$13,MAX(0,((('1.Inputs'!$D$37*12*IF(3=1,'1.Inputs'!$D$38,IF(3=2,'1.Inputs'!$D$39,$E97)))*$F97*(('1.Inputs'!$D$40)+(1-'1.Inputs'!$D$40)*(1+'1.Inputs'!$D$41))*(1+$G97)^(3-1))-(('1.Inputs'!$D$37*12*IF(3=1,'1.Inputs'!$D$38,IF(3=2,'1.Inputs'!$D$39,$E97)))/(1-'1.Inputs'!$D$42)*$D97*(1+$G97)^(3-1))-('1.Inputs'!$D$37*12*IF(3=1,'1.Inputs'!$D$38,IF(3=2,'1.Inputs'!$D$39,$E97)))*'1.Inputs'!$D$43*(1+$G97)^(3-1)-'1.Inputs'!$D$44*(1+$G97)^(3-1)-('1.Inputs'!$D$20/'1.Inputs'!$D$27+'1.Inputs'!$D$23/'1.Inputs'!$D$28))))*'1.Inputs'!$D$53</f>
        <v>-184893043.27107489</v>
      </c>
      <c r="AF97" s="36">
        <f ca="1">V97-AF$13-AF$14+MIN(AF$13,MAX(0,((('1.Inputs'!$D$37*12*IF(4=1,'1.Inputs'!$D$38,IF(4=2,'1.Inputs'!$D$39,$E97)))*$F97*(('1.Inputs'!$D$40)+(1-'1.Inputs'!$D$40)*(1+'1.Inputs'!$D$41))*(1+$G97)^(4-1))-(('1.Inputs'!$D$37*12*IF(4=1,'1.Inputs'!$D$38,IF(4=2,'1.Inputs'!$D$39,$E97)))/(1-'1.Inputs'!$D$42)*$D97*(1+$G97)^(4-1))-('1.Inputs'!$D$37*12*IF(4=1,'1.Inputs'!$D$38,IF(4=2,'1.Inputs'!$D$39,$E97)))*'1.Inputs'!$D$43*(1+$G97)^(4-1)-'1.Inputs'!$D$44*(1+$G97)^(4-1)-('1.Inputs'!$D$20/'1.Inputs'!$D$27+'1.Inputs'!$D$23/'1.Inputs'!$D$28))))*'1.Inputs'!$D$53</f>
        <v>-30726924.77678138</v>
      </c>
      <c r="AG97" s="36">
        <f ca="1">W97-AG$13-AG$14+MIN(AG$13,MAX(0,((('1.Inputs'!$D$37*12*IF(5=1,'1.Inputs'!$D$38,IF(5=2,'1.Inputs'!$D$39,$E97)))*$F97*(('1.Inputs'!$D$40)+(1-'1.Inputs'!$D$40)*(1+'1.Inputs'!$D$41))*(1+$G97)^(5-1))-(('1.Inputs'!$D$37*12*IF(5=1,'1.Inputs'!$D$38,IF(5=2,'1.Inputs'!$D$39,$E97)))/(1-'1.Inputs'!$D$42)*$D97*(1+$G97)^(5-1))-('1.Inputs'!$D$37*12*IF(5=1,'1.Inputs'!$D$38,IF(5=2,'1.Inputs'!$D$39,$E97)))*'1.Inputs'!$D$43*(1+$G97)^(5-1)-'1.Inputs'!$D$44*(1+$G97)^(5-1)-('1.Inputs'!$D$20/'1.Inputs'!$D$27+'1.Inputs'!$D$23/'1.Inputs'!$D$28))))*'1.Inputs'!$D$53</f>
        <v>-5868764.9923597015</v>
      </c>
      <c r="AH97" s="36">
        <f ca="1">X97-AH$13-AH$14+MIN(AH$13,MAX(0,((('1.Inputs'!$D$37*12*IF(6=1,'1.Inputs'!$D$38,IF(6=2,'1.Inputs'!$D$39,$E97)))*$F97*(('1.Inputs'!$D$40)+(1-'1.Inputs'!$D$40)*(1+'1.Inputs'!$D$41))*(1+$G97)^(6-1))-(('1.Inputs'!$D$37*12*IF(6=1,'1.Inputs'!$D$38,IF(6=2,'1.Inputs'!$D$39,$E97)))/(1-'1.Inputs'!$D$42)*$D97*(1+$G97)^(6-1))-('1.Inputs'!$D$37*12*IF(6=1,'1.Inputs'!$D$38,IF(6=2,'1.Inputs'!$D$39,$E97)))*'1.Inputs'!$D$43*(1+$G97)^(6-1)-'1.Inputs'!$D$44*(1+$G97)^(6-1)-('1.Inputs'!$D$20/'1.Inputs'!$D$27+'1.Inputs'!$D$23/'1.Inputs'!$D$28))))*'1.Inputs'!$D$53</f>
        <v>19120742.773270845</v>
      </c>
      <c r="AI97" s="36">
        <f ca="1">Y97-AI$13-AI$14+MIN(AI$13,MAX(0,((('1.Inputs'!$D$37*12*IF(7=1,'1.Inputs'!$D$38,IF(7=2,'1.Inputs'!$D$39,$E97)))*$F97*(('1.Inputs'!$D$40)+(1-'1.Inputs'!$D$40)*(1+'1.Inputs'!$D$41))*(1+$G97)^(7-1))-(('1.Inputs'!$D$37*12*IF(7=1,'1.Inputs'!$D$38,IF(7=2,'1.Inputs'!$D$39,$E97)))/(1-'1.Inputs'!$D$42)*$D97*(1+$G97)^(7-1))-('1.Inputs'!$D$37*12*IF(7=1,'1.Inputs'!$D$38,IF(7=2,'1.Inputs'!$D$39,$E97)))*'1.Inputs'!$D$43*(1+$G97)^(7-1)-'1.Inputs'!$D$44*(1+$G97)^(7-1)-('1.Inputs'!$D$20/'1.Inputs'!$D$27+'1.Inputs'!$D$23/'1.Inputs'!$D$28))))*'1.Inputs'!$D$53</f>
        <v>44244641.166671872</v>
      </c>
      <c r="AJ97" s="36">
        <f ca="1">Z97-AJ$13-AJ$14+MIN(AJ$13,MAX(0,((('1.Inputs'!$D$37*12*IF(8=1,'1.Inputs'!$D$38,IF(8=2,'1.Inputs'!$D$39,$E97)))*$F97*(('1.Inputs'!$D$40)+(1-'1.Inputs'!$D$40)*(1+'1.Inputs'!$D$41))*(1+$G97)^(8-1))-(('1.Inputs'!$D$37*12*IF(8=1,'1.Inputs'!$D$38,IF(8=2,'1.Inputs'!$D$39,$E97)))/(1-'1.Inputs'!$D$42)*$D97*(1+$G97)^(8-1))-('1.Inputs'!$D$37*12*IF(8=1,'1.Inputs'!$D$38,IF(8=2,'1.Inputs'!$D$39,$E97)))*'1.Inputs'!$D$43*(1+$G97)^(8-1)-'1.Inputs'!$D$44*(1+$G97)^(8-1)-('1.Inputs'!$D$20/'1.Inputs'!$D$27+'1.Inputs'!$D$23/'1.Inputs'!$D$28))))*'1.Inputs'!$D$53</f>
        <v>315506043.31663001</v>
      </c>
      <c r="AK97" s="36">
        <f ca="1">AA97-AK$13-AK$14+MIN(AK$13,MAX(0,((('1.Inputs'!$D$37*12*IF(9=1,'1.Inputs'!$D$38,IF(9=2,'1.Inputs'!$D$39,$E97)))*$F97*(('1.Inputs'!$D$40)+(1-'1.Inputs'!$D$40)*(1+'1.Inputs'!$D$41))*(1+$G97)^(9-1))-(('1.Inputs'!$D$37*12*IF(9=1,'1.Inputs'!$D$38,IF(9=2,'1.Inputs'!$D$39,$E97)))/(1-'1.Inputs'!$D$42)*$D97*(1+$G97)^(9-1))-('1.Inputs'!$D$37*12*IF(9=1,'1.Inputs'!$D$38,IF(9=2,'1.Inputs'!$D$39,$E97)))*'1.Inputs'!$D$43*(1+$G97)^(9-1)-'1.Inputs'!$D$44*(1+$G97)^(9-1)-('1.Inputs'!$D$20/'1.Inputs'!$D$27+'1.Inputs'!$D$23/'1.Inputs'!$D$28))))*'1.Inputs'!$D$53</f>
        <v>321720134.4668622</v>
      </c>
      <c r="AL97" s="36">
        <f ca="1">AB97-AL$13-AL$14+MIN(AL$13,MAX(0,((('1.Inputs'!$D$37*12*IF(10=1,'1.Inputs'!$D$38,IF(10=2,'1.Inputs'!$D$39,$E97)))*$F97*(('1.Inputs'!$D$40)+(1-'1.Inputs'!$D$40)*(1+'1.Inputs'!$D$41))*(1+$G97)^(10-1))-(('1.Inputs'!$D$37*12*IF(10=1,'1.Inputs'!$D$38,IF(10=2,'1.Inputs'!$D$39,$E97)))/(1-'1.Inputs'!$D$42)*$D97*(1+$G97)^(10-1))-('1.Inputs'!$D$37*12*IF(10=1,'1.Inputs'!$D$38,IF(10=2,'1.Inputs'!$D$39,$E97)))*'1.Inputs'!$D$43*(1+$G97)^(10-1)-'1.Inputs'!$D$44*(1+$G97)^(10-1)-('1.Inputs'!$D$20/'1.Inputs'!$D$27+'1.Inputs'!$D$23/'1.Inputs'!$D$28))))*'1.Inputs'!$D$53+'1.Inputs'!$D$35</f>
        <v>3294277766.5332589</v>
      </c>
      <c r="AM97" s="48">
        <f ca="1">R97+NPV('1.Inputs'!$D$55,S97:AB97)</f>
        <v>-1065228809.7382952</v>
      </c>
      <c r="AN97" s="48">
        <f ca="1">-('1.Inputs'!$D$24*(1-'1.Inputs'!$D$31)+'1.Inputs'!$D$35)+NPV('1.Inputs'!$D$54,AC97:AL97)</f>
        <v>-1932239591.7123432</v>
      </c>
      <c r="AO97" s="36">
        <f t="shared" ca="1" si="13"/>
        <v>-5.6648719391927109</v>
      </c>
      <c r="AP97" s="36">
        <f t="shared" ca="1" si="14"/>
        <v>0.3990014144535699</v>
      </c>
      <c r="AQ97" s="36">
        <f ca="1">'1.Inputs'!$D$35+MIN(SUM($AC97:AC97),SUM($AC97:AD97),SUM($AC97:AE97),SUM($AC97:AF97),SUM($AC97:AG97),SUM($AC97:AH97),SUM($AC97:AI97),SUM($AC97:AJ97),SUM($AC97:AK97),SUM($AC97:AL97))</f>
        <v>-620325300.4274776</v>
      </c>
      <c r="AR97" s="36">
        <f ca="1">IF(AP97&lt;'1.Inputs'!$D$57,1,0)</f>
        <v>1</v>
      </c>
      <c r="AS97" s="36">
        <f t="shared" ca="1" si="15"/>
        <v>1</v>
      </c>
      <c r="AV97" s="30" t="s">
        <v>443</v>
      </c>
      <c r="AY97" s="49">
        <f ca="1">COUNTIF(AM16:AM515,"&lt;0")/COUNT(AM16:AM515)</f>
        <v>0.27</v>
      </c>
    </row>
    <row r="98" spans="2:57" ht="15" customHeight="1" x14ac:dyDescent="0.25">
      <c r="B98" s="36">
        <v>83</v>
      </c>
      <c r="C98" s="36">
        <f t="shared" ca="1" si="8"/>
        <v>0.46565048581632806</v>
      </c>
      <c r="D98" s="36">
        <f t="shared" ca="1" si="9"/>
        <v>16470.382019418739</v>
      </c>
      <c r="E98" s="47">
        <f t="shared" ca="1" si="10"/>
        <v>0.82396155061929011</v>
      </c>
      <c r="F98" s="36">
        <f t="shared" ca="1" si="11"/>
        <v>28090.395011779008</v>
      </c>
      <c r="G98" s="36">
        <f t="shared" ca="1" si="12"/>
        <v>3.8733725363248379E-2</v>
      </c>
      <c r="H98" s="36">
        <f ca="1">((('1.Inputs'!$D$37*12*IF(1=1,'1.Inputs'!$D$38,IF(1=2,'1.Inputs'!$D$39,$E98)))*$F98*(('1.Inputs'!$D$40)+(1-'1.Inputs'!$D$40)*(1+'1.Inputs'!$D$41))*(1+$G98)^(1-1))*'1.Inputs'!$D$47+(('1.Inputs'!$D$37*12*IF(1=1,'1.Inputs'!$D$38,IF(1=2,'1.Inputs'!$D$39,$E98)))/(1-'1.Inputs'!$D$42)*$D98*(1+$G98)^(1-1))*('1.Inputs'!$D$48-'1.Inputs'!$D$49))/'1.Inputs'!$D$51</f>
        <v>738081125.42237568</v>
      </c>
      <c r="I98" s="36">
        <f ca="1">((('1.Inputs'!$D$37*12*IF(2=1,'1.Inputs'!$D$38,IF(2=2,'1.Inputs'!$D$39,$E98)))*$F98*(('1.Inputs'!$D$40)+(1-'1.Inputs'!$D$40)*(1+'1.Inputs'!$D$41))*(1+$G98)^(2-1))*'1.Inputs'!$D$47+(('1.Inputs'!$D$37*12*IF(2=1,'1.Inputs'!$D$38,IF(2=2,'1.Inputs'!$D$39,$E98)))/(1-'1.Inputs'!$D$42)*$D98*(1+$G98)^(2-1))*('1.Inputs'!$D$48-'1.Inputs'!$D$49))/'1.Inputs'!$D$51</f>
        <v>1073337659.8423969</v>
      </c>
      <c r="J98" s="36">
        <f ca="1">((('1.Inputs'!$D$37*12*IF(3=1,'1.Inputs'!$D$38,IF(3=2,'1.Inputs'!$D$39,$E98)))*$F98*(('1.Inputs'!$D$40)+(1-'1.Inputs'!$D$40)*(1+'1.Inputs'!$D$41))*(1+$G98)^(3-1))*'1.Inputs'!$D$47+(('1.Inputs'!$D$37*12*IF(3=1,'1.Inputs'!$D$38,IF(3=2,'1.Inputs'!$D$39,$E98)))/(1-'1.Inputs'!$D$42)*$D98*(1+$G98)^(3-1))*('1.Inputs'!$D$48-'1.Inputs'!$D$49))/'1.Inputs'!$D$51</f>
        <v>1312349488.1874349</v>
      </c>
      <c r="K98" s="36">
        <f ca="1">((('1.Inputs'!$D$37*12*IF(4=1,'1.Inputs'!$D$38,IF(4=2,'1.Inputs'!$D$39,$E98)))*$F98*(('1.Inputs'!$D$40)+(1-'1.Inputs'!$D$40)*(1+'1.Inputs'!$D$41))*(1+$G98)^(4-1))*'1.Inputs'!$D$47+(('1.Inputs'!$D$37*12*IF(4=1,'1.Inputs'!$D$38,IF(4=2,'1.Inputs'!$D$39,$E98)))/(1-'1.Inputs'!$D$42)*$D98*(1+$G98)^(4-1))*('1.Inputs'!$D$48-'1.Inputs'!$D$49))/'1.Inputs'!$D$51</f>
        <v>1363181672.8434868</v>
      </c>
      <c r="L98" s="36">
        <f ca="1">((('1.Inputs'!$D$37*12*IF(5=1,'1.Inputs'!$D$38,IF(5=2,'1.Inputs'!$D$39,$E98)))*$F98*(('1.Inputs'!$D$40)+(1-'1.Inputs'!$D$40)*(1+'1.Inputs'!$D$41))*(1+$G98)^(5-1))*'1.Inputs'!$D$47+(('1.Inputs'!$D$37*12*IF(5=1,'1.Inputs'!$D$38,IF(5=2,'1.Inputs'!$D$39,$E98)))/(1-'1.Inputs'!$D$42)*$D98*(1+$G98)^(5-1))*('1.Inputs'!$D$48-'1.Inputs'!$D$49))/'1.Inputs'!$D$51</f>
        <v>1415982777.3796196</v>
      </c>
      <c r="M98" s="36">
        <f ca="1">((('1.Inputs'!$D$37*12*IF(6=1,'1.Inputs'!$D$38,IF(6=2,'1.Inputs'!$D$39,$E98)))*$F98*(('1.Inputs'!$D$40)+(1-'1.Inputs'!$D$40)*(1+'1.Inputs'!$D$41))*(1+$G98)^(6-1))*'1.Inputs'!$D$47+(('1.Inputs'!$D$37*12*IF(6=1,'1.Inputs'!$D$38,IF(6=2,'1.Inputs'!$D$39,$E98)))/(1-'1.Inputs'!$D$42)*$D98*(1+$G98)^(6-1))*('1.Inputs'!$D$48-'1.Inputs'!$D$49))/'1.Inputs'!$D$51</f>
        <v>1470829065.397732</v>
      </c>
      <c r="N98" s="36">
        <f ca="1">((('1.Inputs'!$D$37*12*IF(7=1,'1.Inputs'!$D$38,IF(7=2,'1.Inputs'!$D$39,$E98)))*$F98*(('1.Inputs'!$D$40)+(1-'1.Inputs'!$D$40)*(1+'1.Inputs'!$D$41))*(1+$G98)^(7-1))*'1.Inputs'!$D$47+(('1.Inputs'!$D$37*12*IF(7=1,'1.Inputs'!$D$38,IF(7=2,'1.Inputs'!$D$39,$E98)))/(1-'1.Inputs'!$D$42)*$D98*(1+$G98)^(7-1))*('1.Inputs'!$D$48-'1.Inputs'!$D$49))/'1.Inputs'!$D$51</f>
        <v>1527799754.4731309</v>
      </c>
      <c r="O98" s="36">
        <f ca="1">((('1.Inputs'!$D$37*12*IF(8=1,'1.Inputs'!$D$38,IF(8=2,'1.Inputs'!$D$39,$E98)))*$F98*(('1.Inputs'!$D$40)+(1-'1.Inputs'!$D$40)*(1+'1.Inputs'!$D$41))*(1+$G98)^(8-1))*'1.Inputs'!$D$47+(('1.Inputs'!$D$37*12*IF(8=1,'1.Inputs'!$D$38,IF(8=2,'1.Inputs'!$D$39,$E98)))/(1-'1.Inputs'!$D$42)*$D98*(1+$G98)^(8-1))*('1.Inputs'!$D$48-'1.Inputs'!$D$49))/'1.Inputs'!$D$51</f>
        <v>1586977130.572932</v>
      </c>
      <c r="P98" s="36">
        <f ca="1">((('1.Inputs'!$D$37*12*IF(9=1,'1.Inputs'!$D$38,IF(9=2,'1.Inputs'!$D$39,$E98)))*$F98*(('1.Inputs'!$D$40)+(1-'1.Inputs'!$D$40)*(1+'1.Inputs'!$D$41))*(1+$G98)^(9-1))*'1.Inputs'!$D$47+(('1.Inputs'!$D$37*12*IF(9=1,'1.Inputs'!$D$38,IF(9=2,'1.Inputs'!$D$39,$E98)))/(1-'1.Inputs'!$D$42)*$D98*(1+$G98)^(9-1))*('1.Inputs'!$D$48-'1.Inputs'!$D$49))/'1.Inputs'!$D$51</f>
        <v>1648446666.9062998</v>
      </c>
      <c r="Q98" s="36">
        <f ca="1">((('1.Inputs'!$D$37*12*IF(10=1,'1.Inputs'!$D$38,IF(10=2,'1.Inputs'!$D$39,$E98)))*$F98*(('1.Inputs'!$D$40)+(1-'1.Inputs'!$D$40)*(1+'1.Inputs'!$D$41))*(1+$G98)^(10-1))*'1.Inputs'!$D$47+(('1.Inputs'!$D$37*12*IF(10=1,'1.Inputs'!$D$38,IF(10=2,'1.Inputs'!$D$39,$E98)))/(1-'1.Inputs'!$D$42)*$D98*(1+$G98)^(10-1))*('1.Inputs'!$D$48-'1.Inputs'!$D$49))/'1.Inputs'!$D$51</f>
        <v>1712297147.378211</v>
      </c>
      <c r="R98" s="36">
        <f>-'1.Inputs'!$D$24</f>
        <v>-2050000000</v>
      </c>
      <c r="S98" s="36">
        <f ca="1">((('1.Inputs'!$D$37*12*IF(1=1,'1.Inputs'!$D$38,IF(1=2,'1.Inputs'!$D$39,$E98)))*$F98*(('1.Inputs'!$D$40)+(1-'1.Inputs'!$D$40)*(1+'1.Inputs'!$D$41))*(1+$G98)^(1-1))-(('1.Inputs'!$D$37*12*IF(1=1,'1.Inputs'!$D$38,IF(1=2,'1.Inputs'!$D$39,$E98)))/(1-'1.Inputs'!$D$42)*$D98*(1+$G98)^(1-1))-('1.Inputs'!$D$37*12*IF(1=1,'1.Inputs'!$D$38,IF(1=2,'1.Inputs'!$D$39,$E98)))*'1.Inputs'!$D$43*(1+$G98)^(1-1)-'1.Inputs'!$D$44*(1+$G98)^(1-1)-('1.Inputs'!$D$20/'1.Inputs'!$D$27+'1.Inputs'!$D$23/'1.Inputs'!$D$28))-MAX(0,((('1.Inputs'!$D$37*12*IF(1=1,'1.Inputs'!$D$38,IF(1=2,'1.Inputs'!$D$39,$E98)))*$F98*(('1.Inputs'!$D$40)+(1-'1.Inputs'!$D$40)*(1+'1.Inputs'!$D$41))*(1+$G98)^(1-1))-(('1.Inputs'!$D$37*12*IF(1=1,'1.Inputs'!$D$38,IF(1=2,'1.Inputs'!$D$39,$E98)))/(1-'1.Inputs'!$D$42)*$D98*(1+$G98)^(1-1))-('1.Inputs'!$D$37*12*IF(1=1,'1.Inputs'!$D$38,IF(1=2,'1.Inputs'!$D$39,$E98)))*'1.Inputs'!$D$43*(1+$G98)^(1-1)-'1.Inputs'!$D$44*(1+$G98)^(1-1)-('1.Inputs'!$D$20/'1.Inputs'!$D$27+'1.Inputs'!$D$23/'1.Inputs'!$D$28)))*'1.Inputs'!$D$53+('1.Inputs'!$D$20/'1.Inputs'!$D$27+'1.Inputs'!$D$23/'1.Inputs'!$D$28)-H98</f>
        <v>-449283330.04746026</v>
      </c>
      <c r="T98" s="36">
        <f ca="1">((('1.Inputs'!$D$37*12*IF(2=1,'1.Inputs'!$D$38,IF(2=2,'1.Inputs'!$D$39,$E98)))*$F98*(('1.Inputs'!$D$40)+(1-'1.Inputs'!$D$40)*(1+'1.Inputs'!$D$41))*(1+$G98)^(2-1))-(('1.Inputs'!$D$37*12*IF(2=1,'1.Inputs'!$D$38,IF(2=2,'1.Inputs'!$D$39,$E98)))/(1-'1.Inputs'!$D$42)*$D98*(1+$G98)^(2-1))-('1.Inputs'!$D$37*12*IF(2=1,'1.Inputs'!$D$38,IF(2=2,'1.Inputs'!$D$39,$E98)))*'1.Inputs'!$D$43*(1+$G98)^(2-1)-'1.Inputs'!$D$44*(1+$G98)^(2-1)-('1.Inputs'!$D$20/'1.Inputs'!$D$27+'1.Inputs'!$D$23/'1.Inputs'!$D$28))-MAX(0,((('1.Inputs'!$D$37*12*IF(2=1,'1.Inputs'!$D$38,IF(2=2,'1.Inputs'!$D$39,$E98)))*$F98*(('1.Inputs'!$D$40)+(1-'1.Inputs'!$D$40)*(1+'1.Inputs'!$D$41))*(1+$G98)^(2-1))-(('1.Inputs'!$D$37*12*IF(2=1,'1.Inputs'!$D$38,IF(2=2,'1.Inputs'!$D$39,$E98)))/(1-'1.Inputs'!$D$42)*$D98*(1+$G98)^(2-1))-('1.Inputs'!$D$37*12*IF(2=1,'1.Inputs'!$D$38,IF(2=2,'1.Inputs'!$D$39,$E98)))*'1.Inputs'!$D$43*(1+$G98)^(2-1)-'1.Inputs'!$D$44*(1+$G98)^(2-1)-('1.Inputs'!$D$20/'1.Inputs'!$D$27+'1.Inputs'!$D$23/'1.Inputs'!$D$28)))*'1.Inputs'!$D$53+('1.Inputs'!$D$20/'1.Inputs'!$D$27+'1.Inputs'!$D$23/'1.Inputs'!$D$28)-(I98-H98)</f>
        <v>306322535.19527113</v>
      </c>
      <c r="U98" s="36">
        <f ca="1">((('1.Inputs'!$D$37*12*IF(3=1,'1.Inputs'!$D$38,IF(3=2,'1.Inputs'!$D$39,$E98)))*$F98*(('1.Inputs'!$D$40)+(1-'1.Inputs'!$D$40)*(1+'1.Inputs'!$D$41))*(1+$G98)^(3-1))-(('1.Inputs'!$D$37*12*IF(3=1,'1.Inputs'!$D$38,IF(3=2,'1.Inputs'!$D$39,$E98)))/(1-'1.Inputs'!$D$42)*$D98*(1+$G98)^(3-1))-('1.Inputs'!$D$37*12*IF(3=1,'1.Inputs'!$D$38,IF(3=2,'1.Inputs'!$D$39,$E98)))*'1.Inputs'!$D$43*(1+$G98)^(3-1)-'1.Inputs'!$D$44*(1+$G98)^(3-1)-('1.Inputs'!$D$20/'1.Inputs'!$D$27+'1.Inputs'!$D$23/'1.Inputs'!$D$28))-MAX(0,((('1.Inputs'!$D$37*12*IF(3=1,'1.Inputs'!$D$38,IF(3=2,'1.Inputs'!$D$39,$E98)))*$F98*(('1.Inputs'!$D$40)+(1-'1.Inputs'!$D$40)*(1+'1.Inputs'!$D$41))*(1+$G98)^(3-1))-(('1.Inputs'!$D$37*12*IF(3=1,'1.Inputs'!$D$38,IF(3=2,'1.Inputs'!$D$39,$E98)))/(1-'1.Inputs'!$D$42)*$D98*(1+$G98)^(3-1))-('1.Inputs'!$D$37*12*IF(3=1,'1.Inputs'!$D$38,IF(3=2,'1.Inputs'!$D$39,$E98)))*'1.Inputs'!$D$43*(1+$G98)^(3-1)-'1.Inputs'!$D$44*(1+$G98)^(3-1)-('1.Inputs'!$D$20/'1.Inputs'!$D$27+'1.Inputs'!$D$23/'1.Inputs'!$D$28)))*'1.Inputs'!$D$53+('1.Inputs'!$D$20/'1.Inputs'!$D$27+'1.Inputs'!$D$23/'1.Inputs'!$D$28)-(J98-I98)</f>
        <v>646690207.87955785</v>
      </c>
      <c r="V98" s="36">
        <f ca="1">((('1.Inputs'!$D$37*12*IF(4=1,'1.Inputs'!$D$38,IF(4=2,'1.Inputs'!$D$39,$E98)))*$F98*(('1.Inputs'!$D$40)+(1-'1.Inputs'!$D$40)*(1+'1.Inputs'!$D$41))*(1+$G98)^(4-1))-(('1.Inputs'!$D$37*12*IF(4=1,'1.Inputs'!$D$38,IF(4=2,'1.Inputs'!$D$39,$E98)))/(1-'1.Inputs'!$D$42)*$D98*(1+$G98)^(4-1))-('1.Inputs'!$D$37*12*IF(4=1,'1.Inputs'!$D$38,IF(4=2,'1.Inputs'!$D$39,$E98)))*'1.Inputs'!$D$43*(1+$G98)^(4-1)-'1.Inputs'!$D$44*(1+$G98)^(4-1)-('1.Inputs'!$D$20/'1.Inputs'!$D$27+'1.Inputs'!$D$23/'1.Inputs'!$D$28))-MAX(0,((('1.Inputs'!$D$37*12*IF(4=1,'1.Inputs'!$D$38,IF(4=2,'1.Inputs'!$D$39,$E98)))*$F98*(('1.Inputs'!$D$40)+(1-'1.Inputs'!$D$40)*(1+'1.Inputs'!$D$41))*(1+$G98)^(4-1))-(('1.Inputs'!$D$37*12*IF(4=1,'1.Inputs'!$D$38,IF(4=2,'1.Inputs'!$D$39,$E98)))/(1-'1.Inputs'!$D$42)*$D98*(1+$G98)^(4-1))-('1.Inputs'!$D$37*12*IF(4=1,'1.Inputs'!$D$38,IF(4=2,'1.Inputs'!$D$39,$E98)))*'1.Inputs'!$D$43*(1+$G98)^(4-1)-'1.Inputs'!$D$44*(1+$G98)^(4-1)-('1.Inputs'!$D$20/'1.Inputs'!$D$27+'1.Inputs'!$D$23/'1.Inputs'!$D$28)))*'1.Inputs'!$D$53+('1.Inputs'!$D$20/'1.Inputs'!$D$27+'1.Inputs'!$D$23/'1.Inputs'!$D$28)-(K98-J98)</f>
        <v>867346222.46992421</v>
      </c>
      <c r="W98" s="36">
        <f ca="1">((('1.Inputs'!$D$37*12*IF(5=1,'1.Inputs'!$D$38,IF(5=2,'1.Inputs'!$D$39,$E98)))*$F98*(('1.Inputs'!$D$40)+(1-'1.Inputs'!$D$40)*(1+'1.Inputs'!$D$41))*(1+$G98)^(5-1))-(('1.Inputs'!$D$37*12*IF(5=1,'1.Inputs'!$D$38,IF(5=2,'1.Inputs'!$D$39,$E98)))/(1-'1.Inputs'!$D$42)*$D98*(1+$G98)^(5-1))-('1.Inputs'!$D$37*12*IF(5=1,'1.Inputs'!$D$38,IF(5=2,'1.Inputs'!$D$39,$E98)))*'1.Inputs'!$D$43*(1+$G98)^(5-1)-'1.Inputs'!$D$44*(1+$G98)^(5-1)-('1.Inputs'!$D$20/'1.Inputs'!$D$27+'1.Inputs'!$D$23/'1.Inputs'!$D$28))-MAX(0,((('1.Inputs'!$D$37*12*IF(5=1,'1.Inputs'!$D$38,IF(5=2,'1.Inputs'!$D$39,$E98)))*$F98*(('1.Inputs'!$D$40)+(1-'1.Inputs'!$D$40)*(1+'1.Inputs'!$D$41))*(1+$G98)^(5-1))-(('1.Inputs'!$D$37*12*IF(5=1,'1.Inputs'!$D$38,IF(5=2,'1.Inputs'!$D$39,$E98)))/(1-'1.Inputs'!$D$42)*$D98*(1+$G98)^(5-1))-('1.Inputs'!$D$37*12*IF(5=1,'1.Inputs'!$D$38,IF(5=2,'1.Inputs'!$D$39,$E98)))*'1.Inputs'!$D$43*(1+$G98)^(5-1)-'1.Inputs'!$D$44*(1+$G98)^(5-1)-('1.Inputs'!$D$20/'1.Inputs'!$D$27+'1.Inputs'!$D$23/'1.Inputs'!$D$28)))*'1.Inputs'!$D$53+('1.Inputs'!$D$20/'1.Inputs'!$D$27+'1.Inputs'!$D$23/'1.Inputs'!$D$28)-(L98-K98)</f>
        <v>899111604.32251227</v>
      </c>
      <c r="X98" s="36">
        <f ca="1">((('1.Inputs'!$D$37*12*IF(6=1,'1.Inputs'!$D$38,IF(6=2,'1.Inputs'!$D$39,$E98)))*$F98*(('1.Inputs'!$D$40)+(1-'1.Inputs'!$D$40)*(1+'1.Inputs'!$D$41))*(1+$G98)^(6-1))-(('1.Inputs'!$D$37*12*IF(6=1,'1.Inputs'!$D$38,IF(6=2,'1.Inputs'!$D$39,$E98)))/(1-'1.Inputs'!$D$42)*$D98*(1+$G98)^(6-1))-('1.Inputs'!$D$37*12*IF(6=1,'1.Inputs'!$D$38,IF(6=2,'1.Inputs'!$D$39,$E98)))*'1.Inputs'!$D$43*(1+$G98)^(6-1)-'1.Inputs'!$D$44*(1+$G98)^(6-1)-('1.Inputs'!$D$20/'1.Inputs'!$D$27+'1.Inputs'!$D$23/'1.Inputs'!$D$28))-MAX(0,((('1.Inputs'!$D$37*12*IF(6=1,'1.Inputs'!$D$38,IF(6=2,'1.Inputs'!$D$39,$E98)))*$F98*(('1.Inputs'!$D$40)+(1-'1.Inputs'!$D$40)*(1+'1.Inputs'!$D$41))*(1+$G98)^(6-1))-(('1.Inputs'!$D$37*12*IF(6=1,'1.Inputs'!$D$38,IF(6=2,'1.Inputs'!$D$39,$E98)))/(1-'1.Inputs'!$D$42)*$D98*(1+$G98)^(6-1))-('1.Inputs'!$D$37*12*IF(6=1,'1.Inputs'!$D$38,IF(6=2,'1.Inputs'!$D$39,$E98)))*'1.Inputs'!$D$43*(1+$G98)^(6-1)-'1.Inputs'!$D$44*(1+$G98)^(6-1)-('1.Inputs'!$D$20/'1.Inputs'!$D$27+'1.Inputs'!$D$23/'1.Inputs'!$D$28)))*'1.Inputs'!$D$53+('1.Inputs'!$D$20/'1.Inputs'!$D$27+'1.Inputs'!$D$23/'1.Inputs'!$D$28)-(M98-L98)</f>
        <v>932107377.75183606</v>
      </c>
      <c r="Y98" s="36">
        <f ca="1">((('1.Inputs'!$D$37*12*IF(7=1,'1.Inputs'!$D$38,IF(7=2,'1.Inputs'!$D$39,$E98)))*$F98*(('1.Inputs'!$D$40)+(1-'1.Inputs'!$D$40)*(1+'1.Inputs'!$D$41))*(1+$G98)^(7-1))-(('1.Inputs'!$D$37*12*IF(7=1,'1.Inputs'!$D$38,IF(7=2,'1.Inputs'!$D$39,$E98)))/(1-'1.Inputs'!$D$42)*$D98*(1+$G98)^(7-1))-('1.Inputs'!$D$37*12*IF(7=1,'1.Inputs'!$D$38,IF(7=2,'1.Inputs'!$D$39,$E98)))*'1.Inputs'!$D$43*(1+$G98)^(7-1)-'1.Inputs'!$D$44*(1+$G98)^(7-1)-('1.Inputs'!$D$20/'1.Inputs'!$D$27+'1.Inputs'!$D$23/'1.Inputs'!$D$28))-MAX(0,((('1.Inputs'!$D$37*12*IF(7=1,'1.Inputs'!$D$38,IF(7=2,'1.Inputs'!$D$39,$E98)))*$F98*(('1.Inputs'!$D$40)+(1-'1.Inputs'!$D$40)*(1+'1.Inputs'!$D$41))*(1+$G98)^(7-1))-(('1.Inputs'!$D$37*12*IF(7=1,'1.Inputs'!$D$38,IF(7=2,'1.Inputs'!$D$39,$E98)))/(1-'1.Inputs'!$D$42)*$D98*(1+$G98)^(7-1))-('1.Inputs'!$D$37*12*IF(7=1,'1.Inputs'!$D$38,IF(7=2,'1.Inputs'!$D$39,$E98)))*'1.Inputs'!$D$43*(1+$G98)^(7-1)-'1.Inputs'!$D$44*(1+$G98)^(7-1)-('1.Inputs'!$D$20/'1.Inputs'!$D$27+'1.Inputs'!$D$23/'1.Inputs'!$D$28)))*'1.Inputs'!$D$53+('1.Inputs'!$D$20/'1.Inputs'!$D$27+'1.Inputs'!$D$23/'1.Inputs'!$D$28)-(N98-M98)</f>
        <v>966381200.40732026</v>
      </c>
      <c r="Z98" s="36">
        <f ca="1">((('1.Inputs'!$D$37*12*IF(8=1,'1.Inputs'!$D$38,IF(8=2,'1.Inputs'!$D$39,$E98)))*$F98*(('1.Inputs'!$D$40)+(1-'1.Inputs'!$D$40)*(1+'1.Inputs'!$D$41))*(1+$G98)^(8-1))-(('1.Inputs'!$D$37*12*IF(8=1,'1.Inputs'!$D$38,IF(8=2,'1.Inputs'!$D$39,$E98)))/(1-'1.Inputs'!$D$42)*$D98*(1+$G98)^(8-1))-('1.Inputs'!$D$37*12*IF(8=1,'1.Inputs'!$D$38,IF(8=2,'1.Inputs'!$D$39,$E98)))*'1.Inputs'!$D$43*(1+$G98)^(8-1)-'1.Inputs'!$D$44*(1+$G98)^(8-1)-('1.Inputs'!$D$20/'1.Inputs'!$D$27+'1.Inputs'!$D$23/'1.Inputs'!$D$28))-MAX(0,((('1.Inputs'!$D$37*12*IF(8=1,'1.Inputs'!$D$38,IF(8=2,'1.Inputs'!$D$39,$E98)))*$F98*(('1.Inputs'!$D$40)+(1-'1.Inputs'!$D$40)*(1+'1.Inputs'!$D$41))*(1+$G98)^(8-1))-(('1.Inputs'!$D$37*12*IF(8=1,'1.Inputs'!$D$38,IF(8=2,'1.Inputs'!$D$39,$E98)))/(1-'1.Inputs'!$D$42)*$D98*(1+$G98)^(8-1))-('1.Inputs'!$D$37*12*IF(8=1,'1.Inputs'!$D$38,IF(8=2,'1.Inputs'!$D$39,$E98)))*'1.Inputs'!$D$43*(1+$G98)^(8-1)-'1.Inputs'!$D$44*(1+$G98)^(8-1)-('1.Inputs'!$D$20/'1.Inputs'!$D$27+'1.Inputs'!$D$23/'1.Inputs'!$D$28)))*'1.Inputs'!$D$53+('1.Inputs'!$D$20/'1.Inputs'!$D$27+'1.Inputs'!$D$23/'1.Inputs'!$D$28)-(O98-N98)</f>
        <v>1001982575.8966901</v>
      </c>
      <c r="AA98" s="36">
        <f ca="1">((('1.Inputs'!$D$37*12*IF(9=1,'1.Inputs'!$D$38,IF(9=2,'1.Inputs'!$D$39,$E98)))*$F98*(('1.Inputs'!$D$40)+(1-'1.Inputs'!$D$40)*(1+'1.Inputs'!$D$41))*(1+$G98)^(9-1))-(('1.Inputs'!$D$37*12*IF(9=1,'1.Inputs'!$D$38,IF(9=2,'1.Inputs'!$D$39,$E98)))/(1-'1.Inputs'!$D$42)*$D98*(1+$G98)^(9-1))-('1.Inputs'!$D$37*12*IF(9=1,'1.Inputs'!$D$38,IF(9=2,'1.Inputs'!$D$39,$E98)))*'1.Inputs'!$D$43*(1+$G98)^(9-1)-'1.Inputs'!$D$44*(1+$G98)^(9-1)-('1.Inputs'!$D$20/'1.Inputs'!$D$27+'1.Inputs'!$D$23/'1.Inputs'!$D$28))-MAX(0,((('1.Inputs'!$D$37*12*IF(9=1,'1.Inputs'!$D$38,IF(9=2,'1.Inputs'!$D$39,$E98)))*$F98*(('1.Inputs'!$D$40)+(1-'1.Inputs'!$D$40)*(1+'1.Inputs'!$D$41))*(1+$G98)^(9-1))-(('1.Inputs'!$D$37*12*IF(9=1,'1.Inputs'!$D$38,IF(9=2,'1.Inputs'!$D$39,$E98)))/(1-'1.Inputs'!$D$42)*$D98*(1+$G98)^(9-1))-('1.Inputs'!$D$37*12*IF(9=1,'1.Inputs'!$D$38,IF(9=2,'1.Inputs'!$D$39,$E98)))*'1.Inputs'!$D$43*(1+$G98)^(9-1)-'1.Inputs'!$D$44*(1+$G98)^(9-1)-('1.Inputs'!$D$20/'1.Inputs'!$D$27+'1.Inputs'!$D$23/'1.Inputs'!$D$28)))*'1.Inputs'!$D$53+('1.Inputs'!$D$20/'1.Inputs'!$D$27+'1.Inputs'!$D$23/'1.Inputs'!$D$28)-(P98-O98)</f>
        <v>1038962925.2868195</v>
      </c>
      <c r="AB98" s="36">
        <f ca="1">((('1.Inputs'!$D$37*12*IF(10=1,'1.Inputs'!$D$38,IF(10=2,'1.Inputs'!$D$39,$E98)))*$F98*(('1.Inputs'!$D$40)+(1-'1.Inputs'!$D$40)*(1+'1.Inputs'!$D$41))*(1+$G98)^(10-1))-(('1.Inputs'!$D$37*12*IF(10=1,'1.Inputs'!$D$38,IF(10=2,'1.Inputs'!$D$39,$E98)))/(1-'1.Inputs'!$D$42)*$D98*(1+$G98)^(10-1))-('1.Inputs'!$D$37*12*IF(10=1,'1.Inputs'!$D$38,IF(10=2,'1.Inputs'!$D$39,$E98)))*'1.Inputs'!$D$43*(1+$G98)^(10-1)-'1.Inputs'!$D$44*(1+$G98)^(10-1)-('1.Inputs'!$D$20/'1.Inputs'!$D$27+'1.Inputs'!$D$23/'1.Inputs'!$D$28))-MAX(0,((('1.Inputs'!$D$37*12*IF(10=1,'1.Inputs'!$D$38,IF(10=2,'1.Inputs'!$D$39,$E98)))*$F98*(('1.Inputs'!$D$40)+(1-'1.Inputs'!$D$40)*(1+'1.Inputs'!$D$41))*(1+$G98)^(10-1))-(('1.Inputs'!$D$37*12*IF(10=1,'1.Inputs'!$D$38,IF(10=2,'1.Inputs'!$D$39,$E98)))/(1-'1.Inputs'!$D$42)*$D98*(1+$G98)^(10-1))-('1.Inputs'!$D$37*12*IF(10=1,'1.Inputs'!$D$38,IF(10=2,'1.Inputs'!$D$39,$E98)))*'1.Inputs'!$D$43*(1+$G98)^(10-1)-'1.Inputs'!$D$44*(1+$G98)^(10-1)-('1.Inputs'!$D$20/'1.Inputs'!$D$27+'1.Inputs'!$D$23/'1.Inputs'!$D$28)))*'1.Inputs'!$D$53+('1.Inputs'!$D$20/'1.Inputs'!$D$27+'1.Inputs'!$D$23/'1.Inputs'!$D$28)-(Q98-P98)+(('1.Inputs'!$D$20+'1.Inputs'!$D$23-('1.Inputs'!$D$20/'1.Inputs'!$D$27+'1.Inputs'!$D$23/'1.Inputs'!$D$28)*'1.Inputs'!$D$10)*'1.Inputs'!$D$60+'1.Inputs'!$D$19*'1.Inputs'!$D$59+Q98)</f>
        <v>3489672808.7522736</v>
      </c>
      <c r="AC98" s="36">
        <f ca="1">S98-AC$13-AC$14+MIN(AC$13,MAX(0,((('1.Inputs'!$D$37*12*IF(1=1,'1.Inputs'!$D$38,IF(1=2,'1.Inputs'!$D$39,$E98)))*$F98*(('1.Inputs'!$D$40)+(1-'1.Inputs'!$D$40)*(1+'1.Inputs'!$D$41))*(1+$G98)^(1-1))-(('1.Inputs'!$D$37*12*IF(1=1,'1.Inputs'!$D$38,IF(1=2,'1.Inputs'!$D$39,$E98)))/(1-'1.Inputs'!$D$42)*$D98*(1+$G98)^(1-1))-('1.Inputs'!$D$37*12*IF(1=1,'1.Inputs'!$D$38,IF(1=2,'1.Inputs'!$D$39,$E98)))*'1.Inputs'!$D$43*(1+$G98)^(1-1)-'1.Inputs'!$D$44*(1+$G98)^(1-1)-('1.Inputs'!$D$20/'1.Inputs'!$D$27+'1.Inputs'!$D$23/'1.Inputs'!$D$28))))*'1.Inputs'!$D$53</f>
        <v>-545223330.04746032</v>
      </c>
      <c r="AD98" s="36">
        <f ca="1">T98-AD$13-AD$14+MIN(AD$13,MAX(0,((('1.Inputs'!$D$37*12*IF(2=1,'1.Inputs'!$D$38,IF(2=2,'1.Inputs'!$D$39,$E98)))*$F98*(('1.Inputs'!$D$40)+(1-'1.Inputs'!$D$40)*(1+'1.Inputs'!$D$41))*(1+$G98)^(2-1))-(('1.Inputs'!$D$37*12*IF(2=1,'1.Inputs'!$D$38,IF(2=2,'1.Inputs'!$D$39,$E98)))/(1-'1.Inputs'!$D$42)*$D98*(1+$G98)^(2-1))-('1.Inputs'!$D$37*12*IF(2=1,'1.Inputs'!$D$38,IF(2=2,'1.Inputs'!$D$39,$E98)))*'1.Inputs'!$D$43*(1+$G98)^(2-1)-'1.Inputs'!$D$44*(1+$G98)^(2-1)-('1.Inputs'!$D$20/'1.Inputs'!$D$27+'1.Inputs'!$D$23/'1.Inputs'!$D$28))))*'1.Inputs'!$D$53</f>
        <v>210382535.19527113</v>
      </c>
      <c r="AE98" s="36">
        <f ca="1">U98-AE$13-AE$14+MIN(AE$13,MAX(0,((('1.Inputs'!$D$37*12*IF(3=1,'1.Inputs'!$D$38,IF(3=2,'1.Inputs'!$D$39,$E98)))*$F98*(('1.Inputs'!$D$40)+(1-'1.Inputs'!$D$40)*(1+'1.Inputs'!$D$41))*(1+$G98)^(3-1))-(('1.Inputs'!$D$37*12*IF(3=1,'1.Inputs'!$D$38,IF(3=2,'1.Inputs'!$D$39,$E98)))/(1-'1.Inputs'!$D$42)*$D98*(1+$G98)^(3-1))-('1.Inputs'!$D$37*12*IF(3=1,'1.Inputs'!$D$38,IF(3=2,'1.Inputs'!$D$39,$E98)))*'1.Inputs'!$D$43*(1+$G98)^(3-1)-'1.Inputs'!$D$44*(1+$G98)^(3-1)-('1.Inputs'!$D$20/'1.Inputs'!$D$27+'1.Inputs'!$D$23/'1.Inputs'!$D$28))))*'1.Inputs'!$D$53</f>
        <v>304750207.87955785</v>
      </c>
      <c r="AF98" s="36">
        <f ca="1">V98-AF$13-AF$14+MIN(AF$13,MAX(0,((('1.Inputs'!$D$37*12*IF(4=1,'1.Inputs'!$D$38,IF(4=2,'1.Inputs'!$D$39,$E98)))*$F98*(('1.Inputs'!$D$40)+(1-'1.Inputs'!$D$40)*(1+'1.Inputs'!$D$41))*(1+$G98)^(4-1))-(('1.Inputs'!$D$37*12*IF(4=1,'1.Inputs'!$D$38,IF(4=2,'1.Inputs'!$D$39,$E98)))/(1-'1.Inputs'!$D$42)*$D98*(1+$G98)^(4-1))-('1.Inputs'!$D$37*12*IF(4=1,'1.Inputs'!$D$38,IF(4=2,'1.Inputs'!$D$39,$E98)))*'1.Inputs'!$D$43*(1+$G98)^(4-1)-'1.Inputs'!$D$44*(1+$G98)^(4-1)-('1.Inputs'!$D$20/'1.Inputs'!$D$27+'1.Inputs'!$D$23/'1.Inputs'!$D$28))))*'1.Inputs'!$D$53</f>
        <v>544594222.46992421</v>
      </c>
      <c r="AG98" s="36">
        <f ca="1">W98-AG$13-AG$14+MIN(AG$13,MAX(0,((('1.Inputs'!$D$37*12*IF(5=1,'1.Inputs'!$D$38,IF(5=2,'1.Inputs'!$D$39,$E98)))*$F98*(('1.Inputs'!$D$40)+(1-'1.Inputs'!$D$40)*(1+'1.Inputs'!$D$41))*(1+$G98)^(5-1))-(('1.Inputs'!$D$37*12*IF(5=1,'1.Inputs'!$D$38,IF(5=2,'1.Inputs'!$D$39,$E98)))/(1-'1.Inputs'!$D$42)*$D98*(1+$G98)^(5-1))-('1.Inputs'!$D$37*12*IF(5=1,'1.Inputs'!$D$38,IF(5=2,'1.Inputs'!$D$39,$E98)))*'1.Inputs'!$D$43*(1+$G98)^(5-1)-'1.Inputs'!$D$44*(1+$G98)^(5-1)-('1.Inputs'!$D$20/'1.Inputs'!$D$27+'1.Inputs'!$D$23/'1.Inputs'!$D$28))))*'1.Inputs'!$D$53</f>
        <v>595547604.32251227</v>
      </c>
      <c r="AH98" s="36">
        <f ca="1">X98-AH$13-AH$14+MIN(AH$13,MAX(0,((('1.Inputs'!$D$37*12*IF(6=1,'1.Inputs'!$D$38,IF(6=2,'1.Inputs'!$D$39,$E98)))*$F98*(('1.Inputs'!$D$40)+(1-'1.Inputs'!$D$40)*(1+'1.Inputs'!$D$41))*(1+$G98)^(6-1))-(('1.Inputs'!$D$37*12*IF(6=1,'1.Inputs'!$D$38,IF(6=2,'1.Inputs'!$D$39,$E98)))/(1-'1.Inputs'!$D$42)*$D98*(1+$G98)^(6-1))-('1.Inputs'!$D$37*12*IF(6=1,'1.Inputs'!$D$38,IF(6=2,'1.Inputs'!$D$39,$E98)))*'1.Inputs'!$D$43*(1+$G98)^(6-1)-'1.Inputs'!$D$44*(1+$G98)^(6-1)-('1.Inputs'!$D$20/'1.Inputs'!$D$27+'1.Inputs'!$D$23/'1.Inputs'!$D$28))))*'1.Inputs'!$D$53</f>
        <v>647731377.75183606</v>
      </c>
      <c r="AI98" s="36">
        <f ca="1">Y98-AI$13-AI$14+MIN(AI$13,MAX(0,((('1.Inputs'!$D$37*12*IF(7=1,'1.Inputs'!$D$38,IF(7=2,'1.Inputs'!$D$39,$E98)))*$F98*(('1.Inputs'!$D$40)+(1-'1.Inputs'!$D$40)*(1+'1.Inputs'!$D$41))*(1+$G98)^(7-1))-(('1.Inputs'!$D$37*12*IF(7=1,'1.Inputs'!$D$38,IF(7=2,'1.Inputs'!$D$39,$E98)))/(1-'1.Inputs'!$D$42)*$D98*(1+$G98)^(7-1))-('1.Inputs'!$D$37*12*IF(7=1,'1.Inputs'!$D$38,IF(7=2,'1.Inputs'!$D$39,$E98)))*'1.Inputs'!$D$43*(1+$G98)^(7-1)-'1.Inputs'!$D$44*(1+$G98)^(7-1)-('1.Inputs'!$D$20/'1.Inputs'!$D$27+'1.Inputs'!$D$23/'1.Inputs'!$D$28))))*'1.Inputs'!$D$53</f>
        <v>701193200.40732026</v>
      </c>
      <c r="AJ98" s="36">
        <f ca="1">Z98-AJ$13-AJ$14+MIN(AJ$13,MAX(0,((('1.Inputs'!$D$37*12*IF(8=1,'1.Inputs'!$D$38,IF(8=2,'1.Inputs'!$D$39,$E98)))*$F98*(('1.Inputs'!$D$40)+(1-'1.Inputs'!$D$40)*(1+'1.Inputs'!$D$41))*(1+$G98)^(8-1))-(('1.Inputs'!$D$37*12*IF(8=1,'1.Inputs'!$D$38,IF(8=2,'1.Inputs'!$D$39,$E98)))/(1-'1.Inputs'!$D$42)*$D98*(1+$G98)^(8-1))-('1.Inputs'!$D$37*12*IF(8=1,'1.Inputs'!$D$38,IF(8=2,'1.Inputs'!$D$39,$E98)))*'1.Inputs'!$D$43*(1+$G98)^(8-1)-'1.Inputs'!$D$44*(1+$G98)^(8-1)-('1.Inputs'!$D$20/'1.Inputs'!$D$27+'1.Inputs'!$D$23/'1.Inputs'!$D$28))))*'1.Inputs'!$D$53</f>
        <v>1001982575.8966901</v>
      </c>
      <c r="AK98" s="36">
        <f ca="1">AA98-AK$13-AK$14+MIN(AK$13,MAX(0,((('1.Inputs'!$D$37*12*IF(9=1,'1.Inputs'!$D$38,IF(9=2,'1.Inputs'!$D$39,$E98)))*$F98*(('1.Inputs'!$D$40)+(1-'1.Inputs'!$D$40)*(1+'1.Inputs'!$D$41))*(1+$G98)^(9-1))-(('1.Inputs'!$D$37*12*IF(9=1,'1.Inputs'!$D$38,IF(9=2,'1.Inputs'!$D$39,$E98)))/(1-'1.Inputs'!$D$42)*$D98*(1+$G98)^(9-1))-('1.Inputs'!$D$37*12*IF(9=1,'1.Inputs'!$D$38,IF(9=2,'1.Inputs'!$D$39,$E98)))*'1.Inputs'!$D$43*(1+$G98)^(9-1)-'1.Inputs'!$D$44*(1+$G98)^(9-1)-('1.Inputs'!$D$20/'1.Inputs'!$D$27+'1.Inputs'!$D$23/'1.Inputs'!$D$28))))*'1.Inputs'!$D$53</f>
        <v>1038962925.2868195</v>
      </c>
      <c r="AL98" s="36">
        <f ca="1">AB98-AL$13-AL$14+MIN(AL$13,MAX(0,((('1.Inputs'!$D$37*12*IF(10=1,'1.Inputs'!$D$38,IF(10=2,'1.Inputs'!$D$39,$E98)))*$F98*(('1.Inputs'!$D$40)+(1-'1.Inputs'!$D$40)*(1+'1.Inputs'!$D$41))*(1+$G98)^(10-1))-(('1.Inputs'!$D$37*12*IF(10=1,'1.Inputs'!$D$38,IF(10=2,'1.Inputs'!$D$39,$E98)))/(1-'1.Inputs'!$D$42)*$D98*(1+$G98)^(10-1))-('1.Inputs'!$D$37*12*IF(10=1,'1.Inputs'!$D$38,IF(10=2,'1.Inputs'!$D$39,$E98)))*'1.Inputs'!$D$43*(1+$G98)^(10-1)-'1.Inputs'!$D$44*(1+$G98)^(10-1)-('1.Inputs'!$D$20/'1.Inputs'!$D$27+'1.Inputs'!$D$23/'1.Inputs'!$D$28))))*'1.Inputs'!$D$53+'1.Inputs'!$D$35</f>
        <v>4289672808.7522736</v>
      </c>
      <c r="AM98" s="48">
        <f ca="1">R98+NPV('1.Inputs'!$D$55,S98:AB98)</f>
        <v>2159304647.5881629</v>
      </c>
      <c r="AN98" s="48">
        <f ca="1">-('1.Inputs'!$D$24*(1-'1.Inputs'!$D$31)+'1.Inputs'!$D$35)+NPV('1.Inputs'!$D$54,AC98:AL98)</f>
        <v>576207546.46496487</v>
      </c>
      <c r="AO98" s="36">
        <f t="shared" ca="1" si="13"/>
        <v>-3.0439250003215466</v>
      </c>
      <c r="AP98" s="36">
        <f t="shared" ca="1" si="14"/>
        <v>1.6430137395313971</v>
      </c>
      <c r="AQ98" s="36">
        <f ca="1">'1.Inputs'!$D$35+MIN(SUM($AC98:AC98),SUM($AC98:AD98),SUM($AC98:AE98),SUM($AC98:AF98),SUM($AC98:AG98),SUM($AC98:AH98),SUM($AC98:AI98),SUM($AC98:AJ98),SUM($AC98:AK98),SUM($AC98:AL98))</f>
        <v>254776669.95253968</v>
      </c>
      <c r="AR98" s="36">
        <f ca="1">IF(AP98&lt;'1.Inputs'!$D$57,1,0)</f>
        <v>0</v>
      </c>
      <c r="AS98" s="36">
        <f t="shared" ca="1" si="15"/>
        <v>0</v>
      </c>
      <c r="AV98" s="30" t="s">
        <v>444</v>
      </c>
      <c r="AY98" s="49">
        <f ca="1">COUNTIF(AN16:AN515,"&lt;0")/COUNT(AN16:AN515)</f>
        <v>0.51800000000000002</v>
      </c>
    </row>
    <row r="99" spans="2:57" ht="15" customHeight="1" x14ac:dyDescent="0.25">
      <c r="B99" s="36">
        <v>84</v>
      </c>
      <c r="C99" s="36">
        <f t="shared" ca="1" si="8"/>
        <v>0.81560144180418226</v>
      </c>
      <c r="D99" s="36">
        <f t="shared" ca="1" si="9"/>
        <v>18436.290422496993</v>
      </c>
      <c r="E99" s="47">
        <f t="shared" ca="1" si="10"/>
        <v>0.86671080976205783</v>
      </c>
      <c r="F99" s="36">
        <f t="shared" ca="1" si="11"/>
        <v>30273.322410001914</v>
      </c>
      <c r="G99" s="36">
        <f t="shared" ca="1" si="12"/>
        <v>4.8812129722321289E-2</v>
      </c>
      <c r="H99" s="36">
        <f ca="1">((('1.Inputs'!$D$37*12*IF(1=1,'1.Inputs'!$D$38,IF(1=2,'1.Inputs'!$D$39,$E99)))*$F99*(('1.Inputs'!$D$40)+(1-'1.Inputs'!$D$40)*(1+'1.Inputs'!$D$41))*(1+$G99)^(1-1))*'1.Inputs'!$D$47+(('1.Inputs'!$D$37*12*IF(1=1,'1.Inputs'!$D$38,IF(1=2,'1.Inputs'!$D$39,$E99)))/(1-'1.Inputs'!$D$42)*$D99*(1+$G99)^(1-1))*('1.Inputs'!$D$48-'1.Inputs'!$D$49))/'1.Inputs'!$D$51</f>
        <v>799620823.72226906</v>
      </c>
      <c r="I99" s="36">
        <f ca="1">((('1.Inputs'!$D$37*12*IF(2=1,'1.Inputs'!$D$38,IF(2=2,'1.Inputs'!$D$39,$E99)))*$F99*(('1.Inputs'!$D$40)+(1-'1.Inputs'!$D$40)*(1+'1.Inputs'!$D$41))*(1+$G99)^(2-1))*'1.Inputs'!$D$47+(('1.Inputs'!$D$37*12*IF(2=1,'1.Inputs'!$D$38,IF(2=2,'1.Inputs'!$D$39,$E99)))/(1-'1.Inputs'!$D$42)*$D99*(1+$G99)^(2-1))*('1.Inputs'!$D$48-'1.Inputs'!$D$49))/'1.Inputs'!$D$51</f>
        <v>1174112826.7378576</v>
      </c>
      <c r="J99" s="36">
        <f ca="1">((('1.Inputs'!$D$37*12*IF(3=1,'1.Inputs'!$D$38,IF(3=2,'1.Inputs'!$D$39,$E99)))*$F99*(('1.Inputs'!$D$40)+(1-'1.Inputs'!$D$40)*(1+'1.Inputs'!$D$41))*(1+$G99)^(3-1))*'1.Inputs'!$D$47+(('1.Inputs'!$D$37*12*IF(3=1,'1.Inputs'!$D$38,IF(3=2,'1.Inputs'!$D$39,$E99)))/(1-'1.Inputs'!$D$42)*$D99*(1+$G99)^(3-1))*('1.Inputs'!$D$48-'1.Inputs'!$D$49))/'1.Inputs'!$D$51</f>
        <v>1524697566.6042876</v>
      </c>
      <c r="K99" s="36">
        <f ca="1">((('1.Inputs'!$D$37*12*IF(4=1,'1.Inputs'!$D$38,IF(4=2,'1.Inputs'!$D$39,$E99)))*$F99*(('1.Inputs'!$D$40)+(1-'1.Inputs'!$D$40)*(1+'1.Inputs'!$D$41))*(1+$G99)^(4-1))*'1.Inputs'!$D$47+(('1.Inputs'!$D$37*12*IF(4=1,'1.Inputs'!$D$38,IF(4=2,'1.Inputs'!$D$39,$E99)))/(1-'1.Inputs'!$D$42)*$D99*(1+$G99)^(4-1))*('1.Inputs'!$D$48-'1.Inputs'!$D$49))/'1.Inputs'!$D$51</f>
        <v>1599121302.0126839</v>
      </c>
      <c r="L99" s="36">
        <f ca="1">((('1.Inputs'!$D$37*12*IF(5=1,'1.Inputs'!$D$38,IF(5=2,'1.Inputs'!$D$39,$E99)))*$F99*(('1.Inputs'!$D$40)+(1-'1.Inputs'!$D$40)*(1+'1.Inputs'!$D$41))*(1+$G99)^(5-1))*'1.Inputs'!$D$47+(('1.Inputs'!$D$37*12*IF(5=1,'1.Inputs'!$D$38,IF(5=2,'1.Inputs'!$D$39,$E99)))/(1-'1.Inputs'!$D$42)*$D99*(1+$G99)^(5-1))*('1.Inputs'!$D$48-'1.Inputs'!$D$49))/'1.Inputs'!$D$51</f>
        <v>1677177818.4482536</v>
      </c>
      <c r="M99" s="36">
        <f ca="1">((('1.Inputs'!$D$37*12*IF(6=1,'1.Inputs'!$D$38,IF(6=2,'1.Inputs'!$D$39,$E99)))*$F99*(('1.Inputs'!$D$40)+(1-'1.Inputs'!$D$40)*(1+'1.Inputs'!$D$41))*(1+$G99)^(6-1))*'1.Inputs'!$D$47+(('1.Inputs'!$D$37*12*IF(6=1,'1.Inputs'!$D$38,IF(6=2,'1.Inputs'!$D$39,$E99)))/(1-'1.Inputs'!$D$42)*$D99*(1+$G99)^(6-1))*('1.Inputs'!$D$48-'1.Inputs'!$D$49))/'1.Inputs'!$D$51</f>
        <v>1759044439.6897497</v>
      </c>
      <c r="N99" s="36">
        <f ca="1">((('1.Inputs'!$D$37*12*IF(7=1,'1.Inputs'!$D$38,IF(7=2,'1.Inputs'!$D$39,$E99)))*$F99*(('1.Inputs'!$D$40)+(1-'1.Inputs'!$D$40)*(1+'1.Inputs'!$D$41))*(1+$G99)^(7-1))*'1.Inputs'!$D$47+(('1.Inputs'!$D$37*12*IF(7=1,'1.Inputs'!$D$38,IF(7=2,'1.Inputs'!$D$39,$E99)))/(1-'1.Inputs'!$D$42)*$D99*(1+$G99)^(7-1))*('1.Inputs'!$D$48-'1.Inputs'!$D$49))/'1.Inputs'!$D$51</f>
        <v>1844907145.0672133</v>
      </c>
      <c r="O99" s="36">
        <f ca="1">((('1.Inputs'!$D$37*12*IF(8=1,'1.Inputs'!$D$38,IF(8=2,'1.Inputs'!$D$39,$E99)))*$F99*(('1.Inputs'!$D$40)+(1-'1.Inputs'!$D$40)*(1+'1.Inputs'!$D$41))*(1+$G99)^(8-1))*'1.Inputs'!$D$47+(('1.Inputs'!$D$37*12*IF(8=1,'1.Inputs'!$D$38,IF(8=2,'1.Inputs'!$D$39,$E99)))/(1-'1.Inputs'!$D$42)*$D99*(1+$G99)^(8-1))*('1.Inputs'!$D$48-'1.Inputs'!$D$49))/'1.Inputs'!$D$51</f>
        <v>1934960991.9578714</v>
      </c>
      <c r="P99" s="36">
        <f ca="1">((('1.Inputs'!$D$37*12*IF(9=1,'1.Inputs'!$D$38,IF(9=2,'1.Inputs'!$D$39,$E99)))*$F99*(('1.Inputs'!$D$40)+(1-'1.Inputs'!$D$40)*(1+'1.Inputs'!$D$41))*(1+$G99)^(9-1))*'1.Inputs'!$D$47+(('1.Inputs'!$D$37*12*IF(9=1,'1.Inputs'!$D$38,IF(9=2,'1.Inputs'!$D$39,$E99)))/(1-'1.Inputs'!$D$42)*$D99*(1+$G99)^(9-1))*('1.Inputs'!$D$48-'1.Inputs'!$D$49))/'1.Inputs'!$D$51</f>
        <v>2029410558.9049506</v>
      </c>
      <c r="Q99" s="36">
        <f ca="1">((('1.Inputs'!$D$37*12*IF(10=1,'1.Inputs'!$D$38,IF(10=2,'1.Inputs'!$D$39,$E99)))*$F99*(('1.Inputs'!$D$40)+(1-'1.Inputs'!$D$40)*(1+'1.Inputs'!$D$41))*(1+$G99)^(10-1))*'1.Inputs'!$D$47+(('1.Inputs'!$D$37*12*IF(10=1,'1.Inputs'!$D$38,IF(10=2,'1.Inputs'!$D$39,$E99)))/(1-'1.Inputs'!$D$42)*$D99*(1+$G99)^(10-1))*('1.Inputs'!$D$48-'1.Inputs'!$D$49))/'1.Inputs'!$D$51</f>
        <v>2128470410.3660669</v>
      </c>
      <c r="R99" s="36">
        <f>-'1.Inputs'!$D$24</f>
        <v>-2050000000</v>
      </c>
      <c r="S99" s="36">
        <f ca="1">((('1.Inputs'!$D$37*12*IF(1=1,'1.Inputs'!$D$38,IF(1=2,'1.Inputs'!$D$39,$E99)))*$F99*(('1.Inputs'!$D$40)+(1-'1.Inputs'!$D$40)*(1+'1.Inputs'!$D$41))*(1+$G99)^(1-1))-(('1.Inputs'!$D$37*12*IF(1=1,'1.Inputs'!$D$38,IF(1=2,'1.Inputs'!$D$39,$E99)))/(1-'1.Inputs'!$D$42)*$D99*(1+$G99)^(1-1))-('1.Inputs'!$D$37*12*IF(1=1,'1.Inputs'!$D$38,IF(1=2,'1.Inputs'!$D$39,$E99)))*'1.Inputs'!$D$43*(1+$G99)^(1-1)-'1.Inputs'!$D$44*(1+$G99)^(1-1)-('1.Inputs'!$D$20/'1.Inputs'!$D$27+'1.Inputs'!$D$23/'1.Inputs'!$D$28))-MAX(0,((('1.Inputs'!$D$37*12*IF(1=1,'1.Inputs'!$D$38,IF(1=2,'1.Inputs'!$D$39,$E99)))*$F99*(('1.Inputs'!$D$40)+(1-'1.Inputs'!$D$40)*(1+'1.Inputs'!$D$41))*(1+$G99)^(1-1))-(('1.Inputs'!$D$37*12*IF(1=1,'1.Inputs'!$D$38,IF(1=2,'1.Inputs'!$D$39,$E99)))/(1-'1.Inputs'!$D$42)*$D99*(1+$G99)^(1-1))-('1.Inputs'!$D$37*12*IF(1=1,'1.Inputs'!$D$38,IF(1=2,'1.Inputs'!$D$39,$E99)))*'1.Inputs'!$D$43*(1+$G99)^(1-1)-'1.Inputs'!$D$44*(1+$G99)^(1-1)-('1.Inputs'!$D$20/'1.Inputs'!$D$27+'1.Inputs'!$D$23/'1.Inputs'!$D$28)))*'1.Inputs'!$D$53+('1.Inputs'!$D$20/'1.Inputs'!$D$27+'1.Inputs'!$D$23/'1.Inputs'!$D$28)-H99</f>
        <v>-504569509.00231862</v>
      </c>
      <c r="T99" s="36">
        <f ca="1">((('1.Inputs'!$D$37*12*IF(2=1,'1.Inputs'!$D$38,IF(2=2,'1.Inputs'!$D$39,$E99)))*$F99*(('1.Inputs'!$D$40)+(1-'1.Inputs'!$D$40)*(1+'1.Inputs'!$D$41))*(1+$G99)^(2-1))-(('1.Inputs'!$D$37*12*IF(2=1,'1.Inputs'!$D$38,IF(2=2,'1.Inputs'!$D$39,$E99)))/(1-'1.Inputs'!$D$42)*$D99*(1+$G99)^(2-1))-('1.Inputs'!$D$37*12*IF(2=1,'1.Inputs'!$D$38,IF(2=2,'1.Inputs'!$D$39,$E99)))*'1.Inputs'!$D$43*(1+$G99)^(2-1)-'1.Inputs'!$D$44*(1+$G99)^(2-1)-('1.Inputs'!$D$20/'1.Inputs'!$D$27+'1.Inputs'!$D$23/'1.Inputs'!$D$28))-MAX(0,((('1.Inputs'!$D$37*12*IF(2=1,'1.Inputs'!$D$38,IF(2=2,'1.Inputs'!$D$39,$E99)))*$F99*(('1.Inputs'!$D$40)+(1-'1.Inputs'!$D$40)*(1+'1.Inputs'!$D$41))*(1+$G99)^(2-1))-(('1.Inputs'!$D$37*12*IF(2=1,'1.Inputs'!$D$38,IF(2=2,'1.Inputs'!$D$39,$E99)))/(1-'1.Inputs'!$D$42)*$D99*(1+$G99)^(2-1))-('1.Inputs'!$D$37*12*IF(2=1,'1.Inputs'!$D$38,IF(2=2,'1.Inputs'!$D$39,$E99)))*'1.Inputs'!$D$43*(1+$G99)^(2-1)-'1.Inputs'!$D$44*(1+$G99)^(2-1)-('1.Inputs'!$D$20/'1.Inputs'!$D$27+'1.Inputs'!$D$23/'1.Inputs'!$D$28)))*'1.Inputs'!$D$53+('1.Inputs'!$D$20/'1.Inputs'!$D$27+'1.Inputs'!$D$23/'1.Inputs'!$D$28)-(I99-H99)</f>
        <v>282035869.83462596</v>
      </c>
      <c r="U99" s="36">
        <f ca="1">((('1.Inputs'!$D$37*12*IF(3=1,'1.Inputs'!$D$38,IF(3=2,'1.Inputs'!$D$39,$E99)))*$F99*(('1.Inputs'!$D$40)+(1-'1.Inputs'!$D$40)*(1+'1.Inputs'!$D$41))*(1+$G99)^(3-1))-(('1.Inputs'!$D$37*12*IF(3=1,'1.Inputs'!$D$38,IF(3=2,'1.Inputs'!$D$39,$E99)))/(1-'1.Inputs'!$D$42)*$D99*(1+$G99)^(3-1))-('1.Inputs'!$D$37*12*IF(3=1,'1.Inputs'!$D$38,IF(3=2,'1.Inputs'!$D$39,$E99)))*'1.Inputs'!$D$43*(1+$G99)^(3-1)-'1.Inputs'!$D$44*(1+$G99)^(3-1)-('1.Inputs'!$D$20/'1.Inputs'!$D$27+'1.Inputs'!$D$23/'1.Inputs'!$D$28))-MAX(0,((('1.Inputs'!$D$37*12*IF(3=1,'1.Inputs'!$D$38,IF(3=2,'1.Inputs'!$D$39,$E99)))*$F99*(('1.Inputs'!$D$40)+(1-'1.Inputs'!$D$40)*(1+'1.Inputs'!$D$41))*(1+$G99)^(3-1))-(('1.Inputs'!$D$37*12*IF(3=1,'1.Inputs'!$D$38,IF(3=2,'1.Inputs'!$D$39,$E99)))/(1-'1.Inputs'!$D$42)*$D99*(1+$G99)^(3-1))-('1.Inputs'!$D$37*12*IF(3=1,'1.Inputs'!$D$38,IF(3=2,'1.Inputs'!$D$39,$E99)))*'1.Inputs'!$D$43*(1+$G99)^(3-1)-'1.Inputs'!$D$44*(1+$G99)^(3-1)-('1.Inputs'!$D$20/'1.Inputs'!$D$27+'1.Inputs'!$D$23/'1.Inputs'!$D$28)))*'1.Inputs'!$D$53+('1.Inputs'!$D$20/'1.Inputs'!$D$27+'1.Inputs'!$D$23/'1.Inputs'!$D$28)-(J99-I99)</f>
        <v>641126554.31118488</v>
      </c>
      <c r="V99" s="36">
        <f ca="1">((('1.Inputs'!$D$37*12*IF(4=1,'1.Inputs'!$D$38,IF(4=2,'1.Inputs'!$D$39,$E99)))*$F99*(('1.Inputs'!$D$40)+(1-'1.Inputs'!$D$40)*(1+'1.Inputs'!$D$41))*(1+$G99)^(4-1))-(('1.Inputs'!$D$37*12*IF(4=1,'1.Inputs'!$D$38,IF(4=2,'1.Inputs'!$D$39,$E99)))/(1-'1.Inputs'!$D$42)*$D99*(1+$G99)^(4-1))-('1.Inputs'!$D$37*12*IF(4=1,'1.Inputs'!$D$38,IF(4=2,'1.Inputs'!$D$39,$E99)))*'1.Inputs'!$D$43*(1+$G99)^(4-1)-'1.Inputs'!$D$44*(1+$G99)^(4-1)-('1.Inputs'!$D$20/'1.Inputs'!$D$27+'1.Inputs'!$D$23/'1.Inputs'!$D$28))-MAX(0,((('1.Inputs'!$D$37*12*IF(4=1,'1.Inputs'!$D$38,IF(4=2,'1.Inputs'!$D$39,$E99)))*$F99*(('1.Inputs'!$D$40)+(1-'1.Inputs'!$D$40)*(1+'1.Inputs'!$D$41))*(1+$G99)^(4-1))-(('1.Inputs'!$D$37*12*IF(4=1,'1.Inputs'!$D$38,IF(4=2,'1.Inputs'!$D$39,$E99)))/(1-'1.Inputs'!$D$42)*$D99*(1+$G99)^(4-1))-('1.Inputs'!$D$37*12*IF(4=1,'1.Inputs'!$D$38,IF(4=2,'1.Inputs'!$D$39,$E99)))*'1.Inputs'!$D$43*(1+$G99)^(4-1)-'1.Inputs'!$D$44*(1+$G99)^(4-1)-('1.Inputs'!$D$20/'1.Inputs'!$D$27+'1.Inputs'!$D$23/'1.Inputs'!$D$28)))*'1.Inputs'!$D$53+('1.Inputs'!$D$20/'1.Inputs'!$D$27+'1.Inputs'!$D$23/'1.Inputs'!$D$28)-(K99-J99)</f>
        <v>963388725.97832763</v>
      </c>
      <c r="W99" s="36">
        <f ca="1">((('1.Inputs'!$D$37*12*IF(5=1,'1.Inputs'!$D$38,IF(5=2,'1.Inputs'!$D$39,$E99)))*$F99*(('1.Inputs'!$D$40)+(1-'1.Inputs'!$D$40)*(1+'1.Inputs'!$D$41))*(1+$G99)^(5-1))-(('1.Inputs'!$D$37*12*IF(5=1,'1.Inputs'!$D$38,IF(5=2,'1.Inputs'!$D$39,$E99)))/(1-'1.Inputs'!$D$42)*$D99*(1+$G99)^(5-1))-('1.Inputs'!$D$37*12*IF(5=1,'1.Inputs'!$D$38,IF(5=2,'1.Inputs'!$D$39,$E99)))*'1.Inputs'!$D$43*(1+$G99)^(5-1)-'1.Inputs'!$D$44*(1+$G99)^(5-1)-('1.Inputs'!$D$20/'1.Inputs'!$D$27+'1.Inputs'!$D$23/'1.Inputs'!$D$28))-MAX(0,((('1.Inputs'!$D$37*12*IF(5=1,'1.Inputs'!$D$38,IF(5=2,'1.Inputs'!$D$39,$E99)))*$F99*(('1.Inputs'!$D$40)+(1-'1.Inputs'!$D$40)*(1+'1.Inputs'!$D$41))*(1+$G99)^(5-1))-(('1.Inputs'!$D$37*12*IF(5=1,'1.Inputs'!$D$38,IF(5=2,'1.Inputs'!$D$39,$E99)))/(1-'1.Inputs'!$D$42)*$D99*(1+$G99)^(5-1))-('1.Inputs'!$D$37*12*IF(5=1,'1.Inputs'!$D$38,IF(5=2,'1.Inputs'!$D$39,$E99)))*'1.Inputs'!$D$43*(1+$G99)^(5-1)-'1.Inputs'!$D$44*(1+$G99)^(5-1)-('1.Inputs'!$D$20/'1.Inputs'!$D$27+'1.Inputs'!$D$23/'1.Inputs'!$D$28)))*'1.Inputs'!$D$53+('1.Inputs'!$D$20/'1.Inputs'!$D$27+'1.Inputs'!$D$23/'1.Inputs'!$D$28)-(L99-K99)</f>
        <v>1008107408.3144245</v>
      </c>
      <c r="X99" s="36">
        <f ca="1">((('1.Inputs'!$D$37*12*IF(6=1,'1.Inputs'!$D$38,IF(6=2,'1.Inputs'!$D$39,$E99)))*$F99*(('1.Inputs'!$D$40)+(1-'1.Inputs'!$D$40)*(1+'1.Inputs'!$D$41))*(1+$G99)^(6-1))-(('1.Inputs'!$D$37*12*IF(6=1,'1.Inputs'!$D$38,IF(6=2,'1.Inputs'!$D$39,$E99)))/(1-'1.Inputs'!$D$42)*$D99*(1+$G99)^(6-1))-('1.Inputs'!$D$37*12*IF(6=1,'1.Inputs'!$D$38,IF(6=2,'1.Inputs'!$D$39,$E99)))*'1.Inputs'!$D$43*(1+$G99)^(6-1)-'1.Inputs'!$D$44*(1+$G99)^(6-1)-('1.Inputs'!$D$20/'1.Inputs'!$D$27+'1.Inputs'!$D$23/'1.Inputs'!$D$28))-MAX(0,((('1.Inputs'!$D$37*12*IF(6=1,'1.Inputs'!$D$38,IF(6=2,'1.Inputs'!$D$39,$E99)))*$F99*(('1.Inputs'!$D$40)+(1-'1.Inputs'!$D$40)*(1+'1.Inputs'!$D$41))*(1+$G99)^(6-1))-(('1.Inputs'!$D$37*12*IF(6=1,'1.Inputs'!$D$38,IF(6=2,'1.Inputs'!$D$39,$E99)))/(1-'1.Inputs'!$D$42)*$D99*(1+$G99)^(6-1))-('1.Inputs'!$D$37*12*IF(6=1,'1.Inputs'!$D$38,IF(6=2,'1.Inputs'!$D$39,$E99)))*'1.Inputs'!$D$43*(1+$G99)^(6-1)-'1.Inputs'!$D$44*(1+$G99)^(6-1)-('1.Inputs'!$D$20/'1.Inputs'!$D$27+'1.Inputs'!$D$23/'1.Inputs'!$D$28)))*'1.Inputs'!$D$53+('1.Inputs'!$D$20/'1.Inputs'!$D$27+'1.Inputs'!$D$23/'1.Inputs'!$D$28)-(M99-L99)</f>
        <v>1055008904.7737212</v>
      </c>
      <c r="Y99" s="36">
        <f ca="1">((('1.Inputs'!$D$37*12*IF(7=1,'1.Inputs'!$D$38,IF(7=2,'1.Inputs'!$D$39,$E99)))*$F99*(('1.Inputs'!$D$40)+(1-'1.Inputs'!$D$40)*(1+'1.Inputs'!$D$41))*(1+$G99)^(7-1))-(('1.Inputs'!$D$37*12*IF(7=1,'1.Inputs'!$D$38,IF(7=2,'1.Inputs'!$D$39,$E99)))/(1-'1.Inputs'!$D$42)*$D99*(1+$G99)^(7-1))-('1.Inputs'!$D$37*12*IF(7=1,'1.Inputs'!$D$38,IF(7=2,'1.Inputs'!$D$39,$E99)))*'1.Inputs'!$D$43*(1+$G99)^(7-1)-'1.Inputs'!$D$44*(1+$G99)^(7-1)-('1.Inputs'!$D$20/'1.Inputs'!$D$27+'1.Inputs'!$D$23/'1.Inputs'!$D$28))-MAX(0,((('1.Inputs'!$D$37*12*IF(7=1,'1.Inputs'!$D$38,IF(7=2,'1.Inputs'!$D$39,$E99)))*$F99*(('1.Inputs'!$D$40)+(1-'1.Inputs'!$D$40)*(1+'1.Inputs'!$D$41))*(1+$G99)^(7-1))-(('1.Inputs'!$D$37*12*IF(7=1,'1.Inputs'!$D$38,IF(7=2,'1.Inputs'!$D$39,$E99)))/(1-'1.Inputs'!$D$42)*$D99*(1+$G99)^(7-1))-('1.Inputs'!$D$37*12*IF(7=1,'1.Inputs'!$D$38,IF(7=2,'1.Inputs'!$D$39,$E99)))*'1.Inputs'!$D$43*(1+$G99)^(7-1)-'1.Inputs'!$D$44*(1+$G99)^(7-1)-('1.Inputs'!$D$20/'1.Inputs'!$D$27+'1.Inputs'!$D$23/'1.Inputs'!$D$28)))*'1.Inputs'!$D$53+('1.Inputs'!$D$20/'1.Inputs'!$D$27+'1.Inputs'!$D$23/'1.Inputs'!$D$28)-(N99-M99)</f>
        <v>1104199763.1623609</v>
      </c>
      <c r="Z99" s="36">
        <f ca="1">((('1.Inputs'!$D$37*12*IF(8=1,'1.Inputs'!$D$38,IF(8=2,'1.Inputs'!$D$39,$E99)))*$F99*(('1.Inputs'!$D$40)+(1-'1.Inputs'!$D$40)*(1+'1.Inputs'!$D$41))*(1+$G99)^(8-1))-(('1.Inputs'!$D$37*12*IF(8=1,'1.Inputs'!$D$38,IF(8=2,'1.Inputs'!$D$39,$E99)))/(1-'1.Inputs'!$D$42)*$D99*(1+$G99)^(8-1))-('1.Inputs'!$D$37*12*IF(8=1,'1.Inputs'!$D$38,IF(8=2,'1.Inputs'!$D$39,$E99)))*'1.Inputs'!$D$43*(1+$G99)^(8-1)-'1.Inputs'!$D$44*(1+$G99)^(8-1)-('1.Inputs'!$D$20/'1.Inputs'!$D$27+'1.Inputs'!$D$23/'1.Inputs'!$D$28))-MAX(0,((('1.Inputs'!$D$37*12*IF(8=1,'1.Inputs'!$D$38,IF(8=2,'1.Inputs'!$D$39,$E99)))*$F99*(('1.Inputs'!$D$40)+(1-'1.Inputs'!$D$40)*(1+'1.Inputs'!$D$41))*(1+$G99)^(8-1))-(('1.Inputs'!$D$37*12*IF(8=1,'1.Inputs'!$D$38,IF(8=2,'1.Inputs'!$D$39,$E99)))/(1-'1.Inputs'!$D$42)*$D99*(1+$G99)^(8-1))-('1.Inputs'!$D$37*12*IF(8=1,'1.Inputs'!$D$38,IF(8=2,'1.Inputs'!$D$39,$E99)))*'1.Inputs'!$D$43*(1+$G99)^(8-1)-'1.Inputs'!$D$44*(1+$G99)^(8-1)-('1.Inputs'!$D$20/'1.Inputs'!$D$27+'1.Inputs'!$D$23/'1.Inputs'!$D$28)))*'1.Inputs'!$D$53+('1.Inputs'!$D$20/'1.Inputs'!$D$27+'1.Inputs'!$D$23/'1.Inputs'!$D$28)-(O99-N99)</f>
        <v>1155791732.1118183</v>
      </c>
      <c r="AA99" s="36">
        <f ca="1">((('1.Inputs'!$D$37*12*IF(9=1,'1.Inputs'!$D$38,IF(9=2,'1.Inputs'!$D$39,$E99)))*$F99*(('1.Inputs'!$D$40)+(1-'1.Inputs'!$D$40)*(1+'1.Inputs'!$D$41))*(1+$G99)^(9-1))-(('1.Inputs'!$D$37*12*IF(9=1,'1.Inputs'!$D$38,IF(9=2,'1.Inputs'!$D$39,$E99)))/(1-'1.Inputs'!$D$42)*$D99*(1+$G99)^(9-1))-('1.Inputs'!$D$37*12*IF(9=1,'1.Inputs'!$D$38,IF(9=2,'1.Inputs'!$D$39,$E99)))*'1.Inputs'!$D$43*(1+$G99)^(9-1)-'1.Inputs'!$D$44*(1+$G99)^(9-1)-('1.Inputs'!$D$20/'1.Inputs'!$D$27+'1.Inputs'!$D$23/'1.Inputs'!$D$28))-MAX(0,((('1.Inputs'!$D$37*12*IF(9=1,'1.Inputs'!$D$38,IF(9=2,'1.Inputs'!$D$39,$E99)))*$F99*(('1.Inputs'!$D$40)+(1-'1.Inputs'!$D$40)*(1+'1.Inputs'!$D$41))*(1+$G99)^(9-1))-(('1.Inputs'!$D$37*12*IF(9=1,'1.Inputs'!$D$38,IF(9=2,'1.Inputs'!$D$39,$E99)))/(1-'1.Inputs'!$D$42)*$D99*(1+$G99)^(9-1))-('1.Inputs'!$D$37*12*IF(9=1,'1.Inputs'!$D$38,IF(9=2,'1.Inputs'!$D$39,$E99)))*'1.Inputs'!$D$43*(1+$G99)^(9-1)-'1.Inputs'!$D$44*(1+$G99)^(9-1)-('1.Inputs'!$D$20/'1.Inputs'!$D$27+'1.Inputs'!$D$23/'1.Inputs'!$D$28)))*'1.Inputs'!$D$53+('1.Inputs'!$D$20/'1.Inputs'!$D$27+'1.Inputs'!$D$23/'1.Inputs'!$D$28)-(P99-O99)</f>
        <v>1209902014.9422669</v>
      </c>
      <c r="AB99" s="36">
        <f ca="1">((('1.Inputs'!$D$37*12*IF(10=1,'1.Inputs'!$D$38,IF(10=2,'1.Inputs'!$D$39,$E99)))*$F99*(('1.Inputs'!$D$40)+(1-'1.Inputs'!$D$40)*(1+'1.Inputs'!$D$41))*(1+$G99)^(10-1))-(('1.Inputs'!$D$37*12*IF(10=1,'1.Inputs'!$D$38,IF(10=2,'1.Inputs'!$D$39,$E99)))/(1-'1.Inputs'!$D$42)*$D99*(1+$G99)^(10-1))-('1.Inputs'!$D$37*12*IF(10=1,'1.Inputs'!$D$38,IF(10=2,'1.Inputs'!$D$39,$E99)))*'1.Inputs'!$D$43*(1+$G99)^(10-1)-'1.Inputs'!$D$44*(1+$G99)^(10-1)-('1.Inputs'!$D$20/'1.Inputs'!$D$27+'1.Inputs'!$D$23/'1.Inputs'!$D$28))-MAX(0,((('1.Inputs'!$D$37*12*IF(10=1,'1.Inputs'!$D$38,IF(10=2,'1.Inputs'!$D$39,$E99)))*$F99*(('1.Inputs'!$D$40)+(1-'1.Inputs'!$D$40)*(1+'1.Inputs'!$D$41))*(1+$G99)^(10-1))-(('1.Inputs'!$D$37*12*IF(10=1,'1.Inputs'!$D$38,IF(10=2,'1.Inputs'!$D$39,$E99)))/(1-'1.Inputs'!$D$42)*$D99*(1+$G99)^(10-1))-('1.Inputs'!$D$37*12*IF(10=1,'1.Inputs'!$D$38,IF(10=2,'1.Inputs'!$D$39,$E99)))*'1.Inputs'!$D$43*(1+$G99)^(10-1)-'1.Inputs'!$D$44*(1+$G99)^(10-1)-('1.Inputs'!$D$20/'1.Inputs'!$D$27+'1.Inputs'!$D$23/'1.Inputs'!$D$28)))*'1.Inputs'!$D$53+('1.Inputs'!$D$20/'1.Inputs'!$D$27+'1.Inputs'!$D$23/'1.Inputs'!$D$28)-(Q99-P99)+(('1.Inputs'!$D$20+'1.Inputs'!$D$23-('1.Inputs'!$D$20/'1.Inputs'!$D$27+'1.Inputs'!$D$23/'1.Inputs'!$D$28)*'1.Inputs'!$D$10)*'1.Inputs'!$D$60+'1.Inputs'!$D$19*'1.Inputs'!$D$59+Q99)</f>
        <v>4095123946.2836142</v>
      </c>
      <c r="AC99" s="36">
        <f ca="1">S99-AC$13-AC$14+MIN(AC$13,MAX(0,((('1.Inputs'!$D$37*12*IF(1=1,'1.Inputs'!$D$38,IF(1=2,'1.Inputs'!$D$39,$E99)))*$F99*(('1.Inputs'!$D$40)+(1-'1.Inputs'!$D$40)*(1+'1.Inputs'!$D$41))*(1+$G99)^(1-1))-(('1.Inputs'!$D$37*12*IF(1=1,'1.Inputs'!$D$38,IF(1=2,'1.Inputs'!$D$39,$E99)))/(1-'1.Inputs'!$D$42)*$D99*(1+$G99)^(1-1))-('1.Inputs'!$D$37*12*IF(1=1,'1.Inputs'!$D$38,IF(1=2,'1.Inputs'!$D$39,$E99)))*'1.Inputs'!$D$43*(1+$G99)^(1-1)-'1.Inputs'!$D$44*(1+$G99)^(1-1)-('1.Inputs'!$D$20/'1.Inputs'!$D$27+'1.Inputs'!$D$23/'1.Inputs'!$D$28))))*'1.Inputs'!$D$53</f>
        <v>-600509509.00231862</v>
      </c>
      <c r="AD99" s="36">
        <f ca="1">T99-AD$13-AD$14+MIN(AD$13,MAX(0,((('1.Inputs'!$D$37*12*IF(2=1,'1.Inputs'!$D$38,IF(2=2,'1.Inputs'!$D$39,$E99)))*$F99*(('1.Inputs'!$D$40)+(1-'1.Inputs'!$D$40)*(1+'1.Inputs'!$D$41))*(1+$G99)^(2-1))-(('1.Inputs'!$D$37*12*IF(2=1,'1.Inputs'!$D$38,IF(2=2,'1.Inputs'!$D$39,$E99)))/(1-'1.Inputs'!$D$42)*$D99*(1+$G99)^(2-1))-('1.Inputs'!$D$37*12*IF(2=1,'1.Inputs'!$D$38,IF(2=2,'1.Inputs'!$D$39,$E99)))*'1.Inputs'!$D$43*(1+$G99)^(2-1)-'1.Inputs'!$D$44*(1+$G99)^(2-1)-('1.Inputs'!$D$20/'1.Inputs'!$D$27+'1.Inputs'!$D$23/'1.Inputs'!$D$28))))*'1.Inputs'!$D$53</f>
        <v>186095869.83462596</v>
      </c>
      <c r="AE99" s="36">
        <f ca="1">U99-AE$13-AE$14+MIN(AE$13,MAX(0,((('1.Inputs'!$D$37*12*IF(3=1,'1.Inputs'!$D$38,IF(3=2,'1.Inputs'!$D$39,$E99)))*$F99*(('1.Inputs'!$D$40)+(1-'1.Inputs'!$D$40)*(1+'1.Inputs'!$D$41))*(1+$G99)^(3-1))-(('1.Inputs'!$D$37*12*IF(3=1,'1.Inputs'!$D$38,IF(3=2,'1.Inputs'!$D$39,$E99)))/(1-'1.Inputs'!$D$42)*$D99*(1+$G99)^(3-1))-('1.Inputs'!$D$37*12*IF(3=1,'1.Inputs'!$D$38,IF(3=2,'1.Inputs'!$D$39,$E99)))*'1.Inputs'!$D$43*(1+$G99)^(3-1)-'1.Inputs'!$D$44*(1+$G99)^(3-1)-('1.Inputs'!$D$20/'1.Inputs'!$D$27+'1.Inputs'!$D$23/'1.Inputs'!$D$28))))*'1.Inputs'!$D$53</f>
        <v>299186554.31118488</v>
      </c>
      <c r="AF99" s="36">
        <f ca="1">V99-AF$13-AF$14+MIN(AF$13,MAX(0,((('1.Inputs'!$D$37*12*IF(4=1,'1.Inputs'!$D$38,IF(4=2,'1.Inputs'!$D$39,$E99)))*$F99*(('1.Inputs'!$D$40)+(1-'1.Inputs'!$D$40)*(1+'1.Inputs'!$D$41))*(1+$G99)^(4-1))-(('1.Inputs'!$D$37*12*IF(4=1,'1.Inputs'!$D$38,IF(4=2,'1.Inputs'!$D$39,$E99)))/(1-'1.Inputs'!$D$42)*$D99*(1+$G99)^(4-1))-('1.Inputs'!$D$37*12*IF(4=1,'1.Inputs'!$D$38,IF(4=2,'1.Inputs'!$D$39,$E99)))*'1.Inputs'!$D$43*(1+$G99)^(4-1)-'1.Inputs'!$D$44*(1+$G99)^(4-1)-('1.Inputs'!$D$20/'1.Inputs'!$D$27+'1.Inputs'!$D$23/'1.Inputs'!$D$28))))*'1.Inputs'!$D$53</f>
        <v>640636725.97832763</v>
      </c>
      <c r="AG99" s="36">
        <f ca="1">W99-AG$13-AG$14+MIN(AG$13,MAX(0,((('1.Inputs'!$D$37*12*IF(5=1,'1.Inputs'!$D$38,IF(5=2,'1.Inputs'!$D$39,$E99)))*$F99*(('1.Inputs'!$D$40)+(1-'1.Inputs'!$D$40)*(1+'1.Inputs'!$D$41))*(1+$G99)^(5-1))-(('1.Inputs'!$D$37*12*IF(5=1,'1.Inputs'!$D$38,IF(5=2,'1.Inputs'!$D$39,$E99)))/(1-'1.Inputs'!$D$42)*$D99*(1+$G99)^(5-1))-('1.Inputs'!$D$37*12*IF(5=1,'1.Inputs'!$D$38,IF(5=2,'1.Inputs'!$D$39,$E99)))*'1.Inputs'!$D$43*(1+$G99)^(5-1)-'1.Inputs'!$D$44*(1+$G99)^(5-1)-('1.Inputs'!$D$20/'1.Inputs'!$D$27+'1.Inputs'!$D$23/'1.Inputs'!$D$28))))*'1.Inputs'!$D$53</f>
        <v>704543408.31442451</v>
      </c>
      <c r="AH99" s="36">
        <f ca="1">X99-AH$13-AH$14+MIN(AH$13,MAX(0,((('1.Inputs'!$D$37*12*IF(6=1,'1.Inputs'!$D$38,IF(6=2,'1.Inputs'!$D$39,$E99)))*$F99*(('1.Inputs'!$D$40)+(1-'1.Inputs'!$D$40)*(1+'1.Inputs'!$D$41))*(1+$G99)^(6-1))-(('1.Inputs'!$D$37*12*IF(6=1,'1.Inputs'!$D$38,IF(6=2,'1.Inputs'!$D$39,$E99)))/(1-'1.Inputs'!$D$42)*$D99*(1+$G99)^(6-1))-('1.Inputs'!$D$37*12*IF(6=1,'1.Inputs'!$D$38,IF(6=2,'1.Inputs'!$D$39,$E99)))*'1.Inputs'!$D$43*(1+$G99)^(6-1)-'1.Inputs'!$D$44*(1+$G99)^(6-1)-('1.Inputs'!$D$20/'1.Inputs'!$D$27+'1.Inputs'!$D$23/'1.Inputs'!$D$28))))*'1.Inputs'!$D$53</f>
        <v>770632904.77372122</v>
      </c>
      <c r="AI99" s="36">
        <f ca="1">Y99-AI$13-AI$14+MIN(AI$13,MAX(0,((('1.Inputs'!$D$37*12*IF(7=1,'1.Inputs'!$D$38,IF(7=2,'1.Inputs'!$D$39,$E99)))*$F99*(('1.Inputs'!$D$40)+(1-'1.Inputs'!$D$40)*(1+'1.Inputs'!$D$41))*(1+$G99)^(7-1))-(('1.Inputs'!$D$37*12*IF(7=1,'1.Inputs'!$D$38,IF(7=2,'1.Inputs'!$D$39,$E99)))/(1-'1.Inputs'!$D$42)*$D99*(1+$G99)^(7-1))-('1.Inputs'!$D$37*12*IF(7=1,'1.Inputs'!$D$38,IF(7=2,'1.Inputs'!$D$39,$E99)))*'1.Inputs'!$D$43*(1+$G99)^(7-1)-'1.Inputs'!$D$44*(1+$G99)^(7-1)-('1.Inputs'!$D$20/'1.Inputs'!$D$27+'1.Inputs'!$D$23/'1.Inputs'!$D$28))))*'1.Inputs'!$D$53</f>
        <v>839011763.16236091</v>
      </c>
      <c r="AJ99" s="36">
        <f ca="1">Z99-AJ$13-AJ$14+MIN(AJ$13,MAX(0,((('1.Inputs'!$D$37*12*IF(8=1,'1.Inputs'!$D$38,IF(8=2,'1.Inputs'!$D$39,$E99)))*$F99*(('1.Inputs'!$D$40)+(1-'1.Inputs'!$D$40)*(1+'1.Inputs'!$D$41))*(1+$G99)^(8-1))-(('1.Inputs'!$D$37*12*IF(8=1,'1.Inputs'!$D$38,IF(8=2,'1.Inputs'!$D$39,$E99)))/(1-'1.Inputs'!$D$42)*$D99*(1+$G99)^(8-1))-('1.Inputs'!$D$37*12*IF(8=1,'1.Inputs'!$D$38,IF(8=2,'1.Inputs'!$D$39,$E99)))*'1.Inputs'!$D$43*(1+$G99)^(8-1)-'1.Inputs'!$D$44*(1+$G99)^(8-1)-('1.Inputs'!$D$20/'1.Inputs'!$D$27+'1.Inputs'!$D$23/'1.Inputs'!$D$28))))*'1.Inputs'!$D$53</f>
        <v>1155791732.1118183</v>
      </c>
      <c r="AK99" s="36">
        <f ca="1">AA99-AK$13-AK$14+MIN(AK$13,MAX(0,((('1.Inputs'!$D$37*12*IF(9=1,'1.Inputs'!$D$38,IF(9=2,'1.Inputs'!$D$39,$E99)))*$F99*(('1.Inputs'!$D$40)+(1-'1.Inputs'!$D$40)*(1+'1.Inputs'!$D$41))*(1+$G99)^(9-1))-(('1.Inputs'!$D$37*12*IF(9=1,'1.Inputs'!$D$38,IF(9=2,'1.Inputs'!$D$39,$E99)))/(1-'1.Inputs'!$D$42)*$D99*(1+$G99)^(9-1))-('1.Inputs'!$D$37*12*IF(9=1,'1.Inputs'!$D$38,IF(9=2,'1.Inputs'!$D$39,$E99)))*'1.Inputs'!$D$43*(1+$G99)^(9-1)-'1.Inputs'!$D$44*(1+$G99)^(9-1)-('1.Inputs'!$D$20/'1.Inputs'!$D$27+'1.Inputs'!$D$23/'1.Inputs'!$D$28))))*'1.Inputs'!$D$53</f>
        <v>1209902014.9422669</v>
      </c>
      <c r="AL99" s="36">
        <f ca="1">AB99-AL$13-AL$14+MIN(AL$13,MAX(0,((('1.Inputs'!$D$37*12*IF(10=1,'1.Inputs'!$D$38,IF(10=2,'1.Inputs'!$D$39,$E99)))*$F99*(('1.Inputs'!$D$40)+(1-'1.Inputs'!$D$40)*(1+'1.Inputs'!$D$41))*(1+$G99)^(10-1))-(('1.Inputs'!$D$37*12*IF(10=1,'1.Inputs'!$D$38,IF(10=2,'1.Inputs'!$D$39,$E99)))/(1-'1.Inputs'!$D$42)*$D99*(1+$G99)^(10-1))-('1.Inputs'!$D$37*12*IF(10=1,'1.Inputs'!$D$38,IF(10=2,'1.Inputs'!$D$39,$E99)))*'1.Inputs'!$D$43*(1+$G99)^(10-1)-'1.Inputs'!$D$44*(1+$G99)^(10-1)-('1.Inputs'!$D$20/'1.Inputs'!$D$27+'1.Inputs'!$D$23/'1.Inputs'!$D$28))))*'1.Inputs'!$D$53+'1.Inputs'!$D$35</f>
        <v>4895123946.2836142</v>
      </c>
      <c r="AM99" s="48">
        <f ca="1">R99+NPV('1.Inputs'!$D$55,S99:AB99)</f>
        <v>2657407234.4619303</v>
      </c>
      <c r="AN99" s="48">
        <f ca="1">-('1.Inputs'!$D$24*(1-'1.Inputs'!$D$31)+'1.Inputs'!$D$35)+NPV('1.Inputs'!$D$54,AC99:AL99)</f>
        <v>889636920.05941534</v>
      </c>
      <c r="AO99" s="36">
        <f t="shared" ca="1" si="13"/>
        <v>-3.418492608416793</v>
      </c>
      <c r="AP99" s="36">
        <f t="shared" ca="1" si="14"/>
        <v>1.6288784408312624</v>
      </c>
      <c r="AQ99" s="36">
        <f ca="1">'1.Inputs'!$D$35+MIN(SUM($AC99:AC99),SUM($AC99:AD99),SUM($AC99:AE99),SUM($AC99:AF99),SUM($AC99:AG99),SUM($AC99:AH99),SUM($AC99:AI99),SUM($AC99:AJ99),SUM($AC99:AK99),SUM($AC99:AL99))</f>
        <v>199490490.99768138</v>
      </c>
      <c r="AR99" s="36">
        <f ca="1">IF(AP99&lt;'1.Inputs'!$D$57,1,0)</f>
        <v>0</v>
      </c>
      <c r="AS99" s="36">
        <f t="shared" ca="1" si="15"/>
        <v>0</v>
      </c>
      <c r="AV99" s="30" t="s">
        <v>445</v>
      </c>
      <c r="AY99" s="49">
        <f ca="1">SUM(AR16:AR515)/COUNT(AN16:AN515)</f>
        <v>0.47799999999999998</v>
      </c>
    </row>
    <row r="100" spans="2:57" ht="15" customHeight="1" x14ac:dyDescent="0.25">
      <c r="B100" s="36">
        <v>85</v>
      </c>
      <c r="C100" s="36">
        <f t="shared" ca="1" si="8"/>
        <v>0.29615859842858039</v>
      </c>
      <c r="D100" s="36">
        <f t="shared" ca="1" si="9"/>
        <v>19933.130127609715</v>
      </c>
      <c r="E100" s="47">
        <f t="shared" ca="1" si="10"/>
        <v>0.79885966694331489</v>
      </c>
      <c r="F100" s="36">
        <f t="shared" ca="1" si="11"/>
        <v>30901.443401423516</v>
      </c>
      <c r="G100" s="36">
        <f t="shared" ca="1" si="12"/>
        <v>5.4193459752615594E-2</v>
      </c>
      <c r="H100" s="36">
        <f ca="1">((('1.Inputs'!$D$37*12*IF(1=1,'1.Inputs'!$D$38,IF(1=2,'1.Inputs'!$D$39,$E100)))*$F100*(('1.Inputs'!$D$40)+(1-'1.Inputs'!$D$40)*(1+'1.Inputs'!$D$41))*(1+$G100)^(1-1))*'1.Inputs'!$D$47+(('1.Inputs'!$D$37*12*IF(1=1,'1.Inputs'!$D$38,IF(1=2,'1.Inputs'!$D$39,$E100)))/(1-'1.Inputs'!$D$42)*$D100*(1+$G100)^(1-1))*('1.Inputs'!$D$48-'1.Inputs'!$D$49))/'1.Inputs'!$D$51</f>
        <v>823006241.60017788</v>
      </c>
      <c r="I100" s="36">
        <f ca="1">((('1.Inputs'!$D$37*12*IF(2=1,'1.Inputs'!$D$38,IF(2=2,'1.Inputs'!$D$39,$E100)))*$F100*(('1.Inputs'!$D$40)+(1-'1.Inputs'!$D$40)*(1+'1.Inputs'!$D$41))*(1+$G100)^(2-1))*'1.Inputs'!$D$47+(('1.Inputs'!$D$37*12*IF(2=1,'1.Inputs'!$D$38,IF(2=2,'1.Inputs'!$D$39,$E100)))/(1-'1.Inputs'!$D$42)*$D100*(1+$G100)^(2-1))*('1.Inputs'!$D$48-'1.Inputs'!$D$49))/'1.Inputs'!$D$51</f>
        <v>1214650916.1226842</v>
      </c>
      <c r="J100" s="36">
        <f ca="1">((('1.Inputs'!$D$37*12*IF(3=1,'1.Inputs'!$D$38,IF(3=2,'1.Inputs'!$D$39,$E100)))*$F100*(('1.Inputs'!$D$40)+(1-'1.Inputs'!$D$40)*(1+'1.Inputs'!$D$41))*(1+$G100)^(3-1))*'1.Inputs'!$D$47+(('1.Inputs'!$D$37*12*IF(3=1,'1.Inputs'!$D$38,IF(3=2,'1.Inputs'!$D$39,$E100)))/(1-'1.Inputs'!$D$42)*$D100*(1+$G100)^(3-1))*('1.Inputs'!$D$48-'1.Inputs'!$D$49))/'1.Inputs'!$D$51</f>
        <v>1461316387.167017</v>
      </c>
      <c r="K100" s="36">
        <f ca="1">((('1.Inputs'!$D$37*12*IF(4=1,'1.Inputs'!$D$38,IF(4=2,'1.Inputs'!$D$39,$E100)))*$F100*(('1.Inputs'!$D$40)+(1-'1.Inputs'!$D$40)*(1+'1.Inputs'!$D$41))*(1+$G100)^(4-1))*'1.Inputs'!$D$47+(('1.Inputs'!$D$37*12*IF(4=1,'1.Inputs'!$D$38,IF(4=2,'1.Inputs'!$D$39,$E100)))/(1-'1.Inputs'!$D$42)*$D100*(1+$G100)^(4-1))*('1.Inputs'!$D$48-'1.Inputs'!$D$49))/'1.Inputs'!$D$51</f>
        <v>1540510177.9807901</v>
      </c>
      <c r="L100" s="36">
        <f ca="1">((('1.Inputs'!$D$37*12*IF(5=1,'1.Inputs'!$D$38,IF(5=2,'1.Inputs'!$D$39,$E100)))*$F100*(('1.Inputs'!$D$40)+(1-'1.Inputs'!$D$40)*(1+'1.Inputs'!$D$41))*(1+$G100)^(5-1))*'1.Inputs'!$D$47+(('1.Inputs'!$D$37*12*IF(5=1,'1.Inputs'!$D$38,IF(5=2,'1.Inputs'!$D$39,$E100)))/(1-'1.Inputs'!$D$42)*$D100*(1+$G100)^(5-1))*('1.Inputs'!$D$48-'1.Inputs'!$D$49))/'1.Inputs'!$D$51</f>
        <v>1623995754.3096869</v>
      </c>
      <c r="M100" s="36">
        <f ca="1">((('1.Inputs'!$D$37*12*IF(6=1,'1.Inputs'!$D$38,IF(6=2,'1.Inputs'!$D$39,$E100)))*$F100*(('1.Inputs'!$D$40)+(1-'1.Inputs'!$D$40)*(1+'1.Inputs'!$D$41))*(1+$G100)^(6-1))*'1.Inputs'!$D$47+(('1.Inputs'!$D$37*12*IF(6=1,'1.Inputs'!$D$38,IF(6=2,'1.Inputs'!$D$39,$E100)))/(1-'1.Inputs'!$D$42)*$D100*(1+$G100)^(6-1))*('1.Inputs'!$D$48-'1.Inputs'!$D$49))/'1.Inputs'!$D$51</f>
        <v>1712005702.8592875</v>
      </c>
      <c r="N100" s="36">
        <f ca="1">((('1.Inputs'!$D$37*12*IF(7=1,'1.Inputs'!$D$38,IF(7=2,'1.Inputs'!$D$39,$E100)))*$F100*(('1.Inputs'!$D$40)+(1-'1.Inputs'!$D$40)*(1+'1.Inputs'!$D$41))*(1+$G100)^(7-1))*'1.Inputs'!$D$47+(('1.Inputs'!$D$37*12*IF(7=1,'1.Inputs'!$D$38,IF(7=2,'1.Inputs'!$D$39,$E100)))/(1-'1.Inputs'!$D$42)*$D100*(1+$G100)^(7-1))*('1.Inputs'!$D$48-'1.Inputs'!$D$49))/'1.Inputs'!$D$51</f>
        <v>1804785215.0134408</v>
      </c>
      <c r="O100" s="36">
        <f ca="1">((('1.Inputs'!$D$37*12*IF(8=1,'1.Inputs'!$D$38,IF(8=2,'1.Inputs'!$D$39,$E100)))*$F100*(('1.Inputs'!$D$40)+(1-'1.Inputs'!$D$40)*(1+'1.Inputs'!$D$41))*(1+$G100)^(8-1))*'1.Inputs'!$D$47+(('1.Inputs'!$D$37*12*IF(8=1,'1.Inputs'!$D$38,IF(8=2,'1.Inputs'!$D$39,$E100)))/(1-'1.Inputs'!$D$42)*$D100*(1+$G100)^(8-1))*('1.Inputs'!$D$48-'1.Inputs'!$D$49))/'1.Inputs'!$D$51</f>
        <v>1902592769.9253876</v>
      </c>
      <c r="P100" s="36">
        <f ca="1">((('1.Inputs'!$D$37*12*IF(9=1,'1.Inputs'!$D$38,IF(9=2,'1.Inputs'!$D$39,$E100)))*$F100*(('1.Inputs'!$D$40)+(1-'1.Inputs'!$D$40)*(1+'1.Inputs'!$D$41))*(1+$G100)^(9-1))*'1.Inputs'!$D$47+(('1.Inputs'!$D$37*12*IF(9=1,'1.Inputs'!$D$38,IF(9=2,'1.Inputs'!$D$39,$E100)))/(1-'1.Inputs'!$D$42)*$D100*(1+$G100)^(9-1))*('1.Inputs'!$D$48-'1.Inputs'!$D$49))/'1.Inputs'!$D$51</f>
        <v>2005700854.6279569</v>
      </c>
      <c r="Q100" s="36">
        <f ca="1">((('1.Inputs'!$D$37*12*IF(10=1,'1.Inputs'!$D$38,IF(10=2,'1.Inputs'!$D$39,$E100)))*$F100*(('1.Inputs'!$D$40)+(1-'1.Inputs'!$D$40)*(1+'1.Inputs'!$D$41))*(1+$G100)^(10-1))*'1.Inputs'!$D$47+(('1.Inputs'!$D$37*12*IF(10=1,'1.Inputs'!$D$38,IF(10=2,'1.Inputs'!$D$39,$E100)))/(1-'1.Inputs'!$D$42)*$D100*(1+$G100)^(10-1))*('1.Inputs'!$D$48-'1.Inputs'!$D$49))/'1.Inputs'!$D$51</f>
        <v>2114396723.1690233</v>
      </c>
      <c r="R100" s="36">
        <f>-'1.Inputs'!$D$24</f>
        <v>-2050000000</v>
      </c>
      <c r="S100" s="36">
        <f ca="1">((('1.Inputs'!$D$37*12*IF(1=1,'1.Inputs'!$D$38,IF(1=2,'1.Inputs'!$D$39,$E100)))*$F100*(('1.Inputs'!$D$40)+(1-'1.Inputs'!$D$40)*(1+'1.Inputs'!$D$41))*(1+$G100)^(1-1))-(('1.Inputs'!$D$37*12*IF(1=1,'1.Inputs'!$D$38,IF(1=2,'1.Inputs'!$D$39,$E100)))/(1-'1.Inputs'!$D$42)*$D100*(1+$G100)^(1-1))-('1.Inputs'!$D$37*12*IF(1=1,'1.Inputs'!$D$38,IF(1=2,'1.Inputs'!$D$39,$E100)))*'1.Inputs'!$D$43*(1+$G100)^(1-1)-'1.Inputs'!$D$44*(1+$G100)^(1-1)-('1.Inputs'!$D$20/'1.Inputs'!$D$27+'1.Inputs'!$D$23/'1.Inputs'!$D$28))-MAX(0,((('1.Inputs'!$D$37*12*IF(1=1,'1.Inputs'!$D$38,IF(1=2,'1.Inputs'!$D$39,$E100)))*$F100*(('1.Inputs'!$D$40)+(1-'1.Inputs'!$D$40)*(1+'1.Inputs'!$D$41))*(1+$G100)^(1-1))-(('1.Inputs'!$D$37*12*IF(1=1,'1.Inputs'!$D$38,IF(1=2,'1.Inputs'!$D$39,$E100)))/(1-'1.Inputs'!$D$42)*$D100*(1+$G100)^(1-1))-('1.Inputs'!$D$37*12*IF(1=1,'1.Inputs'!$D$38,IF(1=2,'1.Inputs'!$D$39,$E100)))*'1.Inputs'!$D$43*(1+$G100)^(1-1)-'1.Inputs'!$D$44*(1+$G100)^(1-1)-('1.Inputs'!$D$20/'1.Inputs'!$D$27+'1.Inputs'!$D$23/'1.Inputs'!$D$28)))*'1.Inputs'!$D$53+('1.Inputs'!$D$20/'1.Inputs'!$D$27+'1.Inputs'!$D$23/'1.Inputs'!$D$28)-H100</f>
        <v>-614729688.92283452</v>
      </c>
      <c r="T100" s="36">
        <f ca="1">((('1.Inputs'!$D$37*12*IF(2=1,'1.Inputs'!$D$38,IF(2=2,'1.Inputs'!$D$39,$E100)))*$F100*(('1.Inputs'!$D$40)+(1-'1.Inputs'!$D$40)*(1+'1.Inputs'!$D$41))*(1+$G100)^(2-1))-(('1.Inputs'!$D$37*12*IF(2=1,'1.Inputs'!$D$38,IF(2=2,'1.Inputs'!$D$39,$E100)))/(1-'1.Inputs'!$D$42)*$D100*(1+$G100)^(2-1))-('1.Inputs'!$D$37*12*IF(2=1,'1.Inputs'!$D$38,IF(2=2,'1.Inputs'!$D$39,$E100)))*'1.Inputs'!$D$43*(1+$G100)^(2-1)-'1.Inputs'!$D$44*(1+$G100)^(2-1)-('1.Inputs'!$D$20/'1.Inputs'!$D$27+'1.Inputs'!$D$23/'1.Inputs'!$D$28))-MAX(0,((('1.Inputs'!$D$37*12*IF(2=1,'1.Inputs'!$D$38,IF(2=2,'1.Inputs'!$D$39,$E100)))*$F100*(('1.Inputs'!$D$40)+(1-'1.Inputs'!$D$40)*(1+'1.Inputs'!$D$41))*(1+$G100)^(2-1))-(('1.Inputs'!$D$37*12*IF(2=1,'1.Inputs'!$D$38,IF(2=2,'1.Inputs'!$D$39,$E100)))/(1-'1.Inputs'!$D$42)*$D100*(1+$G100)^(2-1))-('1.Inputs'!$D$37*12*IF(2=1,'1.Inputs'!$D$38,IF(2=2,'1.Inputs'!$D$39,$E100)))*'1.Inputs'!$D$43*(1+$G100)^(2-1)-'1.Inputs'!$D$44*(1+$G100)^(2-1)-('1.Inputs'!$D$20/'1.Inputs'!$D$27+'1.Inputs'!$D$23/'1.Inputs'!$D$28)))*'1.Inputs'!$D$53+('1.Inputs'!$D$20/'1.Inputs'!$D$27+'1.Inputs'!$D$23/'1.Inputs'!$D$28)-(I100-H100)</f>
        <v>139940989.21015799</v>
      </c>
      <c r="U100" s="36">
        <f ca="1">((('1.Inputs'!$D$37*12*IF(3=1,'1.Inputs'!$D$38,IF(3=2,'1.Inputs'!$D$39,$E100)))*$F100*(('1.Inputs'!$D$40)+(1-'1.Inputs'!$D$40)*(1+'1.Inputs'!$D$41))*(1+$G100)^(3-1))-(('1.Inputs'!$D$37*12*IF(3=1,'1.Inputs'!$D$38,IF(3=2,'1.Inputs'!$D$39,$E100)))/(1-'1.Inputs'!$D$42)*$D100*(1+$G100)^(3-1))-('1.Inputs'!$D$37*12*IF(3=1,'1.Inputs'!$D$38,IF(3=2,'1.Inputs'!$D$39,$E100)))*'1.Inputs'!$D$43*(1+$G100)^(3-1)-'1.Inputs'!$D$44*(1+$G100)^(3-1)-('1.Inputs'!$D$20/'1.Inputs'!$D$27+'1.Inputs'!$D$23/'1.Inputs'!$D$28))-MAX(0,((('1.Inputs'!$D$37*12*IF(3=1,'1.Inputs'!$D$38,IF(3=2,'1.Inputs'!$D$39,$E100)))*$F100*(('1.Inputs'!$D$40)+(1-'1.Inputs'!$D$40)*(1+'1.Inputs'!$D$41))*(1+$G100)^(3-1))-(('1.Inputs'!$D$37*12*IF(3=1,'1.Inputs'!$D$38,IF(3=2,'1.Inputs'!$D$39,$E100)))/(1-'1.Inputs'!$D$42)*$D100*(1+$G100)^(3-1))-('1.Inputs'!$D$37*12*IF(3=1,'1.Inputs'!$D$38,IF(3=2,'1.Inputs'!$D$39,$E100)))*'1.Inputs'!$D$43*(1+$G100)^(3-1)-'1.Inputs'!$D$44*(1+$G100)^(3-1)-('1.Inputs'!$D$20/'1.Inputs'!$D$27+'1.Inputs'!$D$23/'1.Inputs'!$D$28)))*'1.Inputs'!$D$53+('1.Inputs'!$D$20/'1.Inputs'!$D$27+'1.Inputs'!$D$23/'1.Inputs'!$D$28)-(J100-I100)</f>
        <v>475092590.16963315</v>
      </c>
      <c r="V100" s="36">
        <f ca="1">((('1.Inputs'!$D$37*12*IF(4=1,'1.Inputs'!$D$38,IF(4=2,'1.Inputs'!$D$39,$E100)))*$F100*(('1.Inputs'!$D$40)+(1-'1.Inputs'!$D$40)*(1+'1.Inputs'!$D$41))*(1+$G100)^(4-1))-(('1.Inputs'!$D$37*12*IF(4=1,'1.Inputs'!$D$38,IF(4=2,'1.Inputs'!$D$39,$E100)))/(1-'1.Inputs'!$D$42)*$D100*(1+$G100)^(4-1))-('1.Inputs'!$D$37*12*IF(4=1,'1.Inputs'!$D$38,IF(4=2,'1.Inputs'!$D$39,$E100)))*'1.Inputs'!$D$43*(1+$G100)^(4-1)-'1.Inputs'!$D$44*(1+$G100)^(4-1)-('1.Inputs'!$D$20/'1.Inputs'!$D$27+'1.Inputs'!$D$23/'1.Inputs'!$D$28))-MAX(0,((('1.Inputs'!$D$37*12*IF(4=1,'1.Inputs'!$D$38,IF(4=2,'1.Inputs'!$D$39,$E100)))*$F100*(('1.Inputs'!$D$40)+(1-'1.Inputs'!$D$40)*(1+'1.Inputs'!$D$41))*(1+$G100)^(4-1))-(('1.Inputs'!$D$37*12*IF(4=1,'1.Inputs'!$D$38,IF(4=2,'1.Inputs'!$D$39,$E100)))/(1-'1.Inputs'!$D$42)*$D100*(1+$G100)^(4-1))-('1.Inputs'!$D$37*12*IF(4=1,'1.Inputs'!$D$38,IF(4=2,'1.Inputs'!$D$39,$E100)))*'1.Inputs'!$D$43*(1+$G100)^(4-1)-'1.Inputs'!$D$44*(1+$G100)^(4-1)-('1.Inputs'!$D$20/'1.Inputs'!$D$27+'1.Inputs'!$D$23/'1.Inputs'!$D$28)))*'1.Inputs'!$D$53+('1.Inputs'!$D$20/'1.Inputs'!$D$27+'1.Inputs'!$D$23/'1.Inputs'!$D$28)-(K100-J100)</f>
        <v>679118195.86840701</v>
      </c>
      <c r="W100" s="36">
        <f ca="1">((('1.Inputs'!$D$37*12*IF(5=1,'1.Inputs'!$D$38,IF(5=2,'1.Inputs'!$D$39,$E100)))*$F100*(('1.Inputs'!$D$40)+(1-'1.Inputs'!$D$40)*(1+'1.Inputs'!$D$41))*(1+$G100)^(5-1))-(('1.Inputs'!$D$37*12*IF(5=1,'1.Inputs'!$D$38,IF(5=2,'1.Inputs'!$D$39,$E100)))/(1-'1.Inputs'!$D$42)*$D100*(1+$G100)^(5-1))-('1.Inputs'!$D$37*12*IF(5=1,'1.Inputs'!$D$38,IF(5=2,'1.Inputs'!$D$39,$E100)))*'1.Inputs'!$D$43*(1+$G100)^(5-1)-'1.Inputs'!$D$44*(1+$G100)^(5-1)-('1.Inputs'!$D$20/'1.Inputs'!$D$27+'1.Inputs'!$D$23/'1.Inputs'!$D$28))-MAX(0,((('1.Inputs'!$D$37*12*IF(5=1,'1.Inputs'!$D$38,IF(5=2,'1.Inputs'!$D$39,$E100)))*$F100*(('1.Inputs'!$D$40)+(1-'1.Inputs'!$D$40)*(1+'1.Inputs'!$D$41))*(1+$G100)^(5-1))-(('1.Inputs'!$D$37*12*IF(5=1,'1.Inputs'!$D$38,IF(5=2,'1.Inputs'!$D$39,$E100)))/(1-'1.Inputs'!$D$42)*$D100*(1+$G100)^(5-1))-('1.Inputs'!$D$37*12*IF(5=1,'1.Inputs'!$D$38,IF(5=2,'1.Inputs'!$D$39,$E100)))*'1.Inputs'!$D$43*(1+$G100)^(5-1)-'1.Inputs'!$D$44*(1+$G100)^(5-1)-('1.Inputs'!$D$20/'1.Inputs'!$D$27+'1.Inputs'!$D$23/'1.Inputs'!$D$28)))*'1.Inputs'!$D$53+('1.Inputs'!$D$20/'1.Inputs'!$D$27+'1.Inputs'!$D$23/'1.Inputs'!$D$28)-(L100-K100)</f>
        <v>713361319.51015925</v>
      </c>
      <c r="X100" s="36">
        <f ca="1">((('1.Inputs'!$D$37*12*IF(6=1,'1.Inputs'!$D$38,IF(6=2,'1.Inputs'!$D$39,$E100)))*$F100*(('1.Inputs'!$D$40)+(1-'1.Inputs'!$D$40)*(1+'1.Inputs'!$D$41))*(1+$G100)^(6-1))-(('1.Inputs'!$D$37*12*IF(6=1,'1.Inputs'!$D$38,IF(6=2,'1.Inputs'!$D$39,$E100)))/(1-'1.Inputs'!$D$42)*$D100*(1+$G100)^(6-1))-('1.Inputs'!$D$37*12*IF(6=1,'1.Inputs'!$D$38,IF(6=2,'1.Inputs'!$D$39,$E100)))*'1.Inputs'!$D$43*(1+$G100)^(6-1)-'1.Inputs'!$D$44*(1+$G100)^(6-1)-('1.Inputs'!$D$20/'1.Inputs'!$D$27+'1.Inputs'!$D$23/'1.Inputs'!$D$28))-MAX(0,((('1.Inputs'!$D$37*12*IF(6=1,'1.Inputs'!$D$38,IF(6=2,'1.Inputs'!$D$39,$E100)))*$F100*(('1.Inputs'!$D$40)+(1-'1.Inputs'!$D$40)*(1+'1.Inputs'!$D$41))*(1+$G100)^(6-1))-(('1.Inputs'!$D$37*12*IF(6=1,'1.Inputs'!$D$38,IF(6=2,'1.Inputs'!$D$39,$E100)))/(1-'1.Inputs'!$D$42)*$D100*(1+$G100)^(6-1))-('1.Inputs'!$D$37*12*IF(6=1,'1.Inputs'!$D$38,IF(6=2,'1.Inputs'!$D$39,$E100)))*'1.Inputs'!$D$43*(1+$G100)^(6-1)-'1.Inputs'!$D$44*(1+$G100)^(6-1)-('1.Inputs'!$D$20/'1.Inputs'!$D$27+'1.Inputs'!$D$23/'1.Inputs'!$D$28)))*'1.Inputs'!$D$53+('1.Inputs'!$D$20/'1.Inputs'!$D$27+'1.Inputs'!$D$23/'1.Inputs'!$D$28)-(M100-L100)</f>
        <v>749460196.49479437</v>
      </c>
      <c r="Y100" s="36">
        <f ca="1">((('1.Inputs'!$D$37*12*IF(7=1,'1.Inputs'!$D$38,IF(7=2,'1.Inputs'!$D$39,$E100)))*$F100*(('1.Inputs'!$D$40)+(1-'1.Inputs'!$D$40)*(1+'1.Inputs'!$D$41))*(1+$G100)^(7-1))-(('1.Inputs'!$D$37*12*IF(7=1,'1.Inputs'!$D$38,IF(7=2,'1.Inputs'!$D$39,$E100)))/(1-'1.Inputs'!$D$42)*$D100*(1+$G100)^(7-1))-('1.Inputs'!$D$37*12*IF(7=1,'1.Inputs'!$D$38,IF(7=2,'1.Inputs'!$D$39,$E100)))*'1.Inputs'!$D$43*(1+$G100)^(7-1)-'1.Inputs'!$D$44*(1+$G100)^(7-1)-('1.Inputs'!$D$20/'1.Inputs'!$D$27+'1.Inputs'!$D$23/'1.Inputs'!$D$28))-MAX(0,((('1.Inputs'!$D$37*12*IF(7=1,'1.Inputs'!$D$38,IF(7=2,'1.Inputs'!$D$39,$E100)))*$F100*(('1.Inputs'!$D$40)+(1-'1.Inputs'!$D$40)*(1+'1.Inputs'!$D$41))*(1+$G100)^(7-1))-(('1.Inputs'!$D$37*12*IF(7=1,'1.Inputs'!$D$38,IF(7=2,'1.Inputs'!$D$39,$E100)))/(1-'1.Inputs'!$D$42)*$D100*(1+$G100)^(7-1))-('1.Inputs'!$D$37*12*IF(7=1,'1.Inputs'!$D$38,IF(7=2,'1.Inputs'!$D$39,$E100)))*'1.Inputs'!$D$43*(1+$G100)^(7-1)-'1.Inputs'!$D$44*(1+$G100)^(7-1)-('1.Inputs'!$D$20/'1.Inputs'!$D$27+'1.Inputs'!$D$23/'1.Inputs'!$D$28)))*'1.Inputs'!$D$53+('1.Inputs'!$D$20/'1.Inputs'!$D$27+'1.Inputs'!$D$23/'1.Inputs'!$D$28)-(N100-M100)</f>
        <v>787515396.51641035</v>
      </c>
      <c r="Z100" s="36">
        <f ca="1">((('1.Inputs'!$D$37*12*IF(8=1,'1.Inputs'!$D$38,IF(8=2,'1.Inputs'!$D$39,$E100)))*$F100*(('1.Inputs'!$D$40)+(1-'1.Inputs'!$D$40)*(1+'1.Inputs'!$D$41))*(1+$G100)^(8-1))-(('1.Inputs'!$D$37*12*IF(8=1,'1.Inputs'!$D$38,IF(8=2,'1.Inputs'!$D$39,$E100)))/(1-'1.Inputs'!$D$42)*$D100*(1+$G100)^(8-1))-('1.Inputs'!$D$37*12*IF(8=1,'1.Inputs'!$D$38,IF(8=2,'1.Inputs'!$D$39,$E100)))*'1.Inputs'!$D$43*(1+$G100)^(8-1)-'1.Inputs'!$D$44*(1+$G100)^(8-1)-('1.Inputs'!$D$20/'1.Inputs'!$D$27+'1.Inputs'!$D$23/'1.Inputs'!$D$28))-MAX(0,((('1.Inputs'!$D$37*12*IF(8=1,'1.Inputs'!$D$38,IF(8=2,'1.Inputs'!$D$39,$E100)))*$F100*(('1.Inputs'!$D$40)+(1-'1.Inputs'!$D$40)*(1+'1.Inputs'!$D$41))*(1+$G100)^(8-1))-(('1.Inputs'!$D$37*12*IF(8=1,'1.Inputs'!$D$38,IF(8=2,'1.Inputs'!$D$39,$E100)))/(1-'1.Inputs'!$D$42)*$D100*(1+$G100)^(8-1))-('1.Inputs'!$D$37*12*IF(8=1,'1.Inputs'!$D$38,IF(8=2,'1.Inputs'!$D$39,$E100)))*'1.Inputs'!$D$43*(1+$G100)^(8-1)-'1.Inputs'!$D$44*(1+$G100)^(8-1)-('1.Inputs'!$D$20/'1.Inputs'!$D$27+'1.Inputs'!$D$23/'1.Inputs'!$D$28)))*'1.Inputs'!$D$53+('1.Inputs'!$D$20/'1.Inputs'!$D$27+'1.Inputs'!$D$23/'1.Inputs'!$D$28)-(O100-N100)</f>
        <v>827632939.4887774</v>
      </c>
      <c r="AA100" s="36">
        <f ca="1">((('1.Inputs'!$D$37*12*IF(9=1,'1.Inputs'!$D$38,IF(9=2,'1.Inputs'!$D$39,$E100)))*$F100*(('1.Inputs'!$D$40)+(1-'1.Inputs'!$D$40)*(1+'1.Inputs'!$D$41))*(1+$G100)^(9-1))-(('1.Inputs'!$D$37*12*IF(9=1,'1.Inputs'!$D$38,IF(9=2,'1.Inputs'!$D$39,$E100)))/(1-'1.Inputs'!$D$42)*$D100*(1+$G100)^(9-1))-('1.Inputs'!$D$37*12*IF(9=1,'1.Inputs'!$D$38,IF(9=2,'1.Inputs'!$D$39,$E100)))*'1.Inputs'!$D$43*(1+$G100)^(9-1)-'1.Inputs'!$D$44*(1+$G100)^(9-1)-('1.Inputs'!$D$20/'1.Inputs'!$D$27+'1.Inputs'!$D$23/'1.Inputs'!$D$28))-MAX(0,((('1.Inputs'!$D$37*12*IF(9=1,'1.Inputs'!$D$38,IF(9=2,'1.Inputs'!$D$39,$E100)))*$F100*(('1.Inputs'!$D$40)+(1-'1.Inputs'!$D$40)*(1+'1.Inputs'!$D$41))*(1+$G100)^(9-1))-(('1.Inputs'!$D$37*12*IF(9=1,'1.Inputs'!$D$38,IF(9=2,'1.Inputs'!$D$39,$E100)))/(1-'1.Inputs'!$D$42)*$D100*(1+$G100)^(9-1))-('1.Inputs'!$D$37*12*IF(9=1,'1.Inputs'!$D$38,IF(9=2,'1.Inputs'!$D$39,$E100)))*'1.Inputs'!$D$43*(1+$G100)^(9-1)-'1.Inputs'!$D$44*(1+$G100)^(9-1)-('1.Inputs'!$D$20/'1.Inputs'!$D$27+'1.Inputs'!$D$23/'1.Inputs'!$D$28)))*'1.Inputs'!$D$53+('1.Inputs'!$D$20/'1.Inputs'!$D$27+'1.Inputs'!$D$23/'1.Inputs'!$D$28)-(P100-O100)</f>
        <v>869924590.91159081</v>
      </c>
      <c r="AB100" s="36">
        <f ca="1">((('1.Inputs'!$D$37*12*IF(10=1,'1.Inputs'!$D$38,IF(10=2,'1.Inputs'!$D$39,$E100)))*$F100*(('1.Inputs'!$D$40)+(1-'1.Inputs'!$D$40)*(1+'1.Inputs'!$D$41))*(1+$G100)^(10-1))-(('1.Inputs'!$D$37*12*IF(10=1,'1.Inputs'!$D$38,IF(10=2,'1.Inputs'!$D$39,$E100)))/(1-'1.Inputs'!$D$42)*$D100*(1+$G100)^(10-1))-('1.Inputs'!$D$37*12*IF(10=1,'1.Inputs'!$D$38,IF(10=2,'1.Inputs'!$D$39,$E100)))*'1.Inputs'!$D$43*(1+$G100)^(10-1)-'1.Inputs'!$D$44*(1+$G100)^(10-1)-('1.Inputs'!$D$20/'1.Inputs'!$D$27+'1.Inputs'!$D$23/'1.Inputs'!$D$28))-MAX(0,((('1.Inputs'!$D$37*12*IF(10=1,'1.Inputs'!$D$38,IF(10=2,'1.Inputs'!$D$39,$E100)))*$F100*(('1.Inputs'!$D$40)+(1-'1.Inputs'!$D$40)*(1+'1.Inputs'!$D$41))*(1+$G100)^(10-1))-(('1.Inputs'!$D$37*12*IF(10=1,'1.Inputs'!$D$38,IF(10=2,'1.Inputs'!$D$39,$E100)))/(1-'1.Inputs'!$D$42)*$D100*(1+$G100)^(10-1))-('1.Inputs'!$D$37*12*IF(10=1,'1.Inputs'!$D$38,IF(10=2,'1.Inputs'!$D$39,$E100)))*'1.Inputs'!$D$43*(1+$G100)^(10-1)-'1.Inputs'!$D$44*(1+$G100)^(10-1)-('1.Inputs'!$D$20/'1.Inputs'!$D$27+'1.Inputs'!$D$23/'1.Inputs'!$D$28)))*'1.Inputs'!$D$53+('1.Inputs'!$D$20/'1.Inputs'!$D$27+'1.Inputs'!$D$23/'1.Inputs'!$D$28)-(Q100-P100)+(('1.Inputs'!$D$20+'1.Inputs'!$D$23-('1.Inputs'!$D$20/'1.Inputs'!$D$27+'1.Inputs'!$D$23/'1.Inputs'!$D$28)*'1.Inputs'!$D$10)*'1.Inputs'!$D$60+'1.Inputs'!$D$19*'1.Inputs'!$D$59+Q100)</f>
        <v>3728904896.4126816</v>
      </c>
      <c r="AC100" s="36">
        <f ca="1">S100-AC$13-AC$14+MIN(AC$13,MAX(0,((('1.Inputs'!$D$37*12*IF(1=1,'1.Inputs'!$D$38,IF(1=2,'1.Inputs'!$D$39,$E100)))*$F100*(('1.Inputs'!$D$40)+(1-'1.Inputs'!$D$40)*(1+'1.Inputs'!$D$41))*(1+$G100)^(1-1))-(('1.Inputs'!$D$37*12*IF(1=1,'1.Inputs'!$D$38,IF(1=2,'1.Inputs'!$D$39,$E100)))/(1-'1.Inputs'!$D$42)*$D100*(1+$G100)^(1-1))-('1.Inputs'!$D$37*12*IF(1=1,'1.Inputs'!$D$38,IF(1=2,'1.Inputs'!$D$39,$E100)))*'1.Inputs'!$D$43*(1+$G100)^(1-1)-'1.Inputs'!$D$44*(1+$G100)^(1-1)-('1.Inputs'!$D$20/'1.Inputs'!$D$27+'1.Inputs'!$D$23/'1.Inputs'!$D$28))))*'1.Inputs'!$D$53</f>
        <v>-722873083.6350342</v>
      </c>
      <c r="AD100" s="36">
        <f ca="1">T100-AD$13-AD$14+MIN(AD$13,MAX(0,((('1.Inputs'!$D$37*12*IF(2=1,'1.Inputs'!$D$38,IF(2=2,'1.Inputs'!$D$39,$E100)))*$F100*(('1.Inputs'!$D$40)+(1-'1.Inputs'!$D$40)*(1+'1.Inputs'!$D$41))*(1+$G100)^(2-1))-(('1.Inputs'!$D$37*12*IF(2=1,'1.Inputs'!$D$38,IF(2=2,'1.Inputs'!$D$39,$E100)))/(1-'1.Inputs'!$D$42)*$D100*(1+$G100)^(2-1))-('1.Inputs'!$D$37*12*IF(2=1,'1.Inputs'!$D$38,IF(2=2,'1.Inputs'!$D$39,$E100)))*'1.Inputs'!$D$43*(1+$G100)^(2-1)-'1.Inputs'!$D$44*(1+$G100)^(2-1)-('1.Inputs'!$D$20/'1.Inputs'!$D$27+'1.Inputs'!$D$23/'1.Inputs'!$D$28))))*'1.Inputs'!$D$53</f>
        <v>44000989.21015799</v>
      </c>
      <c r="AE100" s="36">
        <f ca="1">U100-AE$13-AE$14+MIN(AE$13,MAX(0,((('1.Inputs'!$D$37*12*IF(3=1,'1.Inputs'!$D$38,IF(3=2,'1.Inputs'!$D$39,$E100)))*$F100*(('1.Inputs'!$D$40)+(1-'1.Inputs'!$D$40)*(1+'1.Inputs'!$D$41))*(1+$G100)^(3-1))-(('1.Inputs'!$D$37*12*IF(3=1,'1.Inputs'!$D$38,IF(3=2,'1.Inputs'!$D$39,$E100)))/(1-'1.Inputs'!$D$42)*$D100*(1+$G100)^(3-1))-('1.Inputs'!$D$37*12*IF(3=1,'1.Inputs'!$D$38,IF(3=2,'1.Inputs'!$D$39,$E100)))*'1.Inputs'!$D$43*(1+$G100)^(3-1)-'1.Inputs'!$D$44*(1+$G100)^(3-1)-('1.Inputs'!$D$20/'1.Inputs'!$D$27+'1.Inputs'!$D$23/'1.Inputs'!$D$28))))*'1.Inputs'!$D$53</f>
        <v>133152590.16963315</v>
      </c>
      <c r="AF100" s="36">
        <f ca="1">V100-AF$13-AF$14+MIN(AF$13,MAX(0,((('1.Inputs'!$D$37*12*IF(4=1,'1.Inputs'!$D$38,IF(4=2,'1.Inputs'!$D$39,$E100)))*$F100*(('1.Inputs'!$D$40)+(1-'1.Inputs'!$D$40)*(1+'1.Inputs'!$D$41))*(1+$G100)^(4-1))-(('1.Inputs'!$D$37*12*IF(4=1,'1.Inputs'!$D$38,IF(4=2,'1.Inputs'!$D$39,$E100)))/(1-'1.Inputs'!$D$42)*$D100*(1+$G100)^(4-1))-('1.Inputs'!$D$37*12*IF(4=1,'1.Inputs'!$D$38,IF(4=2,'1.Inputs'!$D$39,$E100)))*'1.Inputs'!$D$43*(1+$G100)^(4-1)-'1.Inputs'!$D$44*(1+$G100)^(4-1)-('1.Inputs'!$D$20/'1.Inputs'!$D$27+'1.Inputs'!$D$23/'1.Inputs'!$D$28))))*'1.Inputs'!$D$53</f>
        <v>356366195.86840701</v>
      </c>
      <c r="AG100" s="36">
        <f ca="1">W100-AG$13-AG$14+MIN(AG$13,MAX(0,((('1.Inputs'!$D$37*12*IF(5=1,'1.Inputs'!$D$38,IF(5=2,'1.Inputs'!$D$39,$E100)))*$F100*(('1.Inputs'!$D$40)+(1-'1.Inputs'!$D$40)*(1+'1.Inputs'!$D$41))*(1+$G100)^(5-1))-(('1.Inputs'!$D$37*12*IF(5=1,'1.Inputs'!$D$38,IF(5=2,'1.Inputs'!$D$39,$E100)))/(1-'1.Inputs'!$D$42)*$D100*(1+$G100)^(5-1))-('1.Inputs'!$D$37*12*IF(5=1,'1.Inputs'!$D$38,IF(5=2,'1.Inputs'!$D$39,$E100)))*'1.Inputs'!$D$43*(1+$G100)^(5-1)-'1.Inputs'!$D$44*(1+$G100)^(5-1)-('1.Inputs'!$D$20/'1.Inputs'!$D$27+'1.Inputs'!$D$23/'1.Inputs'!$D$28))))*'1.Inputs'!$D$53</f>
        <v>409797319.51015925</v>
      </c>
      <c r="AH100" s="36">
        <f ca="1">X100-AH$13-AH$14+MIN(AH$13,MAX(0,((('1.Inputs'!$D$37*12*IF(6=1,'1.Inputs'!$D$38,IF(6=2,'1.Inputs'!$D$39,$E100)))*$F100*(('1.Inputs'!$D$40)+(1-'1.Inputs'!$D$40)*(1+'1.Inputs'!$D$41))*(1+$G100)^(6-1))-(('1.Inputs'!$D$37*12*IF(6=1,'1.Inputs'!$D$38,IF(6=2,'1.Inputs'!$D$39,$E100)))/(1-'1.Inputs'!$D$42)*$D100*(1+$G100)^(6-1))-('1.Inputs'!$D$37*12*IF(6=1,'1.Inputs'!$D$38,IF(6=2,'1.Inputs'!$D$39,$E100)))*'1.Inputs'!$D$43*(1+$G100)^(6-1)-'1.Inputs'!$D$44*(1+$G100)^(6-1)-('1.Inputs'!$D$20/'1.Inputs'!$D$27+'1.Inputs'!$D$23/'1.Inputs'!$D$28))))*'1.Inputs'!$D$53</f>
        <v>465084196.49479437</v>
      </c>
      <c r="AI100" s="36">
        <f ca="1">Y100-AI$13-AI$14+MIN(AI$13,MAX(0,((('1.Inputs'!$D$37*12*IF(7=1,'1.Inputs'!$D$38,IF(7=2,'1.Inputs'!$D$39,$E100)))*$F100*(('1.Inputs'!$D$40)+(1-'1.Inputs'!$D$40)*(1+'1.Inputs'!$D$41))*(1+$G100)^(7-1))-(('1.Inputs'!$D$37*12*IF(7=1,'1.Inputs'!$D$38,IF(7=2,'1.Inputs'!$D$39,$E100)))/(1-'1.Inputs'!$D$42)*$D100*(1+$G100)^(7-1))-('1.Inputs'!$D$37*12*IF(7=1,'1.Inputs'!$D$38,IF(7=2,'1.Inputs'!$D$39,$E100)))*'1.Inputs'!$D$43*(1+$G100)^(7-1)-'1.Inputs'!$D$44*(1+$G100)^(7-1)-('1.Inputs'!$D$20/'1.Inputs'!$D$27+'1.Inputs'!$D$23/'1.Inputs'!$D$28))))*'1.Inputs'!$D$53</f>
        <v>522327396.51641035</v>
      </c>
      <c r="AJ100" s="36">
        <f ca="1">Z100-AJ$13-AJ$14+MIN(AJ$13,MAX(0,((('1.Inputs'!$D$37*12*IF(8=1,'1.Inputs'!$D$38,IF(8=2,'1.Inputs'!$D$39,$E100)))*$F100*(('1.Inputs'!$D$40)+(1-'1.Inputs'!$D$40)*(1+'1.Inputs'!$D$41))*(1+$G100)^(8-1))-(('1.Inputs'!$D$37*12*IF(8=1,'1.Inputs'!$D$38,IF(8=2,'1.Inputs'!$D$39,$E100)))/(1-'1.Inputs'!$D$42)*$D100*(1+$G100)^(8-1))-('1.Inputs'!$D$37*12*IF(8=1,'1.Inputs'!$D$38,IF(8=2,'1.Inputs'!$D$39,$E100)))*'1.Inputs'!$D$43*(1+$G100)^(8-1)-'1.Inputs'!$D$44*(1+$G100)^(8-1)-('1.Inputs'!$D$20/'1.Inputs'!$D$27+'1.Inputs'!$D$23/'1.Inputs'!$D$28))))*'1.Inputs'!$D$53</f>
        <v>827632939.4887774</v>
      </c>
      <c r="AK100" s="36">
        <f ca="1">AA100-AK$13-AK$14+MIN(AK$13,MAX(0,((('1.Inputs'!$D$37*12*IF(9=1,'1.Inputs'!$D$38,IF(9=2,'1.Inputs'!$D$39,$E100)))*$F100*(('1.Inputs'!$D$40)+(1-'1.Inputs'!$D$40)*(1+'1.Inputs'!$D$41))*(1+$G100)^(9-1))-(('1.Inputs'!$D$37*12*IF(9=1,'1.Inputs'!$D$38,IF(9=2,'1.Inputs'!$D$39,$E100)))/(1-'1.Inputs'!$D$42)*$D100*(1+$G100)^(9-1))-('1.Inputs'!$D$37*12*IF(9=1,'1.Inputs'!$D$38,IF(9=2,'1.Inputs'!$D$39,$E100)))*'1.Inputs'!$D$43*(1+$G100)^(9-1)-'1.Inputs'!$D$44*(1+$G100)^(9-1)-('1.Inputs'!$D$20/'1.Inputs'!$D$27+'1.Inputs'!$D$23/'1.Inputs'!$D$28))))*'1.Inputs'!$D$53</f>
        <v>869924590.91159081</v>
      </c>
      <c r="AL100" s="36">
        <f ca="1">AB100-AL$13-AL$14+MIN(AL$13,MAX(0,((('1.Inputs'!$D$37*12*IF(10=1,'1.Inputs'!$D$38,IF(10=2,'1.Inputs'!$D$39,$E100)))*$F100*(('1.Inputs'!$D$40)+(1-'1.Inputs'!$D$40)*(1+'1.Inputs'!$D$41))*(1+$G100)^(10-1))-(('1.Inputs'!$D$37*12*IF(10=1,'1.Inputs'!$D$38,IF(10=2,'1.Inputs'!$D$39,$E100)))/(1-'1.Inputs'!$D$42)*$D100*(1+$G100)^(10-1))-('1.Inputs'!$D$37*12*IF(10=1,'1.Inputs'!$D$38,IF(10=2,'1.Inputs'!$D$39,$E100)))*'1.Inputs'!$D$43*(1+$G100)^(10-1)-'1.Inputs'!$D$44*(1+$G100)^(10-1)-('1.Inputs'!$D$20/'1.Inputs'!$D$27+'1.Inputs'!$D$23/'1.Inputs'!$D$28))))*'1.Inputs'!$D$53+'1.Inputs'!$D$35</f>
        <v>4528904896.4126816</v>
      </c>
      <c r="AM100" s="48">
        <f ca="1">R100+NPV('1.Inputs'!$D$55,S100:AB100)</f>
        <v>1300501604.9098959</v>
      </c>
      <c r="AN100" s="48">
        <f ca="1">-('1.Inputs'!$D$24*(1-'1.Inputs'!$D$31)+'1.Inputs'!$D$35)+NPV('1.Inputs'!$D$54,AC100:AL100)</f>
        <v>-139148773.66689467</v>
      </c>
      <c r="AO100" s="36">
        <f t="shared" ca="1" si="13"/>
        <v>-4.1648352908051116</v>
      </c>
      <c r="AP100" s="36">
        <f t="shared" ca="1" si="14"/>
        <v>1.2070441823415476</v>
      </c>
      <c r="AQ100" s="36">
        <f ca="1">'1.Inputs'!$D$35+MIN(SUM($AC100:AC100),SUM($AC100:AD100),SUM($AC100:AE100),SUM($AC100:AF100),SUM($AC100:AG100),SUM($AC100:AH100),SUM($AC100:AI100),SUM($AC100:AJ100),SUM($AC100:AK100),SUM($AC100:AL100))</f>
        <v>77126916.364965796</v>
      </c>
      <c r="AR100" s="36">
        <f ca="1">IF(AP100&lt;'1.Inputs'!$D$57,1,0)</f>
        <v>0</v>
      </c>
      <c r="AS100" s="36">
        <f t="shared" ca="1" si="15"/>
        <v>0</v>
      </c>
      <c r="AV100" s="30" t="s">
        <v>446</v>
      </c>
      <c r="AY100" s="49">
        <f ca="1">SUM(AS16:AS515)/COUNT(AN16:AN515)</f>
        <v>0.4</v>
      </c>
    </row>
    <row r="101" spans="2:57" ht="15" customHeight="1" x14ac:dyDescent="0.25">
      <c r="B101" s="36">
        <v>86</v>
      </c>
      <c r="C101" s="36">
        <f t="shared" ca="1" si="8"/>
        <v>0.48939439623737058</v>
      </c>
      <c r="D101" s="36">
        <f t="shared" ca="1" si="9"/>
        <v>19195.726722404539</v>
      </c>
      <c r="E101" s="47">
        <f t="shared" ca="1" si="10"/>
        <v>0.82708270958644703</v>
      </c>
      <c r="F101" s="36">
        <f t="shared" ca="1" si="11"/>
        <v>29802.142010035106</v>
      </c>
      <c r="G101" s="36">
        <f t="shared" ca="1" si="12"/>
        <v>5.1758950887833666E-2</v>
      </c>
      <c r="H101" s="36">
        <f ca="1">((('1.Inputs'!$D$37*12*IF(1=1,'1.Inputs'!$D$38,IF(1=2,'1.Inputs'!$D$39,$E101)))*$F101*(('1.Inputs'!$D$40)+(1-'1.Inputs'!$D$40)*(1+'1.Inputs'!$D$41))*(1+$G101)^(1-1))*'1.Inputs'!$D$47+(('1.Inputs'!$D$37*12*IF(1=1,'1.Inputs'!$D$38,IF(1=2,'1.Inputs'!$D$39,$E101)))/(1-'1.Inputs'!$D$42)*$D101*(1+$G101)^(1-1))*('1.Inputs'!$D$48-'1.Inputs'!$D$49))/'1.Inputs'!$D$51</f>
        <v>793555737.7888</v>
      </c>
      <c r="I101" s="36">
        <f ca="1">((('1.Inputs'!$D$37*12*IF(2=1,'1.Inputs'!$D$38,IF(2=2,'1.Inputs'!$D$39,$E101)))*$F101*(('1.Inputs'!$D$40)+(1-'1.Inputs'!$D$40)*(1+'1.Inputs'!$D$41))*(1+$G101)^(2-1))*'1.Inputs'!$D$47+(('1.Inputs'!$D$37*12*IF(2=1,'1.Inputs'!$D$38,IF(2=2,'1.Inputs'!$D$39,$E101)))/(1-'1.Inputs'!$D$42)*$D101*(1+$G101)^(2-1))*('1.Inputs'!$D$48-'1.Inputs'!$D$49))/'1.Inputs'!$D$51</f>
        <v>1168481090.3468771</v>
      </c>
      <c r="J101" s="36">
        <f ca="1">((('1.Inputs'!$D$37*12*IF(3=1,'1.Inputs'!$D$38,IF(3=2,'1.Inputs'!$D$39,$E101)))*$F101*(('1.Inputs'!$D$40)+(1-'1.Inputs'!$D$40)*(1+'1.Inputs'!$D$41))*(1+$G101)^(3-1))*'1.Inputs'!$D$47+(('1.Inputs'!$D$37*12*IF(3=1,'1.Inputs'!$D$38,IF(3=2,'1.Inputs'!$D$39,$E101)))/(1-'1.Inputs'!$D$42)*$D101*(1+$G101)^(3-1))*('1.Inputs'!$D$48-'1.Inputs'!$D$49))/'1.Inputs'!$D$51</f>
        <v>1452074193.4527805</v>
      </c>
      <c r="K101" s="36">
        <f ca="1">((('1.Inputs'!$D$37*12*IF(4=1,'1.Inputs'!$D$38,IF(4=2,'1.Inputs'!$D$39,$E101)))*$F101*(('1.Inputs'!$D$40)+(1-'1.Inputs'!$D$40)*(1+'1.Inputs'!$D$41))*(1+$G101)^(4-1))*'1.Inputs'!$D$47+(('1.Inputs'!$D$37*12*IF(4=1,'1.Inputs'!$D$38,IF(4=2,'1.Inputs'!$D$39,$E101)))/(1-'1.Inputs'!$D$42)*$D101*(1+$G101)^(4-1))*('1.Inputs'!$D$48-'1.Inputs'!$D$49))/'1.Inputs'!$D$51</f>
        <v>1527232030.3171935</v>
      </c>
      <c r="L101" s="36">
        <f ca="1">((('1.Inputs'!$D$37*12*IF(5=1,'1.Inputs'!$D$38,IF(5=2,'1.Inputs'!$D$39,$E101)))*$F101*(('1.Inputs'!$D$40)+(1-'1.Inputs'!$D$40)*(1+'1.Inputs'!$D$41))*(1+$G101)^(5-1))*'1.Inputs'!$D$47+(('1.Inputs'!$D$37*12*IF(5=1,'1.Inputs'!$D$38,IF(5=2,'1.Inputs'!$D$39,$E101)))/(1-'1.Inputs'!$D$42)*$D101*(1+$G101)^(5-1))*('1.Inputs'!$D$48-'1.Inputs'!$D$49))/'1.Inputs'!$D$51</f>
        <v>1606279957.968708</v>
      </c>
      <c r="M101" s="36">
        <f ca="1">((('1.Inputs'!$D$37*12*IF(6=1,'1.Inputs'!$D$38,IF(6=2,'1.Inputs'!$D$39,$E101)))*$F101*(('1.Inputs'!$D$40)+(1-'1.Inputs'!$D$40)*(1+'1.Inputs'!$D$41))*(1+$G101)^(6-1))*'1.Inputs'!$D$47+(('1.Inputs'!$D$37*12*IF(6=1,'1.Inputs'!$D$38,IF(6=2,'1.Inputs'!$D$39,$E101)))/(1-'1.Inputs'!$D$42)*$D101*(1+$G101)^(6-1))*('1.Inputs'!$D$48-'1.Inputs'!$D$49))/'1.Inputs'!$D$51</f>
        <v>1689419323.4253221</v>
      </c>
      <c r="N101" s="36">
        <f ca="1">((('1.Inputs'!$D$37*12*IF(7=1,'1.Inputs'!$D$38,IF(7=2,'1.Inputs'!$D$39,$E101)))*$F101*(('1.Inputs'!$D$40)+(1-'1.Inputs'!$D$40)*(1+'1.Inputs'!$D$41))*(1+$G101)^(7-1))*'1.Inputs'!$D$47+(('1.Inputs'!$D$37*12*IF(7=1,'1.Inputs'!$D$38,IF(7=2,'1.Inputs'!$D$39,$E101)))/(1-'1.Inputs'!$D$42)*$D101*(1+$G101)^(7-1))*('1.Inputs'!$D$48-'1.Inputs'!$D$49))/'1.Inputs'!$D$51</f>
        <v>1776861895.2154508</v>
      </c>
      <c r="O101" s="36">
        <f ca="1">((('1.Inputs'!$D$37*12*IF(8=1,'1.Inputs'!$D$38,IF(8=2,'1.Inputs'!$D$39,$E101)))*$F101*(('1.Inputs'!$D$40)+(1-'1.Inputs'!$D$40)*(1+'1.Inputs'!$D$41))*(1+$G101)^(8-1))*'1.Inputs'!$D$47+(('1.Inputs'!$D$37*12*IF(8=1,'1.Inputs'!$D$38,IF(8=2,'1.Inputs'!$D$39,$E101)))/(1-'1.Inputs'!$D$42)*$D101*(1+$G101)^(8-1))*('1.Inputs'!$D$48-'1.Inputs'!$D$49))/'1.Inputs'!$D$51</f>
        <v>1868830402.7843702</v>
      </c>
      <c r="P101" s="36">
        <f ca="1">((('1.Inputs'!$D$37*12*IF(9=1,'1.Inputs'!$D$38,IF(9=2,'1.Inputs'!$D$39,$E101)))*$F101*(('1.Inputs'!$D$40)+(1-'1.Inputs'!$D$40)*(1+'1.Inputs'!$D$41))*(1+$G101)^(9-1))*'1.Inputs'!$D$47+(('1.Inputs'!$D$37*12*IF(9=1,'1.Inputs'!$D$38,IF(9=2,'1.Inputs'!$D$39,$E101)))/(1-'1.Inputs'!$D$42)*$D101*(1+$G101)^(9-1))*('1.Inputs'!$D$48-'1.Inputs'!$D$49))/'1.Inputs'!$D$51</f>
        <v>1965559103.819777</v>
      </c>
      <c r="Q101" s="36">
        <f ca="1">((('1.Inputs'!$D$37*12*IF(10=1,'1.Inputs'!$D$38,IF(10=2,'1.Inputs'!$D$39,$E101)))*$F101*(('1.Inputs'!$D$40)+(1-'1.Inputs'!$D$40)*(1+'1.Inputs'!$D$41))*(1+$G101)^(10-1))*'1.Inputs'!$D$47+(('1.Inputs'!$D$37*12*IF(10=1,'1.Inputs'!$D$38,IF(10=2,'1.Inputs'!$D$39,$E101)))/(1-'1.Inputs'!$D$42)*$D101*(1+$G101)^(10-1))*('1.Inputs'!$D$48-'1.Inputs'!$D$49))/'1.Inputs'!$D$51</f>
        <v>2067294380.9415195</v>
      </c>
      <c r="R101" s="36">
        <f>-'1.Inputs'!$D$24</f>
        <v>-2050000000</v>
      </c>
      <c r="S101" s="36">
        <f ca="1">((('1.Inputs'!$D$37*12*IF(1=1,'1.Inputs'!$D$38,IF(1=2,'1.Inputs'!$D$39,$E101)))*$F101*(('1.Inputs'!$D$40)+(1-'1.Inputs'!$D$40)*(1+'1.Inputs'!$D$41))*(1+$G101)^(1-1))-(('1.Inputs'!$D$37*12*IF(1=1,'1.Inputs'!$D$38,IF(1=2,'1.Inputs'!$D$39,$E101)))/(1-'1.Inputs'!$D$42)*$D101*(1+$G101)^(1-1))-('1.Inputs'!$D$37*12*IF(1=1,'1.Inputs'!$D$38,IF(1=2,'1.Inputs'!$D$39,$E101)))*'1.Inputs'!$D$43*(1+$G101)^(1-1)-'1.Inputs'!$D$44*(1+$G101)^(1-1)-('1.Inputs'!$D$20/'1.Inputs'!$D$27+'1.Inputs'!$D$23/'1.Inputs'!$D$28))-MAX(0,((('1.Inputs'!$D$37*12*IF(1=1,'1.Inputs'!$D$38,IF(1=2,'1.Inputs'!$D$39,$E101)))*$F101*(('1.Inputs'!$D$40)+(1-'1.Inputs'!$D$40)*(1+'1.Inputs'!$D$41))*(1+$G101)^(1-1))-(('1.Inputs'!$D$37*12*IF(1=1,'1.Inputs'!$D$38,IF(1=2,'1.Inputs'!$D$39,$E101)))/(1-'1.Inputs'!$D$42)*$D101*(1+$G101)^(1-1))-('1.Inputs'!$D$37*12*IF(1=1,'1.Inputs'!$D$38,IF(1=2,'1.Inputs'!$D$39,$E101)))*'1.Inputs'!$D$43*(1+$G101)^(1-1)-'1.Inputs'!$D$44*(1+$G101)^(1-1)-('1.Inputs'!$D$20/'1.Inputs'!$D$27+'1.Inputs'!$D$23/'1.Inputs'!$D$28)))*'1.Inputs'!$D$53+('1.Inputs'!$D$20/'1.Inputs'!$D$27+'1.Inputs'!$D$23/'1.Inputs'!$D$28)-H101</f>
        <v>-612457086.55204344</v>
      </c>
      <c r="T101" s="36">
        <f ca="1">((('1.Inputs'!$D$37*12*IF(2=1,'1.Inputs'!$D$38,IF(2=2,'1.Inputs'!$D$39,$E101)))*$F101*(('1.Inputs'!$D$40)+(1-'1.Inputs'!$D$40)*(1+'1.Inputs'!$D$41))*(1+$G101)^(2-1))-(('1.Inputs'!$D$37*12*IF(2=1,'1.Inputs'!$D$38,IF(2=2,'1.Inputs'!$D$39,$E101)))/(1-'1.Inputs'!$D$42)*$D101*(1+$G101)^(2-1))-('1.Inputs'!$D$37*12*IF(2=1,'1.Inputs'!$D$38,IF(2=2,'1.Inputs'!$D$39,$E101)))*'1.Inputs'!$D$43*(1+$G101)^(2-1)-'1.Inputs'!$D$44*(1+$G101)^(2-1)-('1.Inputs'!$D$20/'1.Inputs'!$D$27+'1.Inputs'!$D$23/'1.Inputs'!$D$28))-MAX(0,((('1.Inputs'!$D$37*12*IF(2=1,'1.Inputs'!$D$38,IF(2=2,'1.Inputs'!$D$39,$E101)))*$F101*(('1.Inputs'!$D$40)+(1-'1.Inputs'!$D$40)*(1+'1.Inputs'!$D$41))*(1+$G101)^(2-1))-(('1.Inputs'!$D$37*12*IF(2=1,'1.Inputs'!$D$38,IF(2=2,'1.Inputs'!$D$39,$E101)))/(1-'1.Inputs'!$D$42)*$D101*(1+$G101)^(2-1))-('1.Inputs'!$D$37*12*IF(2=1,'1.Inputs'!$D$38,IF(2=2,'1.Inputs'!$D$39,$E101)))*'1.Inputs'!$D$43*(1+$G101)^(2-1)-'1.Inputs'!$D$44*(1+$G101)^(2-1)-('1.Inputs'!$D$20/'1.Inputs'!$D$27+'1.Inputs'!$D$23/'1.Inputs'!$D$28)))*'1.Inputs'!$D$53+('1.Inputs'!$D$20/'1.Inputs'!$D$27+'1.Inputs'!$D$23/'1.Inputs'!$D$28)-(I101-H101)</f>
        <v>115523365.75320852</v>
      </c>
      <c r="U101" s="36">
        <f ca="1">((('1.Inputs'!$D$37*12*IF(3=1,'1.Inputs'!$D$38,IF(3=2,'1.Inputs'!$D$39,$E101)))*$F101*(('1.Inputs'!$D$40)+(1-'1.Inputs'!$D$40)*(1+'1.Inputs'!$D$41))*(1+$G101)^(3-1))-(('1.Inputs'!$D$37*12*IF(3=1,'1.Inputs'!$D$38,IF(3=2,'1.Inputs'!$D$39,$E101)))/(1-'1.Inputs'!$D$42)*$D101*(1+$G101)^(3-1))-('1.Inputs'!$D$37*12*IF(3=1,'1.Inputs'!$D$38,IF(3=2,'1.Inputs'!$D$39,$E101)))*'1.Inputs'!$D$43*(1+$G101)^(3-1)-'1.Inputs'!$D$44*(1+$G101)^(3-1)-('1.Inputs'!$D$20/'1.Inputs'!$D$27+'1.Inputs'!$D$23/'1.Inputs'!$D$28))-MAX(0,((('1.Inputs'!$D$37*12*IF(3=1,'1.Inputs'!$D$38,IF(3=2,'1.Inputs'!$D$39,$E101)))*$F101*(('1.Inputs'!$D$40)+(1-'1.Inputs'!$D$40)*(1+'1.Inputs'!$D$41))*(1+$G101)^(3-1))-(('1.Inputs'!$D$37*12*IF(3=1,'1.Inputs'!$D$38,IF(3=2,'1.Inputs'!$D$39,$E101)))/(1-'1.Inputs'!$D$42)*$D101*(1+$G101)^(3-1))-('1.Inputs'!$D$37*12*IF(3=1,'1.Inputs'!$D$38,IF(3=2,'1.Inputs'!$D$39,$E101)))*'1.Inputs'!$D$43*(1+$G101)^(3-1)-'1.Inputs'!$D$44*(1+$G101)^(3-1)-('1.Inputs'!$D$20/'1.Inputs'!$D$27+'1.Inputs'!$D$23/'1.Inputs'!$D$28)))*'1.Inputs'!$D$53+('1.Inputs'!$D$20/'1.Inputs'!$D$27+'1.Inputs'!$D$23/'1.Inputs'!$D$28)-(J101-I101)</f>
        <v>431904443.57020068</v>
      </c>
      <c r="V101" s="36">
        <f ca="1">((('1.Inputs'!$D$37*12*IF(4=1,'1.Inputs'!$D$38,IF(4=2,'1.Inputs'!$D$39,$E101)))*$F101*(('1.Inputs'!$D$40)+(1-'1.Inputs'!$D$40)*(1+'1.Inputs'!$D$41))*(1+$G101)^(4-1))-(('1.Inputs'!$D$37*12*IF(4=1,'1.Inputs'!$D$38,IF(4=2,'1.Inputs'!$D$39,$E101)))/(1-'1.Inputs'!$D$42)*$D101*(1+$G101)^(4-1))-('1.Inputs'!$D$37*12*IF(4=1,'1.Inputs'!$D$38,IF(4=2,'1.Inputs'!$D$39,$E101)))*'1.Inputs'!$D$43*(1+$G101)^(4-1)-'1.Inputs'!$D$44*(1+$G101)^(4-1)-('1.Inputs'!$D$20/'1.Inputs'!$D$27+'1.Inputs'!$D$23/'1.Inputs'!$D$28))-MAX(0,((('1.Inputs'!$D$37*12*IF(4=1,'1.Inputs'!$D$38,IF(4=2,'1.Inputs'!$D$39,$E101)))*$F101*(('1.Inputs'!$D$40)+(1-'1.Inputs'!$D$40)*(1+'1.Inputs'!$D$41))*(1+$G101)^(4-1))-(('1.Inputs'!$D$37*12*IF(4=1,'1.Inputs'!$D$38,IF(4=2,'1.Inputs'!$D$39,$E101)))/(1-'1.Inputs'!$D$42)*$D101*(1+$G101)^(4-1))-('1.Inputs'!$D$37*12*IF(4=1,'1.Inputs'!$D$38,IF(4=2,'1.Inputs'!$D$39,$E101)))*'1.Inputs'!$D$43*(1+$G101)^(4-1)-'1.Inputs'!$D$44*(1+$G101)^(4-1)-('1.Inputs'!$D$20/'1.Inputs'!$D$27+'1.Inputs'!$D$23/'1.Inputs'!$D$28)))*'1.Inputs'!$D$53+('1.Inputs'!$D$20/'1.Inputs'!$D$27+'1.Inputs'!$D$23/'1.Inputs'!$D$28)-(K101-J101)</f>
        <v>674927501.7610153</v>
      </c>
      <c r="W101" s="36">
        <f ca="1">((('1.Inputs'!$D$37*12*IF(5=1,'1.Inputs'!$D$38,IF(5=2,'1.Inputs'!$D$39,$E101)))*$F101*(('1.Inputs'!$D$40)+(1-'1.Inputs'!$D$40)*(1+'1.Inputs'!$D$41))*(1+$G101)^(5-1))-(('1.Inputs'!$D$37*12*IF(5=1,'1.Inputs'!$D$38,IF(5=2,'1.Inputs'!$D$39,$E101)))/(1-'1.Inputs'!$D$42)*$D101*(1+$G101)^(5-1))-('1.Inputs'!$D$37*12*IF(5=1,'1.Inputs'!$D$38,IF(5=2,'1.Inputs'!$D$39,$E101)))*'1.Inputs'!$D$43*(1+$G101)^(5-1)-'1.Inputs'!$D$44*(1+$G101)^(5-1)-('1.Inputs'!$D$20/'1.Inputs'!$D$27+'1.Inputs'!$D$23/'1.Inputs'!$D$28))-MAX(0,((('1.Inputs'!$D$37*12*IF(5=1,'1.Inputs'!$D$38,IF(5=2,'1.Inputs'!$D$39,$E101)))*$F101*(('1.Inputs'!$D$40)+(1-'1.Inputs'!$D$40)*(1+'1.Inputs'!$D$41))*(1+$G101)^(5-1))-(('1.Inputs'!$D$37*12*IF(5=1,'1.Inputs'!$D$38,IF(5=2,'1.Inputs'!$D$39,$E101)))/(1-'1.Inputs'!$D$42)*$D101*(1+$G101)^(5-1))-('1.Inputs'!$D$37*12*IF(5=1,'1.Inputs'!$D$38,IF(5=2,'1.Inputs'!$D$39,$E101)))*'1.Inputs'!$D$43*(1+$G101)^(5-1)-'1.Inputs'!$D$44*(1+$G101)^(5-1)-('1.Inputs'!$D$20/'1.Inputs'!$D$27+'1.Inputs'!$D$23/'1.Inputs'!$D$28)))*'1.Inputs'!$D$53+('1.Inputs'!$D$20/'1.Inputs'!$D$27+'1.Inputs'!$D$23/'1.Inputs'!$D$28)-(L101-K101)</f>
        <v>707415430.74806166</v>
      </c>
      <c r="X101" s="36">
        <f ca="1">((('1.Inputs'!$D$37*12*IF(6=1,'1.Inputs'!$D$38,IF(6=2,'1.Inputs'!$D$39,$E101)))*$F101*(('1.Inputs'!$D$40)+(1-'1.Inputs'!$D$40)*(1+'1.Inputs'!$D$41))*(1+$G101)^(6-1))-(('1.Inputs'!$D$37*12*IF(6=1,'1.Inputs'!$D$38,IF(6=2,'1.Inputs'!$D$39,$E101)))/(1-'1.Inputs'!$D$42)*$D101*(1+$G101)^(6-1))-('1.Inputs'!$D$37*12*IF(6=1,'1.Inputs'!$D$38,IF(6=2,'1.Inputs'!$D$39,$E101)))*'1.Inputs'!$D$43*(1+$G101)^(6-1)-'1.Inputs'!$D$44*(1+$G101)^(6-1)-('1.Inputs'!$D$20/'1.Inputs'!$D$27+'1.Inputs'!$D$23/'1.Inputs'!$D$28))-MAX(0,((('1.Inputs'!$D$37*12*IF(6=1,'1.Inputs'!$D$38,IF(6=2,'1.Inputs'!$D$39,$E101)))*$F101*(('1.Inputs'!$D$40)+(1-'1.Inputs'!$D$40)*(1+'1.Inputs'!$D$41))*(1+$G101)^(6-1))-(('1.Inputs'!$D$37*12*IF(6=1,'1.Inputs'!$D$38,IF(6=2,'1.Inputs'!$D$39,$E101)))/(1-'1.Inputs'!$D$42)*$D101*(1+$G101)^(6-1))-('1.Inputs'!$D$37*12*IF(6=1,'1.Inputs'!$D$38,IF(6=2,'1.Inputs'!$D$39,$E101)))*'1.Inputs'!$D$43*(1+$G101)^(6-1)-'1.Inputs'!$D$44*(1+$G101)^(6-1)-('1.Inputs'!$D$20/'1.Inputs'!$D$27+'1.Inputs'!$D$23/'1.Inputs'!$D$28)))*'1.Inputs'!$D$53+('1.Inputs'!$D$20/'1.Inputs'!$D$27+'1.Inputs'!$D$23/'1.Inputs'!$D$28)-(M101-L101)</f>
        <v>741584900.85599649</v>
      </c>
      <c r="Y101" s="36">
        <f ca="1">((('1.Inputs'!$D$37*12*IF(7=1,'1.Inputs'!$D$38,IF(7=2,'1.Inputs'!$D$39,$E101)))*$F101*(('1.Inputs'!$D$40)+(1-'1.Inputs'!$D$40)*(1+'1.Inputs'!$D$41))*(1+$G101)^(7-1))-(('1.Inputs'!$D$37*12*IF(7=1,'1.Inputs'!$D$38,IF(7=2,'1.Inputs'!$D$39,$E101)))/(1-'1.Inputs'!$D$42)*$D101*(1+$G101)^(7-1))-('1.Inputs'!$D$37*12*IF(7=1,'1.Inputs'!$D$38,IF(7=2,'1.Inputs'!$D$39,$E101)))*'1.Inputs'!$D$43*(1+$G101)^(7-1)-'1.Inputs'!$D$44*(1+$G101)^(7-1)-('1.Inputs'!$D$20/'1.Inputs'!$D$27+'1.Inputs'!$D$23/'1.Inputs'!$D$28))-MAX(0,((('1.Inputs'!$D$37*12*IF(7=1,'1.Inputs'!$D$38,IF(7=2,'1.Inputs'!$D$39,$E101)))*$F101*(('1.Inputs'!$D$40)+(1-'1.Inputs'!$D$40)*(1+'1.Inputs'!$D$41))*(1+$G101)^(7-1))-(('1.Inputs'!$D$37*12*IF(7=1,'1.Inputs'!$D$38,IF(7=2,'1.Inputs'!$D$39,$E101)))/(1-'1.Inputs'!$D$42)*$D101*(1+$G101)^(7-1))-('1.Inputs'!$D$37*12*IF(7=1,'1.Inputs'!$D$38,IF(7=2,'1.Inputs'!$D$39,$E101)))*'1.Inputs'!$D$43*(1+$G101)^(7-1)-'1.Inputs'!$D$44*(1+$G101)^(7-1)-('1.Inputs'!$D$20/'1.Inputs'!$D$27+'1.Inputs'!$D$23/'1.Inputs'!$D$28)))*'1.Inputs'!$D$53+('1.Inputs'!$D$20/'1.Inputs'!$D$27+'1.Inputs'!$D$23/'1.Inputs'!$D$28)-(N101-M101)</f>
        <v>777522946.88911045</v>
      </c>
      <c r="Z101" s="36">
        <f ca="1">((('1.Inputs'!$D$37*12*IF(8=1,'1.Inputs'!$D$38,IF(8=2,'1.Inputs'!$D$39,$E101)))*$F101*(('1.Inputs'!$D$40)+(1-'1.Inputs'!$D$40)*(1+'1.Inputs'!$D$41))*(1+$G101)^(8-1))-(('1.Inputs'!$D$37*12*IF(8=1,'1.Inputs'!$D$38,IF(8=2,'1.Inputs'!$D$39,$E101)))/(1-'1.Inputs'!$D$42)*$D101*(1+$G101)^(8-1))-('1.Inputs'!$D$37*12*IF(8=1,'1.Inputs'!$D$38,IF(8=2,'1.Inputs'!$D$39,$E101)))*'1.Inputs'!$D$43*(1+$G101)^(8-1)-'1.Inputs'!$D$44*(1+$G101)^(8-1)-('1.Inputs'!$D$20/'1.Inputs'!$D$27+'1.Inputs'!$D$23/'1.Inputs'!$D$28))-MAX(0,((('1.Inputs'!$D$37*12*IF(8=1,'1.Inputs'!$D$38,IF(8=2,'1.Inputs'!$D$39,$E101)))*$F101*(('1.Inputs'!$D$40)+(1-'1.Inputs'!$D$40)*(1+'1.Inputs'!$D$41))*(1+$G101)^(8-1))-(('1.Inputs'!$D$37*12*IF(8=1,'1.Inputs'!$D$38,IF(8=2,'1.Inputs'!$D$39,$E101)))/(1-'1.Inputs'!$D$42)*$D101*(1+$G101)^(8-1))-('1.Inputs'!$D$37*12*IF(8=1,'1.Inputs'!$D$38,IF(8=2,'1.Inputs'!$D$39,$E101)))*'1.Inputs'!$D$43*(1+$G101)^(8-1)-'1.Inputs'!$D$44*(1+$G101)^(8-1)-('1.Inputs'!$D$20/'1.Inputs'!$D$27+'1.Inputs'!$D$23/'1.Inputs'!$D$28)))*'1.Inputs'!$D$53+('1.Inputs'!$D$20/'1.Inputs'!$D$27+'1.Inputs'!$D$23/'1.Inputs'!$D$28)-(O101-N101)</f>
        <v>815321108.48185754</v>
      </c>
      <c r="AA101" s="36">
        <f ca="1">((('1.Inputs'!$D$37*12*IF(9=1,'1.Inputs'!$D$38,IF(9=2,'1.Inputs'!$D$39,$E101)))*$F101*(('1.Inputs'!$D$40)+(1-'1.Inputs'!$D$40)*(1+'1.Inputs'!$D$41))*(1+$G101)^(9-1))-(('1.Inputs'!$D$37*12*IF(9=1,'1.Inputs'!$D$38,IF(9=2,'1.Inputs'!$D$39,$E101)))/(1-'1.Inputs'!$D$42)*$D101*(1+$G101)^(9-1))-('1.Inputs'!$D$37*12*IF(9=1,'1.Inputs'!$D$38,IF(9=2,'1.Inputs'!$D$39,$E101)))*'1.Inputs'!$D$43*(1+$G101)^(9-1)-'1.Inputs'!$D$44*(1+$G101)^(9-1)-('1.Inputs'!$D$20/'1.Inputs'!$D$27+'1.Inputs'!$D$23/'1.Inputs'!$D$28))-MAX(0,((('1.Inputs'!$D$37*12*IF(9=1,'1.Inputs'!$D$38,IF(9=2,'1.Inputs'!$D$39,$E101)))*$F101*(('1.Inputs'!$D$40)+(1-'1.Inputs'!$D$40)*(1+'1.Inputs'!$D$41))*(1+$G101)^(9-1))-(('1.Inputs'!$D$37*12*IF(9=1,'1.Inputs'!$D$38,IF(9=2,'1.Inputs'!$D$39,$E101)))/(1-'1.Inputs'!$D$42)*$D101*(1+$G101)^(9-1))-('1.Inputs'!$D$37*12*IF(9=1,'1.Inputs'!$D$38,IF(9=2,'1.Inputs'!$D$39,$E101)))*'1.Inputs'!$D$43*(1+$G101)^(9-1)-'1.Inputs'!$D$44*(1+$G101)^(9-1)-('1.Inputs'!$D$20/'1.Inputs'!$D$27+'1.Inputs'!$D$23/'1.Inputs'!$D$28)))*'1.Inputs'!$D$53+('1.Inputs'!$D$20/'1.Inputs'!$D$27+'1.Inputs'!$D$23/'1.Inputs'!$D$28)-(P101-O101)</f>
        <v>855075663.26413417</v>
      </c>
      <c r="AB101" s="36">
        <f ca="1">((('1.Inputs'!$D$37*12*IF(10=1,'1.Inputs'!$D$38,IF(10=2,'1.Inputs'!$D$39,$E101)))*$F101*(('1.Inputs'!$D$40)+(1-'1.Inputs'!$D$40)*(1+'1.Inputs'!$D$41))*(1+$G101)^(10-1))-(('1.Inputs'!$D$37*12*IF(10=1,'1.Inputs'!$D$38,IF(10=2,'1.Inputs'!$D$39,$E101)))/(1-'1.Inputs'!$D$42)*$D101*(1+$G101)^(10-1))-('1.Inputs'!$D$37*12*IF(10=1,'1.Inputs'!$D$38,IF(10=2,'1.Inputs'!$D$39,$E101)))*'1.Inputs'!$D$43*(1+$G101)^(10-1)-'1.Inputs'!$D$44*(1+$G101)^(10-1)-('1.Inputs'!$D$20/'1.Inputs'!$D$27+'1.Inputs'!$D$23/'1.Inputs'!$D$28))-MAX(0,((('1.Inputs'!$D$37*12*IF(10=1,'1.Inputs'!$D$38,IF(10=2,'1.Inputs'!$D$39,$E101)))*$F101*(('1.Inputs'!$D$40)+(1-'1.Inputs'!$D$40)*(1+'1.Inputs'!$D$41))*(1+$G101)^(10-1))-(('1.Inputs'!$D$37*12*IF(10=1,'1.Inputs'!$D$38,IF(10=2,'1.Inputs'!$D$39,$E101)))/(1-'1.Inputs'!$D$42)*$D101*(1+$G101)^(10-1))-('1.Inputs'!$D$37*12*IF(10=1,'1.Inputs'!$D$38,IF(10=2,'1.Inputs'!$D$39,$E101)))*'1.Inputs'!$D$43*(1+$G101)^(10-1)-'1.Inputs'!$D$44*(1+$G101)^(10-1)-('1.Inputs'!$D$20/'1.Inputs'!$D$27+'1.Inputs'!$D$23/'1.Inputs'!$D$28)))*'1.Inputs'!$D$53+('1.Inputs'!$D$20/'1.Inputs'!$D$27+'1.Inputs'!$D$23/'1.Inputs'!$D$28)-(Q101-P101)+(('1.Inputs'!$D$20+'1.Inputs'!$D$23-('1.Inputs'!$D$20/'1.Inputs'!$D$27+'1.Inputs'!$D$23/'1.Inputs'!$D$28)*'1.Inputs'!$D$10)*'1.Inputs'!$D$60+'1.Inputs'!$D$19*'1.Inputs'!$D$59+Q101)</f>
        <v>3664182253.0364742</v>
      </c>
      <c r="AC101" s="36">
        <f ca="1">S101-AC$13-AC$14+MIN(AC$13,MAX(0,((('1.Inputs'!$D$37*12*IF(1=1,'1.Inputs'!$D$38,IF(1=2,'1.Inputs'!$D$39,$E101)))*$F101*(('1.Inputs'!$D$40)+(1-'1.Inputs'!$D$40)*(1+'1.Inputs'!$D$41))*(1+$G101)^(1-1))-(('1.Inputs'!$D$37*12*IF(1=1,'1.Inputs'!$D$38,IF(1=2,'1.Inputs'!$D$39,$E101)))/(1-'1.Inputs'!$D$42)*$D101*(1+$G101)^(1-1))-('1.Inputs'!$D$37*12*IF(1=1,'1.Inputs'!$D$38,IF(1=2,'1.Inputs'!$D$39,$E101)))*'1.Inputs'!$D$43*(1+$G101)^(1-1)-'1.Inputs'!$D$44*(1+$G101)^(1-1)-('1.Inputs'!$D$20/'1.Inputs'!$D$27+'1.Inputs'!$D$23/'1.Inputs'!$D$28))))*'1.Inputs'!$D$53</f>
        <v>-735234735.88609767</v>
      </c>
      <c r="AD101" s="36">
        <f ca="1">T101-AD$13-AD$14+MIN(AD$13,MAX(0,((('1.Inputs'!$D$37*12*IF(2=1,'1.Inputs'!$D$38,IF(2=2,'1.Inputs'!$D$39,$E101)))*$F101*(('1.Inputs'!$D$40)+(1-'1.Inputs'!$D$40)*(1+'1.Inputs'!$D$41))*(1+$G101)^(2-1))-(('1.Inputs'!$D$37*12*IF(2=1,'1.Inputs'!$D$38,IF(2=2,'1.Inputs'!$D$39,$E101)))/(1-'1.Inputs'!$D$42)*$D101*(1+$G101)^(2-1))-('1.Inputs'!$D$37*12*IF(2=1,'1.Inputs'!$D$38,IF(2=2,'1.Inputs'!$D$39,$E101)))*'1.Inputs'!$D$43*(1+$G101)^(2-1)-'1.Inputs'!$D$44*(1+$G101)^(2-1)-('1.Inputs'!$D$20/'1.Inputs'!$D$27+'1.Inputs'!$D$23/'1.Inputs'!$D$28))))*'1.Inputs'!$D$53</f>
        <v>19583365.753208518</v>
      </c>
      <c r="AE101" s="36">
        <f ca="1">U101-AE$13-AE$14+MIN(AE$13,MAX(0,((('1.Inputs'!$D$37*12*IF(3=1,'1.Inputs'!$D$38,IF(3=2,'1.Inputs'!$D$39,$E101)))*$F101*(('1.Inputs'!$D$40)+(1-'1.Inputs'!$D$40)*(1+'1.Inputs'!$D$41))*(1+$G101)^(3-1))-(('1.Inputs'!$D$37*12*IF(3=1,'1.Inputs'!$D$38,IF(3=2,'1.Inputs'!$D$39,$E101)))/(1-'1.Inputs'!$D$42)*$D101*(1+$G101)^(3-1))-('1.Inputs'!$D$37*12*IF(3=1,'1.Inputs'!$D$38,IF(3=2,'1.Inputs'!$D$39,$E101)))*'1.Inputs'!$D$43*(1+$G101)^(3-1)-'1.Inputs'!$D$44*(1+$G101)^(3-1)-('1.Inputs'!$D$20/'1.Inputs'!$D$27+'1.Inputs'!$D$23/'1.Inputs'!$D$28))))*'1.Inputs'!$D$53</f>
        <v>89964443.570200682</v>
      </c>
      <c r="AF101" s="36">
        <f ca="1">V101-AF$13-AF$14+MIN(AF$13,MAX(0,((('1.Inputs'!$D$37*12*IF(4=1,'1.Inputs'!$D$38,IF(4=2,'1.Inputs'!$D$39,$E101)))*$F101*(('1.Inputs'!$D$40)+(1-'1.Inputs'!$D$40)*(1+'1.Inputs'!$D$41))*(1+$G101)^(4-1))-(('1.Inputs'!$D$37*12*IF(4=1,'1.Inputs'!$D$38,IF(4=2,'1.Inputs'!$D$39,$E101)))/(1-'1.Inputs'!$D$42)*$D101*(1+$G101)^(4-1))-('1.Inputs'!$D$37*12*IF(4=1,'1.Inputs'!$D$38,IF(4=2,'1.Inputs'!$D$39,$E101)))*'1.Inputs'!$D$43*(1+$G101)^(4-1)-'1.Inputs'!$D$44*(1+$G101)^(4-1)-('1.Inputs'!$D$20/'1.Inputs'!$D$27+'1.Inputs'!$D$23/'1.Inputs'!$D$28))))*'1.Inputs'!$D$53</f>
        <v>352175501.7610153</v>
      </c>
      <c r="AG101" s="36">
        <f ca="1">W101-AG$13-AG$14+MIN(AG$13,MAX(0,((('1.Inputs'!$D$37*12*IF(5=1,'1.Inputs'!$D$38,IF(5=2,'1.Inputs'!$D$39,$E101)))*$F101*(('1.Inputs'!$D$40)+(1-'1.Inputs'!$D$40)*(1+'1.Inputs'!$D$41))*(1+$G101)^(5-1))-(('1.Inputs'!$D$37*12*IF(5=1,'1.Inputs'!$D$38,IF(5=2,'1.Inputs'!$D$39,$E101)))/(1-'1.Inputs'!$D$42)*$D101*(1+$G101)^(5-1))-('1.Inputs'!$D$37*12*IF(5=1,'1.Inputs'!$D$38,IF(5=2,'1.Inputs'!$D$39,$E101)))*'1.Inputs'!$D$43*(1+$G101)^(5-1)-'1.Inputs'!$D$44*(1+$G101)^(5-1)-('1.Inputs'!$D$20/'1.Inputs'!$D$27+'1.Inputs'!$D$23/'1.Inputs'!$D$28))))*'1.Inputs'!$D$53</f>
        <v>403851430.74806166</v>
      </c>
      <c r="AH101" s="36">
        <f ca="1">X101-AH$13-AH$14+MIN(AH$13,MAX(0,((('1.Inputs'!$D$37*12*IF(6=1,'1.Inputs'!$D$38,IF(6=2,'1.Inputs'!$D$39,$E101)))*$F101*(('1.Inputs'!$D$40)+(1-'1.Inputs'!$D$40)*(1+'1.Inputs'!$D$41))*(1+$G101)^(6-1))-(('1.Inputs'!$D$37*12*IF(6=1,'1.Inputs'!$D$38,IF(6=2,'1.Inputs'!$D$39,$E101)))/(1-'1.Inputs'!$D$42)*$D101*(1+$G101)^(6-1))-('1.Inputs'!$D$37*12*IF(6=1,'1.Inputs'!$D$38,IF(6=2,'1.Inputs'!$D$39,$E101)))*'1.Inputs'!$D$43*(1+$G101)^(6-1)-'1.Inputs'!$D$44*(1+$G101)^(6-1)-('1.Inputs'!$D$20/'1.Inputs'!$D$27+'1.Inputs'!$D$23/'1.Inputs'!$D$28))))*'1.Inputs'!$D$53</f>
        <v>457208900.85599649</v>
      </c>
      <c r="AI101" s="36">
        <f ca="1">Y101-AI$13-AI$14+MIN(AI$13,MAX(0,((('1.Inputs'!$D$37*12*IF(7=1,'1.Inputs'!$D$38,IF(7=2,'1.Inputs'!$D$39,$E101)))*$F101*(('1.Inputs'!$D$40)+(1-'1.Inputs'!$D$40)*(1+'1.Inputs'!$D$41))*(1+$G101)^(7-1))-(('1.Inputs'!$D$37*12*IF(7=1,'1.Inputs'!$D$38,IF(7=2,'1.Inputs'!$D$39,$E101)))/(1-'1.Inputs'!$D$42)*$D101*(1+$G101)^(7-1))-('1.Inputs'!$D$37*12*IF(7=1,'1.Inputs'!$D$38,IF(7=2,'1.Inputs'!$D$39,$E101)))*'1.Inputs'!$D$43*(1+$G101)^(7-1)-'1.Inputs'!$D$44*(1+$G101)^(7-1)-('1.Inputs'!$D$20/'1.Inputs'!$D$27+'1.Inputs'!$D$23/'1.Inputs'!$D$28))))*'1.Inputs'!$D$53</f>
        <v>512334946.88911045</v>
      </c>
      <c r="AJ101" s="36">
        <f ca="1">Z101-AJ$13-AJ$14+MIN(AJ$13,MAX(0,((('1.Inputs'!$D$37*12*IF(8=1,'1.Inputs'!$D$38,IF(8=2,'1.Inputs'!$D$39,$E101)))*$F101*(('1.Inputs'!$D$40)+(1-'1.Inputs'!$D$40)*(1+'1.Inputs'!$D$41))*(1+$G101)^(8-1))-(('1.Inputs'!$D$37*12*IF(8=1,'1.Inputs'!$D$38,IF(8=2,'1.Inputs'!$D$39,$E101)))/(1-'1.Inputs'!$D$42)*$D101*(1+$G101)^(8-1))-('1.Inputs'!$D$37*12*IF(8=1,'1.Inputs'!$D$38,IF(8=2,'1.Inputs'!$D$39,$E101)))*'1.Inputs'!$D$43*(1+$G101)^(8-1)-'1.Inputs'!$D$44*(1+$G101)^(8-1)-('1.Inputs'!$D$20/'1.Inputs'!$D$27+'1.Inputs'!$D$23/'1.Inputs'!$D$28))))*'1.Inputs'!$D$53</f>
        <v>815321108.48185754</v>
      </c>
      <c r="AK101" s="36">
        <f ca="1">AA101-AK$13-AK$14+MIN(AK$13,MAX(0,((('1.Inputs'!$D$37*12*IF(9=1,'1.Inputs'!$D$38,IF(9=2,'1.Inputs'!$D$39,$E101)))*$F101*(('1.Inputs'!$D$40)+(1-'1.Inputs'!$D$40)*(1+'1.Inputs'!$D$41))*(1+$G101)^(9-1))-(('1.Inputs'!$D$37*12*IF(9=1,'1.Inputs'!$D$38,IF(9=2,'1.Inputs'!$D$39,$E101)))/(1-'1.Inputs'!$D$42)*$D101*(1+$G101)^(9-1))-('1.Inputs'!$D$37*12*IF(9=1,'1.Inputs'!$D$38,IF(9=2,'1.Inputs'!$D$39,$E101)))*'1.Inputs'!$D$43*(1+$G101)^(9-1)-'1.Inputs'!$D$44*(1+$G101)^(9-1)-('1.Inputs'!$D$20/'1.Inputs'!$D$27+'1.Inputs'!$D$23/'1.Inputs'!$D$28))))*'1.Inputs'!$D$53</f>
        <v>855075663.26413417</v>
      </c>
      <c r="AL101" s="36">
        <f ca="1">AB101-AL$13-AL$14+MIN(AL$13,MAX(0,((('1.Inputs'!$D$37*12*IF(10=1,'1.Inputs'!$D$38,IF(10=2,'1.Inputs'!$D$39,$E101)))*$F101*(('1.Inputs'!$D$40)+(1-'1.Inputs'!$D$40)*(1+'1.Inputs'!$D$41))*(1+$G101)^(10-1))-(('1.Inputs'!$D$37*12*IF(10=1,'1.Inputs'!$D$38,IF(10=2,'1.Inputs'!$D$39,$E101)))/(1-'1.Inputs'!$D$42)*$D101*(1+$G101)^(10-1))-('1.Inputs'!$D$37*12*IF(10=1,'1.Inputs'!$D$38,IF(10=2,'1.Inputs'!$D$39,$E101)))*'1.Inputs'!$D$43*(1+$G101)^(10-1)-'1.Inputs'!$D$44*(1+$G101)^(10-1)-('1.Inputs'!$D$20/'1.Inputs'!$D$27+'1.Inputs'!$D$23/'1.Inputs'!$D$28))))*'1.Inputs'!$D$53+'1.Inputs'!$D$35</f>
        <v>4464182253.0364742</v>
      </c>
      <c r="AM101" s="48">
        <f ca="1">R101+NPV('1.Inputs'!$D$55,S101:AB101)</f>
        <v>1206064097.3963809</v>
      </c>
      <c r="AN101" s="48">
        <f ca="1">-('1.Inputs'!$D$24*(1-'1.Inputs'!$D$31)+'1.Inputs'!$D$35)+NPV('1.Inputs'!$D$54,AC101:AL101)</f>
        <v>-223250795.77844954</v>
      </c>
      <c r="AO101" s="36">
        <f t="shared" ca="1" si="13"/>
        <v>-4.1494382557726519</v>
      </c>
      <c r="AP101" s="36">
        <f t="shared" ca="1" si="14"/>
        <v>1.0973182001275423</v>
      </c>
      <c r="AQ101" s="36">
        <f ca="1">'1.Inputs'!$D$35+MIN(SUM($AC101:AC101),SUM($AC101:AD101),SUM($AC101:AE101),SUM($AC101:AF101),SUM($AC101:AG101),SUM($AC101:AH101),SUM($AC101:AI101),SUM($AC101:AJ101),SUM($AC101:AK101),SUM($AC101:AL101))</f>
        <v>64765264.11390233</v>
      </c>
      <c r="AR101" s="36">
        <f ca="1">IF(AP101&lt;'1.Inputs'!$D$57,1,0)</f>
        <v>1</v>
      </c>
      <c r="AS101" s="36">
        <f t="shared" ca="1" si="15"/>
        <v>0</v>
      </c>
      <c r="AV101" s="73" t="s">
        <v>447</v>
      </c>
      <c r="AW101" s="73"/>
      <c r="AX101" s="73"/>
      <c r="AY101" s="73"/>
      <c r="AZ101" s="73"/>
      <c r="BA101" s="73"/>
      <c r="BB101" s="73"/>
      <c r="BC101" s="73"/>
      <c r="BD101" s="73"/>
      <c r="BE101" s="73"/>
    </row>
    <row r="102" spans="2:57" ht="15" customHeight="1" x14ac:dyDescent="0.25">
      <c r="B102" s="36">
        <v>87</v>
      </c>
      <c r="C102" s="36">
        <f t="shared" ca="1" si="8"/>
        <v>0.37589380816101958</v>
      </c>
      <c r="D102" s="36">
        <f t="shared" ca="1" si="9"/>
        <v>15826.203655903188</v>
      </c>
      <c r="E102" s="47">
        <f t="shared" ca="1" si="10"/>
        <v>0.81137547157841194</v>
      </c>
      <c r="F102" s="36">
        <f t="shared" ca="1" si="11"/>
        <v>29606.588707641746</v>
      </c>
      <c r="G102" s="36">
        <f t="shared" ca="1" si="12"/>
        <v>3.6382124158101187E-2</v>
      </c>
      <c r="H102" s="36">
        <f ca="1">((('1.Inputs'!$D$37*12*IF(1=1,'1.Inputs'!$D$38,IF(1=2,'1.Inputs'!$D$39,$E102)))*$F102*(('1.Inputs'!$D$40)+(1-'1.Inputs'!$D$40)*(1+'1.Inputs'!$D$41))*(1+$G102)^(1-1))*'1.Inputs'!$D$47+(('1.Inputs'!$D$37*12*IF(1=1,'1.Inputs'!$D$38,IF(1=2,'1.Inputs'!$D$39,$E102)))/(1-'1.Inputs'!$D$42)*$D102*(1+$G102)^(1-1))*('1.Inputs'!$D$48-'1.Inputs'!$D$49))/'1.Inputs'!$D$51</f>
        <v>768570805.46775544</v>
      </c>
      <c r="I102" s="36">
        <f ca="1">((('1.Inputs'!$D$37*12*IF(2=1,'1.Inputs'!$D$38,IF(2=2,'1.Inputs'!$D$39,$E102)))*$F102*(('1.Inputs'!$D$40)+(1-'1.Inputs'!$D$40)*(1+'1.Inputs'!$D$41))*(1+$G102)^(2-1))*'1.Inputs'!$D$47+(('1.Inputs'!$D$37*12*IF(2=1,'1.Inputs'!$D$38,IF(2=2,'1.Inputs'!$D$39,$E102)))/(1-'1.Inputs'!$D$42)*$D102*(1+$G102)^(2-1))*('1.Inputs'!$D$48-'1.Inputs'!$D$49))/'1.Inputs'!$D$51</f>
        <v>1115146261.511205</v>
      </c>
      <c r="J102" s="36">
        <f ca="1">((('1.Inputs'!$D$37*12*IF(3=1,'1.Inputs'!$D$38,IF(3=2,'1.Inputs'!$D$39,$E102)))*$F102*(('1.Inputs'!$D$40)+(1-'1.Inputs'!$D$40)*(1+'1.Inputs'!$D$41))*(1+$G102)^(3-1))*'1.Inputs'!$D$47+(('1.Inputs'!$D$37*12*IF(3=1,'1.Inputs'!$D$38,IF(3=2,'1.Inputs'!$D$39,$E102)))/(1-'1.Inputs'!$D$42)*$D102*(1+$G102)^(3-1))*('1.Inputs'!$D$48-'1.Inputs'!$D$49))/'1.Inputs'!$D$51</f>
        <v>1339601363.2800632</v>
      </c>
      <c r="K102" s="36">
        <f ca="1">((('1.Inputs'!$D$37*12*IF(4=1,'1.Inputs'!$D$38,IF(4=2,'1.Inputs'!$D$39,$E102)))*$F102*(('1.Inputs'!$D$40)+(1-'1.Inputs'!$D$40)*(1+'1.Inputs'!$D$41))*(1+$G102)^(4-1))*'1.Inputs'!$D$47+(('1.Inputs'!$D$37*12*IF(4=1,'1.Inputs'!$D$38,IF(4=2,'1.Inputs'!$D$39,$E102)))/(1-'1.Inputs'!$D$42)*$D102*(1+$G102)^(4-1))*('1.Inputs'!$D$48-'1.Inputs'!$D$49))/'1.Inputs'!$D$51</f>
        <v>1388338906.4012802</v>
      </c>
      <c r="L102" s="36">
        <f ca="1">((('1.Inputs'!$D$37*12*IF(5=1,'1.Inputs'!$D$38,IF(5=2,'1.Inputs'!$D$39,$E102)))*$F102*(('1.Inputs'!$D$40)+(1-'1.Inputs'!$D$40)*(1+'1.Inputs'!$D$41))*(1+$G102)^(5-1))*'1.Inputs'!$D$47+(('1.Inputs'!$D$37*12*IF(5=1,'1.Inputs'!$D$38,IF(5=2,'1.Inputs'!$D$39,$E102)))/(1-'1.Inputs'!$D$42)*$D102*(1+$G102)^(5-1))*('1.Inputs'!$D$48-'1.Inputs'!$D$49))/'1.Inputs'!$D$51</f>
        <v>1438849624.8674941</v>
      </c>
      <c r="M102" s="36">
        <f ca="1">((('1.Inputs'!$D$37*12*IF(6=1,'1.Inputs'!$D$38,IF(6=2,'1.Inputs'!$D$39,$E102)))*$F102*(('1.Inputs'!$D$40)+(1-'1.Inputs'!$D$40)*(1+'1.Inputs'!$D$41))*(1+$G102)^(6-1))*'1.Inputs'!$D$47+(('1.Inputs'!$D$37*12*IF(6=1,'1.Inputs'!$D$38,IF(6=2,'1.Inputs'!$D$39,$E102)))/(1-'1.Inputs'!$D$42)*$D102*(1+$G102)^(6-1))*('1.Inputs'!$D$48-'1.Inputs'!$D$49))/'1.Inputs'!$D$51</f>
        <v>1491198030.564261</v>
      </c>
      <c r="N102" s="36">
        <f ca="1">((('1.Inputs'!$D$37*12*IF(7=1,'1.Inputs'!$D$38,IF(7=2,'1.Inputs'!$D$39,$E102)))*$F102*(('1.Inputs'!$D$40)+(1-'1.Inputs'!$D$40)*(1+'1.Inputs'!$D$41))*(1+$G102)^(7-1))*'1.Inputs'!$D$47+(('1.Inputs'!$D$37*12*IF(7=1,'1.Inputs'!$D$38,IF(7=2,'1.Inputs'!$D$39,$E102)))/(1-'1.Inputs'!$D$42)*$D102*(1+$G102)^(7-1))*('1.Inputs'!$D$48-'1.Inputs'!$D$49))/'1.Inputs'!$D$51</f>
        <v>1545450982.4565661</v>
      </c>
      <c r="O102" s="36">
        <f ca="1">((('1.Inputs'!$D$37*12*IF(8=1,'1.Inputs'!$D$38,IF(8=2,'1.Inputs'!$D$39,$E102)))*$F102*(('1.Inputs'!$D$40)+(1-'1.Inputs'!$D$40)*(1+'1.Inputs'!$D$41))*(1+$G102)^(8-1))*'1.Inputs'!$D$47+(('1.Inputs'!$D$37*12*IF(8=1,'1.Inputs'!$D$38,IF(8=2,'1.Inputs'!$D$39,$E102)))/(1-'1.Inputs'!$D$42)*$D102*(1+$G102)^(8-1))*('1.Inputs'!$D$48-'1.Inputs'!$D$49))/'1.Inputs'!$D$51</f>
        <v>1601677771.9805603</v>
      </c>
      <c r="P102" s="36">
        <f ca="1">((('1.Inputs'!$D$37*12*IF(9=1,'1.Inputs'!$D$38,IF(9=2,'1.Inputs'!$D$39,$E102)))*$F102*(('1.Inputs'!$D$40)+(1-'1.Inputs'!$D$40)*(1+'1.Inputs'!$D$41))*(1+$G102)^(9-1))*'1.Inputs'!$D$47+(('1.Inputs'!$D$37*12*IF(9=1,'1.Inputs'!$D$38,IF(9=2,'1.Inputs'!$D$39,$E102)))/(1-'1.Inputs'!$D$42)*$D102*(1+$G102)^(9-1))*('1.Inputs'!$D$48-'1.Inputs'!$D$49))/'1.Inputs'!$D$51</f>
        <v>1659950211.5420282</v>
      </c>
      <c r="Q102" s="36">
        <f ca="1">((('1.Inputs'!$D$37*12*IF(10=1,'1.Inputs'!$D$38,IF(10=2,'1.Inputs'!$D$39,$E102)))*$F102*(('1.Inputs'!$D$40)+(1-'1.Inputs'!$D$40)*(1+'1.Inputs'!$D$41))*(1+$G102)^(10-1))*'1.Inputs'!$D$47+(('1.Inputs'!$D$37*12*IF(10=1,'1.Inputs'!$D$38,IF(10=2,'1.Inputs'!$D$39,$E102)))/(1-'1.Inputs'!$D$42)*$D102*(1+$G102)^(10-1))*('1.Inputs'!$D$48-'1.Inputs'!$D$49))/'1.Inputs'!$D$51</f>
        <v>1720342726.2346165</v>
      </c>
      <c r="R102" s="36">
        <f>-'1.Inputs'!$D$24</f>
        <v>-2050000000</v>
      </c>
      <c r="S102" s="36">
        <f ca="1">((('1.Inputs'!$D$37*12*IF(1=1,'1.Inputs'!$D$38,IF(1=2,'1.Inputs'!$D$39,$E102)))*$F102*(('1.Inputs'!$D$40)+(1-'1.Inputs'!$D$40)*(1+'1.Inputs'!$D$41))*(1+$G102)^(1-1))-(('1.Inputs'!$D$37*12*IF(1=1,'1.Inputs'!$D$38,IF(1=2,'1.Inputs'!$D$39,$E102)))/(1-'1.Inputs'!$D$42)*$D102*(1+$G102)^(1-1))-('1.Inputs'!$D$37*12*IF(1=1,'1.Inputs'!$D$38,IF(1=2,'1.Inputs'!$D$39,$E102)))*'1.Inputs'!$D$43*(1+$G102)^(1-1)-'1.Inputs'!$D$44*(1+$G102)^(1-1)-('1.Inputs'!$D$20/'1.Inputs'!$D$27+'1.Inputs'!$D$23/'1.Inputs'!$D$28))-MAX(0,((('1.Inputs'!$D$37*12*IF(1=1,'1.Inputs'!$D$38,IF(1=2,'1.Inputs'!$D$39,$E102)))*$F102*(('1.Inputs'!$D$40)+(1-'1.Inputs'!$D$40)*(1+'1.Inputs'!$D$41))*(1+$G102)^(1-1))-(('1.Inputs'!$D$37*12*IF(1=1,'1.Inputs'!$D$38,IF(1=2,'1.Inputs'!$D$39,$E102)))/(1-'1.Inputs'!$D$42)*$D102*(1+$G102)^(1-1))-('1.Inputs'!$D$37*12*IF(1=1,'1.Inputs'!$D$38,IF(1=2,'1.Inputs'!$D$39,$E102)))*'1.Inputs'!$D$43*(1+$G102)^(1-1)-'1.Inputs'!$D$44*(1+$G102)^(1-1)-('1.Inputs'!$D$20/'1.Inputs'!$D$27+'1.Inputs'!$D$23/'1.Inputs'!$D$28)))*'1.Inputs'!$D$53+('1.Inputs'!$D$20/'1.Inputs'!$D$27+'1.Inputs'!$D$23/'1.Inputs'!$D$28)-H102</f>
        <v>-284268879.32712018</v>
      </c>
      <c r="T102" s="36">
        <f ca="1">((('1.Inputs'!$D$37*12*IF(2=1,'1.Inputs'!$D$38,IF(2=2,'1.Inputs'!$D$39,$E102)))*$F102*(('1.Inputs'!$D$40)+(1-'1.Inputs'!$D$40)*(1+'1.Inputs'!$D$41))*(1+$G102)^(2-1))-(('1.Inputs'!$D$37*12*IF(2=1,'1.Inputs'!$D$38,IF(2=2,'1.Inputs'!$D$39,$E102)))/(1-'1.Inputs'!$D$42)*$D102*(1+$G102)^(2-1))-('1.Inputs'!$D$37*12*IF(2=1,'1.Inputs'!$D$38,IF(2=2,'1.Inputs'!$D$39,$E102)))*'1.Inputs'!$D$43*(1+$G102)^(2-1)-'1.Inputs'!$D$44*(1+$G102)^(2-1)-('1.Inputs'!$D$20/'1.Inputs'!$D$27+'1.Inputs'!$D$23/'1.Inputs'!$D$28))-MAX(0,((('1.Inputs'!$D$37*12*IF(2=1,'1.Inputs'!$D$38,IF(2=2,'1.Inputs'!$D$39,$E102)))*$F102*(('1.Inputs'!$D$40)+(1-'1.Inputs'!$D$40)*(1+'1.Inputs'!$D$41))*(1+$G102)^(2-1))-(('1.Inputs'!$D$37*12*IF(2=1,'1.Inputs'!$D$38,IF(2=2,'1.Inputs'!$D$39,$E102)))/(1-'1.Inputs'!$D$42)*$D102*(1+$G102)^(2-1))-('1.Inputs'!$D$37*12*IF(2=1,'1.Inputs'!$D$38,IF(2=2,'1.Inputs'!$D$39,$E102)))*'1.Inputs'!$D$43*(1+$G102)^(2-1)-'1.Inputs'!$D$44*(1+$G102)^(2-1)-('1.Inputs'!$D$20/'1.Inputs'!$D$27+'1.Inputs'!$D$23/'1.Inputs'!$D$28)))*'1.Inputs'!$D$53+('1.Inputs'!$D$20/'1.Inputs'!$D$27+'1.Inputs'!$D$23/'1.Inputs'!$D$28)-(I102-H102)</f>
        <v>577321886.0229758</v>
      </c>
      <c r="U102" s="36">
        <f ca="1">((('1.Inputs'!$D$37*12*IF(3=1,'1.Inputs'!$D$38,IF(3=2,'1.Inputs'!$D$39,$E102)))*$F102*(('1.Inputs'!$D$40)+(1-'1.Inputs'!$D$40)*(1+'1.Inputs'!$D$41))*(1+$G102)^(3-1))-(('1.Inputs'!$D$37*12*IF(3=1,'1.Inputs'!$D$38,IF(3=2,'1.Inputs'!$D$39,$E102)))/(1-'1.Inputs'!$D$42)*$D102*(1+$G102)^(3-1))-('1.Inputs'!$D$37*12*IF(3=1,'1.Inputs'!$D$38,IF(3=2,'1.Inputs'!$D$39,$E102)))*'1.Inputs'!$D$43*(1+$G102)^(3-1)-'1.Inputs'!$D$44*(1+$G102)^(3-1)-('1.Inputs'!$D$20/'1.Inputs'!$D$27+'1.Inputs'!$D$23/'1.Inputs'!$D$28))-MAX(0,((('1.Inputs'!$D$37*12*IF(3=1,'1.Inputs'!$D$38,IF(3=2,'1.Inputs'!$D$39,$E102)))*$F102*(('1.Inputs'!$D$40)+(1-'1.Inputs'!$D$40)*(1+'1.Inputs'!$D$41))*(1+$G102)^(3-1))-(('1.Inputs'!$D$37*12*IF(3=1,'1.Inputs'!$D$38,IF(3=2,'1.Inputs'!$D$39,$E102)))/(1-'1.Inputs'!$D$42)*$D102*(1+$G102)^(3-1))-('1.Inputs'!$D$37*12*IF(3=1,'1.Inputs'!$D$38,IF(3=2,'1.Inputs'!$D$39,$E102)))*'1.Inputs'!$D$43*(1+$G102)^(3-1)-'1.Inputs'!$D$44*(1+$G102)^(3-1)-('1.Inputs'!$D$20/'1.Inputs'!$D$27+'1.Inputs'!$D$23/'1.Inputs'!$D$28)))*'1.Inputs'!$D$53+('1.Inputs'!$D$20/'1.Inputs'!$D$27+'1.Inputs'!$D$23/'1.Inputs'!$D$28)-(J102-I102)</f>
        <v>975866640.73630643</v>
      </c>
      <c r="V102" s="36">
        <f ca="1">((('1.Inputs'!$D$37*12*IF(4=1,'1.Inputs'!$D$38,IF(4=2,'1.Inputs'!$D$39,$E102)))*$F102*(('1.Inputs'!$D$40)+(1-'1.Inputs'!$D$40)*(1+'1.Inputs'!$D$41))*(1+$G102)^(4-1))-(('1.Inputs'!$D$37*12*IF(4=1,'1.Inputs'!$D$38,IF(4=2,'1.Inputs'!$D$39,$E102)))/(1-'1.Inputs'!$D$42)*$D102*(1+$G102)^(4-1))-('1.Inputs'!$D$37*12*IF(4=1,'1.Inputs'!$D$38,IF(4=2,'1.Inputs'!$D$39,$E102)))*'1.Inputs'!$D$43*(1+$G102)^(4-1)-'1.Inputs'!$D$44*(1+$G102)^(4-1)-('1.Inputs'!$D$20/'1.Inputs'!$D$27+'1.Inputs'!$D$23/'1.Inputs'!$D$28))-MAX(0,((('1.Inputs'!$D$37*12*IF(4=1,'1.Inputs'!$D$38,IF(4=2,'1.Inputs'!$D$39,$E102)))*$F102*(('1.Inputs'!$D$40)+(1-'1.Inputs'!$D$40)*(1+'1.Inputs'!$D$41))*(1+$G102)^(4-1))-(('1.Inputs'!$D$37*12*IF(4=1,'1.Inputs'!$D$38,IF(4=2,'1.Inputs'!$D$39,$E102)))/(1-'1.Inputs'!$D$42)*$D102*(1+$G102)^(4-1))-('1.Inputs'!$D$37*12*IF(4=1,'1.Inputs'!$D$38,IF(4=2,'1.Inputs'!$D$39,$E102)))*'1.Inputs'!$D$43*(1+$G102)^(4-1)-'1.Inputs'!$D$44*(1+$G102)^(4-1)-('1.Inputs'!$D$20/'1.Inputs'!$D$27+'1.Inputs'!$D$23/'1.Inputs'!$D$28)))*'1.Inputs'!$D$53+('1.Inputs'!$D$20/'1.Inputs'!$D$27+'1.Inputs'!$D$23/'1.Inputs'!$D$28)-(K102-J102)</f>
        <v>1193535398.6829689</v>
      </c>
      <c r="W102" s="36">
        <f ca="1">((('1.Inputs'!$D$37*12*IF(5=1,'1.Inputs'!$D$38,IF(5=2,'1.Inputs'!$D$39,$E102)))*$F102*(('1.Inputs'!$D$40)+(1-'1.Inputs'!$D$40)*(1+'1.Inputs'!$D$41))*(1+$G102)^(5-1))-(('1.Inputs'!$D$37*12*IF(5=1,'1.Inputs'!$D$38,IF(5=2,'1.Inputs'!$D$39,$E102)))/(1-'1.Inputs'!$D$42)*$D102*(1+$G102)^(5-1))-('1.Inputs'!$D$37*12*IF(5=1,'1.Inputs'!$D$38,IF(5=2,'1.Inputs'!$D$39,$E102)))*'1.Inputs'!$D$43*(1+$G102)^(5-1)-'1.Inputs'!$D$44*(1+$G102)^(5-1)-('1.Inputs'!$D$20/'1.Inputs'!$D$27+'1.Inputs'!$D$23/'1.Inputs'!$D$28))-MAX(0,((('1.Inputs'!$D$37*12*IF(5=1,'1.Inputs'!$D$38,IF(5=2,'1.Inputs'!$D$39,$E102)))*$F102*(('1.Inputs'!$D$40)+(1-'1.Inputs'!$D$40)*(1+'1.Inputs'!$D$41))*(1+$G102)^(5-1))-(('1.Inputs'!$D$37*12*IF(5=1,'1.Inputs'!$D$38,IF(5=2,'1.Inputs'!$D$39,$E102)))/(1-'1.Inputs'!$D$42)*$D102*(1+$G102)^(5-1))-('1.Inputs'!$D$37*12*IF(5=1,'1.Inputs'!$D$38,IF(5=2,'1.Inputs'!$D$39,$E102)))*'1.Inputs'!$D$43*(1+$G102)^(5-1)-'1.Inputs'!$D$44*(1+$G102)^(5-1)-('1.Inputs'!$D$20/'1.Inputs'!$D$27+'1.Inputs'!$D$23/'1.Inputs'!$D$28)))*'1.Inputs'!$D$53+('1.Inputs'!$D$20/'1.Inputs'!$D$27+'1.Inputs'!$D$23/'1.Inputs'!$D$28)-(L102-K102)</f>
        <v>1235239696.3784707</v>
      </c>
      <c r="X102" s="36">
        <f ca="1">((('1.Inputs'!$D$37*12*IF(6=1,'1.Inputs'!$D$38,IF(6=2,'1.Inputs'!$D$39,$E102)))*$F102*(('1.Inputs'!$D$40)+(1-'1.Inputs'!$D$40)*(1+'1.Inputs'!$D$41))*(1+$G102)^(6-1))-(('1.Inputs'!$D$37*12*IF(6=1,'1.Inputs'!$D$38,IF(6=2,'1.Inputs'!$D$39,$E102)))/(1-'1.Inputs'!$D$42)*$D102*(1+$G102)^(6-1))-('1.Inputs'!$D$37*12*IF(6=1,'1.Inputs'!$D$38,IF(6=2,'1.Inputs'!$D$39,$E102)))*'1.Inputs'!$D$43*(1+$G102)^(6-1)-'1.Inputs'!$D$44*(1+$G102)^(6-1)-('1.Inputs'!$D$20/'1.Inputs'!$D$27+'1.Inputs'!$D$23/'1.Inputs'!$D$28))-MAX(0,((('1.Inputs'!$D$37*12*IF(6=1,'1.Inputs'!$D$38,IF(6=2,'1.Inputs'!$D$39,$E102)))*$F102*(('1.Inputs'!$D$40)+(1-'1.Inputs'!$D$40)*(1+'1.Inputs'!$D$41))*(1+$G102)^(6-1))-(('1.Inputs'!$D$37*12*IF(6=1,'1.Inputs'!$D$38,IF(6=2,'1.Inputs'!$D$39,$E102)))/(1-'1.Inputs'!$D$42)*$D102*(1+$G102)^(6-1))-('1.Inputs'!$D$37*12*IF(6=1,'1.Inputs'!$D$38,IF(6=2,'1.Inputs'!$D$39,$E102)))*'1.Inputs'!$D$43*(1+$G102)^(6-1)-'1.Inputs'!$D$44*(1+$G102)^(6-1)-('1.Inputs'!$D$20/'1.Inputs'!$D$27+'1.Inputs'!$D$23/'1.Inputs'!$D$28)))*'1.Inputs'!$D$53+('1.Inputs'!$D$20/'1.Inputs'!$D$27+'1.Inputs'!$D$23/'1.Inputs'!$D$28)-(M102-L102)</f>
        <v>1278461285.0106575</v>
      </c>
      <c r="Y102" s="36">
        <f ca="1">((('1.Inputs'!$D$37*12*IF(7=1,'1.Inputs'!$D$38,IF(7=2,'1.Inputs'!$D$39,$E102)))*$F102*(('1.Inputs'!$D$40)+(1-'1.Inputs'!$D$40)*(1+'1.Inputs'!$D$41))*(1+$G102)^(7-1))-(('1.Inputs'!$D$37*12*IF(7=1,'1.Inputs'!$D$38,IF(7=2,'1.Inputs'!$D$39,$E102)))/(1-'1.Inputs'!$D$42)*$D102*(1+$G102)^(7-1))-('1.Inputs'!$D$37*12*IF(7=1,'1.Inputs'!$D$38,IF(7=2,'1.Inputs'!$D$39,$E102)))*'1.Inputs'!$D$43*(1+$G102)^(7-1)-'1.Inputs'!$D$44*(1+$G102)^(7-1)-('1.Inputs'!$D$20/'1.Inputs'!$D$27+'1.Inputs'!$D$23/'1.Inputs'!$D$28))-MAX(0,((('1.Inputs'!$D$37*12*IF(7=1,'1.Inputs'!$D$38,IF(7=2,'1.Inputs'!$D$39,$E102)))*$F102*(('1.Inputs'!$D$40)+(1-'1.Inputs'!$D$40)*(1+'1.Inputs'!$D$41))*(1+$G102)^(7-1))-(('1.Inputs'!$D$37*12*IF(7=1,'1.Inputs'!$D$38,IF(7=2,'1.Inputs'!$D$39,$E102)))/(1-'1.Inputs'!$D$42)*$D102*(1+$G102)^(7-1))-('1.Inputs'!$D$37*12*IF(7=1,'1.Inputs'!$D$38,IF(7=2,'1.Inputs'!$D$39,$E102)))*'1.Inputs'!$D$43*(1+$G102)^(7-1)-'1.Inputs'!$D$44*(1+$G102)^(7-1)-('1.Inputs'!$D$20/'1.Inputs'!$D$27+'1.Inputs'!$D$23/'1.Inputs'!$D$28)))*'1.Inputs'!$D$53+('1.Inputs'!$D$20/'1.Inputs'!$D$27+'1.Inputs'!$D$23/'1.Inputs'!$D$28)-(N102-M102)</f>
        <v>1323255366.8467708</v>
      </c>
      <c r="Z102" s="36">
        <f ca="1">((('1.Inputs'!$D$37*12*IF(8=1,'1.Inputs'!$D$38,IF(8=2,'1.Inputs'!$D$39,$E102)))*$F102*(('1.Inputs'!$D$40)+(1-'1.Inputs'!$D$40)*(1+'1.Inputs'!$D$41))*(1+$G102)^(8-1))-(('1.Inputs'!$D$37*12*IF(8=1,'1.Inputs'!$D$38,IF(8=2,'1.Inputs'!$D$39,$E102)))/(1-'1.Inputs'!$D$42)*$D102*(1+$G102)^(8-1))-('1.Inputs'!$D$37*12*IF(8=1,'1.Inputs'!$D$38,IF(8=2,'1.Inputs'!$D$39,$E102)))*'1.Inputs'!$D$43*(1+$G102)^(8-1)-'1.Inputs'!$D$44*(1+$G102)^(8-1)-('1.Inputs'!$D$20/'1.Inputs'!$D$27+'1.Inputs'!$D$23/'1.Inputs'!$D$28))-MAX(0,((('1.Inputs'!$D$37*12*IF(8=1,'1.Inputs'!$D$38,IF(8=2,'1.Inputs'!$D$39,$E102)))*$F102*(('1.Inputs'!$D$40)+(1-'1.Inputs'!$D$40)*(1+'1.Inputs'!$D$41))*(1+$G102)^(8-1))-(('1.Inputs'!$D$37*12*IF(8=1,'1.Inputs'!$D$38,IF(8=2,'1.Inputs'!$D$39,$E102)))/(1-'1.Inputs'!$D$42)*$D102*(1+$G102)^(8-1))-('1.Inputs'!$D$37*12*IF(8=1,'1.Inputs'!$D$38,IF(8=2,'1.Inputs'!$D$39,$E102)))*'1.Inputs'!$D$43*(1+$G102)^(8-1)-'1.Inputs'!$D$44*(1+$G102)^(8-1)-('1.Inputs'!$D$20/'1.Inputs'!$D$27+'1.Inputs'!$D$23/'1.Inputs'!$D$28)))*'1.Inputs'!$D$53+('1.Inputs'!$D$20/'1.Inputs'!$D$27+'1.Inputs'!$D$23/'1.Inputs'!$D$28)-(O102-N102)</f>
        <v>1369679152.5297935</v>
      </c>
      <c r="AA102" s="36">
        <f ca="1">((('1.Inputs'!$D$37*12*IF(9=1,'1.Inputs'!$D$38,IF(9=2,'1.Inputs'!$D$39,$E102)))*$F102*(('1.Inputs'!$D$40)+(1-'1.Inputs'!$D$40)*(1+'1.Inputs'!$D$41))*(1+$G102)^(9-1))-(('1.Inputs'!$D$37*12*IF(9=1,'1.Inputs'!$D$38,IF(9=2,'1.Inputs'!$D$39,$E102)))/(1-'1.Inputs'!$D$42)*$D102*(1+$G102)^(9-1))-('1.Inputs'!$D$37*12*IF(9=1,'1.Inputs'!$D$38,IF(9=2,'1.Inputs'!$D$39,$E102)))*'1.Inputs'!$D$43*(1+$G102)^(9-1)-'1.Inputs'!$D$44*(1+$G102)^(9-1)-('1.Inputs'!$D$20/'1.Inputs'!$D$27+'1.Inputs'!$D$23/'1.Inputs'!$D$28))-MAX(0,((('1.Inputs'!$D$37*12*IF(9=1,'1.Inputs'!$D$38,IF(9=2,'1.Inputs'!$D$39,$E102)))*$F102*(('1.Inputs'!$D$40)+(1-'1.Inputs'!$D$40)*(1+'1.Inputs'!$D$41))*(1+$G102)^(9-1))-(('1.Inputs'!$D$37*12*IF(9=1,'1.Inputs'!$D$38,IF(9=2,'1.Inputs'!$D$39,$E102)))/(1-'1.Inputs'!$D$42)*$D102*(1+$G102)^(9-1))-('1.Inputs'!$D$37*12*IF(9=1,'1.Inputs'!$D$38,IF(9=2,'1.Inputs'!$D$39,$E102)))*'1.Inputs'!$D$43*(1+$G102)^(9-1)-'1.Inputs'!$D$44*(1+$G102)^(9-1)-('1.Inputs'!$D$20/'1.Inputs'!$D$27+'1.Inputs'!$D$23/'1.Inputs'!$D$28)))*'1.Inputs'!$D$53+('1.Inputs'!$D$20/'1.Inputs'!$D$27+'1.Inputs'!$D$23/'1.Inputs'!$D$28)-(P102-O102)</f>
        <v>1417791934.1474254</v>
      </c>
      <c r="AB102" s="36">
        <f ca="1">((('1.Inputs'!$D$37*12*IF(10=1,'1.Inputs'!$D$38,IF(10=2,'1.Inputs'!$D$39,$E102)))*$F102*(('1.Inputs'!$D$40)+(1-'1.Inputs'!$D$40)*(1+'1.Inputs'!$D$41))*(1+$G102)^(10-1))-(('1.Inputs'!$D$37*12*IF(10=1,'1.Inputs'!$D$38,IF(10=2,'1.Inputs'!$D$39,$E102)))/(1-'1.Inputs'!$D$42)*$D102*(1+$G102)^(10-1))-('1.Inputs'!$D$37*12*IF(10=1,'1.Inputs'!$D$38,IF(10=2,'1.Inputs'!$D$39,$E102)))*'1.Inputs'!$D$43*(1+$G102)^(10-1)-'1.Inputs'!$D$44*(1+$G102)^(10-1)-('1.Inputs'!$D$20/'1.Inputs'!$D$27+'1.Inputs'!$D$23/'1.Inputs'!$D$28))-MAX(0,((('1.Inputs'!$D$37*12*IF(10=1,'1.Inputs'!$D$38,IF(10=2,'1.Inputs'!$D$39,$E102)))*$F102*(('1.Inputs'!$D$40)+(1-'1.Inputs'!$D$40)*(1+'1.Inputs'!$D$41))*(1+$G102)^(10-1))-(('1.Inputs'!$D$37*12*IF(10=1,'1.Inputs'!$D$38,IF(10=2,'1.Inputs'!$D$39,$E102)))/(1-'1.Inputs'!$D$42)*$D102*(1+$G102)^(10-1))-('1.Inputs'!$D$37*12*IF(10=1,'1.Inputs'!$D$38,IF(10=2,'1.Inputs'!$D$39,$E102)))*'1.Inputs'!$D$43*(1+$G102)^(10-1)-'1.Inputs'!$D$44*(1+$G102)^(10-1)-('1.Inputs'!$D$20/'1.Inputs'!$D$27+'1.Inputs'!$D$23/'1.Inputs'!$D$28)))*'1.Inputs'!$D$53+('1.Inputs'!$D$20/'1.Inputs'!$D$27+'1.Inputs'!$D$23/'1.Inputs'!$D$28)-(Q102-P102)+(('1.Inputs'!$D$20+'1.Inputs'!$D$23-('1.Inputs'!$D$20/'1.Inputs'!$D$27+'1.Inputs'!$D$23/'1.Inputs'!$D$28)*'1.Inputs'!$D$10)*'1.Inputs'!$D$60+'1.Inputs'!$D$19*'1.Inputs'!$D$59+Q102)</f>
        <v>3887997887.194078</v>
      </c>
      <c r="AC102" s="36">
        <f ca="1">S102-AC$13-AC$14+MIN(AC$13,MAX(0,((('1.Inputs'!$D$37*12*IF(1=1,'1.Inputs'!$D$38,IF(1=2,'1.Inputs'!$D$39,$E102)))*$F102*(('1.Inputs'!$D$40)+(1-'1.Inputs'!$D$40)*(1+'1.Inputs'!$D$41))*(1+$G102)^(1-1))-(('1.Inputs'!$D$37*12*IF(1=1,'1.Inputs'!$D$38,IF(1=2,'1.Inputs'!$D$39,$E102)))/(1-'1.Inputs'!$D$42)*$D102*(1+$G102)^(1-1))-('1.Inputs'!$D$37*12*IF(1=1,'1.Inputs'!$D$38,IF(1=2,'1.Inputs'!$D$39,$E102)))*'1.Inputs'!$D$43*(1+$G102)^(1-1)-'1.Inputs'!$D$44*(1+$G102)^(1-1)-('1.Inputs'!$D$20/'1.Inputs'!$D$27+'1.Inputs'!$D$23/'1.Inputs'!$D$28))))*'1.Inputs'!$D$53</f>
        <v>-380208879.32712018</v>
      </c>
      <c r="AD102" s="36">
        <f ca="1">T102-AD$13-AD$14+MIN(AD$13,MAX(0,((('1.Inputs'!$D$37*12*IF(2=1,'1.Inputs'!$D$38,IF(2=2,'1.Inputs'!$D$39,$E102)))*$F102*(('1.Inputs'!$D$40)+(1-'1.Inputs'!$D$40)*(1+'1.Inputs'!$D$41))*(1+$G102)^(2-1))-(('1.Inputs'!$D$37*12*IF(2=1,'1.Inputs'!$D$38,IF(2=2,'1.Inputs'!$D$39,$E102)))/(1-'1.Inputs'!$D$42)*$D102*(1+$G102)^(2-1))-('1.Inputs'!$D$37*12*IF(2=1,'1.Inputs'!$D$38,IF(2=2,'1.Inputs'!$D$39,$E102)))*'1.Inputs'!$D$43*(1+$G102)^(2-1)-'1.Inputs'!$D$44*(1+$G102)^(2-1)-('1.Inputs'!$D$20/'1.Inputs'!$D$27+'1.Inputs'!$D$23/'1.Inputs'!$D$28))))*'1.Inputs'!$D$53</f>
        <v>481381886.0229758</v>
      </c>
      <c r="AE102" s="36">
        <f ca="1">U102-AE$13-AE$14+MIN(AE$13,MAX(0,((('1.Inputs'!$D$37*12*IF(3=1,'1.Inputs'!$D$38,IF(3=2,'1.Inputs'!$D$39,$E102)))*$F102*(('1.Inputs'!$D$40)+(1-'1.Inputs'!$D$40)*(1+'1.Inputs'!$D$41))*(1+$G102)^(3-1))-(('1.Inputs'!$D$37*12*IF(3=1,'1.Inputs'!$D$38,IF(3=2,'1.Inputs'!$D$39,$E102)))/(1-'1.Inputs'!$D$42)*$D102*(1+$G102)^(3-1))-('1.Inputs'!$D$37*12*IF(3=1,'1.Inputs'!$D$38,IF(3=2,'1.Inputs'!$D$39,$E102)))*'1.Inputs'!$D$43*(1+$G102)^(3-1)-'1.Inputs'!$D$44*(1+$G102)^(3-1)-('1.Inputs'!$D$20/'1.Inputs'!$D$27+'1.Inputs'!$D$23/'1.Inputs'!$D$28))))*'1.Inputs'!$D$53</f>
        <v>633926640.73630643</v>
      </c>
      <c r="AF102" s="36">
        <f ca="1">V102-AF$13-AF$14+MIN(AF$13,MAX(0,((('1.Inputs'!$D$37*12*IF(4=1,'1.Inputs'!$D$38,IF(4=2,'1.Inputs'!$D$39,$E102)))*$F102*(('1.Inputs'!$D$40)+(1-'1.Inputs'!$D$40)*(1+'1.Inputs'!$D$41))*(1+$G102)^(4-1))-(('1.Inputs'!$D$37*12*IF(4=1,'1.Inputs'!$D$38,IF(4=2,'1.Inputs'!$D$39,$E102)))/(1-'1.Inputs'!$D$42)*$D102*(1+$G102)^(4-1))-('1.Inputs'!$D$37*12*IF(4=1,'1.Inputs'!$D$38,IF(4=2,'1.Inputs'!$D$39,$E102)))*'1.Inputs'!$D$43*(1+$G102)^(4-1)-'1.Inputs'!$D$44*(1+$G102)^(4-1)-('1.Inputs'!$D$20/'1.Inputs'!$D$27+'1.Inputs'!$D$23/'1.Inputs'!$D$28))))*'1.Inputs'!$D$53</f>
        <v>870783398.68296885</v>
      </c>
      <c r="AG102" s="36">
        <f ca="1">W102-AG$13-AG$14+MIN(AG$13,MAX(0,((('1.Inputs'!$D$37*12*IF(5=1,'1.Inputs'!$D$38,IF(5=2,'1.Inputs'!$D$39,$E102)))*$F102*(('1.Inputs'!$D$40)+(1-'1.Inputs'!$D$40)*(1+'1.Inputs'!$D$41))*(1+$G102)^(5-1))-(('1.Inputs'!$D$37*12*IF(5=1,'1.Inputs'!$D$38,IF(5=2,'1.Inputs'!$D$39,$E102)))/(1-'1.Inputs'!$D$42)*$D102*(1+$G102)^(5-1))-('1.Inputs'!$D$37*12*IF(5=1,'1.Inputs'!$D$38,IF(5=2,'1.Inputs'!$D$39,$E102)))*'1.Inputs'!$D$43*(1+$G102)^(5-1)-'1.Inputs'!$D$44*(1+$G102)^(5-1)-('1.Inputs'!$D$20/'1.Inputs'!$D$27+'1.Inputs'!$D$23/'1.Inputs'!$D$28))))*'1.Inputs'!$D$53</f>
        <v>931675696.37847066</v>
      </c>
      <c r="AH102" s="36">
        <f ca="1">X102-AH$13-AH$14+MIN(AH$13,MAX(0,((('1.Inputs'!$D$37*12*IF(6=1,'1.Inputs'!$D$38,IF(6=2,'1.Inputs'!$D$39,$E102)))*$F102*(('1.Inputs'!$D$40)+(1-'1.Inputs'!$D$40)*(1+'1.Inputs'!$D$41))*(1+$G102)^(6-1))-(('1.Inputs'!$D$37*12*IF(6=1,'1.Inputs'!$D$38,IF(6=2,'1.Inputs'!$D$39,$E102)))/(1-'1.Inputs'!$D$42)*$D102*(1+$G102)^(6-1))-('1.Inputs'!$D$37*12*IF(6=1,'1.Inputs'!$D$38,IF(6=2,'1.Inputs'!$D$39,$E102)))*'1.Inputs'!$D$43*(1+$G102)^(6-1)-'1.Inputs'!$D$44*(1+$G102)^(6-1)-('1.Inputs'!$D$20/'1.Inputs'!$D$27+'1.Inputs'!$D$23/'1.Inputs'!$D$28))))*'1.Inputs'!$D$53</f>
        <v>994085285.01065755</v>
      </c>
      <c r="AI102" s="36">
        <f ca="1">Y102-AI$13-AI$14+MIN(AI$13,MAX(0,((('1.Inputs'!$D$37*12*IF(7=1,'1.Inputs'!$D$38,IF(7=2,'1.Inputs'!$D$39,$E102)))*$F102*(('1.Inputs'!$D$40)+(1-'1.Inputs'!$D$40)*(1+'1.Inputs'!$D$41))*(1+$G102)^(7-1))-(('1.Inputs'!$D$37*12*IF(7=1,'1.Inputs'!$D$38,IF(7=2,'1.Inputs'!$D$39,$E102)))/(1-'1.Inputs'!$D$42)*$D102*(1+$G102)^(7-1))-('1.Inputs'!$D$37*12*IF(7=1,'1.Inputs'!$D$38,IF(7=2,'1.Inputs'!$D$39,$E102)))*'1.Inputs'!$D$43*(1+$G102)^(7-1)-'1.Inputs'!$D$44*(1+$G102)^(7-1)-('1.Inputs'!$D$20/'1.Inputs'!$D$27+'1.Inputs'!$D$23/'1.Inputs'!$D$28))))*'1.Inputs'!$D$53</f>
        <v>1058067366.8467708</v>
      </c>
      <c r="AJ102" s="36">
        <f ca="1">Z102-AJ$13-AJ$14+MIN(AJ$13,MAX(0,((('1.Inputs'!$D$37*12*IF(8=1,'1.Inputs'!$D$38,IF(8=2,'1.Inputs'!$D$39,$E102)))*$F102*(('1.Inputs'!$D$40)+(1-'1.Inputs'!$D$40)*(1+'1.Inputs'!$D$41))*(1+$G102)^(8-1))-(('1.Inputs'!$D$37*12*IF(8=1,'1.Inputs'!$D$38,IF(8=2,'1.Inputs'!$D$39,$E102)))/(1-'1.Inputs'!$D$42)*$D102*(1+$G102)^(8-1))-('1.Inputs'!$D$37*12*IF(8=1,'1.Inputs'!$D$38,IF(8=2,'1.Inputs'!$D$39,$E102)))*'1.Inputs'!$D$43*(1+$G102)^(8-1)-'1.Inputs'!$D$44*(1+$G102)^(8-1)-('1.Inputs'!$D$20/'1.Inputs'!$D$27+'1.Inputs'!$D$23/'1.Inputs'!$D$28))))*'1.Inputs'!$D$53</f>
        <v>1369679152.5297935</v>
      </c>
      <c r="AK102" s="36">
        <f ca="1">AA102-AK$13-AK$14+MIN(AK$13,MAX(0,((('1.Inputs'!$D$37*12*IF(9=1,'1.Inputs'!$D$38,IF(9=2,'1.Inputs'!$D$39,$E102)))*$F102*(('1.Inputs'!$D$40)+(1-'1.Inputs'!$D$40)*(1+'1.Inputs'!$D$41))*(1+$G102)^(9-1))-(('1.Inputs'!$D$37*12*IF(9=1,'1.Inputs'!$D$38,IF(9=2,'1.Inputs'!$D$39,$E102)))/(1-'1.Inputs'!$D$42)*$D102*(1+$G102)^(9-1))-('1.Inputs'!$D$37*12*IF(9=1,'1.Inputs'!$D$38,IF(9=2,'1.Inputs'!$D$39,$E102)))*'1.Inputs'!$D$43*(1+$G102)^(9-1)-'1.Inputs'!$D$44*(1+$G102)^(9-1)-('1.Inputs'!$D$20/'1.Inputs'!$D$27+'1.Inputs'!$D$23/'1.Inputs'!$D$28))))*'1.Inputs'!$D$53</f>
        <v>1417791934.1474254</v>
      </c>
      <c r="AL102" s="36">
        <f ca="1">AB102-AL$13-AL$14+MIN(AL$13,MAX(0,((('1.Inputs'!$D$37*12*IF(10=1,'1.Inputs'!$D$38,IF(10=2,'1.Inputs'!$D$39,$E102)))*$F102*(('1.Inputs'!$D$40)+(1-'1.Inputs'!$D$40)*(1+'1.Inputs'!$D$41))*(1+$G102)^(10-1))-(('1.Inputs'!$D$37*12*IF(10=1,'1.Inputs'!$D$38,IF(10=2,'1.Inputs'!$D$39,$E102)))/(1-'1.Inputs'!$D$42)*$D102*(1+$G102)^(10-1))-('1.Inputs'!$D$37*12*IF(10=1,'1.Inputs'!$D$38,IF(10=2,'1.Inputs'!$D$39,$E102)))*'1.Inputs'!$D$43*(1+$G102)^(10-1)-'1.Inputs'!$D$44*(1+$G102)^(10-1)-('1.Inputs'!$D$20/'1.Inputs'!$D$27+'1.Inputs'!$D$23/'1.Inputs'!$D$28))))*'1.Inputs'!$D$53+'1.Inputs'!$D$35</f>
        <v>4687997887.1940784</v>
      </c>
      <c r="AM102" s="48">
        <f ca="1">R102+NPV('1.Inputs'!$D$55,S102:AB102)</f>
        <v>3914904195.2434435</v>
      </c>
      <c r="AN102" s="48">
        <f ca="1">-('1.Inputs'!$D$24*(1-'1.Inputs'!$D$31)+'1.Inputs'!$D$35)+NPV('1.Inputs'!$D$54,AC102:AL102)</f>
        <v>1925862726.5506778</v>
      </c>
      <c r="AO102" s="36">
        <f t="shared" ca="1" si="13"/>
        <v>-1.9259409168504078</v>
      </c>
      <c r="AP102" s="36">
        <f t="shared" ca="1" si="14"/>
        <v>2.4793359774804533</v>
      </c>
      <c r="AQ102" s="36">
        <f ca="1">'1.Inputs'!$D$35+MIN(SUM($AC102:AC102),SUM($AC102:AD102),SUM($AC102:AE102),SUM($AC102:AF102),SUM($AC102:AG102),SUM($AC102:AH102),SUM($AC102:AI102),SUM($AC102:AJ102),SUM($AC102:AK102),SUM($AC102:AL102))</f>
        <v>419791120.67287982</v>
      </c>
      <c r="AR102" s="36">
        <f ca="1">IF(AP102&lt;'1.Inputs'!$D$57,1,0)</f>
        <v>0</v>
      </c>
      <c r="AS102" s="36">
        <f t="shared" ca="1" si="15"/>
        <v>0</v>
      </c>
      <c r="AV102" s="73"/>
      <c r="AW102" s="73"/>
      <c r="AX102" s="73"/>
      <c r="AY102" s="73"/>
      <c r="AZ102" s="73"/>
      <c r="BA102" s="73"/>
      <c r="BB102" s="73"/>
      <c r="BC102" s="73"/>
      <c r="BD102" s="73"/>
      <c r="BE102" s="73"/>
    </row>
    <row r="103" spans="2:57" ht="15" customHeight="1" x14ac:dyDescent="0.25">
      <c r="B103" s="36">
        <v>88</v>
      </c>
      <c r="C103" s="36">
        <f t="shared" ca="1" si="8"/>
        <v>0.57584217267460314</v>
      </c>
      <c r="D103" s="36">
        <f t="shared" ca="1" si="9"/>
        <v>20052.730956320469</v>
      </c>
      <c r="E103" s="47">
        <f t="shared" ca="1" si="10"/>
        <v>0.83785061370288449</v>
      </c>
      <c r="F103" s="36">
        <f t="shared" ca="1" si="11"/>
        <v>28954.933052279146</v>
      </c>
      <c r="G103" s="36">
        <f t="shared" ca="1" si="12"/>
        <v>5.669027133133131E-2</v>
      </c>
      <c r="H103" s="36">
        <f ca="1">((('1.Inputs'!$D$37*12*IF(1=1,'1.Inputs'!$D$38,IF(1=2,'1.Inputs'!$D$39,$E103)))*$F103*(('1.Inputs'!$D$40)+(1-'1.Inputs'!$D$40)*(1+'1.Inputs'!$D$41))*(1+$G103)^(1-1))*'1.Inputs'!$D$47+(('1.Inputs'!$D$37*12*IF(1=1,'1.Inputs'!$D$38,IF(1=2,'1.Inputs'!$D$39,$E103)))/(1-'1.Inputs'!$D$42)*$D103*(1+$G103)^(1-1))*('1.Inputs'!$D$48-'1.Inputs'!$D$49))/'1.Inputs'!$D$51</f>
        <v>779549730.0203979</v>
      </c>
      <c r="I103" s="36">
        <f ca="1">((('1.Inputs'!$D$37*12*IF(2=1,'1.Inputs'!$D$38,IF(2=2,'1.Inputs'!$D$39,$E103)))*$F103*(('1.Inputs'!$D$40)+(1-'1.Inputs'!$D$40)*(1+'1.Inputs'!$D$41))*(1+$G103)^(2-1))*'1.Inputs'!$D$47+(('1.Inputs'!$D$37*12*IF(2=1,'1.Inputs'!$D$38,IF(2=2,'1.Inputs'!$D$39,$E103)))/(1-'1.Inputs'!$D$42)*$D103*(1+$G103)^(2-1))*('1.Inputs'!$D$48-'1.Inputs'!$D$49))/'1.Inputs'!$D$51</f>
        <v>1153239662.0241287</v>
      </c>
      <c r="J103" s="36">
        <f ca="1">((('1.Inputs'!$D$37*12*IF(3=1,'1.Inputs'!$D$38,IF(3=2,'1.Inputs'!$D$39,$E103)))*$F103*(('1.Inputs'!$D$40)+(1-'1.Inputs'!$D$40)*(1+'1.Inputs'!$D$41))*(1+$G103)^(3-1))*'1.Inputs'!$D$47+(('1.Inputs'!$D$37*12*IF(3=1,'1.Inputs'!$D$38,IF(3=2,'1.Inputs'!$D$39,$E103)))/(1-'1.Inputs'!$D$42)*$D103*(1+$G103)^(3-1))*('1.Inputs'!$D$48-'1.Inputs'!$D$49))/'1.Inputs'!$D$51</f>
        <v>1458598730.5583291</v>
      </c>
      <c r="K103" s="36">
        <f ca="1">((('1.Inputs'!$D$37*12*IF(4=1,'1.Inputs'!$D$38,IF(4=2,'1.Inputs'!$D$39,$E103)))*$F103*(('1.Inputs'!$D$40)+(1-'1.Inputs'!$D$40)*(1+'1.Inputs'!$D$41))*(1+$G103)^(4-1))*'1.Inputs'!$D$47+(('1.Inputs'!$D$37*12*IF(4=1,'1.Inputs'!$D$38,IF(4=2,'1.Inputs'!$D$39,$E103)))/(1-'1.Inputs'!$D$42)*$D103*(1+$G103)^(4-1))*('1.Inputs'!$D$48-'1.Inputs'!$D$49))/'1.Inputs'!$D$51</f>
        <v>1541287088.3572164</v>
      </c>
      <c r="L103" s="36">
        <f ca="1">((('1.Inputs'!$D$37*12*IF(5=1,'1.Inputs'!$D$38,IF(5=2,'1.Inputs'!$D$39,$E103)))*$F103*(('1.Inputs'!$D$40)+(1-'1.Inputs'!$D$40)*(1+'1.Inputs'!$D$41))*(1+$G103)^(5-1))*'1.Inputs'!$D$47+(('1.Inputs'!$D$37*12*IF(5=1,'1.Inputs'!$D$38,IF(5=2,'1.Inputs'!$D$39,$E103)))/(1-'1.Inputs'!$D$42)*$D103*(1+$G103)^(5-1))*('1.Inputs'!$D$48-'1.Inputs'!$D$49))/'1.Inputs'!$D$51</f>
        <v>1628663071.5956645</v>
      </c>
      <c r="M103" s="36">
        <f ca="1">((('1.Inputs'!$D$37*12*IF(6=1,'1.Inputs'!$D$38,IF(6=2,'1.Inputs'!$D$39,$E103)))*$F103*(('1.Inputs'!$D$40)+(1-'1.Inputs'!$D$40)*(1+'1.Inputs'!$D$41))*(1+$G103)^(6-1))*'1.Inputs'!$D$47+(('1.Inputs'!$D$37*12*IF(6=1,'1.Inputs'!$D$38,IF(6=2,'1.Inputs'!$D$39,$E103)))/(1-'1.Inputs'!$D$42)*$D103*(1+$G103)^(6-1))*('1.Inputs'!$D$48-'1.Inputs'!$D$49))/'1.Inputs'!$D$51</f>
        <v>1720992423.0317416</v>
      </c>
      <c r="N103" s="36">
        <f ca="1">((('1.Inputs'!$D$37*12*IF(7=1,'1.Inputs'!$D$38,IF(7=2,'1.Inputs'!$D$39,$E103)))*$F103*(('1.Inputs'!$D$40)+(1-'1.Inputs'!$D$40)*(1+'1.Inputs'!$D$41))*(1+$G103)^(7-1))*'1.Inputs'!$D$47+(('1.Inputs'!$D$37*12*IF(7=1,'1.Inputs'!$D$38,IF(7=2,'1.Inputs'!$D$39,$E103)))/(1-'1.Inputs'!$D$42)*$D103*(1+$G103)^(7-1))*('1.Inputs'!$D$48-'1.Inputs'!$D$49))/'1.Inputs'!$D$51</f>
        <v>1818555950.4525771</v>
      </c>
      <c r="O103" s="36">
        <f ca="1">((('1.Inputs'!$D$37*12*IF(8=1,'1.Inputs'!$D$38,IF(8=2,'1.Inputs'!$D$39,$E103)))*$F103*(('1.Inputs'!$D$40)+(1-'1.Inputs'!$D$40)*(1+'1.Inputs'!$D$41))*(1+$G103)^(8-1))*'1.Inputs'!$D$47+(('1.Inputs'!$D$37*12*IF(8=1,'1.Inputs'!$D$38,IF(8=2,'1.Inputs'!$D$39,$E103)))/(1-'1.Inputs'!$D$42)*$D103*(1+$G103)^(8-1))*('1.Inputs'!$D$48-'1.Inputs'!$D$49))/'1.Inputs'!$D$51</f>
        <v>1921650380.7149403</v>
      </c>
      <c r="P103" s="36">
        <f ca="1">((('1.Inputs'!$D$37*12*IF(9=1,'1.Inputs'!$D$38,IF(9=2,'1.Inputs'!$D$39,$E103)))*$F103*(('1.Inputs'!$D$40)+(1-'1.Inputs'!$D$40)*(1+'1.Inputs'!$D$41))*(1+$G103)^(9-1))*'1.Inputs'!$D$47+(('1.Inputs'!$D$37*12*IF(9=1,'1.Inputs'!$D$38,IF(9=2,'1.Inputs'!$D$39,$E103)))/(1-'1.Inputs'!$D$42)*$D103*(1+$G103)^(9-1))*('1.Inputs'!$D$48-'1.Inputs'!$D$49))/'1.Inputs'!$D$51</f>
        <v>2030589262.2016263</v>
      </c>
      <c r="Q103" s="36">
        <f ca="1">((('1.Inputs'!$D$37*12*IF(10=1,'1.Inputs'!$D$38,IF(10=2,'1.Inputs'!$D$39,$E103)))*$F103*(('1.Inputs'!$D$40)+(1-'1.Inputs'!$D$40)*(1+'1.Inputs'!$D$41))*(1+$G103)^(10-1))*'1.Inputs'!$D$47+(('1.Inputs'!$D$37*12*IF(10=1,'1.Inputs'!$D$38,IF(10=2,'1.Inputs'!$D$39,$E103)))/(1-'1.Inputs'!$D$42)*$D103*(1+$G103)^(10-1))*('1.Inputs'!$D$48-'1.Inputs'!$D$49))/'1.Inputs'!$D$51</f>
        <v>2145703918.4383247</v>
      </c>
      <c r="R103" s="36">
        <f>-'1.Inputs'!$D$24</f>
        <v>-2050000000</v>
      </c>
      <c r="S103" s="36">
        <f ca="1">((('1.Inputs'!$D$37*12*IF(1=1,'1.Inputs'!$D$38,IF(1=2,'1.Inputs'!$D$39,$E103)))*$F103*(('1.Inputs'!$D$40)+(1-'1.Inputs'!$D$40)*(1+'1.Inputs'!$D$41))*(1+$G103)^(1-1))-(('1.Inputs'!$D$37*12*IF(1=1,'1.Inputs'!$D$38,IF(1=2,'1.Inputs'!$D$39,$E103)))/(1-'1.Inputs'!$D$42)*$D103*(1+$G103)^(1-1))-('1.Inputs'!$D$37*12*IF(1=1,'1.Inputs'!$D$38,IF(1=2,'1.Inputs'!$D$39,$E103)))*'1.Inputs'!$D$43*(1+$G103)^(1-1)-'1.Inputs'!$D$44*(1+$G103)^(1-1)-('1.Inputs'!$D$20/'1.Inputs'!$D$27+'1.Inputs'!$D$23/'1.Inputs'!$D$28))-MAX(0,((('1.Inputs'!$D$37*12*IF(1=1,'1.Inputs'!$D$38,IF(1=2,'1.Inputs'!$D$39,$E103)))*$F103*(('1.Inputs'!$D$40)+(1-'1.Inputs'!$D$40)*(1+'1.Inputs'!$D$41))*(1+$G103)^(1-1))-(('1.Inputs'!$D$37*12*IF(1=1,'1.Inputs'!$D$38,IF(1=2,'1.Inputs'!$D$39,$E103)))/(1-'1.Inputs'!$D$42)*$D103*(1+$G103)^(1-1))-('1.Inputs'!$D$37*12*IF(1=1,'1.Inputs'!$D$38,IF(1=2,'1.Inputs'!$D$39,$E103)))*'1.Inputs'!$D$43*(1+$G103)^(1-1)-'1.Inputs'!$D$44*(1+$G103)^(1-1)-('1.Inputs'!$D$20/'1.Inputs'!$D$27+'1.Inputs'!$D$23/'1.Inputs'!$D$28)))*'1.Inputs'!$D$53+('1.Inputs'!$D$20/'1.Inputs'!$D$27+'1.Inputs'!$D$23/'1.Inputs'!$D$28)-H103</f>
        <v>-814433841.90785146</v>
      </c>
      <c r="T103" s="36">
        <f ca="1">((('1.Inputs'!$D$37*12*IF(2=1,'1.Inputs'!$D$38,IF(2=2,'1.Inputs'!$D$39,$E103)))*$F103*(('1.Inputs'!$D$40)+(1-'1.Inputs'!$D$40)*(1+'1.Inputs'!$D$41))*(1+$G103)^(2-1))-(('1.Inputs'!$D$37*12*IF(2=1,'1.Inputs'!$D$38,IF(2=2,'1.Inputs'!$D$39,$E103)))/(1-'1.Inputs'!$D$42)*$D103*(1+$G103)^(2-1))-('1.Inputs'!$D$37*12*IF(2=1,'1.Inputs'!$D$38,IF(2=2,'1.Inputs'!$D$39,$E103)))*'1.Inputs'!$D$43*(1+$G103)^(2-1)-'1.Inputs'!$D$44*(1+$G103)^(2-1)-('1.Inputs'!$D$20/'1.Inputs'!$D$27+'1.Inputs'!$D$23/'1.Inputs'!$D$28))-MAX(0,((('1.Inputs'!$D$37*12*IF(2=1,'1.Inputs'!$D$38,IF(2=2,'1.Inputs'!$D$39,$E103)))*$F103*(('1.Inputs'!$D$40)+(1-'1.Inputs'!$D$40)*(1+'1.Inputs'!$D$41))*(1+$G103)^(2-1))-(('1.Inputs'!$D$37*12*IF(2=1,'1.Inputs'!$D$38,IF(2=2,'1.Inputs'!$D$39,$E103)))/(1-'1.Inputs'!$D$42)*$D103*(1+$G103)^(2-1))-('1.Inputs'!$D$37*12*IF(2=1,'1.Inputs'!$D$38,IF(2=2,'1.Inputs'!$D$39,$E103)))*'1.Inputs'!$D$43*(1+$G103)^(2-1)-'1.Inputs'!$D$44*(1+$G103)^(2-1)-('1.Inputs'!$D$20/'1.Inputs'!$D$27+'1.Inputs'!$D$23/'1.Inputs'!$D$28)))*'1.Inputs'!$D$53+('1.Inputs'!$D$20/'1.Inputs'!$D$27+'1.Inputs'!$D$23/'1.Inputs'!$D$28)-(I103-H103)</f>
        <v>-112718557.01870918</v>
      </c>
      <c r="U103" s="36">
        <f ca="1">((('1.Inputs'!$D$37*12*IF(3=1,'1.Inputs'!$D$38,IF(3=2,'1.Inputs'!$D$39,$E103)))*$F103*(('1.Inputs'!$D$40)+(1-'1.Inputs'!$D$40)*(1+'1.Inputs'!$D$41))*(1+$G103)^(3-1))-(('1.Inputs'!$D$37*12*IF(3=1,'1.Inputs'!$D$38,IF(3=2,'1.Inputs'!$D$39,$E103)))/(1-'1.Inputs'!$D$42)*$D103*(1+$G103)^(3-1))-('1.Inputs'!$D$37*12*IF(3=1,'1.Inputs'!$D$38,IF(3=2,'1.Inputs'!$D$39,$E103)))*'1.Inputs'!$D$43*(1+$G103)^(3-1)-'1.Inputs'!$D$44*(1+$G103)^(3-1)-('1.Inputs'!$D$20/'1.Inputs'!$D$27+'1.Inputs'!$D$23/'1.Inputs'!$D$28))-MAX(0,((('1.Inputs'!$D$37*12*IF(3=1,'1.Inputs'!$D$38,IF(3=2,'1.Inputs'!$D$39,$E103)))*$F103*(('1.Inputs'!$D$40)+(1-'1.Inputs'!$D$40)*(1+'1.Inputs'!$D$41))*(1+$G103)^(3-1))-(('1.Inputs'!$D$37*12*IF(3=1,'1.Inputs'!$D$38,IF(3=2,'1.Inputs'!$D$39,$E103)))/(1-'1.Inputs'!$D$42)*$D103*(1+$G103)^(3-1))-('1.Inputs'!$D$37*12*IF(3=1,'1.Inputs'!$D$38,IF(3=2,'1.Inputs'!$D$39,$E103)))*'1.Inputs'!$D$43*(1+$G103)^(3-1)-'1.Inputs'!$D$44*(1+$G103)^(3-1)-('1.Inputs'!$D$20/'1.Inputs'!$D$27+'1.Inputs'!$D$23/'1.Inputs'!$D$28)))*'1.Inputs'!$D$53+('1.Inputs'!$D$20/'1.Inputs'!$D$27+'1.Inputs'!$D$23/'1.Inputs'!$D$28)-(J103-I103)</f>
        <v>140838072.09329855</v>
      </c>
      <c r="V103" s="36">
        <f ca="1">((('1.Inputs'!$D$37*12*IF(4=1,'1.Inputs'!$D$38,IF(4=2,'1.Inputs'!$D$39,$E103)))*$F103*(('1.Inputs'!$D$40)+(1-'1.Inputs'!$D$40)*(1+'1.Inputs'!$D$41))*(1+$G103)^(4-1))-(('1.Inputs'!$D$37*12*IF(4=1,'1.Inputs'!$D$38,IF(4=2,'1.Inputs'!$D$39,$E103)))/(1-'1.Inputs'!$D$42)*$D103*(1+$G103)^(4-1))-('1.Inputs'!$D$37*12*IF(4=1,'1.Inputs'!$D$38,IF(4=2,'1.Inputs'!$D$39,$E103)))*'1.Inputs'!$D$43*(1+$G103)^(4-1)-'1.Inputs'!$D$44*(1+$G103)^(4-1)-('1.Inputs'!$D$20/'1.Inputs'!$D$27+'1.Inputs'!$D$23/'1.Inputs'!$D$28))-MAX(0,((('1.Inputs'!$D$37*12*IF(4=1,'1.Inputs'!$D$38,IF(4=2,'1.Inputs'!$D$39,$E103)))*$F103*(('1.Inputs'!$D$40)+(1-'1.Inputs'!$D$40)*(1+'1.Inputs'!$D$41))*(1+$G103)^(4-1))-(('1.Inputs'!$D$37*12*IF(4=1,'1.Inputs'!$D$38,IF(4=2,'1.Inputs'!$D$39,$E103)))/(1-'1.Inputs'!$D$42)*$D103*(1+$G103)^(4-1))-('1.Inputs'!$D$37*12*IF(4=1,'1.Inputs'!$D$38,IF(4=2,'1.Inputs'!$D$39,$E103)))*'1.Inputs'!$D$43*(1+$G103)^(4-1)-'1.Inputs'!$D$44*(1+$G103)^(4-1)-('1.Inputs'!$D$20/'1.Inputs'!$D$27+'1.Inputs'!$D$23/'1.Inputs'!$D$28)))*'1.Inputs'!$D$53+('1.Inputs'!$D$20/'1.Inputs'!$D$27+'1.Inputs'!$D$23/'1.Inputs'!$D$28)-(K103-J103)</f>
        <v>386125204.47764373</v>
      </c>
      <c r="W103" s="36">
        <f ca="1">((('1.Inputs'!$D$37*12*IF(5=1,'1.Inputs'!$D$38,IF(5=2,'1.Inputs'!$D$39,$E103)))*$F103*(('1.Inputs'!$D$40)+(1-'1.Inputs'!$D$40)*(1+'1.Inputs'!$D$41))*(1+$G103)^(5-1))-(('1.Inputs'!$D$37*12*IF(5=1,'1.Inputs'!$D$38,IF(5=2,'1.Inputs'!$D$39,$E103)))/(1-'1.Inputs'!$D$42)*$D103*(1+$G103)^(5-1))-('1.Inputs'!$D$37*12*IF(5=1,'1.Inputs'!$D$38,IF(5=2,'1.Inputs'!$D$39,$E103)))*'1.Inputs'!$D$43*(1+$G103)^(5-1)-'1.Inputs'!$D$44*(1+$G103)^(5-1)-('1.Inputs'!$D$20/'1.Inputs'!$D$27+'1.Inputs'!$D$23/'1.Inputs'!$D$28))-MAX(0,((('1.Inputs'!$D$37*12*IF(5=1,'1.Inputs'!$D$38,IF(5=2,'1.Inputs'!$D$39,$E103)))*$F103*(('1.Inputs'!$D$40)+(1-'1.Inputs'!$D$40)*(1+'1.Inputs'!$D$41))*(1+$G103)^(5-1))-(('1.Inputs'!$D$37*12*IF(5=1,'1.Inputs'!$D$38,IF(5=2,'1.Inputs'!$D$39,$E103)))/(1-'1.Inputs'!$D$42)*$D103*(1+$G103)^(5-1))-('1.Inputs'!$D$37*12*IF(5=1,'1.Inputs'!$D$38,IF(5=2,'1.Inputs'!$D$39,$E103)))*'1.Inputs'!$D$43*(1+$G103)^(5-1)-'1.Inputs'!$D$44*(1+$G103)^(5-1)-('1.Inputs'!$D$20/'1.Inputs'!$D$27+'1.Inputs'!$D$23/'1.Inputs'!$D$28)))*'1.Inputs'!$D$53+('1.Inputs'!$D$20/'1.Inputs'!$D$27+'1.Inputs'!$D$23/'1.Inputs'!$D$28)-(L103-K103)</f>
        <v>405336131.76694214</v>
      </c>
      <c r="X103" s="36">
        <f ca="1">((('1.Inputs'!$D$37*12*IF(6=1,'1.Inputs'!$D$38,IF(6=2,'1.Inputs'!$D$39,$E103)))*$F103*(('1.Inputs'!$D$40)+(1-'1.Inputs'!$D$40)*(1+'1.Inputs'!$D$41))*(1+$G103)^(6-1))-(('1.Inputs'!$D$37*12*IF(6=1,'1.Inputs'!$D$38,IF(6=2,'1.Inputs'!$D$39,$E103)))/(1-'1.Inputs'!$D$42)*$D103*(1+$G103)^(6-1))-('1.Inputs'!$D$37*12*IF(6=1,'1.Inputs'!$D$38,IF(6=2,'1.Inputs'!$D$39,$E103)))*'1.Inputs'!$D$43*(1+$G103)^(6-1)-'1.Inputs'!$D$44*(1+$G103)^(6-1)-('1.Inputs'!$D$20/'1.Inputs'!$D$27+'1.Inputs'!$D$23/'1.Inputs'!$D$28))-MAX(0,((('1.Inputs'!$D$37*12*IF(6=1,'1.Inputs'!$D$38,IF(6=2,'1.Inputs'!$D$39,$E103)))*$F103*(('1.Inputs'!$D$40)+(1-'1.Inputs'!$D$40)*(1+'1.Inputs'!$D$41))*(1+$G103)^(6-1))-(('1.Inputs'!$D$37*12*IF(6=1,'1.Inputs'!$D$38,IF(6=2,'1.Inputs'!$D$39,$E103)))/(1-'1.Inputs'!$D$42)*$D103*(1+$G103)^(6-1))-('1.Inputs'!$D$37*12*IF(6=1,'1.Inputs'!$D$38,IF(6=2,'1.Inputs'!$D$39,$E103)))*'1.Inputs'!$D$43*(1+$G103)^(6-1)-'1.Inputs'!$D$44*(1+$G103)^(6-1)-('1.Inputs'!$D$20/'1.Inputs'!$D$27+'1.Inputs'!$D$23/'1.Inputs'!$D$28)))*'1.Inputs'!$D$53+('1.Inputs'!$D$20/'1.Inputs'!$D$27+'1.Inputs'!$D$23/'1.Inputs'!$D$28)-(M103-L103)</f>
        <v>425636131.73679632</v>
      </c>
      <c r="Y103" s="36">
        <f ca="1">((('1.Inputs'!$D$37*12*IF(7=1,'1.Inputs'!$D$38,IF(7=2,'1.Inputs'!$D$39,$E103)))*$F103*(('1.Inputs'!$D$40)+(1-'1.Inputs'!$D$40)*(1+'1.Inputs'!$D$41))*(1+$G103)^(7-1))-(('1.Inputs'!$D$37*12*IF(7=1,'1.Inputs'!$D$38,IF(7=2,'1.Inputs'!$D$39,$E103)))/(1-'1.Inputs'!$D$42)*$D103*(1+$G103)^(7-1))-('1.Inputs'!$D$37*12*IF(7=1,'1.Inputs'!$D$38,IF(7=2,'1.Inputs'!$D$39,$E103)))*'1.Inputs'!$D$43*(1+$G103)^(7-1)-'1.Inputs'!$D$44*(1+$G103)^(7-1)-('1.Inputs'!$D$20/'1.Inputs'!$D$27+'1.Inputs'!$D$23/'1.Inputs'!$D$28))-MAX(0,((('1.Inputs'!$D$37*12*IF(7=1,'1.Inputs'!$D$38,IF(7=2,'1.Inputs'!$D$39,$E103)))*$F103*(('1.Inputs'!$D$40)+(1-'1.Inputs'!$D$40)*(1+'1.Inputs'!$D$41))*(1+$G103)^(7-1))-(('1.Inputs'!$D$37*12*IF(7=1,'1.Inputs'!$D$38,IF(7=2,'1.Inputs'!$D$39,$E103)))/(1-'1.Inputs'!$D$42)*$D103*(1+$G103)^(7-1))-('1.Inputs'!$D$37*12*IF(7=1,'1.Inputs'!$D$38,IF(7=2,'1.Inputs'!$D$39,$E103)))*'1.Inputs'!$D$43*(1+$G103)^(7-1)-'1.Inputs'!$D$44*(1+$G103)^(7-1)-('1.Inputs'!$D$20/'1.Inputs'!$D$27+'1.Inputs'!$D$23/'1.Inputs'!$D$28)))*'1.Inputs'!$D$53+('1.Inputs'!$D$20/'1.Inputs'!$D$27+'1.Inputs'!$D$23/'1.Inputs'!$D$28)-(N103-M103)</f>
        <v>447086944.21296799</v>
      </c>
      <c r="Z103" s="36">
        <f ca="1">((('1.Inputs'!$D$37*12*IF(8=1,'1.Inputs'!$D$38,IF(8=2,'1.Inputs'!$D$39,$E103)))*$F103*(('1.Inputs'!$D$40)+(1-'1.Inputs'!$D$40)*(1+'1.Inputs'!$D$41))*(1+$G103)^(8-1))-(('1.Inputs'!$D$37*12*IF(8=1,'1.Inputs'!$D$38,IF(8=2,'1.Inputs'!$D$39,$E103)))/(1-'1.Inputs'!$D$42)*$D103*(1+$G103)^(8-1))-('1.Inputs'!$D$37*12*IF(8=1,'1.Inputs'!$D$38,IF(8=2,'1.Inputs'!$D$39,$E103)))*'1.Inputs'!$D$43*(1+$G103)^(8-1)-'1.Inputs'!$D$44*(1+$G103)^(8-1)-('1.Inputs'!$D$20/'1.Inputs'!$D$27+'1.Inputs'!$D$23/'1.Inputs'!$D$28))-MAX(0,((('1.Inputs'!$D$37*12*IF(8=1,'1.Inputs'!$D$38,IF(8=2,'1.Inputs'!$D$39,$E103)))*$F103*(('1.Inputs'!$D$40)+(1-'1.Inputs'!$D$40)*(1+'1.Inputs'!$D$41))*(1+$G103)^(8-1))-(('1.Inputs'!$D$37*12*IF(8=1,'1.Inputs'!$D$38,IF(8=2,'1.Inputs'!$D$39,$E103)))/(1-'1.Inputs'!$D$42)*$D103*(1+$G103)^(8-1))-('1.Inputs'!$D$37*12*IF(8=1,'1.Inputs'!$D$38,IF(8=2,'1.Inputs'!$D$39,$E103)))*'1.Inputs'!$D$43*(1+$G103)^(8-1)-'1.Inputs'!$D$44*(1+$G103)^(8-1)-('1.Inputs'!$D$20/'1.Inputs'!$D$27+'1.Inputs'!$D$23/'1.Inputs'!$D$28)))*'1.Inputs'!$D$53+('1.Inputs'!$D$20/'1.Inputs'!$D$27+'1.Inputs'!$D$23/'1.Inputs'!$D$28)-(O103-N103)</f>
        <v>469753809.06869173</v>
      </c>
      <c r="AA103" s="36">
        <f ca="1">((('1.Inputs'!$D$37*12*IF(9=1,'1.Inputs'!$D$38,IF(9=2,'1.Inputs'!$D$39,$E103)))*$F103*(('1.Inputs'!$D$40)+(1-'1.Inputs'!$D$40)*(1+'1.Inputs'!$D$41))*(1+$G103)^(9-1))-(('1.Inputs'!$D$37*12*IF(9=1,'1.Inputs'!$D$38,IF(9=2,'1.Inputs'!$D$39,$E103)))/(1-'1.Inputs'!$D$42)*$D103*(1+$G103)^(9-1))-('1.Inputs'!$D$37*12*IF(9=1,'1.Inputs'!$D$38,IF(9=2,'1.Inputs'!$D$39,$E103)))*'1.Inputs'!$D$43*(1+$G103)^(9-1)-'1.Inputs'!$D$44*(1+$G103)^(9-1)-('1.Inputs'!$D$20/'1.Inputs'!$D$27+'1.Inputs'!$D$23/'1.Inputs'!$D$28))-MAX(0,((('1.Inputs'!$D$37*12*IF(9=1,'1.Inputs'!$D$38,IF(9=2,'1.Inputs'!$D$39,$E103)))*$F103*(('1.Inputs'!$D$40)+(1-'1.Inputs'!$D$40)*(1+'1.Inputs'!$D$41))*(1+$G103)^(9-1))-(('1.Inputs'!$D$37*12*IF(9=1,'1.Inputs'!$D$38,IF(9=2,'1.Inputs'!$D$39,$E103)))/(1-'1.Inputs'!$D$42)*$D103*(1+$G103)^(9-1))-('1.Inputs'!$D$37*12*IF(9=1,'1.Inputs'!$D$38,IF(9=2,'1.Inputs'!$D$39,$E103)))*'1.Inputs'!$D$43*(1+$G103)^(9-1)-'1.Inputs'!$D$44*(1+$G103)^(9-1)-('1.Inputs'!$D$20/'1.Inputs'!$D$27+'1.Inputs'!$D$23/'1.Inputs'!$D$28)))*'1.Inputs'!$D$53+('1.Inputs'!$D$20/'1.Inputs'!$D$27+'1.Inputs'!$D$23/'1.Inputs'!$D$28)-(P103-O103)</f>
        <v>493705664.64331686</v>
      </c>
      <c r="AB103" s="36">
        <f ca="1">((('1.Inputs'!$D$37*12*IF(10=1,'1.Inputs'!$D$38,IF(10=2,'1.Inputs'!$D$39,$E103)))*$F103*(('1.Inputs'!$D$40)+(1-'1.Inputs'!$D$40)*(1+'1.Inputs'!$D$41))*(1+$G103)^(10-1))-(('1.Inputs'!$D$37*12*IF(10=1,'1.Inputs'!$D$38,IF(10=2,'1.Inputs'!$D$39,$E103)))/(1-'1.Inputs'!$D$42)*$D103*(1+$G103)^(10-1))-('1.Inputs'!$D$37*12*IF(10=1,'1.Inputs'!$D$38,IF(10=2,'1.Inputs'!$D$39,$E103)))*'1.Inputs'!$D$43*(1+$G103)^(10-1)-'1.Inputs'!$D$44*(1+$G103)^(10-1)-('1.Inputs'!$D$20/'1.Inputs'!$D$27+'1.Inputs'!$D$23/'1.Inputs'!$D$28))-MAX(0,((('1.Inputs'!$D$37*12*IF(10=1,'1.Inputs'!$D$38,IF(10=2,'1.Inputs'!$D$39,$E103)))*$F103*(('1.Inputs'!$D$40)+(1-'1.Inputs'!$D$40)*(1+'1.Inputs'!$D$41))*(1+$G103)^(10-1))-(('1.Inputs'!$D$37*12*IF(10=1,'1.Inputs'!$D$38,IF(10=2,'1.Inputs'!$D$39,$E103)))/(1-'1.Inputs'!$D$42)*$D103*(1+$G103)^(10-1))-('1.Inputs'!$D$37*12*IF(10=1,'1.Inputs'!$D$38,IF(10=2,'1.Inputs'!$D$39,$E103)))*'1.Inputs'!$D$43*(1+$G103)^(10-1)-'1.Inputs'!$D$44*(1+$G103)^(10-1)-('1.Inputs'!$D$20/'1.Inputs'!$D$27+'1.Inputs'!$D$23/'1.Inputs'!$D$28)))*'1.Inputs'!$D$53+('1.Inputs'!$D$20/'1.Inputs'!$D$27+'1.Inputs'!$D$23/'1.Inputs'!$D$28)-(Q103-P103)+(('1.Inputs'!$D$20+'1.Inputs'!$D$23-('1.Inputs'!$D$20/'1.Inputs'!$D$27+'1.Inputs'!$D$23/'1.Inputs'!$D$28)*'1.Inputs'!$D$10)*'1.Inputs'!$D$60+'1.Inputs'!$D$19*'1.Inputs'!$D$59+Q103)</f>
        <v>3364719275.847681</v>
      </c>
      <c r="AC103" s="36">
        <f ca="1">S103-AC$13-AC$14+MIN(AC$13,MAX(0,((('1.Inputs'!$D$37*12*IF(1=1,'1.Inputs'!$D$38,IF(1=2,'1.Inputs'!$D$39,$E103)))*$F103*(('1.Inputs'!$D$40)+(1-'1.Inputs'!$D$40)*(1+'1.Inputs'!$D$41))*(1+$G103)^(1-1))-(('1.Inputs'!$D$37*12*IF(1=1,'1.Inputs'!$D$38,IF(1=2,'1.Inputs'!$D$39,$E103)))/(1-'1.Inputs'!$D$42)*$D103*(1+$G103)^(1-1))-('1.Inputs'!$D$37*12*IF(1=1,'1.Inputs'!$D$38,IF(1=2,'1.Inputs'!$D$39,$E103)))*'1.Inputs'!$D$43*(1+$G103)^(1-1)-'1.Inputs'!$D$44*(1+$G103)^(1-1)-('1.Inputs'!$D$20/'1.Inputs'!$D$27+'1.Inputs'!$D$23/'1.Inputs'!$D$28))))*'1.Inputs'!$D$53</f>
        <v>-962033841.90785146</v>
      </c>
      <c r="AD103" s="36">
        <f ca="1">T103-AD$13-AD$14+MIN(AD$13,MAX(0,((('1.Inputs'!$D$37*12*IF(2=1,'1.Inputs'!$D$38,IF(2=2,'1.Inputs'!$D$39,$E103)))*$F103*(('1.Inputs'!$D$40)+(1-'1.Inputs'!$D$40)*(1+'1.Inputs'!$D$41))*(1+$G103)^(2-1))-(('1.Inputs'!$D$37*12*IF(2=1,'1.Inputs'!$D$38,IF(2=2,'1.Inputs'!$D$39,$E103)))/(1-'1.Inputs'!$D$42)*$D103*(1+$G103)^(2-1))-('1.Inputs'!$D$37*12*IF(2=1,'1.Inputs'!$D$38,IF(2=2,'1.Inputs'!$D$39,$E103)))*'1.Inputs'!$D$43*(1+$G103)^(2-1)-'1.Inputs'!$D$44*(1+$G103)^(2-1)-('1.Inputs'!$D$20/'1.Inputs'!$D$27+'1.Inputs'!$D$23/'1.Inputs'!$D$28))))*'1.Inputs'!$D$53</f>
        <v>-208658557.01870918</v>
      </c>
      <c r="AE103" s="36">
        <f ca="1">U103-AE$13-AE$14+MIN(AE$13,MAX(0,((('1.Inputs'!$D$37*12*IF(3=1,'1.Inputs'!$D$38,IF(3=2,'1.Inputs'!$D$39,$E103)))*$F103*(('1.Inputs'!$D$40)+(1-'1.Inputs'!$D$40)*(1+'1.Inputs'!$D$41))*(1+$G103)^(3-1))-(('1.Inputs'!$D$37*12*IF(3=1,'1.Inputs'!$D$38,IF(3=2,'1.Inputs'!$D$39,$E103)))/(1-'1.Inputs'!$D$42)*$D103*(1+$G103)^(3-1))-('1.Inputs'!$D$37*12*IF(3=1,'1.Inputs'!$D$38,IF(3=2,'1.Inputs'!$D$39,$E103)))*'1.Inputs'!$D$43*(1+$G103)^(3-1)-'1.Inputs'!$D$44*(1+$G103)^(3-1)-('1.Inputs'!$D$20/'1.Inputs'!$D$27+'1.Inputs'!$D$23/'1.Inputs'!$D$28))))*'1.Inputs'!$D$53</f>
        <v>-201101927.90670145</v>
      </c>
      <c r="AF103" s="36">
        <f ca="1">V103-AF$13-AF$14+MIN(AF$13,MAX(0,((('1.Inputs'!$D$37*12*IF(4=1,'1.Inputs'!$D$38,IF(4=2,'1.Inputs'!$D$39,$E103)))*$F103*(('1.Inputs'!$D$40)+(1-'1.Inputs'!$D$40)*(1+'1.Inputs'!$D$41))*(1+$G103)^(4-1))-(('1.Inputs'!$D$37*12*IF(4=1,'1.Inputs'!$D$38,IF(4=2,'1.Inputs'!$D$39,$E103)))/(1-'1.Inputs'!$D$42)*$D103*(1+$G103)^(4-1))-('1.Inputs'!$D$37*12*IF(4=1,'1.Inputs'!$D$38,IF(4=2,'1.Inputs'!$D$39,$E103)))*'1.Inputs'!$D$43*(1+$G103)^(4-1)-'1.Inputs'!$D$44*(1+$G103)^(4-1)-('1.Inputs'!$D$20/'1.Inputs'!$D$27+'1.Inputs'!$D$23/'1.Inputs'!$D$28))))*'1.Inputs'!$D$53</f>
        <v>63373204.477643728</v>
      </c>
      <c r="AG103" s="36">
        <f ca="1">W103-AG$13-AG$14+MIN(AG$13,MAX(0,((('1.Inputs'!$D$37*12*IF(5=1,'1.Inputs'!$D$38,IF(5=2,'1.Inputs'!$D$39,$E103)))*$F103*(('1.Inputs'!$D$40)+(1-'1.Inputs'!$D$40)*(1+'1.Inputs'!$D$41))*(1+$G103)^(5-1))-(('1.Inputs'!$D$37*12*IF(5=1,'1.Inputs'!$D$38,IF(5=2,'1.Inputs'!$D$39,$E103)))/(1-'1.Inputs'!$D$42)*$D103*(1+$G103)^(5-1))-('1.Inputs'!$D$37*12*IF(5=1,'1.Inputs'!$D$38,IF(5=2,'1.Inputs'!$D$39,$E103)))*'1.Inputs'!$D$43*(1+$G103)^(5-1)-'1.Inputs'!$D$44*(1+$G103)^(5-1)-('1.Inputs'!$D$20/'1.Inputs'!$D$27+'1.Inputs'!$D$23/'1.Inputs'!$D$28))))*'1.Inputs'!$D$53</f>
        <v>101772131.76694214</v>
      </c>
      <c r="AH103" s="36">
        <f ca="1">X103-AH$13-AH$14+MIN(AH$13,MAX(0,((('1.Inputs'!$D$37*12*IF(6=1,'1.Inputs'!$D$38,IF(6=2,'1.Inputs'!$D$39,$E103)))*$F103*(('1.Inputs'!$D$40)+(1-'1.Inputs'!$D$40)*(1+'1.Inputs'!$D$41))*(1+$G103)^(6-1))-(('1.Inputs'!$D$37*12*IF(6=1,'1.Inputs'!$D$38,IF(6=2,'1.Inputs'!$D$39,$E103)))/(1-'1.Inputs'!$D$42)*$D103*(1+$G103)^(6-1))-('1.Inputs'!$D$37*12*IF(6=1,'1.Inputs'!$D$38,IF(6=2,'1.Inputs'!$D$39,$E103)))*'1.Inputs'!$D$43*(1+$G103)^(6-1)-'1.Inputs'!$D$44*(1+$G103)^(6-1)-('1.Inputs'!$D$20/'1.Inputs'!$D$27+'1.Inputs'!$D$23/'1.Inputs'!$D$28))))*'1.Inputs'!$D$53</f>
        <v>141260131.73679632</v>
      </c>
      <c r="AI103" s="36">
        <f ca="1">Y103-AI$13-AI$14+MIN(AI$13,MAX(0,((('1.Inputs'!$D$37*12*IF(7=1,'1.Inputs'!$D$38,IF(7=2,'1.Inputs'!$D$39,$E103)))*$F103*(('1.Inputs'!$D$40)+(1-'1.Inputs'!$D$40)*(1+'1.Inputs'!$D$41))*(1+$G103)^(7-1))-(('1.Inputs'!$D$37*12*IF(7=1,'1.Inputs'!$D$38,IF(7=2,'1.Inputs'!$D$39,$E103)))/(1-'1.Inputs'!$D$42)*$D103*(1+$G103)^(7-1))-('1.Inputs'!$D$37*12*IF(7=1,'1.Inputs'!$D$38,IF(7=2,'1.Inputs'!$D$39,$E103)))*'1.Inputs'!$D$43*(1+$G103)^(7-1)-'1.Inputs'!$D$44*(1+$G103)^(7-1)-('1.Inputs'!$D$20/'1.Inputs'!$D$27+'1.Inputs'!$D$23/'1.Inputs'!$D$28))))*'1.Inputs'!$D$53</f>
        <v>181898944.21296799</v>
      </c>
      <c r="AJ103" s="36">
        <f ca="1">Z103-AJ$13-AJ$14+MIN(AJ$13,MAX(0,((('1.Inputs'!$D$37*12*IF(8=1,'1.Inputs'!$D$38,IF(8=2,'1.Inputs'!$D$39,$E103)))*$F103*(('1.Inputs'!$D$40)+(1-'1.Inputs'!$D$40)*(1+'1.Inputs'!$D$41))*(1+$G103)^(8-1))-(('1.Inputs'!$D$37*12*IF(8=1,'1.Inputs'!$D$38,IF(8=2,'1.Inputs'!$D$39,$E103)))/(1-'1.Inputs'!$D$42)*$D103*(1+$G103)^(8-1))-('1.Inputs'!$D$37*12*IF(8=1,'1.Inputs'!$D$38,IF(8=2,'1.Inputs'!$D$39,$E103)))*'1.Inputs'!$D$43*(1+$G103)^(8-1)-'1.Inputs'!$D$44*(1+$G103)^(8-1)-('1.Inputs'!$D$20/'1.Inputs'!$D$27+'1.Inputs'!$D$23/'1.Inputs'!$D$28))))*'1.Inputs'!$D$53</f>
        <v>469753809.06869173</v>
      </c>
      <c r="AK103" s="36">
        <f ca="1">AA103-AK$13-AK$14+MIN(AK$13,MAX(0,((('1.Inputs'!$D$37*12*IF(9=1,'1.Inputs'!$D$38,IF(9=2,'1.Inputs'!$D$39,$E103)))*$F103*(('1.Inputs'!$D$40)+(1-'1.Inputs'!$D$40)*(1+'1.Inputs'!$D$41))*(1+$G103)^(9-1))-(('1.Inputs'!$D$37*12*IF(9=1,'1.Inputs'!$D$38,IF(9=2,'1.Inputs'!$D$39,$E103)))/(1-'1.Inputs'!$D$42)*$D103*(1+$G103)^(9-1))-('1.Inputs'!$D$37*12*IF(9=1,'1.Inputs'!$D$38,IF(9=2,'1.Inputs'!$D$39,$E103)))*'1.Inputs'!$D$43*(1+$G103)^(9-1)-'1.Inputs'!$D$44*(1+$G103)^(9-1)-('1.Inputs'!$D$20/'1.Inputs'!$D$27+'1.Inputs'!$D$23/'1.Inputs'!$D$28))))*'1.Inputs'!$D$53</f>
        <v>493705664.64331686</v>
      </c>
      <c r="AL103" s="36">
        <f ca="1">AB103-AL$13-AL$14+MIN(AL$13,MAX(0,((('1.Inputs'!$D$37*12*IF(10=1,'1.Inputs'!$D$38,IF(10=2,'1.Inputs'!$D$39,$E103)))*$F103*(('1.Inputs'!$D$40)+(1-'1.Inputs'!$D$40)*(1+'1.Inputs'!$D$41))*(1+$G103)^(10-1))-(('1.Inputs'!$D$37*12*IF(10=1,'1.Inputs'!$D$38,IF(10=2,'1.Inputs'!$D$39,$E103)))/(1-'1.Inputs'!$D$42)*$D103*(1+$G103)^(10-1))-('1.Inputs'!$D$37*12*IF(10=1,'1.Inputs'!$D$38,IF(10=2,'1.Inputs'!$D$39,$E103)))*'1.Inputs'!$D$43*(1+$G103)^(10-1)-'1.Inputs'!$D$44*(1+$G103)^(10-1)-('1.Inputs'!$D$20/'1.Inputs'!$D$27+'1.Inputs'!$D$23/'1.Inputs'!$D$28))))*'1.Inputs'!$D$53+'1.Inputs'!$D$35</f>
        <v>4164719275.847681</v>
      </c>
      <c r="AM103" s="48">
        <f ca="1">R103+NPV('1.Inputs'!$D$55,S103:AB103)</f>
        <v>-402815725.50338697</v>
      </c>
      <c r="AN103" s="48">
        <f ca="1">-('1.Inputs'!$D$24*(1-'1.Inputs'!$D$31)+'1.Inputs'!$D$35)+NPV('1.Inputs'!$D$54,AC103:AL103)</f>
        <v>-1488921266.394527</v>
      </c>
      <c r="AO103" s="36">
        <f t="shared" ca="1" si="13"/>
        <v>-5.5178444573702672</v>
      </c>
      <c r="AP103" s="36">
        <f t="shared" ca="1" si="14"/>
        <v>0.35782030511508778</v>
      </c>
      <c r="AQ103" s="36">
        <f ca="1">'1.Inputs'!$D$35+MIN(SUM($AC103:AC103),SUM($AC103:AD103),SUM($AC103:AE103),SUM($AC103:AF103),SUM($AC103:AG103),SUM($AC103:AH103),SUM($AC103:AI103),SUM($AC103:AJ103),SUM($AC103:AK103),SUM($AC103:AL103))</f>
        <v>-571794326.83326197</v>
      </c>
      <c r="AR103" s="36">
        <f ca="1">IF(AP103&lt;'1.Inputs'!$D$57,1,0)</f>
        <v>1</v>
      </c>
      <c r="AS103" s="36">
        <f t="shared" ca="1" si="15"/>
        <v>1</v>
      </c>
      <c r="AV103" s="73"/>
      <c r="AW103" s="73"/>
      <c r="AX103" s="73"/>
      <c r="AY103" s="73"/>
      <c r="AZ103" s="73"/>
      <c r="BA103" s="73"/>
      <c r="BB103" s="73"/>
      <c r="BC103" s="73"/>
      <c r="BD103" s="73"/>
      <c r="BE103" s="73"/>
    </row>
    <row r="104" spans="2:57" ht="15" customHeight="1" x14ac:dyDescent="0.25">
      <c r="B104" s="36">
        <v>89</v>
      </c>
      <c r="C104" s="36">
        <f t="shared" ca="1" si="8"/>
        <v>0.22388724964742457</v>
      </c>
      <c r="D104" s="36">
        <f t="shared" ca="1" si="9"/>
        <v>18748.846701381302</v>
      </c>
      <c r="E104" s="47">
        <f t="shared" ca="1" si="10"/>
        <v>0.78595510013003889</v>
      </c>
      <c r="F104" s="36">
        <f t="shared" ca="1" si="11"/>
        <v>28527.668195195369</v>
      </c>
      <c r="G104" s="36">
        <f t="shared" ca="1" si="12"/>
        <v>4.1932638830305589E-2</v>
      </c>
      <c r="H104" s="36">
        <f ca="1">((('1.Inputs'!$D$37*12*IF(1=1,'1.Inputs'!$D$38,IF(1=2,'1.Inputs'!$D$39,$E104)))*$F104*(('1.Inputs'!$D$40)+(1-'1.Inputs'!$D$40)*(1+'1.Inputs'!$D$41))*(1+$G104)^(1-1))*'1.Inputs'!$D$47+(('1.Inputs'!$D$37*12*IF(1=1,'1.Inputs'!$D$38,IF(1=2,'1.Inputs'!$D$39,$E104)))/(1-'1.Inputs'!$D$42)*$D104*(1+$G104)^(1-1))*('1.Inputs'!$D$48-'1.Inputs'!$D$49))/'1.Inputs'!$D$51</f>
        <v>761900304.0149672</v>
      </c>
      <c r="I104" s="36">
        <f ca="1">((('1.Inputs'!$D$37*12*IF(2=1,'1.Inputs'!$D$38,IF(2=2,'1.Inputs'!$D$39,$E104)))*$F104*(('1.Inputs'!$D$40)+(1-'1.Inputs'!$D$40)*(1+'1.Inputs'!$D$41))*(1+$G104)^(2-1))*'1.Inputs'!$D$47+(('1.Inputs'!$D$37*12*IF(2=1,'1.Inputs'!$D$38,IF(2=2,'1.Inputs'!$D$39,$E104)))/(1-'1.Inputs'!$D$42)*$D104*(1+$G104)^(2-1))*('1.Inputs'!$D$48-'1.Inputs'!$D$49))/'1.Inputs'!$D$51</f>
        <v>1111388312.0030978</v>
      </c>
      <c r="J104" s="36">
        <f ca="1">((('1.Inputs'!$D$37*12*IF(3=1,'1.Inputs'!$D$38,IF(3=2,'1.Inputs'!$D$39,$E104)))*$F104*(('1.Inputs'!$D$40)+(1-'1.Inputs'!$D$40)*(1+'1.Inputs'!$D$41))*(1+$G104)^(3-1))*'1.Inputs'!$D$47+(('1.Inputs'!$D$37*12*IF(3=1,'1.Inputs'!$D$38,IF(3=2,'1.Inputs'!$D$39,$E104)))/(1-'1.Inputs'!$D$42)*$D104*(1+$G104)^(3-1))*('1.Inputs'!$D$48-'1.Inputs'!$D$49))/'1.Inputs'!$D$51</f>
        <v>1300185038.6849692</v>
      </c>
      <c r="K104" s="36">
        <f ca="1">((('1.Inputs'!$D$37*12*IF(4=1,'1.Inputs'!$D$38,IF(4=2,'1.Inputs'!$D$39,$E104)))*$F104*(('1.Inputs'!$D$40)+(1-'1.Inputs'!$D$40)*(1+'1.Inputs'!$D$41))*(1+$G104)^(4-1))*'1.Inputs'!$D$47+(('1.Inputs'!$D$37*12*IF(4=1,'1.Inputs'!$D$38,IF(4=2,'1.Inputs'!$D$39,$E104)))/(1-'1.Inputs'!$D$42)*$D104*(1+$G104)^(4-1))*('1.Inputs'!$D$48-'1.Inputs'!$D$49))/'1.Inputs'!$D$51</f>
        <v>1354705228.3247125</v>
      </c>
      <c r="L104" s="36">
        <f ca="1">((('1.Inputs'!$D$37*12*IF(5=1,'1.Inputs'!$D$38,IF(5=2,'1.Inputs'!$D$39,$E104)))*$F104*(('1.Inputs'!$D$40)+(1-'1.Inputs'!$D$40)*(1+'1.Inputs'!$D$41))*(1+$G104)^(5-1))*'1.Inputs'!$D$47+(('1.Inputs'!$D$37*12*IF(5=1,'1.Inputs'!$D$38,IF(5=2,'1.Inputs'!$D$39,$E104)))/(1-'1.Inputs'!$D$42)*$D104*(1+$G104)^(5-1))*('1.Inputs'!$D$48-'1.Inputs'!$D$49))/'1.Inputs'!$D$51</f>
        <v>1411511593.3855796</v>
      </c>
      <c r="M104" s="36">
        <f ca="1">((('1.Inputs'!$D$37*12*IF(6=1,'1.Inputs'!$D$38,IF(6=2,'1.Inputs'!$D$39,$E104)))*$F104*(('1.Inputs'!$D$40)+(1-'1.Inputs'!$D$40)*(1+'1.Inputs'!$D$41))*(1+$G104)^(6-1))*'1.Inputs'!$D$47+(('1.Inputs'!$D$37*12*IF(6=1,'1.Inputs'!$D$38,IF(6=2,'1.Inputs'!$D$39,$E104)))/(1-'1.Inputs'!$D$42)*$D104*(1+$G104)^(6-1))*('1.Inputs'!$D$48-'1.Inputs'!$D$49))/'1.Inputs'!$D$51</f>
        <v>1470699999.2358067</v>
      </c>
      <c r="N104" s="36">
        <f ca="1">((('1.Inputs'!$D$37*12*IF(7=1,'1.Inputs'!$D$38,IF(7=2,'1.Inputs'!$D$39,$E104)))*$F104*(('1.Inputs'!$D$40)+(1-'1.Inputs'!$D$40)*(1+'1.Inputs'!$D$41))*(1+$G104)^(7-1))*'1.Inputs'!$D$47+(('1.Inputs'!$D$37*12*IF(7=1,'1.Inputs'!$D$38,IF(7=2,'1.Inputs'!$D$39,$E104)))/(1-'1.Inputs'!$D$42)*$D104*(1+$G104)^(7-1))*('1.Inputs'!$D$48-'1.Inputs'!$D$49))/'1.Inputs'!$D$51</f>
        <v>1532370331.1314924</v>
      </c>
      <c r="O104" s="36">
        <f ca="1">((('1.Inputs'!$D$37*12*IF(8=1,'1.Inputs'!$D$38,IF(8=2,'1.Inputs'!$D$39,$E104)))*$F104*(('1.Inputs'!$D$40)+(1-'1.Inputs'!$D$40)*(1+'1.Inputs'!$D$41))*(1+$G104)^(8-1))*'1.Inputs'!$D$47+(('1.Inputs'!$D$37*12*IF(8=1,'1.Inputs'!$D$38,IF(8=2,'1.Inputs'!$D$39,$E104)))/(1-'1.Inputs'!$D$42)*$D104*(1+$G104)^(8-1))*('1.Inputs'!$D$48-'1.Inputs'!$D$49))/'1.Inputs'!$D$51</f>
        <v>1596626662.7811053</v>
      </c>
      <c r="P104" s="36">
        <f ca="1">((('1.Inputs'!$D$37*12*IF(9=1,'1.Inputs'!$D$38,IF(9=2,'1.Inputs'!$D$39,$E104)))*$F104*(('1.Inputs'!$D$40)+(1-'1.Inputs'!$D$40)*(1+'1.Inputs'!$D$41))*(1+$G104)^(9-1))*'1.Inputs'!$D$47+(('1.Inputs'!$D$37*12*IF(9=1,'1.Inputs'!$D$38,IF(9=2,'1.Inputs'!$D$39,$E104)))/(1-'1.Inputs'!$D$42)*$D104*(1+$G104)^(9-1))*('1.Inputs'!$D$48-'1.Inputs'!$D$49))/'1.Inputs'!$D$51</f>
        <v>1663577431.9783416</v>
      </c>
      <c r="Q104" s="36">
        <f ca="1">((('1.Inputs'!$D$37*12*IF(10=1,'1.Inputs'!$D$38,IF(10=2,'1.Inputs'!$D$39,$E104)))*$F104*(('1.Inputs'!$D$40)+(1-'1.Inputs'!$D$40)*(1+'1.Inputs'!$D$41))*(1+$G104)^(10-1))*'1.Inputs'!$D$47+(('1.Inputs'!$D$37*12*IF(10=1,'1.Inputs'!$D$38,IF(10=2,'1.Inputs'!$D$39,$E104)))/(1-'1.Inputs'!$D$42)*$D104*(1+$G104)^(10-1))*('1.Inputs'!$D$48-'1.Inputs'!$D$49))/'1.Inputs'!$D$51</f>
        <v>1733335623.5997365</v>
      </c>
      <c r="R104" s="36">
        <f>-'1.Inputs'!$D$24</f>
        <v>-2050000000</v>
      </c>
      <c r="S104" s="36">
        <f ca="1">((('1.Inputs'!$D$37*12*IF(1=1,'1.Inputs'!$D$38,IF(1=2,'1.Inputs'!$D$39,$E104)))*$F104*(('1.Inputs'!$D$40)+(1-'1.Inputs'!$D$40)*(1+'1.Inputs'!$D$41))*(1+$G104)^(1-1))-(('1.Inputs'!$D$37*12*IF(1=1,'1.Inputs'!$D$38,IF(1=2,'1.Inputs'!$D$39,$E104)))/(1-'1.Inputs'!$D$42)*$D104*(1+$G104)^(1-1))-('1.Inputs'!$D$37*12*IF(1=1,'1.Inputs'!$D$38,IF(1=2,'1.Inputs'!$D$39,$E104)))*'1.Inputs'!$D$43*(1+$G104)^(1-1)-'1.Inputs'!$D$44*(1+$G104)^(1-1)-('1.Inputs'!$D$20/'1.Inputs'!$D$27+'1.Inputs'!$D$23/'1.Inputs'!$D$28))-MAX(0,((('1.Inputs'!$D$37*12*IF(1=1,'1.Inputs'!$D$38,IF(1=2,'1.Inputs'!$D$39,$E104)))*$F104*(('1.Inputs'!$D$40)+(1-'1.Inputs'!$D$40)*(1+'1.Inputs'!$D$41))*(1+$G104)^(1-1))-(('1.Inputs'!$D$37*12*IF(1=1,'1.Inputs'!$D$38,IF(1=2,'1.Inputs'!$D$39,$E104)))/(1-'1.Inputs'!$D$42)*$D104*(1+$G104)^(1-1))-('1.Inputs'!$D$37*12*IF(1=1,'1.Inputs'!$D$38,IF(1=2,'1.Inputs'!$D$39,$E104)))*'1.Inputs'!$D$43*(1+$G104)^(1-1)-'1.Inputs'!$D$44*(1+$G104)^(1-1)-('1.Inputs'!$D$20/'1.Inputs'!$D$27+'1.Inputs'!$D$23/'1.Inputs'!$D$28)))*'1.Inputs'!$D$53+('1.Inputs'!$D$20/'1.Inputs'!$D$27+'1.Inputs'!$D$23/'1.Inputs'!$D$28)-H104</f>
        <v>-664165559.44613385</v>
      </c>
      <c r="T104" s="36">
        <f ca="1">((('1.Inputs'!$D$37*12*IF(2=1,'1.Inputs'!$D$38,IF(2=2,'1.Inputs'!$D$39,$E104)))*$F104*(('1.Inputs'!$D$40)+(1-'1.Inputs'!$D$40)*(1+'1.Inputs'!$D$41))*(1+$G104)^(2-1))-(('1.Inputs'!$D$37*12*IF(2=1,'1.Inputs'!$D$38,IF(2=2,'1.Inputs'!$D$39,$E104)))/(1-'1.Inputs'!$D$42)*$D104*(1+$G104)^(2-1))-('1.Inputs'!$D$37*12*IF(2=1,'1.Inputs'!$D$38,IF(2=2,'1.Inputs'!$D$39,$E104)))*'1.Inputs'!$D$43*(1+$G104)^(2-1)-'1.Inputs'!$D$44*(1+$G104)^(2-1)-('1.Inputs'!$D$20/'1.Inputs'!$D$27+'1.Inputs'!$D$23/'1.Inputs'!$D$28))-MAX(0,((('1.Inputs'!$D$37*12*IF(2=1,'1.Inputs'!$D$38,IF(2=2,'1.Inputs'!$D$39,$E104)))*$F104*(('1.Inputs'!$D$40)+(1-'1.Inputs'!$D$40)*(1+'1.Inputs'!$D$41))*(1+$G104)^(2-1))-(('1.Inputs'!$D$37*12*IF(2=1,'1.Inputs'!$D$38,IF(2=2,'1.Inputs'!$D$39,$E104)))/(1-'1.Inputs'!$D$42)*$D104*(1+$G104)^(2-1))-('1.Inputs'!$D$37*12*IF(2=1,'1.Inputs'!$D$38,IF(2=2,'1.Inputs'!$D$39,$E104)))*'1.Inputs'!$D$43*(1+$G104)^(2-1)-'1.Inputs'!$D$44*(1+$G104)^(2-1)-('1.Inputs'!$D$20/'1.Inputs'!$D$27+'1.Inputs'!$D$23/'1.Inputs'!$D$28)))*'1.Inputs'!$D$53+('1.Inputs'!$D$20/'1.Inputs'!$D$27+'1.Inputs'!$D$23/'1.Inputs'!$D$28)-(I104-H104)</f>
        <v>34242277.98391062</v>
      </c>
      <c r="U104" s="36">
        <f ca="1">((('1.Inputs'!$D$37*12*IF(3=1,'1.Inputs'!$D$38,IF(3=2,'1.Inputs'!$D$39,$E104)))*$F104*(('1.Inputs'!$D$40)+(1-'1.Inputs'!$D$40)*(1+'1.Inputs'!$D$41))*(1+$G104)^(3-1))-(('1.Inputs'!$D$37*12*IF(3=1,'1.Inputs'!$D$38,IF(3=2,'1.Inputs'!$D$39,$E104)))/(1-'1.Inputs'!$D$42)*$D104*(1+$G104)^(3-1))-('1.Inputs'!$D$37*12*IF(3=1,'1.Inputs'!$D$38,IF(3=2,'1.Inputs'!$D$39,$E104)))*'1.Inputs'!$D$43*(1+$G104)^(3-1)-'1.Inputs'!$D$44*(1+$G104)^(3-1)-('1.Inputs'!$D$20/'1.Inputs'!$D$27+'1.Inputs'!$D$23/'1.Inputs'!$D$28))-MAX(0,((('1.Inputs'!$D$37*12*IF(3=1,'1.Inputs'!$D$38,IF(3=2,'1.Inputs'!$D$39,$E104)))*$F104*(('1.Inputs'!$D$40)+(1-'1.Inputs'!$D$40)*(1+'1.Inputs'!$D$41))*(1+$G104)^(3-1))-(('1.Inputs'!$D$37*12*IF(3=1,'1.Inputs'!$D$38,IF(3=2,'1.Inputs'!$D$39,$E104)))/(1-'1.Inputs'!$D$42)*$D104*(1+$G104)^(3-1))-('1.Inputs'!$D$37*12*IF(3=1,'1.Inputs'!$D$38,IF(3=2,'1.Inputs'!$D$39,$E104)))*'1.Inputs'!$D$43*(1+$G104)^(3-1)-'1.Inputs'!$D$44*(1+$G104)^(3-1)-('1.Inputs'!$D$20/'1.Inputs'!$D$27+'1.Inputs'!$D$23/'1.Inputs'!$D$28)))*'1.Inputs'!$D$53+('1.Inputs'!$D$20/'1.Inputs'!$D$27+'1.Inputs'!$D$23/'1.Inputs'!$D$28)-(J104-I104)</f>
        <v>330077622.40366691</v>
      </c>
      <c r="V104" s="36">
        <f ca="1">((('1.Inputs'!$D$37*12*IF(4=1,'1.Inputs'!$D$38,IF(4=2,'1.Inputs'!$D$39,$E104)))*$F104*(('1.Inputs'!$D$40)+(1-'1.Inputs'!$D$40)*(1+'1.Inputs'!$D$41))*(1+$G104)^(4-1))-(('1.Inputs'!$D$37*12*IF(4=1,'1.Inputs'!$D$38,IF(4=2,'1.Inputs'!$D$39,$E104)))/(1-'1.Inputs'!$D$42)*$D104*(1+$G104)^(4-1))-('1.Inputs'!$D$37*12*IF(4=1,'1.Inputs'!$D$38,IF(4=2,'1.Inputs'!$D$39,$E104)))*'1.Inputs'!$D$43*(1+$G104)^(4-1)-'1.Inputs'!$D$44*(1+$G104)^(4-1)-('1.Inputs'!$D$20/'1.Inputs'!$D$27+'1.Inputs'!$D$23/'1.Inputs'!$D$28))-MAX(0,((('1.Inputs'!$D$37*12*IF(4=1,'1.Inputs'!$D$38,IF(4=2,'1.Inputs'!$D$39,$E104)))*$F104*(('1.Inputs'!$D$40)+(1-'1.Inputs'!$D$40)*(1+'1.Inputs'!$D$41))*(1+$G104)^(4-1))-(('1.Inputs'!$D$37*12*IF(4=1,'1.Inputs'!$D$38,IF(4=2,'1.Inputs'!$D$39,$E104)))/(1-'1.Inputs'!$D$42)*$D104*(1+$G104)^(4-1))-('1.Inputs'!$D$37*12*IF(4=1,'1.Inputs'!$D$38,IF(4=2,'1.Inputs'!$D$39,$E104)))*'1.Inputs'!$D$43*(1+$G104)^(4-1)-'1.Inputs'!$D$44*(1+$G104)^(4-1)-('1.Inputs'!$D$20/'1.Inputs'!$D$27+'1.Inputs'!$D$23/'1.Inputs'!$D$28)))*'1.Inputs'!$D$53+('1.Inputs'!$D$20/'1.Inputs'!$D$27+'1.Inputs'!$D$23/'1.Inputs'!$D$28)-(K104-J104)</f>
        <v>484130612.93957675</v>
      </c>
      <c r="W104" s="36">
        <f ca="1">((('1.Inputs'!$D$37*12*IF(5=1,'1.Inputs'!$D$38,IF(5=2,'1.Inputs'!$D$39,$E104)))*$F104*(('1.Inputs'!$D$40)+(1-'1.Inputs'!$D$40)*(1+'1.Inputs'!$D$41))*(1+$G104)^(5-1))-(('1.Inputs'!$D$37*12*IF(5=1,'1.Inputs'!$D$38,IF(5=2,'1.Inputs'!$D$39,$E104)))/(1-'1.Inputs'!$D$42)*$D104*(1+$G104)^(5-1))-('1.Inputs'!$D$37*12*IF(5=1,'1.Inputs'!$D$38,IF(5=2,'1.Inputs'!$D$39,$E104)))*'1.Inputs'!$D$43*(1+$G104)^(5-1)-'1.Inputs'!$D$44*(1+$G104)^(5-1)-('1.Inputs'!$D$20/'1.Inputs'!$D$27+'1.Inputs'!$D$23/'1.Inputs'!$D$28))-MAX(0,((('1.Inputs'!$D$37*12*IF(5=1,'1.Inputs'!$D$38,IF(5=2,'1.Inputs'!$D$39,$E104)))*$F104*(('1.Inputs'!$D$40)+(1-'1.Inputs'!$D$40)*(1+'1.Inputs'!$D$41))*(1+$G104)^(5-1))-(('1.Inputs'!$D$37*12*IF(5=1,'1.Inputs'!$D$38,IF(5=2,'1.Inputs'!$D$39,$E104)))/(1-'1.Inputs'!$D$42)*$D104*(1+$G104)^(5-1))-('1.Inputs'!$D$37*12*IF(5=1,'1.Inputs'!$D$38,IF(5=2,'1.Inputs'!$D$39,$E104)))*'1.Inputs'!$D$43*(1+$G104)^(5-1)-'1.Inputs'!$D$44*(1+$G104)^(5-1)-('1.Inputs'!$D$20/'1.Inputs'!$D$27+'1.Inputs'!$D$23/'1.Inputs'!$D$28)))*'1.Inputs'!$D$53+('1.Inputs'!$D$20/'1.Inputs'!$D$27+'1.Inputs'!$D$23/'1.Inputs'!$D$28)-(L104-K104)</f>
        <v>502450169.89393389</v>
      </c>
      <c r="X104" s="36">
        <f ca="1">((('1.Inputs'!$D$37*12*IF(6=1,'1.Inputs'!$D$38,IF(6=2,'1.Inputs'!$D$39,$E104)))*$F104*(('1.Inputs'!$D$40)+(1-'1.Inputs'!$D$40)*(1+'1.Inputs'!$D$41))*(1+$G104)^(6-1))-(('1.Inputs'!$D$37*12*IF(6=1,'1.Inputs'!$D$38,IF(6=2,'1.Inputs'!$D$39,$E104)))/(1-'1.Inputs'!$D$42)*$D104*(1+$G104)^(6-1))-('1.Inputs'!$D$37*12*IF(6=1,'1.Inputs'!$D$38,IF(6=2,'1.Inputs'!$D$39,$E104)))*'1.Inputs'!$D$43*(1+$G104)^(6-1)-'1.Inputs'!$D$44*(1+$G104)^(6-1)-('1.Inputs'!$D$20/'1.Inputs'!$D$27+'1.Inputs'!$D$23/'1.Inputs'!$D$28))-MAX(0,((('1.Inputs'!$D$37*12*IF(6=1,'1.Inputs'!$D$38,IF(6=2,'1.Inputs'!$D$39,$E104)))*$F104*(('1.Inputs'!$D$40)+(1-'1.Inputs'!$D$40)*(1+'1.Inputs'!$D$41))*(1+$G104)^(6-1))-(('1.Inputs'!$D$37*12*IF(6=1,'1.Inputs'!$D$38,IF(6=2,'1.Inputs'!$D$39,$E104)))/(1-'1.Inputs'!$D$42)*$D104*(1+$G104)^(6-1))-('1.Inputs'!$D$37*12*IF(6=1,'1.Inputs'!$D$38,IF(6=2,'1.Inputs'!$D$39,$E104)))*'1.Inputs'!$D$43*(1+$G104)^(6-1)-'1.Inputs'!$D$44*(1+$G104)^(6-1)-('1.Inputs'!$D$20/'1.Inputs'!$D$27+'1.Inputs'!$D$23/'1.Inputs'!$D$28)))*'1.Inputs'!$D$53+('1.Inputs'!$D$20/'1.Inputs'!$D$27+'1.Inputs'!$D$23/'1.Inputs'!$D$28)-(M104-L104)</f>
        <v>521537914.21359015</v>
      </c>
      <c r="Y104" s="36">
        <f ca="1">((('1.Inputs'!$D$37*12*IF(7=1,'1.Inputs'!$D$38,IF(7=2,'1.Inputs'!$D$39,$E104)))*$F104*(('1.Inputs'!$D$40)+(1-'1.Inputs'!$D$40)*(1+'1.Inputs'!$D$41))*(1+$G104)^(7-1))-(('1.Inputs'!$D$37*12*IF(7=1,'1.Inputs'!$D$38,IF(7=2,'1.Inputs'!$D$39,$E104)))/(1-'1.Inputs'!$D$42)*$D104*(1+$G104)^(7-1))-('1.Inputs'!$D$37*12*IF(7=1,'1.Inputs'!$D$38,IF(7=2,'1.Inputs'!$D$39,$E104)))*'1.Inputs'!$D$43*(1+$G104)^(7-1)-'1.Inputs'!$D$44*(1+$G104)^(7-1)-('1.Inputs'!$D$20/'1.Inputs'!$D$27+'1.Inputs'!$D$23/'1.Inputs'!$D$28))-MAX(0,((('1.Inputs'!$D$37*12*IF(7=1,'1.Inputs'!$D$38,IF(7=2,'1.Inputs'!$D$39,$E104)))*$F104*(('1.Inputs'!$D$40)+(1-'1.Inputs'!$D$40)*(1+'1.Inputs'!$D$41))*(1+$G104)^(7-1))-(('1.Inputs'!$D$37*12*IF(7=1,'1.Inputs'!$D$38,IF(7=2,'1.Inputs'!$D$39,$E104)))/(1-'1.Inputs'!$D$42)*$D104*(1+$G104)^(7-1))-('1.Inputs'!$D$37*12*IF(7=1,'1.Inputs'!$D$38,IF(7=2,'1.Inputs'!$D$39,$E104)))*'1.Inputs'!$D$43*(1+$G104)^(7-1)-'1.Inputs'!$D$44*(1+$G104)^(7-1)-('1.Inputs'!$D$20/'1.Inputs'!$D$27+'1.Inputs'!$D$23/'1.Inputs'!$D$28)))*'1.Inputs'!$D$53+('1.Inputs'!$D$20/'1.Inputs'!$D$27+'1.Inputs'!$D$23/'1.Inputs'!$D$28)-(N104-M104)</f>
        <v>541426058.02188849</v>
      </c>
      <c r="Z104" s="36">
        <f ca="1">((('1.Inputs'!$D$37*12*IF(8=1,'1.Inputs'!$D$38,IF(8=2,'1.Inputs'!$D$39,$E104)))*$F104*(('1.Inputs'!$D$40)+(1-'1.Inputs'!$D$40)*(1+'1.Inputs'!$D$41))*(1+$G104)^(8-1))-(('1.Inputs'!$D$37*12*IF(8=1,'1.Inputs'!$D$38,IF(8=2,'1.Inputs'!$D$39,$E104)))/(1-'1.Inputs'!$D$42)*$D104*(1+$G104)^(8-1))-('1.Inputs'!$D$37*12*IF(8=1,'1.Inputs'!$D$38,IF(8=2,'1.Inputs'!$D$39,$E104)))*'1.Inputs'!$D$43*(1+$G104)^(8-1)-'1.Inputs'!$D$44*(1+$G104)^(8-1)-('1.Inputs'!$D$20/'1.Inputs'!$D$27+'1.Inputs'!$D$23/'1.Inputs'!$D$28))-MAX(0,((('1.Inputs'!$D$37*12*IF(8=1,'1.Inputs'!$D$38,IF(8=2,'1.Inputs'!$D$39,$E104)))*$F104*(('1.Inputs'!$D$40)+(1-'1.Inputs'!$D$40)*(1+'1.Inputs'!$D$41))*(1+$G104)^(8-1))-(('1.Inputs'!$D$37*12*IF(8=1,'1.Inputs'!$D$38,IF(8=2,'1.Inputs'!$D$39,$E104)))/(1-'1.Inputs'!$D$42)*$D104*(1+$G104)^(8-1))-('1.Inputs'!$D$37*12*IF(8=1,'1.Inputs'!$D$38,IF(8=2,'1.Inputs'!$D$39,$E104)))*'1.Inputs'!$D$43*(1+$G104)^(8-1)-'1.Inputs'!$D$44*(1+$G104)^(8-1)-('1.Inputs'!$D$20/'1.Inputs'!$D$27+'1.Inputs'!$D$23/'1.Inputs'!$D$28)))*'1.Inputs'!$D$53+('1.Inputs'!$D$20/'1.Inputs'!$D$27+'1.Inputs'!$D$23/'1.Inputs'!$D$28)-(O104-N104)</f>
        <v>562148164.18150377</v>
      </c>
      <c r="AA104" s="36">
        <f ca="1">((('1.Inputs'!$D$37*12*IF(9=1,'1.Inputs'!$D$38,IF(9=2,'1.Inputs'!$D$39,$E104)))*$F104*(('1.Inputs'!$D$40)+(1-'1.Inputs'!$D$40)*(1+'1.Inputs'!$D$41))*(1+$G104)^(9-1))-(('1.Inputs'!$D$37*12*IF(9=1,'1.Inputs'!$D$38,IF(9=2,'1.Inputs'!$D$39,$E104)))/(1-'1.Inputs'!$D$42)*$D104*(1+$G104)^(9-1))-('1.Inputs'!$D$37*12*IF(9=1,'1.Inputs'!$D$38,IF(9=2,'1.Inputs'!$D$39,$E104)))*'1.Inputs'!$D$43*(1+$G104)^(9-1)-'1.Inputs'!$D$44*(1+$G104)^(9-1)-('1.Inputs'!$D$20/'1.Inputs'!$D$27+'1.Inputs'!$D$23/'1.Inputs'!$D$28))-MAX(0,((('1.Inputs'!$D$37*12*IF(9=1,'1.Inputs'!$D$38,IF(9=2,'1.Inputs'!$D$39,$E104)))*$F104*(('1.Inputs'!$D$40)+(1-'1.Inputs'!$D$40)*(1+'1.Inputs'!$D$41))*(1+$G104)^(9-1))-(('1.Inputs'!$D$37*12*IF(9=1,'1.Inputs'!$D$38,IF(9=2,'1.Inputs'!$D$39,$E104)))/(1-'1.Inputs'!$D$42)*$D104*(1+$G104)^(9-1))-('1.Inputs'!$D$37*12*IF(9=1,'1.Inputs'!$D$38,IF(9=2,'1.Inputs'!$D$39,$E104)))*'1.Inputs'!$D$43*(1+$G104)^(9-1)-'1.Inputs'!$D$44*(1+$G104)^(9-1)-('1.Inputs'!$D$20/'1.Inputs'!$D$27+'1.Inputs'!$D$23/'1.Inputs'!$D$28)))*'1.Inputs'!$D$53+('1.Inputs'!$D$20/'1.Inputs'!$D$27+'1.Inputs'!$D$23/'1.Inputs'!$D$28)-(P104-O104)</f>
        <v>583739202.93451476</v>
      </c>
      <c r="AB104" s="36">
        <f ca="1">((('1.Inputs'!$D$37*12*IF(10=1,'1.Inputs'!$D$38,IF(10=2,'1.Inputs'!$D$39,$E104)))*$F104*(('1.Inputs'!$D$40)+(1-'1.Inputs'!$D$40)*(1+'1.Inputs'!$D$41))*(1+$G104)^(10-1))-(('1.Inputs'!$D$37*12*IF(10=1,'1.Inputs'!$D$38,IF(10=2,'1.Inputs'!$D$39,$E104)))/(1-'1.Inputs'!$D$42)*$D104*(1+$G104)^(10-1))-('1.Inputs'!$D$37*12*IF(10=1,'1.Inputs'!$D$38,IF(10=2,'1.Inputs'!$D$39,$E104)))*'1.Inputs'!$D$43*(1+$G104)^(10-1)-'1.Inputs'!$D$44*(1+$G104)^(10-1)-('1.Inputs'!$D$20/'1.Inputs'!$D$27+'1.Inputs'!$D$23/'1.Inputs'!$D$28))-MAX(0,((('1.Inputs'!$D$37*12*IF(10=1,'1.Inputs'!$D$38,IF(10=2,'1.Inputs'!$D$39,$E104)))*$F104*(('1.Inputs'!$D$40)+(1-'1.Inputs'!$D$40)*(1+'1.Inputs'!$D$41))*(1+$G104)^(10-1))-(('1.Inputs'!$D$37*12*IF(10=1,'1.Inputs'!$D$38,IF(10=2,'1.Inputs'!$D$39,$E104)))/(1-'1.Inputs'!$D$42)*$D104*(1+$G104)^(10-1))-('1.Inputs'!$D$37*12*IF(10=1,'1.Inputs'!$D$38,IF(10=2,'1.Inputs'!$D$39,$E104)))*'1.Inputs'!$D$43*(1+$G104)^(10-1)-'1.Inputs'!$D$44*(1+$G104)^(10-1)-('1.Inputs'!$D$20/'1.Inputs'!$D$27+'1.Inputs'!$D$23/'1.Inputs'!$D$28)))*'1.Inputs'!$D$53+('1.Inputs'!$D$20/'1.Inputs'!$D$27+'1.Inputs'!$D$23/'1.Inputs'!$D$28)-(Q104-P104)+(('1.Inputs'!$D$20+'1.Inputs'!$D$23-('1.Inputs'!$D$20/'1.Inputs'!$D$27+'1.Inputs'!$D$23/'1.Inputs'!$D$28)*'1.Inputs'!$D$10)*'1.Inputs'!$D$60+'1.Inputs'!$D$19*'1.Inputs'!$D$59+Q104)</f>
        <v>3039571234.5172625</v>
      </c>
      <c r="AC104" s="36">
        <f ca="1">S104-AC$13-AC$14+MIN(AC$13,MAX(0,((('1.Inputs'!$D$37*12*IF(1=1,'1.Inputs'!$D$38,IF(1=2,'1.Inputs'!$D$39,$E104)))*$F104*(('1.Inputs'!$D$40)+(1-'1.Inputs'!$D$40)*(1+'1.Inputs'!$D$41))*(1+$G104)^(1-1))-(('1.Inputs'!$D$37*12*IF(1=1,'1.Inputs'!$D$38,IF(1=2,'1.Inputs'!$D$39,$E104)))/(1-'1.Inputs'!$D$42)*$D104*(1+$G104)^(1-1))-('1.Inputs'!$D$37*12*IF(1=1,'1.Inputs'!$D$38,IF(1=2,'1.Inputs'!$D$39,$E104)))*'1.Inputs'!$D$43*(1+$G104)^(1-1)-'1.Inputs'!$D$44*(1+$G104)^(1-1)-('1.Inputs'!$D$20/'1.Inputs'!$D$27+'1.Inputs'!$D$23/'1.Inputs'!$D$28))))*'1.Inputs'!$D$53</f>
        <v>-811765559.44613385</v>
      </c>
      <c r="AD104" s="36">
        <f ca="1">T104-AD$13-AD$14+MIN(AD$13,MAX(0,((('1.Inputs'!$D$37*12*IF(2=1,'1.Inputs'!$D$38,IF(2=2,'1.Inputs'!$D$39,$E104)))*$F104*(('1.Inputs'!$D$40)+(1-'1.Inputs'!$D$40)*(1+'1.Inputs'!$D$41))*(1+$G104)^(2-1))-(('1.Inputs'!$D$37*12*IF(2=1,'1.Inputs'!$D$38,IF(2=2,'1.Inputs'!$D$39,$E104)))/(1-'1.Inputs'!$D$42)*$D104*(1+$G104)^(2-1))-('1.Inputs'!$D$37*12*IF(2=1,'1.Inputs'!$D$38,IF(2=2,'1.Inputs'!$D$39,$E104)))*'1.Inputs'!$D$43*(1+$G104)^(2-1)-'1.Inputs'!$D$44*(1+$G104)^(2-1)-('1.Inputs'!$D$20/'1.Inputs'!$D$27+'1.Inputs'!$D$23/'1.Inputs'!$D$28))))*'1.Inputs'!$D$53</f>
        <v>-61697722.01608938</v>
      </c>
      <c r="AE104" s="36">
        <f ca="1">U104-AE$13-AE$14+MIN(AE$13,MAX(0,((('1.Inputs'!$D$37*12*IF(3=1,'1.Inputs'!$D$38,IF(3=2,'1.Inputs'!$D$39,$E104)))*$F104*(('1.Inputs'!$D$40)+(1-'1.Inputs'!$D$40)*(1+'1.Inputs'!$D$41))*(1+$G104)^(3-1))-(('1.Inputs'!$D$37*12*IF(3=1,'1.Inputs'!$D$38,IF(3=2,'1.Inputs'!$D$39,$E104)))/(1-'1.Inputs'!$D$42)*$D104*(1+$G104)^(3-1))-('1.Inputs'!$D$37*12*IF(3=1,'1.Inputs'!$D$38,IF(3=2,'1.Inputs'!$D$39,$E104)))*'1.Inputs'!$D$43*(1+$G104)^(3-1)-'1.Inputs'!$D$44*(1+$G104)^(3-1)-('1.Inputs'!$D$20/'1.Inputs'!$D$27+'1.Inputs'!$D$23/'1.Inputs'!$D$28))))*'1.Inputs'!$D$53</f>
        <v>-11862377.596333086</v>
      </c>
      <c r="AF104" s="36">
        <f ca="1">V104-AF$13-AF$14+MIN(AF$13,MAX(0,((('1.Inputs'!$D$37*12*IF(4=1,'1.Inputs'!$D$38,IF(4=2,'1.Inputs'!$D$39,$E104)))*$F104*(('1.Inputs'!$D$40)+(1-'1.Inputs'!$D$40)*(1+'1.Inputs'!$D$41))*(1+$G104)^(4-1))-(('1.Inputs'!$D$37*12*IF(4=1,'1.Inputs'!$D$38,IF(4=2,'1.Inputs'!$D$39,$E104)))/(1-'1.Inputs'!$D$42)*$D104*(1+$G104)^(4-1))-('1.Inputs'!$D$37*12*IF(4=1,'1.Inputs'!$D$38,IF(4=2,'1.Inputs'!$D$39,$E104)))*'1.Inputs'!$D$43*(1+$G104)^(4-1)-'1.Inputs'!$D$44*(1+$G104)^(4-1)-('1.Inputs'!$D$20/'1.Inputs'!$D$27+'1.Inputs'!$D$23/'1.Inputs'!$D$28))))*'1.Inputs'!$D$53</f>
        <v>161378612.93957675</v>
      </c>
      <c r="AG104" s="36">
        <f ca="1">W104-AG$13-AG$14+MIN(AG$13,MAX(0,((('1.Inputs'!$D$37*12*IF(5=1,'1.Inputs'!$D$38,IF(5=2,'1.Inputs'!$D$39,$E104)))*$F104*(('1.Inputs'!$D$40)+(1-'1.Inputs'!$D$40)*(1+'1.Inputs'!$D$41))*(1+$G104)^(5-1))-(('1.Inputs'!$D$37*12*IF(5=1,'1.Inputs'!$D$38,IF(5=2,'1.Inputs'!$D$39,$E104)))/(1-'1.Inputs'!$D$42)*$D104*(1+$G104)^(5-1))-('1.Inputs'!$D$37*12*IF(5=1,'1.Inputs'!$D$38,IF(5=2,'1.Inputs'!$D$39,$E104)))*'1.Inputs'!$D$43*(1+$G104)^(5-1)-'1.Inputs'!$D$44*(1+$G104)^(5-1)-('1.Inputs'!$D$20/'1.Inputs'!$D$27+'1.Inputs'!$D$23/'1.Inputs'!$D$28))))*'1.Inputs'!$D$53</f>
        <v>198886169.89393389</v>
      </c>
      <c r="AH104" s="36">
        <f ca="1">X104-AH$13-AH$14+MIN(AH$13,MAX(0,((('1.Inputs'!$D$37*12*IF(6=1,'1.Inputs'!$D$38,IF(6=2,'1.Inputs'!$D$39,$E104)))*$F104*(('1.Inputs'!$D$40)+(1-'1.Inputs'!$D$40)*(1+'1.Inputs'!$D$41))*(1+$G104)^(6-1))-(('1.Inputs'!$D$37*12*IF(6=1,'1.Inputs'!$D$38,IF(6=2,'1.Inputs'!$D$39,$E104)))/(1-'1.Inputs'!$D$42)*$D104*(1+$G104)^(6-1))-('1.Inputs'!$D$37*12*IF(6=1,'1.Inputs'!$D$38,IF(6=2,'1.Inputs'!$D$39,$E104)))*'1.Inputs'!$D$43*(1+$G104)^(6-1)-'1.Inputs'!$D$44*(1+$G104)^(6-1)-('1.Inputs'!$D$20/'1.Inputs'!$D$27+'1.Inputs'!$D$23/'1.Inputs'!$D$28))))*'1.Inputs'!$D$53</f>
        <v>237161914.21359015</v>
      </c>
      <c r="AI104" s="36">
        <f ca="1">Y104-AI$13-AI$14+MIN(AI$13,MAX(0,((('1.Inputs'!$D$37*12*IF(7=1,'1.Inputs'!$D$38,IF(7=2,'1.Inputs'!$D$39,$E104)))*$F104*(('1.Inputs'!$D$40)+(1-'1.Inputs'!$D$40)*(1+'1.Inputs'!$D$41))*(1+$G104)^(7-1))-(('1.Inputs'!$D$37*12*IF(7=1,'1.Inputs'!$D$38,IF(7=2,'1.Inputs'!$D$39,$E104)))/(1-'1.Inputs'!$D$42)*$D104*(1+$G104)^(7-1))-('1.Inputs'!$D$37*12*IF(7=1,'1.Inputs'!$D$38,IF(7=2,'1.Inputs'!$D$39,$E104)))*'1.Inputs'!$D$43*(1+$G104)^(7-1)-'1.Inputs'!$D$44*(1+$G104)^(7-1)-('1.Inputs'!$D$20/'1.Inputs'!$D$27+'1.Inputs'!$D$23/'1.Inputs'!$D$28))))*'1.Inputs'!$D$53</f>
        <v>276238058.02188849</v>
      </c>
      <c r="AJ104" s="36">
        <f ca="1">Z104-AJ$13-AJ$14+MIN(AJ$13,MAX(0,((('1.Inputs'!$D$37*12*IF(8=1,'1.Inputs'!$D$38,IF(8=2,'1.Inputs'!$D$39,$E104)))*$F104*(('1.Inputs'!$D$40)+(1-'1.Inputs'!$D$40)*(1+'1.Inputs'!$D$41))*(1+$G104)^(8-1))-(('1.Inputs'!$D$37*12*IF(8=1,'1.Inputs'!$D$38,IF(8=2,'1.Inputs'!$D$39,$E104)))/(1-'1.Inputs'!$D$42)*$D104*(1+$G104)^(8-1))-('1.Inputs'!$D$37*12*IF(8=1,'1.Inputs'!$D$38,IF(8=2,'1.Inputs'!$D$39,$E104)))*'1.Inputs'!$D$43*(1+$G104)^(8-1)-'1.Inputs'!$D$44*(1+$G104)^(8-1)-('1.Inputs'!$D$20/'1.Inputs'!$D$27+'1.Inputs'!$D$23/'1.Inputs'!$D$28))))*'1.Inputs'!$D$53</f>
        <v>562148164.18150377</v>
      </c>
      <c r="AK104" s="36">
        <f ca="1">AA104-AK$13-AK$14+MIN(AK$13,MAX(0,((('1.Inputs'!$D$37*12*IF(9=1,'1.Inputs'!$D$38,IF(9=2,'1.Inputs'!$D$39,$E104)))*$F104*(('1.Inputs'!$D$40)+(1-'1.Inputs'!$D$40)*(1+'1.Inputs'!$D$41))*(1+$G104)^(9-1))-(('1.Inputs'!$D$37*12*IF(9=1,'1.Inputs'!$D$38,IF(9=2,'1.Inputs'!$D$39,$E104)))/(1-'1.Inputs'!$D$42)*$D104*(1+$G104)^(9-1))-('1.Inputs'!$D$37*12*IF(9=1,'1.Inputs'!$D$38,IF(9=2,'1.Inputs'!$D$39,$E104)))*'1.Inputs'!$D$43*(1+$G104)^(9-1)-'1.Inputs'!$D$44*(1+$G104)^(9-1)-('1.Inputs'!$D$20/'1.Inputs'!$D$27+'1.Inputs'!$D$23/'1.Inputs'!$D$28))))*'1.Inputs'!$D$53</f>
        <v>583739202.93451476</v>
      </c>
      <c r="AL104" s="36">
        <f ca="1">AB104-AL$13-AL$14+MIN(AL$13,MAX(0,((('1.Inputs'!$D$37*12*IF(10=1,'1.Inputs'!$D$38,IF(10=2,'1.Inputs'!$D$39,$E104)))*$F104*(('1.Inputs'!$D$40)+(1-'1.Inputs'!$D$40)*(1+'1.Inputs'!$D$41))*(1+$G104)^(10-1))-(('1.Inputs'!$D$37*12*IF(10=1,'1.Inputs'!$D$38,IF(10=2,'1.Inputs'!$D$39,$E104)))/(1-'1.Inputs'!$D$42)*$D104*(1+$G104)^(10-1))-('1.Inputs'!$D$37*12*IF(10=1,'1.Inputs'!$D$38,IF(10=2,'1.Inputs'!$D$39,$E104)))*'1.Inputs'!$D$43*(1+$G104)^(10-1)-'1.Inputs'!$D$44*(1+$G104)^(10-1)-('1.Inputs'!$D$20/'1.Inputs'!$D$27+'1.Inputs'!$D$23/'1.Inputs'!$D$28))))*'1.Inputs'!$D$53+'1.Inputs'!$D$35</f>
        <v>3839571234.5172625</v>
      </c>
      <c r="AM104" s="48">
        <f ca="1">R104+NPV('1.Inputs'!$D$55,S104:AB104)</f>
        <v>158486425.86147308</v>
      </c>
      <c r="AN104" s="48">
        <f ca="1">-('1.Inputs'!$D$24*(1-'1.Inputs'!$D$31)+'1.Inputs'!$D$35)+NPV('1.Inputs'!$D$54,AC104:AL104)</f>
        <v>-999958458.18019772</v>
      </c>
      <c r="AO104" s="36">
        <f t="shared" ca="1" si="13"/>
        <v>-4.4997666629141859</v>
      </c>
      <c r="AP104" s="36">
        <f t="shared" ca="1" si="14"/>
        <v>0.83861184553777168</v>
      </c>
      <c r="AQ104" s="36">
        <f ca="1">'1.Inputs'!$D$35+MIN(SUM($AC104:AC104),SUM($AC104:AD104),SUM($AC104:AE104),SUM($AC104:AF104),SUM($AC104:AG104),SUM($AC104:AH104),SUM($AC104:AI104),SUM($AC104:AJ104),SUM($AC104:AK104),SUM($AC104:AL104))</f>
        <v>-85325659.058556318</v>
      </c>
      <c r="AR104" s="36">
        <f ca="1">IF(AP104&lt;'1.Inputs'!$D$57,1,0)</f>
        <v>1</v>
      </c>
      <c r="AS104" s="36">
        <f t="shared" ca="1" si="15"/>
        <v>1</v>
      </c>
      <c r="AV104" s="73"/>
      <c r="AW104" s="73"/>
      <c r="AX104" s="73"/>
      <c r="AY104" s="73"/>
      <c r="AZ104" s="73"/>
      <c r="BA104" s="73"/>
      <c r="BB104" s="73"/>
      <c r="BC104" s="73"/>
      <c r="BD104" s="73"/>
      <c r="BE104" s="73"/>
    </row>
    <row r="105" spans="2:57" ht="15" customHeight="1" x14ac:dyDescent="0.25">
      <c r="B105" s="36">
        <v>90</v>
      </c>
      <c r="C105" s="36">
        <f t="shared" ca="1" si="8"/>
        <v>0.16625002237244957</v>
      </c>
      <c r="D105" s="36">
        <f t="shared" ca="1" si="9"/>
        <v>20430.849245460235</v>
      </c>
      <c r="E105" s="47">
        <f t="shared" ca="1" si="10"/>
        <v>0.77406922936206934</v>
      </c>
      <c r="F105" s="36">
        <f t="shared" ca="1" si="11"/>
        <v>30761.134851763672</v>
      </c>
      <c r="G105" s="36">
        <f t="shared" ca="1" si="12"/>
        <v>4.6965768865645227E-2</v>
      </c>
      <c r="H105" s="36">
        <f ca="1">((('1.Inputs'!$D$37*12*IF(1=1,'1.Inputs'!$D$38,IF(1=2,'1.Inputs'!$D$39,$E105)))*$F105*(('1.Inputs'!$D$40)+(1-'1.Inputs'!$D$40)*(1+'1.Inputs'!$D$41))*(1+$G105)^(1-1))*'1.Inputs'!$D$47+(('1.Inputs'!$D$37*12*IF(1=1,'1.Inputs'!$D$38,IF(1=2,'1.Inputs'!$D$39,$E105)))/(1-'1.Inputs'!$D$42)*$D105*(1+$G105)^(1-1))*('1.Inputs'!$D$48-'1.Inputs'!$D$49))/'1.Inputs'!$D$51</f>
        <v>822856110.19271982</v>
      </c>
      <c r="I105" s="36">
        <f ca="1">((('1.Inputs'!$D$37*12*IF(2=1,'1.Inputs'!$D$38,IF(2=2,'1.Inputs'!$D$39,$E105)))*$F105*(('1.Inputs'!$D$40)+(1-'1.Inputs'!$D$40)*(1+'1.Inputs'!$D$41))*(1+$G105)^(2-1))*'1.Inputs'!$D$47+(('1.Inputs'!$D$37*12*IF(2=1,'1.Inputs'!$D$38,IF(2=2,'1.Inputs'!$D$39,$E105)))/(1-'1.Inputs'!$D$42)*$D105*(1+$G105)^(2-1))*('1.Inputs'!$D$48-'1.Inputs'!$D$49))/'1.Inputs'!$D$51</f>
        <v>1206103052.1032009</v>
      </c>
      <c r="J105" s="36">
        <f ca="1">((('1.Inputs'!$D$37*12*IF(3=1,'1.Inputs'!$D$38,IF(3=2,'1.Inputs'!$D$39,$E105)))*$F105*(('1.Inputs'!$D$40)+(1-'1.Inputs'!$D$40)*(1+'1.Inputs'!$D$41))*(1+$G105)^(3-1))*'1.Inputs'!$D$47+(('1.Inputs'!$D$37*12*IF(3=1,'1.Inputs'!$D$38,IF(3=2,'1.Inputs'!$D$39,$E105)))/(1-'1.Inputs'!$D$42)*$D105*(1+$G105)^(3-1))*('1.Inputs'!$D$48-'1.Inputs'!$D$49))/'1.Inputs'!$D$51</f>
        <v>1396364061.2294719</v>
      </c>
      <c r="K105" s="36">
        <f ca="1">((('1.Inputs'!$D$37*12*IF(4=1,'1.Inputs'!$D$38,IF(4=2,'1.Inputs'!$D$39,$E105)))*$F105*(('1.Inputs'!$D$40)+(1-'1.Inputs'!$D$40)*(1+'1.Inputs'!$D$41))*(1+$G105)^(4-1))*'1.Inputs'!$D$47+(('1.Inputs'!$D$37*12*IF(4=1,'1.Inputs'!$D$38,IF(4=2,'1.Inputs'!$D$39,$E105)))/(1-'1.Inputs'!$D$42)*$D105*(1+$G105)^(4-1))*('1.Inputs'!$D$48-'1.Inputs'!$D$49))/'1.Inputs'!$D$51</f>
        <v>1461945372.9814692</v>
      </c>
      <c r="L105" s="36">
        <f ca="1">((('1.Inputs'!$D$37*12*IF(5=1,'1.Inputs'!$D$38,IF(5=2,'1.Inputs'!$D$39,$E105)))*$F105*(('1.Inputs'!$D$40)+(1-'1.Inputs'!$D$40)*(1+'1.Inputs'!$D$41))*(1+$G105)^(5-1))*'1.Inputs'!$D$47+(('1.Inputs'!$D$37*12*IF(5=1,'1.Inputs'!$D$38,IF(5=2,'1.Inputs'!$D$39,$E105)))/(1-'1.Inputs'!$D$42)*$D105*(1+$G105)^(5-1))*('1.Inputs'!$D$48-'1.Inputs'!$D$49))/'1.Inputs'!$D$51</f>
        <v>1530606761.4631164</v>
      </c>
      <c r="M105" s="36">
        <f ca="1">((('1.Inputs'!$D$37*12*IF(6=1,'1.Inputs'!$D$38,IF(6=2,'1.Inputs'!$D$39,$E105)))*$F105*(('1.Inputs'!$D$40)+(1-'1.Inputs'!$D$40)*(1+'1.Inputs'!$D$41))*(1+$G105)^(6-1))*'1.Inputs'!$D$47+(('1.Inputs'!$D$37*12*IF(6=1,'1.Inputs'!$D$38,IF(6=2,'1.Inputs'!$D$39,$E105)))/(1-'1.Inputs'!$D$42)*$D105*(1+$G105)^(6-1))*('1.Inputs'!$D$48-'1.Inputs'!$D$49))/'1.Inputs'!$D$51</f>
        <v>1602492884.8461871</v>
      </c>
      <c r="N105" s="36">
        <f ca="1">((('1.Inputs'!$D$37*12*IF(7=1,'1.Inputs'!$D$38,IF(7=2,'1.Inputs'!$D$39,$E105)))*$F105*(('1.Inputs'!$D$40)+(1-'1.Inputs'!$D$40)*(1+'1.Inputs'!$D$41))*(1+$G105)^(7-1))*'1.Inputs'!$D$47+(('1.Inputs'!$D$37*12*IF(7=1,'1.Inputs'!$D$38,IF(7=2,'1.Inputs'!$D$39,$E105)))/(1-'1.Inputs'!$D$42)*$D105*(1+$G105)^(7-1))*('1.Inputs'!$D$48-'1.Inputs'!$D$49))/'1.Inputs'!$D$51</f>
        <v>1677755195.284714</v>
      </c>
      <c r="O105" s="36">
        <f ca="1">((('1.Inputs'!$D$37*12*IF(8=1,'1.Inputs'!$D$38,IF(8=2,'1.Inputs'!$D$39,$E105)))*$F105*(('1.Inputs'!$D$40)+(1-'1.Inputs'!$D$40)*(1+'1.Inputs'!$D$41))*(1+$G105)^(8-1))*'1.Inputs'!$D$47+(('1.Inputs'!$D$37*12*IF(8=1,'1.Inputs'!$D$38,IF(8=2,'1.Inputs'!$D$39,$E105)))/(1-'1.Inputs'!$D$42)*$D105*(1+$G105)^(8-1))*('1.Inputs'!$D$48-'1.Inputs'!$D$49))/'1.Inputs'!$D$51</f>
        <v>1756552257.9995914</v>
      </c>
      <c r="P105" s="36">
        <f ca="1">((('1.Inputs'!$D$37*12*IF(9=1,'1.Inputs'!$D$38,IF(9=2,'1.Inputs'!$D$39,$E105)))*$F105*(('1.Inputs'!$D$40)+(1-'1.Inputs'!$D$40)*(1+'1.Inputs'!$D$41))*(1+$G105)^(9-1))*'1.Inputs'!$D$47+(('1.Inputs'!$D$37*12*IF(9=1,'1.Inputs'!$D$38,IF(9=2,'1.Inputs'!$D$39,$E105)))/(1-'1.Inputs'!$D$42)*$D105*(1+$G105)^(9-1))*('1.Inputs'!$D$48-'1.Inputs'!$D$49))/'1.Inputs'!$D$51</f>
        <v>1839050085.3492277</v>
      </c>
      <c r="Q105" s="36">
        <f ca="1">((('1.Inputs'!$D$37*12*IF(10=1,'1.Inputs'!$D$38,IF(10=2,'1.Inputs'!$D$39,$E105)))*$F105*(('1.Inputs'!$D$40)+(1-'1.Inputs'!$D$40)*(1+'1.Inputs'!$D$41))*(1+$G105)^(10-1))*'1.Inputs'!$D$47+(('1.Inputs'!$D$37*12*IF(10=1,'1.Inputs'!$D$38,IF(10=2,'1.Inputs'!$D$39,$E105)))/(1-'1.Inputs'!$D$42)*$D105*(1+$G105)^(10-1))*('1.Inputs'!$D$48-'1.Inputs'!$D$49))/'1.Inputs'!$D$51</f>
        <v>1925422486.5900846</v>
      </c>
      <c r="R105" s="36">
        <f>-'1.Inputs'!$D$24</f>
        <v>-2050000000</v>
      </c>
      <c r="S105" s="36">
        <f ca="1">((('1.Inputs'!$D$37*12*IF(1=1,'1.Inputs'!$D$38,IF(1=2,'1.Inputs'!$D$39,$E105)))*$F105*(('1.Inputs'!$D$40)+(1-'1.Inputs'!$D$40)*(1+'1.Inputs'!$D$41))*(1+$G105)^(1-1))-(('1.Inputs'!$D$37*12*IF(1=1,'1.Inputs'!$D$38,IF(1=2,'1.Inputs'!$D$39,$E105)))/(1-'1.Inputs'!$D$42)*$D105*(1+$G105)^(1-1))-('1.Inputs'!$D$37*12*IF(1=1,'1.Inputs'!$D$38,IF(1=2,'1.Inputs'!$D$39,$E105)))*'1.Inputs'!$D$43*(1+$G105)^(1-1)-'1.Inputs'!$D$44*(1+$G105)^(1-1)-('1.Inputs'!$D$20/'1.Inputs'!$D$27+'1.Inputs'!$D$23/'1.Inputs'!$D$28))-MAX(0,((('1.Inputs'!$D$37*12*IF(1=1,'1.Inputs'!$D$38,IF(1=2,'1.Inputs'!$D$39,$E105)))*$F105*(('1.Inputs'!$D$40)+(1-'1.Inputs'!$D$40)*(1+'1.Inputs'!$D$41))*(1+$G105)^(1-1))-(('1.Inputs'!$D$37*12*IF(1=1,'1.Inputs'!$D$38,IF(1=2,'1.Inputs'!$D$39,$E105)))/(1-'1.Inputs'!$D$42)*$D105*(1+$G105)^(1-1))-('1.Inputs'!$D$37*12*IF(1=1,'1.Inputs'!$D$38,IF(1=2,'1.Inputs'!$D$39,$E105)))*'1.Inputs'!$D$43*(1+$G105)^(1-1)-'1.Inputs'!$D$44*(1+$G105)^(1-1)-('1.Inputs'!$D$20/'1.Inputs'!$D$27+'1.Inputs'!$D$23/'1.Inputs'!$D$28)))*'1.Inputs'!$D$53+('1.Inputs'!$D$20/'1.Inputs'!$D$27+'1.Inputs'!$D$23/'1.Inputs'!$D$28)-H105</f>
        <v>-674345087.06595767</v>
      </c>
      <c r="T105" s="36">
        <f ca="1">((('1.Inputs'!$D$37*12*IF(2=1,'1.Inputs'!$D$38,IF(2=2,'1.Inputs'!$D$39,$E105)))*$F105*(('1.Inputs'!$D$40)+(1-'1.Inputs'!$D$40)*(1+'1.Inputs'!$D$41))*(1+$G105)^(2-1))-(('1.Inputs'!$D$37*12*IF(2=1,'1.Inputs'!$D$38,IF(2=2,'1.Inputs'!$D$39,$E105)))/(1-'1.Inputs'!$D$42)*$D105*(1+$G105)^(2-1))-('1.Inputs'!$D$37*12*IF(2=1,'1.Inputs'!$D$38,IF(2=2,'1.Inputs'!$D$39,$E105)))*'1.Inputs'!$D$43*(1+$G105)^(2-1)-'1.Inputs'!$D$44*(1+$G105)^(2-1)-('1.Inputs'!$D$20/'1.Inputs'!$D$27+'1.Inputs'!$D$23/'1.Inputs'!$D$28))-MAX(0,((('1.Inputs'!$D$37*12*IF(2=1,'1.Inputs'!$D$38,IF(2=2,'1.Inputs'!$D$39,$E105)))*$F105*(('1.Inputs'!$D$40)+(1-'1.Inputs'!$D$40)*(1+'1.Inputs'!$D$41))*(1+$G105)^(2-1))-(('1.Inputs'!$D$37*12*IF(2=1,'1.Inputs'!$D$38,IF(2=2,'1.Inputs'!$D$39,$E105)))/(1-'1.Inputs'!$D$42)*$D105*(1+$G105)^(2-1))-('1.Inputs'!$D$37*12*IF(2=1,'1.Inputs'!$D$38,IF(2=2,'1.Inputs'!$D$39,$E105)))*'1.Inputs'!$D$43*(1+$G105)^(2-1)-'1.Inputs'!$D$44*(1+$G105)^(2-1)-('1.Inputs'!$D$20/'1.Inputs'!$D$27+'1.Inputs'!$D$23/'1.Inputs'!$D$28)))*'1.Inputs'!$D$53+('1.Inputs'!$D$20/'1.Inputs'!$D$27+'1.Inputs'!$D$23/'1.Inputs'!$D$28)-(I105-H105)</f>
        <v>57416602.911725163</v>
      </c>
      <c r="U105" s="36">
        <f ca="1">((('1.Inputs'!$D$37*12*IF(3=1,'1.Inputs'!$D$38,IF(3=2,'1.Inputs'!$D$39,$E105)))*$F105*(('1.Inputs'!$D$40)+(1-'1.Inputs'!$D$40)*(1+'1.Inputs'!$D$41))*(1+$G105)^(3-1))-(('1.Inputs'!$D$37*12*IF(3=1,'1.Inputs'!$D$38,IF(3=2,'1.Inputs'!$D$39,$E105)))/(1-'1.Inputs'!$D$42)*$D105*(1+$G105)^(3-1))-('1.Inputs'!$D$37*12*IF(3=1,'1.Inputs'!$D$38,IF(3=2,'1.Inputs'!$D$39,$E105)))*'1.Inputs'!$D$43*(1+$G105)^(3-1)-'1.Inputs'!$D$44*(1+$G105)^(3-1)-('1.Inputs'!$D$20/'1.Inputs'!$D$27+'1.Inputs'!$D$23/'1.Inputs'!$D$28))-MAX(0,((('1.Inputs'!$D$37*12*IF(3=1,'1.Inputs'!$D$38,IF(3=2,'1.Inputs'!$D$39,$E105)))*$F105*(('1.Inputs'!$D$40)+(1-'1.Inputs'!$D$40)*(1+'1.Inputs'!$D$41))*(1+$G105)^(3-1))-(('1.Inputs'!$D$37*12*IF(3=1,'1.Inputs'!$D$38,IF(3=2,'1.Inputs'!$D$39,$E105)))/(1-'1.Inputs'!$D$42)*$D105*(1+$G105)^(3-1))-('1.Inputs'!$D$37*12*IF(3=1,'1.Inputs'!$D$38,IF(3=2,'1.Inputs'!$D$39,$E105)))*'1.Inputs'!$D$43*(1+$G105)^(3-1)-'1.Inputs'!$D$44*(1+$G105)^(3-1)-('1.Inputs'!$D$20/'1.Inputs'!$D$27+'1.Inputs'!$D$23/'1.Inputs'!$D$28)))*'1.Inputs'!$D$53+('1.Inputs'!$D$20/'1.Inputs'!$D$27+'1.Inputs'!$D$23/'1.Inputs'!$D$28)-(J105-I105)</f>
        <v>380314634.28037989</v>
      </c>
      <c r="V105" s="36">
        <f ca="1">((('1.Inputs'!$D$37*12*IF(4=1,'1.Inputs'!$D$38,IF(4=2,'1.Inputs'!$D$39,$E105)))*$F105*(('1.Inputs'!$D$40)+(1-'1.Inputs'!$D$40)*(1+'1.Inputs'!$D$41))*(1+$G105)^(4-1))-(('1.Inputs'!$D$37*12*IF(4=1,'1.Inputs'!$D$38,IF(4=2,'1.Inputs'!$D$39,$E105)))/(1-'1.Inputs'!$D$42)*$D105*(1+$G105)^(4-1))-('1.Inputs'!$D$37*12*IF(4=1,'1.Inputs'!$D$38,IF(4=2,'1.Inputs'!$D$39,$E105)))*'1.Inputs'!$D$43*(1+$G105)^(4-1)-'1.Inputs'!$D$44*(1+$G105)^(4-1)-('1.Inputs'!$D$20/'1.Inputs'!$D$27+'1.Inputs'!$D$23/'1.Inputs'!$D$28))-MAX(0,((('1.Inputs'!$D$37*12*IF(4=1,'1.Inputs'!$D$38,IF(4=2,'1.Inputs'!$D$39,$E105)))*$F105*(('1.Inputs'!$D$40)+(1-'1.Inputs'!$D$40)*(1+'1.Inputs'!$D$41))*(1+$G105)^(4-1))-(('1.Inputs'!$D$37*12*IF(4=1,'1.Inputs'!$D$38,IF(4=2,'1.Inputs'!$D$39,$E105)))/(1-'1.Inputs'!$D$42)*$D105*(1+$G105)^(4-1))-('1.Inputs'!$D$37*12*IF(4=1,'1.Inputs'!$D$38,IF(4=2,'1.Inputs'!$D$39,$E105)))*'1.Inputs'!$D$43*(1+$G105)^(4-1)-'1.Inputs'!$D$44*(1+$G105)^(4-1)-('1.Inputs'!$D$20/'1.Inputs'!$D$27+'1.Inputs'!$D$23/'1.Inputs'!$D$28)))*'1.Inputs'!$D$53+('1.Inputs'!$D$20/'1.Inputs'!$D$27+'1.Inputs'!$D$23/'1.Inputs'!$D$28)-(K105-J105)</f>
        <v>529572722.86435521</v>
      </c>
      <c r="W105" s="36">
        <f ca="1">((('1.Inputs'!$D$37*12*IF(5=1,'1.Inputs'!$D$38,IF(5=2,'1.Inputs'!$D$39,$E105)))*$F105*(('1.Inputs'!$D$40)+(1-'1.Inputs'!$D$40)*(1+'1.Inputs'!$D$41))*(1+$G105)^(5-1))-(('1.Inputs'!$D$37*12*IF(5=1,'1.Inputs'!$D$38,IF(5=2,'1.Inputs'!$D$39,$E105)))/(1-'1.Inputs'!$D$42)*$D105*(1+$G105)^(5-1))-('1.Inputs'!$D$37*12*IF(5=1,'1.Inputs'!$D$38,IF(5=2,'1.Inputs'!$D$39,$E105)))*'1.Inputs'!$D$43*(1+$G105)^(5-1)-'1.Inputs'!$D$44*(1+$G105)^(5-1)-('1.Inputs'!$D$20/'1.Inputs'!$D$27+'1.Inputs'!$D$23/'1.Inputs'!$D$28))-MAX(0,((('1.Inputs'!$D$37*12*IF(5=1,'1.Inputs'!$D$38,IF(5=2,'1.Inputs'!$D$39,$E105)))*$F105*(('1.Inputs'!$D$40)+(1-'1.Inputs'!$D$40)*(1+'1.Inputs'!$D$41))*(1+$G105)^(5-1))-(('1.Inputs'!$D$37*12*IF(5=1,'1.Inputs'!$D$38,IF(5=2,'1.Inputs'!$D$39,$E105)))/(1-'1.Inputs'!$D$42)*$D105*(1+$G105)^(5-1))-('1.Inputs'!$D$37*12*IF(5=1,'1.Inputs'!$D$38,IF(5=2,'1.Inputs'!$D$39,$E105)))*'1.Inputs'!$D$43*(1+$G105)^(5-1)-'1.Inputs'!$D$44*(1+$G105)^(5-1)-('1.Inputs'!$D$20/'1.Inputs'!$D$27+'1.Inputs'!$D$23/'1.Inputs'!$D$28)))*'1.Inputs'!$D$53+('1.Inputs'!$D$20/'1.Inputs'!$D$27+'1.Inputs'!$D$23/'1.Inputs'!$D$28)-(L105-K105)</f>
        <v>552225380.38505173</v>
      </c>
      <c r="X105" s="36">
        <f ca="1">((('1.Inputs'!$D$37*12*IF(6=1,'1.Inputs'!$D$38,IF(6=2,'1.Inputs'!$D$39,$E105)))*$F105*(('1.Inputs'!$D$40)+(1-'1.Inputs'!$D$40)*(1+'1.Inputs'!$D$41))*(1+$G105)^(6-1))-(('1.Inputs'!$D$37*12*IF(6=1,'1.Inputs'!$D$38,IF(6=2,'1.Inputs'!$D$39,$E105)))/(1-'1.Inputs'!$D$42)*$D105*(1+$G105)^(6-1))-('1.Inputs'!$D$37*12*IF(6=1,'1.Inputs'!$D$38,IF(6=2,'1.Inputs'!$D$39,$E105)))*'1.Inputs'!$D$43*(1+$G105)^(6-1)-'1.Inputs'!$D$44*(1+$G105)^(6-1)-('1.Inputs'!$D$20/'1.Inputs'!$D$27+'1.Inputs'!$D$23/'1.Inputs'!$D$28))-MAX(0,((('1.Inputs'!$D$37*12*IF(6=1,'1.Inputs'!$D$38,IF(6=2,'1.Inputs'!$D$39,$E105)))*$F105*(('1.Inputs'!$D$40)+(1-'1.Inputs'!$D$40)*(1+'1.Inputs'!$D$41))*(1+$G105)^(6-1))-(('1.Inputs'!$D$37*12*IF(6=1,'1.Inputs'!$D$38,IF(6=2,'1.Inputs'!$D$39,$E105)))/(1-'1.Inputs'!$D$42)*$D105*(1+$G105)^(6-1))-('1.Inputs'!$D$37*12*IF(6=1,'1.Inputs'!$D$38,IF(6=2,'1.Inputs'!$D$39,$E105)))*'1.Inputs'!$D$43*(1+$G105)^(6-1)-'1.Inputs'!$D$44*(1+$G105)^(6-1)-('1.Inputs'!$D$20/'1.Inputs'!$D$27+'1.Inputs'!$D$23/'1.Inputs'!$D$28)))*'1.Inputs'!$D$53+('1.Inputs'!$D$20/'1.Inputs'!$D$27+'1.Inputs'!$D$23/'1.Inputs'!$D$28)-(M105-L105)</f>
        <v>575941937.38305759</v>
      </c>
      <c r="Y105" s="36">
        <f ca="1">((('1.Inputs'!$D$37*12*IF(7=1,'1.Inputs'!$D$38,IF(7=2,'1.Inputs'!$D$39,$E105)))*$F105*(('1.Inputs'!$D$40)+(1-'1.Inputs'!$D$40)*(1+'1.Inputs'!$D$41))*(1+$G105)^(7-1))-(('1.Inputs'!$D$37*12*IF(7=1,'1.Inputs'!$D$38,IF(7=2,'1.Inputs'!$D$39,$E105)))/(1-'1.Inputs'!$D$42)*$D105*(1+$G105)^(7-1))-('1.Inputs'!$D$37*12*IF(7=1,'1.Inputs'!$D$38,IF(7=2,'1.Inputs'!$D$39,$E105)))*'1.Inputs'!$D$43*(1+$G105)^(7-1)-'1.Inputs'!$D$44*(1+$G105)^(7-1)-('1.Inputs'!$D$20/'1.Inputs'!$D$27+'1.Inputs'!$D$23/'1.Inputs'!$D$28))-MAX(0,((('1.Inputs'!$D$37*12*IF(7=1,'1.Inputs'!$D$38,IF(7=2,'1.Inputs'!$D$39,$E105)))*$F105*(('1.Inputs'!$D$40)+(1-'1.Inputs'!$D$40)*(1+'1.Inputs'!$D$41))*(1+$G105)^(7-1))-(('1.Inputs'!$D$37*12*IF(7=1,'1.Inputs'!$D$38,IF(7=2,'1.Inputs'!$D$39,$E105)))/(1-'1.Inputs'!$D$42)*$D105*(1+$G105)^(7-1))-('1.Inputs'!$D$37*12*IF(7=1,'1.Inputs'!$D$38,IF(7=2,'1.Inputs'!$D$39,$E105)))*'1.Inputs'!$D$43*(1+$G105)^(7-1)-'1.Inputs'!$D$44*(1+$G105)^(7-1)-('1.Inputs'!$D$20/'1.Inputs'!$D$27+'1.Inputs'!$D$23/'1.Inputs'!$D$28)))*'1.Inputs'!$D$53+('1.Inputs'!$D$20/'1.Inputs'!$D$27+'1.Inputs'!$D$23/'1.Inputs'!$D$28)-(N105-M105)</f>
        <v>600772360.71532083</v>
      </c>
      <c r="Z105" s="36">
        <f ca="1">((('1.Inputs'!$D$37*12*IF(8=1,'1.Inputs'!$D$38,IF(8=2,'1.Inputs'!$D$39,$E105)))*$F105*(('1.Inputs'!$D$40)+(1-'1.Inputs'!$D$40)*(1+'1.Inputs'!$D$41))*(1+$G105)^(8-1))-(('1.Inputs'!$D$37*12*IF(8=1,'1.Inputs'!$D$38,IF(8=2,'1.Inputs'!$D$39,$E105)))/(1-'1.Inputs'!$D$42)*$D105*(1+$G105)^(8-1))-('1.Inputs'!$D$37*12*IF(8=1,'1.Inputs'!$D$38,IF(8=2,'1.Inputs'!$D$39,$E105)))*'1.Inputs'!$D$43*(1+$G105)^(8-1)-'1.Inputs'!$D$44*(1+$G105)^(8-1)-('1.Inputs'!$D$20/'1.Inputs'!$D$27+'1.Inputs'!$D$23/'1.Inputs'!$D$28))-MAX(0,((('1.Inputs'!$D$37*12*IF(8=1,'1.Inputs'!$D$38,IF(8=2,'1.Inputs'!$D$39,$E105)))*$F105*(('1.Inputs'!$D$40)+(1-'1.Inputs'!$D$40)*(1+'1.Inputs'!$D$41))*(1+$G105)^(8-1))-(('1.Inputs'!$D$37*12*IF(8=1,'1.Inputs'!$D$38,IF(8=2,'1.Inputs'!$D$39,$E105)))/(1-'1.Inputs'!$D$42)*$D105*(1+$G105)^(8-1))-('1.Inputs'!$D$37*12*IF(8=1,'1.Inputs'!$D$38,IF(8=2,'1.Inputs'!$D$39,$E105)))*'1.Inputs'!$D$43*(1+$G105)^(8-1)-'1.Inputs'!$D$44*(1+$G105)^(8-1)-('1.Inputs'!$D$20/'1.Inputs'!$D$27+'1.Inputs'!$D$23/'1.Inputs'!$D$28)))*'1.Inputs'!$D$53+('1.Inputs'!$D$20/'1.Inputs'!$D$27+'1.Inputs'!$D$23/'1.Inputs'!$D$28)-(O105-N105)</f>
        <v>626768963.97064209</v>
      </c>
      <c r="AA105" s="36">
        <f ca="1">((('1.Inputs'!$D$37*12*IF(9=1,'1.Inputs'!$D$38,IF(9=2,'1.Inputs'!$D$39,$E105)))*$F105*(('1.Inputs'!$D$40)+(1-'1.Inputs'!$D$40)*(1+'1.Inputs'!$D$41))*(1+$G105)^(9-1))-(('1.Inputs'!$D$37*12*IF(9=1,'1.Inputs'!$D$38,IF(9=2,'1.Inputs'!$D$39,$E105)))/(1-'1.Inputs'!$D$42)*$D105*(1+$G105)^(9-1))-('1.Inputs'!$D$37*12*IF(9=1,'1.Inputs'!$D$38,IF(9=2,'1.Inputs'!$D$39,$E105)))*'1.Inputs'!$D$43*(1+$G105)^(9-1)-'1.Inputs'!$D$44*(1+$G105)^(9-1)-('1.Inputs'!$D$20/'1.Inputs'!$D$27+'1.Inputs'!$D$23/'1.Inputs'!$D$28))-MAX(0,((('1.Inputs'!$D$37*12*IF(9=1,'1.Inputs'!$D$38,IF(9=2,'1.Inputs'!$D$39,$E105)))*$F105*(('1.Inputs'!$D$40)+(1-'1.Inputs'!$D$40)*(1+'1.Inputs'!$D$41))*(1+$G105)^(9-1))-(('1.Inputs'!$D$37*12*IF(9=1,'1.Inputs'!$D$38,IF(9=2,'1.Inputs'!$D$39,$E105)))/(1-'1.Inputs'!$D$42)*$D105*(1+$G105)^(9-1))-('1.Inputs'!$D$37*12*IF(9=1,'1.Inputs'!$D$38,IF(9=2,'1.Inputs'!$D$39,$E105)))*'1.Inputs'!$D$43*(1+$G105)^(9-1)-'1.Inputs'!$D$44*(1+$G105)^(9-1)-('1.Inputs'!$D$20/'1.Inputs'!$D$27+'1.Inputs'!$D$23/'1.Inputs'!$D$28)))*'1.Inputs'!$D$53+('1.Inputs'!$D$20/'1.Inputs'!$D$27+'1.Inputs'!$D$23/'1.Inputs'!$D$28)-(P105-O105)</f>
        <v>653986517.68574548</v>
      </c>
      <c r="AB105" s="36">
        <f ca="1">((('1.Inputs'!$D$37*12*IF(10=1,'1.Inputs'!$D$38,IF(10=2,'1.Inputs'!$D$39,$E105)))*$F105*(('1.Inputs'!$D$40)+(1-'1.Inputs'!$D$40)*(1+'1.Inputs'!$D$41))*(1+$G105)^(10-1))-(('1.Inputs'!$D$37*12*IF(10=1,'1.Inputs'!$D$38,IF(10=2,'1.Inputs'!$D$39,$E105)))/(1-'1.Inputs'!$D$42)*$D105*(1+$G105)^(10-1))-('1.Inputs'!$D$37*12*IF(10=1,'1.Inputs'!$D$38,IF(10=2,'1.Inputs'!$D$39,$E105)))*'1.Inputs'!$D$43*(1+$G105)^(10-1)-'1.Inputs'!$D$44*(1+$G105)^(10-1)-('1.Inputs'!$D$20/'1.Inputs'!$D$27+'1.Inputs'!$D$23/'1.Inputs'!$D$28))-MAX(0,((('1.Inputs'!$D$37*12*IF(10=1,'1.Inputs'!$D$38,IF(10=2,'1.Inputs'!$D$39,$E105)))*$F105*(('1.Inputs'!$D$40)+(1-'1.Inputs'!$D$40)*(1+'1.Inputs'!$D$41))*(1+$G105)^(10-1))-(('1.Inputs'!$D$37*12*IF(10=1,'1.Inputs'!$D$38,IF(10=2,'1.Inputs'!$D$39,$E105)))/(1-'1.Inputs'!$D$42)*$D105*(1+$G105)^(10-1))-('1.Inputs'!$D$37*12*IF(10=1,'1.Inputs'!$D$38,IF(10=2,'1.Inputs'!$D$39,$E105)))*'1.Inputs'!$D$43*(1+$G105)^(10-1)-'1.Inputs'!$D$44*(1+$G105)^(10-1)-('1.Inputs'!$D$20/'1.Inputs'!$D$27+'1.Inputs'!$D$23/'1.Inputs'!$D$28)))*'1.Inputs'!$D$53+('1.Inputs'!$D$20/'1.Inputs'!$D$27+'1.Inputs'!$D$23/'1.Inputs'!$D$28)-(Q105-P105)+(('1.Inputs'!$D$20+'1.Inputs'!$D$23-('1.Inputs'!$D$20/'1.Inputs'!$D$27+'1.Inputs'!$D$23/'1.Inputs'!$D$28)*'1.Inputs'!$D$10)*'1.Inputs'!$D$60+'1.Inputs'!$D$19*'1.Inputs'!$D$59+Q105)</f>
        <v>3307904851.327806</v>
      </c>
      <c r="AC105" s="36">
        <f ca="1">S105-AC$13-AC$14+MIN(AC$13,MAX(0,((('1.Inputs'!$D$37*12*IF(1=1,'1.Inputs'!$D$38,IF(1=2,'1.Inputs'!$D$39,$E105)))*$F105*(('1.Inputs'!$D$40)+(1-'1.Inputs'!$D$40)*(1+'1.Inputs'!$D$41))*(1+$G105)^(1-1))-(('1.Inputs'!$D$37*12*IF(1=1,'1.Inputs'!$D$38,IF(1=2,'1.Inputs'!$D$39,$E105)))/(1-'1.Inputs'!$D$42)*$D105*(1+$G105)^(1-1))-('1.Inputs'!$D$37*12*IF(1=1,'1.Inputs'!$D$38,IF(1=2,'1.Inputs'!$D$39,$E105)))*'1.Inputs'!$D$43*(1+$G105)^(1-1)-'1.Inputs'!$D$44*(1+$G105)^(1-1)-('1.Inputs'!$D$20/'1.Inputs'!$D$27+'1.Inputs'!$D$23/'1.Inputs'!$D$28))))*'1.Inputs'!$D$53</f>
        <v>-814669920.76693189</v>
      </c>
      <c r="AD105" s="36">
        <f ca="1">T105-AD$13-AD$14+MIN(AD$13,MAX(0,((('1.Inputs'!$D$37*12*IF(2=1,'1.Inputs'!$D$38,IF(2=2,'1.Inputs'!$D$39,$E105)))*$F105*(('1.Inputs'!$D$40)+(1-'1.Inputs'!$D$40)*(1+'1.Inputs'!$D$41))*(1+$G105)^(2-1))-(('1.Inputs'!$D$37*12*IF(2=1,'1.Inputs'!$D$38,IF(2=2,'1.Inputs'!$D$39,$E105)))/(1-'1.Inputs'!$D$42)*$D105*(1+$G105)^(2-1))-('1.Inputs'!$D$37*12*IF(2=1,'1.Inputs'!$D$38,IF(2=2,'1.Inputs'!$D$39,$E105)))*'1.Inputs'!$D$43*(1+$G105)^(2-1)-'1.Inputs'!$D$44*(1+$G105)^(2-1)-('1.Inputs'!$D$20/'1.Inputs'!$D$27+'1.Inputs'!$D$23/'1.Inputs'!$D$28))))*'1.Inputs'!$D$53</f>
        <v>-38523397.088274837</v>
      </c>
      <c r="AE105" s="36">
        <f ca="1">U105-AE$13-AE$14+MIN(AE$13,MAX(0,((('1.Inputs'!$D$37*12*IF(3=1,'1.Inputs'!$D$38,IF(3=2,'1.Inputs'!$D$39,$E105)))*$F105*(('1.Inputs'!$D$40)+(1-'1.Inputs'!$D$40)*(1+'1.Inputs'!$D$41))*(1+$G105)^(3-1))-(('1.Inputs'!$D$37*12*IF(3=1,'1.Inputs'!$D$38,IF(3=2,'1.Inputs'!$D$39,$E105)))/(1-'1.Inputs'!$D$42)*$D105*(1+$G105)^(3-1))-('1.Inputs'!$D$37*12*IF(3=1,'1.Inputs'!$D$38,IF(3=2,'1.Inputs'!$D$39,$E105)))*'1.Inputs'!$D$43*(1+$G105)^(3-1)-'1.Inputs'!$D$44*(1+$G105)^(3-1)-('1.Inputs'!$D$20/'1.Inputs'!$D$27+'1.Inputs'!$D$23/'1.Inputs'!$D$28))))*'1.Inputs'!$D$53</f>
        <v>38374634.280379891</v>
      </c>
      <c r="AF105" s="36">
        <f ca="1">V105-AF$13-AF$14+MIN(AF$13,MAX(0,((('1.Inputs'!$D$37*12*IF(4=1,'1.Inputs'!$D$38,IF(4=2,'1.Inputs'!$D$39,$E105)))*$F105*(('1.Inputs'!$D$40)+(1-'1.Inputs'!$D$40)*(1+'1.Inputs'!$D$41))*(1+$G105)^(4-1))-(('1.Inputs'!$D$37*12*IF(4=1,'1.Inputs'!$D$38,IF(4=2,'1.Inputs'!$D$39,$E105)))/(1-'1.Inputs'!$D$42)*$D105*(1+$G105)^(4-1))-('1.Inputs'!$D$37*12*IF(4=1,'1.Inputs'!$D$38,IF(4=2,'1.Inputs'!$D$39,$E105)))*'1.Inputs'!$D$43*(1+$G105)^(4-1)-'1.Inputs'!$D$44*(1+$G105)^(4-1)-('1.Inputs'!$D$20/'1.Inputs'!$D$27+'1.Inputs'!$D$23/'1.Inputs'!$D$28))))*'1.Inputs'!$D$53</f>
        <v>206820722.86435521</v>
      </c>
      <c r="AG105" s="36">
        <f ca="1">W105-AG$13-AG$14+MIN(AG$13,MAX(0,((('1.Inputs'!$D$37*12*IF(5=1,'1.Inputs'!$D$38,IF(5=2,'1.Inputs'!$D$39,$E105)))*$F105*(('1.Inputs'!$D$40)+(1-'1.Inputs'!$D$40)*(1+'1.Inputs'!$D$41))*(1+$G105)^(5-1))-(('1.Inputs'!$D$37*12*IF(5=1,'1.Inputs'!$D$38,IF(5=2,'1.Inputs'!$D$39,$E105)))/(1-'1.Inputs'!$D$42)*$D105*(1+$G105)^(5-1))-('1.Inputs'!$D$37*12*IF(5=1,'1.Inputs'!$D$38,IF(5=2,'1.Inputs'!$D$39,$E105)))*'1.Inputs'!$D$43*(1+$G105)^(5-1)-'1.Inputs'!$D$44*(1+$G105)^(5-1)-('1.Inputs'!$D$20/'1.Inputs'!$D$27+'1.Inputs'!$D$23/'1.Inputs'!$D$28))))*'1.Inputs'!$D$53</f>
        <v>248661380.38505173</v>
      </c>
      <c r="AH105" s="36">
        <f ca="1">X105-AH$13-AH$14+MIN(AH$13,MAX(0,((('1.Inputs'!$D$37*12*IF(6=1,'1.Inputs'!$D$38,IF(6=2,'1.Inputs'!$D$39,$E105)))*$F105*(('1.Inputs'!$D$40)+(1-'1.Inputs'!$D$40)*(1+'1.Inputs'!$D$41))*(1+$G105)^(6-1))-(('1.Inputs'!$D$37*12*IF(6=1,'1.Inputs'!$D$38,IF(6=2,'1.Inputs'!$D$39,$E105)))/(1-'1.Inputs'!$D$42)*$D105*(1+$G105)^(6-1))-('1.Inputs'!$D$37*12*IF(6=1,'1.Inputs'!$D$38,IF(6=2,'1.Inputs'!$D$39,$E105)))*'1.Inputs'!$D$43*(1+$G105)^(6-1)-'1.Inputs'!$D$44*(1+$G105)^(6-1)-('1.Inputs'!$D$20/'1.Inputs'!$D$27+'1.Inputs'!$D$23/'1.Inputs'!$D$28))))*'1.Inputs'!$D$53</f>
        <v>291565937.38305759</v>
      </c>
      <c r="AI105" s="36">
        <f ca="1">Y105-AI$13-AI$14+MIN(AI$13,MAX(0,((('1.Inputs'!$D$37*12*IF(7=1,'1.Inputs'!$D$38,IF(7=2,'1.Inputs'!$D$39,$E105)))*$F105*(('1.Inputs'!$D$40)+(1-'1.Inputs'!$D$40)*(1+'1.Inputs'!$D$41))*(1+$G105)^(7-1))-(('1.Inputs'!$D$37*12*IF(7=1,'1.Inputs'!$D$38,IF(7=2,'1.Inputs'!$D$39,$E105)))/(1-'1.Inputs'!$D$42)*$D105*(1+$G105)^(7-1))-('1.Inputs'!$D$37*12*IF(7=1,'1.Inputs'!$D$38,IF(7=2,'1.Inputs'!$D$39,$E105)))*'1.Inputs'!$D$43*(1+$G105)^(7-1)-'1.Inputs'!$D$44*(1+$G105)^(7-1)-('1.Inputs'!$D$20/'1.Inputs'!$D$27+'1.Inputs'!$D$23/'1.Inputs'!$D$28))))*'1.Inputs'!$D$53</f>
        <v>335584360.71532083</v>
      </c>
      <c r="AJ105" s="36">
        <f ca="1">Z105-AJ$13-AJ$14+MIN(AJ$13,MAX(0,((('1.Inputs'!$D$37*12*IF(8=1,'1.Inputs'!$D$38,IF(8=2,'1.Inputs'!$D$39,$E105)))*$F105*(('1.Inputs'!$D$40)+(1-'1.Inputs'!$D$40)*(1+'1.Inputs'!$D$41))*(1+$G105)^(8-1))-(('1.Inputs'!$D$37*12*IF(8=1,'1.Inputs'!$D$38,IF(8=2,'1.Inputs'!$D$39,$E105)))/(1-'1.Inputs'!$D$42)*$D105*(1+$G105)^(8-1))-('1.Inputs'!$D$37*12*IF(8=1,'1.Inputs'!$D$38,IF(8=2,'1.Inputs'!$D$39,$E105)))*'1.Inputs'!$D$43*(1+$G105)^(8-1)-'1.Inputs'!$D$44*(1+$G105)^(8-1)-('1.Inputs'!$D$20/'1.Inputs'!$D$27+'1.Inputs'!$D$23/'1.Inputs'!$D$28))))*'1.Inputs'!$D$53</f>
        <v>626768963.97064209</v>
      </c>
      <c r="AK105" s="36">
        <f ca="1">AA105-AK$13-AK$14+MIN(AK$13,MAX(0,((('1.Inputs'!$D$37*12*IF(9=1,'1.Inputs'!$D$38,IF(9=2,'1.Inputs'!$D$39,$E105)))*$F105*(('1.Inputs'!$D$40)+(1-'1.Inputs'!$D$40)*(1+'1.Inputs'!$D$41))*(1+$G105)^(9-1))-(('1.Inputs'!$D$37*12*IF(9=1,'1.Inputs'!$D$38,IF(9=2,'1.Inputs'!$D$39,$E105)))/(1-'1.Inputs'!$D$42)*$D105*(1+$G105)^(9-1))-('1.Inputs'!$D$37*12*IF(9=1,'1.Inputs'!$D$38,IF(9=2,'1.Inputs'!$D$39,$E105)))*'1.Inputs'!$D$43*(1+$G105)^(9-1)-'1.Inputs'!$D$44*(1+$G105)^(9-1)-('1.Inputs'!$D$20/'1.Inputs'!$D$27+'1.Inputs'!$D$23/'1.Inputs'!$D$28))))*'1.Inputs'!$D$53</f>
        <v>653986517.68574548</v>
      </c>
      <c r="AL105" s="36">
        <f ca="1">AB105-AL$13-AL$14+MIN(AL$13,MAX(0,((('1.Inputs'!$D$37*12*IF(10=1,'1.Inputs'!$D$38,IF(10=2,'1.Inputs'!$D$39,$E105)))*$F105*(('1.Inputs'!$D$40)+(1-'1.Inputs'!$D$40)*(1+'1.Inputs'!$D$41))*(1+$G105)^(10-1))-(('1.Inputs'!$D$37*12*IF(10=1,'1.Inputs'!$D$38,IF(10=2,'1.Inputs'!$D$39,$E105)))/(1-'1.Inputs'!$D$42)*$D105*(1+$G105)^(10-1))-('1.Inputs'!$D$37*12*IF(10=1,'1.Inputs'!$D$38,IF(10=2,'1.Inputs'!$D$39,$E105)))*'1.Inputs'!$D$43*(1+$G105)^(10-1)-'1.Inputs'!$D$44*(1+$G105)^(10-1)-('1.Inputs'!$D$20/'1.Inputs'!$D$27+'1.Inputs'!$D$23/'1.Inputs'!$D$28))))*'1.Inputs'!$D$53+'1.Inputs'!$D$35</f>
        <v>4107904851.327806</v>
      </c>
      <c r="AM105" s="48">
        <f ca="1">R105+NPV('1.Inputs'!$D$55,S105:AB105)</f>
        <v>455190757.71861506</v>
      </c>
      <c r="AN105" s="48">
        <f ca="1">-('1.Inputs'!$D$24*(1-'1.Inputs'!$D$31)+'1.Inputs'!$D$35)+NPV('1.Inputs'!$D$54,AC105:AL105)</f>
        <v>-786923249.58420646</v>
      </c>
      <c r="AO105" s="36">
        <f t="shared" ca="1" si="13"/>
        <v>-4.568733652208385</v>
      </c>
      <c r="AP105" s="36">
        <f t="shared" ca="1" si="14"/>
        <v>0.96624653018389195</v>
      </c>
      <c r="AQ105" s="36">
        <f ca="1">'1.Inputs'!$D$35+MIN(SUM($AC105:AC105),SUM($AC105:AD105),SUM($AC105:AE105),SUM($AC105:AF105),SUM($AC105:AG105),SUM($AC105:AH105),SUM($AC105:AI105),SUM($AC105:AJ105),SUM($AC105:AK105),SUM($AC105:AL105))</f>
        <v>-53193317.855206728</v>
      </c>
      <c r="AR105" s="36">
        <f ca="1">IF(AP105&lt;'1.Inputs'!$D$57,1,0)</f>
        <v>1</v>
      </c>
      <c r="AS105" s="36">
        <f t="shared" ca="1" si="15"/>
        <v>1</v>
      </c>
    </row>
    <row r="106" spans="2:57" ht="15" customHeight="1" x14ac:dyDescent="0.25">
      <c r="B106" s="36">
        <v>91</v>
      </c>
      <c r="C106" s="36">
        <f t="shared" ca="1" si="8"/>
        <v>0.5098860097739476</v>
      </c>
      <c r="D106" s="36">
        <f t="shared" ca="1" si="9"/>
        <v>18663.160615028995</v>
      </c>
      <c r="E106" s="47">
        <f t="shared" ca="1" si="10"/>
        <v>0.82971599100550508</v>
      </c>
      <c r="F106" s="36">
        <f t="shared" ca="1" si="11"/>
        <v>27577.339653318893</v>
      </c>
      <c r="G106" s="36">
        <f t="shared" ca="1" si="12"/>
        <v>3.9699562941810644E-2</v>
      </c>
      <c r="H106" s="36">
        <f ca="1">((('1.Inputs'!$D$37*12*IF(1=1,'1.Inputs'!$D$38,IF(1=2,'1.Inputs'!$D$39,$E106)))*$F106*(('1.Inputs'!$D$40)+(1-'1.Inputs'!$D$40)*(1+'1.Inputs'!$D$41))*(1+$G106)^(1-1))*'1.Inputs'!$D$47+(('1.Inputs'!$D$37*12*IF(1=1,'1.Inputs'!$D$38,IF(1=2,'1.Inputs'!$D$39,$E106)))/(1-'1.Inputs'!$D$42)*$D106*(1+$G106)^(1-1))*('1.Inputs'!$D$48-'1.Inputs'!$D$49))/'1.Inputs'!$D$51</f>
        <v>739805369.9780767</v>
      </c>
      <c r="I106" s="36">
        <f ca="1">((('1.Inputs'!$D$37*12*IF(2=1,'1.Inputs'!$D$38,IF(2=2,'1.Inputs'!$D$39,$E106)))*$F106*(('1.Inputs'!$D$40)+(1-'1.Inputs'!$D$40)*(1+'1.Inputs'!$D$41))*(1+$G106)^(2-1))*'1.Inputs'!$D$47+(('1.Inputs'!$D$37*12*IF(2=1,'1.Inputs'!$D$38,IF(2=2,'1.Inputs'!$D$39,$E106)))/(1-'1.Inputs'!$D$42)*$D106*(1+$G106)^(2-1))*('1.Inputs'!$D$48-'1.Inputs'!$D$49))/'1.Inputs'!$D$51</f>
        <v>1076845447.7594953</v>
      </c>
      <c r="J106" s="36">
        <f ca="1">((('1.Inputs'!$D$37*12*IF(3=1,'1.Inputs'!$D$38,IF(3=2,'1.Inputs'!$D$39,$E106)))*$F106*(('1.Inputs'!$D$40)+(1-'1.Inputs'!$D$40)*(1+'1.Inputs'!$D$41))*(1+$G106)^(3-1))*'1.Inputs'!$D$47+(('1.Inputs'!$D$37*12*IF(3=1,'1.Inputs'!$D$38,IF(3=2,'1.Inputs'!$D$39,$E106)))/(1-'1.Inputs'!$D$42)*$D106*(1+$G106)^(3-1))*('1.Inputs'!$D$48-'1.Inputs'!$D$49))/'1.Inputs'!$D$51</f>
        <v>1327066414.4201853</v>
      </c>
      <c r="K106" s="36">
        <f ca="1">((('1.Inputs'!$D$37*12*IF(4=1,'1.Inputs'!$D$38,IF(4=2,'1.Inputs'!$D$39,$E106)))*$F106*(('1.Inputs'!$D$40)+(1-'1.Inputs'!$D$40)*(1+'1.Inputs'!$D$41))*(1+$G106)^(4-1))*'1.Inputs'!$D$47+(('1.Inputs'!$D$37*12*IF(4=1,'1.Inputs'!$D$38,IF(4=2,'1.Inputs'!$D$39,$E106)))/(1-'1.Inputs'!$D$42)*$D106*(1+$G106)^(4-1))*('1.Inputs'!$D$48-'1.Inputs'!$D$49))/'1.Inputs'!$D$51</f>
        <v>1379750371.0674224</v>
      </c>
      <c r="L106" s="36">
        <f ca="1">((('1.Inputs'!$D$37*12*IF(5=1,'1.Inputs'!$D$38,IF(5=2,'1.Inputs'!$D$39,$E106)))*$F106*(('1.Inputs'!$D$40)+(1-'1.Inputs'!$D$40)*(1+'1.Inputs'!$D$41))*(1+$G106)^(5-1))*'1.Inputs'!$D$47+(('1.Inputs'!$D$37*12*IF(5=1,'1.Inputs'!$D$38,IF(5=2,'1.Inputs'!$D$39,$E106)))/(1-'1.Inputs'!$D$42)*$D106*(1+$G106)^(5-1))*('1.Inputs'!$D$48-'1.Inputs'!$D$49))/'1.Inputs'!$D$51</f>
        <v>1434525857.7676003</v>
      </c>
      <c r="M106" s="36">
        <f ca="1">((('1.Inputs'!$D$37*12*IF(6=1,'1.Inputs'!$D$38,IF(6=2,'1.Inputs'!$D$39,$E106)))*$F106*(('1.Inputs'!$D$40)+(1-'1.Inputs'!$D$40)*(1+'1.Inputs'!$D$41))*(1+$G106)^(6-1))*'1.Inputs'!$D$47+(('1.Inputs'!$D$37*12*IF(6=1,'1.Inputs'!$D$38,IF(6=2,'1.Inputs'!$D$39,$E106)))/(1-'1.Inputs'!$D$42)*$D106*(1+$G106)^(6-1))*('1.Inputs'!$D$48-'1.Inputs'!$D$49))/'1.Inputs'!$D$51</f>
        <v>1491475907.3497</v>
      </c>
      <c r="N106" s="36">
        <f ca="1">((('1.Inputs'!$D$37*12*IF(7=1,'1.Inputs'!$D$38,IF(7=2,'1.Inputs'!$D$39,$E106)))*$F106*(('1.Inputs'!$D$40)+(1-'1.Inputs'!$D$40)*(1+'1.Inputs'!$D$41))*(1+$G106)^(7-1))*'1.Inputs'!$D$47+(('1.Inputs'!$D$37*12*IF(7=1,'1.Inputs'!$D$38,IF(7=2,'1.Inputs'!$D$39,$E106)))/(1-'1.Inputs'!$D$42)*$D106*(1+$G106)^(7-1))*('1.Inputs'!$D$48-'1.Inputs'!$D$49))/'1.Inputs'!$D$51</f>
        <v>1550686849.0097237</v>
      </c>
      <c r="O106" s="36">
        <f ca="1">((('1.Inputs'!$D$37*12*IF(8=1,'1.Inputs'!$D$38,IF(8=2,'1.Inputs'!$D$39,$E106)))*$F106*(('1.Inputs'!$D$40)+(1-'1.Inputs'!$D$40)*(1+'1.Inputs'!$D$41))*(1+$G106)^(8-1))*'1.Inputs'!$D$47+(('1.Inputs'!$D$37*12*IF(8=1,'1.Inputs'!$D$38,IF(8=2,'1.Inputs'!$D$39,$E106)))/(1-'1.Inputs'!$D$42)*$D106*(1+$G106)^(8-1))*('1.Inputs'!$D$48-'1.Inputs'!$D$49))/'1.Inputs'!$D$51</f>
        <v>1612248439.1750231</v>
      </c>
      <c r="P106" s="36">
        <f ca="1">((('1.Inputs'!$D$37*12*IF(9=1,'1.Inputs'!$D$38,IF(9=2,'1.Inputs'!$D$39,$E106)))*$F106*(('1.Inputs'!$D$40)+(1-'1.Inputs'!$D$40)*(1+'1.Inputs'!$D$41))*(1+$G106)^(9-1))*'1.Inputs'!$D$47+(('1.Inputs'!$D$37*12*IF(9=1,'1.Inputs'!$D$38,IF(9=2,'1.Inputs'!$D$39,$E106)))/(1-'1.Inputs'!$D$42)*$D106*(1+$G106)^(9-1))*('1.Inputs'!$D$48-'1.Inputs'!$D$49))/'1.Inputs'!$D$51</f>
        <v>1676253997.5638883</v>
      </c>
      <c r="Q106" s="36">
        <f ca="1">((('1.Inputs'!$D$37*12*IF(10=1,'1.Inputs'!$D$38,IF(10=2,'1.Inputs'!$D$39,$E106)))*$F106*(('1.Inputs'!$D$40)+(1-'1.Inputs'!$D$40)*(1+'1.Inputs'!$D$41))*(1+$G106)^(10-1))*'1.Inputs'!$D$47+(('1.Inputs'!$D$37*12*IF(10=1,'1.Inputs'!$D$38,IF(10=2,'1.Inputs'!$D$39,$E106)))/(1-'1.Inputs'!$D$42)*$D106*(1+$G106)^(10-1))*('1.Inputs'!$D$48-'1.Inputs'!$D$49))/'1.Inputs'!$D$51</f>
        <v>1742800548.6466377</v>
      </c>
      <c r="R106" s="36">
        <f>-'1.Inputs'!$D$24</f>
        <v>-2050000000</v>
      </c>
      <c r="S106" s="36">
        <f ca="1">((('1.Inputs'!$D$37*12*IF(1=1,'1.Inputs'!$D$38,IF(1=2,'1.Inputs'!$D$39,$E106)))*$F106*(('1.Inputs'!$D$40)+(1-'1.Inputs'!$D$40)*(1+'1.Inputs'!$D$41))*(1+$G106)^(1-1))-(('1.Inputs'!$D$37*12*IF(1=1,'1.Inputs'!$D$38,IF(1=2,'1.Inputs'!$D$39,$E106)))/(1-'1.Inputs'!$D$42)*$D106*(1+$G106)^(1-1))-('1.Inputs'!$D$37*12*IF(1=1,'1.Inputs'!$D$38,IF(1=2,'1.Inputs'!$D$39,$E106)))*'1.Inputs'!$D$43*(1+$G106)^(1-1)-'1.Inputs'!$D$44*(1+$G106)^(1-1)-('1.Inputs'!$D$20/'1.Inputs'!$D$27+'1.Inputs'!$D$23/'1.Inputs'!$D$28))-MAX(0,((('1.Inputs'!$D$37*12*IF(1=1,'1.Inputs'!$D$38,IF(1=2,'1.Inputs'!$D$39,$E106)))*$F106*(('1.Inputs'!$D$40)+(1-'1.Inputs'!$D$40)*(1+'1.Inputs'!$D$41))*(1+$G106)^(1-1))-(('1.Inputs'!$D$37*12*IF(1=1,'1.Inputs'!$D$38,IF(1=2,'1.Inputs'!$D$39,$E106)))/(1-'1.Inputs'!$D$42)*$D106*(1+$G106)^(1-1))-('1.Inputs'!$D$37*12*IF(1=1,'1.Inputs'!$D$38,IF(1=2,'1.Inputs'!$D$39,$E106)))*'1.Inputs'!$D$43*(1+$G106)^(1-1)-'1.Inputs'!$D$44*(1+$G106)^(1-1)-('1.Inputs'!$D$20/'1.Inputs'!$D$27+'1.Inputs'!$D$23/'1.Inputs'!$D$28)))*'1.Inputs'!$D$53+('1.Inputs'!$D$20/'1.Inputs'!$D$27+'1.Inputs'!$D$23/'1.Inputs'!$D$28)-H106</f>
        <v>-758965945.54174972</v>
      </c>
      <c r="T106" s="36">
        <f ca="1">((('1.Inputs'!$D$37*12*IF(2=1,'1.Inputs'!$D$38,IF(2=2,'1.Inputs'!$D$39,$E106)))*$F106*(('1.Inputs'!$D$40)+(1-'1.Inputs'!$D$40)*(1+'1.Inputs'!$D$41))*(1+$G106)^(2-1))-(('1.Inputs'!$D$37*12*IF(2=1,'1.Inputs'!$D$38,IF(2=2,'1.Inputs'!$D$39,$E106)))/(1-'1.Inputs'!$D$42)*$D106*(1+$G106)^(2-1))-('1.Inputs'!$D$37*12*IF(2=1,'1.Inputs'!$D$38,IF(2=2,'1.Inputs'!$D$39,$E106)))*'1.Inputs'!$D$43*(1+$G106)^(2-1)-'1.Inputs'!$D$44*(1+$G106)^(2-1)-('1.Inputs'!$D$20/'1.Inputs'!$D$27+'1.Inputs'!$D$23/'1.Inputs'!$D$28))-MAX(0,((('1.Inputs'!$D$37*12*IF(2=1,'1.Inputs'!$D$38,IF(2=2,'1.Inputs'!$D$39,$E106)))*$F106*(('1.Inputs'!$D$40)+(1-'1.Inputs'!$D$40)*(1+'1.Inputs'!$D$41))*(1+$G106)^(2-1))-(('1.Inputs'!$D$37*12*IF(2=1,'1.Inputs'!$D$38,IF(2=2,'1.Inputs'!$D$39,$E106)))/(1-'1.Inputs'!$D$42)*$D106*(1+$G106)^(2-1))-('1.Inputs'!$D$37*12*IF(2=1,'1.Inputs'!$D$38,IF(2=2,'1.Inputs'!$D$39,$E106)))*'1.Inputs'!$D$43*(1+$G106)^(2-1)-'1.Inputs'!$D$44*(1+$G106)^(2-1)-('1.Inputs'!$D$20/'1.Inputs'!$D$27+'1.Inputs'!$D$23/'1.Inputs'!$D$28)))*'1.Inputs'!$D$53+('1.Inputs'!$D$20/'1.Inputs'!$D$27+'1.Inputs'!$D$23/'1.Inputs'!$D$28)-(I106-H106)</f>
        <v>-64628710.308765531</v>
      </c>
      <c r="U106" s="36">
        <f ca="1">((('1.Inputs'!$D$37*12*IF(3=1,'1.Inputs'!$D$38,IF(3=2,'1.Inputs'!$D$39,$E106)))*$F106*(('1.Inputs'!$D$40)+(1-'1.Inputs'!$D$40)*(1+'1.Inputs'!$D$41))*(1+$G106)^(3-1))-(('1.Inputs'!$D$37*12*IF(3=1,'1.Inputs'!$D$38,IF(3=2,'1.Inputs'!$D$39,$E106)))/(1-'1.Inputs'!$D$42)*$D106*(1+$G106)^(3-1))-('1.Inputs'!$D$37*12*IF(3=1,'1.Inputs'!$D$38,IF(3=2,'1.Inputs'!$D$39,$E106)))*'1.Inputs'!$D$43*(1+$G106)^(3-1)-'1.Inputs'!$D$44*(1+$G106)^(3-1)-('1.Inputs'!$D$20/'1.Inputs'!$D$27+'1.Inputs'!$D$23/'1.Inputs'!$D$28))-MAX(0,((('1.Inputs'!$D$37*12*IF(3=1,'1.Inputs'!$D$38,IF(3=2,'1.Inputs'!$D$39,$E106)))*$F106*(('1.Inputs'!$D$40)+(1-'1.Inputs'!$D$40)*(1+'1.Inputs'!$D$41))*(1+$G106)^(3-1))-(('1.Inputs'!$D$37*12*IF(3=1,'1.Inputs'!$D$38,IF(3=2,'1.Inputs'!$D$39,$E106)))/(1-'1.Inputs'!$D$42)*$D106*(1+$G106)^(3-1))-('1.Inputs'!$D$37*12*IF(3=1,'1.Inputs'!$D$38,IF(3=2,'1.Inputs'!$D$39,$E106)))*'1.Inputs'!$D$43*(1+$G106)^(3-1)-'1.Inputs'!$D$44*(1+$G106)^(3-1)-('1.Inputs'!$D$20/'1.Inputs'!$D$27+'1.Inputs'!$D$23/'1.Inputs'!$D$28)))*'1.Inputs'!$D$53+('1.Inputs'!$D$20/'1.Inputs'!$D$27+'1.Inputs'!$D$23/'1.Inputs'!$D$28)-(J106-I106)</f>
        <v>191693637.07033306</v>
      </c>
      <c r="V106" s="36">
        <f ca="1">((('1.Inputs'!$D$37*12*IF(4=1,'1.Inputs'!$D$38,IF(4=2,'1.Inputs'!$D$39,$E106)))*$F106*(('1.Inputs'!$D$40)+(1-'1.Inputs'!$D$40)*(1+'1.Inputs'!$D$41))*(1+$G106)^(4-1))-(('1.Inputs'!$D$37*12*IF(4=1,'1.Inputs'!$D$38,IF(4=2,'1.Inputs'!$D$39,$E106)))/(1-'1.Inputs'!$D$42)*$D106*(1+$G106)^(4-1))-('1.Inputs'!$D$37*12*IF(4=1,'1.Inputs'!$D$38,IF(4=2,'1.Inputs'!$D$39,$E106)))*'1.Inputs'!$D$43*(1+$G106)^(4-1)-'1.Inputs'!$D$44*(1+$G106)^(4-1)-('1.Inputs'!$D$20/'1.Inputs'!$D$27+'1.Inputs'!$D$23/'1.Inputs'!$D$28))-MAX(0,((('1.Inputs'!$D$37*12*IF(4=1,'1.Inputs'!$D$38,IF(4=2,'1.Inputs'!$D$39,$E106)))*$F106*(('1.Inputs'!$D$40)+(1-'1.Inputs'!$D$40)*(1+'1.Inputs'!$D$41))*(1+$G106)^(4-1))-(('1.Inputs'!$D$37*12*IF(4=1,'1.Inputs'!$D$38,IF(4=2,'1.Inputs'!$D$39,$E106)))/(1-'1.Inputs'!$D$42)*$D106*(1+$G106)^(4-1))-('1.Inputs'!$D$37*12*IF(4=1,'1.Inputs'!$D$38,IF(4=2,'1.Inputs'!$D$39,$E106)))*'1.Inputs'!$D$43*(1+$G106)^(4-1)-'1.Inputs'!$D$44*(1+$G106)^(4-1)-('1.Inputs'!$D$20/'1.Inputs'!$D$27+'1.Inputs'!$D$23/'1.Inputs'!$D$28)))*'1.Inputs'!$D$53+('1.Inputs'!$D$20/'1.Inputs'!$D$27+'1.Inputs'!$D$23/'1.Inputs'!$D$28)-(K106-J106)</f>
        <v>404898659.36050987</v>
      </c>
      <c r="W106" s="36">
        <f ca="1">((('1.Inputs'!$D$37*12*IF(5=1,'1.Inputs'!$D$38,IF(5=2,'1.Inputs'!$D$39,$E106)))*$F106*(('1.Inputs'!$D$40)+(1-'1.Inputs'!$D$40)*(1+'1.Inputs'!$D$41))*(1+$G106)^(5-1))-(('1.Inputs'!$D$37*12*IF(5=1,'1.Inputs'!$D$38,IF(5=2,'1.Inputs'!$D$39,$E106)))/(1-'1.Inputs'!$D$42)*$D106*(1+$G106)^(5-1))-('1.Inputs'!$D$37*12*IF(5=1,'1.Inputs'!$D$38,IF(5=2,'1.Inputs'!$D$39,$E106)))*'1.Inputs'!$D$43*(1+$G106)^(5-1)-'1.Inputs'!$D$44*(1+$G106)^(5-1)-('1.Inputs'!$D$20/'1.Inputs'!$D$27+'1.Inputs'!$D$23/'1.Inputs'!$D$28))-MAX(0,((('1.Inputs'!$D$37*12*IF(5=1,'1.Inputs'!$D$38,IF(5=2,'1.Inputs'!$D$39,$E106)))*$F106*(('1.Inputs'!$D$40)+(1-'1.Inputs'!$D$40)*(1+'1.Inputs'!$D$41))*(1+$G106)^(5-1))-(('1.Inputs'!$D$37*12*IF(5=1,'1.Inputs'!$D$38,IF(5=2,'1.Inputs'!$D$39,$E106)))/(1-'1.Inputs'!$D$42)*$D106*(1+$G106)^(5-1))-('1.Inputs'!$D$37*12*IF(5=1,'1.Inputs'!$D$38,IF(5=2,'1.Inputs'!$D$39,$E106)))*'1.Inputs'!$D$43*(1+$G106)^(5-1)-'1.Inputs'!$D$44*(1+$G106)^(5-1)-('1.Inputs'!$D$20/'1.Inputs'!$D$27+'1.Inputs'!$D$23/'1.Inputs'!$D$28)))*'1.Inputs'!$D$53+('1.Inputs'!$D$20/'1.Inputs'!$D$27+'1.Inputs'!$D$23/'1.Inputs'!$D$28)-(L106-K106)</f>
        <v>419097154.82384676</v>
      </c>
      <c r="X106" s="36">
        <f ca="1">((('1.Inputs'!$D$37*12*IF(6=1,'1.Inputs'!$D$38,IF(6=2,'1.Inputs'!$D$39,$E106)))*$F106*(('1.Inputs'!$D$40)+(1-'1.Inputs'!$D$40)*(1+'1.Inputs'!$D$41))*(1+$G106)^(6-1))-(('1.Inputs'!$D$37*12*IF(6=1,'1.Inputs'!$D$38,IF(6=2,'1.Inputs'!$D$39,$E106)))/(1-'1.Inputs'!$D$42)*$D106*(1+$G106)^(6-1))-('1.Inputs'!$D$37*12*IF(6=1,'1.Inputs'!$D$38,IF(6=2,'1.Inputs'!$D$39,$E106)))*'1.Inputs'!$D$43*(1+$G106)^(6-1)-'1.Inputs'!$D$44*(1+$G106)^(6-1)-('1.Inputs'!$D$20/'1.Inputs'!$D$27+'1.Inputs'!$D$23/'1.Inputs'!$D$28))-MAX(0,((('1.Inputs'!$D$37*12*IF(6=1,'1.Inputs'!$D$38,IF(6=2,'1.Inputs'!$D$39,$E106)))*$F106*(('1.Inputs'!$D$40)+(1-'1.Inputs'!$D$40)*(1+'1.Inputs'!$D$41))*(1+$G106)^(6-1))-(('1.Inputs'!$D$37*12*IF(6=1,'1.Inputs'!$D$38,IF(6=2,'1.Inputs'!$D$39,$E106)))/(1-'1.Inputs'!$D$42)*$D106*(1+$G106)^(6-1))-('1.Inputs'!$D$37*12*IF(6=1,'1.Inputs'!$D$38,IF(6=2,'1.Inputs'!$D$39,$E106)))*'1.Inputs'!$D$43*(1+$G106)^(6-1)-'1.Inputs'!$D$44*(1+$G106)^(6-1)-('1.Inputs'!$D$20/'1.Inputs'!$D$27+'1.Inputs'!$D$23/'1.Inputs'!$D$28)))*'1.Inputs'!$D$53+('1.Inputs'!$D$20/'1.Inputs'!$D$27+'1.Inputs'!$D$23/'1.Inputs'!$D$28)-(M106-L106)</f>
        <v>433859324.35150933</v>
      </c>
      <c r="Y106" s="36">
        <f ca="1">((('1.Inputs'!$D$37*12*IF(7=1,'1.Inputs'!$D$38,IF(7=2,'1.Inputs'!$D$39,$E106)))*$F106*(('1.Inputs'!$D$40)+(1-'1.Inputs'!$D$40)*(1+'1.Inputs'!$D$41))*(1+$G106)^(7-1))-(('1.Inputs'!$D$37*12*IF(7=1,'1.Inputs'!$D$38,IF(7=2,'1.Inputs'!$D$39,$E106)))/(1-'1.Inputs'!$D$42)*$D106*(1+$G106)^(7-1))-('1.Inputs'!$D$37*12*IF(7=1,'1.Inputs'!$D$38,IF(7=2,'1.Inputs'!$D$39,$E106)))*'1.Inputs'!$D$43*(1+$G106)^(7-1)-'1.Inputs'!$D$44*(1+$G106)^(7-1)-('1.Inputs'!$D$20/'1.Inputs'!$D$27+'1.Inputs'!$D$23/'1.Inputs'!$D$28))-MAX(0,((('1.Inputs'!$D$37*12*IF(7=1,'1.Inputs'!$D$38,IF(7=2,'1.Inputs'!$D$39,$E106)))*$F106*(('1.Inputs'!$D$40)+(1-'1.Inputs'!$D$40)*(1+'1.Inputs'!$D$41))*(1+$G106)^(7-1))-(('1.Inputs'!$D$37*12*IF(7=1,'1.Inputs'!$D$38,IF(7=2,'1.Inputs'!$D$39,$E106)))/(1-'1.Inputs'!$D$42)*$D106*(1+$G106)^(7-1))-('1.Inputs'!$D$37*12*IF(7=1,'1.Inputs'!$D$38,IF(7=2,'1.Inputs'!$D$39,$E106)))*'1.Inputs'!$D$43*(1+$G106)^(7-1)-'1.Inputs'!$D$44*(1+$G106)^(7-1)-('1.Inputs'!$D$20/'1.Inputs'!$D$27+'1.Inputs'!$D$23/'1.Inputs'!$D$28)))*'1.Inputs'!$D$53+('1.Inputs'!$D$20/'1.Inputs'!$D$27+'1.Inputs'!$D$23/'1.Inputs'!$D$28)-(N106-M106)</f>
        <v>449207545.55749261</v>
      </c>
      <c r="Z106" s="36">
        <f ca="1">((('1.Inputs'!$D$37*12*IF(8=1,'1.Inputs'!$D$38,IF(8=2,'1.Inputs'!$D$39,$E106)))*$F106*(('1.Inputs'!$D$40)+(1-'1.Inputs'!$D$40)*(1+'1.Inputs'!$D$41))*(1+$G106)^(8-1))-(('1.Inputs'!$D$37*12*IF(8=1,'1.Inputs'!$D$38,IF(8=2,'1.Inputs'!$D$39,$E106)))/(1-'1.Inputs'!$D$42)*$D106*(1+$G106)^(8-1))-('1.Inputs'!$D$37*12*IF(8=1,'1.Inputs'!$D$38,IF(8=2,'1.Inputs'!$D$39,$E106)))*'1.Inputs'!$D$43*(1+$G106)^(8-1)-'1.Inputs'!$D$44*(1+$G106)^(8-1)-('1.Inputs'!$D$20/'1.Inputs'!$D$27+'1.Inputs'!$D$23/'1.Inputs'!$D$28))-MAX(0,((('1.Inputs'!$D$37*12*IF(8=1,'1.Inputs'!$D$38,IF(8=2,'1.Inputs'!$D$39,$E106)))*$F106*(('1.Inputs'!$D$40)+(1-'1.Inputs'!$D$40)*(1+'1.Inputs'!$D$41))*(1+$G106)^(8-1))-(('1.Inputs'!$D$37*12*IF(8=1,'1.Inputs'!$D$38,IF(8=2,'1.Inputs'!$D$39,$E106)))/(1-'1.Inputs'!$D$42)*$D106*(1+$G106)^(8-1))-('1.Inputs'!$D$37*12*IF(8=1,'1.Inputs'!$D$38,IF(8=2,'1.Inputs'!$D$39,$E106)))*'1.Inputs'!$D$43*(1+$G106)^(8-1)-'1.Inputs'!$D$44*(1+$G106)^(8-1)-('1.Inputs'!$D$20/'1.Inputs'!$D$27+'1.Inputs'!$D$23/'1.Inputs'!$D$28)))*'1.Inputs'!$D$53+('1.Inputs'!$D$20/'1.Inputs'!$D$27+'1.Inputs'!$D$23/'1.Inputs'!$D$28)-(O106-N106)</f>
        <v>465165084.43728852</v>
      </c>
      <c r="AA106" s="36">
        <f ca="1">((('1.Inputs'!$D$37*12*IF(9=1,'1.Inputs'!$D$38,IF(9=2,'1.Inputs'!$D$39,$E106)))*$F106*(('1.Inputs'!$D$40)+(1-'1.Inputs'!$D$40)*(1+'1.Inputs'!$D$41))*(1+$G106)^(9-1))-(('1.Inputs'!$D$37*12*IF(9=1,'1.Inputs'!$D$38,IF(9=2,'1.Inputs'!$D$39,$E106)))/(1-'1.Inputs'!$D$42)*$D106*(1+$G106)^(9-1))-('1.Inputs'!$D$37*12*IF(9=1,'1.Inputs'!$D$38,IF(9=2,'1.Inputs'!$D$39,$E106)))*'1.Inputs'!$D$43*(1+$G106)^(9-1)-'1.Inputs'!$D$44*(1+$G106)^(9-1)-('1.Inputs'!$D$20/'1.Inputs'!$D$27+'1.Inputs'!$D$23/'1.Inputs'!$D$28))-MAX(0,((('1.Inputs'!$D$37*12*IF(9=1,'1.Inputs'!$D$38,IF(9=2,'1.Inputs'!$D$39,$E106)))*$F106*(('1.Inputs'!$D$40)+(1-'1.Inputs'!$D$40)*(1+'1.Inputs'!$D$41))*(1+$G106)^(9-1))-(('1.Inputs'!$D$37*12*IF(9=1,'1.Inputs'!$D$38,IF(9=2,'1.Inputs'!$D$39,$E106)))/(1-'1.Inputs'!$D$42)*$D106*(1+$G106)^(9-1))-('1.Inputs'!$D$37*12*IF(9=1,'1.Inputs'!$D$38,IF(9=2,'1.Inputs'!$D$39,$E106)))*'1.Inputs'!$D$43*(1+$G106)^(9-1)-'1.Inputs'!$D$44*(1+$G106)^(9-1)-('1.Inputs'!$D$20/'1.Inputs'!$D$27+'1.Inputs'!$D$23/'1.Inputs'!$D$28)))*'1.Inputs'!$D$53+('1.Inputs'!$D$20/'1.Inputs'!$D$27+'1.Inputs'!$D$23/'1.Inputs'!$D$28)-(P106-O106)</f>
        <v>481756130.6362381</v>
      </c>
      <c r="AB106" s="36">
        <f ca="1">((('1.Inputs'!$D$37*12*IF(10=1,'1.Inputs'!$D$38,IF(10=2,'1.Inputs'!$D$39,$E106)))*$F106*(('1.Inputs'!$D$40)+(1-'1.Inputs'!$D$40)*(1+'1.Inputs'!$D$41))*(1+$G106)^(10-1))-(('1.Inputs'!$D$37*12*IF(10=1,'1.Inputs'!$D$38,IF(10=2,'1.Inputs'!$D$39,$E106)))/(1-'1.Inputs'!$D$42)*$D106*(1+$G106)^(10-1))-('1.Inputs'!$D$37*12*IF(10=1,'1.Inputs'!$D$38,IF(10=2,'1.Inputs'!$D$39,$E106)))*'1.Inputs'!$D$43*(1+$G106)^(10-1)-'1.Inputs'!$D$44*(1+$G106)^(10-1)-('1.Inputs'!$D$20/'1.Inputs'!$D$27+'1.Inputs'!$D$23/'1.Inputs'!$D$28))-MAX(0,((('1.Inputs'!$D$37*12*IF(10=1,'1.Inputs'!$D$38,IF(10=2,'1.Inputs'!$D$39,$E106)))*$F106*(('1.Inputs'!$D$40)+(1-'1.Inputs'!$D$40)*(1+'1.Inputs'!$D$41))*(1+$G106)^(10-1))-(('1.Inputs'!$D$37*12*IF(10=1,'1.Inputs'!$D$38,IF(10=2,'1.Inputs'!$D$39,$E106)))/(1-'1.Inputs'!$D$42)*$D106*(1+$G106)^(10-1))-('1.Inputs'!$D$37*12*IF(10=1,'1.Inputs'!$D$38,IF(10=2,'1.Inputs'!$D$39,$E106)))*'1.Inputs'!$D$43*(1+$G106)^(10-1)-'1.Inputs'!$D$44*(1+$G106)^(10-1)-('1.Inputs'!$D$20/'1.Inputs'!$D$27+'1.Inputs'!$D$23/'1.Inputs'!$D$28)))*'1.Inputs'!$D$53+('1.Inputs'!$D$20/'1.Inputs'!$D$27+'1.Inputs'!$D$23/'1.Inputs'!$D$28)-(Q106-P106)+(('1.Inputs'!$D$20+'1.Inputs'!$D$23-('1.Inputs'!$D$20/'1.Inputs'!$D$27+'1.Inputs'!$D$23/'1.Inputs'!$D$28)*'1.Inputs'!$D$10)*'1.Inputs'!$D$60+'1.Inputs'!$D$19*'1.Inputs'!$D$59+Q106)</f>
        <v>2941806382.7646732</v>
      </c>
      <c r="AC106" s="36">
        <f ca="1">S106-AC$13-AC$14+MIN(AC$13,MAX(0,((('1.Inputs'!$D$37*12*IF(1=1,'1.Inputs'!$D$38,IF(1=2,'1.Inputs'!$D$39,$E106)))*$F106*(('1.Inputs'!$D$40)+(1-'1.Inputs'!$D$40)*(1+'1.Inputs'!$D$41))*(1+$G106)^(1-1))-(('1.Inputs'!$D$37*12*IF(1=1,'1.Inputs'!$D$38,IF(1=2,'1.Inputs'!$D$39,$E106)))/(1-'1.Inputs'!$D$42)*$D106*(1+$G106)^(1-1))-('1.Inputs'!$D$37*12*IF(1=1,'1.Inputs'!$D$38,IF(1=2,'1.Inputs'!$D$39,$E106)))*'1.Inputs'!$D$43*(1+$G106)^(1-1)-'1.Inputs'!$D$44*(1+$G106)^(1-1)-('1.Inputs'!$D$20/'1.Inputs'!$D$27+'1.Inputs'!$D$23/'1.Inputs'!$D$28))))*'1.Inputs'!$D$53</f>
        <v>-906565945.54174972</v>
      </c>
      <c r="AD106" s="36">
        <f ca="1">T106-AD$13-AD$14+MIN(AD$13,MAX(0,((('1.Inputs'!$D$37*12*IF(2=1,'1.Inputs'!$D$38,IF(2=2,'1.Inputs'!$D$39,$E106)))*$F106*(('1.Inputs'!$D$40)+(1-'1.Inputs'!$D$40)*(1+'1.Inputs'!$D$41))*(1+$G106)^(2-1))-(('1.Inputs'!$D$37*12*IF(2=1,'1.Inputs'!$D$38,IF(2=2,'1.Inputs'!$D$39,$E106)))/(1-'1.Inputs'!$D$42)*$D106*(1+$G106)^(2-1))-('1.Inputs'!$D$37*12*IF(2=1,'1.Inputs'!$D$38,IF(2=2,'1.Inputs'!$D$39,$E106)))*'1.Inputs'!$D$43*(1+$G106)^(2-1)-'1.Inputs'!$D$44*(1+$G106)^(2-1)-('1.Inputs'!$D$20/'1.Inputs'!$D$27+'1.Inputs'!$D$23/'1.Inputs'!$D$28))))*'1.Inputs'!$D$53</f>
        <v>-160568710.30876553</v>
      </c>
      <c r="AE106" s="36">
        <f ca="1">U106-AE$13-AE$14+MIN(AE$13,MAX(0,((('1.Inputs'!$D$37*12*IF(3=1,'1.Inputs'!$D$38,IF(3=2,'1.Inputs'!$D$39,$E106)))*$F106*(('1.Inputs'!$D$40)+(1-'1.Inputs'!$D$40)*(1+'1.Inputs'!$D$41))*(1+$G106)^(3-1))-(('1.Inputs'!$D$37*12*IF(3=1,'1.Inputs'!$D$38,IF(3=2,'1.Inputs'!$D$39,$E106)))/(1-'1.Inputs'!$D$42)*$D106*(1+$G106)^(3-1))-('1.Inputs'!$D$37*12*IF(3=1,'1.Inputs'!$D$38,IF(3=2,'1.Inputs'!$D$39,$E106)))*'1.Inputs'!$D$43*(1+$G106)^(3-1)-'1.Inputs'!$D$44*(1+$G106)^(3-1)-('1.Inputs'!$D$20/'1.Inputs'!$D$27+'1.Inputs'!$D$23/'1.Inputs'!$D$28))))*'1.Inputs'!$D$53</f>
        <v>-150246362.92966694</v>
      </c>
      <c r="AF106" s="36">
        <f ca="1">V106-AF$13-AF$14+MIN(AF$13,MAX(0,((('1.Inputs'!$D$37*12*IF(4=1,'1.Inputs'!$D$38,IF(4=2,'1.Inputs'!$D$39,$E106)))*$F106*(('1.Inputs'!$D$40)+(1-'1.Inputs'!$D$40)*(1+'1.Inputs'!$D$41))*(1+$G106)^(4-1))-(('1.Inputs'!$D$37*12*IF(4=1,'1.Inputs'!$D$38,IF(4=2,'1.Inputs'!$D$39,$E106)))/(1-'1.Inputs'!$D$42)*$D106*(1+$G106)^(4-1))-('1.Inputs'!$D$37*12*IF(4=1,'1.Inputs'!$D$38,IF(4=2,'1.Inputs'!$D$39,$E106)))*'1.Inputs'!$D$43*(1+$G106)^(4-1)-'1.Inputs'!$D$44*(1+$G106)^(4-1)-('1.Inputs'!$D$20/'1.Inputs'!$D$27+'1.Inputs'!$D$23/'1.Inputs'!$D$28))))*'1.Inputs'!$D$53</f>
        <v>82146659.360509872</v>
      </c>
      <c r="AG106" s="36">
        <f ca="1">W106-AG$13-AG$14+MIN(AG$13,MAX(0,((('1.Inputs'!$D$37*12*IF(5=1,'1.Inputs'!$D$38,IF(5=2,'1.Inputs'!$D$39,$E106)))*$F106*(('1.Inputs'!$D$40)+(1-'1.Inputs'!$D$40)*(1+'1.Inputs'!$D$41))*(1+$G106)^(5-1))-(('1.Inputs'!$D$37*12*IF(5=1,'1.Inputs'!$D$38,IF(5=2,'1.Inputs'!$D$39,$E106)))/(1-'1.Inputs'!$D$42)*$D106*(1+$G106)^(5-1))-('1.Inputs'!$D$37*12*IF(5=1,'1.Inputs'!$D$38,IF(5=2,'1.Inputs'!$D$39,$E106)))*'1.Inputs'!$D$43*(1+$G106)^(5-1)-'1.Inputs'!$D$44*(1+$G106)^(5-1)-('1.Inputs'!$D$20/'1.Inputs'!$D$27+'1.Inputs'!$D$23/'1.Inputs'!$D$28))))*'1.Inputs'!$D$53</f>
        <v>115533154.82384676</v>
      </c>
      <c r="AH106" s="36">
        <f ca="1">X106-AH$13-AH$14+MIN(AH$13,MAX(0,((('1.Inputs'!$D$37*12*IF(6=1,'1.Inputs'!$D$38,IF(6=2,'1.Inputs'!$D$39,$E106)))*$F106*(('1.Inputs'!$D$40)+(1-'1.Inputs'!$D$40)*(1+'1.Inputs'!$D$41))*(1+$G106)^(6-1))-(('1.Inputs'!$D$37*12*IF(6=1,'1.Inputs'!$D$38,IF(6=2,'1.Inputs'!$D$39,$E106)))/(1-'1.Inputs'!$D$42)*$D106*(1+$G106)^(6-1))-('1.Inputs'!$D$37*12*IF(6=1,'1.Inputs'!$D$38,IF(6=2,'1.Inputs'!$D$39,$E106)))*'1.Inputs'!$D$43*(1+$G106)^(6-1)-'1.Inputs'!$D$44*(1+$G106)^(6-1)-('1.Inputs'!$D$20/'1.Inputs'!$D$27+'1.Inputs'!$D$23/'1.Inputs'!$D$28))))*'1.Inputs'!$D$53</f>
        <v>149483324.35150933</v>
      </c>
      <c r="AI106" s="36">
        <f ca="1">Y106-AI$13-AI$14+MIN(AI$13,MAX(0,((('1.Inputs'!$D$37*12*IF(7=1,'1.Inputs'!$D$38,IF(7=2,'1.Inputs'!$D$39,$E106)))*$F106*(('1.Inputs'!$D$40)+(1-'1.Inputs'!$D$40)*(1+'1.Inputs'!$D$41))*(1+$G106)^(7-1))-(('1.Inputs'!$D$37*12*IF(7=1,'1.Inputs'!$D$38,IF(7=2,'1.Inputs'!$D$39,$E106)))/(1-'1.Inputs'!$D$42)*$D106*(1+$G106)^(7-1))-('1.Inputs'!$D$37*12*IF(7=1,'1.Inputs'!$D$38,IF(7=2,'1.Inputs'!$D$39,$E106)))*'1.Inputs'!$D$43*(1+$G106)^(7-1)-'1.Inputs'!$D$44*(1+$G106)^(7-1)-('1.Inputs'!$D$20/'1.Inputs'!$D$27+'1.Inputs'!$D$23/'1.Inputs'!$D$28))))*'1.Inputs'!$D$53</f>
        <v>184019545.55749261</v>
      </c>
      <c r="AJ106" s="36">
        <f ca="1">Z106-AJ$13-AJ$14+MIN(AJ$13,MAX(0,((('1.Inputs'!$D$37*12*IF(8=1,'1.Inputs'!$D$38,IF(8=2,'1.Inputs'!$D$39,$E106)))*$F106*(('1.Inputs'!$D$40)+(1-'1.Inputs'!$D$40)*(1+'1.Inputs'!$D$41))*(1+$G106)^(8-1))-(('1.Inputs'!$D$37*12*IF(8=1,'1.Inputs'!$D$38,IF(8=2,'1.Inputs'!$D$39,$E106)))/(1-'1.Inputs'!$D$42)*$D106*(1+$G106)^(8-1))-('1.Inputs'!$D$37*12*IF(8=1,'1.Inputs'!$D$38,IF(8=2,'1.Inputs'!$D$39,$E106)))*'1.Inputs'!$D$43*(1+$G106)^(8-1)-'1.Inputs'!$D$44*(1+$G106)^(8-1)-('1.Inputs'!$D$20/'1.Inputs'!$D$27+'1.Inputs'!$D$23/'1.Inputs'!$D$28))))*'1.Inputs'!$D$53</f>
        <v>465165084.43728852</v>
      </c>
      <c r="AK106" s="36">
        <f ca="1">AA106-AK$13-AK$14+MIN(AK$13,MAX(0,((('1.Inputs'!$D$37*12*IF(9=1,'1.Inputs'!$D$38,IF(9=2,'1.Inputs'!$D$39,$E106)))*$F106*(('1.Inputs'!$D$40)+(1-'1.Inputs'!$D$40)*(1+'1.Inputs'!$D$41))*(1+$G106)^(9-1))-(('1.Inputs'!$D$37*12*IF(9=1,'1.Inputs'!$D$38,IF(9=2,'1.Inputs'!$D$39,$E106)))/(1-'1.Inputs'!$D$42)*$D106*(1+$G106)^(9-1))-('1.Inputs'!$D$37*12*IF(9=1,'1.Inputs'!$D$38,IF(9=2,'1.Inputs'!$D$39,$E106)))*'1.Inputs'!$D$43*(1+$G106)^(9-1)-'1.Inputs'!$D$44*(1+$G106)^(9-1)-('1.Inputs'!$D$20/'1.Inputs'!$D$27+'1.Inputs'!$D$23/'1.Inputs'!$D$28))))*'1.Inputs'!$D$53</f>
        <v>481756130.6362381</v>
      </c>
      <c r="AL106" s="36">
        <f ca="1">AB106-AL$13-AL$14+MIN(AL$13,MAX(0,((('1.Inputs'!$D$37*12*IF(10=1,'1.Inputs'!$D$38,IF(10=2,'1.Inputs'!$D$39,$E106)))*$F106*(('1.Inputs'!$D$40)+(1-'1.Inputs'!$D$40)*(1+'1.Inputs'!$D$41))*(1+$G106)^(10-1))-(('1.Inputs'!$D$37*12*IF(10=1,'1.Inputs'!$D$38,IF(10=2,'1.Inputs'!$D$39,$E106)))/(1-'1.Inputs'!$D$42)*$D106*(1+$G106)^(10-1))-('1.Inputs'!$D$37*12*IF(10=1,'1.Inputs'!$D$38,IF(10=2,'1.Inputs'!$D$39,$E106)))*'1.Inputs'!$D$43*(1+$G106)^(10-1)-'1.Inputs'!$D$44*(1+$G106)^(10-1)-('1.Inputs'!$D$20/'1.Inputs'!$D$27+'1.Inputs'!$D$23/'1.Inputs'!$D$28))))*'1.Inputs'!$D$53+'1.Inputs'!$D$35</f>
        <v>3741806382.7646732</v>
      </c>
      <c r="AM106" s="48">
        <f ca="1">R106+NPV('1.Inputs'!$D$55,S106:AB106)</f>
        <v>-397366296.80501556</v>
      </c>
      <c r="AN106" s="48">
        <f ca="1">-('1.Inputs'!$D$24*(1-'1.Inputs'!$D$31)+'1.Inputs'!$D$35)+NPV('1.Inputs'!$D$54,AC106:AL106)</f>
        <v>-1441733376.9347911</v>
      </c>
      <c r="AO106" s="36">
        <f t="shared" ca="1" si="13"/>
        <v>-5.1420457015023695</v>
      </c>
      <c r="AP106" s="36">
        <f t="shared" ca="1" si="14"/>
        <v>0.4870265169469844</v>
      </c>
      <c r="AQ106" s="36">
        <f ca="1">'1.Inputs'!$D$35+MIN(SUM($AC106:AC106),SUM($AC106:AD106),SUM($AC106:AE106),SUM($AC106:AF106),SUM($AC106:AG106),SUM($AC106:AH106),SUM($AC106:AI106),SUM($AC106:AJ106),SUM($AC106:AK106),SUM($AC106:AL106))</f>
        <v>-417381018.78018212</v>
      </c>
      <c r="AR106" s="36">
        <f ca="1">IF(AP106&lt;'1.Inputs'!$D$57,1,0)</f>
        <v>1</v>
      </c>
      <c r="AS106" s="36">
        <f t="shared" ca="1" si="15"/>
        <v>1</v>
      </c>
    </row>
    <row r="107" spans="2:57" ht="15" customHeight="1" x14ac:dyDescent="0.25">
      <c r="B107" s="36">
        <v>92</v>
      </c>
      <c r="C107" s="36">
        <f t="shared" ca="1" si="8"/>
        <v>0.10352516503766862</v>
      </c>
      <c r="D107" s="36">
        <f t="shared" ca="1" si="9"/>
        <v>23421.386500752553</v>
      </c>
      <c r="E107" s="47">
        <f t="shared" ca="1" si="10"/>
        <v>0.7584493836258609</v>
      </c>
      <c r="F107" s="36">
        <f t="shared" ca="1" si="11"/>
        <v>31224.945083317569</v>
      </c>
      <c r="G107" s="36">
        <f t="shared" ca="1" si="12"/>
        <v>3.6883292533962692E-2</v>
      </c>
      <c r="H107" s="36">
        <f ca="1">((('1.Inputs'!$D$37*12*IF(1=1,'1.Inputs'!$D$38,IF(1=2,'1.Inputs'!$D$39,$E107)))*$F107*(('1.Inputs'!$D$40)+(1-'1.Inputs'!$D$40)*(1+'1.Inputs'!$D$41))*(1+$G107)^(1-1))*'1.Inputs'!$D$47+(('1.Inputs'!$D$37*12*IF(1=1,'1.Inputs'!$D$38,IF(1=2,'1.Inputs'!$D$39,$E107)))/(1-'1.Inputs'!$D$42)*$D107*(1+$G107)^(1-1))*('1.Inputs'!$D$48-'1.Inputs'!$D$49))/'1.Inputs'!$D$51</f>
        <v>851619585.71297085</v>
      </c>
      <c r="I107" s="36">
        <f ca="1">((('1.Inputs'!$D$37*12*IF(2=1,'1.Inputs'!$D$38,IF(2=2,'1.Inputs'!$D$39,$E107)))*$F107*(('1.Inputs'!$D$40)+(1-'1.Inputs'!$D$40)*(1+'1.Inputs'!$D$41))*(1+$G107)^(2-1))*'1.Inputs'!$D$47+(('1.Inputs'!$D$37*12*IF(2=1,'1.Inputs'!$D$38,IF(2=2,'1.Inputs'!$D$39,$E107)))/(1-'1.Inputs'!$D$42)*$D107*(1+$G107)^(2-1))*('1.Inputs'!$D$48-'1.Inputs'!$D$49))/'1.Inputs'!$D$51</f>
        <v>1236242168.0286639</v>
      </c>
      <c r="J107" s="36">
        <f ca="1">((('1.Inputs'!$D$37*12*IF(3=1,'1.Inputs'!$D$38,IF(3=2,'1.Inputs'!$D$39,$E107)))*$F107*(('1.Inputs'!$D$40)+(1-'1.Inputs'!$D$40)*(1+'1.Inputs'!$D$41))*(1+$G107)^(3-1))*'1.Inputs'!$D$47+(('1.Inputs'!$D$37*12*IF(3=1,'1.Inputs'!$D$38,IF(3=2,'1.Inputs'!$D$39,$E107)))/(1-'1.Inputs'!$D$42)*$D107*(1+$G107)^(3-1))*('1.Inputs'!$D$48-'1.Inputs'!$D$49))/'1.Inputs'!$D$51</f>
        <v>1388871264.7894075</v>
      </c>
      <c r="K107" s="36">
        <f ca="1">((('1.Inputs'!$D$37*12*IF(4=1,'1.Inputs'!$D$38,IF(4=2,'1.Inputs'!$D$39,$E107)))*$F107*(('1.Inputs'!$D$40)+(1-'1.Inputs'!$D$40)*(1+'1.Inputs'!$D$41))*(1+$G107)^(4-1))*'1.Inputs'!$D$47+(('1.Inputs'!$D$37*12*IF(4=1,'1.Inputs'!$D$38,IF(4=2,'1.Inputs'!$D$39,$E107)))/(1-'1.Inputs'!$D$42)*$D107*(1+$G107)^(4-1))*('1.Inputs'!$D$48-'1.Inputs'!$D$49))/'1.Inputs'!$D$51</f>
        <v>1440097409.9406497</v>
      </c>
      <c r="L107" s="36">
        <f ca="1">((('1.Inputs'!$D$37*12*IF(5=1,'1.Inputs'!$D$38,IF(5=2,'1.Inputs'!$D$39,$E107)))*$F107*(('1.Inputs'!$D$40)+(1-'1.Inputs'!$D$40)*(1+'1.Inputs'!$D$41))*(1+$G107)^(5-1))*'1.Inputs'!$D$47+(('1.Inputs'!$D$37*12*IF(5=1,'1.Inputs'!$D$38,IF(5=2,'1.Inputs'!$D$39,$E107)))/(1-'1.Inputs'!$D$42)*$D107*(1+$G107)^(5-1))*('1.Inputs'!$D$48-'1.Inputs'!$D$49))/'1.Inputs'!$D$51</f>
        <v>1493212943.9888928</v>
      </c>
      <c r="M107" s="36">
        <f ca="1">((('1.Inputs'!$D$37*12*IF(6=1,'1.Inputs'!$D$38,IF(6=2,'1.Inputs'!$D$39,$E107)))*$F107*(('1.Inputs'!$D$40)+(1-'1.Inputs'!$D$40)*(1+'1.Inputs'!$D$41))*(1+$G107)^(6-1))*'1.Inputs'!$D$47+(('1.Inputs'!$D$37*12*IF(6=1,'1.Inputs'!$D$38,IF(6=2,'1.Inputs'!$D$39,$E107)))/(1-'1.Inputs'!$D$42)*$D107*(1+$G107)^(6-1))*('1.Inputs'!$D$48-'1.Inputs'!$D$49))/'1.Inputs'!$D$51</f>
        <v>1548287553.8175347</v>
      </c>
      <c r="N107" s="36">
        <f ca="1">((('1.Inputs'!$D$37*12*IF(7=1,'1.Inputs'!$D$38,IF(7=2,'1.Inputs'!$D$39,$E107)))*$F107*(('1.Inputs'!$D$40)+(1-'1.Inputs'!$D$40)*(1+'1.Inputs'!$D$41))*(1+$G107)^(7-1))*'1.Inputs'!$D$47+(('1.Inputs'!$D$37*12*IF(7=1,'1.Inputs'!$D$38,IF(7=2,'1.Inputs'!$D$39,$E107)))/(1-'1.Inputs'!$D$42)*$D107*(1+$G107)^(7-1))*('1.Inputs'!$D$48-'1.Inputs'!$D$49))/'1.Inputs'!$D$51</f>
        <v>1605393496.5916803</v>
      </c>
      <c r="O107" s="36">
        <f ca="1">((('1.Inputs'!$D$37*12*IF(8=1,'1.Inputs'!$D$38,IF(8=2,'1.Inputs'!$D$39,$E107)))*$F107*(('1.Inputs'!$D$40)+(1-'1.Inputs'!$D$40)*(1+'1.Inputs'!$D$41))*(1+$G107)^(8-1))*'1.Inputs'!$D$47+(('1.Inputs'!$D$37*12*IF(8=1,'1.Inputs'!$D$38,IF(8=2,'1.Inputs'!$D$39,$E107)))/(1-'1.Inputs'!$D$42)*$D107*(1+$G107)^(8-1))*('1.Inputs'!$D$48-'1.Inputs'!$D$49))/'1.Inputs'!$D$51</f>
        <v>1664605694.5585921</v>
      </c>
      <c r="P107" s="36">
        <f ca="1">((('1.Inputs'!$D$37*12*IF(9=1,'1.Inputs'!$D$38,IF(9=2,'1.Inputs'!$D$39,$E107)))*$F107*(('1.Inputs'!$D$40)+(1-'1.Inputs'!$D$40)*(1+'1.Inputs'!$D$41))*(1+$G107)^(9-1))*'1.Inputs'!$D$47+(('1.Inputs'!$D$37*12*IF(9=1,'1.Inputs'!$D$38,IF(9=2,'1.Inputs'!$D$39,$E107)))/(1-'1.Inputs'!$D$42)*$D107*(1+$G107)^(9-1))*('1.Inputs'!$D$48-'1.Inputs'!$D$49))/'1.Inputs'!$D$51</f>
        <v>1726001833.3446968</v>
      </c>
      <c r="Q107" s="36">
        <f ca="1">((('1.Inputs'!$D$37*12*IF(10=1,'1.Inputs'!$D$38,IF(10=2,'1.Inputs'!$D$39,$E107)))*$F107*(('1.Inputs'!$D$40)+(1-'1.Inputs'!$D$40)*(1+'1.Inputs'!$D$41))*(1+$G107)^(10-1))*'1.Inputs'!$D$47+(('1.Inputs'!$D$37*12*IF(10=1,'1.Inputs'!$D$38,IF(10=2,'1.Inputs'!$D$39,$E107)))/(1-'1.Inputs'!$D$42)*$D107*(1+$G107)^(10-1))*('1.Inputs'!$D$48-'1.Inputs'!$D$49))/'1.Inputs'!$D$51</f>
        <v>1789662463.8781049</v>
      </c>
      <c r="R107" s="36">
        <f>-'1.Inputs'!$D$24</f>
        <v>-2050000000</v>
      </c>
      <c r="S107" s="36">
        <f ca="1">((('1.Inputs'!$D$37*12*IF(1=1,'1.Inputs'!$D$38,IF(1=2,'1.Inputs'!$D$39,$E107)))*$F107*(('1.Inputs'!$D$40)+(1-'1.Inputs'!$D$40)*(1+'1.Inputs'!$D$41))*(1+$G107)^(1-1))-(('1.Inputs'!$D$37*12*IF(1=1,'1.Inputs'!$D$38,IF(1=2,'1.Inputs'!$D$39,$E107)))/(1-'1.Inputs'!$D$42)*$D107*(1+$G107)^(1-1))-('1.Inputs'!$D$37*12*IF(1=1,'1.Inputs'!$D$38,IF(1=2,'1.Inputs'!$D$39,$E107)))*'1.Inputs'!$D$43*(1+$G107)^(1-1)-'1.Inputs'!$D$44*(1+$G107)^(1-1)-('1.Inputs'!$D$20/'1.Inputs'!$D$27+'1.Inputs'!$D$23/'1.Inputs'!$D$28))-MAX(0,((('1.Inputs'!$D$37*12*IF(1=1,'1.Inputs'!$D$38,IF(1=2,'1.Inputs'!$D$39,$E107)))*$F107*(('1.Inputs'!$D$40)+(1-'1.Inputs'!$D$40)*(1+'1.Inputs'!$D$41))*(1+$G107)^(1-1))-(('1.Inputs'!$D$37*12*IF(1=1,'1.Inputs'!$D$38,IF(1=2,'1.Inputs'!$D$39,$E107)))/(1-'1.Inputs'!$D$42)*$D107*(1+$G107)^(1-1))-('1.Inputs'!$D$37*12*IF(1=1,'1.Inputs'!$D$38,IF(1=2,'1.Inputs'!$D$39,$E107)))*'1.Inputs'!$D$43*(1+$G107)^(1-1)-'1.Inputs'!$D$44*(1+$G107)^(1-1)-('1.Inputs'!$D$20/'1.Inputs'!$D$27+'1.Inputs'!$D$23/'1.Inputs'!$D$28)))*'1.Inputs'!$D$53+('1.Inputs'!$D$20/'1.Inputs'!$D$27+'1.Inputs'!$D$23/'1.Inputs'!$D$28)-H107</f>
        <v>-1070302041.0850035</v>
      </c>
      <c r="T107" s="36">
        <f ca="1">((('1.Inputs'!$D$37*12*IF(2=1,'1.Inputs'!$D$38,IF(2=2,'1.Inputs'!$D$39,$E107)))*$F107*(('1.Inputs'!$D$40)+(1-'1.Inputs'!$D$40)*(1+'1.Inputs'!$D$41))*(1+$G107)^(2-1))-(('1.Inputs'!$D$37*12*IF(2=1,'1.Inputs'!$D$38,IF(2=2,'1.Inputs'!$D$39,$E107)))/(1-'1.Inputs'!$D$42)*$D107*(1+$G107)^(2-1))-('1.Inputs'!$D$37*12*IF(2=1,'1.Inputs'!$D$38,IF(2=2,'1.Inputs'!$D$39,$E107)))*'1.Inputs'!$D$43*(1+$G107)^(2-1)-'1.Inputs'!$D$44*(1+$G107)^(2-1)-('1.Inputs'!$D$20/'1.Inputs'!$D$27+'1.Inputs'!$D$23/'1.Inputs'!$D$28))-MAX(0,((('1.Inputs'!$D$37*12*IF(2=1,'1.Inputs'!$D$38,IF(2=2,'1.Inputs'!$D$39,$E107)))*$F107*(('1.Inputs'!$D$40)+(1-'1.Inputs'!$D$40)*(1+'1.Inputs'!$D$41))*(1+$G107)^(2-1))-(('1.Inputs'!$D$37*12*IF(2=1,'1.Inputs'!$D$38,IF(2=2,'1.Inputs'!$D$39,$E107)))/(1-'1.Inputs'!$D$42)*$D107*(1+$G107)^(2-1))-('1.Inputs'!$D$37*12*IF(2=1,'1.Inputs'!$D$38,IF(2=2,'1.Inputs'!$D$39,$E107)))*'1.Inputs'!$D$43*(1+$G107)^(2-1)-'1.Inputs'!$D$44*(1+$G107)^(2-1)-('1.Inputs'!$D$20/'1.Inputs'!$D$27+'1.Inputs'!$D$23/'1.Inputs'!$D$28)))*'1.Inputs'!$D$53+('1.Inputs'!$D$20/'1.Inputs'!$D$27+'1.Inputs'!$D$23/'1.Inputs'!$D$28)-(I107-H107)</f>
        <v>-328792055.08725834</v>
      </c>
      <c r="U107" s="36">
        <f ca="1">((('1.Inputs'!$D$37*12*IF(3=1,'1.Inputs'!$D$38,IF(3=2,'1.Inputs'!$D$39,$E107)))*$F107*(('1.Inputs'!$D$40)+(1-'1.Inputs'!$D$40)*(1+'1.Inputs'!$D$41))*(1+$G107)^(3-1))-(('1.Inputs'!$D$37*12*IF(3=1,'1.Inputs'!$D$38,IF(3=2,'1.Inputs'!$D$39,$E107)))/(1-'1.Inputs'!$D$42)*$D107*(1+$G107)^(3-1))-('1.Inputs'!$D$37*12*IF(3=1,'1.Inputs'!$D$38,IF(3=2,'1.Inputs'!$D$39,$E107)))*'1.Inputs'!$D$43*(1+$G107)^(3-1)-'1.Inputs'!$D$44*(1+$G107)^(3-1)-('1.Inputs'!$D$20/'1.Inputs'!$D$27+'1.Inputs'!$D$23/'1.Inputs'!$D$28))-MAX(0,((('1.Inputs'!$D$37*12*IF(3=1,'1.Inputs'!$D$38,IF(3=2,'1.Inputs'!$D$39,$E107)))*$F107*(('1.Inputs'!$D$40)+(1-'1.Inputs'!$D$40)*(1+'1.Inputs'!$D$41))*(1+$G107)^(3-1))-(('1.Inputs'!$D$37*12*IF(3=1,'1.Inputs'!$D$38,IF(3=2,'1.Inputs'!$D$39,$E107)))/(1-'1.Inputs'!$D$42)*$D107*(1+$G107)^(3-1))-('1.Inputs'!$D$37*12*IF(3=1,'1.Inputs'!$D$38,IF(3=2,'1.Inputs'!$D$39,$E107)))*'1.Inputs'!$D$43*(1+$G107)^(3-1)-'1.Inputs'!$D$44*(1+$G107)^(3-1)-('1.Inputs'!$D$20/'1.Inputs'!$D$27+'1.Inputs'!$D$23/'1.Inputs'!$D$28)))*'1.Inputs'!$D$53+('1.Inputs'!$D$20/'1.Inputs'!$D$27+'1.Inputs'!$D$23/'1.Inputs'!$D$28)-(J107-I107)</f>
        <v>-12092122.142697692</v>
      </c>
      <c r="V107" s="36">
        <f ca="1">((('1.Inputs'!$D$37*12*IF(4=1,'1.Inputs'!$D$38,IF(4=2,'1.Inputs'!$D$39,$E107)))*$F107*(('1.Inputs'!$D$40)+(1-'1.Inputs'!$D$40)*(1+'1.Inputs'!$D$41))*(1+$G107)^(4-1))-(('1.Inputs'!$D$37*12*IF(4=1,'1.Inputs'!$D$38,IF(4=2,'1.Inputs'!$D$39,$E107)))/(1-'1.Inputs'!$D$42)*$D107*(1+$G107)^(4-1))-('1.Inputs'!$D$37*12*IF(4=1,'1.Inputs'!$D$38,IF(4=2,'1.Inputs'!$D$39,$E107)))*'1.Inputs'!$D$43*(1+$G107)^(4-1)-'1.Inputs'!$D$44*(1+$G107)^(4-1)-('1.Inputs'!$D$20/'1.Inputs'!$D$27+'1.Inputs'!$D$23/'1.Inputs'!$D$28))-MAX(0,((('1.Inputs'!$D$37*12*IF(4=1,'1.Inputs'!$D$38,IF(4=2,'1.Inputs'!$D$39,$E107)))*$F107*(('1.Inputs'!$D$40)+(1-'1.Inputs'!$D$40)*(1+'1.Inputs'!$D$41))*(1+$G107)^(4-1))-(('1.Inputs'!$D$37*12*IF(4=1,'1.Inputs'!$D$38,IF(4=2,'1.Inputs'!$D$39,$E107)))/(1-'1.Inputs'!$D$42)*$D107*(1+$G107)^(4-1))-('1.Inputs'!$D$37*12*IF(4=1,'1.Inputs'!$D$38,IF(4=2,'1.Inputs'!$D$39,$E107)))*'1.Inputs'!$D$43*(1+$G107)^(4-1)-'1.Inputs'!$D$44*(1+$G107)^(4-1)-('1.Inputs'!$D$20/'1.Inputs'!$D$27+'1.Inputs'!$D$23/'1.Inputs'!$D$28)))*'1.Inputs'!$D$53+('1.Inputs'!$D$20/'1.Inputs'!$D$27+'1.Inputs'!$D$23/'1.Inputs'!$D$28)-(K107-J107)</f>
        <v>92751560.241248876</v>
      </c>
      <c r="W107" s="36">
        <f ca="1">((('1.Inputs'!$D$37*12*IF(5=1,'1.Inputs'!$D$38,IF(5=2,'1.Inputs'!$D$39,$E107)))*$F107*(('1.Inputs'!$D$40)+(1-'1.Inputs'!$D$40)*(1+'1.Inputs'!$D$41))*(1+$G107)^(5-1))-(('1.Inputs'!$D$37*12*IF(5=1,'1.Inputs'!$D$38,IF(5=2,'1.Inputs'!$D$39,$E107)))/(1-'1.Inputs'!$D$42)*$D107*(1+$G107)^(5-1))-('1.Inputs'!$D$37*12*IF(5=1,'1.Inputs'!$D$38,IF(5=2,'1.Inputs'!$D$39,$E107)))*'1.Inputs'!$D$43*(1+$G107)^(5-1)-'1.Inputs'!$D$44*(1+$G107)^(5-1)-('1.Inputs'!$D$20/'1.Inputs'!$D$27+'1.Inputs'!$D$23/'1.Inputs'!$D$28))-MAX(0,((('1.Inputs'!$D$37*12*IF(5=1,'1.Inputs'!$D$38,IF(5=2,'1.Inputs'!$D$39,$E107)))*$F107*(('1.Inputs'!$D$40)+(1-'1.Inputs'!$D$40)*(1+'1.Inputs'!$D$41))*(1+$G107)^(5-1))-(('1.Inputs'!$D$37*12*IF(5=1,'1.Inputs'!$D$38,IF(5=2,'1.Inputs'!$D$39,$E107)))/(1-'1.Inputs'!$D$42)*$D107*(1+$G107)^(5-1))-('1.Inputs'!$D$37*12*IF(5=1,'1.Inputs'!$D$38,IF(5=2,'1.Inputs'!$D$39,$E107)))*'1.Inputs'!$D$43*(1+$G107)^(5-1)-'1.Inputs'!$D$44*(1+$G107)^(5-1)-('1.Inputs'!$D$20/'1.Inputs'!$D$27+'1.Inputs'!$D$23/'1.Inputs'!$D$28)))*'1.Inputs'!$D$53+('1.Inputs'!$D$20/'1.Inputs'!$D$27+'1.Inputs'!$D$23/'1.Inputs'!$D$28)-(L107-K107)</f>
        <v>94429807.598379016</v>
      </c>
      <c r="X107" s="36">
        <f ca="1">((('1.Inputs'!$D$37*12*IF(6=1,'1.Inputs'!$D$38,IF(6=2,'1.Inputs'!$D$39,$E107)))*$F107*(('1.Inputs'!$D$40)+(1-'1.Inputs'!$D$40)*(1+'1.Inputs'!$D$41))*(1+$G107)^(6-1))-(('1.Inputs'!$D$37*12*IF(6=1,'1.Inputs'!$D$38,IF(6=2,'1.Inputs'!$D$39,$E107)))/(1-'1.Inputs'!$D$42)*$D107*(1+$G107)^(6-1))-('1.Inputs'!$D$37*12*IF(6=1,'1.Inputs'!$D$38,IF(6=2,'1.Inputs'!$D$39,$E107)))*'1.Inputs'!$D$43*(1+$G107)^(6-1)-'1.Inputs'!$D$44*(1+$G107)^(6-1)-('1.Inputs'!$D$20/'1.Inputs'!$D$27+'1.Inputs'!$D$23/'1.Inputs'!$D$28))-MAX(0,((('1.Inputs'!$D$37*12*IF(6=1,'1.Inputs'!$D$38,IF(6=2,'1.Inputs'!$D$39,$E107)))*$F107*(('1.Inputs'!$D$40)+(1-'1.Inputs'!$D$40)*(1+'1.Inputs'!$D$41))*(1+$G107)^(6-1))-(('1.Inputs'!$D$37*12*IF(6=1,'1.Inputs'!$D$38,IF(6=2,'1.Inputs'!$D$39,$E107)))/(1-'1.Inputs'!$D$42)*$D107*(1+$G107)^(6-1))-('1.Inputs'!$D$37*12*IF(6=1,'1.Inputs'!$D$38,IF(6=2,'1.Inputs'!$D$39,$E107)))*'1.Inputs'!$D$43*(1+$G107)^(6-1)-'1.Inputs'!$D$44*(1+$G107)^(6-1)-('1.Inputs'!$D$20/'1.Inputs'!$D$27+'1.Inputs'!$D$23/'1.Inputs'!$D$28)))*'1.Inputs'!$D$53+('1.Inputs'!$D$20/'1.Inputs'!$D$27+'1.Inputs'!$D$23/'1.Inputs'!$D$28)-(M107-L107)</f>
        <v>96169954.243725836</v>
      </c>
      <c r="Y107" s="36">
        <f ca="1">((('1.Inputs'!$D$37*12*IF(7=1,'1.Inputs'!$D$38,IF(7=2,'1.Inputs'!$D$39,$E107)))*$F107*(('1.Inputs'!$D$40)+(1-'1.Inputs'!$D$40)*(1+'1.Inputs'!$D$41))*(1+$G107)^(7-1))-(('1.Inputs'!$D$37*12*IF(7=1,'1.Inputs'!$D$38,IF(7=2,'1.Inputs'!$D$39,$E107)))/(1-'1.Inputs'!$D$42)*$D107*(1+$G107)^(7-1))-('1.Inputs'!$D$37*12*IF(7=1,'1.Inputs'!$D$38,IF(7=2,'1.Inputs'!$D$39,$E107)))*'1.Inputs'!$D$43*(1+$G107)^(7-1)-'1.Inputs'!$D$44*(1+$G107)^(7-1)-('1.Inputs'!$D$20/'1.Inputs'!$D$27+'1.Inputs'!$D$23/'1.Inputs'!$D$28))-MAX(0,((('1.Inputs'!$D$37*12*IF(7=1,'1.Inputs'!$D$38,IF(7=2,'1.Inputs'!$D$39,$E107)))*$F107*(('1.Inputs'!$D$40)+(1-'1.Inputs'!$D$40)*(1+'1.Inputs'!$D$41))*(1+$G107)^(7-1))-(('1.Inputs'!$D$37*12*IF(7=1,'1.Inputs'!$D$38,IF(7=2,'1.Inputs'!$D$39,$E107)))/(1-'1.Inputs'!$D$42)*$D107*(1+$G107)^(7-1))-('1.Inputs'!$D$37*12*IF(7=1,'1.Inputs'!$D$38,IF(7=2,'1.Inputs'!$D$39,$E107)))*'1.Inputs'!$D$43*(1+$G107)^(7-1)-'1.Inputs'!$D$44*(1+$G107)^(7-1)-('1.Inputs'!$D$20/'1.Inputs'!$D$27+'1.Inputs'!$D$23/'1.Inputs'!$D$28)))*'1.Inputs'!$D$53+('1.Inputs'!$D$20/'1.Inputs'!$D$27+'1.Inputs'!$D$23/'1.Inputs'!$D$28)-(N107-M107)</f>
        <v>97974283.226845145</v>
      </c>
      <c r="Z107" s="36">
        <f ca="1">((('1.Inputs'!$D$37*12*IF(8=1,'1.Inputs'!$D$38,IF(8=2,'1.Inputs'!$D$39,$E107)))*$F107*(('1.Inputs'!$D$40)+(1-'1.Inputs'!$D$40)*(1+'1.Inputs'!$D$41))*(1+$G107)^(8-1))-(('1.Inputs'!$D$37*12*IF(8=1,'1.Inputs'!$D$38,IF(8=2,'1.Inputs'!$D$39,$E107)))/(1-'1.Inputs'!$D$42)*$D107*(1+$G107)^(8-1))-('1.Inputs'!$D$37*12*IF(8=1,'1.Inputs'!$D$38,IF(8=2,'1.Inputs'!$D$39,$E107)))*'1.Inputs'!$D$43*(1+$G107)^(8-1)-'1.Inputs'!$D$44*(1+$G107)^(8-1)-('1.Inputs'!$D$20/'1.Inputs'!$D$27+'1.Inputs'!$D$23/'1.Inputs'!$D$28))-MAX(0,((('1.Inputs'!$D$37*12*IF(8=1,'1.Inputs'!$D$38,IF(8=2,'1.Inputs'!$D$39,$E107)))*$F107*(('1.Inputs'!$D$40)+(1-'1.Inputs'!$D$40)*(1+'1.Inputs'!$D$41))*(1+$G107)^(8-1))-(('1.Inputs'!$D$37*12*IF(8=1,'1.Inputs'!$D$38,IF(8=2,'1.Inputs'!$D$39,$E107)))/(1-'1.Inputs'!$D$42)*$D107*(1+$G107)^(8-1))-('1.Inputs'!$D$37*12*IF(8=1,'1.Inputs'!$D$38,IF(8=2,'1.Inputs'!$D$39,$E107)))*'1.Inputs'!$D$43*(1+$G107)^(8-1)-'1.Inputs'!$D$44*(1+$G107)^(8-1)-('1.Inputs'!$D$20/'1.Inputs'!$D$27+'1.Inputs'!$D$23/'1.Inputs'!$D$28)))*'1.Inputs'!$D$53+('1.Inputs'!$D$20/'1.Inputs'!$D$27+'1.Inputs'!$D$23/'1.Inputs'!$D$28)-(O107-N107)</f>
        <v>99845161.80367735</v>
      </c>
      <c r="AA107" s="36">
        <f ca="1">((('1.Inputs'!$D$37*12*IF(9=1,'1.Inputs'!$D$38,IF(9=2,'1.Inputs'!$D$39,$E107)))*$F107*(('1.Inputs'!$D$40)+(1-'1.Inputs'!$D$40)*(1+'1.Inputs'!$D$41))*(1+$G107)^(9-1))-(('1.Inputs'!$D$37*12*IF(9=1,'1.Inputs'!$D$38,IF(9=2,'1.Inputs'!$D$39,$E107)))/(1-'1.Inputs'!$D$42)*$D107*(1+$G107)^(9-1))-('1.Inputs'!$D$37*12*IF(9=1,'1.Inputs'!$D$38,IF(9=2,'1.Inputs'!$D$39,$E107)))*'1.Inputs'!$D$43*(1+$G107)^(9-1)-'1.Inputs'!$D$44*(1+$G107)^(9-1)-('1.Inputs'!$D$20/'1.Inputs'!$D$27+'1.Inputs'!$D$23/'1.Inputs'!$D$28))-MAX(0,((('1.Inputs'!$D$37*12*IF(9=1,'1.Inputs'!$D$38,IF(9=2,'1.Inputs'!$D$39,$E107)))*$F107*(('1.Inputs'!$D$40)+(1-'1.Inputs'!$D$40)*(1+'1.Inputs'!$D$41))*(1+$G107)^(9-1))-(('1.Inputs'!$D$37*12*IF(9=1,'1.Inputs'!$D$38,IF(9=2,'1.Inputs'!$D$39,$E107)))/(1-'1.Inputs'!$D$42)*$D107*(1+$G107)^(9-1))-('1.Inputs'!$D$37*12*IF(9=1,'1.Inputs'!$D$38,IF(9=2,'1.Inputs'!$D$39,$E107)))*'1.Inputs'!$D$43*(1+$G107)^(9-1)-'1.Inputs'!$D$44*(1+$G107)^(9-1)-('1.Inputs'!$D$20/'1.Inputs'!$D$27+'1.Inputs'!$D$23/'1.Inputs'!$D$28)))*'1.Inputs'!$D$53+('1.Inputs'!$D$20/'1.Inputs'!$D$27+'1.Inputs'!$D$23/'1.Inputs'!$D$28)-(P107-O107)</f>
        <v>101785044.54235268</v>
      </c>
      <c r="AB107" s="36">
        <f ca="1">((('1.Inputs'!$D$37*12*IF(10=1,'1.Inputs'!$D$38,IF(10=2,'1.Inputs'!$D$39,$E107)))*$F107*(('1.Inputs'!$D$40)+(1-'1.Inputs'!$D$40)*(1+'1.Inputs'!$D$41))*(1+$G107)^(10-1))-(('1.Inputs'!$D$37*12*IF(10=1,'1.Inputs'!$D$38,IF(10=2,'1.Inputs'!$D$39,$E107)))/(1-'1.Inputs'!$D$42)*$D107*(1+$G107)^(10-1))-('1.Inputs'!$D$37*12*IF(10=1,'1.Inputs'!$D$38,IF(10=2,'1.Inputs'!$D$39,$E107)))*'1.Inputs'!$D$43*(1+$G107)^(10-1)-'1.Inputs'!$D$44*(1+$G107)^(10-1)-('1.Inputs'!$D$20/'1.Inputs'!$D$27+'1.Inputs'!$D$23/'1.Inputs'!$D$28))-MAX(0,((('1.Inputs'!$D$37*12*IF(10=1,'1.Inputs'!$D$38,IF(10=2,'1.Inputs'!$D$39,$E107)))*$F107*(('1.Inputs'!$D$40)+(1-'1.Inputs'!$D$40)*(1+'1.Inputs'!$D$41))*(1+$G107)^(10-1))-(('1.Inputs'!$D$37*12*IF(10=1,'1.Inputs'!$D$38,IF(10=2,'1.Inputs'!$D$39,$E107)))/(1-'1.Inputs'!$D$42)*$D107*(1+$G107)^(10-1))-('1.Inputs'!$D$37*12*IF(10=1,'1.Inputs'!$D$38,IF(10=2,'1.Inputs'!$D$39,$E107)))*'1.Inputs'!$D$43*(1+$G107)^(10-1)-'1.Inputs'!$D$44*(1+$G107)^(10-1)-('1.Inputs'!$D$20/'1.Inputs'!$D$27+'1.Inputs'!$D$23/'1.Inputs'!$D$28)))*'1.Inputs'!$D$53+('1.Inputs'!$D$20/'1.Inputs'!$D$27+'1.Inputs'!$D$23/'1.Inputs'!$D$28)-(Q107-P107)+(('1.Inputs'!$D$20+'1.Inputs'!$D$23-('1.Inputs'!$D$20/'1.Inputs'!$D$27+'1.Inputs'!$D$23/'1.Inputs'!$D$28)*'1.Inputs'!$D$10)*'1.Inputs'!$D$60+'1.Inputs'!$D$19*'1.Inputs'!$D$59+Q107)</f>
        <v>2593458940.4216666</v>
      </c>
      <c r="AC107" s="36">
        <f ca="1">S107-AC$13-AC$14+MIN(AC$13,MAX(0,((('1.Inputs'!$D$37*12*IF(1=1,'1.Inputs'!$D$38,IF(1=2,'1.Inputs'!$D$39,$E107)))*$F107*(('1.Inputs'!$D$40)+(1-'1.Inputs'!$D$40)*(1+'1.Inputs'!$D$41))*(1+$G107)^(1-1))-(('1.Inputs'!$D$37*12*IF(1=1,'1.Inputs'!$D$38,IF(1=2,'1.Inputs'!$D$39,$E107)))/(1-'1.Inputs'!$D$42)*$D107*(1+$G107)^(1-1))-('1.Inputs'!$D$37*12*IF(1=1,'1.Inputs'!$D$38,IF(1=2,'1.Inputs'!$D$39,$E107)))*'1.Inputs'!$D$43*(1+$G107)^(1-1)-'1.Inputs'!$D$44*(1+$G107)^(1-1)-('1.Inputs'!$D$20/'1.Inputs'!$D$27+'1.Inputs'!$D$23/'1.Inputs'!$D$28))))*'1.Inputs'!$D$53</f>
        <v>-1217902041.0850034</v>
      </c>
      <c r="AD107" s="36">
        <f ca="1">T107-AD$13-AD$14+MIN(AD$13,MAX(0,((('1.Inputs'!$D$37*12*IF(2=1,'1.Inputs'!$D$38,IF(2=2,'1.Inputs'!$D$39,$E107)))*$F107*(('1.Inputs'!$D$40)+(1-'1.Inputs'!$D$40)*(1+'1.Inputs'!$D$41))*(1+$G107)^(2-1))-(('1.Inputs'!$D$37*12*IF(2=1,'1.Inputs'!$D$38,IF(2=2,'1.Inputs'!$D$39,$E107)))/(1-'1.Inputs'!$D$42)*$D107*(1+$G107)^(2-1))-('1.Inputs'!$D$37*12*IF(2=1,'1.Inputs'!$D$38,IF(2=2,'1.Inputs'!$D$39,$E107)))*'1.Inputs'!$D$43*(1+$G107)^(2-1)-'1.Inputs'!$D$44*(1+$G107)^(2-1)-('1.Inputs'!$D$20/'1.Inputs'!$D$27+'1.Inputs'!$D$23/'1.Inputs'!$D$28))))*'1.Inputs'!$D$53</f>
        <v>-476392055.08725834</v>
      </c>
      <c r="AE107" s="36">
        <f ca="1">U107-AE$13-AE$14+MIN(AE$13,MAX(0,((('1.Inputs'!$D$37*12*IF(3=1,'1.Inputs'!$D$38,IF(3=2,'1.Inputs'!$D$39,$E107)))*$F107*(('1.Inputs'!$D$40)+(1-'1.Inputs'!$D$40)*(1+'1.Inputs'!$D$41))*(1+$G107)^(3-1))-(('1.Inputs'!$D$37*12*IF(3=1,'1.Inputs'!$D$38,IF(3=2,'1.Inputs'!$D$39,$E107)))/(1-'1.Inputs'!$D$42)*$D107*(1+$G107)^(3-1))-('1.Inputs'!$D$37*12*IF(3=1,'1.Inputs'!$D$38,IF(3=2,'1.Inputs'!$D$39,$E107)))*'1.Inputs'!$D$43*(1+$G107)^(3-1)-'1.Inputs'!$D$44*(1+$G107)^(3-1)-('1.Inputs'!$D$20/'1.Inputs'!$D$27+'1.Inputs'!$D$23/'1.Inputs'!$D$28))))*'1.Inputs'!$D$53</f>
        <v>-402710674.27144217</v>
      </c>
      <c r="AF107" s="36">
        <f ca="1">V107-AF$13-AF$14+MIN(AF$13,MAX(0,((('1.Inputs'!$D$37*12*IF(4=1,'1.Inputs'!$D$38,IF(4=2,'1.Inputs'!$D$39,$E107)))*$F107*(('1.Inputs'!$D$40)+(1-'1.Inputs'!$D$40)*(1+'1.Inputs'!$D$41))*(1+$G107)^(4-1))-(('1.Inputs'!$D$37*12*IF(4=1,'1.Inputs'!$D$38,IF(4=2,'1.Inputs'!$D$39,$E107)))/(1-'1.Inputs'!$D$42)*$D107*(1+$G107)^(4-1))-('1.Inputs'!$D$37*12*IF(4=1,'1.Inputs'!$D$38,IF(4=2,'1.Inputs'!$D$39,$E107)))*'1.Inputs'!$D$43*(1+$G107)^(4-1)-'1.Inputs'!$D$44*(1+$G107)^(4-1)-('1.Inputs'!$D$20/'1.Inputs'!$D$27+'1.Inputs'!$D$23/'1.Inputs'!$D$28))))*'1.Inputs'!$D$53</f>
        <v>-266494290.70125595</v>
      </c>
      <c r="AG107" s="36">
        <f ca="1">W107-AG$13-AG$14+MIN(AG$13,MAX(0,((('1.Inputs'!$D$37*12*IF(5=1,'1.Inputs'!$D$38,IF(5=2,'1.Inputs'!$D$39,$E107)))*$F107*(('1.Inputs'!$D$40)+(1-'1.Inputs'!$D$40)*(1+'1.Inputs'!$D$41))*(1+$G107)^(5-1))-(('1.Inputs'!$D$37*12*IF(5=1,'1.Inputs'!$D$38,IF(5=2,'1.Inputs'!$D$39,$E107)))/(1-'1.Inputs'!$D$42)*$D107*(1+$G107)^(5-1))-('1.Inputs'!$D$37*12*IF(5=1,'1.Inputs'!$D$38,IF(5=2,'1.Inputs'!$D$39,$E107)))*'1.Inputs'!$D$43*(1+$G107)^(5-1)-'1.Inputs'!$D$44*(1+$G107)^(5-1)-('1.Inputs'!$D$20/'1.Inputs'!$D$27+'1.Inputs'!$D$23/'1.Inputs'!$D$28))))*'1.Inputs'!$D$53</f>
        <v>-233375008.43805528</v>
      </c>
      <c r="AH107" s="36">
        <f ca="1">X107-AH$13-AH$14+MIN(AH$13,MAX(0,((('1.Inputs'!$D$37*12*IF(6=1,'1.Inputs'!$D$38,IF(6=2,'1.Inputs'!$D$39,$E107)))*$F107*(('1.Inputs'!$D$40)+(1-'1.Inputs'!$D$40)*(1+'1.Inputs'!$D$41))*(1+$G107)^(6-1))-(('1.Inputs'!$D$37*12*IF(6=1,'1.Inputs'!$D$38,IF(6=2,'1.Inputs'!$D$39,$E107)))/(1-'1.Inputs'!$D$42)*$D107*(1+$G107)^(6-1))-('1.Inputs'!$D$37*12*IF(6=1,'1.Inputs'!$D$38,IF(6=2,'1.Inputs'!$D$39,$E107)))*'1.Inputs'!$D$43*(1+$G107)^(6-1)-'1.Inputs'!$D$44*(1+$G107)^(6-1)-('1.Inputs'!$D$20/'1.Inputs'!$D$27+'1.Inputs'!$D$23/'1.Inputs'!$D$28))))*'1.Inputs'!$D$53</f>
        <v>-200122972.79422998</v>
      </c>
      <c r="AI107" s="36">
        <f ca="1">Y107-AI$13-AI$14+MIN(AI$13,MAX(0,((('1.Inputs'!$D$37*12*IF(7=1,'1.Inputs'!$D$38,IF(7=2,'1.Inputs'!$D$39,$E107)))*$F107*(('1.Inputs'!$D$40)+(1-'1.Inputs'!$D$40)*(1+'1.Inputs'!$D$41))*(1+$G107)^(7-1))-(('1.Inputs'!$D$37*12*IF(7=1,'1.Inputs'!$D$38,IF(7=2,'1.Inputs'!$D$39,$E107)))/(1-'1.Inputs'!$D$42)*$D107*(1+$G107)^(7-1))-('1.Inputs'!$D$37*12*IF(7=1,'1.Inputs'!$D$38,IF(7=2,'1.Inputs'!$D$39,$E107)))*'1.Inputs'!$D$43*(1+$G107)^(7-1)-'1.Inputs'!$D$44*(1+$G107)^(7-1)-('1.Inputs'!$D$20/'1.Inputs'!$D$27+'1.Inputs'!$D$23/'1.Inputs'!$D$28))))*'1.Inputs'!$D$53</f>
        <v>-167213716.77315485</v>
      </c>
      <c r="AJ107" s="36">
        <f ca="1">Z107-AJ$13-AJ$14+MIN(AJ$13,MAX(0,((('1.Inputs'!$D$37*12*IF(8=1,'1.Inputs'!$D$38,IF(8=2,'1.Inputs'!$D$39,$E107)))*$F107*(('1.Inputs'!$D$40)+(1-'1.Inputs'!$D$40)*(1+'1.Inputs'!$D$41))*(1+$G107)^(8-1))-(('1.Inputs'!$D$37*12*IF(8=1,'1.Inputs'!$D$38,IF(8=2,'1.Inputs'!$D$39,$E107)))/(1-'1.Inputs'!$D$42)*$D107*(1+$G107)^(8-1))-('1.Inputs'!$D$37*12*IF(8=1,'1.Inputs'!$D$38,IF(8=2,'1.Inputs'!$D$39,$E107)))*'1.Inputs'!$D$43*(1+$G107)^(8-1)-'1.Inputs'!$D$44*(1+$G107)^(8-1)-('1.Inputs'!$D$20/'1.Inputs'!$D$27+'1.Inputs'!$D$23/'1.Inputs'!$D$28))))*'1.Inputs'!$D$53</f>
        <v>99845161.80367735</v>
      </c>
      <c r="AK107" s="36">
        <f ca="1">AA107-AK$13-AK$14+MIN(AK$13,MAX(0,((('1.Inputs'!$D$37*12*IF(9=1,'1.Inputs'!$D$38,IF(9=2,'1.Inputs'!$D$39,$E107)))*$F107*(('1.Inputs'!$D$40)+(1-'1.Inputs'!$D$40)*(1+'1.Inputs'!$D$41))*(1+$G107)^(9-1))-(('1.Inputs'!$D$37*12*IF(9=1,'1.Inputs'!$D$38,IF(9=2,'1.Inputs'!$D$39,$E107)))/(1-'1.Inputs'!$D$42)*$D107*(1+$G107)^(9-1))-('1.Inputs'!$D$37*12*IF(9=1,'1.Inputs'!$D$38,IF(9=2,'1.Inputs'!$D$39,$E107)))*'1.Inputs'!$D$43*(1+$G107)^(9-1)-'1.Inputs'!$D$44*(1+$G107)^(9-1)-('1.Inputs'!$D$20/'1.Inputs'!$D$27+'1.Inputs'!$D$23/'1.Inputs'!$D$28))))*'1.Inputs'!$D$53</f>
        <v>101785044.54235268</v>
      </c>
      <c r="AL107" s="36">
        <f ca="1">AB107-AL$13-AL$14+MIN(AL$13,MAX(0,((('1.Inputs'!$D$37*12*IF(10=1,'1.Inputs'!$D$38,IF(10=2,'1.Inputs'!$D$39,$E107)))*$F107*(('1.Inputs'!$D$40)+(1-'1.Inputs'!$D$40)*(1+'1.Inputs'!$D$41))*(1+$G107)^(10-1))-(('1.Inputs'!$D$37*12*IF(10=1,'1.Inputs'!$D$38,IF(10=2,'1.Inputs'!$D$39,$E107)))/(1-'1.Inputs'!$D$42)*$D107*(1+$G107)^(10-1))-('1.Inputs'!$D$37*12*IF(10=1,'1.Inputs'!$D$38,IF(10=2,'1.Inputs'!$D$39,$E107)))*'1.Inputs'!$D$43*(1+$G107)^(10-1)-'1.Inputs'!$D$44*(1+$G107)^(10-1)-('1.Inputs'!$D$20/'1.Inputs'!$D$27+'1.Inputs'!$D$23/'1.Inputs'!$D$28))))*'1.Inputs'!$D$53+'1.Inputs'!$D$35</f>
        <v>3393458940.4216666</v>
      </c>
      <c r="AM107" s="48">
        <f ca="1">R107+NPV('1.Inputs'!$D$55,S107:AB107)</f>
        <v>-2149444313.7876577</v>
      </c>
      <c r="AN107" s="48">
        <f ca="1">-('1.Inputs'!$D$24*(1-'1.Inputs'!$D$31)+'1.Inputs'!$D$35)+NPV('1.Inputs'!$D$54,AC107:AL107)</f>
        <v>-2907569366.0607214</v>
      </c>
      <c r="AO107" s="36">
        <f t="shared" ca="1" si="13"/>
        <v>-7.2513688420393194</v>
      </c>
      <c r="AP107" s="36">
        <f t="shared" ca="1" si="14"/>
        <v>-3.0721855037341698E-2</v>
      </c>
      <c r="AQ107" s="36">
        <f ca="1">'1.Inputs'!$D$35+MIN(SUM($AC107:AC107),SUM($AC107:AD107),SUM($AC107:AE107),SUM($AC107:AF107),SUM($AC107:AG107),SUM($AC107:AH107),SUM($AC107:AI107),SUM($AC107:AJ107),SUM($AC107:AK107),SUM($AC107:AL107))</f>
        <v>-2164210759.1504002</v>
      </c>
      <c r="AR107" s="36">
        <f ca="1">IF(AP107&lt;'1.Inputs'!$D$57,1,0)</f>
        <v>1</v>
      </c>
      <c r="AS107" s="36">
        <f t="shared" ca="1" si="15"/>
        <v>1</v>
      </c>
    </row>
    <row r="108" spans="2:57" ht="15" customHeight="1" x14ac:dyDescent="0.25">
      <c r="B108" s="36">
        <v>93</v>
      </c>
      <c r="C108" s="36">
        <f t="shared" ca="1" si="8"/>
        <v>0.93327687009258953</v>
      </c>
      <c r="D108" s="36">
        <f t="shared" ca="1" si="9"/>
        <v>20181.347627087031</v>
      </c>
      <c r="E108" s="47">
        <f t="shared" ca="1" si="10"/>
        <v>0.88794479448554231</v>
      </c>
      <c r="F108" s="36">
        <f t="shared" ca="1" si="11"/>
        <v>27895.049307683697</v>
      </c>
      <c r="G108" s="36">
        <f t="shared" ca="1" si="12"/>
        <v>5.0803344811754296E-2</v>
      </c>
      <c r="H108" s="36">
        <f ca="1">((('1.Inputs'!$D$37*12*IF(1=1,'1.Inputs'!$D$38,IF(1=2,'1.Inputs'!$D$39,$E108)))*$F108*(('1.Inputs'!$D$40)+(1-'1.Inputs'!$D$40)*(1+'1.Inputs'!$D$41))*(1+$G108)^(1-1))*'1.Inputs'!$D$47+(('1.Inputs'!$D$37*12*IF(1=1,'1.Inputs'!$D$38,IF(1=2,'1.Inputs'!$D$39,$E108)))/(1-'1.Inputs'!$D$42)*$D108*(1+$G108)^(1-1))*('1.Inputs'!$D$48-'1.Inputs'!$D$49))/'1.Inputs'!$D$51</f>
        <v>756274617.01056039</v>
      </c>
      <c r="I108" s="36">
        <f ca="1">((('1.Inputs'!$D$37*12*IF(2=1,'1.Inputs'!$D$38,IF(2=2,'1.Inputs'!$D$39,$E108)))*$F108*(('1.Inputs'!$D$40)+(1-'1.Inputs'!$D$40)*(1+'1.Inputs'!$D$41))*(1+$G108)^(2-1))*'1.Inputs'!$D$47+(('1.Inputs'!$D$37*12*IF(2=1,'1.Inputs'!$D$38,IF(2=2,'1.Inputs'!$D$39,$E108)))/(1-'1.Inputs'!$D$42)*$D108*(1+$G108)^(2-1))*('1.Inputs'!$D$48-'1.Inputs'!$D$49))/'1.Inputs'!$D$51</f>
        <v>1112574256.0112953</v>
      </c>
      <c r="J108" s="36">
        <f ca="1">((('1.Inputs'!$D$37*12*IF(3=1,'1.Inputs'!$D$38,IF(3=2,'1.Inputs'!$D$39,$E108)))*$F108*(('1.Inputs'!$D$40)+(1-'1.Inputs'!$D$40)*(1+'1.Inputs'!$D$41))*(1+$G108)^(3-1))*'1.Inputs'!$D$47+(('1.Inputs'!$D$37*12*IF(3=1,'1.Inputs'!$D$38,IF(3=2,'1.Inputs'!$D$39,$E108)))/(1-'1.Inputs'!$D$42)*$D108*(1+$G108)^(3-1))*('1.Inputs'!$D$48-'1.Inputs'!$D$49))/'1.Inputs'!$D$51</f>
        <v>1482990532.8985398</v>
      </c>
      <c r="K108" s="36">
        <f ca="1">((('1.Inputs'!$D$37*12*IF(4=1,'1.Inputs'!$D$38,IF(4=2,'1.Inputs'!$D$39,$E108)))*$F108*(('1.Inputs'!$D$40)+(1-'1.Inputs'!$D$40)*(1+'1.Inputs'!$D$41))*(1+$G108)^(4-1))*'1.Inputs'!$D$47+(('1.Inputs'!$D$37*12*IF(4=1,'1.Inputs'!$D$38,IF(4=2,'1.Inputs'!$D$39,$E108)))/(1-'1.Inputs'!$D$42)*$D108*(1+$G108)^(4-1))*('1.Inputs'!$D$48-'1.Inputs'!$D$49))/'1.Inputs'!$D$51</f>
        <v>1558331412.2939515</v>
      </c>
      <c r="L108" s="36">
        <f ca="1">((('1.Inputs'!$D$37*12*IF(5=1,'1.Inputs'!$D$38,IF(5=2,'1.Inputs'!$D$39,$E108)))*$F108*(('1.Inputs'!$D$40)+(1-'1.Inputs'!$D$40)*(1+'1.Inputs'!$D$41))*(1+$G108)^(5-1))*'1.Inputs'!$D$47+(('1.Inputs'!$D$37*12*IF(5=1,'1.Inputs'!$D$38,IF(5=2,'1.Inputs'!$D$39,$E108)))/(1-'1.Inputs'!$D$42)*$D108*(1+$G108)^(5-1))*('1.Inputs'!$D$48-'1.Inputs'!$D$49))/'1.Inputs'!$D$51</f>
        <v>1637499860.3637092</v>
      </c>
      <c r="M108" s="36">
        <f ca="1">((('1.Inputs'!$D$37*12*IF(6=1,'1.Inputs'!$D$38,IF(6=2,'1.Inputs'!$D$39,$E108)))*$F108*(('1.Inputs'!$D$40)+(1-'1.Inputs'!$D$40)*(1+'1.Inputs'!$D$41))*(1+$G108)^(6-1))*'1.Inputs'!$D$47+(('1.Inputs'!$D$37*12*IF(6=1,'1.Inputs'!$D$38,IF(6=2,'1.Inputs'!$D$39,$E108)))/(1-'1.Inputs'!$D$42)*$D108*(1+$G108)^(6-1))*('1.Inputs'!$D$48-'1.Inputs'!$D$49))/'1.Inputs'!$D$51</f>
        <v>1720690330.3989658</v>
      </c>
      <c r="N108" s="36">
        <f ca="1">((('1.Inputs'!$D$37*12*IF(7=1,'1.Inputs'!$D$38,IF(7=2,'1.Inputs'!$D$39,$E108)))*$F108*(('1.Inputs'!$D$40)+(1-'1.Inputs'!$D$40)*(1+'1.Inputs'!$D$41))*(1+$G108)^(7-1))*'1.Inputs'!$D$47+(('1.Inputs'!$D$37*12*IF(7=1,'1.Inputs'!$D$38,IF(7=2,'1.Inputs'!$D$39,$E108)))/(1-'1.Inputs'!$D$42)*$D108*(1+$G108)^(7-1))*('1.Inputs'!$D$48-'1.Inputs'!$D$49))/'1.Inputs'!$D$51</f>
        <v>1808107154.5684752</v>
      </c>
      <c r="O108" s="36">
        <f ca="1">((('1.Inputs'!$D$37*12*IF(8=1,'1.Inputs'!$D$38,IF(8=2,'1.Inputs'!$D$39,$E108)))*$F108*(('1.Inputs'!$D$40)+(1-'1.Inputs'!$D$40)*(1+'1.Inputs'!$D$41))*(1+$G108)^(8-1))*'1.Inputs'!$D$47+(('1.Inputs'!$D$37*12*IF(8=1,'1.Inputs'!$D$38,IF(8=2,'1.Inputs'!$D$39,$E108)))/(1-'1.Inputs'!$D$42)*$D108*(1+$G108)^(8-1))*('1.Inputs'!$D$48-'1.Inputs'!$D$49))/'1.Inputs'!$D$51</f>
        <v>1899965045.7986176</v>
      </c>
      <c r="P108" s="36">
        <f ca="1">((('1.Inputs'!$D$37*12*IF(9=1,'1.Inputs'!$D$38,IF(9=2,'1.Inputs'!$D$39,$E108)))*$F108*(('1.Inputs'!$D$40)+(1-'1.Inputs'!$D$40)*(1+'1.Inputs'!$D$41))*(1+$G108)^(9-1))*'1.Inputs'!$D$47+(('1.Inputs'!$D$37*12*IF(9=1,'1.Inputs'!$D$38,IF(9=2,'1.Inputs'!$D$39,$E108)))/(1-'1.Inputs'!$D$42)*$D108*(1+$G108)^(9-1))*('1.Inputs'!$D$48-'1.Inputs'!$D$49))/'1.Inputs'!$D$51</f>
        <v>1996489625.150605</v>
      </c>
      <c r="Q108" s="36">
        <f ca="1">((('1.Inputs'!$D$37*12*IF(10=1,'1.Inputs'!$D$38,IF(10=2,'1.Inputs'!$D$39,$E108)))*$F108*(('1.Inputs'!$D$40)+(1-'1.Inputs'!$D$40)*(1+'1.Inputs'!$D$41))*(1+$G108)^(10-1))*'1.Inputs'!$D$47+(('1.Inputs'!$D$37*12*IF(10=1,'1.Inputs'!$D$38,IF(10=2,'1.Inputs'!$D$39,$E108)))/(1-'1.Inputs'!$D$42)*$D108*(1+$G108)^(10-1))*('1.Inputs'!$D$48-'1.Inputs'!$D$49))/'1.Inputs'!$D$51</f>
        <v>2097917975.9902213</v>
      </c>
      <c r="R108" s="36">
        <f>-'1.Inputs'!$D$24</f>
        <v>-2050000000</v>
      </c>
      <c r="S108" s="36">
        <f ca="1">((('1.Inputs'!$D$37*12*IF(1=1,'1.Inputs'!$D$38,IF(1=2,'1.Inputs'!$D$39,$E108)))*$F108*(('1.Inputs'!$D$40)+(1-'1.Inputs'!$D$40)*(1+'1.Inputs'!$D$41))*(1+$G108)^(1-1))-(('1.Inputs'!$D$37*12*IF(1=1,'1.Inputs'!$D$38,IF(1=2,'1.Inputs'!$D$39,$E108)))/(1-'1.Inputs'!$D$42)*$D108*(1+$G108)^(1-1))-('1.Inputs'!$D$37*12*IF(1=1,'1.Inputs'!$D$38,IF(1=2,'1.Inputs'!$D$39,$E108)))*'1.Inputs'!$D$43*(1+$G108)^(1-1)-'1.Inputs'!$D$44*(1+$G108)^(1-1)-('1.Inputs'!$D$20/'1.Inputs'!$D$27+'1.Inputs'!$D$23/'1.Inputs'!$D$28))-MAX(0,((('1.Inputs'!$D$37*12*IF(1=1,'1.Inputs'!$D$38,IF(1=2,'1.Inputs'!$D$39,$E108)))*$F108*(('1.Inputs'!$D$40)+(1-'1.Inputs'!$D$40)*(1+'1.Inputs'!$D$41))*(1+$G108)^(1-1))-(('1.Inputs'!$D$37*12*IF(1=1,'1.Inputs'!$D$38,IF(1=2,'1.Inputs'!$D$39,$E108)))/(1-'1.Inputs'!$D$42)*$D108*(1+$G108)^(1-1))-('1.Inputs'!$D$37*12*IF(1=1,'1.Inputs'!$D$38,IF(1=2,'1.Inputs'!$D$39,$E108)))*'1.Inputs'!$D$43*(1+$G108)^(1-1)-'1.Inputs'!$D$44*(1+$G108)^(1-1)-('1.Inputs'!$D$20/'1.Inputs'!$D$27+'1.Inputs'!$D$23/'1.Inputs'!$D$28)))*'1.Inputs'!$D$53+('1.Inputs'!$D$20/'1.Inputs'!$D$27+'1.Inputs'!$D$23/'1.Inputs'!$D$28)-H108</f>
        <v>-954336846.73141086</v>
      </c>
      <c r="T108" s="36">
        <f ca="1">((('1.Inputs'!$D$37*12*IF(2=1,'1.Inputs'!$D$38,IF(2=2,'1.Inputs'!$D$39,$E108)))*$F108*(('1.Inputs'!$D$40)+(1-'1.Inputs'!$D$40)*(1+'1.Inputs'!$D$41))*(1+$G108)^(2-1))-(('1.Inputs'!$D$37*12*IF(2=1,'1.Inputs'!$D$38,IF(2=2,'1.Inputs'!$D$39,$E108)))/(1-'1.Inputs'!$D$42)*$D108*(1+$G108)^(2-1))-('1.Inputs'!$D$37*12*IF(2=1,'1.Inputs'!$D$38,IF(2=2,'1.Inputs'!$D$39,$E108)))*'1.Inputs'!$D$43*(1+$G108)^(2-1)-'1.Inputs'!$D$44*(1+$G108)^(2-1)-('1.Inputs'!$D$20/'1.Inputs'!$D$27+'1.Inputs'!$D$23/'1.Inputs'!$D$28))-MAX(0,((('1.Inputs'!$D$37*12*IF(2=1,'1.Inputs'!$D$38,IF(2=2,'1.Inputs'!$D$39,$E108)))*$F108*(('1.Inputs'!$D$40)+(1-'1.Inputs'!$D$40)*(1+'1.Inputs'!$D$41))*(1+$G108)^(2-1))-(('1.Inputs'!$D$37*12*IF(2=1,'1.Inputs'!$D$38,IF(2=2,'1.Inputs'!$D$39,$E108)))/(1-'1.Inputs'!$D$42)*$D108*(1+$G108)^(2-1))-('1.Inputs'!$D$37*12*IF(2=1,'1.Inputs'!$D$38,IF(2=2,'1.Inputs'!$D$39,$E108)))*'1.Inputs'!$D$43*(1+$G108)^(2-1)-'1.Inputs'!$D$44*(1+$G108)^(2-1)-('1.Inputs'!$D$20/'1.Inputs'!$D$27+'1.Inputs'!$D$23/'1.Inputs'!$D$28)))*'1.Inputs'!$D$53+('1.Inputs'!$D$20/'1.Inputs'!$D$27+'1.Inputs'!$D$23/'1.Inputs'!$D$28)-(I108-H108)</f>
        <v>-269384669.72866488</v>
      </c>
      <c r="U108" s="36">
        <f ca="1">((('1.Inputs'!$D$37*12*IF(3=1,'1.Inputs'!$D$38,IF(3=2,'1.Inputs'!$D$39,$E108)))*$F108*(('1.Inputs'!$D$40)+(1-'1.Inputs'!$D$40)*(1+'1.Inputs'!$D$41))*(1+$G108)^(3-1))-(('1.Inputs'!$D$37*12*IF(3=1,'1.Inputs'!$D$38,IF(3=2,'1.Inputs'!$D$39,$E108)))/(1-'1.Inputs'!$D$42)*$D108*(1+$G108)^(3-1))-('1.Inputs'!$D$37*12*IF(3=1,'1.Inputs'!$D$38,IF(3=2,'1.Inputs'!$D$39,$E108)))*'1.Inputs'!$D$43*(1+$G108)^(3-1)-'1.Inputs'!$D$44*(1+$G108)^(3-1)-('1.Inputs'!$D$20/'1.Inputs'!$D$27+'1.Inputs'!$D$23/'1.Inputs'!$D$28))-MAX(0,((('1.Inputs'!$D$37*12*IF(3=1,'1.Inputs'!$D$38,IF(3=2,'1.Inputs'!$D$39,$E108)))*$F108*(('1.Inputs'!$D$40)+(1-'1.Inputs'!$D$40)*(1+'1.Inputs'!$D$41))*(1+$G108)^(3-1))-(('1.Inputs'!$D$37*12*IF(3=1,'1.Inputs'!$D$38,IF(3=2,'1.Inputs'!$D$39,$E108)))/(1-'1.Inputs'!$D$42)*$D108*(1+$G108)^(3-1))-('1.Inputs'!$D$37*12*IF(3=1,'1.Inputs'!$D$38,IF(3=2,'1.Inputs'!$D$39,$E108)))*'1.Inputs'!$D$43*(1+$G108)^(3-1)-'1.Inputs'!$D$44*(1+$G108)^(3-1)-('1.Inputs'!$D$20/'1.Inputs'!$D$27+'1.Inputs'!$D$23/'1.Inputs'!$D$28)))*'1.Inputs'!$D$53+('1.Inputs'!$D$20/'1.Inputs'!$D$27+'1.Inputs'!$D$23/'1.Inputs'!$D$28)-(J108-I108)</f>
        <v>-74429690.367120028</v>
      </c>
      <c r="V108" s="36">
        <f ca="1">((('1.Inputs'!$D$37*12*IF(4=1,'1.Inputs'!$D$38,IF(4=2,'1.Inputs'!$D$39,$E108)))*$F108*(('1.Inputs'!$D$40)+(1-'1.Inputs'!$D$40)*(1+'1.Inputs'!$D$41))*(1+$G108)^(4-1))-(('1.Inputs'!$D$37*12*IF(4=1,'1.Inputs'!$D$38,IF(4=2,'1.Inputs'!$D$39,$E108)))/(1-'1.Inputs'!$D$42)*$D108*(1+$G108)^(4-1))-('1.Inputs'!$D$37*12*IF(4=1,'1.Inputs'!$D$38,IF(4=2,'1.Inputs'!$D$39,$E108)))*'1.Inputs'!$D$43*(1+$G108)^(4-1)-'1.Inputs'!$D$44*(1+$G108)^(4-1)-('1.Inputs'!$D$20/'1.Inputs'!$D$27+'1.Inputs'!$D$23/'1.Inputs'!$D$28))-MAX(0,((('1.Inputs'!$D$37*12*IF(4=1,'1.Inputs'!$D$38,IF(4=2,'1.Inputs'!$D$39,$E108)))*$F108*(('1.Inputs'!$D$40)+(1-'1.Inputs'!$D$40)*(1+'1.Inputs'!$D$41))*(1+$G108)^(4-1))-(('1.Inputs'!$D$37*12*IF(4=1,'1.Inputs'!$D$38,IF(4=2,'1.Inputs'!$D$39,$E108)))/(1-'1.Inputs'!$D$42)*$D108*(1+$G108)^(4-1))-('1.Inputs'!$D$37*12*IF(4=1,'1.Inputs'!$D$38,IF(4=2,'1.Inputs'!$D$39,$E108)))*'1.Inputs'!$D$43*(1+$G108)^(4-1)-'1.Inputs'!$D$44*(1+$G108)^(4-1)-('1.Inputs'!$D$20/'1.Inputs'!$D$27+'1.Inputs'!$D$23/'1.Inputs'!$D$28)))*'1.Inputs'!$D$53+('1.Inputs'!$D$20/'1.Inputs'!$D$27+'1.Inputs'!$D$23/'1.Inputs'!$D$28)-(K108-J108)</f>
        <v>233282357.69699347</v>
      </c>
      <c r="W108" s="36">
        <f ca="1">((('1.Inputs'!$D$37*12*IF(5=1,'1.Inputs'!$D$38,IF(5=2,'1.Inputs'!$D$39,$E108)))*$F108*(('1.Inputs'!$D$40)+(1-'1.Inputs'!$D$40)*(1+'1.Inputs'!$D$41))*(1+$G108)^(5-1))-(('1.Inputs'!$D$37*12*IF(5=1,'1.Inputs'!$D$38,IF(5=2,'1.Inputs'!$D$39,$E108)))/(1-'1.Inputs'!$D$42)*$D108*(1+$G108)^(5-1))-('1.Inputs'!$D$37*12*IF(5=1,'1.Inputs'!$D$38,IF(5=2,'1.Inputs'!$D$39,$E108)))*'1.Inputs'!$D$43*(1+$G108)^(5-1)-'1.Inputs'!$D$44*(1+$G108)^(5-1)-('1.Inputs'!$D$20/'1.Inputs'!$D$27+'1.Inputs'!$D$23/'1.Inputs'!$D$28))-MAX(0,((('1.Inputs'!$D$37*12*IF(5=1,'1.Inputs'!$D$38,IF(5=2,'1.Inputs'!$D$39,$E108)))*$F108*(('1.Inputs'!$D$40)+(1-'1.Inputs'!$D$40)*(1+'1.Inputs'!$D$41))*(1+$G108)^(5-1))-(('1.Inputs'!$D$37*12*IF(5=1,'1.Inputs'!$D$38,IF(5=2,'1.Inputs'!$D$39,$E108)))/(1-'1.Inputs'!$D$42)*$D108*(1+$G108)^(5-1))-('1.Inputs'!$D$37*12*IF(5=1,'1.Inputs'!$D$38,IF(5=2,'1.Inputs'!$D$39,$E108)))*'1.Inputs'!$D$43*(1+$G108)^(5-1)-'1.Inputs'!$D$44*(1+$G108)^(5-1)-('1.Inputs'!$D$20/'1.Inputs'!$D$27+'1.Inputs'!$D$23/'1.Inputs'!$D$28)))*'1.Inputs'!$D$53+('1.Inputs'!$D$20/'1.Inputs'!$D$27+'1.Inputs'!$D$23/'1.Inputs'!$D$28)-(L108-K108)</f>
        <v>242733423.71121758</v>
      </c>
      <c r="X108" s="36">
        <f ca="1">((('1.Inputs'!$D$37*12*IF(6=1,'1.Inputs'!$D$38,IF(6=2,'1.Inputs'!$D$39,$E108)))*$F108*(('1.Inputs'!$D$40)+(1-'1.Inputs'!$D$40)*(1+'1.Inputs'!$D$41))*(1+$G108)^(6-1))-(('1.Inputs'!$D$37*12*IF(6=1,'1.Inputs'!$D$38,IF(6=2,'1.Inputs'!$D$39,$E108)))/(1-'1.Inputs'!$D$42)*$D108*(1+$G108)^(6-1))-('1.Inputs'!$D$37*12*IF(6=1,'1.Inputs'!$D$38,IF(6=2,'1.Inputs'!$D$39,$E108)))*'1.Inputs'!$D$43*(1+$G108)^(6-1)-'1.Inputs'!$D$44*(1+$G108)^(6-1)-('1.Inputs'!$D$20/'1.Inputs'!$D$27+'1.Inputs'!$D$23/'1.Inputs'!$D$28))-MAX(0,((('1.Inputs'!$D$37*12*IF(6=1,'1.Inputs'!$D$38,IF(6=2,'1.Inputs'!$D$39,$E108)))*$F108*(('1.Inputs'!$D$40)+(1-'1.Inputs'!$D$40)*(1+'1.Inputs'!$D$41))*(1+$G108)^(6-1))-(('1.Inputs'!$D$37*12*IF(6=1,'1.Inputs'!$D$38,IF(6=2,'1.Inputs'!$D$39,$E108)))/(1-'1.Inputs'!$D$42)*$D108*(1+$G108)^(6-1))-('1.Inputs'!$D$37*12*IF(6=1,'1.Inputs'!$D$38,IF(6=2,'1.Inputs'!$D$39,$E108)))*'1.Inputs'!$D$43*(1+$G108)^(6-1)-'1.Inputs'!$D$44*(1+$G108)^(6-1)-('1.Inputs'!$D$20/'1.Inputs'!$D$27+'1.Inputs'!$D$23/'1.Inputs'!$D$28)))*'1.Inputs'!$D$53+('1.Inputs'!$D$20/'1.Inputs'!$D$27+'1.Inputs'!$D$23/'1.Inputs'!$D$28)-(M108-L108)</f>
        <v>252664635.49100167</v>
      </c>
      <c r="Y108" s="36">
        <f ca="1">((('1.Inputs'!$D$37*12*IF(7=1,'1.Inputs'!$D$38,IF(7=2,'1.Inputs'!$D$39,$E108)))*$F108*(('1.Inputs'!$D$40)+(1-'1.Inputs'!$D$40)*(1+'1.Inputs'!$D$41))*(1+$G108)^(7-1))-(('1.Inputs'!$D$37*12*IF(7=1,'1.Inputs'!$D$38,IF(7=2,'1.Inputs'!$D$39,$E108)))/(1-'1.Inputs'!$D$42)*$D108*(1+$G108)^(7-1))-('1.Inputs'!$D$37*12*IF(7=1,'1.Inputs'!$D$38,IF(7=2,'1.Inputs'!$D$39,$E108)))*'1.Inputs'!$D$43*(1+$G108)^(7-1)-'1.Inputs'!$D$44*(1+$G108)^(7-1)-('1.Inputs'!$D$20/'1.Inputs'!$D$27+'1.Inputs'!$D$23/'1.Inputs'!$D$28))-MAX(0,((('1.Inputs'!$D$37*12*IF(7=1,'1.Inputs'!$D$38,IF(7=2,'1.Inputs'!$D$39,$E108)))*$F108*(('1.Inputs'!$D$40)+(1-'1.Inputs'!$D$40)*(1+'1.Inputs'!$D$41))*(1+$G108)^(7-1))-(('1.Inputs'!$D$37*12*IF(7=1,'1.Inputs'!$D$38,IF(7=2,'1.Inputs'!$D$39,$E108)))/(1-'1.Inputs'!$D$42)*$D108*(1+$G108)^(7-1))-('1.Inputs'!$D$37*12*IF(7=1,'1.Inputs'!$D$38,IF(7=2,'1.Inputs'!$D$39,$E108)))*'1.Inputs'!$D$43*(1+$G108)^(7-1)-'1.Inputs'!$D$44*(1+$G108)^(7-1)-('1.Inputs'!$D$20/'1.Inputs'!$D$27+'1.Inputs'!$D$23/'1.Inputs'!$D$28)))*'1.Inputs'!$D$53+('1.Inputs'!$D$20/'1.Inputs'!$D$27+'1.Inputs'!$D$23/'1.Inputs'!$D$28)-(N108-M108)</f>
        <v>263100386.0472306</v>
      </c>
      <c r="Z108" s="36">
        <f ca="1">((('1.Inputs'!$D$37*12*IF(8=1,'1.Inputs'!$D$38,IF(8=2,'1.Inputs'!$D$39,$E108)))*$F108*(('1.Inputs'!$D$40)+(1-'1.Inputs'!$D$40)*(1+'1.Inputs'!$D$41))*(1+$G108)^(8-1))-(('1.Inputs'!$D$37*12*IF(8=1,'1.Inputs'!$D$38,IF(8=2,'1.Inputs'!$D$39,$E108)))/(1-'1.Inputs'!$D$42)*$D108*(1+$G108)^(8-1))-('1.Inputs'!$D$37*12*IF(8=1,'1.Inputs'!$D$38,IF(8=2,'1.Inputs'!$D$39,$E108)))*'1.Inputs'!$D$43*(1+$G108)^(8-1)-'1.Inputs'!$D$44*(1+$G108)^(8-1)-('1.Inputs'!$D$20/'1.Inputs'!$D$27+'1.Inputs'!$D$23/'1.Inputs'!$D$28))-MAX(0,((('1.Inputs'!$D$37*12*IF(8=1,'1.Inputs'!$D$38,IF(8=2,'1.Inputs'!$D$39,$E108)))*$F108*(('1.Inputs'!$D$40)+(1-'1.Inputs'!$D$40)*(1+'1.Inputs'!$D$41))*(1+$G108)^(8-1))-(('1.Inputs'!$D$37*12*IF(8=1,'1.Inputs'!$D$38,IF(8=2,'1.Inputs'!$D$39,$E108)))/(1-'1.Inputs'!$D$42)*$D108*(1+$G108)^(8-1))-('1.Inputs'!$D$37*12*IF(8=1,'1.Inputs'!$D$38,IF(8=2,'1.Inputs'!$D$39,$E108)))*'1.Inputs'!$D$43*(1+$G108)^(8-1)-'1.Inputs'!$D$44*(1+$G108)^(8-1)-('1.Inputs'!$D$20/'1.Inputs'!$D$27+'1.Inputs'!$D$23/'1.Inputs'!$D$28)))*'1.Inputs'!$D$53+('1.Inputs'!$D$20/'1.Inputs'!$D$27+'1.Inputs'!$D$23/'1.Inputs'!$D$28)-(O108-N108)</f>
        <v>274066307.63733864</v>
      </c>
      <c r="AA108" s="36">
        <f ca="1">((('1.Inputs'!$D$37*12*IF(9=1,'1.Inputs'!$D$38,IF(9=2,'1.Inputs'!$D$39,$E108)))*$F108*(('1.Inputs'!$D$40)+(1-'1.Inputs'!$D$40)*(1+'1.Inputs'!$D$41))*(1+$G108)^(9-1))-(('1.Inputs'!$D$37*12*IF(9=1,'1.Inputs'!$D$38,IF(9=2,'1.Inputs'!$D$39,$E108)))/(1-'1.Inputs'!$D$42)*$D108*(1+$G108)^(9-1))-('1.Inputs'!$D$37*12*IF(9=1,'1.Inputs'!$D$38,IF(9=2,'1.Inputs'!$D$39,$E108)))*'1.Inputs'!$D$43*(1+$G108)^(9-1)-'1.Inputs'!$D$44*(1+$G108)^(9-1)-('1.Inputs'!$D$20/'1.Inputs'!$D$27+'1.Inputs'!$D$23/'1.Inputs'!$D$28))-MAX(0,((('1.Inputs'!$D$37*12*IF(9=1,'1.Inputs'!$D$38,IF(9=2,'1.Inputs'!$D$39,$E108)))*$F108*(('1.Inputs'!$D$40)+(1-'1.Inputs'!$D$40)*(1+'1.Inputs'!$D$41))*(1+$G108)^(9-1))-(('1.Inputs'!$D$37*12*IF(9=1,'1.Inputs'!$D$38,IF(9=2,'1.Inputs'!$D$39,$E108)))/(1-'1.Inputs'!$D$42)*$D108*(1+$G108)^(9-1))-('1.Inputs'!$D$37*12*IF(9=1,'1.Inputs'!$D$38,IF(9=2,'1.Inputs'!$D$39,$E108)))*'1.Inputs'!$D$43*(1+$G108)^(9-1)-'1.Inputs'!$D$44*(1+$G108)^(9-1)-('1.Inputs'!$D$20/'1.Inputs'!$D$27+'1.Inputs'!$D$23/'1.Inputs'!$D$28)))*'1.Inputs'!$D$53+('1.Inputs'!$D$20/'1.Inputs'!$D$27+'1.Inputs'!$D$23/'1.Inputs'!$D$28)-(P108-O108)</f>
        <v>285589334.72316682</v>
      </c>
      <c r="AB108" s="36">
        <f ca="1">((('1.Inputs'!$D$37*12*IF(10=1,'1.Inputs'!$D$38,IF(10=2,'1.Inputs'!$D$39,$E108)))*$F108*(('1.Inputs'!$D$40)+(1-'1.Inputs'!$D$40)*(1+'1.Inputs'!$D$41))*(1+$G108)^(10-1))-(('1.Inputs'!$D$37*12*IF(10=1,'1.Inputs'!$D$38,IF(10=2,'1.Inputs'!$D$39,$E108)))/(1-'1.Inputs'!$D$42)*$D108*(1+$G108)^(10-1))-('1.Inputs'!$D$37*12*IF(10=1,'1.Inputs'!$D$38,IF(10=2,'1.Inputs'!$D$39,$E108)))*'1.Inputs'!$D$43*(1+$G108)^(10-1)-'1.Inputs'!$D$44*(1+$G108)^(10-1)-('1.Inputs'!$D$20/'1.Inputs'!$D$27+'1.Inputs'!$D$23/'1.Inputs'!$D$28))-MAX(0,((('1.Inputs'!$D$37*12*IF(10=1,'1.Inputs'!$D$38,IF(10=2,'1.Inputs'!$D$39,$E108)))*$F108*(('1.Inputs'!$D$40)+(1-'1.Inputs'!$D$40)*(1+'1.Inputs'!$D$41))*(1+$G108)^(10-1))-(('1.Inputs'!$D$37*12*IF(10=1,'1.Inputs'!$D$38,IF(10=2,'1.Inputs'!$D$39,$E108)))/(1-'1.Inputs'!$D$42)*$D108*(1+$G108)^(10-1))-('1.Inputs'!$D$37*12*IF(10=1,'1.Inputs'!$D$38,IF(10=2,'1.Inputs'!$D$39,$E108)))*'1.Inputs'!$D$43*(1+$G108)^(10-1)-'1.Inputs'!$D$44*(1+$G108)^(10-1)-('1.Inputs'!$D$20/'1.Inputs'!$D$27+'1.Inputs'!$D$23/'1.Inputs'!$D$28)))*'1.Inputs'!$D$53+('1.Inputs'!$D$20/'1.Inputs'!$D$27+'1.Inputs'!$D$23/'1.Inputs'!$D$28)-(Q108-P108)+(('1.Inputs'!$D$20+'1.Inputs'!$D$23-('1.Inputs'!$D$20/'1.Inputs'!$D$27+'1.Inputs'!$D$23/'1.Inputs'!$D$28)*'1.Inputs'!$D$10)*'1.Inputs'!$D$60+'1.Inputs'!$D$19*'1.Inputs'!$D$59+Q108)</f>
        <v>3095615746.1175342</v>
      </c>
      <c r="AC108" s="36">
        <f ca="1">S108-AC$13-AC$14+MIN(AC$13,MAX(0,((('1.Inputs'!$D$37*12*IF(1=1,'1.Inputs'!$D$38,IF(1=2,'1.Inputs'!$D$39,$E108)))*$F108*(('1.Inputs'!$D$40)+(1-'1.Inputs'!$D$40)*(1+'1.Inputs'!$D$41))*(1+$G108)^(1-1))-(('1.Inputs'!$D$37*12*IF(1=1,'1.Inputs'!$D$38,IF(1=2,'1.Inputs'!$D$39,$E108)))/(1-'1.Inputs'!$D$42)*$D108*(1+$G108)^(1-1))-('1.Inputs'!$D$37*12*IF(1=1,'1.Inputs'!$D$38,IF(1=2,'1.Inputs'!$D$39,$E108)))*'1.Inputs'!$D$43*(1+$G108)^(1-1)-'1.Inputs'!$D$44*(1+$G108)^(1-1)-('1.Inputs'!$D$20/'1.Inputs'!$D$27+'1.Inputs'!$D$23/'1.Inputs'!$D$28))))*'1.Inputs'!$D$53</f>
        <v>-1101936846.731411</v>
      </c>
      <c r="AD108" s="36">
        <f ca="1">T108-AD$13-AD$14+MIN(AD$13,MAX(0,((('1.Inputs'!$D$37*12*IF(2=1,'1.Inputs'!$D$38,IF(2=2,'1.Inputs'!$D$39,$E108)))*$F108*(('1.Inputs'!$D$40)+(1-'1.Inputs'!$D$40)*(1+'1.Inputs'!$D$41))*(1+$G108)^(2-1))-(('1.Inputs'!$D$37*12*IF(2=1,'1.Inputs'!$D$38,IF(2=2,'1.Inputs'!$D$39,$E108)))/(1-'1.Inputs'!$D$42)*$D108*(1+$G108)^(2-1))-('1.Inputs'!$D$37*12*IF(2=1,'1.Inputs'!$D$38,IF(2=2,'1.Inputs'!$D$39,$E108)))*'1.Inputs'!$D$43*(1+$G108)^(2-1)-'1.Inputs'!$D$44*(1+$G108)^(2-1)-('1.Inputs'!$D$20/'1.Inputs'!$D$27+'1.Inputs'!$D$23/'1.Inputs'!$D$28))))*'1.Inputs'!$D$53</f>
        <v>-416984669.72866488</v>
      </c>
      <c r="AE108" s="36">
        <f ca="1">U108-AE$13-AE$14+MIN(AE$13,MAX(0,((('1.Inputs'!$D$37*12*IF(3=1,'1.Inputs'!$D$38,IF(3=2,'1.Inputs'!$D$39,$E108)))*$F108*(('1.Inputs'!$D$40)+(1-'1.Inputs'!$D$40)*(1+'1.Inputs'!$D$41))*(1+$G108)^(3-1))-(('1.Inputs'!$D$37*12*IF(3=1,'1.Inputs'!$D$38,IF(3=2,'1.Inputs'!$D$39,$E108)))/(1-'1.Inputs'!$D$42)*$D108*(1+$G108)^(3-1))-('1.Inputs'!$D$37*12*IF(3=1,'1.Inputs'!$D$38,IF(3=2,'1.Inputs'!$D$39,$E108)))*'1.Inputs'!$D$43*(1+$G108)^(3-1)-'1.Inputs'!$D$44*(1+$G108)^(3-1)-('1.Inputs'!$D$20/'1.Inputs'!$D$27+'1.Inputs'!$D$23/'1.Inputs'!$D$28))))*'1.Inputs'!$D$53</f>
        <v>-416369690.36712003</v>
      </c>
      <c r="AF108" s="36">
        <f ca="1">V108-AF$13-AF$14+MIN(AF$13,MAX(0,((('1.Inputs'!$D$37*12*IF(4=1,'1.Inputs'!$D$38,IF(4=2,'1.Inputs'!$D$39,$E108)))*$F108*(('1.Inputs'!$D$40)+(1-'1.Inputs'!$D$40)*(1+'1.Inputs'!$D$41))*(1+$G108)^(4-1))-(('1.Inputs'!$D$37*12*IF(4=1,'1.Inputs'!$D$38,IF(4=2,'1.Inputs'!$D$39,$E108)))/(1-'1.Inputs'!$D$42)*$D108*(1+$G108)^(4-1))-('1.Inputs'!$D$37*12*IF(4=1,'1.Inputs'!$D$38,IF(4=2,'1.Inputs'!$D$39,$E108)))*'1.Inputs'!$D$43*(1+$G108)^(4-1)-'1.Inputs'!$D$44*(1+$G108)^(4-1)-('1.Inputs'!$D$20/'1.Inputs'!$D$27+'1.Inputs'!$D$23/'1.Inputs'!$D$28))))*'1.Inputs'!$D$53</f>
        <v>-89469642.30300653</v>
      </c>
      <c r="AG108" s="36">
        <f ca="1">W108-AG$13-AG$14+MIN(AG$13,MAX(0,((('1.Inputs'!$D$37*12*IF(5=1,'1.Inputs'!$D$38,IF(5=2,'1.Inputs'!$D$39,$E108)))*$F108*(('1.Inputs'!$D$40)+(1-'1.Inputs'!$D$40)*(1+'1.Inputs'!$D$41))*(1+$G108)^(5-1))-(('1.Inputs'!$D$37*12*IF(5=1,'1.Inputs'!$D$38,IF(5=2,'1.Inputs'!$D$39,$E108)))/(1-'1.Inputs'!$D$42)*$D108*(1+$G108)^(5-1))-('1.Inputs'!$D$37*12*IF(5=1,'1.Inputs'!$D$38,IF(5=2,'1.Inputs'!$D$39,$E108)))*'1.Inputs'!$D$43*(1+$G108)^(5-1)-'1.Inputs'!$D$44*(1+$G108)^(5-1)-('1.Inputs'!$D$20/'1.Inputs'!$D$27+'1.Inputs'!$D$23/'1.Inputs'!$D$28))))*'1.Inputs'!$D$53</f>
        <v>-60830576.288782418</v>
      </c>
      <c r="AH108" s="36">
        <f ca="1">X108-AH$13-AH$14+MIN(AH$13,MAX(0,((('1.Inputs'!$D$37*12*IF(6=1,'1.Inputs'!$D$38,IF(6=2,'1.Inputs'!$D$39,$E108)))*$F108*(('1.Inputs'!$D$40)+(1-'1.Inputs'!$D$40)*(1+'1.Inputs'!$D$41))*(1+$G108)^(6-1))-(('1.Inputs'!$D$37*12*IF(6=1,'1.Inputs'!$D$38,IF(6=2,'1.Inputs'!$D$39,$E108)))/(1-'1.Inputs'!$D$42)*$D108*(1+$G108)^(6-1))-('1.Inputs'!$D$37*12*IF(6=1,'1.Inputs'!$D$38,IF(6=2,'1.Inputs'!$D$39,$E108)))*'1.Inputs'!$D$43*(1+$G108)^(6-1)-'1.Inputs'!$D$44*(1+$G108)^(6-1)-('1.Inputs'!$D$20/'1.Inputs'!$D$27+'1.Inputs'!$D$23/'1.Inputs'!$D$28))))*'1.Inputs'!$D$53</f>
        <v>-31711364.508998334</v>
      </c>
      <c r="AI108" s="36">
        <f ca="1">Y108-AI$13-AI$14+MIN(AI$13,MAX(0,((('1.Inputs'!$D$37*12*IF(7=1,'1.Inputs'!$D$38,IF(7=2,'1.Inputs'!$D$39,$E108)))*$F108*(('1.Inputs'!$D$40)+(1-'1.Inputs'!$D$40)*(1+'1.Inputs'!$D$41))*(1+$G108)^(7-1))-(('1.Inputs'!$D$37*12*IF(7=1,'1.Inputs'!$D$38,IF(7=2,'1.Inputs'!$D$39,$E108)))/(1-'1.Inputs'!$D$42)*$D108*(1+$G108)^(7-1))-('1.Inputs'!$D$37*12*IF(7=1,'1.Inputs'!$D$38,IF(7=2,'1.Inputs'!$D$39,$E108)))*'1.Inputs'!$D$43*(1+$G108)^(7-1)-'1.Inputs'!$D$44*(1+$G108)^(7-1)-('1.Inputs'!$D$20/'1.Inputs'!$D$27+'1.Inputs'!$D$23/'1.Inputs'!$D$28))))*'1.Inputs'!$D$53</f>
        <v>-2087613.9527693987</v>
      </c>
      <c r="AJ108" s="36">
        <f ca="1">Z108-AJ$13-AJ$14+MIN(AJ$13,MAX(0,((('1.Inputs'!$D$37*12*IF(8=1,'1.Inputs'!$D$38,IF(8=2,'1.Inputs'!$D$39,$E108)))*$F108*(('1.Inputs'!$D$40)+(1-'1.Inputs'!$D$40)*(1+'1.Inputs'!$D$41))*(1+$G108)^(8-1))-(('1.Inputs'!$D$37*12*IF(8=1,'1.Inputs'!$D$38,IF(8=2,'1.Inputs'!$D$39,$E108)))/(1-'1.Inputs'!$D$42)*$D108*(1+$G108)^(8-1))-('1.Inputs'!$D$37*12*IF(8=1,'1.Inputs'!$D$38,IF(8=2,'1.Inputs'!$D$39,$E108)))*'1.Inputs'!$D$43*(1+$G108)^(8-1)-'1.Inputs'!$D$44*(1+$G108)^(8-1)-('1.Inputs'!$D$20/'1.Inputs'!$D$27+'1.Inputs'!$D$23/'1.Inputs'!$D$28))))*'1.Inputs'!$D$53</f>
        <v>274066307.63733864</v>
      </c>
      <c r="AK108" s="36">
        <f ca="1">AA108-AK$13-AK$14+MIN(AK$13,MAX(0,((('1.Inputs'!$D$37*12*IF(9=1,'1.Inputs'!$D$38,IF(9=2,'1.Inputs'!$D$39,$E108)))*$F108*(('1.Inputs'!$D$40)+(1-'1.Inputs'!$D$40)*(1+'1.Inputs'!$D$41))*(1+$G108)^(9-1))-(('1.Inputs'!$D$37*12*IF(9=1,'1.Inputs'!$D$38,IF(9=2,'1.Inputs'!$D$39,$E108)))/(1-'1.Inputs'!$D$42)*$D108*(1+$G108)^(9-1))-('1.Inputs'!$D$37*12*IF(9=1,'1.Inputs'!$D$38,IF(9=2,'1.Inputs'!$D$39,$E108)))*'1.Inputs'!$D$43*(1+$G108)^(9-1)-'1.Inputs'!$D$44*(1+$G108)^(9-1)-('1.Inputs'!$D$20/'1.Inputs'!$D$27+'1.Inputs'!$D$23/'1.Inputs'!$D$28))))*'1.Inputs'!$D$53</f>
        <v>285589334.72316682</v>
      </c>
      <c r="AL108" s="36">
        <f ca="1">AB108-AL$13-AL$14+MIN(AL$13,MAX(0,((('1.Inputs'!$D$37*12*IF(10=1,'1.Inputs'!$D$38,IF(10=2,'1.Inputs'!$D$39,$E108)))*$F108*(('1.Inputs'!$D$40)+(1-'1.Inputs'!$D$40)*(1+'1.Inputs'!$D$41))*(1+$G108)^(10-1))-(('1.Inputs'!$D$37*12*IF(10=1,'1.Inputs'!$D$38,IF(10=2,'1.Inputs'!$D$39,$E108)))/(1-'1.Inputs'!$D$42)*$D108*(1+$G108)^(10-1))-('1.Inputs'!$D$37*12*IF(10=1,'1.Inputs'!$D$38,IF(10=2,'1.Inputs'!$D$39,$E108)))*'1.Inputs'!$D$43*(1+$G108)^(10-1)-'1.Inputs'!$D$44*(1+$G108)^(10-1)-('1.Inputs'!$D$20/'1.Inputs'!$D$27+'1.Inputs'!$D$23/'1.Inputs'!$D$28))))*'1.Inputs'!$D$53+'1.Inputs'!$D$35</f>
        <v>3895615746.1175342</v>
      </c>
      <c r="AM108" s="48">
        <f ca="1">R108+NPV('1.Inputs'!$D$55,S108:AB108)</f>
        <v>-1412175403.6407318</v>
      </c>
      <c r="AN108" s="48">
        <f ca="1">-('1.Inputs'!$D$24*(1-'1.Inputs'!$D$31)+'1.Inputs'!$D$35)+NPV('1.Inputs'!$D$54,AC108:AL108)</f>
        <v>-2310257733.7808022</v>
      </c>
      <c r="AO108" s="36">
        <f t="shared" ca="1" si="13"/>
        <v>-6.4656967935732439</v>
      </c>
      <c r="AP108" s="36">
        <f t="shared" ca="1" si="14"/>
        <v>-0.1890998230871952</v>
      </c>
      <c r="AQ108" s="36">
        <f ca="1">'1.Inputs'!$D$35+MIN(SUM($AC108:AC108),SUM($AC108:AD108),SUM($AC108:AE108),SUM($AC108:AF108),SUM($AC108:AG108),SUM($AC108:AH108),SUM($AC108:AI108),SUM($AC108:AJ108),SUM($AC108:AK108),SUM($AC108:AL108))</f>
        <v>-1319390403.8807526</v>
      </c>
      <c r="AR108" s="36">
        <f ca="1">IF(AP108&lt;'1.Inputs'!$D$57,1,0)</f>
        <v>1</v>
      </c>
      <c r="AS108" s="36">
        <f t="shared" ca="1" si="15"/>
        <v>1</v>
      </c>
    </row>
    <row r="109" spans="2:57" ht="15" customHeight="1" x14ac:dyDescent="0.25">
      <c r="B109" s="36">
        <v>94</v>
      </c>
      <c r="C109" s="36">
        <f t="shared" ca="1" si="8"/>
        <v>0.50896702883762002</v>
      </c>
      <c r="D109" s="36">
        <f t="shared" ca="1" si="9"/>
        <v>18450.961576535061</v>
      </c>
      <c r="E109" s="47">
        <f t="shared" ca="1" si="10"/>
        <v>0.82959904301977483</v>
      </c>
      <c r="F109" s="36">
        <f t="shared" ca="1" si="11"/>
        <v>31831.6874775131</v>
      </c>
      <c r="G109" s="36">
        <f t="shared" ca="1" si="12"/>
        <v>5.9755327035842853E-2</v>
      </c>
      <c r="H109" s="36">
        <f ca="1">((('1.Inputs'!$D$37*12*IF(1=1,'1.Inputs'!$D$38,IF(1=2,'1.Inputs'!$D$39,$E109)))*$F109*(('1.Inputs'!$D$40)+(1-'1.Inputs'!$D$40)*(1+'1.Inputs'!$D$41))*(1+$G109)^(1-1))*'1.Inputs'!$D$47+(('1.Inputs'!$D$37*12*IF(1=1,'1.Inputs'!$D$38,IF(1=2,'1.Inputs'!$D$39,$E109)))/(1-'1.Inputs'!$D$42)*$D109*(1+$G109)^(1-1))*('1.Inputs'!$D$48-'1.Inputs'!$D$49))/'1.Inputs'!$D$51</f>
        <v>835085169.01110268</v>
      </c>
      <c r="I109" s="36">
        <f ca="1">((('1.Inputs'!$D$37*12*IF(2=1,'1.Inputs'!$D$38,IF(2=2,'1.Inputs'!$D$39,$E109)))*$F109*(('1.Inputs'!$D$40)+(1-'1.Inputs'!$D$40)*(1+'1.Inputs'!$D$41))*(1+$G109)^(2-1))*'1.Inputs'!$D$47+(('1.Inputs'!$D$37*12*IF(2=1,'1.Inputs'!$D$38,IF(2=2,'1.Inputs'!$D$39,$E109)))/(1-'1.Inputs'!$D$42)*$D109*(1+$G109)^(2-1))*('1.Inputs'!$D$48-'1.Inputs'!$D$49))/'1.Inputs'!$D$51</f>
        <v>1238980338.9434004</v>
      </c>
      <c r="J109" s="36">
        <f ca="1">((('1.Inputs'!$D$37*12*IF(3=1,'1.Inputs'!$D$38,IF(3=2,'1.Inputs'!$D$39,$E109)))*$F109*(('1.Inputs'!$D$40)+(1-'1.Inputs'!$D$40)*(1+'1.Inputs'!$D$41))*(1+$G109)^(3-1))*'1.Inputs'!$D$47+(('1.Inputs'!$D$37*12*IF(3=1,'1.Inputs'!$D$38,IF(3=2,'1.Inputs'!$D$39,$E109)))/(1-'1.Inputs'!$D$42)*$D109*(1+$G109)^(3-1))*('1.Inputs'!$D$48-'1.Inputs'!$D$49))/'1.Inputs'!$D$51</f>
        <v>1556109755.6041663</v>
      </c>
      <c r="K109" s="36">
        <f ca="1">((('1.Inputs'!$D$37*12*IF(4=1,'1.Inputs'!$D$38,IF(4=2,'1.Inputs'!$D$39,$E109)))*$F109*(('1.Inputs'!$D$40)+(1-'1.Inputs'!$D$40)*(1+'1.Inputs'!$D$41))*(1+$G109)^(4-1))*'1.Inputs'!$D$47+(('1.Inputs'!$D$37*12*IF(4=1,'1.Inputs'!$D$38,IF(4=2,'1.Inputs'!$D$39,$E109)))/(1-'1.Inputs'!$D$42)*$D109*(1+$G109)^(4-1))*('1.Inputs'!$D$48-'1.Inputs'!$D$49))/'1.Inputs'!$D$51</f>
        <v>1649095602.9539587</v>
      </c>
      <c r="L109" s="36">
        <f ca="1">((('1.Inputs'!$D$37*12*IF(5=1,'1.Inputs'!$D$38,IF(5=2,'1.Inputs'!$D$39,$E109)))*$F109*(('1.Inputs'!$D$40)+(1-'1.Inputs'!$D$40)*(1+'1.Inputs'!$D$41))*(1+$G109)^(5-1))*'1.Inputs'!$D$47+(('1.Inputs'!$D$37*12*IF(5=1,'1.Inputs'!$D$38,IF(5=2,'1.Inputs'!$D$39,$E109)))/(1-'1.Inputs'!$D$42)*$D109*(1+$G109)^(5-1))*('1.Inputs'!$D$48-'1.Inputs'!$D$49))/'1.Inputs'!$D$51</f>
        <v>1747637850.0218427</v>
      </c>
      <c r="M109" s="36">
        <f ca="1">((('1.Inputs'!$D$37*12*IF(6=1,'1.Inputs'!$D$38,IF(6=2,'1.Inputs'!$D$39,$E109)))*$F109*(('1.Inputs'!$D$40)+(1-'1.Inputs'!$D$40)*(1+'1.Inputs'!$D$41))*(1+$G109)^(6-1))*'1.Inputs'!$D$47+(('1.Inputs'!$D$37*12*IF(6=1,'1.Inputs'!$D$38,IF(6=2,'1.Inputs'!$D$39,$E109)))/(1-'1.Inputs'!$D$42)*$D109*(1+$G109)^(6-1))*('1.Inputs'!$D$48-'1.Inputs'!$D$49))/'1.Inputs'!$D$51</f>
        <v>1852068521.2901154</v>
      </c>
      <c r="N109" s="36">
        <f ca="1">((('1.Inputs'!$D$37*12*IF(7=1,'1.Inputs'!$D$38,IF(7=2,'1.Inputs'!$D$39,$E109)))*$F109*(('1.Inputs'!$D$40)+(1-'1.Inputs'!$D$40)*(1+'1.Inputs'!$D$41))*(1+$G109)^(7-1))*'1.Inputs'!$D$47+(('1.Inputs'!$D$37*12*IF(7=1,'1.Inputs'!$D$38,IF(7=2,'1.Inputs'!$D$39,$E109)))/(1-'1.Inputs'!$D$42)*$D109*(1+$G109)^(7-1))*('1.Inputs'!$D$48-'1.Inputs'!$D$49))/'1.Inputs'!$D$51</f>
        <v>1962739481.4725966</v>
      </c>
      <c r="O109" s="36">
        <f ca="1">((('1.Inputs'!$D$37*12*IF(8=1,'1.Inputs'!$D$38,IF(8=2,'1.Inputs'!$D$39,$E109)))*$F109*(('1.Inputs'!$D$40)+(1-'1.Inputs'!$D$40)*(1+'1.Inputs'!$D$41))*(1+$G109)^(8-1))*'1.Inputs'!$D$47+(('1.Inputs'!$D$37*12*IF(8=1,'1.Inputs'!$D$38,IF(8=2,'1.Inputs'!$D$39,$E109)))/(1-'1.Inputs'!$D$42)*$D109*(1+$G109)^(8-1))*('1.Inputs'!$D$48-'1.Inputs'!$D$49))/'1.Inputs'!$D$51</f>
        <v>2080023621.0741522</v>
      </c>
      <c r="P109" s="36">
        <f ca="1">((('1.Inputs'!$D$37*12*IF(9=1,'1.Inputs'!$D$38,IF(9=2,'1.Inputs'!$D$39,$E109)))*$F109*(('1.Inputs'!$D$40)+(1-'1.Inputs'!$D$40)*(1+'1.Inputs'!$D$41))*(1+$G109)^(9-1))*'1.Inputs'!$D$47+(('1.Inputs'!$D$37*12*IF(9=1,'1.Inputs'!$D$38,IF(9=2,'1.Inputs'!$D$39,$E109)))/(1-'1.Inputs'!$D$42)*$D109*(1+$G109)^(9-1))*('1.Inputs'!$D$48-'1.Inputs'!$D$49))/'1.Inputs'!$D$51</f>
        <v>2204316112.793716</v>
      </c>
      <c r="Q109" s="36">
        <f ca="1">((('1.Inputs'!$D$37*12*IF(10=1,'1.Inputs'!$D$38,IF(10=2,'1.Inputs'!$D$39,$E109)))*$F109*(('1.Inputs'!$D$40)+(1-'1.Inputs'!$D$40)*(1+'1.Inputs'!$D$41))*(1+$G109)^(10-1))*'1.Inputs'!$D$47+(('1.Inputs'!$D$37*12*IF(10=1,'1.Inputs'!$D$38,IF(10=2,'1.Inputs'!$D$39,$E109)))/(1-'1.Inputs'!$D$42)*$D109*(1+$G109)^(10-1))*('1.Inputs'!$D$48-'1.Inputs'!$D$49))/'1.Inputs'!$D$51</f>
        <v>2336035743.0040827</v>
      </c>
      <c r="R109" s="36">
        <f>-'1.Inputs'!$D$24</f>
        <v>-2050000000</v>
      </c>
      <c r="S109" s="36">
        <f ca="1">((('1.Inputs'!$D$37*12*IF(1=1,'1.Inputs'!$D$38,IF(1=2,'1.Inputs'!$D$39,$E109)))*$F109*(('1.Inputs'!$D$40)+(1-'1.Inputs'!$D$40)*(1+'1.Inputs'!$D$41))*(1+$G109)^(1-1))-(('1.Inputs'!$D$37*12*IF(1=1,'1.Inputs'!$D$38,IF(1=2,'1.Inputs'!$D$39,$E109)))/(1-'1.Inputs'!$D$42)*$D109*(1+$G109)^(1-1))-('1.Inputs'!$D$37*12*IF(1=1,'1.Inputs'!$D$38,IF(1=2,'1.Inputs'!$D$39,$E109)))*'1.Inputs'!$D$43*(1+$G109)^(1-1)-'1.Inputs'!$D$44*(1+$G109)^(1-1)-('1.Inputs'!$D$20/'1.Inputs'!$D$27+'1.Inputs'!$D$23/'1.Inputs'!$D$28))-MAX(0,((('1.Inputs'!$D$37*12*IF(1=1,'1.Inputs'!$D$38,IF(1=2,'1.Inputs'!$D$39,$E109)))*$F109*(('1.Inputs'!$D$40)+(1-'1.Inputs'!$D$40)*(1+'1.Inputs'!$D$41))*(1+$G109)^(1-1))-(('1.Inputs'!$D$37*12*IF(1=1,'1.Inputs'!$D$38,IF(1=2,'1.Inputs'!$D$39,$E109)))/(1-'1.Inputs'!$D$42)*$D109*(1+$G109)^(1-1))-('1.Inputs'!$D$37*12*IF(1=1,'1.Inputs'!$D$38,IF(1=2,'1.Inputs'!$D$39,$E109)))*'1.Inputs'!$D$43*(1+$G109)^(1-1)-'1.Inputs'!$D$44*(1+$G109)^(1-1)-('1.Inputs'!$D$20/'1.Inputs'!$D$27+'1.Inputs'!$D$23/'1.Inputs'!$D$28)))*'1.Inputs'!$D$53+('1.Inputs'!$D$20/'1.Inputs'!$D$27+'1.Inputs'!$D$23/'1.Inputs'!$D$28)-H109</f>
        <v>-403467343.66312957</v>
      </c>
      <c r="T109" s="36">
        <f ca="1">((('1.Inputs'!$D$37*12*IF(2=1,'1.Inputs'!$D$38,IF(2=2,'1.Inputs'!$D$39,$E109)))*$F109*(('1.Inputs'!$D$40)+(1-'1.Inputs'!$D$40)*(1+'1.Inputs'!$D$41))*(1+$G109)^(2-1))-(('1.Inputs'!$D$37*12*IF(2=1,'1.Inputs'!$D$38,IF(2=2,'1.Inputs'!$D$39,$E109)))/(1-'1.Inputs'!$D$42)*$D109*(1+$G109)^(2-1))-('1.Inputs'!$D$37*12*IF(2=1,'1.Inputs'!$D$38,IF(2=2,'1.Inputs'!$D$39,$E109)))*'1.Inputs'!$D$43*(1+$G109)^(2-1)-'1.Inputs'!$D$44*(1+$G109)^(2-1)-('1.Inputs'!$D$20/'1.Inputs'!$D$27+'1.Inputs'!$D$23/'1.Inputs'!$D$28))-MAX(0,((('1.Inputs'!$D$37*12*IF(2=1,'1.Inputs'!$D$38,IF(2=2,'1.Inputs'!$D$39,$E109)))*$F109*(('1.Inputs'!$D$40)+(1-'1.Inputs'!$D$40)*(1+'1.Inputs'!$D$41))*(1+$G109)^(2-1))-(('1.Inputs'!$D$37*12*IF(2=1,'1.Inputs'!$D$38,IF(2=2,'1.Inputs'!$D$39,$E109)))/(1-'1.Inputs'!$D$42)*$D109*(1+$G109)^(2-1))-('1.Inputs'!$D$37*12*IF(2=1,'1.Inputs'!$D$38,IF(2=2,'1.Inputs'!$D$39,$E109)))*'1.Inputs'!$D$43*(1+$G109)^(2-1)-'1.Inputs'!$D$44*(1+$G109)^(2-1)-('1.Inputs'!$D$20/'1.Inputs'!$D$27+'1.Inputs'!$D$23/'1.Inputs'!$D$28)))*'1.Inputs'!$D$53+('1.Inputs'!$D$20/'1.Inputs'!$D$27+'1.Inputs'!$D$23/'1.Inputs'!$D$28)-(I109-H109)</f>
        <v>461607767.2292645</v>
      </c>
      <c r="U109" s="36">
        <f ca="1">((('1.Inputs'!$D$37*12*IF(3=1,'1.Inputs'!$D$38,IF(3=2,'1.Inputs'!$D$39,$E109)))*$F109*(('1.Inputs'!$D$40)+(1-'1.Inputs'!$D$40)*(1+'1.Inputs'!$D$41))*(1+$G109)^(3-1))-(('1.Inputs'!$D$37*12*IF(3=1,'1.Inputs'!$D$38,IF(3=2,'1.Inputs'!$D$39,$E109)))/(1-'1.Inputs'!$D$42)*$D109*(1+$G109)^(3-1))-('1.Inputs'!$D$37*12*IF(3=1,'1.Inputs'!$D$38,IF(3=2,'1.Inputs'!$D$39,$E109)))*'1.Inputs'!$D$43*(1+$G109)^(3-1)-'1.Inputs'!$D$44*(1+$G109)^(3-1)-('1.Inputs'!$D$20/'1.Inputs'!$D$27+'1.Inputs'!$D$23/'1.Inputs'!$D$28))-MAX(0,((('1.Inputs'!$D$37*12*IF(3=1,'1.Inputs'!$D$38,IF(3=2,'1.Inputs'!$D$39,$E109)))*$F109*(('1.Inputs'!$D$40)+(1-'1.Inputs'!$D$40)*(1+'1.Inputs'!$D$41))*(1+$G109)^(3-1))-(('1.Inputs'!$D$37*12*IF(3=1,'1.Inputs'!$D$38,IF(3=2,'1.Inputs'!$D$39,$E109)))/(1-'1.Inputs'!$D$42)*$D109*(1+$G109)^(3-1))-('1.Inputs'!$D$37*12*IF(3=1,'1.Inputs'!$D$38,IF(3=2,'1.Inputs'!$D$39,$E109)))*'1.Inputs'!$D$43*(1+$G109)^(3-1)-'1.Inputs'!$D$44*(1+$G109)^(3-1)-('1.Inputs'!$D$20/'1.Inputs'!$D$27+'1.Inputs'!$D$23/'1.Inputs'!$D$28)))*'1.Inputs'!$D$53+('1.Inputs'!$D$20/'1.Inputs'!$D$27+'1.Inputs'!$D$23/'1.Inputs'!$D$28)-(J109-I109)</f>
        <v>879451987.07295585</v>
      </c>
      <c r="V109" s="36">
        <f ca="1">((('1.Inputs'!$D$37*12*IF(4=1,'1.Inputs'!$D$38,IF(4=2,'1.Inputs'!$D$39,$E109)))*$F109*(('1.Inputs'!$D$40)+(1-'1.Inputs'!$D$40)*(1+'1.Inputs'!$D$41))*(1+$G109)^(4-1))-(('1.Inputs'!$D$37*12*IF(4=1,'1.Inputs'!$D$38,IF(4=2,'1.Inputs'!$D$39,$E109)))/(1-'1.Inputs'!$D$42)*$D109*(1+$G109)^(4-1))-('1.Inputs'!$D$37*12*IF(4=1,'1.Inputs'!$D$38,IF(4=2,'1.Inputs'!$D$39,$E109)))*'1.Inputs'!$D$43*(1+$G109)^(4-1)-'1.Inputs'!$D$44*(1+$G109)^(4-1)-('1.Inputs'!$D$20/'1.Inputs'!$D$27+'1.Inputs'!$D$23/'1.Inputs'!$D$28))-MAX(0,((('1.Inputs'!$D$37*12*IF(4=1,'1.Inputs'!$D$38,IF(4=2,'1.Inputs'!$D$39,$E109)))*$F109*(('1.Inputs'!$D$40)+(1-'1.Inputs'!$D$40)*(1+'1.Inputs'!$D$41))*(1+$G109)^(4-1))-(('1.Inputs'!$D$37*12*IF(4=1,'1.Inputs'!$D$38,IF(4=2,'1.Inputs'!$D$39,$E109)))/(1-'1.Inputs'!$D$42)*$D109*(1+$G109)^(4-1))-('1.Inputs'!$D$37*12*IF(4=1,'1.Inputs'!$D$38,IF(4=2,'1.Inputs'!$D$39,$E109)))*'1.Inputs'!$D$43*(1+$G109)^(4-1)-'1.Inputs'!$D$44*(1+$G109)^(4-1)-('1.Inputs'!$D$20/'1.Inputs'!$D$27+'1.Inputs'!$D$23/'1.Inputs'!$D$28)))*'1.Inputs'!$D$53+('1.Inputs'!$D$20/'1.Inputs'!$D$27+'1.Inputs'!$D$23/'1.Inputs'!$D$28)-(K109-J109)</f>
        <v>1172274230.2866023</v>
      </c>
      <c r="W109" s="36">
        <f ca="1">((('1.Inputs'!$D$37*12*IF(5=1,'1.Inputs'!$D$38,IF(5=2,'1.Inputs'!$D$39,$E109)))*$F109*(('1.Inputs'!$D$40)+(1-'1.Inputs'!$D$40)*(1+'1.Inputs'!$D$41))*(1+$G109)^(5-1))-(('1.Inputs'!$D$37*12*IF(5=1,'1.Inputs'!$D$38,IF(5=2,'1.Inputs'!$D$39,$E109)))/(1-'1.Inputs'!$D$42)*$D109*(1+$G109)^(5-1))-('1.Inputs'!$D$37*12*IF(5=1,'1.Inputs'!$D$38,IF(5=2,'1.Inputs'!$D$39,$E109)))*'1.Inputs'!$D$43*(1+$G109)^(5-1)-'1.Inputs'!$D$44*(1+$G109)^(5-1)-('1.Inputs'!$D$20/'1.Inputs'!$D$27+'1.Inputs'!$D$23/'1.Inputs'!$D$28))-MAX(0,((('1.Inputs'!$D$37*12*IF(5=1,'1.Inputs'!$D$38,IF(5=2,'1.Inputs'!$D$39,$E109)))*$F109*(('1.Inputs'!$D$40)+(1-'1.Inputs'!$D$40)*(1+'1.Inputs'!$D$41))*(1+$G109)^(5-1))-(('1.Inputs'!$D$37*12*IF(5=1,'1.Inputs'!$D$38,IF(5=2,'1.Inputs'!$D$39,$E109)))/(1-'1.Inputs'!$D$42)*$D109*(1+$G109)^(5-1))-('1.Inputs'!$D$37*12*IF(5=1,'1.Inputs'!$D$38,IF(5=2,'1.Inputs'!$D$39,$E109)))*'1.Inputs'!$D$43*(1+$G109)^(5-1)-'1.Inputs'!$D$44*(1+$G109)^(5-1)-('1.Inputs'!$D$20/'1.Inputs'!$D$27+'1.Inputs'!$D$23/'1.Inputs'!$D$28)))*'1.Inputs'!$D$53+('1.Inputs'!$D$20/'1.Inputs'!$D$27+'1.Inputs'!$D$23/'1.Inputs'!$D$28)-(L109-K109)</f>
        <v>1239500421.0906253</v>
      </c>
      <c r="X109" s="36">
        <f ca="1">((('1.Inputs'!$D$37*12*IF(6=1,'1.Inputs'!$D$38,IF(6=2,'1.Inputs'!$D$39,$E109)))*$F109*(('1.Inputs'!$D$40)+(1-'1.Inputs'!$D$40)*(1+'1.Inputs'!$D$41))*(1+$G109)^(6-1))-(('1.Inputs'!$D$37*12*IF(6=1,'1.Inputs'!$D$38,IF(6=2,'1.Inputs'!$D$39,$E109)))/(1-'1.Inputs'!$D$42)*$D109*(1+$G109)^(6-1))-('1.Inputs'!$D$37*12*IF(6=1,'1.Inputs'!$D$38,IF(6=2,'1.Inputs'!$D$39,$E109)))*'1.Inputs'!$D$43*(1+$G109)^(6-1)-'1.Inputs'!$D$44*(1+$G109)^(6-1)-('1.Inputs'!$D$20/'1.Inputs'!$D$27+'1.Inputs'!$D$23/'1.Inputs'!$D$28))-MAX(0,((('1.Inputs'!$D$37*12*IF(6=1,'1.Inputs'!$D$38,IF(6=2,'1.Inputs'!$D$39,$E109)))*$F109*(('1.Inputs'!$D$40)+(1-'1.Inputs'!$D$40)*(1+'1.Inputs'!$D$41))*(1+$G109)^(6-1))-(('1.Inputs'!$D$37*12*IF(6=1,'1.Inputs'!$D$38,IF(6=2,'1.Inputs'!$D$39,$E109)))/(1-'1.Inputs'!$D$42)*$D109*(1+$G109)^(6-1))-('1.Inputs'!$D$37*12*IF(6=1,'1.Inputs'!$D$38,IF(6=2,'1.Inputs'!$D$39,$E109)))*'1.Inputs'!$D$43*(1+$G109)^(6-1)-'1.Inputs'!$D$44*(1+$G109)^(6-1)-('1.Inputs'!$D$20/'1.Inputs'!$D$27+'1.Inputs'!$D$23/'1.Inputs'!$D$28)))*'1.Inputs'!$D$53+('1.Inputs'!$D$20/'1.Inputs'!$D$27+'1.Inputs'!$D$23/'1.Inputs'!$D$28)-(M109-L109)</f>
        <v>1310743734.911516</v>
      </c>
      <c r="Y109" s="36">
        <f ca="1">((('1.Inputs'!$D$37*12*IF(7=1,'1.Inputs'!$D$38,IF(7=2,'1.Inputs'!$D$39,$E109)))*$F109*(('1.Inputs'!$D$40)+(1-'1.Inputs'!$D$40)*(1+'1.Inputs'!$D$41))*(1+$G109)^(7-1))-(('1.Inputs'!$D$37*12*IF(7=1,'1.Inputs'!$D$38,IF(7=2,'1.Inputs'!$D$39,$E109)))/(1-'1.Inputs'!$D$42)*$D109*(1+$G109)^(7-1))-('1.Inputs'!$D$37*12*IF(7=1,'1.Inputs'!$D$38,IF(7=2,'1.Inputs'!$D$39,$E109)))*'1.Inputs'!$D$43*(1+$G109)^(7-1)-'1.Inputs'!$D$44*(1+$G109)^(7-1)-('1.Inputs'!$D$20/'1.Inputs'!$D$27+'1.Inputs'!$D$23/'1.Inputs'!$D$28))-MAX(0,((('1.Inputs'!$D$37*12*IF(7=1,'1.Inputs'!$D$38,IF(7=2,'1.Inputs'!$D$39,$E109)))*$F109*(('1.Inputs'!$D$40)+(1-'1.Inputs'!$D$40)*(1+'1.Inputs'!$D$41))*(1+$G109)^(7-1))-(('1.Inputs'!$D$37*12*IF(7=1,'1.Inputs'!$D$38,IF(7=2,'1.Inputs'!$D$39,$E109)))/(1-'1.Inputs'!$D$42)*$D109*(1+$G109)^(7-1))-('1.Inputs'!$D$37*12*IF(7=1,'1.Inputs'!$D$38,IF(7=2,'1.Inputs'!$D$39,$E109)))*'1.Inputs'!$D$43*(1+$G109)^(7-1)-'1.Inputs'!$D$44*(1+$G109)^(7-1)-('1.Inputs'!$D$20/'1.Inputs'!$D$27+'1.Inputs'!$D$23/'1.Inputs'!$D$28)))*'1.Inputs'!$D$53+('1.Inputs'!$D$20/'1.Inputs'!$D$27+'1.Inputs'!$D$23/'1.Inputs'!$D$28)-(N109-M109)</f>
        <v>1386244216.2488928</v>
      </c>
      <c r="Z109" s="36">
        <f ca="1">((('1.Inputs'!$D$37*12*IF(8=1,'1.Inputs'!$D$38,IF(8=2,'1.Inputs'!$D$39,$E109)))*$F109*(('1.Inputs'!$D$40)+(1-'1.Inputs'!$D$40)*(1+'1.Inputs'!$D$41))*(1+$G109)^(8-1))-(('1.Inputs'!$D$37*12*IF(8=1,'1.Inputs'!$D$38,IF(8=2,'1.Inputs'!$D$39,$E109)))/(1-'1.Inputs'!$D$42)*$D109*(1+$G109)^(8-1))-('1.Inputs'!$D$37*12*IF(8=1,'1.Inputs'!$D$38,IF(8=2,'1.Inputs'!$D$39,$E109)))*'1.Inputs'!$D$43*(1+$G109)^(8-1)-'1.Inputs'!$D$44*(1+$G109)^(8-1)-('1.Inputs'!$D$20/'1.Inputs'!$D$27+'1.Inputs'!$D$23/'1.Inputs'!$D$28))-MAX(0,((('1.Inputs'!$D$37*12*IF(8=1,'1.Inputs'!$D$38,IF(8=2,'1.Inputs'!$D$39,$E109)))*$F109*(('1.Inputs'!$D$40)+(1-'1.Inputs'!$D$40)*(1+'1.Inputs'!$D$41))*(1+$G109)^(8-1))-(('1.Inputs'!$D$37*12*IF(8=1,'1.Inputs'!$D$38,IF(8=2,'1.Inputs'!$D$39,$E109)))/(1-'1.Inputs'!$D$42)*$D109*(1+$G109)^(8-1))-('1.Inputs'!$D$37*12*IF(8=1,'1.Inputs'!$D$38,IF(8=2,'1.Inputs'!$D$39,$E109)))*'1.Inputs'!$D$43*(1+$G109)^(8-1)-'1.Inputs'!$D$44*(1+$G109)^(8-1)-('1.Inputs'!$D$20/'1.Inputs'!$D$27+'1.Inputs'!$D$23/'1.Inputs'!$D$28)))*'1.Inputs'!$D$53+('1.Inputs'!$D$20/'1.Inputs'!$D$27+'1.Inputs'!$D$23/'1.Inputs'!$D$28)-(O109-N109)</f>
        <v>1466256253.539948</v>
      </c>
      <c r="AA109" s="36">
        <f ca="1">((('1.Inputs'!$D$37*12*IF(9=1,'1.Inputs'!$D$38,IF(9=2,'1.Inputs'!$D$39,$E109)))*$F109*(('1.Inputs'!$D$40)+(1-'1.Inputs'!$D$40)*(1+'1.Inputs'!$D$41))*(1+$G109)^(9-1))-(('1.Inputs'!$D$37*12*IF(9=1,'1.Inputs'!$D$38,IF(9=2,'1.Inputs'!$D$39,$E109)))/(1-'1.Inputs'!$D$42)*$D109*(1+$G109)^(9-1))-('1.Inputs'!$D$37*12*IF(9=1,'1.Inputs'!$D$38,IF(9=2,'1.Inputs'!$D$39,$E109)))*'1.Inputs'!$D$43*(1+$G109)^(9-1)-'1.Inputs'!$D$44*(1+$G109)^(9-1)-('1.Inputs'!$D$20/'1.Inputs'!$D$27+'1.Inputs'!$D$23/'1.Inputs'!$D$28))-MAX(0,((('1.Inputs'!$D$37*12*IF(9=1,'1.Inputs'!$D$38,IF(9=2,'1.Inputs'!$D$39,$E109)))*$F109*(('1.Inputs'!$D$40)+(1-'1.Inputs'!$D$40)*(1+'1.Inputs'!$D$41))*(1+$G109)^(9-1))-(('1.Inputs'!$D$37*12*IF(9=1,'1.Inputs'!$D$38,IF(9=2,'1.Inputs'!$D$39,$E109)))/(1-'1.Inputs'!$D$42)*$D109*(1+$G109)^(9-1))-('1.Inputs'!$D$37*12*IF(9=1,'1.Inputs'!$D$38,IF(9=2,'1.Inputs'!$D$39,$E109)))*'1.Inputs'!$D$43*(1+$G109)^(9-1)-'1.Inputs'!$D$44*(1+$G109)^(9-1)-('1.Inputs'!$D$20/'1.Inputs'!$D$27+'1.Inputs'!$D$23/'1.Inputs'!$D$28)))*'1.Inputs'!$D$53+('1.Inputs'!$D$20/'1.Inputs'!$D$27+'1.Inputs'!$D$23/'1.Inputs'!$D$28)-(P109-O109)</f>
        <v>1551049436.2861335</v>
      </c>
      <c r="AB109" s="36">
        <f ca="1">((('1.Inputs'!$D$37*12*IF(10=1,'1.Inputs'!$D$38,IF(10=2,'1.Inputs'!$D$39,$E109)))*$F109*(('1.Inputs'!$D$40)+(1-'1.Inputs'!$D$40)*(1+'1.Inputs'!$D$41))*(1+$G109)^(10-1))-(('1.Inputs'!$D$37*12*IF(10=1,'1.Inputs'!$D$38,IF(10=2,'1.Inputs'!$D$39,$E109)))/(1-'1.Inputs'!$D$42)*$D109*(1+$G109)^(10-1))-('1.Inputs'!$D$37*12*IF(10=1,'1.Inputs'!$D$38,IF(10=2,'1.Inputs'!$D$39,$E109)))*'1.Inputs'!$D$43*(1+$G109)^(10-1)-'1.Inputs'!$D$44*(1+$G109)^(10-1)-('1.Inputs'!$D$20/'1.Inputs'!$D$27+'1.Inputs'!$D$23/'1.Inputs'!$D$28))-MAX(0,((('1.Inputs'!$D$37*12*IF(10=1,'1.Inputs'!$D$38,IF(10=2,'1.Inputs'!$D$39,$E109)))*$F109*(('1.Inputs'!$D$40)+(1-'1.Inputs'!$D$40)*(1+'1.Inputs'!$D$41))*(1+$G109)^(10-1))-(('1.Inputs'!$D$37*12*IF(10=1,'1.Inputs'!$D$38,IF(10=2,'1.Inputs'!$D$39,$E109)))/(1-'1.Inputs'!$D$42)*$D109*(1+$G109)^(10-1))-('1.Inputs'!$D$37*12*IF(10=1,'1.Inputs'!$D$38,IF(10=2,'1.Inputs'!$D$39,$E109)))*'1.Inputs'!$D$43*(1+$G109)^(10-1)-'1.Inputs'!$D$44*(1+$G109)^(10-1)-('1.Inputs'!$D$20/'1.Inputs'!$D$27+'1.Inputs'!$D$23/'1.Inputs'!$D$28)))*'1.Inputs'!$D$53+('1.Inputs'!$D$20/'1.Inputs'!$D$27+'1.Inputs'!$D$23/'1.Inputs'!$D$28)-(Q109-P109)+(('1.Inputs'!$D$20+'1.Inputs'!$D$23-('1.Inputs'!$D$20/'1.Inputs'!$D$27+'1.Inputs'!$D$23/'1.Inputs'!$D$28)*'1.Inputs'!$D$10)*'1.Inputs'!$D$60+'1.Inputs'!$D$19*'1.Inputs'!$D$59+Q109)</f>
        <v>4676945206.4018106</v>
      </c>
      <c r="AC109" s="36">
        <f ca="1">S109-AC$13-AC$14+MIN(AC$13,MAX(0,((('1.Inputs'!$D$37*12*IF(1=1,'1.Inputs'!$D$38,IF(1=2,'1.Inputs'!$D$39,$E109)))*$F109*(('1.Inputs'!$D$40)+(1-'1.Inputs'!$D$40)*(1+'1.Inputs'!$D$41))*(1+$G109)^(1-1))-(('1.Inputs'!$D$37*12*IF(1=1,'1.Inputs'!$D$38,IF(1=2,'1.Inputs'!$D$39,$E109)))/(1-'1.Inputs'!$D$42)*$D109*(1+$G109)^(1-1))-('1.Inputs'!$D$37*12*IF(1=1,'1.Inputs'!$D$38,IF(1=2,'1.Inputs'!$D$39,$E109)))*'1.Inputs'!$D$43*(1+$G109)^(1-1)-'1.Inputs'!$D$44*(1+$G109)^(1-1)-('1.Inputs'!$D$20/'1.Inputs'!$D$27+'1.Inputs'!$D$23/'1.Inputs'!$D$28))))*'1.Inputs'!$D$53</f>
        <v>-499407343.66312957</v>
      </c>
      <c r="AD109" s="36">
        <f ca="1">T109-AD$13-AD$14+MIN(AD$13,MAX(0,((('1.Inputs'!$D$37*12*IF(2=1,'1.Inputs'!$D$38,IF(2=2,'1.Inputs'!$D$39,$E109)))*$F109*(('1.Inputs'!$D$40)+(1-'1.Inputs'!$D$40)*(1+'1.Inputs'!$D$41))*(1+$G109)^(2-1))-(('1.Inputs'!$D$37*12*IF(2=1,'1.Inputs'!$D$38,IF(2=2,'1.Inputs'!$D$39,$E109)))/(1-'1.Inputs'!$D$42)*$D109*(1+$G109)^(2-1))-('1.Inputs'!$D$37*12*IF(2=1,'1.Inputs'!$D$38,IF(2=2,'1.Inputs'!$D$39,$E109)))*'1.Inputs'!$D$43*(1+$G109)^(2-1)-'1.Inputs'!$D$44*(1+$G109)^(2-1)-('1.Inputs'!$D$20/'1.Inputs'!$D$27+'1.Inputs'!$D$23/'1.Inputs'!$D$28))))*'1.Inputs'!$D$53</f>
        <v>365667767.2292645</v>
      </c>
      <c r="AE109" s="36">
        <f ca="1">U109-AE$13-AE$14+MIN(AE$13,MAX(0,((('1.Inputs'!$D$37*12*IF(3=1,'1.Inputs'!$D$38,IF(3=2,'1.Inputs'!$D$39,$E109)))*$F109*(('1.Inputs'!$D$40)+(1-'1.Inputs'!$D$40)*(1+'1.Inputs'!$D$41))*(1+$G109)^(3-1))-(('1.Inputs'!$D$37*12*IF(3=1,'1.Inputs'!$D$38,IF(3=2,'1.Inputs'!$D$39,$E109)))/(1-'1.Inputs'!$D$42)*$D109*(1+$G109)^(3-1))-('1.Inputs'!$D$37*12*IF(3=1,'1.Inputs'!$D$38,IF(3=2,'1.Inputs'!$D$39,$E109)))*'1.Inputs'!$D$43*(1+$G109)^(3-1)-'1.Inputs'!$D$44*(1+$G109)^(3-1)-('1.Inputs'!$D$20/'1.Inputs'!$D$27+'1.Inputs'!$D$23/'1.Inputs'!$D$28))))*'1.Inputs'!$D$53</f>
        <v>537511987.07295585</v>
      </c>
      <c r="AF109" s="36">
        <f ca="1">V109-AF$13-AF$14+MIN(AF$13,MAX(0,((('1.Inputs'!$D$37*12*IF(4=1,'1.Inputs'!$D$38,IF(4=2,'1.Inputs'!$D$39,$E109)))*$F109*(('1.Inputs'!$D$40)+(1-'1.Inputs'!$D$40)*(1+'1.Inputs'!$D$41))*(1+$G109)^(4-1))-(('1.Inputs'!$D$37*12*IF(4=1,'1.Inputs'!$D$38,IF(4=2,'1.Inputs'!$D$39,$E109)))/(1-'1.Inputs'!$D$42)*$D109*(1+$G109)^(4-1))-('1.Inputs'!$D$37*12*IF(4=1,'1.Inputs'!$D$38,IF(4=2,'1.Inputs'!$D$39,$E109)))*'1.Inputs'!$D$43*(1+$G109)^(4-1)-'1.Inputs'!$D$44*(1+$G109)^(4-1)-('1.Inputs'!$D$20/'1.Inputs'!$D$27+'1.Inputs'!$D$23/'1.Inputs'!$D$28))))*'1.Inputs'!$D$53</f>
        <v>849522230.28660226</v>
      </c>
      <c r="AG109" s="36">
        <f ca="1">W109-AG$13-AG$14+MIN(AG$13,MAX(0,((('1.Inputs'!$D$37*12*IF(5=1,'1.Inputs'!$D$38,IF(5=2,'1.Inputs'!$D$39,$E109)))*$F109*(('1.Inputs'!$D$40)+(1-'1.Inputs'!$D$40)*(1+'1.Inputs'!$D$41))*(1+$G109)^(5-1))-(('1.Inputs'!$D$37*12*IF(5=1,'1.Inputs'!$D$38,IF(5=2,'1.Inputs'!$D$39,$E109)))/(1-'1.Inputs'!$D$42)*$D109*(1+$G109)^(5-1))-('1.Inputs'!$D$37*12*IF(5=1,'1.Inputs'!$D$38,IF(5=2,'1.Inputs'!$D$39,$E109)))*'1.Inputs'!$D$43*(1+$G109)^(5-1)-'1.Inputs'!$D$44*(1+$G109)^(5-1)-('1.Inputs'!$D$20/'1.Inputs'!$D$27+'1.Inputs'!$D$23/'1.Inputs'!$D$28))))*'1.Inputs'!$D$53</f>
        <v>935936421.09062529</v>
      </c>
      <c r="AH109" s="36">
        <f ca="1">X109-AH$13-AH$14+MIN(AH$13,MAX(0,((('1.Inputs'!$D$37*12*IF(6=1,'1.Inputs'!$D$38,IF(6=2,'1.Inputs'!$D$39,$E109)))*$F109*(('1.Inputs'!$D$40)+(1-'1.Inputs'!$D$40)*(1+'1.Inputs'!$D$41))*(1+$G109)^(6-1))-(('1.Inputs'!$D$37*12*IF(6=1,'1.Inputs'!$D$38,IF(6=2,'1.Inputs'!$D$39,$E109)))/(1-'1.Inputs'!$D$42)*$D109*(1+$G109)^(6-1))-('1.Inputs'!$D$37*12*IF(6=1,'1.Inputs'!$D$38,IF(6=2,'1.Inputs'!$D$39,$E109)))*'1.Inputs'!$D$43*(1+$G109)^(6-1)-'1.Inputs'!$D$44*(1+$G109)^(6-1)-('1.Inputs'!$D$20/'1.Inputs'!$D$27+'1.Inputs'!$D$23/'1.Inputs'!$D$28))))*'1.Inputs'!$D$53</f>
        <v>1026367734.911516</v>
      </c>
      <c r="AI109" s="36">
        <f ca="1">Y109-AI$13-AI$14+MIN(AI$13,MAX(0,((('1.Inputs'!$D$37*12*IF(7=1,'1.Inputs'!$D$38,IF(7=2,'1.Inputs'!$D$39,$E109)))*$F109*(('1.Inputs'!$D$40)+(1-'1.Inputs'!$D$40)*(1+'1.Inputs'!$D$41))*(1+$G109)^(7-1))-(('1.Inputs'!$D$37*12*IF(7=1,'1.Inputs'!$D$38,IF(7=2,'1.Inputs'!$D$39,$E109)))/(1-'1.Inputs'!$D$42)*$D109*(1+$G109)^(7-1))-('1.Inputs'!$D$37*12*IF(7=1,'1.Inputs'!$D$38,IF(7=2,'1.Inputs'!$D$39,$E109)))*'1.Inputs'!$D$43*(1+$G109)^(7-1)-'1.Inputs'!$D$44*(1+$G109)^(7-1)-('1.Inputs'!$D$20/'1.Inputs'!$D$27+'1.Inputs'!$D$23/'1.Inputs'!$D$28))))*'1.Inputs'!$D$53</f>
        <v>1121056216.2488928</v>
      </c>
      <c r="AJ109" s="36">
        <f ca="1">Z109-AJ$13-AJ$14+MIN(AJ$13,MAX(0,((('1.Inputs'!$D$37*12*IF(8=1,'1.Inputs'!$D$38,IF(8=2,'1.Inputs'!$D$39,$E109)))*$F109*(('1.Inputs'!$D$40)+(1-'1.Inputs'!$D$40)*(1+'1.Inputs'!$D$41))*(1+$G109)^(8-1))-(('1.Inputs'!$D$37*12*IF(8=1,'1.Inputs'!$D$38,IF(8=2,'1.Inputs'!$D$39,$E109)))/(1-'1.Inputs'!$D$42)*$D109*(1+$G109)^(8-1))-('1.Inputs'!$D$37*12*IF(8=1,'1.Inputs'!$D$38,IF(8=2,'1.Inputs'!$D$39,$E109)))*'1.Inputs'!$D$43*(1+$G109)^(8-1)-'1.Inputs'!$D$44*(1+$G109)^(8-1)-('1.Inputs'!$D$20/'1.Inputs'!$D$27+'1.Inputs'!$D$23/'1.Inputs'!$D$28))))*'1.Inputs'!$D$53</f>
        <v>1466256253.539948</v>
      </c>
      <c r="AK109" s="36">
        <f ca="1">AA109-AK$13-AK$14+MIN(AK$13,MAX(0,((('1.Inputs'!$D$37*12*IF(9=1,'1.Inputs'!$D$38,IF(9=2,'1.Inputs'!$D$39,$E109)))*$F109*(('1.Inputs'!$D$40)+(1-'1.Inputs'!$D$40)*(1+'1.Inputs'!$D$41))*(1+$G109)^(9-1))-(('1.Inputs'!$D$37*12*IF(9=1,'1.Inputs'!$D$38,IF(9=2,'1.Inputs'!$D$39,$E109)))/(1-'1.Inputs'!$D$42)*$D109*(1+$G109)^(9-1))-('1.Inputs'!$D$37*12*IF(9=1,'1.Inputs'!$D$38,IF(9=2,'1.Inputs'!$D$39,$E109)))*'1.Inputs'!$D$43*(1+$G109)^(9-1)-'1.Inputs'!$D$44*(1+$G109)^(9-1)-('1.Inputs'!$D$20/'1.Inputs'!$D$27+'1.Inputs'!$D$23/'1.Inputs'!$D$28))))*'1.Inputs'!$D$53</f>
        <v>1551049436.2861335</v>
      </c>
      <c r="AL109" s="36">
        <f ca="1">AB109-AL$13-AL$14+MIN(AL$13,MAX(0,((('1.Inputs'!$D$37*12*IF(10=1,'1.Inputs'!$D$38,IF(10=2,'1.Inputs'!$D$39,$E109)))*$F109*(('1.Inputs'!$D$40)+(1-'1.Inputs'!$D$40)*(1+'1.Inputs'!$D$41))*(1+$G109)^(10-1))-(('1.Inputs'!$D$37*12*IF(10=1,'1.Inputs'!$D$38,IF(10=2,'1.Inputs'!$D$39,$E109)))/(1-'1.Inputs'!$D$42)*$D109*(1+$G109)^(10-1))-('1.Inputs'!$D$37*12*IF(10=1,'1.Inputs'!$D$38,IF(10=2,'1.Inputs'!$D$39,$E109)))*'1.Inputs'!$D$43*(1+$G109)^(10-1)-'1.Inputs'!$D$44*(1+$G109)^(10-1)-('1.Inputs'!$D$20/'1.Inputs'!$D$27+'1.Inputs'!$D$23/'1.Inputs'!$D$28))))*'1.Inputs'!$D$53+'1.Inputs'!$D$35</f>
        <v>5476945206.4018106</v>
      </c>
      <c r="AM109" s="48">
        <f ca="1">R109+NPV('1.Inputs'!$D$55,S109:AB109)</f>
        <v>4025719646.7562218</v>
      </c>
      <c r="AN109" s="48">
        <f ca="1">-('1.Inputs'!$D$24*(1-'1.Inputs'!$D$31)+'1.Inputs'!$D$35)+NPV('1.Inputs'!$D$54,AC109:AL109)</f>
        <v>1912167114.1783209</v>
      </c>
      <c r="AO109" s="36">
        <f t="shared" ca="1" si="13"/>
        <v>-2.7335185885035878</v>
      </c>
      <c r="AP109" s="36">
        <f t="shared" ca="1" si="14"/>
        <v>2.2343800484577132</v>
      </c>
      <c r="AQ109" s="36">
        <f ca="1">'1.Inputs'!$D$35+MIN(SUM($AC109:AC109),SUM($AC109:AD109),SUM($AC109:AE109),SUM($AC109:AF109),SUM($AC109:AG109),SUM($AC109:AH109),SUM($AC109:AI109),SUM($AC109:AJ109),SUM($AC109:AK109),SUM($AC109:AL109))</f>
        <v>300592656.33687043</v>
      </c>
      <c r="AR109" s="36">
        <f ca="1">IF(AP109&lt;'1.Inputs'!$D$57,1,0)</f>
        <v>0</v>
      </c>
      <c r="AS109" s="36">
        <f t="shared" ca="1" si="15"/>
        <v>0</v>
      </c>
    </row>
    <row r="110" spans="2:57" ht="15" customHeight="1" x14ac:dyDescent="0.25">
      <c r="B110" s="36">
        <v>95</v>
      </c>
      <c r="C110" s="36">
        <f t="shared" ca="1" si="8"/>
        <v>0.99808528461222479</v>
      </c>
      <c r="D110" s="36">
        <f t="shared" ca="1" si="9"/>
        <v>21548.49773958731</v>
      </c>
      <c r="E110" s="47">
        <f t="shared" ca="1" si="10"/>
        <v>0.91456984190177326</v>
      </c>
      <c r="F110" s="36">
        <f t="shared" ca="1" si="11"/>
        <v>27097.727411899323</v>
      </c>
      <c r="G110" s="36">
        <f t="shared" ca="1" si="12"/>
        <v>5.1969438532958871E-2</v>
      </c>
      <c r="H110" s="36">
        <f ca="1">((('1.Inputs'!$D$37*12*IF(1=1,'1.Inputs'!$D$38,IF(1=2,'1.Inputs'!$D$39,$E110)))*$F110*(('1.Inputs'!$D$40)+(1-'1.Inputs'!$D$40)*(1+'1.Inputs'!$D$41))*(1+$G110)^(1-1))*'1.Inputs'!$D$47+(('1.Inputs'!$D$37*12*IF(1=1,'1.Inputs'!$D$38,IF(1=2,'1.Inputs'!$D$39,$E110)))/(1-'1.Inputs'!$D$42)*$D110*(1+$G110)^(1-1))*('1.Inputs'!$D$48-'1.Inputs'!$D$49))/'1.Inputs'!$D$51</f>
        <v>746511691.15003729</v>
      </c>
      <c r="I110" s="36">
        <f ca="1">((('1.Inputs'!$D$37*12*IF(2=1,'1.Inputs'!$D$38,IF(2=2,'1.Inputs'!$D$39,$E110)))*$F110*(('1.Inputs'!$D$40)+(1-'1.Inputs'!$D$40)*(1+'1.Inputs'!$D$41))*(1+$G110)^(2-1))*'1.Inputs'!$D$47+(('1.Inputs'!$D$37*12*IF(2=1,'1.Inputs'!$D$38,IF(2=2,'1.Inputs'!$D$39,$E110)))/(1-'1.Inputs'!$D$42)*$D110*(1+$G110)^(2-1))*('1.Inputs'!$D$48-'1.Inputs'!$D$49))/'1.Inputs'!$D$51</f>
        <v>1099430478.4363518</v>
      </c>
      <c r="J110" s="36">
        <f ca="1">((('1.Inputs'!$D$37*12*IF(3=1,'1.Inputs'!$D$38,IF(3=2,'1.Inputs'!$D$39,$E110)))*$F110*(('1.Inputs'!$D$40)+(1-'1.Inputs'!$D$40)*(1+'1.Inputs'!$D$41))*(1+$G110)^(3-1))*'1.Inputs'!$D$47+(('1.Inputs'!$D$37*12*IF(3=1,'1.Inputs'!$D$38,IF(3=2,'1.Inputs'!$D$39,$E110)))/(1-'1.Inputs'!$D$42)*$D110*(1+$G110)^(3-1))*('1.Inputs'!$D$48-'1.Inputs'!$D$49))/'1.Inputs'!$D$51</f>
        <v>1511087912.8118167</v>
      </c>
      <c r="K110" s="36">
        <f ca="1">((('1.Inputs'!$D$37*12*IF(4=1,'1.Inputs'!$D$38,IF(4=2,'1.Inputs'!$D$39,$E110)))*$F110*(('1.Inputs'!$D$40)+(1-'1.Inputs'!$D$40)*(1+'1.Inputs'!$D$41))*(1+$G110)^(4-1))*'1.Inputs'!$D$47+(('1.Inputs'!$D$37*12*IF(4=1,'1.Inputs'!$D$38,IF(4=2,'1.Inputs'!$D$39,$E110)))/(1-'1.Inputs'!$D$42)*$D110*(1+$G110)^(4-1))*('1.Inputs'!$D$48-'1.Inputs'!$D$49))/'1.Inputs'!$D$51</f>
        <v>1589618303.214587</v>
      </c>
      <c r="L110" s="36">
        <f ca="1">((('1.Inputs'!$D$37*12*IF(5=1,'1.Inputs'!$D$38,IF(5=2,'1.Inputs'!$D$39,$E110)))*$F110*(('1.Inputs'!$D$40)+(1-'1.Inputs'!$D$40)*(1+'1.Inputs'!$D$41))*(1+$G110)^(5-1))*'1.Inputs'!$D$47+(('1.Inputs'!$D$37*12*IF(5=1,'1.Inputs'!$D$38,IF(5=2,'1.Inputs'!$D$39,$E110)))/(1-'1.Inputs'!$D$42)*$D110*(1+$G110)^(5-1))*('1.Inputs'!$D$48-'1.Inputs'!$D$49))/'1.Inputs'!$D$51</f>
        <v>1672229873.9143639</v>
      </c>
      <c r="M110" s="36">
        <f ca="1">((('1.Inputs'!$D$37*12*IF(6=1,'1.Inputs'!$D$38,IF(6=2,'1.Inputs'!$D$39,$E110)))*$F110*(('1.Inputs'!$D$40)+(1-'1.Inputs'!$D$40)*(1+'1.Inputs'!$D$41))*(1+$G110)^(6-1))*'1.Inputs'!$D$47+(('1.Inputs'!$D$37*12*IF(6=1,'1.Inputs'!$D$38,IF(6=2,'1.Inputs'!$D$39,$E110)))/(1-'1.Inputs'!$D$42)*$D110*(1+$G110)^(6-1))*('1.Inputs'!$D$48-'1.Inputs'!$D$49))/'1.Inputs'!$D$51</f>
        <v>1759134721.5597339</v>
      </c>
      <c r="N110" s="36">
        <f ca="1">((('1.Inputs'!$D$37*12*IF(7=1,'1.Inputs'!$D$38,IF(7=2,'1.Inputs'!$D$39,$E110)))*$F110*(('1.Inputs'!$D$40)+(1-'1.Inputs'!$D$40)*(1+'1.Inputs'!$D$41))*(1+$G110)^(7-1))*'1.Inputs'!$D$47+(('1.Inputs'!$D$37*12*IF(7=1,'1.Inputs'!$D$38,IF(7=2,'1.Inputs'!$D$39,$E110)))/(1-'1.Inputs'!$D$42)*$D110*(1+$G110)^(7-1))*('1.Inputs'!$D$48-'1.Inputs'!$D$49))/'1.Inputs'!$D$51</f>
        <v>1850555965.3430257</v>
      </c>
      <c r="O110" s="36">
        <f ca="1">((('1.Inputs'!$D$37*12*IF(8=1,'1.Inputs'!$D$38,IF(8=2,'1.Inputs'!$D$39,$E110)))*$F110*(('1.Inputs'!$D$40)+(1-'1.Inputs'!$D$40)*(1+'1.Inputs'!$D$41))*(1+$G110)^(8-1))*'1.Inputs'!$D$47+(('1.Inputs'!$D$37*12*IF(8=1,'1.Inputs'!$D$38,IF(8=2,'1.Inputs'!$D$39,$E110)))/(1-'1.Inputs'!$D$42)*$D110*(1+$G110)^(8-1))*('1.Inputs'!$D$48-'1.Inputs'!$D$49))/'1.Inputs'!$D$51</f>
        <v>1946728319.8357198</v>
      </c>
      <c r="P110" s="36">
        <f ca="1">((('1.Inputs'!$D$37*12*IF(9=1,'1.Inputs'!$D$38,IF(9=2,'1.Inputs'!$D$39,$E110)))*$F110*(('1.Inputs'!$D$40)+(1-'1.Inputs'!$D$40)*(1+'1.Inputs'!$D$41))*(1+$G110)^(9-1))*'1.Inputs'!$D$47+(('1.Inputs'!$D$37*12*IF(9=1,'1.Inputs'!$D$38,IF(9=2,'1.Inputs'!$D$39,$E110)))/(1-'1.Inputs'!$D$42)*$D110*(1+$G110)^(9-1))*('1.Inputs'!$D$48-'1.Inputs'!$D$49))/'1.Inputs'!$D$51</f>
        <v>2047898697.5937927</v>
      </c>
      <c r="Q110" s="36">
        <f ca="1">((('1.Inputs'!$D$37*12*IF(10=1,'1.Inputs'!$D$38,IF(10=2,'1.Inputs'!$D$39,$E110)))*$F110*(('1.Inputs'!$D$40)+(1-'1.Inputs'!$D$40)*(1+'1.Inputs'!$D$41))*(1+$G110)^(10-1))*'1.Inputs'!$D$47+(('1.Inputs'!$D$37*12*IF(10=1,'1.Inputs'!$D$38,IF(10=2,'1.Inputs'!$D$39,$E110)))/(1-'1.Inputs'!$D$42)*$D110*(1+$G110)^(10-1))*('1.Inputs'!$D$48-'1.Inputs'!$D$49))/'1.Inputs'!$D$51</f>
        <v>2154326843.0801196</v>
      </c>
      <c r="R110" s="36">
        <f>-'1.Inputs'!$D$24</f>
        <v>-2050000000</v>
      </c>
      <c r="S110" s="36">
        <f ca="1">((('1.Inputs'!$D$37*12*IF(1=1,'1.Inputs'!$D$38,IF(1=2,'1.Inputs'!$D$39,$E110)))*$F110*(('1.Inputs'!$D$40)+(1-'1.Inputs'!$D$40)*(1+'1.Inputs'!$D$41))*(1+$G110)^(1-1))-(('1.Inputs'!$D$37*12*IF(1=1,'1.Inputs'!$D$38,IF(1=2,'1.Inputs'!$D$39,$E110)))/(1-'1.Inputs'!$D$42)*$D110*(1+$G110)^(1-1))-('1.Inputs'!$D$37*12*IF(1=1,'1.Inputs'!$D$38,IF(1=2,'1.Inputs'!$D$39,$E110)))*'1.Inputs'!$D$43*(1+$G110)^(1-1)-'1.Inputs'!$D$44*(1+$G110)^(1-1)-('1.Inputs'!$D$20/'1.Inputs'!$D$27+'1.Inputs'!$D$23/'1.Inputs'!$D$28))-MAX(0,((('1.Inputs'!$D$37*12*IF(1=1,'1.Inputs'!$D$38,IF(1=2,'1.Inputs'!$D$39,$E110)))*$F110*(('1.Inputs'!$D$40)+(1-'1.Inputs'!$D$40)*(1+'1.Inputs'!$D$41))*(1+$G110)^(1-1))-(('1.Inputs'!$D$37*12*IF(1=1,'1.Inputs'!$D$38,IF(1=2,'1.Inputs'!$D$39,$E110)))/(1-'1.Inputs'!$D$42)*$D110*(1+$G110)^(1-1))-('1.Inputs'!$D$37*12*IF(1=1,'1.Inputs'!$D$38,IF(1=2,'1.Inputs'!$D$39,$E110)))*'1.Inputs'!$D$43*(1+$G110)^(1-1)-'1.Inputs'!$D$44*(1+$G110)^(1-1)-('1.Inputs'!$D$20/'1.Inputs'!$D$27+'1.Inputs'!$D$23/'1.Inputs'!$D$28)))*'1.Inputs'!$D$53+('1.Inputs'!$D$20/'1.Inputs'!$D$27+'1.Inputs'!$D$23/'1.Inputs'!$D$28)-H110</f>
        <v>-1253239911.2474918</v>
      </c>
      <c r="T110" s="36">
        <f ca="1">((('1.Inputs'!$D$37*12*IF(2=1,'1.Inputs'!$D$38,IF(2=2,'1.Inputs'!$D$39,$E110)))*$F110*(('1.Inputs'!$D$40)+(1-'1.Inputs'!$D$40)*(1+'1.Inputs'!$D$41))*(1+$G110)^(2-1))-(('1.Inputs'!$D$37*12*IF(2=1,'1.Inputs'!$D$38,IF(2=2,'1.Inputs'!$D$39,$E110)))/(1-'1.Inputs'!$D$42)*$D110*(1+$G110)^(2-1))-('1.Inputs'!$D$37*12*IF(2=1,'1.Inputs'!$D$38,IF(2=2,'1.Inputs'!$D$39,$E110)))*'1.Inputs'!$D$43*(1+$G110)^(2-1)-'1.Inputs'!$D$44*(1+$G110)^(2-1)-('1.Inputs'!$D$20/'1.Inputs'!$D$27+'1.Inputs'!$D$23/'1.Inputs'!$D$28))-MAX(0,((('1.Inputs'!$D$37*12*IF(2=1,'1.Inputs'!$D$38,IF(2=2,'1.Inputs'!$D$39,$E110)))*$F110*(('1.Inputs'!$D$40)+(1-'1.Inputs'!$D$40)*(1+'1.Inputs'!$D$41))*(1+$G110)^(2-1))-(('1.Inputs'!$D$37*12*IF(2=1,'1.Inputs'!$D$38,IF(2=2,'1.Inputs'!$D$39,$E110)))/(1-'1.Inputs'!$D$42)*$D110*(1+$G110)^(2-1))-('1.Inputs'!$D$37*12*IF(2=1,'1.Inputs'!$D$38,IF(2=2,'1.Inputs'!$D$39,$E110)))*'1.Inputs'!$D$43*(1+$G110)^(2-1)-'1.Inputs'!$D$44*(1+$G110)^(2-1)-('1.Inputs'!$D$20/'1.Inputs'!$D$27+'1.Inputs'!$D$23/'1.Inputs'!$D$28)))*'1.Inputs'!$D$53+('1.Inputs'!$D$20/'1.Inputs'!$D$27+'1.Inputs'!$D$23/'1.Inputs'!$D$28)-(I110-H110)</f>
        <v>-720497431.07306528</v>
      </c>
      <c r="U110" s="36">
        <f ca="1">((('1.Inputs'!$D$37*12*IF(3=1,'1.Inputs'!$D$38,IF(3=2,'1.Inputs'!$D$39,$E110)))*$F110*(('1.Inputs'!$D$40)+(1-'1.Inputs'!$D$40)*(1+'1.Inputs'!$D$41))*(1+$G110)^(3-1))-(('1.Inputs'!$D$37*12*IF(3=1,'1.Inputs'!$D$38,IF(3=2,'1.Inputs'!$D$39,$E110)))/(1-'1.Inputs'!$D$42)*$D110*(1+$G110)^(3-1))-('1.Inputs'!$D$37*12*IF(3=1,'1.Inputs'!$D$38,IF(3=2,'1.Inputs'!$D$39,$E110)))*'1.Inputs'!$D$43*(1+$G110)^(3-1)-'1.Inputs'!$D$44*(1+$G110)^(3-1)-('1.Inputs'!$D$20/'1.Inputs'!$D$27+'1.Inputs'!$D$23/'1.Inputs'!$D$28))-MAX(0,((('1.Inputs'!$D$37*12*IF(3=1,'1.Inputs'!$D$38,IF(3=2,'1.Inputs'!$D$39,$E110)))*$F110*(('1.Inputs'!$D$40)+(1-'1.Inputs'!$D$40)*(1+'1.Inputs'!$D$41))*(1+$G110)^(3-1))-(('1.Inputs'!$D$37*12*IF(3=1,'1.Inputs'!$D$38,IF(3=2,'1.Inputs'!$D$39,$E110)))/(1-'1.Inputs'!$D$42)*$D110*(1+$G110)^(3-1))-('1.Inputs'!$D$37*12*IF(3=1,'1.Inputs'!$D$38,IF(3=2,'1.Inputs'!$D$39,$E110)))*'1.Inputs'!$D$43*(1+$G110)^(3-1)-'1.Inputs'!$D$44*(1+$G110)^(3-1)-('1.Inputs'!$D$20/'1.Inputs'!$D$27+'1.Inputs'!$D$23/'1.Inputs'!$D$28)))*'1.Inputs'!$D$53+('1.Inputs'!$D$20/'1.Inputs'!$D$27+'1.Inputs'!$D$23/'1.Inputs'!$D$28)-(J110-I110)</f>
        <v>-611572981.56836951</v>
      </c>
      <c r="V110" s="36">
        <f ca="1">((('1.Inputs'!$D$37*12*IF(4=1,'1.Inputs'!$D$38,IF(4=2,'1.Inputs'!$D$39,$E110)))*$F110*(('1.Inputs'!$D$40)+(1-'1.Inputs'!$D$40)*(1+'1.Inputs'!$D$41))*(1+$G110)^(4-1))-(('1.Inputs'!$D$37*12*IF(4=1,'1.Inputs'!$D$38,IF(4=2,'1.Inputs'!$D$39,$E110)))/(1-'1.Inputs'!$D$42)*$D110*(1+$G110)^(4-1))-('1.Inputs'!$D$37*12*IF(4=1,'1.Inputs'!$D$38,IF(4=2,'1.Inputs'!$D$39,$E110)))*'1.Inputs'!$D$43*(1+$G110)^(4-1)-'1.Inputs'!$D$44*(1+$G110)^(4-1)-('1.Inputs'!$D$20/'1.Inputs'!$D$27+'1.Inputs'!$D$23/'1.Inputs'!$D$28))-MAX(0,((('1.Inputs'!$D$37*12*IF(4=1,'1.Inputs'!$D$38,IF(4=2,'1.Inputs'!$D$39,$E110)))*$F110*(('1.Inputs'!$D$40)+(1-'1.Inputs'!$D$40)*(1+'1.Inputs'!$D$41))*(1+$G110)^(4-1))-(('1.Inputs'!$D$37*12*IF(4=1,'1.Inputs'!$D$38,IF(4=2,'1.Inputs'!$D$39,$E110)))/(1-'1.Inputs'!$D$42)*$D110*(1+$G110)^(4-1))-('1.Inputs'!$D$37*12*IF(4=1,'1.Inputs'!$D$38,IF(4=2,'1.Inputs'!$D$39,$E110)))*'1.Inputs'!$D$43*(1+$G110)^(4-1)-'1.Inputs'!$D$44*(1+$G110)^(4-1)-('1.Inputs'!$D$20/'1.Inputs'!$D$27+'1.Inputs'!$D$23/'1.Inputs'!$D$28)))*'1.Inputs'!$D$53+('1.Inputs'!$D$20/'1.Inputs'!$D$27+'1.Inputs'!$D$23/'1.Inputs'!$D$28)-(K110-J110)</f>
        <v>-288835436.33729947</v>
      </c>
      <c r="W110" s="36">
        <f ca="1">((('1.Inputs'!$D$37*12*IF(5=1,'1.Inputs'!$D$38,IF(5=2,'1.Inputs'!$D$39,$E110)))*$F110*(('1.Inputs'!$D$40)+(1-'1.Inputs'!$D$40)*(1+'1.Inputs'!$D$41))*(1+$G110)^(5-1))-(('1.Inputs'!$D$37*12*IF(5=1,'1.Inputs'!$D$38,IF(5=2,'1.Inputs'!$D$39,$E110)))/(1-'1.Inputs'!$D$42)*$D110*(1+$G110)^(5-1))-('1.Inputs'!$D$37*12*IF(5=1,'1.Inputs'!$D$38,IF(5=2,'1.Inputs'!$D$39,$E110)))*'1.Inputs'!$D$43*(1+$G110)^(5-1)-'1.Inputs'!$D$44*(1+$G110)^(5-1)-('1.Inputs'!$D$20/'1.Inputs'!$D$27+'1.Inputs'!$D$23/'1.Inputs'!$D$28))-MAX(0,((('1.Inputs'!$D$37*12*IF(5=1,'1.Inputs'!$D$38,IF(5=2,'1.Inputs'!$D$39,$E110)))*$F110*(('1.Inputs'!$D$40)+(1-'1.Inputs'!$D$40)*(1+'1.Inputs'!$D$41))*(1+$G110)^(5-1))-(('1.Inputs'!$D$37*12*IF(5=1,'1.Inputs'!$D$38,IF(5=2,'1.Inputs'!$D$39,$E110)))/(1-'1.Inputs'!$D$42)*$D110*(1+$G110)^(5-1))-('1.Inputs'!$D$37*12*IF(5=1,'1.Inputs'!$D$38,IF(5=2,'1.Inputs'!$D$39,$E110)))*'1.Inputs'!$D$43*(1+$G110)^(5-1)-'1.Inputs'!$D$44*(1+$G110)^(5-1)-('1.Inputs'!$D$20/'1.Inputs'!$D$27+'1.Inputs'!$D$23/'1.Inputs'!$D$28)))*'1.Inputs'!$D$53+('1.Inputs'!$D$20/'1.Inputs'!$D$27+'1.Inputs'!$D$23/'1.Inputs'!$D$28)-(L110-K110)</f>
        <v>-303846051.79217124</v>
      </c>
      <c r="X110" s="36">
        <f ca="1">((('1.Inputs'!$D$37*12*IF(6=1,'1.Inputs'!$D$38,IF(6=2,'1.Inputs'!$D$39,$E110)))*$F110*(('1.Inputs'!$D$40)+(1-'1.Inputs'!$D$40)*(1+'1.Inputs'!$D$41))*(1+$G110)^(6-1))-(('1.Inputs'!$D$37*12*IF(6=1,'1.Inputs'!$D$38,IF(6=2,'1.Inputs'!$D$39,$E110)))/(1-'1.Inputs'!$D$42)*$D110*(1+$G110)^(6-1))-('1.Inputs'!$D$37*12*IF(6=1,'1.Inputs'!$D$38,IF(6=2,'1.Inputs'!$D$39,$E110)))*'1.Inputs'!$D$43*(1+$G110)^(6-1)-'1.Inputs'!$D$44*(1+$G110)^(6-1)-('1.Inputs'!$D$20/'1.Inputs'!$D$27+'1.Inputs'!$D$23/'1.Inputs'!$D$28))-MAX(0,((('1.Inputs'!$D$37*12*IF(6=1,'1.Inputs'!$D$38,IF(6=2,'1.Inputs'!$D$39,$E110)))*$F110*(('1.Inputs'!$D$40)+(1-'1.Inputs'!$D$40)*(1+'1.Inputs'!$D$41))*(1+$G110)^(6-1))-(('1.Inputs'!$D$37*12*IF(6=1,'1.Inputs'!$D$38,IF(6=2,'1.Inputs'!$D$39,$E110)))/(1-'1.Inputs'!$D$42)*$D110*(1+$G110)^(6-1))-('1.Inputs'!$D$37*12*IF(6=1,'1.Inputs'!$D$38,IF(6=2,'1.Inputs'!$D$39,$E110)))*'1.Inputs'!$D$43*(1+$G110)^(6-1)-'1.Inputs'!$D$44*(1+$G110)^(6-1)-('1.Inputs'!$D$20/'1.Inputs'!$D$27+'1.Inputs'!$D$23/'1.Inputs'!$D$28)))*'1.Inputs'!$D$53+('1.Inputs'!$D$20/'1.Inputs'!$D$27+'1.Inputs'!$D$23/'1.Inputs'!$D$28)-(M110-L110)</f>
        <v>-319636760.50426602</v>
      </c>
      <c r="Y110" s="36">
        <f ca="1">((('1.Inputs'!$D$37*12*IF(7=1,'1.Inputs'!$D$38,IF(7=2,'1.Inputs'!$D$39,$E110)))*$F110*(('1.Inputs'!$D$40)+(1-'1.Inputs'!$D$40)*(1+'1.Inputs'!$D$41))*(1+$G110)^(7-1))-(('1.Inputs'!$D$37*12*IF(7=1,'1.Inputs'!$D$38,IF(7=2,'1.Inputs'!$D$39,$E110)))/(1-'1.Inputs'!$D$42)*$D110*(1+$G110)^(7-1))-('1.Inputs'!$D$37*12*IF(7=1,'1.Inputs'!$D$38,IF(7=2,'1.Inputs'!$D$39,$E110)))*'1.Inputs'!$D$43*(1+$G110)^(7-1)-'1.Inputs'!$D$44*(1+$G110)^(7-1)-('1.Inputs'!$D$20/'1.Inputs'!$D$27+'1.Inputs'!$D$23/'1.Inputs'!$D$28))-MAX(0,((('1.Inputs'!$D$37*12*IF(7=1,'1.Inputs'!$D$38,IF(7=2,'1.Inputs'!$D$39,$E110)))*$F110*(('1.Inputs'!$D$40)+(1-'1.Inputs'!$D$40)*(1+'1.Inputs'!$D$41))*(1+$G110)^(7-1))-(('1.Inputs'!$D$37*12*IF(7=1,'1.Inputs'!$D$38,IF(7=2,'1.Inputs'!$D$39,$E110)))/(1-'1.Inputs'!$D$42)*$D110*(1+$G110)^(7-1))-('1.Inputs'!$D$37*12*IF(7=1,'1.Inputs'!$D$38,IF(7=2,'1.Inputs'!$D$39,$E110)))*'1.Inputs'!$D$43*(1+$G110)^(7-1)-'1.Inputs'!$D$44*(1+$G110)^(7-1)-('1.Inputs'!$D$20/'1.Inputs'!$D$27+'1.Inputs'!$D$23/'1.Inputs'!$D$28)))*'1.Inputs'!$D$53+('1.Inputs'!$D$20/'1.Inputs'!$D$27+'1.Inputs'!$D$23/'1.Inputs'!$D$28)-(N110-M110)</f>
        <v>-336248103.48216784</v>
      </c>
      <c r="Z110" s="36">
        <f ca="1">((('1.Inputs'!$D$37*12*IF(8=1,'1.Inputs'!$D$38,IF(8=2,'1.Inputs'!$D$39,$E110)))*$F110*(('1.Inputs'!$D$40)+(1-'1.Inputs'!$D$40)*(1+'1.Inputs'!$D$41))*(1+$G110)^(8-1))-(('1.Inputs'!$D$37*12*IF(8=1,'1.Inputs'!$D$38,IF(8=2,'1.Inputs'!$D$39,$E110)))/(1-'1.Inputs'!$D$42)*$D110*(1+$G110)^(8-1))-('1.Inputs'!$D$37*12*IF(8=1,'1.Inputs'!$D$38,IF(8=2,'1.Inputs'!$D$39,$E110)))*'1.Inputs'!$D$43*(1+$G110)^(8-1)-'1.Inputs'!$D$44*(1+$G110)^(8-1)-('1.Inputs'!$D$20/'1.Inputs'!$D$27+'1.Inputs'!$D$23/'1.Inputs'!$D$28))-MAX(0,((('1.Inputs'!$D$37*12*IF(8=1,'1.Inputs'!$D$38,IF(8=2,'1.Inputs'!$D$39,$E110)))*$F110*(('1.Inputs'!$D$40)+(1-'1.Inputs'!$D$40)*(1+'1.Inputs'!$D$41))*(1+$G110)^(8-1))-(('1.Inputs'!$D$37*12*IF(8=1,'1.Inputs'!$D$38,IF(8=2,'1.Inputs'!$D$39,$E110)))/(1-'1.Inputs'!$D$42)*$D110*(1+$G110)^(8-1))-('1.Inputs'!$D$37*12*IF(8=1,'1.Inputs'!$D$38,IF(8=2,'1.Inputs'!$D$39,$E110)))*'1.Inputs'!$D$43*(1+$G110)^(8-1)-'1.Inputs'!$D$44*(1+$G110)^(8-1)-('1.Inputs'!$D$20/'1.Inputs'!$D$27+'1.Inputs'!$D$23/'1.Inputs'!$D$28)))*'1.Inputs'!$D$53+('1.Inputs'!$D$20/'1.Inputs'!$D$27+'1.Inputs'!$D$23/'1.Inputs'!$D$28)-(O110-N110)</f>
        <v>-353722728.62790692</v>
      </c>
      <c r="AA110" s="36">
        <f ca="1">((('1.Inputs'!$D$37*12*IF(9=1,'1.Inputs'!$D$38,IF(9=2,'1.Inputs'!$D$39,$E110)))*$F110*(('1.Inputs'!$D$40)+(1-'1.Inputs'!$D$40)*(1+'1.Inputs'!$D$41))*(1+$G110)^(9-1))-(('1.Inputs'!$D$37*12*IF(9=1,'1.Inputs'!$D$38,IF(9=2,'1.Inputs'!$D$39,$E110)))/(1-'1.Inputs'!$D$42)*$D110*(1+$G110)^(9-1))-('1.Inputs'!$D$37*12*IF(9=1,'1.Inputs'!$D$38,IF(9=2,'1.Inputs'!$D$39,$E110)))*'1.Inputs'!$D$43*(1+$G110)^(9-1)-'1.Inputs'!$D$44*(1+$G110)^(9-1)-('1.Inputs'!$D$20/'1.Inputs'!$D$27+'1.Inputs'!$D$23/'1.Inputs'!$D$28))-MAX(0,((('1.Inputs'!$D$37*12*IF(9=1,'1.Inputs'!$D$38,IF(9=2,'1.Inputs'!$D$39,$E110)))*$F110*(('1.Inputs'!$D$40)+(1-'1.Inputs'!$D$40)*(1+'1.Inputs'!$D$41))*(1+$G110)^(9-1))-(('1.Inputs'!$D$37*12*IF(9=1,'1.Inputs'!$D$38,IF(9=2,'1.Inputs'!$D$39,$E110)))/(1-'1.Inputs'!$D$42)*$D110*(1+$G110)^(9-1))-('1.Inputs'!$D$37*12*IF(9=1,'1.Inputs'!$D$38,IF(9=2,'1.Inputs'!$D$39,$E110)))*'1.Inputs'!$D$43*(1+$G110)^(9-1)-'1.Inputs'!$D$44*(1+$G110)^(9-1)-('1.Inputs'!$D$20/'1.Inputs'!$D$27+'1.Inputs'!$D$23/'1.Inputs'!$D$28)))*'1.Inputs'!$D$53+('1.Inputs'!$D$20/'1.Inputs'!$D$27+'1.Inputs'!$D$23/'1.Inputs'!$D$28)-(P110-O110)</f>
        <v>-372105500.23104787</v>
      </c>
      <c r="AB110" s="36">
        <f ca="1">((('1.Inputs'!$D$37*12*IF(10=1,'1.Inputs'!$D$38,IF(10=2,'1.Inputs'!$D$39,$E110)))*$F110*(('1.Inputs'!$D$40)+(1-'1.Inputs'!$D$40)*(1+'1.Inputs'!$D$41))*(1+$G110)^(10-1))-(('1.Inputs'!$D$37*12*IF(10=1,'1.Inputs'!$D$38,IF(10=2,'1.Inputs'!$D$39,$E110)))/(1-'1.Inputs'!$D$42)*$D110*(1+$G110)^(10-1))-('1.Inputs'!$D$37*12*IF(10=1,'1.Inputs'!$D$38,IF(10=2,'1.Inputs'!$D$39,$E110)))*'1.Inputs'!$D$43*(1+$G110)^(10-1)-'1.Inputs'!$D$44*(1+$G110)^(10-1)-('1.Inputs'!$D$20/'1.Inputs'!$D$27+'1.Inputs'!$D$23/'1.Inputs'!$D$28))-MAX(0,((('1.Inputs'!$D$37*12*IF(10=1,'1.Inputs'!$D$38,IF(10=2,'1.Inputs'!$D$39,$E110)))*$F110*(('1.Inputs'!$D$40)+(1-'1.Inputs'!$D$40)*(1+'1.Inputs'!$D$41))*(1+$G110)^(10-1))-(('1.Inputs'!$D$37*12*IF(10=1,'1.Inputs'!$D$38,IF(10=2,'1.Inputs'!$D$39,$E110)))/(1-'1.Inputs'!$D$42)*$D110*(1+$G110)^(10-1))-('1.Inputs'!$D$37*12*IF(10=1,'1.Inputs'!$D$38,IF(10=2,'1.Inputs'!$D$39,$E110)))*'1.Inputs'!$D$43*(1+$G110)^(10-1)-'1.Inputs'!$D$44*(1+$G110)^(10-1)-('1.Inputs'!$D$20/'1.Inputs'!$D$27+'1.Inputs'!$D$23/'1.Inputs'!$D$28)))*'1.Inputs'!$D$53+('1.Inputs'!$D$20/'1.Inputs'!$D$27+'1.Inputs'!$D$23/'1.Inputs'!$D$28)-(Q110-P110)+(('1.Inputs'!$D$20+'1.Inputs'!$D$23-('1.Inputs'!$D$20/'1.Inputs'!$D$27+'1.Inputs'!$D$23/'1.Inputs'!$D$28)*'1.Inputs'!$D$10)*'1.Inputs'!$D$60+'1.Inputs'!$D$19*'1.Inputs'!$D$59+Q110)</f>
        <v>2462883228.9270391</v>
      </c>
      <c r="AC110" s="36">
        <f ca="1">S110-AC$13-AC$14+MIN(AC$13,MAX(0,((('1.Inputs'!$D$37*12*IF(1=1,'1.Inputs'!$D$38,IF(1=2,'1.Inputs'!$D$39,$E110)))*$F110*(('1.Inputs'!$D$40)+(1-'1.Inputs'!$D$40)*(1+'1.Inputs'!$D$41))*(1+$G110)^(1-1))-(('1.Inputs'!$D$37*12*IF(1=1,'1.Inputs'!$D$38,IF(1=2,'1.Inputs'!$D$39,$E110)))/(1-'1.Inputs'!$D$42)*$D110*(1+$G110)^(1-1))-('1.Inputs'!$D$37*12*IF(1=1,'1.Inputs'!$D$38,IF(1=2,'1.Inputs'!$D$39,$E110)))*'1.Inputs'!$D$43*(1+$G110)^(1-1)-'1.Inputs'!$D$44*(1+$G110)^(1-1)-('1.Inputs'!$D$20/'1.Inputs'!$D$27+'1.Inputs'!$D$23/'1.Inputs'!$D$28))))*'1.Inputs'!$D$53</f>
        <v>-1400839911.2474918</v>
      </c>
      <c r="AD110" s="36">
        <f ca="1">T110-AD$13-AD$14+MIN(AD$13,MAX(0,((('1.Inputs'!$D$37*12*IF(2=1,'1.Inputs'!$D$38,IF(2=2,'1.Inputs'!$D$39,$E110)))*$F110*(('1.Inputs'!$D$40)+(1-'1.Inputs'!$D$40)*(1+'1.Inputs'!$D$41))*(1+$G110)^(2-1))-(('1.Inputs'!$D$37*12*IF(2=1,'1.Inputs'!$D$38,IF(2=2,'1.Inputs'!$D$39,$E110)))/(1-'1.Inputs'!$D$42)*$D110*(1+$G110)^(2-1))-('1.Inputs'!$D$37*12*IF(2=1,'1.Inputs'!$D$38,IF(2=2,'1.Inputs'!$D$39,$E110)))*'1.Inputs'!$D$43*(1+$G110)^(2-1)-'1.Inputs'!$D$44*(1+$G110)^(2-1)-('1.Inputs'!$D$20/'1.Inputs'!$D$27+'1.Inputs'!$D$23/'1.Inputs'!$D$28))))*'1.Inputs'!$D$53</f>
        <v>-868097431.07306528</v>
      </c>
      <c r="AE110" s="36">
        <f ca="1">U110-AE$13-AE$14+MIN(AE$13,MAX(0,((('1.Inputs'!$D$37*12*IF(3=1,'1.Inputs'!$D$38,IF(3=2,'1.Inputs'!$D$39,$E110)))*$F110*(('1.Inputs'!$D$40)+(1-'1.Inputs'!$D$40)*(1+'1.Inputs'!$D$41))*(1+$G110)^(3-1))-(('1.Inputs'!$D$37*12*IF(3=1,'1.Inputs'!$D$38,IF(3=2,'1.Inputs'!$D$39,$E110)))/(1-'1.Inputs'!$D$42)*$D110*(1+$G110)^(3-1))-('1.Inputs'!$D$37*12*IF(3=1,'1.Inputs'!$D$38,IF(3=2,'1.Inputs'!$D$39,$E110)))*'1.Inputs'!$D$43*(1+$G110)^(3-1)-'1.Inputs'!$D$44*(1+$G110)^(3-1)-('1.Inputs'!$D$20/'1.Inputs'!$D$27+'1.Inputs'!$D$23/'1.Inputs'!$D$28))))*'1.Inputs'!$D$53</f>
        <v>-1005172981.5683695</v>
      </c>
      <c r="AF110" s="36">
        <f ca="1">V110-AF$13-AF$14+MIN(AF$13,MAX(0,((('1.Inputs'!$D$37*12*IF(4=1,'1.Inputs'!$D$38,IF(4=2,'1.Inputs'!$D$39,$E110)))*$F110*(('1.Inputs'!$D$40)+(1-'1.Inputs'!$D$40)*(1+'1.Inputs'!$D$41))*(1+$G110)^(4-1))-(('1.Inputs'!$D$37*12*IF(4=1,'1.Inputs'!$D$38,IF(4=2,'1.Inputs'!$D$39,$E110)))/(1-'1.Inputs'!$D$42)*$D110*(1+$G110)^(4-1))-('1.Inputs'!$D$37*12*IF(4=1,'1.Inputs'!$D$38,IF(4=2,'1.Inputs'!$D$39,$E110)))*'1.Inputs'!$D$43*(1+$G110)^(4-1)-'1.Inputs'!$D$44*(1+$G110)^(4-1)-('1.Inputs'!$D$20/'1.Inputs'!$D$27+'1.Inputs'!$D$23/'1.Inputs'!$D$28))))*'1.Inputs'!$D$53</f>
        <v>-652915436.33729947</v>
      </c>
      <c r="AG110" s="36">
        <f ca="1">W110-AG$13-AG$14+MIN(AG$13,MAX(0,((('1.Inputs'!$D$37*12*IF(5=1,'1.Inputs'!$D$38,IF(5=2,'1.Inputs'!$D$39,$E110)))*$F110*(('1.Inputs'!$D$40)+(1-'1.Inputs'!$D$40)*(1+'1.Inputs'!$D$41))*(1+$G110)^(5-1))-(('1.Inputs'!$D$37*12*IF(5=1,'1.Inputs'!$D$38,IF(5=2,'1.Inputs'!$D$39,$E110)))/(1-'1.Inputs'!$D$42)*$D110*(1+$G110)^(5-1))-('1.Inputs'!$D$37*12*IF(5=1,'1.Inputs'!$D$38,IF(5=2,'1.Inputs'!$D$39,$E110)))*'1.Inputs'!$D$43*(1+$G110)^(5-1)-'1.Inputs'!$D$44*(1+$G110)^(5-1)-('1.Inputs'!$D$20/'1.Inputs'!$D$27+'1.Inputs'!$D$23/'1.Inputs'!$D$28))))*'1.Inputs'!$D$53</f>
        <v>-638406051.79217124</v>
      </c>
      <c r="AH110" s="36">
        <f ca="1">X110-AH$13-AH$14+MIN(AH$13,MAX(0,((('1.Inputs'!$D$37*12*IF(6=1,'1.Inputs'!$D$38,IF(6=2,'1.Inputs'!$D$39,$E110)))*$F110*(('1.Inputs'!$D$40)+(1-'1.Inputs'!$D$40)*(1+'1.Inputs'!$D$41))*(1+$G110)^(6-1))-(('1.Inputs'!$D$37*12*IF(6=1,'1.Inputs'!$D$38,IF(6=2,'1.Inputs'!$D$39,$E110)))/(1-'1.Inputs'!$D$42)*$D110*(1+$G110)^(6-1))-('1.Inputs'!$D$37*12*IF(6=1,'1.Inputs'!$D$38,IF(6=2,'1.Inputs'!$D$39,$E110)))*'1.Inputs'!$D$43*(1+$G110)^(6-1)-'1.Inputs'!$D$44*(1+$G110)^(6-1)-('1.Inputs'!$D$20/'1.Inputs'!$D$27+'1.Inputs'!$D$23/'1.Inputs'!$D$28))))*'1.Inputs'!$D$53</f>
        <v>-624676760.50426602</v>
      </c>
      <c r="AI110" s="36">
        <f ca="1">Y110-AI$13-AI$14+MIN(AI$13,MAX(0,((('1.Inputs'!$D$37*12*IF(7=1,'1.Inputs'!$D$38,IF(7=2,'1.Inputs'!$D$39,$E110)))*$F110*(('1.Inputs'!$D$40)+(1-'1.Inputs'!$D$40)*(1+'1.Inputs'!$D$41))*(1+$G110)^(7-1))-(('1.Inputs'!$D$37*12*IF(7=1,'1.Inputs'!$D$38,IF(7=2,'1.Inputs'!$D$39,$E110)))/(1-'1.Inputs'!$D$42)*$D110*(1+$G110)^(7-1))-('1.Inputs'!$D$37*12*IF(7=1,'1.Inputs'!$D$38,IF(7=2,'1.Inputs'!$D$39,$E110)))*'1.Inputs'!$D$43*(1+$G110)^(7-1)-'1.Inputs'!$D$44*(1+$G110)^(7-1)-('1.Inputs'!$D$20/'1.Inputs'!$D$27+'1.Inputs'!$D$23/'1.Inputs'!$D$28))))*'1.Inputs'!$D$53</f>
        <v>-611768103.48216784</v>
      </c>
      <c r="AJ110" s="36">
        <f ca="1">Z110-AJ$13-AJ$14+MIN(AJ$13,MAX(0,((('1.Inputs'!$D$37*12*IF(8=1,'1.Inputs'!$D$38,IF(8=2,'1.Inputs'!$D$39,$E110)))*$F110*(('1.Inputs'!$D$40)+(1-'1.Inputs'!$D$40)*(1+'1.Inputs'!$D$41))*(1+$G110)^(8-1))-(('1.Inputs'!$D$37*12*IF(8=1,'1.Inputs'!$D$38,IF(8=2,'1.Inputs'!$D$39,$E110)))/(1-'1.Inputs'!$D$42)*$D110*(1+$G110)^(8-1))-('1.Inputs'!$D$37*12*IF(8=1,'1.Inputs'!$D$38,IF(8=2,'1.Inputs'!$D$39,$E110)))*'1.Inputs'!$D$43*(1+$G110)^(8-1)-'1.Inputs'!$D$44*(1+$G110)^(8-1)-('1.Inputs'!$D$20/'1.Inputs'!$D$27+'1.Inputs'!$D$23/'1.Inputs'!$D$28))))*'1.Inputs'!$D$53</f>
        <v>-353722728.62790692</v>
      </c>
      <c r="AK110" s="36">
        <f ca="1">AA110-AK$13-AK$14+MIN(AK$13,MAX(0,((('1.Inputs'!$D$37*12*IF(9=1,'1.Inputs'!$D$38,IF(9=2,'1.Inputs'!$D$39,$E110)))*$F110*(('1.Inputs'!$D$40)+(1-'1.Inputs'!$D$40)*(1+'1.Inputs'!$D$41))*(1+$G110)^(9-1))-(('1.Inputs'!$D$37*12*IF(9=1,'1.Inputs'!$D$38,IF(9=2,'1.Inputs'!$D$39,$E110)))/(1-'1.Inputs'!$D$42)*$D110*(1+$G110)^(9-1))-('1.Inputs'!$D$37*12*IF(9=1,'1.Inputs'!$D$38,IF(9=2,'1.Inputs'!$D$39,$E110)))*'1.Inputs'!$D$43*(1+$G110)^(9-1)-'1.Inputs'!$D$44*(1+$G110)^(9-1)-('1.Inputs'!$D$20/'1.Inputs'!$D$27+'1.Inputs'!$D$23/'1.Inputs'!$D$28))))*'1.Inputs'!$D$53</f>
        <v>-372105500.23104787</v>
      </c>
      <c r="AL110" s="36">
        <f ca="1">AB110-AL$13-AL$14+MIN(AL$13,MAX(0,((('1.Inputs'!$D$37*12*IF(10=1,'1.Inputs'!$D$38,IF(10=2,'1.Inputs'!$D$39,$E110)))*$F110*(('1.Inputs'!$D$40)+(1-'1.Inputs'!$D$40)*(1+'1.Inputs'!$D$41))*(1+$G110)^(10-1))-(('1.Inputs'!$D$37*12*IF(10=1,'1.Inputs'!$D$38,IF(10=2,'1.Inputs'!$D$39,$E110)))/(1-'1.Inputs'!$D$42)*$D110*(1+$G110)^(10-1))-('1.Inputs'!$D$37*12*IF(10=1,'1.Inputs'!$D$38,IF(10=2,'1.Inputs'!$D$39,$E110)))*'1.Inputs'!$D$43*(1+$G110)^(10-1)-'1.Inputs'!$D$44*(1+$G110)^(10-1)-('1.Inputs'!$D$20/'1.Inputs'!$D$27+'1.Inputs'!$D$23/'1.Inputs'!$D$28))))*'1.Inputs'!$D$53+'1.Inputs'!$D$35</f>
        <v>3262883228.9270391</v>
      </c>
      <c r="AM110" s="48">
        <f ca="1">R110+NPV('1.Inputs'!$D$55,S110:AB110)</f>
        <v>-4334447130.0396099</v>
      </c>
      <c r="AN110" s="48">
        <f ca="1">-('1.Inputs'!$D$24*(1-'1.Inputs'!$D$31)+'1.Inputs'!$D$35)+NPV('1.Inputs'!$D$54,AC110:AL110)</f>
        <v>-4636230962.6522923</v>
      </c>
      <c r="AO110" s="36">
        <f t="shared" ca="1" si="13"/>
        <v>-8.4907853065548231</v>
      </c>
      <c r="AP110" s="36">
        <f t="shared" ca="1" si="14"/>
        <v>-1.5537931442285811</v>
      </c>
      <c r="AQ110" s="36">
        <f ca="1">'1.Inputs'!$D$35+MIN(SUM($AC110:AC110),SUM($AC110:AD110),SUM($AC110:AE110),SUM($AC110:AF110),SUM($AC110:AG110),SUM($AC110:AH110),SUM($AC110:AI110),SUM($AC110:AJ110),SUM($AC110:AK110),SUM($AC110:AL110))</f>
        <v>-5727704904.8637857</v>
      </c>
      <c r="AR110" s="36">
        <f ca="1">IF(AP110&lt;'1.Inputs'!$D$57,1,0)</f>
        <v>1</v>
      </c>
      <c r="AS110" s="36">
        <f t="shared" ca="1" si="15"/>
        <v>1</v>
      </c>
    </row>
    <row r="111" spans="2:57" ht="15" customHeight="1" x14ac:dyDescent="0.25">
      <c r="B111" s="36">
        <v>96</v>
      </c>
      <c r="C111" s="36">
        <f t="shared" ca="1" si="8"/>
        <v>4.775743613082839E-2</v>
      </c>
      <c r="D111" s="36">
        <f t="shared" ca="1" si="9"/>
        <v>15693.497071960708</v>
      </c>
      <c r="E111" s="47">
        <f t="shared" ca="1" si="10"/>
        <v>0.73969880844959124</v>
      </c>
      <c r="F111" s="36">
        <f t="shared" ca="1" si="11"/>
        <v>29886.461008326398</v>
      </c>
      <c r="G111" s="36">
        <f t="shared" ca="1" si="12"/>
        <v>3.2706126708506686E-2</v>
      </c>
      <c r="H111" s="36">
        <f ca="1">((('1.Inputs'!$D$37*12*IF(1=1,'1.Inputs'!$D$38,IF(1=2,'1.Inputs'!$D$39,$E111)))*$F111*(('1.Inputs'!$D$40)+(1-'1.Inputs'!$D$40)*(1+'1.Inputs'!$D$41))*(1+$G111)^(1-1))*'1.Inputs'!$D$47+(('1.Inputs'!$D$37*12*IF(1=1,'1.Inputs'!$D$38,IF(1=2,'1.Inputs'!$D$39,$E111)))/(1-'1.Inputs'!$D$42)*$D111*(1+$G111)^(1-1))*('1.Inputs'!$D$48-'1.Inputs'!$D$49))/'1.Inputs'!$D$51</f>
        <v>774114720.20584273</v>
      </c>
      <c r="I111" s="36">
        <f ca="1">((('1.Inputs'!$D$37*12*IF(2=1,'1.Inputs'!$D$38,IF(2=2,'1.Inputs'!$D$39,$E111)))*$F111*(('1.Inputs'!$D$40)+(1-'1.Inputs'!$D$40)*(1+'1.Inputs'!$D$41))*(1+$G111)^(2-1))*'1.Inputs'!$D$47+(('1.Inputs'!$D$37*12*IF(2=1,'1.Inputs'!$D$38,IF(2=2,'1.Inputs'!$D$39,$E111)))/(1-'1.Inputs'!$D$42)*$D111*(1+$G111)^(2-1))*('1.Inputs'!$D$48-'1.Inputs'!$D$49))/'1.Inputs'!$D$51</f>
        <v>1119206220.0645416</v>
      </c>
      <c r="J111" s="36">
        <f ca="1">((('1.Inputs'!$D$37*12*IF(3=1,'1.Inputs'!$D$38,IF(3=2,'1.Inputs'!$D$39,$E111)))*$F111*(('1.Inputs'!$D$40)+(1-'1.Inputs'!$D$40)*(1+'1.Inputs'!$D$41))*(1+$G111)^(3-1))*'1.Inputs'!$D$47+(('1.Inputs'!$D$37*12*IF(3=1,'1.Inputs'!$D$38,IF(3=2,'1.Inputs'!$D$39,$E111)))/(1-'1.Inputs'!$D$42)*$D111*(1+$G111)^(3-1))*('1.Inputs'!$D$48-'1.Inputs'!$D$49))/'1.Inputs'!$D$51</f>
        <v>1221360155.1924505</v>
      </c>
      <c r="K111" s="36">
        <f ca="1">((('1.Inputs'!$D$37*12*IF(4=1,'1.Inputs'!$D$38,IF(4=2,'1.Inputs'!$D$39,$E111)))*$F111*(('1.Inputs'!$D$40)+(1-'1.Inputs'!$D$40)*(1+'1.Inputs'!$D$41))*(1+$G111)^(4-1))*'1.Inputs'!$D$47+(('1.Inputs'!$D$37*12*IF(4=1,'1.Inputs'!$D$38,IF(4=2,'1.Inputs'!$D$39,$E111)))/(1-'1.Inputs'!$D$42)*$D111*(1+$G111)^(4-1))*('1.Inputs'!$D$48-'1.Inputs'!$D$49))/'1.Inputs'!$D$51</f>
        <v>1261306115.1848962</v>
      </c>
      <c r="L111" s="36">
        <f ca="1">((('1.Inputs'!$D$37*12*IF(5=1,'1.Inputs'!$D$38,IF(5=2,'1.Inputs'!$D$39,$E111)))*$F111*(('1.Inputs'!$D$40)+(1-'1.Inputs'!$D$40)*(1+'1.Inputs'!$D$41))*(1+$G111)^(5-1))*'1.Inputs'!$D$47+(('1.Inputs'!$D$37*12*IF(5=1,'1.Inputs'!$D$38,IF(5=2,'1.Inputs'!$D$39,$E111)))/(1-'1.Inputs'!$D$42)*$D111*(1+$G111)^(5-1))*('1.Inputs'!$D$48-'1.Inputs'!$D$49))/'1.Inputs'!$D$51</f>
        <v>1302558552.8063474</v>
      </c>
      <c r="M111" s="36">
        <f ca="1">((('1.Inputs'!$D$37*12*IF(6=1,'1.Inputs'!$D$38,IF(6=2,'1.Inputs'!$D$39,$E111)))*$F111*(('1.Inputs'!$D$40)+(1-'1.Inputs'!$D$40)*(1+'1.Inputs'!$D$41))*(1+$G111)^(6-1))*'1.Inputs'!$D$47+(('1.Inputs'!$D$37*12*IF(6=1,'1.Inputs'!$D$38,IF(6=2,'1.Inputs'!$D$39,$E111)))/(1-'1.Inputs'!$D$42)*$D111*(1+$G111)^(6-1))*('1.Inputs'!$D$48-'1.Inputs'!$D$49))/'1.Inputs'!$D$51</f>
        <v>1345160197.8796811</v>
      </c>
      <c r="N111" s="36">
        <f ca="1">((('1.Inputs'!$D$37*12*IF(7=1,'1.Inputs'!$D$38,IF(7=2,'1.Inputs'!$D$39,$E111)))*$F111*(('1.Inputs'!$D$40)+(1-'1.Inputs'!$D$40)*(1+'1.Inputs'!$D$41))*(1+$G111)^(7-1))*'1.Inputs'!$D$47+(('1.Inputs'!$D$37*12*IF(7=1,'1.Inputs'!$D$38,IF(7=2,'1.Inputs'!$D$39,$E111)))/(1-'1.Inputs'!$D$42)*$D111*(1+$G111)^(7-1))*('1.Inputs'!$D$48-'1.Inputs'!$D$49))/'1.Inputs'!$D$51</f>
        <v>1389155177.7547739</v>
      </c>
      <c r="O111" s="36">
        <f ca="1">((('1.Inputs'!$D$37*12*IF(8=1,'1.Inputs'!$D$38,IF(8=2,'1.Inputs'!$D$39,$E111)))*$F111*(('1.Inputs'!$D$40)+(1-'1.Inputs'!$D$40)*(1+'1.Inputs'!$D$41))*(1+$G111)^(8-1))*'1.Inputs'!$D$47+(('1.Inputs'!$D$37*12*IF(8=1,'1.Inputs'!$D$38,IF(8=2,'1.Inputs'!$D$39,$E111)))/(1-'1.Inputs'!$D$42)*$D111*(1+$G111)^(8-1))*('1.Inputs'!$D$48-'1.Inputs'!$D$49))/'1.Inputs'!$D$51</f>
        <v>1434589063.0161994</v>
      </c>
      <c r="P111" s="36">
        <f ca="1">((('1.Inputs'!$D$37*12*IF(9=1,'1.Inputs'!$D$38,IF(9=2,'1.Inputs'!$D$39,$E111)))*$F111*(('1.Inputs'!$D$40)+(1-'1.Inputs'!$D$40)*(1+'1.Inputs'!$D$41))*(1+$G111)^(9-1))*'1.Inputs'!$D$47+(('1.Inputs'!$D$37*12*IF(9=1,'1.Inputs'!$D$38,IF(9=2,'1.Inputs'!$D$39,$E111)))/(1-'1.Inputs'!$D$42)*$D111*(1+$G111)^(9-1))*('1.Inputs'!$D$48-'1.Inputs'!$D$49))/'1.Inputs'!$D$51</f>
        <v>1481508914.6858451</v>
      </c>
      <c r="Q111" s="36">
        <f ca="1">((('1.Inputs'!$D$37*12*IF(10=1,'1.Inputs'!$D$38,IF(10=2,'1.Inputs'!$D$39,$E111)))*$F111*(('1.Inputs'!$D$40)+(1-'1.Inputs'!$D$40)*(1+'1.Inputs'!$D$41))*(1+$G111)^(10-1))*'1.Inputs'!$D$47+(('1.Inputs'!$D$37*12*IF(10=1,'1.Inputs'!$D$38,IF(10=2,'1.Inputs'!$D$39,$E111)))/(1-'1.Inputs'!$D$42)*$D111*(1+$G111)^(10-1))*('1.Inputs'!$D$48-'1.Inputs'!$D$49))/'1.Inputs'!$D$51</f>
        <v>1529963332.9693427</v>
      </c>
      <c r="R111" s="36">
        <f>-'1.Inputs'!$D$24</f>
        <v>-2050000000</v>
      </c>
      <c r="S111" s="36">
        <f ca="1">((('1.Inputs'!$D$37*12*IF(1=1,'1.Inputs'!$D$38,IF(1=2,'1.Inputs'!$D$39,$E111)))*$F111*(('1.Inputs'!$D$40)+(1-'1.Inputs'!$D$40)*(1+'1.Inputs'!$D$41))*(1+$G111)^(1-1))-(('1.Inputs'!$D$37*12*IF(1=1,'1.Inputs'!$D$38,IF(1=2,'1.Inputs'!$D$39,$E111)))/(1-'1.Inputs'!$D$42)*$D111*(1+$G111)^(1-1))-('1.Inputs'!$D$37*12*IF(1=1,'1.Inputs'!$D$38,IF(1=2,'1.Inputs'!$D$39,$E111)))*'1.Inputs'!$D$43*(1+$G111)^(1-1)-'1.Inputs'!$D$44*(1+$G111)^(1-1)-('1.Inputs'!$D$20/'1.Inputs'!$D$27+'1.Inputs'!$D$23/'1.Inputs'!$D$28))-MAX(0,((('1.Inputs'!$D$37*12*IF(1=1,'1.Inputs'!$D$38,IF(1=2,'1.Inputs'!$D$39,$E111)))*$F111*(('1.Inputs'!$D$40)+(1-'1.Inputs'!$D$40)*(1+'1.Inputs'!$D$41))*(1+$G111)^(1-1))-(('1.Inputs'!$D$37*12*IF(1=1,'1.Inputs'!$D$38,IF(1=2,'1.Inputs'!$D$39,$E111)))/(1-'1.Inputs'!$D$42)*$D111*(1+$G111)^(1-1))-('1.Inputs'!$D$37*12*IF(1=1,'1.Inputs'!$D$38,IF(1=2,'1.Inputs'!$D$39,$E111)))*'1.Inputs'!$D$43*(1+$G111)^(1-1)-'1.Inputs'!$D$44*(1+$G111)^(1-1)-('1.Inputs'!$D$20/'1.Inputs'!$D$27+'1.Inputs'!$D$23/'1.Inputs'!$D$28)))*'1.Inputs'!$D$53+('1.Inputs'!$D$20/'1.Inputs'!$D$27+'1.Inputs'!$D$23/'1.Inputs'!$D$28)-H111</f>
        <v>-252412390.08131051</v>
      </c>
      <c r="T111" s="36">
        <f ca="1">((('1.Inputs'!$D$37*12*IF(2=1,'1.Inputs'!$D$38,IF(2=2,'1.Inputs'!$D$39,$E111)))*$F111*(('1.Inputs'!$D$40)+(1-'1.Inputs'!$D$40)*(1+'1.Inputs'!$D$41))*(1+$G111)^(2-1))-(('1.Inputs'!$D$37*12*IF(2=1,'1.Inputs'!$D$38,IF(2=2,'1.Inputs'!$D$39,$E111)))/(1-'1.Inputs'!$D$42)*$D111*(1+$G111)^(2-1))-('1.Inputs'!$D$37*12*IF(2=1,'1.Inputs'!$D$38,IF(2=2,'1.Inputs'!$D$39,$E111)))*'1.Inputs'!$D$43*(1+$G111)^(2-1)-'1.Inputs'!$D$44*(1+$G111)^(2-1)-('1.Inputs'!$D$20/'1.Inputs'!$D$27+'1.Inputs'!$D$23/'1.Inputs'!$D$28))-MAX(0,((('1.Inputs'!$D$37*12*IF(2=1,'1.Inputs'!$D$38,IF(2=2,'1.Inputs'!$D$39,$E111)))*$F111*(('1.Inputs'!$D$40)+(1-'1.Inputs'!$D$40)*(1+'1.Inputs'!$D$41))*(1+$G111)^(2-1))-(('1.Inputs'!$D$37*12*IF(2=1,'1.Inputs'!$D$38,IF(2=2,'1.Inputs'!$D$39,$E111)))/(1-'1.Inputs'!$D$42)*$D111*(1+$G111)^(2-1))-('1.Inputs'!$D$37*12*IF(2=1,'1.Inputs'!$D$38,IF(2=2,'1.Inputs'!$D$39,$E111)))*'1.Inputs'!$D$43*(1+$G111)^(2-1)-'1.Inputs'!$D$44*(1+$G111)^(2-1)-('1.Inputs'!$D$20/'1.Inputs'!$D$27+'1.Inputs'!$D$23/'1.Inputs'!$D$28)))*'1.Inputs'!$D$53+('1.Inputs'!$D$20/'1.Inputs'!$D$27+'1.Inputs'!$D$23/'1.Inputs'!$D$28)-(I111-H111)</f>
        <v>629769493.20211649</v>
      </c>
      <c r="U111" s="36">
        <f ca="1">((('1.Inputs'!$D$37*12*IF(3=1,'1.Inputs'!$D$38,IF(3=2,'1.Inputs'!$D$39,$E111)))*$F111*(('1.Inputs'!$D$40)+(1-'1.Inputs'!$D$40)*(1+'1.Inputs'!$D$41))*(1+$G111)^(3-1))-(('1.Inputs'!$D$37*12*IF(3=1,'1.Inputs'!$D$38,IF(3=2,'1.Inputs'!$D$39,$E111)))/(1-'1.Inputs'!$D$42)*$D111*(1+$G111)^(3-1))-('1.Inputs'!$D$37*12*IF(3=1,'1.Inputs'!$D$38,IF(3=2,'1.Inputs'!$D$39,$E111)))*'1.Inputs'!$D$43*(1+$G111)^(3-1)-'1.Inputs'!$D$44*(1+$G111)^(3-1)-('1.Inputs'!$D$20/'1.Inputs'!$D$27+'1.Inputs'!$D$23/'1.Inputs'!$D$28))-MAX(0,((('1.Inputs'!$D$37*12*IF(3=1,'1.Inputs'!$D$38,IF(3=2,'1.Inputs'!$D$39,$E111)))*$F111*(('1.Inputs'!$D$40)+(1-'1.Inputs'!$D$40)*(1+'1.Inputs'!$D$41))*(1+$G111)^(3-1))-(('1.Inputs'!$D$37*12*IF(3=1,'1.Inputs'!$D$38,IF(3=2,'1.Inputs'!$D$39,$E111)))/(1-'1.Inputs'!$D$42)*$D111*(1+$G111)^(3-1))-('1.Inputs'!$D$37*12*IF(3=1,'1.Inputs'!$D$38,IF(3=2,'1.Inputs'!$D$39,$E111)))*'1.Inputs'!$D$43*(1+$G111)^(3-1)-'1.Inputs'!$D$44*(1+$G111)^(3-1)-('1.Inputs'!$D$20/'1.Inputs'!$D$27+'1.Inputs'!$D$23/'1.Inputs'!$D$28)))*'1.Inputs'!$D$53+('1.Inputs'!$D$20/'1.Inputs'!$D$27+'1.Inputs'!$D$23/'1.Inputs'!$D$28)-(J111-I111)</f>
        <v>992755938.36608958</v>
      </c>
      <c r="V111" s="36">
        <f ca="1">((('1.Inputs'!$D$37*12*IF(4=1,'1.Inputs'!$D$38,IF(4=2,'1.Inputs'!$D$39,$E111)))*$F111*(('1.Inputs'!$D$40)+(1-'1.Inputs'!$D$40)*(1+'1.Inputs'!$D$41))*(1+$G111)^(4-1))-(('1.Inputs'!$D$37*12*IF(4=1,'1.Inputs'!$D$38,IF(4=2,'1.Inputs'!$D$39,$E111)))/(1-'1.Inputs'!$D$42)*$D111*(1+$G111)^(4-1))-('1.Inputs'!$D$37*12*IF(4=1,'1.Inputs'!$D$38,IF(4=2,'1.Inputs'!$D$39,$E111)))*'1.Inputs'!$D$43*(1+$G111)^(4-1)-'1.Inputs'!$D$44*(1+$G111)^(4-1)-('1.Inputs'!$D$20/'1.Inputs'!$D$27+'1.Inputs'!$D$23/'1.Inputs'!$D$28))-MAX(0,((('1.Inputs'!$D$37*12*IF(4=1,'1.Inputs'!$D$38,IF(4=2,'1.Inputs'!$D$39,$E111)))*$F111*(('1.Inputs'!$D$40)+(1-'1.Inputs'!$D$40)*(1+'1.Inputs'!$D$41))*(1+$G111)^(4-1))-(('1.Inputs'!$D$37*12*IF(4=1,'1.Inputs'!$D$38,IF(4=2,'1.Inputs'!$D$39,$E111)))/(1-'1.Inputs'!$D$42)*$D111*(1+$G111)^(4-1))-('1.Inputs'!$D$37*12*IF(4=1,'1.Inputs'!$D$38,IF(4=2,'1.Inputs'!$D$39,$E111)))*'1.Inputs'!$D$43*(1+$G111)^(4-1)-'1.Inputs'!$D$44*(1+$G111)^(4-1)-('1.Inputs'!$D$20/'1.Inputs'!$D$27+'1.Inputs'!$D$23/'1.Inputs'!$D$28)))*'1.Inputs'!$D$53+('1.Inputs'!$D$20/'1.Inputs'!$D$27+'1.Inputs'!$D$23/'1.Inputs'!$D$28)-(K111-J111)</f>
        <v>1089228810.0714655</v>
      </c>
      <c r="W111" s="36">
        <f ca="1">((('1.Inputs'!$D$37*12*IF(5=1,'1.Inputs'!$D$38,IF(5=2,'1.Inputs'!$D$39,$E111)))*$F111*(('1.Inputs'!$D$40)+(1-'1.Inputs'!$D$40)*(1+'1.Inputs'!$D$41))*(1+$G111)^(5-1))-(('1.Inputs'!$D$37*12*IF(5=1,'1.Inputs'!$D$38,IF(5=2,'1.Inputs'!$D$39,$E111)))/(1-'1.Inputs'!$D$42)*$D111*(1+$G111)^(5-1))-('1.Inputs'!$D$37*12*IF(5=1,'1.Inputs'!$D$38,IF(5=2,'1.Inputs'!$D$39,$E111)))*'1.Inputs'!$D$43*(1+$G111)^(5-1)-'1.Inputs'!$D$44*(1+$G111)^(5-1)-('1.Inputs'!$D$20/'1.Inputs'!$D$27+'1.Inputs'!$D$23/'1.Inputs'!$D$28))-MAX(0,((('1.Inputs'!$D$37*12*IF(5=1,'1.Inputs'!$D$38,IF(5=2,'1.Inputs'!$D$39,$E111)))*$F111*(('1.Inputs'!$D$40)+(1-'1.Inputs'!$D$40)*(1+'1.Inputs'!$D$41))*(1+$G111)^(5-1))-(('1.Inputs'!$D$37*12*IF(5=1,'1.Inputs'!$D$38,IF(5=2,'1.Inputs'!$D$39,$E111)))/(1-'1.Inputs'!$D$42)*$D111*(1+$G111)^(5-1))-('1.Inputs'!$D$37*12*IF(5=1,'1.Inputs'!$D$38,IF(5=2,'1.Inputs'!$D$39,$E111)))*'1.Inputs'!$D$43*(1+$G111)^(5-1)-'1.Inputs'!$D$44*(1+$G111)^(5-1)-('1.Inputs'!$D$20/'1.Inputs'!$D$27+'1.Inputs'!$D$23/'1.Inputs'!$D$28)))*'1.Inputs'!$D$53+('1.Inputs'!$D$20/'1.Inputs'!$D$27+'1.Inputs'!$D$23/'1.Inputs'!$D$28)-(L111-K111)</f>
        <v>1123307901.0612421</v>
      </c>
      <c r="X111" s="36">
        <f ca="1">((('1.Inputs'!$D$37*12*IF(6=1,'1.Inputs'!$D$38,IF(6=2,'1.Inputs'!$D$39,$E111)))*$F111*(('1.Inputs'!$D$40)+(1-'1.Inputs'!$D$40)*(1+'1.Inputs'!$D$41))*(1+$G111)^(6-1))-(('1.Inputs'!$D$37*12*IF(6=1,'1.Inputs'!$D$38,IF(6=2,'1.Inputs'!$D$39,$E111)))/(1-'1.Inputs'!$D$42)*$D111*(1+$G111)^(6-1))-('1.Inputs'!$D$37*12*IF(6=1,'1.Inputs'!$D$38,IF(6=2,'1.Inputs'!$D$39,$E111)))*'1.Inputs'!$D$43*(1+$G111)^(6-1)-'1.Inputs'!$D$44*(1+$G111)^(6-1)-('1.Inputs'!$D$20/'1.Inputs'!$D$27+'1.Inputs'!$D$23/'1.Inputs'!$D$28))-MAX(0,((('1.Inputs'!$D$37*12*IF(6=1,'1.Inputs'!$D$38,IF(6=2,'1.Inputs'!$D$39,$E111)))*$F111*(('1.Inputs'!$D$40)+(1-'1.Inputs'!$D$40)*(1+'1.Inputs'!$D$41))*(1+$G111)^(6-1))-(('1.Inputs'!$D$37*12*IF(6=1,'1.Inputs'!$D$38,IF(6=2,'1.Inputs'!$D$39,$E111)))/(1-'1.Inputs'!$D$42)*$D111*(1+$G111)^(6-1))-('1.Inputs'!$D$37*12*IF(6=1,'1.Inputs'!$D$38,IF(6=2,'1.Inputs'!$D$39,$E111)))*'1.Inputs'!$D$43*(1+$G111)^(6-1)-'1.Inputs'!$D$44*(1+$G111)^(6-1)-('1.Inputs'!$D$20/'1.Inputs'!$D$27+'1.Inputs'!$D$23/'1.Inputs'!$D$28)))*'1.Inputs'!$D$53+('1.Inputs'!$D$20/'1.Inputs'!$D$27+'1.Inputs'!$D$23/'1.Inputs'!$D$28)-(M111-L111)</f>
        <v>1158501587.11904</v>
      </c>
      <c r="Y111" s="36">
        <f ca="1">((('1.Inputs'!$D$37*12*IF(7=1,'1.Inputs'!$D$38,IF(7=2,'1.Inputs'!$D$39,$E111)))*$F111*(('1.Inputs'!$D$40)+(1-'1.Inputs'!$D$40)*(1+'1.Inputs'!$D$41))*(1+$G111)^(7-1))-(('1.Inputs'!$D$37*12*IF(7=1,'1.Inputs'!$D$38,IF(7=2,'1.Inputs'!$D$39,$E111)))/(1-'1.Inputs'!$D$42)*$D111*(1+$G111)^(7-1))-('1.Inputs'!$D$37*12*IF(7=1,'1.Inputs'!$D$38,IF(7=2,'1.Inputs'!$D$39,$E111)))*'1.Inputs'!$D$43*(1+$G111)^(7-1)-'1.Inputs'!$D$44*(1+$G111)^(7-1)-('1.Inputs'!$D$20/'1.Inputs'!$D$27+'1.Inputs'!$D$23/'1.Inputs'!$D$28))-MAX(0,((('1.Inputs'!$D$37*12*IF(7=1,'1.Inputs'!$D$38,IF(7=2,'1.Inputs'!$D$39,$E111)))*$F111*(('1.Inputs'!$D$40)+(1-'1.Inputs'!$D$40)*(1+'1.Inputs'!$D$41))*(1+$G111)^(7-1))-(('1.Inputs'!$D$37*12*IF(7=1,'1.Inputs'!$D$38,IF(7=2,'1.Inputs'!$D$39,$E111)))/(1-'1.Inputs'!$D$42)*$D111*(1+$G111)^(7-1))-('1.Inputs'!$D$37*12*IF(7=1,'1.Inputs'!$D$38,IF(7=2,'1.Inputs'!$D$39,$E111)))*'1.Inputs'!$D$43*(1+$G111)^(7-1)-'1.Inputs'!$D$44*(1+$G111)^(7-1)-('1.Inputs'!$D$20/'1.Inputs'!$D$27+'1.Inputs'!$D$23/'1.Inputs'!$D$28)))*'1.Inputs'!$D$53+('1.Inputs'!$D$20/'1.Inputs'!$D$27+'1.Inputs'!$D$23/'1.Inputs'!$D$28)-(N111-M111)</f>
        <v>1194846322.3323848</v>
      </c>
      <c r="Z111" s="36">
        <f ca="1">((('1.Inputs'!$D$37*12*IF(8=1,'1.Inputs'!$D$38,IF(8=2,'1.Inputs'!$D$39,$E111)))*$F111*(('1.Inputs'!$D$40)+(1-'1.Inputs'!$D$40)*(1+'1.Inputs'!$D$41))*(1+$G111)^(8-1))-(('1.Inputs'!$D$37*12*IF(8=1,'1.Inputs'!$D$38,IF(8=2,'1.Inputs'!$D$39,$E111)))/(1-'1.Inputs'!$D$42)*$D111*(1+$G111)^(8-1))-('1.Inputs'!$D$37*12*IF(8=1,'1.Inputs'!$D$38,IF(8=2,'1.Inputs'!$D$39,$E111)))*'1.Inputs'!$D$43*(1+$G111)^(8-1)-'1.Inputs'!$D$44*(1+$G111)^(8-1)-('1.Inputs'!$D$20/'1.Inputs'!$D$27+'1.Inputs'!$D$23/'1.Inputs'!$D$28))-MAX(0,((('1.Inputs'!$D$37*12*IF(8=1,'1.Inputs'!$D$38,IF(8=2,'1.Inputs'!$D$39,$E111)))*$F111*(('1.Inputs'!$D$40)+(1-'1.Inputs'!$D$40)*(1+'1.Inputs'!$D$41))*(1+$G111)^(8-1))-(('1.Inputs'!$D$37*12*IF(8=1,'1.Inputs'!$D$38,IF(8=2,'1.Inputs'!$D$39,$E111)))/(1-'1.Inputs'!$D$42)*$D111*(1+$G111)^(8-1))-('1.Inputs'!$D$37*12*IF(8=1,'1.Inputs'!$D$38,IF(8=2,'1.Inputs'!$D$39,$E111)))*'1.Inputs'!$D$43*(1+$G111)^(8-1)-'1.Inputs'!$D$44*(1+$G111)^(8-1)-('1.Inputs'!$D$20/'1.Inputs'!$D$27+'1.Inputs'!$D$23/'1.Inputs'!$D$28)))*'1.Inputs'!$D$53+('1.Inputs'!$D$20/'1.Inputs'!$D$27+'1.Inputs'!$D$23/'1.Inputs'!$D$28)-(O111-N111)</f>
        <v>1232379753.0608044</v>
      </c>
      <c r="AA111" s="36">
        <f ca="1">((('1.Inputs'!$D$37*12*IF(9=1,'1.Inputs'!$D$38,IF(9=2,'1.Inputs'!$D$39,$E111)))*$F111*(('1.Inputs'!$D$40)+(1-'1.Inputs'!$D$40)*(1+'1.Inputs'!$D$41))*(1+$G111)^(9-1))-(('1.Inputs'!$D$37*12*IF(9=1,'1.Inputs'!$D$38,IF(9=2,'1.Inputs'!$D$39,$E111)))/(1-'1.Inputs'!$D$42)*$D111*(1+$G111)^(9-1))-('1.Inputs'!$D$37*12*IF(9=1,'1.Inputs'!$D$38,IF(9=2,'1.Inputs'!$D$39,$E111)))*'1.Inputs'!$D$43*(1+$G111)^(9-1)-'1.Inputs'!$D$44*(1+$G111)^(9-1)-('1.Inputs'!$D$20/'1.Inputs'!$D$27+'1.Inputs'!$D$23/'1.Inputs'!$D$28))-MAX(0,((('1.Inputs'!$D$37*12*IF(9=1,'1.Inputs'!$D$38,IF(9=2,'1.Inputs'!$D$39,$E111)))*$F111*(('1.Inputs'!$D$40)+(1-'1.Inputs'!$D$40)*(1+'1.Inputs'!$D$41))*(1+$G111)^(9-1))-(('1.Inputs'!$D$37*12*IF(9=1,'1.Inputs'!$D$38,IF(9=2,'1.Inputs'!$D$39,$E111)))/(1-'1.Inputs'!$D$42)*$D111*(1+$G111)^(9-1))-('1.Inputs'!$D$37*12*IF(9=1,'1.Inputs'!$D$38,IF(9=2,'1.Inputs'!$D$39,$E111)))*'1.Inputs'!$D$43*(1+$G111)^(9-1)-'1.Inputs'!$D$44*(1+$G111)^(9-1)-('1.Inputs'!$D$20/'1.Inputs'!$D$27+'1.Inputs'!$D$23/'1.Inputs'!$D$28)))*'1.Inputs'!$D$53+('1.Inputs'!$D$20/'1.Inputs'!$D$27+'1.Inputs'!$D$23/'1.Inputs'!$D$28)-(P111-O111)</f>
        <v>1271140756.9304318</v>
      </c>
      <c r="AB111" s="36">
        <f ca="1">((('1.Inputs'!$D$37*12*IF(10=1,'1.Inputs'!$D$38,IF(10=2,'1.Inputs'!$D$39,$E111)))*$F111*(('1.Inputs'!$D$40)+(1-'1.Inputs'!$D$40)*(1+'1.Inputs'!$D$41))*(1+$G111)^(10-1))-(('1.Inputs'!$D$37*12*IF(10=1,'1.Inputs'!$D$38,IF(10=2,'1.Inputs'!$D$39,$E111)))/(1-'1.Inputs'!$D$42)*$D111*(1+$G111)^(10-1))-('1.Inputs'!$D$37*12*IF(10=1,'1.Inputs'!$D$38,IF(10=2,'1.Inputs'!$D$39,$E111)))*'1.Inputs'!$D$43*(1+$G111)^(10-1)-'1.Inputs'!$D$44*(1+$G111)^(10-1)-('1.Inputs'!$D$20/'1.Inputs'!$D$27+'1.Inputs'!$D$23/'1.Inputs'!$D$28))-MAX(0,((('1.Inputs'!$D$37*12*IF(10=1,'1.Inputs'!$D$38,IF(10=2,'1.Inputs'!$D$39,$E111)))*$F111*(('1.Inputs'!$D$40)+(1-'1.Inputs'!$D$40)*(1+'1.Inputs'!$D$41))*(1+$G111)^(10-1))-(('1.Inputs'!$D$37*12*IF(10=1,'1.Inputs'!$D$38,IF(10=2,'1.Inputs'!$D$39,$E111)))/(1-'1.Inputs'!$D$42)*$D111*(1+$G111)^(10-1))-('1.Inputs'!$D$37*12*IF(10=1,'1.Inputs'!$D$38,IF(10=2,'1.Inputs'!$D$39,$E111)))*'1.Inputs'!$D$43*(1+$G111)^(10-1)-'1.Inputs'!$D$44*(1+$G111)^(10-1)-('1.Inputs'!$D$20/'1.Inputs'!$D$27+'1.Inputs'!$D$23/'1.Inputs'!$D$28)))*'1.Inputs'!$D$53+('1.Inputs'!$D$20/'1.Inputs'!$D$27+'1.Inputs'!$D$23/'1.Inputs'!$D$28)-(Q111-P111)+(('1.Inputs'!$D$20+'1.Inputs'!$D$23-('1.Inputs'!$D$20/'1.Inputs'!$D$27+'1.Inputs'!$D$23/'1.Inputs'!$D$28)*'1.Inputs'!$D$10)*'1.Inputs'!$D$60+'1.Inputs'!$D$19*'1.Inputs'!$D$59+Q111)</f>
        <v>3541132816.0733118</v>
      </c>
      <c r="AC111" s="36">
        <f ca="1">S111-AC$13-AC$14+MIN(AC$13,MAX(0,((('1.Inputs'!$D$37*12*IF(1=1,'1.Inputs'!$D$38,IF(1=2,'1.Inputs'!$D$39,$E111)))*$F111*(('1.Inputs'!$D$40)+(1-'1.Inputs'!$D$40)*(1+'1.Inputs'!$D$41))*(1+$G111)^(1-1))-(('1.Inputs'!$D$37*12*IF(1=1,'1.Inputs'!$D$38,IF(1=2,'1.Inputs'!$D$39,$E111)))/(1-'1.Inputs'!$D$42)*$D111*(1+$G111)^(1-1))-('1.Inputs'!$D$37*12*IF(1=1,'1.Inputs'!$D$38,IF(1=2,'1.Inputs'!$D$39,$E111)))*'1.Inputs'!$D$43*(1+$G111)^(1-1)-'1.Inputs'!$D$44*(1+$G111)^(1-1)-('1.Inputs'!$D$20/'1.Inputs'!$D$27+'1.Inputs'!$D$23/'1.Inputs'!$D$28))))*'1.Inputs'!$D$53</f>
        <v>-348352390.08131051</v>
      </c>
      <c r="AD111" s="36">
        <f ca="1">T111-AD$13-AD$14+MIN(AD$13,MAX(0,((('1.Inputs'!$D$37*12*IF(2=1,'1.Inputs'!$D$38,IF(2=2,'1.Inputs'!$D$39,$E111)))*$F111*(('1.Inputs'!$D$40)+(1-'1.Inputs'!$D$40)*(1+'1.Inputs'!$D$41))*(1+$G111)^(2-1))-(('1.Inputs'!$D$37*12*IF(2=1,'1.Inputs'!$D$38,IF(2=2,'1.Inputs'!$D$39,$E111)))/(1-'1.Inputs'!$D$42)*$D111*(1+$G111)^(2-1))-('1.Inputs'!$D$37*12*IF(2=1,'1.Inputs'!$D$38,IF(2=2,'1.Inputs'!$D$39,$E111)))*'1.Inputs'!$D$43*(1+$G111)^(2-1)-'1.Inputs'!$D$44*(1+$G111)^(2-1)-('1.Inputs'!$D$20/'1.Inputs'!$D$27+'1.Inputs'!$D$23/'1.Inputs'!$D$28))))*'1.Inputs'!$D$53</f>
        <v>533829493.20211649</v>
      </c>
      <c r="AE111" s="36">
        <f ca="1">U111-AE$13-AE$14+MIN(AE$13,MAX(0,((('1.Inputs'!$D$37*12*IF(3=1,'1.Inputs'!$D$38,IF(3=2,'1.Inputs'!$D$39,$E111)))*$F111*(('1.Inputs'!$D$40)+(1-'1.Inputs'!$D$40)*(1+'1.Inputs'!$D$41))*(1+$G111)^(3-1))-(('1.Inputs'!$D$37*12*IF(3=1,'1.Inputs'!$D$38,IF(3=2,'1.Inputs'!$D$39,$E111)))/(1-'1.Inputs'!$D$42)*$D111*(1+$G111)^(3-1))-('1.Inputs'!$D$37*12*IF(3=1,'1.Inputs'!$D$38,IF(3=2,'1.Inputs'!$D$39,$E111)))*'1.Inputs'!$D$43*(1+$G111)^(3-1)-'1.Inputs'!$D$44*(1+$G111)^(3-1)-('1.Inputs'!$D$20/'1.Inputs'!$D$27+'1.Inputs'!$D$23/'1.Inputs'!$D$28))))*'1.Inputs'!$D$53</f>
        <v>650815938.36608958</v>
      </c>
      <c r="AF111" s="36">
        <f ca="1">V111-AF$13-AF$14+MIN(AF$13,MAX(0,((('1.Inputs'!$D$37*12*IF(4=1,'1.Inputs'!$D$38,IF(4=2,'1.Inputs'!$D$39,$E111)))*$F111*(('1.Inputs'!$D$40)+(1-'1.Inputs'!$D$40)*(1+'1.Inputs'!$D$41))*(1+$G111)^(4-1))-(('1.Inputs'!$D$37*12*IF(4=1,'1.Inputs'!$D$38,IF(4=2,'1.Inputs'!$D$39,$E111)))/(1-'1.Inputs'!$D$42)*$D111*(1+$G111)^(4-1))-('1.Inputs'!$D$37*12*IF(4=1,'1.Inputs'!$D$38,IF(4=2,'1.Inputs'!$D$39,$E111)))*'1.Inputs'!$D$43*(1+$G111)^(4-1)-'1.Inputs'!$D$44*(1+$G111)^(4-1)-('1.Inputs'!$D$20/'1.Inputs'!$D$27+'1.Inputs'!$D$23/'1.Inputs'!$D$28))))*'1.Inputs'!$D$53</f>
        <v>766476810.07146549</v>
      </c>
      <c r="AG111" s="36">
        <f ca="1">W111-AG$13-AG$14+MIN(AG$13,MAX(0,((('1.Inputs'!$D$37*12*IF(5=1,'1.Inputs'!$D$38,IF(5=2,'1.Inputs'!$D$39,$E111)))*$F111*(('1.Inputs'!$D$40)+(1-'1.Inputs'!$D$40)*(1+'1.Inputs'!$D$41))*(1+$G111)^(5-1))-(('1.Inputs'!$D$37*12*IF(5=1,'1.Inputs'!$D$38,IF(5=2,'1.Inputs'!$D$39,$E111)))/(1-'1.Inputs'!$D$42)*$D111*(1+$G111)^(5-1))-('1.Inputs'!$D$37*12*IF(5=1,'1.Inputs'!$D$38,IF(5=2,'1.Inputs'!$D$39,$E111)))*'1.Inputs'!$D$43*(1+$G111)^(5-1)-'1.Inputs'!$D$44*(1+$G111)^(5-1)-('1.Inputs'!$D$20/'1.Inputs'!$D$27+'1.Inputs'!$D$23/'1.Inputs'!$D$28))))*'1.Inputs'!$D$53</f>
        <v>819743901.0612421</v>
      </c>
      <c r="AH111" s="36">
        <f ca="1">X111-AH$13-AH$14+MIN(AH$13,MAX(0,((('1.Inputs'!$D$37*12*IF(6=1,'1.Inputs'!$D$38,IF(6=2,'1.Inputs'!$D$39,$E111)))*$F111*(('1.Inputs'!$D$40)+(1-'1.Inputs'!$D$40)*(1+'1.Inputs'!$D$41))*(1+$G111)^(6-1))-(('1.Inputs'!$D$37*12*IF(6=1,'1.Inputs'!$D$38,IF(6=2,'1.Inputs'!$D$39,$E111)))/(1-'1.Inputs'!$D$42)*$D111*(1+$G111)^(6-1))-('1.Inputs'!$D$37*12*IF(6=1,'1.Inputs'!$D$38,IF(6=2,'1.Inputs'!$D$39,$E111)))*'1.Inputs'!$D$43*(1+$G111)^(6-1)-'1.Inputs'!$D$44*(1+$G111)^(6-1)-('1.Inputs'!$D$20/'1.Inputs'!$D$27+'1.Inputs'!$D$23/'1.Inputs'!$D$28))))*'1.Inputs'!$D$53</f>
        <v>874125587.11904001</v>
      </c>
      <c r="AI111" s="36">
        <f ca="1">Y111-AI$13-AI$14+MIN(AI$13,MAX(0,((('1.Inputs'!$D$37*12*IF(7=1,'1.Inputs'!$D$38,IF(7=2,'1.Inputs'!$D$39,$E111)))*$F111*(('1.Inputs'!$D$40)+(1-'1.Inputs'!$D$40)*(1+'1.Inputs'!$D$41))*(1+$G111)^(7-1))-(('1.Inputs'!$D$37*12*IF(7=1,'1.Inputs'!$D$38,IF(7=2,'1.Inputs'!$D$39,$E111)))/(1-'1.Inputs'!$D$42)*$D111*(1+$G111)^(7-1))-('1.Inputs'!$D$37*12*IF(7=1,'1.Inputs'!$D$38,IF(7=2,'1.Inputs'!$D$39,$E111)))*'1.Inputs'!$D$43*(1+$G111)^(7-1)-'1.Inputs'!$D$44*(1+$G111)^(7-1)-('1.Inputs'!$D$20/'1.Inputs'!$D$27+'1.Inputs'!$D$23/'1.Inputs'!$D$28))))*'1.Inputs'!$D$53</f>
        <v>929658322.33238482</v>
      </c>
      <c r="AJ111" s="36">
        <f ca="1">Z111-AJ$13-AJ$14+MIN(AJ$13,MAX(0,((('1.Inputs'!$D$37*12*IF(8=1,'1.Inputs'!$D$38,IF(8=2,'1.Inputs'!$D$39,$E111)))*$F111*(('1.Inputs'!$D$40)+(1-'1.Inputs'!$D$40)*(1+'1.Inputs'!$D$41))*(1+$G111)^(8-1))-(('1.Inputs'!$D$37*12*IF(8=1,'1.Inputs'!$D$38,IF(8=2,'1.Inputs'!$D$39,$E111)))/(1-'1.Inputs'!$D$42)*$D111*(1+$G111)^(8-1))-('1.Inputs'!$D$37*12*IF(8=1,'1.Inputs'!$D$38,IF(8=2,'1.Inputs'!$D$39,$E111)))*'1.Inputs'!$D$43*(1+$G111)^(8-1)-'1.Inputs'!$D$44*(1+$G111)^(8-1)-('1.Inputs'!$D$20/'1.Inputs'!$D$27+'1.Inputs'!$D$23/'1.Inputs'!$D$28))))*'1.Inputs'!$D$53</f>
        <v>1232379753.0608044</v>
      </c>
      <c r="AK111" s="36">
        <f ca="1">AA111-AK$13-AK$14+MIN(AK$13,MAX(0,((('1.Inputs'!$D$37*12*IF(9=1,'1.Inputs'!$D$38,IF(9=2,'1.Inputs'!$D$39,$E111)))*$F111*(('1.Inputs'!$D$40)+(1-'1.Inputs'!$D$40)*(1+'1.Inputs'!$D$41))*(1+$G111)^(9-1))-(('1.Inputs'!$D$37*12*IF(9=1,'1.Inputs'!$D$38,IF(9=2,'1.Inputs'!$D$39,$E111)))/(1-'1.Inputs'!$D$42)*$D111*(1+$G111)^(9-1))-('1.Inputs'!$D$37*12*IF(9=1,'1.Inputs'!$D$38,IF(9=2,'1.Inputs'!$D$39,$E111)))*'1.Inputs'!$D$43*(1+$G111)^(9-1)-'1.Inputs'!$D$44*(1+$G111)^(9-1)-('1.Inputs'!$D$20/'1.Inputs'!$D$27+'1.Inputs'!$D$23/'1.Inputs'!$D$28))))*'1.Inputs'!$D$53</f>
        <v>1271140756.9304318</v>
      </c>
      <c r="AL111" s="36">
        <f ca="1">AB111-AL$13-AL$14+MIN(AL$13,MAX(0,((('1.Inputs'!$D$37*12*IF(10=1,'1.Inputs'!$D$38,IF(10=2,'1.Inputs'!$D$39,$E111)))*$F111*(('1.Inputs'!$D$40)+(1-'1.Inputs'!$D$40)*(1+'1.Inputs'!$D$41))*(1+$G111)^(10-1))-(('1.Inputs'!$D$37*12*IF(10=1,'1.Inputs'!$D$38,IF(10=2,'1.Inputs'!$D$39,$E111)))/(1-'1.Inputs'!$D$42)*$D111*(1+$G111)^(10-1))-('1.Inputs'!$D$37*12*IF(10=1,'1.Inputs'!$D$38,IF(10=2,'1.Inputs'!$D$39,$E111)))*'1.Inputs'!$D$43*(1+$G111)^(10-1)-'1.Inputs'!$D$44*(1+$G111)^(10-1)-('1.Inputs'!$D$20/'1.Inputs'!$D$27+'1.Inputs'!$D$23/'1.Inputs'!$D$28))))*'1.Inputs'!$D$53+'1.Inputs'!$D$35</f>
        <v>4341132816.0733118</v>
      </c>
      <c r="AM111" s="48">
        <f ca="1">R111+NPV('1.Inputs'!$D$55,S111:AB111)</f>
        <v>3525008026.0409441</v>
      </c>
      <c r="AN111" s="48">
        <f ca="1">-('1.Inputs'!$D$24*(1-'1.Inputs'!$D$31)+'1.Inputs'!$D$35)+NPV('1.Inputs'!$D$54,AC111:AL111)</f>
        <v>1677468019.482317</v>
      </c>
      <c r="AO111" s="36">
        <f t="shared" ca="1" si="13"/>
        <v>-1.7101110439113179</v>
      </c>
      <c r="AP111" s="36">
        <f t="shared" ca="1" si="14"/>
        <v>2.5222457783691299</v>
      </c>
      <c r="AQ111" s="36">
        <f ca="1">'1.Inputs'!$D$35+MIN(SUM($AC111:AC111),SUM($AC111:AD111),SUM($AC111:AE111),SUM($AC111:AF111),SUM($AC111:AG111),SUM($AC111:AH111),SUM($AC111:AI111),SUM($AC111:AJ111),SUM($AC111:AK111),SUM($AC111:AL111))</f>
        <v>451647609.91868949</v>
      </c>
      <c r="AR111" s="36">
        <f ca="1">IF(AP111&lt;'1.Inputs'!$D$57,1,0)</f>
        <v>0</v>
      </c>
      <c r="AS111" s="36">
        <f t="shared" ca="1" si="15"/>
        <v>0</v>
      </c>
    </row>
    <row r="112" spans="2:57" ht="15" customHeight="1" x14ac:dyDescent="0.25">
      <c r="B112" s="36">
        <v>97</v>
      </c>
      <c r="C112" s="36">
        <f t="shared" ca="1" si="8"/>
        <v>0.26414639323914857</v>
      </c>
      <c r="D112" s="36">
        <f t="shared" ca="1" si="9"/>
        <v>16245.480833473541</v>
      </c>
      <c r="E112" s="47">
        <f t="shared" ca="1" si="10"/>
        <v>0.7933639704430564</v>
      </c>
      <c r="F112" s="36">
        <f t="shared" ca="1" si="11"/>
        <v>31709.948493944041</v>
      </c>
      <c r="G112" s="36">
        <f t="shared" ca="1" si="12"/>
        <v>3.4279890863775808E-2</v>
      </c>
      <c r="H112" s="36">
        <f ca="1">((('1.Inputs'!$D$37*12*IF(1=1,'1.Inputs'!$D$38,IF(1=2,'1.Inputs'!$D$39,$E112)))*$F112*(('1.Inputs'!$D$40)+(1-'1.Inputs'!$D$40)*(1+'1.Inputs'!$D$41))*(1+$G112)^(1-1))*'1.Inputs'!$D$47+(('1.Inputs'!$D$37*12*IF(1=1,'1.Inputs'!$D$38,IF(1=2,'1.Inputs'!$D$39,$E112)))/(1-'1.Inputs'!$D$42)*$D112*(1+$G112)^(1-1))*('1.Inputs'!$D$48-'1.Inputs'!$D$49))/'1.Inputs'!$D$51</f>
        <v>818873640.77273428</v>
      </c>
      <c r="I112" s="36">
        <f ca="1">((('1.Inputs'!$D$37*12*IF(2=1,'1.Inputs'!$D$38,IF(2=2,'1.Inputs'!$D$39,$E112)))*$F112*(('1.Inputs'!$D$40)+(1-'1.Inputs'!$D$40)*(1+'1.Inputs'!$D$41))*(1+$G112)^(2-1))*'1.Inputs'!$D$47+(('1.Inputs'!$D$37*12*IF(2=1,'1.Inputs'!$D$38,IF(2=2,'1.Inputs'!$D$39,$E112)))/(1-'1.Inputs'!$D$42)*$D112*(1+$G112)^(2-1))*('1.Inputs'!$D$48-'1.Inputs'!$D$49))/'1.Inputs'!$D$51</f>
        <v>1185722355.733505</v>
      </c>
      <c r="J112" s="36">
        <f ca="1">((('1.Inputs'!$D$37*12*IF(3=1,'1.Inputs'!$D$38,IF(3=2,'1.Inputs'!$D$39,$E112)))*$F112*(('1.Inputs'!$D$40)+(1-'1.Inputs'!$D$40)*(1+'1.Inputs'!$D$41))*(1+$G112)^(3-1))*'1.Inputs'!$D$47+(('1.Inputs'!$D$37*12*IF(3=1,'1.Inputs'!$D$38,IF(3=2,'1.Inputs'!$D$39,$E112)))/(1-'1.Inputs'!$D$42)*$D112*(1+$G112)^(3-1))*('1.Inputs'!$D$48-'1.Inputs'!$D$49))/'1.Inputs'!$D$51</f>
        <v>1389938302.0240269</v>
      </c>
      <c r="K112" s="36">
        <f ca="1">((('1.Inputs'!$D$37*12*IF(4=1,'1.Inputs'!$D$38,IF(4=2,'1.Inputs'!$D$39,$E112)))*$F112*(('1.Inputs'!$D$40)+(1-'1.Inputs'!$D$40)*(1+'1.Inputs'!$D$41))*(1+$G112)^(4-1))*'1.Inputs'!$D$47+(('1.Inputs'!$D$37*12*IF(4=1,'1.Inputs'!$D$38,IF(4=2,'1.Inputs'!$D$39,$E112)))/(1-'1.Inputs'!$D$42)*$D112*(1+$G112)^(4-1))*('1.Inputs'!$D$48-'1.Inputs'!$D$49))/'1.Inputs'!$D$51</f>
        <v>1437585235.3247924</v>
      </c>
      <c r="L112" s="36">
        <f ca="1">((('1.Inputs'!$D$37*12*IF(5=1,'1.Inputs'!$D$38,IF(5=2,'1.Inputs'!$D$39,$E112)))*$F112*(('1.Inputs'!$D$40)+(1-'1.Inputs'!$D$40)*(1+'1.Inputs'!$D$41))*(1+$G112)^(5-1))*'1.Inputs'!$D$47+(('1.Inputs'!$D$37*12*IF(5=1,'1.Inputs'!$D$38,IF(5=2,'1.Inputs'!$D$39,$E112)))/(1-'1.Inputs'!$D$42)*$D112*(1+$G112)^(5-1))*('1.Inputs'!$D$48-'1.Inputs'!$D$49))/'1.Inputs'!$D$51</f>
        <v>1486865500.2991014</v>
      </c>
      <c r="M112" s="36">
        <f ca="1">((('1.Inputs'!$D$37*12*IF(6=1,'1.Inputs'!$D$38,IF(6=2,'1.Inputs'!$D$39,$E112)))*$F112*(('1.Inputs'!$D$40)+(1-'1.Inputs'!$D$40)*(1+'1.Inputs'!$D$41))*(1+$G112)^(6-1))*'1.Inputs'!$D$47+(('1.Inputs'!$D$37*12*IF(6=1,'1.Inputs'!$D$38,IF(6=2,'1.Inputs'!$D$39,$E112)))/(1-'1.Inputs'!$D$42)*$D112*(1+$G112)^(6-1))*('1.Inputs'!$D$48-'1.Inputs'!$D$49))/'1.Inputs'!$D$51</f>
        <v>1537835087.378468</v>
      </c>
      <c r="N112" s="36">
        <f ca="1">((('1.Inputs'!$D$37*12*IF(7=1,'1.Inputs'!$D$38,IF(7=2,'1.Inputs'!$D$39,$E112)))*$F112*(('1.Inputs'!$D$40)+(1-'1.Inputs'!$D$40)*(1+'1.Inputs'!$D$41))*(1+$G112)^(7-1))*'1.Inputs'!$D$47+(('1.Inputs'!$D$37*12*IF(7=1,'1.Inputs'!$D$38,IF(7=2,'1.Inputs'!$D$39,$E112)))/(1-'1.Inputs'!$D$42)*$D112*(1+$G112)^(7-1))*('1.Inputs'!$D$48-'1.Inputs'!$D$49))/'1.Inputs'!$D$51</f>
        <v>1590551906.3402872</v>
      </c>
      <c r="O112" s="36">
        <f ca="1">((('1.Inputs'!$D$37*12*IF(8=1,'1.Inputs'!$D$38,IF(8=2,'1.Inputs'!$D$39,$E112)))*$F112*(('1.Inputs'!$D$40)+(1-'1.Inputs'!$D$40)*(1+'1.Inputs'!$D$41))*(1+$G112)^(8-1))*'1.Inputs'!$D$47+(('1.Inputs'!$D$37*12*IF(8=1,'1.Inputs'!$D$38,IF(8=2,'1.Inputs'!$D$39,$E112)))/(1-'1.Inputs'!$D$42)*$D112*(1+$G112)^(8-1))*('1.Inputs'!$D$48-'1.Inputs'!$D$49))/'1.Inputs'!$D$51</f>
        <v>1645075852.1028028</v>
      </c>
      <c r="P112" s="36">
        <f ca="1">((('1.Inputs'!$D$37*12*IF(9=1,'1.Inputs'!$D$38,IF(9=2,'1.Inputs'!$D$39,$E112)))*$F112*(('1.Inputs'!$D$40)+(1-'1.Inputs'!$D$40)*(1+'1.Inputs'!$D$41))*(1+$G112)^(9-1))*'1.Inputs'!$D$47+(('1.Inputs'!$D$37*12*IF(9=1,'1.Inputs'!$D$38,IF(9=2,'1.Inputs'!$D$39,$E112)))/(1-'1.Inputs'!$D$42)*$D112*(1+$G112)^(9-1))*('1.Inputs'!$D$48-'1.Inputs'!$D$49))/'1.Inputs'!$D$51</f>
        <v>1701468872.7755194</v>
      </c>
      <c r="Q112" s="36">
        <f ca="1">((('1.Inputs'!$D$37*12*IF(10=1,'1.Inputs'!$D$38,IF(10=2,'1.Inputs'!$D$39,$E112)))*$F112*(('1.Inputs'!$D$40)+(1-'1.Inputs'!$D$40)*(1+'1.Inputs'!$D$41))*(1+$G112)^(10-1))*'1.Inputs'!$D$47+(('1.Inputs'!$D$37*12*IF(10=1,'1.Inputs'!$D$38,IF(10=2,'1.Inputs'!$D$39,$E112)))/(1-'1.Inputs'!$D$42)*$D112*(1+$G112)^(10-1))*('1.Inputs'!$D$48-'1.Inputs'!$D$49))/'1.Inputs'!$D$51</f>
        <v>1759795040.0423758</v>
      </c>
      <c r="R112" s="36">
        <f>-'1.Inputs'!$D$24</f>
        <v>-2050000000</v>
      </c>
      <c r="S112" s="36">
        <f ca="1">((('1.Inputs'!$D$37*12*IF(1=1,'1.Inputs'!$D$38,IF(1=2,'1.Inputs'!$D$39,$E112)))*$F112*(('1.Inputs'!$D$40)+(1-'1.Inputs'!$D$40)*(1+'1.Inputs'!$D$41))*(1+$G112)^(1-1))-(('1.Inputs'!$D$37*12*IF(1=1,'1.Inputs'!$D$38,IF(1=2,'1.Inputs'!$D$39,$E112)))/(1-'1.Inputs'!$D$42)*$D112*(1+$G112)^(1-1))-('1.Inputs'!$D$37*12*IF(1=1,'1.Inputs'!$D$38,IF(1=2,'1.Inputs'!$D$39,$E112)))*'1.Inputs'!$D$43*(1+$G112)^(1-1)-'1.Inputs'!$D$44*(1+$G112)^(1-1)-('1.Inputs'!$D$20/'1.Inputs'!$D$27+'1.Inputs'!$D$23/'1.Inputs'!$D$28))-MAX(0,((('1.Inputs'!$D$37*12*IF(1=1,'1.Inputs'!$D$38,IF(1=2,'1.Inputs'!$D$39,$E112)))*$F112*(('1.Inputs'!$D$40)+(1-'1.Inputs'!$D$40)*(1+'1.Inputs'!$D$41))*(1+$G112)^(1-1))-(('1.Inputs'!$D$37*12*IF(1=1,'1.Inputs'!$D$38,IF(1=2,'1.Inputs'!$D$39,$E112)))/(1-'1.Inputs'!$D$42)*$D112*(1+$G112)^(1-1))-('1.Inputs'!$D$37*12*IF(1=1,'1.Inputs'!$D$38,IF(1=2,'1.Inputs'!$D$39,$E112)))*'1.Inputs'!$D$43*(1+$G112)^(1-1)-'1.Inputs'!$D$44*(1+$G112)^(1-1)-('1.Inputs'!$D$20/'1.Inputs'!$D$27+'1.Inputs'!$D$23/'1.Inputs'!$D$28)))*'1.Inputs'!$D$53+('1.Inputs'!$D$20/'1.Inputs'!$D$27+'1.Inputs'!$D$23/'1.Inputs'!$D$28)-H112</f>
        <v>-188243735.98305893</v>
      </c>
      <c r="T112" s="36">
        <f ca="1">((('1.Inputs'!$D$37*12*IF(2=1,'1.Inputs'!$D$38,IF(2=2,'1.Inputs'!$D$39,$E112)))*$F112*(('1.Inputs'!$D$40)+(1-'1.Inputs'!$D$40)*(1+'1.Inputs'!$D$41))*(1+$G112)^(2-1))-(('1.Inputs'!$D$37*12*IF(2=1,'1.Inputs'!$D$38,IF(2=2,'1.Inputs'!$D$39,$E112)))/(1-'1.Inputs'!$D$42)*$D112*(1+$G112)^(2-1))-('1.Inputs'!$D$37*12*IF(2=1,'1.Inputs'!$D$38,IF(2=2,'1.Inputs'!$D$39,$E112)))*'1.Inputs'!$D$43*(1+$G112)^(2-1)-'1.Inputs'!$D$44*(1+$G112)^(2-1)-('1.Inputs'!$D$20/'1.Inputs'!$D$27+'1.Inputs'!$D$23/'1.Inputs'!$D$28))-MAX(0,((('1.Inputs'!$D$37*12*IF(2=1,'1.Inputs'!$D$38,IF(2=2,'1.Inputs'!$D$39,$E112)))*$F112*(('1.Inputs'!$D$40)+(1-'1.Inputs'!$D$40)*(1+'1.Inputs'!$D$41))*(1+$G112)^(2-1))-(('1.Inputs'!$D$37*12*IF(2=1,'1.Inputs'!$D$38,IF(2=2,'1.Inputs'!$D$39,$E112)))/(1-'1.Inputs'!$D$42)*$D112*(1+$G112)^(2-1))-('1.Inputs'!$D$37*12*IF(2=1,'1.Inputs'!$D$38,IF(2=2,'1.Inputs'!$D$39,$E112)))*'1.Inputs'!$D$43*(1+$G112)^(2-1)-'1.Inputs'!$D$44*(1+$G112)^(2-1)-('1.Inputs'!$D$20/'1.Inputs'!$D$27+'1.Inputs'!$D$23/'1.Inputs'!$D$28)))*'1.Inputs'!$D$53+('1.Inputs'!$D$20/'1.Inputs'!$D$27+'1.Inputs'!$D$23/'1.Inputs'!$D$28)-(I112-H112)</f>
        <v>767152125.46253335</v>
      </c>
      <c r="U112" s="36">
        <f ca="1">((('1.Inputs'!$D$37*12*IF(3=1,'1.Inputs'!$D$38,IF(3=2,'1.Inputs'!$D$39,$E112)))*$F112*(('1.Inputs'!$D$40)+(1-'1.Inputs'!$D$40)*(1+'1.Inputs'!$D$41))*(1+$G112)^(3-1))-(('1.Inputs'!$D$37*12*IF(3=1,'1.Inputs'!$D$38,IF(3=2,'1.Inputs'!$D$39,$E112)))/(1-'1.Inputs'!$D$42)*$D112*(1+$G112)^(3-1))-('1.Inputs'!$D$37*12*IF(3=1,'1.Inputs'!$D$38,IF(3=2,'1.Inputs'!$D$39,$E112)))*'1.Inputs'!$D$43*(1+$G112)^(3-1)-'1.Inputs'!$D$44*(1+$G112)^(3-1)-('1.Inputs'!$D$20/'1.Inputs'!$D$27+'1.Inputs'!$D$23/'1.Inputs'!$D$28))-MAX(0,((('1.Inputs'!$D$37*12*IF(3=1,'1.Inputs'!$D$38,IF(3=2,'1.Inputs'!$D$39,$E112)))*$F112*(('1.Inputs'!$D$40)+(1-'1.Inputs'!$D$40)*(1+'1.Inputs'!$D$41))*(1+$G112)^(3-1))-(('1.Inputs'!$D$37*12*IF(3=1,'1.Inputs'!$D$38,IF(3=2,'1.Inputs'!$D$39,$E112)))/(1-'1.Inputs'!$D$42)*$D112*(1+$G112)^(3-1))-('1.Inputs'!$D$37*12*IF(3=1,'1.Inputs'!$D$38,IF(3=2,'1.Inputs'!$D$39,$E112)))*'1.Inputs'!$D$43*(1+$G112)^(3-1)-'1.Inputs'!$D$44*(1+$G112)^(3-1)-('1.Inputs'!$D$20/'1.Inputs'!$D$27+'1.Inputs'!$D$23/'1.Inputs'!$D$28)))*'1.Inputs'!$D$53+('1.Inputs'!$D$20/'1.Inputs'!$D$27+'1.Inputs'!$D$23/'1.Inputs'!$D$28)-(J112-I112)</f>
        <v>1200421772.0457175</v>
      </c>
      <c r="V112" s="36">
        <f ca="1">((('1.Inputs'!$D$37*12*IF(4=1,'1.Inputs'!$D$38,IF(4=2,'1.Inputs'!$D$39,$E112)))*$F112*(('1.Inputs'!$D$40)+(1-'1.Inputs'!$D$40)*(1+'1.Inputs'!$D$41))*(1+$G112)^(4-1))-(('1.Inputs'!$D$37*12*IF(4=1,'1.Inputs'!$D$38,IF(4=2,'1.Inputs'!$D$39,$E112)))/(1-'1.Inputs'!$D$42)*$D112*(1+$G112)^(4-1))-('1.Inputs'!$D$37*12*IF(4=1,'1.Inputs'!$D$38,IF(4=2,'1.Inputs'!$D$39,$E112)))*'1.Inputs'!$D$43*(1+$G112)^(4-1)-'1.Inputs'!$D$44*(1+$G112)^(4-1)-('1.Inputs'!$D$20/'1.Inputs'!$D$27+'1.Inputs'!$D$23/'1.Inputs'!$D$28))-MAX(0,((('1.Inputs'!$D$37*12*IF(4=1,'1.Inputs'!$D$38,IF(4=2,'1.Inputs'!$D$39,$E112)))*$F112*(('1.Inputs'!$D$40)+(1-'1.Inputs'!$D$40)*(1+'1.Inputs'!$D$41))*(1+$G112)^(4-1))-(('1.Inputs'!$D$37*12*IF(4=1,'1.Inputs'!$D$38,IF(4=2,'1.Inputs'!$D$39,$E112)))/(1-'1.Inputs'!$D$42)*$D112*(1+$G112)^(4-1))-('1.Inputs'!$D$37*12*IF(4=1,'1.Inputs'!$D$38,IF(4=2,'1.Inputs'!$D$39,$E112)))*'1.Inputs'!$D$43*(1+$G112)^(4-1)-'1.Inputs'!$D$44*(1+$G112)^(4-1)-('1.Inputs'!$D$20/'1.Inputs'!$D$27+'1.Inputs'!$D$23/'1.Inputs'!$D$28)))*'1.Inputs'!$D$53+('1.Inputs'!$D$20/'1.Inputs'!$D$27+'1.Inputs'!$D$23/'1.Inputs'!$D$28)-(K112-J112)</f>
        <v>1403521887.8798699</v>
      </c>
      <c r="W112" s="36">
        <f ca="1">((('1.Inputs'!$D$37*12*IF(5=1,'1.Inputs'!$D$38,IF(5=2,'1.Inputs'!$D$39,$E112)))*$F112*(('1.Inputs'!$D$40)+(1-'1.Inputs'!$D$40)*(1+'1.Inputs'!$D$41))*(1+$G112)^(5-1))-(('1.Inputs'!$D$37*12*IF(5=1,'1.Inputs'!$D$38,IF(5=2,'1.Inputs'!$D$39,$E112)))/(1-'1.Inputs'!$D$42)*$D112*(1+$G112)^(5-1))-('1.Inputs'!$D$37*12*IF(5=1,'1.Inputs'!$D$38,IF(5=2,'1.Inputs'!$D$39,$E112)))*'1.Inputs'!$D$43*(1+$G112)^(5-1)-'1.Inputs'!$D$44*(1+$G112)^(5-1)-('1.Inputs'!$D$20/'1.Inputs'!$D$27+'1.Inputs'!$D$23/'1.Inputs'!$D$28))-MAX(0,((('1.Inputs'!$D$37*12*IF(5=1,'1.Inputs'!$D$38,IF(5=2,'1.Inputs'!$D$39,$E112)))*$F112*(('1.Inputs'!$D$40)+(1-'1.Inputs'!$D$40)*(1+'1.Inputs'!$D$41))*(1+$G112)^(5-1))-(('1.Inputs'!$D$37*12*IF(5=1,'1.Inputs'!$D$38,IF(5=2,'1.Inputs'!$D$39,$E112)))/(1-'1.Inputs'!$D$42)*$D112*(1+$G112)^(5-1))-('1.Inputs'!$D$37*12*IF(5=1,'1.Inputs'!$D$38,IF(5=2,'1.Inputs'!$D$39,$E112)))*'1.Inputs'!$D$43*(1+$G112)^(5-1)-'1.Inputs'!$D$44*(1+$G112)^(5-1)-('1.Inputs'!$D$20/'1.Inputs'!$D$27+'1.Inputs'!$D$23/'1.Inputs'!$D$28)))*'1.Inputs'!$D$53+('1.Inputs'!$D$20/'1.Inputs'!$D$27+'1.Inputs'!$D$23/'1.Inputs'!$D$28)-(L112-K112)</f>
        <v>1450014740.1779985</v>
      </c>
      <c r="X112" s="36">
        <f ca="1">((('1.Inputs'!$D$37*12*IF(6=1,'1.Inputs'!$D$38,IF(6=2,'1.Inputs'!$D$39,$E112)))*$F112*(('1.Inputs'!$D$40)+(1-'1.Inputs'!$D$40)*(1+'1.Inputs'!$D$41))*(1+$G112)^(6-1))-(('1.Inputs'!$D$37*12*IF(6=1,'1.Inputs'!$D$38,IF(6=2,'1.Inputs'!$D$39,$E112)))/(1-'1.Inputs'!$D$42)*$D112*(1+$G112)^(6-1))-('1.Inputs'!$D$37*12*IF(6=1,'1.Inputs'!$D$38,IF(6=2,'1.Inputs'!$D$39,$E112)))*'1.Inputs'!$D$43*(1+$G112)^(6-1)-'1.Inputs'!$D$44*(1+$G112)^(6-1)-('1.Inputs'!$D$20/'1.Inputs'!$D$27+'1.Inputs'!$D$23/'1.Inputs'!$D$28))-MAX(0,((('1.Inputs'!$D$37*12*IF(6=1,'1.Inputs'!$D$38,IF(6=2,'1.Inputs'!$D$39,$E112)))*$F112*(('1.Inputs'!$D$40)+(1-'1.Inputs'!$D$40)*(1+'1.Inputs'!$D$41))*(1+$G112)^(6-1))-(('1.Inputs'!$D$37*12*IF(6=1,'1.Inputs'!$D$38,IF(6=2,'1.Inputs'!$D$39,$E112)))/(1-'1.Inputs'!$D$42)*$D112*(1+$G112)^(6-1))-('1.Inputs'!$D$37*12*IF(6=1,'1.Inputs'!$D$38,IF(6=2,'1.Inputs'!$D$39,$E112)))*'1.Inputs'!$D$43*(1+$G112)^(6-1)-'1.Inputs'!$D$44*(1+$G112)^(6-1)-('1.Inputs'!$D$20/'1.Inputs'!$D$27+'1.Inputs'!$D$23/'1.Inputs'!$D$28)))*'1.Inputs'!$D$53+('1.Inputs'!$D$20/'1.Inputs'!$D$27+'1.Inputs'!$D$23/'1.Inputs'!$D$28)-(M112-L112)</f>
        <v>1498101362.3788528</v>
      </c>
      <c r="Y112" s="36">
        <f ca="1">((('1.Inputs'!$D$37*12*IF(7=1,'1.Inputs'!$D$38,IF(7=2,'1.Inputs'!$D$39,$E112)))*$F112*(('1.Inputs'!$D$40)+(1-'1.Inputs'!$D$40)*(1+'1.Inputs'!$D$41))*(1+$G112)^(7-1))-(('1.Inputs'!$D$37*12*IF(7=1,'1.Inputs'!$D$38,IF(7=2,'1.Inputs'!$D$39,$E112)))/(1-'1.Inputs'!$D$42)*$D112*(1+$G112)^(7-1))-('1.Inputs'!$D$37*12*IF(7=1,'1.Inputs'!$D$38,IF(7=2,'1.Inputs'!$D$39,$E112)))*'1.Inputs'!$D$43*(1+$G112)^(7-1)-'1.Inputs'!$D$44*(1+$G112)^(7-1)-('1.Inputs'!$D$20/'1.Inputs'!$D$27+'1.Inputs'!$D$23/'1.Inputs'!$D$28))-MAX(0,((('1.Inputs'!$D$37*12*IF(7=1,'1.Inputs'!$D$38,IF(7=2,'1.Inputs'!$D$39,$E112)))*$F112*(('1.Inputs'!$D$40)+(1-'1.Inputs'!$D$40)*(1+'1.Inputs'!$D$41))*(1+$G112)^(7-1))-(('1.Inputs'!$D$37*12*IF(7=1,'1.Inputs'!$D$38,IF(7=2,'1.Inputs'!$D$39,$E112)))/(1-'1.Inputs'!$D$42)*$D112*(1+$G112)^(7-1))-('1.Inputs'!$D$37*12*IF(7=1,'1.Inputs'!$D$38,IF(7=2,'1.Inputs'!$D$39,$E112)))*'1.Inputs'!$D$43*(1+$G112)^(7-1)-'1.Inputs'!$D$44*(1+$G112)^(7-1)-('1.Inputs'!$D$20/'1.Inputs'!$D$27+'1.Inputs'!$D$23/'1.Inputs'!$D$28)))*'1.Inputs'!$D$53+('1.Inputs'!$D$20/'1.Inputs'!$D$27+'1.Inputs'!$D$23/'1.Inputs'!$D$28)-(N112-M112)</f>
        <v>1547836388.7407603</v>
      </c>
      <c r="Z112" s="36">
        <f ca="1">((('1.Inputs'!$D$37*12*IF(8=1,'1.Inputs'!$D$38,IF(8=2,'1.Inputs'!$D$39,$E112)))*$F112*(('1.Inputs'!$D$40)+(1-'1.Inputs'!$D$40)*(1+'1.Inputs'!$D$41))*(1+$G112)^(8-1))-(('1.Inputs'!$D$37*12*IF(8=1,'1.Inputs'!$D$38,IF(8=2,'1.Inputs'!$D$39,$E112)))/(1-'1.Inputs'!$D$42)*$D112*(1+$G112)^(8-1))-('1.Inputs'!$D$37*12*IF(8=1,'1.Inputs'!$D$38,IF(8=2,'1.Inputs'!$D$39,$E112)))*'1.Inputs'!$D$43*(1+$G112)^(8-1)-'1.Inputs'!$D$44*(1+$G112)^(8-1)-('1.Inputs'!$D$20/'1.Inputs'!$D$27+'1.Inputs'!$D$23/'1.Inputs'!$D$28))-MAX(0,((('1.Inputs'!$D$37*12*IF(8=1,'1.Inputs'!$D$38,IF(8=2,'1.Inputs'!$D$39,$E112)))*$F112*(('1.Inputs'!$D$40)+(1-'1.Inputs'!$D$40)*(1+'1.Inputs'!$D$41))*(1+$G112)^(8-1))-(('1.Inputs'!$D$37*12*IF(8=1,'1.Inputs'!$D$38,IF(8=2,'1.Inputs'!$D$39,$E112)))/(1-'1.Inputs'!$D$42)*$D112*(1+$G112)^(8-1))-('1.Inputs'!$D$37*12*IF(8=1,'1.Inputs'!$D$38,IF(8=2,'1.Inputs'!$D$39,$E112)))*'1.Inputs'!$D$43*(1+$G112)^(8-1)-'1.Inputs'!$D$44*(1+$G112)^(8-1)-('1.Inputs'!$D$20/'1.Inputs'!$D$27+'1.Inputs'!$D$23/'1.Inputs'!$D$28)))*'1.Inputs'!$D$53+('1.Inputs'!$D$20/'1.Inputs'!$D$27+'1.Inputs'!$D$23/'1.Inputs'!$D$28)-(O112-N112)</f>
        <v>1599276326.3784609</v>
      </c>
      <c r="AA112" s="36">
        <f ca="1">((('1.Inputs'!$D$37*12*IF(9=1,'1.Inputs'!$D$38,IF(9=2,'1.Inputs'!$D$39,$E112)))*$F112*(('1.Inputs'!$D$40)+(1-'1.Inputs'!$D$40)*(1+'1.Inputs'!$D$41))*(1+$G112)^(9-1))-(('1.Inputs'!$D$37*12*IF(9=1,'1.Inputs'!$D$38,IF(9=2,'1.Inputs'!$D$39,$E112)))/(1-'1.Inputs'!$D$42)*$D112*(1+$G112)^(9-1))-('1.Inputs'!$D$37*12*IF(9=1,'1.Inputs'!$D$38,IF(9=2,'1.Inputs'!$D$39,$E112)))*'1.Inputs'!$D$43*(1+$G112)^(9-1)-'1.Inputs'!$D$44*(1+$G112)^(9-1)-('1.Inputs'!$D$20/'1.Inputs'!$D$27+'1.Inputs'!$D$23/'1.Inputs'!$D$28))-MAX(0,((('1.Inputs'!$D$37*12*IF(9=1,'1.Inputs'!$D$38,IF(9=2,'1.Inputs'!$D$39,$E112)))*$F112*(('1.Inputs'!$D$40)+(1-'1.Inputs'!$D$40)*(1+'1.Inputs'!$D$41))*(1+$G112)^(9-1))-(('1.Inputs'!$D$37*12*IF(9=1,'1.Inputs'!$D$38,IF(9=2,'1.Inputs'!$D$39,$E112)))/(1-'1.Inputs'!$D$42)*$D112*(1+$G112)^(9-1))-('1.Inputs'!$D$37*12*IF(9=1,'1.Inputs'!$D$38,IF(9=2,'1.Inputs'!$D$39,$E112)))*'1.Inputs'!$D$43*(1+$G112)^(9-1)-'1.Inputs'!$D$44*(1+$G112)^(9-1)-('1.Inputs'!$D$20/'1.Inputs'!$D$27+'1.Inputs'!$D$23/'1.Inputs'!$D$28)))*'1.Inputs'!$D$53+('1.Inputs'!$D$20/'1.Inputs'!$D$27+'1.Inputs'!$D$23/'1.Inputs'!$D$28)-(P112-O112)</f>
        <v>1652479619.4644225</v>
      </c>
      <c r="AB112" s="36">
        <f ca="1">((('1.Inputs'!$D$37*12*IF(10=1,'1.Inputs'!$D$38,IF(10=2,'1.Inputs'!$D$39,$E112)))*$F112*(('1.Inputs'!$D$40)+(1-'1.Inputs'!$D$40)*(1+'1.Inputs'!$D$41))*(1+$G112)^(10-1))-(('1.Inputs'!$D$37*12*IF(10=1,'1.Inputs'!$D$38,IF(10=2,'1.Inputs'!$D$39,$E112)))/(1-'1.Inputs'!$D$42)*$D112*(1+$G112)^(10-1))-('1.Inputs'!$D$37*12*IF(10=1,'1.Inputs'!$D$38,IF(10=2,'1.Inputs'!$D$39,$E112)))*'1.Inputs'!$D$43*(1+$G112)^(10-1)-'1.Inputs'!$D$44*(1+$G112)^(10-1)-('1.Inputs'!$D$20/'1.Inputs'!$D$27+'1.Inputs'!$D$23/'1.Inputs'!$D$28))-MAX(0,((('1.Inputs'!$D$37*12*IF(10=1,'1.Inputs'!$D$38,IF(10=2,'1.Inputs'!$D$39,$E112)))*$F112*(('1.Inputs'!$D$40)+(1-'1.Inputs'!$D$40)*(1+'1.Inputs'!$D$41))*(1+$G112)^(10-1))-(('1.Inputs'!$D$37*12*IF(10=1,'1.Inputs'!$D$38,IF(10=2,'1.Inputs'!$D$39,$E112)))/(1-'1.Inputs'!$D$42)*$D112*(1+$G112)^(10-1))-('1.Inputs'!$D$37*12*IF(10=1,'1.Inputs'!$D$38,IF(10=2,'1.Inputs'!$D$39,$E112)))*'1.Inputs'!$D$43*(1+$G112)^(10-1)-'1.Inputs'!$D$44*(1+$G112)^(10-1)-('1.Inputs'!$D$20/'1.Inputs'!$D$27+'1.Inputs'!$D$23/'1.Inputs'!$D$28)))*'1.Inputs'!$D$53+('1.Inputs'!$D$20/'1.Inputs'!$D$27+'1.Inputs'!$D$23/'1.Inputs'!$D$28)-(Q112-P112)+(('1.Inputs'!$D$20+'1.Inputs'!$D$23-('1.Inputs'!$D$20/'1.Inputs'!$D$27+'1.Inputs'!$D$23/'1.Inputs'!$D$28)*'1.Inputs'!$D$10)*'1.Inputs'!$D$60+'1.Inputs'!$D$19*'1.Inputs'!$D$59+Q112)</f>
        <v>4167301755.6733379</v>
      </c>
      <c r="AC112" s="36">
        <f ca="1">S112-AC$13-AC$14+MIN(AC$13,MAX(0,((('1.Inputs'!$D$37*12*IF(1=1,'1.Inputs'!$D$38,IF(1=2,'1.Inputs'!$D$39,$E112)))*$F112*(('1.Inputs'!$D$40)+(1-'1.Inputs'!$D$40)*(1+'1.Inputs'!$D$41))*(1+$G112)^(1-1))-(('1.Inputs'!$D$37*12*IF(1=1,'1.Inputs'!$D$38,IF(1=2,'1.Inputs'!$D$39,$E112)))/(1-'1.Inputs'!$D$42)*$D112*(1+$G112)^(1-1))-('1.Inputs'!$D$37*12*IF(1=1,'1.Inputs'!$D$38,IF(1=2,'1.Inputs'!$D$39,$E112)))*'1.Inputs'!$D$43*(1+$G112)^(1-1)-'1.Inputs'!$D$44*(1+$G112)^(1-1)-('1.Inputs'!$D$20/'1.Inputs'!$D$27+'1.Inputs'!$D$23/'1.Inputs'!$D$28))))*'1.Inputs'!$D$53</f>
        <v>-284183735.98305893</v>
      </c>
      <c r="AD112" s="36">
        <f ca="1">T112-AD$13-AD$14+MIN(AD$13,MAX(0,((('1.Inputs'!$D$37*12*IF(2=1,'1.Inputs'!$D$38,IF(2=2,'1.Inputs'!$D$39,$E112)))*$F112*(('1.Inputs'!$D$40)+(1-'1.Inputs'!$D$40)*(1+'1.Inputs'!$D$41))*(1+$G112)^(2-1))-(('1.Inputs'!$D$37*12*IF(2=1,'1.Inputs'!$D$38,IF(2=2,'1.Inputs'!$D$39,$E112)))/(1-'1.Inputs'!$D$42)*$D112*(1+$G112)^(2-1))-('1.Inputs'!$D$37*12*IF(2=1,'1.Inputs'!$D$38,IF(2=2,'1.Inputs'!$D$39,$E112)))*'1.Inputs'!$D$43*(1+$G112)^(2-1)-'1.Inputs'!$D$44*(1+$G112)^(2-1)-('1.Inputs'!$D$20/'1.Inputs'!$D$27+'1.Inputs'!$D$23/'1.Inputs'!$D$28))))*'1.Inputs'!$D$53</f>
        <v>671212125.46253335</v>
      </c>
      <c r="AE112" s="36">
        <f ca="1">U112-AE$13-AE$14+MIN(AE$13,MAX(0,((('1.Inputs'!$D$37*12*IF(3=1,'1.Inputs'!$D$38,IF(3=2,'1.Inputs'!$D$39,$E112)))*$F112*(('1.Inputs'!$D$40)+(1-'1.Inputs'!$D$40)*(1+'1.Inputs'!$D$41))*(1+$G112)^(3-1))-(('1.Inputs'!$D$37*12*IF(3=1,'1.Inputs'!$D$38,IF(3=2,'1.Inputs'!$D$39,$E112)))/(1-'1.Inputs'!$D$42)*$D112*(1+$G112)^(3-1))-('1.Inputs'!$D$37*12*IF(3=1,'1.Inputs'!$D$38,IF(3=2,'1.Inputs'!$D$39,$E112)))*'1.Inputs'!$D$43*(1+$G112)^(3-1)-'1.Inputs'!$D$44*(1+$G112)^(3-1)-('1.Inputs'!$D$20/'1.Inputs'!$D$27+'1.Inputs'!$D$23/'1.Inputs'!$D$28))))*'1.Inputs'!$D$53</f>
        <v>858481772.04571748</v>
      </c>
      <c r="AF112" s="36">
        <f ca="1">V112-AF$13-AF$14+MIN(AF$13,MAX(0,((('1.Inputs'!$D$37*12*IF(4=1,'1.Inputs'!$D$38,IF(4=2,'1.Inputs'!$D$39,$E112)))*$F112*(('1.Inputs'!$D$40)+(1-'1.Inputs'!$D$40)*(1+'1.Inputs'!$D$41))*(1+$G112)^(4-1))-(('1.Inputs'!$D$37*12*IF(4=1,'1.Inputs'!$D$38,IF(4=2,'1.Inputs'!$D$39,$E112)))/(1-'1.Inputs'!$D$42)*$D112*(1+$G112)^(4-1))-('1.Inputs'!$D$37*12*IF(4=1,'1.Inputs'!$D$38,IF(4=2,'1.Inputs'!$D$39,$E112)))*'1.Inputs'!$D$43*(1+$G112)^(4-1)-'1.Inputs'!$D$44*(1+$G112)^(4-1)-('1.Inputs'!$D$20/'1.Inputs'!$D$27+'1.Inputs'!$D$23/'1.Inputs'!$D$28))))*'1.Inputs'!$D$53</f>
        <v>1080769887.8798699</v>
      </c>
      <c r="AG112" s="36">
        <f ca="1">W112-AG$13-AG$14+MIN(AG$13,MAX(0,((('1.Inputs'!$D$37*12*IF(5=1,'1.Inputs'!$D$38,IF(5=2,'1.Inputs'!$D$39,$E112)))*$F112*(('1.Inputs'!$D$40)+(1-'1.Inputs'!$D$40)*(1+'1.Inputs'!$D$41))*(1+$G112)^(5-1))-(('1.Inputs'!$D$37*12*IF(5=1,'1.Inputs'!$D$38,IF(5=2,'1.Inputs'!$D$39,$E112)))/(1-'1.Inputs'!$D$42)*$D112*(1+$G112)^(5-1))-('1.Inputs'!$D$37*12*IF(5=1,'1.Inputs'!$D$38,IF(5=2,'1.Inputs'!$D$39,$E112)))*'1.Inputs'!$D$43*(1+$G112)^(5-1)-'1.Inputs'!$D$44*(1+$G112)^(5-1)-('1.Inputs'!$D$20/'1.Inputs'!$D$27+'1.Inputs'!$D$23/'1.Inputs'!$D$28))))*'1.Inputs'!$D$53</f>
        <v>1146450740.1779985</v>
      </c>
      <c r="AH112" s="36">
        <f ca="1">X112-AH$13-AH$14+MIN(AH$13,MAX(0,((('1.Inputs'!$D$37*12*IF(6=1,'1.Inputs'!$D$38,IF(6=2,'1.Inputs'!$D$39,$E112)))*$F112*(('1.Inputs'!$D$40)+(1-'1.Inputs'!$D$40)*(1+'1.Inputs'!$D$41))*(1+$G112)^(6-1))-(('1.Inputs'!$D$37*12*IF(6=1,'1.Inputs'!$D$38,IF(6=2,'1.Inputs'!$D$39,$E112)))/(1-'1.Inputs'!$D$42)*$D112*(1+$G112)^(6-1))-('1.Inputs'!$D$37*12*IF(6=1,'1.Inputs'!$D$38,IF(6=2,'1.Inputs'!$D$39,$E112)))*'1.Inputs'!$D$43*(1+$G112)^(6-1)-'1.Inputs'!$D$44*(1+$G112)^(6-1)-('1.Inputs'!$D$20/'1.Inputs'!$D$27+'1.Inputs'!$D$23/'1.Inputs'!$D$28))))*'1.Inputs'!$D$53</f>
        <v>1213725362.3788528</v>
      </c>
      <c r="AI112" s="36">
        <f ca="1">Y112-AI$13-AI$14+MIN(AI$13,MAX(0,((('1.Inputs'!$D$37*12*IF(7=1,'1.Inputs'!$D$38,IF(7=2,'1.Inputs'!$D$39,$E112)))*$F112*(('1.Inputs'!$D$40)+(1-'1.Inputs'!$D$40)*(1+'1.Inputs'!$D$41))*(1+$G112)^(7-1))-(('1.Inputs'!$D$37*12*IF(7=1,'1.Inputs'!$D$38,IF(7=2,'1.Inputs'!$D$39,$E112)))/(1-'1.Inputs'!$D$42)*$D112*(1+$G112)^(7-1))-('1.Inputs'!$D$37*12*IF(7=1,'1.Inputs'!$D$38,IF(7=2,'1.Inputs'!$D$39,$E112)))*'1.Inputs'!$D$43*(1+$G112)^(7-1)-'1.Inputs'!$D$44*(1+$G112)^(7-1)-('1.Inputs'!$D$20/'1.Inputs'!$D$27+'1.Inputs'!$D$23/'1.Inputs'!$D$28))))*'1.Inputs'!$D$53</f>
        <v>1282648388.7407603</v>
      </c>
      <c r="AJ112" s="36">
        <f ca="1">Z112-AJ$13-AJ$14+MIN(AJ$13,MAX(0,((('1.Inputs'!$D$37*12*IF(8=1,'1.Inputs'!$D$38,IF(8=2,'1.Inputs'!$D$39,$E112)))*$F112*(('1.Inputs'!$D$40)+(1-'1.Inputs'!$D$40)*(1+'1.Inputs'!$D$41))*(1+$G112)^(8-1))-(('1.Inputs'!$D$37*12*IF(8=1,'1.Inputs'!$D$38,IF(8=2,'1.Inputs'!$D$39,$E112)))/(1-'1.Inputs'!$D$42)*$D112*(1+$G112)^(8-1))-('1.Inputs'!$D$37*12*IF(8=1,'1.Inputs'!$D$38,IF(8=2,'1.Inputs'!$D$39,$E112)))*'1.Inputs'!$D$43*(1+$G112)^(8-1)-'1.Inputs'!$D$44*(1+$G112)^(8-1)-('1.Inputs'!$D$20/'1.Inputs'!$D$27+'1.Inputs'!$D$23/'1.Inputs'!$D$28))))*'1.Inputs'!$D$53</f>
        <v>1599276326.3784609</v>
      </c>
      <c r="AK112" s="36">
        <f ca="1">AA112-AK$13-AK$14+MIN(AK$13,MAX(0,((('1.Inputs'!$D$37*12*IF(9=1,'1.Inputs'!$D$38,IF(9=2,'1.Inputs'!$D$39,$E112)))*$F112*(('1.Inputs'!$D$40)+(1-'1.Inputs'!$D$40)*(1+'1.Inputs'!$D$41))*(1+$G112)^(9-1))-(('1.Inputs'!$D$37*12*IF(9=1,'1.Inputs'!$D$38,IF(9=2,'1.Inputs'!$D$39,$E112)))/(1-'1.Inputs'!$D$42)*$D112*(1+$G112)^(9-1))-('1.Inputs'!$D$37*12*IF(9=1,'1.Inputs'!$D$38,IF(9=2,'1.Inputs'!$D$39,$E112)))*'1.Inputs'!$D$43*(1+$G112)^(9-1)-'1.Inputs'!$D$44*(1+$G112)^(9-1)-('1.Inputs'!$D$20/'1.Inputs'!$D$27+'1.Inputs'!$D$23/'1.Inputs'!$D$28))))*'1.Inputs'!$D$53</f>
        <v>1652479619.4644225</v>
      </c>
      <c r="AL112" s="36">
        <f ca="1">AB112-AL$13-AL$14+MIN(AL$13,MAX(0,((('1.Inputs'!$D$37*12*IF(10=1,'1.Inputs'!$D$38,IF(10=2,'1.Inputs'!$D$39,$E112)))*$F112*(('1.Inputs'!$D$40)+(1-'1.Inputs'!$D$40)*(1+'1.Inputs'!$D$41))*(1+$G112)^(10-1))-(('1.Inputs'!$D$37*12*IF(10=1,'1.Inputs'!$D$38,IF(10=2,'1.Inputs'!$D$39,$E112)))/(1-'1.Inputs'!$D$42)*$D112*(1+$G112)^(10-1))-('1.Inputs'!$D$37*12*IF(10=1,'1.Inputs'!$D$38,IF(10=2,'1.Inputs'!$D$39,$E112)))*'1.Inputs'!$D$43*(1+$G112)^(10-1)-'1.Inputs'!$D$44*(1+$G112)^(10-1)-('1.Inputs'!$D$20/'1.Inputs'!$D$27+'1.Inputs'!$D$23/'1.Inputs'!$D$28))))*'1.Inputs'!$D$53+'1.Inputs'!$D$35</f>
        <v>4967301755.6733379</v>
      </c>
      <c r="AM112" s="48">
        <f ca="1">R112+NPV('1.Inputs'!$D$55,S112:AB112)</f>
        <v>5053512437.4521303</v>
      </c>
      <c r="AN112" s="48">
        <f ca="1">-('1.Inputs'!$D$24*(1-'1.Inputs'!$D$31)+'1.Inputs'!$D$35)+NPV('1.Inputs'!$D$54,AC112:AL112)</f>
        <v>2801654755.9701548</v>
      </c>
      <c r="AO112" s="36">
        <f t="shared" ca="1" si="13"/>
        <v>-1.2753640649258735</v>
      </c>
      <c r="AP112" s="36">
        <f t="shared" ca="1" si="14"/>
        <v>3.0498520631242823</v>
      </c>
      <c r="AQ112" s="36">
        <f ca="1">'1.Inputs'!$D$35+MIN(SUM($AC112:AC112),SUM($AC112:AD112),SUM($AC112:AE112),SUM($AC112:AF112),SUM($AC112:AG112),SUM($AC112:AH112),SUM($AC112:AI112),SUM($AC112:AJ112),SUM($AC112:AK112),SUM($AC112:AL112))</f>
        <v>515816264.01694107</v>
      </c>
      <c r="AR112" s="36">
        <f ca="1">IF(AP112&lt;'1.Inputs'!$D$57,1,0)</f>
        <v>0</v>
      </c>
      <c r="AS112" s="36">
        <f t="shared" ca="1" si="15"/>
        <v>0</v>
      </c>
    </row>
    <row r="113" spans="2:45" ht="15" customHeight="1" x14ac:dyDescent="0.25">
      <c r="B113" s="36">
        <v>98</v>
      </c>
      <c r="C113" s="36">
        <f t="shared" ca="1" si="8"/>
        <v>5.7959544975922705E-2</v>
      </c>
      <c r="D113" s="36">
        <f t="shared" ca="1" si="9"/>
        <v>19631.783646147156</v>
      </c>
      <c r="E113" s="47">
        <f t="shared" ca="1" si="10"/>
        <v>0.74373402547451406</v>
      </c>
      <c r="F113" s="36">
        <f t="shared" ca="1" si="11"/>
        <v>28162.013838313407</v>
      </c>
      <c r="G113" s="36">
        <f t="shared" ca="1" si="12"/>
        <v>5.2356452751905286E-2</v>
      </c>
      <c r="H113" s="36">
        <f ca="1">((('1.Inputs'!$D$37*12*IF(1=1,'1.Inputs'!$D$38,IF(1=2,'1.Inputs'!$D$39,$E113)))*$F113*(('1.Inputs'!$D$40)+(1-'1.Inputs'!$D$40)*(1+'1.Inputs'!$D$41))*(1+$G113)^(1-1))*'1.Inputs'!$D$47+(('1.Inputs'!$D$37*12*IF(1=1,'1.Inputs'!$D$38,IF(1=2,'1.Inputs'!$D$39,$E113)))/(1-'1.Inputs'!$D$42)*$D113*(1+$G113)^(1-1))*('1.Inputs'!$D$48-'1.Inputs'!$D$49))/'1.Inputs'!$D$51</f>
        <v>758983711.9720751</v>
      </c>
      <c r="I113" s="36">
        <f ca="1">((('1.Inputs'!$D$37*12*IF(2=1,'1.Inputs'!$D$38,IF(2=2,'1.Inputs'!$D$39,$E113)))*$F113*(('1.Inputs'!$D$40)+(1-'1.Inputs'!$D$40)*(1+'1.Inputs'!$D$41))*(1+$G113)^(2-1))*'1.Inputs'!$D$47+(('1.Inputs'!$D$37*12*IF(2=1,'1.Inputs'!$D$38,IF(2=2,'1.Inputs'!$D$39,$E113)))/(1-'1.Inputs'!$D$42)*$D113*(1+$G113)^(2-1))*('1.Inputs'!$D$48-'1.Inputs'!$D$49))/'1.Inputs'!$D$51</f>
        <v>1118209969.5583694</v>
      </c>
      <c r="J113" s="36">
        <f ca="1">((('1.Inputs'!$D$37*12*IF(3=1,'1.Inputs'!$D$38,IF(3=2,'1.Inputs'!$D$39,$E113)))*$F113*(('1.Inputs'!$D$40)+(1-'1.Inputs'!$D$40)*(1+'1.Inputs'!$D$41))*(1+$G113)^(3-1))*'1.Inputs'!$D$47+(('1.Inputs'!$D$37*12*IF(3=1,'1.Inputs'!$D$38,IF(3=2,'1.Inputs'!$D$39,$E113)))/(1-'1.Inputs'!$D$42)*$D113*(1+$G113)^(3-1))*('1.Inputs'!$D$48-'1.Inputs'!$D$49))/'1.Inputs'!$D$51</f>
        <v>1250275839.8651595</v>
      </c>
      <c r="K113" s="36">
        <f ca="1">((('1.Inputs'!$D$37*12*IF(4=1,'1.Inputs'!$D$38,IF(4=2,'1.Inputs'!$D$39,$E113)))*$F113*(('1.Inputs'!$D$40)+(1-'1.Inputs'!$D$40)*(1+'1.Inputs'!$D$41))*(1+$G113)^(4-1))*'1.Inputs'!$D$47+(('1.Inputs'!$D$37*12*IF(4=1,'1.Inputs'!$D$38,IF(4=2,'1.Inputs'!$D$39,$E113)))/(1-'1.Inputs'!$D$42)*$D113*(1+$G113)^(4-1))*('1.Inputs'!$D$48-'1.Inputs'!$D$49))/'1.Inputs'!$D$51</f>
        <v>1315735847.8019083</v>
      </c>
      <c r="L113" s="36">
        <f ca="1">((('1.Inputs'!$D$37*12*IF(5=1,'1.Inputs'!$D$38,IF(5=2,'1.Inputs'!$D$39,$E113)))*$F113*(('1.Inputs'!$D$40)+(1-'1.Inputs'!$D$40)*(1+'1.Inputs'!$D$41))*(1+$G113)^(5-1))*'1.Inputs'!$D$47+(('1.Inputs'!$D$37*12*IF(5=1,'1.Inputs'!$D$38,IF(5=2,'1.Inputs'!$D$39,$E113)))/(1-'1.Inputs'!$D$42)*$D113*(1+$G113)^(5-1))*('1.Inputs'!$D$48-'1.Inputs'!$D$49))/'1.Inputs'!$D$51</f>
        <v>1384623109.551337</v>
      </c>
      <c r="M113" s="36">
        <f ca="1">((('1.Inputs'!$D$37*12*IF(6=1,'1.Inputs'!$D$38,IF(6=2,'1.Inputs'!$D$39,$E113)))*$F113*(('1.Inputs'!$D$40)+(1-'1.Inputs'!$D$40)*(1+'1.Inputs'!$D$41))*(1+$G113)^(6-1))*'1.Inputs'!$D$47+(('1.Inputs'!$D$37*12*IF(6=1,'1.Inputs'!$D$38,IF(6=2,'1.Inputs'!$D$39,$E113)))/(1-'1.Inputs'!$D$42)*$D113*(1+$G113)^(6-1))*('1.Inputs'!$D$48-'1.Inputs'!$D$49))/'1.Inputs'!$D$51</f>
        <v>1457117063.9657578</v>
      </c>
      <c r="N113" s="36">
        <f ca="1">((('1.Inputs'!$D$37*12*IF(7=1,'1.Inputs'!$D$38,IF(7=2,'1.Inputs'!$D$39,$E113)))*$F113*(('1.Inputs'!$D$40)+(1-'1.Inputs'!$D$40)*(1+'1.Inputs'!$D$41))*(1+$G113)^(7-1))*'1.Inputs'!$D$47+(('1.Inputs'!$D$37*12*IF(7=1,'1.Inputs'!$D$38,IF(7=2,'1.Inputs'!$D$39,$E113)))/(1-'1.Inputs'!$D$42)*$D113*(1+$G113)^(7-1))*('1.Inputs'!$D$48-'1.Inputs'!$D$49))/'1.Inputs'!$D$51</f>
        <v>1533406544.6792762</v>
      </c>
      <c r="O113" s="36">
        <f ca="1">((('1.Inputs'!$D$37*12*IF(8=1,'1.Inputs'!$D$38,IF(8=2,'1.Inputs'!$D$39,$E113)))*$F113*(('1.Inputs'!$D$40)+(1-'1.Inputs'!$D$40)*(1+'1.Inputs'!$D$41))*(1+$G113)^(8-1))*'1.Inputs'!$D$47+(('1.Inputs'!$D$37*12*IF(8=1,'1.Inputs'!$D$38,IF(8=2,'1.Inputs'!$D$39,$E113)))/(1-'1.Inputs'!$D$42)*$D113*(1+$G113)^(8-1))*('1.Inputs'!$D$48-'1.Inputs'!$D$49))/'1.Inputs'!$D$51</f>
        <v>1613690271.985239</v>
      </c>
      <c r="P113" s="36">
        <f ca="1">((('1.Inputs'!$D$37*12*IF(9=1,'1.Inputs'!$D$38,IF(9=2,'1.Inputs'!$D$39,$E113)))*$F113*(('1.Inputs'!$D$40)+(1-'1.Inputs'!$D$40)*(1+'1.Inputs'!$D$41))*(1+$G113)^(9-1))*'1.Inputs'!$D$47+(('1.Inputs'!$D$37*12*IF(9=1,'1.Inputs'!$D$38,IF(9=2,'1.Inputs'!$D$39,$E113)))/(1-'1.Inputs'!$D$42)*$D113*(1+$G113)^(9-1))*('1.Inputs'!$D$48-'1.Inputs'!$D$49))/'1.Inputs'!$D$51</f>
        <v>1698177370.4666436</v>
      </c>
      <c r="Q113" s="36">
        <f ca="1">((('1.Inputs'!$D$37*12*IF(10=1,'1.Inputs'!$D$38,IF(10=2,'1.Inputs'!$D$39,$E113)))*$F113*(('1.Inputs'!$D$40)+(1-'1.Inputs'!$D$40)*(1+'1.Inputs'!$D$41))*(1+$G113)^(10-1))*'1.Inputs'!$D$47+(('1.Inputs'!$D$37*12*IF(10=1,'1.Inputs'!$D$38,IF(10=2,'1.Inputs'!$D$39,$E113)))/(1-'1.Inputs'!$D$42)*$D113*(1+$G113)^(10-1))*('1.Inputs'!$D$48-'1.Inputs'!$D$49))/'1.Inputs'!$D$51</f>
        <v>1787087913.7278354</v>
      </c>
      <c r="R113" s="36">
        <f>-'1.Inputs'!$D$24</f>
        <v>-2050000000</v>
      </c>
      <c r="S113" s="36">
        <f ca="1">((('1.Inputs'!$D$37*12*IF(1=1,'1.Inputs'!$D$38,IF(1=2,'1.Inputs'!$D$39,$E113)))*$F113*(('1.Inputs'!$D$40)+(1-'1.Inputs'!$D$40)*(1+'1.Inputs'!$D$41))*(1+$G113)^(1-1))-(('1.Inputs'!$D$37*12*IF(1=1,'1.Inputs'!$D$38,IF(1=2,'1.Inputs'!$D$39,$E113)))/(1-'1.Inputs'!$D$42)*$D113*(1+$G113)^(1-1))-('1.Inputs'!$D$37*12*IF(1=1,'1.Inputs'!$D$38,IF(1=2,'1.Inputs'!$D$39,$E113)))*'1.Inputs'!$D$43*(1+$G113)^(1-1)-'1.Inputs'!$D$44*(1+$G113)^(1-1)-('1.Inputs'!$D$20/'1.Inputs'!$D$27+'1.Inputs'!$D$23/'1.Inputs'!$D$28))-MAX(0,((('1.Inputs'!$D$37*12*IF(1=1,'1.Inputs'!$D$38,IF(1=2,'1.Inputs'!$D$39,$E113)))*$F113*(('1.Inputs'!$D$40)+(1-'1.Inputs'!$D$40)*(1+'1.Inputs'!$D$41))*(1+$G113)^(1-1))-(('1.Inputs'!$D$37*12*IF(1=1,'1.Inputs'!$D$38,IF(1=2,'1.Inputs'!$D$39,$E113)))/(1-'1.Inputs'!$D$42)*$D113*(1+$G113)^(1-1))-('1.Inputs'!$D$37*12*IF(1=1,'1.Inputs'!$D$38,IF(1=2,'1.Inputs'!$D$39,$E113)))*'1.Inputs'!$D$43*(1+$G113)^(1-1)-'1.Inputs'!$D$44*(1+$G113)^(1-1)-('1.Inputs'!$D$20/'1.Inputs'!$D$27+'1.Inputs'!$D$23/'1.Inputs'!$D$28)))*'1.Inputs'!$D$53+('1.Inputs'!$D$20/'1.Inputs'!$D$27+'1.Inputs'!$D$23/'1.Inputs'!$D$28)-H113</f>
        <v>-840261375.41044533</v>
      </c>
      <c r="T113" s="36">
        <f ca="1">((('1.Inputs'!$D$37*12*IF(2=1,'1.Inputs'!$D$38,IF(2=2,'1.Inputs'!$D$39,$E113)))*$F113*(('1.Inputs'!$D$40)+(1-'1.Inputs'!$D$40)*(1+'1.Inputs'!$D$41))*(1+$G113)^(2-1))-(('1.Inputs'!$D$37*12*IF(2=1,'1.Inputs'!$D$38,IF(2=2,'1.Inputs'!$D$39,$E113)))/(1-'1.Inputs'!$D$42)*$D113*(1+$G113)^(2-1))-('1.Inputs'!$D$37*12*IF(2=1,'1.Inputs'!$D$38,IF(2=2,'1.Inputs'!$D$39,$E113)))*'1.Inputs'!$D$43*(1+$G113)^(2-1)-'1.Inputs'!$D$44*(1+$G113)^(2-1)-('1.Inputs'!$D$20/'1.Inputs'!$D$27+'1.Inputs'!$D$23/'1.Inputs'!$D$28))-MAX(0,((('1.Inputs'!$D$37*12*IF(2=1,'1.Inputs'!$D$38,IF(2=2,'1.Inputs'!$D$39,$E113)))*$F113*(('1.Inputs'!$D$40)+(1-'1.Inputs'!$D$40)*(1+'1.Inputs'!$D$41))*(1+$G113)^(2-1))-(('1.Inputs'!$D$37*12*IF(2=1,'1.Inputs'!$D$38,IF(2=2,'1.Inputs'!$D$39,$E113)))/(1-'1.Inputs'!$D$42)*$D113*(1+$G113)^(2-1))-('1.Inputs'!$D$37*12*IF(2=1,'1.Inputs'!$D$38,IF(2=2,'1.Inputs'!$D$39,$E113)))*'1.Inputs'!$D$43*(1+$G113)^(2-1)-'1.Inputs'!$D$44*(1+$G113)^(2-1)-('1.Inputs'!$D$20/'1.Inputs'!$D$27+'1.Inputs'!$D$23/'1.Inputs'!$D$28)))*'1.Inputs'!$D$53+('1.Inputs'!$D$20/'1.Inputs'!$D$27+'1.Inputs'!$D$23/'1.Inputs'!$D$28)-(I113-H113)</f>
        <v>-143559944.60375795</v>
      </c>
      <c r="U113" s="36">
        <f ca="1">((('1.Inputs'!$D$37*12*IF(3=1,'1.Inputs'!$D$38,IF(3=2,'1.Inputs'!$D$39,$E113)))*$F113*(('1.Inputs'!$D$40)+(1-'1.Inputs'!$D$40)*(1+'1.Inputs'!$D$41))*(1+$G113)^(3-1))-(('1.Inputs'!$D$37*12*IF(3=1,'1.Inputs'!$D$38,IF(3=2,'1.Inputs'!$D$39,$E113)))/(1-'1.Inputs'!$D$42)*$D113*(1+$G113)^(3-1))-('1.Inputs'!$D$37*12*IF(3=1,'1.Inputs'!$D$38,IF(3=2,'1.Inputs'!$D$39,$E113)))*'1.Inputs'!$D$43*(1+$G113)^(3-1)-'1.Inputs'!$D$44*(1+$G113)^(3-1)-('1.Inputs'!$D$20/'1.Inputs'!$D$27+'1.Inputs'!$D$23/'1.Inputs'!$D$28))-MAX(0,((('1.Inputs'!$D$37*12*IF(3=1,'1.Inputs'!$D$38,IF(3=2,'1.Inputs'!$D$39,$E113)))*$F113*(('1.Inputs'!$D$40)+(1-'1.Inputs'!$D$40)*(1+'1.Inputs'!$D$41))*(1+$G113)^(3-1))-(('1.Inputs'!$D$37*12*IF(3=1,'1.Inputs'!$D$38,IF(3=2,'1.Inputs'!$D$39,$E113)))/(1-'1.Inputs'!$D$42)*$D113*(1+$G113)^(3-1))-('1.Inputs'!$D$37*12*IF(3=1,'1.Inputs'!$D$38,IF(3=2,'1.Inputs'!$D$39,$E113)))*'1.Inputs'!$D$43*(1+$G113)^(3-1)-'1.Inputs'!$D$44*(1+$G113)^(3-1)-('1.Inputs'!$D$20/'1.Inputs'!$D$27+'1.Inputs'!$D$23/'1.Inputs'!$D$28)))*'1.Inputs'!$D$53+('1.Inputs'!$D$20/'1.Inputs'!$D$27+'1.Inputs'!$D$23/'1.Inputs'!$D$28)-(J113-I113)</f>
        <v>143967709.40177965</v>
      </c>
      <c r="V113" s="36">
        <f ca="1">((('1.Inputs'!$D$37*12*IF(4=1,'1.Inputs'!$D$38,IF(4=2,'1.Inputs'!$D$39,$E113)))*$F113*(('1.Inputs'!$D$40)+(1-'1.Inputs'!$D$40)*(1+'1.Inputs'!$D$41))*(1+$G113)^(4-1))-(('1.Inputs'!$D$37*12*IF(4=1,'1.Inputs'!$D$38,IF(4=2,'1.Inputs'!$D$39,$E113)))/(1-'1.Inputs'!$D$42)*$D113*(1+$G113)^(4-1))-('1.Inputs'!$D$37*12*IF(4=1,'1.Inputs'!$D$38,IF(4=2,'1.Inputs'!$D$39,$E113)))*'1.Inputs'!$D$43*(1+$G113)^(4-1)-'1.Inputs'!$D$44*(1+$G113)^(4-1)-('1.Inputs'!$D$20/'1.Inputs'!$D$27+'1.Inputs'!$D$23/'1.Inputs'!$D$28))-MAX(0,((('1.Inputs'!$D$37*12*IF(4=1,'1.Inputs'!$D$38,IF(4=2,'1.Inputs'!$D$39,$E113)))*$F113*(('1.Inputs'!$D$40)+(1-'1.Inputs'!$D$40)*(1+'1.Inputs'!$D$41))*(1+$G113)^(4-1))-(('1.Inputs'!$D$37*12*IF(4=1,'1.Inputs'!$D$38,IF(4=2,'1.Inputs'!$D$39,$E113)))/(1-'1.Inputs'!$D$42)*$D113*(1+$G113)^(4-1))-('1.Inputs'!$D$37*12*IF(4=1,'1.Inputs'!$D$38,IF(4=2,'1.Inputs'!$D$39,$E113)))*'1.Inputs'!$D$43*(1+$G113)^(4-1)-'1.Inputs'!$D$44*(1+$G113)^(4-1)-('1.Inputs'!$D$20/'1.Inputs'!$D$27+'1.Inputs'!$D$23/'1.Inputs'!$D$28)))*'1.Inputs'!$D$53+('1.Inputs'!$D$20/'1.Inputs'!$D$27+'1.Inputs'!$D$23/'1.Inputs'!$D$28)-(K113-J113)</f>
        <v>222551868.45324439</v>
      </c>
      <c r="W113" s="36">
        <f ca="1">((('1.Inputs'!$D$37*12*IF(5=1,'1.Inputs'!$D$38,IF(5=2,'1.Inputs'!$D$39,$E113)))*$F113*(('1.Inputs'!$D$40)+(1-'1.Inputs'!$D$40)*(1+'1.Inputs'!$D$41))*(1+$G113)^(5-1))-(('1.Inputs'!$D$37*12*IF(5=1,'1.Inputs'!$D$38,IF(5=2,'1.Inputs'!$D$39,$E113)))/(1-'1.Inputs'!$D$42)*$D113*(1+$G113)^(5-1))-('1.Inputs'!$D$37*12*IF(5=1,'1.Inputs'!$D$38,IF(5=2,'1.Inputs'!$D$39,$E113)))*'1.Inputs'!$D$43*(1+$G113)^(5-1)-'1.Inputs'!$D$44*(1+$G113)^(5-1)-('1.Inputs'!$D$20/'1.Inputs'!$D$27+'1.Inputs'!$D$23/'1.Inputs'!$D$28))-MAX(0,((('1.Inputs'!$D$37*12*IF(5=1,'1.Inputs'!$D$38,IF(5=2,'1.Inputs'!$D$39,$E113)))*$F113*(('1.Inputs'!$D$40)+(1-'1.Inputs'!$D$40)*(1+'1.Inputs'!$D$41))*(1+$G113)^(5-1))-(('1.Inputs'!$D$37*12*IF(5=1,'1.Inputs'!$D$38,IF(5=2,'1.Inputs'!$D$39,$E113)))/(1-'1.Inputs'!$D$42)*$D113*(1+$G113)^(5-1))-('1.Inputs'!$D$37*12*IF(5=1,'1.Inputs'!$D$38,IF(5=2,'1.Inputs'!$D$39,$E113)))*'1.Inputs'!$D$43*(1+$G113)^(5-1)-'1.Inputs'!$D$44*(1+$G113)^(5-1)-('1.Inputs'!$D$20/'1.Inputs'!$D$27+'1.Inputs'!$D$23/'1.Inputs'!$D$28)))*'1.Inputs'!$D$53+('1.Inputs'!$D$20/'1.Inputs'!$D$27+'1.Inputs'!$D$23/'1.Inputs'!$D$28)-(L113-K113)</f>
        <v>231730052.44623715</v>
      </c>
      <c r="X113" s="36">
        <f ca="1">((('1.Inputs'!$D$37*12*IF(6=1,'1.Inputs'!$D$38,IF(6=2,'1.Inputs'!$D$39,$E113)))*$F113*(('1.Inputs'!$D$40)+(1-'1.Inputs'!$D$40)*(1+'1.Inputs'!$D$41))*(1+$G113)^(6-1))-(('1.Inputs'!$D$37*12*IF(6=1,'1.Inputs'!$D$38,IF(6=2,'1.Inputs'!$D$39,$E113)))/(1-'1.Inputs'!$D$42)*$D113*(1+$G113)^(6-1))-('1.Inputs'!$D$37*12*IF(6=1,'1.Inputs'!$D$38,IF(6=2,'1.Inputs'!$D$39,$E113)))*'1.Inputs'!$D$43*(1+$G113)^(6-1)-'1.Inputs'!$D$44*(1+$G113)^(6-1)-('1.Inputs'!$D$20/'1.Inputs'!$D$27+'1.Inputs'!$D$23/'1.Inputs'!$D$28))-MAX(0,((('1.Inputs'!$D$37*12*IF(6=1,'1.Inputs'!$D$38,IF(6=2,'1.Inputs'!$D$39,$E113)))*$F113*(('1.Inputs'!$D$40)+(1-'1.Inputs'!$D$40)*(1+'1.Inputs'!$D$41))*(1+$G113)^(6-1))-(('1.Inputs'!$D$37*12*IF(6=1,'1.Inputs'!$D$38,IF(6=2,'1.Inputs'!$D$39,$E113)))/(1-'1.Inputs'!$D$42)*$D113*(1+$G113)^(6-1))-('1.Inputs'!$D$37*12*IF(6=1,'1.Inputs'!$D$38,IF(6=2,'1.Inputs'!$D$39,$E113)))*'1.Inputs'!$D$43*(1+$G113)^(6-1)-'1.Inputs'!$D$44*(1+$G113)^(6-1)-('1.Inputs'!$D$20/'1.Inputs'!$D$27+'1.Inputs'!$D$23/'1.Inputs'!$D$28)))*'1.Inputs'!$D$53+('1.Inputs'!$D$20/'1.Inputs'!$D$27+'1.Inputs'!$D$23/'1.Inputs'!$D$28)-(M113-L113)</f>
        <v>241388773.59580731</v>
      </c>
      <c r="Y113" s="36">
        <f ca="1">((('1.Inputs'!$D$37*12*IF(7=1,'1.Inputs'!$D$38,IF(7=2,'1.Inputs'!$D$39,$E113)))*$F113*(('1.Inputs'!$D$40)+(1-'1.Inputs'!$D$40)*(1+'1.Inputs'!$D$41))*(1+$G113)^(7-1))-(('1.Inputs'!$D$37*12*IF(7=1,'1.Inputs'!$D$38,IF(7=2,'1.Inputs'!$D$39,$E113)))/(1-'1.Inputs'!$D$42)*$D113*(1+$G113)^(7-1))-('1.Inputs'!$D$37*12*IF(7=1,'1.Inputs'!$D$38,IF(7=2,'1.Inputs'!$D$39,$E113)))*'1.Inputs'!$D$43*(1+$G113)^(7-1)-'1.Inputs'!$D$44*(1+$G113)^(7-1)-('1.Inputs'!$D$20/'1.Inputs'!$D$27+'1.Inputs'!$D$23/'1.Inputs'!$D$28))-MAX(0,((('1.Inputs'!$D$37*12*IF(7=1,'1.Inputs'!$D$38,IF(7=2,'1.Inputs'!$D$39,$E113)))*$F113*(('1.Inputs'!$D$40)+(1-'1.Inputs'!$D$40)*(1+'1.Inputs'!$D$41))*(1+$G113)^(7-1))-(('1.Inputs'!$D$37*12*IF(7=1,'1.Inputs'!$D$38,IF(7=2,'1.Inputs'!$D$39,$E113)))/(1-'1.Inputs'!$D$42)*$D113*(1+$G113)^(7-1))-('1.Inputs'!$D$37*12*IF(7=1,'1.Inputs'!$D$38,IF(7=2,'1.Inputs'!$D$39,$E113)))*'1.Inputs'!$D$43*(1+$G113)^(7-1)-'1.Inputs'!$D$44*(1+$G113)^(7-1)-('1.Inputs'!$D$20/'1.Inputs'!$D$27+'1.Inputs'!$D$23/'1.Inputs'!$D$28)))*'1.Inputs'!$D$53+('1.Inputs'!$D$20/'1.Inputs'!$D$27+'1.Inputs'!$D$23/'1.Inputs'!$D$28)-(N113-M113)</f>
        <v>251553191.12288898</v>
      </c>
      <c r="Z113" s="36">
        <f ca="1">((('1.Inputs'!$D$37*12*IF(8=1,'1.Inputs'!$D$38,IF(8=2,'1.Inputs'!$D$39,$E113)))*$F113*(('1.Inputs'!$D$40)+(1-'1.Inputs'!$D$40)*(1+'1.Inputs'!$D$41))*(1+$G113)^(8-1))-(('1.Inputs'!$D$37*12*IF(8=1,'1.Inputs'!$D$38,IF(8=2,'1.Inputs'!$D$39,$E113)))/(1-'1.Inputs'!$D$42)*$D113*(1+$G113)^(8-1))-('1.Inputs'!$D$37*12*IF(8=1,'1.Inputs'!$D$38,IF(8=2,'1.Inputs'!$D$39,$E113)))*'1.Inputs'!$D$43*(1+$G113)^(8-1)-'1.Inputs'!$D$44*(1+$G113)^(8-1)-('1.Inputs'!$D$20/'1.Inputs'!$D$27+'1.Inputs'!$D$23/'1.Inputs'!$D$28))-MAX(0,((('1.Inputs'!$D$37*12*IF(8=1,'1.Inputs'!$D$38,IF(8=2,'1.Inputs'!$D$39,$E113)))*$F113*(('1.Inputs'!$D$40)+(1-'1.Inputs'!$D$40)*(1+'1.Inputs'!$D$41))*(1+$G113)^(8-1))-(('1.Inputs'!$D$37*12*IF(8=1,'1.Inputs'!$D$38,IF(8=2,'1.Inputs'!$D$39,$E113)))/(1-'1.Inputs'!$D$42)*$D113*(1+$G113)^(8-1))-('1.Inputs'!$D$37*12*IF(8=1,'1.Inputs'!$D$38,IF(8=2,'1.Inputs'!$D$39,$E113)))*'1.Inputs'!$D$43*(1+$G113)^(8-1)-'1.Inputs'!$D$44*(1+$G113)^(8-1)-('1.Inputs'!$D$20/'1.Inputs'!$D$27+'1.Inputs'!$D$23/'1.Inputs'!$D$28)))*'1.Inputs'!$D$53+('1.Inputs'!$D$20/'1.Inputs'!$D$27+'1.Inputs'!$D$23/'1.Inputs'!$D$28)-(O113-N113)</f>
        <v>262249781.49597847</v>
      </c>
      <c r="AA113" s="36">
        <f ca="1">((('1.Inputs'!$D$37*12*IF(9=1,'1.Inputs'!$D$38,IF(9=2,'1.Inputs'!$D$39,$E113)))*$F113*(('1.Inputs'!$D$40)+(1-'1.Inputs'!$D$40)*(1+'1.Inputs'!$D$41))*(1+$G113)^(9-1))-(('1.Inputs'!$D$37*12*IF(9=1,'1.Inputs'!$D$38,IF(9=2,'1.Inputs'!$D$39,$E113)))/(1-'1.Inputs'!$D$42)*$D113*(1+$G113)^(9-1))-('1.Inputs'!$D$37*12*IF(9=1,'1.Inputs'!$D$38,IF(9=2,'1.Inputs'!$D$39,$E113)))*'1.Inputs'!$D$43*(1+$G113)^(9-1)-'1.Inputs'!$D$44*(1+$G113)^(9-1)-('1.Inputs'!$D$20/'1.Inputs'!$D$27+'1.Inputs'!$D$23/'1.Inputs'!$D$28))-MAX(0,((('1.Inputs'!$D$37*12*IF(9=1,'1.Inputs'!$D$38,IF(9=2,'1.Inputs'!$D$39,$E113)))*$F113*(('1.Inputs'!$D$40)+(1-'1.Inputs'!$D$40)*(1+'1.Inputs'!$D$41))*(1+$G113)^(9-1))-(('1.Inputs'!$D$37*12*IF(9=1,'1.Inputs'!$D$38,IF(9=2,'1.Inputs'!$D$39,$E113)))/(1-'1.Inputs'!$D$42)*$D113*(1+$G113)^(9-1))-('1.Inputs'!$D$37*12*IF(9=1,'1.Inputs'!$D$38,IF(9=2,'1.Inputs'!$D$39,$E113)))*'1.Inputs'!$D$43*(1+$G113)^(9-1)-'1.Inputs'!$D$44*(1+$G113)^(9-1)-('1.Inputs'!$D$20/'1.Inputs'!$D$27+'1.Inputs'!$D$23/'1.Inputs'!$D$28)))*'1.Inputs'!$D$53+('1.Inputs'!$D$20/'1.Inputs'!$D$27+'1.Inputs'!$D$23/'1.Inputs'!$D$28)-(P113-O113)</f>
        <v>273506407.39754242</v>
      </c>
      <c r="AB113" s="36">
        <f ca="1">((('1.Inputs'!$D$37*12*IF(10=1,'1.Inputs'!$D$38,IF(10=2,'1.Inputs'!$D$39,$E113)))*$F113*(('1.Inputs'!$D$40)+(1-'1.Inputs'!$D$40)*(1+'1.Inputs'!$D$41))*(1+$G113)^(10-1))-(('1.Inputs'!$D$37*12*IF(10=1,'1.Inputs'!$D$38,IF(10=2,'1.Inputs'!$D$39,$E113)))/(1-'1.Inputs'!$D$42)*$D113*(1+$G113)^(10-1))-('1.Inputs'!$D$37*12*IF(10=1,'1.Inputs'!$D$38,IF(10=2,'1.Inputs'!$D$39,$E113)))*'1.Inputs'!$D$43*(1+$G113)^(10-1)-'1.Inputs'!$D$44*(1+$G113)^(10-1)-('1.Inputs'!$D$20/'1.Inputs'!$D$27+'1.Inputs'!$D$23/'1.Inputs'!$D$28))-MAX(0,((('1.Inputs'!$D$37*12*IF(10=1,'1.Inputs'!$D$38,IF(10=2,'1.Inputs'!$D$39,$E113)))*$F113*(('1.Inputs'!$D$40)+(1-'1.Inputs'!$D$40)*(1+'1.Inputs'!$D$41))*(1+$G113)^(10-1))-(('1.Inputs'!$D$37*12*IF(10=1,'1.Inputs'!$D$38,IF(10=2,'1.Inputs'!$D$39,$E113)))/(1-'1.Inputs'!$D$42)*$D113*(1+$G113)^(10-1))-('1.Inputs'!$D$37*12*IF(10=1,'1.Inputs'!$D$38,IF(10=2,'1.Inputs'!$D$39,$E113)))*'1.Inputs'!$D$43*(1+$G113)^(10-1)-'1.Inputs'!$D$44*(1+$G113)^(10-1)-('1.Inputs'!$D$20/'1.Inputs'!$D$27+'1.Inputs'!$D$23/'1.Inputs'!$D$28)))*'1.Inputs'!$D$53+('1.Inputs'!$D$20/'1.Inputs'!$D$27+'1.Inputs'!$D$23/'1.Inputs'!$D$28)-(Q113-P113)+(('1.Inputs'!$D$20+'1.Inputs'!$D$23-('1.Inputs'!$D$20/'1.Inputs'!$D$27+'1.Inputs'!$D$23/'1.Inputs'!$D$28)*'1.Inputs'!$D$10)*'1.Inputs'!$D$60+'1.Inputs'!$D$19*'1.Inputs'!$D$59+Q113)</f>
        <v>2772440304.0291033</v>
      </c>
      <c r="AC113" s="36">
        <f ca="1">S113-AC$13-AC$14+MIN(AC$13,MAX(0,((('1.Inputs'!$D$37*12*IF(1=1,'1.Inputs'!$D$38,IF(1=2,'1.Inputs'!$D$39,$E113)))*$F113*(('1.Inputs'!$D$40)+(1-'1.Inputs'!$D$40)*(1+'1.Inputs'!$D$41))*(1+$G113)^(1-1))-(('1.Inputs'!$D$37*12*IF(1=1,'1.Inputs'!$D$38,IF(1=2,'1.Inputs'!$D$39,$E113)))/(1-'1.Inputs'!$D$42)*$D113*(1+$G113)^(1-1))-('1.Inputs'!$D$37*12*IF(1=1,'1.Inputs'!$D$38,IF(1=2,'1.Inputs'!$D$39,$E113)))*'1.Inputs'!$D$43*(1+$G113)^(1-1)-'1.Inputs'!$D$44*(1+$G113)^(1-1)-('1.Inputs'!$D$20/'1.Inputs'!$D$27+'1.Inputs'!$D$23/'1.Inputs'!$D$28))))*'1.Inputs'!$D$53</f>
        <v>-987861375.41044533</v>
      </c>
      <c r="AD113" s="36">
        <f ca="1">T113-AD$13-AD$14+MIN(AD$13,MAX(0,((('1.Inputs'!$D$37*12*IF(2=1,'1.Inputs'!$D$38,IF(2=2,'1.Inputs'!$D$39,$E113)))*$F113*(('1.Inputs'!$D$40)+(1-'1.Inputs'!$D$40)*(1+'1.Inputs'!$D$41))*(1+$G113)^(2-1))-(('1.Inputs'!$D$37*12*IF(2=1,'1.Inputs'!$D$38,IF(2=2,'1.Inputs'!$D$39,$E113)))/(1-'1.Inputs'!$D$42)*$D113*(1+$G113)^(2-1))-('1.Inputs'!$D$37*12*IF(2=1,'1.Inputs'!$D$38,IF(2=2,'1.Inputs'!$D$39,$E113)))*'1.Inputs'!$D$43*(1+$G113)^(2-1)-'1.Inputs'!$D$44*(1+$G113)^(2-1)-('1.Inputs'!$D$20/'1.Inputs'!$D$27+'1.Inputs'!$D$23/'1.Inputs'!$D$28))))*'1.Inputs'!$D$53</f>
        <v>-247724237.61316147</v>
      </c>
      <c r="AE113" s="36">
        <f ca="1">U113-AE$13-AE$14+MIN(AE$13,MAX(0,((('1.Inputs'!$D$37*12*IF(3=1,'1.Inputs'!$D$38,IF(3=2,'1.Inputs'!$D$39,$E113)))*$F113*(('1.Inputs'!$D$40)+(1-'1.Inputs'!$D$40)*(1+'1.Inputs'!$D$41))*(1+$G113)^(3-1))-(('1.Inputs'!$D$37*12*IF(3=1,'1.Inputs'!$D$38,IF(3=2,'1.Inputs'!$D$39,$E113)))/(1-'1.Inputs'!$D$42)*$D113*(1+$G113)^(3-1))-('1.Inputs'!$D$37*12*IF(3=1,'1.Inputs'!$D$38,IF(3=2,'1.Inputs'!$D$39,$E113)))*'1.Inputs'!$D$43*(1+$G113)^(3-1)-'1.Inputs'!$D$44*(1+$G113)^(3-1)-('1.Inputs'!$D$20/'1.Inputs'!$D$27+'1.Inputs'!$D$23/'1.Inputs'!$D$28))))*'1.Inputs'!$D$53</f>
        <v>-197972290.59822035</v>
      </c>
      <c r="AF113" s="36">
        <f ca="1">V113-AF$13-AF$14+MIN(AF$13,MAX(0,((('1.Inputs'!$D$37*12*IF(4=1,'1.Inputs'!$D$38,IF(4=2,'1.Inputs'!$D$39,$E113)))*$F113*(('1.Inputs'!$D$40)+(1-'1.Inputs'!$D$40)*(1+'1.Inputs'!$D$41))*(1+$G113)^(4-1))-(('1.Inputs'!$D$37*12*IF(4=1,'1.Inputs'!$D$38,IF(4=2,'1.Inputs'!$D$39,$E113)))/(1-'1.Inputs'!$D$42)*$D113*(1+$G113)^(4-1))-('1.Inputs'!$D$37*12*IF(4=1,'1.Inputs'!$D$38,IF(4=2,'1.Inputs'!$D$39,$E113)))*'1.Inputs'!$D$43*(1+$G113)^(4-1)-'1.Inputs'!$D$44*(1+$G113)^(4-1)-('1.Inputs'!$D$20/'1.Inputs'!$D$27+'1.Inputs'!$D$23/'1.Inputs'!$D$28))))*'1.Inputs'!$D$53</f>
        <v>-100200131.54675561</v>
      </c>
      <c r="AG113" s="36">
        <f ca="1">W113-AG$13-AG$14+MIN(AG$13,MAX(0,((('1.Inputs'!$D$37*12*IF(5=1,'1.Inputs'!$D$38,IF(5=2,'1.Inputs'!$D$39,$E113)))*$F113*(('1.Inputs'!$D$40)+(1-'1.Inputs'!$D$40)*(1+'1.Inputs'!$D$41))*(1+$G113)^(5-1))-(('1.Inputs'!$D$37*12*IF(5=1,'1.Inputs'!$D$38,IF(5=2,'1.Inputs'!$D$39,$E113)))/(1-'1.Inputs'!$D$42)*$D113*(1+$G113)^(5-1))-('1.Inputs'!$D$37*12*IF(5=1,'1.Inputs'!$D$38,IF(5=2,'1.Inputs'!$D$39,$E113)))*'1.Inputs'!$D$43*(1+$G113)^(5-1)-'1.Inputs'!$D$44*(1+$G113)^(5-1)-('1.Inputs'!$D$20/'1.Inputs'!$D$27+'1.Inputs'!$D$23/'1.Inputs'!$D$28))))*'1.Inputs'!$D$53</f>
        <v>-71833947.553762853</v>
      </c>
      <c r="AH113" s="36">
        <f ca="1">X113-AH$13-AH$14+MIN(AH$13,MAX(0,((('1.Inputs'!$D$37*12*IF(6=1,'1.Inputs'!$D$38,IF(6=2,'1.Inputs'!$D$39,$E113)))*$F113*(('1.Inputs'!$D$40)+(1-'1.Inputs'!$D$40)*(1+'1.Inputs'!$D$41))*(1+$G113)^(6-1))-(('1.Inputs'!$D$37*12*IF(6=1,'1.Inputs'!$D$38,IF(6=2,'1.Inputs'!$D$39,$E113)))/(1-'1.Inputs'!$D$42)*$D113*(1+$G113)^(6-1))-('1.Inputs'!$D$37*12*IF(6=1,'1.Inputs'!$D$38,IF(6=2,'1.Inputs'!$D$39,$E113)))*'1.Inputs'!$D$43*(1+$G113)^(6-1)-'1.Inputs'!$D$44*(1+$G113)^(6-1)-('1.Inputs'!$D$20/'1.Inputs'!$D$27+'1.Inputs'!$D$23/'1.Inputs'!$D$28))))*'1.Inputs'!$D$53</f>
        <v>-42987226.404192686</v>
      </c>
      <c r="AI113" s="36">
        <f ca="1">Y113-AI$13-AI$14+MIN(AI$13,MAX(0,((('1.Inputs'!$D$37*12*IF(7=1,'1.Inputs'!$D$38,IF(7=2,'1.Inputs'!$D$39,$E113)))*$F113*(('1.Inputs'!$D$40)+(1-'1.Inputs'!$D$40)*(1+'1.Inputs'!$D$41))*(1+$G113)^(7-1))-(('1.Inputs'!$D$37*12*IF(7=1,'1.Inputs'!$D$38,IF(7=2,'1.Inputs'!$D$39,$E113)))/(1-'1.Inputs'!$D$42)*$D113*(1+$G113)^(7-1))-('1.Inputs'!$D$37*12*IF(7=1,'1.Inputs'!$D$38,IF(7=2,'1.Inputs'!$D$39,$E113)))*'1.Inputs'!$D$43*(1+$G113)^(7-1)-'1.Inputs'!$D$44*(1+$G113)^(7-1)-('1.Inputs'!$D$20/'1.Inputs'!$D$27+'1.Inputs'!$D$23/'1.Inputs'!$D$28))))*'1.Inputs'!$D$53</f>
        <v>-13634808.877111018</v>
      </c>
      <c r="AJ113" s="36">
        <f ca="1">Z113-AJ$13-AJ$14+MIN(AJ$13,MAX(0,((('1.Inputs'!$D$37*12*IF(8=1,'1.Inputs'!$D$38,IF(8=2,'1.Inputs'!$D$39,$E113)))*$F113*(('1.Inputs'!$D$40)+(1-'1.Inputs'!$D$40)*(1+'1.Inputs'!$D$41))*(1+$G113)^(8-1))-(('1.Inputs'!$D$37*12*IF(8=1,'1.Inputs'!$D$38,IF(8=2,'1.Inputs'!$D$39,$E113)))/(1-'1.Inputs'!$D$42)*$D113*(1+$G113)^(8-1))-('1.Inputs'!$D$37*12*IF(8=1,'1.Inputs'!$D$38,IF(8=2,'1.Inputs'!$D$39,$E113)))*'1.Inputs'!$D$43*(1+$G113)^(8-1)-'1.Inputs'!$D$44*(1+$G113)^(8-1)-('1.Inputs'!$D$20/'1.Inputs'!$D$27+'1.Inputs'!$D$23/'1.Inputs'!$D$28))))*'1.Inputs'!$D$53</f>
        <v>262249781.49597847</v>
      </c>
      <c r="AK113" s="36">
        <f ca="1">AA113-AK$13-AK$14+MIN(AK$13,MAX(0,((('1.Inputs'!$D$37*12*IF(9=1,'1.Inputs'!$D$38,IF(9=2,'1.Inputs'!$D$39,$E113)))*$F113*(('1.Inputs'!$D$40)+(1-'1.Inputs'!$D$40)*(1+'1.Inputs'!$D$41))*(1+$G113)^(9-1))-(('1.Inputs'!$D$37*12*IF(9=1,'1.Inputs'!$D$38,IF(9=2,'1.Inputs'!$D$39,$E113)))/(1-'1.Inputs'!$D$42)*$D113*(1+$G113)^(9-1))-('1.Inputs'!$D$37*12*IF(9=1,'1.Inputs'!$D$38,IF(9=2,'1.Inputs'!$D$39,$E113)))*'1.Inputs'!$D$43*(1+$G113)^(9-1)-'1.Inputs'!$D$44*(1+$G113)^(9-1)-('1.Inputs'!$D$20/'1.Inputs'!$D$27+'1.Inputs'!$D$23/'1.Inputs'!$D$28))))*'1.Inputs'!$D$53</f>
        <v>273506407.39754242</v>
      </c>
      <c r="AL113" s="36">
        <f ca="1">AB113-AL$13-AL$14+MIN(AL$13,MAX(0,((('1.Inputs'!$D$37*12*IF(10=1,'1.Inputs'!$D$38,IF(10=2,'1.Inputs'!$D$39,$E113)))*$F113*(('1.Inputs'!$D$40)+(1-'1.Inputs'!$D$40)*(1+'1.Inputs'!$D$41))*(1+$G113)^(10-1))-(('1.Inputs'!$D$37*12*IF(10=1,'1.Inputs'!$D$38,IF(10=2,'1.Inputs'!$D$39,$E113)))/(1-'1.Inputs'!$D$42)*$D113*(1+$G113)^(10-1))-('1.Inputs'!$D$37*12*IF(10=1,'1.Inputs'!$D$38,IF(10=2,'1.Inputs'!$D$39,$E113)))*'1.Inputs'!$D$43*(1+$G113)^(10-1)-'1.Inputs'!$D$44*(1+$G113)^(10-1)-('1.Inputs'!$D$20/'1.Inputs'!$D$27+'1.Inputs'!$D$23/'1.Inputs'!$D$28))))*'1.Inputs'!$D$53+'1.Inputs'!$D$35</f>
        <v>3572440304.0291033</v>
      </c>
      <c r="AM113" s="48">
        <f ca="1">R113+NPV('1.Inputs'!$D$55,S113:AB113)</f>
        <v>-1192265911.8840952</v>
      </c>
      <c r="AN113" s="48">
        <f ca="1">-('1.Inputs'!$D$24*(1-'1.Inputs'!$D$31)+'1.Inputs'!$D$35)+NPV('1.Inputs'!$D$54,AC113:AL113)</f>
        <v>-2044861388.8032217</v>
      </c>
      <c r="AO113" s="36">
        <f t="shared" ca="1" si="13"/>
        <v>-5.6928277466832338</v>
      </c>
      <c r="AP113" s="36">
        <f t="shared" ca="1" si="14"/>
        <v>0.36577161941509057</v>
      </c>
      <c r="AQ113" s="36">
        <f ca="1">'1.Inputs'!$D$35+MIN(SUM($AC113:AC113),SUM($AC113:AD113),SUM($AC113:AE113),SUM($AC113:AF113),SUM($AC113:AG113),SUM($AC113:AH113),SUM($AC113:AI113),SUM($AC113:AJ113),SUM($AC113:AK113),SUM($AC113:AL113))</f>
        <v>-862214018.00364923</v>
      </c>
      <c r="AR113" s="36">
        <f ca="1">IF(AP113&lt;'1.Inputs'!$D$57,1,0)</f>
        <v>1</v>
      </c>
      <c r="AS113" s="36">
        <f t="shared" ca="1" si="15"/>
        <v>1</v>
      </c>
    </row>
    <row r="114" spans="2:45" ht="15" customHeight="1" x14ac:dyDescent="0.25">
      <c r="B114" s="36">
        <v>99</v>
      </c>
      <c r="C114" s="36">
        <f t="shared" ca="1" si="8"/>
        <v>0.49554748632216628</v>
      </c>
      <c r="D114" s="36">
        <f t="shared" ca="1" si="9"/>
        <v>17704.053989939861</v>
      </c>
      <c r="E114" s="47">
        <f t="shared" ca="1" si="10"/>
        <v>0.82787911107226031</v>
      </c>
      <c r="F114" s="36">
        <f t="shared" ca="1" si="11"/>
        <v>30429.815320187969</v>
      </c>
      <c r="G114" s="36">
        <f t="shared" ca="1" si="12"/>
        <v>3.5532239878337257E-2</v>
      </c>
      <c r="H114" s="36">
        <f ca="1">((('1.Inputs'!$D$37*12*IF(1=1,'1.Inputs'!$D$38,IF(1=2,'1.Inputs'!$D$39,$E114)))*$F114*(('1.Inputs'!$D$40)+(1-'1.Inputs'!$D$40)*(1+'1.Inputs'!$D$41))*(1+$G114)^(1-1))*'1.Inputs'!$D$47+(('1.Inputs'!$D$37*12*IF(1=1,'1.Inputs'!$D$38,IF(1=2,'1.Inputs'!$D$39,$E114)))/(1-'1.Inputs'!$D$42)*$D114*(1+$G114)^(1-1))*('1.Inputs'!$D$48-'1.Inputs'!$D$49))/'1.Inputs'!$D$51</f>
        <v>798708356.48741233</v>
      </c>
      <c r="I114" s="36">
        <f ca="1">((('1.Inputs'!$D$37*12*IF(2=1,'1.Inputs'!$D$38,IF(2=2,'1.Inputs'!$D$39,$E114)))*$F114*(('1.Inputs'!$D$40)+(1-'1.Inputs'!$D$40)*(1+'1.Inputs'!$D$41))*(1+$G114)^(2-1))*'1.Inputs'!$D$47+(('1.Inputs'!$D$37*12*IF(2=1,'1.Inputs'!$D$38,IF(2=2,'1.Inputs'!$D$39,$E114)))/(1-'1.Inputs'!$D$42)*$D114*(1+$G114)^(2-1))*('1.Inputs'!$D$48-'1.Inputs'!$D$49))/'1.Inputs'!$D$51</f>
        <v>1157923554.764138</v>
      </c>
      <c r="J114" s="36">
        <f ca="1">((('1.Inputs'!$D$37*12*IF(3=1,'1.Inputs'!$D$38,IF(3=2,'1.Inputs'!$D$39,$E114)))*$F114*(('1.Inputs'!$D$40)+(1-'1.Inputs'!$D$40)*(1+'1.Inputs'!$D$41))*(1+$G114)^(3-1))*'1.Inputs'!$D$47+(('1.Inputs'!$D$37*12*IF(3=1,'1.Inputs'!$D$38,IF(3=2,'1.Inputs'!$D$39,$E114)))/(1-'1.Inputs'!$D$42)*$D114*(1+$G114)^(3-1))*('1.Inputs'!$D$48-'1.Inputs'!$D$49))/'1.Inputs'!$D$51</f>
        <v>1418118092.4244711</v>
      </c>
      <c r="K114" s="36">
        <f ca="1">((('1.Inputs'!$D$37*12*IF(4=1,'1.Inputs'!$D$38,IF(4=2,'1.Inputs'!$D$39,$E114)))*$F114*(('1.Inputs'!$D$40)+(1-'1.Inputs'!$D$40)*(1+'1.Inputs'!$D$41))*(1+$G114)^(4-1))*'1.Inputs'!$D$47+(('1.Inputs'!$D$37*12*IF(4=1,'1.Inputs'!$D$38,IF(4=2,'1.Inputs'!$D$39,$E114)))/(1-'1.Inputs'!$D$42)*$D114*(1+$G114)^(4-1))*('1.Inputs'!$D$48-'1.Inputs'!$D$49))/'1.Inputs'!$D$51</f>
        <v>1468507004.6603074</v>
      </c>
      <c r="L114" s="36">
        <f ca="1">((('1.Inputs'!$D$37*12*IF(5=1,'1.Inputs'!$D$38,IF(5=2,'1.Inputs'!$D$39,$E114)))*$F114*(('1.Inputs'!$D$40)+(1-'1.Inputs'!$D$40)*(1+'1.Inputs'!$D$41))*(1+$G114)^(5-1))*'1.Inputs'!$D$47+(('1.Inputs'!$D$37*12*IF(5=1,'1.Inputs'!$D$38,IF(5=2,'1.Inputs'!$D$39,$E114)))/(1-'1.Inputs'!$D$42)*$D114*(1+$G114)^(5-1))*('1.Inputs'!$D$48-'1.Inputs'!$D$49))/'1.Inputs'!$D$51</f>
        <v>1520686347.8129163</v>
      </c>
      <c r="M114" s="36">
        <f ca="1">((('1.Inputs'!$D$37*12*IF(6=1,'1.Inputs'!$D$38,IF(6=2,'1.Inputs'!$D$39,$E114)))*$F114*(('1.Inputs'!$D$40)+(1-'1.Inputs'!$D$40)*(1+'1.Inputs'!$D$41))*(1+$G114)^(6-1))*'1.Inputs'!$D$47+(('1.Inputs'!$D$37*12*IF(6=1,'1.Inputs'!$D$38,IF(6=2,'1.Inputs'!$D$39,$E114)))/(1-'1.Inputs'!$D$42)*$D114*(1+$G114)^(6-1))*('1.Inputs'!$D$48-'1.Inputs'!$D$49))/'1.Inputs'!$D$51</f>
        <v>1574719739.9031177</v>
      </c>
      <c r="N114" s="36">
        <f ca="1">((('1.Inputs'!$D$37*12*IF(7=1,'1.Inputs'!$D$38,IF(7=2,'1.Inputs'!$D$39,$E114)))*$F114*(('1.Inputs'!$D$40)+(1-'1.Inputs'!$D$40)*(1+'1.Inputs'!$D$41))*(1+$G114)^(7-1))*'1.Inputs'!$D$47+(('1.Inputs'!$D$37*12*IF(7=1,'1.Inputs'!$D$38,IF(7=2,'1.Inputs'!$D$39,$E114)))/(1-'1.Inputs'!$D$42)*$D114*(1+$G114)^(7-1))*('1.Inputs'!$D$48-'1.Inputs'!$D$49))/'1.Inputs'!$D$51</f>
        <v>1630673059.442508</v>
      </c>
      <c r="O114" s="36">
        <f ca="1">((('1.Inputs'!$D$37*12*IF(8=1,'1.Inputs'!$D$38,IF(8=2,'1.Inputs'!$D$39,$E114)))*$F114*(('1.Inputs'!$D$40)+(1-'1.Inputs'!$D$40)*(1+'1.Inputs'!$D$41))*(1+$G114)^(8-1))*'1.Inputs'!$D$47+(('1.Inputs'!$D$37*12*IF(8=1,'1.Inputs'!$D$38,IF(8=2,'1.Inputs'!$D$39,$E114)))/(1-'1.Inputs'!$D$42)*$D114*(1+$G114)^(8-1))*('1.Inputs'!$D$48-'1.Inputs'!$D$49))/'1.Inputs'!$D$51</f>
        <v>1688614525.7537615</v>
      </c>
      <c r="P114" s="36">
        <f ca="1">((('1.Inputs'!$D$37*12*IF(9=1,'1.Inputs'!$D$38,IF(9=2,'1.Inputs'!$D$39,$E114)))*$F114*(('1.Inputs'!$D$40)+(1-'1.Inputs'!$D$40)*(1+'1.Inputs'!$D$41))*(1+$G114)^(9-1))*'1.Inputs'!$D$47+(('1.Inputs'!$D$37*12*IF(9=1,'1.Inputs'!$D$38,IF(9=2,'1.Inputs'!$D$39,$E114)))/(1-'1.Inputs'!$D$42)*$D114*(1+$G114)^(9-1))*('1.Inputs'!$D$48-'1.Inputs'!$D$49))/'1.Inputs'!$D$51</f>
        <v>1748614782.1448889</v>
      </c>
      <c r="Q114" s="36">
        <f ca="1">((('1.Inputs'!$D$37*12*IF(10=1,'1.Inputs'!$D$38,IF(10=2,'1.Inputs'!$D$39,$E114)))*$F114*(('1.Inputs'!$D$40)+(1-'1.Inputs'!$D$40)*(1+'1.Inputs'!$D$41))*(1+$G114)^(10-1))*'1.Inputs'!$D$47+(('1.Inputs'!$D$37*12*IF(10=1,'1.Inputs'!$D$38,IF(10=2,'1.Inputs'!$D$39,$E114)))/(1-'1.Inputs'!$D$42)*$D114*(1+$G114)^(10-1))*('1.Inputs'!$D$48-'1.Inputs'!$D$49))/'1.Inputs'!$D$51</f>
        <v>1810746982.0388675</v>
      </c>
      <c r="R114" s="36">
        <f>-'1.Inputs'!$D$24</f>
        <v>-2050000000</v>
      </c>
      <c r="S114" s="36">
        <f ca="1">((('1.Inputs'!$D$37*12*IF(1=1,'1.Inputs'!$D$38,IF(1=2,'1.Inputs'!$D$39,$E114)))*$F114*(('1.Inputs'!$D$40)+(1-'1.Inputs'!$D$40)*(1+'1.Inputs'!$D$41))*(1+$G114)^(1-1))-(('1.Inputs'!$D$37*12*IF(1=1,'1.Inputs'!$D$38,IF(1=2,'1.Inputs'!$D$39,$E114)))/(1-'1.Inputs'!$D$42)*$D114*(1+$G114)^(1-1))-('1.Inputs'!$D$37*12*IF(1=1,'1.Inputs'!$D$38,IF(1=2,'1.Inputs'!$D$39,$E114)))*'1.Inputs'!$D$43*(1+$G114)^(1-1)-'1.Inputs'!$D$44*(1+$G114)^(1-1)-('1.Inputs'!$D$20/'1.Inputs'!$D$27+'1.Inputs'!$D$23/'1.Inputs'!$D$28))-MAX(0,((('1.Inputs'!$D$37*12*IF(1=1,'1.Inputs'!$D$38,IF(1=2,'1.Inputs'!$D$39,$E114)))*$F114*(('1.Inputs'!$D$40)+(1-'1.Inputs'!$D$40)*(1+'1.Inputs'!$D$41))*(1+$G114)^(1-1))-(('1.Inputs'!$D$37*12*IF(1=1,'1.Inputs'!$D$38,IF(1=2,'1.Inputs'!$D$39,$E114)))/(1-'1.Inputs'!$D$42)*$D114*(1+$G114)^(1-1))-('1.Inputs'!$D$37*12*IF(1=1,'1.Inputs'!$D$38,IF(1=2,'1.Inputs'!$D$39,$E114)))*'1.Inputs'!$D$43*(1+$G114)^(1-1)-'1.Inputs'!$D$44*(1+$G114)^(1-1)-('1.Inputs'!$D$20/'1.Inputs'!$D$27+'1.Inputs'!$D$23/'1.Inputs'!$D$28)))*'1.Inputs'!$D$53+('1.Inputs'!$D$20/'1.Inputs'!$D$27+'1.Inputs'!$D$23/'1.Inputs'!$D$28)-H114</f>
        <v>-420150966.20984113</v>
      </c>
      <c r="T114" s="36">
        <f ca="1">((('1.Inputs'!$D$37*12*IF(2=1,'1.Inputs'!$D$38,IF(2=2,'1.Inputs'!$D$39,$E114)))*$F114*(('1.Inputs'!$D$40)+(1-'1.Inputs'!$D$40)*(1+'1.Inputs'!$D$41))*(1+$G114)^(2-1))-(('1.Inputs'!$D$37*12*IF(2=1,'1.Inputs'!$D$38,IF(2=2,'1.Inputs'!$D$39,$E114)))/(1-'1.Inputs'!$D$42)*$D114*(1+$G114)^(2-1))-('1.Inputs'!$D$37*12*IF(2=1,'1.Inputs'!$D$38,IF(2=2,'1.Inputs'!$D$39,$E114)))*'1.Inputs'!$D$43*(1+$G114)^(2-1)-'1.Inputs'!$D$44*(1+$G114)^(2-1)-('1.Inputs'!$D$20/'1.Inputs'!$D$27+'1.Inputs'!$D$23/'1.Inputs'!$D$28))-MAX(0,((('1.Inputs'!$D$37*12*IF(2=1,'1.Inputs'!$D$38,IF(2=2,'1.Inputs'!$D$39,$E114)))*$F114*(('1.Inputs'!$D$40)+(1-'1.Inputs'!$D$40)*(1+'1.Inputs'!$D$41))*(1+$G114)^(2-1))-(('1.Inputs'!$D$37*12*IF(2=1,'1.Inputs'!$D$38,IF(2=2,'1.Inputs'!$D$39,$E114)))/(1-'1.Inputs'!$D$42)*$D114*(1+$G114)^(2-1))-('1.Inputs'!$D$37*12*IF(2=1,'1.Inputs'!$D$38,IF(2=2,'1.Inputs'!$D$39,$E114)))*'1.Inputs'!$D$43*(1+$G114)^(2-1)-'1.Inputs'!$D$44*(1+$G114)^(2-1)-('1.Inputs'!$D$20/'1.Inputs'!$D$27+'1.Inputs'!$D$23/'1.Inputs'!$D$28)))*'1.Inputs'!$D$53+('1.Inputs'!$D$20/'1.Inputs'!$D$27+'1.Inputs'!$D$23/'1.Inputs'!$D$28)-(I114-H114)</f>
        <v>410660623.37413704</v>
      </c>
      <c r="U114" s="36">
        <f ca="1">((('1.Inputs'!$D$37*12*IF(3=1,'1.Inputs'!$D$38,IF(3=2,'1.Inputs'!$D$39,$E114)))*$F114*(('1.Inputs'!$D$40)+(1-'1.Inputs'!$D$40)*(1+'1.Inputs'!$D$41))*(1+$G114)^(3-1))-(('1.Inputs'!$D$37*12*IF(3=1,'1.Inputs'!$D$38,IF(3=2,'1.Inputs'!$D$39,$E114)))/(1-'1.Inputs'!$D$42)*$D114*(1+$G114)^(3-1))-('1.Inputs'!$D$37*12*IF(3=1,'1.Inputs'!$D$38,IF(3=2,'1.Inputs'!$D$39,$E114)))*'1.Inputs'!$D$43*(1+$G114)^(3-1)-'1.Inputs'!$D$44*(1+$G114)^(3-1)-('1.Inputs'!$D$20/'1.Inputs'!$D$27+'1.Inputs'!$D$23/'1.Inputs'!$D$28))-MAX(0,((('1.Inputs'!$D$37*12*IF(3=1,'1.Inputs'!$D$38,IF(3=2,'1.Inputs'!$D$39,$E114)))*$F114*(('1.Inputs'!$D$40)+(1-'1.Inputs'!$D$40)*(1+'1.Inputs'!$D$41))*(1+$G114)^(3-1))-(('1.Inputs'!$D$37*12*IF(3=1,'1.Inputs'!$D$38,IF(3=2,'1.Inputs'!$D$39,$E114)))/(1-'1.Inputs'!$D$42)*$D114*(1+$G114)^(3-1))-('1.Inputs'!$D$37*12*IF(3=1,'1.Inputs'!$D$38,IF(3=2,'1.Inputs'!$D$39,$E114)))*'1.Inputs'!$D$43*(1+$G114)^(3-1)-'1.Inputs'!$D$44*(1+$G114)^(3-1)-('1.Inputs'!$D$20/'1.Inputs'!$D$27+'1.Inputs'!$D$23/'1.Inputs'!$D$28)))*'1.Inputs'!$D$53+('1.Inputs'!$D$20/'1.Inputs'!$D$27+'1.Inputs'!$D$23/'1.Inputs'!$D$28)-(J114-I114)</f>
        <v>786661011.96277714</v>
      </c>
      <c r="V114" s="36">
        <f ca="1">((('1.Inputs'!$D$37*12*IF(4=1,'1.Inputs'!$D$38,IF(4=2,'1.Inputs'!$D$39,$E114)))*$F114*(('1.Inputs'!$D$40)+(1-'1.Inputs'!$D$40)*(1+'1.Inputs'!$D$41))*(1+$G114)^(4-1))-(('1.Inputs'!$D$37*12*IF(4=1,'1.Inputs'!$D$38,IF(4=2,'1.Inputs'!$D$39,$E114)))/(1-'1.Inputs'!$D$42)*$D114*(1+$G114)^(4-1))-('1.Inputs'!$D$37*12*IF(4=1,'1.Inputs'!$D$38,IF(4=2,'1.Inputs'!$D$39,$E114)))*'1.Inputs'!$D$43*(1+$G114)^(4-1)-'1.Inputs'!$D$44*(1+$G114)^(4-1)-('1.Inputs'!$D$20/'1.Inputs'!$D$27+'1.Inputs'!$D$23/'1.Inputs'!$D$28))-MAX(0,((('1.Inputs'!$D$37*12*IF(4=1,'1.Inputs'!$D$38,IF(4=2,'1.Inputs'!$D$39,$E114)))*$F114*(('1.Inputs'!$D$40)+(1-'1.Inputs'!$D$40)*(1+'1.Inputs'!$D$41))*(1+$G114)^(4-1))-(('1.Inputs'!$D$37*12*IF(4=1,'1.Inputs'!$D$38,IF(4=2,'1.Inputs'!$D$39,$E114)))/(1-'1.Inputs'!$D$42)*$D114*(1+$G114)^(4-1))-('1.Inputs'!$D$37*12*IF(4=1,'1.Inputs'!$D$38,IF(4=2,'1.Inputs'!$D$39,$E114)))*'1.Inputs'!$D$43*(1+$G114)^(4-1)-'1.Inputs'!$D$44*(1+$G114)^(4-1)-('1.Inputs'!$D$20/'1.Inputs'!$D$27+'1.Inputs'!$D$23/'1.Inputs'!$D$28)))*'1.Inputs'!$D$53+('1.Inputs'!$D$20/'1.Inputs'!$D$27+'1.Inputs'!$D$23/'1.Inputs'!$D$28)-(K114-J114)</f>
        <v>1031984861.5602</v>
      </c>
      <c r="W114" s="36">
        <f ca="1">((('1.Inputs'!$D$37*12*IF(5=1,'1.Inputs'!$D$38,IF(5=2,'1.Inputs'!$D$39,$E114)))*$F114*(('1.Inputs'!$D$40)+(1-'1.Inputs'!$D$40)*(1+'1.Inputs'!$D$41))*(1+$G114)^(5-1))-(('1.Inputs'!$D$37*12*IF(5=1,'1.Inputs'!$D$38,IF(5=2,'1.Inputs'!$D$39,$E114)))/(1-'1.Inputs'!$D$42)*$D114*(1+$G114)^(5-1))-('1.Inputs'!$D$37*12*IF(5=1,'1.Inputs'!$D$38,IF(5=2,'1.Inputs'!$D$39,$E114)))*'1.Inputs'!$D$43*(1+$G114)^(5-1)-'1.Inputs'!$D$44*(1+$G114)^(5-1)-('1.Inputs'!$D$20/'1.Inputs'!$D$27+'1.Inputs'!$D$23/'1.Inputs'!$D$28))-MAX(0,((('1.Inputs'!$D$37*12*IF(5=1,'1.Inputs'!$D$38,IF(5=2,'1.Inputs'!$D$39,$E114)))*$F114*(('1.Inputs'!$D$40)+(1-'1.Inputs'!$D$40)*(1+'1.Inputs'!$D$41))*(1+$G114)^(5-1))-(('1.Inputs'!$D$37*12*IF(5=1,'1.Inputs'!$D$38,IF(5=2,'1.Inputs'!$D$39,$E114)))/(1-'1.Inputs'!$D$42)*$D114*(1+$G114)^(5-1))-('1.Inputs'!$D$37*12*IF(5=1,'1.Inputs'!$D$38,IF(5=2,'1.Inputs'!$D$39,$E114)))*'1.Inputs'!$D$43*(1+$G114)^(5-1)-'1.Inputs'!$D$44*(1+$G114)^(5-1)-('1.Inputs'!$D$20/'1.Inputs'!$D$27+'1.Inputs'!$D$23/'1.Inputs'!$D$28)))*'1.Inputs'!$D$53+('1.Inputs'!$D$20/'1.Inputs'!$D$27+'1.Inputs'!$D$23/'1.Inputs'!$D$28)-(L114-K114)</f>
        <v>1066974696.877718</v>
      </c>
      <c r="X114" s="36">
        <f ca="1">((('1.Inputs'!$D$37*12*IF(6=1,'1.Inputs'!$D$38,IF(6=2,'1.Inputs'!$D$39,$E114)))*$F114*(('1.Inputs'!$D$40)+(1-'1.Inputs'!$D$40)*(1+'1.Inputs'!$D$41))*(1+$G114)^(6-1))-(('1.Inputs'!$D$37*12*IF(6=1,'1.Inputs'!$D$38,IF(6=2,'1.Inputs'!$D$39,$E114)))/(1-'1.Inputs'!$D$42)*$D114*(1+$G114)^(6-1))-('1.Inputs'!$D$37*12*IF(6=1,'1.Inputs'!$D$38,IF(6=2,'1.Inputs'!$D$39,$E114)))*'1.Inputs'!$D$43*(1+$G114)^(6-1)-'1.Inputs'!$D$44*(1+$G114)^(6-1)-('1.Inputs'!$D$20/'1.Inputs'!$D$27+'1.Inputs'!$D$23/'1.Inputs'!$D$28))-MAX(0,((('1.Inputs'!$D$37*12*IF(6=1,'1.Inputs'!$D$38,IF(6=2,'1.Inputs'!$D$39,$E114)))*$F114*(('1.Inputs'!$D$40)+(1-'1.Inputs'!$D$40)*(1+'1.Inputs'!$D$41))*(1+$G114)^(6-1))-(('1.Inputs'!$D$37*12*IF(6=1,'1.Inputs'!$D$38,IF(6=2,'1.Inputs'!$D$39,$E114)))/(1-'1.Inputs'!$D$42)*$D114*(1+$G114)^(6-1))-('1.Inputs'!$D$37*12*IF(6=1,'1.Inputs'!$D$38,IF(6=2,'1.Inputs'!$D$39,$E114)))*'1.Inputs'!$D$43*(1+$G114)^(6-1)-'1.Inputs'!$D$44*(1+$G114)^(6-1)-('1.Inputs'!$D$20/'1.Inputs'!$D$27+'1.Inputs'!$D$23/'1.Inputs'!$D$28)))*'1.Inputs'!$D$53+('1.Inputs'!$D$20/'1.Inputs'!$D$27+'1.Inputs'!$D$23/'1.Inputs'!$D$28)-(M114-L114)</f>
        <v>1103207799.4170415</v>
      </c>
      <c r="Y114" s="36">
        <f ca="1">((('1.Inputs'!$D$37*12*IF(7=1,'1.Inputs'!$D$38,IF(7=2,'1.Inputs'!$D$39,$E114)))*$F114*(('1.Inputs'!$D$40)+(1-'1.Inputs'!$D$40)*(1+'1.Inputs'!$D$41))*(1+$G114)^(7-1))-(('1.Inputs'!$D$37*12*IF(7=1,'1.Inputs'!$D$38,IF(7=2,'1.Inputs'!$D$39,$E114)))/(1-'1.Inputs'!$D$42)*$D114*(1+$G114)^(7-1))-('1.Inputs'!$D$37*12*IF(7=1,'1.Inputs'!$D$38,IF(7=2,'1.Inputs'!$D$39,$E114)))*'1.Inputs'!$D$43*(1+$G114)^(7-1)-'1.Inputs'!$D$44*(1+$G114)^(7-1)-('1.Inputs'!$D$20/'1.Inputs'!$D$27+'1.Inputs'!$D$23/'1.Inputs'!$D$28))-MAX(0,((('1.Inputs'!$D$37*12*IF(7=1,'1.Inputs'!$D$38,IF(7=2,'1.Inputs'!$D$39,$E114)))*$F114*(('1.Inputs'!$D$40)+(1-'1.Inputs'!$D$40)*(1+'1.Inputs'!$D$41))*(1+$G114)^(7-1))-(('1.Inputs'!$D$37*12*IF(7=1,'1.Inputs'!$D$38,IF(7=2,'1.Inputs'!$D$39,$E114)))/(1-'1.Inputs'!$D$42)*$D114*(1+$G114)^(7-1))-('1.Inputs'!$D$37*12*IF(7=1,'1.Inputs'!$D$38,IF(7=2,'1.Inputs'!$D$39,$E114)))*'1.Inputs'!$D$43*(1+$G114)^(7-1)-'1.Inputs'!$D$44*(1+$G114)^(7-1)-('1.Inputs'!$D$20/'1.Inputs'!$D$27+'1.Inputs'!$D$23/'1.Inputs'!$D$28)))*'1.Inputs'!$D$53+('1.Inputs'!$D$20/'1.Inputs'!$D$27+'1.Inputs'!$D$23/'1.Inputs'!$D$28)-(N114-M114)</f>
        <v>1140728345.2473295</v>
      </c>
      <c r="Z114" s="36">
        <f ca="1">((('1.Inputs'!$D$37*12*IF(8=1,'1.Inputs'!$D$38,IF(8=2,'1.Inputs'!$D$39,$E114)))*$F114*(('1.Inputs'!$D$40)+(1-'1.Inputs'!$D$40)*(1+'1.Inputs'!$D$41))*(1+$G114)^(8-1))-(('1.Inputs'!$D$37*12*IF(8=1,'1.Inputs'!$D$38,IF(8=2,'1.Inputs'!$D$39,$E114)))/(1-'1.Inputs'!$D$42)*$D114*(1+$G114)^(8-1))-('1.Inputs'!$D$37*12*IF(8=1,'1.Inputs'!$D$38,IF(8=2,'1.Inputs'!$D$39,$E114)))*'1.Inputs'!$D$43*(1+$G114)^(8-1)-'1.Inputs'!$D$44*(1+$G114)^(8-1)-('1.Inputs'!$D$20/'1.Inputs'!$D$27+'1.Inputs'!$D$23/'1.Inputs'!$D$28))-MAX(0,((('1.Inputs'!$D$37*12*IF(8=1,'1.Inputs'!$D$38,IF(8=2,'1.Inputs'!$D$39,$E114)))*$F114*(('1.Inputs'!$D$40)+(1-'1.Inputs'!$D$40)*(1+'1.Inputs'!$D$41))*(1+$G114)^(8-1))-(('1.Inputs'!$D$37*12*IF(8=1,'1.Inputs'!$D$38,IF(8=2,'1.Inputs'!$D$39,$E114)))/(1-'1.Inputs'!$D$42)*$D114*(1+$G114)^(8-1))-('1.Inputs'!$D$37*12*IF(8=1,'1.Inputs'!$D$38,IF(8=2,'1.Inputs'!$D$39,$E114)))*'1.Inputs'!$D$43*(1+$G114)^(8-1)-'1.Inputs'!$D$44*(1+$G114)^(8-1)-('1.Inputs'!$D$20/'1.Inputs'!$D$27+'1.Inputs'!$D$23/'1.Inputs'!$D$28)))*'1.Inputs'!$D$53+('1.Inputs'!$D$20/'1.Inputs'!$D$27+'1.Inputs'!$D$23/'1.Inputs'!$D$28)-(O114-N114)</f>
        <v>1179582080.1124253</v>
      </c>
      <c r="AA114" s="36">
        <f ca="1">((('1.Inputs'!$D$37*12*IF(9=1,'1.Inputs'!$D$38,IF(9=2,'1.Inputs'!$D$39,$E114)))*$F114*(('1.Inputs'!$D$40)+(1-'1.Inputs'!$D$40)*(1+'1.Inputs'!$D$41))*(1+$G114)^(9-1))-(('1.Inputs'!$D$37*12*IF(9=1,'1.Inputs'!$D$38,IF(9=2,'1.Inputs'!$D$39,$E114)))/(1-'1.Inputs'!$D$42)*$D114*(1+$G114)^(9-1))-('1.Inputs'!$D$37*12*IF(9=1,'1.Inputs'!$D$38,IF(9=2,'1.Inputs'!$D$39,$E114)))*'1.Inputs'!$D$43*(1+$G114)^(9-1)-'1.Inputs'!$D$44*(1+$G114)^(9-1)-('1.Inputs'!$D$20/'1.Inputs'!$D$27+'1.Inputs'!$D$23/'1.Inputs'!$D$28))-MAX(0,((('1.Inputs'!$D$37*12*IF(9=1,'1.Inputs'!$D$38,IF(9=2,'1.Inputs'!$D$39,$E114)))*$F114*(('1.Inputs'!$D$40)+(1-'1.Inputs'!$D$40)*(1+'1.Inputs'!$D$41))*(1+$G114)^(9-1))-(('1.Inputs'!$D$37*12*IF(9=1,'1.Inputs'!$D$38,IF(9=2,'1.Inputs'!$D$39,$E114)))/(1-'1.Inputs'!$D$42)*$D114*(1+$G114)^(9-1))-('1.Inputs'!$D$37*12*IF(9=1,'1.Inputs'!$D$38,IF(9=2,'1.Inputs'!$D$39,$E114)))*'1.Inputs'!$D$43*(1+$G114)^(9-1)-'1.Inputs'!$D$44*(1+$G114)^(9-1)-('1.Inputs'!$D$20/'1.Inputs'!$D$27+'1.Inputs'!$D$23/'1.Inputs'!$D$28)))*'1.Inputs'!$D$53+('1.Inputs'!$D$20/'1.Inputs'!$D$27+'1.Inputs'!$D$23/'1.Inputs'!$D$28)-(P114-O114)</f>
        <v>1219816375.2049162</v>
      </c>
      <c r="AB114" s="36">
        <f ca="1">((('1.Inputs'!$D$37*12*IF(10=1,'1.Inputs'!$D$38,IF(10=2,'1.Inputs'!$D$39,$E114)))*$F114*(('1.Inputs'!$D$40)+(1-'1.Inputs'!$D$40)*(1+'1.Inputs'!$D$41))*(1+$G114)^(10-1))-(('1.Inputs'!$D$37*12*IF(10=1,'1.Inputs'!$D$38,IF(10=2,'1.Inputs'!$D$39,$E114)))/(1-'1.Inputs'!$D$42)*$D114*(1+$G114)^(10-1))-('1.Inputs'!$D$37*12*IF(10=1,'1.Inputs'!$D$38,IF(10=2,'1.Inputs'!$D$39,$E114)))*'1.Inputs'!$D$43*(1+$G114)^(10-1)-'1.Inputs'!$D$44*(1+$G114)^(10-1)-('1.Inputs'!$D$20/'1.Inputs'!$D$27+'1.Inputs'!$D$23/'1.Inputs'!$D$28))-MAX(0,((('1.Inputs'!$D$37*12*IF(10=1,'1.Inputs'!$D$38,IF(10=2,'1.Inputs'!$D$39,$E114)))*$F114*(('1.Inputs'!$D$40)+(1-'1.Inputs'!$D$40)*(1+'1.Inputs'!$D$41))*(1+$G114)^(10-1))-(('1.Inputs'!$D$37*12*IF(10=1,'1.Inputs'!$D$38,IF(10=2,'1.Inputs'!$D$39,$E114)))/(1-'1.Inputs'!$D$42)*$D114*(1+$G114)^(10-1))-('1.Inputs'!$D$37*12*IF(10=1,'1.Inputs'!$D$38,IF(10=2,'1.Inputs'!$D$39,$E114)))*'1.Inputs'!$D$43*(1+$G114)^(10-1)-'1.Inputs'!$D$44*(1+$G114)^(10-1)-('1.Inputs'!$D$20/'1.Inputs'!$D$27+'1.Inputs'!$D$23/'1.Inputs'!$D$28)))*'1.Inputs'!$D$53+('1.Inputs'!$D$20/'1.Inputs'!$D$27+'1.Inputs'!$D$23/'1.Inputs'!$D$28)-(Q114-P114)+(('1.Inputs'!$D$20+'1.Inputs'!$D$23-('1.Inputs'!$D$20/'1.Inputs'!$D$27+'1.Inputs'!$D$23/'1.Inputs'!$D$28)*'1.Inputs'!$D$10)*'1.Inputs'!$D$60+'1.Inputs'!$D$19*'1.Inputs'!$D$59+Q114)</f>
        <v>3772227266.9608378</v>
      </c>
      <c r="AC114" s="36">
        <f ca="1">S114-AC$13-AC$14+MIN(AC$13,MAX(0,((('1.Inputs'!$D$37*12*IF(1=1,'1.Inputs'!$D$38,IF(1=2,'1.Inputs'!$D$39,$E114)))*$F114*(('1.Inputs'!$D$40)+(1-'1.Inputs'!$D$40)*(1+'1.Inputs'!$D$41))*(1+$G114)^(1-1))-(('1.Inputs'!$D$37*12*IF(1=1,'1.Inputs'!$D$38,IF(1=2,'1.Inputs'!$D$39,$E114)))/(1-'1.Inputs'!$D$42)*$D114*(1+$G114)^(1-1))-('1.Inputs'!$D$37*12*IF(1=1,'1.Inputs'!$D$38,IF(1=2,'1.Inputs'!$D$39,$E114)))*'1.Inputs'!$D$43*(1+$G114)^(1-1)-'1.Inputs'!$D$44*(1+$G114)^(1-1)-('1.Inputs'!$D$20/'1.Inputs'!$D$27+'1.Inputs'!$D$23/'1.Inputs'!$D$28))))*'1.Inputs'!$D$53</f>
        <v>-516090966.20984113</v>
      </c>
      <c r="AD114" s="36">
        <f ca="1">T114-AD$13-AD$14+MIN(AD$13,MAX(0,((('1.Inputs'!$D$37*12*IF(2=1,'1.Inputs'!$D$38,IF(2=2,'1.Inputs'!$D$39,$E114)))*$F114*(('1.Inputs'!$D$40)+(1-'1.Inputs'!$D$40)*(1+'1.Inputs'!$D$41))*(1+$G114)^(2-1))-(('1.Inputs'!$D$37*12*IF(2=1,'1.Inputs'!$D$38,IF(2=2,'1.Inputs'!$D$39,$E114)))/(1-'1.Inputs'!$D$42)*$D114*(1+$G114)^(2-1))-('1.Inputs'!$D$37*12*IF(2=1,'1.Inputs'!$D$38,IF(2=2,'1.Inputs'!$D$39,$E114)))*'1.Inputs'!$D$43*(1+$G114)^(2-1)-'1.Inputs'!$D$44*(1+$G114)^(2-1)-('1.Inputs'!$D$20/'1.Inputs'!$D$27+'1.Inputs'!$D$23/'1.Inputs'!$D$28))))*'1.Inputs'!$D$53</f>
        <v>314720623.37413704</v>
      </c>
      <c r="AE114" s="36">
        <f ca="1">U114-AE$13-AE$14+MIN(AE$13,MAX(0,((('1.Inputs'!$D$37*12*IF(3=1,'1.Inputs'!$D$38,IF(3=2,'1.Inputs'!$D$39,$E114)))*$F114*(('1.Inputs'!$D$40)+(1-'1.Inputs'!$D$40)*(1+'1.Inputs'!$D$41))*(1+$G114)^(3-1))-(('1.Inputs'!$D$37*12*IF(3=1,'1.Inputs'!$D$38,IF(3=2,'1.Inputs'!$D$39,$E114)))/(1-'1.Inputs'!$D$42)*$D114*(1+$G114)^(3-1))-('1.Inputs'!$D$37*12*IF(3=1,'1.Inputs'!$D$38,IF(3=2,'1.Inputs'!$D$39,$E114)))*'1.Inputs'!$D$43*(1+$G114)^(3-1)-'1.Inputs'!$D$44*(1+$G114)^(3-1)-('1.Inputs'!$D$20/'1.Inputs'!$D$27+'1.Inputs'!$D$23/'1.Inputs'!$D$28))))*'1.Inputs'!$D$53</f>
        <v>444721011.96277714</v>
      </c>
      <c r="AF114" s="36">
        <f ca="1">V114-AF$13-AF$14+MIN(AF$13,MAX(0,((('1.Inputs'!$D$37*12*IF(4=1,'1.Inputs'!$D$38,IF(4=2,'1.Inputs'!$D$39,$E114)))*$F114*(('1.Inputs'!$D$40)+(1-'1.Inputs'!$D$40)*(1+'1.Inputs'!$D$41))*(1+$G114)^(4-1))-(('1.Inputs'!$D$37*12*IF(4=1,'1.Inputs'!$D$38,IF(4=2,'1.Inputs'!$D$39,$E114)))/(1-'1.Inputs'!$D$42)*$D114*(1+$G114)^(4-1))-('1.Inputs'!$D$37*12*IF(4=1,'1.Inputs'!$D$38,IF(4=2,'1.Inputs'!$D$39,$E114)))*'1.Inputs'!$D$43*(1+$G114)^(4-1)-'1.Inputs'!$D$44*(1+$G114)^(4-1)-('1.Inputs'!$D$20/'1.Inputs'!$D$27+'1.Inputs'!$D$23/'1.Inputs'!$D$28))))*'1.Inputs'!$D$53</f>
        <v>709232861.56019998</v>
      </c>
      <c r="AG114" s="36">
        <f ca="1">W114-AG$13-AG$14+MIN(AG$13,MAX(0,((('1.Inputs'!$D$37*12*IF(5=1,'1.Inputs'!$D$38,IF(5=2,'1.Inputs'!$D$39,$E114)))*$F114*(('1.Inputs'!$D$40)+(1-'1.Inputs'!$D$40)*(1+'1.Inputs'!$D$41))*(1+$G114)^(5-1))-(('1.Inputs'!$D$37*12*IF(5=1,'1.Inputs'!$D$38,IF(5=2,'1.Inputs'!$D$39,$E114)))/(1-'1.Inputs'!$D$42)*$D114*(1+$G114)^(5-1))-('1.Inputs'!$D$37*12*IF(5=1,'1.Inputs'!$D$38,IF(5=2,'1.Inputs'!$D$39,$E114)))*'1.Inputs'!$D$43*(1+$G114)^(5-1)-'1.Inputs'!$D$44*(1+$G114)^(5-1)-('1.Inputs'!$D$20/'1.Inputs'!$D$27+'1.Inputs'!$D$23/'1.Inputs'!$D$28))))*'1.Inputs'!$D$53</f>
        <v>763410696.87771797</v>
      </c>
      <c r="AH114" s="36">
        <f ca="1">X114-AH$13-AH$14+MIN(AH$13,MAX(0,((('1.Inputs'!$D$37*12*IF(6=1,'1.Inputs'!$D$38,IF(6=2,'1.Inputs'!$D$39,$E114)))*$F114*(('1.Inputs'!$D$40)+(1-'1.Inputs'!$D$40)*(1+'1.Inputs'!$D$41))*(1+$G114)^(6-1))-(('1.Inputs'!$D$37*12*IF(6=1,'1.Inputs'!$D$38,IF(6=2,'1.Inputs'!$D$39,$E114)))/(1-'1.Inputs'!$D$42)*$D114*(1+$G114)^(6-1))-('1.Inputs'!$D$37*12*IF(6=1,'1.Inputs'!$D$38,IF(6=2,'1.Inputs'!$D$39,$E114)))*'1.Inputs'!$D$43*(1+$G114)^(6-1)-'1.Inputs'!$D$44*(1+$G114)^(6-1)-('1.Inputs'!$D$20/'1.Inputs'!$D$27+'1.Inputs'!$D$23/'1.Inputs'!$D$28))))*'1.Inputs'!$D$53</f>
        <v>818831799.41704154</v>
      </c>
      <c r="AI114" s="36">
        <f ca="1">Y114-AI$13-AI$14+MIN(AI$13,MAX(0,((('1.Inputs'!$D$37*12*IF(7=1,'1.Inputs'!$D$38,IF(7=2,'1.Inputs'!$D$39,$E114)))*$F114*(('1.Inputs'!$D$40)+(1-'1.Inputs'!$D$40)*(1+'1.Inputs'!$D$41))*(1+$G114)^(7-1))-(('1.Inputs'!$D$37*12*IF(7=1,'1.Inputs'!$D$38,IF(7=2,'1.Inputs'!$D$39,$E114)))/(1-'1.Inputs'!$D$42)*$D114*(1+$G114)^(7-1))-('1.Inputs'!$D$37*12*IF(7=1,'1.Inputs'!$D$38,IF(7=2,'1.Inputs'!$D$39,$E114)))*'1.Inputs'!$D$43*(1+$G114)^(7-1)-'1.Inputs'!$D$44*(1+$G114)^(7-1)-('1.Inputs'!$D$20/'1.Inputs'!$D$27+'1.Inputs'!$D$23/'1.Inputs'!$D$28))))*'1.Inputs'!$D$53</f>
        <v>875540345.24732947</v>
      </c>
      <c r="AJ114" s="36">
        <f ca="1">Z114-AJ$13-AJ$14+MIN(AJ$13,MAX(0,((('1.Inputs'!$D$37*12*IF(8=1,'1.Inputs'!$D$38,IF(8=2,'1.Inputs'!$D$39,$E114)))*$F114*(('1.Inputs'!$D$40)+(1-'1.Inputs'!$D$40)*(1+'1.Inputs'!$D$41))*(1+$G114)^(8-1))-(('1.Inputs'!$D$37*12*IF(8=1,'1.Inputs'!$D$38,IF(8=2,'1.Inputs'!$D$39,$E114)))/(1-'1.Inputs'!$D$42)*$D114*(1+$G114)^(8-1))-('1.Inputs'!$D$37*12*IF(8=1,'1.Inputs'!$D$38,IF(8=2,'1.Inputs'!$D$39,$E114)))*'1.Inputs'!$D$43*(1+$G114)^(8-1)-'1.Inputs'!$D$44*(1+$G114)^(8-1)-('1.Inputs'!$D$20/'1.Inputs'!$D$27+'1.Inputs'!$D$23/'1.Inputs'!$D$28))))*'1.Inputs'!$D$53</f>
        <v>1179582080.1124253</v>
      </c>
      <c r="AK114" s="36">
        <f ca="1">AA114-AK$13-AK$14+MIN(AK$13,MAX(0,((('1.Inputs'!$D$37*12*IF(9=1,'1.Inputs'!$D$38,IF(9=2,'1.Inputs'!$D$39,$E114)))*$F114*(('1.Inputs'!$D$40)+(1-'1.Inputs'!$D$40)*(1+'1.Inputs'!$D$41))*(1+$G114)^(9-1))-(('1.Inputs'!$D$37*12*IF(9=1,'1.Inputs'!$D$38,IF(9=2,'1.Inputs'!$D$39,$E114)))/(1-'1.Inputs'!$D$42)*$D114*(1+$G114)^(9-1))-('1.Inputs'!$D$37*12*IF(9=1,'1.Inputs'!$D$38,IF(9=2,'1.Inputs'!$D$39,$E114)))*'1.Inputs'!$D$43*(1+$G114)^(9-1)-'1.Inputs'!$D$44*(1+$G114)^(9-1)-('1.Inputs'!$D$20/'1.Inputs'!$D$27+'1.Inputs'!$D$23/'1.Inputs'!$D$28))))*'1.Inputs'!$D$53</f>
        <v>1219816375.2049162</v>
      </c>
      <c r="AL114" s="36">
        <f ca="1">AB114-AL$13-AL$14+MIN(AL$13,MAX(0,((('1.Inputs'!$D$37*12*IF(10=1,'1.Inputs'!$D$38,IF(10=2,'1.Inputs'!$D$39,$E114)))*$F114*(('1.Inputs'!$D$40)+(1-'1.Inputs'!$D$40)*(1+'1.Inputs'!$D$41))*(1+$G114)^(10-1))-(('1.Inputs'!$D$37*12*IF(10=1,'1.Inputs'!$D$38,IF(10=2,'1.Inputs'!$D$39,$E114)))/(1-'1.Inputs'!$D$42)*$D114*(1+$G114)^(10-1))-('1.Inputs'!$D$37*12*IF(10=1,'1.Inputs'!$D$38,IF(10=2,'1.Inputs'!$D$39,$E114)))*'1.Inputs'!$D$43*(1+$G114)^(10-1)-'1.Inputs'!$D$44*(1+$G114)^(10-1)-('1.Inputs'!$D$20/'1.Inputs'!$D$27+'1.Inputs'!$D$23/'1.Inputs'!$D$28))))*'1.Inputs'!$D$53+'1.Inputs'!$D$35</f>
        <v>4572227266.9608383</v>
      </c>
      <c r="AM114" s="48">
        <f ca="1">R114+NPV('1.Inputs'!$D$55,S114:AB114)</f>
        <v>2966348114.2828979</v>
      </c>
      <c r="AN114" s="48">
        <f ca="1">-('1.Inputs'!$D$24*(1-'1.Inputs'!$D$31)+'1.Inputs'!$D$35)+NPV('1.Inputs'!$D$54,AC114:AL114)</f>
        <v>1179435613.613348</v>
      </c>
      <c r="AO114" s="36">
        <f t="shared" ca="1" si="13"/>
        <v>-2.8465512615842896</v>
      </c>
      <c r="AP114" s="36">
        <f t="shared" ca="1" si="14"/>
        <v>1.9986306198241288</v>
      </c>
      <c r="AQ114" s="36">
        <f ca="1">'1.Inputs'!$D$35+MIN(SUM($AC114:AC114),SUM($AC114:AD114),SUM($AC114:AE114),SUM($AC114:AF114),SUM($AC114:AG114),SUM($AC114:AH114),SUM($AC114:AI114),SUM($AC114:AJ114),SUM($AC114:AK114),SUM($AC114:AL114))</f>
        <v>283909033.79015887</v>
      </c>
      <c r="AR114" s="36">
        <f ca="1">IF(AP114&lt;'1.Inputs'!$D$57,1,0)</f>
        <v>0</v>
      </c>
      <c r="AS114" s="36">
        <f t="shared" ca="1" si="15"/>
        <v>0</v>
      </c>
    </row>
    <row r="115" spans="2:45" ht="15" customHeight="1" x14ac:dyDescent="0.25">
      <c r="B115" s="36">
        <v>100</v>
      </c>
      <c r="C115" s="36">
        <f t="shared" ca="1" si="8"/>
        <v>0.38761925638126271</v>
      </c>
      <c r="D115" s="36">
        <f t="shared" ca="1" si="9"/>
        <v>19687.631434446856</v>
      </c>
      <c r="E115" s="47">
        <f t="shared" ca="1" si="10"/>
        <v>0.81309922838190218</v>
      </c>
      <c r="F115" s="36">
        <f t="shared" ca="1" si="11"/>
        <v>28638.742802238801</v>
      </c>
      <c r="G115" s="36">
        <f t="shared" ca="1" si="12"/>
        <v>4.5442810248625606E-2</v>
      </c>
      <c r="H115" s="36">
        <f ca="1">((('1.Inputs'!$D$37*12*IF(1=1,'1.Inputs'!$D$38,IF(1=2,'1.Inputs'!$D$39,$E115)))*$F115*(('1.Inputs'!$D$40)+(1-'1.Inputs'!$D$40)*(1+'1.Inputs'!$D$41))*(1+$G115)^(1-1))*'1.Inputs'!$D$47+(('1.Inputs'!$D$37*12*IF(1=1,'1.Inputs'!$D$38,IF(1=2,'1.Inputs'!$D$39,$E115)))/(1-'1.Inputs'!$D$42)*$D115*(1+$G115)^(1-1))*('1.Inputs'!$D$48-'1.Inputs'!$D$49))/'1.Inputs'!$D$51</f>
        <v>770145994.74769187</v>
      </c>
      <c r="I115" s="36">
        <f ca="1">((('1.Inputs'!$D$37*12*IF(2=1,'1.Inputs'!$D$38,IF(2=2,'1.Inputs'!$D$39,$E115)))*$F115*(('1.Inputs'!$D$40)+(1-'1.Inputs'!$D$40)*(1+'1.Inputs'!$D$41))*(1+$G115)^(2-1))*'1.Inputs'!$D$47+(('1.Inputs'!$D$37*12*IF(2=1,'1.Inputs'!$D$38,IF(2=2,'1.Inputs'!$D$39,$E115)))/(1-'1.Inputs'!$D$42)*$D115*(1+$G115)^(2-1))*('1.Inputs'!$D$48-'1.Inputs'!$D$49))/'1.Inputs'!$D$51</f>
        <v>1127201030.2710502</v>
      </c>
      <c r="J115" s="36">
        <f ca="1">((('1.Inputs'!$D$37*12*IF(3=1,'1.Inputs'!$D$38,IF(3=2,'1.Inputs'!$D$39,$E115)))*$F115*(('1.Inputs'!$D$40)+(1-'1.Inputs'!$D$40)*(1+'1.Inputs'!$D$41))*(1+$G115)^(3-1))*'1.Inputs'!$D$47+(('1.Inputs'!$D$37*12*IF(3=1,'1.Inputs'!$D$38,IF(3=2,'1.Inputs'!$D$39,$E115)))/(1-'1.Inputs'!$D$42)*$D115*(1+$G115)^(3-1))*('1.Inputs'!$D$48-'1.Inputs'!$D$49))/'1.Inputs'!$D$51</f>
        <v>1368822597.3366046</v>
      </c>
      <c r="K115" s="36">
        <f ca="1">((('1.Inputs'!$D$37*12*IF(4=1,'1.Inputs'!$D$38,IF(4=2,'1.Inputs'!$D$39,$E115)))*$F115*(('1.Inputs'!$D$40)+(1-'1.Inputs'!$D$40)*(1+'1.Inputs'!$D$41))*(1+$G115)^(4-1))*'1.Inputs'!$D$47+(('1.Inputs'!$D$37*12*IF(4=1,'1.Inputs'!$D$38,IF(4=2,'1.Inputs'!$D$39,$E115)))/(1-'1.Inputs'!$D$42)*$D115*(1+$G115)^(4-1))*('1.Inputs'!$D$48-'1.Inputs'!$D$49))/'1.Inputs'!$D$51</f>
        <v>1431025742.8914025</v>
      </c>
      <c r="L115" s="36">
        <f ca="1">((('1.Inputs'!$D$37*12*IF(5=1,'1.Inputs'!$D$38,IF(5=2,'1.Inputs'!$D$39,$E115)))*$F115*(('1.Inputs'!$D$40)+(1-'1.Inputs'!$D$40)*(1+'1.Inputs'!$D$41))*(1+$G115)^(5-1))*'1.Inputs'!$D$47+(('1.Inputs'!$D$37*12*IF(5=1,'1.Inputs'!$D$38,IF(5=2,'1.Inputs'!$D$39,$E115)))/(1-'1.Inputs'!$D$42)*$D115*(1+$G115)^(5-1))*('1.Inputs'!$D$48-'1.Inputs'!$D$49))/'1.Inputs'!$D$51</f>
        <v>1496055574.1865146</v>
      </c>
      <c r="M115" s="36">
        <f ca="1">((('1.Inputs'!$D$37*12*IF(6=1,'1.Inputs'!$D$38,IF(6=2,'1.Inputs'!$D$39,$E115)))*$F115*(('1.Inputs'!$D$40)+(1-'1.Inputs'!$D$40)*(1+'1.Inputs'!$D$41))*(1+$G115)^(6-1))*'1.Inputs'!$D$47+(('1.Inputs'!$D$37*12*IF(6=1,'1.Inputs'!$D$38,IF(6=2,'1.Inputs'!$D$39,$E115)))/(1-'1.Inputs'!$D$42)*$D115*(1+$G115)^(6-1))*('1.Inputs'!$D$48-'1.Inputs'!$D$49))/'1.Inputs'!$D$51</f>
        <v>1564040543.7656708</v>
      </c>
      <c r="N115" s="36">
        <f ca="1">((('1.Inputs'!$D$37*12*IF(7=1,'1.Inputs'!$D$38,IF(7=2,'1.Inputs'!$D$39,$E115)))*$F115*(('1.Inputs'!$D$40)+(1-'1.Inputs'!$D$40)*(1+'1.Inputs'!$D$41))*(1+$G115)^(7-1))*'1.Inputs'!$D$47+(('1.Inputs'!$D$37*12*IF(7=1,'1.Inputs'!$D$38,IF(7=2,'1.Inputs'!$D$39,$E115)))/(1-'1.Inputs'!$D$42)*$D115*(1+$G115)^(7-1))*('1.Inputs'!$D$48-'1.Inputs'!$D$49))/'1.Inputs'!$D$51</f>
        <v>1635114941.4171712</v>
      </c>
      <c r="O115" s="36">
        <f ca="1">((('1.Inputs'!$D$37*12*IF(8=1,'1.Inputs'!$D$38,IF(8=2,'1.Inputs'!$D$39,$E115)))*$F115*(('1.Inputs'!$D$40)+(1-'1.Inputs'!$D$40)*(1+'1.Inputs'!$D$41))*(1+$G115)^(8-1))*'1.Inputs'!$D$47+(('1.Inputs'!$D$37*12*IF(8=1,'1.Inputs'!$D$38,IF(8=2,'1.Inputs'!$D$39,$E115)))/(1-'1.Inputs'!$D$42)*$D115*(1+$G115)^(8-1))*('1.Inputs'!$D$48-'1.Inputs'!$D$49))/'1.Inputs'!$D$51</f>
        <v>1709419159.4346843</v>
      </c>
      <c r="P115" s="36">
        <f ca="1">((('1.Inputs'!$D$37*12*IF(9=1,'1.Inputs'!$D$38,IF(9=2,'1.Inputs'!$D$39,$E115)))*$F115*(('1.Inputs'!$D$40)+(1-'1.Inputs'!$D$40)*(1+'1.Inputs'!$D$41))*(1+$G115)^(9-1))*'1.Inputs'!$D$47+(('1.Inputs'!$D$37*12*IF(9=1,'1.Inputs'!$D$38,IF(9=2,'1.Inputs'!$D$39,$E115)))/(1-'1.Inputs'!$D$42)*$D115*(1+$G115)^(9-1))*('1.Inputs'!$D$48-'1.Inputs'!$D$49))/'1.Inputs'!$D$51</f>
        <v>1787099969.9322395</v>
      </c>
      <c r="Q115" s="36">
        <f ca="1">((('1.Inputs'!$D$37*12*IF(10=1,'1.Inputs'!$D$38,IF(10=2,'1.Inputs'!$D$39,$E115)))*$F115*(('1.Inputs'!$D$40)+(1-'1.Inputs'!$D$40)*(1+'1.Inputs'!$D$41))*(1+$G115)^(10-1))*'1.Inputs'!$D$47+(('1.Inputs'!$D$37*12*IF(10=1,'1.Inputs'!$D$38,IF(10=2,'1.Inputs'!$D$39,$E115)))/(1-'1.Inputs'!$D$42)*$D115*(1+$G115)^(10-1))*('1.Inputs'!$D$48-'1.Inputs'!$D$49))/'1.Inputs'!$D$51</f>
        <v>1868310814.7611945</v>
      </c>
      <c r="R115" s="36">
        <f>-'1.Inputs'!$D$24</f>
        <v>-2050000000</v>
      </c>
      <c r="S115" s="36">
        <f ca="1">((('1.Inputs'!$D$37*12*IF(1=1,'1.Inputs'!$D$38,IF(1=2,'1.Inputs'!$D$39,$E115)))*$F115*(('1.Inputs'!$D$40)+(1-'1.Inputs'!$D$40)*(1+'1.Inputs'!$D$41))*(1+$G115)^(1-1))-(('1.Inputs'!$D$37*12*IF(1=1,'1.Inputs'!$D$38,IF(1=2,'1.Inputs'!$D$39,$E115)))/(1-'1.Inputs'!$D$42)*$D115*(1+$G115)^(1-1))-('1.Inputs'!$D$37*12*IF(1=1,'1.Inputs'!$D$38,IF(1=2,'1.Inputs'!$D$39,$E115)))*'1.Inputs'!$D$43*(1+$G115)^(1-1)-'1.Inputs'!$D$44*(1+$G115)^(1-1)-('1.Inputs'!$D$20/'1.Inputs'!$D$27+'1.Inputs'!$D$23/'1.Inputs'!$D$28))-MAX(0,((('1.Inputs'!$D$37*12*IF(1=1,'1.Inputs'!$D$38,IF(1=2,'1.Inputs'!$D$39,$E115)))*$F115*(('1.Inputs'!$D$40)+(1-'1.Inputs'!$D$40)*(1+'1.Inputs'!$D$41))*(1+$G115)^(1-1))-(('1.Inputs'!$D$37*12*IF(1=1,'1.Inputs'!$D$38,IF(1=2,'1.Inputs'!$D$39,$E115)))/(1-'1.Inputs'!$D$42)*$D115*(1+$G115)^(1-1))-('1.Inputs'!$D$37*12*IF(1=1,'1.Inputs'!$D$38,IF(1=2,'1.Inputs'!$D$39,$E115)))*'1.Inputs'!$D$43*(1+$G115)^(1-1)-'1.Inputs'!$D$44*(1+$G115)^(1-1)-('1.Inputs'!$D$20/'1.Inputs'!$D$27+'1.Inputs'!$D$23/'1.Inputs'!$D$28)))*'1.Inputs'!$D$53+('1.Inputs'!$D$20/'1.Inputs'!$D$27+'1.Inputs'!$D$23/'1.Inputs'!$D$28)-H115</f>
        <v>-794666020.3676722</v>
      </c>
      <c r="T115" s="36">
        <f ca="1">((('1.Inputs'!$D$37*12*IF(2=1,'1.Inputs'!$D$38,IF(2=2,'1.Inputs'!$D$39,$E115)))*$F115*(('1.Inputs'!$D$40)+(1-'1.Inputs'!$D$40)*(1+'1.Inputs'!$D$41))*(1+$G115)^(2-1))-(('1.Inputs'!$D$37*12*IF(2=1,'1.Inputs'!$D$38,IF(2=2,'1.Inputs'!$D$39,$E115)))/(1-'1.Inputs'!$D$42)*$D115*(1+$G115)^(2-1))-('1.Inputs'!$D$37*12*IF(2=1,'1.Inputs'!$D$38,IF(2=2,'1.Inputs'!$D$39,$E115)))*'1.Inputs'!$D$43*(1+$G115)^(2-1)-'1.Inputs'!$D$44*(1+$G115)^(2-1)-('1.Inputs'!$D$20/'1.Inputs'!$D$27+'1.Inputs'!$D$23/'1.Inputs'!$D$28))-MAX(0,((('1.Inputs'!$D$37*12*IF(2=1,'1.Inputs'!$D$38,IF(2=2,'1.Inputs'!$D$39,$E115)))*$F115*(('1.Inputs'!$D$40)+(1-'1.Inputs'!$D$40)*(1+'1.Inputs'!$D$41))*(1+$G115)^(2-1))-(('1.Inputs'!$D$37*12*IF(2=1,'1.Inputs'!$D$38,IF(2=2,'1.Inputs'!$D$39,$E115)))/(1-'1.Inputs'!$D$42)*$D115*(1+$G115)^(2-1))-('1.Inputs'!$D$37*12*IF(2=1,'1.Inputs'!$D$38,IF(2=2,'1.Inputs'!$D$39,$E115)))*'1.Inputs'!$D$43*(1+$G115)^(2-1)-'1.Inputs'!$D$44*(1+$G115)^(2-1)-('1.Inputs'!$D$20/'1.Inputs'!$D$27+'1.Inputs'!$D$23/'1.Inputs'!$D$28)))*'1.Inputs'!$D$53+('1.Inputs'!$D$20/'1.Inputs'!$D$27+'1.Inputs'!$D$23/'1.Inputs'!$D$28)-(I115-H115)</f>
        <v>-88498616.812464118</v>
      </c>
      <c r="U115" s="36">
        <f ca="1">((('1.Inputs'!$D$37*12*IF(3=1,'1.Inputs'!$D$38,IF(3=2,'1.Inputs'!$D$39,$E115)))*$F115*(('1.Inputs'!$D$40)+(1-'1.Inputs'!$D$40)*(1+'1.Inputs'!$D$41))*(1+$G115)^(3-1))-(('1.Inputs'!$D$37*12*IF(3=1,'1.Inputs'!$D$38,IF(3=2,'1.Inputs'!$D$39,$E115)))/(1-'1.Inputs'!$D$42)*$D115*(1+$G115)^(3-1))-('1.Inputs'!$D$37*12*IF(3=1,'1.Inputs'!$D$38,IF(3=2,'1.Inputs'!$D$39,$E115)))*'1.Inputs'!$D$43*(1+$G115)^(3-1)-'1.Inputs'!$D$44*(1+$G115)^(3-1)-('1.Inputs'!$D$20/'1.Inputs'!$D$27+'1.Inputs'!$D$23/'1.Inputs'!$D$28))-MAX(0,((('1.Inputs'!$D$37*12*IF(3=1,'1.Inputs'!$D$38,IF(3=2,'1.Inputs'!$D$39,$E115)))*$F115*(('1.Inputs'!$D$40)+(1-'1.Inputs'!$D$40)*(1+'1.Inputs'!$D$41))*(1+$G115)^(3-1))-(('1.Inputs'!$D$37*12*IF(3=1,'1.Inputs'!$D$38,IF(3=2,'1.Inputs'!$D$39,$E115)))/(1-'1.Inputs'!$D$42)*$D115*(1+$G115)^(3-1))-('1.Inputs'!$D$37*12*IF(3=1,'1.Inputs'!$D$38,IF(3=2,'1.Inputs'!$D$39,$E115)))*'1.Inputs'!$D$43*(1+$G115)^(3-1)-'1.Inputs'!$D$44*(1+$G115)^(3-1)-('1.Inputs'!$D$20/'1.Inputs'!$D$27+'1.Inputs'!$D$23/'1.Inputs'!$D$28)))*'1.Inputs'!$D$53+('1.Inputs'!$D$20/'1.Inputs'!$D$27+'1.Inputs'!$D$23/'1.Inputs'!$D$28)-(J115-I115)</f>
        <v>177677277.45183766</v>
      </c>
      <c r="V115" s="36">
        <f ca="1">((('1.Inputs'!$D$37*12*IF(4=1,'1.Inputs'!$D$38,IF(4=2,'1.Inputs'!$D$39,$E115)))*$F115*(('1.Inputs'!$D$40)+(1-'1.Inputs'!$D$40)*(1+'1.Inputs'!$D$41))*(1+$G115)^(4-1))-(('1.Inputs'!$D$37*12*IF(4=1,'1.Inputs'!$D$38,IF(4=2,'1.Inputs'!$D$39,$E115)))/(1-'1.Inputs'!$D$42)*$D115*(1+$G115)^(4-1))-('1.Inputs'!$D$37*12*IF(4=1,'1.Inputs'!$D$38,IF(4=2,'1.Inputs'!$D$39,$E115)))*'1.Inputs'!$D$43*(1+$G115)^(4-1)-'1.Inputs'!$D$44*(1+$G115)^(4-1)-('1.Inputs'!$D$20/'1.Inputs'!$D$27+'1.Inputs'!$D$23/'1.Inputs'!$D$28))-MAX(0,((('1.Inputs'!$D$37*12*IF(4=1,'1.Inputs'!$D$38,IF(4=2,'1.Inputs'!$D$39,$E115)))*$F115*(('1.Inputs'!$D$40)+(1-'1.Inputs'!$D$40)*(1+'1.Inputs'!$D$41))*(1+$G115)^(4-1))-(('1.Inputs'!$D$37*12*IF(4=1,'1.Inputs'!$D$38,IF(4=2,'1.Inputs'!$D$39,$E115)))/(1-'1.Inputs'!$D$42)*$D115*(1+$G115)^(4-1))-('1.Inputs'!$D$37*12*IF(4=1,'1.Inputs'!$D$38,IF(4=2,'1.Inputs'!$D$39,$E115)))*'1.Inputs'!$D$43*(1+$G115)^(4-1)-'1.Inputs'!$D$44*(1+$G115)^(4-1)-('1.Inputs'!$D$20/'1.Inputs'!$D$27+'1.Inputs'!$D$23/'1.Inputs'!$D$28)))*'1.Inputs'!$D$53+('1.Inputs'!$D$20/'1.Inputs'!$D$27+'1.Inputs'!$D$23/'1.Inputs'!$D$28)-(K115-J115)</f>
        <v>374002644.0072186</v>
      </c>
      <c r="W115" s="36">
        <f ca="1">((('1.Inputs'!$D$37*12*IF(5=1,'1.Inputs'!$D$38,IF(5=2,'1.Inputs'!$D$39,$E115)))*$F115*(('1.Inputs'!$D$40)+(1-'1.Inputs'!$D$40)*(1+'1.Inputs'!$D$41))*(1+$G115)^(5-1))-(('1.Inputs'!$D$37*12*IF(5=1,'1.Inputs'!$D$38,IF(5=2,'1.Inputs'!$D$39,$E115)))/(1-'1.Inputs'!$D$42)*$D115*(1+$G115)^(5-1))-('1.Inputs'!$D$37*12*IF(5=1,'1.Inputs'!$D$38,IF(5=2,'1.Inputs'!$D$39,$E115)))*'1.Inputs'!$D$43*(1+$G115)^(5-1)-'1.Inputs'!$D$44*(1+$G115)^(5-1)-('1.Inputs'!$D$20/'1.Inputs'!$D$27+'1.Inputs'!$D$23/'1.Inputs'!$D$28))-MAX(0,((('1.Inputs'!$D$37*12*IF(5=1,'1.Inputs'!$D$38,IF(5=2,'1.Inputs'!$D$39,$E115)))*$F115*(('1.Inputs'!$D$40)+(1-'1.Inputs'!$D$40)*(1+'1.Inputs'!$D$41))*(1+$G115)^(5-1))-(('1.Inputs'!$D$37*12*IF(5=1,'1.Inputs'!$D$38,IF(5=2,'1.Inputs'!$D$39,$E115)))/(1-'1.Inputs'!$D$42)*$D115*(1+$G115)^(5-1))-('1.Inputs'!$D$37*12*IF(5=1,'1.Inputs'!$D$38,IF(5=2,'1.Inputs'!$D$39,$E115)))*'1.Inputs'!$D$43*(1+$G115)^(5-1)-'1.Inputs'!$D$44*(1+$G115)^(5-1)-('1.Inputs'!$D$20/'1.Inputs'!$D$27+'1.Inputs'!$D$23/'1.Inputs'!$D$28)))*'1.Inputs'!$D$53+('1.Inputs'!$D$20/'1.Inputs'!$D$27+'1.Inputs'!$D$23/'1.Inputs'!$D$28)-(L115-K115)</f>
        <v>388851202.40707529</v>
      </c>
      <c r="X115" s="36">
        <f ca="1">((('1.Inputs'!$D$37*12*IF(6=1,'1.Inputs'!$D$38,IF(6=2,'1.Inputs'!$D$39,$E115)))*$F115*(('1.Inputs'!$D$40)+(1-'1.Inputs'!$D$40)*(1+'1.Inputs'!$D$41))*(1+$G115)^(6-1))-(('1.Inputs'!$D$37*12*IF(6=1,'1.Inputs'!$D$38,IF(6=2,'1.Inputs'!$D$39,$E115)))/(1-'1.Inputs'!$D$42)*$D115*(1+$G115)^(6-1))-('1.Inputs'!$D$37*12*IF(6=1,'1.Inputs'!$D$38,IF(6=2,'1.Inputs'!$D$39,$E115)))*'1.Inputs'!$D$43*(1+$G115)^(6-1)-'1.Inputs'!$D$44*(1+$G115)^(6-1)-('1.Inputs'!$D$20/'1.Inputs'!$D$27+'1.Inputs'!$D$23/'1.Inputs'!$D$28))-MAX(0,((('1.Inputs'!$D$37*12*IF(6=1,'1.Inputs'!$D$38,IF(6=2,'1.Inputs'!$D$39,$E115)))*$F115*(('1.Inputs'!$D$40)+(1-'1.Inputs'!$D$40)*(1+'1.Inputs'!$D$41))*(1+$G115)^(6-1))-(('1.Inputs'!$D$37*12*IF(6=1,'1.Inputs'!$D$38,IF(6=2,'1.Inputs'!$D$39,$E115)))/(1-'1.Inputs'!$D$42)*$D115*(1+$G115)^(6-1))-('1.Inputs'!$D$37*12*IF(6=1,'1.Inputs'!$D$38,IF(6=2,'1.Inputs'!$D$39,$E115)))*'1.Inputs'!$D$43*(1+$G115)^(6-1)-'1.Inputs'!$D$44*(1+$G115)^(6-1)-('1.Inputs'!$D$20/'1.Inputs'!$D$27+'1.Inputs'!$D$23/'1.Inputs'!$D$28)))*'1.Inputs'!$D$53+('1.Inputs'!$D$20/'1.Inputs'!$D$27+'1.Inputs'!$D$23/'1.Inputs'!$D$28)-(M115-L115)</f>
        <v>404374521.02876246</v>
      </c>
      <c r="Y115" s="36">
        <f ca="1">((('1.Inputs'!$D$37*12*IF(7=1,'1.Inputs'!$D$38,IF(7=2,'1.Inputs'!$D$39,$E115)))*$F115*(('1.Inputs'!$D$40)+(1-'1.Inputs'!$D$40)*(1+'1.Inputs'!$D$41))*(1+$G115)^(7-1))-(('1.Inputs'!$D$37*12*IF(7=1,'1.Inputs'!$D$38,IF(7=2,'1.Inputs'!$D$39,$E115)))/(1-'1.Inputs'!$D$42)*$D115*(1+$G115)^(7-1))-('1.Inputs'!$D$37*12*IF(7=1,'1.Inputs'!$D$38,IF(7=2,'1.Inputs'!$D$39,$E115)))*'1.Inputs'!$D$43*(1+$G115)^(7-1)-'1.Inputs'!$D$44*(1+$G115)^(7-1)-('1.Inputs'!$D$20/'1.Inputs'!$D$27+'1.Inputs'!$D$23/'1.Inputs'!$D$28))-MAX(0,((('1.Inputs'!$D$37*12*IF(7=1,'1.Inputs'!$D$38,IF(7=2,'1.Inputs'!$D$39,$E115)))*$F115*(('1.Inputs'!$D$40)+(1-'1.Inputs'!$D$40)*(1+'1.Inputs'!$D$41))*(1+$G115)^(7-1))-(('1.Inputs'!$D$37*12*IF(7=1,'1.Inputs'!$D$38,IF(7=2,'1.Inputs'!$D$39,$E115)))/(1-'1.Inputs'!$D$42)*$D115*(1+$G115)^(7-1))-('1.Inputs'!$D$37*12*IF(7=1,'1.Inputs'!$D$38,IF(7=2,'1.Inputs'!$D$39,$E115)))*'1.Inputs'!$D$43*(1+$G115)^(7-1)-'1.Inputs'!$D$44*(1+$G115)^(7-1)-('1.Inputs'!$D$20/'1.Inputs'!$D$27+'1.Inputs'!$D$23/'1.Inputs'!$D$28)))*'1.Inputs'!$D$53+('1.Inputs'!$D$20/'1.Inputs'!$D$27+'1.Inputs'!$D$23/'1.Inputs'!$D$28)-(N115-M115)</f>
        <v>420603262.87300324</v>
      </c>
      <c r="Z115" s="36">
        <f ca="1">((('1.Inputs'!$D$37*12*IF(8=1,'1.Inputs'!$D$38,IF(8=2,'1.Inputs'!$D$39,$E115)))*$F115*(('1.Inputs'!$D$40)+(1-'1.Inputs'!$D$40)*(1+'1.Inputs'!$D$41))*(1+$G115)^(8-1))-(('1.Inputs'!$D$37*12*IF(8=1,'1.Inputs'!$D$38,IF(8=2,'1.Inputs'!$D$39,$E115)))/(1-'1.Inputs'!$D$42)*$D115*(1+$G115)^(8-1))-('1.Inputs'!$D$37*12*IF(8=1,'1.Inputs'!$D$38,IF(8=2,'1.Inputs'!$D$39,$E115)))*'1.Inputs'!$D$43*(1+$G115)^(8-1)-'1.Inputs'!$D$44*(1+$G115)^(8-1)-('1.Inputs'!$D$20/'1.Inputs'!$D$27+'1.Inputs'!$D$23/'1.Inputs'!$D$28))-MAX(0,((('1.Inputs'!$D$37*12*IF(8=1,'1.Inputs'!$D$38,IF(8=2,'1.Inputs'!$D$39,$E115)))*$F115*(('1.Inputs'!$D$40)+(1-'1.Inputs'!$D$40)*(1+'1.Inputs'!$D$41))*(1+$G115)^(8-1))-(('1.Inputs'!$D$37*12*IF(8=1,'1.Inputs'!$D$38,IF(8=2,'1.Inputs'!$D$39,$E115)))/(1-'1.Inputs'!$D$42)*$D115*(1+$G115)^(8-1))-('1.Inputs'!$D$37*12*IF(8=1,'1.Inputs'!$D$38,IF(8=2,'1.Inputs'!$D$39,$E115)))*'1.Inputs'!$D$43*(1+$G115)^(8-1)-'1.Inputs'!$D$44*(1+$G115)^(8-1)-('1.Inputs'!$D$20/'1.Inputs'!$D$27+'1.Inputs'!$D$23/'1.Inputs'!$D$28)))*'1.Inputs'!$D$53+('1.Inputs'!$D$20/'1.Inputs'!$D$27+'1.Inputs'!$D$23/'1.Inputs'!$D$28)-(O115-N115)</f>
        <v>437569484.3534466</v>
      </c>
      <c r="AA115" s="36">
        <f ca="1">((('1.Inputs'!$D$37*12*IF(9=1,'1.Inputs'!$D$38,IF(9=2,'1.Inputs'!$D$39,$E115)))*$F115*(('1.Inputs'!$D$40)+(1-'1.Inputs'!$D$40)*(1+'1.Inputs'!$D$41))*(1+$G115)^(9-1))-(('1.Inputs'!$D$37*12*IF(9=1,'1.Inputs'!$D$38,IF(9=2,'1.Inputs'!$D$39,$E115)))/(1-'1.Inputs'!$D$42)*$D115*(1+$G115)^(9-1))-('1.Inputs'!$D$37*12*IF(9=1,'1.Inputs'!$D$38,IF(9=2,'1.Inputs'!$D$39,$E115)))*'1.Inputs'!$D$43*(1+$G115)^(9-1)-'1.Inputs'!$D$44*(1+$G115)^(9-1)-('1.Inputs'!$D$20/'1.Inputs'!$D$27+'1.Inputs'!$D$23/'1.Inputs'!$D$28))-MAX(0,((('1.Inputs'!$D$37*12*IF(9=1,'1.Inputs'!$D$38,IF(9=2,'1.Inputs'!$D$39,$E115)))*$F115*(('1.Inputs'!$D$40)+(1-'1.Inputs'!$D$40)*(1+'1.Inputs'!$D$41))*(1+$G115)^(9-1))-(('1.Inputs'!$D$37*12*IF(9=1,'1.Inputs'!$D$38,IF(9=2,'1.Inputs'!$D$39,$E115)))/(1-'1.Inputs'!$D$42)*$D115*(1+$G115)^(9-1))-('1.Inputs'!$D$37*12*IF(9=1,'1.Inputs'!$D$38,IF(9=2,'1.Inputs'!$D$39,$E115)))*'1.Inputs'!$D$43*(1+$G115)^(9-1)-'1.Inputs'!$D$44*(1+$G115)^(9-1)-('1.Inputs'!$D$20/'1.Inputs'!$D$27+'1.Inputs'!$D$23/'1.Inputs'!$D$28)))*'1.Inputs'!$D$53+('1.Inputs'!$D$20/'1.Inputs'!$D$27+'1.Inputs'!$D$23/'1.Inputs'!$D$28)-(P115-O115)</f>
        <v>455306698.61726201</v>
      </c>
      <c r="AB115" s="36">
        <f ca="1">((('1.Inputs'!$D$37*12*IF(10=1,'1.Inputs'!$D$38,IF(10=2,'1.Inputs'!$D$39,$E115)))*$F115*(('1.Inputs'!$D$40)+(1-'1.Inputs'!$D$40)*(1+'1.Inputs'!$D$41))*(1+$G115)^(10-1))-(('1.Inputs'!$D$37*12*IF(10=1,'1.Inputs'!$D$38,IF(10=2,'1.Inputs'!$D$39,$E115)))/(1-'1.Inputs'!$D$42)*$D115*(1+$G115)^(10-1))-('1.Inputs'!$D$37*12*IF(10=1,'1.Inputs'!$D$38,IF(10=2,'1.Inputs'!$D$39,$E115)))*'1.Inputs'!$D$43*(1+$G115)^(10-1)-'1.Inputs'!$D$44*(1+$G115)^(10-1)-('1.Inputs'!$D$20/'1.Inputs'!$D$27+'1.Inputs'!$D$23/'1.Inputs'!$D$28))-MAX(0,((('1.Inputs'!$D$37*12*IF(10=1,'1.Inputs'!$D$38,IF(10=2,'1.Inputs'!$D$39,$E115)))*$F115*(('1.Inputs'!$D$40)+(1-'1.Inputs'!$D$40)*(1+'1.Inputs'!$D$41))*(1+$G115)^(10-1))-(('1.Inputs'!$D$37*12*IF(10=1,'1.Inputs'!$D$38,IF(10=2,'1.Inputs'!$D$39,$E115)))/(1-'1.Inputs'!$D$42)*$D115*(1+$G115)^(10-1))-('1.Inputs'!$D$37*12*IF(10=1,'1.Inputs'!$D$38,IF(10=2,'1.Inputs'!$D$39,$E115)))*'1.Inputs'!$D$43*(1+$G115)^(10-1)-'1.Inputs'!$D$44*(1+$G115)^(10-1)-('1.Inputs'!$D$20/'1.Inputs'!$D$27+'1.Inputs'!$D$23/'1.Inputs'!$D$28)))*'1.Inputs'!$D$53+('1.Inputs'!$D$20/'1.Inputs'!$D$27+'1.Inputs'!$D$23/'1.Inputs'!$D$28)-(Q115-P115)+(('1.Inputs'!$D$20+'1.Inputs'!$D$23-('1.Inputs'!$D$20/'1.Inputs'!$D$27+'1.Inputs'!$D$23/'1.Inputs'!$D$28)*'1.Inputs'!$D$10)*'1.Inputs'!$D$60+'1.Inputs'!$D$19*'1.Inputs'!$D$59+Q115)</f>
        <v>3042160756.5043998</v>
      </c>
      <c r="AC115" s="36">
        <f ca="1">S115-AC$13-AC$14+MIN(AC$13,MAX(0,((('1.Inputs'!$D$37*12*IF(1=1,'1.Inputs'!$D$38,IF(1=2,'1.Inputs'!$D$39,$E115)))*$F115*(('1.Inputs'!$D$40)+(1-'1.Inputs'!$D$40)*(1+'1.Inputs'!$D$41))*(1+$G115)^(1-1))-(('1.Inputs'!$D$37*12*IF(1=1,'1.Inputs'!$D$38,IF(1=2,'1.Inputs'!$D$39,$E115)))/(1-'1.Inputs'!$D$42)*$D115*(1+$G115)^(1-1))-('1.Inputs'!$D$37*12*IF(1=1,'1.Inputs'!$D$38,IF(1=2,'1.Inputs'!$D$39,$E115)))*'1.Inputs'!$D$43*(1+$G115)^(1-1)-'1.Inputs'!$D$44*(1+$G115)^(1-1)-('1.Inputs'!$D$20/'1.Inputs'!$D$27+'1.Inputs'!$D$23/'1.Inputs'!$D$28))))*'1.Inputs'!$D$53</f>
        <v>-942266020.3676722</v>
      </c>
      <c r="AD115" s="36">
        <f ca="1">T115-AD$13-AD$14+MIN(AD$13,MAX(0,((('1.Inputs'!$D$37*12*IF(2=1,'1.Inputs'!$D$38,IF(2=2,'1.Inputs'!$D$39,$E115)))*$F115*(('1.Inputs'!$D$40)+(1-'1.Inputs'!$D$40)*(1+'1.Inputs'!$D$41))*(1+$G115)^(2-1))-(('1.Inputs'!$D$37*12*IF(2=1,'1.Inputs'!$D$38,IF(2=2,'1.Inputs'!$D$39,$E115)))/(1-'1.Inputs'!$D$42)*$D115*(1+$G115)^(2-1))-('1.Inputs'!$D$37*12*IF(2=1,'1.Inputs'!$D$38,IF(2=2,'1.Inputs'!$D$39,$E115)))*'1.Inputs'!$D$43*(1+$G115)^(2-1)-'1.Inputs'!$D$44*(1+$G115)^(2-1)-('1.Inputs'!$D$20/'1.Inputs'!$D$27+'1.Inputs'!$D$23/'1.Inputs'!$D$28))))*'1.Inputs'!$D$53</f>
        <v>-184438616.81246412</v>
      </c>
      <c r="AE115" s="36">
        <f ca="1">U115-AE$13-AE$14+MIN(AE$13,MAX(0,((('1.Inputs'!$D$37*12*IF(3=1,'1.Inputs'!$D$38,IF(3=2,'1.Inputs'!$D$39,$E115)))*$F115*(('1.Inputs'!$D$40)+(1-'1.Inputs'!$D$40)*(1+'1.Inputs'!$D$41))*(1+$G115)^(3-1))-(('1.Inputs'!$D$37*12*IF(3=1,'1.Inputs'!$D$38,IF(3=2,'1.Inputs'!$D$39,$E115)))/(1-'1.Inputs'!$D$42)*$D115*(1+$G115)^(3-1))-('1.Inputs'!$D$37*12*IF(3=1,'1.Inputs'!$D$38,IF(3=2,'1.Inputs'!$D$39,$E115)))*'1.Inputs'!$D$43*(1+$G115)^(3-1)-'1.Inputs'!$D$44*(1+$G115)^(3-1)-('1.Inputs'!$D$20/'1.Inputs'!$D$27+'1.Inputs'!$D$23/'1.Inputs'!$D$28))))*'1.Inputs'!$D$53</f>
        <v>-164262722.54816234</v>
      </c>
      <c r="AF115" s="36">
        <f ca="1">V115-AF$13-AF$14+MIN(AF$13,MAX(0,((('1.Inputs'!$D$37*12*IF(4=1,'1.Inputs'!$D$38,IF(4=2,'1.Inputs'!$D$39,$E115)))*$F115*(('1.Inputs'!$D$40)+(1-'1.Inputs'!$D$40)*(1+'1.Inputs'!$D$41))*(1+$G115)^(4-1))-(('1.Inputs'!$D$37*12*IF(4=1,'1.Inputs'!$D$38,IF(4=2,'1.Inputs'!$D$39,$E115)))/(1-'1.Inputs'!$D$42)*$D115*(1+$G115)^(4-1))-('1.Inputs'!$D$37*12*IF(4=1,'1.Inputs'!$D$38,IF(4=2,'1.Inputs'!$D$39,$E115)))*'1.Inputs'!$D$43*(1+$G115)^(4-1)-'1.Inputs'!$D$44*(1+$G115)^(4-1)-('1.Inputs'!$D$20/'1.Inputs'!$D$27+'1.Inputs'!$D$23/'1.Inputs'!$D$28))))*'1.Inputs'!$D$53</f>
        <v>51250644.007218599</v>
      </c>
      <c r="AG115" s="36">
        <f ca="1">W115-AG$13-AG$14+MIN(AG$13,MAX(0,((('1.Inputs'!$D$37*12*IF(5=1,'1.Inputs'!$D$38,IF(5=2,'1.Inputs'!$D$39,$E115)))*$F115*(('1.Inputs'!$D$40)+(1-'1.Inputs'!$D$40)*(1+'1.Inputs'!$D$41))*(1+$G115)^(5-1))-(('1.Inputs'!$D$37*12*IF(5=1,'1.Inputs'!$D$38,IF(5=2,'1.Inputs'!$D$39,$E115)))/(1-'1.Inputs'!$D$42)*$D115*(1+$G115)^(5-1))-('1.Inputs'!$D$37*12*IF(5=1,'1.Inputs'!$D$38,IF(5=2,'1.Inputs'!$D$39,$E115)))*'1.Inputs'!$D$43*(1+$G115)^(5-1)-'1.Inputs'!$D$44*(1+$G115)^(5-1)-('1.Inputs'!$D$20/'1.Inputs'!$D$27+'1.Inputs'!$D$23/'1.Inputs'!$D$28))))*'1.Inputs'!$D$53</f>
        <v>85287202.407075286</v>
      </c>
      <c r="AH115" s="36">
        <f ca="1">X115-AH$13-AH$14+MIN(AH$13,MAX(0,((('1.Inputs'!$D$37*12*IF(6=1,'1.Inputs'!$D$38,IF(6=2,'1.Inputs'!$D$39,$E115)))*$F115*(('1.Inputs'!$D$40)+(1-'1.Inputs'!$D$40)*(1+'1.Inputs'!$D$41))*(1+$G115)^(6-1))-(('1.Inputs'!$D$37*12*IF(6=1,'1.Inputs'!$D$38,IF(6=2,'1.Inputs'!$D$39,$E115)))/(1-'1.Inputs'!$D$42)*$D115*(1+$G115)^(6-1))-('1.Inputs'!$D$37*12*IF(6=1,'1.Inputs'!$D$38,IF(6=2,'1.Inputs'!$D$39,$E115)))*'1.Inputs'!$D$43*(1+$G115)^(6-1)-'1.Inputs'!$D$44*(1+$G115)^(6-1)-('1.Inputs'!$D$20/'1.Inputs'!$D$27+'1.Inputs'!$D$23/'1.Inputs'!$D$28))))*'1.Inputs'!$D$53</f>
        <v>119998521.02876246</v>
      </c>
      <c r="AI115" s="36">
        <f ca="1">Y115-AI$13-AI$14+MIN(AI$13,MAX(0,((('1.Inputs'!$D$37*12*IF(7=1,'1.Inputs'!$D$38,IF(7=2,'1.Inputs'!$D$39,$E115)))*$F115*(('1.Inputs'!$D$40)+(1-'1.Inputs'!$D$40)*(1+'1.Inputs'!$D$41))*(1+$G115)^(7-1))-(('1.Inputs'!$D$37*12*IF(7=1,'1.Inputs'!$D$38,IF(7=2,'1.Inputs'!$D$39,$E115)))/(1-'1.Inputs'!$D$42)*$D115*(1+$G115)^(7-1))-('1.Inputs'!$D$37*12*IF(7=1,'1.Inputs'!$D$38,IF(7=2,'1.Inputs'!$D$39,$E115)))*'1.Inputs'!$D$43*(1+$G115)^(7-1)-'1.Inputs'!$D$44*(1+$G115)^(7-1)-('1.Inputs'!$D$20/'1.Inputs'!$D$27+'1.Inputs'!$D$23/'1.Inputs'!$D$28))))*'1.Inputs'!$D$53</f>
        <v>155415262.87300324</v>
      </c>
      <c r="AJ115" s="36">
        <f ca="1">Z115-AJ$13-AJ$14+MIN(AJ$13,MAX(0,((('1.Inputs'!$D$37*12*IF(8=1,'1.Inputs'!$D$38,IF(8=2,'1.Inputs'!$D$39,$E115)))*$F115*(('1.Inputs'!$D$40)+(1-'1.Inputs'!$D$40)*(1+'1.Inputs'!$D$41))*(1+$G115)^(8-1))-(('1.Inputs'!$D$37*12*IF(8=1,'1.Inputs'!$D$38,IF(8=2,'1.Inputs'!$D$39,$E115)))/(1-'1.Inputs'!$D$42)*$D115*(1+$G115)^(8-1))-('1.Inputs'!$D$37*12*IF(8=1,'1.Inputs'!$D$38,IF(8=2,'1.Inputs'!$D$39,$E115)))*'1.Inputs'!$D$43*(1+$G115)^(8-1)-'1.Inputs'!$D$44*(1+$G115)^(8-1)-('1.Inputs'!$D$20/'1.Inputs'!$D$27+'1.Inputs'!$D$23/'1.Inputs'!$D$28))))*'1.Inputs'!$D$53</f>
        <v>437569484.3534466</v>
      </c>
      <c r="AK115" s="36">
        <f ca="1">AA115-AK$13-AK$14+MIN(AK$13,MAX(0,((('1.Inputs'!$D$37*12*IF(9=1,'1.Inputs'!$D$38,IF(9=2,'1.Inputs'!$D$39,$E115)))*$F115*(('1.Inputs'!$D$40)+(1-'1.Inputs'!$D$40)*(1+'1.Inputs'!$D$41))*(1+$G115)^(9-1))-(('1.Inputs'!$D$37*12*IF(9=1,'1.Inputs'!$D$38,IF(9=2,'1.Inputs'!$D$39,$E115)))/(1-'1.Inputs'!$D$42)*$D115*(1+$G115)^(9-1))-('1.Inputs'!$D$37*12*IF(9=1,'1.Inputs'!$D$38,IF(9=2,'1.Inputs'!$D$39,$E115)))*'1.Inputs'!$D$43*(1+$G115)^(9-1)-'1.Inputs'!$D$44*(1+$G115)^(9-1)-('1.Inputs'!$D$20/'1.Inputs'!$D$27+'1.Inputs'!$D$23/'1.Inputs'!$D$28))))*'1.Inputs'!$D$53</f>
        <v>455306698.61726201</v>
      </c>
      <c r="AL115" s="36">
        <f ca="1">AB115-AL$13-AL$14+MIN(AL$13,MAX(0,((('1.Inputs'!$D$37*12*IF(10=1,'1.Inputs'!$D$38,IF(10=2,'1.Inputs'!$D$39,$E115)))*$F115*(('1.Inputs'!$D$40)+(1-'1.Inputs'!$D$40)*(1+'1.Inputs'!$D$41))*(1+$G115)^(10-1))-(('1.Inputs'!$D$37*12*IF(10=1,'1.Inputs'!$D$38,IF(10=2,'1.Inputs'!$D$39,$E115)))/(1-'1.Inputs'!$D$42)*$D115*(1+$G115)^(10-1))-('1.Inputs'!$D$37*12*IF(10=1,'1.Inputs'!$D$38,IF(10=2,'1.Inputs'!$D$39,$E115)))*'1.Inputs'!$D$43*(1+$G115)^(10-1)-'1.Inputs'!$D$44*(1+$G115)^(10-1)-('1.Inputs'!$D$20/'1.Inputs'!$D$27+'1.Inputs'!$D$23/'1.Inputs'!$D$28))))*'1.Inputs'!$D$53+'1.Inputs'!$D$35</f>
        <v>3842160756.5043998</v>
      </c>
      <c r="AM115" s="48">
        <f ca="1">R115+NPV('1.Inputs'!$D$55,S115:AB115)</f>
        <v>-511611019.04019165</v>
      </c>
      <c r="AN115" s="48">
        <f ca="1">-('1.Inputs'!$D$24*(1-'1.Inputs'!$D$31)+'1.Inputs'!$D$35)+NPV('1.Inputs'!$D$54,AC115:AL115)</f>
        <v>-1540850281.9157786</v>
      </c>
      <c r="AO115" s="36">
        <f t="shared" ca="1" si="13"/>
        <v>-5.3839161271522507</v>
      </c>
      <c r="AP115" s="36">
        <f t="shared" ca="1" si="14"/>
        <v>0.45141584718454691</v>
      </c>
      <c r="AQ115" s="36">
        <f ca="1">'1.Inputs'!$D$35+MIN(SUM($AC115:AC115),SUM($AC115:AD115),SUM($AC115:AE115),SUM($AC115:AF115),SUM($AC115:AG115),SUM($AC115:AH115),SUM($AC115:AI115),SUM($AC115:AJ115),SUM($AC115:AK115),SUM($AC115:AL115))</f>
        <v>-490967359.72829866</v>
      </c>
      <c r="AR115" s="36">
        <f ca="1">IF(AP115&lt;'1.Inputs'!$D$57,1,0)</f>
        <v>1</v>
      </c>
      <c r="AS115" s="36">
        <f t="shared" ca="1" si="15"/>
        <v>1</v>
      </c>
    </row>
    <row r="116" spans="2:45" ht="15" customHeight="1" x14ac:dyDescent="0.25">
      <c r="B116" s="36">
        <v>101</v>
      </c>
      <c r="C116" s="36">
        <f t="shared" ca="1" si="8"/>
        <v>0.36658806400710964</v>
      </c>
      <c r="D116" s="36">
        <f t="shared" ca="1" si="9"/>
        <v>17281.99131244063</v>
      </c>
      <c r="E116" s="47">
        <f t="shared" ca="1" si="10"/>
        <v>0.80998820896911916</v>
      </c>
      <c r="F116" s="36">
        <f t="shared" ca="1" si="11"/>
        <v>28301.526552361447</v>
      </c>
      <c r="G116" s="36">
        <f t="shared" ca="1" si="12"/>
        <v>5.4592839034002055E-2</v>
      </c>
      <c r="H116" s="36">
        <f ca="1">((('1.Inputs'!$D$37*12*IF(1=1,'1.Inputs'!$D$38,IF(1=2,'1.Inputs'!$D$39,$E116)))*$F116*(('1.Inputs'!$D$40)+(1-'1.Inputs'!$D$40)*(1+'1.Inputs'!$D$41))*(1+$G116)^(1-1))*'1.Inputs'!$D$47+(('1.Inputs'!$D$37*12*IF(1=1,'1.Inputs'!$D$38,IF(1=2,'1.Inputs'!$D$39,$E116)))/(1-'1.Inputs'!$D$42)*$D116*(1+$G116)^(1-1))*('1.Inputs'!$D$48-'1.Inputs'!$D$49))/'1.Inputs'!$D$51</f>
        <v>747822648.54616976</v>
      </c>
      <c r="I116" s="36">
        <f ca="1">((('1.Inputs'!$D$37*12*IF(2=1,'1.Inputs'!$D$38,IF(2=2,'1.Inputs'!$D$39,$E116)))*$F116*(('1.Inputs'!$D$40)+(1-'1.Inputs'!$D$40)*(1+'1.Inputs'!$D$41))*(1+$G116)^(2-1))*'1.Inputs'!$D$47+(('1.Inputs'!$D$37*12*IF(2=1,'1.Inputs'!$D$38,IF(2=2,'1.Inputs'!$D$39,$E116)))/(1-'1.Inputs'!$D$42)*$D116*(1+$G116)^(2-1))*('1.Inputs'!$D$48-'1.Inputs'!$D$49))/'1.Inputs'!$D$51</f>
        <v>1104107774.0339246</v>
      </c>
      <c r="J116" s="36">
        <f ca="1">((('1.Inputs'!$D$37*12*IF(3=1,'1.Inputs'!$D$38,IF(3=2,'1.Inputs'!$D$39,$E116)))*$F116*(('1.Inputs'!$D$40)+(1-'1.Inputs'!$D$40)*(1+'1.Inputs'!$D$41))*(1+$G116)^(3-1))*'1.Inputs'!$D$47+(('1.Inputs'!$D$37*12*IF(3=1,'1.Inputs'!$D$38,IF(3=2,'1.Inputs'!$D$39,$E116)))/(1-'1.Inputs'!$D$42)*$D116*(1+$G116)^(3-1))*('1.Inputs'!$D$48-'1.Inputs'!$D$49))/'1.Inputs'!$D$51</f>
        <v>1347339191.207207</v>
      </c>
      <c r="K116" s="36">
        <f ca="1">((('1.Inputs'!$D$37*12*IF(4=1,'1.Inputs'!$D$38,IF(4=2,'1.Inputs'!$D$39,$E116)))*$F116*(('1.Inputs'!$D$40)+(1-'1.Inputs'!$D$40)*(1+'1.Inputs'!$D$41))*(1+$G116)^(4-1))*'1.Inputs'!$D$47+(('1.Inputs'!$D$37*12*IF(4=1,'1.Inputs'!$D$38,IF(4=2,'1.Inputs'!$D$39,$E116)))/(1-'1.Inputs'!$D$42)*$D116*(1+$G116)^(4-1))*('1.Inputs'!$D$48-'1.Inputs'!$D$49))/'1.Inputs'!$D$51</f>
        <v>1420894262.7969844</v>
      </c>
      <c r="L116" s="36">
        <f ca="1">((('1.Inputs'!$D$37*12*IF(5=1,'1.Inputs'!$D$38,IF(5=2,'1.Inputs'!$D$39,$E116)))*$F116*(('1.Inputs'!$D$40)+(1-'1.Inputs'!$D$40)*(1+'1.Inputs'!$D$41))*(1+$G116)^(5-1))*'1.Inputs'!$D$47+(('1.Inputs'!$D$37*12*IF(5=1,'1.Inputs'!$D$38,IF(5=2,'1.Inputs'!$D$39,$E116)))/(1-'1.Inputs'!$D$42)*$D116*(1+$G116)^(5-1))*('1.Inputs'!$D$48-'1.Inputs'!$D$49))/'1.Inputs'!$D$51</f>
        <v>1498464914.5701973</v>
      </c>
      <c r="M116" s="36">
        <f ca="1">((('1.Inputs'!$D$37*12*IF(6=1,'1.Inputs'!$D$38,IF(6=2,'1.Inputs'!$D$39,$E116)))*$F116*(('1.Inputs'!$D$40)+(1-'1.Inputs'!$D$40)*(1+'1.Inputs'!$D$41))*(1+$G116)^(6-1))*'1.Inputs'!$D$47+(('1.Inputs'!$D$37*12*IF(6=1,'1.Inputs'!$D$38,IF(6=2,'1.Inputs'!$D$39,$E116)))/(1-'1.Inputs'!$D$42)*$D116*(1+$G116)^(6-1))*('1.Inputs'!$D$48-'1.Inputs'!$D$49))/'1.Inputs'!$D$51</f>
        <v>1580270368.4494281</v>
      </c>
      <c r="N116" s="36">
        <f ca="1">((('1.Inputs'!$D$37*12*IF(7=1,'1.Inputs'!$D$38,IF(7=2,'1.Inputs'!$D$39,$E116)))*$F116*(('1.Inputs'!$D$40)+(1-'1.Inputs'!$D$40)*(1+'1.Inputs'!$D$41))*(1+$G116)^(7-1))*'1.Inputs'!$D$47+(('1.Inputs'!$D$37*12*IF(7=1,'1.Inputs'!$D$38,IF(7=2,'1.Inputs'!$D$39,$E116)))/(1-'1.Inputs'!$D$42)*$D116*(1+$G116)^(7-1))*('1.Inputs'!$D$48-'1.Inputs'!$D$49))/'1.Inputs'!$D$51</f>
        <v>1666541814.3043904</v>
      </c>
      <c r="O116" s="36">
        <f ca="1">((('1.Inputs'!$D$37*12*IF(8=1,'1.Inputs'!$D$38,IF(8=2,'1.Inputs'!$D$39,$E116)))*$F116*(('1.Inputs'!$D$40)+(1-'1.Inputs'!$D$40)*(1+'1.Inputs'!$D$41))*(1+$G116)^(8-1))*'1.Inputs'!$D$47+(('1.Inputs'!$D$37*12*IF(8=1,'1.Inputs'!$D$38,IF(8=2,'1.Inputs'!$D$39,$E116)))/(1-'1.Inputs'!$D$42)*$D116*(1+$G116)^(8-1))*('1.Inputs'!$D$48-'1.Inputs'!$D$49))/'1.Inputs'!$D$51</f>
        <v>1757523063.3161435</v>
      </c>
      <c r="P116" s="36">
        <f ca="1">((('1.Inputs'!$D$37*12*IF(9=1,'1.Inputs'!$D$38,IF(9=2,'1.Inputs'!$D$39,$E116)))*$F116*(('1.Inputs'!$D$40)+(1-'1.Inputs'!$D$40)*(1+'1.Inputs'!$D$41))*(1+$G116)^(9-1))*'1.Inputs'!$D$47+(('1.Inputs'!$D$37*12*IF(9=1,'1.Inputs'!$D$38,IF(9=2,'1.Inputs'!$D$39,$E116)))/(1-'1.Inputs'!$D$42)*$D116*(1+$G116)^(9-1))*('1.Inputs'!$D$48-'1.Inputs'!$D$49))/'1.Inputs'!$D$51</f>
        <v>1853471237.0103083</v>
      </c>
      <c r="Q116" s="36">
        <f ca="1">((('1.Inputs'!$D$37*12*IF(10=1,'1.Inputs'!$D$38,IF(10=2,'1.Inputs'!$D$39,$E116)))*$F116*(('1.Inputs'!$D$40)+(1-'1.Inputs'!$D$40)*(1+'1.Inputs'!$D$41))*(1+$G116)^(10-1))*'1.Inputs'!$D$47+(('1.Inputs'!$D$37*12*IF(10=1,'1.Inputs'!$D$38,IF(10=2,'1.Inputs'!$D$39,$E116)))/(1-'1.Inputs'!$D$42)*$D116*(1+$G116)^(10-1))*('1.Inputs'!$D$48-'1.Inputs'!$D$49))/'1.Inputs'!$D$51</f>
        <v>1954657493.9065647</v>
      </c>
      <c r="R116" s="36">
        <f>-'1.Inputs'!$D$24</f>
        <v>-2050000000</v>
      </c>
      <c r="S116" s="36">
        <f ca="1">((('1.Inputs'!$D$37*12*IF(1=1,'1.Inputs'!$D$38,IF(1=2,'1.Inputs'!$D$39,$E116)))*$F116*(('1.Inputs'!$D$40)+(1-'1.Inputs'!$D$40)*(1+'1.Inputs'!$D$41))*(1+$G116)^(1-1))-(('1.Inputs'!$D$37*12*IF(1=1,'1.Inputs'!$D$38,IF(1=2,'1.Inputs'!$D$39,$E116)))/(1-'1.Inputs'!$D$42)*$D116*(1+$G116)^(1-1))-('1.Inputs'!$D$37*12*IF(1=1,'1.Inputs'!$D$38,IF(1=2,'1.Inputs'!$D$39,$E116)))*'1.Inputs'!$D$43*(1+$G116)^(1-1)-'1.Inputs'!$D$44*(1+$G116)^(1-1)-('1.Inputs'!$D$20/'1.Inputs'!$D$27+'1.Inputs'!$D$23/'1.Inputs'!$D$28))-MAX(0,((('1.Inputs'!$D$37*12*IF(1=1,'1.Inputs'!$D$38,IF(1=2,'1.Inputs'!$D$39,$E116)))*$F116*(('1.Inputs'!$D$40)+(1-'1.Inputs'!$D$40)*(1+'1.Inputs'!$D$41))*(1+$G116)^(1-1))-(('1.Inputs'!$D$37*12*IF(1=1,'1.Inputs'!$D$38,IF(1=2,'1.Inputs'!$D$39,$E116)))/(1-'1.Inputs'!$D$42)*$D116*(1+$G116)^(1-1))-('1.Inputs'!$D$37*12*IF(1=1,'1.Inputs'!$D$38,IF(1=2,'1.Inputs'!$D$39,$E116)))*'1.Inputs'!$D$43*(1+$G116)^(1-1)-'1.Inputs'!$D$44*(1+$G116)^(1-1)-('1.Inputs'!$D$20/'1.Inputs'!$D$27+'1.Inputs'!$D$23/'1.Inputs'!$D$28)))*'1.Inputs'!$D$53+('1.Inputs'!$D$20/'1.Inputs'!$D$27+'1.Inputs'!$D$23/'1.Inputs'!$D$28)-H116</f>
        <v>-517535237.46362191</v>
      </c>
      <c r="T116" s="36">
        <f ca="1">((('1.Inputs'!$D$37*12*IF(2=1,'1.Inputs'!$D$38,IF(2=2,'1.Inputs'!$D$39,$E116)))*$F116*(('1.Inputs'!$D$40)+(1-'1.Inputs'!$D$40)*(1+'1.Inputs'!$D$41))*(1+$G116)^(2-1))-(('1.Inputs'!$D$37*12*IF(2=1,'1.Inputs'!$D$38,IF(2=2,'1.Inputs'!$D$39,$E116)))/(1-'1.Inputs'!$D$42)*$D116*(1+$G116)^(2-1))-('1.Inputs'!$D$37*12*IF(2=1,'1.Inputs'!$D$38,IF(2=2,'1.Inputs'!$D$39,$E116)))*'1.Inputs'!$D$43*(1+$G116)^(2-1)-'1.Inputs'!$D$44*(1+$G116)^(2-1)-('1.Inputs'!$D$20/'1.Inputs'!$D$27+'1.Inputs'!$D$23/'1.Inputs'!$D$28))-MAX(0,((('1.Inputs'!$D$37*12*IF(2=1,'1.Inputs'!$D$38,IF(2=2,'1.Inputs'!$D$39,$E116)))*$F116*(('1.Inputs'!$D$40)+(1-'1.Inputs'!$D$40)*(1+'1.Inputs'!$D$41))*(1+$G116)^(2-1))-(('1.Inputs'!$D$37*12*IF(2=1,'1.Inputs'!$D$38,IF(2=2,'1.Inputs'!$D$39,$E116)))/(1-'1.Inputs'!$D$42)*$D116*(1+$G116)^(2-1))-('1.Inputs'!$D$37*12*IF(2=1,'1.Inputs'!$D$38,IF(2=2,'1.Inputs'!$D$39,$E116)))*'1.Inputs'!$D$43*(1+$G116)^(2-1)-'1.Inputs'!$D$44*(1+$G116)^(2-1)-('1.Inputs'!$D$20/'1.Inputs'!$D$27+'1.Inputs'!$D$23/'1.Inputs'!$D$28)))*'1.Inputs'!$D$53+('1.Inputs'!$D$20/'1.Inputs'!$D$27+'1.Inputs'!$D$23/'1.Inputs'!$D$28)-(I116-H116)</f>
        <v>207981519.05037045</v>
      </c>
      <c r="U116" s="36">
        <f ca="1">((('1.Inputs'!$D$37*12*IF(3=1,'1.Inputs'!$D$38,IF(3=2,'1.Inputs'!$D$39,$E116)))*$F116*(('1.Inputs'!$D$40)+(1-'1.Inputs'!$D$40)*(1+'1.Inputs'!$D$41))*(1+$G116)^(3-1))-(('1.Inputs'!$D$37*12*IF(3=1,'1.Inputs'!$D$38,IF(3=2,'1.Inputs'!$D$39,$E116)))/(1-'1.Inputs'!$D$42)*$D116*(1+$G116)^(3-1))-('1.Inputs'!$D$37*12*IF(3=1,'1.Inputs'!$D$38,IF(3=2,'1.Inputs'!$D$39,$E116)))*'1.Inputs'!$D$43*(1+$G116)^(3-1)-'1.Inputs'!$D$44*(1+$G116)^(3-1)-('1.Inputs'!$D$20/'1.Inputs'!$D$27+'1.Inputs'!$D$23/'1.Inputs'!$D$28))-MAX(0,((('1.Inputs'!$D$37*12*IF(3=1,'1.Inputs'!$D$38,IF(3=2,'1.Inputs'!$D$39,$E116)))*$F116*(('1.Inputs'!$D$40)+(1-'1.Inputs'!$D$40)*(1+'1.Inputs'!$D$41))*(1+$G116)^(3-1))-(('1.Inputs'!$D$37*12*IF(3=1,'1.Inputs'!$D$38,IF(3=2,'1.Inputs'!$D$39,$E116)))/(1-'1.Inputs'!$D$42)*$D116*(1+$G116)^(3-1))-('1.Inputs'!$D$37*12*IF(3=1,'1.Inputs'!$D$38,IF(3=2,'1.Inputs'!$D$39,$E116)))*'1.Inputs'!$D$43*(1+$G116)^(3-1)-'1.Inputs'!$D$44*(1+$G116)^(3-1)-('1.Inputs'!$D$20/'1.Inputs'!$D$27+'1.Inputs'!$D$23/'1.Inputs'!$D$28)))*'1.Inputs'!$D$53+('1.Inputs'!$D$20/'1.Inputs'!$D$27+'1.Inputs'!$D$23/'1.Inputs'!$D$28)-(J116-I116)</f>
        <v>537161220.8309896</v>
      </c>
      <c r="V116" s="36">
        <f ca="1">((('1.Inputs'!$D$37*12*IF(4=1,'1.Inputs'!$D$38,IF(4=2,'1.Inputs'!$D$39,$E116)))*$F116*(('1.Inputs'!$D$40)+(1-'1.Inputs'!$D$40)*(1+'1.Inputs'!$D$41))*(1+$G116)^(4-1))-(('1.Inputs'!$D$37*12*IF(4=1,'1.Inputs'!$D$38,IF(4=2,'1.Inputs'!$D$39,$E116)))/(1-'1.Inputs'!$D$42)*$D116*(1+$G116)^(4-1))-('1.Inputs'!$D$37*12*IF(4=1,'1.Inputs'!$D$38,IF(4=2,'1.Inputs'!$D$39,$E116)))*'1.Inputs'!$D$43*(1+$G116)^(4-1)-'1.Inputs'!$D$44*(1+$G116)^(4-1)-('1.Inputs'!$D$20/'1.Inputs'!$D$27+'1.Inputs'!$D$23/'1.Inputs'!$D$28))-MAX(0,((('1.Inputs'!$D$37*12*IF(4=1,'1.Inputs'!$D$38,IF(4=2,'1.Inputs'!$D$39,$E116)))*$F116*(('1.Inputs'!$D$40)+(1-'1.Inputs'!$D$40)*(1+'1.Inputs'!$D$41))*(1+$G116)^(4-1))-(('1.Inputs'!$D$37*12*IF(4=1,'1.Inputs'!$D$38,IF(4=2,'1.Inputs'!$D$39,$E116)))/(1-'1.Inputs'!$D$42)*$D116*(1+$G116)^(4-1))-('1.Inputs'!$D$37*12*IF(4=1,'1.Inputs'!$D$38,IF(4=2,'1.Inputs'!$D$39,$E116)))*'1.Inputs'!$D$43*(1+$G116)^(4-1)-'1.Inputs'!$D$44*(1+$G116)^(4-1)-('1.Inputs'!$D$20/'1.Inputs'!$D$27+'1.Inputs'!$D$23/'1.Inputs'!$D$28)))*'1.Inputs'!$D$53+('1.Inputs'!$D$20/'1.Inputs'!$D$27+'1.Inputs'!$D$23/'1.Inputs'!$D$28)-(K116-J116)</f>
        <v>746861904.44002533</v>
      </c>
      <c r="W116" s="36">
        <f ca="1">((('1.Inputs'!$D$37*12*IF(5=1,'1.Inputs'!$D$38,IF(5=2,'1.Inputs'!$D$39,$E116)))*$F116*(('1.Inputs'!$D$40)+(1-'1.Inputs'!$D$40)*(1+'1.Inputs'!$D$41))*(1+$G116)^(5-1))-(('1.Inputs'!$D$37*12*IF(5=1,'1.Inputs'!$D$38,IF(5=2,'1.Inputs'!$D$39,$E116)))/(1-'1.Inputs'!$D$42)*$D116*(1+$G116)^(5-1))-('1.Inputs'!$D$37*12*IF(5=1,'1.Inputs'!$D$38,IF(5=2,'1.Inputs'!$D$39,$E116)))*'1.Inputs'!$D$43*(1+$G116)^(5-1)-'1.Inputs'!$D$44*(1+$G116)^(5-1)-('1.Inputs'!$D$20/'1.Inputs'!$D$27+'1.Inputs'!$D$23/'1.Inputs'!$D$28))-MAX(0,((('1.Inputs'!$D$37*12*IF(5=1,'1.Inputs'!$D$38,IF(5=2,'1.Inputs'!$D$39,$E116)))*$F116*(('1.Inputs'!$D$40)+(1-'1.Inputs'!$D$40)*(1+'1.Inputs'!$D$41))*(1+$G116)^(5-1))-(('1.Inputs'!$D$37*12*IF(5=1,'1.Inputs'!$D$38,IF(5=2,'1.Inputs'!$D$39,$E116)))/(1-'1.Inputs'!$D$42)*$D116*(1+$G116)^(5-1))-('1.Inputs'!$D$37*12*IF(5=1,'1.Inputs'!$D$38,IF(5=2,'1.Inputs'!$D$39,$E116)))*'1.Inputs'!$D$43*(1+$G116)^(5-1)-'1.Inputs'!$D$44*(1+$G116)^(5-1)-('1.Inputs'!$D$20/'1.Inputs'!$D$27+'1.Inputs'!$D$23/'1.Inputs'!$D$28)))*'1.Inputs'!$D$53+('1.Inputs'!$D$20/'1.Inputs'!$D$27+'1.Inputs'!$D$23/'1.Inputs'!$D$28)-(L116-K116)</f>
        <v>785055704.52539122</v>
      </c>
      <c r="X116" s="36">
        <f ca="1">((('1.Inputs'!$D$37*12*IF(6=1,'1.Inputs'!$D$38,IF(6=2,'1.Inputs'!$D$39,$E116)))*$F116*(('1.Inputs'!$D$40)+(1-'1.Inputs'!$D$40)*(1+'1.Inputs'!$D$41))*(1+$G116)^(6-1))-(('1.Inputs'!$D$37*12*IF(6=1,'1.Inputs'!$D$38,IF(6=2,'1.Inputs'!$D$39,$E116)))/(1-'1.Inputs'!$D$42)*$D116*(1+$G116)^(6-1))-('1.Inputs'!$D$37*12*IF(6=1,'1.Inputs'!$D$38,IF(6=2,'1.Inputs'!$D$39,$E116)))*'1.Inputs'!$D$43*(1+$G116)^(6-1)-'1.Inputs'!$D$44*(1+$G116)^(6-1)-('1.Inputs'!$D$20/'1.Inputs'!$D$27+'1.Inputs'!$D$23/'1.Inputs'!$D$28))-MAX(0,((('1.Inputs'!$D$37*12*IF(6=1,'1.Inputs'!$D$38,IF(6=2,'1.Inputs'!$D$39,$E116)))*$F116*(('1.Inputs'!$D$40)+(1-'1.Inputs'!$D$40)*(1+'1.Inputs'!$D$41))*(1+$G116)^(6-1))-(('1.Inputs'!$D$37*12*IF(6=1,'1.Inputs'!$D$38,IF(6=2,'1.Inputs'!$D$39,$E116)))/(1-'1.Inputs'!$D$42)*$D116*(1+$G116)^(6-1))-('1.Inputs'!$D$37*12*IF(6=1,'1.Inputs'!$D$38,IF(6=2,'1.Inputs'!$D$39,$E116)))*'1.Inputs'!$D$43*(1+$G116)^(6-1)-'1.Inputs'!$D$44*(1+$G116)^(6-1)-('1.Inputs'!$D$20/'1.Inputs'!$D$27+'1.Inputs'!$D$23/'1.Inputs'!$D$28)))*'1.Inputs'!$D$53+('1.Inputs'!$D$20/'1.Inputs'!$D$27+'1.Inputs'!$D$23/'1.Inputs'!$D$28)-(M116-L116)</f>
        <v>825334612.59091437</v>
      </c>
      <c r="Y116" s="36">
        <f ca="1">((('1.Inputs'!$D$37*12*IF(7=1,'1.Inputs'!$D$38,IF(7=2,'1.Inputs'!$D$39,$E116)))*$F116*(('1.Inputs'!$D$40)+(1-'1.Inputs'!$D$40)*(1+'1.Inputs'!$D$41))*(1+$G116)^(7-1))-(('1.Inputs'!$D$37*12*IF(7=1,'1.Inputs'!$D$38,IF(7=2,'1.Inputs'!$D$39,$E116)))/(1-'1.Inputs'!$D$42)*$D116*(1+$G116)^(7-1))-('1.Inputs'!$D$37*12*IF(7=1,'1.Inputs'!$D$38,IF(7=2,'1.Inputs'!$D$39,$E116)))*'1.Inputs'!$D$43*(1+$G116)^(7-1)-'1.Inputs'!$D$44*(1+$G116)^(7-1)-('1.Inputs'!$D$20/'1.Inputs'!$D$27+'1.Inputs'!$D$23/'1.Inputs'!$D$28))-MAX(0,((('1.Inputs'!$D$37*12*IF(7=1,'1.Inputs'!$D$38,IF(7=2,'1.Inputs'!$D$39,$E116)))*$F116*(('1.Inputs'!$D$40)+(1-'1.Inputs'!$D$40)*(1+'1.Inputs'!$D$41))*(1+$G116)^(7-1))-(('1.Inputs'!$D$37*12*IF(7=1,'1.Inputs'!$D$38,IF(7=2,'1.Inputs'!$D$39,$E116)))/(1-'1.Inputs'!$D$42)*$D116*(1+$G116)^(7-1))-('1.Inputs'!$D$37*12*IF(7=1,'1.Inputs'!$D$38,IF(7=2,'1.Inputs'!$D$39,$E116)))*'1.Inputs'!$D$43*(1+$G116)^(7-1)-'1.Inputs'!$D$44*(1+$G116)^(7-1)-('1.Inputs'!$D$20/'1.Inputs'!$D$27+'1.Inputs'!$D$23/'1.Inputs'!$D$28)))*'1.Inputs'!$D$53+('1.Inputs'!$D$20/'1.Inputs'!$D$27+'1.Inputs'!$D$23/'1.Inputs'!$D$28)-(N116-M116)</f>
        <v>867812460.60092402</v>
      </c>
      <c r="Z116" s="36">
        <f ca="1">((('1.Inputs'!$D$37*12*IF(8=1,'1.Inputs'!$D$38,IF(8=2,'1.Inputs'!$D$39,$E116)))*$F116*(('1.Inputs'!$D$40)+(1-'1.Inputs'!$D$40)*(1+'1.Inputs'!$D$41))*(1+$G116)^(8-1))-(('1.Inputs'!$D$37*12*IF(8=1,'1.Inputs'!$D$38,IF(8=2,'1.Inputs'!$D$39,$E116)))/(1-'1.Inputs'!$D$42)*$D116*(1+$G116)^(8-1))-('1.Inputs'!$D$37*12*IF(8=1,'1.Inputs'!$D$38,IF(8=2,'1.Inputs'!$D$39,$E116)))*'1.Inputs'!$D$43*(1+$G116)^(8-1)-'1.Inputs'!$D$44*(1+$G116)^(8-1)-('1.Inputs'!$D$20/'1.Inputs'!$D$27+'1.Inputs'!$D$23/'1.Inputs'!$D$28))-MAX(0,((('1.Inputs'!$D$37*12*IF(8=1,'1.Inputs'!$D$38,IF(8=2,'1.Inputs'!$D$39,$E116)))*$F116*(('1.Inputs'!$D$40)+(1-'1.Inputs'!$D$40)*(1+'1.Inputs'!$D$41))*(1+$G116)^(8-1))-(('1.Inputs'!$D$37*12*IF(8=1,'1.Inputs'!$D$38,IF(8=2,'1.Inputs'!$D$39,$E116)))/(1-'1.Inputs'!$D$42)*$D116*(1+$G116)^(8-1))-('1.Inputs'!$D$37*12*IF(8=1,'1.Inputs'!$D$38,IF(8=2,'1.Inputs'!$D$39,$E116)))*'1.Inputs'!$D$43*(1+$G116)^(8-1)-'1.Inputs'!$D$44*(1+$G116)^(8-1)-('1.Inputs'!$D$20/'1.Inputs'!$D$27+'1.Inputs'!$D$23/'1.Inputs'!$D$28)))*'1.Inputs'!$D$53+('1.Inputs'!$D$20/'1.Inputs'!$D$27+'1.Inputs'!$D$23/'1.Inputs'!$D$28)-(O116-N116)</f>
        <v>912609294.92985463</v>
      </c>
      <c r="AA116" s="36">
        <f ca="1">((('1.Inputs'!$D$37*12*IF(9=1,'1.Inputs'!$D$38,IF(9=2,'1.Inputs'!$D$39,$E116)))*$F116*(('1.Inputs'!$D$40)+(1-'1.Inputs'!$D$40)*(1+'1.Inputs'!$D$41))*(1+$G116)^(9-1))-(('1.Inputs'!$D$37*12*IF(9=1,'1.Inputs'!$D$38,IF(9=2,'1.Inputs'!$D$39,$E116)))/(1-'1.Inputs'!$D$42)*$D116*(1+$G116)^(9-1))-('1.Inputs'!$D$37*12*IF(9=1,'1.Inputs'!$D$38,IF(9=2,'1.Inputs'!$D$39,$E116)))*'1.Inputs'!$D$43*(1+$G116)^(9-1)-'1.Inputs'!$D$44*(1+$G116)^(9-1)-('1.Inputs'!$D$20/'1.Inputs'!$D$27+'1.Inputs'!$D$23/'1.Inputs'!$D$28))-MAX(0,((('1.Inputs'!$D$37*12*IF(9=1,'1.Inputs'!$D$38,IF(9=2,'1.Inputs'!$D$39,$E116)))*$F116*(('1.Inputs'!$D$40)+(1-'1.Inputs'!$D$40)*(1+'1.Inputs'!$D$41))*(1+$G116)^(9-1))-(('1.Inputs'!$D$37*12*IF(9=1,'1.Inputs'!$D$38,IF(9=2,'1.Inputs'!$D$39,$E116)))/(1-'1.Inputs'!$D$42)*$D116*(1+$G116)^(9-1))-('1.Inputs'!$D$37*12*IF(9=1,'1.Inputs'!$D$38,IF(9=2,'1.Inputs'!$D$39,$E116)))*'1.Inputs'!$D$43*(1+$G116)^(9-1)-'1.Inputs'!$D$44*(1+$G116)^(9-1)-('1.Inputs'!$D$20/'1.Inputs'!$D$27+'1.Inputs'!$D$23/'1.Inputs'!$D$28)))*'1.Inputs'!$D$53+('1.Inputs'!$D$20/'1.Inputs'!$D$27+'1.Inputs'!$D$23/'1.Inputs'!$D$28)-(P116-O116)</f>
        <v>959851715.62453723</v>
      </c>
      <c r="AB116" s="36">
        <f ca="1">((('1.Inputs'!$D$37*12*IF(10=1,'1.Inputs'!$D$38,IF(10=2,'1.Inputs'!$D$39,$E116)))*$F116*(('1.Inputs'!$D$40)+(1-'1.Inputs'!$D$40)*(1+'1.Inputs'!$D$41))*(1+$G116)^(10-1))-(('1.Inputs'!$D$37*12*IF(10=1,'1.Inputs'!$D$38,IF(10=2,'1.Inputs'!$D$39,$E116)))/(1-'1.Inputs'!$D$42)*$D116*(1+$G116)^(10-1))-('1.Inputs'!$D$37*12*IF(10=1,'1.Inputs'!$D$38,IF(10=2,'1.Inputs'!$D$39,$E116)))*'1.Inputs'!$D$43*(1+$G116)^(10-1)-'1.Inputs'!$D$44*(1+$G116)^(10-1)-('1.Inputs'!$D$20/'1.Inputs'!$D$27+'1.Inputs'!$D$23/'1.Inputs'!$D$28))-MAX(0,((('1.Inputs'!$D$37*12*IF(10=1,'1.Inputs'!$D$38,IF(10=2,'1.Inputs'!$D$39,$E116)))*$F116*(('1.Inputs'!$D$40)+(1-'1.Inputs'!$D$40)*(1+'1.Inputs'!$D$41))*(1+$G116)^(10-1))-(('1.Inputs'!$D$37*12*IF(10=1,'1.Inputs'!$D$38,IF(10=2,'1.Inputs'!$D$39,$E116)))/(1-'1.Inputs'!$D$42)*$D116*(1+$G116)^(10-1))-('1.Inputs'!$D$37*12*IF(10=1,'1.Inputs'!$D$38,IF(10=2,'1.Inputs'!$D$39,$E116)))*'1.Inputs'!$D$43*(1+$G116)^(10-1)-'1.Inputs'!$D$44*(1+$G116)^(10-1)-('1.Inputs'!$D$20/'1.Inputs'!$D$27+'1.Inputs'!$D$23/'1.Inputs'!$D$28)))*'1.Inputs'!$D$53+('1.Inputs'!$D$20/'1.Inputs'!$D$27+'1.Inputs'!$D$23/'1.Inputs'!$D$28)-(Q116-P116)+(('1.Inputs'!$D$20+'1.Inputs'!$D$23-('1.Inputs'!$D$20/'1.Inputs'!$D$27+'1.Inputs'!$D$23/'1.Inputs'!$D$28)*'1.Inputs'!$D$10)*'1.Inputs'!$D$60+'1.Inputs'!$D$19*'1.Inputs'!$D$59+Q116)</f>
        <v>3664330728.0943475</v>
      </c>
      <c r="AC116" s="36">
        <f ca="1">S116-AC$13-AC$14+MIN(AC$13,MAX(0,((('1.Inputs'!$D$37*12*IF(1=1,'1.Inputs'!$D$38,IF(1=2,'1.Inputs'!$D$39,$E116)))*$F116*(('1.Inputs'!$D$40)+(1-'1.Inputs'!$D$40)*(1+'1.Inputs'!$D$41))*(1+$G116)^(1-1))-(('1.Inputs'!$D$37*12*IF(1=1,'1.Inputs'!$D$38,IF(1=2,'1.Inputs'!$D$39,$E116)))/(1-'1.Inputs'!$D$42)*$D116*(1+$G116)^(1-1))-('1.Inputs'!$D$37*12*IF(1=1,'1.Inputs'!$D$38,IF(1=2,'1.Inputs'!$D$39,$E116)))*'1.Inputs'!$D$43*(1+$G116)^(1-1)-'1.Inputs'!$D$44*(1+$G116)^(1-1)-('1.Inputs'!$D$20/'1.Inputs'!$D$27+'1.Inputs'!$D$23/'1.Inputs'!$D$28))))*'1.Inputs'!$D$53</f>
        <v>-613826631.49609613</v>
      </c>
      <c r="AD116" s="36">
        <f ca="1">T116-AD$13-AD$14+MIN(AD$13,MAX(0,((('1.Inputs'!$D$37*12*IF(2=1,'1.Inputs'!$D$38,IF(2=2,'1.Inputs'!$D$39,$E116)))*$F116*(('1.Inputs'!$D$40)+(1-'1.Inputs'!$D$40)*(1+'1.Inputs'!$D$41))*(1+$G116)^(2-1))-(('1.Inputs'!$D$37*12*IF(2=1,'1.Inputs'!$D$38,IF(2=2,'1.Inputs'!$D$39,$E116)))/(1-'1.Inputs'!$D$42)*$D116*(1+$G116)^(2-1))-('1.Inputs'!$D$37*12*IF(2=1,'1.Inputs'!$D$38,IF(2=2,'1.Inputs'!$D$39,$E116)))*'1.Inputs'!$D$43*(1+$G116)^(2-1)-'1.Inputs'!$D$44*(1+$G116)^(2-1)-('1.Inputs'!$D$20/'1.Inputs'!$D$27+'1.Inputs'!$D$23/'1.Inputs'!$D$28))))*'1.Inputs'!$D$53</f>
        <v>112041519.05037045</v>
      </c>
      <c r="AE116" s="36">
        <f ca="1">U116-AE$13-AE$14+MIN(AE$13,MAX(0,((('1.Inputs'!$D$37*12*IF(3=1,'1.Inputs'!$D$38,IF(3=2,'1.Inputs'!$D$39,$E116)))*$F116*(('1.Inputs'!$D$40)+(1-'1.Inputs'!$D$40)*(1+'1.Inputs'!$D$41))*(1+$G116)^(3-1))-(('1.Inputs'!$D$37*12*IF(3=1,'1.Inputs'!$D$38,IF(3=2,'1.Inputs'!$D$39,$E116)))/(1-'1.Inputs'!$D$42)*$D116*(1+$G116)^(3-1))-('1.Inputs'!$D$37*12*IF(3=1,'1.Inputs'!$D$38,IF(3=2,'1.Inputs'!$D$39,$E116)))*'1.Inputs'!$D$43*(1+$G116)^(3-1)-'1.Inputs'!$D$44*(1+$G116)^(3-1)-('1.Inputs'!$D$20/'1.Inputs'!$D$27+'1.Inputs'!$D$23/'1.Inputs'!$D$28))))*'1.Inputs'!$D$53</f>
        <v>195221220.8309896</v>
      </c>
      <c r="AF116" s="36">
        <f ca="1">V116-AF$13-AF$14+MIN(AF$13,MAX(0,((('1.Inputs'!$D$37*12*IF(4=1,'1.Inputs'!$D$38,IF(4=2,'1.Inputs'!$D$39,$E116)))*$F116*(('1.Inputs'!$D$40)+(1-'1.Inputs'!$D$40)*(1+'1.Inputs'!$D$41))*(1+$G116)^(4-1))-(('1.Inputs'!$D$37*12*IF(4=1,'1.Inputs'!$D$38,IF(4=2,'1.Inputs'!$D$39,$E116)))/(1-'1.Inputs'!$D$42)*$D116*(1+$G116)^(4-1))-('1.Inputs'!$D$37*12*IF(4=1,'1.Inputs'!$D$38,IF(4=2,'1.Inputs'!$D$39,$E116)))*'1.Inputs'!$D$43*(1+$G116)^(4-1)-'1.Inputs'!$D$44*(1+$G116)^(4-1)-('1.Inputs'!$D$20/'1.Inputs'!$D$27+'1.Inputs'!$D$23/'1.Inputs'!$D$28))))*'1.Inputs'!$D$53</f>
        <v>424109904.44002533</v>
      </c>
      <c r="AG116" s="36">
        <f ca="1">W116-AG$13-AG$14+MIN(AG$13,MAX(0,((('1.Inputs'!$D$37*12*IF(5=1,'1.Inputs'!$D$38,IF(5=2,'1.Inputs'!$D$39,$E116)))*$F116*(('1.Inputs'!$D$40)+(1-'1.Inputs'!$D$40)*(1+'1.Inputs'!$D$41))*(1+$G116)^(5-1))-(('1.Inputs'!$D$37*12*IF(5=1,'1.Inputs'!$D$38,IF(5=2,'1.Inputs'!$D$39,$E116)))/(1-'1.Inputs'!$D$42)*$D116*(1+$G116)^(5-1))-('1.Inputs'!$D$37*12*IF(5=1,'1.Inputs'!$D$38,IF(5=2,'1.Inputs'!$D$39,$E116)))*'1.Inputs'!$D$43*(1+$G116)^(5-1)-'1.Inputs'!$D$44*(1+$G116)^(5-1)-('1.Inputs'!$D$20/'1.Inputs'!$D$27+'1.Inputs'!$D$23/'1.Inputs'!$D$28))))*'1.Inputs'!$D$53</f>
        <v>481491704.52539122</v>
      </c>
      <c r="AH116" s="36">
        <f ca="1">X116-AH$13-AH$14+MIN(AH$13,MAX(0,((('1.Inputs'!$D$37*12*IF(6=1,'1.Inputs'!$D$38,IF(6=2,'1.Inputs'!$D$39,$E116)))*$F116*(('1.Inputs'!$D$40)+(1-'1.Inputs'!$D$40)*(1+'1.Inputs'!$D$41))*(1+$G116)^(6-1))-(('1.Inputs'!$D$37*12*IF(6=1,'1.Inputs'!$D$38,IF(6=2,'1.Inputs'!$D$39,$E116)))/(1-'1.Inputs'!$D$42)*$D116*(1+$G116)^(6-1))-('1.Inputs'!$D$37*12*IF(6=1,'1.Inputs'!$D$38,IF(6=2,'1.Inputs'!$D$39,$E116)))*'1.Inputs'!$D$43*(1+$G116)^(6-1)-'1.Inputs'!$D$44*(1+$G116)^(6-1)-('1.Inputs'!$D$20/'1.Inputs'!$D$27+'1.Inputs'!$D$23/'1.Inputs'!$D$28))))*'1.Inputs'!$D$53</f>
        <v>540958612.59091437</v>
      </c>
      <c r="AI116" s="36">
        <f ca="1">Y116-AI$13-AI$14+MIN(AI$13,MAX(0,((('1.Inputs'!$D$37*12*IF(7=1,'1.Inputs'!$D$38,IF(7=2,'1.Inputs'!$D$39,$E116)))*$F116*(('1.Inputs'!$D$40)+(1-'1.Inputs'!$D$40)*(1+'1.Inputs'!$D$41))*(1+$G116)^(7-1))-(('1.Inputs'!$D$37*12*IF(7=1,'1.Inputs'!$D$38,IF(7=2,'1.Inputs'!$D$39,$E116)))/(1-'1.Inputs'!$D$42)*$D116*(1+$G116)^(7-1))-('1.Inputs'!$D$37*12*IF(7=1,'1.Inputs'!$D$38,IF(7=2,'1.Inputs'!$D$39,$E116)))*'1.Inputs'!$D$43*(1+$G116)^(7-1)-'1.Inputs'!$D$44*(1+$G116)^(7-1)-('1.Inputs'!$D$20/'1.Inputs'!$D$27+'1.Inputs'!$D$23/'1.Inputs'!$D$28))))*'1.Inputs'!$D$53</f>
        <v>602624460.60092402</v>
      </c>
      <c r="AJ116" s="36">
        <f ca="1">Z116-AJ$13-AJ$14+MIN(AJ$13,MAX(0,((('1.Inputs'!$D$37*12*IF(8=1,'1.Inputs'!$D$38,IF(8=2,'1.Inputs'!$D$39,$E116)))*$F116*(('1.Inputs'!$D$40)+(1-'1.Inputs'!$D$40)*(1+'1.Inputs'!$D$41))*(1+$G116)^(8-1))-(('1.Inputs'!$D$37*12*IF(8=1,'1.Inputs'!$D$38,IF(8=2,'1.Inputs'!$D$39,$E116)))/(1-'1.Inputs'!$D$42)*$D116*(1+$G116)^(8-1))-('1.Inputs'!$D$37*12*IF(8=1,'1.Inputs'!$D$38,IF(8=2,'1.Inputs'!$D$39,$E116)))*'1.Inputs'!$D$43*(1+$G116)^(8-1)-'1.Inputs'!$D$44*(1+$G116)^(8-1)-('1.Inputs'!$D$20/'1.Inputs'!$D$27+'1.Inputs'!$D$23/'1.Inputs'!$D$28))))*'1.Inputs'!$D$53</f>
        <v>912609294.92985463</v>
      </c>
      <c r="AK116" s="36">
        <f ca="1">AA116-AK$13-AK$14+MIN(AK$13,MAX(0,((('1.Inputs'!$D$37*12*IF(9=1,'1.Inputs'!$D$38,IF(9=2,'1.Inputs'!$D$39,$E116)))*$F116*(('1.Inputs'!$D$40)+(1-'1.Inputs'!$D$40)*(1+'1.Inputs'!$D$41))*(1+$G116)^(9-1))-(('1.Inputs'!$D$37*12*IF(9=1,'1.Inputs'!$D$38,IF(9=2,'1.Inputs'!$D$39,$E116)))/(1-'1.Inputs'!$D$42)*$D116*(1+$G116)^(9-1))-('1.Inputs'!$D$37*12*IF(9=1,'1.Inputs'!$D$38,IF(9=2,'1.Inputs'!$D$39,$E116)))*'1.Inputs'!$D$43*(1+$G116)^(9-1)-'1.Inputs'!$D$44*(1+$G116)^(9-1)-('1.Inputs'!$D$20/'1.Inputs'!$D$27+'1.Inputs'!$D$23/'1.Inputs'!$D$28))))*'1.Inputs'!$D$53</f>
        <v>959851715.62453723</v>
      </c>
      <c r="AL116" s="36">
        <f ca="1">AB116-AL$13-AL$14+MIN(AL$13,MAX(0,((('1.Inputs'!$D$37*12*IF(10=1,'1.Inputs'!$D$38,IF(10=2,'1.Inputs'!$D$39,$E116)))*$F116*(('1.Inputs'!$D$40)+(1-'1.Inputs'!$D$40)*(1+'1.Inputs'!$D$41))*(1+$G116)^(10-1))-(('1.Inputs'!$D$37*12*IF(10=1,'1.Inputs'!$D$38,IF(10=2,'1.Inputs'!$D$39,$E116)))/(1-'1.Inputs'!$D$42)*$D116*(1+$G116)^(10-1))-('1.Inputs'!$D$37*12*IF(10=1,'1.Inputs'!$D$38,IF(10=2,'1.Inputs'!$D$39,$E116)))*'1.Inputs'!$D$43*(1+$G116)^(10-1)-'1.Inputs'!$D$44*(1+$G116)^(10-1)-('1.Inputs'!$D$20/'1.Inputs'!$D$27+'1.Inputs'!$D$23/'1.Inputs'!$D$28))))*'1.Inputs'!$D$53+'1.Inputs'!$D$35</f>
        <v>4464330728.094347</v>
      </c>
      <c r="AM116" s="48">
        <f ca="1">R116+NPV('1.Inputs'!$D$55,S116:AB116)</f>
        <v>1691820393.2747746</v>
      </c>
      <c r="AN116" s="48">
        <f ca="1">-('1.Inputs'!$D$24*(1-'1.Inputs'!$D$31)+'1.Inputs'!$D$35)+NPV('1.Inputs'!$D$54,AC116:AL116)</f>
        <v>190043011.53653979</v>
      </c>
      <c r="AO116" s="36">
        <f t="shared" ca="1" si="13"/>
        <v>-3.5063362971790104</v>
      </c>
      <c r="AP116" s="36">
        <f t="shared" ca="1" si="14"/>
        <v>1.3647388740624735</v>
      </c>
      <c r="AQ116" s="36">
        <f ca="1">'1.Inputs'!$D$35+MIN(SUM($AC116:AC116),SUM($AC116:AD116),SUM($AC116:AE116),SUM($AC116:AF116),SUM($AC116:AG116),SUM($AC116:AH116),SUM($AC116:AI116),SUM($AC116:AJ116),SUM($AC116:AK116),SUM($AC116:AL116))</f>
        <v>186173368.50390387</v>
      </c>
      <c r="AR116" s="36">
        <f ca="1">IF(AP116&lt;'1.Inputs'!$D$57,1,0)</f>
        <v>0</v>
      </c>
      <c r="AS116" s="36">
        <f t="shared" ca="1" si="15"/>
        <v>0</v>
      </c>
    </row>
    <row r="117" spans="2:45" ht="15" customHeight="1" x14ac:dyDescent="0.25">
      <c r="B117" s="36">
        <v>102</v>
      </c>
      <c r="C117" s="36">
        <f t="shared" ca="1" si="8"/>
        <v>0.53045901014876506</v>
      </c>
      <c r="D117" s="36">
        <f t="shared" ca="1" si="9"/>
        <v>19524.484936786906</v>
      </c>
      <c r="E117" s="47">
        <f t="shared" ca="1" si="10"/>
        <v>0.83230701922010497</v>
      </c>
      <c r="F117" s="36">
        <f t="shared" ca="1" si="11"/>
        <v>27837.631045249414</v>
      </c>
      <c r="G117" s="36">
        <f t="shared" ca="1" si="12"/>
        <v>3.1735613047922655E-2</v>
      </c>
      <c r="H117" s="36">
        <f ca="1">((('1.Inputs'!$D$37*12*IF(1=1,'1.Inputs'!$D$38,IF(1=2,'1.Inputs'!$D$39,$E117)))*$F117*(('1.Inputs'!$D$40)+(1-'1.Inputs'!$D$40)*(1+'1.Inputs'!$D$41))*(1+$G117)^(1-1))*'1.Inputs'!$D$47+(('1.Inputs'!$D$37*12*IF(1=1,'1.Inputs'!$D$38,IF(1=2,'1.Inputs'!$D$39,$E117)))/(1-'1.Inputs'!$D$42)*$D117*(1+$G117)^(1-1))*('1.Inputs'!$D$48-'1.Inputs'!$D$49))/'1.Inputs'!$D$51</f>
        <v>750965962.14659405</v>
      </c>
      <c r="I117" s="36">
        <f ca="1">((('1.Inputs'!$D$37*12*IF(2=1,'1.Inputs'!$D$38,IF(2=2,'1.Inputs'!$D$39,$E117)))*$F117*(('1.Inputs'!$D$40)+(1-'1.Inputs'!$D$40)*(1+'1.Inputs'!$D$41))*(1+$G117)^(2-1))*'1.Inputs'!$D$47+(('1.Inputs'!$D$37*12*IF(2=1,'1.Inputs'!$D$38,IF(2=2,'1.Inputs'!$D$39,$E117)))/(1-'1.Inputs'!$D$42)*$D117*(1+$G117)^(2-1))*('1.Inputs'!$D$48-'1.Inputs'!$D$49))/'1.Inputs'!$D$51</f>
        <v>1084717658.2668149</v>
      </c>
      <c r="J117" s="36">
        <f ca="1">((('1.Inputs'!$D$37*12*IF(3=1,'1.Inputs'!$D$38,IF(3=2,'1.Inputs'!$D$39,$E117)))*$F117*(('1.Inputs'!$D$40)+(1-'1.Inputs'!$D$40)*(1+'1.Inputs'!$D$41))*(1+$G117)^(3-1))*'1.Inputs'!$D$47+(('1.Inputs'!$D$37*12*IF(3=1,'1.Inputs'!$D$38,IF(3=2,'1.Inputs'!$D$39,$E117)))/(1-'1.Inputs'!$D$42)*$D117*(1+$G117)^(3-1))*('1.Inputs'!$D$48-'1.Inputs'!$D$49))/'1.Inputs'!$D$51</f>
        <v>1330670867.6904759</v>
      </c>
      <c r="K117" s="36">
        <f ca="1">((('1.Inputs'!$D$37*12*IF(4=1,'1.Inputs'!$D$38,IF(4=2,'1.Inputs'!$D$39,$E117)))*$F117*(('1.Inputs'!$D$40)+(1-'1.Inputs'!$D$40)*(1+'1.Inputs'!$D$41))*(1+$G117)^(4-1))*'1.Inputs'!$D$47+(('1.Inputs'!$D$37*12*IF(4=1,'1.Inputs'!$D$38,IF(4=2,'1.Inputs'!$D$39,$E117)))/(1-'1.Inputs'!$D$42)*$D117*(1+$G117)^(4-1))*('1.Inputs'!$D$48-'1.Inputs'!$D$49))/'1.Inputs'!$D$51</f>
        <v>1372900523.4416447</v>
      </c>
      <c r="L117" s="36">
        <f ca="1">((('1.Inputs'!$D$37*12*IF(5=1,'1.Inputs'!$D$38,IF(5=2,'1.Inputs'!$D$39,$E117)))*$F117*(('1.Inputs'!$D$40)+(1-'1.Inputs'!$D$40)*(1+'1.Inputs'!$D$41))*(1+$G117)^(5-1))*'1.Inputs'!$D$47+(('1.Inputs'!$D$37*12*IF(5=1,'1.Inputs'!$D$38,IF(5=2,'1.Inputs'!$D$39,$E117)))/(1-'1.Inputs'!$D$42)*$D117*(1+$G117)^(5-1))*('1.Inputs'!$D$48-'1.Inputs'!$D$49))/'1.Inputs'!$D$51</f>
        <v>1416470363.2068789</v>
      </c>
      <c r="M117" s="36">
        <f ca="1">((('1.Inputs'!$D$37*12*IF(6=1,'1.Inputs'!$D$38,IF(6=2,'1.Inputs'!$D$39,$E117)))*$F117*(('1.Inputs'!$D$40)+(1-'1.Inputs'!$D$40)*(1+'1.Inputs'!$D$41))*(1+$G117)^(6-1))*'1.Inputs'!$D$47+(('1.Inputs'!$D$37*12*IF(6=1,'1.Inputs'!$D$38,IF(6=2,'1.Inputs'!$D$39,$E117)))/(1-'1.Inputs'!$D$42)*$D117*(1+$G117)^(6-1))*('1.Inputs'!$D$48-'1.Inputs'!$D$49))/'1.Inputs'!$D$51</f>
        <v>1461422918.5474629</v>
      </c>
      <c r="N117" s="36">
        <f ca="1">((('1.Inputs'!$D$37*12*IF(7=1,'1.Inputs'!$D$38,IF(7=2,'1.Inputs'!$D$39,$E117)))*$F117*(('1.Inputs'!$D$40)+(1-'1.Inputs'!$D$40)*(1+'1.Inputs'!$D$41))*(1+$G117)^(7-1))*'1.Inputs'!$D$47+(('1.Inputs'!$D$37*12*IF(7=1,'1.Inputs'!$D$38,IF(7=2,'1.Inputs'!$D$39,$E117)))/(1-'1.Inputs'!$D$42)*$D117*(1+$G117)^(7-1))*('1.Inputs'!$D$48-'1.Inputs'!$D$49))/'1.Inputs'!$D$51</f>
        <v>1507802070.7898512</v>
      </c>
      <c r="O117" s="36">
        <f ca="1">((('1.Inputs'!$D$37*12*IF(8=1,'1.Inputs'!$D$38,IF(8=2,'1.Inputs'!$D$39,$E117)))*$F117*(('1.Inputs'!$D$40)+(1-'1.Inputs'!$D$40)*(1+'1.Inputs'!$D$41))*(1+$G117)^(8-1))*'1.Inputs'!$D$47+(('1.Inputs'!$D$37*12*IF(8=1,'1.Inputs'!$D$38,IF(8=2,'1.Inputs'!$D$39,$E117)))/(1-'1.Inputs'!$D$42)*$D117*(1+$G117)^(8-1))*('1.Inputs'!$D$48-'1.Inputs'!$D$49))/'1.Inputs'!$D$51</f>
        <v>1555653093.861295</v>
      </c>
      <c r="P117" s="36">
        <f ca="1">((('1.Inputs'!$D$37*12*IF(9=1,'1.Inputs'!$D$38,IF(9=2,'1.Inputs'!$D$39,$E117)))*$F117*(('1.Inputs'!$D$40)+(1-'1.Inputs'!$D$40)*(1+'1.Inputs'!$D$41))*(1+$G117)^(9-1))*'1.Inputs'!$D$47+(('1.Inputs'!$D$37*12*IF(9=1,'1.Inputs'!$D$38,IF(9=2,'1.Inputs'!$D$39,$E117)))/(1-'1.Inputs'!$D$42)*$D117*(1+$G117)^(9-1))*('1.Inputs'!$D$48-'1.Inputs'!$D$49))/'1.Inputs'!$D$51</f>
        <v>1605022698.4848802</v>
      </c>
      <c r="Q117" s="36">
        <f ca="1">((('1.Inputs'!$D$37*12*IF(10=1,'1.Inputs'!$D$38,IF(10=2,'1.Inputs'!$D$39,$E117)))*$F117*(('1.Inputs'!$D$40)+(1-'1.Inputs'!$D$40)*(1+'1.Inputs'!$D$41))*(1+$G117)^(10-1))*'1.Inputs'!$D$47+(('1.Inputs'!$D$37*12*IF(10=1,'1.Inputs'!$D$38,IF(10=2,'1.Inputs'!$D$39,$E117)))/(1-'1.Inputs'!$D$42)*$D117*(1+$G117)^(10-1))*('1.Inputs'!$D$48-'1.Inputs'!$D$49))/'1.Inputs'!$D$51</f>
        <v>1655959077.7771294</v>
      </c>
      <c r="R117" s="36">
        <f>-'1.Inputs'!$D$24</f>
        <v>-2050000000</v>
      </c>
      <c r="S117" s="36">
        <f ca="1">((('1.Inputs'!$D$37*12*IF(1=1,'1.Inputs'!$D$38,IF(1=2,'1.Inputs'!$D$39,$E117)))*$F117*(('1.Inputs'!$D$40)+(1-'1.Inputs'!$D$40)*(1+'1.Inputs'!$D$41))*(1+$G117)^(1-1))-(('1.Inputs'!$D$37*12*IF(1=1,'1.Inputs'!$D$38,IF(1=2,'1.Inputs'!$D$39,$E117)))/(1-'1.Inputs'!$D$42)*$D117*(1+$G117)^(1-1))-('1.Inputs'!$D$37*12*IF(1=1,'1.Inputs'!$D$38,IF(1=2,'1.Inputs'!$D$39,$E117)))*'1.Inputs'!$D$43*(1+$G117)^(1-1)-'1.Inputs'!$D$44*(1+$G117)^(1-1)-('1.Inputs'!$D$20/'1.Inputs'!$D$27+'1.Inputs'!$D$23/'1.Inputs'!$D$28))-MAX(0,((('1.Inputs'!$D$37*12*IF(1=1,'1.Inputs'!$D$38,IF(1=2,'1.Inputs'!$D$39,$E117)))*$F117*(('1.Inputs'!$D$40)+(1-'1.Inputs'!$D$40)*(1+'1.Inputs'!$D$41))*(1+$G117)^(1-1))-(('1.Inputs'!$D$37*12*IF(1=1,'1.Inputs'!$D$38,IF(1=2,'1.Inputs'!$D$39,$E117)))/(1-'1.Inputs'!$D$42)*$D117*(1+$G117)^(1-1))-('1.Inputs'!$D$37*12*IF(1=1,'1.Inputs'!$D$38,IF(1=2,'1.Inputs'!$D$39,$E117)))*'1.Inputs'!$D$43*(1+$G117)^(1-1)-'1.Inputs'!$D$44*(1+$G117)^(1-1)-('1.Inputs'!$D$20/'1.Inputs'!$D$27+'1.Inputs'!$D$23/'1.Inputs'!$D$28)))*'1.Inputs'!$D$53+('1.Inputs'!$D$20/'1.Inputs'!$D$27+'1.Inputs'!$D$23/'1.Inputs'!$D$28)-H117</f>
        <v>-860722311.85000038</v>
      </c>
      <c r="T117" s="36">
        <f ca="1">((('1.Inputs'!$D$37*12*IF(2=1,'1.Inputs'!$D$38,IF(2=2,'1.Inputs'!$D$39,$E117)))*$F117*(('1.Inputs'!$D$40)+(1-'1.Inputs'!$D$40)*(1+'1.Inputs'!$D$41))*(1+$G117)^(2-1))-(('1.Inputs'!$D$37*12*IF(2=1,'1.Inputs'!$D$38,IF(2=2,'1.Inputs'!$D$39,$E117)))/(1-'1.Inputs'!$D$42)*$D117*(1+$G117)^(2-1))-('1.Inputs'!$D$37*12*IF(2=1,'1.Inputs'!$D$38,IF(2=2,'1.Inputs'!$D$39,$E117)))*'1.Inputs'!$D$43*(1+$G117)^(2-1)-'1.Inputs'!$D$44*(1+$G117)^(2-1)-('1.Inputs'!$D$20/'1.Inputs'!$D$27+'1.Inputs'!$D$23/'1.Inputs'!$D$28))-MAX(0,((('1.Inputs'!$D$37*12*IF(2=1,'1.Inputs'!$D$38,IF(2=2,'1.Inputs'!$D$39,$E117)))*$F117*(('1.Inputs'!$D$40)+(1-'1.Inputs'!$D$40)*(1+'1.Inputs'!$D$41))*(1+$G117)^(2-1))-(('1.Inputs'!$D$37*12*IF(2=1,'1.Inputs'!$D$38,IF(2=2,'1.Inputs'!$D$39,$E117)))/(1-'1.Inputs'!$D$42)*$D117*(1+$G117)^(2-1))-('1.Inputs'!$D$37*12*IF(2=1,'1.Inputs'!$D$38,IF(2=2,'1.Inputs'!$D$39,$E117)))*'1.Inputs'!$D$43*(1+$G117)^(2-1)-'1.Inputs'!$D$44*(1+$G117)^(2-1)-('1.Inputs'!$D$20/'1.Inputs'!$D$27+'1.Inputs'!$D$23/'1.Inputs'!$D$28)))*'1.Inputs'!$D$53+('1.Inputs'!$D$20/'1.Inputs'!$D$27+'1.Inputs'!$D$23/'1.Inputs'!$D$28)-(I117-H117)</f>
        <v>-148123539.28690982</v>
      </c>
      <c r="U117" s="36">
        <f ca="1">((('1.Inputs'!$D$37*12*IF(3=1,'1.Inputs'!$D$38,IF(3=2,'1.Inputs'!$D$39,$E117)))*$F117*(('1.Inputs'!$D$40)+(1-'1.Inputs'!$D$40)*(1+'1.Inputs'!$D$41))*(1+$G117)^(3-1))-(('1.Inputs'!$D$37*12*IF(3=1,'1.Inputs'!$D$38,IF(3=2,'1.Inputs'!$D$39,$E117)))/(1-'1.Inputs'!$D$42)*$D117*(1+$G117)^(3-1))-('1.Inputs'!$D$37*12*IF(3=1,'1.Inputs'!$D$38,IF(3=2,'1.Inputs'!$D$39,$E117)))*'1.Inputs'!$D$43*(1+$G117)^(3-1)-'1.Inputs'!$D$44*(1+$G117)^(3-1)-('1.Inputs'!$D$20/'1.Inputs'!$D$27+'1.Inputs'!$D$23/'1.Inputs'!$D$28))-MAX(0,((('1.Inputs'!$D$37*12*IF(3=1,'1.Inputs'!$D$38,IF(3=2,'1.Inputs'!$D$39,$E117)))*$F117*(('1.Inputs'!$D$40)+(1-'1.Inputs'!$D$40)*(1+'1.Inputs'!$D$41))*(1+$G117)^(3-1))-(('1.Inputs'!$D$37*12*IF(3=1,'1.Inputs'!$D$38,IF(3=2,'1.Inputs'!$D$39,$E117)))/(1-'1.Inputs'!$D$42)*$D117*(1+$G117)^(3-1))-('1.Inputs'!$D$37*12*IF(3=1,'1.Inputs'!$D$38,IF(3=2,'1.Inputs'!$D$39,$E117)))*'1.Inputs'!$D$43*(1+$G117)^(3-1)-'1.Inputs'!$D$44*(1+$G117)^(3-1)-('1.Inputs'!$D$20/'1.Inputs'!$D$27+'1.Inputs'!$D$23/'1.Inputs'!$D$28)))*'1.Inputs'!$D$53+('1.Inputs'!$D$20/'1.Inputs'!$D$27+'1.Inputs'!$D$23/'1.Inputs'!$D$28)-(J117-I117)</f>
        <v>88751658.617513835</v>
      </c>
      <c r="V117" s="36">
        <f ca="1">((('1.Inputs'!$D$37*12*IF(4=1,'1.Inputs'!$D$38,IF(4=2,'1.Inputs'!$D$39,$E117)))*$F117*(('1.Inputs'!$D$40)+(1-'1.Inputs'!$D$40)*(1+'1.Inputs'!$D$41))*(1+$G117)^(4-1))-(('1.Inputs'!$D$37*12*IF(4=1,'1.Inputs'!$D$38,IF(4=2,'1.Inputs'!$D$39,$E117)))/(1-'1.Inputs'!$D$42)*$D117*(1+$G117)^(4-1))-('1.Inputs'!$D$37*12*IF(4=1,'1.Inputs'!$D$38,IF(4=2,'1.Inputs'!$D$39,$E117)))*'1.Inputs'!$D$43*(1+$G117)^(4-1)-'1.Inputs'!$D$44*(1+$G117)^(4-1)-('1.Inputs'!$D$20/'1.Inputs'!$D$27+'1.Inputs'!$D$23/'1.Inputs'!$D$28))-MAX(0,((('1.Inputs'!$D$37*12*IF(4=1,'1.Inputs'!$D$38,IF(4=2,'1.Inputs'!$D$39,$E117)))*$F117*(('1.Inputs'!$D$40)+(1-'1.Inputs'!$D$40)*(1+'1.Inputs'!$D$41))*(1+$G117)^(4-1))-(('1.Inputs'!$D$37*12*IF(4=1,'1.Inputs'!$D$38,IF(4=2,'1.Inputs'!$D$39,$E117)))/(1-'1.Inputs'!$D$42)*$D117*(1+$G117)^(4-1))-('1.Inputs'!$D$37*12*IF(4=1,'1.Inputs'!$D$38,IF(4=2,'1.Inputs'!$D$39,$E117)))*'1.Inputs'!$D$43*(1+$G117)^(4-1)-'1.Inputs'!$D$44*(1+$G117)^(4-1)-('1.Inputs'!$D$20/'1.Inputs'!$D$27+'1.Inputs'!$D$23/'1.Inputs'!$D$28)))*'1.Inputs'!$D$53+('1.Inputs'!$D$20/'1.Inputs'!$D$27+'1.Inputs'!$D$23/'1.Inputs'!$D$28)-(K117-J117)</f>
        <v>301597768.7509023</v>
      </c>
      <c r="W117" s="36">
        <f ca="1">((('1.Inputs'!$D$37*12*IF(5=1,'1.Inputs'!$D$38,IF(5=2,'1.Inputs'!$D$39,$E117)))*$F117*(('1.Inputs'!$D$40)+(1-'1.Inputs'!$D$40)*(1+'1.Inputs'!$D$41))*(1+$G117)^(5-1))-(('1.Inputs'!$D$37*12*IF(5=1,'1.Inputs'!$D$38,IF(5=2,'1.Inputs'!$D$39,$E117)))/(1-'1.Inputs'!$D$42)*$D117*(1+$G117)^(5-1))-('1.Inputs'!$D$37*12*IF(5=1,'1.Inputs'!$D$38,IF(5=2,'1.Inputs'!$D$39,$E117)))*'1.Inputs'!$D$43*(1+$G117)^(5-1)-'1.Inputs'!$D$44*(1+$G117)^(5-1)-('1.Inputs'!$D$20/'1.Inputs'!$D$27+'1.Inputs'!$D$23/'1.Inputs'!$D$28))-MAX(0,((('1.Inputs'!$D$37*12*IF(5=1,'1.Inputs'!$D$38,IF(5=2,'1.Inputs'!$D$39,$E117)))*$F117*(('1.Inputs'!$D$40)+(1-'1.Inputs'!$D$40)*(1+'1.Inputs'!$D$41))*(1+$G117)^(5-1))-(('1.Inputs'!$D$37*12*IF(5=1,'1.Inputs'!$D$38,IF(5=2,'1.Inputs'!$D$39,$E117)))/(1-'1.Inputs'!$D$42)*$D117*(1+$G117)^(5-1))-('1.Inputs'!$D$37*12*IF(5=1,'1.Inputs'!$D$38,IF(5=2,'1.Inputs'!$D$39,$E117)))*'1.Inputs'!$D$43*(1+$G117)^(5-1)-'1.Inputs'!$D$44*(1+$G117)^(5-1)-('1.Inputs'!$D$20/'1.Inputs'!$D$27+'1.Inputs'!$D$23/'1.Inputs'!$D$28)))*'1.Inputs'!$D$53+('1.Inputs'!$D$20/'1.Inputs'!$D$27+'1.Inputs'!$D$23/'1.Inputs'!$D$28)-(L117-K117)</f>
        <v>309669651.1195845</v>
      </c>
      <c r="X117" s="36">
        <f ca="1">((('1.Inputs'!$D$37*12*IF(6=1,'1.Inputs'!$D$38,IF(6=2,'1.Inputs'!$D$39,$E117)))*$F117*(('1.Inputs'!$D$40)+(1-'1.Inputs'!$D$40)*(1+'1.Inputs'!$D$41))*(1+$G117)^(6-1))-(('1.Inputs'!$D$37*12*IF(6=1,'1.Inputs'!$D$38,IF(6=2,'1.Inputs'!$D$39,$E117)))/(1-'1.Inputs'!$D$42)*$D117*(1+$G117)^(6-1))-('1.Inputs'!$D$37*12*IF(6=1,'1.Inputs'!$D$38,IF(6=2,'1.Inputs'!$D$39,$E117)))*'1.Inputs'!$D$43*(1+$G117)^(6-1)-'1.Inputs'!$D$44*(1+$G117)^(6-1)-('1.Inputs'!$D$20/'1.Inputs'!$D$27+'1.Inputs'!$D$23/'1.Inputs'!$D$28))-MAX(0,((('1.Inputs'!$D$37*12*IF(6=1,'1.Inputs'!$D$38,IF(6=2,'1.Inputs'!$D$39,$E117)))*$F117*(('1.Inputs'!$D$40)+(1-'1.Inputs'!$D$40)*(1+'1.Inputs'!$D$41))*(1+$G117)^(6-1))-(('1.Inputs'!$D$37*12*IF(6=1,'1.Inputs'!$D$38,IF(6=2,'1.Inputs'!$D$39,$E117)))/(1-'1.Inputs'!$D$42)*$D117*(1+$G117)^(6-1))-('1.Inputs'!$D$37*12*IF(6=1,'1.Inputs'!$D$38,IF(6=2,'1.Inputs'!$D$39,$E117)))*'1.Inputs'!$D$43*(1+$G117)^(6-1)-'1.Inputs'!$D$44*(1+$G117)^(6-1)-('1.Inputs'!$D$20/'1.Inputs'!$D$27+'1.Inputs'!$D$23/'1.Inputs'!$D$28)))*'1.Inputs'!$D$53+('1.Inputs'!$D$20/'1.Inputs'!$D$27+'1.Inputs'!$D$23/'1.Inputs'!$D$28)-(M117-L117)</f>
        <v>317997699.62368608</v>
      </c>
      <c r="Y117" s="36">
        <f ca="1">((('1.Inputs'!$D$37*12*IF(7=1,'1.Inputs'!$D$38,IF(7=2,'1.Inputs'!$D$39,$E117)))*$F117*(('1.Inputs'!$D$40)+(1-'1.Inputs'!$D$40)*(1+'1.Inputs'!$D$41))*(1+$G117)^(7-1))-(('1.Inputs'!$D$37*12*IF(7=1,'1.Inputs'!$D$38,IF(7=2,'1.Inputs'!$D$39,$E117)))/(1-'1.Inputs'!$D$42)*$D117*(1+$G117)^(7-1))-('1.Inputs'!$D$37*12*IF(7=1,'1.Inputs'!$D$38,IF(7=2,'1.Inputs'!$D$39,$E117)))*'1.Inputs'!$D$43*(1+$G117)^(7-1)-'1.Inputs'!$D$44*(1+$G117)^(7-1)-('1.Inputs'!$D$20/'1.Inputs'!$D$27+'1.Inputs'!$D$23/'1.Inputs'!$D$28))-MAX(0,((('1.Inputs'!$D$37*12*IF(7=1,'1.Inputs'!$D$38,IF(7=2,'1.Inputs'!$D$39,$E117)))*$F117*(('1.Inputs'!$D$40)+(1-'1.Inputs'!$D$40)*(1+'1.Inputs'!$D$41))*(1+$G117)^(7-1))-(('1.Inputs'!$D$37*12*IF(7=1,'1.Inputs'!$D$38,IF(7=2,'1.Inputs'!$D$39,$E117)))/(1-'1.Inputs'!$D$42)*$D117*(1+$G117)^(7-1))-('1.Inputs'!$D$37*12*IF(7=1,'1.Inputs'!$D$38,IF(7=2,'1.Inputs'!$D$39,$E117)))*'1.Inputs'!$D$43*(1+$G117)^(7-1)-'1.Inputs'!$D$44*(1+$G117)^(7-1)-('1.Inputs'!$D$20/'1.Inputs'!$D$27+'1.Inputs'!$D$23/'1.Inputs'!$D$28)))*'1.Inputs'!$D$53+('1.Inputs'!$D$20/'1.Inputs'!$D$27+'1.Inputs'!$D$23/'1.Inputs'!$D$28)-(N117-M117)</f>
        <v>326590043.85255849</v>
      </c>
      <c r="Z117" s="36">
        <f ca="1">((('1.Inputs'!$D$37*12*IF(8=1,'1.Inputs'!$D$38,IF(8=2,'1.Inputs'!$D$39,$E117)))*$F117*(('1.Inputs'!$D$40)+(1-'1.Inputs'!$D$40)*(1+'1.Inputs'!$D$41))*(1+$G117)^(8-1))-(('1.Inputs'!$D$37*12*IF(8=1,'1.Inputs'!$D$38,IF(8=2,'1.Inputs'!$D$39,$E117)))/(1-'1.Inputs'!$D$42)*$D117*(1+$G117)^(8-1))-('1.Inputs'!$D$37*12*IF(8=1,'1.Inputs'!$D$38,IF(8=2,'1.Inputs'!$D$39,$E117)))*'1.Inputs'!$D$43*(1+$G117)^(8-1)-'1.Inputs'!$D$44*(1+$G117)^(8-1)-('1.Inputs'!$D$20/'1.Inputs'!$D$27+'1.Inputs'!$D$23/'1.Inputs'!$D$28))-MAX(0,((('1.Inputs'!$D$37*12*IF(8=1,'1.Inputs'!$D$38,IF(8=2,'1.Inputs'!$D$39,$E117)))*$F117*(('1.Inputs'!$D$40)+(1-'1.Inputs'!$D$40)*(1+'1.Inputs'!$D$41))*(1+$G117)^(8-1))-(('1.Inputs'!$D$37*12*IF(8=1,'1.Inputs'!$D$38,IF(8=2,'1.Inputs'!$D$39,$E117)))/(1-'1.Inputs'!$D$42)*$D117*(1+$G117)^(8-1))-('1.Inputs'!$D$37*12*IF(8=1,'1.Inputs'!$D$38,IF(8=2,'1.Inputs'!$D$39,$E117)))*'1.Inputs'!$D$43*(1+$G117)^(8-1)-'1.Inputs'!$D$44*(1+$G117)^(8-1)-('1.Inputs'!$D$20/'1.Inputs'!$D$27+'1.Inputs'!$D$23/'1.Inputs'!$D$28)))*'1.Inputs'!$D$53+('1.Inputs'!$D$20/'1.Inputs'!$D$27+'1.Inputs'!$D$23/'1.Inputs'!$D$28)-(O117-N117)</f>
        <v>335455071.39305264</v>
      </c>
      <c r="AA117" s="36">
        <f ca="1">((('1.Inputs'!$D$37*12*IF(9=1,'1.Inputs'!$D$38,IF(9=2,'1.Inputs'!$D$39,$E117)))*$F117*(('1.Inputs'!$D$40)+(1-'1.Inputs'!$D$40)*(1+'1.Inputs'!$D$41))*(1+$G117)^(9-1))-(('1.Inputs'!$D$37*12*IF(9=1,'1.Inputs'!$D$38,IF(9=2,'1.Inputs'!$D$39,$E117)))/(1-'1.Inputs'!$D$42)*$D117*(1+$G117)^(9-1))-('1.Inputs'!$D$37*12*IF(9=1,'1.Inputs'!$D$38,IF(9=2,'1.Inputs'!$D$39,$E117)))*'1.Inputs'!$D$43*(1+$G117)^(9-1)-'1.Inputs'!$D$44*(1+$G117)^(9-1)-('1.Inputs'!$D$20/'1.Inputs'!$D$27+'1.Inputs'!$D$23/'1.Inputs'!$D$28))-MAX(0,((('1.Inputs'!$D$37*12*IF(9=1,'1.Inputs'!$D$38,IF(9=2,'1.Inputs'!$D$39,$E117)))*$F117*(('1.Inputs'!$D$40)+(1-'1.Inputs'!$D$40)*(1+'1.Inputs'!$D$41))*(1+$G117)^(9-1))-(('1.Inputs'!$D$37*12*IF(9=1,'1.Inputs'!$D$38,IF(9=2,'1.Inputs'!$D$39,$E117)))/(1-'1.Inputs'!$D$42)*$D117*(1+$G117)^(9-1))-('1.Inputs'!$D$37*12*IF(9=1,'1.Inputs'!$D$38,IF(9=2,'1.Inputs'!$D$39,$E117)))*'1.Inputs'!$D$43*(1+$G117)^(9-1)-'1.Inputs'!$D$44*(1+$G117)^(9-1)-('1.Inputs'!$D$20/'1.Inputs'!$D$27+'1.Inputs'!$D$23/'1.Inputs'!$D$28)))*'1.Inputs'!$D$53+('1.Inputs'!$D$20/'1.Inputs'!$D$27+'1.Inputs'!$D$23/'1.Inputs'!$D$28)-(P117-O117)</f>
        <v>344601436.01723278</v>
      </c>
      <c r="AB117" s="36">
        <f ca="1">((('1.Inputs'!$D$37*12*IF(10=1,'1.Inputs'!$D$38,IF(10=2,'1.Inputs'!$D$39,$E117)))*$F117*(('1.Inputs'!$D$40)+(1-'1.Inputs'!$D$40)*(1+'1.Inputs'!$D$41))*(1+$G117)^(10-1))-(('1.Inputs'!$D$37*12*IF(10=1,'1.Inputs'!$D$38,IF(10=2,'1.Inputs'!$D$39,$E117)))/(1-'1.Inputs'!$D$42)*$D117*(1+$G117)^(10-1))-('1.Inputs'!$D$37*12*IF(10=1,'1.Inputs'!$D$38,IF(10=2,'1.Inputs'!$D$39,$E117)))*'1.Inputs'!$D$43*(1+$G117)^(10-1)-'1.Inputs'!$D$44*(1+$G117)^(10-1)-('1.Inputs'!$D$20/'1.Inputs'!$D$27+'1.Inputs'!$D$23/'1.Inputs'!$D$28))-MAX(0,((('1.Inputs'!$D$37*12*IF(10=1,'1.Inputs'!$D$38,IF(10=2,'1.Inputs'!$D$39,$E117)))*$F117*(('1.Inputs'!$D$40)+(1-'1.Inputs'!$D$40)*(1+'1.Inputs'!$D$41))*(1+$G117)^(10-1))-(('1.Inputs'!$D$37*12*IF(10=1,'1.Inputs'!$D$38,IF(10=2,'1.Inputs'!$D$39,$E117)))/(1-'1.Inputs'!$D$42)*$D117*(1+$G117)^(10-1))-('1.Inputs'!$D$37*12*IF(10=1,'1.Inputs'!$D$38,IF(10=2,'1.Inputs'!$D$39,$E117)))*'1.Inputs'!$D$43*(1+$G117)^(10-1)-'1.Inputs'!$D$44*(1+$G117)^(10-1)-('1.Inputs'!$D$20/'1.Inputs'!$D$27+'1.Inputs'!$D$23/'1.Inputs'!$D$28)))*'1.Inputs'!$D$53+('1.Inputs'!$D$20/'1.Inputs'!$D$27+'1.Inputs'!$D$23/'1.Inputs'!$D$28)-(Q117-P117)+(('1.Inputs'!$D$20+'1.Inputs'!$D$23-('1.Inputs'!$D$20/'1.Inputs'!$D$27+'1.Inputs'!$D$23/'1.Inputs'!$D$28)*'1.Inputs'!$D$10)*'1.Inputs'!$D$60+'1.Inputs'!$D$19*'1.Inputs'!$D$59+Q117)</f>
        <v>2709997143.9070477</v>
      </c>
      <c r="AC117" s="36">
        <f ca="1">S117-AC$13-AC$14+MIN(AC$13,MAX(0,((('1.Inputs'!$D$37*12*IF(1=1,'1.Inputs'!$D$38,IF(1=2,'1.Inputs'!$D$39,$E117)))*$F117*(('1.Inputs'!$D$40)+(1-'1.Inputs'!$D$40)*(1+'1.Inputs'!$D$41))*(1+$G117)^(1-1))-(('1.Inputs'!$D$37*12*IF(1=1,'1.Inputs'!$D$38,IF(1=2,'1.Inputs'!$D$39,$E117)))/(1-'1.Inputs'!$D$42)*$D117*(1+$G117)^(1-1))-('1.Inputs'!$D$37*12*IF(1=1,'1.Inputs'!$D$38,IF(1=2,'1.Inputs'!$D$39,$E117)))*'1.Inputs'!$D$43*(1+$G117)^(1-1)-'1.Inputs'!$D$44*(1+$G117)^(1-1)-('1.Inputs'!$D$20/'1.Inputs'!$D$27+'1.Inputs'!$D$23/'1.Inputs'!$D$28))))*'1.Inputs'!$D$53</f>
        <v>-1008322311.8500004</v>
      </c>
      <c r="AD117" s="36">
        <f ca="1">T117-AD$13-AD$14+MIN(AD$13,MAX(0,((('1.Inputs'!$D$37*12*IF(2=1,'1.Inputs'!$D$38,IF(2=2,'1.Inputs'!$D$39,$E117)))*$F117*(('1.Inputs'!$D$40)+(1-'1.Inputs'!$D$40)*(1+'1.Inputs'!$D$41))*(1+$G117)^(2-1))-(('1.Inputs'!$D$37*12*IF(2=1,'1.Inputs'!$D$38,IF(2=2,'1.Inputs'!$D$39,$E117)))/(1-'1.Inputs'!$D$42)*$D117*(1+$G117)^(2-1))-('1.Inputs'!$D$37*12*IF(2=1,'1.Inputs'!$D$38,IF(2=2,'1.Inputs'!$D$39,$E117)))*'1.Inputs'!$D$43*(1+$G117)^(2-1)-'1.Inputs'!$D$44*(1+$G117)^(2-1)-('1.Inputs'!$D$20/'1.Inputs'!$D$27+'1.Inputs'!$D$23/'1.Inputs'!$D$28))))*'1.Inputs'!$D$53</f>
        <v>-268462224.06897306</v>
      </c>
      <c r="AE117" s="36">
        <f ca="1">U117-AE$13-AE$14+MIN(AE$13,MAX(0,((('1.Inputs'!$D$37*12*IF(3=1,'1.Inputs'!$D$38,IF(3=2,'1.Inputs'!$D$39,$E117)))*$F117*(('1.Inputs'!$D$40)+(1-'1.Inputs'!$D$40)*(1+'1.Inputs'!$D$41))*(1+$G117)^(3-1))-(('1.Inputs'!$D$37*12*IF(3=1,'1.Inputs'!$D$38,IF(3=2,'1.Inputs'!$D$39,$E117)))/(1-'1.Inputs'!$D$42)*$D117*(1+$G117)^(3-1))-('1.Inputs'!$D$37*12*IF(3=1,'1.Inputs'!$D$38,IF(3=2,'1.Inputs'!$D$39,$E117)))*'1.Inputs'!$D$43*(1+$G117)^(3-1)-'1.Inputs'!$D$44*(1+$G117)^(3-1)-('1.Inputs'!$D$20/'1.Inputs'!$D$27+'1.Inputs'!$D$23/'1.Inputs'!$D$28))))*'1.Inputs'!$D$53</f>
        <v>-253188341.38248616</v>
      </c>
      <c r="AF117" s="36">
        <f ca="1">V117-AF$13-AF$14+MIN(AF$13,MAX(0,((('1.Inputs'!$D$37*12*IF(4=1,'1.Inputs'!$D$38,IF(4=2,'1.Inputs'!$D$39,$E117)))*$F117*(('1.Inputs'!$D$40)+(1-'1.Inputs'!$D$40)*(1+'1.Inputs'!$D$41))*(1+$G117)^(4-1))-(('1.Inputs'!$D$37*12*IF(4=1,'1.Inputs'!$D$38,IF(4=2,'1.Inputs'!$D$39,$E117)))/(1-'1.Inputs'!$D$42)*$D117*(1+$G117)^(4-1))-('1.Inputs'!$D$37*12*IF(4=1,'1.Inputs'!$D$38,IF(4=2,'1.Inputs'!$D$39,$E117)))*'1.Inputs'!$D$43*(1+$G117)^(4-1)-'1.Inputs'!$D$44*(1+$G117)^(4-1)-('1.Inputs'!$D$20/'1.Inputs'!$D$27+'1.Inputs'!$D$23/'1.Inputs'!$D$28))))*'1.Inputs'!$D$53</f>
        <v>-21154231.249097705</v>
      </c>
      <c r="AG117" s="36">
        <f ca="1">W117-AG$13-AG$14+MIN(AG$13,MAX(0,((('1.Inputs'!$D$37*12*IF(5=1,'1.Inputs'!$D$38,IF(5=2,'1.Inputs'!$D$39,$E117)))*$F117*(('1.Inputs'!$D$40)+(1-'1.Inputs'!$D$40)*(1+'1.Inputs'!$D$41))*(1+$G117)^(5-1))-(('1.Inputs'!$D$37*12*IF(5=1,'1.Inputs'!$D$38,IF(5=2,'1.Inputs'!$D$39,$E117)))/(1-'1.Inputs'!$D$42)*$D117*(1+$G117)^(5-1))-('1.Inputs'!$D$37*12*IF(5=1,'1.Inputs'!$D$38,IF(5=2,'1.Inputs'!$D$39,$E117)))*'1.Inputs'!$D$43*(1+$G117)^(5-1)-'1.Inputs'!$D$44*(1+$G117)^(5-1)-('1.Inputs'!$D$20/'1.Inputs'!$D$27+'1.Inputs'!$D$23/'1.Inputs'!$D$28))))*'1.Inputs'!$D$53</f>
        <v>6105651.1195844971</v>
      </c>
      <c r="AH117" s="36">
        <f ca="1">X117-AH$13-AH$14+MIN(AH$13,MAX(0,((('1.Inputs'!$D$37*12*IF(6=1,'1.Inputs'!$D$38,IF(6=2,'1.Inputs'!$D$39,$E117)))*$F117*(('1.Inputs'!$D$40)+(1-'1.Inputs'!$D$40)*(1+'1.Inputs'!$D$41))*(1+$G117)^(6-1))-(('1.Inputs'!$D$37*12*IF(6=1,'1.Inputs'!$D$38,IF(6=2,'1.Inputs'!$D$39,$E117)))/(1-'1.Inputs'!$D$42)*$D117*(1+$G117)^(6-1))-('1.Inputs'!$D$37*12*IF(6=1,'1.Inputs'!$D$38,IF(6=2,'1.Inputs'!$D$39,$E117)))*'1.Inputs'!$D$43*(1+$G117)^(6-1)-'1.Inputs'!$D$44*(1+$G117)^(6-1)-('1.Inputs'!$D$20/'1.Inputs'!$D$27+'1.Inputs'!$D$23/'1.Inputs'!$D$28))))*'1.Inputs'!$D$53</f>
        <v>33621699.623686075</v>
      </c>
      <c r="AI117" s="36">
        <f ca="1">Y117-AI$13-AI$14+MIN(AI$13,MAX(0,((('1.Inputs'!$D$37*12*IF(7=1,'1.Inputs'!$D$38,IF(7=2,'1.Inputs'!$D$39,$E117)))*$F117*(('1.Inputs'!$D$40)+(1-'1.Inputs'!$D$40)*(1+'1.Inputs'!$D$41))*(1+$G117)^(7-1))-(('1.Inputs'!$D$37*12*IF(7=1,'1.Inputs'!$D$38,IF(7=2,'1.Inputs'!$D$39,$E117)))/(1-'1.Inputs'!$D$42)*$D117*(1+$G117)^(7-1))-('1.Inputs'!$D$37*12*IF(7=1,'1.Inputs'!$D$38,IF(7=2,'1.Inputs'!$D$39,$E117)))*'1.Inputs'!$D$43*(1+$G117)^(7-1)-'1.Inputs'!$D$44*(1+$G117)^(7-1)-('1.Inputs'!$D$20/'1.Inputs'!$D$27+'1.Inputs'!$D$23/'1.Inputs'!$D$28))))*'1.Inputs'!$D$53</f>
        <v>61402043.852558494</v>
      </c>
      <c r="AJ117" s="36">
        <f ca="1">Z117-AJ$13-AJ$14+MIN(AJ$13,MAX(0,((('1.Inputs'!$D$37*12*IF(8=1,'1.Inputs'!$D$38,IF(8=2,'1.Inputs'!$D$39,$E117)))*$F117*(('1.Inputs'!$D$40)+(1-'1.Inputs'!$D$40)*(1+'1.Inputs'!$D$41))*(1+$G117)^(8-1))-(('1.Inputs'!$D$37*12*IF(8=1,'1.Inputs'!$D$38,IF(8=2,'1.Inputs'!$D$39,$E117)))/(1-'1.Inputs'!$D$42)*$D117*(1+$G117)^(8-1))-('1.Inputs'!$D$37*12*IF(8=1,'1.Inputs'!$D$38,IF(8=2,'1.Inputs'!$D$39,$E117)))*'1.Inputs'!$D$43*(1+$G117)^(8-1)-'1.Inputs'!$D$44*(1+$G117)^(8-1)-('1.Inputs'!$D$20/'1.Inputs'!$D$27+'1.Inputs'!$D$23/'1.Inputs'!$D$28))))*'1.Inputs'!$D$53</f>
        <v>335455071.39305264</v>
      </c>
      <c r="AK117" s="36">
        <f ca="1">AA117-AK$13-AK$14+MIN(AK$13,MAX(0,((('1.Inputs'!$D$37*12*IF(9=1,'1.Inputs'!$D$38,IF(9=2,'1.Inputs'!$D$39,$E117)))*$F117*(('1.Inputs'!$D$40)+(1-'1.Inputs'!$D$40)*(1+'1.Inputs'!$D$41))*(1+$G117)^(9-1))-(('1.Inputs'!$D$37*12*IF(9=1,'1.Inputs'!$D$38,IF(9=2,'1.Inputs'!$D$39,$E117)))/(1-'1.Inputs'!$D$42)*$D117*(1+$G117)^(9-1))-('1.Inputs'!$D$37*12*IF(9=1,'1.Inputs'!$D$38,IF(9=2,'1.Inputs'!$D$39,$E117)))*'1.Inputs'!$D$43*(1+$G117)^(9-1)-'1.Inputs'!$D$44*(1+$G117)^(9-1)-('1.Inputs'!$D$20/'1.Inputs'!$D$27+'1.Inputs'!$D$23/'1.Inputs'!$D$28))))*'1.Inputs'!$D$53</f>
        <v>344601436.01723278</v>
      </c>
      <c r="AL117" s="36">
        <f ca="1">AB117-AL$13-AL$14+MIN(AL$13,MAX(0,((('1.Inputs'!$D$37*12*IF(10=1,'1.Inputs'!$D$38,IF(10=2,'1.Inputs'!$D$39,$E117)))*$F117*(('1.Inputs'!$D$40)+(1-'1.Inputs'!$D$40)*(1+'1.Inputs'!$D$41))*(1+$G117)^(10-1))-(('1.Inputs'!$D$37*12*IF(10=1,'1.Inputs'!$D$38,IF(10=2,'1.Inputs'!$D$39,$E117)))/(1-'1.Inputs'!$D$42)*$D117*(1+$G117)^(10-1))-('1.Inputs'!$D$37*12*IF(10=1,'1.Inputs'!$D$38,IF(10=2,'1.Inputs'!$D$39,$E117)))*'1.Inputs'!$D$43*(1+$G117)^(10-1)-'1.Inputs'!$D$44*(1+$G117)^(10-1)-('1.Inputs'!$D$20/'1.Inputs'!$D$27+'1.Inputs'!$D$23/'1.Inputs'!$D$28))))*'1.Inputs'!$D$53+'1.Inputs'!$D$35</f>
        <v>3509997143.9070477</v>
      </c>
      <c r="AM117" s="48">
        <f ca="1">R117+NPV('1.Inputs'!$D$55,S117:AB117)</f>
        <v>-1050067797.0001465</v>
      </c>
      <c r="AN117" s="48">
        <f ca="1">-('1.Inputs'!$D$24*(1-'1.Inputs'!$D$31)+'1.Inputs'!$D$35)+NPV('1.Inputs'!$D$54,AC117:AL117)</f>
        <v>-1960354098.2259455</v>
      </c>
      <c r="AO117" s="36">
        <f t="shared" ca="1" si="13"/>
        <v>-5.8314519773035256</v>
      </c>
      <c r="AP117" s="36">
        <f t="shared" ca="1" si="14"/>
        <v>0.22548693754449653</v>
      </c>
      <c r="AQ117" s="36">
        <f ca="1">'1.Inputs'!$D$35+MIN(SUM($AC117:AC117),SUM($AC117:AD117),SUM($AC117:AE117),SUM($AC117:AF117),SUM($AC117:AG117),SUM($AC117:AH117),SUM($AC117:AI117),SUM($AC117:AJ117),SUM($AC117:AK117),SUM($AC117:AL117))</f>
        <v>-751127108.55055714</v>
      </c>
      <c r="AR117" s="36">
        <f ca="1">IF(AP117&lt;'1.Inputs'!$D$57,1,0)</f>
        <v>1</v>
      </c>
      <c r="AS117" s="36">
        <f t="shared" ca="1" si="15"/>
        <v>1</v>
      </c>
    </row>
    <row r="118" spans="2:45" ht="15" customHeight="1" x14ac:dyDescent="0.25">
      <c r="B118" s="36">
        <v>103</v>
      </c>
      <c r="C118" s="36">
        <f t="shared" ca="1" si="8"/>
        <v>0.34825094935495804</v>
      </c>
      <c r="D118" s="36">
        <f t="shared" ca="1" si="9"/>
        <v>20896.42863705027</v>
      </c>
      <c r="E118" s="47">
        <f t="shared" ca="1" si="10"/>
        <v>0.80720205841640169</v>
      </c>
      <c r="F118" s="36">
        <f t="shared" ca="1" si="11"/>
        <v>31189.008401706771</v>
      </c>
      <c r="G118" s="36">
        <f t="shared" ca="1" si="12"/>
        <v>5.1049965920980218E-2</v>
      </c>
      <c r="H118" s="36">
        <f ca="1">((('1.Inputs'!$D$37*12*IF(1=1,'1.Inputs'!$D$38,IF(1=2,'1.Inputs'!$D$39,$E118)))*$F118*(('1.Inputs'!$D$40)+(1-'1.Inputs'!$D$40)*(1+'1.Inputs'!$D$41))*(1+$G118)^(1-1))*'1.Inputs'!$D$47+(('1.Inputs'!$D$37*12*IF(1=1,'1.Inputs'!$D$38,IF(1=2,'1.Inputs'!$D$39,$E118)))/(1-'1.Inputs'!$D$42)*$D118*(1+$G118)^(1-1))*('1.Inputs'!$D$48-'1.Inputs'!$D$49))/'1.Inputs'!$D$51</f>
        <v>835407738.50563562</v>
      </c>
      <c r="I118" s="36">
        <f ca="1">((('1.Inputs'!$D$37*12*IF(2=1,'1.Inputs'!$D$38,IF(2=2,'1.Inputs'!$D$39,$E118)))*$F118*(('1.Inputs'!$D$40)+(1-'1.Inputs'!$D$40)*(1+'1.Inputs'!$D$41))*(1+$G118)^(2-1))*'1.Inputs'!$D$47+(('1.Inputs'!$D$37*12*IF(2=1,'1.Inputs'!$D$38,IF(2=2,'1.Inputs'!$D$39,$E118)))/(1-'1.Inputs'!$D$42)*$D118*(1+$G118)^(2-1))*('1.Inputs'!$D$48-'1.Inputs'!$D$49))/'1.Inputs'!$D$51</f>
        <v>1229277385.1210599</v>
      </c>
      <c r="J118" s="36">
        <f ca="1">((('1.Inputs'!$D$37*12*IF(3=1,'1.Inputs'!$D$38,IF(3=2,'1.Inputs'!$D$39,$E118)))*$F118*(('1.Inputs'!$D$40)+(1-'1.Inputs'!$D$40)*(1+'1.Inputs'!$D$41))*(1+$G118)^(3-1))*'1.Inputs'!$D$47+(('1.Inputs'!$D$37*12*IF(3=1,'1.Inputs'!$D$38,IF(3=2,'1.Inputs'!$D$39,$E118)))/(1-'1.Inputs'!$D$42)*$D118*(1+$G118)^(3-1))*('1.Inputs'!$D$48-'1.Inputs'!$D$49))/'1.Inputs'!$D$51</f>
        <v>1489901217.9968896</v>
      </c>
      <c r="K118" s="36">
        <f ca="1">((('1.Inputs'!$D$37*12*IF(4=1,'1.Inputs'!$D$38,IF(4=2,'1.Inputs'!$D$39,$E118)))*$F118*(('1.Inputs'!$D$40)+(1-'1.Inputs'!$D$40)*(1+'1.Inputs'!$D$41))*(1+$G118)^(4-1))*'1.Inputs'!$D$47+(('1.Inputs'!$D$37*12*IF(4=1,'1.Inputs'!$D$38,IF(4=2,'1.Inputs'!$D$39,$E118)))/(1-'1.Inputs'!$D$42)*$D118*(1+$G118)^(4-1))*('1.Inputs'!$D$48-'1.Inputs'!$D$49))/'1.Inputs'!$D$51</f>
        <v>1565960624.401258</v>
      </c>
      <c r="L118" s="36">
        <f ca="1">((('1.Inputs'!$D$37*12*IF(5=1,'1.Inputs'!$D$38,IF(5=2,'1.Inputs'!$D$39,$E118)))*$F118*(('1.Inputs'!$D$40)+(1-'1.Inputs'!$D$40)*(1+'1.Inputs'!$D$41))*(1+$G118)^(5-1))*'1.Inputs'!$D$47+(('1.Inputs'!$D$37*12*IF(5=1,'1.Inputs'!$D$38,IF(5=2,'1.Inputs'!$D$39,$E118)))/(1-'1.Inputs'!$D$42)*$D118*(1+$G118)^(5-1))*('1.Inputs'!$D$48-'1.Inputs'!$D$49))/'1.Inputs'!$D$51</f>
        <v>1645902860.9105387</v>
      </c>
      <c r="M118" s="36">
        <f ca="1">((('1.Inputs'!$D$37*12*IF(6=1,'1.Inputs'!$D$38,IF(6=2,'1.Inputs'!$D$39,$E118)))*$F118*(('1.Inputs'!$D$40)+(1-'1.Inputs'!$D$40)*(1+'1.Inputs'!$D$41))*(1+$G118)^(6-1))*'1.Inputs'!$D$47+(('1.Inputs'!$D$37*12*IF(6=1,'1.Inputs'!$D$38,IF(6=2,'1.Inputs'!$D$39,$E118)))/(1-'1.Inputs'!$D$42)*$D118*(1+$G118)^(6-1))*('1.Inputs'!$D$48-'1.Inputs'!$D$49))/'1.Inputs'!$D$51</f>
        <v>1729926145.8692658</v>
      </c>
      <c r="N118" s="36">
        <f ca="1">((('1.Inputs'!$D$37*12*IF(7=1,'1.Inputs'!$D$38,IF(7=2,'1.Inputs'!$D$39,$E118)))*$F118*(('1.Inputs'!$D$40)+(1-'1.Inputs'!$D$40)*(1+'1.Inputs'!$D$41))*(1+$G118)^(7-1))*'1.Inputs'!$D$47+(('1.Inputs'!$D$37*12*IF(7=1,'1.Inputs'!$D$38,IF(7=2,'1.Inputs'!$D$39,$E118)))/(1-'1.Inputs'!$D$42)*$D118*(1+$G118)^(7-1))*('1.Inputs'!$D$48-'1.Inputs'!$D$49))/'1.Inputs'!$D$51</f>
        <v>1818238816.6617045</v>
      </c>
      <c r="O118" s="36">
        <f ca="1">((('1.Inputs'!$D$37*12*IF(8=1,'1.Inputs'!$D$38,IF(8=2,'1.Inputs'!$D$39,$E118)))*$F118*(('1.Inputs'!$D$40)+(1-'1.Inputs'!$D$40)*(1+'1.Inputs'!$D$41))*(1+$G118)^(8-1))*'1.Inputs'!$D$47+(('1.Inputs'!$D$37*12*IF(8=1,'1.Inputs'!$D$38,IF(8=2,'1.Inputs'!$D$39,$E118)))/(1-'1.Inputs'!$D$42)*$D118*(1+$G118)^(8-1))*('1.Inputs'!$D$48-'1.Inputs'!$D$49))/'1.Inputs'!$D$51</f>
        <v>1911059846.2884877</v>
      </c>
      <c r="P118" s="36">
        <f ca="1">((('1.Inputs'!$D$37*12*IF(9=1,'1.Inputs'!$D$38,IF(9=2,'1.Inputs'!$D$39,$E118)))*$F118*(('1.Inputs'!$D$40)+(1-'1.Inputs'!$D$40)*(1+'1.Inputs'!$D$41))*(1+$G118)^(9-1))*'1.Inputs'!$D$47+(('1.Inputs'!$D$37*12*IF(9=1,'1.Inputs'!$D$38,IF(9=2,'1.Inputs'!$D$39,$E118)))/(1-'1.Inputs'!$D$42)*$D118*(1+$G118)^(9-1))*('1.Inputs'!$D$48-'1.Inputs'!$D$49))/'1.Inputs'!$D$51</f>
        <v>2008619386.3144684</v>
      </c>
      <c r="Q118" s="36">
        <f ca="1">((('1.Inputs'!$D$37*12*IF(10=1,'1.Inputs'!$D$38,IF(10=2,'1.Inputs'!$D$39,$E118)))*$F118*(('1.Inputs'!$D$40)+(1-'1.Inputs'!$D$40)*(1+'1.Inputs'!$D$41))*(1+$G118)^(10-1))*'1.Inputs'!$D$47+(('1.Inputs'!$D$37*12*IF(10=1,'1.Inputs'!$D$38,IF(10=2,'1.Inputs'!$D$39,$E118)))/(1-'1.Inputs'!$D$42)*$D118*(1+$G118)^(10-1))*('1.Inputs'!$D$48-'1.Inputs'!$D$49))/'1.Inputs'!$D$51</f>
        <v>2111159337.5340421</v>
      </c>
      <c r="R118" s="36">
        <f>-'1.Inputs'!$D$24</f>
        <v>-2050000000</v>
      </c>
      <c r="S118" s="36">
        <f ca="1">((('1.Inputs'!$D$37*12*IF(1=1,'1.Inputs'!$D$38,IF(1=2,'1.Inputs'!$D$39,$E118)))*$F118*(('1.Inputs'!$D$40)+(1-'1.Inputs'!$D$40)*(1+'1.Inputs'!$D$41))*(1+$G118)^(1-1))-(('1.Inputs'!$D$37*12*IF(1=1,'1.Inputs'!$D$38,IF(1=2,'1.Inputs'!$D$39,$E118)))/(1-'1.Inputs'!$D$42)*$D118*(1+$G118)^(1-1))-('1.Inputs'!$D$37*12*IF(1=1,'1.Inputs'!$D$38,IF(1=2,'1.Inputs'!$D$39,$E118)))*'1.Inputs'!$D$43*(1+$G118)^(1-1)-'1.Inputs'!$D$44*(1+$G118)^(1-1)-('1.Inputs'!$D$20/'1.Inputs'!$D$27+'1.Inputs'!$D$23/'1.Inputs'!$D$28))-MAX(0,((('1.Inputs'!$D$37*12*IF(1=1,'1.Inputs'!$D$38,IF(1=2,'1.Inputs'!$D$39,$E118)))*$F118*(('1.Inputs'!$D$40)+(1-'1.Inputs'!$D$40)*(1+'1.Inputs'!$D$41))*(1+$G118)^(1-1))-(('1.Inputs'!$D$37*12*IF(1=1,'1.Inputs'!$D$38,IF(1=2,'1.Inputs'!$D$39,$E118)))/(1-'1.Inputs'!$D$42)*$D118*(1+$G118)^(1-1))-('1.Inputs'!$D$37*12*IF(1=1,'1.Inputs'!$D$38,IF(1=2,'1.Inputs'!$D$39,$E118)))*'1.Inputs'!$D$43*(1+$G118)^(1-1)-'1.Inputs'!$D$44*(1+$G118)^(1-1)-('1.Inputs'!$D$20/'1.Inputs'!$D$27+'1.Inputs'!$D$23/'1.Inputs'!$D$28)))*'1.Inputs'!$D$53+('1.Inputs'!$D$20/'1.Inputs'!$D$27+'1.Inputs'!$D$23/'1.Inputs'!$D$28)-H118</f>
        <v>-693303890.17804873</v>
      </c>
      <c r="T118" s="36">
        <f ca="1">((('1.Inputs'!$D$37*12*IF(2=1,'1.Inputs'!$D$38,IF(2=2,'1.Inputs'!$D$39,$E118)))*$F118*(('1.Inputs'!$D$40)+(1-'1.Inputs'!$D$40)*(1+'1.Inputs'!$D$41))*(1+$G118)^(2-1))-(('1.Inputs'!$D$37*12*IF(2=1,'1.Inputs'!$D$38,IF(2=2,'1.Inputs'!$D$39,$E118)))/(1-'1.Inputs'!$D$42)*$D118*(1+$G118)^(2-1))-('1.Inputs'!$D$37*12*IF(2=1,'1.Inputs'!$D$38,IF(2=2,'1.Inputs'!$D$39,$E118)))*'1.Inputs'!$D$43*(1+$G118)^(2-1)-'1.Inputs'!$D$44*(1+$G118)^(2-1)-('1.Inputs'!$D$20/'1.Inputs'!$D$27+'1.Inputs'!$D$23/'1.Inputs'!$D$28))-MAX(0,((('1.Inputs'!$D$37*12*IF(2=1,'1.Inputs'!$D$38,IF(2=2,'1.Inputs'!$D$39,$E118)))*$F118*(('1.Inputs'!$D$40)+(1-'1.Inputs'!$D$40)*(1+'1.Inputs'!$D$41))*(1+$G118)^(2-1))-(('1.Inputs'!$D$37*12*IF(2=1,'1.Inputs'!$D$38,IF(2=2,'1.Inputs'!$D$39,$E118)))/(1-'1.Inputs'!$D$42)*$D118*(1+$G118)^(2-1))-('1.Inputs'!$D$37*12*IF(2=1,'1.Inputs'!$D$38,IF(2=2,'1.Inputs'!$D$39,$E118)))*'1.Inputs'!$D$43*(1+$G118)^(2-1)-'1.Inputs'!$D$44*(1+$G118)^(2-1)-('1.Inputs'!$D$20/'1.Inputs'!$D$27+'1.Inputs'!$D$23/'1.Inputs'!$D$28)))*'1.Inputs'!$D$53+('1.Inputs'!$D$20/'1.Inputs'!$D$27+'1.Inputs'!$D$23/'1.Inputs'!$D$28)-(I118-H118)</f>
        <v>38900633.083142519</v>
      </c>
      <c r="U118" s="36">
        <f ca="1">((('1.Inputs'!$D$37*12*IF(3=1,'1.Inputs'!$D$38,IF(3=2,'1.Inputs'!$D$39,$E118)))*$F118*(('1.Inputs'!$D$40)+(1-'1.Inputs'!$D$40)*(1+'1.Inputs'!$D$41))*(1+$G118)^(3-1))-(('1.Inputs'!$D$37*12*IF(3=1,'1.Inputs'!$D$38,IF(3=2,'1.Inputs'!$D$39,$E118)))/(1-'1.Inputs'!$D$42)*$D118*(1+$G118)^(3-1))-('1.Inputs'!$D$37*12*IF(3=1,'1.Inputs'!$D$38,IF(3=2,'1.Inputs'!$D$39,$E118)))*'1.Inputs'!$D$43*(1+$G118)^(3-1)-'1.Inputs'!$D$44*(1+$G118)^(3-1)-('1.Inputs'!$D$20/'1.Inputs'!$D$27+'1.Inputs'!$D$23/'1.Inputs'!$D$28))-MAX(0,((('1.Inputs'!$D$37*12*IF(3=1,'1.Inputs'!$D$38,IF(3=2,'1.Inputs'!$D$39,$E118)))*$F118*(('1.Inputs'!$D$40)+(1-'1.Inputs'!$D$40)*(1+'1.Inputs'!$D$41))*(1+$G118)^(3-1))-(('1.Inputs'!$D$37*12*IF(3=1,'1.Inputs'!$D$38,IF(3=2,'1.Inputs'!$D$39,$E118)))/(1-'1.Inputs'!$D$42)*$D118*(1+$G118)^(3-1))-('1.Inputs'!$D$37*12*IF(3=1,'1.Inputs'!$D$38,IF(3=2,'1.Inputs'!$D$39,$E118)))*'1.Inputs'!$D$43*(1+$G118)^(3-1)-'1.Inputs'!$D$44*(1+$G118)^(3-1)-('1.Inputs'!$D$20/'1.Inputs'!$D$27+'1.Inputs'!$D$23/'1.Inputs'!$D$28)))*'1.Inputs'!$D$53+('1.Inputs'!$D$20/'1.Inputs'!$D$27+'1.Inputs'!$D$23/'1.Inputs'!$D$28)-(J118-I118)</f>
        <v>352853021.64172149</v>
      </c>
      <c r="V118" s="36">
        <f ca="1">((('1.Inputs'!$D$37*12*IF(4=1,'1.Inputs'!$D$38,IF(4=2,'1.Inputs'!$D$39,$E118)))*$F118*(('1.Inputs'!$D$40)+(1-'1.Inputs'!$D$40)*(1+'1.Inputs'!$D$41))*(1+$G118)^(4-1))-(('1.Inputs'!$D$37*12*IF(4=1,'1.Inputs'!$D$38,IF(4=2,'1.Inputs'!$D$39,$E118)))/(1-'1.Inputs'!$D$42)*$D118*(1+$G118)^(4-1))-('1.Inputs'!$D$37*12*IF(4=1,'1.Inputs'!$D$38,IF(4=2,'1.Inputs'!$D$39,$E118)))*'1.Inputs'!$D$43*(1+$G118)^(4-1)-'1.Inputs'!$D$44*(1+$G118)^(4-1)-('1.Inputs'!$D$20/'1.Inputs'!$D$27+'1.Inputs'!$D$23/'1.Inputs'!$D$28))-MAX(0,((('1.Inputs'!$D$37*12*IF(4=1,'1.Inputs'!$D$38,IF(4=2,'1.Inputs'!$D$39,$E118)))*$F118*(('1.Inputs'!$D$40)+(1-'1.Inputs'!$D$40)*(1+'1.Inputs'!$D$41))*(1+$G118)^(4-1))-(('1.Inputs'!$D$37*12*IF(4=1,'1.Inputs'!$D$38,IF(4=2,'1.Inputs'!$D$39,$E118)))/(1-'1.Inputs'!$D$42)*$D118*(1+$G118)^(4-1))-('1.Inputs'!$D$37*12*IF(4=1,'1.Inputs'!$D$38,IF(4=2,'1.Inputs'!$D$39,$E118)))*'1.Inputs'!$D$43*(1+$G118)^(4-1)-'1.Inputs'!$D$44*(1+$G118)^(4-1)-('1.Inputs'!$D$20/'1.Inputs'!$D$27+'1.Inputs'!$D$23/'1.Inputs'!$D$28)))*'1.Inputs'!$D$53+('1.Inputs'!$D$20/'1.Inputs'!$D$27+'1.Inputs'!$D$23/'1.Inputs'!$D$28)-(K118-J118)</f>
        <v>566323309.73984754</v>
      </c>
      <c r="W118" s="36">
        <f ca="1">((('1.Inputs'!$D$37*12*IF(5=1,'1.Inputs'!$D$38,IF(5=2,'1.Inputs'!$D$39,$E118)))*$F118*(('1.Inputs'!$D$40)+(1-'1.Inputs'!$D$40)*(1+'1.Inputs'!$D$41))*(1+$G118)^(5-1))-(('1.Inputs'!$D$37*12*IF(5=1,'1.Inputs'!$D$38,IF(5=2,'1.Inputs'!$D$39,$E118)))/(1-'1.Inputs'!$D$42)*$D118*(1+$G118)^(5-1))-('1.Inputs'!$D$37*12*IF(5=1,'1.Inputs'!$D$38,IF(5=2,'1.Inputs'!$D$39,$E118)))*'1.Inputs'!$D$43*(1+$G118)^(5-1)-'1.Inputs'!$D$44*(1+$G118)^(5-1)-('1.Inputs'!$D$20/'1.Inputs'!$D$27+'1.Inputs'!$D$23/'1.Inputs'!$D$28))-MAX(0,((('1.Inputs'!$D$37*12*IF(5=1,'1.Inputs'!$D$38,IF(5=2,'1.Inputs'!$D$39,$E118)))*$F118*(('1.Inputs'!$D$40)+(1-'1.Inputs'!$D$40)*(1+'1.Inputs'!$D$41))*(1+$G118)^(5-1))-(('1.Inputs'!$D$37*12*IF(5=1,'1.Inputs'!$D$38,IF(5=2,'1.Inputs'!$D$39,$E118)))/(1-'1.Inputs'!$D$42)*$D118*(1+$G118)^(5-1))-('1.Inputs'!$D$37*12*IF(5=1,'1.Inputs'!$D$38,IF(5=2,'1.Inputs'!$D$39,$E118)))*'1.Inputs'!$D$43*(1+$G118)^(5-1)-'1.Inputs'!$D$44*(1+$G118)^(5-1)-('1.Inputs'!$D$20/'1.Inputs'!$D$27+'1.Inputs'!$D$23/'1.Inputs'!$D$28)))*'1.Inputs'!$D$53+('1.Inputs'!$D$20/'1.Inputs'!$D$27+'1.Inputs'!$D$23/'1.Inputs'!$D$28)-(L118-K118)</f>
        <v>592821984.51255822</v>
      </c>
      <c r="X118" s="36">
        <f ca="1">((('1.Inputs'!$D$37*12*IF(6=1,'1.Inputs'!$D$38,IF(6=2,'1.Inputs'!$D$39,$E118)))*$F118*(('1.Inputs'!$D$40)+(1-'1.Inputs'!$D$40)*(1+'1.Inputs'!$D$41))*(1+$G118)^(6-1))-(('1.Inputs'!$D$37*12*IF(6=1,'1.Inputs'!$D$38,IF(6=2,'1.Inputs'!$D$39,$E118)))/(1-'1.Inputs'!$D$42)*$D118*(1+$G118)^(6-1))-('1.Inputs'!$D$37*12*IF(6=1,'1.Inputs'!$D$38,IF(6=2,'1.Inputs'!$D$39,$E118)))*'1.Inputs'!$D$43*(1+$G118)^(6-1)-'1.Inputs'!$D$44*(1+$G118)^(6-1)-('1.Inputs'!$D$20/'1.Inputs'!$D$27+'1.Inputs'!$D$23/'1.Inputs'!$D$28))-MAX(0,((('1.Inputs'!$D$37*12*IF(6=1,'1.Inputs'!$D$38,IF(6=2,'1.Inputs'!$D$39,$E118)))*$F118*(('1.Inputs'!$D$40)+(1-'1.Inputs'!$D$40)*(1+'1.Inputs'!$D$41))*(1+$G118)^(6-1))-(('1.Inputs'!$D$37*12*IF(6=1,'1.Inputs'!$D$38,IF(6=2,'1.Inputs'!$D$39,$E118)))/(1-'1.Inputs'!$D$42)*$D118*(1+$G118)^(6-1))-('1.Inputs'!$D$37*12*IF(6=1,'1.Inputs'!$D$38,IF(6=2,'1.Inputs'!$D$39,$E118)))*'1.Inputs'!$D$43*(1+$G118)^(6-1)-'1.Inputs'!$D$44*(1+$G118)^(6-1)-('1.Inputs'!$D$20/'1.Inputs'!$D$27+'1.Inputs'!$D$23/'1.Inputs'!$D$28)))*'1.Inputs'!$D$53+('1.Inputs'!$D$20/'1.Inputs'!$D$27+'1.Inputs'!$D$23/'1.Inputs'!$D$28)-(M118-L118)</f>
        <v>620673415.72936559</v>
      </c>
      <c r="Y118" s="36">
        <f ca="1">((('1.Inputs'!$D$37*12*IF(7=1,'1.Inputs'!$D$38,IF(7=2,'1.Inputs'!$D$39,$E118)))*$F118*(('1.Inputs'!$D$40)+(1-'1.Inputs'!$D$40)*(1+'1.Inputs'!$D$41))*(1+$G118)^(7-1))-(('1.Inputs'!$D$37*12*IF(7=1,'1.Inputs'!$D$38,IF(7=2,'1.Inputs'!$D$39,$E118)))/(1-'1.Inputs'!$D$42)*$D118*(1+$G118)^(7-1))-('1.Inputs'!$D$37*12*IF(7=1,'1.Inputs'!$D$38,IF(7=2,'1.Inputs'!$D$39,$E118)))*'1.Inputs'!$D$43*(1+$G118)^(7-1)-'1.Inputs'!$D$44*(1+$G118)^(7-1)-('1.Inputs'!$D$20/'1.Inputs'!$D$27+'1.Inputs'!$D$23/'1.Inputs'!$D$28))-MAX(0,((('1.Inputs'!$D$37*12*IF(7=1,'1.Inputs'!$D$38,IF(7=2,'1.Inputs'!$D$39,$E118)))*$F118*(('1.Inputs'!$D$40)+(1-'1.Inputs'!$D$40)*(1+'1.Inputs'!$D$41))*(1+$G118)^(7-1))-(('1.Inputs'!$D$37*12*IF(7=1,'1.Inputs'!$D$38,IF(7=2,'1.Inputs'!$D$39,$E118)))/(1-'1.Inputs'!$D$42)*$D118*(1+$G118)^(7-1))-('1.Inputs'!$D$37*12*IF(7=1,'1.Inputs'!$D$38,IF(7=2,'1.Inputs'!$D$39,$E118)))*'1.Inputs'!$D$43*(1+$G118)^(7-1)-'1.Inputs'!$D$44*(1+$G118)^(7-1)-('1.Inputs'!$D$20/'1.Inputs'!$D$27+'1.Inputs'!$D$23/'1.Inputs'!$D$28)))*'1.Inputs'!$D$53+('1.Inputs'!$D$20/'1.Inputs'!$D$27+'1.Inputs'!$D$23/'1.Inputs'!$D$28)-(N118-M118)</f>
        <v>649946661.56064105</v>
      </c>
      <c r="Z118" s="36">
        <f ca="1">((('1.Inputs'!$D$37*12*IF(8=1,'1.Inputs'!$D$38,IF(8=2,'1.Inputs'!$D$39,$E118)))*$F118*(('1.Inputs'!$D$40)+(1-'1.Inputs'!$D$40)*(1+'1.Inputs'!$D$41))*(1+$G118)^(8-1))-(('1.Inputs'!$D$37*12*IF(8=1,'1.Inputs'!$D$38,IF(8=2,'1.Inputs'!$D$39,$E118)))/(1-'1.Inputs'!$D$42)*$D118*(1+$G118)^(8-1))-('1.Inputs'!$D$37*12*IF(8=1,'1.Inputs'!$D$38,IF(8=2,'1.Inputs'!$D$39,$E118)))*'1.Inputs'!$D$43*(1+$G118)^(8-1)-'1.Inputs'!$D$44*(1+$G118)^(8-1)-('1.Inputs'!$D$20/'1.Inputs'!$D$27+'1.Inputs'!$D$23/'1.Inputs'!$D$28))-MAX(0,((('1.Inputs'!$D$37*12*IF(8=1,'1.Inputs'!$D$38,IF(8=2,'1.Inputs'!$D$39,$E118)))*$F118*(('1.Inputs'!$D$40)+(1-'1.Inputs'!$D$40)*(1+'1.Inputs'!$D$41))*(1+$G118)^(8-1))-(('1.Inputs'!$D$37*12*IF(8=1,'1.Inputs'!$D$38,IF(8=2,'1.Inputs'!$D$39,$E118)))/(1-'1.Inputs'!$D$42)*$D118*(1+$G118)^(8-1))-('1.Inputs'!$D$37*12*IF(8=1,'1.Inputs'!$D$38,IF(8=2,'1.Inputs'!$D$39,$E118)))*'1.Inputs'!$D$43*(1+$G118)^(8-1)-'1.Inputs'!$D$44*(1+$G118)^(8-1)-('1.Inputs'!$D$20/'1.Inputs'!$D$27+'1.Inputs'!$D$23/'1.Inputs'!$D$28)))*'1.Inputs'!$D$53+('1.Inputs'!$D$20/'1.Inputs'!$D$27+'1.Inputs'!$D$23/'1.Inputs'!$D$28)-(O118-N118)</f>
        <v>680714305.59400058</v>
      </c>
      <c r="AA118" s="36">
        <f ca="1">((('1.Inputs'!$D$37*12*IF(9=1,'1.Inputs'!$D$38,IF(9=2,'1.Inputs'!$D$39,$E118)))*$F118*(('1.Inputs'!$D$40)+(1-'1.Inputs'!$D$40)*(1+'1.Inputs'!$D$41))*(1+$G118)^(9-1))-(('1.Inputs'!$D$37*12*IF(9=1,'1.Inputs'!$D$38,IF(9=2,'1.Inputs'!$D$39,$E118)))/(1-'1.Inputs'!$D$42)*$D118*(1+$G118)^(9-1))-('1.Inputs'!$D$37*12*IF(9=1,'1.Inputs'!$D$38,IF(9=2,'1.Inputs'!$D$39,$E118)))*'1.Inputs'!$D$43*(1+$G118)^(9-1)-'1.Inputs'!$D$44*(1+$G118)^(9-1)-('1.Inputs'!$D$20/'1.Inputs'!$D$27+'1.Inputs'!$D$23/'1.Inputs'!$D$28))-MAX(0,((('1.Inputs'!$D$37*12*IF(9=1,'1.Inputs'!$D$38,IF(9=2,'1.Inputs'!$D$39,$E118)))*$F118*(('1.Inputs'!$D$40)+(1-'1.Inputs'!$D$40)*(1+'1.Inputs'!$D$41))*(1+$G118)^(9-1))-(('1.Inputs'!$D$37*12*IF(9=1,'1.Inputs'!$D$38,IF(9=2,'1.Inputs'!$D$39,$E118)))/(1-'1.Inputs'!$D$42)*$D118*(1+$G118)^(9-1))-('1.Inputs'!$D$37*12*IF(9=1,'1.Inputs'!$D$38,IF(9=2,'1.Inputs'!$D$39,$E118)))*'1.Inputs'!$D$43*(1+$G118)^(9-1)-'1.Inputs'!$D$44*(1+$G118)^(9-1)-('1.Inputs'!$D$20/'1.Inputs'!$D$27+'1.Inputs'!$D$23/'1.Inputs'!$D$28)))*'1.Inputs'!$D$53+('1.Inputs'!$D$20/'1.Inputs'!$D$27+'1.Inputs'!$D$23/'1.Inputs'!$D$28)-(P118-O118)</f>
        <v>713052636.80673122</v>
      </c>
      <c r="AB118" s="36">
        <f ca="1">((('1.Inputs'!$D$37*12*IF(10=1,'1.Inputs'!$D$38,IF(10=2,'1.Inputs'!$D$39,$E118)))*$F118*(('1.Inputs'!$D$40)+(1-'1.Inputs'!$D$40)*(1+'1.Inputs'!$D$41))*(1+$G118)^(10-1))-(('1.Inputs'!$D$37*12*IF(10=1,'1.Inputs'!$D$38,IF(10=2,'1.Inputs'!$D$39,$E118)))/(1-'1.Inputs'!$D$42)*$D118*(1+$G118)^(10-1))-('1.Inputs'!$D$37*12*IF(10=1,'1.Inputs'!$D$38,IF(10=2,'1.Inputs'!$D$39,$E118)))*'1.Inputs'!$D$43*(1+$G118)^(10-1)-'1.Inputs'!$D$44*(1+$G118)^(10-1)-('1.Inputs'!$D$20/'1.Inputs'!$D$27+'1.Inputs'!$D$23/'1.Inputs'!$D$28))-MAX(0,((('1.Inputs'!$D$37*12*IF(10=1,'1.Inputs'!$D$38,IF(10=2,'1.Inputs'!$D$39,$E118)))*$F118*(('1.Inputs'!$D$40)+(1-'1.Inputs'!$D$40)*(1+'1.Inputs'!$D$41))*(1+$G118)^(10-1))-(('1.Inputs'!$D$37*12*IF(10=1,'1.Inputs'!$D$38,IF(10=2,'1.Inputs'!$D$39,$E118)))/(1-'1.Inputs'!$D$42)*$D118*(1+$G118)^(10-1))-('1.Inputs'!$D$37*12*IF(10=1,'1.Inputs'!$D$38,IF(10=2,'1.Inputs'!$D$39,$E118)))*'1.Inputs'!$D$43*(1+$G118)^(10-1)-'1.Inputs'!$D$44*(1+$G118)^(10-1)-('1.Inputs'!$D$20/'1.Inputs'!$D$27+'1.Inputs'!$D$23/'1.Inputs'!$D$28)))*'1.Inputs'!$D$53+('1.Inputs'!$D$20/'1.Inputs'!$D$27+'1.Inputs'!$D$23/'1.Inputs'!$D$28)-(Q118-P118)+(('1.Inputs'!$D$20+'1.Inputs'!$D$23-('1.Inputs'!$D$20/'1.Inputs'!$D$27+'1.Inputs'!$D$23/'1.Inputs'!$D$28)*'1.Inputs'!$D$10)*'1.Inputs'!$D$60+'1.Inputs'!$D$19*'1.Inputs'!$D$59+Q118)</f>
        <v>3558201176.2598562</v>
      </c>
      <c r="AC118" s="36">
        <f ca="1">S118-AC$13-AC$14+MIN(AC$13,MAX(0,((('1.Inputs'!$D$37*12*IF(1=1,'1.Inputs'!$D$38,IF(1=2,'1.Inputs'!$D$39,$E118)))*$F118*(('1.Inputs'!$D$40)+(1-'1.Inputs'!$D$40)*(1+'1.Inputs'!$D$41))*(1+$G118)^(1-1))-(('1.Inputs'!$D$37*12*IF(1=1,'1.Inputs'!$D$38,IF(1=2,'1.Inputs'!$D$39,$E118)))/(1-'1.Inputs'!$D$42)*$D118*(1+$G118)^(1-1))-('1.Inputs'!$D$37*12*IF(1=1,'1.Inputs'!$D$38,IF(1=2,'1.Inputs'!$D$39,$E118)))*'1.Inputs'!$D$43*(1+$G118)^(1-1)-'1.Inputs'!$D$44*(1+$G118)^(1-1)-('1.Inputs'!$D$20/'1.Inputs'!$D$27+'1.Inputs'!$D$23/'1.Inputs'!$D$28))))*'1.Inputs'!$D$53</f>
        <v>-837078741.07857883</v>
      </c>
      <c r="AD118" s="36">
        <f ca="1">T118-AD$13-AD$14+MIN(AD$13,MAX(0,((('1.Inputs'!$D$37*12*IF(2=1,'1.Inputs'!$D$38,IF(2=2,'1.Inputs'!$D$39,$E118)))*$F118*(('1.Inputs'!$D$40)+(1-'1.Inputs'!$D$40)*(1+'1.Inputs'!$D$41))*(1+$G118)^(2-1))-(('1.Inputs'!$D$37*12*IF(2=1,'1.Inputs'!$D$38,IF(2=2,'1.Inputs'!$D$39,$E118)))/(1-'1.Inputs'!$D$42)*$D118*(1+$G118)^(2-1))-('1.Inputs'!$D$37*12*IF(2=1,'1.Inputs'!$D$38,IF(2=2,'1.Inputs'!$D$39,$E118)))*'1.Inputs'!$D$43*(1+$G118)^(2-1)-'1.Inputs'!$D$44*(1+$G118)^(2-1)-('1.Inputs'!$D$20/'1.Inputs'!$D$27+'1.Inputs'!$D$23/'1.Inputs'!$D$28))))*'1.Inputs'!$D$53</f>
        <v>-57039366.916857481</v>
      </c>
      <c r="AE118" s="36">
        <f ca="1">U118-AE$13-AE$14+MIN(AE$13,MAX(0,((('1.Inputs'!$D$37*12*IF(3=1,'1.Inputs'!$D$38,IF(3=2,'1.Inputs'!$D$39,$E118)))*$F118*(('1.Inputs'!$D$40)+(1-'1.Inputs'!$D$40)*(1+'1.Inputs'!$D$41))*(1+$G118)^(3-1))-(('1.Inputs'!$D$37*12*IF(3=1,'1.Inputs'!$D$38,IF(3=2,'1.Inputs'!$D$39,$E118)))/(1-'1.Inputs'!$D$42)*$D118*(1+$G118)^(3-1))-('1.Inputs'!$D$37*12*IF(3=1,'1.Inputs'!$D$38,IF(3=2,'1.Inputs'!$D$39,$E118)))*'1.Inputs'!$D$43*(1+$G118)^(3-1)-'1.Inputs'!$D$44*(1+$G118)^(3-1)-('1.Inputs'!$D$20/'1.Inputs'!$D$27+'1.Inputs'!$D$23/'1.Inputs'!$D$28))))*'1.Inputs'!$D$53</f>
        <v>10913021.641721487</v>
      </c>
      <c r="AF118" s="36">
        <f ca="1">V118-AF$13-AF$14+MIN(AF$13,MAX(0,((('1.Inputs'!$D$37*12*IF(4=1,'1.Inputs'!$D$38,IF(4=2,'1.Inputs'!$D$39,$E118)))*$F118*(('1.Inputs'!$D$40)+(1-'1.Inputs'!$D$40)*(1+'1.Inputs'!$D$41))*(1+$G118)^(4-1))-(('1.Inputs'!$D$37*12*IF(4=1,'1.Inputs'!$D$38,IF(4=2,'1.Inputs'!$D$39,$E118)))/(1-'1.Inputs'!$D$42)*$D118*(1+$G118)^(4-1))-('1.Inputs'!$D$37*12*IF(4=1,'1.Inputs'!$D$38,IF(4=2,'1.Inputs'!$D$39,$E118)))*'1.Inputs'!$D$43*(1+$G118)^(4-1)-'1.Inputs'!$D$44*(1+$G118)^(4-1)-('1.Inputs'!$D$20/'1.Inputs'!$D$27+'1.Inputs'!$D$23/'1.Inputs'!$D$28))))*'1.Inputs'!$D$53</f>
        <v>243571309.73984754</v>
      </c>
      <c r="AG118" s="36">
        <f ca="1">W118-AG$13-AG$14+MIN(AG$13,MAX(0,((('1.Inputs'!$D$37*12*IF(5=1,'1.Inputs'!$D$38,IF(5=2,'1.Inputs'!$D$39,$E118)))*$F118*(('1.Inputs'!$D$40)+(1-'1.Inputs'!$D$40)*(1+'1.Inputs'!$D$41))*(1+$G118)^(5-1))-(('1.Inputs'!$D$37*12*IF(5=1,'1.Inputs'!$D$38,IF(5=2,'1.Inputs'!$D$39,$E118)))/(1-'1.Inputs'!$D$42)*$D118*(1+$G118)^(5-1))-('1.Inputs'!$D$37*12*IF(5=1,'1.Inputs'!$D$38,IF(5=2,'1.Inputs'!$D$39,$E118)))*'1.Inputs'!$D$43*(1+$G118)^(5-1)-'1.Inputs'!$D$44*(1+$G118)^(5-1)-('1.Inputs'!$D$20/'1.Inputs'!$D$27+'1.Inputs'!$D$23/'1.Inputs'!$D$28))))*'1.Inputs'!$D$53</f>
        <v>289257984.51255822</v>
      </c>
      <c r="AH118" s="36">
        <f ca="1">X118-AH$13-AH$14+MIN(AH$13,MAX(0,((('1.Inputs'!$D$37*12*IF(6=1,'1.Inputs'!$D$38,IF(6=2,'1.Inputs'!$D$39,$E118)))*$F118*(('1.Inputs'!$D$40)+(1-'1.Inputs'!$D$40)*(1+'1.Inputs'!$D$41))*(1+$G118)^(6-1))-(('1.Inputs'!$D$37*12*IF(6=1,'1.Inputs'!$D$38,IF(6=2,'1.Inputs'!$D$39,$E118)))/(1-'1.Inputs'!$D$42)*$D118*(1+$G118)^(6-1))-('1.Inputs'!$D$37*12*IF(6=1,'1.Inputs'!$D$38,IF(6=2,'1.Inputs'!$D$39,$E118)))*'1.Inputs'!$D$43*(1+$G118)^(6-1)-'1.Inputs'!$D$44*(1+$G118)^(6-1)-('1.Inputs'!$D$20/'1.Inputs'!$D$27+'1.Inputs'!$D$23/'1.Inputs'!$D$28))))*'1.Inputs'!$D$53</f>
        <v>336297415.72936559</v>
      </c>
      <c r="AI118" s="36">
        <f ca="1">Y118-AI$13-AI$14+MIN(AI$13,MAX(0,((('1.Inputs'!$D$37*12*IF(7=1,'1.Inputs'!$D$38,IF(7=2,'1.Inputs'!$D$39,$E118)))*$F118*(('1.Inputs'!$D$40)+(1-'1.Inputs'!$D$40)*(1+'1.Inputs'!$D$41))*(1+$G118)^(7-1))-(('1.Inputs'!$D$37*12*IF(7=1,'1.Inputs'!$D$38,IF(7=2,'1.Inputs'!$D$39,$E118)))/(1-'1.Inputs'!$D$42)*$D118*(1+$G118)^(7-1))-('1.Inputs'!$D$37*12*IF(7=1,'1.Inputs'!$D$38,IF(7=2,'1.Inputs'!$D$39,$E118)))*'1.Inputs'!$D$43*(1+$G118)^(7-1)-'1.Inputs'!$D$44*(1+$G118)^(7-1)-('1.Inputs'!$D$20/'1.Inputs'!$D$27+'1.Inputs'!$D$23/'1.Inputs'!$D$28))))*'1.Inputs'!$D$53</f>
        <v>384758661.56064105</v>
      </c>
      <c r="AJ118" s="36">
        <f ca="1">Z118-AJ$13-AJ$14+MIN(AJ$13,MAX(0,((('1.Inputs'!$D$37*12*IF(8=1,'1.Inputs'!$D$38,IF(8=2,'1.Inputs'!$D$39,$E118)))*$F118*(('1.Inputs'!$D$40)+(1-'1.Inputs'!$D$40)*(1+'1.Inputs'!$D$41))*(1+$G118)^(8-1))-(('1.Inputs'!$D$37*12*IF(8=1,'1.Inputs'!$D$38,IF(8=2,'1.Inputs'!$D$39,$E118)))/(1-'1.Inputs'!$D$42)*$D118*(1+$G118)^(8-1))-('1.Inputs'!$D$37*12*IF(8=1,'1.Inputs'!$D$38,IF(8=2,'1.Inputs'!$D$39,$E118)))*'1.Inputs'!$D$43*(1+$G118)^(8-1)-'1.Inputs'!$D$44*(1+$G118)^(8-1)-('1.Inputs'!$D$20/'1.Inputs'!$D$27+'1.Inputs'!$D$23/'1.Inputs'!$D$28))))*'1.Inputs'!$D$53</f>
        <v>680714305.59400058</v>
      </c>
      <c r="AK118" s="36">
        <f ca="1">AA118-AK$13-AK$14+MIN(AK$13,MAX(0,((('1.Inputs'!$D$37*12*IF(9=1,'1.Inputs'!$D$38,IF(9=2,'1.Inputs'!$D$39,$E118)))*$F118*(('1.Inputs'!$D$40)+(1-'1.Inputs'!$D$40)*(1+'1.Inputs'!$D$41))*(1+$G118)^(9-1))-(('1.Inputs'!$D$37*12*IF(9=1,'1.Inputs'!$D$38,IF(9=2,'1.Inputs'!$D$39,$E118)))/(1-'1.Inputs'!$D$42)*$D118*(1+$G118)^(9-1))-('1.Inputs'!$D$37*12*IF(9=1,'1.Inputs'!$D$38,IF(9=2,'1.Inputs'!$D$39,$E118)))*'1.Inputs'!$D$43*(1+$G118)^(9-1)-'1.Inputs'!$D$44*(1+$G118)^(9-1)-('1.Inputs'!$D$20/'1.Inputs'!$D$27+'1.Inputs'!$D$23/'1.Inputs'!$D$28))))*'1.Inputs'!$D$53</f>
        <v>713052636.80673122</v>
      </c>
      <c r="AL118" s="36">
        <f ca="1">AB118-AL$13-AL$14+MIN(AL$13,MAX(0,((('1.Inputs'!$D$37*12*IF(10=1,'1.Inputs'!$D$38,IF(10=2,'1.Inputs'!$D$39,$E118)))*$F118*(('1.Inputs'!$D$40)+(1-'1.Inputs'!$D$40)*(1+'1.Inputs'!$D$41))*(1+$G118)^(10-1))-(('1.Inputs'!$D$37*12*IF(10=1,'1.Inputs'!$D$38,IF(10=2,'1.Inputs'!$D$39,$E118)))/(1-'1.Inputs'!$D$42)*$D118*(1+$G118)^(10-1))-('1.Inputs'!$D$37*12*IF(10=1,'1.Inputs'!$D$38,IF(10=2,'1.Inputs'!$D$39,$E118)))*'1.Inputs'!$D$43*(1+$G118)^(10-1)-'1.Inputs'!$D$44*(1+$G118)^(10-1)-('1.Inputs'!$D$20/'1.Inputs'!$D$27+'1.Inputs'!$D$23/'1.Inputs'!$D$28))))*'1.Inputs'!$D$53+'1.Inputs'!$D$35</f>
        <v>4358201176.2598562</v>
      </c>
      <c r="AM118" s="48">
        <f ca="1">R118+NPV('1.Inputs'!$D$55,S118:AB118)</f>
        <v>620617415.21567392</v>
      </c>
      <c r="AN118" s="48">
        <f ca="1">-('1.Inputs'!$D$24*(1-'1.Inputs'!$D$31)+'1.Inputs'!$D$35)+NPV('1.Inputs'!$D$54,AC118:AL118)</f>
        <v>-691726885.02911067</v>
      </c>
      <c r="AO118" s="36">
        <f t="shared" ca="1" si="13"/>
        <v>-4.6971808277645577</v>
      </c>
      <c r="AP118" s="36">
        <f t="shared" ca="1" si="14"/>
        <v>0.89647617287022741</v>
      </c>
      <c r="AQ118" s="36">
        <f ca="1">'1.Inputs'!$D$35+MIN(SUM($AC118:AC118),SUM($AC118:AD118),SUM($AC118:AE118),SUM($AC118:AF118),SUM($AC118:AG118),SUM($AC118:AH118),SUM($AC118:AI118),SUM($AC118:AJ118),SUM($AC118:AK118),SUM($AC118:AL118))</f>
        <v>-94118107.995436311</v>
      </c>
      <c r="AR118" s="36">
        <f ca="1">IF(AP118&lt;'1.Inputs'!$D$57,1,0)</f>
        <v>1</v>
      </c>
      <c r="AS118" s="36">
        <f t="shared" ca="1" si="15"/>
        <v>1</v>
      </c>
    </row>
    <row r="119" spans="2:45" ht="15" customHeight="1" x14ac:dyDescent="0.25">
      <c r="B119" s="36">
        <v>104</v>
      </c>
      <c r="C119" s="36">
        <f t="shared" ca="1" si="8"/>
        <v>0.69753643868721593</v>
      </c>
      <c r="D119" s="36">
        <f t="shared" ca="1" si="9"/>
        <v>17516.876874544778</v>
      </c>
      <c r="E119" s="47">
        <f t="shared" ca="1" si="10"/>
        <v>0.85175090590918534</v>
      </c>
      <c r="F119" s="36">
        <f t="shared" ca="1" si="11"/>
        <v>30265.478073476679</v>
      </c>
      <c r="G119" s="36">
        <f t="shared" ca="1" si="12"/>
        <v>4.3594202455063381E-2</v>
      </c>
      <c r="H119" s="36">
        <f ca="1">((('1.Inputs'!$D$37*12*IF(1=1,'1.Inputs'!$D$38,IF(1=2,'1.Inputs'!$D$39,$E119)))*$F119*(('1.Inputs'!$D$40)+(1-'1.Inputs'!$D$40)*(1+'1.Inputs'!$D$41))*(1+$G119)^(1-1))*'1.Inputs'!$D$47+(('1.Inputs'!$D$37*12*IF(1=1,'1.Inputs'!$D$38,IF(1=2,'1.Inputs'!$D$39,$E119)))/(1-'1.Inputs'!$D$42)*$D119*(1+$G119)^(1-1))*('1.Inputs'!$D$48-'1.Inputs'!$D$49))/'1.Inputs'!$D$51</f>
        <v>793836577.11270583</v>
      </c>
      <c r="I119" s="36">
        <f ca="1">((('1.Inputs'!$D$37*12*IF(2=1,'1.Inputs'!$D$38,IF(2=2,'1.Inputs'!$D$39,$E119)))*$F119*(('1.Inputs'!$D$40)+(1-'1.Inputs'!$D$40)*(1+'1.Inputs'!$D$41))*(1+$G119)^(2-1))*'1.Inputs'!$D$47+(('1.Inputs'!$D$37*12*IF(2=1,'1.Inputs'!$D$38,IF(2=2,'1.Inputs'!$D$39,$E119)))/(1-'1.Inputs'!$D$42)*$D119*(1+$G119)^(2-1))*('1.Inputs'!$D$48-'1.Inputs'!$D$49))/'1.Inputs'!$D$51</f>
        <v>1159820549.4002283</v>
      </c>
      <c r="J119" s="36">
        <f ca="1">((('1.Inputs'!$D$37*12*IF(3=1,'1.Inputs'!$D$38,IF(3=2,'1.Inputs'!$D$39,$E119)))*$F119*(('1.Inputs'!$D$40)+(1-'1.Inputs'!$D$40)*(1+'1.Inputs'!$D$41))*(1+$G119)^(3-1))*'1.Inputs'!$D$47+(('1.Inputs'!$D$37*12*IF(3=1,'1.Inputs'!$D$38,IF(3=2,'1.Inputs'!$D$39,$E119)))/(1-'1.Inputs'!$D$42)*$D119*(1+$G119)^(3-1))*('1.Inputs'!$D$48-'1.Inputs'!$D$49))/'1.Inputs'!$D$51</f>
        <v>1472777094.363318</v>
      </c>
      <c r="K119" s="36">
        <f ca="1">((('1.Inputs'!$D$37*12*IF(4=1,'1.Inputs'!$D$38,IF(4=2,'1.Inputs'!$D$39,$E119)))*$F119*(('1.Inputs'!$D$40)+(1-'1.Inputs'!$D$40)*(1+'1.Inputs'!$D$41))*(1+$G119)^(4-1))*'1.Inputs'!$D$47+(('1.Inputs'!$D$37*12*IF(4=1,'1.Inputs'!$D$38,IF(4=2,'1.Inputs'!$D$39,$E119)))/(1-'1.Inputs'!$D$42)*$D119*(1+$G119)^(4-1))*('1.Inputs'!$D$48-'1.Inputs'!$D$49))/'1.Inputs'!$D$51</f>
        <v>1536981637.1861725</v>
      </c>
      <c r="L119" s="36">
        <f ca="1">((('1.Inputs'!$D$37*12*IF(5=1,'1.Inputs'!$D$38,IF(5=2,'1.Inputs'!$D$39,$E119)))*$F119*(('1.Inputs'!$D$40)+(1-'1.Inputs'!$D$40)*(1+'1.Inputs'!$D$41))*(1+$G119)^(5-1))*'1.Inputs'!$D$47+(('1.Inputs'!$D$37*12*IF(5=1,'1.Inputs'!$D$38,IF(5=2,'1.Inputs'!$D$39,$E119)))/(1-'1.Inputs'!$D$42)*$D119*(1+$G119)^(5-1))*('1.Inputs'!$D$48-'1.Inputs'!$D$49))/'1.Inputs'!$D$51</f>
        <v>1603985125.8473809</v>
      </c>
      <c r="M119" s="36">
        <f ca="1">((('1.Inputs'!$D$37*12*IF(6=1,'1.Inputs'!$D$38,IF(6=2,'1.Inputs'!$D$39,$E119)))*$F119*(('1.Inputs'!$D$40)+(1-'1.Inputs'!$D$40)*(1+'1.Inputs'!$D$41))*(1+$G119)^(6-1))*'1.Inputs'!$D$47+(('1.Inputs'!$D$37*12*IF(6=1,'1.Inputs'!$D$38,IF(6=2,'1.Inputs'!$D$39,$E119)))/(1-'1.Inputs'!$D$42)*$D119*(1+$G119)^(6-1))*('1.Inputs'!$D$48-'1.Inputs'!$D$49))/'1.Inputs'!$D$51</f>
        <v>1673909578.1584818</v>
      </c>
      <c r="N119" s="36">
        <f ca="1">((('1.Inputs'!$D$37*12*IF(7=1,'1.Inputs'!$D$38,IF(7=2,'1.Inputs'!$D$39,$E119)))*$F119*(('1.Inputs'!$D$40)+(1-'1.Inputs'!$D$40)*(1+'1.Inputs'!$D$41))*(1+$G119)^(7-1))*'1.Inputs'!$D$47+(('1.Inputs'!$D$37*12*IF(7=1,'1.Inputs'!$D$38,IF(7=2,'1.Inputs'!$D$39,$E119)))/(1-'1.Inputs'!$D$42)*$D119*(1+$G119)^(7-1))*('1.Inputs'!$D$48-'1.Inputs'!$D$49))/'1.Inputs'!$D$51</f>
        <v>1746882331.2001927</v>
      </c>
      <c r="O119" s="36">
        <f ca="1">((('1.Inputs'!$D$37*12*IF(8=1,'1.Inputs'!$D$38,IF(8=2,'1.Inputs'!$D$39,$E119)))*$F119*(('1.Inputs'!$D$40)+(1-'1.Inputs'!$D$40)*(1+'1.Inputs'!$D$41))*(1+$G119)^(8-1))*'1.Inputs'!$D$47+(('1.Inputs'!$D$37*12*IF(8=1,'1.Inputs'!$D$38,IF(8=2,'1.Inputs'!$D$39,$E119)))/(1-'1.Inputs'!$D$42)*$D119*(1+$G119)^(8-1))*('1.Inputs'!$D$48-'1.Inputs'!$D$49))/'1.Inputs'!$D$51</f>
        <v>1823036273.2117066</v>
      </c>
      <c r="P119" s="36">
        <f ca="1">((('1.Inputs'!$D$37*12*IF(9=1,'1.Inputs'!$D$38,IF(9=2,'1.Inputs'!$D$39,$E119)))*$F119*(('1.Inputs'!$D$40)+(1-'1.Inputs'!$D$40)*(1+'1.Inputs'!$D$41))*(1+$G119)^(9-1))*'1.Inputs'!$D$47+(('1.Inputs'!$D$37*12*IF(9=1,'1.Inputs'!$D$38,IF(9=2,'1.Inputs'!$D$39,$E119)))/(1-'1.Inputs'!$D$42)*$D119*(1+$G119)^(9-1))*('1.Inputs'!$D$48-'1.Inputs'!$D$49))/'1.Inputs'!$D$51</f>
        <v>1902510085.5890219</v>
      </c>
      <c r="Q119" s="36">
        <f ca="1">((('1.Inputs'!$D$37*12*IF(10=1,'1.Inputs'!$D$38,IF(10=2,'1.Inputs'!$D$39,$E119)))*$F119*(('1.Inputs'!$D$40)+(1-'1.Inputs'!$D$40)*(1+'1.Inputs'!$D$41))*(1+$G119)^(10-1))*'1.Inputs'!$D$47+(('1.Inputs'!$D$37*12*IF(10=1,'1.Inputs'!$D$38,IF(10=2,'1.Inputs'!$D$39,$E119)))/(1-'1.Inputs'!$D$42)*$D119*(1+$G119)^(10-1))*('1.Inputs'!$D$48-'1.Inputs'!$D$49))/'1.Inputs'!$D$51</f>
        <v>1985448495.4329896</v>
      </c>
      <c r="R119" s="36">
        <f>-'1.Inputs'!$D$24</f>
        <v>-2050000000</v>
      </c>
      <c r="S119" s="36">
        <f ca="1">((('1.Inputs'!$D$37*12*IF(1=1,'1.Inputs'!$D$38,IF(1=2,'1.Inputs'!$D$39,$E119)))*$F119*(('1.Inputs'!$D$40)+(1-'1.Inputs'!$D$40)*(1+'1.Inputs'!$D$41))*(1+$G119)^(1-1))-(('1.Inputs'!$D$37*12*IF(1=1,'1.Inputs'!$D$38,IF(1=2,'1.Inputs'!$D$39,$E119)))/(1-'1.Inputs'!$D$42)*$D119*(1+$G119)^(1-1))-('1.Inputs'!$D$37*12*IF(1=1,'1.Inputs'!$D$38,IF(1=2,'1.Inputs'!$D$39,$E119)))*'1.Inputs'!$D$43*(1+$G119)^(1-1)-'1.Inputs'!$D$44*(1+$G119)^(1-1)-('1.Inputs'!$D$20/'1.Inputs'!$D$27+'1.Inputs'!$D$23/'1.Inputs'!$D$28))-MAX(0,((('1.Inputs'!$D$37*12*IF(1=1,'1.Inputs'!$D$38,IF(1=2,'1.Inputs'!$D$39,$E119)))*$F119*(('1.Inputs'!$D$40)+(1-'1.Inputs'!$D$40)*(1+'1.Inputs'!$D$41))*(1+$G119)^(1-1))-(('1.Inputs'!$D$37*12*IF(1=1,'1.Inputs'!$D$38,IF(1=2,'1.Inputs'!$D$39,$E119)))/(1-'1.Inputs'!$D$42)*$D119*(1+$G119)^(1-1))-('1.Inputs'!$D$37*12*IF(1=1,'1.Inputs'!$D$38,IF(1=2,'1.Inputs'!$D$39,$E119)))*'1.Inputs'!$D$43*(1+$G119)^(1-1)-'1.Inputs'!$D$44*(1+$G119)^(1-1)-('1.Inputs'!$D$20/'1.Inputs'!$D$27+'1.Inputs'!$D$23/'1.Inputs'!$D$28)))*'1.Inputs'!$D$53+('1.Inputs'!$D$20/'1.Inputs'!$D$27+'1.Inputs'!$D$23/'1.Inputs'!$D$28)-H119</f>
        <v>-412023310.84646493</v>
      </c>
      <c r="T119" s="36">
        <f ca="1">((('1.Inputs'!$D$37*12*IF(2=1,'1.Inputs'!$D$38,IF(2=2,'1.Inputs'!$D$39,$E119)))*$F119*(('1.Inputs'!$D$40)+(1-'1.Inputs'!$D$40)*(1+'1.Inputs'!$D$41))*(1+$G119)^(2-1))-(('1.Inputs'!$D$37*12*IF(2=1,'1.Inputs'!$D$38,IF(2=2,'1.Inputs'!$D$39,$E119)))/(1-'1.Inputs'!$D$42)*$D119*(1+$G119)^(2-1))-('1.Inputs'!$D$37*12*IF(2=1,'1.Inputs'!$D$38,IF(2=2,'1.Inputs'!$D$39,$E119)))*'1.Inputs'!$D$43*(1+$G119)^(2-1)-'1.Inputs'!$D$44*(1+$G119)^(2-1)-('1.Inputs'!$D$20/'1.Inputs'!$D$27+'1.Inputs'!$D$23/'1.Inputs'!$D$28))-MAX(0,((('1.Inputs'!$D$37*12*IF(2=1,'1.Inputs'!$D$38,IF(2=2,'1.Inputs'!$D$39,$E119)))*$F119*(('1.Inputs'!$D$40)+(1-'1.Inputs'!$D$40)*(1+'1.Inputs'!$D$41))*(1+$G119)^(2-1))-(('1.Inputs'!$D$37*12*IF(2=1,'1.Inputs'!$D$38,IF(2=2,'1.Inputs'!$D$39,$E119)))/(1-'1.Inputs'!$D$42)*$D119*(1+$G119)^(2-1))-('1.Inputs'!$D$37*12*IF(2=1,'1.Inputs'!$D$38,IF(2=2,'1.Inputs'!$D$39,$E119)))*'1.Inputs'!$D$43*(1+$G119)^(2-1)-'1.Inputs'!$D$44*(1+$G119)^(2-1)-('1.Inputs'!$D$20/'1.Inputs'!$D$27+'1.Inputs'!$D$23/'1.Inputs'!$D$28)))*'1.Inputs'!$D$53+('1.Inputs'!$D$20/'1.Inputs'!$D$27+'1.Inputs'!$D$23/'1.Inputs'!$D$28)-(I119-H119)</f>
        <v>414274670.12879264</v>
      </c>
      <c r="U119" s="36">
        <f ca="1">((('1.Inputs'!$D$37*12*IF(3=1,'1.Inputs'!$D$38,IF(3=2,'1.Inputs'!$D$39,$E119)))*$F119*(('1.Inputs'!$D$40)+(1-'1.Inputs'!$D$40)*(1+'1.Inputs'!$D$41))*(1+$G119)^(3-1))-(('1.Inputs'!$D$37*12*IF(3=1,'1.Inputs'!$D$38,IF(3=2,'1.Inputs'!$D$39,$E119)))/(1-'1.Inputs'!$D$42)*$D119*(1+$G119)^(3-1))-('1.Inputs'!$D$37*12*IF(3=1,'1.Inputs'!$D$38,IF(3=2,'1.Inputs'!$D$39,$E119)))*'1.Inputs'!$D$43*(1+$G119)^(3-1)-'1.Inputs'!$D$44*(1+$G119)^(3-1)-('1.Inputs'!$D$20/'1.Inputs'!$D$27+'1.Inputs'!$D$23/'1.Inputs'!$D$28))-MAX(0,((('1.Inputs'!$D$37*12*IF(3=1,'1.Inputs'!$D$38,IF(3=2,'1.Inputs'!$D$39,$E119)))*$F119*(('1.Inputs'!$D$40)+(1-'1.Inputs'!$D$40)*(1+'1.Inputs'!$D$41))*(1+$G119)^(3-1))-(('1.Inputs'!$D$37*12*IF(3=1,'1.Inputs'!$D$38,IF(3=2,'1.Inputs'!$D$39,$E119)))/(1-'1.Inputs'!$D$42)*$D119*(1+$G119)^(3-1))-('1.Inputs'!$D$37*12*IF(3=1,'1.Inputs'!$D$38,IF(3=2,'1.Inputs'!$D$39,$E119)))*'1.Inputs'!$D$43*(1+$G119)^(3-1)-'1.Inputs'!$D$44*(1+$G119)^(3-1)-('1.Inputs'!$D$20/'1.Inputs'!$D$27+'1.Inputs'!$D$23/'1.Inputs'!$D$28)))*'1.Inputs'!$D$53+('1.Inputs'!$D$20/'1.Inputs'!$D$27+'1.Inputs'!$D$23/'1.Inputs'!$D$28)-(J119-I119)</f>
        <v>803209873.14438057</v>
      </c>
      <c r="V119" s="36">
        <f ca="1">((('1.Inputs'!$D$37*12*IF(4=1,'1.Inputs'!$D$38,IF(4=2,'1.Inputs'!$D$39,$E119)))*$F119*(('1.Inputs'!$D$40)+(1-'1.Inputs'!$D$40)*(1+'1.Inputs'!$D$41))*(1+$G119)^(4-1))-(('1.Inputs'!$D$37*12*IF(4=1,'1.Inputs'!$D$38,IF(4=2,'1.Inputs'!$D$39,$E119)))/(1-'1.Inputs'!$D$42)*$D119*(1+$G119)^(4-1))-('1.Inputs'!$D$37*12*IF(4=1,'1.Inputs'!$D$38,IF(4=2,'1.Inputs'!$D$39,$E119)))*'1.Inputs'!$D$43*(1+$G119)^(4-1)-'1.Inputs'!$D$44*(1+$G119)^(4-1)-('1.Inputs'!$D$20/'1.Inputs'!$D$27+'1.Inputs'!$D$23/'1.Inputs'!$D$28))-MAX(0,((('1.Inputs'!$D$37*12*IF(4=1,'1.Inputs'!$D$38,IF(4=2,'1.Inputs'!$D$39,$E119)))*$F119*(('1.Inputs'!$D$40)+(1-'1.Inputs'!$D$40)*(1+'1.Inputs'!$D$41))*(1+$G119)^(4-1))-(('1.Inputs'!$D$37*12*IF(4=1,'1.Inputs'!$D$38,IF(4=2,'1.Inputs'!$D$39,$E119)))/(1-'1.Inputs'!$D$42)*$D119*(1+$G119)^(4-1))-('1.Inputs'!$D$37*12*IF(4=1,'1.Inputs'!$D$38,IF(4=2,'1.Inputs'!$D$39,$E119)))*'1.Inputs'!$D$43*(1+$G119)^(4-1)-'1.Inputs'!$D$44*(1+$G119)^(4-1)-('1.Inputs'!$D$20/'1.Inputs'!$D$27+'1.Inputs'!$D$23/'1.Inputs'!$D$28)))*'1.Inputs'!$D$53+('1.Inputs'!$D$20/'1.Inputs'!$D$27+'1.Inputs'!$D$23/'1.Inputs'!$D$28)-(K119-J119)</f>
        <v>1098560434.0231345</v>
      </c>
      <c r="W119" s="36">
        <f ca="1">((('1.Inputs'!$D$37*12*IF(5=1,'1.Inputs'!$D$38,IF(5=2,'1.Inputs'!$D$39,$E119)))*$F119*(('1.Inputs'!$D$40)+(1-'1.Inputs'!$D$40)*(1+'1.Inputs'!$D$41))*(1+$G119)^(5-1))-(('1.Inputs'!$D$37*12*IF(5=1,'1.Inputs'!$D$38,IF(5=2,'1.Inputs'!$D$39,$E119)))/(1-'1.Inputs'!$D$42)*$D119*(1+$G119)^(5-1))-('1.Inputs'!$D$37*12*IF(5=1,'1.Inputs'!$D$38,IF(5=2,'1.Inputs'!$D$39,$E119)))*'1.Inputs'!$D$43*(1+$G119)^(5-1)-'1.Inputs'!$D$44*(1+$G119)^(5-1)-('1.Inputs'!$D$20/'1.Inputs'!$D$27+'1.Inputs'!$D$23/'1.Inputs'!$D$28))-MAX(0,((('1.Inputs'!$D$37*12*IF(5=1,'1.Inputs'!$D$38,IF(5=2,'1.Inputs'!$D$39,$E119)))*$F119*(('1.Inputs'!$D$40)+(1-'1.Inputs'!$D$40)*(1+'1.Inputs'!$D$41))*(1+$G119)^(5-1))-(('1.Inputs'!$D$37*12*IF(5=1,'1.Inputs'!$D$38,IF(5=2,'1.Inputs'!$D$39,$E119)))/(1-'1.Inputs'!$D$42)*$D119*(1+$G119)^(5-1))-('1.Inputs'!$D$37*12*IF(5=1,'1.Inputs'!$D$38,IF(5=2,'1.Inputs'!$D$39,$E119)))*'1.Inputs'!$D$43*(1+$G119)^(5-1)-'1.Inputs'!$D$44*(1+$G119)^(5-1)-('1.Inputs'!$D$20/'1.Inputs'!$D$27+'1.Inputs'!$D$23/'1.Inputs'!$D$28)))*'1.Inputs'!$D$53+('1.Inputs'!$D$20/'1.Inputs'!$D$27+'1.Inputs'!$D$23/'1.Inputs'!$D$28)-(L119-K119)</f>
        <v>1144391473.9270589</v>
      </c>
      <c r="X119" s="36">
        <f ca="1">((('1.Inputs'!$D$37*12*IF(6=1,'1.Inputs'!$D$38,IF(6=2,'1.Inputs'!$D$39,$E119)))*$F119*(('1.Inputs'!$D$40)+(1-'1.Inputs'!$D$40)*(1+'1.Inputs'!$D$41))*(1+$G119)^(6-1))-(('1.Inputs'!$D$37*12*IF(6=1,'1.Inputs'!$D$38,IF(6=2,'1.Inputs'!$D$39,$E119)))/(1-'1.Inputs'!$D$42)*$D119*(1+$G119)^(6-1))-('1.Inputs'!$D$37*12*IF(6=1,'1.Inputs'!$D$38,IF(6=2,'1.Inputs'!$D$39,$E119)))*'1.Inputs'!$D$43*(1+$G119)^(6-1)-'1.Inputs'!$D$44*(1+$G119)^(6-1)-('1.Inputs'!$D$20/'1.Inputs'!$D$27+'1.Inputs'!$D$23/'1.Inputs'!$D$28))-MAX(0,((('1.Inputs'!$D$37*12*IF(6=1,'1.Inputs'!$D$38,IF(6=2,'1.Inputs'!$D$39,$E119)))*$F119*(('1.Inputs'!$D$40)+(1-'1.Inputs'!$D$40)*(1+'1.Inputs'!$D$41))*(1+$G119)^(6-1))-(('1.Inputs'!$D$37*12*IF(6=1,'1.Inputs'!$D$38,IF(6=2,'1.Inputs'!$D$39,$E119)))/(1-'1.Inputs'!$D$42)*$D119*(1+$G119)^(6-1))-('1.Inputs'!$D$37*12*IF(6=1,'1.Inputs'!$D$38,IF(6=2,'1.Inputs'!$D$39,$E119)))*'1.Inputs'!$D$43*(1+$G119)^(6-1)-'1.Inputs'!$D$44*(1+$G119)^(6-1)-('1.Inputs'!$D$20/'1.Inputs'!$D$27+'1.Inputs'!$D$23/'1.Inputs'!$D$28)))*'1.Inputs'!$D$53+('1.Inputs'!$D$20/'1.Inputs'!$D$27+'1.Inputs'!$D$23/'1.Inputs'!$D$28)-(M119-L119)</f>
        <v>1192220481.4632816</v>
      </c>
      <c r="Y119" s="36">
        <f ca="1">((('1.Inputs'!$D$37*12*IF(7=1,'1.Inputs'!$D$38,IF(7=2,'1.Inputs'!$D$39,$E119)))*$F119*(('1.Inputs'!$D$40)+(1-'1.Inputs'!$D$40)*(1+'1.Inputs'!$D$41))*(1+$G119)^(7-1))-(('1.Inputs'!$D$37*12*IF(7=1,'1.Inputs'!$D$38,IF(7=2,'1.Inputs'!$D$39,$E119)))/(1-'1.Inputs'!$D$42)*$D119*(1+$G119)^(7-1))-('1.Inputs'!$D$37*12*IF(7=1,'1.Inputs'!$D$38,IF(7=2,'1.Inputs'!$D$39,$E119)))*'1.Inputs'!$D$43*(1+$G119)^(7-1)-'1.Inputs'!$D$44*(1+$G119)^(7-1)-('1.Inputs'!$D$20/'1.Inputs'!$D$27+'1.Inputs'!$D$23/'1.Inputs'!$D$28))-MAX(0,((('1.Inputs'!$D$37*12*IF(7=1,'1.Inputs'!$D$38,IF(7=2,'1.Inputs'!$D$39,$E119)))*$F119*(('1.Inputs'!$D$40)+(1-'1.Inputs'!$D$40)*(1+'1.Inputs'!$D$41))*(1+$G119)^(7-1))-(('1.Inputs'!$D$37*12*IF(7=1,'1.Inputs'!$D$38,IF(7=2,'1.Inputs'!$D$39,$E119)))/(1-'1.Inputs'!$D$42)*$D119*(1+$G119)^(7-1))-('1.Inputs'!$D$37*12*IF(7=1,'1.Inputs'!$D$38,IF(7=2,'1.Inputs'!$D$39,$E119)))*'1.Inputs'!$D$43*(1+$G119)^(7-1)-'1.Inputs'!$D$44*(1+$G119)^(7-1)-('1.Inputs'!$D$20/'1.Inputs'!$D$27+'1.Inputs'!$D$23/'1.Inputs'!$D$28)))*'1.Inputs'!$D$53+('1.Inputs'!$D$20/'1.Inputs'!$D$27+'1.Inputs'!$D$23/'1.Inputs'!$D$28)-(N119-M119)</f>
        <v>1242134556.4372635</v>
      </c>
      <c r="Z119" s="36">
        <f ca="1">((('1.Inputs'!$D$37*12*IF(8=1,'1.Inputs'!$D$38,IF(8=2,'1.Inputs'!$D$39,$E119)))*$F119*(('1.Inputs'!$D$40)+(1-'1.Inputs'!$D$40)*(1+'1.Inputs'!$D$41))*(1+$G119)^(8-1))-(('1.Inputs'!$D$37*12*IF(8=1,'1.Inputs'!$D$38,IF(8=2,'1.Inputs'!$D$39,$E119)))/(1-'1.Inputs'!$D$42)*$D119*(1+$G119)^(8-1))-('1.Inputs'!$D$37*12*IF(8=1,'1.Inputs'!$D$38,IF(8=2,'1.Inputs'!$D$39,$E119)))*'1.Inputs'!$D$43*(1+$G119)^(8-1)-'1.Inputs'!$D$44*(1+$G119)^(8-1)-('1.Inputs'!$D$20/'1.Inputs'!$D$27+'1.Inputs'!$D$23/'1.Inputs'!$D$28))-MAX(0,((('1.Inputs'!$D$37*12*IF(8=1,'1.Inputs'!$D$38,IF(8=2,'1.Inputs'!$D$39,$E119)))*$F119*(('1.Inputs'!$D$40)+(1-'1.Inputs'!$D$40)*(1+'1.Inputs'!$D$41))*(1+$G119)^(8-1))-(('1.Inputs'!$D$37*12*IF(8=1,'1.Inputs'!$D$38,IF(8=2,'1.Inputs'!$D$39,$E119)))/(1-'1.Inputs'!$D$42)*$D119*(1+$G119)^(8-1))-('1.Inputs'!$D$37*12*IF(8=1,'1.Inputs'!$D$38,IF(8=2,'1.Inputs'!$D$39,$E119)))*'1.Inputs'!$D$43*(1+$G119)^(8-1)-'1.Inputs'!$D$44*(1+$G119)^(8-1)-('1.Inputs'!$D$20/'1.Inputs'!$D$27+'1.Inputs'!$D$23/'1.Inputs'!$D$28)))*'1.Inputs'!$D$53+('1.Inputs'!$D$20/'1.Inputs'!$D$27+'1.Inputs'!$D$23/'1.Inputs'!$D$28)-(O119-N119)</f>
        <v>1294224595.7010186</v>
      </c>
      <c r="AA119" s="36">
        <f ca="1">((('1.Inputs'!$D$37*12*IF(9=1,'1.Inputs'!$D$38,IF(9=2,'1.Inputs'!$D$39,$E119)))*$F119*(('1.Inputs'!$D$40)+(1-'1.Inputs'!$D$40)*(1+'1.Inputs'!$D$41))*(1+$G119)^(9-1))-(('1.Inputs'!$D$37*12*IF(9=1,'1.Inputs'!$D$38,IF(9=2,'1.Inputs'!$D$39,$E119)))/(1-'1.Inputs'!$D$42)*$D119*(1+$G119)^(9-1))-('1.Inputs'!$D$37*12*IF(9=1,'1.Inputs'!$D$38,IF(9=2,'1.Inputs'!$D$39,$E119)))*'1.Inputs'!$D$43*(1+$G119)^(9-1)-'1.Inputs'!$D$44*(1+$G119)^(9-1)-('1.Inputs'!$D$20/'1.Inputs'!$D$27+'1.Inputs'!$D$23/'1.Inputs'!$D$28))-MAX(0,((('1.Inputs'!$D$37*12*IF(9=1,'1.Inputs'!$D$38,IF(9=2,'1.Inputs'!$D$39,$E119)))*$F119*(('1.Inputs'!$D$40)+(1-'1.Inputs'!$D$40)*(1+'1.Inputs'!$D$41))*(1+$G119)^(9-1))-(('1.Inputs'!$D$37*12*IF(9=1,'1.Inputs'!$D$38,IF(9=2,'1.Inputs'!$D$39,$E119)))/(1-'1.Inputs'!$D$42)*$D119*(1+$G119)^(9-1))-('1.Inputs'!$D$37*12*IF(9=1,'1.Inputs'!$D$38,IF(9=2,'1.Inputs'!$D$39,$E119)))*'1.Inputs'!$D$43*(1+$G119)^(9-1)-'1.Inputs'!$D$44*(1+$G119)^(9-1)-('1.Inputs'!$D$20/'1.Inputs'!$D$27+'1.Inputs'!$D$23/'1.Inputs'!$D$28)))*'1.Inputs'!$D$53+('1.Inputs'!$D$20/'1.Inputs'!$D$27+'1.Inputs'!$D$23/'1.Inputs'!$D$28)-(P119-O119)</f>
        <v>1348585458.6823287</v>
      </c>
      <c r="AB119" s="36">
        <f ca="1">((('1.Inputs'!$D$37*12*IF(10=1,'1.Inputs'!$D$38,IF(10=2,'1.Inputs'!$D$39,$E119)))*$F119*(('1.Inputs'!$D$40)+(1-'1.Inputs'!$D$40)*(1+'1.Inputs'!$D$41))*(1+$G119)^(10-1))-(('1.Inputs'!$D$37*12*IF(10=1,'1.Inputs'!$D$38,IF(10=2,'1.Inputs'!$D$39,$E119)))/(1-'1.Inputs'!$D$42)*$D119*(1+$G119)^(10-1))-('1.Inputs'!$D$37*12*IF(10=1,'1.Inputs'!$D$38,IF(10=2,'1.Inputs'!$D$39,$E119)))*'1.Inputs'!$D$43*(1+$G119)^(10-1)-'1.Inputs'!$D$44*(1+$G119)^(10-1)-('1.Inputs'!$D$20/'1.Inputs'!$D$27+'1.Inputs'!$D$23/'1.Inputs'!$D$28))-MAX(0,((('1.Inputs'!$D$37*12*IF(10=1,'1.Inputs'!$D$38,IF(10=2,'1.Inputs'!$D$39,$E119)))*$F119*(('1.Inputs'!$D$40)+(1-'1.Inputs'!$D$40)*(1+'1.Inputs'!$D$41))*(1+$G119)^(10-1))-(('1.Inputs'!$D$37*12*IF(10=1,'1.Inputs'!$D$38,IF(10=2,'1.Inputs'!$D$39,$E119)))/(1-'1.Inputs'!$D$42)*$D119*(1+$G119)^(10-1))-('1.Inputs'!$D$37*12*IF(10=1,'1.Inputs'!$D$38,IF(10=2,'1.Inputs'!$D$39,$E119)))*'1.Inputs'!$D$43*(1+$G119)^(10-1)-'1.Inputs'!$D$44*(1+$G119)^(10-1)-('1.Inputs'!$D$20/'1.Inputs'!$D$27+'1.Inputs'!$D$23/'1.Inputs'!$D$28)))*'1.Inputs'!$D$53+('1.Inputs'!$D$20/'1.Inputs'!$D$27+'1.Inputs'!$D$23/'1.Inputs'!$D$28)-(Q119-P119)+(('1.Inputs'!$D$20+'1.Inputs'!$D$23-('1.Inputs'!$D$20/'1.Inputs'!$D$27+'1.Inputs'!$D$23/'1.Inputs'!$D$28)*'1.Inputs'!$D$10)*'1.Inputs'!$D$60+'1.Inputs'!$D$19*'1.Inputs'!$D$59+Q119)</f>
        <v>4090764635.5630684</v>
      </c>
      <c r="AC119" s="36">
        <f ca="1">S119-AC$13-AC$14+MIN(AC$13,MAX(0,((('1.Inputs'!$D$37*12*IF(1=1,'1.Inputs'!$D$38,IF(1=2,'1.Inputs'!$D$39,$E119)))*$F119*(('1.Inputs'!$D$40)+(1-'1.Inputs'!$D$40)*(1+'1.Inputs'!$D$41))*(1+$G119)^(1-1))-(('1.Inputs'!$D$37*12*IF(1=1,'1.Inputs'!$D$38,IF(1=2,'1.Inputs'!$D$39,$E119)))/(1-'1.Inputs'!$D$42)*$D119*(1+$G119)^(1-1))-('1.Inputs'!$D$37*12*IF(1=1,'1.Inputs'!$D$38,IF(1=2,'1.Inputs'!$D$39,$E119)))*'1.Inputs'!$D$43*(1+$G119)^(1-1)-'1.Inputs'!$D$44*(1+$G119)^(1-1)-('1.Inputs'!$D$20/'1.Inputs'!$D$27+'1.Inputs'!$D$23/'1.Inputs'!$D$28))))*'1.Inputs'!$D$53</f>
        <v>-507963310.84646487</v>
      </c>
      <c r="AD119" s="36">
        <f ca="1">T119-AD$13-AD$14+MIN(AD$13,MAX(0,((('1.Inputs'!$D$37*12*IF(2=1,'1.Inputs'!$D$38,IF(2=2,'1.Inputs'!$D$39,$E119)))*$F119*(('1.Inputs'!$D$40)+(1-'1.Inputs'!$D$40)*(1+'1.Inputs'!$D$41))*(1+$G119)^(2-1))-(('1.Inputs'!$D$37*12*IF(2=1,'1.Inputs'!$D$38,IF(2=2,'1.Inputs'!$D$39,$E119)))/(1-'1.Inputs'!$D$42)*$D119*(1+$G119)^(2-1))-('1.Inputs'!$D$37*12*IF(2=1,'1.Inputs'!$D$38,IF(2=2,'1.Inputs'!$D$39,$E119)))*'1.Inputs'!$D$43*(1+$G119)^(2-1)-'1.Inputs'!$D$44*(1+$G119)^(2-1)-('1.Inputs'!$D$20/'1.Inputs'!$D$27+'1.Inputs'!$D$23/'1.Inputs'!$D$28))))*'1.Inputs'!$D$53</f>
        <v>318334670.12879264</v>
      </c>
      <c r="AE119" s="36">
        <f ca="1">U119-AE$13-AE$14+MIN(AE$13,MAX(0,((('1.Inputs'!$D$37*12*IF(3=1,'1.Inputs'!$D$38,IF(3=2,'1.Inputs'!$D$39,$E119)))*$F119*(('1.Inputs'!$D$40)+(1-'1.Inputs'!$D$40)*(1+'1.Inputs'!$D$41))*(1+$G119)^(3-1))-(('1.Inputs'!$D$37*12*IF(3=1,'1.Inputs'!$D$38,IF(3=2,'1.Inputs'!$D$39,$E119)))/(1-'1.Inputs'!$D$42)*$D119*(1+$G119)^(3-1))-('1.Inputs'!$D$37*12*IF(3=1,'1.Inputs'!$D$38,IF(3=2,'1.Inputs'!$D$39,$E119)))*'1.Inputs'!$D$43*(1+$G119)^(3-1)-'1.Inputs'!$D$44*(1+$G119)^(3-1)-('1.Inputs'!$D$20/'1.Inputs'!$D$27+'1.Inputs'!$D$23/'1.Inputs'!$D$28))))*'1.Inputs'!$D$53</f>
        <v>461269873.14438057</v>
      </c>
      <c r="AF119" s="36">
        <f ca="1">V119-AF$13-AF$14+MIN(AF$13,MAX(0,((('1.Inputs'!$D$37*12*IF(4=1,'1.Inputs'!$D$38,IF(4=2,'1.Inputs'!$D$39,$E119)))*$F119*(('1.Inputs'!$D$40)+(1-'1.Inputs'!$D$40)*(1+'1.Inputs'!$D$41))*(1+$G119)^(4-1))-(('1.Inputs'!$D$37*12*IF(4=1,'1.Inputs'!$D$38,IF(4=2,'1.Inputs'!$D$39,$E119)))/(1-'1.Inputs'!$D$42)*$D119*(1+$G119)^(4-1))-('1.Inputs'!$D$37*12*IF(4=1,'1.Inputs'!$D$38,IF(4=2,'1.Inputs'!$D$39,$E119)))*'1.Inputs'!$D$43*(1+$G119)^(4-1)-'1.Inputs'!$D$44*(1+$G119)^(4-1)-('1.Inputs'!$D$20/'1.Inputs'!$D$27+'1.Inputs'!$D$23/'1.Inputs'!$D$28))))*'1.Inputs'!$D$53</f>
        <v>775808434.02313447</v>
      </c>
      <c r="AG119" s="36">
        <f ca="1">W119-AG$13-AG$14+MIN(AG$13,MAX(0,((('1.Inputs'!$D$37*12*IF(5=1,'1.Inputs'!$D$38,IF(5=2,'1.Inputs'!$D$39,$E119)))*$F119*(('1.Inputs'!$D$40)+(1-'1.Inputs'!$D$40)*(1+'1.Inputs'!$D$41))*(1+$G119)^(5-1))-(('1.Inputs'!$D$37*12*IF(5=1,'1.Inputs'!$D$38,IF(5=2,'1.Inputs'!$D$39,$E119)))/(1-'1.Inputs'!$D$42)*$D119*(1+$G119)^(5-1))-('1.Inputs'!$D$37*12*IF(5=1,'1.Inputs'!$D$38,IF(5=2,'1.Inputs'!$D$39,$E119)))*'1.Inputs'!$D$43*(1+$G119)^(5-1)-'1.Inputs'!$D$44*(1+$G119)^(5-1)-('1.Inputs'!$D$20/'1.Inputs'!$D$27+'1.Inputs'!$D$23/'1.Inputs'!$D$28))))*'1.Inputs'!$D$53</f>
        <v>840827473.92705894</v>
      </c>
      <c r="AH119" s="36">
        <f ca="1">X119-AH$13-AH$14+MIN(AH$13,MAX(0,((('1.Inputs'!$D$37*12*IF(6=1,'1.Inputs'!$D$38,IF(6=2,'1.Inputs'!$D$39,$E119)))*$F119*(('1.Inputs'!$D$40)+(1-'1.Inputs'!$D$40)*(1+'1.Inputs'!$D$41))*(1+$G119)^(6-1))-(('1.Inputs'!$D$37*12*IF(6=1,'1.Inputs'!$D$38,IF(6=2,'1.Inputs'!$D$39,$E119)))/(1-'1.Inputs'!$D$42)*$D119*(1+$G119)^(6-1))-('1.Inputs'!$D$37*12*IF(6=1,'1.Inputs'!$D$38,IF(6=2,'1.Inputs'!$D$39,$E119)))*'1.Inputs'!$D$43*(1+$G119)^(6-1)-'1.Inputs'!$D$44*(1+$G119)^(6-1)-('1.Inputs'!$D$20/'1.Inputs'!$D$27+'1.Inputs'!$D$23/'1.Inputs'!$D$28))))*'1.Inputs'!$D$53</f>
        <v>907844481.46328163</v>
      </c>
      <c r="AI119" s="36">
        <f ca="1">Y119-AI$13-AI$14+MIN(AI$13,MAX(0,((('1.Inputs'!$D$37*12*IF(7=1,'1.Inputs'!$D$38,IF(7=2,'1.Inputs'!$D$39,$E119)))*$F119*(('1.Inputs'!$D$40)+(1-'1.Inputs'!$D$40)*(1+'1.Inputs'!$D$41))*(1+$G119)^(7-1))-(('1.Inputs'!$D$37*12*IF(7=1,'1.Inputs'!$D$38,IF(7=2,'1.Inputs'!$D$39,$E119)))/(1-'1.Inputs'!$D$42)*$D119*(1+$G119)^(7-1))-('1.Inputs'!$D$37*12*IF(7=1,'1.Inputs'!$D$38,IF(7=2,'1.Inputs'!$D$39,$E119)))*'1.Inputs'!$D$43*(1+$G119)^(7-1)-'1.Inputs'!$D$44*(1+$G119)^(7-1)-('1.Inputs'!$D$20/'1.Inputs'!$D$27+'1.Inputs'!$D$23/'1.Inputs'!$D$28))))*'1.Inputs'!$D$53</f>
        <v>976946556.43726349</v>
      </c>
      <c r="AJ119" s="36">
        <f ca="1">Z119-AJ$13-AJ$14+MIN(AJ$13,MAX(0,((('1.Inputs'!$D$37*12*IF(8=1,'1.Inputs'!$D$38,IF(8=2,'1.Inputs'!$D$39,$E119)))*$F119*(('1.Inputs'!$D$40)+(1-'1.Inputs'!$D$40)*(1+'1.Inputs'!$D$41))*(1+$G119)^(8-1))-(('1.Inputs'!$D$37*12*IF(8=1,'1.Inputs'!$D$38,IF(8=2,'1.Inputs'!$D$39,$E119)))/(1-'1.Inputs'!$D$42)*$D119*(1+$G119)^(8-1))-('1.Inputs'!$D$37*12*IF(8=1,'1.Inputs'!$D$38,IF(8=2,'1.Inputs'!$D$39,$E119)))*'1.Inputs'!$D$43*(1+$G119)^(8-1)-'1.Inputs'!$D$44*(1+$G119)^(8-1)-('1.Inputs'!$D$20/'1.Inputs'!$D$27+'1.Inputs'!$D$23/'1.Inputs'!$D$28))))*'1.Inputs'!$D$53</f>
        <v>1294224595.7010186</v>
      </c>
      <c r="AK119" s="36">
        <f ca="1">AA119-AK$13-AK$14+MIN(AK$13,MAX(0,((('1.Inputs'!$D$37*12*IF(9=1,'1.Inputs'!$D$38,IF(9=2,'1.Inputs'!$D$39,$E119)))*$F119*(('1.Inputs'!$D$40)+(1-'1.Inputs'!$D$40)*(1+'1.Inputs'!$D$41))*(1+$G119)^(9-1))-(('1.Inputs'!$D$37*12*IF(9=1,'1.Inputs'!$D$38,IF(9=2,'1.Inputs'!$D$39,$E119)))/(1-'1.Inputs'!$D$42)*$D119*(1+$G119)^(9-1))-('1.Inputs'!$D$37*12*IF(9=1,'1.Inputs'!$D$38,IF(9=2,'1.Inputs'!$D$39,$E119)))*'1.Inputs'!$D$43*(1+$G119)^(9-1)-'1.Inputs'!$D$44*(1+$G119)^(9-1)-('1.Inputs'!$D$20/'1.Inputs'!$D$27+'1.Inputs'!$D$23/'1.Inputs'!$D$28))))*'1.Inputs'!$D$53</f>
        <v>1348585458.6823287</v>
      </c>
      <c r="AL119" s="36">
        <f ca="1">AB119-AL$13-AL$14+MIN(AL$13,MAX(0,((('1.Inputs'!$D$37*12*IF(10=1,'1.Inputs'!$D$38,IF(10=2,'1.Inputs'!$D$39,$E119)))*$F119*(('1.Inputs'!$D$40)+(1-'1.Inputs'!$D$40)*(1+'1.Inputs'!$D$41))*(1+$G119)^(10-1))-(('1.Inputs'!$D$37*12*IF(10=1,'1.Inputs'!$D$38,IF(10=2,'1.Inputs'!$D$39,$E119)))/(1-'1.Inputs'!$D$42)*$D119*(1+$G119)^(10-1))-('1.Inputs'!$D$37*12*IF(10=1,'1.Inputs'!$D$38,IF(10=2,'1.Inputs'!$D$39,$E119)))*'1.Inputs'!$D$43*(1+$G119)^(10-1)-'1.Inputs'!$D$44*(1+$G119)^(10-1)-('1.Inputs'!$D$20/'1.Inputs'!$D$27+'1.Inputs'!$D$23/'1.Inputs'!$D$28))))*'1.Inputs'!$D$53+'1.Inputs'!$D$35</f>
        <v>4890764635.5630684</v>
      </c>
      <c r="AM119" s="48">
        <f ca="1">R119+NPV('1.Inputs'!$D$55,S119:AB119)</f>
        <v>3363829933.7169113</v>
      </c>
      <c r="AN119" s="48">
        <f ca="1">-('1.Inputs'!$D$24*(1-'1.Inputs'!$D$31)+'1.Inputs'!$D$35)+NPV('1.Inputs'!$D$54,AC119:AL119)</f>
        <v>1452368964.9542851</v>
      </c>
      <c r="AO119" s="36">
        <f t="shared" ca="1" si="13"/>
        <v>-2.7914858458432583</v>
      </c>
      <c r="AP119" s="36">
        <f t="shared" ca="1" si="14"/>
        <v>2.0406754907123492</v>
      </c>
      <c r="AQ119" s="36">
        <f ca="1">'1.Inputs'!$D$35+MIN(SUM($AC119:AC119),SUM($AC119:AD119),SUM($AC119:AE119),SUM($AC119:AF119),SUM($AC119:AG119),SUM($AC119:AH119),SUM($AC119:AI119),SUM($AC119:AJ119),SUM($AC119:AK119),SUM($AC119:AL119))</f>
        <v>292036689.15353513</v>
      </c>
      <c r="AR119" s="36">
        <f ca="1">IF(AP119&lt;'1.Inputs'!$D$57,1,0)</f>
        <v>0</v>
      </c>
      <c r="AS119" s="36">
        <f t="shared" ca="1" si="15"/>
        <v>0</v>
      </c>
    </row>
    <row r="120" spans="2:45" ht="15" customHeight="1" x14ac:dyDescent="0.25">
      <c r="B120" s="36">
        <v>105</v>
      </c>
      <c r="C120" s="36">
        <f t="shared" ca="1" si="8"/>
        <v>0.92367484549236301</v>
      </c>
      <c r="D120" s="36">
        <f t="shared" ca="1" si="9"/>
        <v>19886.061645231828</v>
      </c>
      <c r="E120" s="47">
        <f t="shared" ca="1" si="10"/>
        <v>0.88571578527342931</v>
      </c>
      <c r="F120" s="36">
        <f t="shared" ca="1" si="11"/>
        <v>30536.798314096995</v>
      </c>
      <c r="G120" s="36">
        <f t="shared" ca="1" si="12"/>
        <v>3.9800108325288061E-2</v>
      </c>
      <c r="H120" s="36">
        <f ca="1">((('1.Inputs'!$D$37*12*IF(1=1,'1.Inputs'!$D$38,IF(1=2,'1.Inputs'!$D$39,$E120)))*$F120*(('1.Inputs'!$D$40)+(1-'1.Inputs'!$D$40)*(1+'1.Inputs'!$D$41))*(1+$G120)^(1-1))*'1.Inputs'!$D$47+(('1.Inputs'!$D$37*12*IF(1=1,'1.Inputs'!$D$38,IF(1=2,'1.Inputs'!$D$39,$E120)))/(1-'1.Inputs'!$D$42)*$D120*(1+$G120)^(1-1))*('1.Inputs'!$D$48-'1.Inputs'!$D$49))/'1.Inputs'!$D$51</f>
        <v>814441795.17653728</v>
      </c>
      <c r="I120" s="36">
        <f ca="1">((('1.Inputs'!$D$37*12*IF(2=1,'1.Inputs'!$D$38,IF(2=2,'1.Inputs'!$D$39,$E120)))*$F120*(('1.Inputs'!$D$40)+(1-'1.Inputs'!$D$40)*(1+'1.Inputs'!$D$41))*(1+$G120)^(2-1))*'1.Inputs'!$D$47+(('1.Inputs'!$D$37*12*IF(2=1,'1.Inputs'!$D$38,IF(2=2,'1.Inputs'!$D$39,$E120)))/(1-'1.Inputs'!$D$42)*$D120*(1+$G120)^(2-1))*('1.Inputs'!$D$48-'1.Inputs'!$D$49))/'1.Inputs'!$D$51</f>
        <v>1185599333.5888879</v>
      </c>
      <c r="J120" s="36">
        <f ca="1">((('1.Inputs'!$D$37*12*IF(3=1,'1.Inputs'!$D$38,IF(3=2,'1.Inputs'!$D$39,$E120)))*$F120*(('1.Inputs'!$D$40)+(1-'1.Inputs'!$D$40)*(1+'1.Inputs'!$D$41))*(1+$G120)^(3-1))*'1.Inputs'!$D$47+(('1.Inputs'!$D$37*12*IF(3=1,'1.Inputs'!$D$38,IF(3=2,'1.Inputs'!$D$39,$E120)))/(1-'1.Inputs'!$D$42)*$D120*(1+$G120)^(3-1))*('1.Inputs'!$D$48-'1.Inputs'!$D$49))/'1.Inputs'!$D$51</f>
        <v>1559854713.5771132</v>
      </c>
      <c r="K120" s="36">
        <f ca="1">((('1.Inputs'!$D$37*12*IF(4=1,'1.Inputs'!$D$38,IF(4=2,'1.Inputs'!$D$39,$E120)))*$F120*(('1.Inputs'!$D$40)+(1-'1.Inputs'!$D$40)*(1+'1.Inputs'!$D$41))*(1+$G120)^(4-1))*'1.Inputs'!$D$47+(('1.Inputs'!$D$37*12*IF(4=1,'1.Inputs'!$D$38,IF(4=2,'1.Inputs'!$D$39,$E120)))/(1-'1.Inputs'!$D$42)*$D120*(1+$G120)^(4-1))*('1.Inputs'!$D$48-'1.Inputs'!$D$49))/'1.Inputs'!$D$51</f>
        <v>1621937100.1491933</v>
      </c>
      <c r="L120" s="36">
        <f ca="1">((('1.Inputs'!$D$37*12*IF(5=1,'1.Inputs'!$D$38,IF(5=2,'1.Inputs'!$D$39,$E120)))*$F120*(('1.Inputs'!$D$40)+(1-'1.Inputs'!$D$40)*(1+'1.Inputs'!$D$41))*(1+$G120)^(5-1))*'1.Inputs'!$D$47+(('1.Inputs'!$D$37*12*IF(5=1,'1.Inputs'!$D$38,IF(5=2,'1.Inputs'!$D$39,$E120)))/(1-'1.Inputs'!$D$42)*$D120*(1+$G120)^(5-1))*('1.Inputs'!$D$48-'1.Inputs'!$D$49))/'1.Inputs'!$D$51</f>
        <v>1686490372.4319346</v>
      </c>
      <c r="M120" s="36">
        <f ca="1">((('1.Inputs'!$D$37*12*IF(6=1,'1.Inputs'!$D$38,IF(6=2,'1.Inputs'!$D$39,$E120)))*$F120*(('1.Inputs'!$D$40)+(1-'1.Inputs'!$D$40)*(1+'1.Inputs'!$D$41))*(1+$G120)^(6-1))*'1.Inputs'!$D$47+(('1.Inputs'!$D$37*12*IF(6=1,'1.Inputs'!$D$38,IF(6=2,'1.Inputs'!$D$39,$E120)))/(1-'1.Inputs'!$D$42)*$D120*(1+$G120)^(6-1))*('1.Inputs'!$D$48-'1.Inputs'!$D$49))/'1.Inputs'!$D$51</f>
        <v>1753612871.9442811</v>
      </c>
      <c r="N120" s="36">
        <f ca="1">((('1.Inputs'!$D$37*12*IF(7=1,'1.Inputs'!$D$38,IF(7=2,'1.Inputs'!$D$39,$E120)))*$F120*(('1.Inputs'!$D$40)+(1-'1.Inputs'!$D$40)*(1+'1.Inputs'!$D$41))*(1+$G120)^(7-1))*'1.Inputs'!$D$47+(('1.Inputs'!$D$37*12*IF(7=1,'1.Inputs'!$D$38,IF(7=2,'1.Inputs'!$D$39,$E120)))/(1-'1.Inputs'!$D$42)*$D120*(1+$G120)^(7-1))*('1.Inputs'!$D$48-'1.Inputs'!$D$49))/'1.Inputs'!$D$51</f>
        <v>1823406854.2082827</v>
      </c>
      <c r="O120" s="36">
        <f ca="1">((('1.Inputs'!$D$37*12*IF(8=1,'1.Inputs'!$D$38,IF(8=2,'1.Inputs'!$D$39,$E120)))*$F120*(('1.Inputs'!$D$40)+(1-'1.Inputs'!$D$40)*(1+'1.Inputs'!$D$41))*(1+$G120)^(8-1))*'1.Inputs'!$D$47+(('1.Inputs'!$D$37*12*IF(8=1,'1.Inputs'!$D$38,IF(8=2,'1.Inputs'!$D$39,$E120)))/(1-'1.Inputs'!$D$42)*$D120*(1+$G120)^(8-1))*('1.Inputs'!$D$48-'1.Inputs'!$D$49))/'1.Inputs'!$D$51</f>
        <v>1895978644.5268457</v>
      </c>
      <c r="P120" s="36">
        <f ca="1">((('1.Inputs'!$D$37*12*IF(9=1,'1.Inputs'!$D$38,IF(9=2,'1.Inputs'!$D$39,$E120)))*$F120*(('1.Inputs'!$D$40)+(1-'1.Inputs'!$D$40)*(1+'1.Inputs'!$D$41))*(1+$G120)^(9-1))*'1.Inputs'!$D$47+(('1.Inputs'!$D$37*12*IF(9=1,'1.Inputs'!$D$38,IF(9=2,'1.Inputs'!$D$39,$E120)))/(1-'1.Inputs'!$D$42)*$D120*(1+$G120)^(9-1))*('1.Inputs'!$D$48-'1.Inputs'!$D$49))/'1.Inputs'!$D$51</f>
        <v>1971438799.9614465</v>
      </c>
      <c r="Q120" s="36">
        <f ca="1">((('1.Inputs'!$D$37*12*IF(10=1,'1.Inputs'!$D$38,IF(10=2,'1.Inputs'!$D$39,$E120)))*$F120*(('1.Inputs'!$D$40)+(1-'1.Inputs'!$D$40)*(1+'1.Inputs'!$D$41))*(1+$G120)^(10-1))*'1.Inputs'!$D$47+(('1.Inputs'!$D$37*12*IF(10=1,'1.Inputs'!$D$38,IF(10=2,'1.Inputs'!$D$39,$E120)))/(1-'1.Inputs'!$D$42)*$D120*(1+$G120)^(10-1))*('1.Inputs'!$D$48-'1.Inputs'!$D$49))/'1.Inputs'!$D$51</f>
        <v>2049902277.7565877</v>
      </c>
      <c r="R120" s="36">
        <f>-'1.Inputs'!$D$24</f>
        <v>-2050000000</v>
      </c>
      <c r="S120" s="36">
        <f ca="1">((('1.Inputs'!$D$37*12*IF(1=1,'1.Inputs'!$D$38,IF(1=2,'1.Inputs'!$D$39,$E120)))*$F120*(('1.Inputs'!$D$40)+(1-'1.Inputs'!$D$40)*(1+'1.Inputs'!$D$41))*(1+$G120)^(1-1))-(('1.Inputs'!$D$37*12*IF(1=1,'1.Inputs'!$D$38,IF(1=2,'1.Inputs'!$D$39,$E120)))/(1-'1.Inputs'!$D$42)*$D120*(1+$G120)^(1-1))-('1.Inputs'!$D$37*12*IF(1=1,'1.Inputs'!$D$38,IF(1=2,'1.Inputs'!$D$39,$E120)))*'1.Inputs'!$D$43*(1+$G120)^(1-1)-'1.Inputs'!$D$44*(1+$G120)^(1-1)-('1.Inputs'!$D$20/'1.Inputs'!$D$27+'1.Inputs'!$D$23/'1.Inputs'!$D$28))-MAX(0,((('1.Inputs'!$D$37*12*IF(1=1,'1.Inputs'!$D$38,IF(1=2,'1.Inputs'!$D$39,$E120)))*$F120*(('1.Inputs'!$D$40)+(1-'1.Inputs'!$D$40)*(1+'1.Inputs'!$D$41))*(1+$G120)^(1-1))-(('1.Inputs'!$D$37*12*IF(1=1,'1.Inputs'!$D$38,IF(1=2,'1.Inputs'!$D$39,$E120)))/(1-'1.Inputs'!$D$42)*$D120*(1+$G120)^(1-1))-('1.Inputs'!$D$37*12*IF(1=1,'1.Inputs'!$D$38,IF(1=2,'1.Inputs'!$D$39,$E120)))*'1.Inputs'!$D$43*(1+$G120)^(1-1)-'1.Inputs'!$D$44*(1+$G120)^(1-1)-('1.Inputs'!$D$20/'1.Inputs'!$D$27+'1.Inputs'!$D$23/'1.Inputs'!$D$28)))*'1.Inputs'!$D$53+('1.Inputs'!$D$20/'1.Inputs'!$D$27+'1.Inputs'!$D$23/'1.Inputs'!$D$28)-H120</f>
        <v>-633970026.19548464</v>
      </c>
      <c r="T120" s="36">
        <f ca="1">((('1.Inputs'!$D$37*12*IF(2=1,'1.Inputs'!$D$38,IF(2=2,'1.Inputs'!$D$39,$E120)))*$F120*(('1.Inputs'!$D$40)+(1-'1.Inputs'!$D$40)*(1+'1.Inputs'!$D$41))*(1+$G120)^(2-1))-(('1.Inputs'!$D$37*12*IF(2=1,'1.Inputs'!$D$38,IF(2=2,'1.Inputs'!$D$39,$E120)))/(1-'1.Inputs'!$D$42)*$D120*(1+$G120)^(2-1))-('1.Inputs'!$D$37*12*IF(2=1,'1.Inputs'!$D$38,IF(2=2,'1.Inputs'!$D$39,$E120)))*'1.Inputs'!$D$43*(1+$G120)^(2-1)-'1.Inputs'!$D$44*(1+$G120)^(2-1)-('1.Inputs'!$D$20/'1.Inputs'!$D$27+'1.Inputs'!$D$23/'1.Inputs'!$D$28))-MAX(0,((('1.Inputs'!$D$37*12*IF(2=1,'1.Inputs'!$D$38,IF(2=2,'1.Inputs'!$D$39,$E120)))*$F120*(('1.Inputs'!$D$40)+(1-'1.Inputs'!$D$40)*(1+'1.Inputs'!$D$41))*(1+$G120)^(2-1))-(('1.Inputs'!$D$37*12*IF(2=1,'1.Inputs'!$D$38,IF(2=2,'1.Inputs'!$D$39,$E120)))/(1-'1.Inputs'!$D$42)*$D120*(1+$G120)^(2-1))-('1.Inputs'!$D$37*12*IF(2=1,'1.Inputs'!$D$38,IF(2=2,'1.Inputs'!$D$39,$E120)))*'1.Inputs'!$D$43*(1+$G120)^(2-1)-'1.Inputs'!$D$44*(1+$G120)^(2-1)-('1.Inputs'!$D$20/'1.Inputs'!$D$27+'1.Inputs'!$D$23/'1.Inputs'!$D$28)))*'1.Inputs'!$D$53+('1.Inputs'!$D$20/'1.Inputs'!$D$27+'1.Inputs'!$D$23/'1.Inputs'!$D$28)-(I120-H120)</f>
        <v>113339300.68066549</v>
      </c>
      <c r="U120" s="36">
        <f ca="1">((('1.Inputs'!$D$37*12*IF(3=1,'1.Inputs'!$D$38,IF(3=2,'1.Inputs'!$D$39,$E120)))*$F120*(('1.Inputs'!$D$40)+(1-'1.Inputs'!$D$40)*(1+'1.Inputs'!$D$41))*(1+$G120)^(3-1))-(('1.Inputs'!$D$37*12*IF(3=1,'1.Inputs'!$D$38,IF(3=2,'1.Inputs'!$D$39,$E120)))/(1-'1.Inputs'!$D$42)*$D120*(1+$G120)^(3-1))-('1.Inputs'!$D$37*12*IF(3=1,'1.Inputs'!$D$38,IF(3=2,'1.Inputs'!$D$39,$E120)))*'1.Inputs'!$D$43*(1+$G120)^(3-1)-'1.Inputs'!$D$44*(1+$G120)^(3-1)-('1.Inputs'!$D$20/'1.Inputs'!$D$27+'1.Inputs'!$D$23/'1.Inputs'!$D$28))-MAX(0,((('1.Inputs'!$D$37*12*IF(3=1,'1.Inputs'!$D$38,IF(3=2,'1.Inputs'!$D$39,$E120)))*$F120*(('1.Inputs'!$D$40)+(1-'1.Inputs'!$D$40)*(1+'1.Inputs'!$D$41))*(1+$G120)^(3-1))-(('1.Inputs'!$D$37*12*IF(3=1,'1.Inputs'!$D$38,IF(3=2,'1.Inputs'!$D$39,$E120)))/(1-'1.Inputs'!$D$42)*$D120*(1+$G120)^(3-1))-('1.Inputs'!$D$37*12*IF(3=1,'1.Inputs'!$D$38,IF(3=2,'1.Inputs'!$D$39,$E120)))*'1.Inputs'!$D$43*(1+$G120)^(3-1)-'1.Inputs'!$D$44*(1+$G120)^(3-1)-('1.Inputs'!$D$20/'1.Inputs'!$D$27+'1.Inputs'!$D$23/'1.Inputs'!$D$28)))*'1.Inputs'!$D$53+('1.Inputs'!$D$20/'1.Inputs'!$D$27+'1.Inputs'!$D$23/'1.Inputs'!$D$28)-(J120-I120)</f>
        <v>416071716.22221124</v>
      </c>
      <c r="V120" s="36">
        <f ca="1">((('1.Inputs'!$D$37*12*IF(4=1,'1.Inputs'!$D$38,IF(4=2,'1.Inputs'!$D$39,$E120)))*$F120*(('1.Inputs'!$D$40)+(1-'1.Inputs'!$D$40)*(1+'1.Inputs'!$D$41))*(1+$G120)^(4-1))-(('1.Inputs'!$D$37*12*IF(4=1,'1.Inputs'!$D$38,IF(4=2,'1.Inputs'!$D$39,$E120)))/(1-'1.Inputs'!$D$42)*$D120*(1+$G120)^(4-1))-('1.Inputs'!$D$37*12*IF(4=1,'1.Inputs'!$D$38,IF(4=2,'1.Inputs'!$D$39,$E120)))*'1.Inputs'!$D$43*(1+$G120)^(4-1)-'1.Inputs'!$D$44*(1+$G120)^(4-1)-('1.Inputs'!$D$20/'1.Inputs'!$D$27+'1.Inputs'!$D$23/'1.Inputs'!$D$28))-MAX(0,((('1.Inputs'!$D$37*12*IF(4=1,'1.Inputs'!$D$38,IF(4=2,'1.Inputs'!$D$39,$E120)))*$F120*(('1.Inputs'!$D$40)+(1-'1.Inputs'!$D$40)*(1+'1.Inputs'!$D$41))*(1+$G120)^(4-1))-(('1.Inputs'!$D$37*12*IF(4=1,'1.Inputs'!$D$38,IF(4=2,'1.Inputs'!$D$39,$E120)))/(1-'1.Inputs'!$D$42)*$D120*(1+$G120)^(4-1))-('1.Inputs'!$D$37*12*IF(4=1,'1.Inputs'!$D$38,IF(4=2,'1.Inputs'!$D$39,$E120)))*'1.Inputs'!$D$43*(1+$G120)^(4-1)-'1.Inputs'!$D$44*(1+$G120)^(4-1)-('1.Inputs'!$D$20/'1.Inputs'!$D$27+'1.Inputs'!$D$23/'1.Inputs'!$D$28)))*'1.Inputs'!$D$53+('1.Inputs'!$D$20/'1.Inputs'!$D$27+'1.Inputs'!$D$23/'1.Inputs'!$D$28)-(K120-J120)</f>
        <v>757819258.56157136</v>
      </c>
      <c r="W120" s="36">
        <f ca="1">((('1.Inputs'!$D$37*12*IF(5=1,'1.Inputs'!$D$38,IF(5=2,'1.Inputs'!$D$39,$E120)))*$F120*(('1.Inputs'!$D$40)+(1-'1.Inputs'!$D$40)*(1+'1.Inputs'!$D$41))*(1+$G120)^(5-1))-(('1.Inputs'!$D$37*12*IF(5=1,'1.Inputs'!$D$38,IF(5=2,'1.Inputs'!$D$39,$E120)))/(1-'1.Inputs'!$D$42)*$D120*(1+$G120)^(5-1))-('1.Inputs'!$D$37*12*IF(5=1,'1.Inputs'!$D$38,IF(5=2,'1.Inputs'!$D$39,$E120)))*'1.Inputs'!$D$43*(1+$G120)^(5-1)-'1.Inputs'!$D$44*(1+$G120)^(5-1)-('1.Inputs'!$D$20/'1.Inputs'!$D$27+'1.Inputs'!$D$23/'1.Inputs'!$D$28))-MAX(0,((('1.Inputs'!$D$37*12*IF(5=1,'1.Inputs'!$D$38,IF(5=2,'1.Inputs'!$D$39,$E120)))*$F120*(('1.Inputs'!$D$40)+(1-'1.Inputs'!$D$40)*(1+'1.Inputs'!$D$41))*(1+$G120)^(5-1))-(('1.Inputs'!$D$37*12*IF(5=1,'1.Inputs'!$D$38,IF(5=2,'1.Inputs'!$D$39,$E120)))/(1-'1.Inputs'!$D$42)*$D120*(1+$G120)^(5-1))-('1.Inputs'!$D$37*12*IF(5=1,'1.Inputs'!$D$38,IF(5=2,'1.Inputs'!$D$39,$E120)))*'1.Inputs'!$D$43*(1+$G120)^(5-1)-'1.Inputs'!$D$44*(1+$G120)^(5-1)-('1.Inputs'!$D$20/'1.Inputs'!$D$27+'1.Inputs'!$D$23/'1.Inputs'!$D$28)))*'1.Inputs'!$D$53+('1.Inputs'!$D$20/'1.Inputs'!$D$27+'1.Inputs'!$D$23/'1.Inputs'!$D$28)-(L120-K120)</f>
        <v>786099992.02494216</v>
      </c>
      <c r="X120" s="36">
        <f ca="1">((('1.Inputs'!$D$37*12*IF(6=1,'1.Inputs'!$D$38,IF(6=2,'1.Inputs'!$D$39,$E120)))*$F120*(('1.Inputs'!$D$40)+(1-'1.Inputs'!$D$40)*(1+'1.Inputs'!$D$41))*(1+$G120)^(6-1))-(('1.Inputs'!$D$37*12*IF(6=1,'1.Inputs'!$D$38,IF(6=2,'1.Inputs'!$D$39,$E120)))/(1-'1.Inputs'!$D$42)*$D120*(1+$G120)^(6-1))-('1.Inputs'!$D$37*12*IF(6=1,'1.Inputs'!$D$38,IF(6=2,'1.Inputs'!$D$39,$E120)))*'1.Inputs'!$D$43*(1+$G120)^(6-1)-'1.Inputs'!$D$44*(1+$G120)^(6-1)-('1.Inputs'!$D$20/'1.Inputs'!$D$27+'1.Inputs'!$D$23/'1.Inputs'!$D$28))-MAX(0,((('1.Inputs'!$D$37*12*IF(6=1,'1.Inputs'!$D$38,IF(6=2,'1.Inputs'!$D$39,$E120)))*$F120*(('1.Inputs'!$D$40)+(1-'1.Inputs'!$D$40)*(1+'1.Inputs'!$D$41))*(1+$G120)^(6-1))-(('1.Inputs'!$D$37*12*IF(6=1,'1.Inputs'!$D$38,IF(6=2,'1.Inputs'!$D$39,$E120)))/(1-'1.Inputs'!$D$42)*$D120*(1+$G120)^(6-1))-('1.Inputs'!$D$37*12*IF(6=1,'1.Inputs'!$D$38,IF(6=2,'1.Inputs'!$D$39,$E120)))*'1.Inputs'!$D$43*(1+$G120)^(6-1)-'1.Inputs'!$D$44*(1+$G120)^(6-1)-('1.Inputs'!$D$20/'1.Inputs'!$D$27+'1.Inputs'!$D$23/'1.Inputs'!$D$28)))*'1.Inputs'!$D$53+('1.Inputs'!$D$20/'1.Inputs'!$D$27+'1.Inputs'!$D$23/'1.Inputs'!$D$28)-(M120-L120)</f>
        <v>815506301.74367261</v>
      </c>
      <c r="Y120" s="36">
        <f ca="1">((('1.Inputs'!$D$37*12*IF(7=1,'1.Inputs'!$D$38,IF(7=2,'1.Inputs'!$D$39,$E120)))*$F120*(('1.Inputs'!$D$40)+(1-'1.Inputs'!$D$40)*(1+'1.Inputs'!$D$41))*(1+$G120)^(7-1))-(('1.Inputs'!$D$37*12*IF(7=1,'1.Inputs'!$D$38,IF(7=2,'1.Inputs'!$D$39,$E120)))/(1-'1.Inputs'!$D$42)*$D120*(1+$G120)^(7-1))-('1.Inputs'!$D$37*12*IF(7=1,'1.Inputs'!$D$38,IF(7=2,'1.Inputs'!$D$39,$E120)))*'1.Inputs'!$D$43*(1+$G120)^(7-1)-'1.Inputs'!$D$44*(1+$G120)^(7-1)-('1.Inputs'!$D$20/'1.Inputs'!$D$27+'1.Inputs'!$D$23/'1.Inputs'!$D$28))-MAX(0,((('1.Inputs'!$D$37*12*IF(7=1,'1.Inputs'!$D$38,IF(7=2,'1.Inputs'!$D$39,$E120)))*$F120*(('1.Inputs'!$D$40)+(1-'1.Inputs'!$D$40)*(1+'1.Inputs'!$D$41))*(1+$G120)^(7-1))-(('1.Inputs'!$D$37*12*IF(7=1,'1.Inputs'!$D$38,IF(7=2,'1.Inputs'!$D$39,$E120)))/(1-'1.Inputs'!$D$42)*$D120*(1+$G120)^(7-1))-('1.Inputs'!$D$37*12*IF(7=1,'1.Inputs'!$D$38,IF(7=2,'1.Inputs'!$D$39,$E120)))*'1.Inputs'!$D$43*(1+$G120)^(7-1)-'1.Inputs'!$D$44*(1+$G120)^(7-1)-('1.Inputs'!$D$20/'1.Inputs'!$D$27+'1.Inputs'!$D$23/'1.Inputs'!$D$28)))*'1.Inputs'!$D$53+('1.Inputs'!$D$20/'1.Inputs'!$D$27+'1.Inputs'!$D$23/'1.Inputs'!$D$28)-(N120-M120)</f>
        <v>846082985.7746563</v>
      </c>
      <c r="Z120" s="36">
        <f ca="1">((('1.Inputs'!$D$37*12*IF(8=1,'1.Inputs'!$D$38,IF(8=2,'1.Inputs'!$D$39,$E120)))*$F120*(('1.Inputs'!$D$40)+(1-'1.Inputs'!$D$40)*(1+'1.Inputs'!$D$41))*(1+$G120)^(8-1))-(('1.Inputs'!$D$37*12*IF(8=1,'1.Inputs'!$D$38,IF(8=2,'1.Inputs'!$D$39,$E120)))/(1-'1.Inputs'!$D$42)*$D120*(1+$G120)^(8-1))-('1.Inputs'!$D$37*12*IF(8=1,'1.Inputs'!$D$38,IF(8=2,'1.Inputs'!$D$39,$E120)))*'1.Inputs'!$D$43*(1+$G120)^(8-1)-'1.Inputs'!$D$44*(1+$G120)^(8-1)-('1.Inputs'!$D$20/'1.Inputs'!$D$27+'1.Inputs'!$D$23/'1.Inputs'!$D$28))-MAX(0,((('1.Inputs'!$D$37*12*IF(8=1,'1.Inputs'!$D$38,IF(8=2,'1.Inputs'!$D$39,$E120)))*$F120*(('1.Inputs'!$D$40)+(1-'1.Inputs'!$D$40)*(1+'1.Inputs'!$D$41))*(1+$G120)^(8-1))-(('1.Inputs'!$D$37*12*IF(8=1,'1.Inputs'!$D$38,IF(8=2,'1.Inputs'!$D$39,$E120)))/(1-'1.Inputs'!$D$42)*$D120*(1+$G120)^(8-1))-('1.Inputs'!$D$37*12*IF(8=1,'1.Inputs'!$D$38,IF(8=2,'1.Inputs'!$D$39,$E120)))*'1.Inputs'!$D$43*(1+$G120)^(8-1)-'1.Inputs'!$D$44*(1+$G120)^(8-1)-('1.Inputs'!$D$20/'1.Inputs'!$D$27+'1.Inputs'!$D$23/'1.Inputs'!$D$28)))*'1.Inputs'!$D$53+('1.Inputs'!$D$20/'1.Inputs'!$D$27+'1.Inputs'!$D$23/'1.Inputs'!$D$28)-(O120-N120)</f>
        <v>877876625.14230096</v>
      </c>
      <c r="AA120" s="36">
        <f ca="1">((('1.Inputs'!$D$37*12*IF(9=1,'1.Inputs'!$D$38,IF(9=2,'1.Inputs'!$D$39,$E120)))*$F120*(('1.Inputs'!$D$40)+(1-'1.Inputs'!$D$40)*(1+'1.Inputs'!$D$41))*(1+$G120)^(9-1))-(('1.Inputs'!$D$37*12*IF(9=1,'1.Inputs'!$D$38,IF(9=2,'1.Inputs'!$D$39,$E120)))/(1-'1.Inputs'!$D$42)*$D120*(1+$G120)^(9-1))-('1.Inputs'!$D$37*12*IF(9=1,'1.Inputs'!$D$38,IF(9=2,'1.Inputs'!$D$39,$E120)))*'1.Inputs'!$D$43*(1+$G120)^(9-1)-'1.Inputs'!$D$44*(1+$G120)^(9-1)-('1.Inputs'!$D$20/'1.Inputs'!$D$27+'1.Inputs'!$D$23/'1.Inputs'!$D$28))-MAX(0,((('1.Inputs'!$D$37*12*IF(9=1,'1.Inputs'!$D$38,IF(9=2,'1.Inputs'!$D$39,$E120)))*$F120*(('1.Inputs'!$D$40)+(1-'1.Inputs'!$D$40)*(1+'1.Inputs'!$D$41))*(1+$G120)^(9-1))-(('1.Inputs'!$D$37*12*IF(9=1,'1.Inputs'!$D$38,IF(9=2,'1.Inputs'!$D$39,$E120)))/(1-'1.Inputs'!$D$42)*$D120*(1+$G120)^(9-1))-('1.Inputs'!$D$37*12*IF(9=1,'1.Inputs'!$D$38,IF(9=2,'1.Inputs'!$D$39,$E120)))*'1.Inputs'!$D$43*(1+$G120)^(9-1)-'1.Inputs'!$D$44*(1+$G120)^(9-1)-('1.Inputs'!$D$20/'1.Inputs'!$D$27+'1.Inputs'!$D$23/'1.Inputs'!$D$28)))*'1.Inputs'!$D$53+('1.Inputs'!$D$20/'1.Inputs'!$D$27+'1.Inputs'!$D$23/'1.Inputs'!$D$28)-(P120-O120)</f>
        <v>910935654.80083299</v>
      </c>
      <c r="AB120" s="36">
        <f ca="1">((('1.Inputs'!$D$37*12*IF(10=1,'1.Inputs'!$D$38,IF(10=2,'1.Inputs'!$D$39,$E120)))*$F120*(('1.Inputs'!$D$40)+(1-'1.Inputs'!$D$40)*(1+'1.Inputs'!$D$41))*(1+$G120)^(10-1))-(('1.Inputs'!$D$37*12*IF(10=1,'1.Inputs'!$D$38,IF(10=2,'1.Inputs'!$D$39,$E120)))/(1-'1.Inputs'!$D$42)*$D120*(1+$G120)^(10-1))-('1.Inputs'!$D$37*12*IF(10=1,'1.Inputs'!$D$38,IF(10=2,'1.Inputs'!$D$39,$E120)))*'1.Inputs'!$D$43*(1+$G120)^(10-1)-'1.Inputs'!$D$44*(1+$G120)^(10-1)-('1.Inputs'!$D$20/'1.Inputs'!$D$27+'1.Inputs'!$D$23/'1.Inputs'!$D$28))-MAX(0,((('1.Inputs'!$D$37*12*IF(10=1,'1.Inputs'!$D$38,IF(10=2,'1.Inputs'!$D$39,$E120)))*$F120*(('1.Inputs'!$D$40)+(1-'1.Inputs'!$D$40)*(1+'1.Inputs'!$D$41))*(1+$G120)^(10-1))-(('1.Inputs'!$D$37*12*IF(10=1,'1.Inputs'!$D$38,IF(10=2,'1.Inputs'!$D$39,$E120)))/(1-'1.Inputs'!$D$42)*$D120*(1+$G120)^(10-1))-('1.Inputs'!$D$37*12*IF(10=1,'1.Inputs'!$D$38,IF(10=2,'1.Inputs'!$D$39,$E120)))*'1.Inputs'!$D$43*(1+$G120)^(10-1)-'1.Inputs'!$D$44*(1+$G120)^(10-1)-('1.Inputs'!$D$20/'1.Inputs'!$D$27+'1.Inputs'!$D$23/'1.Inputs'!$D$28)))*'1.Inputs'!$D$53+('1.Inputs'!$D$20/'1.Inputs'!$D$27+'1.Inputs'!$D$23/'1.Inputs'!$D$28)-(Q120-P120)+(('1.Inputs'!$D$20+'1.Inputs'!$D$23-('1.Inputs'!$D$20/'1.Inputs'!$D$27+'1.Inputs'!$D$23/'1.Inputs'!$D$28)*'1.Inputs'!$D$10)*'1.Inputs'!$D$60+'1.Inputs'!$D$19*'1.Inputs'!$D$59+Q120)</f>
        <v>3695212715.1774912</v>
      </c>
      <c r="AC120" s="36">
        <f ca="1">S120-AC$13-AC$14+MIN(AC$13,MAX(0,((('1.Inputs'!$D$37*12*IF(1=1,'1.Inputs'!$D$38,IF(1=2,'1.Inputs'!$D$39,$E120)))*$F120*(('1.Inputs'!$D$40)+(1-'1.Inputs'!$D$40)*(1+'1.Inputs'!$D$41))*(1+$G120)^(1-1))-(('1.Inputs'!$D$37*12*IF(1=1,'1.Inputs'!$D$38,IF(1=2,'1.Inputs'!$D$39,$E120)))/(1-'1.Inputs'!$D$42)*$D120*(1+$G120)^(1-1))-('1.Inputs'!$D$37*12*IF(1=1,'1.Inputs'!$D$38,IF(1=2,'1.Inputs'!$D$39,$E120)))*'1.Inputs'!$D$43*(1+$G120)^(1-1)-'1.Inputs'!$D$44*(1+$G120)^(1-1)-('1.Inputs'!$D$20/'1.Inputs'!$D$27+'1.Inputs'!$D$23/'1.Inputs'!$D$28))))*'1.Inputs'!$D$53</f>
        <v>-757085227.51337934</v>
      </c>
      <c r="AD120" s="36">
        <f ca="1">T120-AD$13-AD$14+MIN(AD$13,MAX(0,((('1.Inputs'!$D$37*12*IF(2=1,'1.Inputs'!$D$38,IF(2=2,'1.Inputs'!$D$39,$E120)))*$F120*(('1.Inputs'!$D$40)+(1-'1.Inputs'!$D$40)*(1+'1.Inputs'!$D$41))*(1+$G120)^(2-1))-(('1.Inputs'!$D$37*12*IF(2=1,'1.Inputs'!$D$38,IF(2=2,'1.Inputs'!$D$39,$E120)))/(1-'1.Inputs'!$D$42)*$D120*(1+$G120)^(2-1))-('1.Inputs'!$D$37*12*IF(2=1,'1.Inputs'!$D$38,IF(2=2,'1.Inputs'!$D$39,$E120)))*'1.Inputs'!$D$43*(1+$G120)^(2-1)-'1.Inputs'!$D$44*(1+$G120)^(2-1)-('1.Inputs'!$D$20/'1.Inputs'!$D$27+'1.Inputs'!$D$23/'1.Inputs'!$D$28))))*'1.Inputs'!$D$53</f>
        <v>17399300.680665493</v>
      </c>
      <c r="AE120" s="36">
        <f ca="1">U120-AE$13-AE$14+MIN(AE$13,MAX(0,((('1.Inputs'!$D$37*12*IF(3=1,'1.Inputs'!$D$38,IF(3=2,'1.Inputs'!$D$39,$E120)))*$F120*(('1.Inputs'!$D$40)+(1-'1.Inputs'!$D$40)*(1+'1.Inputs'!$D$41))*(1+$G120)^(3-1))-(('1.Inputs'!$D$37*12*IF(3=1,'1.Inputs'!$D$38,IF(3=2,'1.Inputs'!$D$39,$E120)))/(1-'1.Inputs'!$D$42)*$D120*(1+$G120)^(3-1))-('1.Inputs'!$D$37*12*IF(3=1,'1.Inputs'!$D$38,IF(3=2,'1.Inputs'!$D$39,$E120)))*'1.Inputs'!$D$43*(1+$G120)^(3-1)-'1.Inputs'!$D$44*(1+$G120)^(3-1)-('1.Inputs'!$D$20/'1.Inputs'!$D$27+'1.Inputs'!$D$23/'1.Inputs'!$D$28))))*'1.Inputs'!$D$53</f>
        <v>74131716.222211242</v>
      </c>
      <c r="AF120" s="36">
        <f ca="1">V120-AF$13-AF$14+MIN(AF$13,MAX(0,((('1.Inputs'!$D$37*12*IF(4=1,'1.Inputs'!$D$38,IF(4=2,'1.Inputs'!$D$39,$E120)))*$F120*(('1.Inputs'!$D$40)+(1-'1.Inputs'!$D$40)*(1+'1.Inputs'!$D$41))*(1+$G120)^(4-1))-(('1.Inputs'!$D$37*12*IF(4=1,'1.Inputs'!$D$38,IF(4=2,'1.Inputs'!$D$39,$E120)))/(1-'1.Inputs'!$D$42)*$D120*(1+$G120)^(4-1))-('1.Inputs'!$D$37*12*IF(4=1,'1.Inputs'!$D$38,IF(4=2,'1.Inputs'!$D$39,$E120)))*'1.Inputs'!$D$43*(1+$G120)^(4-1)-'1.Inputs'!$D$44*(1+$G120)^(4-1)-('1.Inputs'!$D$20/'1.Inputs'!$D$27+'1.Inputs'!$D$23/'1.Inputs'!$D$28))))*'1.Inputs'!$D$53</f>
        <v>435067258.56157136</v>
      </c>
      <c r="AG120" s="36">
        <f ca="1">W120-AG$13-AG$14+MIN(AG$13,MAX(0,((('1.Inputs'!$D$37*12*IF(5=1,'1.Inputs'!$D$38,IF(5=2,'1.Inputs'!$D$39,$E120)))*$F120*(('1.Inputs'!$D$40)+(1-'1.Inputs'!$D$40)*(1+'1.Inputs'!$D$41))*(1+$G120)^(5-1))-(('1.Inputs'!$D$37*12*IF(5=1,'1.Inputs'!$D$38,IF(5=2,'1.Inputs'!$D$39,$E120)))/(1-'1.Inputs'!$D$42)*$D120*(1+$G120)^(5-1))-('1.Inputs'!$D$37*12*IF(5=1,'1.Inputs'!$D$38,IF(5=2,'1.Inputs'!$D$39,$E120)))*'1.Inputs'!$D$43*(1+$G120)^(5-1)-'1.Inputs'!$D$44*(1+$G120)^(5-1)-('1.Inputs'!$D$20/'1.Inputs'!$D$27+'1.Inputs'!$D$23/'1.Inputs'!$D$28))))*'1.Inputs'!$D$53</f>
        <v>482535992.02494216</v>
      </c>
      <c r="AH120" s="36">
        <f ca="1">X120-AH$13-AH$14+MIN(AH$13,MAX(0,((('1.Inputs'!$D$37*12*IF(6=1,'1.Inputs'!$D$38,IF(6=2,'1.Inputs'!$D$39,$E120)))*$F120*(('1.Inputs'!$D$40)+(1-'1.Inputs'!$D$40)*(1+'1.Inputs'!$D$41))*(1+$G120)^(6-1))-(('1.Inputs'!$D$37*12*IF(6=1,'1.Inputs'!$D$38,IF(6=2,'1.Inputs'!$D$39,$E120)))/(1-'1.Inputs'!$D$42)*$D120*(1+$G120)^(6-1))-('1.Inputs'!$D$37*12*IF(6=1,'1.Inputs'!$D$38,IF(6=2,'1.Inputs'!$D$39,$E120)))*'1.Inputs'!$D$43*(1+$G120)^(6-1)-'1.Inputs'!$D$44*(1+$G120)^(6-1)-('1.Inputs'!$D$20/'1.Inputs'!$D$27+'1.Inputs'!$D$23/'1.Inputs'!$D$28))))*'1.Inputs'!$D$53</f>
        <v>531130301.74367261</v>
      </c>
      <c r="AI120" s="36">
        <f ca="1">Y120-AI$13-AI$14+MIN(AI$13,MAX(0,((('1.Inputs'!$D$37*12*IF(7=1,'1.Inputs'!$D$38,IF(7=2,'1.Inputs'!$D$39,$E120)))*$F120*(('1.Inputs'!$D$40)+(1-'1.Inputs'!$D$40)*(1+'1.Inputs'!$D$41))*(1+$G120)^(7-1))-(('1.Inputs'!$D$37*12*IF(7=1,'1.Inputs'!$D$38,IF(7=2,'1.Inputs'!$D$39,$E120)))/(1-'1.Inputs'!$D$42)*$D120*(1+$G120)^(7-1))-('1.Inputs'!$D$37*12*IF(7=1,'1.Inputs'!$D$38,IF(7=2,'1.Inputs'!$D$39,$E120)))*'1.Inputs'!$D$43*(1+$G120)^(7-1)-'1.Inputs'!$D$44*(1+$G120)^(7-1)-('1.Inputs'!$D$20/'1.Inputs'!$D$27+'1.Inputs'!$D$23/'1.Inputs'!$D$28))))*'1.Inputs'!$D$53</f>
        <v>580894985.7746563</v>
      </c>
      <c r="AJ120" s="36">
        <f ca="1">Z120-AJ$13-AJ$14+MIN(AJ$13,MAX(0,((('1.Inputs'!$D$37*12*IF(8=1,'1.Inputs'!$D$38,IF(8=2,'1.Inputs'!$D$39,$E120)))*$F120*(('1.Inputs'!$D$40)+(1-'1.Inputs'!$D$40)*(1+'1.Inputs'!$D$41))*(1+$G120)^(8-1))-(('1.Inputs'!$D$37*12*IF(8=1,'1.Inputs'!$D$38,IF(8=2,'1.Inputs'!$D$39,$E120)))/(1-'1.Inputs'!$D$42)*$D120*(1+$G120)^(8-1))-('1.Inputs'!$D$37*12*IF(8=1,'1.Inputs'!$D$38,IF(8=2,'1.Inputs'!$D$39,$E120)))*'1.Inputs'!$D$43*(1+$G120)^(8-1)-'1.Inputs'!$D$44*(1+$G120)^(8-1)-('1.Inputs'!$D$20/'1.Inputs'!$D$27+'1.Inputs'!$D$23/'1.Inputs'!$D$28))))*'1.Inputs'!$D$53</f>
        <v>877876625.14230096</v>
      </c>
      <c r="AK120" s="36">
        <f ca="1">AA120-AK$13-AK$14+MIN(AK$13,MAX(0,((('1.Inputs'!$D$37*12*IF(9=1,'1.Inputs'!$D$38,IF(9=2,'1.Inputs'!$D$39,$E120)))*$F120*(('1.Inputs'!$D$40)+(1-'1.Inputs'!$D$40)*(1+'1.Inputs'!$D$41))*(1+$G120)^(9-1))-(('1.Inputs'!$D$37*12*IF(9=1,'1.Inputs'!$D$38,IF(9=2,'1.Inputs'!$D$39,$E120)))/(1-'1.Inputs'!$D$42)*$D120*(1+$G120)^(9-1))-('1.Inputs'!$D$37*12*IF(9=1,'1.Inputs'!$D$38,IF(9=2,'1.Inputs'!$D$39,$E120)))*'1.Inputs'!$D$43*(1+$G120)^(9-1)-'1.Inputs'!$D$44*(1+$G120)^(9-1)-('1.Inputs'!$D$20/'1.Inputs'!$D$27+'1.Inputs'!$D$23/'1.Inputs'!$D$28))))*'1.Inputs'!$D$53</f>
        <v>910935654.80083299</v>
      </c>
      <c r="AL120" s="36">
        <f ca="1">AB120-AL$13-AL$14+MIN(AL$13,MAX(0,((('1.Inputs'!$D$37*12*IF(10=1,'1.Inputs'!$D$38,IF(10=2,'1.Inputs'!$D$39,$E120)))*$F120*(('1.Inputs'!$D$40)+(1-'1.Inputs'!$D$40)*(1+'1.Inputs'!$D$41))*(1+$G120)^(10-1))-(('1.Inputs'!$D$37*12*IF(10=1,'1.Inputs'!$D$38,IF(10=2,'1.Inputs'!$D$39,$E120)))/(1-'1.Inputs'!$D$42)*$D120*(1+$G120)^(10-1))-('1.Inputs'!$D$37*12*IF(10=1,'1.Inputs'!$D$38,IF(10=2,'1.Inputs'!$D$39,$E120)))*'1.Inputs'!$D$43*(1+$G120)^(10-1)-'1.Inputs'!$D$44*(1+$G120)^(10-1)-('1.Inputs'!$D$20/'1.Inputs'!$D$27+'1.Inputs'!$D$23/'1.Inputs'!$D$28))))*'1.Inputs'!$D$53+'1.Inputs'!$D$35</f>
        <v>4495212715.1774912</v>
      </c>
      <c r="AM120" s="48">
        <f ca="1">R120+NPV('1.Inputs'!$D$55,S120:AB120)</f>
        <v>1396437771.5759215</v>
      </c>
      <c r="AN120" s="48">
        <f ca="1">-('1.Inputs'!$D$24*(1-'1.Inputs'!$D$31)+'1.Inputs'!$D$35)+NPV('1.Inputs'!$D$54,AC120:AL120)</f>
        <v>-91754138.348221064</v>
      </c>
      <c r="AO120" s="36">
        <f t="shared" ca="1" si="13"/>
        <v>-4.2951898793732024</v>
      </c>
      <c r="AP120" s="36">
        <f t="shared" ca="1" si="14"/>
        <v>1.0570927749548049</v>
      </c>
      <c r="AQ120" s="36">
        <f ca="1">'1.Inputs'!$D$35+MIN(SUM($AC120:AC120),SUM($AC120:AD120),SUM($AC120:AE120),SUM($AC120:AF120),SUM($AC120:AG120),SUM($AC120:AH120),SUM($AC120:AI120),SUM($AC120:AJ120),SUM($AC120:AK120),SUM($AC120:AL120))</f>
        <v>42914772.486620665</v>
      </c>
      <c r="AR120" s="36">
        <f ca="1">IF(AP120&lt;'1.Inputs'!$D$57,1,0)</f>
        <v>1</v>
      </c>
      <c r="AS120" s="36">
        <f t="shared" ca="1" si="15"/>
        <v>0</v>
      </c>
    </row>
    <row r="121" spans="2:45" ht="15" customHeight="1" x14ac:dyDescent="0.25">
      <c r="B121" s="36">
        <v>106</v>
      </c>
      <c r="C121" s="36">
        <f t="shared" ca="1" si="8"/>
        <v>0.32046197385502329</v>
      </c>
      <c r="D121" s="36">
        <f t="shared" ca="1" si="9"/>
        <v>23868.34902786426</v>
      </c>
      <c r="E121" s="47">
        <f t="shared" ca="1" si="10"/>
        <v>0.80283601089703827</v>
      </c>
      <c r="F121" s="36">
        <f t="shared" ca="1" si="11"/>
        <v>32207.892222748167</v>
      </c>
      <c r="G121" s="36">
        <f t="shared" ca="1" si="12"/>
        <v>4.9033277469052741E-2</v>
      </c>
      <c r="H121" s="36">
        <f ca="1">((('1.Inputs'!$D$37*12*IF(1=1,'1.Inputs'!$D$38,IF(1=2,'1.Inputs'!$D$39,$E121)))*$F121*(('1.Inputs'!$D$40)+(1-'1.Inputs'!$D$40)*(1+'1.Inputs'!$D$41))*(1+$G121)^(1-1))*'1.Inputs'!$D$47+(('1.Inputs'!$D$37*12*IF(1=1,'1.Inputs'!$D$38,IF(1=2,'1.Inputs'!$D$39,$E121)))/(1-'1.Inputs'!$D$42)*$D121*(1+$G121)^(1-1))*('1.Inputs'!$D$48-'1.Inputs'!$D$49))/'1.Inputs'!$D$51</f>
        <v>876657867.04092157</v>
      </c>
      <c r="I121" s="36">
        <f ca="1">((('1.Inputs'!$D$37*12*IF(2=1,'1.Inputs'!$D$38,IF(2=2,'1.Inputs'!$D$39,$E121)))*$F121*(('1.Inputs'!$D$40)+(1-'1.Inputs'!$D$40)*(1+'1.Inputs'!$D$41))*(1+$G121)^(2-1))*'1.Inputs'!$D$47+(('1.Inputs'!$D$37*12*IF(2=1,'1.Inputs'!$D$38,IF(2=2,'1.Inputs'!$D$39,$E121)))/(1-'1.Inputs'!$D$42)*$D121*(1+$G121)^(2-1))*('1.Inputs'!$D$48-'1.Inputs'!$D$49))/'1.Inputs'!$D$51</f>
        <v>1287500585.6733537</v>
      </c>
      <c r="J121" s="36">
        <f ca="1">((('1.Inputs'!$D$37*12*IF(3=1,'1.Inputs'!$D$38,IF(3=2,'1.Inputs'!$D$39,$E121)))*$F121*(('1.Inputs'!$D$40)+(1-'1.Inputs'!$D$40)*(1+'1.Inputs'!$D$41))*(1+$G121)^(3-1))*'1.Inputs'!$D$47+(('1.Inputs'!$D$37*12*IF(3=1,'1.Inputs'!$D$38,IF(3=2,'1.Inputs'!$D$39,$E121)))/(1-'1.Inputs'!$D$42)*$D121*(1+$G121)^(3-1))*('1.Inputs'!$D$48-'1.Inputs'!$D$49))/'1.Inputs'!$D$51</f>
        <v>1549050244.8911014</v>
      </c>
      <c r="K121" s="36">
        <f ca="1">((('1.Inputs'!$D$37*12*IF(4=1,'1.Inputs'!$D$38,IF(4=2,'1.Inputs'!$D$39,$E121)))*$F121*(('1.Inputs'!$D$40)+(1-'1.Inputs'!$D$40)*(1+'1.Inputs'!$D$41))*(1+$G121)^(4-1))*'1.Inputs'!$D$47+(('1.Inputs'!$D$37*12*IF(4=1,'1.Inputs'!$D$38,IF(4=2,'1.Inputs'!$D$39,$E121)))/(1-'1.Inputs'!$D$42)*$D121*(1+$G121)^(4-1))*('1.Inputs'!$D$48-'1.Inputs'!$D$49))/'1.Inputs'!$D$51</f>
        <v>1625005255.3623507</v>
      </c>
      <c r="L121" s="36">
        <f ca="1">((('1.Inputs'!$D$37*12*IF(5=1,'1.Inputs'!$D$38,IF(5=2,'1.Inputs'!$D$39,$E121)))*$F121*(('1.Inputs'!$D$40)+(1-'1.Inputs'!$D$40)*(1+'1.Inputs'!$D$41))*(1+$G121)^(5-1))*'1.Inputs'!$D$47+(('1.Inputs'!$D$37*12*IF(5=1,'1.Inputs'!$D$38,IF(5=2,'1.Inputs'!$D$39,$E121)))/(1-'1.Inputs'!$D$42)*$D121*(1+$G121)^(5-1))*('1.Inputs'!$D$48-'1.Inputs'!$D$49))/'1.Inputs'!$D$51</f>
        <v>1704684588.937202</v>
      </c>
      <c r="M121" s="36">
        <f ca="1">((('1.Inputs'!$D$37*12*IF(6=1,'1.Inputs'!$D$38,IF(6=2,'1.Inputs'!$D$39,$E121)))*$F121*(('1.Inputs'!$D$40)+(1-'1.Inputs'!$D$40)*(1+'1.Inputs'!$D$41))*(1+$G121)^(6-1))*'1.Inputs'!$D$47+(('1.Inputs'!$D$37*12*IF(6=1,'1.Inputs'!$D$38,IF(6=2,'1.Inputs'!$D$39,$E121)))/(1-'1.Inputs'!$D$42)*$D121*(1+$G121)^(6-1))*('1.Inputs'!$D$48-'1.Inputs'!$D$49))/'1.Inputs'!$D$51</f>
        <v>1788270861.3837779</v>
      </c>
      <c r="N121" s="36">
        <f ca="1">((('1.Inputs'!$D$37*12*IF(7=1,'1.Inputs'!$D$38,IF(7=2,'1.Inputs'!$D$39,$E121)))*$F121*(('1.Inputs'!$D$40)+(1-'1.Inputs'!$D$40)*(1+'1.Inputs'!$D$41))*(1+$G121)^(7-1))*'1.Inputs'!$D$47+(('1.Inputs'!$D$37*12*IF(7=1,'1.Inputs'!$D$38,IF(7=2,'1.Inputs'!$D$39,$E121)))/(1-'1.Inputs'!$D$42)*$D121*(1+$G121)^(7-1))*('1.Inputs'!$D$48-'1.Inputs'!$D$49))/'1.Inputs'!$D$51</f>
        <v>1875955642.7198308</v>
      </c>
      <c r="O121" s="36">
        <f ca="1">((('1.Inputs'!$D$37*12*IF(8=1,'1.Inputs'!$D$38,IF(8=2,'1.Inputs'!$D$39,$E121)))*$F121*(('1.Inputs'!$D$40)+(1-'1.Inputs'!$D$40)*(1+'1.Inputs'!$D$41))*(1+$G121)^(8-1))*'1.Inputs'!$D$47+(('1.Inputs'!$D$37*12*IF(8=1,'1.Inputs'!$D$38,IF(8=2,'1.Inputs'!$D$39,$E121)))/(1-'1.Inputs'!$D$42)*$D121*(1+$G121)^(8-1))*('1.Inputs'!$D$48-'1.Inputs'!$D$49))/'1.Inputs'!$D$51</f>
        <v>1967939896.2689474</v>
      </c>
      <c r="P121" s="36">
        <f ca="1">((('1.Inputs'!$D$37*12*IF(9=1,'1.Inputs'!$D$38,IF(9=2,'1.Inputs'!$D$39,$E121)))*$F121*(('1.Inputs'!$D$40)+(1-'1.Inputs'!$D$40)*(1+'1.Inputs'!$D$41))*(1+$G121)^(9-1))*'1.Inputs'!$D$47+(('1.Inputs'!$D$37*12*IF(9=1,'1.Inputs'!$D$38,IF(9=2,'1.Inputs'!$D$39,$E121)))/(1-'1.Inputs'!$D$42)*$D121*(1+$G121)^(9-1))*('1.Inputs'!$D$48-'1.Inputs'!$D$49))/'1.Inputs'!$D$51</f>
        <v>2064434439.2451215</v>
      </c>
      <c r="Q121" s="36">
        <f ca="1">((('1.Inputs'!$D$37*12*IF(10=1,'1.Inputs'!$D$38,IF(10=2,'1.Inputs'!$D$39,$E121)))*$F121*(('1.Inputs'!$D$40)+(1-'1.Inputs'!$D$40)*(1+'1.Inputs'!$D$41))*(1+$G121)^(10-1))*'1.Inputs'!$D$47+(('1.Inputs'!$D$37*12*IF(10=1,'1.Inputs'!$D$38,IF(10=2,'1.Inputs'!$D$39,$E121)))/(1-'1.Inputs'!$D$42)*$D121*(1+$G121)^(10-1))*('1.Inputs'!$D$48-'1.Inputs'!$D$49))/'1.Inputs'!$D$51</f>
        <v>2165660425.9212956</v>
      </c>
      <c r="R121" s="36">
        <f>-'1.Inputs'!$D$24</f>
        <v>-2050000000</v>
      </c>
      <c r="S121" s="36">
        <f ca="1">((('1.Inputs'!$D$37*12*IF(1=1,'1.Inputs'!$D$38,IF(1=2,'1.Inputs'!$D$39,$E121)))*$F121*(('1.Inputs'!$D$40)+(1-'1.Inputs'!$D$40)*(1+'1.Inputs'!$D$41))*(1+$G121)^(1-1))-(('1.Inputs'!$D$37*12*IF(1=1,'1.Inputs'!$D$38,IF(1=2,'1.Inputs'!$D$39,$E121)))/(1-'1.Inputs'!$D$42)*$D121*(1+$G121)^(1-1))-('1.Inputs'!$D$37*12*IF(1=1,'1.Inputs'!$D$38,IF(1=2,'1.Inputs'!$D$39,$E121)))*'1.Inputs'!$D$43*(1+$G121)^(1-1)-'1.Inputs'!$D$44*(1+$G121)^(1-1)-('1.Inputs'!$D$20/'1.Inputs'!$D$27+'1.Inputs'!$D$23/'1.Inputs'!$D$28))-MAX(0,((('1.Inputs'!$D$37*12*IF(1=1,'1.Inputs'!$D$38,IF(1=2,'1.Inputs'!$D$39,$E121)))*$F121*(('1.Inputs'!$D$40)+(1-'1.Inputs'!$D$40)*(1+'1.Inputs'!$D$41))*(1+$G121)^(1-1))-(('1.Inputs'!$D$37*12*IF(1=1,'1.Inputs'!$D$38,IF(1=2,'1.Inputs'!$D$39,$E121)))/(1-'1.Inputs'!$D$42)*$D121*(1+$G121)^(1-1))-('1.Inputs'!$D$37*12*IF(1=1,'1.Inputs'!$D$38,IF(1=2,'1.Inputs'!$D$39,$E121)))*'1.Inputs'!$D$43*(1+$G121)^(1-1)-'1.Inputs'!$D$44*(1+$G121)^(1-1)-('1.Inputs'!$D$20/'1.Inputs'!$D$27+'1.Inputs'!$D$23/'1.Inputs'!$D$28)))*'1.Inputs'!$D$53+('1.Inputs'!$D$20/'1.Inputs'!$D$27+'1.Inputs'!$D$23/'1.Inputs'!$D$28)-H121</f>
        <v>-1026872072.3315371</v>
      </c>
      <c r="T121" s="36">
        <f ca="1">((('1.Inputs'!$D$37*12*IF(2=1,'1.Inputs'!$D$38,IF(2=2,'1.Inputs'!$D$39,$E121)))*$F121*(('1.Inputs'!$D$40)+(1-'1.Inputs'!$D$40)*(1+'1.Inputs'!$D$41))*(1+$G121)^(2-1))-(('1.Inputs'!$D$37*12*IF(2=1,'1.Inputs'!$D$38,IF(2=2,'1.Inputs'!$D$39,$E121)))/(1-'1.Inputs'!$D$42)*$D121*(1+$G121)^(2-1))-('1.Inputs'!$D$37*12*IF(2=1,'1.Inputs'!$D$38,IF(2=2,'1.Inputs'!$D$39,$E121)))*'1.Inputs'!$D$43*(1+$G121)^(2-1)-'1.Inputs'!$D$44*(1+$G121)^(2-1)-('1.Inputs'!$D$20/'1.Inputs'!$D$27+'1.Inputs'!$D$23/'1.Inputs'!$D$28))-MAX(0,((('1.Inputs'!$D$37*12*IF(2=1,'1.Inputs'!$D$38,IF(2=2,'1.Inputs'!$D$39,$E121)))*$F121*(('1.Inputs'!$D$40)+(1-'1.Inputs'!$D$40)*(1+'1.Inputs'!$D$41))*(1+$G121)^(2-1))-(('1.Inputs'!$D$37*12*IF(2=1,'1.Inputs'!$D$38,IF(2=2,'1.Inputs'!$D$39,$E121)))/(1-'1.Inputs'!$D$42)*$D121*(1+$G121)^(2-1))-('1.Inputs'!$D$37*12*IF(2=1,'1.Inputs'!$D$38,IF(2=2,'1.Inputs'!$D$39,$E121)))*'1.Inputs'!$D$43*(1+$G121)^(2-1)-'1.Inputs'!$D$44*(1+$G121)^(2-1)-('1.Inputs'!$D$20/'1.Inputs'!$D$27+'1.Inputs'!$D$23/'1.Inputs'!$D$28)))*'1.Inputs'!$D$53+('1.Inputs'!$D$20/'1.Inputs'!$D$27+'1.Inputs'!$D$23/'1.Inputs'!$D$28)-(I121-H121)</f>
        <v>-261516458.7942397</v>
      </c>
      <c r="U121" s="36">
        <f ca="1">((('1.Inputs'!$D$37*12*IF(3=1,'1.Inputs'!$D$38,IF(3=2,'1.Inputs'!$D$39,$E121)))*$F121*(('1.Inputs'!$D$40)+(1-'1.Inputs'!$D$40)*(1+'1.Inputs'!$D$41))*(1+$G121)^(3-1))-(('1.Inputs'!$D$37*12*IF(3=1,'1.Inputs'!$D$38,IF(3=2,'1.Inputs'!$D$39,$E121)))/(1-'1.Inputs'!$D$42)*$D121*(1+$G121)^(3-1))-('1.Inputs'!$D$37*12*IF(3=1,'1.Inputs'!$D$38,IF(3=2,'1.Inputs'!$D$39,$E121)))*'1.Inputs'!$D$43*(1+$G121)^(3-1)-'1.Inputs'!$D$44*(1+$G121)^(3-1)-('1.Inputs'!$D$20/'1.Inputs'!$D$27+'1.Inputs'!$D$23/'1.Inputs'!$D$28))-MAX(0,((('1.Inputs'!$D$37*12*IF(3=1,'1.Inputs'!$D$38,IF(3=2,'1.Inputs'!$D$39,$E121)))*$F121*(('1.Inputs'!$D$40)+(1-'1.Inputs'!$D$40)*(1+'1.Inputs'!$D$41))*(1+$G121)^(3-1))-(('1.Inputs'!$D$37*12*IF(3=1,'1.Inputs'!$D$38,IF(3=2,'1.Inputs'!$D$39,$E121)))/(1-'1.Inputs'!$D$42)*$D121*(1+$G121)^(3-1))-('1.Inputs'!$D$37*12*IF(3=1,'1.Inputs'!$D$38,IF(3=2,'1.Inputs'!$D$39,$E121)))*'1.Inputs'!$D$43*(1+$G121)^(3-1)-'1.Inputs'!$D$44*(1+$G121)^(3-1)-('1.Inputs'!$D$20/'1.Inputs'!$D$27+'1.Inputs'!$D$23/'1.Inputs'!$D$28)))*'1.Inputs'!$D$53+('1.Inputs'!$D$20/'1.Inputs'!$D$27+'1.Inputs'!$D$23/'1.Inputs'!$D$28)-(J121-I121)</f>
        <v>3089048.8738773763</v>
      </c>
      <c r="V121" s="36">
        <f ca="1">((('1.Inputs'!$D$37*12*IF(4=1,'1.Inputs'!$D$38,IF(4=2,'1.Inputs'!$D$39,$E121)))*$F121*(('1.Inputs'!$D$40)+(1-'1.Inputs'!$D$40)*(1+'1.Inputs'!$D$41))*(1+$G121)^(4-1))-(('1.Inputs'!$D$37*12*IF(4=1,'1.Inputs'!$D$38,IF(4=2,'1.Inputs'!$D$39,$E121)))/(1-'1.Inputs'!$D$42)*$D121*(1+$G121)^(4-1))-('1.Inputs'!$D$37*12*IF(4=1,'1.Inputs'!$D$38,IF(4=2,'1.Inputs'!$D$39,$E121)))*'1.Inputs'!$D$43*(1+$G121)^(4-1)-'1.Inputs'!$D$44*(1+$G121)^(4-1)-('1.Inputs'!$D$20/'1.Inputs'!$D$27+'1.Inputs'!$D$23/'1.Inputs'!$D$28))-MAX(0,((('1.Inputs'!$D$37*12*IF(4=1,'1.Inputs'!$D$38,IF(4=2,'1.Inputs'!$D$39,$E121)))*$F121*(('1.Inputs'!$D$40)+(1-'1.Inputs'!$D$40)*(1+'1.Inputs'!$D$41))*(1+$G121)^(4-1))-(('1.Inputs'!$D$37*12*IF(4=1,'1.Inputs'!$D$38,IF(4=2,'1.Inputs'!$D$39,$E121)))/(1-'1.Inputs'!$D$42)*$D121*(1+$G121)^(4-1))-('1.Inputs'!$D$37*12*IF(4=1,'1.Inputs'!$D$38,IF(4=2,'1.Inputs'!$D$39,$E121)))*'1.Inputs'!$D$43*(1+$G121)^(4-1)-'1.Inputs'!$D$44*(1+$G121)^(4-1)-('1.Inputs'!$D$20/'1.Inputs'!$D$27+'1.Inputs'!$D$23/'1.Inputs'!$D$28)))*'1.Inputs'!$D$53+('1.Inputs'!$D$20/'1.Inputs'!$D$27+'1.Inputs'!$D$23/'1.Inputs'!$D$28)-(K121-J121)</f>
        <v>199342978.46287155</v>
      </c>
      <c r="W121" s="36">
        <f ca="1">((('1.Inputs'!$D$37*12*IF(5=1,'1.Inputs'!$D$38,IF(5=2,'1.Inputs'!$D$39,$E121)))*$F121*(('1.Inputs'!$D$40)+(1-'1.Inputs'!$D$40)*(1+'1.Inputs'!$D$41))*(1+$G121)^(5-1))-(('1.Inputs'!$D$37*12*IF(5=1,'1.Inputs'!$D$38,IF(5=2,'1.Inputs'!$D$39,$E121)))/(1-'1.Inputs'!$D$42)*$D121*(1+$G121)^(5-1))-('1.Inputs'!$D$37*12*IF(5=1,'1.Inputs'!$D$38,IF(5=2,'1.Inputs'!$D$39,$E121)))*'1.Inputs'!$D$43*(1+$G121)^(5-1)-'1.Inputs'!$D$44*(1+$G121)^(5-1)-('1.Inputs'!$D$20/'1.Inputs'!$D$27+'1.Inputs'!$D$23/'1.Inputs'!$D$28))-MAX(0,((('1.Inputs'!$D$37*12*IF(5=1,'1.Inputs'!$D$38,IF(5=2,'1.Inputs'!$D$39,$E121)))*$F121*(('1.Inputs'!$D$40)+(1-'1.Inputs'!$D$40)*(1+'1.Inputs'!$D$41))*(1+$G121)^(5-1))-(('1.Inputs'!$D$37*12*IF(5=1,'1.Inputs'!$D$38,IF(5=2,'1.Inputs'!$D$39,$E121)))/(1-'1.Inputs'!$D$42)*$D121*(1+$G121)^(5-1))-('1.Inputs'!$D$37*12*IF(5=1,'1.Inputs'!$D$38,IF(5=2,'1.Inputs'!$D$39,$E121)))*'1.Inputs'!$D$43*(1+$G121)^(5-1)-'1.Inputs'!$D$44*(1+$G121)^(5-1)-('1.Inputs'!$D$20/'1.Inputs'!$D$27+'1.Inputs'!$D$23/'1.Inputs'!$D$28)))*'1.Inputs'!$D$53+('1.Inputs'!$D$20/'1.Inputs'!$D$27+'1.Inputs'!$D$23/'1.Inputs'!$D$28)-(L121-K121)</f>
        <v>206800595.67693543</v>
      </c>
      <c r="X121" s="36">
        <f ca="1">((('1.Inputs'!$D$37*12*IF(6=1,'1.Inputs'!$D$38,IF(6=2,'1.Inputs'!$D$39,$E121)))*$F121*(('1.Inputs'!$D$40)+(1-'1.Inputs'!$D$40)*(1+'1.Inputs'!$D$41))*(1+$G121)^(6-1))-(('1.Inputs'!$D$37*12*IF(6=1,'1.Inputs'!$D$38,IF(6=2,'1.Inputs'!$D$39,$E121)))/(1-'1.Inputs'!$D$42)*$D121*(1+$G121)^(6-1))-('1.Inputs'!$D$37*12*IF(6=1,'1.Inputs'!$D$38,IF(6=2,'1.Inputs'!$D$39,$E121)))*'1.Inputs'!$D$43*(1+$G121)^(6-1)-'1.Inputs'!$D$44*(1+$G121)^(6-1)-('1.Inputs'!$D$20/'1.Inputs'!$D$27+'1.Inputs'!$D$23/'1.Inputs'!$D$28))-MAX(0,((('1.Inputs'!$D$37*12*IF(6=1,'1.Inputs'!$D$38,IF(6=2,'1.Inputs'!$D$39,$E121)))*$F121*(('1.Inputs'!$D$40)+(1-'1.Inputs'!$D$40)*(1+'1.Inputs'!$D$41))*(1+$G121)^(6-1))-(('1.Inputs'!$D$37*12*IF(6=1,'1.Inputs'!$D$38,IF(6=2,'1.Inputs'!$D$39,$E121)))/(1-'1.Inputs'!$D$42)*$D121*(1+$G121)^(6-1))-('1.Inputs'!$D$37*12*IF(6=1,'1.Inputs'!$D$38,IF(6=2,'1.Inputs'!$D$39,$E121)))*'1.Inputs'!$D$43*(1+$G121)^(6-1)-'1.Inputs'!$D$44*(1+$G121)^(6-1)-('1.Inputs'!$D$20/'1.Inputs'!$D$27+'1.Inputs'!$D$23/'1.Inputs'!$D$28)))*'1.Inputs'!$D$53+('1.Inputs'!$D$20/'1.Inputs'!$D$27+'1.Inputs'!$D$23/'1.Inputs'!$D$28)-(M121-L121)</f>
        <v>214623884.30511481</v>
      </c>
      <c r="Y121" s="36">
        <f ca="1">((('1.Inputs'!$D$37*12*IF(7=1,'1.Inputs'!$D$38,IF(7=2,'1.Inputs'!$D$39,$E121)))*$F121*(('1.Inputs'!$D$40)+(1-'1.Inputs'!$D$40)*(1+'1.Inputs'!$D$41))*(1+$G121)^(7-1))-(('1.Inputs'!$D$37*12*IF(7=1,'1.Inputs'!$D$38,IF(7=2,'1.Inputs'!$D$39,$E121)))/(1-'1.Inputs'!$D$42)*$D121*(1+$G121)^(7-1))-('1.Inputs'!$D$37*12*IF(7=1,'1.Inputs'!$D$38,IF(7=2,'1.Inputs'!$D$39,$E121)))*'1.Inputs'!$D$43*(1+$G121)^(7-1)-'1.Inputs'!$D$44*(1+$G121)^(7-1)-('1.Inputs'!$D$20/'1.Inputs'!$D$27+'1.Inputs'!$D$23/'1.Inputs'!$D$28))-MAX(0,((('1.Inputs'!$D$37*12*IF(7=1,'1.Inputs'!$D$38,IF(7=2,'1.Inputs'!$D$39,$E121)))*$F121*(('1.Inputs'!$D$40)+(1-'1.Inputs'!$D$40)*(1+'1.Inputs'!$D$41))*(1+$G121)^(7-1))-(('1.Inputs'!$D$37*12*IF(7=1,'1.Inputs'!$D$38,IF(7=2,'1.Inputs'!$D$39,$E121)))/(1-'1.Inputs'!$D$42)*$D121*(1+$G121)^(7-1))-('1.Inputs'!$D$37*12*IF(7=1,'1.Inputs'!$D$38,IF(7=2,'1.Inputs'!$D$39,$E121)))*'1.Inputs'!$D$43*(1+$G121)^(7-1)-'1.Inputs'!$D$44*(1+$G121)^(7-1)-('1.Inputs'!$D$20/'1.Inputs'!$D$27+'1.Inputs'!$D$23/'1.Inputs'!$D$28)))*'1.Inputs'!$D$53+('1.Inputs'!$D$20/'1.Inputs'!$D$27+'1.Inputs'!$D$23/'1.Inputs'!$D$28)-(N121-M121)</f>
        <v>222830774.41532123</v>
      </c>
      <c r="Z121" s="36">
        <f ca="1">((('1.Inputs'!$D$37*12*IF(8=1,'1.Inputs'!$D$38,IF(8=2,'1.Inputs'!$D$39,$E121)))*$F121*(('1.Inputs'!$D$40)+(1-'1.Inputs'!$D$40)*(1+'1.Inputs'!$D$41))*(1+$G121)^(8-1))-(('1.Inputs'!$D$37*12*IF(8=1,'1.Inputs'!$D$38,IF(8=2,'1.Inputs'!$D$39,$E121)))/(1-'1.Inputs'!$D$42)*$D121*(1+$G121)^(8-1))-('1.Inputs'!$D$37*12*IF(8=1,'1.Inputs'!$D$38,IF(8=2,'1.Inputs'!$D$39,$E121)))*'1.Inputs'!$D$43*(1+$G121)^(8-1)-'1.Inputs'!$D$44*(1+$G121)^(8-1)-('1.Inputs'!$D$20/'1.Inputs'!$D$27+'1.Inputs'!$D$23/'1.Inputs'!$D$28))-MAX(0,((('1.Inputs'!$D$37*12*IF(8=1,'1.Inputs'!$D$38,IF(8=2,'1.Inputs'!$D$39,$E121)))*$F121*(('1.Inputs'!$D$40)+(1-'1.Inputs'!$D$40)*(1+'1.Inputs'!$D$41))*(1+$G121)^(8-1))-(('1.Inputs'!$D$37*12*IF(8=1,'1.Inputs'!$D$38,IF(8=2,'1.Inputs'!$D$39,$E121)))/(1-'1.Inputs'!$D$42)*$D121*(1+$G121)^(8-1))-('1.Inputs'!$D$37*12*IF(8=1,'1.Inputs'!$D$38,IF(8=2,'1.Inputs'!$D$39,$E121)))*'1.Inputs'!$D$43*(1+$G121)^(8-1)-'1.Inputs'!$D$44*(1+$G121)^(8-1)-('1.Inputs'!$D$20/'1.Inputs'!$D$27+'1.Inputs'!$D$23/'1.Inputs'!$D$28)))*'1.Inputs'!$D$53+('1.Inputs'!$D$20/'1.Inputs'!$D$27+'1.Inputs'!$D$23/'1.Inputs'!$D$28)-(O121-N121)</f>
        <v>231440075.24545866</v>
      </c>
      <c r="AA121" s="36">
        <f ca="1">((('1.Inputs'!$D$37*12*IF(9=1,'1.Inputs'!$D$38,IF(9=2,'1.Inputs'!$D$39,$E121)))*$F121*(('1.Inputs'!$D$40)+(1-'1.Inputs'!$D$40)*(1+'1.Inputs'!$D$41))*(1+$G121)^(9-1))-(('1.Inputs'!$D$37*12*IF(9=1,'1.Inputs'!$D$38,IF(9=2,'1.Inputs'!$D$39,$E121)))/(1-'1.Inputs'!$D$42)*$D121*(1+$G121)^(9-1))-('1.Inputs'!$D$37*12*IF(9=1,'1.Inputs'!$D$38,IF(9=2,'1.Inputs'!$D$39,$E121)))*'1.Inputs'!$D$43*(1+$G121)^(9-1)-'1.Inputs'!$D$44*(1+$G121)^(9-1)-('1.Inputs'!$D$20/'1.Inputs'!$D$27+'1.Inputs'!$D$23/'1.Inputs'!$D$28))-MAX(0,((('1.Inputs'!$D$37*12*IF(9=1,'1.Inputs'!$D$38,IF(9=2,'1.Inputs'!$D$39,$E121)))*$F121*(('1.Inputs'!$D$40)+(1-'1.Inputs'!$D$40)*(1+'1.Inputs'!$D$41))*(1+$G121)^(9-1))-(('1.Inputs'!$D$37*12*IF(9=1,'1.Inputs'!$D$38,IF(9=2,'1.Inputs'!$D$39,$E121)))/(1-'1.Inputs'!$D$42)*$D121*(1+$G121)^(9-1))-('1.Inputs'!$D$37*12*IF(9=1,'1.Inputs'!$D$38,IF(9=2,'1.Inputs'!$D$39,$E121)))*'1.Inputs'!$D$43*(1+$G121)^(9-1)-'1.Inputs'!$D$44*(1+$G121)^(9-1)-('1.Inputs'!$D$20/'1.Inputs'!$D$27+'1.Inputs'!$D$23/'1.Inputs'!$D$28)))*'1.Inputs'!$D$53+('1.Inputs'!$D$20/'1.Inputs'!$D$27+'1.Inputs'!$D$23/'1.Inputs'!$D$28)-(P121-O121)</f>
        <v>240471518.31201565</v>
      </c>
      <c r="AB121" s="36">
        <f ca="1">((('1.Inputs'!$D$37*12*IF(10=1,'1.Inputs'!$D$38,IF(10=2,'1.Inputs'!$D$39,$E121)))*$F121*(('1.Inputs'!$D$40)+(1-'1.Inputs'!$D$40)*(1+'1.Inputs'!$D$41))*(1+$G121)^(10-1))-(('1.Inputs'!$D$37*12*IF(10=1,'1.Inputs'!$D$38,IF(10=2,'1.Inputs'!$D$39,$E121)))/(1-'1.Inputs'!$D$42)*$D121*(1+$G121)^(10-1))-('1.Inputs'!$D$37*12*IF(10=1,'1.Inputs'!$D$38,IF(10=2,'1.Inputs'!$D$39,$E121)))*'1.Inputs'!$D$43*(1+$G121)^(10-1)-'1.Inputs'!$D$44*(1+$G121)^(10-1)-('1.Inputs'!$D$20/'1.Inputs'!$D$27+'1.Inputs'!$D$23/'1.Inputs'!$D$28))-MAX(0,((('1.Inputs'!$D$37*12*IF(10=1,'1.Inputs'!$D$38,IF(10=2,'1.Inputs'!$D$39,$E121)))*$F121*(('1.Inputs'!$D$40)+(1-'1.Inputs'!$D$40)*(1+'1.Inputs'!$D$41))*(1+$G121)^(10-1))-(('1.Inputs'!$D$37*12*IF(10=1,'1.Inputs'!$D$38,IF(10=2,'1.Inputs'!$D$39,$E121)))/(1-'1.Inputs'!$D$42)*$D121*(1+$G121)^(10-1))-('1.Inputs'!$D$37*12*IF(10=1,'1.Inputs'!$D$38,IF(10=2,'1.Inputs'!$D$39,$E121)))*'1.Inputs'!$D$43*(1+$G121)^(10-1)-'1.Inputs'!$D$44*(1+$G121)^(10-1)-('1.Inputs'!$D$20/'1.Inputs'!$D$27+'1.Inputs'!$D$23/'1.Inputs'!$D$28)))*'1.Inputs'!$D$53+('1.Inputs'!$D$20/'1.Inputs'!$D$27+'1.Inputs'!$D$23/'1.Inputs'!$D$28)-(Q121-P121)+(('1.Inputs'!$D$20+'1.Inputs'!$D$23-('1.Inputs'!$D$20/'1.Inputs'!$D$27+'1.Inputs'!$D$23/'1.Inputs'!$D$28)*'1.Inputs'!$D$10)*'1.Inputs'!$D$60+'1.Inputs'!$D$19*'1.Inputs'!$D$59+Q121)</f>
        <v>3115606228.5536957</v>
      </c>
      <c r="AC121" s="36">
        <f ca="1">S121-AC$13-AC$14+MIN(AC$13,MAX(0,((('1.Inputs'!$D$37*12*IF(1=1,'1.Inputs'!$D$38,IF(1=2,'1.Inputs'!$D$39,$E121)))*$F121*(('1.Inputs'!$D$40)+(1-'1.Inputs'!$D$40)*(1+'1.Inputs'!$D$41))*(1+$G121)^(1-1))-(('1.Inputs'!$D$37*12*IF(1=1,'1.Inputs'!$D$38,IF(1=2,'1.Inputs'!$D$39,$E121)))/(1-'1.Inputs'!$D$42)*$D121*(1+$G121)^(1-1))-('1.Inputs'!$D$37*12*IF(1=1,'1.Inputs'!$D$38,IF(1=2,'1.Inputs'!$D$39,$E121)))*'1.Inputs'!$D$43*(1+$G121)^(1-1)-'1.Inputs'!$D$44*(1+$G121)^(1-1)-('1.Inputs'!$D$20/'1.Inputs'!$D$27+'1.Inputs'!$D$23/'1.Inputs'!$D$28))))*'1.Inputs'!$D$53</f>
        <v>-1174472072.3315372</v>
      </c>
      <c r="AD121" s="36">
        <f ca="1">T121-AD$13-AD$14+MIN(AD$13,MAX(0,((('1.Inputs'!$D$37*12*IF(2=1,'1.Inputs'!$D$38,IF(2=2,'1.Inputs'!$D$39,$E121)))*$F121*(('1.Inputs'!$D$40)+(1-'1.Inputs'!$D$40)*(1+'1.Inputs'!$D$41))*(1+$G121)^(2-1))-(('1.Inputs'!$D$37*12*IF(2=1,'1.Inputs'!$D$38,IF(2=2,'1.Inputs'!$D$39,$E121)))/(1-'1.Inputs'!$D$42)*$D121*(1+$G121)^(2-1))-('1.Inputs'!$D$37*12*IF(2=1,'1.Inputs'!$D$38,IF(2=2,'1.Inputs'!$D$39,$E121)))*'1.Inputs'!$D$43*(1+$G121)^(2-1)-'1.Inputs'!$D$44*(1+$G121)^(2-1)-('1.Inputs'!$D$20/'1.Inputs'!$D$27+'1.Inputs'!$D$23/'1.Inputs'!$D$28))))*'1.Inputs'!$D$53</f>
        <v>-401402318.88136685</v>
      </c>
      <c r="AE121" s="36">
        <f ca="1">U121-AE$13-AE$14+MIN(AE$13,MAX(0,((('1.Inputs'!$D$37*12*IF(3=1,'1.Inputs'!$D$38,IF(3=2,'1.Inputs'!$D$39,$E121)))*$F121*(('1.Inputs'!$D$40)+(1-'1.Inputs'!$D$40)*(1+'1.Inputs'!$D$41))*(1+$G121)^(3-1))-(('1.Inputs'!$D$37*12*IF(3=1,'1.Inputs'!$D$38,IF(3=2,'1.Inputs'!$D$39,$E121)))/(1-'1.Inputs'!$D$42)*$D121*(1+$G121)^(3-1))-('1.Inputs'!$D$37*12*IF(3=1,'1.Inputs'!$D$38,IF(3=2,'1.Inputs'!$D$39,$E121)))*'1.Inputs'!$D$43*(1+$G121)^(3-1)-'1.Inputs'!$D$44*(1+$G121)^(3-1)-('1.Inputs'!$D$20/'1.Inputs'!$D$27+'1.Inputs'!$D$23/'1.Inputs'!$D$28))))*'1.Inputs'!$D$53</f>
        <v>-338850951.12612259</v>
      </c>
      <c r="AF121" s="36">
        <f ca="1">V121-AF$13-AF$14+MIN(AF$13,MAX(0,((('1.Inputs'!$D$37*12*IF(4=1,'1.Inputs'!$D$38,IF(4=2,'1.Inputs'!$D$39,$E121)))*$F121*(('1.Inputs'!$D$40)+(1-'1.Inputs'!$D$40)*(1+'1.Inputs'!$D$41))*(1+$G121)^(4-1))-(('1.Inputs'!$D$37*12*IF(4=1,'1.Inputs'!$D$38,IF(4=2,'1.Inputs'!$D$39,$E121)))/(1-'1.Inputs'!$D$42)*$D121*(1+$G121)^(4-1))-('1.Inputs'!$D$37*12*IF(4=1,'1.Inputs'!$D$38,IF(4=2,'1.Inputs'!$D$39,$E121)))*'1.Inputs'!$D$43*(1+$G121)^(4-1)-'1.Inputs'!$D$44*(1+$G121)^(4-1)-('1.Inputs'!$D$20/'1.Inputs'!$D$27+'1.Inputs'!$D$23/'1.Inputs'!$D$28))))*'1.Inputs'!$D$53</f>
        <v>-123409021.53712845</v>
      </c>
      <c r="AG121" s="36">
        <f ca="1">W121-AG$13-AG$14+MIN(AG$13,MAX(0,((('1.Inputs'!$D$37*12*IF(5=1,'1.Inputs'!$D$38,IF(5=2,'1.Inputs'!$D$39,$E121)))*$F121*(('1.Inputs'!$D$40)+(1-'1.Inputs'!$D$40)*(1+'1.Inputs'!$D$41))*(1+$G121)^(5-1))-(('1.Inputs'!$D$37*12*IF(5=1,'1.Inputs'!$D$38,IF(5=2,'1.Inputs'!$D$39,$E121)))/(1-'1.Inputs'!$D$42)*$D121*(1+$G121)^(5-1))-('1.Inputs'!$D$37*12*IF(5=1,'1.Inputs'!$D$38,IF(5=2,'1.Inputs'!$D$39,$E121)))*'1.Inputs'!$D$43*(1+$G121)^(5-1)-'1.Inputs'!$D$44*(1+$G121)^(5-1)-('1.Inputs'!$D$20/'1.Inputs'!$D$27+'1.Inputs'!$D$23/'1.Inputs'!$D$28))))*'1.Inputs'!$D$53</f>
        <v>-96763404.323064566</v>
      </c>
      <c r="AH121" s="36">
        <f ca="1">X121-AH$13-AH$14+MIN(AH$13,MAX(0,((('1.Inputs'!$D$37*12*IF(6=1,'1.Inputs'!$D$38,IF(6=2,'1.Inputs'!$D$39,$E121)))*$F121*(('1.Inputs'!$D$40)+(1-'1.Inputs'!$D$40)*(1+'1.Inputs'!$D$41))*(1+$G121)^(6-1))-(('1.Inputs'!$D$37*12*IF(6=1,'1.Inputs'!$D$38,IF(6=2,'1.Inputs'!$D$39,$E121)))/(1-'1.Inputs'!$D$42)*$D121*(1+$G121)^(6-1))-('1.Inputs'!$D$37*12*IF(6=1,'1.Inputs'!$D$38,IF(6=2,'1.Inputs'!$D$39,$E121)))*'1.Inputs'!$D$43*(1+$G121)^(6-1)-'1.Inputs'!$D$44*(1+$G121)^(6-1)-('1.Inputs'!$D$20/'1.Inputs'!$D$27+'1.Inputs'!$D$23/'1.Inputs'!$D$28))))*'1.Inputs'!$D$53</f>
        <v>-69752115.694885194</v>
      </c>
      <c r="AI121" s="36">
        <f ca="1">Y121-AI$13-AI$14+MIN(AI$13,MAX(0,((('1.Inputs'!$D$37*12*IF(7=1,'1.Inputs'!$D$38,IF(7=2,'1.Inputs'!$D$39,$E121)))*$F121*(('1.Inputs'!$D$40)+(1-'1.Inputs'!$D$40)*(1+'1.Inputs'!$D$41))*(1+$G121)^(7-1))-(('1.Inputs'!$D$37*12*IF(7=1,'1.Inputs'!$D$38,IF(7=2,'1.Inputs'!$D$39,$E121)))/(1-'1.Inputs'!$D$42)*$D121*(1+$G121)^(7-1))-('1.Inputs'!$D$37*12*IF(7=1,'1.Inputs'!$D$38,IF(7=2,'1.Inputs'!$D$39,$E121)))*'1.Inputs'!$D$43*(1+$G121)^(7-1)-'1.Inputs'!$D$44*(1+$G121)^(7-1)-('1.Inputs'!$D$20/'1.Inputs'!$D$27+'1.Inputs'!$D$23/'1.Inputs'!$D$28))))*'1.Inputs'!$D$53</f>
        <v>-42357225.584678769</v>
      </c>
      <c r="AJ121" s="36">
        <f ca="1">Z121-AJ$13-AJ$14+MIN(AJ$13,MAX(0,((('1.Inputs'!$D$37*12*IF(8=1,'1.Inputs'!$D$38,IF(8=2,'1.Inputs'!$D$39,$E121)))*$F121*(('1.Inputs'!$D$40)+(1-'1.Inputs'!$D$40)*(1+'1.Inputs'!$D$41))*(1+$G121)^(8-1))-(('1.Inputs'!$D$37*12*IF(8=1,'1.Inputs'!$D$38,IF(8=2,'1.Inputs'!$D$39,$E121)))/(1-'1.Inputs'!$D$42)*$D121*(1+$G121)^(8-1))-('1.Inputs'!$D$37*12*IF(8=1,'1.Inputs'!$D$38,IF(8=2,'1.Inputs'!$D$39,$E121)))*'1.Inputs'!$D$43*(1+$G121)^(8-1)-'1.Inputs'!$D$44*(1+$G121)^(8-1)-('1.Inputs'!$D$20/'1.Inputs'!$D$27+'1.Inputs'!$D$23/'1.Inputs'!$D$28))))*'1.Inputs'!$D$53</f>
        <v>231440075.24545866</v>
      </c>
      <c r="AK121" s="36">
        <f ca="1">AA121-AK$13-AK$14+MIN(AK$13,MAX(0,((('1.Inputs'!$D$37*12*IF(9=1,'1.Inputs'!$D$38,IF(9=2,'1.Inputs'!$D$39,$E121)))*$F121*(('1.Inputs'!$D$40)+(1-'1.Inputs'!$D$40)*(1+'1.Inputs'!$D$41))*(1+$G121)^(9-1))-(('1.Inputs'!$D$37*12*IF(9=1,'1.Inputs'!$D$38,IF(9=2,'1.Inputs'!$D$39,$E121)))/(1-'1.Inputs'!$D$42)*$D121*(1+$G121)^(9-1))-('1.Inputs'!$D$37*12*IF(9=1,'1.Inputs'!$D$38,IF(9=2,'1.Inputs'!$D$39,$E121)))*'1.Inputs'!$D$43*(1+$G121)^(9-1)-'1.Inputs'!$D$44*(1+$G121)^(9-1)-('1.Inputs'!$D$20/'1.Inputs'!$D$27+'1.Inputs'!$D$23/'1.Inputs'!$D$28))))*'1.Inputs'!$D$53</f>
        <v>240471518.31201565</v>
      </c>
      <c r="AL121" s="36">
        <f ca="1">AB121-AL$13-AL$14+MIN(AL$13,MAX(0,((('1.Inputs'!$D$37*12*IF(10=1,'1.Inputs'!$D$38,IF(10=2,'1.Inputs'!$D$39,$E121)))*$F121*(('1.Inputs'!$D$40)+(1-'1.Inputs'!$D$40)*(1+'1.Inputs'!$D$41))*(1+$G121)^(10-1))-(('1.Inputs'!$D$37*12*IF(10=1,'1.Inputs'!$D$38,IF(10=2,'1.Inputs'!$D$39,$E121)))/(1-'1.Inputs'!$D$42)*$D121*(1+$G121)^(10-1))-('1.Inputs'!$D$37*12*IF(10=1,'1.Inputs'!$D$38,IF(10=2,'1.Inputs'!$D$39,$E121)))*'1.Inputs'!$D$43*(1+$G121)^(10-1)-'1.Inputs'!$D$44*(1+$G121)^(10-1)-('1.Inputs'!$D$20/'1.Inputs'!$D$27+'1.Inputs'!$D$23/'1.Inputs'!$D$28))))*'1.Inputs'!$D$53+'1.Inputs'!$D$35</f>
        <v>3915606228.5536957</v>
      </c>
      <c r="AM121" s="48">
        <f ca="1">R121+NPV('1.Inputs'!$D$55,S121:AB121)</f>
        <v>-1522565400.6171627</v>
      </c>
      <c r="AN121" s="48">
        <f ca="1">-('1.Inputs'!$D$24*(1-'1.Inputs'!$D$31)+'1.Inputs'!$D$35)+NPV('1.Inputs'!$D$54,AC121:AL121)</f>
        <v>-2390995041.3394814</v>
      </c>
      <c r="AO121" s="36">
        <f t="shared" ca="1" si="13"/>
        <v>-6.9571278613247776</v>
      </c>
      <c r="AP121" s="36">
        <f t="shared" ca="1" si="14"/>
        <v>7.8481932771274805E-3</v>
      </c>
      <c r="AQ121" s="36">
        <f ca="1">'1.Inputs'!$D$35+MIN(SUM($AC121:AC121),SUM($AC121:AD121),SUM($AC121:AE121),SUM($AC121:AF121),SUM($AC121:AG121),SUM($AC121:AH121),SUM($AC121:AI121),SUM($AC121:AJ121),SUM($AC121:AK121),SUM($AC121:AL121))</f>
        <v>-1447007109.4787831</v>
      </c>
      <c r="AR121" s="36">
        <f ca="1">IF(AP121&lt;'1.Inputs'!$D$57,1,0)</f>
        <v>1</v>
      </c>
      <c r="AS121" s="36">
        <f t="shared" ca="1" si="15"/>
        <v>1</v>
      </c>
    </row>
    <row r="122" spans="2:45" ht="15" customHeight="1" x14ac:dyDescent="0.25">
      <c r="B122" s="36">
        <v>107</v>
      </c>
      <c r="C122" s="36">
        <f t="shared" ca="1" si="8"/>
        <v>0.66194532018013252</v>
      </c>
      <c r="D122" s="36">
        <f t="shared" ca="1" si="9"/>
        <v>18092.263165917928</v>
      </c>
      <c r="E122" s="47">
        <f t="shared" ca="1" si="10"/>
        <v>0.84779781989577652</v>
      </c>
      <c r="F122" s="36">
        <f t="shared" ca="1" si="11"/>
        <v>30848.866379661096</v>
      </c>
      <c r="G122" s="36">
        <f t="shared" ca="1" si="12"/>
        <v>4.9763384259531515E-2</v>
      </c>
      <c r="H122" s="36">
        <f ca="1">((('1.Inputs'!$D$37*12*IF(1=1,'1.Inputs'!$D$38,IF(1=2,'1.Inputs'!$D$39,$E122)))*$F122*(('1.Inputs'!$D$40)+(1-'1.Inputs'!$D$40)*(1+'1.Inputs'!$D$41))*(1+$G122)^(1-1))*'1.Inputs'!$D$47+(('1.Inputs'!$D$37*12*IF(1=1,'1.Inputs'!$D$38,IF(1=2,'1.Inputs'!$D$39,$E122)))/(1-'1.Inputs'!$D$42)*$D122*(1+$G122)^(1-1))*('1.Inputs'!$D$48-'1.Inputs'!$D$49))/'1.Inputs'!$D$51</f>
        <v>810587944.65926969</v>
      </c>
      <c r="I122" s="36">
        <f ca="1">((('1.Inputs'!$D$37*12*IF(2=1,'1.Inputs'!$D$38,IF(2=2,'1.Inputs'!$D$39,$E122)))*$F122*(('1.Inputs'!$D$40)+(1-'1.Inputs'!$D$40)*(1+'1.Inputs'!$D$41))*(1+$G122)^(2-1))*'1.Inputs'!$D$47+(('1.Inputs'!$D$37*12*IF(2=1,'1.Inputs'!$D$38,IF(2=2,'1.Inputs'!$D$39,$E122)))/(1-'1.Inputs'!$D$42)*$D122*(1+$G122)^(2-1))*('1.Inputs'!$D$48-'1.Inputs'!$D$49))/'1.Inputs'!$D$51</f>
        <v>1191295761.6356902</v>
      </c>
      <c r="J122" s="36">
        <f ca="1">((('1.Inputs'!$D$37*12*IF(3=1,'1.Inputs'!$D$38,IF(3=2,'1.Inputs'!$D$39,$E122)))*$F122*(('1.Inputs'!$D$40)+(1-'1.Inputs'!$D$40)*(1+'1.Inputs'!$D$41))*(1+$G122)^(3-1))*'1.Inputs'!$D$47+(('1.Inputs'!$D$37*12*IF(3=1,'1.Inputs'!$D$38,IF(3=2,'1.Inputs'!$D$39,$E122)))/(1-'1.Inputs'!$D$42)*$D122*(1+$G122)^(3-1))*('1.Inputs'!$D$48-'1.Inputs'!$D$49))/'1.Inputs'!$D$51</f>
        <v>1514625529.0910203</v>
      </c>
      <c r="K122" s="36">
        <f ca="1">((('1.Inputs'!$D$37*12*IF(4=1,'1.Inputs'!$D$38,IF(4=2,'1.Inputs'!$D$39,$E122)))*$F122*(('1.Inputs'!$D$40)+(1-'1.Inputs'!$D$40)*(1+'1.Inputs'!$D$41))*(1+$G122)^(4-1))*'1.Inputs'!$D$47+(('1.Inputs'!$D$37*12*IF(4=1,'1.Inputs'!$D$38,IF(4=2,'1.Inputs'!$D$39,$E122)))/(1-'1.Inputs'!$D$42)*$D122*(1+$G122)^(4-1))*('1.Inputs'!$D$48-'1.Inputs'!$D$49))/'1.Inputs'!$D$51</f>
        <v>1589998421.3044732</v>
      </c>
      <c r="L122" s="36">
        <f ca="1">((('1.Inputs'!$D$37*12*IF(5=1,'1.Inputs'!$D$38,IF(5=2,'1.Inputs'!$D$39,$E122)))*$F122*(('1.Inputs'!$D$40)+(1-'1.Inputs'!$D$40)*(1+'1.Inputs'!$D$41))*(1+$G122)^(5-1))*'1.Inputs'!$D$47+(('1.Inputs'!$D$37*12*IF(5=1,'1.Inputs'!$D$38,IF(5=2,'1.Inputs'!$D$39,$E122)))/(1-'1.Inputs'!$D$42)*$D122*(1+$G122)^(5-1))*('1.Inputs'!$D$48-'1.Inputs'!$D$49))/'1.Inputs'!$D$51</f>
        <v>1669122123.7158959</v>
      </c>
      <c r="M122" s="36">
        <f ca="1">((('1.Inputs'!$D$37*12*IF(6=1,'1.Inputs'!$D$38,IF(6=2,'1.Inputs'!$D$39,$E122)))*$F122*(('1.Inputs'!$D$40)+(1-'1.Inputs'!$D$40)*(1+'1.Inputs'!$D$41))*(1+$G122)^(6-1))*'1.Inputs'!$D$47+(('1.Inputs'!$D$37*12*IF(6=1,'1.Inputs'!$D$38,IF(6=2,'1.Inputs'!$D$39,$E122)))/(1-'1.Inputs'!$D$42)*$D122*(1+$G122)^(6-1))*('1.Inputs'!$D$48-'1.Inputs'!$D$49))/'1.Inputs'!$D$51</f>
        <v>1752183289.3344553</v>
      </c>
      <c r="N122" s="36">
        <f ca="1">((('1.Inputs'!$D$37*12*IF(7=1,'1.Inputs'!$D$38,IF(7=2,'1.Inputs'!$D$39,$E122)))*$F122*(('1.Inputs'!$D$40)+(1-'1.Inputs'!$D$40)*(1+'1.Inputs'!$D$41))*(1+$G122)^(7-1))*'1.Inputs'!$D$47+(('1.Inputs'!$D$37*12*IF(7=1,'1.Inputs'!$D$38,IF(7=2,'1.Inputs'!$D$39,$E122)))/(1-'1.Inputs'!$D$42)*$D122*(1+$G122)^(7-1))*('1.Inputs'!$D$48-'1.Inputs'!$D$49))/'1.Inputs'!$D$51</f>
        <v>1839377859.6547356</v>
      </c>
      <c r="O122" s="36">
        <f ca="1">((('1.Inputs'!$D$37*12*IF(8=1,'1.Inputs'!$D$38,IF(8=2,'1.Inputs'!$D$39,$E122)))*$F122*(('1.Inputs'!$D$40)+(1-'1.Inputs'!$D$40)*(1+'1.Inputs'!$D$41))*(1+$G122)^(8-1))*'1.Inputs'!$D$47+(('1.Inputs'!$D$37*12*IF(8=1,'1.Inputs'!$D$38,IF(8=2,'1.Inputs'!$D$39,$E122)))/(1-'1.Inputs'!$D$42)*$D122*(1+$G122)^(8-1))*('1.Inputs'!$D$48-'1.Inputs'!$D$49))/'1.Inputs'!$D$51</f>
        <v>1930911526.8832092</v>
      </c>
      <c r="P122" s="36">
        <f ca="1">((('1.Inputs'!$D$37*12*IF(9=1,'1.Inputs'!$D$38,IF(9=2,'1.Inputs'!$D$39,$E122)))*$F122*(('1.Inputs'!$D$40)+(1-'1.Inputs'!$D$40)*(1+'1.Inputs'!$D$41))*(1+$G122)^(9-1))*'1.Inputs'!$D$47+(('1.Inputs'!$D$37*12*IF(9=1,'1.Inputs'!$D$38,IF(9=2,'1.Inputs'!$D$39,$E122)))/(1-'1.Inputs'!$D$42)*$D122*(1+$G122)^(9-1))*('1.Inputs'!$D$48-'1.Inputs'!$D$49))/'1.Inputs'!$D$51</f>
        <v>2027000219.1666567</v>
      </c>
      <c r="Q122" s="36">
        <f ca="1">((('1.Inputs'!$D$37*12*IF(10=1,'1.Inputs'!$D$38,IF(10=2,'1.Inputs'!$D$39,$E122)))*$F122*(('1.Inputs'!$D$40)+(1-'1.Inputs'!$D$40)*(1+'1.Inputs'!$D$41))*(1+$G122)^(10-1))*'1.Inputs'!$D$47+(('1.Inputs'!$D$37*12*IF(10=1,'1.Inputs'!$D$38,IF(10=2,'1.Inputs'!$D$39,$E122)))/(1-'1.Inputs'!$D$42)*$D122*(1+$G122)^(10-1))*('1.Inputs'!$D$48-'1.Inputs'!$D$49))/'1.Inputs'!$D$51</f>
        <v>2127870609.9672022</v>
      </c>
      <c r="R122" s="36">
        <f>-'1.Inputs'!$D$24</f>
        <v>-2050000000</v>
      </c>
      <c r="S122" s="36">
        <f ca="1">((('1.Inputs'!$D$37*12*IF(1=1,'1.Inputs'!$D$38,IF(1=2,'1.Inputs'!$D$39,$E122)))*$F122*(('1.Inputs'!$D$40)+(1-'1.Inputs'!$D$40)*(1+'1.Inputs'!$D$41))*(1+$G122)^(1-1))-(('1.Inputs'!$D$37*12*IF(1=1,'1.Inputs'!$D$38,IF(1=2,'1.Inputs'!$D$39,$E122)))/(1-'1.Inputs'!$D$42)*$D122*(1+$G122)^(1-1))-('1.Inputs'!$D$37*12*IF(1=1,'1.Inputs'!$D$38,IF(1=2,'1.Inputs'!$D$39,$E122)))*'1.Inputs'!$D$43*(1+$G122)^(1-1)-'1.Inputs'!$D$44*(1+$G122)^(1-1)-('1.Inputs'!$D$20/'1.Inputs'!$D$27+'1.Inputs'!$D$23/'1.Inputs'!$D$28))-MAX(0,((('1.Inputs'!$D$37*12*IF(1=1,'1.Inputs'!$D$38,IF(1=2,'1.Inputs'!$D$39,$E122)))*$F122*(('1.Inputs'!$D$40)+(1-'1.Inputs'!$D$40)*(1+'1.Inputs'!$D$41))*(1+$G122)^(1-1))-(('1.Inputs'!$D$37*12*IF(1=1,'1.Inputs'!$D$38,IF(1=2,'1.Inputs'!$D$39,$E122)))/(1-'1.Inputs'!$D$42)*$D122*(1+$G122)^(1-1))-('1.Inputs'!$D$37*12*IF(1=1,'1.Inputs'!$D$38,IF(1=2,'1.Inputs'!$D$39,$E122)))*'1.Inputs'!$D$43*(1+$G122)^(1-1)-'1.Inputs'!$D$44*(1+$G122)^(1-1)-('1.Inputs'!$D$20/'1.Inputs'!$D$27+'1.Inputs'!$D$23/'1.Inputs'!$D$28)))*'1.Inputs'!$D$53+('1.Inputs'!$D$20/'1.Inputs'!$D$27+'1.Inputs'!$D$23/'1.Inputs'!$D$28)-H122</f>
        <v>-431859178.3868953</v>
      </c>
      <c r="T122" s="36">
        <f ca="1">((('1.Inputs'!$D$37*12*IF(2=1,'1.Inputs'!$D$38,IF(2=2,'1.Inputs'!$D$39,$E122)))*$F122*(('1.Inputs'!$D$40)+(1-'1.Inputs'!$D$40)*(1+'1.Inputs'!$D$41))*(1+$G122)^(2-1))-(('1.Inputs'!$D$37*12*IF(2=1,'1.Inputs'!$D$38,IF(2=2,'1.Inputs'!$D$39,$E122)))/(1-'1.Inputs'!$D$42)*$D122*(1+$G122)^(2-1))-('1.Inputs'!$D$37*12*IF(2=1,'1.Inputs'!$D$38,IF(2=2,'1.Inputs'!$D$39,$E122)))*'1.Inputs'!$D$43*(1+$G122)^(2-1)-'1.Inputs'!$D$44*(1+$G122)^(2-1)-('1.Inputs'!$D$20/'1.Inputs'!$D$27+'1.Inputs'!$D$23/'1.Inputs'!$D$28))-MAX(0,((('1.Inputs'!$D$37*12*IF(2=1,'1.Inputs'!$D$38,IF(2=2,'1.Inputs'!$D$39,$E122)))*$F122*(('1.Inputs'!$D$40)+(1-'1.Inputs'!$D$40)*(1+'1.Inputs'!$D$41))*(1+$G122)^(2-1))-(('1.Inputs'!$D$37*12*IF(2=1,'1.Inputs'!$D$38,IF(2=2,'1.Inputs'!$D$39,$E122)))/(1-'1.Inputs'!$D$42)*$D122*(1+$G122)^(2-1))-('1.Inputs'!$D$37*12*IF(2=1,'1.Inputs'!$D$38,IF(2=2,'1.Inputs'!$D$39,$E122)))*'1.Inputs'!$D$43*(1+$G122)^(2-1)-'1.Inputs'!$D$44*(1+$G122)^(2-1)-('1.Inputs'!$D$20/'1.Inputs'!$D$27+'1.Inputs'!$D$23/'1.Inputs'!$D$28)))*'1.Inputs'!$D$53+('1.Inputs'!$D$20/'1.Inputs'!$D$27+'1.Inputs'!$D$23/'1.Inputs'!$D$28)-(I122-H122)</f>
        <v>399350795.02947748</v>
      </c>
      <c r="U122" s="36">
        <f ca="1">((('1.Inputs'!$D$37*12*IF(3=1,'1.Inputs'!$D$38,IF(3=2,'1.Inputs'!$D$39,$E122)))*$F122*(('1.Inputs'!$D$40)+(1-'1.Inputs'!$D$40)*(1+'1.Inputs'!$D$41))*(1+$G122)^(3-1))-(('1.Inputs'!$D$37*12*IF(3=1,'1.Inputs'!$D$38,IF(3=2,'1.Inputs'!$D$39,$E122)))/(1-'1.Inputs'!$D$42)*$D122*(1+$G122)^(3-1))-('1.Inputs'!$D$37*12*IF(3=1,'1.Inputs'!$D$38,IF(3=2,'1.Inputs'!$D$39,$E122)))*'1.Inputs'!$D$43*(1+$G122)^(3-1)-'1.Inputs'!$D$44*(1+$G122)^(3-1)-('1.Inputs'!$D$20/'1.Inputs'!$D$27+'1.Inputs'!$D$23/'1.Inputs'!$D$28))-MAX(0,((('1.Inputs'!$D$37*12*IF(3=1,'1.Inputs'!$D$38,IF(3=2,'1.Inputs'!$D$39,$E122)))*$F122*(('1.Inputs'!$D$40)+(1-'1.Inputs'!$D$40)*(1+'1.Inputs'!$D$41))*(1+$G122)^(3-1))-(('1.Inputs'!$D$37*12*IF(3=1,'1.Inputs'!$D$38,IF(3=2,'1.Inputs'!$D$39,$E122)))/(1-'1.Inputs'!$D$42)*$D122*(1+$G122)^(3-1))-('1.Inputs'!$D$37*12*IF(3=1,'1.Inputs'!$D$38,IF(3=2,'1.Inputs'!$D$39,$E122)))*'1.Inputs'!$D$43*(1+$G122)^(3-1)-'1.Inputs'!$D$44*(1+$G122)^(3-1)-('1.Inputs'!$D$20/'1.Inputs'!$D$27+'1.Inputs'!$D$23/'1.Inputs'!$D$28)))*'1.Inputs'!$D$53+('1.Inputs'!$D$20/'1.Inputs'!$D$27+'1.Inputs'!$D$23/'1.Inputs'!$D$28)-(J122-I122)</f>
        <v>791736392.21270418</v>
      </c>
      <c r="V122" s="36">
        <f ca="1">((('1.Inputs'!$D$37*12*IF(4=1,'1.Inputs'!$D$38,IF(4=2,'1.Inputs'!$D$39,$E122)))*$F122*(('1.Inputs'!$D$40)+(1-'1.Inputs'!$D$40)*(1+'1.Inputs'!$D$41))*(1+$G122)^(4-1))-(('1.Inputs'!$D$37*12*IF(4=1,'1.Inputs'!$D$38,IF(4=2,'1.Inputs'!$D$39,$E122)))/(1-'1.Inputs'!$D$42)*$D122*(1+$G122)^(4-1))-('1.Inputs'!$D$37*12*IF(4=1,'1.Inputs'!$D$38,IF(4=2,'1.Inputs'!$D$39,$E122)))*'1.Inputs'!$D$43*(1+$G122)^(4-1)-'1.Inputs'!$D$44*(1+$G122)^(4-1)-('1.Inputs'!$D$20/'1.Inputs'!$D$27+'1.Inputs'!$D$23/'1.Inputs'!$D$28))-MAX(0,((('1.Inputs'!$D$37*12*IF(4=1,'1.Inputs'!$D$38,IF(4=2,'1.Inputs'!$D$39,$E122)))*$F122*(('1.Inputs'!$D$40)+(1-'1.Inputs'!$D$40)*(1+'1.Inputs'!$D$41))*(1+$G122)^(4-1))-(('1.Inputs'!$D$37*12*IF(4=1,'1.Inputs'!$D$38,IF(4=2,'1.Inputs'!$D$39,$E122)))/(1-'1.Inputs'!$D$42)*$D122*(1+$G122)^(4-1))-('1.Inputs'!$D$37*12*IF(4=1,'1.Inputs'!$D$38,IF(4=2,'1.Inputs'!$D$39,$E122)))*'1.Inputs'!$D$43*(1+$G122)^(4-1)-'1.Inputs'!$D$44*(1+$G122)^(4-1)-('1.Inputs'!$D$20/'1.Inputs'!$D$27+'1.Inputs'!$D$23/'1.Inputs'!$D$28)))*'1.Inputs'!$D$53+('1.Inputs'!$D$20/'1.Inputs'!$D$27+'1.Inputs'!$D$23/'1.Inputs'!$D$28)-(K122-J122)</f>
        <v>1092831413.3266792</v>
      </c>
      <c r="W122" s="36">
        <f ca="1">((('1.Inputs'!$D$37*12*IF(5=1,'1.Inputs'!$D$38,IF(5=2,'1.Inputs'!$D$39,$E122)))*$F122*(('1.Inputs'!$D$40)+(1-'1.Inputs'!$D$40)*(1+'1.Inputs'!$D$41))*(1+$G122)^(5-1))-(('1.Inputs'!$D$37*12*IF(5=1,'1.Inputs'!$D$38,IF(5=2,'1.Inputs'!$D$39,$E122)))/(1-'1.Inputs'!$D$42)*$D122*(1+$G122)^(5-1))-('1.Inputs'!$D$37*12*IF(5=1,'1.Inputs'!$D$38,IF(5=2,'1.Inputs'!$D$39,$E122)))*'1.Inputs'!$D$43*(1+$G122)^(5-1)-'1.Inputs'!$D$44*(1+$G122)^(5-1)-('1.Inputs'!$D$20/'1.Inputs'!$D$27+'1.Inputs'!$D$23/'1.Inputs'!$D$28))-MAX(0,((('1.Inputs'!$D$37*12*IF(5=1,'1.Inputs'!$D$38,IF(5=2,'1.Inputs'!$D$39,$E122)))*$F122*(('1.Inputs'!$D$40)+(1-'1.Inputs'!$D$40)*(1+'1.Inputs'!$D$41))*(1+$G122)^(5-1))-(('1.Inputs'!$D$37*12*IF(5=1,'1.Inputs'!$D$38,IF(5=2,'1.Inputs'!$D$39,$E122)))/(1-'1.Inputs'!$D$42)*$D122*(1+$G122)^(5-1))-('1.Inputs'!$D$37*12*IF(5=1,'1.Inputs'!$D$38,IF(5=2,'1.Inputs'!$D$39,$E122)))*'1.Inputs'!$D$43*(1+$G122)^(5-1)-'1.Inputs'!$D$44*(1+$G122)^(5-1)-('1.Inputs'!$D$20/'1.Inputs'!$D$27+'1.Inputs'!$D$23/'1.Inputs'!$D$28)))*'1.Inputs'!$D$53+('1.Inputs'!$D$20/'1.Inputs'!$D$27+'1.Inputs'!$D$23/'1.Inputs'!$D$28)-(L122-K122)</f>
        <v>1144863082.9726787</v>
      </c>
      <c r="X122" s="36">
        <f ca="1">((('1.Inputs'!$D$37*12*IF(6=1,'1.Inputs'!$D$38,IF(6=2,'1.Inputs'!$D$39,$E122)))*$F122*(('1.Inputs'!$D$40)+(1-'1.Inputs'!$D$40)*(1+'1.Inputs'!$D$41))*(1+$G122)^(6-1))-(('1.Inputs'!$D$37*12*IF(6=1,'1.Inputs'!$D$38,IF(6=2,'1.Inputs'!$D$39,$E122)))/(1-'1.Inputs'!$D$42)*$D122*(1+$G122)^(6-1))-('1.Inputs'!$D$37*12*IF(6=1,'1.Inputs'!$D$38,IF(6=2,'1.Inputs'!$D$39,$E122)))*'1.Inputs'!$D$43*(1+$G122)^(6-1)-'1.Inputs'!$D$44*(1+$G122)^(6-1)-('1.Inputs'!$D$20/'1.Inputs'!$D$27+'1.Inputs'!$D$23/'1.Inputs'!$D$28))-MAX(0,((('1.Inputs'!$D$37*12*IF(6=1,'1.Inputs'!$D$38,IF(6=2,'1.Inputs'!$D$39,$E122)))*$F122*(('1.Inputs'!$D$40)+(1-'1.Inputs'!$D$40)*(1+'1.Inputs'!$D$41))*(1+$G122)^(6-1))-(('1.Inputs'!$D$37*12*IF(6=1,'1.Inputs'!$D$38,IF(6=2,'1.Inputs'!$D$39,$E122)))/(1-'1.Inputs'!$D$42)*$D122*(1+$G122)^(6-1))-('1.Inputs'!$D$37*12*IF(6=1,'1.Inputs'!$D$38,IF(6=2,'1.Inputs'!$D$39,$E122)))*'1.Inputs'!$D$43*(1+$G122)^(6-1)-'1.Inputs'!$D$44*(1+$G122)^(6-1)-('1.Inputs'!$D$20/'1.Inputs'!$D$27+'1.Inputs'!$D$23/'1.Inputs'!$D$28)))*'1.Inputs'!$D$53+('1.Inputs'!$D$20/'1.Inputs'!$D$27+'1.Inputs'!$D$23/'1.Inputs'!$D$28)-(M122-L122)</f>
        <v>1199484024.5889373</v>
      </c>
      <c r="Y122" s="36">
        <f ca="1">((('1.Inputs'!$D$37*12*IF(7=1,'1.Inputs'!$D$38,IF(7=2,'1.Inputs'!$D$39,$E122)))*$F122*(('1.Inputs'!$D$40)+(1-'1.Inputs'!$D$40)*(1+'1.Inputs'!$D$41))*(1+$G122)^(7-1))-(('1.Inputs'!$D$37*12*IF(7=1,'1.Inputs'!$D$38,IF(7=2,'1.Inputs'!$D$39,$E122)))/(1-'1.Inputs'!$D$42)*$D122*(1+$G122)^(7-1))-('1.Inputs'!$D$37*12*IF(7=1,'1.Inputs'!$D$38,IF(7=2,'1.Inputs'!$D$39,$E122)))*'1.Inputs'!$D$43*(1+$G122)^(7-1)-'1.Inputs'!$D$44*(1+$G122)^(7-1)-('1.Inputs'!$D$20/'1.Inputs'!$D$27+'1.Inputs'!$D$23/'1.Inputs'!$D$28))-MAX(0,((('1.Inputs'!$D$37*12*IF(7=1,'1.Inputs'!$D$38,IF(7=2,'1.Inputs'!$D$39,$E122)))*$F122*(('1.Inputs'!$D$40)+(1-'1.Inputs'!$D$40)*(1+'1.Inputs'!$D$41))*(1+$G122)^(7-1))-(('1.Inputs'!$D$37*12*IF(7=1,'1.Inputs'!$D$38,IF(7=2,'1.Inputs'!$D$39,$E122)))/(1-'1.Inputs'!$D$42)*$D122*(1+$G122)^(7-1))-('1.Inputs'!$D$37*12*IF(7=1,'1.Inputs'!$D$38,IF(7=2,'1.Inputs'!$D$39,$E122)))*'1.Inputs'!$D$43*(1+$G122)^(7-1)-'1.Inputs'!$D$44*(1+$G122)^(7-1)-('1.Inputs'!$D$20/'1.Inputs'!$D$27+'1.Inputs'!$D$23/'1.Inputs'!$D$28)))*'1.Inputs'!$D$53+('1.Inputs'!$D$20/'1.Inputs'!$D$27+'1.Inputs'!$D$23/'1.Inputs'!$D$28)-(N122-M122)</f>
        <v>1256823089.1114631</v>
      </c>
      <c r="Z122" s="36">
        <f ca="1">((('1.Inputs'!$D$37*12*IF(8=1,'1.Inputs'!$D$38,IF(8=2,'1.Inputs'!$D$39,$E122)))*$F122*(('1.Inputs'!$D$40)+(1-'1.Inputs'!$D$40)*(1+'1.Inputs'!$D$41))*(1+$G122)^(8-1))-(('1.Inputs'!$D$37*12*IF(8=1,'1.Inputs'!$D$38,IF(8=2,'1.Inputs'!$D$39,$E122)))/(1-'1.Inputs'!$D$42)*$D122*(1+$G122)^(8-1))-('1.Inputs'!$D$37*12*IF(8=1,'1.Inputs'!$D$38,IF(8=2,'1.Inputs'!$D$39,$E122)))*'1.Inputs'!$D$43*(1+$G122)^(8-1)-'1.Inputs'!$D$44*(1+$G122)^(8-1)-('1.Inputs'!$D$20/'1.Inputs'!$D$27+'1.Inputs'!$D$23/'1.Inputs'!$D$28))-MAX(0,((('1.Inputs'!$D$37*12*IF(8=1,'1.Inputs'!$D$38,IF(8=2,'1.Inputs'!$D$39,$E122)))*$F122*(('1.Inputs'!$D$40)+(1-'1.Inputs'!$D$40)*(1+'1.Inputs'!$D$41))*(1+$G122)^(8-1))-(('1.Inputs'!$D$37*12*IF(8=1,'1.Inputs'!$D$38,IF(8=2,'1.Inputs'!$D$39,$E122)))/(1-'1.Inputs'!$D$42)*$D122*(1+$G122)^(8-1))-('1.Inputs'!$D$37*12*IF(8=1,'1.Inputs'!$D$38,IF(8=2,'1.Inputs'!$D$39,$E122)))*'1.Inputs'!$D$43*(1+$G122)^(8-1)-'1.Inputs'!$D$44*(1+$G122)^(8-1)-('1.Inputs'!$D$20/'1.Inputs'!$D$27+'1.Inputs'!$D$23/'1.Inputs'!$D$28)))*'1.Inputs'!$D$53+('1.Inputs'!$D$20/'1.Inputs'!$D$27+'1.Inputs'!$D$23/'1.Inputs'!$D$28)-(O122-N122)</f>
        <v>1317015539.5349057</v>
      </c>
      <c r="AA122" s="36">
        <f ca="1">((('1.Inputs'!$D$37*12*IF(9=1,'1.Inputs'!$D$38,IF(9=2,'1.Inputs'!$D$39,$E122)))*$F122*(('1.Inputs'!$D$40)+(1-'1.Inputs'!$D$40)*(1+'1.Inputs'!$D$41))*(1+$G122)^(9-1))-(('1.Inputs'!$D$37*12*IF(9=1,'1.Inputs'!$D$38,IF(9=2,'1.Inputs'!$D$39,$E122)))/(1-'1.Inputs'!$D$42)*$D122*(1+$G122)^(9-1))-('1.Inputs'!$D$37*12*IF(9=1,'1.Inputs'!$D$38,IF(9=2,'1.Inputs'!$D$39,$E122)))*'1.Inputs'!$D$43*(1+$G122)^(9-1)-'1.Inputs'!$D$44*(1+$G122)^(9-1)-('1.Inputs'!$D$20/'1.Inputs'!$D$27+'1.Inputs'!$D$23/'1.Inputs'!$D$28))-MAX(0,((('1.Inputs'!$D$37*12*IF(9=1,'1.Inputs'!$D$38,IF(9=2,'1.Inputs'!$D$39,$E122)))*$F122*(('1.Inputs'!$D$40)+(1-'1.Inputs'!$D$40)*(1+'1.Inputs'!$D$41))*(1+$G122)^(9-1))-(('1.Inputs'!$D$37*12*IF(9=1,'1.Inputs'!$D$38,IF(9=2,'1.Inputs'!$D$39,$E122)))/(1-'1.Inputs'!$D$42)*$D122*(1+$G122)^(9-1))-('1.Inputs'!$D$37*12*IF(9=1,'1.Inputs'!$D$38,IF(9=2,'1.Inputs'!$D$39,$E122)))*'1.Inputs'!$D$43*(1+$G122)^(9-1)-'1.Inputs'!$D$44*(1+$G122)^(9-1)-('1.Inputs'!$D$20/'1.Inputs'!$D$27+'1.Inputs'!$D$23/'1.Inputs'!$D$28)))*'1.Inputs'!$D$53+('1.Inputs'!$D$20/'1.Inputs'!$D$27+'1.Inputs'!$D$23/'1.Inputs'!$D$28)-(P122-O122)</f>
        <v>1380203369.9982917</v>
      </c>
      <c r="AB122" s="36">
        <f ca="1">((('1.Inputs'!$D$37*12*IF(10=1,'1.Inputs'!$D$38,IF(10=2,'1.Inputs'!$D$39,$E122)))*$F122*(('1.Inputs'!$D$40)+(1-'1.Inputs'!$D$40)*(1+'1.Inputs'!$D$41))*(1+$G122)^(10-1))-(('1.Inputs'!$D$37*12*IF(10=1,'1.Inputs'!$D$38,IF(10=2,'1.Inputs'!$D$39,$E122)))/(1-'1.Inputs'!$D$42)*$D122*(1+$G122)^(10-1))-('1.Inputs'!$D$37*12*IF(10=1,'1.Inputs'!$D$38,IF(10=2,'1.Inputs'!$D$39,$E122)))*'1.Inputs'!$D$43*(1+$G122)^(10-1)-'1.Inputs'!$D$44*(1+$G122)^(10-1)-('1.Inputs'!$D$20/'1.Inputs'!$D$27+'1.Inputs'!$D$23/'1.Inputs'!$D$28))-MAX(0,((('1.Inputs'!$D$37*12*IF(10=1,'1.Inputs'!$D$38,IF(10=2,'1.Inputs'!$D$39,$E122)))*$F122*(('1.Inputs'!$D$40)+(1-'1.Inputs'!$D$40)*(1+'1.Inputs'!$D$41))*(1+$G122)^(10-1))-(('1.Inputs'!$D$37*12*IF(10=1,'1.Inputs'!$D$38,IF(10=2,'1.Inputs'!$D$39,$E122)))/(1-'1.Inputs'!$D$42)*$D122*(1+$G122)^(10-1))-('1.Inputs'!$D$37*12*IF(10=1,'1.Inputs'!$D$38,IF(10=2,'1.Inputs'!$D$39,$E122)))*'1.Inputs'!$D$43*(1+$G122)^(10-1)-'1.Inputs'!$D$44*(1+$G122)^(10-1)-('1.Inputs'!$D$20/'1.Inputs'!$D$27+'1.Inputs'!$D$23/'1.Inputs'!$D$28)))*'1.Inputs'!$D$53+('1.Inputs'!$D$20/'1.Inputs'!$D$27+'1.Inputs'!$D$23/'1.Inputs'!$D$28)-(Q122-P122)+(('1.Inputs'!$D$20+'1.Inputs'!$D$23-('1.Inputs'!$D$20/'1.Inputs'!$D$27+'1.Inputs'!$D$23/'1.Inputs'!$D$28)*'1.Inputs'!$D$10)*'1.Inputs'!$D$60+'1.Inputs'!$D$19*'1.Inputs'!$D$59+Q122)</f>
        <v>4274406250.7167559</v>
      </c>
      <c r="AC122" s="36">
        <f ca="1">S122-AC$13-AC$14+MIN(AC$13,MAX(0,((('1.Inputs'!$D$37*12*IF(1=1,'1.Inputs'!$D$38,IF(1=2,'1.Inputs'!$D$39,$E122)))*$F122*(('1.Inputs'!$D$40)+(1-'1.Inputs'!$D$40)*(1+'1.Inputs'!$D$41))*(1+$G122)^(1-1))-(('1.Inputs'!$D$37*12*IF(1=1,'1.Inputs'!$D$38,IF(1=2,'1.Inputs'!$D$39,$E122)))/(1-'1.Inputs'!$D$42)*$D122*(1+$G122)^(1-1))-('1.Inputs'!$D$37*12*IF(1=1,'1.Inputs'!$D$38,IF(1=2,'1.Inputs'!$D$39,$E122)))*'1.Inputs'!$D$43*(1+$G122)^(1-1)-'1.Inputs'!$D$44*(1+$G122)^(1-1)-('1.Inputs'!$D$20/'1.Inputs'!$D$27+'1.Inputs'!$D$23/'1.Inputs'!$D$28))))*'1.Inputs'!$D$53</f>
        <v>-527799178.3868953</v>
      </c>
      <c r="AD122" s="36">
        <f ca="1">T122-AD$13-AD$14+MIN(AD$13,MAX(0,((('1.Inputs'!$D$37*12*IF(2=1,'1.Inputs'!$D$38,IF(2=2,'1.Inputs'!$D$39,$E122)))*$F122*(('1.Inputs'!$D$40)+(1-'1.Inputs'!$D$40)*(1+'1.Inputs'!$D$41))*(1+$G122)^(2-1))-(('1.Inputs'!$D$37*12*IF(2=1,'1.Inputs'!$D$38,IF(2=2,'1.Inputs'!$D$39,$E122)))/(1-'1.Inputs'!$D$42)*$D122*(1+$G122)^(2-1))-('1.Inputs'!$D$37*12*IF(2=1,'1.Inputs'!$D$38,IF(2=2,'1.Inputs'!$D$39,$E122)))*'1.Inputs'!$D$43*(1+$G122)^(2-1)-'1.Inputs'!$D$44*(1+$G122)^(2-1)-('1.Inputs'!$D$20/'1.Inputs'!$D$27+'1.Inputs'!$D$23/'1.Inputs'!$D$28))))*'1.Inputs'!$D$53</f>
        <v>303410795.02947748</v>
      </c>
      <c r="AE122" s="36">
        <f ca="1">U122-AE$13-AE$14+MIN(AE$13,MAX(0,((('1.Inputs'!$D$37*12*IF(3=1,'1.Inputs'!$D$38,IF(3=2,'1.Inputs'!$D$39,$E122)))*$F122*(('1.Inputs'!$D$40)+(1-'1.Inputs'!$D$40)*(1+'1.Inputs'!$D$41))*(1+$G122)^(3-1))-(('1.Inputs'!$D$37*12*IF(3=1,'1.Inputs'!$D$38,IF(3=2,'1.Inputs'!$D$39,$E122)))/(1-'1.Inputs'!$D$42)*$D122*(1+$G122)^(3-1))-('1.Inputs'!$D$37*12*IF(3=1,'1.Inputs'!$D$38,IF(3=2,'1.Inputs'!$D$39,$E122)))*'1.Inputs'!$D$43*(1+$G122)^(3-1)-'1.Inputs'!$D$44*(1+$G122)^(3-1)-('1.Inputs'!$D$20/'1.Inputs'!$D$27+'1.Inputs'!$D$23/'1.Inputs'!$D$28))))*'1.Inputs'!$D$53</f>
        <v>449796392.21270418</v>
      </c>
      <c r="AF122" s="36">
        <f ca="1">V122-AF$13-AF$14+MIN(AF$13,MAX(0,((('1.Inputs'!$D$37*12*IF(4=1,'1.Inputs'!$D$38,IF(4=2,'1.Inputs'!$D$39,$E122)))*$F122*(('1.Inputs'!$D$40)+(1-'1.Inputs'!$D$40)*(1+'1.Inputs'!$D$41))*(1+$G122)^(4-1))-(('1.Inputs'!$D$37*12*IF(4=1,'1.Inputs'!$D$38,IF(4=2,'1.Inputs'!$D$39,$E122)))/(1-'1.Inputs'!$D$42)*$D122*(1+$G122)^(4-1))-('1.Inputs'!$D$37*12*IF(4=1,'1.Inputs'!$D$38,IF(4=2,'1.Inputs'!$D$39,$E122)))*'1.Inputs'!$D$43*(1+$G122)^(4-1)-'1.Inputs'!$D$44*(1+$G122)^(4-1)-('1.Inputs'!$D$20/'1.Inputs'!$D$27+'1.Inputs'!$D$23/'1.Inputs'!$D$28))))*'1.Inputs'!$D$53</f>
        <v>770079413.32667923</v>
      </c>
      <c r="AG122" s="36">
        <f ca="1">W122-AG$13-AG$14+MIN(AG$13,MAX(0,((('1.Inputs'!$D$37*12*IF(5=1,'1.Inputs'!$D$38,IF(5=2,'1.Inputs'!$D$39,$E122)))*$F122*(('1.Inputs'!$D$40)+(1-'1.Inputs'!$D$40)*(1+'1.Inputs'!$D$41))*(1+$G122)^(5-1))-(('1.Inputs'!$D$37*12*IF(5=1,'1.Inputs'!$D$38,IF(5=2,'1.Inputs'!$D$39,$E122)))/(1-'1.Inputs'!$D$42)*$D122*(1+$G122)^(5-1))-('1.Inputs'!$D$37*12*IF(5=1,'1.Inputs'!$D$38,IF(5=2,'1.Inputs'!$D$39,$E122)))*'1.Inputs'!$D$43*(1+$G122)^(5-1)-'1.Inputs'!$D$44*(1+$G122)^(5-1)-('1.Inputs'!$D$20/'1.Inputs'!$D$27+'1.Inputs'!$D$23/'1.Inputs'!$D$28))))*'1.Inputs'!$D$53</f>
        <v>841299082.97267866</v>
      </c>
      <c r="AH122" s="36">
        <f ca="1">X122-AH$13-AH$14+MIN(AH$13,MAX(0,((('1.Inputs'!$D$37*12*IF(6=1,'1.Inputs'!$D$38,IF(6=2,'1.Inputs'!$D$39,$E122)))*$F122*(('1.Inputs'!$D$40)+(1-'1.Inputs'!$D$40)*(1+'1.Inputs'!$D$41))*(1+$G122)^(6-1))-(('1.Inputs'!$D$37*12*IF(6=1,'1.Inputs'!$D$38,IF(6=2,'1.Inputs'!$D$39,$E122)))/(1-'1.Inputs'!$D$42)*$D122*(1+$G122)^(6-1))-('1.Inputs'!$D$37*12*IF(6=1,'1.Inputs'!$D$38,IF(6=2,'1.Inputs'!$D$39,$E122)))*'1.Inputs'!$D$43*(1+$G122)^(6-1)-'1.Inputs'!$D$44*(1+$G122)^(6-1)-('1.Inputs'!$D$20/'1.Inputs'!$D$27+'1.Inputs'!$D$23/'1.Inputs'!$D$28))))*'1.Inputs'!$D$53</f>
        <v>915108024.58893728</v>
      </c>
      <c r="AI122" s="36">
        <f ca="1">Y122-AI$13-AI$14+MIN(AI$13,MAX(0,((('1.Inputs'!$D$37*12*IF(7=1,'1.Inputs'!$D$38,IF(7=2,'1.Inputs'!$D$39,$E122)))*$F122*(('1.Inputs'!$D$40)+(1-'1.Inputs'!$D$40)*(1+'1.Inputs'!$D$41))*(1+$G122)^(7-1))-(('1.Inputs'!$D$37*12*IF(7=1,'1.Inputs'!$D$38,IF(7=2,'1.Inputs'!$D$39,$E122)))/(1-'1.Inputs'!$D$42)*$D122*(1+$G122)^(7-1))-('1.Inputs'!$D$37*12*IF(7=1,'1.Inputs'!$D$38,IF(7=2,'1.Inputs'!$D$39,$E122)))*'1.Inputs'!$D$43*(1+$G122)^(7-1)-'1.Inputs'!$D$44*(1+$G122)^(7-1)-('1.Inputs'!$D$20/'1.Inputs'!$D$27+'1.Inputs'!$D$23/'1.Inputs'!$D$28))))*'1.Inputs'!$D$53</f>
        <v>991635089.11146307</v>
      </c>
      <c r="AJ122" s="36">
        <f ca="1">Z122-AJ$13-AJ$14+MIN(AJ$13,MAX(0,((('1.Inputs'!$D$37*12*IF(8=1,'1.Inputs'!$D$38,IF(8=2,'1.Inputs'!$D$39,$E122)))*$F122*(('1.Inputs'!$D$40)+(1-'1.Inputs'!$D$40)*(1+'1.Inputs'!$D$41))*(1+$G122)^(8-1))-(('1.Inputs'!$D$37*12*IF(8=1,'1.Inputs'!$D$38,IF(8=2,'1.Inputs'!$D$39,$E122)))/(1-'1.Inputs'!$D$42)*$D122*(1+$G122)^(8-1))-('1.Inputs'!$D$37*12*IF(8=1,'1.Inputs'!$D$38,IF(8=2,'1.Inputs'!$D$39,$E122)))*'1.Inputs'!$D$43*(1+$G122)^(8-1)-'1.Inputs'!$D$44*(1+$G122)^(8-1)-('1.Inputs'!$D$20/'1.Inputs'!$D$27+'1.Inputs'!$D$23/'1.Inputs'!$D$28))))*'1.Inputs'!$D$53</f>
        <v>1317015539.5349057</v>
      </c>
      <c r="AK122" s="36">
        <f ca="1">AA122-AK$13-AK$14+MIN(AK$13,MAX(0,((('1.Inputs'!$D$37*12*IF(9=1,'1.Inputs'!$D$38,IF(9=2,'1.Inputs'!$D$39,$E122)))*$F122*(('1.Inputs'!$D$40)+(1-'1.Inputs'!$D$40)*(1+'1.Inputs'!$D$41))*(1+$G122)^(9-1))-(('1.Inputs'!$D$37*12*IF(9=1,'1.Inputs'!$D$38,IF(9=2,'1.Inputs'!$D$39,$E122)))/(1-'1.Inputs'!$D$42)*$D122*(1+$G122)^(9-1))-('1.Inputs'!$D$37*12*IF(9=1,'1.Inputs'!$D$38,IF(9=2,'1.Inputs'!$D$39,$E122)))*'1.Inputs'!$D$43*(1+$G122)^(9-1)-'1.Inputs'!$D$44*(1+$G122)^(9-1)-('1.Inputs'!$D$20/'1.Inputs'!$D$27+'1.Inputs'!$D$23/'1.Inputs'!$D$28))))*'1.Inputs'!$D$53</f>
        <v>1380203369.9982917</v>
      </c>
      <c r="AL122" s="36">
        <f ca="1">AB122-AL$13-AL$14+MIN(AL$13,MAX(0,((('1.Inputs'!$D$37*12*IF(10=1,'1.Inputs'!$D$38,IF(10=2,'1.Inputs'!$D$39,$E122)))*$F122*(('1.Inputs'!$D$40)+(1-'1.Inputs'!$D$40)*(1+'1.Inputs'!$D$41))*(1+$G122)^(10-1))-(('1.Inputs'!$D$37*12*IF(10=1,'1.Inputs'!$D$38,IF(10=2,'1.Inputs'!$D$39,$E122)))/(1-'1.Inputs'!$D$42)*$D122*(1+$G122)^(10-1))-('1.Inputs'!$D$37*12*IF(10=1,'1.Inputs'!$D$38,IF(10=2,'1.Inputs'!$D$39,$E122)))*'1.Inputs'!$D$43*(1+$G122)^(10-1)-'1.Inputs'!$D$44*(1+$G122)^(10-1)-('1.Inputs'!$D$20/'1.Inputs'!$D$27+'1.Inputs'!$D$23/'1.Inputs'!$D$28))))*'1.Inputs'!$D$53+'1.Inputs'!$D$35</f>
        <v>5074406250.7167559</v>
      </c>
      <c r="AM122" s="48">
        <f ca="1">R122+NPV('1.Inputs'!$D$55,S122:AB122)</f>
        <v>3413556635.7039518</v>
      </c>
      <c r="AN122" s="48">
        <f ca="1">-('1.Inputs'!$D$24*(1-'1.Inputs'!$D$31)+'1.Inputs'!$D$35)+NPV('1.Inputs'!$D$54,AC122:AL122)</f>
        <v>1470689719.5703378</v>
      </c>
      <c r="AO122" s="36">
        <f t="shared" ca="1" si="13"/>
        <v>-2.9258751923231388</v>
      </c>
      <c r="AP122" s="36">
        <f t="shared" ca="1" si="14"/>
        <v>2.0115253867192688</v>
      </c>
      <c r="AQ122" s="36">
        <f ca="1">'1.Inputs'!$D$35+MIN(SUM($AC122:AC122),SUM($AC122:AD122),SUM($AC122:AE122),SUM($AC122:AF122),SUM($AC122:AG122),SUM($AC122:AH122),SUM($AC122:AI122),SUM($AC122:AJ122),SUM($AC122:AK122),SUM($AC122:AL122))</f>
        <v>272200821.6131047</v>
      </c>
      <c r="AR122" s="36">
        <f ca="1">IF(AP122&lt;'1.Inputs'!$D$57,1,0)</f>
        <v>0</v>
      </c>
      <c r="AS122" s="36">
        <f t="shared" ca="1" si="15"/>
        <v>0</v>
      </c>
    </row>
    <row r="123" spans="2:45" ht="15" customHeight="1" x14ac:dyDescent="0.25">
      <c r="B123" s="36">
        <v>108</v>
      </c>
      <c r="C123" s="36">
        <f t="shared" ca="1" si="8"/>
        <v>0.61895356498550991</v>
      </c>
      <c r="D123" s="36">
        <f t="shared" ca="1" si="9"/>
        <v>18185.983694882692</v>
      </c>
      <c r="E123" s="47">
        <f t="shared" ca="1" si="10"/>
        <v>0.84291769535128191</v>
      </c>
      <c r="F123" s="36">
        <f t="shared" ca="1" si="11"/>
        <v>28170.335713245822</v>
      </c>
      <c r="G123" s="36">
        <f t="shared" ca="1" si="12"/>
        <v>4.5646458801882145E-2</v>
      </c>
      <c r="H123" s="36">
        <f ca="1">((('1.Inputs'!$D$37*12*IF(1=1,'1.Inputs'!$D$38,IF(1=2,'1.Inputs'!$D$39,$E123)))*$F123*(('1.Inputs'!$D$40)+(1-'1.Inputs'!$D$40)*(1+'1.Inputs'!$D$41))*(1+$G123)^(1-1))*'1.Inputs'!$D$47+(('1.Inputs'!$D$37*12*IF(1=1,'1.Inputs'!$D$38,IF(1=2,'1.Inputs'!$D$39,$E123)))/(1-'1.Inputs'!$D$42)*$D123*(1+$G123)^(1-1))*('1.Inputs'!$D$48-'1.Inputs'!$D$49))/'1.Inputs'!$D$51</f>
        <v>750356765.17167211</v>
      </c>
      <c r="I123" s="36">
        <f ca="1">((('1.Inputs'!$D$37*12*IF(2=1,'1.Inputs'!$D$38,IF(2=2,'1.Inputs'!$D$39,$E123)))*$F123*(('1.Inputs'!$D$40)+(1-'1.Inputs'!$D$40)*(1+'1.Inputs'!$D$41))*(1+$G123)^(2-1))*'1.Inputs'!$D$47+(('1.Inputs'!$D$37*12*IF(2=1,'1.Inputs'!$D$38,IF(2=2,'1.Inputs'!$D$39,$E123)))/(1-'1.Inputs'!$D$42)*$D123*(1+$G123)^(2-1))*('1.Inputs'!$D$48-'1.Inputs'!$D$49))/'1.Inputs'!$D$51</f>
        <v>1098451052.0757124</v>
      </c>
      <c r="J123" s="36">
        <f ca="1">((('1.Inputs'!$D$37*12*IF(3=1,'1.Inputs'!$D$38,IF(3=2,'1.Inputs'!$D$39,$E123)))*$F123*(('1.Inputs'!$D$40)+(1-'1.Inputs'!$D$40)*(1+'1.Inputs'!$D$41))*(1+$G123)^(3-1))*'1.Inputs'!$D$47+(('1.Inputs'!$D$37*12*IF(3=1,'1.Inputs'!$D$38,IF(3=2,'1.Inputs'!$D$39,$E123)))/(1-'1.Inputs'!$D$42)*$D123*(1+$G123)^(3-1))*('1.Inputs'!$D$48-'1.Inputs'!$D$49))/'1.Inputs'!$D$51</f>
        <v>1383097228.956018</v>
      </c>
      <c r="K123" s="36">
        <f ca="1">((('1.Inputs'!$D$37*12*IF(4=1,'1.Inputs'!$D$38,IF(4=2,'1.Inputs'!$D$39,$E123)))*$F123*(('1.Inputs'!$D$40)+(1-'1.Inputs'!$D$40)*(1+'1.Inputs'!$D$41))*(1+$G123)^(4-1))*'1.Inputs'!$D$47+(('1.Inputs'!$D$37*12*IF(4=1,'1.Inputs'!$D$38,IF(4=2,'1.Inputs'!$D$39,$E123)))/(1-'1.Inputs'!$D$42)*$D123*(1+$G123)^(4-1))*('1.Inputs'!$D$48-'1.Inputs'!$D$49))/'1.Inputs'!$D$51</f>
        <v>1446230719.6365561</v>
      </c>
      <c r="L123" s="36">
        <f ca="1">((('1.Inputs'!$D$37*12*IF(5=1,'1.Inputs'!$D$38,IF(5=2,'1.Inputs'!$D$39,$E123)))*$F123*(('1.Inputs'!$D$40)+(1-'1.Inputs'!$D$40)*(1+'1.Inputs'!$D$41))*(1+$G123)^(5-1))*'1.Inputs'!$D$47+(('1.Inputs'!$D$37*12*IF(5=1,'1.Inputs'!$D$38,IF(5=2,'1.Inputs'!$D$39,$E123)))/(1-'1.Inputs'!$D$42)*$D123*(1+$G123)^(5-1))*('1.Inputs'!$D$48-'1.Inputs'!$D$49))/'1.Inputs'!$D$51</f>
        <v>1512246030.5984623</v>
      </c>
      <c r="M123" s="36">
        <f ca="1">((('1.Inputs'!$D$37*12*IF(6=1,'1.Inputs'!$D$38,IF(6=2,'1.Inputs'!$D$39,$E123)))*$F123*(('1.Inputs'!$D$40)+(1-'1.Inputs'!$D$40)*(1+'1.Inputs'!$D$41))*(1+$G123)^(6-1))*'1.Inputs'!$D$47+(('1.Inputs'!$D$37*12*IF(6=1,'1.Inputs'!$D$38,IF(6=2,'1.Inputs'!$D$39,$E123)))/(1-'1.Inputs'!$D$42)*$D123*(1+$G123)^(6-1))*('1.Inputs'!$D$48-'1.Inputs'!$D$49))/'1.Inputs'!$D$51</f>
        <v>1581274706.7324851</v>
      </c>
      <c r="N123" s="36">
        <f ca="1">((('1.Inputs'!$D$37*12*IF(7=1,'1.Inputs'!$D$38,IF(7=2,'1.Inputs'!$D$39,$E123)))*$F123*(('1.Inputs'!$D$40)+(1-'1.Inputs'!$D$40)*(1+'1.Inputs'!$D$41))*(1+$G123)^(7-1))*'1.Inputs'!$D$47+(('1.Inputs'!$D$37*12*IF(7=1,'1.Inputs'!$D$38,IF(7=2,'1.Inputs'!$D$39,$E123)))/(1-'1.Inputs'!$D$42)*$D123*(1+$G123)^(7-1))*('1.Inputs'!$D$48-'1.Inputs'!$D$49))/'1.Inputs'!$D$51</f>
        <v>1653454297.4878073</v>
      </c>
      <c r="O123" s="36">
        <f ca="1">((('1.Inputs'!$D$37*12*IF(8=1,'1.Inputs'!$D$38,IF(8=2,'1.Inputs'!$D$39,$E123)))*$F123*(('1.Inputs'!$D$40)+(1-'1.Inputs'!$D$40)*(1+'1.Inputs'!$D$41))*(1+$G123)^(8-1))*'1.Inputs'!$D$47+(('1.Inputs'!$D$37*12*IF(8=1,'1.Inputs'!$D$38,IF(8=2,'1.Inputs'!$D$39,$E123)))/(1-'1.Inputs'!$D$42)*$D123*(1+$G123)^(8-1))*('1.Inputs'!$D$48-'1.Inputs'!$D$49))/'1.Inputs'!$D$51</f>
        <v>1728928630.9588797</v>
      </c>
      <c r="P123" s="36">
        <f ca="1">((('1.Inputs'!$D$37*12*IF(9=1,'1.Inputs'!$D$38,IF(9=2,'1.Inputs'!$D$39,$E123)))*$F123*(('1.Inputs'!$D$40)+(1-'1.Inputs'!$D$40)*(1+'1.Inputs'!$D$41))*(1+$G123)^(9-1))*'1.Inputs'!$D$47+(('1.Inputs'!$D$37*12*IF(9=1,'1.Inputs'!$D$38,IF(9=2,'1.Inputs'!$D$39,$E123)))/(1-'1.Inputs'!$D$42)*$D123*(1+$G123)^(9-1))*('1.Inputs'!$D$48-'1.Inputs'!$D$49))/'1.Inputs'!$D$51</f>
        <v>1807848100.4833388</v>
      </c>
      <c r="Q123" s="36">
        <f ca="1">((('1.Inputs'!$D$37*12*IF(10=1,'1.Inputs'!$D$38,IF(10=2,'1.Inputs'!$D$39,$E123)))*$F123*(('1.Inputs'!$D$40)+(1-'1.Inputs'!$D$40)*(1+'1.Inputs'!$D$41))*(1+$G123)^(10-1))*'1.Inputs'!$D$47+(('1.Inputs'!$D$37*12*IF(10=1,'1.Inputs'!$D$38,IF(10=2,'1.Inputs'!$D$39,$E123)))/(1-'1.Inputs'!$D$42)*$D123*(1+$G123)^(10-1))*('1.Inputs'!$D$48-'1.Inputs'!$D$49))/'1.Inputs'!$D$51</f>
        <v>1890369964.3221121</v>
      </c>
      <c r="R123" s="36">
        <f>-'1.Inputs'!$D$24</f>
        <v>-2050000000</v>
      </c>
      <c r="S123" s="36">
        <f ca="1">((('1.Inputs'!$D$37*12*IF(1=1,'1.Inputs'!$D$38,IF(1=2,'1.Inputs'!$D$39,$E123)))*$F123*(('1.Inputs'!$D$40)+(1-'1.Inputs'!$D$40)*(1+'1.Inputs'!$D$41))*(1+$G123)^(1-1))-(('1.Inputs'!$D$37*12*IF(1=1,'1.Inputs'!$D$38,IF(1=2,'1.Inputs'!$D$39,$E123)))/(1-'1.Inputs'!$D$42)*$D123*(1+$G123)^(1-1))-('1.Inputs'!$D$37*12*IF(1=1,'1.Inputs'!$D$38,IF(1=2,'1.Inputs'!$D$39,$E123)))*'1.Inputs'!$D$43*(1+$G123)^(1-1)-'1.Inputs'!$D$44*(1+$G123)^(1-1)-('1.Inputs'!$D$20/'1.Inputs'!$D$27+'1.Inputs'!$D$23/'1.Inputs'!$D$28))-MAX(0,((('1.Inputs'!$D$37*12*IF(1=1,'1.Inputs'!$D$38,IF(1=2,'1.Inputs'!$D$39,$E123)))*$F123*(('1.Inputs'!$D$40)+(1-'1.Inputs'!$D$40)*(1+'1.Inputs'!$D$41))*(1+$G123)^(1-1))-(('1.Inputs'!$D$37*12*IF(1=1,'1.Inputs'!$D$38,IF(1=2,'1.Inputs'!$D$39,$E123)))/(1-'1.Inputs'!$D$42)*$D123*(1+$G123)^(1-1))-('1.Inputs'!$D$37*12*IF(1=1,'1.Inputs'!$D$38,IF(1=2,'1.Inputs'!$D$39,$E123)))*'1.Inputs'!$D$43*(1+$G123)^(1-1)-'1.Inputs'!$D$44*(1+$G123)^(1-1)-('1.Inputs'!$D$20/'1.Inputs'!$D$27+'1.Inputs'!$D$23/'1.Inputs'!$D$28)))*'1.Inputs'!$D$53+('1.Inputs'!$D$20/'1.Inputs'!$D$27+'1.Inputs'!$D$23/'1.Inputs'!$D$28)-H123</f>
        <v>-618920508.57139993</v>
      </c>
      <c r="T123" s="36">
        <f ca="1">((('1.Inputs'!$D$37*12*IF(2=1,'1.Inputs'!$D$38,IF(2=2,'1.Inputs'!$D$39,$E123)))*$F123*(('1.Inputs'!$D$40)+(1-'1.Inputs'!$D$40)*(1+'1.Inputs'!$D$41))*(1+$G123)^(2-1))-(('1.Inputs'!$D$37*12*IF(2=1,'1.Inputs'!$D$38,IF(2=2,'1.Inputs'!$D$39,$E123)))/(1-'1.Inputs'!$D$42)*$D123*(1+$G123)^(2-1))-('1.Inputs'!$D$37*12*IF(2=1,'1.Inputs'!$D$38,IF(2=2,'1.Inputs'!$D$39,$E123)))*'1.Inputs'!$D$43*(1+$G123)^(2-1)-'1.Inputs'!$D$44*(1+$G123)^(2-1)-('1.Inputs'!$D$20/'1.Inputs'!$D$27+'1.Inputs'!$D$23/'1.Inputs'!$D$28))-MAX(0,((('1.Inputs'!$D$37*12*IF(2=1,'1.Inputs'!$D$38,IF(2=2,'1.Inputs'!$D$39,$E123)))*$F123*(('1.Inputs'!$D$40)+(1-'1.Inputs'!$D$40)*(1+'1.Inputs'!$D$41))*(1+$G123)^(2-1))-(('1.Inputs'!$D$37*12*IF(2=1,'1.Inputs'!$D$38,IF(2=2,'1.Inputs'!$D$39,$E123)))/(1-'1.Inputs'!$D$42)*$D123*(1+$G123)^(2-1))-('1.Inputs'!$D$37*12*IF(2=1,'1.Inputs'!$D$38,IF(2=2,'1.Inputs'!$D$39,$E123)))*'1.Inputs'!$D$43*(1+$G123)^(2-1)-'1.Inputs'!$D$44*(1+$G123)^(2-1)-('1.Inputs'!$D$20/'1.Inputs'!$D$27+'1.Inputs'!$D$23/'1.Inputs'!$D$28)))*'1.Inputs'!$D$53+('1.Inputs'!$D$20/'1.Inputs'!$D$27+'1.Inputs'!$D$23/'1.Inputs'!$D$28)-(I123-H123)</f>
        <v>68903613.663348556</v>
      </c>
      <c r="U123" s="36">
        <f ca="1">((('1.Inputs'!$D$37*12*IF(3=1,'1.Inputs'!$D$38,IF(3=2,'1.Inputs'!$D$39,$E123)))*$F123*(('1.Inputs'!$D$40)+(1-'1.Inputs'!$D$40)*(1+'1.Inputs'!$D$41))*(1+$G123)^(3-1))-(('1.Inputs'!$D$37*12*IF(3=1,'1.Inputs'!$D$38,IF(3=2,'1.Inputs'!$D$39,$E123)))/(1-'1.Inputs'!$D$42)*$D123*(1+$G123)^(3-1))-('1.Inputs'!$D$37*12*IF(3=1,'1.Inputs'!$D$38,IF(3=2,'1.Inputs'!$D$39,$E123)))*'1.Inputs'!$D$43*(1+$G123)^(3-1)-'1.Inputs'!$D$44*(1+$G123)^(3-1)-('1.Inputs'!$D$20/'1.Inputs'!$D$27+'1.Inputs'!$D$23/'1.Inputs'!$D$28))-MAX(0,((('1.Inputs'!$D$37*12*IF(3=1,'1.Inputs'!$D$38,IF(3=2,'1.Inputs'!$D$39,$E123)))*$F123*(('1.Inputs'!$D$40)+(1-'1.Inputs'!$D$40)*(1+'1.Inputs'!$D$41))*(1+$G123)^(3-1))-(('1.Inputs'!$D$37*12*IF(3=1,'1.Inputs'!$D$38,IF(3=2,'1.Inputs'!$D$39,$E123)))/(1-'1.Inputs'!$D$42)*$D123*(1+$G123)^(3-1))-('1.Inputs'!$D$37*12*IF(3=1,'1.Inputs'!$D$38,IF(3=2,'1.Inputs'!$D$39,$E123)))*'1.Inputs'!$D$43*(1+$G123)^(3-1)-'1.Inputs'!$D$44*(1+$G123)^(3-1)-('1.Inputs'!$D$20/'1.Inputs'!$D$27+'1.Inputs'!$D$23/'1.Inputs'!$D$28)))*'1.Inputs'!$D$53+('1.Inputs'!$D$20/'1.Inputs'!$D$27+'1.Inputs'!$D$23/'1.Inputs'!$D$28)-(J123-I123)</f>
        <v>358757128.35386872</v>
      </c>
      <c r="V123" s="36">
        <f ca="1">((('1.Inputs'!$D$37*12*IF(4=1,'1.Inputs'!$D$38,IF(4=2,'1.Inputs'!$D$39,$E123)))*$F123*(('1.Inputs'!$D$40)+(1-'1.Inputs'!$D$40)*(1+'1.Inputs'!$D$41))*(1+$G123)^(4-1))-(('1.Inputs'!$D$37*12*IF(4=1,'1.Inputs'!$D$38,IF(4=2,'1.Inputs'!$D$39,$E123)))/(1-'1.Inputs'!$D$42)*$D123*(1+$G123)^(4-1))-('1.Inputs'!$D$37*12*IF(4=1,'1.Inputs'!$D$38,IF(4=2,'1.Inputs'!$D$39,$E123)))*'1.Inputs'!$D$43*(1+$G123)^(4-1)-'1.Inputs'!$D$44*(1+$G123)^(4-1)-('1.Inputs'!$D$20/'1.Inputs'!$D$27+'1.Inputs'!$D$23/'1.Inputs'!$D$28))-MAX(0,((('1.Inputs'!$D$37*12*IF(4=1,'1.Inputs'!$D$38,IF(4=2,'1.Inputs'!$D$39,$E123)))*$F123*(('1.Inputs'!$D$40)+(1-'1.Inputs'!$D$40)*(1+'1.Inputs'!$D$41))*(1+$G123)^(4-1))-(('1.Inputs'!$D$37*12*IF(4=1,'1.Inputs'!$D$38,IF(4=2,'1.Inputs'!$D$39,$E123)))/(1-'1.Inputs'!$D$42)*$D123*(1+$G123)^(4-1))-('1.Inputs'!$D$37*12*IF(4=1,'1.Inputs'!$D$38,IF(4=2,'1.Inputs'!$D$39,$E123)))*'1.Inputs'!$D$43*(1+$G123)^(4-1)-'1.Inputs'!$D$44*(1+$G123)^(4-1)-('1.Inputs'!$D$20/'1.Inputs'!$D$27+'1.Inputs'!$D$23/'1.Inputs'!$D$28)))*'1.Inputs'!$D$53+('1.Inputs'!$D$20/'1.Inputs'!$D$27+'1.Inputs'!$D$23/'1.Inputs'!$D$28)-(K123-J123)</f>
        <v>607482101.84061325</v>
      </c>
      <c r="W123" s="36">
        <f ca="1">((('1.Inputs'!$D$37*12*IF(5=1,'1.Inputs'!$D$38,IF(5=2,'1.Inputs'!$D$39,$E123)))*$F123*(('1.Inputs'!$D$40)+(1-'1.Inputs'!$D$40)*(1+'1.Inputs'!$D$41))*(1+$G123)^(5-1))-(('1.Inputs'!$D$37*12*IF(5=1,'1.Inputs'!$D$38,IF(5=2,'1.Inputs'!$D$39,$E123)))/(1-'1.Inputs'!$D$42)*$D123*(1+$G123)^(5-1))-('1.Inputs'!$D$37*12*IF(5=1,'1.Inputs'!$D$38,IF(5=2,'1.Inputs'!$D$39,$E123)))*'1.Inputs'!$D$43*(1+$G123)^(5-1)-'1.Inputs'!$D$44*(1+$G123)^(5-1)-('1.Inputs'!$D$20/'1.Inputs'!$D$27+'1.Inputs'!$D$23/'1.Inputs'!$D$28))-MAX(0,((('1.Inputs'!$D$37*12*IF(5=1,'1.Inputs'!$D$38,IF(5=2,'1.Inputs'!$D$39,$E123)))*$F123*(('1.Inputs'!$D$40)+(1-'1.Inputs'!$D$40)*(1+'1.Inputs'!$D$41))*(1+$G123)^(5-1))-(('1.Inputs'!$D$37*12*IF(5=1,'1.Inputs'!$D$38,IF(5=2,'1.Inputs'!$D$39,$E123)))/(1-'1.Inputs'!$D$42)*$D123*(1+$G123)^(5-1))-('1.Inputs'!$D$37*12*IF(5=1,'1.Inputs'!$D$38,IF(5=2,'1.Inputs'!$D$39,$E123)))*'1.Inputs'!$D$43*(1+$G123)^(5-1)-'1.Inputs'!$D$44*(1+$G123)^(5-1)-('1.Inputs'!$D$20/'1.Inputs'!$D$27+'1.Inputs'!$D$23/'1.Inputs'!$D$28)))*'1.Inputs'!$D$53+('1.Inputs'!$D$20/'1.Inputs'!$D$27+'1.Inputs'!$D$23/'1.Inputs'!$D$28)-(L123-K123)</f>
        <v>633054713.39677334</v>
      </c>
      <c r="X123" s="36">
        <f ca="1">((('1.Inputs'!$D$37*12*IF(6=1,'1.Inputs'!$D$38,IF(6=2,'1.Inputs'!$D$39,$E123)))*$F123*(('1.Inputs'!$D$40)+(1-'1.Inputs'!$D$40)*(1+'1.Inputs'!$D$41))*(1+$G123)^(6-1))-(('1.Inputs'!$D$37*12*IF(6=1,'1.Inputs'!$D$38,IF(6=2,'1.Inputs'!$D$39,$E123)))/(1-'1.Inputs'!$D$42)*$D123*(1+$G123)^(6-1))-('1.Inputs'!$D$37*12*IF(6=1,'1.Inputs'!$D$38,IF(6=2,'1.Inputs'!$D$39,$E123)))*'1.Inputs'!$D$43*(1+$G123)^(6-1)-'1.Inputs'!$D$44*(1+$G123)^(6-1)-('1.Inputs'!$D$20/'1.Inputs'!$D$27+'1.Inputs'!$D$23/'1.Inputs'!$D$28))-MAX(0,((('1.Inputs'!$D$37*12*IF(6=1,'1.Inputs'!$D$38,IF(6=2,'1.Inputs'!$D$39,$E123)))*$F123*(('1.Inputs'!$D$40)+(1-'1.Inputs'!$D$40)*(1+'1.Inputs'!$D$41))*(1+$G123)^(6-1))-(('1.Inputs'!$D$37*12*IF(6=1,'1.Inputs'!$D$38,IF(6=2,'1.Inputs'!$D$39,$E123)))/(1-'1.Inputs'!$D$42)*$D123*(1+$G123)^(6-1))-('1.Inputs'!$D$37*12*IF(6=1,'1.Inputs'!$D$38,IF(6=2,'1.Inputs'!$D$39,$E123)))*'1.Inputs'!$D$43*(1+$G123)^(6-1)-'1.Inputs'!$D$44*(1+$G123)^(6-1)-('1.Inputs'!$D$20/'1.Inputs'!$D$27+'1.Inputs'!$D$23/'1.Inputs'!$D$28)))*'1.Inputs'!$D$53+('1.Inputs'!$D$20/'1.Inputs'!$D$27+'1.Inputs'!$D$23/'1.Inputs'!$D$28)-(M123-L123)</f>
        <v>659794624.11278653</v>
      </c>
      <c r="Y123" s="36">
        <f ca="1">((('1.Inputs'!$D$37*12*IF(7=1,'1.Inputs'!$D$38,IF(7=2,'1.Inputs'!$D$39,$E123)))*$F123*(('1.Inputs'!$D$40)+(1-'1.Inputs'!$D$40)*(1+'1.Inputs'!$D$41))*(1+$G123)^(7-1))-(('1.Inputs'!$D$37*12*IF(7=1,'1.Inputs'!$D$38,IF(7=2,'1.Inputs'!$D$39,$E123)))/(1-'1.Inputs'!$D$42)*$D123*(1+$G123)^(7-1))-('1.Inputs'!$D$37*12*IF(7=1,'1.Inputs'!$D$38,IF(7=2,'1.Inputs'!$D$39,$E123)))*'1.Inputs'!$D$43*(1+$G123)^(7-1)-'1.Inputs'!$D$44*(1+$G123)^(7-1)-('1.Inputs'!$D$20/'1.Inputs'!$D$27+'1.Inputs'!$D$23/'1.Inputs'!$D$28))-MAX(0,((('1.Inputs'!$D$37*12*IF(7=1,'1.Inputs'!$D$38,IF(7=2,'1.Inputs'!$D$39,$E123)))*$F123*(('1.Inputs'!$D$40)+(1-'1.Inputs'!$D$40)*(1+'1.Inputs'!$D$41))*(1+$G123)^(7-1))-(('1.Inputs'!$D$37*12*IF(7=1,'1.Inputs'!$D$38,IF(7=2,'1.Inputs'!$D$39,$E123)))/(1-'1.Inputs'!$D$42)*$D123*(1+$G123)^(7-1))-('1.Inputs'!$D$37*12*IF(7=1,'1.Inputs'!$D$38,IF(7=2,'1.Inputs'!$D$39,$E123)))*'1.Inputs'!$D$43*(1+$G123)^(7-1)-'1.Inputs'!$D$44*(1+$G123)^(7-1)-('1.Inputs'!$D$20/'1.Inputs'!$D$27+'1.Inputs'!$D$23/'1.Inputs'!$D$28)))*'1.Inputs'!$D$53+('1.Inputs'!$D$20/'1.Inputs'!$D$27+'1.Inputs'!$D$23/'1.Inputs'!$D$28)-(N123-M123)</f>
        <v>687755117.06166601</v>
      </c>
      <c r="Z123" s="36">
        <f ca="1">((('1.Inputs'!$D$37*12*IF(8=1,'1.Inputs'!$D$38,IF(8=2,'1.Inputs'!$D$39,$E123)))*$F123*(('1.Inputs'!$D$40)+(1-'1.Inputs'!$D$40)*(1+'1.Inputs'!$D$41))*(1+$G123)^(8-1))-(('1.Inputs'!$D$37*12*IF(8=1,'1.Inputs'!$D$38,IF(8=2,'1.Inputs'!$D$39,$E123)))/(1-'1.Inputs'!$D$42)*$D123*(1+$G123)^(8-1))-('1.Inputs'!$D$37*12*IF(8=1,'1.Inputs'!$D$38,IF(8=2,'1.Inputs'!$D$39,$E123)))*'1.Inputs'!$D$43*(1+$G123)^(8-1)-'1.Inputs'!$D$44*(1+$G123)^(8-1)-('1.Inputs'!$D$20/'1.Inputs'!$D$27+'1.Inputs'!$D$23/'1.Inputs'!$D$28))-MAX(0,((('1.Inputs'!$D$37*12*IF(8=1,'1.Inputs'!$D$38,IF(8=2,'1.Inputs'!$D$39,$E123)))*$F123*(('1.Inputs'!$D$40)+(1-'1.Inputs'!$D$40)*(1+'1.Inputs'!$D$41))*(1+$G123)^(8-1))-(('1.Inputs'!$D$37*12*IF(8=1,'1.Inputs'!$D$38,IF(8=2,'1.Inputs'!$D$39,$E123)))/(1-'1.Inputs'!$D$42)*$D123*(1+$G123)^(8-1))-('1.Inputs'!$D$37*12*IF(8=1,'1.Inputs'!$D$38,IF(8=2,'1.Inputs'!$D$39,$E123)))*'1.Inputs'!$D$43*(1+$G123)^(8-1)-'1.Inputs'!$D$44*(1+$G123)^(8-1)-('1.Inputs'!$D$20/'1.Inputs'!$D$27+'1.Inputs'!$D$23/'1.Inputs'!$D$28)))*'1.Inputs'!$D$53+('1.Inputs'!$D$20/'1.Inputs'!$D$27+'1.Inputs'!$D$23/'1.Inputs'!$D$28)-(O123-N123)</f>
        <v>716991907.50001574</v>
      </c>
      <c r="AA123" s="36">
        <f ca="1">((('1.Inputs'!$D$37*12*IF(9=1,'1.Inputs'!$D$38,IF(9=2,'1.Inputs'!$D$39,$E123)))*$F123*(('1.Inputs'!$D$40)+(1-'1.Inputs'!$D$40)*(1+'1.Inputs'!$D$41))*(1+$G123)^(9-1))-(('1.Inputs'!$D$37*12*IF(9=1,'1.Inputs'!$D$38,IF(9=2,'1.Inputs'!$D$39,$E123)))/(1-'1.Inputs'!$D$42)*$D123*(1+$G123)^(9-1))-('1.Inputs'!$D$37*12*IF(9=1,'1.Inputs'!$D$38,IF(9=2,'1.Inputs'!$D$39,$E123)))*'1.Inputs'!$D$43*(1+$G123)^(9-1)-'1.Inputs'!$D$44*(1+$G123)^(9-1)-('1.Inputs'!$D$20/'1.Inputs'!$D$27+'1.Inputs'!$D$23/'1.Inputs'!$D$28))-MAX(0,((('1.Inputs'!$D$37*12*IF(9=1,'1.Inputs'!$D$38,IF(9=2,'1.Inputs'!$D$39,$E123)))*$F123*(('1.Inputs'!$D$40)+(1-'1.Inputs'!$D$40)*(1+'1.Inputs'!$D$41))*(1+$G123)^(9-1))-(('1.Inputs'!$D$37*12*IF(9=1,'1.Inputs'!$D$38,IF(9=2,'1.Inputs'!$D$39,$E123)))/(1-'1.Inputs'!$D$42)*$D123*(1+$G123)^(9-1))-('1.Inputs'!$D$37*12*IF(9=1,'1.Inputs'!$D$38,IF(9=2,'1.Inputs'!$D$39,$E123)))*'1.Inputs'!$D$43*(1+$G123)^(9-1)-'1.Inputs'!$D$44*(1+$G123)^(9-1)-('1.Inputs'!$D$20/'1.Inputs'!$D$27+'1.Inputs'!$D$23/'1.Inputs'!$D$28)))*'1.Inputs'!$D$53+('1.Inputs'!$D$20/'1.Inputs'!$D$27+'1.Inputs'!$D$23/'1.Inputs'!$D$28)-(P123-O123)</f>
        <v>747563253.88860917</v>
      </c>
      <c r="AB123" s="36">
        <f ca="1">((('1.Inputs'!$D$37*12*IF(10=1,'1.Inputs'!$D$38,IF(10=2,'1.Inputs'!$D$39,$E123)))*$F123*(('1.Inputs'!$D$40)+(1-'1.Inputs'!$D$40)*(1+'1.Inputs'!$D$41))*(1+$G123)^(10-1))-(('1.Inputs'!$D$37*12*IF(10=1,'1.Inputs'!$D$38,IF(10=2,'1.Inputs'!$D$39,$E123)))/(1-'1.Inputs'!$D$42)*$D123*(1+$G123)^(10-1))-('1.Inputs'!$D$37*12*IF(10=1,'1.Inputs'!$D$38,IF(10=2,'1.Inputs'!$D$39,$E123)))*'1.Inputs'!$D$43*(1+$G123)^(10-1)-'1.Inputs'!$D$44*(1+$G123)^(10-1)-('1.Inputs'!$D$20/'1.Inputs'!$D$27+'1.Inputs'!$D$23/'1.Inputs'!$D$28))-MAX(0,((('1.Inputs'!$D$37*12*IF(10=1,'1.Inputs'!$D$38,IF(10=2,'1.Inputs'!$D$39,$E123)))*$F123*(('1.Inputs'!$D$40)+(1-'1.Inputs'!$D$40)*(1+'1.Inputs'!$D$41))*(1+$G123)^(10-1))-(('1.Inputs'!$D$37*12*IF(10=1,'1.Inputs'!$D$38,IF(10=2,'1.Inputs'!$D$39,$E123)))/(1-'1.Inputs'!$D$42)*$D123*(1+$G123)^(10-1))-('1.Inputs'!$D$37*12*IF(10=1,'1.Inputs'!$D$38,IF(10=2,'1.Inputs'!$D$39,$E123)))*'1.Inputs'!$D$43*(1+$G123)^(10-1)-'1.Inputs'!$D$44*(1+$G123)^(10-1)-('1.Inputs'!$D$20/'1.Inputs'!$D$27+'1.Inputs'!$D$23/'1.Inputs'!$D$28)))*'1.Inputs'!$D$53+('1.Inputs'!$D$20/'1.Inputs'!$D$27+'1.Inputs'!$D$23/'1.Inputs'!$D$28)-(Q123-P123)+(('1.Inputs'!$D$20+'1.Inputs'!$D$23-('1.Inputs'!$D$20/'1.Inputs'!$D$27+'1.Inputs'!$D$23/'1.Inputs'!$D$28)*'1.Inputs'!$D$10)*'1.Inputs'!$D$60+'1.Inputs'!$D$19*'1.Inputs'!$D$59+Q123)</f>
        <v>3369900038.3027596</v>
      </c>
      <c r="AC123" s="36">
        <f ca="1">S123-AC$13-AC$14+MIN(AC$13,MAX(0,((('1.Inputs'!$D$37*12*IF(1=1,'1.Inputs'!$D$38,IF(1=2,'1.Inputs'!$D$39,$E123)))*$F123*(('1.Inputs'!$D$40)+(1-'1.Inputs'!$D$40)*(1+'1.Inputs'!$D$41))*(1+$G123)^(1-1))-(('1.Inputs'!$D$37*12*IF(1=1,'1.Inputs'!$D$38,IF(1=2,'1.Inputs'!$D$39,$E123)))/(1-'1.Inputs'!$D$42)*$D123*(1+$G123)^(1-1))-('1.Inputs'!$D$37*12*IF(1=1,'1.Inputs'!$D$38,IF(1=2,'1.Inputs'!$D$39,$E123)))*'1.Inputs'!$D$43*(1+$G123)^(1-1)-'1.Inputs'!$D$44*(1+$G123)^(1-1)-('1.Inputs'!$D$20/'1.Inputs'!$D$27+'1.Inputs'!$D$23/'1.Inputs'!$D$28))))*'1.Inputs'!$D$53</f>
        <v>-766520508.57139993</v>
      </c>
      <c r="AD123" s="36">
        <f ca="1">T123-AD$13-AD$14+MIN(AD$13,MAX(0,((('1.Inputs'!$D$37*12*IF(2=1,'1.Inputs'!$D$38,IF(2=2,'1.Inputs'!$D$39,$E123)))*$F123*(('1.Inputs'!$D$40)+(1-'1.Inputs'!$D$40)*(1+'1.Inputs'!$D$41))*(1+$G123)^(2-1))-(('1.Inputs'!$D$37*12*IF(2=1,'1.Inputs'!$D$38,IF(2=2,'1.Inputs'!$D$39,$E123)))/(1-'1.Inputs'!$D$42)*$D123*(1+$G123)^(2-1))-('1.Inputs'!$D$37*12*IF(2=1,'1.Inputs'!$D$38,IF(2=2,'1.Inputs'!$D$39,$E123)))*'1.Inputs'!$D$43*(1+$G123)^(2-1)-'1.Inputs'!$D$44*(1+$G123)^(2-1)-('1.Inputs'!$D$20/'1.Inputs'!$D$27+'1.Inputs'!$D$23/'1.Inputs'!$D$28))))*'1.Inputs'!$D$53</f>
        <v>-27036386.336651444</v>
      </c>
      <c r="AE123" s="36">
        <f ca="1">U123-AE$13-AE$14+MIN(AE$13,MAX(0,((('1.Inputs'!$D$37*12*IF(3=1,'1.Inputs'!$D$38,IF(3=2,'1.Inputs'!$D$39,$E123)))*$F123*(('1.Inputs'!$D$40)+(1-'1.Inputs'!$D$40)*(1+'1.Inputs'!$D$41))*(1+$G123)^(3-1))-(('1.Inputs'!$D$37*12*IF(3=1,'1.Inputs'!$D$38,IF(3=2,'1.Inputs'!$D$39,$E123)))/(1-'1.Inputs'!$D$42)*$D123*(1+$G123)^(3-1))-('1.Inputs'!$D$37*12*IF(3=1,'1.Inputs'!$D$38,IF(3=2,'1.Inputs'!$D$39,$E123)))*'1.Inputs'!$D$43*(1+$G123)^(3-1)-'1.Inputs'!$D$44*(1+$G123)^(3-1)-('1.Inputs'!$D$20/'1.Inputs'!$D$27+'1.Inputs'!$D$23/'1.Inputs'!$D$28))))*'1.Inputs'!$D$53</f>
        <v>16817128.353868723</v>
      </c>
      <c r="AF123" s="36">
        <f ca="1">V123-AF$13-AF$14+MIN(AF$13,MAX(0,((('1.Inputs'!$D$37*12*IF(4=1,'1.Inputs'!$D$38,IF(4=2,'1.Inputs'!$D$39,$E123)))*$F123*(('1.Inputs'!$D$40)+(1-'1.Inputs'!$D$40)*(1+'1.Inputs'!$D$41))*(1+$G123)^(4-1))-(('1.Inputs'!$D$37*12*IF(4=1,'1.Inputs'!$D$38,IF(4=2,'1.Inputs'!$D$39,$E123)))/(1-'1.Inputs'!$D$42)*$D123*(1+$G123)^(4-1))-('1.Inputs'!$D$37*12*IF(4=1,'1.Inputs'!$D$38,IF(4=2,'1.Inputs'!$D$39,$E123)))*'1.Inputs'!$D$43*(1+$G123)^(4-1)-'1.Inputs'!$D$44*(1+$G123)^(4-1)-('1.Inputs'!$D$20/'1.Inputs'!$D$27+'1.Inputs'!$D$23/'1.Inputs'!$D$28))))*'1.Inputs'!$D$53</f>
        <v>284730101.84061325</v>
      </c>
      <c r="AG123" s="36">
        <f ca="1">W123-AG$13-AG$14+MIN(AG$13,MAX(0,((('1.Inputs'!$D$37*12*IF(5=1,'1.Inputs'!$D$38,IF(5=2,'1.Inputs'!$D$39,$E123)))*$F123*(('1.Inputs'!$D$40)+(1-'1.Inputs'!$D$40)*(1+'1.Inputs'!$D$41))*(1+$G123)^(5-1))-(('1.Inputs'!$D$37*12*IF(5=1,'1.Inputs'!$D$38,IF(5=2,'1.Inputs'!$D$39,$E123)))/(1-'1.Inputs'!$D$42)*$D123*(1+$G123)^(5-1))-('1.Inputs'!$D$37*12*IF(5=1,'1.Inputs'!$D$38,IF(5=2,'1.Inputs'!$D$39,$E123)))*'1.Inputs'!$D$43*(1+$G123)^(5-1)-'1.Inputs'!$D$44*(1+$G123)^(5-1)-('1.Inputs'!$D$20/'1.Inputs'!$D$27+'1.Inputs'!$D$23/'1.Inputs'!$D$28))))*'1.Inputs'!$D$53</f>
        <v>329490713.39677334</v>
      </c>
      <c r="AH123" s="36">
        <f ca="1">X123-AH$13-AH$14+MIN(AH$13,MAX(0,((('1.Inputs'!$D$37*12*IF(6=1,'1.Inputs'!$D$38,IF(6=2,'1.Inputs'!$D$39,$E123)))*$F123*(('1.Inputs'!$D$40)+(1-'1.Inputs'!$D$40)*(1+'1.Inputs'!$D$41))*(1+$G123)^(6-1))-(('1.Inputs'!$D$37*12*IF(6=1,'1.Inputs'!$D$38,IF(6=2,'1.Inputs'!$D$39,$E123)))/(1-'1.Inputs'!$D$42)*$D123*(1+$G123)^(6-1))-('1.Inputs'!$D$37*12*IF(6=1,'1.Inputs'!$D$38,IF(6=2,'1.Inputs'!$D$39,$E123)))*'1.Inputs'!$D$43*(1+$G123)^(6-1)-'1.Inputs'!$D$44*(1+$G123)^(6-1)-('1.Inputs'!$D$20/'1.Inputs'!$D$27+'1.Inputs'!$D$23/'1.Inputs'!$D$28))))*'1.Inputs'!$D$53</f>
        <v>375418624.11278653</v>
      </c>
      <c r="AI123" s="36">
        <f ca="1">Y123-AI$13-AI$14+MIN(AI$13,MAX(0,((('1.Inputs'!$D$37*12*IF(7=1,'1.Inputs'!$D$38,IF(7=2,'1.Inputs'!$D$39,$E123)))*$F123*(('1.Inputs'!$D$40)+(1-'1.Inputs'!$D$40)*(1+'1.Inputs'!$D$41))*(1+$G123)^(7-1))-(('1.Inputs'!$D$37*12*IF(7=1,'1.Inputs'!$D$38,IF(7=2,'1.Inputs'!$D$39,$E123)))/(1-'1.Inputs'!$D$42)*$D123*(1+$G123)^(7-1))-('1.Inputs'!$D$37*12*IF(7=1,'1.Inputs'!$D$38,IF(7=2,'1.Inputs'!$D$39,$E123)))*'1.Inputs'!$D$43*(1+$G123)^(7-1)-'1.Inputs'!$D$44*(1+$G123)^(7-1)-('1.Inputs'!$D$20/'1.Inputs'!$D$27+'1.Inputs'!$D$23/'1.Inputs'!$D$28))))*'1.Inputs'!$D$53</f>
        <v>422567117.06166601</v>
      </c>
      <c r="AJ123" s="36">
        <f ca="1">Z123-AJ$13-AJ$14+MIN(AJ$13,MAX(0,((('1.Inputs'!$D$37*12*IF(8=1,'1.Inputs'!$D$38,IF(8=2,'1.Inputs'!$D$39,$E123)))*$F123*(('1.Inputs'!$D$40)+(1-'1.Inputs'!$D$40)*(1+'1.Inputs'!$D$41))*(1+$G123)^(8-1))-(('1.Inputs'!$D$37*12*IF(8=1,'1.Inputs'!$D$38,IF(8=2,'1.Inputs'!$D$39,$E123)))/(1-'1.Inputs'!$D$42)*$D123*(1+$G123)^(8-1))-('1.Inputs'!$D$37*12*IF(8=1,'1.Inputs'!$D$38,IF(8=2,'1.Inputs'!$D$39,$E123)))*'1.Inputs'!$D$43*(1+$G123)^(8-1)-'1.Inputs'!$D$44*(1+$G123)^(8-1)-('1.Inputs'!$D$20/'1.Inputs'!$D$27+'1.Inputs'!$D$23/'1.Inputs'!$D$28))))*'1.Inputs'!$D$53</f>
        <v>716991907.50001574</v>
      </c>
      <c r="AK123" s="36">
        <f ca="1">AA123-AK$13-AK$14+MIN(AK$13,MAX(0,((('1.Inputs'!$D$37*12*IF(9=1,'1.Inputs'!$D$38,IF(9=2,'1.Inputs'!$D$39,$E123)))*$F123*(('1.Inputs'!$D$40)+(1-'1.Inputs'!$D$40)*(1+'1.Inputs'!$D$41))*(1+$G123)^(9-1))-(('1.Inputs'!$D$37*12*IF(9=1,'1.Inputs'!$D$38,IF(9=2,'1.Inputs'!$D$39,$E123)))/(1-'1.Inputs'!$D$42)*$D123*(1+$G123)^(9-1))-('1.Inputs'!$D$37*12*IF(9=1,'1.Inputs'!$D$38,IF(9=2,'1.Inputs'!$D$39,$E123)))*'1.Inputs'!$D$43*(1+$G123)^(9-1)-'1.Inputs'!$D$44*(1+$G123)^(9-1)-('1.Inputs'!$D$20/'1.Inputs'!$D$27+'1.Inputs'!$D$23/'1.Inputs'!$D$28))))*'1.Inputs'!$D$53</f>
        <v>747563253.88860917</v>
      </c>
      <c r="AL123" s="36">
        <f ca="1">AB123-AL$13-AL$14+MIN(AL$13,MAX(0,((('1.Inputs'!$D$37*12*IF(10=1,'1.Inputs'!$D$38,IF(10=2,'1.Inputs'!$D$39,$E123)))*$F123*(('1.Inputs'!$D$40)+(1-'1.Inputs'!$D$40)*(1+'1.Inputs'!$D$41))*(1+$G123)^(10-1))-(('1.Inputs'!$D$37*12*IF(10=1,'1.Inputs'!$D$38,IF(10=2,'1.Inputs'!$D$39,$E123)))/(1-'1.Inputs'!$D$42)*$D123*(1+$G123)^(10-1))-('1.Inputs'!$D$37*12*IF(10=1,'1.Inputs'!$D$38,IF(10=2,'1.Inputs'!$D$39,$E123)))*'1.Inputs'!$D$43*(1+$G123)^(10-1)-'1.Inputs'!$D$44*(1+$G123)^(10-1)-('1.Inputs'!$D$20/'1.Inputs'!$D$27+'1.Inputs'!$D$23/'1.Inputs'!$D$28))))*'1.Inputs'!$D$53+'1.Inputs'!$D$35</f>
        <v>4169900038.3027596</v>
      </c>
      <c r="AM123" s="48">
        <f ca="1">R123+NPV('1.Inputs'!$D$55,S123:AB123)</f>
        <v>767750897.55849171</v>
      </c>
      <c r="AN123" s="48">
        <f ca="1">-('1.Inputs'!$D$24*(1-'1.Inputs'!$D$31)+'1.Inputs'!$D$35)+NPV('1.Inputs'!$D$54,AC123:AL123)</f>
        <v>-560160385.67477858</v>
      </c>
      <c r="AO123" s="36">
        <f t="shared" ca="1" si="13"/>
        <v>-4.1932283778550135</v>
      </c>
      <c r="AP123" s="36">
        <f t="shared" ca="1" si="14"/>
        <v>0.91147644398848759</v>
      </c>
      <c r="AQ123" s="36">
        <f ca="1">'1.Inputs'!$D$35+MIN(SUM($AC123:AC123),SUM($AC123:AD123),SUM($AC123:AE123),SUM($AC123:AF123),SUM($AC123:AG123),SUM($AC123:AH123),SUM($AC123:AI123),SUM($AC123:AJ123),SUM($AC123:AK123),SUM($AC123:AL123))</f>
        <v>6443105.0919486284</v>
      </c>
      <c r="AR123" s="36">
        <f ca="1">IF(AP123&lt;'1.Inputs'!$D$57,1,0)</f>
        <v>1</v>
      </c>
      <c r="AS123" s="36">
        <f t="shared" ca="1" si="15"/>
        <v>0</v>
      </c>
    </row>
    <row r="124" spans="2:45" ht="15" customHeight="1" x14ac:dyDescent="0.25">
      <c r="B124" s="36">
        <v>109</v>
      </c>
      <c r="C124" s="36">
        <f t="shared" ca="1" si="8"/>
        <v>0.79057610181731586</v>
      </c>
      <c r="D124" s="36">
        <f t="shared" ca="1" si="9"/>
        <v>17076.415834644002</v>
      </c>
      <c r="E124" s="47">
        <f t="shared" ca="1" si="10"/>
        <v>0.86320978929416325</v>
      </c>
      <c r="F124" s="36">
        <f t="shared" ca="1" si="11"/>
        <v>31026.389176493882</v>
      </c>
      <c r="G124" s="36">
        <f t="shared" ca="1" si="12"/>
        <v>3.4770516692227839E-2</v>
      </c>
      <c r="H124" s="36">
        <f ca="1">((('1.Inputs'!$D$37*12*IF(1=1,'1.Inputs'!$D$38,IF(1=2,'1.Inputs'!$D$39,$E124)))*$F124*(('1.Inputs'!$D$40)+(1-'1.Inputs'!$D$40)*(1+'1.Inputs'!$D$41))*(1+$G124)^(1-1))*'1.Inputs'!$D$47+(('1.Inputs'!$D$37*12*IF(1=1,'1.Inputs'!$D$38,IF(1=2,'1.Inputs'!$D$39,$E124)))/(1-'1.Inputs'!$D$42)*$D124*(1+$G124)^(1-1))*('1.Inputs'!$D$48-'1.Inputs'!$D$49))/'1.Inputs'!$D$51</f>
        <v>808423521.10302091</v>
      </c>
      <c r="I124" s="36">
        <f ca="1">((('1.Inputs'!$D$37*12*IF(2=1,'1.Inputs'!$D$38,IF(2=2,'1.Inputs'!$D$39,$E124)))*$F124*(('1.Inputs'!$D$40)+(1-'1.Inputs'!$D$40)*(1+'1.Inputs'!$D$41))*(1+$G124)^(2-1))*'1.Inputs'!$D$47+(('1.Inputs'!$D$37*12*IF(2=1,'1.Inputs'!$D$38,IF(2=2,'1.Inputs'!$D$39,$E124)))/(1-'1.Inputs'!$D$42)*$D124*(1+$G124)^(2-1))*('1.Inputs'!$D$48-'1.Inputs'!$D$49))/'1.Inputs'!$D$51</f>
        <v>1171145954.4930923</v>
      </c>
      <c r="J124" s="36">
        <f ca="1">((('1.Inputs'!$D$37*12*IF(3=1,'1.Inputs'!$D$38,IF(3=2,'1.Inputs'!$D$39,$E124)))*$F124*(('1.Inputs'!$D$40)+(1-'1.Inputs'!$D$40)*(1+'1.Inputs'!$D$41))*(1+$G124)^(3-1))*'1.Inputs'!$D$47+(('1.Inputs'!$D$37*12*IF(3=1,'1.Inputs'!$D$38,IF(3=2,'1.Inputs'!$D$39,$E124)))/(1-'1.Inputs'!$D$42)*$D124*(1+$G124)^(3-1))*('1.Inputs'!$D$48-'1.Inputs'!$D$49))/'1.Inputs'!$D$51</f>
        <v>1494422457.8988752</v>
      </c>
      <c r="K124" s="36">
        <f ca="1">((('1.Inputs'!$D$37*12*IF(4=1,'1.Inputs'!$D$38,IF(4=2,'1.Inputs'!$D$39,$E124)))*$F124*(('1.Inputs'!$D$40)+(1-'1.Inputs'!$D$40)*(1+'1.Inputs'!$D$41))*(1+$G124)^(4-1))*'1.Inputs'!$D$47+(('1.Inputs'!$D$37*12*IF(4=1,'1.Inputs'!$D$38,IF(4=2,'1.Inputs'!$D$39,$E124)))/(1-'1.Inputs'!$D$42)*$D124*(1+$G124)^(4-1))*('1.Inputs'!$D$48-'1.Inputs'!$D$49))/'1.Inputs'!$D$51</f>
        <v>1546384298.9164884</v>
      </c>
      <c r="L124" s="36">
        <f ca="1">((('1.Inputs'!$D$37*12*IF(5=1,'1.Inputs'!$D$38,IF(5=2,'1.Inputs'!$D$39,$E124)))*$F124*(('1.Inputs'!$D$40)+(1-'1.Inputs'!$D$40)*(1+'1.Inputs'!$D$41))*(1+$G124)^(5-1))*'1.Inputs'!$D$47+(('1.Inputs'!$D$37*12*IF(5=1,'1.Inputs'!$D$38,IF(5=2,'1.Inputs'!$D$39,$E124)))/(1-'1.Inputs'!$D$42)*$D124*(1+$G124)^(5-1))*('1.Inputs'!$D$48-'1.Inputs'!$D$49))/'1.Inputs'!$D$51</f>
        <v>1600152879.9945629</v>
      </c>
      <c r="M124" s="36">
        <f ca="1">((('1.Inputs'!$D$37*12*IF(6=1,'1.Inputs'!$D$38,IF(6=2,'1.Inputs'!$D$39,$E124)))*$F124*(('1.Inputs'!$D$40)+(1-'1.Inputs'!$D$40)*(1+'1.Inputs'!$D$41))*(1+$G124)^(6-1))*'1.Inputs'!$D$47+(('1.Inputs'!$D$37*12*IF(6=1,'1.Inputs'!$D$38,IF(6=2,'1.Inputs'!$D$39,$E124)))/(1-'1.Inputs'!$D$42)*$D124*(1+$G124)^(6-1))*('1.Inputs'!$D$48-'1.Inputs'!$D$49))/'1.Inputs'!$D$51</f>
        <v>1655791022.4185302</v>
      </c>
      <c r="N124" s="36">
        <f ca="1">((('1.Inputs'!$D$37*12*IF(7=1,'1.Inputs'!$D$38,IF(7=2,'1.Inputs'!$D$39,$E124)))*$F124*(('1.Inputs'!$D$40)+(1-'1.Inputs'!$D$40)*(1+'1.Inputs'!$D$41))*(1+$G124)^(7-1))*'1.Inputs'!$D$47+(('1.Inputs'!$D$37*12*IF(7=1,'1.Inputs'!$D$38,IF(7=2,'1.Inputs'!$D$39,$E124)))/(1-'1.Inputs'!$D$42)*$D124*(1+$G124)^(7-1))*('1.Inputs'!$D$48-'1.Inputs'!$D$49))/'1.Inputs'!$D$51</f>
        <v>1713363731.8023748</v>
      </c>
      <c r="O124" s="36">
        <f ca="1">((('1.Inputs'!$D$37*12*IF(8=1,'1.Inputs'!$D$38,IF(8=2,'1.Inputs'!$D$39,$E124)))*$F124*(('1.Inputs'!$D$40)+(1-'1.Inputs'!$D$40)*(1+'1.Inputs'!$D$41))*(1+$G124)^(8-1))*'1.Inputs'!$D$47+(('1.Inputs'!$D$37*12*IF(8=1,'1.Inputs'!$D$38,IF(8=2,'1.Inputs'!$D$39,$E124)))/(1-'1.Inputs'!$D$42)*$D124*(1+$G124)^(8-1))*('1.Inputs'!$D$48-'1.Inputs'!$D$49))/'1.Inputs'!$D$51</f>
        <v>1772938274.0388672</v>
      </c>
      <c r="P124" s="36">
        <f ca="1">((('1.Inputs'!$D$37*12*IF(9=1,'1.Inputs'!$D$38,IF(9=2,'1.Inputs'!$D$39,$E124)))*$F124*(('1.Inputs'!$D$40)+(1-'1.Inputs'!$D$40)*(1+'1.Inputs'!$D$41))*(1+$G124)^(9-1))*'1.Inputs'!$D$47+(('1.Inputs'!$D$37*12*IF(9=1,'1.Inputs'!$D$38,IF(9=2,'1.Inputs'!$D$39,$E124)))/(1-'1.Inputs'!$D$42)*$D124*(1+$G124)^(9-1))*('1.Inputs'!$D$48-'1.Inputs'!$D$49))/'1.Inputs'!$D$51</f>
        <v>1834584253.8906252</v>
      </c>
      <c r="Q124" s="36">
        <f ca="1">((('1.Inputs'!$D$37*12*IF(10=1,'1.Inputs'!$D$38,IF(10=2,'1.Inputs'!$D$39,$E124)))*$F124*(('1.Inputs'!$D$40)+(1-'1.Inputs'!$D$40)*(1+'1.Inputs'!$D$41))*(1+$G124)^(10-1))*'1.Inputs'!$D$47+(('1.Inputs'!$D$37*12*IF(10=1,'1.Inputs'!$D$38,IF(10=2,'1.Inputs'!$D$39,$E124)))/(1-'1.Inputs'!$D$42)*$D124*(1+$G124)^(10-1))*('1.Inputs'!$D$48-'1.Inputs'!$D$49))/'1.Inputs'!$D$51</f>
        <v>1898373696.3138278</v>
      </c>
      <c r="R124" s="36">
        <f>-'1.Inputs'!$D$24</f>
        <v>-2050000000</v>
      </c>
      <c r="S124" s="36">
        <f ca="1">((('1.Inputs'!$D$37*12*IF(1=1,'1.Inputs'!$D$38,IF(1=2,'1.Inputs'!$D$39,$E124)))*$F124*(('1.Inputs'!$D$40)+(1-'1.Inputs'!$D$40)*(1+'1.Inputs'!$D$41))*(1+$G124)^(1-1))-(('1.Inputs'!$D$37*12*IF(1=1,'1.Inputs'!$D$38,IF(1=2,'1.Inputs'!$D$39,$E124)))/(1-'1.Inputs'!$D$42)*$D124*(1+$G124)^(1-1))-('1.Inputs'!$D$37*12*IF(1=1,'1.Inputs'!$D$38,IF(1=2,'1.Inputs'!$D$39,$E124)))*'1.Inputs'!$D$43*(1+$G124)^(1-1)-'1.Inputs'!$D$44*(1+$G124)^(1-1)-('1.Inputs'!$D$20/'1.Inputs'!$D$27+'1.Inputs'!$D$23/'1.Inputs'!$D$28))-MAX(0,((('1.Inputs'!$D$37*12*IF(1=1,'1.Inputs'!$D$38,IF(1=2,'1.Inputs'!$D$39,$E124)))*$F124*(('1.Inputs'!$D$40)+(1-'1.Inputs'!$D$40)*(1+'1.Inputs'!$D$41))*(1+$G124)^(1-1))-(('1.Inputs'!$D$37*12*IF(1=1,'1.Inputs'!$D$38,IF(1=2,'1.Inputs'!$D$39,$E124)))/(1-'1.Inputs'!$D$42)*$D124*(1+$G124)^(1-1))-('1.Inputs'!$D$37*12*IF(1=1,'1.Inputs'!$D$38,IF(1=2,'1.Inputs'!$D$39,$E124)))*'1.Inputs'!$D$43*(1+$G124)^(1-1)-'1.Inputs'!$D$44*(1+$G124)^(1-1)-('1.Inputs'!$D$20/'1.Inputs'!$D$27+'1.Inputs'!$D$23/'1.Inputs'!$D$28)))*'1.Inputs'!$D$53+('1.Inputs'!$D$20/'1.Inputs'!$D$27+'1.Inputs'!$D$23/'1.Inputs'!$D$28)-H124</f>
        <v>-317349281.3351295</v>
      </c>
      <c r="T124" s="36">
        <f ca="1">((('1.Inputs'!$D$37*12*IF(2=1,'1.Inputs'!$D$38,IF(2=2,'1.Inputs'!$D$39,$E124)))*$F124*(('1.Inputs'!$D$40)+(1-'1.Inputs'!$D$40)*(1+'1.Inputs'!$D$41))*(1+$G124)^(2-1))-(('1.Inputs'!$D$37*12*IF(2=1,'1.Inputs'!$D$38,IF(2=2,'1.Inputs'!$D$39,$E124)))/(1-'1.Inputs'!$D$42)*$D124*(1+$G124)^(2-1))-('1.Inputs'!$D$37*12*IF(2=1,'1.Inputs'!$D$38,IF(2=2,'1.Inputs'!$D$39,$E124)))*'1.Inputs'!$D$43*(1+$G124)^(2-1)-'1.Inputs'!$D$44*(1+$G124)^(2-1)-('1.Inputs'!$D$20/'1.Inputs'!$D$27+'1.Inputs'!$D$23/'1.Inputs'!$D$28))-MAX(0,((('1.Inputs'!$D$37*12*IF(2=1,'1.Inputs'!$D$38,IF(2=2,'1.Inputs'!$D$39,$E124)))*$F124*(('1.Inputs'!$D$40)+(1-'1.Inputs'!$D$40)*(1+'1.Inputs'!$D$41))*(1+$G124)^(2-1))-(('1.Inputs'!$D$37*12*IF(2=1,'1.Inputs'!$D$38,IF(2=2,'1.Inputs'!$D$39,$E124)))/(1-'1.Inputs'!$D$42)*$D124*(1+$G124)^(2-1))-('1.Inputs'!$D$37*12*IF(2=1,'1.Inputs'!$D$38,IF(2=2,'1.Inputs'!$D$39,$E124)))*'1.Inputs'!$D$43*(1+$G124)^(2-1)-'1.Inputs'!$D$44*(1+$G124)^(2-1)-('1.Inputs'!$D$20/'1.Inputs'!$D$27+'1.Inputs'!$D$23/'1.Inputs'!$D$28)))*'1.Inputs'!$D$53+('1.Inputs'!$D$20/'1.Inputs'!$D$27+'1.Inputs'!$D$23/'1.Inputs'!$D$28)-(I124-H124)</f>
        <v>569622600.58312821</v>
      </c>
      <c r="U124" s="36">
        <f ca="1">((('1.Inputs'!$D$37*12*IF(3=1,'1.Inputs'!$D$38,IF(3=2,'1.Inputs'!$D$39,$E124)))*$F124*(('1.Inputs'!$D$40)+(1-'1.Inputs'!$D$40)*(1+'1.Inputs'!$D$41))*(1+$G124)^(3-1))-(('1.Inputs'!$D$37*12*IF(3=1,'1.Inputs'!$D$38,IF(3=2,'1.Inputs'!$D$39,$E124)))/(1-'1.Inputs'!$D$42)*$D124*(1+$G124)^(3-1))-('1.Inputs'!$D$37*12*IF(3=1,'1.Inputs'!$D$38,IF(3=2,'1.Inputs'!$D$39,$E124)))*'1.Inputs'!$D$43*(1+$G124)^(3-1)-'1.Inputs'!$D$44*(1+$G124)^(3-1)-('1.Inputs'!$D$20/'1.Inputs'!$D$27+'1.Inputs'!$D$23/'1.Inputs'!$D$28))-MAX(0,((('1.Inputs'!$D$37*12*IF(3=1,'1.Inputs'!$D$38,IF(3=2,'1.Inputs'!$D$39,$E124)))*$F124*(('1.Inputs'!$D$40)+(1-'1.Inputs'!$D$40)*(1+'1.Inputs'!$D$41))*(1+$G124)^(3-1))-(('1.Inputs'!$D$37*12*IF(3=1,'1.Inputs'!$D$38,IF(3=2,'1.Inputs'!$D$39,$E124)))/(1-'1.Inputs'!$D$42)*$D124*(1+$G124)^(3-1))-('1.Inputs'!$D$37*12*IF(3=1,'1.Inputs'!$D$38,IF(3=2,'1.Inputs'!$D$39,$E124)))*'1.Inputs'!$D$43*(1+$G124)^(3-1)-'1.Inputs'!$D$44*(1+$G124)^(3-1)-('1.Inputs'!$D$20/'1.Inputs'!$D$27+'1.Inputs'!$D$23/'1.Inputs'!$D$28)))*'1.Inputs'!$D$53+('1.Inputs'!$D$20/'1.Inputs'!$D$27+'1.Inputs'!$D$23/'1.Inputs'!$D$28)-(J124-I124)</f>
        <v>999431981.98361993</v>
      </c>
      <c r="V124" s="36">
        <f ca="1">((('1.Inputs'!$D$37*12*IF(4=1,'1.Inputs'!$D$38,IF(4=2,'1.Inputs'!$D$39,$E124)))*$F124*(('1.Inputs'!$D$40)+(1-'1.Inputs'!$D$40)*(1+'1.Inputs'!$D$41))*(1+$G124)^(4-1))-(('1.Inputs'!$D$37*12*IF(4=1,'1.Inputs'!$D$38,IF(4=2,'1.Inputs'!$D$39,$E124)))/(1-'1.Inputs'!$D$42)*$D124*(1+$G124)^(4-1))-('1.Inputs'!$D$37*12*IF(4=1,'1.Inputs'!$D$38,IF(4=2,'1.Inputs'!$D$39,$E124)))*'1.Inputs'!$D$43*(1+$G124)^(4-1)-'1.Inputs'!$D$44*(1+$G124)^(4-1)-('1.Inputs'!$D$20/'1.Inputs'!$D$27+'1.Inputs'!$D$23/'1.Inputs'!$D$28))-MAX(0,((('1.Inputs'!$D$37*12*IF(4=1,'1.Inputs'!$D$38,IF(4=2,'1.Inputs'!$D$39,$E124)))*$F124*(('1.Inputs'!$D$40)+(1-'1.Inputs'!$D$40)*(1+'1.Inputs'!$D$41))*(1+$G124)^(4-1))-(('1.Inputs'!$D$37*12*IF(4=1,'1.Inputs'!$D$38,IF(4=2,'1.Inputs'!$D$39,$E124)))/(1-'1.Inputs'!$D$42)*$D124*(1+$G124)^(4-1))-('1.Inputs'!$D$37*12*IF(4=1,'1.Inputs'!$D$38,IF(4=2,'1.Inputs'!$D$39,$E124)))*'1.Inputs'!$D$43*(1+$G124)^(4-1)-'1.Inputs'!$D$44*(1+$G124)^(4-1)-('1.Inputs'!$D$20/'1.Inputs'!$D$27+'1.Inputs'!$D$23/'1.Inputs'!$D$28)))*'1.Inputs'!$D$53+('1.Inputs'!$D$20/'1.Inputs'!$D$27+'1.Inputs'!$D$23/'1.Inputs'!$D$28)-(K124-J124)</f>
        <v>1315094994.9282653</v>
      </c>
      <c r="W124" s="36">
        <f ca="1">((('1.Inputs'!$D$37*12*IF(5=1,'1.Inputs'!$D$38,IF(5=2,'1.Inputs'!$D$39,$E124)))*$F124*(('1.Inputs'!$D$40)+(1-'1.Inputs'!$D$40)*(1+'1.Inputs'!$D$41))*(1+$G124)^(5-1))-(('1.Inputs'!$D$37*12*IF(5=1,'1.Inputs'!$D$38,IF(5=2,'1.Inputs'!$D$39,$E124)))/(1-'1.Inputs'!$D$42)*$D124*(1+$G124)^(5-1))-('1.Inputs'!$D$37*12*IF(5=1,'1.Inputs'!$D$38,IF(5=2,'1.Inputs'!$D$39,$E124)))*'1.Inputs'!$D$43*(1+$G124)^(5-1)-'1.Inputs'!$D$44*(1+$G124)^(5-1)-('1.Inputs'!$D$20/'1.Inputs'!$D$27+'1.Inputs'!$D$23/'1.Inputs'!$D$28))-MAX(0,((('1.Inputs'!$D$37*12*IF(5=1,'1.Inputs'!$D$38,IF(5=2,'1.Inputs'!$D$39,$E124)))*$F124*(('1.Inputs'!$D$40)+(1-'1.Inputs'!$D$40)*(1+'1.Inputs'!$D$41))*(1+$G124)^(5-1))-(('1.Inputs'!$D$37*12*IF(5=1,'1.Inputs'!$D$38,IF(5=2,'1.Inputs'!$D$39,$E124)))/(1-'1.Inputs'!$D$42)*$D124*(1+$G124)^(5-1))-('1.Inputs'!$D$37*12*IF(5=1,'1.Inputs'!$D$38,IF(5=2,'1.Inputs'!$D$39,$E124)))*'1.Inputs'!$D$43*(1+$G124)^(5-1)-'1.Inputs'!$D$44*(1+$G124)^(5-1)-('1.Inputs'!$D$20/'1.Inputs'!$D$27+'1.Inputs'!$D$23/'1.Inputs'!$D$28)))*'1.Inputs'!$D$53+('1.Inputs'!$D$20/'1.Inputs'!$D$27+'1.Inputs'!$D$23/'1.Inputs'!$D$28)-(L124-K124)</f>
        <v>1359178620.4875762</v>
      </c>
      <c r="X124" s="36">
        <f ca="1">((('1.Inputs'!$D$37*12*IF(6=1,'1.Inputs'!$D$38,IF(6=2,'1.Inputs'!$D$39,$E124)))*$F124*(('1.Inputs'!$D$40)+(1-'1.Inputs'!$D$40)*(1+'1.Inputs'!$D$41))*(1+$G124)^(6-1))-(('1.Inputs'!$D$37*12*IF(6=1,'1.Inputs'!$D$38,IF(6=2,'1.Inputs'!$D$39,$E124)))/(1-'1.Inputs'!$D$42)*$D124*(1+$G124)^(6-1))-('1.Inputs'!$D$37*12*IF(6=1,'1.Inputs'!$D$38,IF(6=2,'1.Inputs'!$D$39,$E124)))*'1.Inputs'!$D$43*(1+$G124)^(6-1)-'1.Inputs'!$D$44*(1+$G124)^(6-1)-('1.Inputs'!$D$20/'1.Inputs'!$D$27+'1.Inputs'!$D$23/'1.Inputs'!$D$28))-MAX(0,((('1.Inputs'!$D$37*12*IF(6=1,'1.Inputs'!$D$38,IF(6=2,'1.Inputs'!$D$39,$E124)))*$F124*(('1.Inputs'!$D$40)+(1-'1.Inputs'!$D$40)*(1+'1.Inputs'!$D$41))*(1+$G124)^(6-1))-(('1.Inputs'!$D$37*12*IF(6=1,'1.Inputs'!$D$38,IF(6=2,'1.Inputs'!$D$39,$E124)))/(1-'1.Inputs'!$D$42)*$D124*(1+$G124)^(6-1))-('1.Inputs'!$D$37*12*IF(6=1,'1.Inputs'!$D$38,IF(6=2,'1.Inputs'!$D$39,$E124)))*'1.Inputs'!$D$43*(1+$G124)^(6-1)-'1.Inputs'!$D$44*(1+$G124)^(6-1)-('1.Inputs'!$D$20/'1.Inputs'!$D$27+'1.Inputs'!$D$23/'1.Inputs'!$D$28)))*'1.Inputs'!$D$53+('1.Inputs'!$D$20/'1.Inputs'!$D$27+'1.Inputs'!$D$23/'1.Inputs'!$D$28)-(M124-L124)</f>
        <v>1404795056.4852509</v>
      </c>
      <c r="Y124" s="36">
        <f ca="1">((('1.Inputs'!$D$37*12*IF(7=1,'1.Inputs'!$D$38,IF(7=2,'1.Inputs'!$D$39,$E124)))*$F124*(('1.Inputs'!$D$40)+(1-'1.Inputs'!$D$40)*(1+'1.Inputs'!$D$41))*(1+$G124)^(7-1))-(('1.Inputs'!$D$37*12*IF(7=1,'1.Inputs'!$D$38,IF(7=2,'1.Inputs'!$D$39,$E124)))/(1-'1.Inputs'!$D$42)*$D124*(1+$G124)^(7-1))-('1.Inputs'!$D$37*12*IF(7=1,'1.Inputs'!$D$38,IF(7=2,'1.Inputs'!$D$39,$E124)))*'1.Inputs'!$D$43*(1+$G124)^(7-1)-'1.Inputs'!$D$44*(1+$G124)^(7-1)-('1.Inputs'!$D$20/'1.Inputs'!$D$27+'1.Inputs'!$D$23/'1.Inputs'!$D$28))-MAX(0,((('1.Inputs'!$D$37*12*IF(7=1,'1.Inputs'!$D$38,IF(7=2,'1.Inputs'!$D$39,$E124)))*$F124*(('1.Inputs'!$D$40)+(1-'1.Inputs'!$D$40)*(1+'1.Inputs'!$D$41))*(1+$G124)^(7-1))-(('1.Inputs'!$D$37*12*IF(7=1,'1.Inputs'!$D$38,IF(7=2,'1.Inputs'!$D$39,$E124)))/(1-'1.Inputs'!$D$42)*$D124*(1+$G124)^(7-1))-('1.Inputs'!$D$37*12*IF(7=1,'1.Inputs'!$D$38,IF(7=2,'1.Inputs'!$D$39,$E124)))*'1.Inputs'!$D$43*(1+$G124)^(7-1)-'1.Inputs'!$D$44*(1+$G124)^(7-1)-('1.Inputs'!$D$20/'1.Inputs'!$D$27+'1.Inputs'!$D$23/'1.Inputs'!$D$28)))*'1.Inputs'!$D$53+('1.Inputs'!$D$20/'1.Inputs'!$D$27+'1.Inputs'!$D$23/'1.Inputs'!$D$28)-(N124-M124)</f>
        <v>1451997599.5322227</v>
      </c>
      <c r="Z124" s="36">
        <f ca="1">((('1.Inputs'!$D$37*12*IF(8=1,'1.Inputs'!$D$38,IF(8=2,'1.Inputs'!$D$39,$E124)))*$F124*(('1.Inputs'!$D$40)+(1-'1.Inputs'!$D$40)*(1+'1.Inputs'!$D$41))*(1+$G124)^(8-1))-(('1.Inputs'!$D$37*12*IF(8=1,'1.Inputs'!$D$38,IF(8=2,'1.Inputs'!$D$39,$E124)))/(1-'1.Inputs'!$D$42)*$D124*(1+$G124)^(8-1))-('1.Inputs'!$D$37*12*IF(8=1,'1.Inputs'!$D$38,IF(8=2,'1.Inputs'!$D$39,$E124)))*'1.Inputs'!$D$43*(1+$G124)^(8-1)-'1.Inputs'!$D$44*(1+$G124)^(8-1)-('1.Inputs'!$D$20/'1.Inputs'!$D$27+'1.Inputs'!$D$23/'1.Inputs'!$D$28))-MAX(0,((('1.Inputs'!$D$37*12*IF(8=1,'1.Inputs'!$D$38,IF(8=2,'1.Inputs'!$D$39,$E124)))*$F124*(('1.Inputs'!$D$40)+(1-'1.Inputs'!$D$40)*(1+'1.Inputs'!$D$41))*(1+$G124)^(8-1))-(('1.Inputs'!$D$37*12*IF(8=1,'1.Inputs'!$D$38,IF(8=2,'1.Inputs'!$D$39,$E124)))/(1-'1.Inputs'!$D$42)*$D124*(1+$G124)^(8-1))-('1.Inputs'!$D$37*12*IF(8=1,'1.Inputs'!$D$38,IF(8=2,'1.Inputs'!$D$39,$E124)))*'1.Inputs'!$D$43*(1+$G124)^(8-1)-'1.Inputs'!$D$44*(1+$G124)^(8-1)-('1.Inputs'!$D$20/'1.Inputs'!$D$27+'1.Inputs'!$D$23/'1.Inputs'!$D$28)))*'1.Inputs'!$D$53+('1.Inputs'!$D$20/'1.Inputs'!$D$27+'1.Inputs'!$D$23/'1.Inputs'!$D$28)-(O124-N124)</f>
        <v>1500841399.390125</v>
      </c>
      <c r="AA124" s="36">
        <f ca="1">((('1.Inputs'!$D$37*12*IF(9=1,'1.Inputs'!$D$38,IF(9=2,'1.Inputs'!$D$39,$E124)))*$F124*(('1.Inputs'!$D$40)+(1-'1.Inputs'!$D$40)*(1+'1.Inputs'!$D$41))*(1+$G124)^(9-1))-(('1.Inputs'!$D$37*12*IF(9=1,'1.Inputs'!$D$38,IF(9=2,'1.Inputs'!$D$39,$E124)))/(1-'1.Inputs'!$D$42)*$D124*(1+$G124)^(9-1))-('1.Inputs'!$D$37*12*IF(9=1,'1.Inputs'!$D$38,IF(9=2,'1.Inputs'!$D$39,$E124)))*'1.Inputs'!$D$43*(1+$G124)^(9-1)-'1.Inputs'!$D$44*(1+$G124)^(9-1)-('1.Inputs'!$D$20/'1.Inputs'!$D$27+'1.Inputs'!$D$23/'1.Inputs'!$D$28))-MAX(0,((('1.Inputs'!$D$37*12*IF(9=1,'1.Inputs'!$D$38,IF(9=2,'1.Inputs'!$D$39,$E124)))*$F124*(('1.Inputs'!$D$40)+(1-'1.Inputs'!$D$40)*(1+'1.Inputs'!$D$41))*(1+$G124)^(9-1))-(('1.Inputs'!$D$37*12*IF(9=1,'1.Inputs'!$D$38,IF(9=2,'1.Inputs'!$D$39,$E124)))/(1-'1.Inputs'!$D$42)*$D124*(1+$G124)^(9-1))-('1.Inputs'!$D$37*12*IF(9=1,'1.Inputs'!$D$38,IF(9=2,'1.Inputs'!$D$39,$E124)))*'1.Inputs'!$D$43*(1+$G124)^(9-1)-'1.Inputs'!$D$44*(1+$G124)^(9-1)-('1.Inputs'!$D$20/'1.Inputs'!$D$27+'1.Inputs'!$D$23/'1.Inputs'!$D$28)))*'1.Inputs'!$D$53+('1.Inputs'!$D$20/'1.Inputs'!$D$27+'1.Inputs'!$D$23/'1.Inputs'!$D$28)-(P124-O124)</f>
        <v>1551383523.4062982</v>
      </c>
      <c r="AB124" s="36">
        <f ca="1">((('1.Inputs'!$D$37*12*IF(10=1,'1.Inputs'!$D$38,IF(10=2,'1.Inputs'!$D$39,$E124)))*$F124*(('1.Inputs'!$D$40)+(1-'1.Inputs'!$D$40)*(1+'1.Inputs'!$D$41))*(1+$G124)^(10-1))-(('1.Inputs'!$D$37*12*IF(10=1,'1.Inputs'!$D$38,IF(10=2,'1.Inputs'!$D$39,$E124)))/(1-'1.Inputs'!$D$42)*$D124*(1+$G124)^(10-1))-('1.Inputs'!$D$37*12*IF(10=1,'1.Inputs'!$D$38,IF(10=2,'1.Inputs'!$D$39,$E124)))*'1.Inputs'!$D$43*(1+$G124)^(10-1)-'1.Inputs'!$D$44*(1+$G124)^(10-1)-('1.Inputs'!$D$20/'1.Inputs'!$D$27+'1.Inputs'!$D$23/'1.Inputs'!$D$28))-MAX(0,((('1.Inputs'!$D$37*12*IF(10=1,'1.Inputs'!$D$38,IF(10=2,'1.Inputs'!$D$39,$E124)))*$F124*(('1.Inputs'!$D$40)+(1-'1.Inputs'!$D$40)*(1+'1.Inputs'!$D$41))*(1+$G124)^(10-1))-(('1.Inputs'!$D$37*12*IF(10=1,'1.Inputs'!$D$38,IF(10=2,'1.Inputs'!$D$39,$E124)))/(1-'1.Inputs'!$D$42)*$D124*(1+$G124)^(10-1))-('1.Inputs'!$D$37*12*IF(10=1,'1.Inputs'!$D$38,IF(10=2,'1.Inputs'!$D$39,$E124)))*'1.Inputs'!$D$43*(1+$G124)^(10-1)-'1.Inputs'!$D$44*(1+$G124)^(10-1)-('1.Inputs'!$D$20/'1.Inputs'!$D$27+'1.Inputs'!$D$23/'1.Inputs'!$D$28)))*'1.Inputs'!$D$53+('1.Inputs'!$D$20/'1.Inputs'!$D$27+'1.Inputs'!$D$23/'1.Inputs'!$D$28)-(Q124-P124)+(('1.Inputs'!$D$20+'1.Inputs'!$D$23-('1.Inputs'!$D$20/'1.Inputs'!$D$27+'1.Inputs'!$D$23/'1.Inputs'!$D$28)*'1.Inputs'!$D$10)*'1.Inputs'!$D$60+'1.Inputs'!$D$19*'1.Inputs'!$D$59+Q124)</f>
        <v>4202056719.5030642</v>
      </c>
      <c r="AC124" s="36">
        <f ca="1">S124-AC$13-AC$14+MIN(AC$13,MAX(0,((('1.Inputs'!$D$37*12*IF(1=1,'1.Inputs'!$D$38,IF(1=2,'1.Inputs'!$D$39,$E124)))*$F124*(('1.Inputs'!$D$40)+(1-'1.Inputs'!$D$40)*(1+'1.Inputs'!$D$41))*(1+$G124)^(1-1))-(('1.Inputs'!$D$37*12*IF(1=1,'1.Inputs'!$D$38,IF(1=2,'1.Inputs'!$D$39,$E124)))/(1-'1.Inputs'!$D$42)*$D124*(1+$G124)^(1-1))-('1.Inputs'!$D$37*12*IF(1=1,'1.Inputs'!$D$38,IF(1=2,'1.Inputs'!$D$39,$E124)))*'1.Inputs'!$D$43*(1+$G124)^(1-1)-'1.Inputs'!$D$44*(1+$G124)^(1-1)-('1.Inputs'!$D$20/'1.Inputs'!$D$27+'1.Inputs'!$D$23/'1.Inputs'!$D$28))))*'1.Inputs'!$D$53</f>
        <v>-413289281.3351295</v>
      </c>
      <c r="AD124" s="36">
        <f ca="1">T124-AD$13-AD$14+MIN(AD$13,MAX(0,((('1.Inputs'!$D$37*12*IF(2=1,'1.Inputs'!$D$38,IF(2=2,'1.Inputs'!$D$39,$E124)))*$F124*(('1.Inputs'!$D$40)+(1-'1.Inputs'!$D$40)*(1+'1.Inputs'!$D$41))*(1+$G124)^(2-1))-(('1.Inputs'!$D$37*12*IF(2=1,'1.Inputs'!$D$38,IF(2=2,'1.Inputs'!$D$39,$E124)))/(1-'1.Inputs'!$D$42)*$D124*(1+$G124)^(2-1))-('1.Inputs'!$D$37*12*IF(2=1,'1.Inputs'!$D$38,IF(2=2,'1.Inputs'!$D$39,$E124)))*'1.Inputs'!$D$43*(1+$G124)^(2-1)-'1.Inputs'!$D$44*(1+$G124)^(2-1)-('1.Inputs'!$D$20/'1.Inputs'!$D$27+'1.Inputs'!$D$23/'1.Inputs'!$D$28))))*'1.Inputs'!$D$53</f>
        <v>473682600.58312821</v>
      </c>
      <c r="AE124" s="36">
        <f ca="1">U124-AE$13-AE$14+MIN(AE$13,MAX(0,((('1.Inputs'!$D$37*12*IF(3=1,'1.Inputs'!$D$38,IF(3=2,'1.Inputs'!$D$39,$E124)))*$F124*(('1.Inputs'!$D$40)+(1-'1.Inputs'!$D$40)*(1+'1.Inputs'!$D$41))*(1+$G124)^(3-1))-(('1.Inputs'!$D$37*12*IF(3=1,'1.Inputs'!$D$38,IF(3=2,'1.Inputs'!$D$39,$E124)))/(1-'1.Inputs'!$D$42)*$D124*(1+$G124)^(3-1))-('1.Inputs'!$D$37*12*IF(3=1,'1.Inputs'!$D$38,IF(3=2,'1.Inputs'!$D$39,$E124)))*'1.Inputs'!$D$43*(1+$G124)^(3-1)-'1.Inputs'!$D$44*(1+$G124)^(3-1)-('1.Inputs'!$D$20/'1.Inputs'!$D$27+'1.Inputs'!$D$23/'1.Inputs'!$D$28))))*'1.Inputs'!$D$53</f>
        <v>657491981.98361993</v>
      </c>
      <c r="AF124" s="36">
        <f ca="1">V124-AF$13-AF$14+MIN(AF$13,MAX(0,((('1.Inputs'!$D$37*12*IF(4=1,'1.Inputs'!$D$38,IF(4=2,'1.Inputs'!$D$39,$E124)))*$F124*(('1.Inputs'!$D$40)+(1-'1.Inputs'!$D$40)*(1+'1.Inputs'!$D$41))*(1+$G124)^(4-1))-(('1.Inputs'!$D$37*12*IF(4=1,'1.Inputs'!$D$38,IF(4=2,'1.Inputs'!$D$39,$E124)))/(1-'1.Inputs'!$D$42)*$D124*(1+$G124)^(4-1))-('1.Inputs'!$D$37*12*IF(4=1,'1.Inputs'!$D$38,IF(4=2,'1.Inputs'!$D$39,$E124)))*'1.Inputs'!$D$43*(1+$G124)^(4-1)-'1.Inputs'!$D$44*(1+$G124)^(4-1)-('1.Inputs'!$D$20/'1.Inputs'!$D$27+'1.Inputs'!$D$23/'1.Inputs'!$D$28))))*'1.Inputs'!$D$53</f>
        <v>992342994.92826533</v>
      </c>
      <c r="AG124" s="36">
        <f ca="1">W124-AG$13-AG$14+MIN(AG$13,MAX(0,((('1.Inputs'!$D$37*12*IF(5=1,'1.Inputs'!$D$38,IF(5=2,'1.Inputs'!$D$39,$E124)))*$F124*(('1.Inputs'!$D$40)+(1-'1.Inputs'!$D$40)*(1+'1.Inputs'!$D$41))*(1+$G124)^(5-1))-(('1.Inputs'!$D$37*12*IF(5=1,'1.Inputs'!$D$38,IF(5=2,'1.Inputs'!$D$39,$E124)))/(1-'1.Inputs'!$D$42)*$D124*(1+$G124)^(5-1))-('1.Inputs'!$D$37*12*IF(5=1,'1.Inputs'!$D$38,IF(5=2,'1.Inputs'!$D$39,$E124)))*'1.Inputs'!$D$43*(1+$G124)^(5-1)-'1.Inputs'!$D$44*(1+$G124)^(5-1)-('1.Inputs'!$D$20/'1.Inputs'!$D$27+'1.Inputs'!$D$23/'1.Inputs'!$D$28))))*'1.Inputs'!$D$53</f>
        <v>1055614620.4875762</v>
      </c>
      <c r="AH124" s="36">
        <f ca="1">X124-AH$13-AH$14+MIN(AH$13,MAX(0,((('1.Inputs'!$D$37*12*IF(6=1,'1.Inputs'!$D$38,IF(6=2,'1.Inputs'!$D$39,$E124)))*$F124*(('1.Inputs'!$D$40)+(1-'1.Inputs'!$D$40)*(1+'1.Inputs'!$D$41))*(1+$G124)^(6-1))-(('1.Inputs'!$D$37*12*IF(6=1,'1.Inputs'!$D$38,IF(6=2,'1.Inputs'!$D$39,$E124)))/(1-'1.Inputs'!$D$42)*$D124*(1+$G124)^(6-1))-('1.Inputs'!$D$37*12*IF(6=1,'1.Inputs'!$D$38,IF(6=2,'1.Inputs'!$D$39,$E124)))*'1.Inputs'!$D$43*(1+$G124)^(6-1)-'1.Inputs'!$D$44*(1+$G124)^(6-1)-('1.Inputs'!$D$20/'1.Inputs'!$D$27+'1.Inputs'!$D$23/'1.Inputs'!$D$28))))*'1.Inputs'!$D$53</f>
        <v>1120419056.4852509</v>
      </c>
      <c r="AI124" s="36">
        <f ca="1">Y124-AI$13-AI$14+MIN(AI$13,MAX(0,((('1.Inputs'!$D$37*12*IF(7=1,'1.Inputs'!$D$38,IF(7=2,'1.Inputs'!$D$39,$E124)))*$F124*(('1.Inputs'!$D$40)+(1-'1.Inputs'!$D$40)*(1+'1.Inputs'!$D$41))*(1+$G124)^(7-1))-(('1.Inputs'!$D$37*12*IF(7=1,'1.Inputs'!$D$38,IF(7=2,'1.Inputs'!$D$39,$E124)))/(1-'1.Inputs'!$D$42)*$D124*(1+$G124)^(7-1))-('1.Inputs'!$D$37*12*IF(7=1,'1.Inputs'!$D$38,IF(7=2,'1.Inputs'!$D$39,$E124)))*'1.Inputs'!$D$43*(1+$G124)^(7-1)-'1.Inputs'!$D$44*(1+$G124)^(7-1)-('1.Inputs'!$D$20/'1.Inputs'!$D$27+'1.Inputs'!$D$23/'1.Inputs'!$D$28))))*'1.Inputs'!$D$53</f>
        <v>1186809599.5322227</v>
      </c>
      <c r="AJ124" s="36">
        <f ca="1">Z124-AJ$13-AJ$14+MIN(AJ$13,MAX(0,((('1.Inputs'!$D$37*12*IF(8=1,'1.Inputs'!$D$38,IF(8=2,'1.Inputs'!$D$39,$E124)))*$F124*(('1.Inputs'!$D$40)+(1-'1.Inputs'!$D$40)*(1+'1.Inputs'!$D$41))*(1+$G124)^(8-1))-(('1.Inputs'!$D$37*12*IF(8=1,'1.Inputs'!$D$38,IF(8=2,'1.Inputs'!$D$39,$E124)))/(1-'1.Inputs'!$D$42)*$D124*(1+$G124)^(8-1))-('1.Inputs'!$D$37*12*IF(8=1,'1.Inputs'!$D$38,IF(8=2,'1.Inputs'!$D$39,$E124)))*'1.Inputs'!$D$43*(1+$G124)^(8-1)-'1.Inputs'!$D$44*(1+$G124)^(8-1)-('1.Inputs'!$D$20/'1.Inputs'!$D$27+'1.Inputs'!$D$23/'1.Inputs'!$D$28))))*'1.Inputs'!$D$53</f>
        <v>1500841399.390125</v>
      </c>
      <c r="AK124" s="36">
        <f ca="1">AA124-AK$13-AK$14+MIN(AK$13,MAX(0,((('1.Inputs'!$D$37*12*IF(9=1,'1.Inputs'!$D$38,IF(9=2,'1.Inputs'!$D$39,$E124)))*$F124*(('1.Inputs'!$D$40)+(1-'1.Inputs'!$D$40)*(1+'1.Inputs'!$D$41))*(1+$G124)^(9-1))-(('1.Inputs'!$D$37*12*IF(9=1,'1.Inputs'!$D$38,IF(9=2,'1.Inputs'!$D$39,$E124)))/(1-'1.Inputs'!$D$42)*$D124*(1+$G124)^(9-1))-('1.Inputs'!$D$37*12*IF(9=1,'1.Inputs'!$D$38,IF(9=2,'1.Inputs'!$D$39,$E124)))*'1.Inputs'!$D$43*(1+$G124)^(9-1)-'1.Inputs'!$D$44*(1+$G124)^(9-1)-('1.Inputs'!$D$20/'1.Inputs'!$D$27+'1.Inputs'!$D$23/'1.Inputs'!$D$28))))*'1.Inputs'!$D$53</f>
        <v>1551383523.4062982</v>
      </c>
      <c r="AL124" s="36">
        <f ca="1">AB124-AL$13-AL$14+MIN(AL$13,MAX(0,((('1.Inputs'!$D$37*12*IF(10=1,'1.Inputs'!$D$38,IF(10=2,'1.Inputs'!$D$39,$E124)))*$F124*(('1.Inputs'!$D$40)+(1-'1.Inputs'!$D$40)*(1+'1.Inputs'!$D$41))*(1+$G124)^(10-1))-(('1.Inputs'!$D$37*12*IF(10=1,'1.Inputs'!$D$38,IF(10=2,'1.Inputs'!$D$39,$E124)))/(1-'1.Inputs'!$D$42)*$D124*(1+$G124)^(10-1))-('1.Inputs'!$D$37*12*IF(10=1,'1.Inputs'!$D$38,IF(10=2,'1.Inputs'!$D$39,$E124)))*'1.Inputs'!$D$43*(1+$G124)^(10-1)-'1.Inputs'!$D$44*(1+$G124)^(10-1)-('1.Inputs'!$D$20/'1.Inputs'!$D$27+'1.Inputs'!$D$23/'1.Inputs'!$D$28))))*'1.Inputs'!$D$53+'1.Inputs'!$D$35</f>
        <v>5002056719.5030642</v>
      </c>
      <c r="AM124" s="48">
        <f ca="1">R124+NPV('1.Inputs'!$D$55,S124:AB124)</f>
        <v>4371675437.7254124</v>
      </c>
      <c r="AN124" s="48">
        <f ca="1">-('1.Inputs'!$D$24*(1-'1.Inputs'!$D$31)+'1.Inputs'!$D$35)+NPV('1.Inputs'!$D$54,AC124:AL124)</f>
        <v>2235747612.8303351</v>
      </c>
      <c r="AO124" s="36">
        <f t="shared" ca="1" si="13"/>
        <v>-2.150062881674319</v>
      </c>
      <c r="AP124" s="36">
        <f t="shared" ca="1" si="14"/>
        <v>2.5392072712998472</v>
      </c>
      <c r="AQ124" s="36">
        <f ca="1">'1.Inputs'!$D$35+MIN(SUM($AC124:AC124),SUM($AC124:AD124),SUM($AC124:AE124),SUM($AC124:AF124),SUM($AC124:AG124),SUM($AC124:AH124),SUM($AC124:AI124),SUM($AC124:AJ124),SUM($AC124:AK124),SUM($AC124:AL124))</f>
        <v>386710718.6648705</v>
      </c>
      <c r="AR124" s="36">
        <f ca="1">IF(AP124&lt;'1.Inputs'!$D$57,1,0)</f>
        <v>0</v>
      </c>
      <c r="AS124" s="36">
        <f t="shared" ca="1" si="15"/>
        <v>0</v>
      </c>
    </row>
    <row r="125" spans="2:45" ht="15" customHeight="1" x14ac:dyDescent="0.25">
      <c r="B125" s="36">
        <v>110</v>
      </c>
      <c r="C125" s="36">
        <f t="shared" ca="1" si="8"/>
        <v>0.22290923813221719</v>
      </c>
      <c r="D125" s="36">
        <f t="shared" ca="1" si="9"/>
        <v>19274.048174759831</v>
      </c>
      <c r="E125" s="47">
        <f t="shared" ca="1" si="10"/>
        <v>0.78576715489255289</v>
      </c>
      <c r="F125" s="36">
        <f t="shared" ca="1" si="11"/>
        <v>30389.63491785607</v>
      </c>
      <c r="G125" s="36">
        <f t="shared" ca="1" si="12"/>
        <v>4.457764793714962E-2</v>
      </c>
      <c r="H125" s="36">
        <f ca="1">((('1.Inputs'!$D$37*12*IF(1=1,'1.Inputs'!$D$38,IF(1=2,'1.Inputs'!$D$39,$E125)))*$F125*(('1.Inputs'!$D$40)+(1-'1.Inputs'!$D$40)*(1+'1.Inputs'!$D$41))*(1+$G125)^(1-1))*'1.Inputs'!$D$47+(('1.Inputs'!$D$37*12*IF(1=1,'1.Inputs'!$D$38,IF(1=2,'1.Inputs'!$D$39,$E125)))/(1-'1.Inputs'!$D$42)*$D125*(1+$G125)^(1-1))*('1.Inputs'!$D$48-'1.Inputs'!$D$49))/'1.Inputs'!$D$51</f>
        <v>807369396.62777066</v>
      </c>
      <c r="I125" s="36">
        <f ca="1">((('1.Inputs'!$D$37*12*IF(2=1,'1.Inputs'!$D$38,IF(2=2,'1.Inputs'!$D$39,$E125)))*$F125*(('1.Inputs'!$D$40)+(1-'1.Inputs'!$D$40)*(1+'1.Inputs'!$D$41))*(1+$G125)^(2-1))*'1.Inputs'!$D$47+(('1.Inputs'!$D$37*12*IF(2=1,'1.Inputs'!$D$38,IF(2=2,'1.Inputs'!$D$39,$E125)))/(1-'1.Inputs'!$D$42)*$D125*(1+$G125)^(2-1))*('1.Inputs'!$D$48-'1.Inputs'!$D$49))/'1.Inputs'!$D$51</f>
        <v>1180704035.4842212</v>
      </c>
      <c r="J125" s="36">
        <f ca="1">((('1.Inputs'!$D$37*12*IF(3=1,'1.Inputs'!$D$38,IF(3=2,'1.Inputs'!$D$39,$E125)))*$F125*(('1.Inputs'!$D$40)+(1-'1.Inputs'!$D$40)*(1+'1.Inputs'!$D$41))*(1+$G125)^(3-1))*'1.Inputs'!$D$47+(('1.Inputs'!$D$37*12*IF(3=1,'1.Inputs'!$D$38,IF(3=2,'1.Inputs'!$D$39,$E125)))/(1-'1.Inputs'!$D$42)*$D125*(1+$G125)^(3-1))*('1.Inputs'!$D$48-'1.Inputs'!$D$49))/'1.Inputs'!$D$51</f>
        <v>1384451057.6000934</v>
      </c>
      <c r="K125" s="36">
        <f ca="1">((('1.Inputs'!$D$37*12*IF(4=1,'1.Inputs'!$D$38,IF(4=2,'1.Inputs'!$D$39,$E125)))*$F125*(('1.Inputs'!$D$40)+(1-'1.Inputs'!$D$40)*(1+'1.Inputs'!$D$41))*(1+$G125)^(4-1))*'1.Inputs'!$D$47+(('1.Inputs'!$D$37*12*IF(4=1,'1.Inputs'!$D$38,IF(4=2,'1.Inputs'!$D$39,$E125)))/(1-'1.Inputs'!$D$42)*$D125*(1+$G125)^(4-1))*('1.Inputs'!$D$48-'1.Inputs'!$D$49))/'1.Inputs'!$D$51</f>
        <v>1446166629.4320047</v>
      </c>
      <c r="L125" s="36">
        <f ca="1">((('1.Inputs'!$D$37*12*IF(5=1,'1.Inputs'!$D$38,IF(5=2,'1.Inputs'!$D$39,$E125)))*$F125*(('1.Inputs'!$D$40)+(1-'1.Inputs'!$D$40)*(1+'1.Inputs'!$D$41))*(1+$G125)^(5-1))*'1.Inputs'!$D$47+(('1.Inputs'!$D$37*12*IF(5=1,'1.Inputs'!$D$38,IF(5=2,'1.Inputs'!$D$39,$E125)))/(1-'1.Inputs'!$D$42)*$D125*(1+$G125)^(5-1))*('1.Inputs'!$D$48-'1.Inputs'!$D$49))/'1.Inputs'!$D$51</f>
        <v>1510633336.2972786</v>
      </c>
      <c r="M125" s="36">
        <f ca="1">((('1.Inputs'!$D$37*12*IF(6=1,'1.Inputs'!$D$38,IF(6=2,'1.Inputs'!$D$39,$E125)))*$F125*(('1.Inputs'!$D$40)+(1-'1.Inputs'!$D$40)*(1+'1.Inputs'!$D$41))*(1+$G125)^(6-1))*'1.Inputs'!$D$47+(('1.Inputs'!$D$37*12*IF(6=1,'1.Inputs'!$D$38,IF(6=2,'1.Inputs'!$D$39,$E125)))/(1-'1.Inputs'!$D$42)*$D125*(1+$G125)^(6-1))*('1.Inputs'!$D$48-'1.Inputs'!$D$49))/'1.Inputs'!$D$51</f>
        <v>1577973817.3248603</v>
      </c>
      <c r="N125" s="36">
        <f ca="1">((('1.Inputs'!$D$37*12*IF(7=1,'1.Inputs'!$D$38,IF(7=2,'1.Inputs'!$D$39,$E125)))*$F125*(('1.Inputs'!$D$40)+(1-'1.Inputs'!$D$40)*(1+'1.Inputs'!$D$41))*(1+$G125)^(7-1))*'1.Inputs'!$D$47+(('1.Inputs'!$D$37*12*IF(7=1,'1.Inputs'!$D$38,IF(7=2,'1.Inputs'!$D$39,$E125)))/(1-'1.Inputs'!$D$42)*$D125*(1+$G125)^(7-1))*('1.Inputs'!$D$48-'1.Inputs'!$D$49))/'1.Inputs'!$D$51</f>
        <v>1648316178.6076081</v>
      </c>
      <c r="O125" s="36">
        <f ca="1">((('1.Inputs'!$D$37*12*IF(8=1,'1.Inputs'!$D$38,IF(8=2,'1.Inputs'!$D$39,$E125)))*$F125*(('1.Inputs'!$D$40)+(1-'1.Inputs'!$D$40)*(1+'1.Inputs'!$D$41))*(1+$G125)^(8-1))*'1.Inputs'!$D$47+(('1.Inputs'!$D$37*12*IF(8=1,'1.Inputs'!$D$38,IF(8=2,'1.Inputs'!$D$39,$E125)))/(1-'1.Inputs'!$D$42)*$D125*(1+$G125)^(8-1))*('1.Inputs'!$D$48-'1.Inputs'!$D$49))/'1.Inputs'!$D$51</f>
        <v>1721794236.9066854</v>
      </c>
      <c r="P125" s="36">
        <f ca="1">((('1.Inputs'!$D$37*12*IF(9=1,'1.Inputs'!$D$38,IF(9=2,'1.Inputs'!$D$39,$E125)))*$F125*(('1.Inputs'!$D$40)+(1-'1.Inputs'!$D$40)*(1+'1.Inputs'!$D$41))*(1+$G125)^(9-1))*'1.Inputs'!$D$47+(('1.Inputs'!$D$37*12*IF(9=1,'1.Inputs'!$D$38,IF(9=2,'1.Inputs'!$D$39,$E125)))/(1-'1.Inputs'!$D$42)*$D125*(1+$G125)^(9-1))*('1.Inputs'!$D$48-'1.Inputs'!$D$49))/'1.Inputs'!$D$51</f>
        <v>1798547774.2197249</v>
      </c>
      <c r="Q125" s="36">
        <f ca="1">((('1.Inputs'!$D$37*12*IF(10=1,'1.Inputs'!$D$38,IF(10=2,'1.Inputs'!$D$39,$E125)))*$F125*(('1.Inputs'!$D$40)+(1-'1.Inputs'!$D$40)*(1+'1.Inputs'!$D$41))*(1+$G125)^(10-1))*'1.Inputs'!$D$47+(('1.Inputs'!$D$37*12*IF(10=1,'1.Inputs'!$D$38,IF(10=2,'1.Inputs'!$D$39,$E125)))/(1-'1.Inputs'!$D$42)*$D125*(1+$G125)^(10-1))*('1.Inputs'!$D$48-'1.Inputs'!$D$49))/'1.Inputs'!$D$51</f>
        <v>1878722803.6970358</v>
      </c>
      <c r="R125" s="36">
        <f>-'1.Inputs'!$D$24</f>
        <v>-2050000000</v>
      </c>
      <c r="S125" s="36">
        <f ca="1">((('1.Inputs'!$D$37*12*IF(1=1,'1.Inputs'!$D$38,IF(1=2,'1.Inputs'!$D$39,$E125)))*$F125*(('1.Inputs'!$D$40)+(1-'1.Inputs'!$D$40)*(1+'1.Inputs'!$D$41))*(1+$G125)^(1-1))-(('1.Inputs'!$D$37*12*IF(1=1,'1.Inputs'!$D$38,IF(1=2,'1.Inputs'!$D$39,$E125)))/(1-'1.Inputs'!$D$42)*$D125*(1+$G125)^(1-1))-('1.Inputs'!$D$37*12*IF(1=1,'1.Inputs'!$D$38,IF(1=2,'1.Inputs'!$D$39,$E125)))*'1.Inputs'!$D$43*(1+$G125)^(1-1)-'1.Inputs'!$D$44*(1+$G125)^(1-1)-('1.Inputs'!$D$20/'1.Inputs'!$D$27+'1.Inputs'!$D$23/'1.Inputs'!$D$28))-MAX(0,((('1.Inputs'!$D$37*12*IF(1=1,'1.Inputs'!$D$38,IF(1=2,'1.Inputs'!$D$39,$E125)))*$F125*(('1.Inputs'!$D$40)+(1-'1.Inputs'!$D$40)*(1+'1.Inputs'!$D$41))*(1+$G125)^(1-1))-(('1.Inputs'!$D$37*12*IF(1=1,'1.Inputs'!$D$38,IF(1=2,'1.Inputs'!$D$39,$E125)))/(1-'1.Inputs'!$D$42)*$D125*(1+$G125)^(1-1))-('1.Inputs'!$D$37*12*IF(1=1,'1.Inputs'!$D$38,IF(1=2,'1.Inputs'!$D$39,$E125)))*'1.Inputs'!$D$43*(1+$G125)^(1-1)-'1.Inputs'!$D$44*(1+$G125)^(1-1)-('1.Inputs'!$D$20/'1.Inputs'!$D$27+'1.Inputs'!$D$23/'1.Inputs'!$D$28)))*'1.Inputs'!$D$53+('1.Inputs'!$D$20/'1.Inputs'!$D$27+'1.Inputs'!$D$23/'1.Inputs'!$D$28)-H125</f>
        <v>-581710087.63200569</v>
      </c>
      <c r="T125" s="36">
        <f ca="1">((('1.Inputs'!$D$37*12*IF(2=1,'1.Inputs'!$D$38,IF(2=2,'1.Inputs'!$D$39,$E125)))*$F125*(('1.Inputs'!$D$40)+(1-'1.Inputs'!$D$40)*(1+'1.Inputs'!$D$41))*(1+$G125)^(2-1))-(('1.Inputs'!$D$37*12*IF(2=1,'1.Inputs'!$D$38,IF(2=2,'1.Inputs'!$D$39,$E125)))/(1-'1.Inputs'!$D$42)*$D125*(1+$G125)^(2-1))-('1.Inputs'!$D$37*12*IF(2=1,'1.Inputs'!$D$38,IF(2=2,'1.Inputs'!$D$39,$E125)))*'1.Inputs'!$D$43*(1+$G125)^(2-1)-'1.Inputs'!$D$44*(1+$G125)^(2-1)-('1.Inputs'!$D$20/'1.Inputs'!$D$27+'1.Inputs'!$D$23/'1.Inputs'!$D$28))-MAX(0,((('1.Inputs'!$D$37*12*IF(2=1,'1.Inputs'!$D$38,IF(2=2,'1.Inputs'!$D$39,$E125)))*$F125*(('1.Inputs'!$D$40)+(1-'1.Inputs'!$D$40)*(1+'1.Inputs'!$D$41))*(1+$G125)^(2-1))-(('1.Inputs'!$D$37*12*IF(2=1,'1.Inputs'!$D$38,IF(2=2,'1.Inputs'!$D$39,$E125)))/(1-'1.Inputs'!$D$42)*$D125*(1+$G125)^(2-1))-('1.Inputs'!$D$37*12*IF(2=1,'1.Inputs'!$D$38,IF(2=2,'1.Inputs'!$D$39,$E125)))*'1.Inputs'!$D$43*(1+$G125)^(2-1)-'1.Inputs'!$D$44*(1+$G125)^(2-1)-('1.Inputs'!$D$20/'1.Inputs'!$D$27+'1.Inputs'!$D$23/'1.Inputs'!$D$28)))*'1.Inputs'!$D$53+('1.Inputs'!$D$20/'1.Inputs'!$D$27+'1.Inputs'!$D$23/'1.Inputs'!$D$28)-(I125-H125)</f>
        <v>179253857.66608596</v>
      </c>
      <c r="U125" s="36">
        <f ca="1">((('1.Inputs'!$D$37*12*IF(3=1,'1.Inputs'!$D$38,IF(3=2,'1.Inputs'!$D$39,$E125)))*$F125*(('1.Inputs'!$D$40)+(1-'1.Inputs'!$D$40)*(1+'1.Inputs'!$D$41))*(1+$G125)^(3-1))-(('1.Inputs'!$D$37*12*IF(3=1,'1.Inputs'!$D$38,IF(3=2,'1.Inputs'!$D$39,$E125)))/(1-'1.Inputs'!$D$42)*$D125*(1+$G125)^(3-1))-('1.Inputs'!$D$37*12*IF(3=1,'1.Inputs'!$D$38,IF(3=2,'1.Inputs'!$D$39,$E125)))*'1.Inputs'!$D$43*(1+$G125)^(3-1)-'1.Inputs'!$D$44*(1+$G125)^(3-1)-('1.Inputs'!$D$20/'1.Inputs'!$D$27+'1.Inputs'!$D$23/'1.Inputs'!$D$28))-MAX(0,((('1.Inputs'!$D$37*12*IF(3=1,'1.Inputs'!$D$38,IF(3=2,'1.Inputs'!$D$39,$E125)))*$F125*(('1.Inputs'!$D$40)+(1-'1.Inputs'!$D$40)*(1+'1.Inputs'!$D$41))*(1+$G125)^(3-1))-(('1.Inputs'!$D$37*12*IF(3=1,'1.Inputs'!$D$38,IF(3=2,'1.Inputs'!$D$39,$E125)))/(1-'1.Inputs'!$D$42)*$D125*(1+$G125)^(3-1))-('1.Inputs'!$D$37*12*IF(3=1,'1.Inputs'!$D$38,IF(3=2,'1.Inputs'!$D$39,$E125)))*'1.Inputs'!$D$43*(1+$G125)^(3-1)-'1.Inputs'!$D$44*(1+$G125)^(3-1)-('1.Inputs'!$D$20/'1.Inputs'!$D$27+'1.Inputs'!$D$23/'1.Inputs'!$D$28)))*'1.Inputs'!$D$53+('1.Inputs'!$D$20/'1.Inputs'!$D$27+'1.Inputs'!$D$23/'1.Inputs'!$D$28)-(J125-I125)</f>
        <v>514254351.38610566</v>
      </c>
      <c r="V125" s="36">
        <f ca="1">((('1.Inputs'!$D$37*12*IF(4=1,'1.Inputs'!$D$38,IF(4=2,'1.Inputs'!$D$39,$E125)))*$F125*(('1.Inputs'!$D$40)+(1-'1.Inputs'!$D$40)*(1+'1.Inputs'!$D$41))*(1+$G125)^(4-1))-(('1.Inputs'!$D$37*12*IF(4=1,'1.Inputs'!$D$38,IF(4=2,'1.Inputs'!$D$39,$E125)))/(1-'1.Inputs'!$D$42)*$D125*(1+$G125)^(4-1))-('1.Inputs'!$D$37*12*IF(4=1,'1.Inputs'!$D$38,IF(4=2,'1.Inputs'!$D$39,$E125)))*'1.Inputs'!$D$43*(1+$G125)^(4-1)-'1.Inputs'!$D$44*(1+$G125)^(4-1)-('1.Inputs'!$D$20/'1.Inputs'!$D$27+'1.Inputs'!$D$23/'1.Inputs'!$D$28))-MAX(0,((('1.Inputs'!$D$37*12*IF(4=1,'1.Inputs'!$D$38,IF(4=2,'1.Inputs'!$D$39,$E125)))*$F125*(('1.Inputs'!$D$40)+(1-'1.Inputs'!$D$40)*(1+'1.Inputs'!$D$41))*(1+$G125)^(4-1))-(('1.Inputs'!$D$37*12*IF(4=1,'1.Inputs'!$D$38,IF(4=2,'1.Inputs'!$D$39,$E125)))/(1-'1.Inputs'!$D$42)*$D125*(1+$G125)^(4-1))-('1.Inputs'!$D$37*12*IF(4=1,'1.Inputs'!$D$38,IF(4=2,'1.Inputs'!$D$39,$E125)))*'1.Inputs'!$D$43*(1+$G125)^(4-1)-'1.Inputs'!$D$44*(1+$G125)^(4-1)-('1.Inputs'!$D$20/'1.Inputs'!$D$27+'1.Inputs'!$D$23/'1.Inputs'!$D$28)))*'1.Inputs'!$D$53+('1.Inputs'!$D$20/'1.Inputs'!$D$27+'1.Inputs'!$D$23/'1.Inputs'!$D$28)-(K125-J125)</f>
        <v>686186320.25139689</v>
      </c>
      <c r="W125" s="36">
        <f ca="1">((('1.Inputs'!$D$37*12*IF(5=1,'1.Inputs'!$D$38,IF(5=2,'1.Inputs'!$D$39,$E125)))*$F125*(('1.Inputs'!$D$40)+(1-'1.Inputs'!$D$40)*(1+'1.Inputs'!$D$41))*(1+$G125)^(5-1))-(('1.Inputs'!$D$37*12*IF(5=1,'1.Inputs'!$D$38,IF(5=2,'1.Inputs'!$D$39,$E125)))/(1-'1.Inputs'!$D$42)*$D125*(1+$G125)^(5-1))-('1.Inputs'!$D$37*12*IF(5=1,'1.Inputs'!$D$38,IF(5=2,'1.Inputs'!$D$39,$E125)))*'1.Inputs'!$D$43*(1+$G125)^(5-1)-'1.Inputs'!$D$44*(1+$G125)^(5-1)-('1.Inputs'!$D$20/'1.Inputs'!$D$27+'1.Inputs'!$D$23/'1.Inputs'!$D$28))-MAX(0,((('1.Inputs'!$D$37*12*IF(5=1,'1.Inputs'!$D$38,IF(5=2,'1.Inputs'!$D$39,$E125)))*$F125*(('1.Inputs'!$D$40)+(1-'1.Inputs'!$D$40)*(1+'1.Inputs'!$D$41))*(1+$G125)^(5-1))-(('1.Inputs'!$D$37*12*IF(5=1,'1.Inputs'!$D$38,IF(5=2,'1.Inputs'!$D$39,$E125)))/(1-'1.Inputs'!$D$42)*$D125*(1+$G125)^(5-1))-('1.Inputs'!$D$37*12*IF(5=1,'1.Inputs'!$D$38,IF(5=2,'1.Inputs'!$D$39,$E125)))*'1.Inputs'!$D$43*(1+$G125)^(5-1)-'1.Inputs'!$D$44*(1+$G125)^(5-1)-('1.Inputs'!$D$20/'1.Inputs'!$D$27+'1.Inputs'!$D$23/'1.Inputs'!$D$28)))*'1.Inputs'!$D$53+('1.Inputs'!$D$20/'1.Inputs'!$D$27+'1.Inputs'!$D$23/'1.Inputs'!$D$28)-(L125-K125)</f>
        <v>714668598.58982158</v>
      </c>
      <c r="X125" s="36">
        <f ca="1">((('1.Inputs'!$D$37*12*IF(6=1,'1.Inputs'!$D$38,IF(6=2,'1.Inputs'!$D$39,$E125)))*$F125*(('1.Inputs'!$D$40)+(1-'1.Inputs'!$D$40)*(1+'1.Inputs'!$D$41))*(1+$G125)^(6-1))-(('1.Inputs'!$D$37*12*IF(6=1,'1.Inputs'!$D$38,IF(6=2,'1.Inputs'!$D$39,$E125)))/(1-'1.Inputs'!$D$42)*$D125*(1+$G125)^(6-1))-('1.Inputs'!$D$37*12*IF(6=1,'1.Inputs'!$D$38,IF(6=2,'1.Inputs'!$D$39,$E125)))*'1.Inputs'!$D$43*(1+$G125)^(6-1)-'1.Inputs'!$D$44*(1+$G125)^(6-1)-('1.Inputs'!$D$20/'1.Inputs'!$D$27+'1.Inputs'!$D$23/'1.Inputs'!$D$28))-MAX(0,((('1.Inputs'!$D$37*12*IF(6=1,'1.Inputs'!$D$38,IF(6=2,'1.Inputs'!$D$39,$E125)))*$F125*(('1.Inputs'!$D$40)+(1-'1.Inputs'!$D$40)*(1+'1.Inputs'!$D$41))*(1+$G125)^(6-1))-(('1.Inputs'!$D$37*12*IF(6=1,'1.Inputs'!$D$38,IF(6=2,'1.Inputs'!$D$39,$E125)))/(1-'1.Inputs'!$D$42)*$D125*(1+$G125)^(6-1))-('1.Inputs'!$D$37*12*IF(6=1,'1.Inputs'!$D$38,IF(6=2,'1.Inputs'!$D$39,$E125)))*'1.Inputs'!$D$43*(1+$G125)^(6-1)-'1.Inputs'!$D$44*(1+$G125)^(6-1)-('1.Inputs'!$D$20/'1.Inputs'!$D$27+'1.Inputs'!$D$23/'1.Inputs'!$D$28)))*'1.Inputs'!$D$53+('1.Inputs'!$D$20/'1.Inputs'!$D$27+'1.Inputs'!$D$23/'1.Inputs'!$D$28)-(M125-L125)</f>
        <v>744420549.90446448</v>
      </c>
      <c r="Y125" s="36">
        <f ca="1">((('1.Inputs'!$D$37*12*IF(7=1,'1.Inputs'!$D$38,IF(7=2,'1.Inputs'!$D$39,$E125)))*$F125*(('1.Inputs'!$D$40)+(1-'1.Inputs'!$D$40)*(1+'1.Inputs'!$D$41))*(1+$G125)^(7-1))-(('1.Inputs'!$D$37*12*IF(7=1,'1.Inputs'!$D$38,IF(7=2,'1.Inputs'!$D$39,$E125)))/(1-'1.Inputs'!$D$42)*$D125*(1+$G125)^(7-1))-('1.Inputs'!$D$37*12*IF(7=1,'1.Inputs'!$D$38,IF(7=2,'1.Inputs'!$D$39,$E125)))*'1.Inputs'!$D$43*(1+$G125)^(7-1)-'1.Inputs'!$D$44*(1+$G125)^(7-1)-('1.Inputs'!$D$20/'1.Inputs'!$D$27+'1.Inputs'!$D$23/'1.Inputs'!$D$28))-MAX(0,((('1.Inputs'!$D$37*12*IF(7=1,'1.Inputs'!$D$38,IF(7=2,'1.Inputs'!$D$39,$E125)))*$F125*(('1.Inputs'!$D$40)+(1-'1.Inputs'!$D$40)*(1+'1.Inputs'!$D$41))*(1+$G125)^(7-1))-(('1.Inputs'!$D$37*12*IF(7=1,'1.Inputs'!$D$38,IF(7=2,'1.Inputs'!$D$39,$E125)))/(1-'1.Inputs'!$D$42)*$D125*(1+$G125)^(7-1))-('1.Inputs'!$D$37*12*IF(7=1,'1.Inputs'!$D$38,IF(7=2,'1.Inputs'!$D$39,$E125)))*'1.Inputs'!$D$43*(1+$G125)^(7-1)-'1.Inputs'!$D$44*(1+$G125)^(7-1)-('1.Inputs'!$D$20/'1.Inputs'!$D$27+'1.Inputs'!$D$23/'1.Inputs'!$D$28)))*'1.Inputs'!$D$53+('1.Inputs'!$D$20/'1.Inputs'!$D$27+'1.Inputs'!$D$23/'1.Inputs'!$D$28)-(N125-M125)</f>
        <v>775498773.23025465</v>
      </c>
      <c r="Z125" s="36">
        <f ca="1">((('1.Inputs'!$D$37*12*IF(8=1,'1.Inputs'!$D$38,IF(8=2,'1.Inputs'!$D$39,$E125)))*$F125*(('1.Inputs'!$D$40)+(1-'1.Inputs'!$D$40)*(1+'1.Inputs'!$D$41))*(1+$G125)^(8-1))-(('1.Inputs'!$D$37*12*IF(8=1,'1.Inputs'!$D$38,IF(8=2,'1.Inputs'!$D$39,$E125)))/(1-'1.Inputs'!$D$42)*$D125*(1+$G125)^(8-1))-('1.Inputs'!$D$37*12*IF(8=1,'1.Inputs'!$D$38,IF(8=2,'1.Inputs'!$D$39,$E125)))*'1.Inputs'!$D$43*(1+$G125)^(8-1)-'1.Inputs'!$D$44*(1+$G125)^(8-1)-('1.Inputs'!$D$20/'1.Inputs'!$D$27+'1.Inputs'!$D$23/'1.Inputs'!$D$28))-MAX(0,((('1.Inputs'!$D$37*12*IF(8=1,'1.Inputs'!$D$38,IF(8=2,'1.Inputs'!$D$39,$E125)))*$F125*(('1.Inputs'!$D$40)+(1-'1.Inputs'!$D$40)*(1+'1.Inputs'!$D$41))*(1+$G125)^(8-1))-(('1.Inputs'!$D$37*12*IF(8=1,'1.Inputs'!$D$38,IF(8=2,'1.Inputs'!$D$39,$E125)))/(1-'1.Inputs'!$D$42)*$D125*(1+$G125)^(8-1))-('1.Inputs'!$D$37*12*IF(8=1,'1.Inputs'!$D$38,IF(8=2,'1.Inputs'!$D$39,$E125)))*'1.Inputs'!$D$43*(1+$G125)^(8-1)-'1.Inputs'!$D$44*(1+$G125)^(8-1)-('1.Inputs'!$D$20/'1.Inputs'!$D$27+'1.Inputs'!$D$23/'1.Inputs'!$D$28)))*'1.Inputs'!$D$53+('1.Inputs'!$D$20/'1.Inputs'!$D$27+'1.Inputs'!$D$23/'1.Inputs'!$D$28)-(O125-N125)</f>
        <v>807962390.65397382</v>
      </c>
      <c r="AA125" s="36">
        <f ca="1">((('1.Inputs'!$D$37*12*IF(9=1,'1.Inputs'!$D$38,IF(9=2,'1.Inputs'!$D$39,$E125)))*$F125*(('1.Inputs'!$D$40)+(1-'1.Inputs'!$D$40)*(1+'1.Inputs'!$D$41))*(1+$G125)^(9-1))-(('1.Inputs'!$D$37*12*IF(9=1,'1.Inputs'!$D$38,IF(9=2,'1.Inputs'!$D$39,$E125)))/(1-'1.Inputs'!$D$42)*$D125*(1+$G125)^(9-1))-('1.Inputs'!$D$37*12*IF(9=1,'1.Inputs'!$D$38,IF(9=2,'1.Inputs'!$D$39,$E125)))*'1.Inputs'!$D$43*(1+$G125)^(9-1)-'1.Inputs'!$D$44*(1+$G125)^(9-1)-('1.Inputs'!$D$20/'1.Inputs'!$D$27+'1.Inputs'!$D$23/'1.Inputs'!$D$28))-MAX(0,((('1.Inputs'!$D$37*12*IF(9=1,'1.Inputs'!$D$38,IF(9=2,'1.Inputs'!$D$39,$E125)))*$F125*(('1.Inputs'!$D$40)+(1-'1.Inputs'!$D$40)*(1+'1.Inputs'!$D$41))*(1+$G125)^(9-1))-(('1.Inputs'!$D$37*12*IF(9=1,'1.Inputs'!$D$38,IF(9=2,'1.Inputs'!$D$39,$E125)))/(1-'1.Inputs'!$D$42)*$D125*(1+$G125)^(9-1))-('1.Inputs'!$D$37*12*IF(9=1,'1.Inputs'!$D$38,IF(9=2,'1.Inputs'!$D$39,$E125)))*'1.Inputs'!$D$43*(1+$G125)^(9-1)-'1.Inputs'!$D$44*(1+$G125)^(9-1)-('1.Inputs'!$D$20/'1.Inputs'!$D$27+'1.Inputs'!$D$23/'1.Inputs'!$D$28)))*'1.Inputs'!$D$53+('1.Inputs'!$D$20/'1.Inputs'!$D$27+'1.Inputs'!$D$23/'1.Inputs'!$D$28)-(P125-O125)</f>
        <v>841873159.78597391</v>
      </c>
      <c r="AB125" s="36">
        <f ca="1">((('1.Inputs'!$D$37*12*IF(10=1,'1.Inputs'!$D$38,IF(10=2,'1.Inputs'!$D$39,$E125)))*$F125*(('1.Inputs'!$D$40)+(1-'1.Inputs'!$D$40)*(1+'1.Inputs'!$D$41))*(1+$G125)^(10-1))-(('1.Inputs'!$D$37*12*IF(10=1,'1.Inputs'!$D$38,IF(10=2,'1.Inputs'!$D$39,$E125)))/(1-'1.Inputs'!$D$42)*$D125*(1+$G125)^(10-1))-('1.Inputs'!$D$37*12*IF(10=1,'1.Inputs'!$D$38,IF(10=2,'1.Inputs'!$D$39,$E125)))*'1.Inputs'!$D$43*(1+$G125)^(10-1)-'1.Inputs'!$D$44*(1+$G125)^(10-1)-('1.Inputs'!$D$20/'1.Inputs'!$D$27+'1.Inputs'!$D$23/'1.Inputs'!$D$28))-MAX(0,((('1.Inputs'!$D$37*12*IF(10=1,'1.Inputs'!$D$38,IF(10=2,'1.Inputs'!$D$39,$E125)))*$F125*(('1.Inputs'!$D$40)+(1-'1.Inputs'!$D$40)*(1+'1.Inputs'!$D$41))*(1+$G125)^(10-1))-(('1.Inputs'!$D$37*12*IF(10=1,'1.Inputs'!$D$38,IF(10=2,'1.Inputs'!$D$39,$E125)))/(1-'1.Inputs'!$D$42)*$D125*(1+$G125)^(10-1))-('1.Inputs'!$D$37*12*IF(10=1,'1.Inputs'!$D$38,IF(10=2,'1.Inputs'!$D$39,$E125)))*'1.Inputs'!$D$43*(1+$G125)^(10-1)-'1.Inputs'!$D$44*(1+$G125)^(10-1)-('1.Inputs'!$D$20/'1.Inputs'!$D$27+'1.Inputs'!$D$23/'1.Inputs'!$D$28)))*'1.Inputs'!$D$53+('1.Inputs'!$D$20/'1.Inputs'!$D$27+'1.Inputs'!$D$23/'1.Inputs'!$D$28)-(Q125-P125)+(('1.Inputs'!$D$20+'1.Inputs'!$D$23-('1.Inputs'!$D$20/'1.Inputs'!$D$27+'1.Inputs'!$D$23/'1.Inputs'!$D$28)*'1.Inputs'!$D$10)*'1.Inputs'!$D$60+'1.Inputs'!$D$19*'1.Inputs'!$D$59+Q125)</f>
        <v>3456018394.9426546</v>
      </c>
      <c r="AC125" s="36">
        <f ca="1">S125-AC$13-AC$14+MIN(AC$13,MAX(0,((('1.Inputs'!$D$37*12*IF(1=1,'1.Inputs'!$D$38,IF(1=2,'1.Inputs'!$D$39,$E125)))*$F125*(('1.Inputs'!$D$40)+(1-'1.Inputs'!$D$40)*(1+'1.Inputs'!$D$41))*(1+$G125)^(1-1))-(('1.Inputs'!$D$37*12*IF(1=1,'1.Inputs'!$D$38,IF(1=2,'1.Inputs'!$D$39,$E125)))/(1-'1.Inputs'!$D$42)*$D125*(1+$G125)^(1-1))-('1.Inputs'!$D$37*12*IF(1=1,'1.Inputs'!$D$38,IF(1=2,'1.Inputs'!$D$39,$E125)))*'1.Inputs'!$D$43*(1+$G125)^(1-1)-'1.Inputs'!$D$44*(1+$G125)^(1-1)-('1.Inputs'!$D$20/'1.Inputs'!$D$27+'1.Inputs'!$D$23/'1.Inputs'!$D$28))))*'1.Inputs'!$D$53</f>
        <v>-680493536.63428617</v>
      </c>
      <c r="AD125" s="36">
        <f ca="1">T125-AD$13-AD$14+MIN(AD$13,MAX(0,((('1.Inputs'!$D$37*12*IF(2=1,'1.Inputs'!$D$38,IF(2=2,'1.Inputs'!$D$39,$E125)))*$F125*(('1.Inputs'!$D$40)+(1-'1.Inputs'!$D$40)*(1+'1.Inputs'!$D$41))*(1+$G125)^(2-1))-(('1.Inputs'!$D$37*12*IF(2=1,'1.Inputs'!$D$38,IF(2=2,'1.Inputs'!$D$39,$E125)))/(1-'1.Inputs'!$D$42)*$D125*(1+$G125)^(2-1))-('1.Inputs'!$D$37*12*IF(2=1,'1.Inputs'!$D$38,IF(2=2,'1.Inputs'!$D$39,$E125)))*'1.Inputs'!$D$43*(1+$G125)^(2-1)-'1.Inputs'!$D$44*(1+$G125)^(2-1)-('1.Inputs'!$D$20/'1.Inputs'!$D$27+'1.Inputs'!$D$23/'1.Inputs'!$D$28))))*'1.Inputs'!$D$53</f>
        <v>83313857.666085958</v>
      </c>
      <c r="AE125" s="36">
        <f ca="1">U125-AE$13-AE$14+MIN(AE$13,MAX(0,((('1.Inputs'!$D$37*12*IF(3=1,'1.Inputs'!$D$38,IF(3=2,'1.Inputs'!$D$39,$E125)))*$F125*(('1.Inputs'!$D$40)+(1-'1.Inputs'!$D$40)*(1+'1.Inputs'!$D$41))*(1+$G125)^(3-1))-(('1.Inputs'!$D$37*12*IF(3=1,'1.Inputs'!$D$38,IF(3=2,'1.Inputs'!$D$39,$E125)))/(1-'1.Inputs'!$D$42)*$D125*(1+$G125)^(3-1))-('1.Inputs'!$D$37*12*IF(3=1,'1.Inputs'!$D$38,IF(3=2,'1.Inputs'!$D$39,$E125)))*'1.Inputs'!$D$43*(1+$G125)^(3-1)-'1.Inputs'!$D$44*(1+$G125)^(3-1)-('1.Inputs'!$D$20/'1.Inputs'!$D$27+'1.Inputs'!$D$23/'1.Inputs'!$D$28))))*'1.Inputs'!$D$53</f>
        <v>172314351.38610566</v>
      </c>
      <c r="AF125" s="36">
        <f ca="1">V125-AF$13-AF$14+MIN(AF$13,MAX(0,((('1.Inputs'!$D$37*12*IF(4=1,'1.Inputs'!$D$38,IF(4=2,'1.Inputs'!$D$39,$E125)))*$F125*(('1.Inputs'!$D$40)+(1-'1.Inputs'!$D$40)*(1+'1.Inputs'!$D$41))*(1+$G125)^(4-1))-(('1.Inputs'!$D$37*12*IF(4=1,'1.Inputs'!$D$38,IF(4=2,'1.Inputs'!$D$39,$E125)))/(1-'1.Inputs'!$D$42)*$D125*(1+$G125)^(4-1))-('1.Inputs'!$D$37*12*IF(4=1,'1.Inputs'!$D$38,IF(4=2,'1.Inputs'!$D$39,$E125)))*'1.Inputs'!$D$43*(1+$G125)^(4-1)-'1.Inputs'!$D$44*(1+$G125)^(4-1)-('1.Inputs'!$D$20/'1.Inputs'!$D$27+'1.Inputs'!$D$23/'1.Inputs'!$D$28))))*'1.Inputs'!$D$53</f>
        <v>363434320.25139689</v>
      </c>
      <c r="AG125" s="36">
        <f ca="1">W125-AG$13-AG$14+MIN(AG$13,MAX(0,((('1.Inputs'!$D$37*12*IF(5=1,'1.Inputs'!$D$38,IF(5=2,'1.Inputs'!$D$39,$E125)))*$F125*(('1.Inputs'!$D$40)+(1-'1.Inputs'!$D$40)*(1+'1.Inputs'!$D$41))*(1+$G125)^(5-1))-(('1.Inputs'!$D$37*12*IF(5=1,'1.Inputs'!$D$38,IF(5=2,'1.Inputs'!$D$39,$E125)))/(1-'1.Inputs'!$D$42)*$D125*(1+$G125)^(5-1))-('1.Inputs'!$D$37*12*IF(5=1,'1.Inputs'!$D$38,IF(5=2,'1.Inputs'!$D$39,$E125)))*'1.Inputs'!$D$43*(1+$G125)^(5-1)-'1.Inputs'!$D$44*(1+$G125)^(5-1)-('1.Inputs'!$D$20/'1.Inputs'!$D$27+'1.Inputs'!$D$23/'1.Inputs'!$D$28))))*'1.Inputs'!$D$53</f>
        <v>411104598.58982158</v>
      </c>
      <c r="AH125" s="36">
        <f ca="1">X125-AH$13-AH$14+MIN(AH$13,MAX(0,((('1.Inputs'!$D$37*12*IF(6=1,'1.Inputs'!$D$38,IF(6=2,'1.Inputs'!$D$39,$E125)))*$F125*(('1.Inputs'!$D$40)+(1-'1.Inputs'!$D$40)*(1+'1.Inputs'!$D$41))*(1+$G125)^(6-1))-(('1.Inputs'!$D$37*12*IF(6=1,'1.Inputs'!$D$38,IF(6=2,'1.Inputs'!$D$39,$E125)))/(1-'1.Inputs'!$D$42)*$D125*(1+$G125)^(6-1))-('1.Inputs'!$D$37*12*IF(6=1,'1.Inputs'!$D$38,IF(6=2,'1.Inputs'!$D$39,$E125)))*'1.Inputs'!$D$43*(1+$G125)^(6-1)-'1.Inputs'!$D$44*(1+$G125)^(6-1)-('1.Inputs'!$D$20/'1.Inputs'!$D$27+'1.Inputs'!$D$23/'1.Inputs'!$D$28))))*'1.Inputs'!$D$53</f>
        <v>460044549.90446448</v>
      </c>
      <c r="AI125" s="36">
        <f ca="1">Y125-AI$13-AI$14+MIN(AI$13,MAX(0,((('1.Inputs'!$D$37*12*IF(7=1,'1.Inputs'!$D$38,IF(7=2,'1.Inputs'!$D$39,$E125)))*$F125*(('1.Inputs'!$D$40)+(1-'1.Inputs'!$D$40)*(1+'1.Inputs'!$D$41))*(1+$G125)^(7-1))-(('1.Inputs'!$D$37*12*IF(7=1,'1.Inputs'!$D$38,IF(7=2,'1.Inputs'!$D$39,$E125)))/(1-'1.Inputs'!$D$42)*$D125*(1+$G125)^(7-1))-('1.Inputs'!$D$37*12*IF(7=1,'1.Inputs'!$D$38,IF(7=2,'1.Inputs'!$D$39,$E125)))*'1.Inputs'!$D$43*(1+$G125)^(7-1)-'1.Inputs'!$D$44*(1+$G125)^(7-1)-('1.Inputs'!$D$20/'1.Inputs'!$D$27+'1.Inputs'!$D$23/'1.Inputs'!$D$28))))*'1.Inputs'!$D$53</f>
        <v>510310773.23025465</v>
      </c>
      <c r="AJ125" s="36">
        <f ca="1">Z125-AJ$13-AJ$14+MIN(AJ$13,MAX(0,((('1.Inputs'!$D$37*12*IF(8=1,'1.Inputs'!$D$38,IF(8=2,'1.Inputs'!$D$39,$E125)))*$F125*(('1.Inputs'!$D$40)+(1-'1.Inputs'!$D$40)*(1+'1.Inputs'!$D$41))*(1+$G125)^(8-1))-(('1.Inputs'!$D$37*12*IF(8=1,'1.Inputs'!$D$38,IF(8=2,'1.Inputs'!$D$39,$E125)))/(1-'1.Inputs'!$D$42)*$D125*(1+$G125)^(8-1))-('1.Inputs'!$D$37*12*IF(8=1,'1.Inputs'!$D$38,IF(8=2,'1.Inputs'!$D$39,$E125)))*'1.Inputs'!$D$43*(1+$G125)^(8-1)-'1.Inputs'!$D$44*(1+$G125)^(8-1)-('1.Inputs'!$D$20/'1.Inputs'!$D$27+'1.Inputs'!$D$23/'1.Inputs'!$D$28))))*'1.Inputs'!$D$53</f>
        <v>807962390.65397382</v>
      </c>
      <c r="AK125" s="36">
        <f ca="1">AA125-AK$13-AK$14+MIN(AK$13,MAX(0,((('1.Inputs'!$D$37*12*IF(9=1,'1.Inputs'!$D$38,IF(9=2,'1.Inputs'!$D$39,$E125)))*$F125*(('1.Inputs'!$D$40)+(1-'1.Inputs'!$D$40)*(1+'1.Inputs'!$D$41))*(1+$G125)^(9-1))-(('1.Inputs'!$D$37*12*IF(9=1,'1.Inputs'!$D$38,IF(9=2,'1.Inputs'!$D$39,$E125)))/(1-'1.Inputs'!$D$42)*$D125*(1+$G125)^(9-1))-('1.Inputs'!$D$37*12*IF(9=1,'1.Inputs'!$D$38,IF(9=2,'1.Inputs'!$D$39,$E125)))*'1.Inputs'!$D$43*(1+$G125)^(9-1)-'1.Inputs'!$D$44*(1+$G125)^(9-1)-('1.Inputs'!$D$20/'1.Inputs'!$D$27+'1.Inputs'!$D$23/'1.Inputs'!$D$28))))*'1.Inputs'!$D$53</f>
        <v>841873159.78597391</v>
      </c>
      <c r="AL125" s="36">
        <f ca="1">AB125-AL$13-AL$14+MIN(AL$13,MAX(0,((('1.Inputs'!$D$37*12*IF(10=1,'1.Inputs'!$D$38,IF(10=2,'1.Inputs'!$D$39,$E125)))*$F125*(('1.Inputs'!$D$40)+(1-'1.Inputs'!$D$40)*(1+'1.Inputs'!$D$41))*(1+$G125)^(10-1))-(('1.Inputs'!$D$37*12*IF(10=1,'1.Inputs'!$D$38,IF(10=2,'1.Inputs'!$D$39,$E125)))/(1-'1.Inputs'!$D$42)*$D125*(1+$G125)^(10-1))-('1.Inputs'!$D$37*12*IF(10=1,'1.Inputs'!$D$38,IF(10=2,'1.Inputs'!$D$39,$E125)))*'1.Inputs'!$D$43*(1+$G125)^(10-1)-'1.Inputs'!$D$44*(1+$G125)^(10-1)-('1.Inputs'!$D$20/'1.Inputs'!$D$27+'1.Inputs'!$D$23/'1.Inputs'!$D$28))))*'1.Inputs'!$D$53+'1.Inputs'!$D$35</f>
        <v>4256018394.9426546</v>
      </c>
      <c r="AM125" s="48">
        <f ca="1">R125+NPV('1.Inputs'!$D$55,S125:AB125)</f>
        <v>1279561410.9594107</v>
      </c>
      <c r="AN125" s="48">
        <f ca="1">-('1.Inputs'!$D$24*(1-'1.Inputs'!$D$31)+'1.Inputs'!$D$35)+NPV('1.Inputs'!$D$54,AC125:AL125)</f>
        <v>-116283431.72594118</v>
      </c>
      <c r="AO125" s="36">
        <f t="shared" ca="1" si="13"/>
        <v>-3.9411252549593883</v>
      </c>
      <c r="AP125" s="36">
        <f t="shared" ca="1" si="14"/>
        <v>1.3065405268955936</v>
      </c>
      <c r="AQ125" s="36">
        <f ca="1">'1.Inputs'!$D$35+MIN(SUM($AC125:AC125),SUM($AC125:AD125),SUM($AC125:AE125),SUM($AC125:AF125),SUM($AC125:AG125),SUM($AC125:AH125),SUM($AC125:AI125),SUM($AC125:AJ125),SUM($AC125:AK125),SUM($AC125:AL125))</f>
        <v>119506463.36571383</v>
      </c>
      <c r="AR125" s="36">
        <f ca="1">IF(AP125&lt;'1.Inputs'!$D$57,1,0)</f>
        <v>0</v>
      </c>
      <c r="AS125" s="36">
        <f t="shared" ca="1" si="15"/>
        <v>0</v>
      </c>
    </row>
    <row r="126" spans="2:45" ht="15" customHeight="1" x14ac:dyDescent="0.25">
      <c r="B126" s="36">
        <v>111</v>
      </c>
      <c r="C126" s="36">
        <f t="shared" ca="1" si="8"/>
        <v>0.20344336311723921</v>
      </c>
      <c r="D126" s="36">
        <f t="shared" ca="1" si="9"/>
        <v>16197.478863976883</v>
      </c>
      <c r="E126" s="47">
        <f t="shared" ca="1" si="10"/>
        <v>0.78193674989202888</v>
      </c>
      <c r="F126" s="36">
        <f t="shared" ca="1" si="11"/>
        <v>28889.985709075143</v>
      </c>
      <c r="G126" s="36">
        <f t="shared" ca="1" si="12"/>
        <v>4.2384502563214396E-2</v>
      </c>
      <c r="H126" s="36">
        <f ca="1">((('1.Inputs'!$D$37*12*IF(1=1,'1.Inputs'!$D$38,IF(1=2,'1.Inputs'!$D$39,$E126)))*$F126*(('1.Inputs'!$D$40)+(1-'1.Inputs'!$D$40)*(1+'1.Inputs'!$D$41))*(1+$G126)^(1-1))*'1.Inputs'!$D$47+(('1.Inputs'!$D$37*12*IF(1=1,'1.Inputs'!$D$38,IF(1=2,'1.Inputs'!$D$39,$E126)))/(1-'1.Inputs'!$D$42)*$D126*(1+$G126)^(1-1))*('1.Inputs'!$D$48-'1.Inputs'!$D$49))/'1.Inputs'!$D$51</f>
        <v>754567790.62025499</v>
      </c>
      <c r="I126" s="36">
        <f ca="1">((('1.Inputs'!$D$37*12*IF(2=1,'1.Inputs'!$D$38,IF(2=2,'1.Inputs'!$D$39,$E126)))*$F126*(('1.Inputs'!$D$40)+(1-'1.Inputs'!$D$40)*(1+'1.Inputs'!$D$41))*(1+$G126)^(2-1))*'1.Inputs'!$D$47+(('1.Inputs'!$D$37*12*IF(2=1,'1.Inputs'!$D$38,IF(2=2,'1.Inputs'!$D$39,$E126)))/(1-'1.Inputs'!$D$42)*$D126*(1+$G126)^(2-1))*('1.Inputs'!$D$48-'1.Inputs'!$D$49))/'1.Inputs'!$D$51</f>
        <v>1101169679.5062857</v>
      </c>
      <c r="J126" s="36">
        <f ca="1">((('1.Inputs'!$D$37*12*IF(3=1,'1.Inputs'!$D$38,IF(3=2,'1.Inputs'!$D$39,$E126)))*$F126*(('1.Inputs'!$D$40)+(1-'1.Inputs'!$D$40)*(1+'1.Inputs'!$D$41))*(1+$G126)^(3-1))*'1.Inputs'!$D$47+(('1.Inputs'!$D$37*12*IF(3=1,'1.Inputs'!$D$38,IF(3=2,'1.Inputs'!$D$39,$E126)))/(1-'1.Inputs'!$D$42)*$D126*(1+$G126)^(3-1))*('1.Inputs'!$D$48-'1.Inputs'!$D$49))/'1.Inputs'!$D$51</f>
        <v>1282200008.5561101</v>
      </c>
      <c r="K126" s="36">
        <f ca="1">((('1.Inputs'!$D$37*12*IF(4=1,'1.Inputs'!$D$38,IF(4=2,'1.Inputs'!$D$39,$E126)))*$F126*(('1.Inputs'!$D$40)+(1-'1.Inputs'!$D$40)*(1+'1.Inputs'!$D$41))*(1+$G126)^(4-1))*'1.Inputs'!$D$47+(('1.Inputs'!$D$37*12*IF(4=1,'1.Inputs'!$D$38,IF(4=2,'1.Inputs'!$D$39,$E126)))/(1-'1.Inputs'!$D$42)*$D126*(1+$G126)^(4-1))*('1.Inputs'!$D$48-'1.Inputs'!$D$49))/'1.Inputs'!$D$51</f>
        <v>1336545418.1053102</v>
      </c>
      <c r="L126" s="36">
        <f ca="1">((('1.Inputs'!$D$37*12*IF(5=1,'1.Inputs'!$D$38,IF(5=2,'1.Inputs'!$D$39,$E126)))*$F126*(('1.Inputs'!$D$40)+(1-'1.Inputs'!$D$40)*(1+'1.Inputs'!$D$41))*(1+$G126)^(5-1))*'1.Inputs'!$D$47+(('1.Inputs'!$D$37*12*IF(5=1,'1.Inputs'!$D$38,IF(5=2,'1.Inputs'!$D$39,$E126)))/(1-'1.Inputs'!$D$42)*$D126*(1+$G126)^(5-1))*('1.Inputs'!$D$48-'1.Inputs'!$D$49))/'1.Inputs'!$D$51</f>
        <v>1393194230.8048468</v>
      </c>
      <c r="M126" s="36">
        <f ca="1">((('1.Inputs'!$D$37*12*IF(6=1,'1.Inputs'!$D$38,IF(6=2,'1.Inputs'!$D$39,$E126)))*$F126*(('1.Inputs'!$D$40)+(1-'1.Inputs'!$D$40)*(1+'1.Inputs'!$D$41))*(1+$G126)^(6-1))*'1.Inputs'!$D$47+(('1.Inputs'!$D$37*12*IF(6=1,'1.Inputs'!$D$38,IF(6=2,'1.Inputs'!$D$39,$E126)))/(1-'1.Inputs'!$D$42)*$D126*(1+$G126)^(6-1))*('1.Inputs'!$D$48-'1.Inputs'!$D$49))/'1.Inputs'!$D$51</f>
        <v>1452244075.2514505</v>
      </c>
      <c r="N126" s="36">
        <f ca="1">((('1.Inputs'!$D$37*12*IF(7=1,'1.Inputs'!$D$38,IF(7=2,'1.Inputs'!$D$39,$E126)))*$F126*(('1.Inputs'!$D$40)+(1-'1.Inputs'!$D$40)*(1+'1.Inputs'!$D$41))*(1+$G126)^(7-1))*'1.Inputs'!$D$47+(('1.Inputs'!$D$37*12*IF(7=1,'1.Inputs'!$D$38,IF(7=2,'1.Inputs'!$D$39,$E126)))/(1-'1.Inputs'!$D$42)*$D126*(1+$G126)^(7-1))*('1.Inputs'!$D$48-'1.Inputs'!$D$49))/'1.Inputs'!$D$51</f>
        <v>1513796717.9813581</v>
      </c>
      <c r="O126" s="36">
        <f ca="1">((('1.Inputs'!$D$37*12*IF(8=1,'1.Inputs'!$D$38,IF(8=2,'1.Inputs'!$D$39,$E126)))*$F126*(('1.Inputs'!$D$40)+(1-'1.Inputs'!$D$40)*(1+'1.Inputs'!$D$41))*(1+$G126)^(8-1))*'1.Inputs'!$D$47+(('1.Inputs'!$D$37*12*IF(8=1,'1.Inputs'!$D$38,IF(8=2,'1.Inputs'!$D$39,$E126)))/(1-'1.Inputs'!$D$42)*$D126*(1+$G126)^(8-1))*('1.Inputs'!$D$48-'1.Inputs'!$D$49))/'1.Inputs'!$D$51</f>
        <v>1577958238.8548248</v>
      </c>
      <c r="P126" s="36">
        <f ca="1">((('1.Inputs'!$D$37*12*IF(9=1,'1.Inputs'!$D$38,IF(9=2,'1.Inputs'!$D$39,$E126)))*$F126*(('1.Inputs'!$D$40)+(1-'1.Inputs'!$D$40)*(1+'1.Inputs'!$D$41))*(1+$G126)^(9-1))*'1.Inputs'!$D$47+(('1.Inputs'!$D$37*12*IF(9=1,'1.Inputs'!$D$38,IF(9=2,'1.Inputs'!$D$39,$E126)))/(1-'1.Inputs'!$D$42)*$D126*(1+$G126)^(9-1))*('1.Inputs'!$D$48-'1.Inputs'!$D$49))/'1.Inputs'!$D$51</f>
        <v>1644839213.8742127</v>
      </c>
      <c r="Q126" s="36">
        <f ca="1">((('1.Inputs'!$D$37*12*IF(10=1,'1.Inputs'!$D$38,IF(10=2,'1.Inputs'!$D$39,$E126)))*$F126*(('1.Inputs'!$D$40)+(1-'1.Inputs'!$D$40)*(1+'1.Inputs'!$D$41))*(1+$G126)^(10-1))*'1.Inputs'!$D$47+(('1.Inputs'!$D$37*12*IF(10=1,'1.Inputs'!$D$38,IF(10=2,'1.Inputs'!$D$39,$E126)))/(1-'1.Inputs'!$D$42)*$D126*(1+$G126)^(10-1))*('1.Inputs'!$D$48-'1.Inputs'!$D$49))/'1.Inputs'!$D$51</f>
        <v>1714554905.7507396</v>
      </c>
      <c r="R126" s="36">
        <f>-'1.Inputs'!$D$24</f>
        <v>-2050000000</v>
      </c>
      <c r="S126" s="36">
        <f ca="1">((('1.Inputs'!$D$37*12*IF(1=1,'1.Inputs'!$D$38,IF(1=2,'1.Inputs'!$D$39,$E126)))*$F126*(('1.Inputs'!$D$40)+(1-'1.Inputs'!$D$40)*(1+'1.Inputs'!$D$41))*(1+$G126)^(1-1))-(('1.Inputs'!$D$37*12*IF(1=1,'1.Inputs'!$D$38,IF(1=2,'1.Inputs'!$D$39,$E126)))/(1-'1.Inputs'!$D$42)*$D126*(1+$G126)^(1-1))-('1.Inputs'!$D$37*12*IF(1=1,'1.Inputs'!$D$38,IF(1=2,'1.Inputs'!$D$39,$E126)))*'1.Inputs'!$D$43*(1+$G126)^(1-1)-'1.Inputs'!$D$44*(1+$G126)^(1-1)-('1.Inputs'!$D$20/'1.Inputs'!$D$27+'1.Inputs'!$D$23/'1.Inputs'!$D$28))-MAX(0,((('1.Inputs'!$D$37*12*IF(1=1,'1.Inputs'!$D$38,IF(1=2,'1.Inputs'!$D$39,$E126)))*$F126*(('1.Inputs'!$D$40)+(1-'1.Inputs'!$D$40)*(1+'1.Inputs'!$D$41))*(1+$G126)^(1-1))-(('1.Inputs'!$D$37*12*IF(1=1,'1.Inputs'!$D$38,IF(1=2,'1.Inputs'!$D$39,$E126)))/(1-'1.Inputs'!$D$42)*$D126*(1+$G126)^(1-1))-('1.Inputs'!$D$37*12*IF(1=1,'1.Inputs'!$D$38,IF(1=2,'1.Inputs'!$D$39,$E126)))*'1.Inputs'!$D$43*(1+$G126)^(1-1)-'1.Inputs'!$D$44*(1+$G126)^(1-1)-('1.Inputs'!$D$20/'1.Inputs'!$D$27+'1.Inputs'!$D$23/'1.Inputs'!$D$28)))*'1.Inputs'!$D$53+('1.Inputs'!$D$20/'1.Inputs'!$D$27+'1.Inputs'!$D$23/'1.Inputs'!$D$28)-H126</f>
        <v>-369023150.17412126</v>
      </c>
      <c r="T126" s="36">
        <f ca="1">((('1.Inputs'!$D$37*12*IF(2=1,'1.Inputs'!$D$38,IF(2=2,'1.Inputs'!$D$39,$E126)))*$F126*(('1.Inputs'!$D$40)+(1-'1.Inputs'!$D$40)*(1+'1.Inputs'!$D$41))*(1+$G126)^(2-1))-(('1.Inputs'!$D$37*12*IF(2=1,'1.Inputs'!$D$38,IF(2=2,'1.Inputs'!$D$39,$E126)))/(1-'1.Inputs'!$D$42)*$D126*(1+$G126)^(2-1))-('1.Inputs'!$D$37*12*IF(2=1,'1.Inputs'!$D$38,IF(2=2,'1.Inputs'!$D$39,$E126)))*'1.Inputs'!$D$43*(1+$G126)^(2-1)-'1.Inputs'!$D$44*(1+$G126)^(2-1)-('1.Inputs'!$D$20/'1.Inputs'!$D$27+'1.Inputs'!$D$23/'1.Inputs'!$D$28))-MAX(0,((('1.Inputs'!$D$37*12*IF(2=1,'1.Inputs'!$D$38,IF(2=2,'1.Inputs'!$D$39,$E126)))*$F126*(('1.Inputs'!$D$40)+(1-'1.Inputs'!$D$40)*(1+'1.Inputs'!$D$41))*(1+$G126)^(2-1))-(('1.Inputs'!$D$37*12*IF(2=1,'1.Inputs'!$D$38,IF(2=2,'1.Inputs'!$D$39,$E126)))/(1-'1.Inputs'!$D$42)*$D126*(1+$G126)^(2-1))-('1.Inputs'!$D$37*12*IF(2=1,'1.Inputs'!$D$38,IF(2=2,'1.Inputs'!$D$39,$E126)))*'1.Inputs'!$D$43*(1+$G126)^(2-1)-'1.Inputs'!$D$44*(1+$G126)^(2-1)-('1.Inputs'!$D$20/'1.Inputs'!$D$27+'1.Inputs'!$D$23/'1.Inputs'!$D$28)))*'1.Inputs'!$D$53+('1.Inputs'!$D$20/'1.Inputs'!$D$27+'1.Inputs'!$D$23/'1.Inputs'!$D$28)-(I126-H126)</f>
        <v>438252411.41550386</v>
      </c>
      <c r="U126" s="36">
        <f ca="1">((('1.Inputs'!$D$37*12*IF(3=1,'1.Inputs'!$D$38,IF(3=2,'1.Inputs'!$D$39,$E126)))*$F126*(('1.Inputs'!$D$40)+(1-'1.Inputs'!$D$40)*(1+'1.Inputs'!$D$41))*(1+$G126)^(3-1))-(('1.Inputs'!$D$37*12*IF(3=1,'1.Inputs'!$D$38,IF(3=2,'1.Inputs'!$D$39,$E126)))/(1-'1.Inputs'!$D$42)*$D126*(1+$G126)^(3-1))-('1.Inputs'!$D$37*12*IF(3=1,'1.Inputs'!$D$38,IF(3=2,'1.Inputs'!$D$39,$E126)))*'1.Inputs'!$D$43*(1+$G126)^(3-1)-'1.Inputs'!$D$44*(1+$G126)^(3-1)-('1.Inputs'!$D$20/'1.Inputs'!$D$27+'1.Inputs'!$D$23/'1.Inputs'!$D$28))-MAX(0,((('1.Inputs'!$D$37*12*IF(3=1,'1.Inputs'!$D$38,IF(3=2,'1.Inputs'!$D$39,$E126)))*$F126*(('1.Inputs'!$D$40)+(1-'1.Inputs'!$D$40)*(1+'1.Inputs'!$D$41))*(1+$G126)^(3-1))-(('1.Inputs'!$D$37*12*IF(3=1,'1.Inputs'!$D$38,IF(3=2,'1.Inputs'!$D$39,$E126)))/(1-'1.Inputs'!$D$42)*$D126*(1+$G126)^(3-1))-('1.Inputs'!$D$37*12*IF(3=1,'1.Inputs'!$D$38,IF(3=2,'1.Inputs'!$D$39,$E126)))*'1.Inputs'!$D$43*(1+$G126)^(3-1)-'1.Inputs'!$D$44*(1+$G126)^(3-1)-('1.Inputs'!$D$20/'1.Inputs'!$D$27+'1.Inputs'!$D$23/'1.Inputs'!$D$28)))*'1.Inputs'!$D$53+('1.Inputs'!$D$20/'1.Inputs'!$D$27+'1.Inputs'!$D$23/'1.Inputs'!$D$28)-(J126-I126)</f>
        <v>799488144.49637997</v>
      </c>
      <c r="V126" s="36">
        <f ca="1">((('1.Inputs'!$D$37*12*IF(4=1,'1.Inputs'!$D$38,IF(4=2,'1.Inputs'!$D$39,$E126)))*$F126*(('1.Inputs'!$D$40)+(1-'1.Inputs'!$D$40)*(1+'1.Inputs'!$D$41))*(1+$G126)^(4-1))-(('1.Inputs'!$D$37*12*IF(4=1,'1.Inputs'!$D$38,IF(4=2,'1.Inputs'!$D$39,$E126)))/(1-'1.Inputs'!$D$42)*$D126*(1+$G126)^(4-1))-('1.Inputs'!$D$37*12*IF(4=1,'1.Inputs'!$D$38,IF(4=2,'1.Inputs'!$D$39,$E126)))*'1.Inputs'!$D$43*(1+$G126)^(4-1)-'1.Inputs'!$D$44*(1+$G126)^(4-1)-('1.Inputs'!$D$20/'1.Inputs'!$D$27+'1.Inputs'!$D$23/'1.Inputs'!$D$28))-MAX(0,((('1.Inputs'!$D$37*12*IF(4=1,'1.Inputs'!$D$38,IF(4=2,'1.Inputs'!$D$39,$E126)))*$F126*(('1.Inputs'!$D$40)+(1-'1.Inputs'!$D$40)*(1+'1.Inputs'!$D$41))*(1+$G126)^(4-1))-(('1.Inputs'!$D$37*12*IF(4=1,'1.Inputs'!$D$38,IF(4=2,'1.Inputs'!$D$39,$E126)))/(1-'1.Inputs'!$D$42)*$D126*(1+$G126)^(4-1))-('1.Inputs'!$D$37*12*IF(4=1,'1.Inputs'!$D$38,IF(4=2,'1.Inputs'!$D$39,$E126)))*'1.Inputs'!$D$43*(1+$G126)^(4-1)-'1.Inputs'!$D$44*(1+$G126)^(4-1)-('1.Inputs'!$D$20/'1.Inputs'!$D$27+'1.Inputs'!$D$23/'1.Inputs'!$D$28)))*'1.Inputs'!$D$53+('1.Inputs'!$D$20/'1.Inputs'!$D$27+'1.Inputs'!$D$23/'1.Inputs'!$D$28)-(K126-J126)</f>
        <v>965729184.00619054</v>
      </c>
      <c r="W126" s="36">
        <f ca="1">((('1.Inputs'!$D$37*12*IF(5=1,'1.Inputs'!$D$38,IF(5=2,'1.Inputs'!$D$39,$E126)))*$F126*(('1.Inputs'!$D$40)+(1-'1.Inputs'!$D$40)*(1+'1.Inputs'!$D$41))*(1+$G126)^(5-1))-(('1.Inputs'!$D$37*12*IF(5=1,'1.Inputs'!$D$38,IF(5=2,'1.Inputs'!$D$39,$E126)))/(1-'1.Inputs'!$D$42)*$D126*(1+$G126)^(5-1))-('1.Inputs'!$D$37*12*IF(5=1,'1.Inputs'!$D$38,IF(5=2,'1.Inputs'!$D$39,$E126)))*'1.Inputs'!$D$43*(1+$G126)^(5-1)-'1.Inputs'!$D$44*(1+$G126)^(5-1)-('1.Inputs'!$D$20/'1.Inputs'!$D$27+'1.Inputs'!$D$23/'1.Inputs'!$D$28))-MAX(0,((('1.Inputs'!$D$37*12*IF(5=1,'1.Inputs'!$D$38,IF(5=2,'1.Inputs'!$D$39,$E126)))*$F126*(('1.Inputs'!$D$40)+(1-'1.Inputs'!$D$40)*(1+'1.Inputs'!$D$41))*(1+$G126)^(5-1))-(('1.Inputs'!$D$37*12*IF(5=1,'1.Inputs'!$D$38,IF(5=2,'1.Inputs'!$D$39,$E126)))/(1-'1.Inputs'!$D$42)*$D126*(1+$G126)^(5-1))-('1.Inputs'!$D$37*12*IF(5=1,'1.Inputs'!$D$38,IF(5=2,'1.Inputs'!$D$39,$E126)))*'1.Inputs'!$D$43*(1+$G126)^(5-1)-'1.Inputs'!$D$44*(1+$G126)^(5-1)-('1.Inputs'!$D$20/'1.Inputs'!$D$27+'1.Inputs'!$D$23/'1.Inputs'!$D$28)))*'1.Inputs'!$D$53+('1.Inputs'!$D$20/'1.Inputs'!$D$27+'1.Inputs'!$D$23/'1.Inputs'!$D$28)-(L126-K126)</f>
        <v>1004658467.3349605</v>
      </c>
      <c r="X126" s="36">
        <f ca="1">((('1.Inputs'!$D$37*12*IF(6=1,'1.Inputs'!$D$38,IF(6=2,'1.Inputs'!$D$39,$E126)))*$F126*(('1.Inputs'!$D$40)+(1-'1.Inputs'!$D$40)*(1+'1.Inputs'!$D$41))*(1+$G126)^(6-1))-(('1.Inputs'!$D$37*12*IF(6=1,'1.Inputs'!$D$38,IF(6=2,'1.Inputs'!$D$39,$E126)))/(1-'1.Inputs'!$D$42)*$D126*(1+$G126)^(6-1))-('1.Inputs'!$D$37*12*IF(6=1,'1.Inputs'!$D$38,IF(6=2,'1.Inputs'!$D$39,$E126)))*'1.Inputs'!$D$43*(1+$G126)^(6-1)-'1.Inputs'!$D$44*(1+$G126)^(6-1)-('1.Inputs'!$D$20/'1.Inputs'!$D$27+'1.Inputs'!$D$23/'1.Inputs'!$D$28))-MAX(0,((('1.Inputs'!$D$37*12*IF(6=1,'1.Inputs'!$D$38,IF(6=2,'1.Inputs'!$D$39,$E126)))*$F126*(('1.Inputs'!$D$40)+(1-'1.Inputs'!$D$40)*(1+'1.Inputs'!$D$41))*(1+$G126)^(6-1))-(('1.Inputs'!$D$37*12*IF(6=1,'1.Inputs'!$D$38,IF(6=2,'1.Inputs'!$D$39,$E126)))/(1-'1.Inputs'!$D$42)*$D126*(1+$G126)^(6-1))-('1.Inputs'!$D$37*12*IF(6=1,'1.Inputs'!$D$38,IF(6=2,'1.Inputs'!$D$39,$E126)))*'1.Inputs'!$D$43*(1+$G126)^(6-1)-'1.Inputs'!$D$44*(1+$G126)^(6-1)-('1.Inputs'!$D$20/'1.Inputs'!$D$27+'1.Inputs'!$D$23/'1.Inputs'!$D$28)))*'1.Inputs'!$D$53+('1.Inputs'!$D$20/'1.Inputs'!$D$27+'1.Inputs'!$D$23/'1.Inputs'!$D$28)-(M126-L126)</f>
        <v>1045237748.9727616</v>
      </c>
      <c r="Y126" s="36">
        <f ca="1">((('1.Inputs'!$D$37*12*IF(7=1,'1.Inputs'!$D$38,IF(7=2,'1.Inputs'!$D$39,$E126)))*$F126*(('1.Inputs'!$D$40)+(1-'1.Inputs'!$D$40)*(1+'1.Inputs'!$D$41))*(1+$G126)^(7-1))-(('1.Inputs'!$D$37*12*IF(7=1,'1.Inputs'!$D$38,IF(7=2,'1.Inputs'!$D$39,$E126)))/(1-'1.Inputs'!$D$42)*$D126*(1+$G126)^(7-1))-('1.Inputs'!$D$37*12*IF(7=1,'1.Inputs'!$D$38,IF(7=2,'1.Inputs'!$D$39,$E126)))*'1.Inputs'!$D$43*(1+$G126)^(7-1)-'1.Inputs'!$D$44*(1+$G126)^(7-1)-('1.Inputs'!$D$20/'1.Inputs'!$D$27+'1.Inputs'!$D$23/'1.Inputs'!$D$28))-MAX(0,((('1.Inputs'!$D$37*12*IF(7=1,'1.Inputs'!$D$38,IF(7=2,'1.Inputs'!$D$39,$E126)))*$F126*(('1.Inputs'!$D$40)+(1-'1.Inputs'!$D$40)*(1+'1.Inputs'!$D$41))*(1+$G126)^(7-1))-(('1.Inputs'!$D$37*12*IF(7=1,'1.Inputs'!$D$38,IF(7=2,'1.Inputs'!$D$39,$E126)))/(1-'1.Inputs'!$D$42)*$D126*(1+$G126)^(7-1))-('1.Inputs'!$D$37*12*IF(7=1,'1.Inputs'!$D$38,IF(7=2,'1.Inputs'!$D$39,$E126)))*'1.Inputs'!$D$43*(1+$G126)^(7-1)-'1.Inputs'!$D$44*(1+$G126)^(7-1)-('1.Inputs'!$D$20/'1.Inputs'!$D$27+'1.Inputs'!$D$23/'1.Inputs'!$D$28)))*'1.Inputs'!$D$53+('1.Inputs'!$D$20/'1.Inputs'!$D$27+'1.Inputs'!$D$23/'1.Inputs'!$D$28)-(N126-M126)</f>
        <v>1087536963.2771544</v>
      </c>
      <c r="Z126" s="36">
        <f ca="1">((('1.Inputs'!$D$37*12*IF(8=1,'1.Inputs'!$D$38,IF(8=2,'1.Inputs'!$D$39,$E126)))*$F126*(('1.Inputs'!$D$40)+(1-'1.Inputs'!$D$40)*(1+'1.Inputs'!$D$41))*(1+$G126)^(8-1))-(('1.Inputs'!$D$37*12*IF(8=1,'1.Inputs'!$D$38,IF(8=2,'1.Inputs'!$D$39,$E126)))/(1-'1.Inputs'!$D$42)*$D126*(1+$G126)^(8-1))-('1.Inputs'!$D$37*12*IF(8=1,'1.Inputs'!$D$38,IF(8=2,'1.Inputs'!$D$39,$E126)))*'1.Inputs'!$D$43*(1+$G126)^(8-1)-'1.Inputs'!$D$44*(1+$G126)^(8-1)-('1.Inputs'!$D$20/'1.Inputs'!$D$27+'1.Inputs'!$D$23/'1.Inputs'!$D$28))-MAX(0,((('1.Inputs'!$D$37*12*IF(8=1,'1.Inputs'!$D$38,IF(8=2,'1.Inputs'!$D$39,$E126)))*$F126*(('1.Inputs'!$D$40)+(1-'1.Inputs'!$D$40)*(1+'1.Inputs'!$D$41))*(1+$G126)^(8-1))-(('1.Inputs'!$D$37*12*IF(8=1,'1.Inputs'!$D$38,IF(8=2,'1.Inputs'!$D$39,$E126)))/(1-'1.Inputs'!$D$42)*$D126*(1+$G126)^(8-1))-('1.Inputs'!$D$37*12*IF(8=1,'1.Inputs'!$D$38,IF(8=2,'1.Inputs'!$D$39,$E126)))*'1.Inputs'!$D$43*(1+$G126)^(8-1)-'1.Inputs'!$D$44*(1+$G126)^(8-1)-('1.Inputs'!$D$20/'1.Inputs'!$D$27+'1.Inputs'!$D$23/'1.Inputs'!$D$28)))*'1.Inputs'!$D$53+('1.Inputs'!$D$20/'1.Inputs'!$D$27+'1.Inputs'!$D$23/'1.Inputs'!$D$28)-(O126-N126)</f>
        <v>1131629008.7386532</v>
      </c>
      <c r="AA126" s="36">
        <f ca="1">((('1.Inputs'!$D$37*12*IF(9=1,'1.Inputs'!$D$38,IF(9=2,'1.Inputs'!$D$39,$E126)))*$F126*(('1.Inputs'!$D$40)+(1-'1.Inputs'!$D$40)*(1+'1.Inputs'!$D$41))*(1+$G126)^(9-1))-(('1.Inputs'!$D$37*12*IF(9=1,'1.Inputs'!$D$38,IF(9=2,'1.Inputs'!$D$39,$E126)))/(1-'1.Inputs'!$D$42)*$D126*(1+$G126)^(9-1))-('1.Inputs'!$D$37*12*IF(9=1,'1.Inputs'!$D$38,IF(9=2,'1.Inputs'!$D$39,$E126)))*'1.Inputs'!$D$43*(1+$G126)^(9-1)-'1.Inputs'!$D$44*(1+$G126)^(9-1)-('1.Inputs'!$D$20/'1.Inputs'!$D$27+'1.Inputs'!$D$23/'1.Inputs'!$D$28))-MAX(0,((('1.Inputs'!$D$37*12*IF(9=1,'1.Inputs'!$D$38,IF(9=2,'1.Inputs'!$D$39,$E126)))*$F126*(('1.Inputs'!$D$40)+(1-'1.Inputs'!$D$40)*(1+'1.Inputs'!$D$41))*(1+$G126)^(9-1))-(('1.Inputs'!$D$37*12*IF(9=1,'1.Inputs'!$D$38,IF(9=2,'1.Inputs'!$D$39,$E126)))/(1-'1.Inputs'!$D$42)*$D126*(1+$G126)^(9-1))-('1.Inputs'!$D$37*12*IF(9=1,'1.Inputs'!$D$38,IF(9=2,'1.Inputs'!$D$39,$E126)))*'1.Inputs'!$D$43*(1+$G126)^(9-1)-'1.Inputs'!$D$44*(1+$G126)^(9-1)-('1.Inputs'!$D$20/'1.Inputs'!$D$27+'1.Inputs'!$D$23/'1.Inputs'!$D$28)))*'1.Inputs'!$D$53+('1.Inputs'!$D$20/'1.Inputs'!$D$27+'1.Inputs'!$D$23/'1.Inputs'!$D$28)-(P126-O126)</f>
        <v>1177589873.6140325</v>
      </c>
      <c r="AB126" s="36">
        <f ca="1">((('1.Inputs'!$D$37*12*IF(10=1,'1.Inputs'!$D$38,IF(10=2,'1.Inputs'!$D$39,$E126)))*$F126*(('1.Inputs'!$D$40)+(1-'1.Inputs'!$D$40)*(1+'1.Inputs'!$D$41))*(1+$G126)^(10-1))-(('1.Inputs'!$D$37*12*IF(10=1,'1.Inputs'!$D$38,IF(10=2,'1.Inputs'!$D$39,$E126)))/(1-'1.Inputs'!$D$42)*$D126*(1+$G126)^(10-1))-('1.Inputs'!$D$37*12*IF(10=1,'1.Inputs'!$D$38,IF(10=2,'1.Inputs'!$D$39,$E126)))*'1.Inputs'!$D$43*(1+$G126)^(10-1)-'1.Inputs'!$D$44*(1+$G126)^(10-1)-('1.Inputs'!$D$20/'1.Inputs'!$D$27+'1.Inputs'!$D$23/'1.Inputs'!$D$28))-MAX(0,((('1.Inputs'!$D$37*12*IF(10=1,'1.Inputs'!$D$38,IF(10=2,'1.Inputs'!$D$39,$E126)))*$F126*(('1.Inputs'!$D$40)+(1-'1.Inputs'!$D$40)*(1+'1.Inputs'!$D$41))*(1+$G126)^(10-1))-(('1.Inputs'!$D$37*12*IF(10=1,'1.Inputs'!$D$38,IF(10=2,'1.Inputs'!$D$39,$E126)))/(1-'1.Inputs'!$D$42)*$D126*(1+$G126)^(10-1))-('1.Inputs'!$D$37*12*IF(10=1,'1.Inputs'!$D$38,IF(10=2,'1.Inputs'!$D$39,$E126)))*'1.Inputs'!$D$43*(1+$G126)^(10-1)-'1.Inputs'!$D$44*(1+$G126)^(10-1)-('1.Inputs'!$D$20/'1.Inputs'!$D$27+'1.Inputs'!$D$23/'1.Inputs'!$D$28)))*'1.Inputs'!$D$53+('1.Inputs'!$D$20/'1.Inputs'!$D$27+'1.Inputs'!$D$23/'1.Inputs'!$D$28)-(Q126-P126)+(('1.Inputs'!$D$20+'1.Inputs'!$D$23-('1.Inputs'!$D$20/'1.Inputs'!$D$27+'1.Inputs'!$D$23/'1.Inputs'!$D$28)*'1.Inputs'!$D$10)*'1.Inputs'!$D$60+'1.Inputs'!$D$19*'1.Inputs'!$D$59+Q126)</f>
        <v>3640053672.6352701</v>
      </c>
      <c r="AC126" s="36">
        <f ca="1">S126-AC$13-AC$14+MIN(AC$13,MAX(0,((('1.Inputs'!$D$37*12*IF(1=1,'1.Inputs'!$D$38,IF(1=2,'1.Inputs'!$D$39,$E126)))*$F126*(('1.Inputs'!$D$40)+(1-'1.Inputs'!$D$40)*(1+'1.Inputs'!$D$41))*(1+$G126)^(1-1))-(('1.Inputs'!$D$37*12*IF(1=1,'1.Inputs'!$D$38,IF(1=2,'1.Inputs'!$D$39,$E126)))/(1-'1.Inputs'!$D$42)*$D126*(1+$G126)^(1-1))-('1.Inputs'!$D$37*12*IF(1=1,'1.Inputs'!$D$38,IF(1=2,'1.Inputs'!$D$39,$E126)))*'1.Inputs'!$D$43*(1+$G126)^(1-1)-'1.Inputs'!$D$44*(1+$G126)^(1-1)-('1.Inputs'!$D$20/'1.Inputs'!$D$27+'1.Inputs'!$D$23/'1.Inputs'!$D$28))))*'1.Inputs'!$D$53</f>
        <v>-464963150.17412126</v>
      </c>
      <c r="AD126" s="36">
        <f ca="1">T126-AD$13-AD$14+MIN(AD$13,MAX(0,((('1.Inputs'!$D$37*12*IF(2=1,'1.Inputs'!$D$38,IF(2=2,'1.Inputs'!$D$39,$E126)))*$F126*(('1.Inputs'!$D$40)+(1-'1.Inputs'!$D$40)*(1+'1.Inputs'!$D$41))*(1+$G126)^(2-1))-(('1.Inputs'!$D$37*12*IF(2=1,'1.Inputs'!$D$38,IF(2=2,'1.Inputs'!$D$39,$E126)))/(1-'1.Inputs'!$D$42)*$D126*(1+$G126)^(2-1))-('1.Inputs'!$D$37*12*IF(2=1,'1.Inputs'!$D$38,IF(2=2,'1.Inputs'!$D$39,$E126)))*'1.Inputs'!$D$43*(1+$G126)^(2-1)-'1.Inputs'!$D$44*(1+$G126)^(2-1)-('1.Inputs'!$D$20/'1.Inputs'!$D$27+'1.Inputs'!$D$23/'1.Inputs'!$D$28))))*'1.Inputs'!$D$53</f>
        <v>342312411.41550386</v>
      </c>
      <c r="AE126" s="36">
        <f ca="1">U126-AE$13-AE$14+MIN(AE$13,MAX(0,((('1.Inputs'!$D$37*12*IF(3=1,'1.Inputs'!$D$38,IF(3=2,'1.Inputs'!$D$39,$E126)))*$F126*(('1.Inputs'!$D$40)+(1-'1.Inputs'!$D$40)*(1+'1.Inputs'!$D$41))*(1+$G126)^(3-1))-(('1.Inputs'!$D$37*12*IF(3=1,'1.Inputs'!$D$38,IF(3=2,'1.Inputs'!$D$39,$E126)))/(1-'1.Inputs'!$D$42)*$D126*(1+$G126)^(3-1))-('1.Inputs'!$D$37*12*IF(3=1,'1.Inputs'!$D$38,IF(3=2,'1.Inputs'!$D$39,$E126)))*'1.Inputs'!$D$43*(1+$G126)^(3-1)-'1.Inputs'!$D$44*(1+$G126)^(3-1)-('1.Inputs'!$D$20/'1.Inputs'!$D$27+'1.Inputs'!$D$23/'1.Inputs'!$D$28))))*'1.Inputs'!$D$53</f>
        <v>457548144.49637997</v>
      </c>
      <c r="AF126" s="36">
        <f ca="1">V126-AF$13-AF$14+MIN(AF$13,MAX(0,((('1.Inputs'!$D$37*12*IF(4=1,'1.Inputs'!$D$38,IF(4=2,'1.Inputs'!$D$39,$E126)))*$F126*(('1.Inputs'!$D$40)+(1-'1.Inputs'!$D$40)*(1+'1.Inputs'!$D$41))*(1+$G126)^(4-1))-(('1.Inputs'!$D$37*12*IF(4=1,'1.Inputs'!$D$38,IF(4=2,'1.Inputs'!$D$39,$E126)))/(1-'1.Inputs'!$D$42)*$D126*(1+$G126)^(4-1))-('1.Inputs'!$D$37*12*IF(4=1,'1.Inputs'!$D$38,IF(4=2,'1.Inputs'!$D$39,$E126)))*'1.Inputs'!$D$43*(1+$G126)^(4-1)-'1.Inputs'!$D$44*(1+$G126)^(4-1)-('1.Inputs'!$D$20/'1.Inputs'!$D$27+'1.Inputs'!$D$23/'1.Inputs'!$D$28))))*'1.Inputs'!$D$53</f>
        <v>642977184.00619054</v>
      </c>
      <c r="AG126" s="36">
        <f ca="1">W126-AG$13-AG$14+MIN(AG$13,MAX(0,((('1.Inputs'!$D$37*12*IF(5=1,'1.Inputs'!$D$38,IF(5=2,'1.Inputs'!$D$39,$E126)))*$F126*(('1.Inputs'!$D$40)+(1-'1.Inputs'!$D$40)*(1+'1.Inputs'!$D$41))*(1+$G126)^(5-1))-(('1.Inputs'!$D$37*12*IF(5=1,'1.Inputs'!$D$38,IF(5=2,'1.Inputs'!$D$39,$E126)))/(1-'1.Inputs'!$D$42)*$D126*(1+$G126)^(5-1))-('1.Inputs'!$D$37*12*IF(5=1,'1.Inputs'!$D$38,IF(5=2,'1.Inputs'!$D$39,$E126)))*'1.Inputs'!$D$43*(1+$G126)^(5-1)-'1.Inputs'!$D$44*(1+$G126)^(5-1)-('1.Inputs'!$D$20/'1.Inputs'!$D$27+'1.Inputs'!$D$23/'1.Inputs'!$D$28))))*'1.Inputs'!$D$53</f>
        <v>701094467.33496046</v>
      </c>
      <c r="AH126" s="36">
        <f ca="1">X126-AH$13-AH$14+MIN(AH$13,MAX(0,((('1.Inputs'!$D$37*12*IF(6=1,'1.Inputs'!$D$38,IF(6=2,'1.Inputs'!$D$39,$E126)))*$F126*(('1.Inputs'!$D$40)+(1-'1.Inputs'!$D$40)*(1+'1.Inputs'!$D$41))*(1+$G126)^(6-1))-(('1.Inputs'!$D$37*12*IF(6=1,'1.Inputs'!$D$38,IF(6=2,'1.Inputs'!$D$39,$E126)))/(1-'1.Inputs'!$D$42)*$D126*(1+$G126)^(6-1))-('1.Inputs'!$D$37*12*IF(6=1,'1.Inputs'!$D$38,IF(6=2,'1.Inputs'!$D$39,$E126)))*'1.Inputs'!$D$43*(1+$G126)^(6-1)-'1.Inputs'!$D$44*(1+$G126)^(6-1)-('1.Inputs'!$D$20/'1.Inputs'!$D$27+'1.Inputs'!$D$23/'1.Inputs'!$D$28))))*'1.Inputs'!$D$53</f>
        <v>760861748.97276163</v>
      </c>
      <c r="AI126" s="36">
        <f ca="1">Y126-AI$13-AI$14+MIN(AI$13,MAX(0,((('1.Inputs'!$D$37*12*IF(7=1,'1.Inputs'!$D$38,IF(7=2,'1.Inputs'!$D$39,$E126)))*$F126*(('1.Inputs'!$D$40)+(1-'1.Inputs'!$D$40)*(1+'1.Inputs'!$D$41))*(1+$G126)^(7-1))-(('1.Inputs'!$D$37*12*IF(7=1,'1.Inputs'!$D$38,IF(7=2,'1.Inputs'!$D$39,$E126)))/(1-'1.Inputs'!$D$42)*$D126*(1+$G126)^(7-1))-('1.Inputs'!$D$37*12*IF(7=1,'1.Inputs'!$D$38,IF(7=2,'1.Inputs'!$D$39,$E126)))*'1.Inputs'!$D$43*(1+$G126)^(7-1)-'1.Inputs'!$D$44*(1+$G126)^(7-1)-('1.Inputs'!$D$20/'1.Inputs'!$D$27+'1.Inputs'!$D$23/'1.Inputs'!$D$28))))*'1.Inputs'!$D$53</f>
        <v>822348963.27715445</v>
      </c>
      <c r="AJ126" s="36">
        <f ca="1">Z126-AJ$13-AJ$14+MIN(AJ$13,MAX(0,((('1.Inputs'!$D$37*12*IF(8=1,'1.Inputs'!$D$38,IF(8=2,'1.Inputs'!$D$39,$E126)))*$F126*(('1.Inputs'!$D$40)+(1-'1.Inputs'!$D$40)*(1+'1.Inputs'!$D$41))*(1+$G126)^(8-1))-(('1.Inputs'!$D$37*12*IF(8=1,'1.Inputs'!$D$38,IF(8=2,'1.Inputs'!$D$39,$E126)))/(1-'1.Inputs'!$D$42)*$D126*(1+$G126)^(8-1))-('1.Inputs'!$D$37*12*IF(8=1,'1.Inputs'!$D$38,IF(8=2,'1.Inputs'!$D$39,$E126)))*'1.Inputs'!$D$43*(1+$G126)^(8-1)-'1.Inputs'!$D$44*(1+$G126)^(8-1)-('1.Inputs'!$D$20/'1.Inputs'!$D$27+'1.Inputs'!$D$23/'1.Inputs'!$D$28))))*'1.Inputs'!$D$53</f>
        <v>1131629008.7386532</v>
      </c>
      <c r="AK126" s="36">
        <f ca="1">AA126-AK$13-AK$14+MIN(AK$13,MAX(0,((('1.Inputs'!$D$37*12*IF(9=1,'1.Inputs'!$D$38,IF(9=2,'1.Inputs'!$D$39,$E126)))*$F126*(('1.Inputs'!$D$40)+(1-'1.Inputs'!$D$40)*(1+'1.Inputs'!$D$41))*(1+$G126)^(9-1))-(('1.Inputs'!$D$37*12*IF(9=1,'1.Inputs'!$D$38,IF(9=2,'1.Inputs'!$D$39,$E126)))/(1-'1.Inputs'!$D$42)*$D126*(1+$G126)^(9-1))-('1.Inputs'!$D$37*12*IF(9=1,'1.Inputs'!$D$38,IF(9=2,'1.Inputs'!$D$39,$E126)))*'1.Inputs'!$D$43*(1+$G126)^(9-1)-'1.Inputs'!$D$44*(1+$G126)^(9-1)-('1.Inputs'!$D$20/'1.Inputs'!$D$27+'1.Inputs'!$D$23/'1.Inputs'!$D$28))))*'1.Inputs'!$D$53</f>
        <v>1177589873.6140325</v>
      </c>
      <c r="AL126" s="36">
        <f ca="1">AB126-AL$13-AL$14+MIN(AL$13,MAX(0,((('1.Inputs'!$D$37*12*IF(10=1,'1.Inputs'!$D$38,IF(10=2,'1.Inputs'!$D$39,$E126)))*$F126*(('1.Inputs'!$D$40)+(1-'1.Inputs'!$D$40)*(1+'1.Inputs'!$D$41))*(1+$G126)^(10-1))-(('1.Inputs'!$D$37*12*IF(10=1,'1.Inputs'!$D$38,IF(10=2,'1.Inputs'!$D$39,$E126)))/(1-'1.Inputs'!$D$42)*$D126*(1+$G126)^(10-1))-('1.Inputs'!$D$37*12*IF(10=1,'1.Inputs'!$D$38,IF(10=2,'1.Inputs'!$D$39,$E126)))*'1.Inputs'!$D$43*(1+$G126)^(10-1)-'1.Inputs'!$D$44*(1+$G126)^(10-1)-('1.Inputs'!$D$20/'1.Inputs'!$D$27+'1.Inputs'!$D$23/'1.Inputs'!$D$28))))*'1.Inputs'!$D$53+'1.Inputs'!$D$35</f>
        <v>4440053672.6352701</v>
      </c>
      <c r="AM126" s="48">
        <f ca="1">R126+NPV('1.Inputs'!$D$55,S126:AB126)</f>
        <v>2833686620.0457106</v>
      </c>
      <c r="AN126" s="48">
        <f ca="1">-('1.Inputs'!$D$24*(1-'1.Inputs'!$D$31)+'1.Inputs'!$D$35)+NPV('1.Inputs'!$D$54,AC126:AL126)</f>
        <v>1103271026.1516047</v>
      </c>
      <c r="AO126" s="36">
        <f t="shared" ca="1" si="13"/>
        <v>-2.5001568439981114</v>
      </c>
      <c r="AP126" s="36">
        <f t="shared" ca="1" si="14"/>
        <v>2.0312198793099085</v>
      </c>
      <c r="AQ126" s="36">
        <f ca="1">'1.Inputs'!$D$35+MIN(SUM($AC126:AC126),SUM($AC126:AD126),SUM($AC126:AE126),SUM($AC126:AF126),SUM($AC126:AG126),SUM($AC126:AH126),SUM($AC126:AI126),SUM($AC126:AJ126),SUM($AC126:AK126),SUM($AC126:AL126))</f>
        <v>335036849.82587874</v>
      </c>
      <c r="AR126" s="36">
        <f ca="1">IF(AP126&lt;'1.Inputs'!$D$57,1,0)</f>
        <v>0</v>
      </c>
      <c r="AS126" s="36">
        <f t="shared" ca="1" si="15"/>
        <v>0</v>
      </c>
    </row>
    <row r="127" spans="2:45" ht="15" customHeight="1" x14ac:dyDescent="0.25">
      <c r="B127" s="36">
        <v>112</v>
      </c>
      <c r="C127" s="36">
        <f t="shared" ca="1" si="8"/>
        <v>0.37257912200493837</v>
      </c>
      <c r="D127" s="36">
        <f t="shared" ca="1" si="9"/>
        <v>17280.449684439023</v>
      </c>
      <c r="E127" s="47">
        <f t="shared" ca="1" si="10"/>
        <v>0.81088332167717092</v>
      </c>
      <c r="F127" s="36">
        <f t="shared" ca="1" si="11"/>
        <v>31484.983132288329</v>
      </c>
      <c r="G127" s="36">
        <f t="shared" ca="1" si="12"/>
        <v>4.701953018832767E-2</v>
      </c>
      <c r="H127" s="36">
        <f ca="1">((('1.Inputs'!$D$37*12*IF(1=1,'1.Inputs'!$D$38,IF(1=2,'1.Inputs'!$D$39,$E127)))*$F127*(('1.Inputs'!$D$40)+(1-'1.Inputs'!$D$40)*(1+'1.Inputs'!$D$41))*(1+$G127)^(1-1))*'1.Inputs'!$D$47+(('1.Inputs'!$D$37*12*IF(1=1,'1.Inputs'!$D$38,IF(1=2,'1.Inputs'!$D$39,$E127)))/(1-'1.Inputs'!$D$42)*$D127*(1+$G127)^(1-1))*('1.Inputs'!$D$48-'1.Inputs'!$D$49))/'1.Inputs'!$D$51</f>
        <v>820077712.73976851</v>
      </c>
      <c r="I127" s="36">
        <f ca="1">((('1.Inputs'!$D$37*12*IF(2=1,'1.Inputs'!$D$38,IF(2=2,'1.Inputs'!$D$39,$E127)))*$F127*(('1.Inputs'!$D$40)+(1-'1.Inputs'!$D$40)*(1+'1.Inputs'!$D$41))*(1+$G127)^(2-1))*'1.Inputs'!$D$47+(('1.Inputs'!$D$37*12*IF(2=1,'1.Inputs'!$D$38,IF(2=2,'1.Inputs'!$D$39,$E127)))/(1-'1.Inputs'!$D$42)*$D127*(1+$G127)^(2-1))*('1.Inputs'!$D$48-'1.Inputs'!$D$49))/'1.Inputs'!$D$51</f>
        <v>1202092334.1149945</v>
      </c>
      <c r="J127" s="36">
        <f ca="1">((('1.Inputs'!$D$37*12*IF(3=1,'1.Inputs'!$D$38,IF(3=2,'1.Inputs'!$D$39,$E127)))*$F127*(('1.Inputs'!$D$40)+(1-'1.Inputs'!$D$40)*(1+'1.Inputs'!$D$41))*(1+$G127)^(3-1))*'1.Inputs'!$D$47+(('1.Inputs'!$D$37*12*IF(3=1,'1.Inputs'!$D$38,IF(3=2,'1.Inputs'!$D$39,$E127)))/(1-'1.Inputs'!$D$42)*$D127*(1+$G127)^(3-1))*('1.Inputs'!$D$48-'1.Inputs'!$D$49))/'1.Inputs'!$D$51</f>
        <v>1457984604.8546135</v>
      </c>
      <c r="K127" s="36">
        <f ca="1">((('1.Inputs'!$D$37*12*IF(4=1,'1.Inputs'!$D$38,IF(4=2,'1.Inputs'!$D$39,$E127)))*$F127*(('1.Inputs'!$D$40)+(1-'1.Inputs'!$D$40)*(1+'1.Inputs'!$D$41))*(1+$G127)^(4-1))*'1.Inputs'!$D$47+(('1.Inputs'!$D$37*12*IF(4=1,'1.Inputs'!$D$38,IF(4=2,'1.Inputs'!$D$39,$E127)))/(1-'1.Inputs'!$D$42)*$D127*(1+$G127)^(4-1))*('1.Inputs'!$D$48-'1.Inputs'!$D$49))/'1.Inputs'!$D$51</f>
        <v>1526538355.9966917</v>
      </c>
      <c r="L127" s="36">
        <f ca="1">((('1.Inputs'!$D$37*12*IF(5=1,'1.Inputs'!$D$38,IF(5=2,'1.Inputs'!$D$39,$E127)))*$F127*(('1.Inputs'!$D$40)+(1-'1.Inputs'!$D$40)*(1+'1.Inputs'!$D$41))*(1+$G127)^(5-1))*'1.Inputs'!$D$47+(('1.Inputs'!$D$37*12*IF(5=1,'1.Inputs'!$D$38,IF(5=2,'1.Inputs'!$D$39,$E127)))/(1-'1.Inputs'!$D$42)*$D127*(1+$G127)^(5-1))*('1.Inputs'!$D$48-'1.Inputs'!$D$49))/'1.Inputs'!$D$51</f>
        <v>1598315472.3101182</v>
      </c>
      <c r="M127" s="36">
        <f ca="1">((('1.Inputs'!$D$37*12*IF(6=1,'1.Inputs'!$D$38,IF(6=2,'1.Inputs'!$D$39,$E127)))*$F127*(('1.Inputs'!$D$40)+(1-'1.Inputs'!$D$40)*(1+'1.Inputs'!$D$41))*(1+$G127)^(6-1))*'1.Inputs'!$D$47+(('1.Inputs'!$D$37*12*IF(6=1,'1.Inputs'!$D$38,IF(6=2,'1.Inputs'!$D$39,$E127)))/(1-'1.Inputs'!$D$42)*$D127*(1+$G127)^(6-1))*('1.Inputs'!$D$48-'1.Inputs'!$D$49))/'1.Inputs'!$D$51</f>
        <v>1673467514.9108748</v>
      </c>
      <c r="N127" s="36">
        <f ca="1">((('1.Inputs'!$D$37*12*IF(7=1,'1.Inputs'!$D$38,IF(7=2,'1.Inputs'!$D$39,$E127)))*$F127*(('1.Inputs'!$D$40)+(1-'1.Inputs'!$D$40)*(1+'1.Inputs'!$D$41))*(1+$G127)^(7-1))*'1.Inputs'!$D$47+(('1.Inputs'!$D$37*12*IF(7=1,'1.Inputs'!$D$38,IF(7=2,'1.Inputs'!$D$39,$E127)))/(1-'1.Inputs'!$D$42)*$D127*(1+$G127)^(7-1))*('1.Inputs'!$D$48-'1.Inputs'!$D$49))/'1.Inputs'!$D$51</f>
        <v>1752153171.2474127</v>
      </c>
      <c r="O127" s="36">
        <f ca="1">((('1.Inputs'!$D$37*12*IF(8=1,'1.Inputs'!$D$38,IF(8=2,'1.Inputs'!$D$39,$E127)))*$F127*(('1.Inputs'!$D$40)+(1-'1.Inputs'!$D$40)*(1+'1.Inputs'!$D$41))*(1+$G127)^(8-1))*'1.Inputs'!$D$47+(('1.Inputs'!$D$37*12*IF(8=1,'1.Inputs'!$D$38,IF(8=2,'1.Inputs'!$D$39,$E127)))/(1-'1.Inputs'!$D$42)*$D127*(1+$G127)^(8-1))*('1.Inputs'!$D$48-'1.Inputs'!$D$49))/'1.Inputs'!$D$51</f>
        <v>1834538590.1774542</v>
      </c>
      <c r="P127" s="36">
        <f ca="1">((('1.Inputs'!$D$37*12*IF(9=1,'1.Inputs'!$D$38,IF(9=2,'1.Inputs'!$D$39,$E127)))*$F127*(('1.Inputs'!$D$40)+(1-'1.Inputs'!$D$40)*(1+'1.Inputs'!$D$41))*(1+$G127)^(9-1))*'1.Inputs'!$D$47+(('1.Inputs'!$D$37*12*IF(9=1,'1.Inputs'!$D$38,IF(9=2,'1.Inputs'!$D$39,$E127)))/(1-'1.Inputs'!$D$42)*$D127*(1+$G127)^(9-1))*('1.Inputs'!$D$48-'1.Inputs'!$D$49))/'1.Inputs'!$D$51</f>
        <v>1920797732.7999551</v>
      </c>
      <c r="Q127" s="36">
        <f ca="1">((('1.Inputs'!$D$37*12*IF(10=1,'1.Inputs'!$D$38,IF(10=2,'1.Inputs'!$D$39,$E127)))*$F127*(('1.Inputs'!$D$40)+(1-'1.Inputs'!$D$40)*(1+'1.Inputs'!$D$41))*(1+$G127)^(10-1))*'1.Inputs'!$D$47+(('1.Inputs'!$D$37*12*IF(10=1,'1.Inputs'!$D$38,IF(10=2,'1.Inputs'!$D$39,$E127)))/(1-'1.Inputs'!$D$42)*$D127*(1+$G127)^(10-1))*('1.Inputs'!$D$48-'1.Inputs'!$D$49))/'1.Inputs'!$D$51</f>
        <v>2011112739.7830136</v>
      </c>
      <c r="R127" s="36">
        <f>-'1.Inputs'!$D$24</f>
        <v>-2050000000</v>
      </c>
      <c r="S127" s="36">
        <f ca="1">((('1.Inputs'!$D$37*12*IF(1=1,'1.Inputs'!$D$38,IF(1=2,'1.Inputs'!$D$39,$E127)))*$F127*(('1.Inputs'!$D$40)+(1-'1.Inputs'!$D$40)*(1+'1.Inputs'!$D$41))*(1+$G127)^(1-1))-(('1.Inputs'!$D$37*12*IF(1=1,'1.Inputs'!$D$38,IF(1=2,'1.Inputs'!$D$39,$E127)))/(1-'1.Inputs'!$D$42)*$D127*(1+$G127)^(1-1))-('1.Inputs'!$D$37*12*IF(1=1,'1.Inputs'!$D$38,IF(1=2,'1.Inputs'!$D$39,$E127)))*'1.Inputs'!$D$43*(1+$G127)^(1-1)-'1.Inputs'!$D$44*(1+$G127)^(1-1)-('1.Inputs'!$D$20/'1.Inputs'!$D$27+'1.Inputs'!$D$23/'1.Inputs'!$D$28))-MAX(0,((('1.Inputs'!$D$37*12*IF(1=1,'1.Inputs'!$D$38,IF(1=2,'1.Inputs'!$D$39,$E127)))*$F127*(('1.Inputs'!$D$40)+(1-'1.Inputs'!$D$40)*(1+'1.Inputs'!$D$41))*(1+$G127)^(1-1))-(('1.Inputs'!$D$37*12*IF(1=1,'1.Inputs'!$D$38,IF(1=2,'1.Inputs'!$D$39,$E127)))/(1-'1.Inputs'!$D$42)*$D127*(1+$G127)^(1-1))-('1.Inputs'!$D$37*12*IF(1=1,'1.Inputs'!$D$38,IF(1=2,'1.Inputs'!$D$39,$E127)))*'1.Inputs'!$D$43*(1+$G127)^(1-1)-'1.Inputs'!$D$44*(1+$G127)^(1-1)-('1.Inputs'!$D$20/'1.Inputs'!$D$27+'1.Inputs'!$D$23/'1.Inputs'!$D$28)))*'1.Inputs'!$D$53+('1.Inputs'!$D$20/'1.Inputs'!$D$27+'1.Inputs'!$D$23/'1.Inputs'!$D$28)-H127</f>
        <v>-307812247.97272635</v>
      </c>
      <c r="T127" s="36">
        <f ca="1">((('1.Inputs'!$D$37*12*IF(2=1,'1.Inputs'!$D$38,IF(2=2,'1.Inputs'!$D$39,$E127)))*$F127*(('1.Inputs'!$D$40)+(1-'1.Inputs'!$D$40)*(1+'1.Inputs'!$D$41))*(1+$G127)^(2-1))-(('1.Inputs'!$D$37*12*IF(2=1,'1.Inputs'!$D$38,IF(2=2,'1.Inputs'!$D$39,$E127)))/(1-'1.Inputs'!$D$42)*$D127*(1+$G127)^(2-1))-('1.Inputs'!$D$37*12*IF(2=1,'1.Inputs'!$D$38,IF(2=2,'1.Inputs'!$D$39,$E127)))*'1.Inputs'!$D$43*(1+$G127)^(2-1)-'1.Inputs'!$D$44*(1+$G127)^(2-1)-('1.Inputs'!$D$20/'1.Inputs'!$D$27+'1.Inputs'!$D$23/'1.Inputs'!$D$28))-MAX(0,((('1.Inputs'!$D$37*12*IF(2=1,'1.Inputs'!$D$38,IF(2=2,'1.Inputs'!$D$39,$E127)))*$F127*(('1.Inputs'!$D$40)+(1-'1.Inputs'!$D$40)*(1+'1.Inputs'!$D$41))*(1+$G127)^(2-1))-(('1.Inputs'!$D$37*12*IF(2=1,'1.Inputs'!$D$38,IF(2=2,'1.Inputs'!$D$39,$E127)))/(1-'1.Inputs'!$D$42)*$D127*(1+$G127)^(2-1))-('1.Inputs'!$D$37*12*IF(2=1,'1.Inputs'!$D$38,IF(2=2,'1.Inputs'!$D$39,$E127)))*'1.Inputs'!$D$43*(1+$G127)^(2-1)-'1.Inputs'!$D$44*(1+$G127)^(2-1)-('1.Inputs'!$D$20/'1.Inputs'!$D$27+'1.Inputs'!$D$23/'1.Inputs'!$D$28)))*'1.Inputs'!$D$53+('1.Inputs'!$D$20/'1.Inputs'!$D$27+'1.Inputs'!$D$23/'1.Inputs'!$D$28)-(I127-H127)</f>
        <v>591870331.51981592</v>
      </c>
      <c r="U127" s="36">
        <f ca="1">((('1.Inputs'!$D$37*12*IF(3=1,'1.Inputs'!$D$38,IF(3=2,'1.Inputs'!$D$39,$E127)))*$F127*(('1.Inputs'!$D$40)+(1-'1.Inputs'!$D$40)*(1+'1.Inputs'!$D$41))*(1+$G127)^(3-1))-(('1.Inputs'!$D$37*12*IF(3=1,'1.Inputs'!$D$38,IF(3=2,'1.Inputs'!$D$39,$E127)))/(1-'1.Inputs'!$D$42)*$D127*(1+$G127)^(3-1))-('1.Inputs'!$D$37*12*IF(3=1,'1.Inputs'!$D$38,IF(3=2,'1.Inputs'!$D$39,$E127)))*'1.Inputs'!$D$43*(1+$G127)^(3-1)-'1.Inputs'!$D$44*(1+$G127)^(3-1)-('1.Inputs'!$D$20/'1.Inputs'!$D$27+'1.Inputs'!$D$23/'1.Inputs'!$D$28))-MAX(0,((('1.Inputs'!$D$37*12*IF(3=1,'1.Inputs'!$D$38,IF(3=2,'1.Inputs'!$D$39,$E127)))*$F127*(('1.Inputs'!$D$40)+(1-'1.Inputs'!$D$40)*(1+'1.Inputs'!$D$41))*(1+$G127)^(3-1))-(('1.Inputs'!$D$37*12*IF(3=1,'1.Inputs'!$D$38,IF(3=2,'1.Inputs'!$D$39,$E127)))/(1-'1.Inputs'!$D$42)*$D127*(1+$G127)^(3-1))-('1.Inputs'!$D$37*12*IF(3=1,'1.Inputs'!$D$38,IF(3=2,'1.Inputs'!$D$39,$E127)))*'1.Inputs'!$D$43*(1+$G127)^(3-1)-'1.Inputs'!$D$44*(1+$G127)^(3-1)-('1.Inputs'!$D$20/'1.Inputs'!$D$27+'1.Inputs'!$D$23/'1.Inputs'!$D$28)))*'1.Inputs'!$D$53+('1.Inputs'!$D$20/'1.Inputs'!$D$27+'1.Inputs'!$D$23/'1.Inputs'!$D$28)-(J127-I127)</f>
        <v>1016833624.7996867</v>
      </c>
      <c r="V127" s="36">
        <f ca="1">((('1.Inputs'!$D$37*12*IF(4=1,'1.Inputs'!$D$38,IF(4=2,'1.Inputs'!$D$39,$E127)))*$F127*(('1.Inputs'!$D$40)+(1-'1.Inputs'!$D$40)*(1+'1.Inputs'!$D$41))*(1+$G127)^(4-1))-(('1.Inputs'!$D$37*12*IF(4=1,'1.Inputs'!$D$38,IF(4=2,'1.Inputs'!$D$39,$E127)))/(1-'1.Inputs'!$D$42)*$D127*(1+$G127)^(4-1))-('1.Inputs'!$D$37*12*IF(4=1,'1.Inputs'!$D$38,IF(4=2,'1.Inputs'!$D$39,$E127)))*'1.Inputs'!$D$43*(1+$G127)^(4-1)-'1.Inputs'!$D$44*(1+$G127)^(4-1)-('1.Inputs'!$D$20/'1.Inputs'!$D$27+'1.Inputs'!$D$23/'1.Inputs'!$D$28))-MAX(0,((('1.Inputs'!$D$37*12*IF(4=1,'1.Inputs'!$D$38,IF(4=2,'1.Inputs'!$D$39,$E127)))*$F127*(('1.Inputs'!$D$40)+(1-'1.Inputs'!$D$40)*(1+'1.Inputs'!$D$41))*(1+$G127)^(4-1))-(('1.Inputs'!$D$37*12*IF(4=1,'1.Inputs'!$D$38,IF(4=2,'1.Inputs'!$D$39,$E127)))/(1-'1.Inputs'!$D$42)*$D127*(1+$G127)^(4-1))-('1.Inputs'!$D$37*12*IF(4=1,'1.Inputs'!$D$38,IF(4=2,'1.Inputs'!$D$39,$E127)))*'1.Inputs'!$D$43*(1+$G127)^(4-1)-'1.Inputs'!$D$44*(1+$G127)^(4-1)-('1.Inputs'!$D$20/'1.Inputs'!$D$27+'1.Inputs'!$D$23/'1.Inputs'!$D$28)))*'1.Inputs'!$D$53+('1.Inputs'!$D$20/'1.Inputs'!$D$27+'1.Inputs'!$D$23/'1.Inputs'!$D$28)-(K127-J127)</f>
        <v>1261793445.2626059</v>
      </c>
      <c r="W127" s="36">
        <f ca="1">((('1.Inputs'!$D$37*12*IF(5=1,'1.Inputs'!$D$38,IF(5=2,'1.Inputs'!$D$39,$E127)))*$F127*(('1.Inputs'!$D$40)+(1-'1.Inputs'!$D$40)*(1+'1.Inputs'!$D$41))*(1+$G127)^(5-1))-(('1.Inputs'!$D$37*12*IF(5=1,'1.Inputs'!$D$38,IF(5=2,'1.Inputs'!$D$39,$E127)))/(1-'1.Inputs'!$D$42)*$D127*(1+$G127)^(5-1))-('1.Inputs'!$D$37*12*IF(5=1,'1.Inputs'!$D$38,IF(5=2,'1.Inputs'!$D$39,$E127)))*'1.Inputs'!$D$43*(1+$G127)^(5-1)-'1.Inputs'!$D$44*(1+$G127)^(5-1)-('1.Inputs'!$D$20/'1.Inputs'!$D$27+'1.Inputs'!$D$23/'1.Inputs'!$D$28))-MAX(0,((('1.Inputs'!$D$37*12*IF(5=1,'1.Inputs'!$D$38,IF(5=2,'1.Inputs'!$D$39,$E127)))*$F127*(('1.Inputs'!$D$40)+(1-'1.Inputs'!$D$40)*(1+'1.Inputs'!$D$41))*(1+$G127)^(5-1))-(('1.Inputs'!$D$37*12*IF(5=1,'1.Inputs'!$D$38,IF(5=2,'1.Inputs'!$D$39,$E127)))/(1-'1.Inputs'!$D$42)*$D127*(1+$G127)^(5-1))-('1.Inputs'!$D$37*12*IF(5=1,'1.Inputs'!$D$38,IF(5=2,'1.Inputs'!$D$39,$E127)))*'1.Inputs'!$D$43*(1+$G127)^(5-1)-'1.Inputs'!$D$44*(1+$G127)^(5-1)-('1.Inputs'!$D$20/'1.Inputs'!$D$27+'1.Inputs'!$D$23/'1.Inputs'!$D$28)))*'1.Inputs'!$D$53+('1.Inputs'!$D$20/'1.Inputs'!$D$27+'1.Inputs'!$D$23/'1.Inputs'!$D$28)-(L127-K127)</f>
        <v>1318900707.452167</v>
      </c>
      <c r="X127" s="36">
        <f ca="1">((('1.Inputs'!$D$37*12*IF(6=1,'1.Inputs'!$D$38,IF(6=2,'1.Inputs'!$D$39,$E127)))*$F127*(('1.Inputs'!$D$40)+(1-'1.Inputs'!$D$40)*(1+'1.Inputs'!$D$41))*(1+$G127)^(6-1))-(('1.Inputs'!$D$37*12*IF(6=1,'1.Inputs'!$D$38,IF(6=2,'1.Inputs'!$D$39,$E127)))/(1-'1.Inputs'!$D$42)*$D127*(1+$G127)^(6-1))-('1.Inputs'!$D$37*12*IF(6=1,'1.Inputs'!$D$38,IF(6=2,'1.Inputs'!$D$39,$E127)))*'1.Inputs'!$D$43*(1+$G127)^(6-1)-'1.Inputs'!$D$44*(1+$G127)^(6-1)-('1.Inputs'!$D$20/'1.Inputs'!$D$27+'1.Inputs'!$D$23/'1.Inputs'!$D$28))-MAX(0,((('1.Inputs'!$D$37*12*IF(6=1,'1.Inputs'!$D$38,IF(6=2,'1.Inputs'!$D$39,$E127)))*$F127*(('1.Inputs'!$D$40)+(1-'1.Inputs'!$D$40)*(1+'1.Inputs'!$D$41))*(1+$G127)^(6-1))-(('1.Inputs'!$D$37*12*IF(6=1,'1.Inputs'!$D$38,IF(6=2,'1.Inputs'!$D$39,$E127)))/(1-'1.Inputs'!$D$42)*$D127*(1+$G127)^(6-1))-('1.Inputs'!$D$37*12*IF(6=1,'1.Inputs'!$D$38,IF(6=2,'1.Inputs'!$D$39,$E127)))*'1.Inputs'!$D$43*(1+$G127)^(6-1)-'1.Inputs'!$D$44*(1+$G127)^(6-1)-('1.Inputs'!$D$20/'1.Inputs'!$D$27+'1.Inputs'!$D$23/'1.Inputs'!$D$28)))*'1.Inputs'!$D$53+('1.Inputs'!$D$20/'1.Inputs'!$D$27+'1.Inputs'!$D$23/'1.Inputs'!$D$28)-(M127-L127)</f>
        <v>1378693126.2802219</v>
      </c>
      <c r="Y127" s="36">
        <f ca="1">((('1.Inputs'!$D$37*12*IF(7=1,'1.Inputs'!$D$38,IF(7=2,'1.Inputs'!$D$39,$E127)))*$F127*(('1.Inputs'!$D$40)+(1-'1.Inputs'!$D$40)*(1+'1.Inputs'!$D$41))*(1+$G127)^(7-1))-(('1.Inputs'!$D$37*12*IF(7=1,'1.Inputs'!$D$38,IF(7=2,'1.Inputs'!$D$39,$E127)))/(1-'1.Inputs'!$D$42)*$D127*(1+$G127)^(7-1))-('1.Inputs'!$D$37*12*IF(7=1,'1.Inputs'!$D$38,IF(7=2,'1.Inputs'!$D$39,$E127)))*'1.Inputs'!$D$43*(1+$G127)^(7-1)-'1.Inputs'!$D$44*(1+$G127)^(7-1)-('1.Inputs'!$D$20/'1.Inputs'!$D$27+'1.Inputs'!$D$23/'1.Inputs'!$D$28))-MAX(0,((('1.Inputs'!$D$37*12*IF(7=1,'1.Inputs'!$D$38,IF(7=2,'1.Inputs'!$D$39,$E127)))*$F127*(('1.Inputs'!$D$40)+(1-'1.Inputs'!$D$40)*(1+'1.Inputs'!$D$41))*(1+$G127)^(7-1))-(('1.Inputs'!$D$37*12*IF(7=1,'1.Inputs'!$D$38,IF(7=2,'1.Inputs'!$D$39,$E127)))/(1-'1.Inputs'!$D$42)*$D127*(1+$G127)^(7-1))-('1.Inputs'!$D$37*12*IF(7=1,'1.Inputs'!$D$38,IF(7=2,'1.Inputs'!$D$39,$E127)))*'1.Inputs'!$D$43*(1+$G127)^(7-1)-'1.Inputs'!$D$44*(1+$G127)^(7-1)-('1.Inputs'!$D$20/'1.Inputs'!$D$27+'1.Inputs'!$D$23/'1.Inputs'!$D$28)))*'1.Inputs'!$D$53+('1.Inputs'!$D$20/'1.Inputs'!$D$27+'1.Inputs'!$D$23/'1.Inputs'!$D$28)-(N127-M127)</f>
        <v>1441296956.5503953</v>
      </c>
      <c r="Z127" s="36">
        <f ca="1">((('1.Inputs'!$D$37*12*IF(8=1,'1.Inputs'!$D$38,IF(8=2,'1.Inputs'!$D$39,$E127)))*$F127*(('1.Inputs'!$D$40)+(1-'1.Inputs'!$D$40)*(1+'1.Inputs'!$D$41))*(1+$G127)^(8-1))-(('1.Inputs'!$D$37*12*IF(8=1,'1.Inputs'!$D$38,IF(8=2,'1.Inputs'!$D$39,$E127)))/(1-'1.Inputs'!$D$42)*$D127*(1+$G127)^(8-1))-('1.Inputs'!$D$37*12*IF(8=1,'1.Inputs'!$D$38,IF(8=2,'1.Inputs'!$D$39,$E127)))*'1.Inputs'!$D$43*(1+$G127)^(8-1)-'1.Inputs'!$D$44*(1+$G127)^(8-1)-('1.Inputs'!$D$20/'1.Inputs'!$D$27+'1.Inputs'!$D$23/'1.Inputs'!$D$28))-MAX(0,((('1.Inputs'!$D$37*12*IF(8=1,'1.Inputs'!$D$38,IF(8=2,'1.Inputs'!$D$39,$E127)))*$F127*(('1.Inputs'!$D$40)+(1-'1.Inputs'!$D$40)*(1+'1.Inputs'!$D$41))*(1+$G127)^(8-1))-(('1.Inputs'!$D$37*12*IF(8=1,'1.Inputs'!$D$38,IF(8=2,'1.Inputs'!$D$39,$E127)))/(1-'1.Inputs'!$D$42)*$D127*(1+$G127)^(8-1))-('1.Inputs'!$D$37*12*IF(8=1,'1.Inputs'!$D$38,IF(8=2,'1.Inputs'!$D$39,$E127)))*'1.Inputs'!$D$43*(1+$G127)^(8-1)-'1.Inputs'!$D$44*(1+$G127)^(8-1)-('1.Inputs'!$D$20/'1.Inputs'!$D$27+'1.Inputs'!$D$23/'1.Inputs'!$D$28)))*'1.Inputs'!$D$53+('1.Inputs'!$D$20/'1.Inputs'!$D$27+'1.Inputs'!$D$23/'1.Inputs'!$D$28)-(O127-N127)</f>
        <v>1506844389.5078628</v>
      </c>
      <c r="AA127" s="36">
        <f ca="1">((('1.Inputs'!$D$37*12*IF(9=1,'1.Inputs'!$D$38,IF(9=2,'1.Inputs'!$D$39,$E127)))*$F127*(('1.Inputs'!$D$40)+(1-'1.Inputs'!$D$40)*(1+'1.Inputs'!$D$41))*(1+$G127)^(9-1))-(('1.Inputs'!$D$37*12*IF(9=1,'1.Inputs'!$D$38,IF(9=2,'1.Inputs'!$D$39,$E127)))/(1-'1.Inputs'!$D$42)*$D127*(1+$G127)^(9-1))-('1.Inputs'!$D$37*12*IF(9=1,'1.Inputs'!$D$38,IF(9=2,'1.Inputs'!$D$39,$E127)))*'1.Inputs'!$D$43*(1+$G127)^(9-1)-'1.Inputs'!$D$44*(1+$G127)^(9-1)-('1.Inputs'!$D$20/'1.Inputs'!$D$27+'1.Inputs'!$D$23/'1.Inputs'!$D$28))-MAX(0,((('1.Inputs'!$D$37*12*IF(9=1,'1.Inputs'!$D$38,IF(9=2,'1.Inputs'!$D$39,$E127)))*$F127*(('1.Inputs'!$D$40)+(1-'1.Inputs'!$D$40)*(1+'1.Inputs'!$D$41))*(1+$G127)^(9-1))-(('1.Inputs'!$D$37*12*IF(9=1,'1.Inputs'!$D$38,IF(9=2,'1.Inputs'!$D$39,$E127)))/(1-'1.Inputs'!$D$42)*$D127*(1+$G127)^(9-1))-('1.Inputs'!$D$37*12*IF(9=1,'1.Inputs'!$D$38,IF(9=2,'1.Inputs'!$D$39,$E127)))*'1.Inputs'!$D$43*(1+$G127)^(9-1)-'1.Inputs'!$D$44*(1+$G127)^(9-1)-('1.Inputs'!$D$20/'1.Inputs'!$D$27+'1.Inputs'!$D$23/'1.Inputs'!$D$28)))*'1.Inputs'!$D$53+('1.Inputs'!$D$20/'1.Inputs'!$D$27+'1.Inputs'!$D$23/'1.Inputs'!$D$28)-(P127-O127)</f>
        <v>1575473831.9680426</v>
      </c>
      <c r="AB127" s="36">
        <f ca="1">((('1.Inputs'!$D$37*12*IF(10=1,'1.Inputs'!$D$38,IF(10=2,'1.Inputs'!$D$39,$E127)))*$F127*(('1.Inputs'!$D$40)+(1-'1.Inputs'!$D$40)*(1+'1.Inputs'!$D$41))*(1+$G127)^(10-1))-(('1.Inputs'!$D$37*12*IF(10=1,'1.Inputs'!$D$38,IF(10=2,'1.Inputs'!$D$39,$E127)))/(1-'1.Inputs'!$D$42)*$D127*(1+$G127)^(10-1))-('1.Inputs'!$D$37*12*IF(10=1,'1.Inputs'!$D$38,IF(10=2,'1.Inputs'!$D$39,$E127)))*'1.Inputs'!$D$43*(1+$G127)^(10-1)-'1.Inputs'!$D$44*(1+$G127)^(10-1)-('1.Inputs'!$D$20/'1.Inputs'!$D$27+'1.Inputs'!$D$23/'1.Inputs'!$D$28))-MAX(0,((('1.Inputs'!$D$37*12*IF(10=1,'1.Inputs'!$D$38,IF(10=2,'1.Inputs'!$D$39,$E127)))*$F127*(('1.Inputs'!$D$40)+(1-'1.Inputs'!$D$40)*(1+'1.Inputs'!$D$41))*(1+$G127)^(10-1))-(('1.Inputs'!$D$37*12*IF(10=1,'1.Inputs'!$D$38,IF(10=2,'1.Inputs'!$D$39,$E127)))/(1-'1.Inputs'!$D$42)*$D127*(1+$G127)^(10-1))-('1.Inputs'!$D$37*12*IF(10=1,'1.Inputs'!$D$38,IF(10=2,'1.Inputs'!$D$39,$E127)))*'1.Inputs'!$D$43*(1+$G127)^(10-1)-'1.Inputs'!$D$44*(1+$G127)^(10-1)-('1.Inputs'!$D$20/'1.Inputs'!$D$27+'1.Inputs'!$D$23/'1.Inputs'!$D$28)))*'1.Inputs'!$D$53+('1.Inputs'!$D$20/'1.Inputs'!$D$27+'1.Inputs'!$D$23/'1.Inputs'!$D$28)-(Q127-P127)+(('1.Inputs'!$D$20+'1.Inputs'!$D$23-('1.Inputs'!$D$20/'1.Inputs'!$D$27+'1.Inputs'!$D$23/'1.Inputs'!$D$28)*'1.Inputs'!$D$10)*'1.Inputs'!$D$60+'1.Inputs'!$D$19*'1.Inputs'!$D$59+Q127)</f>
        <v>4358442938.3527985</v>
      </c>
      <c r="AC127" s="36">
        <f ca="1">S127-AC$13-AC$14+MIN(AC$13,MAX(0,((('1.Inputs'!$D$37*12*IF(1=1,'1.Inputs'!$D$38,IF(1=2,'1.Inputs'!$D$39,$E127)))*$F127*(('1.Inputs'!$D$40)+(1-'1.Inputs'!$D$40)*(1+'1.Inputs'!$D$41))*(1+$G127)^(1-1))-(('1.Inputs'!$D$37*12*IF(1=1,'1.Inputs'!$D$38,IF(1=2,'1.Inputs'!$D$39,$E127)))/(1-'1.Inputs'!$D$42)*$D127*(1+$G127)^(1-1))-('1.Inputs'!$D$37*12*IF(1=1,'1.Inputs'!$D$38,IF(1=2,'1.Inputs'!$D$39,$E127)))*'1.Inputs'!$D$43*(1+$G127)^(1-1)-'1.Inputs'!$D$44*(1+$G127)^(1-1)-('1.Inputs'!$D$20/'1.Inputs'!$D$27+'1.Inputs'!$D$23/'1.Inputs'!$D$28))))*'1.Inputs'!$D$53</f>
        <v>-403752247.97272635</v>
      </c>
      <c r="AD127" s="36">
        <f ca="1">T127-AD$13-AD$14+MIN(AD$13,MAX(0,((('1.Inputs'!$D$37*12*IF(2=1,'1.Inputs'!$D$38,IF(2=2,'1.Inputs'!$D$39,$E127)))*$F127*(('1.Inputs'!$D$40)+(1-'1.Inputs'!$D$40)*(1+'1.Inputs'!$D$41))*(1+$G127)^(2-1))-(('1.Inputs'!$D$37*12*IF(2=1,'1.Inputs'!$D$38,IF(2=2,'1.Inputs'!$D$39,$E127)))/(1-'1.Inputs'!$D$42)*$D127*(1+$G127)^(2-1))-('1.Inputs'!$D$37*12*IF(2=1,'1.Inputs'!$D$38,IF(2=2,'1.Inputs'!$D$39,$E127)))*'1.Inputs'!$D$43*(1+$G127)^(2-1)-'1.Inputs'!$D$44*(1+$G127)^(2-1)-('1.Inputs'!$D$20/'1.Inputs'!$D$27+'1.Inputs'!$D$23/'1.Inputs'!$D$28))))*'1.Inputs'!$D$53</f>
        <v>495930331.51981592</v>
      </c>
      <c r="AE127" s="36">
        <f ca="1">U127-AE$13-AE$14+MIN(AE$13,MAX(0,((('1.Inputs'!$D$37*12*IF(3=1,'1.Inputs'!$D$38,IF(3=2,'1.Inputs'!$D$39,$E127)))*$F127*(('1.Inputs'!$D$40)+(1-'1.Inputs'!$D$40)*(1+'1.Inputs'!$D$41))*(1+$G127)^(3-1))-(('1.Inputs'!$D$37*12*IF(3=1,'1.Inputs'!$D$38,IF(3=2,'1.Inputs'!$D$39,$E127)))/(1-'1.Inputs'!$D$42)*$D127*(1+$G127)^(3-1))-('1.Inputs'!$D$37*12*IF(3=1,'1.Inputs'!$D$38,IF(3=2,'1.Inputs'!$D$39,$E127)))*'1.Inputs'!$D$43*(1+$G127)^(3-1)-'1.Inputs'!$D$44*(1+$G127)^(3-1)-('1.Inputs'!$D$20/'1.Inputs'!$D$27+'1.Inputs'!$D$23/'1.Inputs'!$D$28))))*'1.Inputs'!$D$53</f>
        <v>674893624.79968667</v>
      </c>
      <c r="AF127" s="36">
        <f ca="1">V127-AF$13-AF$14+MIN(AF$13,MAX(0,((('1.Inputs'!$D$37*12*IF(4=1,'1.Inputs'!$D$38,IF(4=2,'1.Inputs'!$D$39,$E127)))*$F127*(('1.Inputs'!$D$40)+(1-'1.Inputs'!$D$40)*(1+'1.Inputs'!$D$41))*(1+$G127)^(4-1))-(('1.Inputs'!$D$37*12*IF(4=1,'1.Inputs'!$D$38,IF(4=2,'1.Inputs'!$D$39,$E127)))/(1-'1.Inputs'!$D$42)*$D127*(1+$G127)^(4-1))-('1.Inputs'!$D$37*12*IF(4=1,'1.Inputs'!$D$38,IF(4=2,'1.Inputs'!$D$39,$E127)))*'1.Inputs'!$D$43*(1+$G127)^(4-1)-'1.Inputs'!$D$44*(1+$G127)^(4-1)-('1.Inputs'!$D$20/'1.Inputs'!$D$27+'1.Inputs'!$D$23/'1.Inputs'!$D$28))))*'1.Inputs'!$D$53</f>
        <v>939041445.26260591</v>
      </c>
      <c r="AG127" s="36">
        <f ca="1">W127-AG$13-AG$14+MIN(AG$13,MAX(0,((('1.Inputs'!$D$37*12*IF(5=1,'1.Inputs'!$D$38,IF(5=2,'1.Inputs'!$D$39,$E127)))*$F127*(('1.Inputs'!$D$40)+(1-'1.Inputs'!$D$40)*(1+'1.Inputs'!$D$41))*(1+$G127)^(5-1))-(('1.Inputs'!$D$37*12*IF(5=1,'1.Inputs'!$D$38,IF(5=2,'1.Inputs'!$D$39,$E127)))/(1-'1.Inputs'!$D$42)*$D127*(1+$G127)^(5-1))-('1.Inputs'!$D$37*12*IF(5=1,'1.Inputs'!$D$38,IF(5=2,'1.Inputs'!$D$39,$E127)))*'1.Inputs'!$D$43*(1+$G127)^(5-1)-'1.Inputs'!$D$44*(1+$G127)^(5-1)-('1.Inputs'!$D$20/'1.Inputs'!$D$27+'1.Inputs'!$D$23/'1.Inputs'!$D$28))))*'1.Inputs'!$D$53</f>
        <v>1015336707.452167</v>
      </c>
      <c r="AH127" s="36">
        <f ca="1">X127-AH$13-AH$14+MIN(AH$13,MAX(0,((('1.Inputs'!$D$37*12*IF(6=1,'1.Inputs'!$D$38,IF(6=2,'1.Inputs'!$D$39,$E127)))*$F127*(('1.Inputs'!$D$40)+(1-'1.Inputs'!$D$40)*(1+'1.Inputs'!$D$41))*(1+$G127)^(6-1))-(('1.Inputs'!$D$37*12*IF(6=1,'1.Inputs'!$D$38,IF(6=2,'1.Inputs'!$D$39,$E127)))/(1-'1.Inputs'!$D$42)*$D127*(1+$G127)^(6-1))-('1.Inputs'!$D$37*12*IF(6=1,'1.Inputs'!$D$38,IF(6=2,'1.Inputs'!$D$39,$E127)))*'1.Inputs'!$D$43*(1+$G127)^(6-1)-'1.Inputs'!$D$44*(1+$G127)^(6-1)-('1.Inputs'!$D$20/'1.Inputs'!$D$27+'1.Inputs'!$D$23/'1.Inputs'!$D$28))))*'1.Inputs'!$D$53</f>
        <v>1094317126.2802219</v>
      </c>
      <c r="AI127" s="36">
        <f ca="1">Y127-AI$13-AI$14+MIN(AI$13,MAX(0,((('1.Inputs'!$D$37*12*IF(7=1,'1.Inputs'!$D$38,IF(7=2,'1.Inputs'!$D$39,$E127)))*$F127*(('1.Inputs'!$D$40)+(1-'1.Inputs'!$D$40)*(1+'1.Inputs'!$D$41))*(1+$G127)^(7-1))-(('1.Inputs'!$D$37*12*IF(7=1,'1.Inputs'!$D$38,IF(7=2,'1.Inputs'!$D$39,$E127)))/(1-'1.Inputs'!$D$42)*$D127*(1+$G127)^(7-1))-('1.Inputs'!$D$37*12*IF(7=1,'1.Inputs'!$D$38,IF(7=2,'1.Inputs'!$D$39,$E127)))*'1.Inputs'!$D$43*(1+$G127)^(7-1)-'1.Inputs'!$D$44*(1+$G127)^(7-1)-('1.Inputs'!$D$20/'1.Inputs'!$D$27+'1.Inputs'!$D$23/'1.Inputs'!$D$28))))*'1.Inputs'!$D$53</f>
        <v>1176108956.5503953</v>
      </c>
      <c r="AJ127" s="36">
        <f ca="1">Z127-AJ$13-AJ$14+MIN(AJ$13,MAX(0,((('1.Inputs'!$D$37*12*IF(8=1,'1.Inputs'!$D$38,IF(8=2,'1.Inputs'!$D$39,$E127)))*$F127*(('1.Inputs'!$D$40)+(1-'1.Inputs'!$D$40)*(1+'1.Inputs'!$D$41))*(1+$G127)^(8-1))-(('1.Inputs'!$D$37*12*IF(8=1,'1.Inputs'!$D$38,IF(8=2,'1.Inputs'!$D$39,$E127)))/(1-'1.Inputs'!$D$42)*$D127*(1+$G127)^(8-1))-('1.Inputs'!$D$37*12*IF(8=1,'1.Inputs'!$D$38,IF(8=2,'1.Inputs'!$D$39,$E127)))*'1.Inputs'!$D$43*(1+$G127)^(8-1)-'1.Inputs'!$D$44*(1+$G127)^(8-1)-('1.Inputs'!$D$20/'1.Inputs'!$D$27+'1.Inputs'!$D$23/'1.Inputs'!$D$28))))*'1.Inputs'!$D$53</f>
        <v>1506844389.5078628</v>
      </c>
      <c r="AK127" s="36">
        <f ca="1">AA127-AK$13-AK$14+MIN(AK$13,MAX(0,((('1.Inputs'!$D$37*12*IF(9=1,'1.Inputs'!$D$38,IF(9=2,'1.Inputs'!$D$39,$E127)))*$F127*(('1.Inputs'!$D$40)+(1-'1.Inputs'!$D$40)*(1+'1.Inputs'!$D$41))*(1+$G127)^(9-1))-(('1.Inputs'!$D$37*12*IF(9=1,'1.Inputs'!$D$38,IF(9=2,'1.Inputs'!$D$39,$E127)))/(1-'1.Inputs'!$D$42)*$D127*(1+$G127)^(9-1))-('1.Inputs'!$D$37*12*IF(9=1,'1.Inputs'!$D$38,IF(9=2,'1.Inputs'!$D$39,$E127)))*'1.Inputs'!$D$43*(1+$G127)^(9-1)-'1.Inputs'!$D$44*(1+$G127)^(9-1)-('1.Inputs'!$D$20/'1.Inputs'!$D$27+'1.Inputs'!$D$23/'1.Inputs'!$D$28))))*'1.Inputs'!$D$53</f>
        <v>1575473831.9680426</v>
      </c>
      <c r="AL127" s="36">
        <f ca="1">AB127-AL$13-AL$14+MIN(AL$13,MAX(0,((('1.Inputs'!$D$37*12*IF(10=1,'1.Inputs'!$D$38,IF(10=2,'1.Inputs'!$D$39,$E127)))*$F127*(('1.Inputs'!$D$40)+(1-'1.Inputs'!$D$40)*(1+'1.Inputs'!$D$41))*(1+$G127)^(10-1))-(('1.Inputs'!$D$37*12*IF(10=1,'1.Inputs'!$D$38,IF(10=2,'1.Inputs'!$D$39,$E127)))/(1-'1.Inputs'!$D$42)*$D127*(1+$G127)^(10-1))-('1.Inputs'!$D$37*12*IF(10=1,'1.Inputs'!$D$38,IF(10=2,'1.Inputs'!$D$39,$E127)))*'1.Inputs'!$D$43*(1+$G127)^(10-1)-'1.Inputs'!$D$44*(1+$G127)^(10-1)-('1.Inputs'!$D$20/'1.Inputs'!$D$27+'1.Inputs'!$D$23/'1.Inputs'!$D$28))))*'1.Inputs'!$D$53+'1.Inputs'!$D$35</f>
        <v>5158442938.3527985</v>
      </c>
      <c r="AM127" s="48">
        <f ca="1">R127+NPV('1.Inputs'!$D$55,S127:AB127)</f>
        <v>4397327786.047431</v>
      </c>
      <c r="AN127" s="48">
        <f ca="1">-('1.Inputs'!$D$24*(1-'1.Inputs'!$D$31)+'1.Inputs'!$D$35)+NPV('1.Inputs'!$D$54,AC127:AL127)</f>
        <v>2249180804.5953703</v>
      </c>
      <c r="AO127" s="36">
        <f t="shared" ca="1" si="13"/>
        <v>-2.0854488345035662</v>
      </c>
      <c r="AP127" s="36">
        <f t="shared" ca="1" si="14"/>
        <v>2.5834187621943259</v>
      </c>
      <c r="AQ127" s="36">
        <f ca="1">'1.Inputs'!$D$35+MIN(SUM($AC127:AC127),SUM($AC127:AD127),SUM($AC127:AE127),SUM($AC127:AF127),SUM($AC127:AG127),SUM($AC127:AH127),SUM($AC127:AI127),SUM($AC127:AJ127),SUM($AC127:AK127),SUM($AC127:AL127))</f>
        <v>396247752.02727365</v>
      </c>
      <c r="AR127" s="36">
        <f ca="1">IF(AP127&lt;'1.Inputs'!$D$57,1,0)</f>
        <v>0</v>
      </c>
      <c r="AS127" s="36">
        <f t="shared" ca="1" si="15"/>
        <v>0</v>
      </c>
    </row>
    <row r="128" spans="2:45" ht="15" customHeight="1" x14ac:dyDescent="0.25">
      <c r="B128" s="36">
        <v>113</v>
      </c>
      <c r="C128" s="36">
        <f t="shared" ca="1" si="8"/>
        <v>0.6125550201286486</v>
      </c>
      <c r="D128" s="36">
        <f t="shared" ca="1" si="9"/>
        <v>21701.350094060595</v>
      </c>
      <c r="E128" s="47">
        <f t="shared" ca="1" si="10"/>
        <v>0.84217705744685178</v>
      </c>
      <c r="F128" s="36">
        <f t="shared" ca="1" si="11"/>
        <v>28898.005069522002</v>
      </c>
      <c r="G128" s="36">
        <f t="shared" ca="1" si="12"/>
        <v>4.8081485330714019E-2</v>
      </c>
      <c r="H128" s="36">
        <f ca="1">((('1.Inputs'!$D$37*12*IF(1=1,'1.Inputs'!$D$38,IF(1=2,'1.Inputs'!$D$39,$E128)))*$F128*(('1.Inputs'!$D$40)+(1-'1.Inputs'!$D$40)*(1+'1.Inputs'!$D$41))*(1+$G128)^(1-1))*'1.Inputs'!$D$47+(('1.Inputs'!$D$37*12*IF(1=1,'1.Inputs'!$D$38,IF(1=2,'1.Inputs'!$D$39,$E128)))/(1-'1.Inputs'!$D$42)*$D128*(1+$G128)^(1-1))*('1.Inputs'!$D$48-'1.Inputs'!$D$49))/'1.Inputs'!$D$51</f>
        <v>788310020.52973855</v>
      </c>
      <c r="I128" s="36">
        <f ca="1">((('1.Inputs'!$D$37*12*IF(2=1,'1.Inputs'!$D$38,IF(2=2,'1.Inputs'!$D$39,$E128)))*$F128*(('1.Inputs'!$D$40)+(1-'1.Inputs'!$D$40)*(1+'1.Inputs'!$D$41))*(1+$G128)^(2-1))*'1.Inputs'!$D$47+(('1.Inputs'!$D$37*12*IF(2=1,'1.Inputs'!$D$38,IF(2=2,'1.Inputs'!$D$39,$E128)))/(1-'1.Inputs'!$D$42)*$D128*(1+$G128)^(2-1))*('1.Inputs'!$D$48-'1.Inputs'!$D$49))/'1.Inputs'!$D$51</f>
        <v>1156698392.1050518</v>
      </c>
      <c r="J128" s="36">
        <f ca="1">((('1.Inputs'!$D$37*12*IF(3=1,'1.Inputs'!$D$38,IF(3=2,'1.Inputs'!$D$39,$E128)))*$F128*(('1.Inputs'!$D$40)+(1-'1.Inputs'!$D$40)*(1+'1.Inputs'!$D$41))*(1+$G128)^(3-1))*'1.Inputs'!$D$47+(('1.Inputs'!$D$37*12*IF(3=1,'1.Inputs'!$D$38,IF(3=2,'1.Inputs'!$D$39,$E128)))/(1-'1.Inputs'!$D$42)*$D128*(1+$G128)^(3-1))*('1.Inputs'!$D$48-'1.Inputs'!$D$49))/'1.Inputs'!$D$51</f>
        <v>1458547399.2086449</v>
      </c>
      <c r="K128" s="36">
        <f ca="1">((('1.Inputs'!$D$37*12*IF(4=1,'1.Inputs'!$D$38,IF(4=2,'1.Inputs'!$D$39,$E128)))*$F128*(('1.Inputs'!$D$40)+(1-'1.Inputs'!$D$40)*(1+'1.Inputs'!$D$41))*(1+$G128)^(4-1))*'1.Inputs'!$D$47+(('1.Inputs'!$D$37*12*IF(4=1,'1.Inputs'!$D$38,IF(4=2,'1.Inputs'!$D$39,$E128)))/(1-'1.Inputs'!$D$42)*$D128*(1+$G128)^(4-1))*('1.Inputs'!$D$48-'1.Inputs'!$D$49))/'1.Inputs'!$D$51</f>
        <v>1528676524.5878465</v>
      </c>
      <c r="L128" s="36">
        <f ca="1">((('1.Inputs'!$D$37*12*IF(5=1,'1.Inputs'!$D$38,IF(5=2,'1.Inputs'!$D$39,$E128)))*$F128*(('1.Inputs'!$D$40)+(1-'1.Inputs'!$D$40)*(1+'1.Inputs'!$D$41))*(1+$G128)^(5-1))*'1.Inputs'!$D$47+(('1.Inputs'!$D$37*12*IF(5=1,'1.Inputs'!$D$38,IF(5=2,'1.Inputs'!$D$39,$E128)))/(1-'1.Inputs'!$D$42)*$D128*(1+$G128)^(5-1))*('1.Inputs'!$D$48-'1.Inputs'!$D$49))/'1.Inputs'!$D$51</f>
        <v>1602177562.4802239</v>
      </c>
      <c r="M128" s="36">
        <f ca="1">((('1.Inputs'!$D$37*12*IF(6=1,'1.Inputs'!$D$38,IF(6=2,'1.Inputs'!$D$39,$E128)))*$F128*(('1.Inputs'!$D$40)+(1-'1.Inputs'!$D$40)*(1+'1.Inputs'!$D$41))*(1+$G128)^(6-1))*'1.Inputs'!$D$47+(('1.Inputs'!$D$37*12*IF(6=1,'1.Inputs'!$D$38,IF(6=2,'1.Inputs'!$D$39,$E128)))/(1-'1.Inputs'!$D$42)*$D128*(1+$G128)^(6-1))*('1.Inputs'!$D$48-'1.Inputs'!$D$49))/'1.Inputs'!$D$51</f>
        <v>1679212639.4478164</v>
      </c>
      <c r="N128" s="36">
        <f ca="1">((('1.Inputs'!$D$37*12*IF(7=1,'1.Inputs'!$D$38,IF(7=2,'1.Inputs'!$D$39,$E128)))*$F128*(('1.Inputs'!$D$40)+(1-'1.Inputs'!$D$40)*(1+'1.Inputs'!$D$41))*(1+$G128)^(7-1))*'1.Inputs'!$D$47+(('1.Inputs'!$D$37*12*IF(7=1,'1.Inputs'!$D$38,IF(7=2,'1.Inputs'!$D$39,$E128)))/(1-'1.Inputs'!$D$42)*$D128*(1+$G128)^(7-1))*('1.Inputs'!$D$48-'1.Inputs'!$D$49))/'1.Inputs'!$D$51</f>
        <v>1759951677.3385763</v>
      </c>
      <c r="O128" s="36">
        <f ca="1">((('1.Inputs'!$D$37*12*IF(8=1,'1.Inputs'!$D$38,IF(8=2,'1.Inputs'!$D$39,$E128)))*$F128*(('1.Inputs'!$D$40)+(1-'1.Inputs'!$D$40)*(1+'1.Inputs'!$D$41))*(1+$G128)^(8-1))*'1.Inputs'!$D$47+(('1.Inputs'!$D$37*12*IF(8=1,'1.Inputs'!$D$38,IF(8=2,'1.Inputs'!$D$39,$E128)))/(1-'1.Inputs'!$D$42)*$D128*(1+$G128)^(8-1))*('1.Inputs'!$D$48-'1.Inputs'!$D$49))/'1.Inputs'!$D$51</f>
        <v>1844572768.0952969</v>
      </c>
      <c r="P128" s="36">
        <f ca="1">((('1.Inputs'!$D$37*12*IF(9=1,'1.Inputs'!$D$38,IF(9=2,'1.Inputs'!$D$39,$E128)))*$F128*(('1.Inputs'!$D$40)+(1-'1.Inputs'!$D$40)*(1+'1.Inputs'!$D$41))*(1+$G128)^(9-1))*'1.Inputs'!$D$47+(('1.Inputs'!$D$37*12*IF(9=1,'1.Inputs'!$D$38,IF(9=2,'1.Inputs'!$D$39,$E128)))/(1-'1.Inputs'!$D$42)*$D128*(1+$G128)^(9-1))*('1.Inputs'!$D$48-'1.Inputs'!$D$49))/'1.Inputs'!$D$51</f>
        <v>1933262566.5859056</v>
      </c>
      <c r="Q128" s="36">
        <f ca="1">((('1.Inputs'!$D$37*12*IF(10=1,'1.Inputs'!$D$38,IF(10=2,'1.Inputs'!$D$39,$E128)))*$F128*(('1.Inputs'!$D$40)+(1-'1.Inputs'!$D$40)*(1+'1.Inputs'!$D$41))*(1+$G128)^(10-1))*'1.Inputs'!$D$47+(('1.Inputs'!$D$37*12*IF(10=1,'1.Inputs'!$D$38,IF(10=2,'1.Inputs'!$D$39,$E128)))/(1-'1.Inputs'!$D$42)*$D128*(1+$G128)^(10-1))*('1.Inputs'!$D$48-'1.Inputs'!$D$49))/'1.Inputs'!$D$51</f>
        <v>2026216702.3216245</v>
      </c>
      <c r="R128" s="36">
        <f>-'1.Inputs'!$D$24</f>
        <v>-2050000000</v>
      </c>
      <c r="S128" s="36">
        <f ca="1">((('1.Inputs'!$D$37*12*IF(1=1,'1.Inputs'!$D$38,IF(1=2,'1.Inputs'!$D$39,$E128)))*$F128*(('1.Inputs'!$D$40)+(1-'1.Inputs'!$D$40)*(1+'1.Inputs'!$D$41))*(1+$G128)^(1-1))-(('1.Inputs'!$D$37*12*IF(1=1,'1.Inputs'!$D$38,IF(1=2,'1.Inputs'!$D$39,$E128)))/(1-'1.Inputs'!$D$42)*$D128*(1+$G128)^(1-1))-('1.Inputs'!$D$37*12*IF(1=1,'1.Inputs'!$D$38,IF(1=2,'1.Inputs'!$D$39,$E128)))*'1.Inputs'!$D$43*(1+$G128)^(1-1)-'1.Inputs'!$D$44*(1+$G128)^(1-1)-('1.Inputs'!$D$20/'1.Inputs'!$D$27+'1.Inputs'!$D$23/'1.Inputs'!$D$28))-MAX(0,((('1.Inputs'!$D$37*12*IF(1=1,'1.Inputs'!$D$38,IF(1=2,'1.Inputs'!$D$39,$E128)))*$F128*(('1.Inputs'!$D$40)+(1-'1.Inputs'!$D$40)*(1+'1.Inputs'!$D$41))*(1+$G128)^(1-1))-(('1.Inputs'!$D$37*12*IF(1=1,'1.Inputs'!$D$38,IF(1=2,'1.Inputs'!$D$39,$E128)))/(1-'1.Inputs'!$D$42)*$D128*(1+$G128)^(1-1))-('1.Inputs'!$D$37*12*IF(1=1,'1.Inputs'!$D$38,IF(1=2,'1.Inputs'!$D$39,$E128)))*'1.Inputs'!$D$43*(1+$G128)^(1-1)-'1.Inputs'!$D$44*(1+$G128)^(1-1)-('1.Inputs'!$D$20/'1.Inputs'!$D$27+'1.Inputs'!$D$23/'1.Inputs'!$D$28)))*'1.Inputs'!$D$53+('1.Inputs'!$D$20/'1.Inputs'!$D$27+'1.Inputs'!$D$23/'1.Inputs'!$D$28)-H128</f>
        <v>-1072209060.8989774</v>
      </c>
      <c r="T128" s="36">
        <f ca="1">((('1.Inputs'!$D$37*12*IF(2=1,'1.Inputs'!$D$38,IF(2=2,'1.Inputs'!$D$39,$E128)))*$F128*(('1.Inputs'!$D$40)+(1-'1.Inputs'!$D$40)*(1+'1.Inputs'!$D$41))*(1+$G128)^(2-1))-(('1.Inputs'!$D$37*12*IF(2=1,'1.Inputs'!$D$38,IF(2=2,'1.Inputs'!$D$39,$E128)))/(1-'1.Inputs'!$D$42)*$D128*(1+$G128)^(2-1))-('1.Inputs'!$D$37*12*IF(2=1,'1.Inputs'!$D$38,IF(2=2,'1.Inputs'!$D$39,$E128)))*'1.Inputs'!$D$43*(1+$G128)^(2-1)-'1.Inputs'!$D$44*(1+$G128)^(2-1)-('1.Inputs'!$D$20/'1.Inputs'!$D$27+'1.Inputs'!$D$23/'1.Inputs'!$D$28))-MAX(0,((('1.Inputs'!$D$37*12*IF(2=1,'1.Inputs'!$D$38,IF(2=2,'1.Inputs'!$D$39,$E128)))*$F128*(('1.Inputs'!$D$40)+(1-'1.Inputs'!$D$40)*(1+'1.Inputs'!$D$41))*(1+$G128)^(2-1))-(('1.Inputs'!$D$37*12*IF(2=1,'1.Inputs'!$D$38,IF(2=2,'1.Inputs'!$D$39,$E128)))/(1-'1.Inputs'!$D$42)*$D128*(1+$G128)^(2-1))-('1.Inputs'!$D$37*12*IF(2=1,'1.Inputs'!$D$38,IF(2=2,'1.Inputs'!$D$39,$E128)))*'1.Inputs'!$D$43*(1+$G128)^(2-1)-'1.Inputs'!$D$44*(1+$G128)^(2-1)-('1.Inputs'!$D$20/'1.Inputs'!$D$27+'1.Inputs'!$D$23/'1.Inputs'!$D$28)))*'1.Inputs'!$D$53+('1.Inputs'!$D$20/'1.Inputs'!$D$27+'1.Inputs'!$D$23/'1.Inputs'!$D$28)-(I128-H128)</f>
        <v>-407648095.93607509</v>
      </c>
      <c r="U128" s="36">
        <f ca="1">((('1.Inputs'!$D$37*12*IF(3=1,'1.Inputs'!$D$38,IF(3=2,'1.Inputs'!$D$39,$E128)))*$F128*(('1.Inputs'!$D$40)+(1-'1.Inputs'!$D$40)*(1+'1.Inputs'!$D$41))*(1+$G128)^(3-1))-(('1.Inputs'!$D$37*12*IF(3=1,'1.Inputs'!$D$38,IF(3=2,'1.Inputs'!$D$39,$E128)))/(1-'1.Inputs'!$D$42)*$D128*(1+$G128)^(3-1))-('1.Inputs'!$D$37*12*IF(3=1,'1.Inputs'!$D$38,IF(3=2,'1.Inputs'!$D$39,$E128)))*'1.Inputs'!$D$43*(1+$G128)^(3-1)-'1.Inputs'!$D$44*(1+$G128)^(3-1)-('1.Inputs'!$D$20/'1.Inputs'!$D$27+'1.Inputs'!$D$23/'1.Inputs'!$D$28))-MAX(0,((('1.Inputs'!$D$37*12*IF(3=1,'1.Inputs'!$D$38,IF(3=2,'1.Inputs'!$D$39,$E128)))*$F128*(('1.Inputs'!$D$40)+(1-'1.Inputs'!$D$40)*(1+'1.Inputs'!$D$41))*(1+$G128)^(3-1))-(('1.Inputs'!$D$37*12*IF(3=1,'1.Inputs'!$D$38,IF(3=2,'1.Inputs'!$D$39,$E128)))/(1-'1.Inputs'!$D$42)*$D128*(1+$G128)^(3-1))-('1.Inputs'!$D$37*12*IF(3=1,'1.Inputs'!$D$38,IF(3=2,'1.Inputs'!$D$39,$E128)))*'1.Inputs'!$D$43*(1+$G128)^(3-1)-'1.Inputs'!$D$44*(1+$G128)^(3-1)-('1.Inputs'!$D$20/'1.Inputs'!$D$27+'1.Inputs'!$D$23/'1.Inputs'!$D$28)))*'1.Inputs'!$D$53+('1.Inputs'!$D$20/'1.Inputs'!$D$27+'1.Inputs'!$D$23/'1.Inputs'!$D$28)-(J128-I128)</f>
        <v>-156257038.66928267</v>
      </c>
      <c r="V128" s="36">
        <f ca="1">((('1.Inputs'!$D$37*12*IF(4=1,'1.Inputs'!$D$38,IF(4=2,'1.Inputs'!$D$39,$E128)))*$F128*(('1.Inputs'!$D$40)+(1-'1.Inputs'!$D$40)*(1+'1.Inputs'!$D$41))*(1+$G128)^(4-1))-(('1.Inputs'!$D$37*12*IF(4=1,'1.Inputs'!$D$38,IF(4=2,'1.Inputs'!$D$39,$E128)))/(1-'1.Inputs'!$D$42)*$D128*(1+$G128)^(4-1))-('1.Inputs'!$D$37*12*IF(4=1,'1.Inputs'!$D$38,IF(4=2,'1.Inputs'!$D$39,$E128)))*'1.Inputs'!$D$43*(1+$G128)^(4-1)-'1.Inputs'!$D$44*(1+$G128)^(4-1)-('1.Inputs'!$D$20/'1.Inputs'!$D$27+'1.Inputs'!$D$23/'1.Inputs'!$D$28))-MAX(0,((('1.Inputs'!$D$37*12*IF(4=1,'1.Inputs'!$D$38,IF(4=2,'1.Inputs'!$D$39,$E128)))*$F128*(('1.Inputs'!$D$40)+(1-'1.Inputs'!$D$40)*(1+'1.Inputs'!$D$41))*(1+$G128)^(4-1))-(('1.Inputs'!$D$37*12*IF(4=1,'1.Inputs'!$D$38,IF(4=2,'1.Inputs'!$D$39,$E128)))/(1-'1.Inputs'!$D$42)*$D128*(1+$G128)^(4-1))-('1.Inputs'!$D$37*12*IF(4=1,'1.Inputs'!$D$38,IF(4=2,'1.Inputs'!$D$39,$E128)))*'1.Inputs'!$D$43*(1+$G128)^(4-1)-'1.Inputs'!$D$44*(1+$G128)^(4-1)-('1.Inputs'!$D$20/'1.Inputs'!$D$27+'1.Inputs'!$D$23/'1.Inputs'!$D$28)))*'1.Inputs'!$D$53+('1.Inputs'!$D$20/'1.Inputs'!$D$27+'1.Inputs'!$D$23/'1.Inputs'!$D$28)-(K128-J128)</f>
        <v>80191270.967776477</v>
      </c>
      <c r="W128" s="36">
        <f ca="1">((('1.Inputs'!$D$37*12*IF(5=1,'1.Inputs'!$D$38,IF(5=2,'1.Inputs'!$D$39,$E128)))*$F128*(('1.Inputs'!$D$40)+(1-'1.Inputs'!$D$40)*(1+'1.Inputs'!$D$41))*(1+$G128)^(5-1))-(('1.Inputs'!$D$37*12*IF(5=1,'1.Inputs'!$D$38,IF(5=2,'1.Inputs'!$D$39,$E128)))/(1-'1.Inputs'!$D$42)*$D128*(1+$G128)^(5-1))-('1.Inputs'!$D$37*12*IF(5=1,'1.Inputs'!$D$38,IF(5=2,'1.Inputs'!$D$39,$E128)))*'1.Inputs'!$D$43*(1+$G128)^(5-1)-'1.Inputs'!$D$44*(1+$G128)^(5-1)-('1.Inputs'!$D$20/'1.Inputs'!$D$27+'1.Inputs'!$D$23/'1.Inputs'!$D$28))-MAX(0,((('1.Inputs'!$D$37*12*IF(5=1,'1.Inputs'!$D$38,IF(5=2,'1.Inputs'!$D$39,$E128)))*$F128*(('1.Inputs'!$D$40)+(1-'1.Inputs'!$D$40)*(1+'1.Inputs'!$D$41))*(1+$G128)^(5-1))-(('1.Inputs'!$D$37*12*IF(5=1,'1.Inputs'!$D$38,IF(5=2,'1.Inputs'!$D$39,$E128)))/(1-'1.Inputs'!$D$42)*$D128*(1+$G128)^(5-1))-('1.Inputs'!$D$37*12*IF(5=1,'1.Inputs'!$D$38,IF(5=2,'1.Inputs'!$D$39,$E128)))*'1.Inputs'!$D$43*(1+$G128)^(5-1)-'1.Inputs'!$D$44*(1+$G128)^(5-1)-('1.Inputs'!$D$20/'1.Inputs'!$D$27+'1.Inputs'!$D$23/'1.Inputs'!$D$28)))*'1.Inputs'!$D$53+('1.Inputs'!$D$20/'1.Inputs'!$D$27+'1.Inputs'!$D$23/'1.Inputs'!$D$28)-(L128-K128)</f>
        <v>81775136.20458889</v>
      </c>
      <c r="X128" s="36">
        <f ca="1">((('1.Inputs'!$D$37*12*IF(6=1,'1.Inputs'!$D$38,IF(6=2,'1.Inputs'!$D$39,$E128)))*$F128*(('1.Inputs'!$D$40)+(1-'1.Inputs'!$D$40)*(1+'1.Inputs'!$D$41))*(1+$G128)^(6-1))-(('1.Inputs'!$D$37*12*IF(6=1,'1.Inputs'!$D$38,IF(6=2,'1.Inputs'!$D$39,$E128)))/(1-'1.Inputs'!$D$42)*$D128*(1+$G128)^(6-1))-('1.Inputs'!$D$37*12*IF(6=1,'1.Inputs'!$D$38,IF(6=2,'1.Inputs'!$D$39,$E128)))*'1.Inputs'!$D$43*(1+$G128)^(6-1)-'1.Inputs'!$D$44*(1+$G128)^(6-1)-('1.Inputs'!$D$20/'1.Inputs'!$D$27+'1.Inputs'!$D$23/'1.Inputs'!$D$28))-MAX(0,((('1.Inputs'!$D$37*12*IF(6=1,'1.Inputs'!$D$38,IF(6=2,'1.Inputs'!$D$39,$E128)))*$F128*(('1.Inputs'!$D$40)+(1-'1.Inputs'!$D$40)*(1+'1.Inputs'!$D$41))*(1+$G128)^(6-1))-(('1.Inputs'!$D$37*12*IF(6=1,'1.Inputs'!$D$38,IF(6=2,'1.Inputs'!$D$39,$E128)))/(1-'1.Inputs'!$D$42)*$D128*(1+$G128)^(6-1))-('1.Inputs'!$D$37*12*IF(6=1,'1.Inputs'!$D$38,IF(6=2,'1.Inputs'!$D$39,$E128)))*'1.Inputs'!$D$43*(1+$G128)^(6-1)-'1.Inputs'!$D$44*(1+$G128)^(6-1)-('1.Inputs'!$D$20/'1.Inputs'!$D$27+'1.Inputs'!$D$23/'1.Inputs'!$D$28)))*'1.Inputs'!$D$53+('1.Inputs'!$D$20/'1.Inputs'!$D$27+'1.Inputs'!$D$23/'1.Inputs'!$D$28)-(M128-L128)</f>
        <v>83435156.034549773</v>
      </c>
      <c r="Y128" s="36">
        <f ca="1">((('1.Inputs'!$D$37*12*IF(7=1,'1.Inputs'!$D$38,IF(7=2,'1.Inputs'!$D$39,$E128)))*$F128*(('1.Inputs'!$D$40)+(1-'1.Inputs'!$D$40)*(1+'1.Inputs'!$D$41))*(1+$G128)^(7-1))-(('1.Inputs'!$D$37*12*IF(7=1,'1.Inputs'!$D$38,IF(7=2,'1.Inputs'!$D$39,$E128)))/(1-'1.Inputs'!$D$42)*$D128*(1+$G128)^(7-1))-('1.Inputs'!$D$37*12*IF(7=1,'1.Inputs'!$D$38,IF(7=2,'1.Inputs'!$D$39,$E128)))*'1.Inputs'!$D$43*(1+$G128)^(7-1)-'1.Inputs'!$D$44*(1+$G128)^(7-1)-('1.Inputs'!$D$20/'1.Inputs'!$D$27+'1.Inputs'!$D$23/'1.Inputs'!$D$28))-MAX(0,((('1.Inputs'!$D$37*12*IF(7=1,'1.Inputs'!$D$38,IF(7=2,'1.Inputs'!$D$39,$E128)))*$F128*(('1.Inputs'!$D$40)+(1-'1.Inputs'!$D$40)*(1+'1.Inputs'!$D$41))*(1+$G128)^(7-1))-(('1.Inputs'!$D$37*12*IF(7=1,'1.Inputs'!$D$38,IF(7=2,'1.Inputs'!$D$39,$E128)))/(1-'1.Inputs'!$D$42)*$D128*(1+$G128)^(7-1))-('1.Inputs'!$D$37*12*IF(7=1,'1.Inputs'!$D$38,IF(7=2,'1.Inputs'!$D$39,$E128)))*'1.Inputs'!$D$43*(1+$G128)^(7-1)-'1.Inputs'!$D$44*(1+$G128)^(7-1)-('1.Inputs'!$D$20/'1.Inputs'!$D$27+'1.Inputs'!$D$23/'1.Inputs'!$D$28)))*'1.Inputs'!$D$53+('1.Inputs'!$D$20/'1.Inputs'!$D$27+'1.Inputs'!$D$23/'1.Inputs'!$D$28)-(N128-M128)</f>
        <v>85174992.083615482</v>
      </c>
      <c r="Z128" s="36">
        <f ca="1">((('1.Inputs'!$D$37*12*IF(8=1,'1.Inputs'!$D$38,IF(8=2,'1.Inputs'!$D$39,$E128)))*$F128*(('1.Inputs'!$D$40)+(1-'1.Inputs'!$D$40)*(1+'1.Inputs'!$D$41))*(1+$G128)^(8-1))-(('1.Inputs'!$D$37*12*IF(8=1,'1.Inputs'!$D$38,IF(8=2,'1.Inputs'!$D$39,$E128)))/(1-'1.Inputs'!$D$42)*$D128*(1+$G128)^(8-1))-('1.Inputs'!$D$37*12*IF(8=1,'1.Inputs'!$D$38,IF(8=2,'1.Inputs'!$D$39,$E128)))*'1.Inputs'!$D$43*(1+$G128)^(8-1)-'1.Inputs'!$D$44*(1+$G128)^(8-1)-('1.Inputs'!$D$20/'1.Inputs'!$D$27+'1.Inputs'!$D$23/'1.Inputs'!$D$28))-MAX(0,((('1.Inputs'!$D$37*12*IF(8=1,'1.Inputs'!$D$38,IF(8=2,'1.Inputs'!$D$39,$E128)))*$F128*(('1.Inputs'!$D$40)+(1-'1.Inputs'!$D$40)*(1+'1.Inputs'!$D$41))*(1+$G128)^(8-1))-(('1.Inputs'!$D$37*12*IF(8=1,'1.Inputs'!$D$38,IF(8=2,'1.Inputs'!$D$39,$E128)))/(1-'1.Inputs'!$D$42)*$D128*(1+$G128)^(8-1))-('1.Inputs'!$D$37*12*IF(8=1,'1.Inputs'!$D$38,IF(8=2,'1.Inputs'!$D$39,$E128)))*'1.Inputs'!$D$43*(1+$G128)^(8-1)-'1.Inputs'!$D$44*(1+$G128)^(8-1)-('1.Inputs'!$D$20/'1.Inputs'!$D$27+'1.Inputs'!$D$23/'1.Inputs'!$D$28)))*'1.Inputs'!$D$53+('1.Inputs'!$D$20/'1.Inputs'!$D$27+'1.Inputs'!$D$23/'1.Inputs'!$D$28)-(O128-N128)</f>
        <v>86998482.034151584</v>
      </c>
      <c r="AA128" s="36">
        <f ca="1">((('1.Inputs'!$D$37*12*IF(9=1,'1.Inputs'!$D$38,IF(9=2,'1.Inputs'!$D$39,$E128)))*$F128*(('1.Inputs'!$D$40)+(1-'1.Inputs'!$D$40)*(1+'1.Inputs'!$D$41))*(1+$G128)^(9-1))-(('1.Inputs'!$D$37*12*IF(9=1,'1.Inputs'!$D$38,IF(9=2,'1.Inputs'!$D$39,$E128)))/(1-'1.Inputs'!$D$42)*$D128*(1+$G128)^(9-1))-('1.Inputs'!$D$37*12*IF(9=1,'1.Inputs'!$D$38,IF(9=2,'1.Inputs'!$D$39,$E128)))*'1.Inputs'!$D$43*(1+$G128)^(9-1)-'1.Inputs'!$D$44*(1+$G128)^(9-1)-('1.Inputs'!$D$20/'1.Inputs'!$D$27+'1.Inputs'!$D$23/'1.Inputs'!$D$28))-MAX(0,((('1.Inputs'!$D$37*12*IF(9=1,'1.Inputs'!$D$38,IF(9=2,'1.Inputs'!$D$39,$E128)))*$F128*(('1.Inputs'!$D$40)+(1-'1.Inputs'!$D$40)*(1+'1.Inputs'!$D$41))*(1+$G128)^(9-1))-(('1.Inputs'!$D$37*12*IF(9=1,'1.Inputs'!$D$38,IF(9=2,'1.Inputs'!$D$39,$E128)))/(1-'1.Inputs'!$D$42)*$D128*(1+$G128)^(9-1))-('1.Inputs'!$D$37*12*IF(9=1,'1.Inputs'!$D$38,IF(9=2,'1.Inputs'!$D$39,$E128)))*'1.Inputs'!$D$43*(1+$G128)^(9-1)-'1.Inputs'!$D$44*(1+$G128)^(9-1)-('1.Inputs'!$D$20/'1.Inputs'!$D$27+'1.Inputs'!$D$23/'1.Inputs'!$D$28)))*'1.Inputs'!$D$53+('1.Inputs'!$D$20/'1.Inputs'!$D$27+'1.Inputs'!$D$23/'1.Inputs'!$D$28)-(P128-O128)</f>
        <v>88909648.089994133</v>
      </c>
      <c r="AB128" s="36">
        <f ca="1">((('1.Inputs'!$D$37*12*IF(10=1,'1.Inputs'!$D$38,IF(10=2,'1.Inputs'!$D$39,$E128)))*$F128*(('1.Inputs'!$D$40)+(1-'1.Inputs'!$D$40)*(1+'1.Inputs'!$D$41))*(1+$G128)^(10-1))-(('1.Inputs'!$D$37*12*IF(10=1,'1.Inputs'!$D$38,IF(10=2,'1.Inputs'!$D$39,$E128)))/(1-'1.Inputs'!$D$42)*$D128*(1+$G128)^(10-1))-('1.Inputs'!$D$37*12*IF(10=1,'1.Inputs'!$D$38,IF(10=2,'1.Inputs'!$D$39,$E128)))*'1.Inputs'!$D$43*(1+$G128)^(10-1)-'1.Inputs'!$D$44*(1+$G128)^(10-1)-('1.Inputs'!$D$20/'1.Inputs'!$D$27+'1.Inputs'!$D$23/'1.Inputs'!$D$28))-MAX(0,((('1.Inputs'!$D$37*12*IF(10=1,'1.Inputs'!$D$38,IF(10=2,'1.Inputs'!$D$39,$E128)))*$F128*(('1.Inputs'!$D$40)+(1-'1.Inputs'!$D$40)*(1+'1.Inputs'!$D$41))*(1+$G128)^(10-1))-(('1.Inputs'!$D$37*12*IF(10=1,'1.Inputs'!$D$38,IF(10=2,'1.Inputs'!$D$39,$E128)))/(1-'1.Inputs'!$D$42)*$D128*(1+$G128)^(10-1))-('1.Inputs'!$D$37*12*IF(10=1,'1.Inputs'!$D$38,IF(10=2,'1.Inputs'!$D$39,$E128)))*'1.Inputs'!$D$43*(1+$G128)^(10-1)-'1.Inputs'!$D$44*(1+$G128)^(10-1)-('1.Inputs'!$D$20/'1.Inputs'!$D$27+'1.Inputs'!$D$23/'1.Inputs'!$D$28)))*'1.Inputs'!$D$53+('1.Inputs'!$D$20/'1.Inputs'!$D$27+'1.Inputs'!$D$23/'1.Inputs'!$D$28)-(Q128-P128)+(('1.Inputs'!$D$20+'1.Inputs'!$D$23-('1.Inputs'!$D$20/'1.Inputs'!$D$27+'1.Inputs'!$D$23/'1.Inputs'!$D$28)*'1.Inputs'!$D$10)*'1.Inputs'!$D$60+'1.Inputs'!$D$19*'1.Inputs'!$D$59+Q128)</f>
        <v>2817129408.1701407</v>
      </c>
      <c r="AC128" s="36">
        <f ca="1">S128-AC$13-AC$14+MIN(AC$13,MAX(0,((('1.Inputs'!$D$37*12*IF(1=1,'1.Inputs'!$D$38,IF(1=2,'1.Inputs'!$D$39,$E128)))*$F128*(('1.Inputs'!$D$40)+(1-'1.Inputs'!$D$40)*(1+'1.Inputs'!$D$41))*(1+$G128)^(1-1))-(('1.Inputs'!$D$37*12*IF(1=1,'1.Inputs'!$D$38,IF(1=2,'1.Inputs'!$D$39,$E128)))/(1-'1.Inputs'!$D$42)*$D128*(1+$G128)^(1-1))-('1.Inputs'!$D$37*12*IF(1=1,'1.Inputs'!$D$38,IF(1=2,'1.Inputs'!$D$39,$E128)))*'1.Inputs'!$D$43*(1+$G128)^(1-1)-'1.Inputs'!$D$44*(1+$G128)^(1-1)-('1.Inputs'!$D$20/'1.Inputs'!$D$27+'1.Inputs'!$D$23/'1.Inputs'!$D$28))))*'1.Inputs'!$D$53</f>
        <v>-1219809060.8989773</v>
      </c>
      <c r="AD128" s="36">
        <f ca="1">T128-AD$13-AD$14+MIN(AD$13,MAX(0,((('1.Inputs'!$D$37*12*IF(2=1,'1.Inputs'!$D$38,IF(2=2,'1.Inputs'!$D$39,$E128)))*$F128*(('1.Inputs'!$D$40)+(1-'1.Inputs'!$D$40)*(1+'1.Inputs'!$D$41))*(1+$G128)^(2-1))-(('1.Inputs'!$D$37*12*IF(2=1,'1.Inputs'!$D$38,IF(2=2,'1.Inputs'!$D$39,$E128)))/(1-'1.Inputs'!$D$42)*$D128*(1+$G128)^(2-1))-('1.Inputs'!$D$37*12*IF(2=1,'1.Inputs'!$D$38,IF(2=2,'1.Inputs'!$D$39,$E128)))*'1.Inputs'!$D$43*(1+$G128)^(2-1)-'1.Inputs'!$D$44*(1+$G128)^(2-1)-('1.Inputs'!$D$20/'1.Inputs'!$D$27+'1.Inputs'!$D$23/'1.Inputs'!$D$28))))*'1.Inputs'!$D$53</f>
        <v>-555248095.93607509</v>
      </c>
      <c r="AE128" s="36">
        <f ca="1">U128-AE$13-AE$14+MIN(AE$13,MAX(0,((('1.Inputs'!$D$37*12*IF(3=1,'1.Inputs'!$D$38,IF(3=2,'1.Inputs'!$D$39,$E128)))*$F128*(('1.Inputs'!$D$40)+(1-'1.Inputs'!$D$40)*(1+'1.Inputs'!$D$41))*(1+$G128)^(3-1))-(('1.Inputs'!$D$37*12*IF(3=1,'1.Inputs'!$D$38,IF(3=2,'1.Inputs'!$D$39,$E128)))/(1-'1.Inputs'!$D$42)*$D128*(1+$G128)^(3-1))-('1.Inputs'!$D$37*12*IF(3=1,'1.Inputs'!$D$38,IF(3=2,'1.Inputs'!$D$39,$E128)))*'1.Inputs'!$D$43*(1+$G128)^(3-1)-'1.Inputs'!$D$44*(1+$G128)^(3-1)-('1.Inputs'!$D$20/'1.Inputs'!$D$27+'1.Inputs'!$D$23/'1.Inputs'!$D$28))))*'1.Inputs'!$D$53</f>
        <v>-544153671.05080783</v>
      </c>
      <c r="AF128" s="36">
        <f ca="1">V128-AF$13-AF$14+MIN(AF$13,MAX(0,((('1.Inputs'!$D$37*12*IF(4=1,'1.Inputs'!$D$38,IF(4=2,'1.Inputs'!$D$39,$E128)))*$F128*(('1.Inputs'!$D$40)+(1-'1.Inputs'!$D$40)*(1+'1.Inputs'!$D$41))*(1+$G128)^(4-1))-(('1.Inputs'!$D$37*12*IF(4=1,'1.Inputs'!$D$38,IF(4=2,'1.Inputs'!$D$39,$E128)))/(1-'1.Inputs'!$D$42)*$D128*(1+$G128)^(4-1))-('1.Inputs'!$D$37*12*IF(4=1,'1.Inputs'!$D$38,IF(4=2,'1.Inputs'!$D$39,$E128)))*'1.Inputs'!$D$43*(1+$G128)^(4-1)-'1.Inputs'!$D$44*(1+$G128)^(4-1)-('1.Inputs'!$D$20/'1.Inputs'!$D$27+'1.Inputs'!$D$23/'1.Inputs'!$D$28))))*'1.Inputs'!$D$53</f>
        <v>-275639284.84538913</v>
      </c>
      <c r="AG128" s="36">
        <f ca="1">W128-AG$13-AG$14+MIN(AG$13,MAX(0,((('1.Inputs'!$D$37*12*IF(5=1,'1.Inputs'!$D$38,IF(5=2,'1.Inputs'!$D$39,$E128)))*$F128*(('1.Inputs'!$D$40)+(1-'1.Inputs'!$D$40)*(1+'1.Inputs'!$D$41))*(1+$G128)^(5-1))-(('1.Inputs'!$D$37*12*IF(5=1,'1.Inputs'!$D$38,IF(5=2,'1.Inputs'!$D$39,$E128)))/(1-'1.Inputs'!$D$42)*$D128*(1+$G128)^(5-1))-('1.Inputs'!$D$37*12*IF(5=1,'1.Inputs'!$D$38,IF(5=2,'1.Inputs'!$D$39,$E128)))*'1.Inputs'!$D$43*(1+$G128)^(5-1)-'1.Inputs'!$D$44*(1+$G128)^(5-1)-('1.Inputs'!$D$20/'1.Inputs'!$D$27+'1.Inputs'!$D$23/'1.Inputs'!$D$28))))*'1.Inputs'!$D$53</f>
        <v>-241866923.89704466</v>
      </c>
      <c r="AH128" s="36">
        <f ca="1">X128-AH$13-AH$14+MIN(AH$13,MAX(0,((('1.Inputs'!$D$37*12*IF(6=1,'1.Inputs'!$D$38,IF(6=2,'1.Inputs'!$D$39,$E128)))*$F128*(('1.Inputs'!$D$40)+(1-'1.Inputs'!$D$40)*(1+'1.Inputs'!$D$41))*(1+$G128)^(6-1))-(('1.Inputs'!$D$37*12*IF(6=1,'1.Inputs'!$D$38,IF(6=2,'1.Inputs'!$D$39,$E128)))/(1-'1.Inputs'!$D$42)*$D128*(1+$G128)^(6-1))-('1.Inputs'!$D$37*12*IF(6=1,'1.Inputs'!$D$38,IF(6=2,'1.Inputs'!$D$39,$E128)))*'1.Inputs'!$D$43*(1+$G128)^(6-1)-'1.Inputs'!$D$44*(1+$G128)^(6-1)-('1.Inputs'!$D$20/'1.Inputs'!$D$27+'1.Inputs'!$D$23/'1.Inputs'!$D$28))))*'1.Inputs'!$D$53</f>
        <v>-207890103.11814284</v>
      </c>
      <c r="AI128" s="36">
        <f ca="1">Y128-AI$13-AI$14+MIN(AI$13,MAX(0,((('1.Inputs'!$D$37*12*IF(7=1,'1.Inputs'!$D$38,IF(7=2,'1.Inputs'!$D$39,$E128)))*$F128*(('1.Inputs'!$D$40)+(1-'1.Inputs'!$D$40)*(1+'1.Inputs'!$D$41))*(1+$G128)^(7-1))-(('1.Inputs'!$D$37*12*IF(7=1,'1.Inputs'!$D$38,IF(7=2,'1.Inputs'!$D$39,$E128)))/(1-'1.Inputs'!$D$42)*$D128*(1+$G128)^(7-1))-('1.Inputs'!$D$37*12*IF(7=1,'1.Inputs'!$D$38,IF(7=2,'1.Inputs'!$D$39,$E128)))*'1.Inputs'!$D$43*(1+$G128)^(7-1)-'1.Inputs'!$D$44*(1+$G128)^(7-1)-('1.Inputs'!$D$20/'1.Inputs'!$D$27+'1.Inputs'!$D$23/'1.Inputs'!$D$28))))*'1.Inputs'!$D$53</f>
        <v>-180013007.91638452</v>
      </c>
      <c r="AJ128" s="36">
        <f ca="1">Z128-AJ$13-AJ$14+MIN(AJ$13,MAX(0,((('1.Inputs'!$D$37*12*IF(8=1,'1.Inputs'!$D$38,IF(8=2,'1.Inputs'!$D$39,$E128)))*$F128*(('1.Inputs'!$D$40)+(1-'1.Inputs'!$D$40)*(1+'1.Inputs'!$D$41))*(1+$G128)^(8-1))-(('1.Inputs'!$D$37*12*IF(8=1,'1.Inputs'!$D$38,IF(8=2,'1.Inputs'!$D$39,$E128)))/(1-'1.Inputs'!$D$42)*$D128*(1+$G128)^(8-1))-('1.Inputs'!$D$37*12*IF(8=1,'1.Inputs'!$D$38,IF(8=2,'1.Inputs'!$D$39,$E128)))*'1.Inputs'!$D$43*(1+$G128)^(8-1)-'1.Inputs'!$D$44*(1+$G128)^(8-1)-('1.Inputs'!$D$20/'1.Inputs'!$D$27+'1.Inputs'!$D$23/'1.Inputs'!$D$28))))*'1.Inputs'!$D$53</f>
        <v>86998482.034151584</v>
      </c>
      <c r="AK128" s="36">
        <f ca="1">AA128-AK$13-AK$14+MIN(AK$13,MAX(0,((('1.Inputs'!$D$37*12*IF(9=1,'1.Inputs'!$D$38,IF(9=2,'1.Inputs'!$D$39,$E128)))*$F128*(('1.Inputs'!$D$40)+(1-'1.Inputs'!$D$40)*(1+'1.Inputs'!$D$41))*(1+$G128)^(9-1))-(('1.Inputs'!$D$37*12*IF(9=1,'1.Inputs'!$D$38,IF(9=2,'1.Inputs'!$D$39,$E128)))/(1-'1.Inputs'!$D$42)*$D128*(1+$G128)^(9-1))-('1.Inputs'!$D$37*12*IF(9=1,'1.Inputs'!$D$38,IF(9=2,'1.Inputs'!$D$39,$E128)))*'1.Inputs'!$D$43*(1+$G128)^(9-1)-'1.Inputs'!$D$44*(1+$G128)^(9-1)-('1.Inputs'!$D$20/'1.Inputs'!$D$27+'1.Inputs'!$D$23/'1.Inputs'!$D$28))))*'1.Inputs'!$D$53</f>
        <v>88909648.089994133</v>
      </c>
      <c r="AL128" s="36">
        <f ca="1">AB128-AL$13-AL$14+MIN(AL$13,MAX(0,((('1.Inputs'!$D$37*12*IF(10=1,'1.Inputs'!$D$38,IF(10=2,'1.Inputs'!$D$39,$E128)))*$F128*(('1.Inputs'!$D$40)+(1-'1.Inputs'!$D$40)*(1+'1.Inputs'!$D$41))*(1+$G128)^(10-1))-(('1.Inputs'!$D$37*12*IF(10=1,'1.Inputs'!$D$38,IF(10=2,'1.Inputs'!$D$39,$E128)))/(1-'1.Inputs'!$D$42)*$D128*(1+$G128)^(10-1))-('1.Inputs'!$D$37*12*IF(10=1,'1.Inputs'!$D$38,IF(10=2,'1.Inputs'!$D$39,$E128)))*'1.Inputs'!$D$43*(1+$G128)^(10-1)-'1.Inputs'!$D$44*(1+$G128)^(10-1)-('1.Inputs'!$D$20/'1.Inputs'!$D$27+'1.Inputs'!$D$23/'1.Inputs'!$D$28))))*'1.Inputs'!$D$53+'1.Inputs'!$D$35</f>
        <v>3617129408.1701407</v>
      </c>
      <c r="AM128" s="48">
        <f ca="1">R128+NPV('1.Inputs'!$D$55,S128:AB128)</f>
        <v>-2281783399.1510253</v>
      </c>
      <c r="AN128" s="48">
        <f ca="1">-('1.Inputs'!$D$24*(1-'1.Inputs'!$D$31)+'1.Inputs'!$D$35)+NPV('1.Inputs'!$D$54,AC128:AL128)</f>
        <v>-3030814293.2404509</v>
      </c>
      <c r="AO128" s="36">
        <f t="shared" ca="1" si="13"/>
        <v>-7.2642890304808763</v>
      </c>
      <c r="AP128" s="36">
        <f t="shared" ca="1" si="14"/>
        <v>-0.39699450881423443</v>
      </c>
      <c r="AQ128" s="36">
        <f ca="1">'1.Inputs'!$D$35+MIN(SUM($AC128:AC128),SUM($AC128:AD128),SUM($AC128:AE128),SUM($AC128:AF128),SUM($AC128:AG128),SUM($AC128:AH128),SUM($AC128:AI128),SUM($AC128:AJ128),SUM($AC128:AK128),SUM($AC128:AL128))</f>
        <v>-2424620147.6628218</v>
      </c>
      <c r="AR128" s="36">
        <f ca="1">IF(AP128&lt;'1.Inputs'!$D$57,1,0)</f>
        <v>1</v>
      </c>
      <c r="AS128" s="36">
        <f t="shared" ca="1" si="15"/>
        <v>1</v>
      </c>
    </row>
    <row r="129" spans="2:45" ht="15" customHeight="1" x14ac:dyDescent="0.25">
      <c r="B129" s="36">
        <v>114</v>
      </c>
      <c r="C129" s="36">
        <f t="shared" ca="1" si="8"/>
        <v>0.77726245645803382</v>
      </c>
      <c r="D129" s="36">
        <f t="shared" ca="1" si="9"/>
        <v>22840.598789531552</v>
      </c>
      <c r="E129" s="47">
        <f t="shared" ca="1" si="10"/>
        <v>0.86143244780131001</v>
      </c>
      <c r="F129" s="36">
        <f t="shared" ca="1" si="11"/>
        <v>30071.363224361241</v>
      </c>
      <c r="G129" s="36">
        <f t="shared" ca="1" si="12"/>
        <v>4.310330211530209E-2</v>
      </c>
      <c r="H129" s="36">
        <f ca="1">((('1.Inputs'!$D$37*12*IF(1=1,'1.Inputs'!$D$38,IF(1=2,'1.Inputs'!$D$39,$E129)))*$F129*(('1.Inputs'!$D$40)+(1-'1.Inputs'!$D$40)*(1+'1.Inputs'!$D$41))*(1+$G129)^(1-1))*'1.Inputs'!$D$47+(('1.Inputs'!$D$37*12*IF(1=1,'1.Inputs'!$D$38,IF(1=2,'1.Inputs'!$D$39,$E129)))/(1-'1.Inputs'!$D$42)*$D129*(1+$G129)^(1-1))*('1.Inputs'!$D$48-'1.Inputs'!$D$49))/'1.Inputs'!$D$51</f>
        <v>821891889.03160703</v>
      </c>
      <c r="I129" s="36">
        <f ca="1">((('1.Inputs'!$D$37*12*IF(2=1,'1.Inputs'!$D$38,IF(2=2,'1.Inputs'!$D$39,$E129)))*$F129*(('1.Inputs'!$D$40)+(1-'1.Inputs'!$D$40)*(1+'1.Inputs'!$D$41))*(1+$G129)^(2-1))*'1.Inputs'!$D$47+(('1.Inputs'!$D$37*12*IF(2=1,'1.Inputs'!$D$38,IF(2=2,'1.Inputs'!$D$39,$E129)))/(1-'1.Inputs'!$D$42)*$D129*(1+$G129)^(2-1))*('1.Inputs'!$D$48-'1.Inputs'!$D$49))/'1.Inputs'!$D$51</f>
        <v>1200245400.8029141</v>
      </c>
      <c r="J129" s="36">
        <f ca="1">((('1.Inputs'!$D$37*12*IF(3=1,'1.Inputs'!$D$38,IF(3=2,'1.Inputs'!$D$39,$E129)))*$F129*(('1.Inputs'!$D$40)+(1-'1.Inputs'!$D$40)*(1+'1.Inputs'!$D$41))*(1+$G129)^(3-1))*'1.Inputs'!$D$47+(('1.Inputs'!$D$37*12*IF(3=1,'1.Inputs'!$D$38,IF(3=2,'1.Inputs'!$D$39,$E129)))/(1-'1.Inputs'!$D$42)*$D129*(1+$G129)^(3-1))*('1.Inputs'!$D$48-'1.Inputs'!$D$49))/'1.Inputs'!$D$51</f>
        <v>1540708778.7288804</v>
      </c>
      <c r="K129" s="36">
        <f ca="1">((('1.Inputs'!$D$37*12*IF(4=1,'1.Inputs'!$D$38,IF(4=2,'1.Inputs'!$D$39,$E129)))*$F129*(('1.Inputs'!$D$40)+(1-'1.Inputs'!$D$40)*(1+'1.Inputs'!$D$41))*(1+$G129)^(4-1))*'1.Inputs'!$D$47+(('1.Inputs'!$D$37*12*IF(4=1,'1.Inputs'!$D$38,IF(4=2,'1.Inputs'!$D$39,$E129)))/(1-'1.Inputs'!$D$42)*$D129*(1+$G129)^(4-1))*('1.Inputs'!$D$48-'1.Inputs'!$D$49))/'1.Inputs'!$D$51</f>
        <v>1607118414.6901293</v>
      </c>
      <c r="L129" s="36">
        <f ca="1">((('1.Inputs'!$D$37*12*IF(5=1,'1.Inputs'!$D$38,IF(5=2,'1.Inputs'!$D$39,$E129)))*$F129*(('1.Inputs'!$D$40)+(1-'1.Inputs'!$D$40)*(1+'1.Inputs'!$D$41))*(1+$G129)^(5-1))*'1.Inputs'!$D$47+(('1.Inputs'!$D$37*12*IF(5=1,'1.Inputs'!$D$38,IF(5=2,'1.Inputs'!$D$39,$E129)))/(1-'1.Inputs'!$D$42)*$D129*(1+$G129)^(5-1))*('1.Inputs'!$D$48-'1.Inputs'!$D$49))/'1.Inputs'!$D$51</f>
        <v>1676390525.2535834</v>
      </c>
      <c r="M129" s="36">
        <f ca="1">((('1.Inputs'!$D$37*12*IF(6=1,'1.Inputs'!$D$38,IF(6=2,'1.Inputs'!$D$39,$E129)))*$F129*(('1.Inputs'!$D$40)+(1-'1.Inputs'!$D$40)*(1+'1.Inputs'!$D$41))*(1+$G129)^(6-1))*'1.Inputs'!$D$47+(('1.Inputs'!$D$37*12*IF(6=1,'1.Inputs'!$D$38,IF(6=2,'1.Inputs'!$D$39,$E129)))/(1-'1.Inputs'!$D$42)*$D129*(1+$G129)^(6-1))*('1.Inputs'!$D$48-'1.Inputs'!$D$49))/'1.Inputs'!$D$51</f>
        <v>1748648492.5268185</v>
      </c>
      <c r="N129" s="36">
        <f ca="1">((('1.Inputs'!$D$37*12*IF(7=1,'1.Inputs'!$D$38,IF(7=2,'1.Inputs'!$D$39,$E129)))*$F129*(('1.Inputs'!$D$40)+(1-'1.Inputs'!$D$40)*(1+'1.Inputs'!$D$41))*(1+$G129)^(7-1))*'1.Inputs'!$D$47+(('1.Inputs'!$D$37*12*IF(7=1,'1.Inputs'!$D$38,IF(7=2,'1.Inputs'!$D$39,$E129)))/(1-'1.Inputs'!$D$42)*$D129*(1+$G129)^(7-1))*('1.Inputs'!$D$48-'1.Inputs'!$D$49))/'1.Inputs'!$D$51</f>
        <v>1824021016.7936692</v>
      </c>
      <c r="O129" s="36">
        <f ca="1">((('1.Inputs'!$D$37*12*IF(8=1,'1.Inputs'!$D$38,IF(8=2,'1.Inputs'!$D$39,$E129)))*$F129*(('1.Inputs'!$D$40)+(1-'1.Inputs'!$D$40)*(1+'1.Inputs'!$D$41))*(1+$G129)^(8-1))*'1.Inputs'!$D$47+(('1.Inputs'!$D$37*12*IF(8=1,'1.Inputs'!$D$38,IF(8=2,'1.Inputs'!$D$39,$E129)))/(1-'1.Inputs'!$D$42)*$D129*(1+$G129)^(8-1))*('1.Inputs'!$D$48-'1.Inputs'!$D$49))/'1.Inputs'!$D$51</f>
        <v>1902642345.745187</v>
      </c>
      <c r="P129" s="36">
        <f ca="1">((('1.Inputs'!$D$37*12*IF(9=1,'1.Inputs'!$D$38,IF(9=2,'1.Inputs'!$D$39,$E129)))*$F129*(('1.Inputs'!$D$40)+(1-'1.Inputs'!$D$40)*(1+'1.Inputs'!$D$41))*(1+$G129)^(9-1))*'1.Inputs'!$D$47+(('1.Inputs'!$D$37*12*IF(9=1,'1.Inputs'!$D$38,IF(9=2,'1.Inputs'!$D$39,$E129)))/(1-'1.Inputs'!$D$42)*$D129*(1+$G129)^(9-1))*('1.Inputs'!$D$48-'1.Inputs'!$D$49))/'1.Inputs'!$D$51</f>
        <v>1984652513.5912097</v>
      </c>
      <c r="Q129" s="36">
        <f ca="1">((('1.Inputs'!$D$37*12*IF(10=1,'1.Inputs'!$D$38,IF(10=2,'1.Inputs'!$D$39,$E129)))*$F129*(('1.Inputs'!$D$40)+(1-'1.Inputs'!$D$40)*(1+'1.Inputs'!$D$41))*(1+$G129)^(10-1))*'1.Inputs'!$D$47+(('1.Inputs'!$D$37*12*IF(10=1,'1.Inputs'!$D$38,IF(10=2,'1.Inputs'!$D$39,$E129)))/(1-'1.Inputs'!$D$42)*$D129*(1+$G129)^(10-1))*('1.Inputs'!$D$48-'1.Inputs'!$D$49))/'1.Inputs'!$D$51</f>
        <v>2070197590.4784243</v>
      </c>
      <c r="R129" s="36">
        <f>-'1.Inputs'!$D$24</f>
        <v>-2050000000</v>
      </c>
      <c r="S129" s="36">
        <f ca="1">((('1.Inputs'!$D$37*12*IF(1=1,'1.Inputs'!$D$38,IF(1=2,'1.Inputs'!$D$39,$E129)))*$F129*(('1.Inputs'!$D$40)+(1-'1.Inputs'!$D$40)*(1+'1.Inputs'!$D$41))*(1+$G129)^(1-1))-(('1.Inputs'!$D$37*12*IF(1=1,'1.Inputs'!$D$38,IF(1=2,'1.Inputs'!$D$39,$E129)))/(1-'1.Inputs'!$D$42)*$D129*(1+$G129)^(1-1))-('1.Inputs'!$D$37*12*IF(1=1,'1.Inputs'!$D$38,IF(1=2,'1.Inputs'!$D$39,$E129)))*'1.Inputs'!$D$43*(1+$G129)^(1-1)-'1.Inputs'!$D$44*(1+$G129)^(1-1)-('1.Inputs'!$D$20/'1.Inputs'!$D$27+'1.Inputs'!$D$23/'1.Inputs'!$D$28))-MAX(0,((('1.Inputs'!$D$37*12*IF(1=1,'1.Inputs'!$D$38,IF(1=2,'1.Inputs'!$D$39,$E129)))*$F129*(('1.Inputs'!$D$40)+(1-'1.Inputs'!$D$40)*(1+'1.Inputs'!$D$41))*(1+$G129)^(1-1))-(('1.Inputs'!$D$37*12*IF(1=1,'1.Inputs'!$D$38,IF(1=2,'1.Inputs'!$D$39,$E129)))/(1-'1.Inputs'!$D$42)*$D129*(1+$G129)^(1-1))-('1.Inputs'!$D$37*12*IF(1=1,'1.Inputs'!$D$38,IF(1=2,'1.Inputs'!$D$39,$E129)))*'1.Inputs'!$D$43*(1+$G129)^(1-1)-'1.Inputs'!$D$44*(1+$G129)^(1-1)-('1.Inputs'!$D$20/'1.Inputs'!$D$27+'1.Inputs'!$D$23/'1.Inputs'!$D$28)))*'1.Inputs'!$D$53+('1.Inputs'!$D$20/'1.Inputs'!$D$27+'1.Inputs'!$D$23/'1.Inputs'!$D$28)-H129</f>
        <v>-1112698870.0001745</v>
      </c>
      <c r="T129" s="36">
        <f ca="1">((('1.Inputs'!$D$37*12*IF(2=1,'1.Inputs'!$D$38,IF(2=2,'1.Inputs'!$D$39,$E129)))*$F129*(('1.Inputs'!$D$40)+(1-'1.Inputs'!$D$40)*(1+'1.Inputs'!$D$41))*(1+$G129)^(2-1))-(('1.Inputs'!$D$37*12*IF(2=1,'1.Inputs'!$D$38,IF(2=2,'1.Inputs'!$D$39,$E129)))/(1-'1.Inputs'!$D$42)*$D129*(1+$G129)^(2-1))-('1.Inputs'!$D$37*12*IF(2=1,'1.Inputs'!$D$38,IF(2=2,'1.Inputs'!$D$39,$E129)))*'1.Inputs'!$D$43*(1+$G129)^(2-1)-'1.Inputs'!$D$44*(1+$G129)^(2-1)-('1.Inputs'!$D$20/'1.Inputs'!$D$27+'1.Inputs'!$D$23/'1.Inputs'!$D$28))-MAX(0,((('1.Inputs'!$D$37*12*IF(2=1,'1.Inputs'!$D$38,IF(2=2,'1.Inputs'!$D$39,$E129)))*$F129*(('1.Inputs'!$D$40)+(1-'1.Inputs'!$D$40)*(1+'1.Inputs'!$D$41))*(1+$G129)^(2-1))-(('1.Inputs'!$D$37*12*IF(2=1,'1.Inputs'!$D$38,IF(2=2,'1.Inputs'!$D$39,$E129)))/(1-'1.Inputs'!$D$42)*$D129*(1+$G129)^(2-1))-('1.Inputs'!$D$37*12*IF(2=1,'1.Inputs'!$D$38,IF(2=2,'1.Inputs'!$D$39,$E129)))*'1.Inputs'!$D$43*(1+$G129)^(2-1)-'1.Inputs'!$D$44*(1+$G129)^(2-1)-('1.Inputs'!$D$20/'1.Inputs'!$D$27+'1.Inputs'!$D$23/'1.Inputs'!$D$28)))*'1.Inputs'!$D$53+('1.Inputs'!$D$20/'1.Inputs'!$D$27+'1.Inputs'!$D$23/'1.Inputs'!$D$28)-(I129-H129)</f>
        <v>-427514733.98688948</v>
      </c>
      <c r="U129" s="36">
        <f ca="1">((('1.Inputs'!$D$37*12*IF(3=1,'1.Inputs'!$D$38,IF(3=2,'1.Inputs'!$D$39,$E129)))*$F129*(('1.Inputs'!$D$40)+(1-'1.Inputs'!$D$40)*(1+'1.Inputs'!$D$41))*(1+$G129)^(3-1))-(('1.Inputs'!$D$37*12*IF(3=1,'1.Inputs'!$D$38,IF(3=2,'1.Inputs'!$D$39,$E129)))/(1-'1.Inputs'!$D$42)*$D129*(1+$G129)^(3-1))-('1.Inputs'!$D$37*12*IF(3=1,'1.Inputs'!$D$38,IF(3=2,'1.Inputs'!$D$39,$E129)))*'1.Inputs'!$D$43*(1+$G129)^(3-1)-'1.Inputs'!$D$44*(1+$G129)^(3-1)-('1.Inputs'!$D$20/'1.Inputs'!$D$27+'1.Inputs'!$D$23/'1.Inputs'!$D$28))-MAX(0,((('1.Inputs'!$D$37*12*IF(3=1,'1.Inputs'!$D$38,IF(3=2,'1.Inputs'!$D$39,$E129)))*$F129*(('1.Inputs'!$D$40)+(1-'1.Inputs'!$D$40)*(1+'1.Inputs'!$D$41))*(1+$G129)^(3-1))-(('1.Inputs'!$D$37*12*IF(3=1,'1.Inputs'!$D$38,IF(3=2,'1.Inputs'!$D$39,$E129)))/(1-'1.Inputs'!$D$42)*$D129*(1+$G129)^(3-1))-('1.Inputs'!$D$37*12*IF(3=1,'1.Inputs'!$D$38,IF(3=2,'1.Inputs'!$D$39,$E129)))*'1.Inputs'!$D$43*(1+$G129)^(3-1)-'1.Inputs'!$D$44*(1+$G129)^(3-1)-('1.Inputs'!$D$20/'1.Inputs'!$D$27+'1.Inputs'!$D$23/'1.Inputs'!$D$28)))*'1.Inputs'!$D$53+('1.Inputs'!$D$20/'1.Inputs'!$D$27+'1.Inputs'!$D$23/'1.Inputs'!$D$28)-(J129-I129)</f>
        <v>-187440208.52786586</v>
      </c>
      <c r="V129" s="36">
        <f ca="1">((('1.Inputs'!$D$37*12*IF(4=1,'1.Inputs'!$D$38,IF(4=2,'1.Inputs'!$D$39,$E129)))*$F129*(('1.Inputs'!$D$40)+(1-'1.Inputs'!$D$40)*(1+'1.Inputs'!$D$41))*(1+$G129)^(4-1))-(('1.Inputs'!$D$37*12*IF(4=1,'1.Inputs'!$D$38,IF(4=2,'1.Inputs'!$D$39,$E129)))/(1-'1.Inputs'!$D$42)*$D129*(1+$G129)^(4-1))-('1.Inputs'!$D$37*12*IF(4=1,'1.Inputs'!$D$38,IF(4=2,'1.Inputs'!$D$39,$E129)))*'1.Inputs'!$D$43*(1+$G129)^(4-1)-'1.Inputs'!$D$44*(1+$G129)^(4-1)-('1.Inputs'!$D$20/'1.Inputs'!$D$27+'1.Inputs'!$D$23/'1.Inputs'!$D$28))-MAX(0,((('1.Inputs'!$D$37*12*IF(4=1,'1.Inputs'!$D$38,IF(4=2,'1.Inputs'!$D$39,$E129)))*$F129*(('1.Inputs'!$D$40)+(1-'1.Inputs'!$D$40)*(1+'1.Inputs'!$D$41))*(1+$G129)^(4-1))-(('1.Inputs'!$D$37*12*IF(4=1,'1.Inputs'!$D$38,IF(4=2,'1.Inputs'!$D$39,$E129)))/(1-'1.Inputs'!$D$42)*$D129*(1+$G129)^(4-1))-('1.Inputs'!$D$37*12*IF(4=1,'1.Inputs'!$D$38,IF(4=2,'1.Inputs'!$D$39,$E129)))*'1.Inputs'!$D$43*(1+$G129)^(4-1)-'1.Inputs'!$D$44*(1+$G129)^(4-1)-('1.Inputs'!$D$20/'1.Inputs'!$D$27+'1.Inputs'!$D$23/'1.Inputs'!$D$28)))*'1.Inputs'!$D$53+('1.Inputs'!$D$20/'1.Inputs'!$D$27+'1.Inputs'!$D$23/'1.Inputs'!$D$28)-(K129-J129)</f>
        <v>91172706.313110709</v>
      </c>
      <c r="W129" s="36">
        <f ca="1">((('1.Inputs'!$D$37*12*IF(5=1,'1.Inputs'!$D$38,IF(5=2,'1.Inputs'!$D$39,$E129)))*$F129*(('1.Inputs'!$D$40)+(1-'1.Inputs'!$D$40)*(1+'1.Inputs'!$D$41))*(1+$G129)^(5-1))-(('1.Inputs'!$D$37*12*IF(5=1,'1.Inputs'!$D$38,IF(5=2,'1.Inputs'!$D$39,$E129)))/(1-'1.Inputs'!$D$42)*$D129*(1+$G129)^(5-1))-('1.Inputs'!$D$37*12*IF(5=1,'1.Inputs'!$D$38,IF(5=2,'1.Inputs'!$D$39,$E129)))*'1.Inputs'!$D$43*(1+$G129)^(5-1)-'1.Inputs'!$D$44*(1+$G129)^(5-1)-('1.Inputs'!$D$20/'1.Inputs'!$D$27+'1.Inputs'!$D$23/'1.Inputs'!$D$28))-MAX(0,((('1.Inputs'!$D$37*12*IF(5=1,'1.Inputs'!$D$38,IF(5=2,'1.Inputs'!$D$39,$E129)))*$F129*(('1.Inputs'!$D$40)+(1-'1.Inputs'!$D$40)*(1+'1.Inputs'!$D$41))*(1+$G129)^(5-1))-(('1.Inputs'!$D$37*12*IF(5=1,'1.Inputs'!$D$38,IF(5=2,'1.Inputs'!$D$39,$E129)))/(1-'1.Inputs'!$D$42)*$D129*(1+$G129)^(5-1))-('1.Inputs'!$D$37*12*IF(5=1,'1.Inputs'!$D$38,IF(5=2,'1.Inputs'!$D$39,$E129)))*'1.Inputs'!$D$43*(1+$G129)^(5-1)-'1.Inputs'!$D$44*(1+$G129)^(5-1)-('1.Inputs'!$D$20/'1.Inputs'!$D$27+'1.Inputs'!$D$23/'1.Inputs'!$D$28)))*'1.Inputs'!$D$53+('1.Inputs'!$D$20/'1.Inputs'!$D$27+'1.Inputs'!$D$23/'1.Inputs'!$D$28)-(L129-K129)</f>
        <v>93065919.993046105</v>
      </c>
      <c r="X129" s="36">
        <f ca="1">((('1.Inputs'!$D$37*12*IF(6=1,'1.Inputs'!$D$38,IF(6=2,'1.Inputs'!$D$39,$E129)))*$F129*(('1.Inputs'!$D$40)+(1-'1.Inputs'!$D$40)*(1+'1.Inputs'!$D$41))*(1+$G129)^(6-1))-(('1.Inputs'!$D$37*12*IF(6=1,'1.Inputs'!$D$38,IF(6=2,'1.Inputs'!$D$39,$E129)))/(1-'1.Inputs'!$D$42)*$D129*(1+$G129)^(6-1))-('1.Inputs'!$D$37*12*IF(6=1,'1.Inputs'!$D$38,IF(6=2,'1.Inputs'!$D$39,$E129)))*'1.Inputs'!$D$43*(1+$G129)^(6-1)-'1.Inputs'!$D$44*(1+$G129)^(6-1)-('1.Inputs'!$D$20/'1.Inputs'!$D$27+'1.Inputs'!$D$23/'1.Inputs'!$D$28))-MAX(0,((('1.Inputs'!$D$37*12*IF(6=1,'1.Inputs'!$D$38,IF(6=2,'1.Inputs'!$D$39,$E129)))*$F129*(('1.Inputs'!$D$40)+(1-'1.Inputs'!$D$40)*(1+'1.Inputs'!$D$41))*(1+$G129)^(6-1))-(('1.Inputs'!$D$37*12*IF(6=1,'1.Inputs'!$D$38,IF(6=2,'1.Inputs'!$D$39,$E129)))/(1-'1.Inputs'!$D$42)*$D129*(1+$G129)^(6-1))-('1.Inputs'!$D$37*12*IF(6=1,'1.Inputs'!$D$38,IF(6=2,'1.Inputs'!$D$39,$E129)))*'1.Inputs'!$D$43*(1+$G129)^(6-1)-'1.Inputs'!$D$44*(1+$G129)^(6-1)-('1.Inputs'!$D$20/'1.Inputs'!$D$27+'1.Inputs'!$D$23/'1.Inputs'!$D$28)))*'1.Inputs'!$D$53+('1.Inputs'!$D$20/'1.Inputs'!$D$27+'1.Inputs'!$D$23/'1.Inputs'!$D$28)-(M129-L129)</f>
        <v>95040737.434197336</v>
      </c>
      <c r="Y129" s="36">
        <f ca="1">((('1.Inputs'!$D$37*12*IF(7=1,'1.Inputs'!$D$38,IF(7=2,'1.Inputs'!$D$39,$E129)))*$F129*(('1.Inputs'!$D$40)+(1-'1.Inputs'!$D$40)*(1+'1.Inputs'!$D$41))*(1+$G129)^(7-1))-(('1.Inputs'!$D$37*12*IF(7=1,'1.Inputs'!$D$38,IF(7=2,'1.Inputs'!$D$39,$E129)))/(1-'1.Inputs'!$D$42)*$D129*(1+$G129)^(7-1))-('1.Inputs'!$D$37*12*IF(7=1,'1.Inputs'!$D$38,IF(7=2,'1.Inputs'!$D$39,$E129)))*'1.Inputs'!$D$43*(1+$G129)^(7-1)-'1.Inputs'!$D$44*(1+$G129)^(7-1)-('1.Inputs'!$D$20/'1.Inputs'!$D$27+'1.Inputs'!$D$23/'1.Inputs'!$D$28))-MAX(0,((('1.Inputs'!$D$37*12*IF(7=1,'1.Inputs'!$D$38,IF(7=2,'1.Inputs'!$D$39,$E129)))*$F129*(('1.Inputs'!$D$40)+(1-'1.Inputs'!$D$40)*(1+'1.Inputs'!$D$41))*(1+$G129)^(7-1))-(('1.Inputs'!$D$37*12*IF(7=1,'1.Inputs'!$D$38,IF(7=2,'1.Inputs'!$D$39,$E129)))/(1-'1.Inputs'!$D$42)*$D129*(1+$G129)^(7-1))-('1.Inputs'!$D$37*12*IF(7=1,'1.Inputs'!$D$38,IF(7=2,'1.Inputs'!$D$39,$E129)))*'1.Inputs'!$D$43*(1+$G129)^(7-1)-'1.Inputs'!$D$44*(1+$G129)^(7-1)-('1.Inputs'!$D$20/'1.Inputs'!$D$27+'1.Inputs'!$D$23/'1.Inputs'!$D$28)))*'1.Inputs'!$D$53+('1.Inputs'!$D$20/'1.Inputs'!$D$27+'1.Inputs'!$D$23/'1.Inputs'!$D$28)-(N129-M129)</f>
        <v>97100676.028136283</v>
      </c>
      <c r="Z129" s="36">
        <f ca="1">((('1.Inputs'!$D$37*12*IF(8=1,'1.Inputs'!$D$38,IF(8=2,'1.Inputs'!$D$39,$E129)))*$F129*(('1.Inputs'!$D$40)+(1-'1.Inputs'!$D$40)*(1+'1.Inputs'!$D$41))*(1+$G129)^(8-1))-(('1.Inputs'!$D$37*12*IF(8=1,'1.Inputs'!$D$38,IF(8=2,'1.Inputs'!$D$39,$E129)))/(1-'1.Inputs'!$D$42)*$D129*(1+$G129)^(8-1))-('1.Inputs'!$D$37*12*IF(8=1,'1.Inputs'!$D$38,IF(8=2,'1.Inputs'!$D$39,$E129)))*'1.Inputs'!$D$43*(1+$G129)^(8-1)-'1.Inputs'!$D$44*(1+$G129)^(8-1)-('1.Inputs'!$D$20/'1.Inputs'!$D$27+'1.Inputs'!$D$23/'1.Inputs'!$D$28))-MAX(0,((('1.Inputs'!$D$37*12*IF(8=1,'1.Inputs'!$D$38,IF(8=2,'1.Inputs'!$D$39,$E129)))*$F129*(('1.Inputs'!$D$40)+(1-'1.Inputs'!$D$40)*(1+'1.Inputs'!$D$41))*(1+$G129)^(8-1))-(('1.Inputs'!$D$37*12*IF(8=1,'1.Inputs'!$D$38,IF(8=2,'1.Inputs'!$D$39,$E129)))/(1-'1.Inputs'!$D$42)*$D129*(1+$G129)^(8-1))-('1.Inputs'!$D$37*12*IF(8=1,'1.Inputs'!$D$38,IF(8=2,'1.Inputs'!$D$39,$E129)))*'1.Inputs'!$D$43*(1+$G129)^(8-1)-'1.Inputs'!$D$44*(1+$G129)^(8-1)-('1.Inputs'!$D$20/'1.Inputs'!$D$27+'1.Inputs'!$D$23/'1.Inputs'!$D$28)))*'1.Inputs'!$D$53+('1.Inputs'!$D$20/'1.Inputs'!$D$27+'1.Inputs'!$D$23/'1.Inputs'!$D$28)-(O129-N129)</f>
        <v>99249404.777629614</v>
      </c>
      <c r="AA129" s="36">
        <f ca="1">((('1.Inputs'!$D$37*12*IF(9=1,'1.Inputs'!$D$38,IF(9=2,'1.Inputs'!$D$39,$E129)))*$F129*(('1.Inputs'!$D$40)+(1-'1.Inputs'!$D$40)*(1+'1.Inputs'!$D$41))*(1+$G129)^(9-1))-(('1.Inputs'!$D$37*12*IF(9=1,'1.Inputs'!$D$38,IF(9=2,'1.Inputs'!$D$39,$E129)))/(1-'1.Inputs'!$D$42)*$D129*(1+$G129)^(9-1))-('1.Inputs'!$D$37*12*IF(9=1,'1.Inputs'!$D$38,IF(9=2,'1.Inputs'!$D$39,$E129)))*'1.Inputs'!$D$43*(1+$G129)^(9-1)-'1.Inputs'!$D$44*(1+$G129)^(9-1)-('1.Inputs'!$D$20/'1.Inputs'!$D$27+'1.Inputs'!$D$23/'1.Inputs'!$D$28))-MAX(0,((('1.Inputs'!$D$37*12*IF(9=1,'1.Inputs'!$D$38,IF(9=2,'1.Inputs'!$D$39,$E129)))*$F129*(('1.Inputs'!$D$40)+(1-'1.Inputs'!$D$40)*(1+'1.Inputs'!$D$41))*(1+$G129)^(9-1))-(('1.Inputs'!$D$37*12*IF(9=1,'1.Inputs'!$D$38,IF(9=2,'1.Inputs'!$D$39,$E129)))/(1-'1.Inputs'!$D$42)*$D129*(1+$G129)^(9-1))-('1.Inputs'!$D$37*12*IF(9=1,'1.Inputs'!$D$38,IF(9=2,'1.Inputs'!$D$39,$E129)))*'1.Inputs'!$D$43*(1+$G129)^(9-1)-'1.Inputs'!$D$44*(1+$G129)^(9-1)-('1.Inputs'!$D$20/'1.Inputs'!$D$27+'1.Inputs'!$D$23/'1.Inputs'!$D$28)))*'1.Inputs'!$D$53+('1.Inputs'!$D$20/'1.Inputs'!$D$27+'1.Inputs'!$D$23/'1.Inputs'!$D$28)-(P129-O129)</f>
        <v>101490750.83157447</v>
      </c>
      <c r="AB129" s="36">
        <f ca="1">((('1.Inputs'!$D$37*12*IF(10=1,'1.Inputs'!$D$38,IF(10=2,'1.Inputs'!$D$39,$E129)))*$F129*(('1.Inputs'!$D$40)+(1-'1.Inputs'!$D$40)*(1+'1.Inputs'!$D$41))*(1+$G129)^(10-1))-(('1.Inputs'!$D$37*12*IF(10=1,'1.Inputs'!$D$38,IF(10=2,'1.Inputs'!$D$39,$E129)))/(1-'1.Inputs'!$D$42)*$D129*(1+$G129)^(10-1))-('1.Inputs'!$D$37*12*IF(10=1,'1.Inputs'!$D$38,IF(10=2,'1.Inputs'!$D$39,$E129)))*'1.Inputs'!$D$43*(1+$G129)^(10-1)-'1.Inputs'!$D$44*(1+$G129)^(10-1)-('1.Inputs'!$D$20/'1.Inputs'!$D$27+'1.Inputs'!$D$23/'1.Inputs'!$D$28))-MAX(0,((('1.Inputs'!$D$37*12*IF(10=1,'1.Inputs'!$D$38,IF(10=2,'1.Inputs'!$D$39,$E129)))*$F129*(('1.Inputs'!$D$40)+(1-'1.Inputs'!$D$40)*(1+'1.Inputs'!$D$41))*(1+$G129)^(10-1))-(('1.Inputs'!$D$37*12*IF(10=1,'1.Inputs'!$D$38,IF(10=2,'1.Inputs'!$D$39,$E129)))/(1-'1.Inputs'!$D$42)*$D129*(1+$G129)^(10-1))-('1.Inputs'!$D$37*12*IF(10=1,'1.Inputs'!$D$38,IF(10=2,'1.Inputs'!$D$39,$E129)))*'1.Inputs'!$D$43*(1+$G129)^(10-1)-'1.Inputs'!$D$44*(1+$G129)^(10-1)-('1.Inputs'!$D$20/'1.Inputs'!$D$27+'1.Inputs'!$D$23/'1.Inputs'!$D$28)))*'1.Inputs'!$D$53+('1.Inputs'!$D$20/'1.Inputs'!$D$27+'1.Inputs'!$D$23/'1.Inputs'!$D$28)-(Q129-P129)+(('1.Inputs'!$D$20+'1.Inputs'!$D$23-('1.Inputs'!$D$20/'1.Inputs'!$D$27+'1.Inputs'!$D$23/'1.Inputs'!$D$28)*'1.Inputs'!$D$10)*'1.Inputs'!$D$60+'1.Inputs'!$D$19*'1.Inputs'!$D$59+Q129)</f>
        <v>2874026296.7800541</v>
      </c>
      <c r="AC129" s="36">
        <f ca="1">S129-AC$13-AC$14+MIN(AC$13,MAX(0,((('1.Inputs'!$D$37*12*IF(1=1,'1.Inputs'!$D$38,IF(1=2,'1.Inputs'!$D$39,$E129)))*$F129*(('1.Inputs'!$D$40)+(1-'1.Inputs'!$D$40)*(1+'1.Inputs'!$D$41))*(1+$G129)^(1-1))-(('1.Inputs'!$D$37*12*IF(1=1,'1.Inputs'!$D$38,IF(1=2,'1.Inputs'!$D$39,$E129)))/(1-'1.Inputs'!$D$42)*$D129*(1+$G129)^(1-1))-('1.Inputs'!$D$37*12*IF(1=1,'1.Inputs'!$D$38,IF(1=2,'1.Inputs'!$D$39,$E129)))*'1.Inputs'!$D$43*(1+$G129)^(1-1)-'1.Inputs'!$D$44*(1+$G129)^(1-1)-('1.Inputs'!$D$20/'1.Inputs'!$D$27+'1.Inputs'!$D$23/'1.Inputs'!$D$28))))*'1.Inputs'!$D$53</f>
        <v>-1260298870.0001745</v>
      </c>
      <c r="AD129" s="36">
        <f ca="1">T129-AD$13-AD$14+MIN(AD$13,MAX(0,((('1.Inputs'!$D$37*12*IF(2=1,'1.Inputs'!$D$38,IF(2=2,'1.Inputs'!$D$39,$E129)))*$F129*(('1.Inputs'!$D$40)+(1-'1.Inputs'!$D$40)*(1+'1.Inputs'!$D$41))*(1+$G129)^(2-1))-(('1.Inputs'!$D$37*12*IF(2=1,'1.Inputs'!$D$38,IF(2=2,'1.Inputs'!$D$39,$E129)))/(1-'1.Inputs'!$D$42)*$D129*(1+$G129)^(2-1))-('1.Inputs'!$D$37*12*IF(2=1,'1.Inputs'!$D$38,IF(2=2,'1.Inputs'!$D$39,$E129)))*'1.Inputs'!$D$43*(1+$G129)^(2-1)-'1.Inputs'!$D$44*(1+$G129)^(2-1)-('1.Inputs'!$D$20/'1.Inputs'!$D$27+'1.Inputs'!$D$23/'1.Inputs'!$D$28))))*'1.Inputs'!$D$53</f>
        <v>-575114733.98688948</v>
      </c>
      <c r="AE129" s="36">
        <f ca="1">U129-AE$13-AE$14+MIN(AE$13,MAX(0,((('1.Inputs'!$D$37*12*IF(3=1,'1.Inputs'!$D$38,IF(3=2,'1.Inputs'!$D$39,$E129)))*$F129*(('1.Inputs'!$D$40)+(1-'1.Inputs'!$D$40)*(1+'1.Inputs'!$D$41))*(1+$G129)^(3-1))-(('1.Inputs'!$D$37*12*IF(3=1,'1.Inputs'!$D$38,IF(3=2,'1.Inputs'!$D$39,$E129)))/(1-'1.Inputs'!$D$42)*$D129*(1+$G129)^(3-1))-('1.Inputs'!$D$37*12*IF(3=1,'1.Inputs'!$D$38,IF(3=2,'1.Inputs'!$D$39,$E129)))*'1.Inputs'!$D$43*(1+$G129)^(3-1)-'1.Inputs'!$D$44*(1+$G129)^(3-1)-('1.Inputs'!$D$20/'1.Inputs'!$D$27+'1.Inputs'!$D$23/'1.Inputs'!$D$28))))*'1.Inputs'!$D$53</f>
        <v>-571335425.00581181</v>
      </c>
      <c r="AF129" s="36">
        <f ca="1">V129-AF$13-AF$14+MIN(AF$13,MAX(0,((('1.Inputs'!$D$37*12*IF(4=1,'1.Inputs'!$D$38,IF(4=2,'1.Inputs'!$D$39,$E129)))*$F129*(('1.Inputs'!$D$40)+(1-'1.Inputs'!$D$40)*(1+'1.Inputs'!$D$41))*(1+$G129)^(4-1))-(('1.Inputs'!$D$37*12*IF(4=1,'1.Inputs'!$D$38,IF(4=2,'1.Inputs'!$D$39,$E129)))/(1-'1.Inputs'!$D$42)*$D129*(1+$G129)^(4-1))-('1.Inputs'!$D$37*12*IF(4=1,'1.Inputs'!$D$38,IF(4=2,'1.Inputs'!$D$39,$E129)))*'1.Inputs'!$D$43*(1+$G129)^(4-1)-'1.Inputs'!$D$44*(1+$G129)^(4-1)-('1.Inputs'!$D$20/'1.Inputs'!$D$27+'1.Inputs'!$D$23/'1.Inputs'!$D$28))))*'1.Inputs'!$D$53</f>
        <v>-260747570.92377257</v>
      </c>
      <c r="AG129" s="36">
        <f ca="1">W129-AG$13-AG$14+MIN(AG$13,MAX(0,((('1.Inputs'!$D$37*12*IF(5=1,'1.Inputs'!$D$38,IF(5=2,'1.Inputs'!$D$39,$E129)))*$F129*(('1.Inputs'!$D$40)+(1-'1.Inputs'!$D$40)*(1+'1.Inputs'!$D$41))*(1+$G129)^(5-1))-(('1.Inputs'!$D$37*12*IF(5=1,'1.Inputs'!$D$38,IF(5=2,'1.Inputs'!$D$39,$E129)))/(1-'1.Inputs'!$D$42)*$D129*(1+$G129)^(5-1))-('1.Inputs'!$D$37*12*IF(5=1,'1.Inputs'!$D$38,IF(5=2,'1.Inputs'!$D$39,$E129)))*'1.Inputs'!$D$43*(1+$G129)^(5-1)-'1.Inputs'!$D$44*(1+$G129)^(5-1)-('1.Inputs'!$D$20/'1.Inputs'!$D$27+'1.Inputs'!$D$23/'1.Inputs'!$D$28))))*'1.Inputs'!$D$53</f>
        <v>-226773602.01499224</v>
      </c>
      <c r="AH129" s="36">
        <f ca="1">X129-AH$13-AH$14+MIN(AH$13,MAX(0,((('1.Inputs'!$D$37*12*IF(6=1,'1.Inputs'!$D$38,IF(6=2,'1.Inputs'!$D$39,$E129)))*$F129*(('1.Inputs'!$D$40)+(1-'1.Inputs'!$D$40)*(1+'1.Inputs'!$D$41))*(1+$G129)^(6-1))-(('1.Inputs'!$D$37*12*IF(6=1,'1.Inputs'!$D$38,IF(6=2,'1.Inputs'!$D$39,$E129)))/(1-'1.Inputs'!$D$42)*$D129*(1+$G129)^(6-1))-('1.Inputs'!$D$37*12*IF(6=1,'1.Inputs'!$D$38,IF(6=2,'1.Inputs'!$D$39,$E129)))*'1.Inputs'!$D$43*(1+$G129)^(6-1)-'1.Inputs'!$D$44*(1+$G129)^(6-1)-('1.Inputs'!$D$20/'1.Inputs'!$D$27+'1.Inputs'!$D$23/'1.Inputs'!$D$28))))*'1.Inputs'!$D$53</f>
        <v>-192607652.33872366</v>
      </c>
      <c r="AI129" s="36">
        <f ca="1">Y129-AI$13-AI$14+MIN(AI$13,MAX(0,((('1.Inputs'!$D$37*12*IF(7=1,'1.Inputs'!$D$38,IF(7=2,'1.Inputs'!$D$39,$E129)))*$F129*(('1.Inputs'!$D$40)+(1-'1.Inputs'!$D$40)*(1+'1.Inputs'!$D$41))*(1+$G129)^(7-1))-(('1.Inputs'!$D$37*12*IF(7=1,'1.Inputs'!$D$38,IF(7=2,'1.Inputs'!$D$39,$E129)))/(1-'1.Inputs'!$D$42)*$D129*(1+$G129)^(7-1))-('1.Inputs'!$D$37*12*IF(7=1,'1.Inputs'!$D$38,IF(7=2,'1.Inputs'!$D$39,$E129)))*'1.Inputs'!$D$43*(1+$G129)^(7-1)-'1.Inputs'!$D$44*(1+$G129)^(7-1)-('1.Inputs'!$D$20/'1.Inputs'!$D$27+'1.Inputs'!$D$23/'1.Inputs'!$D$28))))*'1.Inputs'!$D$53</f>
        <v>-168087323.97186372</v>
      </c>
      <c r="AJ129" s="36">
        <f ca="1">Z129-AJ$13-AJ$14+MIN(AJ$13,MAX(0,((('1.Inputs'!$D$37*12*IF(8=1,'1.Inputs'!$D$38,IF(8=2,'1.Inputs'!$D$39,$E129)))*$F129*(('1.Inputs'!$D$40)+(1-'1.Inputs'!$D$40)*(1+'1.Inputs'!$D$41))*(1+$G129)^(8-1))-(('1.Inputs'!$D$37*12*IF(8=1,'1.Inputs'!$D$38,IF(8=2,'1.Inputs'!$D$39,$E129)))/(1-'1.Inputs'!$D$42)*$D129*(1+$G129)^(8-1))-('1.Inputs'!$D$37*12*IF(8=1,'1.Inputs'!$D$38,IF(8=2,'1.Inputs'!$D$39,$E129)))*'1.Inputs'!$D$43*(1+$G129)^(8-1)-'1.Inputs'!$D$44*(1+$G129)^(8-1)-('1.Inputs'!$D$20/'1.Inputs'!$D$27+'1.Inputs'!$D$23/'1.Inputs'!$D$28))))*'1.Inputs'!$D$53</f>
        <v>99249404.777629614</v>
      </c>
      <c r="AK129" s="36">
        <f ca="1">AA129-AK$13-AK$14+MIN(AK$13,MAX(0,((('1.Inputs'!$D$37*12*IF(9=1,'1.Inputs'!$D$38,IF(9=2,'1.Inputs'!$D$39,$E129)))*$F129*(('1.Inputs'!$D$40)+(1-'1.Inputs'!$D$40)*(1+'1.Inputs'!$D$41))*(1+$G129)^(9-1))-(('1.Inputs'!$D$37*12*IF(9=1,'1.Inputs'!$D$38,IF(9=2,'1.Inputs'!$D$39,$E129)))/(1-'1.Inputs'!$D$42)*$D129*(1+$G129)^(9-1))-('1.Inputs'!$D$37*12*IF(9=1,'1.Inputs'!$D$38,IF(9=2,'1.Inputs'!$D$39,$E129)))*'1.Inputs'!$D$43*(1+$G129)^(9-1)-'1.Inputs'!$D$44*(1+$G129)^(9-1)-('1.Inputs'!$D$20/'1.Inputs'!$D$27+'1.Inputs'!$D$23/'1.Inputs'!$D$28))))*'1.Inputs'!$D$53</f>
        <v>101490750.83157447</v>
      </c>
      <c r="AL129" s="36">
        <f ca="1">AB129-AL$13-AL$14+MIN(AL$13,MAX(0,((('1.Inputs'!$D$37*12*IF(10=1,'1.Inputs'!$D$38,IF(10=2,'1.Inputs'!$D$39,$E129)))*$F129*(('1.Inputs'!$D$40)+(1-'1.Inputs'!$D$40)*(1+'1.Inputs'!$D$41))*(1+$G129)^(10-1))-(('1.Inputs'!$D$37*12*IF(10=1,'1.Inputs'!$D$38,IF(10=2,'1.Inputs'!$D$39,$E129)))/(1-'1.Inputs'!$D$42)*$D129*(1+$G129)^(10-1))-('1.Inputs'!$D$37*12*IF(10=1,'1.Inputs'!$D$38,IF(10=2,'1.Inputs'!$D$39,$E129)))*'1.Inputs'!$D$43*(1+$G129)^(10-1)-'1.Inputs'!$D$44*(1+$G129)^(10-1)-('1.Inputs'!$D$20/'1.Inputs'!$D$27+'1.Inputs'!$D$23/'1.Inputs'!$D$28))))*'1.Inputs'!$D$53+'1.Inputs'!$D$35</f>
        <v>3674026296.7800541</v>
      </c>
      <c r="AM129" s="48">
        <f ca="1">R129+NPV('1.Inputs'!$D$55,S129:AB129)</f>
        <v>-2303221362.9899225</v>
      </c>
      <c r="AN129" s="48">
        <f ca="1">-('1.Inputs'!$D$24*(1-'1.Inputs'!$D$31)+'1.Inputs'!$D$35)+NPV('1.Inputs'!$D$54,AC129:AL129)</f>
        <v>-3055289299.8960471</v>
      </c>
      <c r="AO129" s="36">
        <f t="shared" ca="1" si="13"/>
        <v>-7.5386102303534859</v>
      </c>
      <c r="AP129" s="36">
        <f t="shared" ca="1" si="14"/>
        <v>-0.47622004199152912</v>
      </c>
      <c r="AQ129" s="36">
        <f ca="1">'1.Inputs'!$D$35+MIN(SUM($AC129:AC129),SUM($AC129:AD129),SUM($AC129:AE129),SUM($AC129:AF129),SUM($AC129:AG129),SUM($AC129:AH129),SUM($AC129:AI129),SUM($AC129:AJ129),SUM($AC129:AK129),SUM($AC129:AL129))</f>
        <v>-2454965178.2422276</v>
      </c>
      <c r="AR129" s="36">
        <f ca="1">IF(AP129&lt;'1.Inputs'!$D$57,1,0)</f>
        <v>1</v>
      </c>
      <c r="AS129" s="36">
        <f t="shared" ca="1" si="15"/>
        <v>1</v>
      </c>
    </row>
    <row r="130" spans="2:45" ht="15" customHeight="1" x14ac:dyDescent="0.25">
      <c r="B130" s="36">
        <v>115</v>
      </c>
      <c r="C130" s="36">
        <f t="shared" ca="1" si="8"/>
        <v>0.62730690918607468</v>
      </c>
      <c r="D130" s="36">
        <f t="shared" ca="1" si="9"/>
        <v>19711.032081152167</v>
      </c>
      <c r="E130" s="47">
        <f t="shared" ca="1" si="10"/>
        <v>0.84387886572787707</v>
      </c>
      <c r="F130" s="36">
        <f t="shared" ca="1" si="11"/>
        <v>29731.089937646033</v>
      </c>
      <c r="G130" s="36">
        <f t="shared" ca="1" si="12"/>
        <v>6.272355447165473E-2</v>
      </c>
      <c r="H130" s="36">
        <f ca="1">((('1.Inputs'!$D$37*12*IF(1=1,'1.Inputs'!$D$38,IF(1=2,'1.Inputs'!$D$39,$E130)))*$F130*(('1.Inputs'!$D$40)+(1-'1.Inputs'!$D$40)*(1+'1.Inputs'!$D$41))*(1+$G130)^(1-1))*'1.Inputs'!$D$47+(('1.Inputs'!$D$37*12*IF(1=1,'1.Inputs'!$D$38,IF(1=2,'1.Inputs'!$D$39,$E130)))/(1-'1.Inputs'!$D$42)*$D130*(1+$G130)^(1-1))*('1.Inputs'!$D$48-'1.Inputs'!$D$49))/'1.Inputs'!$D$51</f>
        <v>795084961.5915904</v>
      </c>
      <c r="I130" s="36">
        <f ca="1">((('1.Inputs'!$D$37*12*IF(2=1,'1.Inputs'!$D$38,IF(2=2,'1.Inputs'!$D$39,$E130)))*$F130*(('1.Inputs'!$D$40)+(1-'1.Inputs'!$D$40)*(1+'1.Inputs'!$D$41))*(1+$G130)^(2-1))*'1.Inputs'!$D$47+(('1.Inputs'!$D$37*12*IF(2=1,'1.Inputs'!$D$38,IF(2=2,'1.Inputs'!$D$39,$E130)))/(1-'1.Inputs'!$D$42)*$D130*(1+$G130)^(2-1))*('1.Inputs'!$D$48-'1.Inputs'!$D$49))/'1.Inputs'!$D$51</f>
        <v>1182937723.0854037</v>
      </c>
      <c r="J130" s="36">
        <f ca="1">((('1.Inputs'!$D$37*12*IF(3=1,'1.Inputs'!$D$38,IF(3=2,'1.Inputs'!$D$39,$E130)))*$F130*(('1.Inputs'!$D$40)+(1-'1.Inputs'!$D$40)*(1+'1.Inputs'!$D$41))*(1+$G130)^(3-1))*'1.Inputs'!$D$47+(('1.Inputs'!$D$37*12*IF(3=1,'1.Inputs'!$D$38,IF(3=2,'1.Inputs'!$D$39,$E130)))/(1-'1.Inputs'!$D$42)*$D130*(1+$G130)^(3-1))*('1.Inputs'!$D$48-'1.Inputs'!$D$49))/'1.Inputs'!$D$51</f>
        <v>1515529025.1541054</v>
      </c>
      <c r="K130" s="36">
        <f ca="1">((('1.Inputs'!$D$37*12*IF(4=1,'1.Inputs'!$D$38,IF(4=2,'1.Inputs'!$D$39,$E130)))*$F130*(('1.Inputs'!$D$40)+(1-'1.Inputs'!$D$40)*(1+'1.Inputs'!$D$41))*(1+$G130)^(4-1))*'1.Inputs'!$D$47+(('1.Inputs'!$D$37*12*IF(4=1,'1.Inputs'!$D$38,IF(4=2,'1.Inputs'!$D$39,$E130)))/(1-'1.Inputs'!$D$42)*$D130*(1+$G130)^(4-1))*('1.Inputs'!$D$48-'1.Inputs'!$D$49))/'1.Inputs'!$D$51</f>
        <v>1610588392.5167332</v>
      </c>
      <c r="L130" s="36">
        <f ca="1">((('1.Inputs'!$D$37*12*IF(5=1,'1.Inputs'!$D$38,IF(5=2,'1.Inputs'!$D$39,$E130)))*$F130*(('1.Inputs'!$D$40)+(1-'1.Inputs'!$D$40)*(1+'1.Inputs'!$D$41))*(1+$G130)^(5-1))*'1.Inputs'!$D$47+(('1.Inputs'!$D$37*12*IF(5=1,'1.Inputs'!$D$38,IF(5=2,'1.Inputs'!$D$39,$E130)))/(1-'1.Inputs'!$D$42)*$D130*(1+$G130)^(5-1))*('1.Inputs'!$D$48-'1.Inputs'!$D$49))/'1.Inputs'!$D$51</f>
        <v>1711610221.2861705</v>
      </c>
      <c r="M130" s="36">
        <f ca="1">((('1.Inputs'!$D$37*12*IF(6=1,'1.Inputs'!$D$38,IF(6=2,'1.Inputs'!$D$39,$E130)))*$F130*(('1.Inputs'!$D$40)+(1-'1.Inputs'!$D$40)*(1+'1.Inputs'!$D$41))*(1+$G130)^(6-1))*'1.Inputs'!$D$47+(('1.Inputs'!$D$37*12*IF(6=1,'1.Inputs'!$D$38,IF(6=2,'1.Inputs'!$D$39,$E130)))/(1-'1.Inputs'!$D$42)*$D130*(1+$G130)^(6-1))*('1.Inputs'!$D$48-'1.Inputs'!$D$49))/'1.Inputs'!$D$51</f>
        <v>1818968498.2352543</v>
      </c>
      <c r="N130" s="36">
        <f ca="1">((('1.Inputs'!$D$37*12*IF(7=1,'1.Inputs'!$D$38,IF(7=2,'1.Inputs'!$D$39,$E130)))*$F130*(('1.Inputs'!$D$40)+(1-'1.Inputs'!$D$40)*(1+'1.Inputs'!$D$41))*(1+$G130)^(7-1))*'1.Inputs'!$D$47+(('1.Inputs'!$D$37*12*IF(7=1,'1.Inputs'!$D$38,IF(7=2,'1.Inputs'!$D$39,$E130)))/(1-'1.Inputs'!$D$42)*$D130*(1+$G130)^(7-1))*('1.Inputs'!$D$48-'1.Inputs'!$D$49))/'1.Inputs'!$D$51</f>
        <v>1933060667.9165375</v>
      </c>
      <c r="O130" s="36">
        <f ca="1">((('1.Inputs'!$D$37*12*IF(8=1,'1.Inputs'!$D$38,IF(8=2,'1.Inputs'!$D$39,$E130)))*$F130*(('1.Inputs'!$D$40)+(1-'1.Inputs'!$D$40)*(1+'1.Inputs'!$D$41))*(1+$G130)^(8-1))*'1.Inputs'!$D$47+(('1.Inputs'!$D$37*12*IF(8=1,'1.Inputs'!$D$38,IF(8=2,'1.Inputs'!$D$39,$E130)))/(1-'1.Inputs'!$D$42)*$D130*(1+$G130)^(8-1))*('1.Inputs'!$D$48-'1.Inputs'!$D$49))/'1.Inputs'!$D$51</f>
        <v>2054309104.0176134</v>
      </c>
      <c r="P130" s="36">
        <f ca="1">((('1.Inputs'!$D$37*12*IF(9=1,'1.Inputs'!$D$38,IF(9=2,'1.Inputs'!$D$39,$E130)))*$F130*(('1.Inputs'!$D$40)+(1-'1.Inputs'!$D$40)*(1+'1.Inputs'!$D$41))*(1+$G130)^(9-1))*'1.Inputs'!$D$47+(('1.Inputs'!$D$37*12*IF(9=1,'1.Inputs'!$D$38,IF(9=2,'1.Inputs'!$D$39,$E130)))/(1-'1.Inputs'!$D$42)*$D130*(1+$G130)^(9-1))*('1.Inputs'!$D$48-'1.Inputs'!$D$49))/'1.Inputs'!$D$51</f>
        <v>2183162673.0050783</v>
      </c>
      <c r="Q130" s="36">
        <f ca="1">((('1.Inputs'!$D$37*12*IF(10=1,'1.Inputs'!$D$38,IF(10=2,'1.Inputs'!$D$39,$E130)))*$F130*(('1.Inputs'!$D$40)+(1-'1.Inputs'!$D$40)*(1+'1.Inputs'!$D$41))*(1+$G130)^(10-1))*'1.Inputs'!$D$47+(('1.Inputs'!$D$37*12*IF(10=1,'1.Inputs'!$D$38,IF(10=2,'1.Inputs'!$D$39,$E130)))/(1-'1.Inputs'!$D$42)*$D130*(1+$G130)^(10-1))*('1.Inputs'!$D$48-'1.Inputs'!$D$49))/'1.Inputs'!$D$51</f>
        <v>2320098395.8457952</v>
      </c>
      <c r="R130" s="36">
        <f>-'1.Inputs'!$D$24</f>
        <v>-2050000000</v>
      </c>
      <c r="S130" s="36">
        <f ca="1">((('1.Inputs'!$D$37*12*IF(1=1,'1.Inputs'!$D$38,IF(1=2,'1.Inputs'!$D$39,$E130)))*$F130*(('1.Inputs'!$D$40)+(1-'1.Inputs'!$D$40)*(1+'1.Inputs'!$D$41))*(1+$G130)^(1-1))-(('1.Inputs'!$D$37*12*IF(1=1,'1.Inputs'!$D$38,IF(1=2,'1.Inputs'!$D$39,$E130)))/(1-'1.Inputs'!$D$42)*$D130*(1+$G130)^(1-1))-('1.Inputs'!$D$37*12*IF(1=1,'1.Inputs'!$D$38,IF(1=2,'1.Inputs'!$D$39,$E130)))*'1.Inputs'!$D$43*(1+$G130)^(1-1)-'1.Inputs'!$D$44*(1+$G130)^(1-1)-('1.Inputs'!$D$20/'1.Inputs'!$D$27+'1.Inputs'!$D$23/'1.Inputs'!$D$28))-MAX(0,((('1.Inputs'!$D$37*12*IF(1=1,'1.Inputs'!$D$38,IF(1=2,'1.Inputs'!$D$39,$E130)))*$F130*(('1.Inputs'!$D$40)+(1-'1.Inputs'!$D$40)*(1+'1.Inputs'!$D$41))*(1+$G130)^(1-1))-(('1.Inputs'!$D$37*12*IF(1=1,'1.Inputs'!$D$38,IF(1=2,'1.Inputs'!$D$39,$E130)))/(1-'1.Inputs'!$D$42)*$D130*(1+$G130)^(1-1))-('1.Inputs'!$D$37*12*IF(1=1,'1.Inputs'!$D$38,IF(1=2,'1.Inputs'!$D$39,$E130)))*'1.Inputs'!$D$43*(1+$G130)^(1-1)-'1.Inputs'!$D$44*(1+$G130)^(1-1)-('1.Inputs'!$D$20/'1.Inputs'!$D$27+'1.Inputs'!$D$23/'1.Inputs'!$D$28)))*'1.Inputs'!$D$53+('1.Inputs'!$D$20/'1.Inputs'!$D$27+'1.Inputs'!$D$23/'1.Inputs'!$D$28)-H130</f>
        <v>-674251792.25281048</v>
      </c>
      <c r="T130" s="36">
        <f ca="1">((('1.Inputs'!$D$37*12*IF(2=1,'1.Inputs'!$D$38,IF(2=2,'1.Inputs'!$D$39,$E130)))*$F130*(('1.Inputs'!$D$40)+(1-'1.Inputs'!$D$40)*(1+'1.Inputs'!$D$41))*(1+$G130)^(2-1))-(('1.Inputs'!$D$37*12*IF(2=1,'1.Inputs'!$D$38,IF(2=2,'1.Inputs'!$D$39,$E130)))/(1-'1.Inputs'!$D$42)*$D130*(1+$G130)^(2-1))-('1.Inputs'!$D$37*12*IF(2=1,'1.Inputs'!$D$38,IF(2=2,'1.Inputs'!$D$39,$E130)))*'1.Inputs'!$D$43*(1+$G130)^(2-1)-'1.Inputs'!$D$44*(1+$G130)^(2-1)-('1.Inputs'!$D$20/'1.Inputs'!$D$27+'1.Inputs'!$D$23/'1.Inputs'!$D$28))-MAX(0,((('1.Inputs'!$D$37*12*IF(2=1,'1.Inputs'!$D$38,IF(2=2,'1.Inputs'!$D$39,$E130)))*$F130*(('1.Inputs'!$D$40)+(1-'1.Inputs'!$D$40)*(1+'1.Inputs'!$D$41))*(1+$G130)^(2-1))-(('1.Inputs'!$D$37*12*IF(2=1,'1.Inputs'!$D$38,IF(2=2,'1.Inputs'!$D$39,$E130)))/(1-'1.Inputs'!$D$42)*$D130*(1+$G130)^(2-1))-('1.Inputs'!$D$37*12*IF(2=1,'1.Inputs'!$D$38,IF(2=2,'1.Inputs'!$D$39,$E130)))*'1.Inputs'!$D$43*(1+$G130)^(2-1)-'1.Inputs'!$D$44*(1+$G130)^(2-1)-('1.Inputs'!$D$20/'1.Inputs'!$D$27+'1.Inputs'!$D$23/'1.Inputs'!$D$28)))*'1.Inputs'!$D$53+('1.Inputs'!$D$20/'1.Inputs'!$D$27+'1.Inputs'!$D$23/'1.Inputs'!$D$28)-(I130-H130)</f>
        <v>24929702.500737071</v>
      </c>
      <c r="U130" s="36">
        <f ca="1">((('1.Inputs'!$D$37*12*IF(3=1,'1.Inputs'!$D$38,IF(3=2,'1.Inputs'!$D$39,$E130)))*$F130*(('1.Inputs'!$D$40)+(1-'1.Inputs'!$D$40)*(1+'1.Inputs'!$D$41))*(1+$G130)^(3-1))-(('1.Inputs'!$D$37*12*IF(3=1,'1.Inputs'!$D$38,IF(3=2,'1.Inputs'!$D$39,$E130)))/(1-'1.Inputs'!$D$42)*$D130*(1+$G130)^(3-1))-('1.Inputs'!$D$37*12*IF(3=1,'1.Inputs'!$D$38,IF(3=2,'1.Inputs'!$D$39,$E130)))*'1.Inputs'!$D$43*(1+$G130)^(3-1)-'1.Inputs'!$D$44*(1+$G130)^(3-1)-('1.Inputs'!$D$20/'1.Inputs'!$D$27+'1.Inputs'!$D$23/'1.Inputs'!$D$28))-MAX(0,((('1.Inputs'!$D$37*12*IF(3=1,'1.Inputs'!$D$38,IF(3=2,'1.Inputs'!$D$39,$E130)))*$F130*(('1.Inputs'!$D$40)+(1-'1.Inputs'!$D$40)*(1+'1.Inputs'!$D$41))*(1+$G130)^(3-1))-(('1.Inputs'!$D$37*12*IF(3=1,'1.Inputs'!$D$38,IF(3=2,'1.Inputs'!$D$39,$E130)))/(1-'1.Inputs'!$D$42)*$D130*(1+$G130)^(3-1))-('1.Inputs'!$D$37*12*IF(3=1,'1.Inputs'!$D$38,IF(3=2,'1.Inputs'!$D$39,$E130)))*'1.Inputs'!$D$43*(1+$G130)^(3-1)-'1.Inputs'!$D$44*(1+$G130)^(3-1)-('1.Inputs'!$D$20/'1.Inputs'!$D$27+'1.Inputs'!$D$23/'1.Inputs'!$D$28)))*'1.Inputs'!$D$53+('1.Inputs'!$D$20/'1.Inputs'!$D$27+'1.Inputs'!$D$23/'1.Inputs'!$D$28)-(J130-I130)</f>
        <v>318761845.29334068</v>
      </c>
      <c r="V130" s="36">
        <f ca="1">((('1.Inputs'!$D$37*12*IF(4=1,'1.Inputs'!$D$38,IF(4=2,'1.Inputs'!$D$39,$E130)))*$F130*(('1.Inputs'!$D$40)+(1-'1.Inputs'!$D$40)*(1+'1.Inputs'!$D$41))*(1+$G130)^(4-1))-(('1.Inputs'!$D$37*12*IF(4=1,'1.Inputs'!$D$38,IF(4=2,'1.Inputs'!$D$39,$E130)))/(1-'1.Inputs'!$D$42)*$D130*(1+$G130)^(4-1))-('1.Inputs'!$D$37*12*IF(4=1,'1.Inputs'!$D$38,IF(4=2,'1.Inputs'!$D$39,$E130)))*'1.Inputs'!$D$43*(1+$G130)^(4-1)-'1.Inputs'!$D$44*(1+$G130)^(4-1)-('1.Inputs'!$D$20/'1.Inputs'!$D$27+'1.Inputs'!$D$23/'1.Inputs'!$D$28))-MAX(0,((('1.Inputs'!$D$37*12*IF(4=1,'1.Inputs'!$D$38,IF(4=2,'1.Inputs'!$D$39,$E130)))*$F130*(('1.Inputs'!$D$40)+(1-'1.Inputs'!$D$40)*(1+'1.Inputs'!$D$41))*(1+$G130)^(4-1))-(('1.Inputs'!$D$37*12*IF(4=1,'1.Inputs'!$D$38,IF(4=2,'1.Inputs'!$D$39,$E130)))/(1-'1.Inputs'!$D$42)*$D130*(1+$G130)^(4-1))-('1.Inputs'!$D$37*12*IF(4=1,'1.Inputs'!$D$38,IF(4=2,'1.Inputs'!$D$39,$E130)))*'1.Inputs'!$D$43*(1+$G130)^(4-1)-'1.Inputs'!$D$44*(1+$G130)^(4-1)-('1.Inputs'!$D$20/'1.Inputs'!$D$27+'1.Inputs'!$D$23/'1.Inputs'!$D$28)))*'1.Inputs'!$D$53+('1.Inputs'!$D$20/'1.Inputs'!$D$27+'1.Inputs'!$D$23/'1.Inputs'!$D$28)-(K130-J130)</f>
        <v>594185276.66947615</v>
      </c>
      <c r="W130" s="36">
        <f ca="1">((('1.Inputs'!$D$37*12*IF(5=1,'1.Inputs'!$D$38,IF(5=2,'1.Inputs'!$D$39,$E130)))*$F130*(('1.Inputs'!$D$40)+(1-'1.Inputs'!$D$40)*(1+'1.Inputs'!$D$41))*(1+$G130)^(5-1))-(('1.Inputs'!$D$37*12*IF(5=1,'1.Inputs'!$D$38,IF(5=2,'1.Inputs'!$D$39,$E130)))/(1-'1.Inputs'!$D$42)*$D130*(1+$G130)^(5-1))-('1.Inputs'!$D$37*12*IF(5=1,'1.Inputs'!$D$38,IF(5=2,'1.Inputs'!$D$39,$E130)))*'1.Inputs'!$D$43*(1+$G130)^(5-1)-'1.Inputs'!$D$44*(1+$G130)^(5-1)-('1.Inputs'!$D$20/'1.Inputs'!$D$27+'1.Inputs'!$D$23/'1.Inputs'!$D$28))-MAX(0,((('1.Inputs'!$D$37*12*IF(5=1,'1.Inputs'!$D$38,IF(5=2,'1.Inputs'!$D$39,$E130)))*$F130*(('1.Inputs'!$D$40)+(1-'1.Inputs'!$D$40)*(1+'1.Inputs'!$D$41))*(1+$G130)^(5-1))-(('1.Inputs'!$D$37*12*IF(5=1,'1.Inputs'!$D$38,IF(5=2,'1.Inputs'!$D$39,$E130)))/(1-'1.Inputs'!$D$42)*$D130*(1+$G130)^(5-1))-('1.Inputs'!$D$37*12*IF(5=1,'1.Inputs'!$D$38,IF(5=2,'1.Inputs'!$D$39,$E130)))*'1.Inputs'!$D$43*(1+$G130)^(5-1)-'1.Inputs'!$D$44*(1+$G130)^(5-1)-('1.Inputs'!$D$20/'1.Inputs'!$D$27+'1.Inputs'!$D$23/'1.Inputs'!$D$28)))*'1.Inputs'!$D$53+('1.Inputs'!$D$20/'1.Inputs'!$D$27+'1.Inputs'!$D$23/'1.Inputs'!$D$28)-(L130-K130)</f>
        <v>628491001.2881248</v>
      </c>
      <c r="X130" s="36">
        <f ca="1">((('1.Inputs'!$D$37*12*IF(6=1,'1.Inputs'!$D$38,IF(6=2,'1.Inputs'!$D$39,$E130)))*$F130*(('1.Inputs'!$D$40)+(1-'1.Inputs'!$D$40)*(1+'1.Inputs'!$D$41))*(1+$G130)^(6-1))-(('1.Inputs'!$D$37*12*IF(6=1,'1.Inputs'!$D$38,IF(6=2,'1.Inputs'!$D$39,$E130)))/(1-'1.Inputs'!$D$42)*$D130*(1+$G130)^(6-1))-('1.Inputs'!$D$37*12*IF(6=1,'1.Inputs'!$D$38,IF(6=2,'1.Inputs'!$D$39,$E130)))*'1.Inputs'!$D$43*(1+$G130)^(6-1)-'1.Inputs'!$D$44*(1+$G130)^(6-1)-('1.Inputs'!$D$20/'1.Inputs'!$D$27+'1.Inputs'!$D$23/'1.Inputs'!$D$28))-MAX(0,((('1.Inputs'!$D$37*12*IF(6=1,'1.Inputs'!$D$38,IF(6=2,'1.Inputs'!$D$39,$E130)))*$F130*(('1.Inputs'!$D$40)+(1-'1.Inputs'!$D$40)*(1+'1.Inputs'!$D$41))*(1+$G130)^(6-1))-(('1.Inputs'!$D$37*12*IF(6=1,'1.Inputs'!$D$38,IF(6=2,'1.Inputs'!$D$39,$E130)))/(1-'1.Inputs'!$D$42)*$D130*(1+$G130)^(6-1))-('1.Inputs'!$D$37*12*IF(6=1,'1.Inputs'!$D$38,IF(6=2,'1.Inputs'!$D$39,$E130)))*'1.Inputs'!$D$43*(1+$G130)^(6-1)-'1.Inputs'!$D$44*(1+$G130)^(6-1)-('1.Inputs'!$D$20/'1.Inputs'!$D$27+'1.Inputs'!$D$23/'1.Inputs'!$D$28)))*'1.Inputs'!$D$53+('1.Inputs'!$D$20/'1.Inputs'!$D$27+'1.Inputs'!$D$23/'1.Inputs'!$D$28)-(M130-L130)</f>
        <v>664948502.89357877</v>
      </c>
      <c r="Y130" s="36">
        <f ca="1">((('1.Inputs'!$D$37*12*IF(7=1,'1.Inputs'!$D$38,IF(7=2,'1.Inputs'!$D$39,$E130)))*$F130*(('1.Inputs'!$D$40)+(1-'1.Inputs'!$D$40)*(1+'1.Inputs'!$D$41))*(1+$G130)^(7-1))-(('1.Inputs'!$D$37*12*IF(7=1,'1.Inputs'!$D$38,IF(7=2,'1.Inputs'!$D$39,$E130)))/(1-'1.Inputs'!$D$42)*$D130*(1+$G130)^(7-1))-('1.Inputs'!$D$37*12*IF(7=1,'1.Inputs'!$D$38,IF(7=2,'1.Inputs'!$D$39,$E130)))*'1.Inputs'!$D$43*(1+$G130)^(7-1)-'1.Inputs'!$D$44*(1+$G130)^(7-1)-('1.Inputs'!$D$20/'1.Inputs'!$D$27+'1.Inputs'!$D$23/'1.Inputs'!$D$28))-MAX(0,((('1.Inputs'!$D$37*12*IF(7=1,'1.Inputs'!$D$38,IF(7=2,'1.Inputs'!$D$39,$E130)))*$F130*(('1.Inputs'!$D$40)+(1-'1.Inputs'!$D$40)*(1+'1.Inputs'!$D$41))*(1+$G130)^(7-1))-(('1.Inputs'!$D$37*12*IF(7=1,'1.Inputs'!$D$38,IF(7=2,'1.Inputs'!$D$39,$E130)))/(1-'1.Inputs'!$D$42)*$D130*(1+$G130)^(7-1))-('1.Inputs'!$D$37*12*IF(7=1,'1.Inputs'!$D$38,IF(7=2,'1.Inputs'!$D$39,$E130)))*'1.Inputs'!$D$43*(1+$G130)^(7-1)-'1.Inputs'!$D$44*(1+$G130)^(7-1)-('1.Inputs'!$D$20/'1.Inputs'!$D$27+'1.Inputs'!$D$23/'1.Inputs'!$D$28)))*'1.Inputs'!$D$53+('1.Inputs'!$D$20/'1.Inputs'!$D$27+'1.Inputs'!$D$23/'1.Inputs'!$D$28)-(N130-M130)</f>
        <v>703692748.58688307</v>
      </c>
      <c r="Z130" s="36">
        <f ca="1">((('1.Inputs'!$D$37*12*IF(8=1,'1.Inputs'!$D$38,IF(8=2,'1.Inputs'!$D$39,$E130)))*$F130*(('1.Inputs'!$D$40)+(1-'1.Inputs'!$D$40)*(1+'1.Inputs'!$D$41))*(1+$G130)^(8-1))-(('1.Inputs'!$D$37*12*IF(8=1,'1.Inputs'!$D$38,IF(8=2,'1.Inputs'!$D$39,$E130)))/(1-'1.Inputs'!$D$42)*$D130*(1+$G130)^(8-1))-('1.Inputs'!$D$37*12*IF(8=1,'1.Inputs'!$D$38,IF(8=2,'1.Inputs'!$D$39,$E130)))*'1.Inputs'!$D$43*(1+$G130)^(8-1)-'1.Inputs'!$D$44*(1+$G130)^(8-1)-('1.Inputs'!$D$20/'1.Inputs'!$D$27+'1.Inputs'!$D$23/'1.Inputs'!$D$28))-MAX(0,((('1.Inputs'!$D$37*12*IF(8=1,'1.Inputs'!$D$38,IF(8=2,'1.Inputs'!$D$39,$E130)))*$F130*(('1.Inputs'!$D$40)+(1-'1.Inputs'!$D$40)*(1+'1.Inputs'!$D$41))*(1+$G130)^(8-1))-(('1.Inputs'!$D$37*12*IF(8=1,'1.Inputs'!$D$38,IF(8=2,'1.Inputs'!$D$39,$E130)))/(1-'1.Inputs'!$D$42)*$D130*(1+$G130)^(8-1))-('1.Inputs'!$D$37*12*IF(8=1,'1.Inputs'!$D$38,IF(8=2,'1.Inputs'!$D$39,$E130)))*'1.Inputs'!$D$43*(1+$G130)^(8-1)-'1.Inputs'!$D$44*(1+$G130)^(8-1)-('1.Inputs'!$D$20/'1.Inputs'!$D$27+'1.Inputs'!$D$23/'1.Inputs'!$D$28)))*'1.Inputs'!$D$53+('1.Inputs'!$D$20/'1.Inputs'!$D$27+'1.Inputs'!$D$23/'1.Inputs'!$D$28)-(O130-N130)</f>
        <v>744867171.08539629</v>
      </c>
      <c r="AA130" s="36">
        <f ca="1">((('1.Inputs'!$D$37*12*IF(9=1,'1.Inputs'!$D$38,IF(9=2,'1.Inputs'!$D$39,$E130)))*$F130*(('1.Inputs'!$D$40)+(1-'1.Inputs'!$D$40)*(1+'1.Inputs'!$D$41))*(1+$G130)^(9-1))-(('1.Inputs'!$D$37*12*IF(9=1,'1.Inputs'!$D$38,IF(9=2,'1.Inputs'!$D$39,$E130)))/(1-'1.Inputs'!$D$42)*$D130*(1+$G130)^(9-1))-('1.Inputs'!$D$37*12*IF(9=1,'1.Inputs'!$D$38,IF(9=2,'1.Inputs'!$D$39,$E130)))*'1.Inputs'!$D$43*(1+$G130)^(9-1)-'1.Inputs'!$D$44*(1+$G130)^(9-1)-('1.Inputs'!$D$20/'1.Inputs'!$D$27+'1.Inputs'!$D$23/'1.Inputs'!$D$28))-MAX(0,((('1.Inputs'!$D$37*12*IF(9=1,'1.Inputs'!$D$38,IF(9=2,'1.Inputs'!$D$39,$E130)))*$F130*(('1.Inputs'!$D$40)+(1-'1.Inputs'!$D$40)*(1+'1.Inputs'!$D$41))*(1+$G130)^(9-1))-(('1.Inputs'!$D$37*12*IF(9=1,'1.Inputs'!$D$38,IF(9=2,'1.Inputs'!$D$39,$E130)))/(1-'1.Inputs'!$D$42)*$D130*(1+$G130)^(9-1))-('1.Inputs'!$D$37*12*IF(9=1,'1.Inputs'!$D$38,IF(9=2,'1.Inputs'!$D$39,$E130)))*'1.Inputs'!$D$43*(1+$G130)^(9-1)-'1.Inputs'!$D$44*(1+$G130)^(9-1)-('1.Inputs'!$D$20/'1.Inputs'!$D$27+'1.Inputs'!$D$23/'1.Inputs'!$D$28)))*'1.Inputs'!$D$53+('1.Inputs'!$D$20/'1.Inputs'!$D$27+'1.Inputs'!$D$23/'1.Inputs'!$D$28)-(P130-O130)</f>
        <v>788624199.71633232</v>
      </c>
      <c r="AB130" s="36">
        <f ca="1">((('1.Inputs'!$D$37*12*IF(10=1,'1.Inputs'!$D$38,IF(10=2,'1.Inputs'!$D$39,$E130)))*$F130*(('1.Inputs'!$D$40)+(1-'1.Inputs'!$D$40)*(1+'1.Inputs'!$D$41))*(1+$G130)^(10-1))-(('1.Inputs'!$D$37*12*IF(10=1,'1.Inputs'!$D$38,IF(10=2,'1.Inputs'!$D$39,$E130)))/(1-'1.Inputs'!$D$42)*$D130*(1+$G130)^(10-1))-('1.Inputs'!$D$37*12*IF(10=1,'1.Inputs'!$D$38,IF(10=2,'1.Inputs'!$D$39,$E130)))*'1.Inputs'!$D$43*(1+$G130)^(10-1)-'1.Inputs'!$D$44*(1+$G130)^(10-1)-('1.Inputs'!$D$20/'1.Inputs'!$D$27+'1.Inputs'!$D$23/'1.Inputs'!$D$28))-MAX(0,((('1.Inputs'!$D$37*12*IF(10=1,'1.Inputs'!$D$38,IF(10=2,'1.Inputs'!$D$39,$E130)))*$F130*(('1.Inputs'!$D$40)+(1-'1.Inputs'!$D$40)*(1+'1.Inputs'!$D$41))*(1+$G130)^(10-1))-(('1.Inputs'!$D$37*12*IF(10=1,'1.Inputs'!$D$38,IF(10=2,'1.Inputs'!$D$39,$E130)))/(1-'1.Inputs'!$D$42)*$D130*(1+$G130)^(10-1))-('1.Inputs'!$D$37*12*IF(10=1,'1.Inputs'!$D$38,IF(10=2,'1.Inputs'!$D$39,$E130)))*'1.Inputs'!$D$43*(1+$G130)^(10-1)-'1.Inputs'!$D$44*(1+$G130)^(10-1)-('1.Inputs'!$D$20/'1.Inputs'!$D$27+'1.Inputs'!$D$23/'1.Inputs'!$D$28)))*'1.Inputs'!$D$53+('1.Inputs'!$D$20/'1.Inputs'!$D$27+'1.Inputs'!$D$23/'1.Inputs'!$D$28)-(Q130-P130)+(('1.Inputs'!$D$20+'1.Inputs'!$D$23-('1.Inputs'!$D$20/'1.Inputs'!$D$27+'1.Inputs'!$D$23/'1.Inputs'!$D$28)*'1.Inputs'!$D$10)*'1.Inputs'!$D$60+'1.Inputs'!$D$19*'1.Inputs'!$D$59+Q130)</f>
        <v>3855224220.5619144</v>
      </c>
      <c r="AC130" s="36">
        <f ca="1">S130-AC$13-AC$14+MIN(AC$13,MAX(0,((('1.Inputs'!$D$37*12*IF(1=1,'1.Inputs'!$D$38,IF(1=2,'1.Inputs'!$D$39,$E130)))*$F130*(('1.Inputs'!$D$40)+(1-'1.Inputs'!$D$40)*(1+'1.Inputs'!$D$41))*(1+$G130)^(1-1))-(('1.Inputs'!$D$37*12*IF(1=1,'1.Inputs'!$D$38,IF(1=2,'1.Inputs'!$D$39,$E130)))/(1-'1.Inputs'!$D$42)*$D130*(1+$G130)^(1-1))-('1.Inputs'!$D$37*12*IF(1=1,'1.Inputs'!$D$38,IF(1=2,'1.Inputs'!$D$39,$E130)))*'1.Inputs'!$D$43*(1+$G130)^(1-1)-'1.Inputs'!$D$44*(1+$G130)^(1-1)-('1.Inputs'!$D$20/'1.Inputs'!$D$27+'1.Inputs'!$D$23/'1.Inputs'!$D$28))))*'1.Inputs'!$D$53</f>
        <v>-821851792.25281048</v>
      </c>
      <c r="AD130" s="36">
        <f ca="1">T130-AD$13-AD$14+MIN(AD$13,MAX(0,((('1.Inputs'!$D$37*12*IF(2=1,'1.Inputs'!$D$38,IF(2=2,'1.Inputs'!$D$39,$E130)))*$F130*(('1.Inputs'!$D$40)+(1-'1.Inputs'!$D$40)*(1+'1.Inputs'!$D$41))*(1+$G130)^(2-1))-(('1.Inputs'!$D$37*12*IF(2=1,'1.Inputs'!$D$38,IF(2=2,'1.Inputs'!$D$39,$E130)))/(1-'1.Inputs'!$D$42)*$D130*(1+$G130)^(2-1))-('1.Inputs'!$D$37*12*IF(2=1,'1.Inputs'!$D$38,IF(2=2,'1.Inputs'!$D$39,$E130)))*'1.Inputs'!$D$43*(1+$G130)^(2-1)-'1.Inputs'!$D$44*(1+$G130)^(2-1)-('1.Inputs'!$D$20/'1.Inputs'!$D$27+'1.Inputs'!$D$23/'1.Inputs'!$D$28))))*'1.Inputs'!$D$53</f>
        <v>-71010297.499262929</v>
      </c>
      <c r="AE130" s="36">
        <f ca="1">U130-AE$13-AE$14+MIN(AE$13,MAX(0,((('1.Inputs'!$D$37*12*IF(3=1,'1.Inputs'!$D$38,IF(3=2,'1.Inputs'!$D$39,$E130)))*$F130*(('1.Inputs'!$D$40)+(1-'1.Inputs'!$D$40)*(1+'1.Inputs'!$D$41))*(1+$G130)^(3-1))-(('1.Inputs'!$D$37*12*IF(3=1,'1.Inputs'!$D$38,IF(3=2,'1.Inputs'!$D$39,$E130)))/(1-'1.Inputs'!$D$42)*$D130*(1+$G130)^(3-1))-('1.Inputs'!$D$37*12*IF(3=1,'1.Inputs'!$D$38,IF(3=2,'1.Inputs'!$D$39,$E130)))*'1.Inputs'!$D$43*(1+$G130)^(3-1)-'1.Inputs'!$D$44*(1+$G130)^(3-1)-('1.Inputs'!$D$20/'1.Inputs'!$D$27+'1.Inputs'!$D$23/'1.Inputs'!$D$28))))*'1.Inputs'!$D$53</f>
        <v>-23178154.706659317</v>
      </c>
      <c r="AF130" s="36">
        <f ca="1">V130-AF$13-AF$14+MIN(AF$13,MAX(0,((('1.Inputs'!$D$37*12*IF(4=1,'1.Inputs'!$D$38,IF(4=2,'1.Inputs'!$D$39,$E130)))*$F130*(('1.Inputs'!$D$40)+(1-'1.Inputs'!$D$40)*(1+'1.Inputs'!$D$41))*(1+$G130)^(4-1))-(('1.Inputs'!$D$37*12*IF(4=1,'1.Inputs'!$D$38,IF(4=2,'1.Inputs'!$D$39,$E130)))/(1-'1.Inputs'!$D$42)*$D130*(1+$G130)^(4-1))-('1.Inputs'!$D$37*12*IF(4=1,'1.Inputs'!$D$38,IF(4=2,'1.Inputs'!$D$39,$E130)))*'1.Inputs'!$D$43*(1+$G130)^(4-1)-'1.Inputs'!$D$44*(1+$G130)^(4-1)-('1.Inputs'!$D$20/'1.Inputs'!$D$27+'1.Inputs'!$D$23/'1.Inputs'!$D$28))))*'1.Inputs'!$D$53</f>
        <v>271433276.66947615</v>
      </c>
      <c r="AG130" s="36">
        <f ca="1">W130-AG$13-AG$14+MIN(AG$13,MAX(0,((('1.Inputs'!$D$37*12*IF(5=1,'1.Inputs'!$D$38,IF(5=2,'1.Inputs'!$D$39,$E130)))*$F130*(('1.Inputs'!$D$40)+(1-'1.Inputs'!$D$40)*(1+'1.Inputs'!$D$41))*(1+$G130)^(5-1))-(('1.Inputs'!$D$37*12*IF(5=1,'1.Inputs'!$D$38,IF(5=2,'1.Inputs'!$D$39,$E130)))/(1-'1.Inputs'!$D$42)*$D130*(1+$G130)^(5-1))-('1.Inputs'!$D$37*12*IF(5=1,'1.Inputs'!$D$38,IF(5=2,'1.Inputs'!$D$39,$E130)))*'1.Inputs'!$D$43*(1+$G130)^(5-1)-'1.Inputs'!$D$44*(1+$G130)^(5-1)-('1.Inputs'!$D$20/'1.Inputs'!$D$27+'1.Inputs'!$D$23/'1.Inputs'!$D$28))))*'1.Inputs'!$D$53</f>
        <v>324927001.2881248</v>
      </c>
      <c r="AH130" s="36">
        <f ca="1">X130-AH$13-AH$14+MIN(AH$13,MAX(0,((('1.Inputs'!$D$37*12*IF(6=1,'1.Inputs'!$D$38,IF(6=2,'1.Inputs'!$D$39,$E130)))*$F130*(('1.Inputs'!$D$40)+(1-'1.Inputs'!$D$40)*(1+'1.Inputs'!$D$41))*(1+$G130)^(6-1))-(('1.Inputs'!$D$37*12*IF(6=1,'1.Inputs'!$D$38,IF(6=2,'1.Inputs'!$D$39,$E130)))/(1-'1.Inputs'!$D$42)*$D130*(1+$G130)^(6-1))-('1.Inputs'!$D$37*12*IF(6=1,'1.Inputs'!$D$38,IF(6=2,'1.Inputs'!$D$39,$E130)))*'1.Inputs'!$D$43*(1+$G130)^(6-1)-'1.Inputs'!$D$44*(1+$G130)^(6-1)-('1.Inputs'!$D$20/'1.Inputs'!$D$27+'1.Inputs'!$D$23/'1.Inputs'!$D$28))))*'1.Inputs'!$D$53</f>
        <v>380572502.89357877</v>
      </c>
      <c r="AI130" s="36">
        <f ca="1">Y130-AI$13-AI$14+MIN(AI$13,MAX(0,((('1.Inputs'!$D$37*12*IF(7=1,'1.Inputs'!$D$38,IF(7=2,'1.Inputs'!$D$39,$E130)))*$F130*(('1.Inputs'!$D$40)+(1-'1.Inputs'!$D$40)*(1+'1.Inputs'!$D$41))*(1+$G130)^(7-1))-(('1.Inputs'!$D$37*12*IF(7=1,'1.Inputs'!$D$38,IF(7=2,'1.Inputs'!$D$39,$E130)))/(1-'1.Inputs'!$D$42)*$D130*(1+$G130)^(7-1))-('1.Inputs'!$D$37*12*IF(7=1,'1.Inputs'!$D$38,IF(7=2,'1.Inputs'!$D$39,$E130)))*'1.Inputs'!$D$43*(1+$G130)^(7-1)-'1.Inputs'!$D$44*(1+$G130)^(7-1)-('1.Inputs'!$D$20/'1.Inputs'!$D$27+'1.Inputs'!$D$23/'1.Inputs'!$D$28))))*'1.Inputs'!$D$53</f>
        <v>438504748.58688307</v>
      </c>
      <c r="AJ130" s="36">
        <f ca="1">Z130-AJ$13-AJ$14+MIN(AJ$13,MAX(0,((('1.Inputs'!$D$37*12*IF(8=1,'1.Inputs'!$D$38,IF(8=2,'1.Inputs'!$D$39,$E130)))*$F130*(('1.Inputs'!$D$40)+(1-'1.Inputs'!$D$40)*(1+'1.Inputs'!$D$41))*(1+$G130)^(8-1))-(('1.Inputs'!$D$37*12*IF(8=1,'1.Inputs'!$D$38,IF(8=2,'1.Inputs'!$D$39,$E130)))/(1-'1.Inputs'!$D$42)*$D130*(1+$G130)^(8-1))-('1.Inputs'!$D$37*12*IF(8=1,'1.Inputs'!$D$38,IF(8=2,'1.Inputs'!$D$39,$E130)))*'1.Inputs'!$D$43*(1+$G130)^(8-1)-'1.Inputs'!$D$44*(1+$G130)^(8-1)-('1.Inputs'!$D$20/'1.Inputs'!$D$27+'1.Inputs'!$D$23/'1.Inputs'!$D$28))))*'1.Inputs'!$D$53</f>
        <v>744867171.08539629</v>
      </c>
      <c r="AK130" s="36">
        <f ca="1">AA130-AK$13-AK$14+MIN(AK$13,MAX(0,((('1.Inputs'!$D$37*12*IF(9=1,'1.Inputs'!$D$38,IF(9=2,'1.Inputs'!$D$39,$E130)))*$F130*(('1.Inputs'!$D$40)+(1-'1.Inputs'!$D$40)*(1+'1.Inputs'!$D$41))*(1+$G130)^(9-1))-(('1.Inputs'!$D$37*12*IF(9=1,'1.Inputs'!$D$38,IF(9=2,'1.Inputs'!$D$39,$E130)))/(1-'1.Inputs'!$D$42)*$D130*(1+$G130)^(9-1))-('1.Inputs'!$D$37*12*IF(9=1,'1.Inputs'!$D$38,IF(9=2,'1.Inputs'!$D$39,$E130)))*'1.Inputs'!$D$43*(1+$G130)^(9-1)-'1.Inputs'!$D$44*(1+$G130)^(9-1)-('1.Inputs'!$D$20/'1.Inputs'!$D$27+'1.Inputs'!$D$23/'1.Inputs'!$D$28))))*'1.Inputs'!$D$53</f>
        <v>788624199.71633232</v>
      </c>
      <c r="AL130" s="36">
        <f ca="1">AB130-AL$13-AL$14+MIN(AL$13,MAX(0,((('1.Inputs'!$D$37*12*IF(10=1,'1.Inputs'!$D$38,IF(10=2,'1.Inputs'!$D$39,$E130)))*$F130*(('1.Inputs'!$D$40)+(1-'1.Inputs'!$D$40)*(1+'1.Inputs'!$D$41))*(1+$G130)^(10-1))-(('1.Inputs'!$D$37*12*IF(10=1,'1.Inputs'!$D$38,IF(10=2,'1.Inputs'!$D$39,$E130)))/(1-'1.Inputs'!$D$42)*$D130*(1+$G130)^(10-1))-('1.Inputs'!$D$37*12*IF(10=1,'1.Inputs'!$D$38,IF(10=2,'1.Inputs'!$D$39,$E130)))*'1.Inputs'!$D$43*(1+$G130)^(10-1)-'1.Inputs'!$D$44*(1+$G130)^(10-1)-('1.Inputs'!$D$20/'1.Inputs'!$D$27+'1.Inputs'!$D$23/'1.Inputs'!$D$28))))*'1.Inputs'!$D$53+'1.Inputs'!$D$35</f>
        <v>4655224220.5619144</v>
      </c>
      <c r="AM130" s="48">
        <f ca="1">R130+NPV('1.Inputs'!$D$55,S130:AB130)</f>
        <v>837657309.72341108</v>
      </c>
      <c r="AN130" s="48">
        <f ca="1">-('1.Inputs'!$D$24*(1-'1.Inputs'!$D$31)+'1.Inputs'!$D$35)+NPV('1.Inputs'!$D$54,AC130:AL130)</f>
        <v>-555514331.14202321</v>
      </c>
      <c r="AO130" s="36">
        <f t="shared" ca="1" si="13"/>
        <v>-4.5681015735285264</v>
      </c>
      <c r="AP130" s="36">
        <f t="shared" ca="1" si="14"/>
        <v>0.80986241182251195</v>
      </c>
      <c r="AQ130" s="36">
        <f ca="1">'1.Inputs'!$D$35+MIN(SUM($AC130:AC130),SUM($AC130:AD130),SUM($AC130:AE130),SUM($AC130:AF130),SUM($AC130:AG130),SUM($AC130:AH130),SUM($AC130:AI130),SUM($AC130:AJ130),SUM($AC130:AK130),SUM($AC130:AL130))</f>
        <v>-116040244.45873272</v>
      </c>
      <c r="AR130" s="36">
        <f ca="1">IF(AP130&lt;'1.Inputs'!$D$57,1,0)</f>
        <v>1</v>
      </c>
      <c r="AS130" s="36">
        <f t="shared" ca="1" si="15"/>
        <v>1</v>
      </c>
    </row>
    <row r="131" spans="2:45" ht="15" customHeight="1" x14ac:dyDescent="0.25">
      <c r="B131" s="36">
        <v>116</v>
      </c>
      <c r="C131" s="36">
        <f t="shared" ca="1" si="8"/>
        <v>0.36052924819157961</v>
      </c>
      <c r="D131" s="36">
        <f t="shared" ca="1" si="9"/>
        <v>21308.107749550873</v>
      </c>
      <c r="E131" s="47">
        <f t="shared" ca="1" si="10"/>
        <v>0.80907550224648117</v>
      </c>
      <c r="F131" s="36">
        <f t="shared" ca="1" si="11"/>
        <v>32374.690947591629</v>
      </c>
      <c r="G131" s="36">
        <f t="shared" ca="1" si="12"/>
        <v>4.9810767524223698E-2</v>
      </c>
      <c r="H131" s="36">
        <f ca="1">((('1.Inputs'!$D$37*12*IF(1=1,'1.Inputs'!$D$38,IF(1=2,'1.Inputs'!$D$39,$E131)))*$F131*(('1.Inputs'!$D$40)+(1-'1.Inputs'!$D$40)*(1+'1.Inputs'!$D$41))*(1+$G131)^(1-1))*'1.Inputs'!$D$47+(('1.Inputs'!$D$37*12*IF(1=1,'1.Inputs'!$D$38,IF(1=2,'1.Inputs'!$D$39,$E131)))/(1-'1.Inputs'!$D$42)*$D131*(1+$G131)^(1-1))*('1.Inputs'!$D$48-'1.Inputs'!$D$49))/'1.Inputs'!$D$51</f>
        <v>864832970.78807914</v>
      </c>
      <c r="I131" s="36">
        <f ca="1">((('1.Inputs'!$D$37*12*IF(2=1,'1.Inputs'!$D$38,IF(2=2,'1.Inputs'!$D$39,$E131)))*$F131*(('1.Inputs'!$D$40)+(1-'1.Inputs'!$D$40)*(1+'1.Inputs'!$D$41))*(1+$G131)^(2-1))*'1.Inputs'!$D$47+(('1.Inputs'!$D$37*12*IF(2=1,'1.Inputs'!$D$38,IF(2=2,'1.Inputs'!$D$39,$E131)))/(1-'1.Inputs'!$D$42)*$D131*(1+$G131)^(2-1))*('1.Inputs'!$D$48-'1.Inputs'!$D$49))/'1.Inputs'!$D$51</f>
        <v>1271075350.7806029</v>
      </c>
      <c r="J131" s="36">
        <f ca="1">((('1.Inputs'!$D$37*12*IF(3=1,'1.Inputs'!$D$38,IF(3=2,'1.Inputs'!$D$39,$E131)))*$F131*(('1.Inputs'!$D$40)+(1-'1.Inputs'!$D$40)*(1+'1.Inputs'!$D$41))*(1+$G131)^(3-1))*'1.Inputs'!$D$47+(('1.Inputs'!$D$37*12*IF(3=1,'1.Inputs'!$D$38,IF(3=2,'1.Inputs'!$D$39,$E131)))/(1-'1.Inputs'!$D$42)*$D131*(1+$G131)^(3-1))*('1.Inputs'!$D$48-'1.Inputs'!$D$49))/'1.Inputs'!$D$51</f>
        <v>1542315883.2996213</v>
      </c>
      <c r="K131" s="36">
        <f ca="1">((('1.Inputs'!$D$37*12*IF(4=1,'1.Inputs'!$D$38,IF(4=2,'1.Inputs'!$D$39,$E131)))*$F131*(('1.Inputs'!$D$40)+(1-'1.Inputs'!$D$40)*(1+'1.Inputs'!$D$41))*(1+$G131)^(4-1))*'1.Inputs'!$D$47+(('1.Inputs'!$D$37*12*IF(4=1,'1.Inputs'!$D$38,IF(4=2,'1.Inputs'!$D$39,$E131)))/(1-'1.Inputs'!$D$42)*$D131*(1+$G131)^(4-1))*('1.Inputs'!$D$48-'1.Inputs'!$D$49))/'1.Inputs'!$D$51</f>
        <v>1619139821.2115762</v>
      </c>
      <c r="L131" s="36">
        <f ca="1">((('1.Inputs'!$D$37*12*IF(5=1,'1.Inputs'!$D$38,IF(5=2,'1.Inputs'!$D$39,$E131)))*$F131*(('1.Inputs'!$D$40)+(1-'1.Inputs'!$D$40)*(1+'1.Inputs'!$D$41))*(1+$G131)^(5-1))*'1.Inputs'!$D$47+(('1.Inputs'!$D$37*12*IF(5=1,'1.Inputs'!$D$38,IF(5=2,'1.Inputs'!$D$39,$E131)))/(1-'1.Inputs'!$D$42)*$D131*(1+$G131)^(5-1))*('1.Inputs'!$D$48-'1.Inputs'!$D$49))/'1.Inputs'!$D$51</f>
        <v>1699790418.435159</v>
      </c>
      <c r="M131" s="36">
        <f ca="1">((('1.Inputs'!$D$37*12*IF(6=1,'1.Inputs'!$D$38,IF(6=2,'1.Inputs'!$D$39,$E131)))*$F131*(('1.Inputs'!$D$40)+(1-'1.Inputs'!$D$40)*(1+'1.Inputs'!$D$41))*(1+$G131)^(6-1))*'1.Inputs'!$D$47+(('1.Inputs'!$D$37*12*IF(6=1,'1.Inputs'!$D$38,IF(6=2,'1.Inputs'!$D$39,$E131)))/(1-'1.Inputs'!$D$42)*$D131*(1+$G131)^(6-1))*('1.Inputs'!$D$48-'1.Inputs'!$D$49))/'1.Inputs'!$D$51</f>
        <v>1784458283.8077354</v>
      </c>
      <c r="N131" s="36">
        <f ca="1">((('1.Inputs'!$D$37*12*IF(7=1,'1.Inputs'!$D$38,IF(7=2,'1.Inputs'!$D$39,$E131)))*$F131*(('1.Inputs'!$D$40)+(1-'1.Inputs'!$D$40)*(1+'1.Inputs'!$D$41))*(1+$G131)^(7-1))*'1.Inputs'!$D$47+(('1.Inputs'!$D$37*12*IF(7=1,'1.Inputs'!$D$38,IF(7=2,'1.Inputs'!$D$39,$E131)))/(1-'1.Inputs'!$D$42)*$D131*(1+$G131)^(7-1))*('1.Inputs'!$D$48-'1.Inputs'!$D$49))/'1.Inputs'!$D$51</f>
        <v>1873343520.5391574</v>
      </c>
      <c r="O131" s="36">
        <f ca="1">((('1.Inputs'!$D$37*12*IF(8=1,'1.Inputs'!$D$38,IF(8=2,'1.Inputs'!$D$39,$E131)))*$F131*(('1.Inputs'!$D$40)+(1-'1.Inputs'!$D$40)*(1+'1.Inputs'!$D$41))*(1+$G131)^(8-1))*'1.Inputs'!$D$47+(('1.Inputs'!$D$37*12*IF(8=1,'1.Inputs'!$D$38,IF(8=2,'1.Inputs'!$D$39,$E131)))/(1-'1.Inputs'!$D$42)*$D131*(1+$G131)^(8-1))*('1.Inputs'!$D$48-'1.Inputs'!$D$49))/'1.Inputs'!$D$51</f>
        <v>1966656199.1337442</v>
      </c>
      <c r="P131" s="36">
        <f ca="1">((('1.Inputs'!$D$37*12*IF(9=1,'1.Inputs'!$D$38,IF(9=2,'1.Inputs'!$D$39,$E131)))*$F131*(('1.Inputs'!$D$40)+(1-'1.Inputs'!$D$40)*(1+'1.Inputs'!$D$41))*(1+$G131)^(9-1))*'1.Inputs'!$D$47+(('1.Inputs'!$D$37*12*IF(9=1,'1.Inputs'!$D$38,IF(9=2,'1.Inputs'!$D$39,$E131)))/(1-'1.Inputs'!$D$42)*$D131*(1+$G131)^(9-1))*('1.Inputs'!$D$48-'1.Inputs'!$D$49))/'1.Inputs'!$D$51</f>
        <v>2064616853.8688684</v>
      </c>
      <c r="Q131" s="36">
        <f ca="1">((('1.Inputs'!$D$37*12*IF(10=1,'1.Inputs'!$D$38,IF(10=2,'1.Inputs'!$D$39,$E131)))*$F131*(('1.Inputs'!$D$40)+(1-'1.Inputs'!$D$40)*(1+'1.Inputs'!$D$41))*(1+$G131)^(10-1))*'1.Inputs'!$D$47+(('1.Inputs'!$D$37*12*IF(10=1,'1.Inputs'!$D$38,IF(10=2,'1.Inputs'!$D$39,$E131)))/(1-'1.Inputs'!$D$42)*$D131*(1+$G131)^(10-1))*('1.Inputs'!$D$48-'1.Inputs'!$D$49))/'1.Inputs'!$D$51</f>
        <v>2167457004.0035243</v>
      </c>
      <c r="R131" s="36">
        <f>-'1.Inputs'!$D$24</f>
        <v>-2050000000</v>
      </c>
      <c r="S131" s="36">
        <f ca="1">((('1.Inputs'!$D$37*12*IF(1=1,'1.Inputs'!$D$38,IF(1=2,'1.Inputs'!$D$39,$E131)))*$F131*(('1.Inputs'!$D$40)+(1-'1.Inputs'!$D$40)*(1+'1.Inputs'!$D$41))*(1+$G131)^(1-1))-(('1.Inputs'!$D$37*12*IF(1=1,'1.Inputs'!$D$38,IF(1=2,'1.Inputs'!$D$39,$E131)))/(1-'1.Inputs'!$D$42)*$D131*(1+$G131)^(1-1))-('1.Inputs'!$D$37*12*IF(1=1,'1.Inputs'!$D$38,IF(1=2,'1.Inputs'!$D$39,$E131)))*'1.Inputs'!$D$43*(1+$G131)^(1-1)-'1.Inputs'!$D$44*(1+$G131)^(1-1)-('1.Inputs'!$D$20/'1.Inputs'!$D$27+'1.Inputs'!$D$23/'1.Inputs'!$D$28))-MAX(0,((('1.Inputs'!$D$37*12*IF(1=1,'1.Inputs'!$D$38,IF(1=2,'1.Inputs'!$D$39,$E131)))*$F131*(('1.Inputs'!$D$40)+(1-'1.Inputs'!$D$40)*(1+'1.Inputs'!$D$41))*(1+$G131)^(1-1))-(('1.Inputs'!$D$37*12*IF(1=1,'1.Inputs'!$D$38,IF(1=2,'1.Inputs'!$D$39,$E131)))/(1-'1.Inputs'!$D$42)*$D131*(1+$G131)^(1-1))-('1.Inputs'!$D$37*12*IF(1=1,'1.Inputs'!$D$38,IF(1=2,'1.Inputs'!$D$39,$E131)))*'1.Inputs'!$D$43*(1+$G131)^(1-1)-'1.Inputs'!$D$44*(1+$G131)^(1-1)-('1.Inputs'!$D$20/'1.Inputs'!$D$27+'1.Inputs'!$D$23/'1.Inputs'!$D$28)))*'1.Inputs'!$D$53+('1.Inputs'!$D$20/'1.Inputs'!$D$27+'1.Inputs'!$D$23/'1.Inputs'!$D$28)-H131</f>
        <v>-656920367.13067985</v>
      </c>
      <c r="T131" s="36">
        <f ca="1">((('1.Inputs'!$D$37*12*IF(2=1,'1.Inputs'!$D$38,IF(2=2,'1.Inputs'!$D$39,$E131)))*$F131*(('1.Inputs'!$D$40)+(1-'1.Inputs'!$D$40)*(1+'1.Inputs'!$D$41))*(1+$G131)^(2-1))-(('1.Inputs'!$D$37*12*IF(2=1,'1.Inputs'!$D$38,IF(2=2,'1.Inputs'!$D$39,$E131)))/(1-'1.Inputs'!$D$42)*$D131*(1+$G131)^(2-1))-('1.Inputs'!$D$37*12*IF(2=1,'1.Inputs'!$D$38,IF(2=2,'1.Inputs'!$D$39,$E131)))*'1.Inputs'!$D$43*(1+$G131)^(2-1)-'1.Inputs'!$D$44*(1+$G131)^(2-1)-('1.Inputs'!$D$20/'1.Inputs'!$D$27+'1.Inputs'!$D$23/'1.Inputs'!$D$28))-MAX(0,((('1.Inputs'!$D$37*12*IF(2=1,'1.Inputs'!$D$38,IF(2=2,'1.Inputs'!$D$39,$E131)))*$F131*(('1.Inputs'!$D$40)+(1-'1.Inputs'!$D$40)*(1+'1.Inputs'!$D$41))*(1+$G131)^(2-1))-(('1.Inputs'!$D$37*12*IF(2=1,'1.Inputs'!$D$38,IF(2=2,'1.Inputs'!$D$39,$E131)))/(1-'1.Inputs'!$D$42)*$D131*(1+$G131)^(2-1))-('1.Inputs'!$D$37*12*IF(2=1,'1.Inputs'!$D$38,IF(2=2,'1.Inputs'!$D$39,$E131)))*'1.Inputs'!$D$43*(1+$G131)^(2-1)-'1.Inputs'!$D$44*(1+$G131)^(2-1)-('1.Inputs'!$D$20/'1.Inputs'!$D$27+'1.Inputs'!$D$23/'1.Inputs'!$D$28)))*'1.Inputs'!$D$53+('1.Inputs'!$D$20/'1.Inputs'!$D$27+'1.Inputs'!$D$23/'1.Inputs'!$D$28)-(I131-H131)</f>
        <v>122794803.36936444</v>
      </c>
      <c r="U131" s="36">
        <f ca="1">((('1.Inputs'!$D$37*12*IF(3=1,'1.Inputs'!$D$38,IF(3=2,'1.Inputs'!$D$39,$E131)))*$F131*(('1.Inputs'!$D$40)+(1-'1.Inputs'!$D$40)*(1+'1.Inputs'!$D$41))*(1+$G131)^(3-1))-(('1.Inputs'!$D$37*12*IF(3=1,'1.Inputs'!$D$38,IF(3=2,'1.Inputs'!$D$39,$E131)))/(1-'1.Inputs'!$D$42)*$D131*(1+$G131)^(3-1))-('1.Inputs'!$D$37*12*IF(3=1,'1.Inputs'!$D$38,IF(3=2,'1.Inputs'!$D$39,$E131)))*'1.Inputs'!$D$43*(1+$G131)^(3-1)-'1.Inputs'!$D$44*(1+$G131)^(3-1)-('1.Inputs'!$D$20/'1.Inputs'!$D$27+'1.Inputs'!$D$23/'1.Inputs'!$D$28))-MAX(0,((('1.Inputs'!$D$37*12*IF(3=1,'1.Inputs'!$D$38,IF(3=2,'1.Inputs'!$D$39,$E131)))*$F131*(('1.Inputs'!$D$40)+(1-'1.Inputs'!$D$40)*(1+'1.Inputs'!$D$41))*(1+$G131)^(3-1))-(('1.Inputs'!$D$37*12*IF(3=1,'1.Inputs'!$D$38,IF(3=2,'1.Inputs'!$D$39,$E131)))/(1-'1.Inputs'!$D$42)*$D131*(1+$G131)^(3-1))-('1.Inputs'!$D$37*12*IF(3=1,'1.Inputs'!$D$38,IF(3=2,'1.Inputs'!$D$39,$E131)))*'1.Inputs'!$D$43*(1+$G131)^(3-1)-'1.Inputs'!$D$44*(1+$G131)^(3-1)-('1.Inputs'!$D$20/'1.Inputs'!$D$27+'1.Inputs'!$D$23/'1.Inputs'!$D$28)))*'1.Inputs'!$D$53+('1.Inputs'!$D$20/'1.Inputs'!$D$27+'1.Inputs'!$D$23/'1.Inputs'!$D$28)-(J131-I131)</f>
        <v>461070622.30569577</v>
      </c>
      <c r="V131" s="36">
        <f ca="1">((('1.Inputs'!$D$37*12*IF(4=1,'1.Inputs'!$D$38,IF(4=2,'1.Inputs'!$D$39,$E131)))*$F131*(('1.Inputs'!$D$40)+(1-'1.Inputs'!$D$40)*(1+'1.Inputs'!$D$41))*(1+$G131)^(4-1))-(('1.Inputs'!$D$37*12*IF(4=1,'1.Inputs'!$D$38,IF(4=2,'1.Inputs'!$D$39,$E131)))/(1-'1.Inputs'!$D$42)*$D131*(1+$G131)^(4-1))-('1.Inputs'!$D$37*12*IF(4=1,'1.Inputs'!$D$38,IF(4=2,'1.Inputs'!$D$39,$E131)))*'1.Inputs'!$D$43*(1+$G131)^(4-1)-'1.Inputs'!$D$44*(1+$G131)^(4-1)-('1.Inputs'!$D$20/'1.Inputs'!$D$27+'1.Inputs'!$D$23/'1.Inputs'!$D$28))-MAX(0,((('1.Inputs'!$D$37*12*IF(4=1,'1.Inputs'!$D$38,IF(4=2,'1.Inputs'!$D$39,$E131)))*$F131*(('1.Inputs'!$D$40)+(1-'1.Inputs'!$D$40)*(1+'1.Inputs'!$D$41))*(1+$G131)^(4-1))-(('1.Inputs'!$D$37*12*IF(4=1,'1.Inputs'!$D$38,IF(4=2,'1.Inputs'!$D$39,$E131)))/(1-'1.Inputs'!$D$42)*$D131*(1+$G131)^(4-1))-('1.Inputs'!$D$37*12*IF(4=1,'1.Inputs'!$D$38,IF(4=2,'1.Inputs'!$D$39,$E131)))*'1.Inputs'!$D$43*(1+$G131)^(4-1)-'1.Inputs'!$D$44*(1+$G131)^(4-1)-('1.Inputs'!$D$20/'1.Inputs'!$D$27+'1.Inputs'!$D$23/'1.Inputs'!$D$28)))*'1.Inputs'!$D$53+('1.Inputs'!$D$20/'1.Inputs'!$D$27+'1.Inputs'!$D$23/'1.Inputs'!$D$28)-(K131-J131)</f>
        <v>689610638.8356092</v>
      </c>
      <c r="W131" s="36">
        <f ca="1">((('1.Inputs'!$D$37*12*IF(5=1,'1.Inputs'!$D$38,IF(5=2,'1.Inputs'!$D$39,$E131)))*$F131*(('1.Inputs'!$D$40)+(1-'1.Inputs'!$D$40)*(1+'1.Inputs'!$D$41))*(1+$G131)^(5-1))-(('1.Inputs'!$D$37*12*IF(5=1,'1.Inputs'!$D$38,IF(5=2,'1.Inputs'!$D$39,$E131)))/(1-'1.Inputs'!$D$42)*$D131*(1+$G131)^(5-1))-('1.Inputs'!$D$37*12*IF(5=1,'1.Inputs'!$D$38,IF(5=2,'1.Inputs'!$D$39,$E131)))*'1.Inputs'!$D$43*(1+$G131)^(5-1)-'1.Inputs'!$D$44*(1+$G131)^(5-1)-('1.Inputs'!$D$20/'1.Inputs'!$D$27+'1.Inputs'!$D$23/'1.Inputs'!$D$28))-MAX(0,((('1.Inputs'!$D$37*12*IF(5=1,'1.Inputs'!$D$38,IF(5=2,'1.Inputs'!$D$39,$E131)))*$F131*(('1.Inputs'!$D$40)+(1-'1.Inputs'!$D$40)*(1+'1.Inputs'!$D$41))*(1+$G131)^(5-1))-(('1.Inputs'!$D$37*12*IF(5=1,'1.Inputs'!$D$38,IF(5=2,'1.Inputs'!$D$39,$E131)))/(1-'1.Inputs'!$D$42)*$D131*(1+$G131)^(5-1))-('1.Inputs'!$D$37*12*IF(5=1,'1.Inputs'!$D$38,IF(5=2,'1.Inputs'!$D$39,$E131)))*'1.Inputs'!$D$43*(1+$G131)^(5-1)-'1.Inputs'!$D$44*(1+$G131)^(5-1)-('1.Inputs'!$D$20/'1.Inputs'!$D$27+'1.Inputs'!$D$23/'1.Inputs'!$D$28)))*'1.Inputs'!$D$53+('1.Inputs'!$D$20/'1.Inputs'!$D$27+'1.Inputs'!$D$23/'1.Inputs'!$D$28)-(L131-K131)</f>
        <v>721607115.28336203</v>
      </c>
      <c r="X131" s="36">
        <f ca="1">((('1.Inputs'!$D$37*12*IF(6=1,'1.Inputs'!$D$38,IF(6=2,'1.Inputs'!$D$39,$E131)))*$F131*(('1.Inputs'!$D$40)+(1-'1.Inputs'!$D$40)*(1+'1.Inputs'!$D$41))*(1+$G131)^(6-1))-(('1.Inputs'!$D$37*12*IF(6=1,'1.Inputs'!$D$38,IF(6=2,'1.Inputs'!$D$39,$E131)))/(1-'1.Inputs'!$D$42)*$D131*(1+$G131)^(6-1))-('1.Inputs'!$D$37*12*IF(6=1,'1.Inputs'!$D$38,IF(6=2,'1.Inputs'!$D$39,$E131)))*'1.Inputs'!$D$43*(1+$G131)^(6-1)-'1.Inputs'!$D$44*(1+$G131)^(6-1)-('1.Inputs'!$D$20/'1.Inputs'!$D$27+'1.Inputs'!$D$23/'1.Inputs'!$D$28))-MAX(0,((('1.Inputs'!$D$37*12*IF(6=1,'1.Inputs'!$D$38,IF(6=2,'1.Inputs'!$D$39,$E131)))*$F131*(('1.Inputs'!$D$40)+(1-'1.Inputs'!$D$40)*(1+'1.Inputs'!$D$41))*(1+$G131)^(6-1))-(('1.Inputs'!$D$37*12*IF(6=1,'1.Inputs'!$D$38,IF(6=2,'1.Inputs'!$D$39,$E131)))/(1-'1.Inputs'!$D$42)*$D131*(1+$G131)^(6-1))-('1.Inputs'!$D$37*12*IF(6=1,'1.Inputs'!$D$38,IF(6=2,'1.Inputs'!$D$39,$E131)))*'1.Inputs'!$D$43*(1+$G131)^(6-1)-'1.Inputs'!$D$44*(1+$G131)^(6-1)-('1.Inputs'!$D$20/'1.Inputs'!$D$27+'1.Inputs'!$D$23/'1.Inputs'!$D$28)))*'1.Inputs'!$D$53+('1.Inputs'!$D$20/'1.Inputs'!$D$27+'1.Inputs'!$D$23/'1.Inputs'!$D$28)-(M131-L131)</f>
        <v>755197360.78104675</v>
      </c>
      <c r="Y131" s="36">
        <f ca="1">((('1.Inputs'!$D$37*12*IF(7=1,'1.Inputs'!$D$38,IF(7=2,'1.Inputs'!$D$39,$E131)))*$F131*(('1.Inputs'!$D$40)+(1-'1.Inputs'!$D$40)*(1+'1.Inputs'!$D$41))*(1+$G131)^(7-1))-(('1.Inputs'!$D$37*12*IF(7=1,'1.Inputs'!$D$38,IF(7=2,'1.Inputs'!$D$39,$E131)))/(1-'1.Inputs'!$D$42)*$D131*(1+$G131)^(7-1))-('1.Inputs'!$D$37*12*IF(7=1,'1.Inputs'!$D$38,IF(7=2,'1.Inputs'!$D$39,$E131)))*'1.Inputs'!$D$43*(1+$G131)^(7-1)-'1.Inputs'!$D$44*(1+$G131)^(7-1)-('1.Inputs'!$D$20/'1.Inputs'!$D$27+'1.Inputs'!$D$23/'1.Inputs'!$D$28))-MAX(0,((('1.Inputs'!$D$37*12*IF(7=1,'1.Inputs'!$D$38,IF(7=2,'1.Inputs'!$D$39,$E131)))*$F131*(('1.Inputs'!$D$40)+(1-'1.Inputs'!$D$40)*(1+'1.Inputs'!$D$41))*(1+$G131)^(7-1))-(('1.Inputs'!$D$37*12*IF(7=1,'1.Inputs'!$D$38,IF(7=2,'1.Inputs'!$D$39,$E131)))/(1-'1.Inputs'!$D$42)*$D131*(1+$G131)^(7-1))-('1.Inputs'!$D$37*12*IF(7=1,'1.Inputs'!$D$38,IF(7=2,'1.Inputs'!$D$39,$E131)))*'1.Inputs'!$D$43*(1+$G131)^(7-1)-'1.Inputs'!$D$44*(1+$G131)^(7-1)-('1.Inputs'!$D$20/'1.Inputs'!$D$27+'1.Inputs'!$D$23/'1.Inputs'!$D$28)))*'1.Inputs'!$D$53+('1.Inputs'!$D$20/'1.Inputs'!$D$27+'1.Inputs'!$D$23/'1.Inputs'!$D$28)-(N131-M131)</f>
        <v>790460762.18829918</v>
      </c>
      <c r="Z131" s="36">
        <f ca="1">((('1.Inputs'!$D$37*12*IF(8=1,'1.Inputs'!$D$38,IF(8=2,'1.Inputs'!$D$39,$E131)))*$F131*(('1.Inputs'!$D$40)+(1-'1.Inputs'!$D$40)*(1+'1.Inputs'!$D$41))*(1+$G131)^(8-1))-(('1.Inputs'!$D$37*12*IF(8=1,'1.Inputs'!$D$38,IF(8=2,'1.Inputs'!$D$39,$E131)))/(1-'1.Inputs'!$D$42)*$D131*(1+$G131)^(8-1))-('1.Inputs'!$D$37*12*IF(8=1,'1.Inputs'!$D$38,IF(8=2,'1.Inputs'!$D$39,$E131)))*'1.Inputs'!$D$43*(1+$G131)^(8-1)-'1.Inputs'!$D$44*(1+$G131)^(8-1)-('1.Inputs'!$D$20/'1.Inputs'!$D$27+'1.Inputs'!$D$23/'1.Inputs'!$D$28))-MAX(0,((('1.Inputs'!$D$37*12*IF(8=1,'1.Inputs'!$D$38,IF(8=2,'1.Inputs'!$D$39,$E131)))*$F131*(('1.Inputs'!$D$40)+(1-'1.Inputs'!$D$40)*(1+'1.Inputs'!$D$41))*(1+$G131)^(8-1))-(('1.Inputs'!$D$37*12*IF(8=1,'1.Inputs'!$D$38,IF(8=2,'1.Inputs'!$D$39,$E131)))/(1-'1.Inputs'!$D$42)*$D131*(1+$G131)^(8-1))-('1.Inputs'!$D$37*12*IF(8=1,'1.Inputs'!$D$38,IF(8=2,'1.Inputs'!$D$39,$E131)))*'1.Inputs'!$D$43*(1+$G131)^(8-1)-'1.Inputs'!$D$44*(1+$G131)^(8-1)-('1.Inputs'!$D$20/'1.Inputs'!$D$27+'1.Inputs'!$D$23/'1.Inputs'!$D$28)))*'1.Inputs'!$D$53+('1.Inputs'!$D$20/'1.Inputs'!$D$27+'1.Inputs'!$D$23/'1.Inputs'!$D$28)-(O131-N131)</f>
        <v>827480660.68516111</v>
      </c>
      <c r="AA131" s="36">
        <f ca="1">((('1.Inputs'!$D$37*12*IF(9=1,'1.Inputs'!$D$38,IF(9=2,'1.Inputs'!$D$39,$E131)))*$F131*(('1.Inputs'!$D$40)+(1-'1.Inputs'!$D$40)*(1+'1.Inputs'!$D$41))*(1+$G131)^(9-1))-(('1.Inputs'!$D$37*12*IF(9=1,'1.Inputs'!$D$38,IF(9=2,'1.Inputs'!$D$39,$E131)))/(1-'1.Inputs'!$D$42)*$D131*(1+$G131)^(9-1))-('1.Inputs'!$D$37*12*IF(9=1,'1.Inputs'!$D$38,IF(9=2,'1.Inputs'!$D$39,$E131)))*'1.Inputs'!$D$43*(1+$G131)^(9-1)-'1.Inputs'!$D$44*(1+$G131)^(9-1)-('1.Inputs'!$D$20/'1.Inputs'!$D$27+'1.Inputs'!$D$23/'1.Inputs'!$D$28))-MAX(0,((('1.Inputs'!$D$37*12*IF(9=1,'1.Inputs'!$D$38,IF(9=2,'1.Inputs'!$D$39,$E131)))*$F131*(('1.Inputs'!$D$40)+(1-'1.Inputs'!$D$40)*(1+'1.Inputs'!$D$41))*(1+$G131)^(9-1))-(('1.Inputs'!$D$37*12*IF(9=1,'1.Inputs'!$D$38,IF(9=2,'1.Inputs'!$D$39,$E131)))/(1-'1.Inputs'!$D$42)*$D131*(1+$G131)^(9-1))-('1.Inputs'!$D$37*12*IF(9=1,'1.Inputs'!$D$38,IF(9=2,'1.Inputs'!$D$39,$E131)))*'1.Inputs'!$D$43*(1+$G131)^(9-1)-'1.Inputs'!$D$44*(1+$G131)^(9-1)-('1.Inputs'!$D$20/'1.Inputs'!$D$27+'1.Inputs'!$D$23/'1.Inputs'!$D$28)))*'1.Inputs'!$D$53+('1.Inputs'!$D$20/'1.Inputs'!$D$27+'1.Inputs'!$D$23/'1.Inputs'!$D$28)-(P131-O131)</f>
        <v>866344548.73982215</v>
      </c>
      <c r="AB131" s="36">
        <f ca="1">((('1.Inputs'!$D$37*12*IF(10=1,'1.Inputs'!$D$38,IF(10=2,'1.Inputs'!$D$39,$E131)))*$F131*(('1.Inputs'!$D$40)+(1-'1.Inputs'!$D$40)*(1+'1.Inputs'!$D$41))*(1+$G131)^(10-1))-(('1.Inputs'!$D$37*12*IF(10=1,'1.Inputs'!$D$38,IF(10=2,'1.Inputs'!$D$39,$E131)))/(1-'1.Inputs'!$D$42)*$D131*(1+$G131)^(10-1))-('1.Inputs'!$D$37*12*IF(10=1,'1.Inputs'!$D$38,IF(10=2,'1.Inputs'!$D$39,$E131)))*'1.Inputs'!$D$43*(1+$G131)^(10-1)-'1.Inputs'!$D$44*(1+$G131)^(10-1)-('1.Inputs'!$D$20/'1.Inputs'!$D$27+'1.Inputs'!$D$23/'1.Inputs'!$D$28))-MAX(0,((('1.Inputs'!$D$37*12*IF(10=1,'1.Inputs'!$D$38,IF(10=2,'1.Inputs'!$D$39,$E131)))*$F131*(('1.Inputs'!$D$40)+(1-'1.Inputs'!$D$40)*(1+'1.Inputs'!$D$41))*(1+$G131)^(10-1))-(('1.Inputs'!$D$37*12*IF(10=1,'1.Inputs'!$D$38,IF(10=2,'1.Inputs'!$D$39,$E131)))/(1-'1.Inputs'!$D$42)*$D131*(1+$G131)^(10-1))-('1.Inputs'!$D$37*12*IF(10=1,'1.Inputs'!$D$38,IF(10=2,'1.Inputs'!$D$39,$E131)))*'1.Inputs'!$D$43*(1+$G131)^(10-1)-'1.Inputs'!$D$44*(1+$G131)^(10-1)-('1.Inputs'!$D$20/'1.Inputs'!$D$27+'1.Inputs'!$D$23/'1.Inputs'!$D$28)))*'1.Inputs'!$D$53+('1.Inputs'!$D$20/'1.Inputs'!$D$27+'1.Inputs'!$D$23/'1.Inputs'!$D$28)-(Q131-P131)+(('1.Inputs'!$D$20+'1.Inputs'!$D$23-('1.Inputs'!$D$20/'1.Inputs'!$D$27+'1.Inputs'!$D$23/'1.Inputs'!$D$28)*'1.Inputs'!$D$10)*'1.Inputs'!$D$60+'1.Inputs'!$D$19*'1.Inputs'!$D$59+Q131)</f>
        <v>3774601280.8909845</v>
      </c>
      <c r="AC131" s="36">
        <f ca="1">S131-AC$13-AC$14+MIN(AC$13,MAX(0,((('1.Inputs'!$D$37*12*IF(1=1,'1.Inputs'!$D$38,IF(1=2,'1.Inputs'!$D$39,$E131)))*$F131*(('1.Inputs'!$D$40)+(1-'1.Inputs'!$D$40)*(1+'1.Inputs'!$D$41))*(1+$G131)^(1-1))-(('1.Inputs'!$D$37*12*IF(1=1,'1.Inputs'!$D$38,IF(1=2,'1.Inputs'!$D$39,$E131)))/(1-'1.Inputs'!$D$42)*$D131*(1+$G131)^(1-1))-('1.Inputs'!$D$37*12*IF(1=1,'1.Inputs'!$D$38,IF(1=2,'1.Inputs'!$D$39,$E131)))*'1.Inputs'!$D$43*(1+$G131)^(1-1)-'1.Inputs'!$D$44*(1+$G131)^(1-1)-('1.Inputs'!$D$20/'1.Inputs'!$D$27+'1.Inputs'!$D$23/'1.Inputs'!$D$28))))*'1.Inputs'!$D$53</f>
        <v>-765259734.39208019</v>
      </c>
      <c r="AD131" s="36">
        <f ca="1">T131-AD$13-AD$14+MIN(AD$13,MAX(0,((('1.Inputs'!$D$37*12*IF(2=1,'1.Inputs'!$D$38,IF(2=2,'1.Inputs'!$D$39,$E131)))*$F131*(('1.Inputs'!$D$40)+(1-'1.Inputs'!$D$40)*(1+'1.Inputs'!$D$41))*(1+$G131)^(2-1))-(('1.Inputs'!$D$37*12*IF(2=1,'1.Inputs'!$D$38,IF(2=2,'1.Inputs'!$D$39,$E131)))/(1-'1.Inputs'!$D$42)*$D131*(1+$G131)^(2-1))-('1.Inputs'!$D$37*12*IF(2=1,'1.Inputs'!$D$38,IF(2=2,'1.Inputs'!$D$39,$E131)))*'1.Inputs'!$D$43*(1+$G131)^(2-1)-'1.Inputs'!$D$44*(1+$G131)^(2-1)-('1.Inputs'!$D$20/'1.Inputs'!$D$27+'1.Inputs'!$D$23/'1.Inputs'!$D$28))))*'1.Inputs'!$D$53</f>
        <v>26854803.36936444</v>
      </c>
      <c r="AE131" s="36">
        <f ca="1">U131-AE$13-AE$14+MIN(AE$13,MAX(0,((('1.Inputs'!$D$37*12*IF(3=1,'1.Inputs'!$D$38,IF(3=2,'1.Inputs'!$D$39,$E131)))*$F131*(('1.Inputs'!$D$40)+(1-'1.Inputs'!$D$40)*(1+'1.Inputs'!$D$41))*(1+$G131)^(3-1))-(('1.Inputs'!$D$37*12*IF(3=1,'1.Inputs'!$D$38,IF(3=2,'1.Inputs'!$D$39,$E131)))/(1-'1.Inputs'!$D$42)*$D131*(1+$G131)^(3-1))-('1.Inputs'!$D$37*12*IF(3=1,'1.Inputs'!$D$38,IF(3=2,'1.Inputs'!$D$39,$E131)))*'1.Inputs'!$D$43*(1+$G131)^(3-1)-'1.Inputs'!$D$44*(1+$G131)^(3-1)-('1.Inputs'!$D$20/'1.Inputs'!$D$27+'1.Inputs'!$D$23/'1.Inputs'!$D$28))))*'1.Inputs'!$D$53</f>
        <v>119130622.30569577</v>
      </c>
      <c r="AF131" s="36">
        <f ca="1">V131-AF$13-AF$14+MIN(AF$13,MAX(0,((('1.Inputs'!$D$37*12*IF(4=1,'1.Inputs'!$D$38,IF(4=2,'1.Inputs'!$D$39,$E131)))*$F131*(('1.Inputs'!$D$40)+(1-'1.Inputs'!$D$40)*(1+'1.Inputs'!$D$41))*(1+$G131)^(4-1))-(('1.Inputs'!$D$37*12*IF(4=1,'1.Inputs'!$D$38,IF(4=2,'1.Inputs'!$D$39,$E131)))/(1-'1.Inputs'!$D$42)*$D131*(1+$G131)^(4-1))-('1.Inputs'!$D$37*12*IF(4=1,'1.Inputs'!$D$38,IF(4=2,'1.Inputs'!$D$39,$E131)))*'1.Inputs'!$D$43*(1+$G131)^(4-1)-'1.Inputs'!$D$44*(1+$G131)^(4-1)-('1.Inputs'!$D$20/'1.Inputs'!$D$27+'1.Inputs'!$D$23/'1.Inputs'!$D$28))))*'1.Inputs'!$D$53</f>
        <v>366858638.8356092</v>
      </c>
      <c r="AG131" s="36">
        <f ca="1">W131-AG$13-AG$14+MIN(AG$13,MAX(0,((('1.Inputs'!$D$37*12*IF(5=1,'1.Inputs'!$D$38,IF(5=2,'1.Inputs'!$D$39,$E131)))*$F131*(('1.Inputs'!$D$40)+(1-'1.Inputs'!$D$40)*(1+'1.Inputs'!$D$41))*(1+$G131)^(5-1))-(('1.Inputs'!$D$37*12*IF(5=1,'1.Inputs'!$D$38,IF(5=2,'1.Inputs'!$D$39,$E131)))/(1-'1.Inputs'!$D$42)*$D131*(1+$G131)^(5-1))-('1.Inputs'!$D$37*12*IF(5=1,'1.Inputs'!$D$38,IF(5=2,'1.Inputs'!$D$39,$E131)))*'1.Inputs'!$D$43*(1+$G131)^(5-1)-'1.Inputs'!$D$44*(1+$G131)^(5-1)-('1.Inputs'!$D$20/'1.Inputs'!$D$27+'1.Inputs'!$D$23/'1.Inputs'!$D$28))))*'1.Inputs'!$D$53</f>
        <v>418043115.28336203</v>
      </c>
      <c r="AH131" s="36">
        <f ca="1">X131-AH$13-AH$14+MIN(AH$13,MAX(0,((('1.Inputs'!$D$37*12*IF(6=1,'1.Inputs'!$D$38,IF(6=2,'1.Inputs'!$D$39,$E131)))*$F131*(('1.Inputs'!$D$40)+(1-'1.Inputs'!$D$40)*(1+'1.Inputs'!$D$41))*(1+$G131)^(6-1))-(('1.Inputs'!$D$37*12*IF(6=1,'1.Inputs'!$D$38,IF(6=2,'1.Inputs'!$D$39,$E131)))/(1-'1.Inputs'!$D$42)*$D131*(1+$G131)^(6-1))-('1.Inputs'!$D$37*12*IF(6=1,'1.Inputs'!$D$38,IF(6=2,'1.Inputs'!$D$39,$E131)))*'1.Inputs'!$D$43*(1+$G131)^(6-1)-'1.Inputs'!$D$44*(1+$G131)^(6-1)-('1.Inputs'!$D$20/'1.Inputs'!$D$27+'1.Inputs'!$D$23/'1.Inputs'!$D$28))))*'1.Inputs'!$D$53</f>
        <v>470821360.78104675</v>
      </c>
      <c r="AI131" s="36">
        <f ca="1">Y131-AI$13-AI$14+MIN(AI$13,MAX(0,((('1.Inputs'!$D$37*12*IF(7=1,'1.Inputs'!$D$38,IF(7=2,'1.Inputs'!$D$39,$E131)))*$F131*(('1.Inputs'!$D$40)+(1-'1.Inputs'!$D$40)*(1+'1.Inputs'!$D$41))*(1+$G131)^(7-1))-(('1.Inputs'!$D$37*12*IF(7=1,'1.Inputs'!$D$38,IF(7=2,'1.Inputs'!$D$39,$E131)))/(1-'1.Inputs'!$D$42)*$D131*(1+$G131)^(7-1))-('1.Inputs'!$D$37*12*IF(7=1,'1.Inputs'!$D$38,IF(7=2,'1.Inputs'!$D$39,$E131)))*'1.Inputs'!$D$43*(1+$G131)^(7-1)-'1.Inputs'!$D$44*(1+$G131)^(7-1)-('1.Inputs'!$D$20/'1.Inputs'!$D$27+'1.Inputs'!$D$23/'1.Inputs'!$D$28))))*'1.Inputs'!$D$53</f>
        <v>525272762.18829918</v>
      </c>
      <c r="AJ131" s="36">
        <f ca="1">Z131-AJ$13-AJ$14+MIN(AJ$13,MAX(0,((('1.Inputs'!$D$37*12*IF(8=1,'1.Inputs'!$D$38,IF(8=2,'1.Inputs'!$D$39,$E131)))*$F131*(('1.Inputs'!$D$40)+(1-'1.Inputs'!$D$40)*(1+'1.Inputs'!$D$41))*(1+$G131)^(8-1))-(('1.Inputs'!$D$37*12*IF(8=1,'1.Inputs'!$D$38,IF(8=2,'1.Inputs'!$D$39,$E131)))/(1-'1.Inputs'!$D$42)*$D131*(1+$G131)^(8-1))-('1.Inputs'!$D$37*12*IF(8=1,'1.Inputs'!$D$38,IF(8=2,'1.Inputs'!$D$39,$E131)))*'1.Inputs'!$D$43*(1+$G131)^(8-1)-'1.Inputs'!$D$44*(1+$G131)^(8-1)-('1.Inputs'!$D$20/'1.Inputs'!$D$27+'1.Inputs'!$D$23/'1.Inputs'!$D$28))))*'1.Inputs'!$D$53</f>
        <v>827480660.68516111</v>
      </c>
      <c r="AK131" s="36">
        <f ca="1">AA131-AK$13-AK$14+MIN(AK$13,MAX(0,((('1.Inputs'!$D$37*12*IF(9=1,'1.Inputs'!$D$38,IF(9=2,'1.Inputs'!$D$39,$E131)))*$F131*(('1.Inputs'!$D$40)+(1-'1.Inputs'!$D$40)*(1+'1.Inputs'!$D$41))*(1+$G131)^(9-1))-(('1.Inputs'!$D$37*12*IF(9=1,'1.Inputs'!$D$38,IF(9=2,'1.Inputs'!$D$39,$E131)))/(1-'1.Inputs'!$D$42)*$D131*(1+$G131)^(9-1))-('1.Inputs'!$D$37*12*IF(9=1,'1.Inputs'!$D$38,IF(9=2,'1.Inputs'!$D$39,$E131)))*'1.Inputs'!$D$43*(1+$G131)^(9-1)-'1.Inputs'!$D$44*(1+$G131)^(9-1)-('1.Inputs'!$D$20/'1.Inputs'!$D$27+'1.Inputs'!$D$23/'1.Inputs'!$D$28))))*'1.Inputs'!$D$53</f>
        <v>866344548.73982215</v>
      </c>
      <c r="AL131" s="36">
        <f ca="1">AB131-AL$13-AL$14+MIN(AL$13,MAX(0,((('1.Inputs'!$D$37*12*IF(10=1,'1.Inputs'!$D$38,IF(10=2,'1.Inputs'!$D$39,$E131)))*$F131*(('1.Inputs'!$D$40)+(1-'1.Inputs'!$D$40)*(1+'1.Inputs'!$D$41))*(1+$G131)^(10-1))-(('1.Inputs'!$D$37*12*IF(10=1,'1.Inputs'!$D$38,IF(10=2,'1.Inputs'!$D$39,$E131)))/(1-'1.Inputs'!$D$42)*$D131*(1+$G131)^(10-1))-('1.Inputs'!$D$37*12*IF(10=1,'1.Inputs'!$D$38,IF(10=2,'1.Inputs'!$D$39,$E131)))*'1.Inputs'!$D$43*(1+$G131)^(10-1)-'1.Inputs'!$D$44*(1+$G131)^(10-1)-('1.Inputs'!$D$20/'1.Inputs'!$D$27+'1.Inputs'!$D$23/'1.Inputs'!$D$28))))*'1.Inputs'!$D$53+'1.Inputs'!$D$35</f>
        <v>4574601280.8909845</v>
      </c>
      <c r="AM131" s="48">
        <f ca="1">R131+NPV('1.Inputs'!$D$55,S131:AB131)</f>
        <v>1268254683.8467078</v>
      </c>
      <c r="AN131" s="48">
        <f ca="1">-('1.Inputs'!$D$24*(1-'1.Inputs'!$D$31)+'1.Inputs'!$D$35)+NPV('1.Inputs'!$D$54,AC131:AL131)</f>
        <v>-175968639.95562148</v>
      </c>
      <c r="AO131" s="36">
        <f t="shared" ca="1" si="13"/>
        <v>-4.4506799941102972</v>
      </c>
      <c r="AP131" s="36">
        <f t="shared" ca="1" si="14"/>
        <v>1.1714192639880483</v>
      </c>
      <c r="AQ131" s="36">
        <f ca="1">'1.Inputs'!$D$35+MIN(SUM($AC131:AC131),SUM($AC131:AD131),SUM($AC131:AE131),SUM($AC131:AF131),SUM($AC131:AG131),SUM($AC131:AH131),SUM($AC131:AI131),SUM($AC131:AJ131),SUM($AC131:AK131),SUM($AC131:AL131))</f>
        <v>34740265.607919812</v>
      </c>
      <c r="AR131" s="36">
        <f ca="1">IF(AP131&lt;'1.Inputs'!$D$57,1,0)</f>
        <v>1</v>
      </c>
      <c r="AS131" s="36">
        <f t="shared" ca="1" si="15"/>
        <v>0</v>
      </c>
    </row>
    <row r="132" spans="2:45" ht="15" customHeight="1" x14ac:dyDescent="0.25">
      <c r="B132" s="36">
        <v>117</v>
      </c>
      <c r="C132" s="36">
        <f t="shared" ca="1" si="8"/>
        <v>5.7240322735575111E-2</v>
      </c>
      <c r="D132" s="36">
        <f t="shared" ca="1" si="9"/>
        <v>20450.693078347162</v>
      </c>
      <c r="E132" s="47">
        <f t="shared" ca="1" si="10"/>
        <v>0.74346182980816589</v>
      </c>
      <c r="F132" s="36">
        <f t="shared" ca="1" si="11"/>
        <v>29156.102744270363</v>
      </c>
      <c r="G132" s="36">
        <f t="shared" ca="1" si="12"/>
        <v>5.4392536794016268E-2</v>
      </c>
      <c r="H132" s="36">
        <f ca="1">((('1.Inputs'!$D$37*12*IF(1=1,'1.Inputs'!$D$38,IF(1=2,'1.Inputs'!$D$39,$E132)))*$F132*(('1.Inputs'!$D$40)+(1-'1.Inputs'!$D$40)*(1+'1.Inputs'!$D$41))*(1+$G132)^(1-1))*'1.Inputs'!$D$47+(('1.Inputs'!$D$37*12*IF(1=1,'1.Inputs'!$D$38,IF(1=2,'1.Inputs'!$D$39,$E132)))/(1-'1.Inputs'!$D$42)*$D132*(1+$G132)^(1-1))*('1.Inputs'!$D$48-'1.Inputs'!$D$49))/'1.Inputs'!$D$51</f>
        <v>786542880.3336395</v>
      </c>
      <c r="I132" s="36">
        <f ca="1">((('1.Inputs'!$D$37*12*IF(2=1,'1.Inputs'!$D$38,IF(2=2,'1.Inputs'!$D$39,$E132)))*$F132*(('1.Inputs'!$D$40)+(1-'1.Inputs'!$D$40)*(1+'1.Inputs'!$D$41))*(1+$G132)^(2-1))*'1.Inputs'!$D$47+(('1.Inputs'!$D$37*12*IF(2=1,'1.Inputs'!$D$38,IF(2=2,'1.Inputs'!$D$39,$E132)))/(1-'1.Inputs'!$D$42)*$D132*(1+$G132)^(2-1))*('1.Inputs'!$D$48-'1.Inputs'!$D$49))/'1.Inputs'!$D$51</f>
        <v>1161054920.0491621</v>
      </c>
      <c r="J132" s="36">
        <f ca="1">((('1.Inputs'!$D$37*12*IF(3=1,'1.Inputs'!$D$38,IF(3=2,'1.Inputs'!$D$39,$E132)))*$F132*(('1.Inputs'!$D$40)+(1-'1.Inputs'!$D$40)*(1+'1.Inputs'!$D$41))*(1+$G132)^(3-1))*'1.Inputs'!$D$47+(('1.Inputs'!$D$37*12*IF(3=1,'1.Inputs'!$D$38,IF(3=2,'1.Inputs'!$D$39,$E132)))/(1-'1.Inputs'!$D$42)*$D132*(1+$G132)^(3-1))*('1.Inputs'!$D$48-'1.Inputs'!$D$49))/'1.Inputs'!$D$51</f>
        <v>1300216648.5199962</v>
      </c>
      <c r="K132" s="36">
        <f ca="1">((('1.Inputs'!$D$37*12*IF(4=1,'1.Inputs'!$D$38,IF(4=2,'1.Inputs'!$D$39,$E132)))*$F132*(('1.Inputs'!$D$40)+(1-'1.Inputs'!$D$40)*(1+'1.Inputs'!$D$41))*(1+$G132)^(4-1))*'1.Inputs'!$D$47+(('1.Inputs'!$D$37*12*IF(4=1,'1.Inputs'!$D$38,IF(4=2,'1.Inputs'!$D$39,$E132)))/(1-'1.Inputs'!$D$42)*$D132*(1+$G132)^(4-1))*('1.Inputs'!$D$48-'1.Inputs'!$D$49))/'1.Inputs'!$D$51</f>
        <v>1370938730.4148128</v>
      </c>
      <c r="L132" s="36">
        <f ca="1">((('1.Inputs'!$D$37*12*IF(5=1,'1.Inputs'!$D$38,IF(5=2,'1.Inputs'!$D$39,$E132)))*$F132*(('1.Inputs'!$D$40)+(1-'1.Inputs'!$D$40)*(1+'1.Inputs'!$D$41))*(1+$G132)^(5-1))*'1.Inputs'!$D$47+(('1.Inputs'!$D$37*12*IF(5=1,'1.Inputs'!$D$38,IF(5=2,'1.Inputs'!$D$39,$E132)))/(1-'1.Inputs'!$D$42)*$D132*(1+$G132)^(5-1))*('1.Inputs'!$D$48-'1.Inputs'!$D$49))/'1.Inputs'!$D$51</f>
        <v>1445507565.7512424</v>
      </c>
      <c r="M132" s="36">
        <f ca="1">((('1.Inputs'!$D$37*12*IF(6=1,'1.Inputs'!$D$38,IF(6=2,'1.Inputs'!$D$39,$E132)))*$F132*(('1.Inputs'!$D$40)+(1-'1.Inputs'!$D$40)*(1+'1.Inputs'!$D$41))*(1+$G132)^(6-1))*'1.Inputs'!$D$47+(('1.Inputs'!$D$37*12*IF(6=1,'1.Inputs'!$D$38,IF(6=2,'1.Inputs'!$D$39,$E132)))/(1-'1.Inputs'!$D$42)*$D132*(1+$G132)^(6-1))*('1.Inputs'!$D$48-'1.Inputs'!$D$49))/'1.Inputs'!$D$51</f>
        <v>1524132389.207396</v>
      </c>
      <c r="N132" s="36">
        <f ca="1">((('1.Inputs'!$D$37*12*IF(7=1,'1.Inputs'!$D$38,IF(7=2,'1.Inputs'!$D$39,$E132)))*$F132*(('1.Inputs'!$D$40)+(1-'1.Inputs'!$D$40)*(1+'1.Inputs'!$D$41))*(1+$G132)^(7-1))*'1.Inputs'!$D$47+(('1.Inputs'!$D$37*12*IF(7=1,'1.Inputs'!$D$38,IF(7=2,'1.Inputs'!$D$39,$E132)))/(1-'1.Inputs'!$D$42)*$D132*(1+$G132)^(7-1))*('1.Inputs'!$D$48-'1.Inputs'!$D$49))/'1.Inputs'!$D$51</f>
        <v>1607033816.2663114</v>
      </c>
      <c r="O132" s="36">
        <f ca="1">((('1.Inputs'!$D$37*12*IF(8=1,'1.Inputs'!$D$38,IF(8=2,'1.Inputs'!$D$39,$E132)))*$F132*(('1.Inputs'!$D$40)+(1-'1.Inputs'!$D$40)*(1+'1.Inputs'!$D$41))*(1+$G132)^(8-1))*'1.Inputs'!$D$47+(('1.Inputs'!$D$37*12*IF(8=1,'1.Inputs'!$D$38,IF(8=2,'1.Inputs'!$D$39,$E132)))/(1-'1.Inputs'!$D$42)*$D132*(1+$G132)^(8-1))*('1.Inputs'!$D$48-'1.Inputs'!$D$49))/'1.Inputs'!$D$51</f>
        <v>1694444462.2468052</v>
      </c>
      <c r="P132" s="36">
        <f ca="1">((('1.Inputs'!$D$37*12*IF(9=1,'1.Inputs'!$D$38,IF(9=2,'1.Inputs'!$D$39,$E132)))*$F132*(('1.Inputs'!$D$40)+(1-'1.Inputs'!$D$40)*(1+'1.Inputs'!$D$41))*(1+$G132)^(9-1))*'1.Inputs'!$D$47+(('1.Inputs'!$D$37*12*IF(9=1,'1.Inputs'!$D$38,IF(9=2,'1.Inputs'!$D$39,$E132)))/(1-'1.Inputs'!$D$42)*$D132*(1+$G132)^(9-1))*('1.Inputs'!$D$48-'1.Inputs'!$D$49))/'1.Inputs'!$D$51</f>
        <v>1786609595.0049818</v>
      </c>
      <c r="Q132" s="36">
        <f ca="1">((('1.Inputs'!$D$37*12*IF(10=1,'1.Inputs'!$D$38,IF(10=2,'1.Inputs'!$D$39,$E132)))*$F132*(('1.Inputs'!$D$40)+(1-'1.Inputs'!$D$40)*(1+'1.Inputs'!$D$41))*(1+$G132)^(10-1))*'1.Inputs'!$D$47+(('1.Inputs'!$D$37*12*IF(10=1,'1.Inputs'!$D$38,IF(10=2,'1.Inputs'!$D$39,$E132)))/(1-'1.Inputs'!$D$42)*$D132*(1+$G132)^(10-1))*('1.Inputs'!$D$48-'1.Inputs'!$D$49))/'1.Inputs'!$D$51</f>
        <v>1883787823.1378329</v>
      </c>
      <c r="R132" s="36">
        <f>-'1.Inputs'!$D$24</f>
        <v>-2050000000</v>
      </c>
      <c r="S132" s="36">
        <f ca="1">((('1.Inputs'!$D$37*12*IF(1=1,'1.Inputs'!$D$38,IF(1=2,'1.Inputs'!$D$39,$E132)))*$F132*(('1.Inputs'!$D$40)+(1-'1.Inputs'!$D$40)*(1+'1.Inputs'!$D$41))*(1+$G132)^(1-1))-(('1.Inputs'!$D$37*12*IF(1=1,'1.Inputs'!$D$38,IF(1=2,'1.Inputs'!$D$39,$E132)))/(1-'1.Inputs'!$D$42)*$D132*(1+$G132)^(1-1))-('1.Inputs'!$D$37*12*IF(1=1,'1.Inputs'!$D$38,IF(1=2,'1.Inputs'!$D$39,$E132)))*'1.Inputs'!$D$43*(1+$G132)^(1-1)-'1.Inputs'!$D$44*(1+$G132)^(1-1)-('1.Inputs'!$D$20/'1.Inputs'!$D$27+'1.Inputs'!$D$23/'1.Inputs'!$D$28))-MAX(0,((('1.Inputs'!$D$37*12*IF(1=1,'1.Inputs'!$D$38,IF(1=2,'1.Inputs'!$D$39,$E132)))*$F132*(('1.Inputs'!$D$40)+(1-'1.Inputs'!$D$40)*(1+'1.Inputs'!$D$41))*(1+$G132)^(1-1))-(('1.Inputs'!$D$37*12*IF(1=1,'1.Inputs'!$D$38,IF(1=2,'1.Inputs'!$D$39,$E132)))/(1-'1.Inputs'!$D$42)*$D132*(1+$G132)^(1-1))-('1.Inputs'!$D$37*12*IF(1=1,'1.Inputs'!$D$38,IF(1=2,'1.Inputs'!$D$39,$E132)))*'1.Inputs'!$D$43*(1+$G132)^(1-1)-'1.Inputs'!$D$44*(1+$G132)^(1-1)-('1.Inputs'!$D$20/'1.Inputs'!$D$27+'1.Inputs'!$D$23/'1.Inputs'!$D$28)))*'1.Inputs'!$D$53+('1.Inputs'!$D$20/'1.Inputs'!$D$27+'1.Inputs'!$D$23/'1.Inputs'!$D$28)-H132</f>
        <v>-852266039.49286878</v>
      </c>
      <c r="T132" s="36">
        <f ca="1">((('1.Inputs'!$D$37*12*IF(2=1,'1.Inputs'!$D$38,IF(2=2,'1.Inputs'!$D$39,$E132)))*$F132*(('1.Inputs'!$D$40)+(1-'1.Inputs'!$D$40)*(1+'1.Inputs'!$D$41))*(1+$G132)^(2-1))-(('1.Inputs'!$D$37*12*IF(2=1,'1.Inputs'!$D$38,IF(2=2,'1.Inputs'!$D$39,$E132)))/(1-'1.Inputs'!$D$42)*$D132*(1+$G132)^(2-1))-('1.Inputs'!$D$37*12*IF(2=1,'1.Inputs'!$D$38,IF(2=2,'1.Inputs'!$D$39,$E132)))*'1.Inputs'!$D$43*(1+$G132)^(2-1)-'1.Inputs'!$D$44*(1+$G132)^(2-1)-('1.Inputs'!$D$20/'1.Inputs'!$D$27+'1.Inputs'!$D$23/'1.Inputs'!$D$28))-MAX(0,((('1.Inputs'!$D$37*12*IF(2=1,'1.Inputs'!$D$38,IF(2=2,'1.Inputs'!$D$39,$E132)))*$F132*(('1.Inputs'!$D$40)+(1-'1.Inputs'!$D$40)*(1+'1.Inputs'!$D$41))*(1+$G132)^(2-1))-(('1.Inputs'!$D$37*12*IF(2=1,'1.Inputs'!$D$38,IF(2=2,'1.Inputs'!$D$39,$E132)))/(1-'1.Inputs'!$D$42)*$D132*(1+$G132)^(2-1))-('1.Inputs'!$D$37*12*IF(2=1,'1.Inputs'!$D$38,IF(2=2,'1.Inputs'!$D$39,$E132)))*'1.Inputs'!$D$43*(1+$G132)^(2-1)-'1.Inputs'!$D$44*(1+$G132)^(2-1)-('1.Inputs'!$D$20/'1.Inputs'!$D$27+'1.Inputs'!$D$23/'1.Inputs'!$D$28)))*'1.Inputs'!$D$53+('1.Inputs'!$D$20/'1.Inputs'!$D$27+'1.Inputs'!$D$23/'1.Inputs'!$D$28)-(I132-H132)</f>
        <v>-143595373.8516573</v>
      </c>
      <c r="U132" s="36">
        <f ca="1">((('1.Inputs'!$D$37*12*IF(3=1,'1.Inputs'!$D$38,IF(3=2,'1.Inputs'!$D$39,$E132)))*$F132*(('1.Inputs'!$D$40)+(1-'1.Inputs'!$D$40)*(1+'1.Inputs'!$D$41))*(1+$G132)^(3-1))-(('1.Inputs'!$D$37*12*IF(3=1,'1.Inputs'!$D$38,IF(3=2,'1.Inputs'!$D$39,$E132)))/(1-'1.Inputs'!$D$42)*$D132*(1+$G132)^(3-1))-('1.Inputs'!$D$37*12*IF(3=1,'1.Inputs'!$D$38,IF(3=2,'1.Inputs'!$D$39,$E132)))*'1.Inputs'!$D$43*(1+$G132)^(3-1)-'1.Inputs'!$D$44*(1+$G132)^(3-1)-('1.Inputs'!$D$20/'1.Inputs'!$D$27+'1.Inputs'!$D$23/'1.Inputs'!$D$28))-MAX(0,((('1.Inputs'!$D$37*12*IF(3=1,'1.Inputs'!$D$38,IF(3=2,'1.Inputs'!$D$39,$E132)))*$F132*(('1.Inputs'!$D$40)+(1-'1.Inputs'!$D$40)*(1+'1.Inputs'!$D$41))*(1+$G132)^(3-1))-(('1.Inputs'!$D$37*12*IF(3=1,'1.Inputs'!$D$38,IF(3=2,'1.Inputs'!$D$39,$E132)))/(1-'1.Inputs'!$D$42)*$D132*(1+$G132)^(3-1))-('1.Inputs'!$D$37*12*IF(3=1,'1.Inputs'!$D$38,IF(3=2,'1.Inputs'!$D$39,$E132)))*'1.Inputs'!$D$43*(1+$G132)^(3-1)-'1.Inputs'!$D$44*(1+$G132)^(3-1)-('1.Inputs'!$D$20/'1.Inputs'!$D$27+'1.Inputs'!$D$23/'1.Inputs'!$D$28)))*'1.Inputs'!$D$53+('1.Inputs'!$D$20/'1.Inputs'!$D$27+'1.Inputs'!$D$23/'1.Inputs'!$D$28)-(J132-I132)</f>
        <v>154149245.10762668</v>
      </c>
      <c r="V132" s="36">
        <f ca="1">((('1.Inputs'!$D$37*12*IF(4=1,'1.Inputs'!$D$38,IF(4=2,'1.Inputs'!$D$39,$E132)))*$F132*(('1.Inputs'!$D$40)+(1-'1.Inputs'!$D$40)*(1+'1.Inputs'!$D$41))*(1+$G132)^(4-1))-(('1.Inputs'!$D$37*12*IF(4=1,'1.Inputs'!$D$38,IF(4=2,'1.Inputs'!$D$39,$E132)))/(1-'1.Inputs'!$D$42)*$D132*(1+$G132)^(4-1))-('1.Inputs'!$D$37*12*IF(4=1,'1.Inputs'!$D$38,IF(4=2,'1.Inputs'!$D$39,$E132)))*'1.Inputs'!$D$43*(1+$G132)^(4-1)-'1.Inputs'!$D$44*(1+$G132)^(4-1)-('1.Inputs'!$D$20/'1.Inputs'!$D$27+'1.Inputs'!$D$23/'1.Inputs'!$D$28))-MAX(0,((('1.Inputs'!$D$37*12*IF(4=1,'1.Inputs'!$D$38,IF(4=2,'1.Inputs'!$D$39,$E132)))*$F132*(('1.Inputs'!$D$40)+(1-'1.Inputs'!$D$40)*(1+'1.Inputs'!$D$41))*(1+$G132)^(4-1))-(('1.Inputs'!$D$37*12*IF(4=1,'1.Inputs'!$D$38,IF(4=2,'1.Inputs'!$D$39,$E132)))/(1-'1.Inputs'!$D$42)*$D132*(1+$G132)^(4-1))-('1.Inputs'!$D$37*12*IF(4=1,'1.Inputs'!$D$38,IF(4=2,'1.Inputs'!$D$39,$E132)))*'1.Inputs'!$D$43*(1+$G132)^(4-1)-'1.Inputs'!$D$44*(1+$G132)^(4-1)-('1.Inputs'!$D$20/'1.Inputs'!$D$27+'1.Inputs'!$D$23/'1.Inputs'!$D$28)))*'1.Inputs'!$D$53+('1.Inputs'!$D$20/'1.Inputs'!$D$27+'1.Inputs'!$D$23/'1.Inputs'!$D$28)-(K132-J132)</f>
        <v>235972772.24258196</v>
      </c>
      <c r="W132" s="36">
        <f ca="1">((('1.Inputs'!$D$37*12*IF(5=1,'1.Inputs'!$D$38,IF(5=2,'1.Inputs'!$D$39,$E132)))*$F132*(('1.Inputs'!$D$40)+(1-'1.Inputs'!$D$40)*(1+'1.Inputs'!$D$41))*(1+$G132)^(5-1))-(('1.Inputs'!$D$37*12*IF(5=1,'1.Inputs'!$D$38,IF(5=2,'1.Inputs'!$D$39,$E132)))/(1-'1.Inputs'!$D$42)*$D132*(1+$G132)^(5-1))-('1.Inputs'!$D$37*12*IF(5=1,'1.Inputs'!$D$38,IF(5=2,'1.Inputs'!$D$39,$E132)))*'1.Inputs'!$D$43*(1+$G132)^(5-1)-'1.Inputs'!$D$44*(1+$G132)^(5-1)-('1.Inputs'!$D$20/'1.Inputs'!$D$27+'1.Inputs'!$D$23/'1.Inputs'!$D$28))-MAX(0,((('1.Inputs'!$D$37*12*IF(5=1,'1.Inputs'!$D$38,IF(5=2,'1.Inputs'!$D$39,$E132)))*$F132*(('1.Inputs'!$D$40)+(1-'1.Inputs'!$D$40)*(1+'1.Inputs'!$D$41))*(1+$G132)^(5-1))-(('1.Inputs'!$D$37*12*IF(5=1,'1.Inputs'!$D$38,IF(5=2,'1.Inputs'!$D$39,$E132)))/(1-'1.Inputs'!$D$42)*$D132*(1+$G132)^(5-1))-('1.Inputs'!$D$37*12*IF(5=1,'1.Inputs'!$D$38,IF(5=2,'1.Inputs'!$D$39,$E132)))*'1.Inputs'!$D$43*(1+$G132)^(5-1)-'1.Inputs'!$D$44*(1+$G132)^(5-1)-('1.Inputs'!$D$20/'1.Inputs'!$D$27+'1.Inputs'!$D$23/'1.Inputs'!$D$28)))*'1.Inputs'!$D$53+('1.Inputs'!$D$20/'1.Inputs'!$D$27+'1.Inputs'!$D$23/'1.Inputs'!$D$28)-(L132-K132)</f>
        <v>246237882.57565534</v>
      </c>
      <c r="X132" s="36">
        <f ca="1">((('1.Inputs'!$D$37*12*IF(6=1,'1.Inputs'!$D$38,IF(6=2,'1.Inputs'!$D$39,$E132)))*$F132*(('1.Inputs'!$D$40)+(1-'1.Inputs'!$D$40)*(1+'1.Inputs'!$D$41))*(1+$G132)^(6-1))-(('1.Inputs'!$D$37*12*IF(6=1,'1.Inputs'!$D$38,IF(6=2,'1.Inputs'!$D$39,$E132)))/(1-'1.Inputs'!$D$42)*$D132*(1+$G132)^(6-1))-('1.Inputs'!$D$37*12*IF(6=1,'1.Inputs'!$D$38,IF(6=2,'1.Inputs'!$D$39,$E132)))*'1.Inputs'!$D$43*(1+$G132)^(6-1)-'1.Inputs'!$D$44*(1+$G132)^(6-1)-('1.Inputs'!$D$20/'1.Inputs'!$D$27+'1.Inputs'!$D$23/'1.Inputs'!$D$28))-MAX(0,((('1.Inputs'!$D$37*12*IF(6=1,'1.Inputs'!$D$38,IF(6=2,'1.Inputs'!$D$39,$E132)))*$F132*(('1.Inputs'!$D$40)+(1-'1.Inputs'!$D$40)*(1+'1.Inputs'!$D$41))*(1+$G132)^(6-1))-(('1.Inputs'!$D$37*12*IF(6=1,'1.Inputs'!$D$38,IF(6=2,'1.Inputs'!$D$39,$E132)))/(1-'1.Inputs'!$D$42)*$D132*(1+$G132)^(6-1))-('1.Inputs'!$D$37*12*IF(6=1,'1.Inputs'!$D$38,IF(6=2,'1.Inputs'!$D$39,$E132)))*'1.Inputs'!$D$43*(1+$G132)^(6-1)-'1.Inputs'!$D$44*(1+$G132)^(6-1)-('1.Inputs'!$D$20/'1.Inputs'!$D$27+'1.Inputs'!$D$23/'1.Inputs'!$D$28)))*'1.Inputs'!$D$53+('1.Inputs'!$D$20/'1.Inputs'!$D$27+'1.Inputs'!$D$23/'1.Inputs'!$D$28)-(M132-L132)</f>
        <v>257061338.30021518</v>
      </c>
      <c r="Y132" s="36">
        <f ca="1">((('1.Inputs'!$D$37*12*IF(7=1,'1.Inputs'!$D$38,IF(7=2,'1.Inputs'!$D$39,$E132)))*$F132*(('1.Inputs'!$D$40)+(1-'1.Inputs'!$D$40)*(1+'1.Inputs'!$D$41))*(1+$G132)^(7-1))-(('1.Inputs'!$D$37*12*IF(7=1,'1.Inputs'!$D$38,IF(7=2,'1.Inputs'!$D$39,$E132)))/(1-'1.Inputs'!$D$42)*$D132*(1+$G132)^(7-1))-('1.Inputs'!$D$37*12*IF(7=1,'1.Inputs'!$D$38,IF(7=2,'1.Inputs'!$D$39,$E132)))*'1.Inputs'!$D$43*(1+$G132)^(7-1)-'1.Inputs'!$D$44*(1+$G132)^(7-1)-('1.Inputs'!$D$20/'1.Inputs'!$D$27+'1.Inputs'!$D$23/'1.Inputs'!$D$28))-MAX(0,((('1.Inputs'!$D$37*12*IF(7=1,'1.Inputs'!$D$38,IF(7=2,'1.Inputs'!$D$39,$E132)))*$F132*(('1.Inputs'!$D$40)+(1-'1.Inputs'!$D$40)*(1+'1.Inputs'!$D$41))*(1+$G132)^(7-1))-(('1.Inputs'!$D$37*12*IF(7=1,'1.Inputs'!$D$38,IF(7=2,'1.Inputs'!$D$39,$E132)))/(1-'1.Inputs'!$D$42)*$D132*(1+$G132)^(7-1))-('1.Inputs'!$D$37*12*IF(7=1,'1.Inputs'!$D$38,IF(7=2,'1.Inputs'!$D$39,$E132)))*'1.Inputs'!$D$43*(1+$G132)^(7-1)-'1.Inputs'!$D$44*(1+$G132)^(7-1)-('1.Inputs'!$D$20/'1.Inputs'!$D$27+'1.Inputs'!$D$23/'1.Inputs'!$D$28)))*'1.Inputs'!$D$53+('1.Inputs'!$D$20/'1.Inputs'!$D$27+'1.Inputs'!$D$23/'1.Inputs'!$D$28)-(N132-M132)</f>
        <v>268473509.23851132</v>
      </c>
      <c r="Z132" s="36">
        <f ca="1">((('1.Inputs'!$D$37*12*IF(8=1,'1.Inputs'!$D$38,IF(8=2,'1.Inputs'!$D$39,$E132)))*$F132*(('1.Inputs'!$D$40)+(1-'1.Inputs'!$D$40)*(1+'1.Inputs'!$D$41))*(1+$G132)^(8-1))-(('1.Inputs'!$D$37*12*IF(8=1,'1.Inputs'!$D$38,IF(8=2,'1.Inputs'!$D$39,$E132)))/(1-'1.Inputs'!$D$42)*$D132*(1+$G132)^(8-1))-('1.Inputs'!$D$37*12*IF(8=1,'1.Inputs'!$D$38,IF(8=2,'1.Inputs'!$D$39,$E132)))*'1.Inputs'!$D$43*(1+$G132)^(8-1)-'1.Inputs'!$D$44*(1+$G132)^(8-1)-('1.Inputs'!$D$20/'1.Inputs'!$D$27+'1.Inputs'!$D$23/'1.Inputs'!$D$28))-MAX(0,((('1.Inputs'!$D$37*12*IF(8=1,'1.Inputs'!$D$38,IF(8=2,'1.Inputs'!$D$39,$E132)))*$F132*(('1.Inputs'!$D$40)+(1-'1.Inputs'!$D$40)*(1+'1.Inputs'!$D$41))*(1+$G132)^(8-1))-(('1.Inputs'!$D$37*12*IF(8=1,'1.Inputs'!$D$38,IF(8=2,'1.Inputs'!$D$39,$E132)))/(1-'1.Inputs'!$D$42)*$D132*(1+$G132)^(8-1))-('1.Inputs'!$D$37*12*IF(8=1,'1.Inputs'!$D$38,IF(8=2,'1.Inputs'!$D$39,$E132)))*'1.Inputs'!$D$43*(1+$G132)^(8-1)-'1.Inputs'!$D$44*(1+$G132)^(8-1)-('1.Inputs'!$D$20/'1.Inputs'!$D$27+'1.Inputs'!$D$23/'1.Inputs'!$D$28)))*'1.Inputs'!$D$53+('1.Inputs'!$D$20/'1.Inputs'!$D$27+'1.Inputs'!$D$23/'1.Inputs'!$D$28)-(O132-N132)</f>
        <v>280506417.10446829</v>
      </c>
      <c r="AA132" s="36">
        <f ca="1">((('1.Inputs'!$D$37*12*IF(9=1,'1.Inputs'!$D$38,IF(9=2,'1.Inputs'!$D$39,$E132)))*$F132*(('1.Inputs'!$D$40)+(1-'1.Inputs'!$D$40)*(1+'1.Inputs'!$D$41))*(1+$G132)^(9-1))-(('1.Inputs'!$D$37*12*IF(9=1,'1.Inputs'!$D$38,IF(9=2,'1.Inputs'!$D$39,$E132)))/(1-'1.Inputs'!$D$42)*$D132*(1+$G132)^(9-1))-('1.Inputs'!$D$37*12*IF(9=1,'1.Inputs'!$D$38,IF(9=2,'1.Inputs'!$D$39,$E132)))*'1.Inputs'!$D$43*(1+$G132)^(9-1)-'1.Inputs'!$D$44*(1+$G132)^(9-1)-('1.Inputs'!$D$20/'1.Inputs'!$D$27+'1.Inputs'!$D$23/'1.Inputs'!$D$28))-MAX(0,((('1.Inputs'!$D$37*12*IF(9=1,'1.Inputs'!$D$38,IF(9=2,'1.Inputs'!$D$39,$E132)))*$F132*(('1.Inputs'!$D$40)+(1-'1.Inputs'!$D$40)*(1+'1.Inputs'!$D$41))*(1+$G132)^(9-1))-(('1.Inputs'!$D$37*12*IF(9=1,'1.Inputs'!$D$38,IF(9=2,'1.Inputs'!$D$39,$E132)))/(1-'1.Inputs'!$D$42)*$D132*(1+$G132)^(9-1))-('1.Inputs'!$D$37*12*IF(9=1,'1.Inputs'!$D$38,IF(9=2,'1.Inputs'!$D$39,$E132)))*'1.Inputs'!$D$43*(1+$G132)^(9-1)-'1.Inputs'!$D$44*(1+$G132)^(9-1)-('1.Inputs'!$D$20/'1.Inputs'!$D$27+'1.Inputs'!$D$23/'1.Inputs'!$D$28)))*'1.Inputs'!$D$53+('1.Inputs'!$D$20/'1.Inputs'!$D$27+'1.Inputs'!$D$23/'1.Inputs'!$D$28)-(P132-O132)</f>
        <v>293193825.35426438</v>
      </c>
      <c r="AB132" s="36">
        <f ca="1">((('1.Inputs'!$D$37*12*IF(10=1,'1.Inputs'!$D$38,IF(10=2,'1.Inputs'!$D$39,$E132)))*$F132*(('1.Inputs'!$D$40)+(1-'1.Inputs'!$D$40)*(1+'1.Inputs'!$D$41))*(1+$G132)^(10-1))-(('1.Inputs'!$D$37*12*IF(10=1,'1.Inputs'!$D$38,IF(10=2,'1.Inputs'!$D$39,$E132)))/(1-'1.Inputs'!$D$42)*$D132*(1+$G132)^(10-1))-('1.Inputs'!$D$37*12*IF(10=1,'1.Inputs'!$D$38,IF(10=2,'1.Inputs'!$D$39,$E132)))*'1.Inputs'!$D$43*(1+$G132)^(10-1)-'1.Inputs'!$D$44*(1+$G132)^(10-1)-('1.Inputs'!$D$20/'1.Inputs'!$D$27+'1.Inputs'!$D$23/'1.Inputs'!$D$28))-MAX(0,((('1.Inputs'!$D$37*12*IF(10=1,'1.Inputs'!$D$38,IF(10=2,'1.Inputs'!$D$39,$E132)))*$F132*(('1.Inputs'!$D$40)+(1-'1.Inputs'!$D$40)*(1+'1.Inputs'!$D$41))*(1+$G132)^(10-1))-(('1.Inputs'!$D$37*12*IF(10=1,'1.Inputs'!$D$38,IF(10=2,'1.Inputs'!$D$39,$E132)))/(1-'1.Inputs'!$D$42)*$D132*(1+$G132)^(10-1))-('1.Inputs'!$D$37*12*IF(10=1,'1.Inputs'!$D$38,IF(10=2,'1.Inputs'!$D$39,$E132)))*'1.Inputs'!$D$43*(1+$G132)^(10-1)-'1.Inputs'!$D$44*(1+$G132)^(10-1)-('1.Inputs'!$D$20/'1.Inputs'!$D$27+'1.Inputs'!$D$23/'1.Inputs'!$D$28)))*'1.Inputs'!$D$53+('1.Inputs'!$D$20/'1.Inputs'!$D$27+'1.Inputs'!$D$23/'1.Inputs'!$D$28)-(Q132-P132)+(('1.Inputs'!$D$20+'1.Inputs'!$D$23-('1.Inputs'!$D$20/'1.Inputs'!$D$27+'1.Inputs'!$D$23/'1.Inputs'!$D$28)*'1.Inputs'!$D$10)*'1.Inputs'!$D$60+'1.Inputs'!$D$19*'1.Inputs'!$D$59+Q132)</f>
        <v>2890359157.0619397</v>
      </c>
      <c r="AC132" s="36">
        <f ca="1">S132-AC$13-AC$14+MIN(AC$13,MAX(0,((('1.Inputs'!$D$37*12*IF(1=1,'1.Inputs'!$D$38,IF(1=2,'1.Inputs'!$D$39,$E132)))*$F132*(('1.Inputs'!$D$40)+(1-'1.Inputs'!$D$40)*(1+'1.Inputs'!$D$41))*(1+$G132)^(1-1))-(('1.Inputs'!$D$37*12*IF(1=1,'1.Inputs'!$D$38,IF(1=2,'1.Inputs'!$D$39,$E132)))/(1-'1.Inputs'!$D$42)*$D132*(1+$G132)^(1-1))-('1.Inputs'!$D$37*12*IF(1=1,'1.Inputs'!$D$38,IF(1=2,'1.Inputs'!$D$39,$E132)))*'1.Inputs'!$D$43*(1+$G132)^(1-1)-'1.Inputs'!$D$44*(1+$G132)^(1-1)-('1.Inputs'!$D$20/'1.Inputs'!$D$27+'1.Inputs'!$D$23/'1.Inputs'!$D$28))))*'1.Inputs'!$D$53</f>
        <v>-999866039.49286878</v>
      </c>
      <c r="AD132" s="36">
        <f ca="1">T132-AD$13-AD$14+MIN(AD$13,MAX(0,((('1.Inputs'!$D$37*12*IF(2=1,'1.Inputs'!$D$38,IF(2=2,'1.Inputs'!$D$39,$E132)))*$F132*(('1.Inputs'!$D$40)+(1-'1.Inputs'!$D$40)*(1+'1.Inputs'!$D$41))*(1+$G132)^(2-1))-(('1.Inputs'!$D$37*12*IF(2=1,'1.Inputs'!$D$38,IF(2=2,'1.Inputs'!$D$39,$E132)))/(1-'1.Inputs'!$D$42)*$D132*(1+$G132)^(2-1))-('1.Inputs'!$D$37*12*IF(2=1,'1.Inputs'!$D$38,IF(2=2,'1.Inputs'!$D$39,$E132)))*'1.Inputs'!$D$43*(1+$G132)^(2-1)-'1.Inputs'!$D$44*(1+$G132)^(2-1)-('1.Inputs'!$D$20/'1.Inputs'!$D$27+'1.Inputs'!$D$23/'1.Inputs'!$D$28))))*'1.Inputs'!$D$53</f>
        <v>-239547938.38649902</v>
      </c>
      <c r="AE132" s="36">
        <f ca="1">U132-AE$13-AE$14+MIN(AE$13,MAX(0,((('1.Inputs'!$D$37*12*IF(3=1,'1.Inputs'!$D$38,IF(3=2,'1.Inputs'!$D$39,$E132)))*$F132*(('1.Inputs'!$D$40)+(1-'1.Inputs'!$D$40)*(1+'1.Inputs'!$D$41))*(1+$G132)^(3-1))-(('1.Inputs'!$D$37*12*IF(3=1,'1.Inputs'!$D$38,IF(3=2,'1.Inputs'!$D$39,$E132)))/(1-'1.Inputs'!$D$42)*$D132*(1+$G132)^(3-1))-('1.Inputs'!$D$37*12*IF(3=1,'1.Inputs'!$D$38,IF(3=2,'1.Inputs'!$D$39,$E132)))*'1.Inputs'!$D$43*(1+$G132)^(3-1)-'1.Inputs'!$D$44*(1+$G132)^(3-1)-('1.Inputs'!$D$20/'1.Inputs'!$D$27+'1.Inputs'!$D$23/'1.Inputs'!$D$28))))*'1.Inputs'!$D$53</f>
        <v>-187790754.89237332</v>
      </c>
      <c r="AF132" s="36">
        <f ca="1">V132-AF$13-AF$14+MIN(AF$13,MAX(0,((('1.Inputs'!$D$37*12*IF(4=1,'1.Inputs'!$D$38,IF(4=2,'1.Inputs'!$D$39,$E132)))*$F132*(('1.Inputs'!$D$40)+(1-'1.Inputs'!$D$40)*(1+'1.Inputs'!$D$41))*(1+$G132)^(4-1))-(('1.Inputs'!$D$37*12*IF(4=1,'1.Inputs'!$D$38,IF(4=2,'1.Inputs'!$D$39,$E132)))/(1-'1.Inputs'!$D$42)*$D132*(1+$G132)^(4-1))-('1.Inputs'!$D$37*12*IF(4=1,'1.Inputs'!$D$38,IF(4=2,'1.Inputs'!$D$39,$E132)))*'1.Inputs'!$D$43*(1+$G132)^(4-1)-'1.Inputs'!$D$44*(1+$G132)^(4-1)-('1.Inputs'!$D$20/'1.Inputs'!$D$27+'1.Inputs'!$D$23/'1.Inputs'!$D$28))))*'1.Inputs'!$D$53</f>
        <v>-86779227.757418036</v>
      </c>
      <c r="AG132" s="36">
        <f ca="1">W132-AG$13-AG$14+MIN(AG$13,MAX(0,((('1.Inputs'!$D$37*12*IF(5=1,'1.Inputs'!$D$38,IF(5=2,'1.Inputs'!$D$39,$E132)))*$F132*(('1.Inputs'!$D$40)+(1-'1.Inputs'!$D$40)*(1+'1.Inputs'!$D$41))*(1+$G132)^(5-1))-(('1.Inputs'!$D$37*12*IF(5=1,'1.Inputs'!$D$38,IF(5=2,'1.Inputs'!$D$39,$E132)))/(1-'1.Inputs'!$D$42)*$D132*(1+$G132)^(5-1))-('1.Inputs'!$D$37*12*IF(5=1,'1.Inputs'!$D$38,IF(5=2,'1.Inputs'!$D$39,$E132)))*'1.Inputs'!$D$43*(1+$G132)^(5-1)-'1.Inputs'!$D$44*(1+$G132)^(5-1)-('1.Inputs'!$D$20/'1.Inputs'!$D$27+'1.Inputs'!$D$23/'1.Inputs'!$D$28))))*'1.Inputs'!$D$53</f>
        <v>-57326117.424344659</v>
      </c>
      <c r="AH132" s="36">
        <f ca="1">X132-AH$13-AH$14+MIN(AH$13,MAX(0,((('1.Inputs'!$D$37*12*IF(6=1,'1.Inputs'!$D$38,IF(6=2,'1.Inputs'!$D$39,$E132)))*$F132*(('1.Inputs'!$D$40)+(1-'1.Inputs'!$D$40)*(1+'1.Inputs'!$D$41))*(1+$G132)^(6-1))-(('1.Inputs'!$D$37*12*IF(6=1,'1.Inputs'!$D$38,IF(6=2,'1.Inputs'!$D$39,$E132)))/(1-'1.Inputs'!$D$42)*$D132*(1+$G132)^(6-1))-('1.Inputs'!$D$37*12*IF(6=1,'1.Inputs'!$D$38,IF(6=2,'1.Inputs'!$D$39,$E132)))*'1.Inputs'!$D$43*(1+$G132)^(6-1)-'1.Inputs'!$D$44*(1+$G132)^(6-1)-('1.Inputs'!$D$20/'1.Inputs'!$D$27+'1.Inputs'!$D$23/'1.Inputs'!$D$28))))*'1.Inputs'!$D$53</f>
        <v>-27314661.699784815</v>
      </c>
      <c r="AI132" s="36">
        <f ca="1">Y132-AI$13-AI$14+MIN(AI$13,MAX(0,((('1.Inputs'!$D$37*12*IF(7=1,'1.Inputs'!$D$38,IF(7=2,'1.Inputs'!$D$39,$E132)))*$F132*(('1.Inputs'!$D$40)+(1-'1.Inputs'!$D$40)*(1+'1.Inputs'!$D$41))*(1+$G132)^(7-1))-(('1.Inputs'!$D$37*12*IF(7=1,'1.Inputs'!$D$38,IF(7=2,'1.Inputs'!$D$39,$E132)))/(1-'1.Inputs'!$D$42)*$D132*(1+$G132)^(7-1))-('1.Inputs'!$D$37*12*IF(7=1,'1.Inputs'!$D$38,IF(7=2,'1.Inputs'!$D$39,$E132)))*'1.Inputs'!$D$43*(1+$G132)^(7-1)-'1.Inputs'!$D$44*(1+$G132)^(7-1)-('1.Inputs'!$D$20/'1.Inputs'!$D$27+'1.Inputs'!$D$23/'1.Inputs'!$D$28))))*'1.Inputs'!$D$53</f>
        <v>3285509.2385113239</v>
      </c>
      <c r="AJ132" s="36">
        <f ca="1">Z132-AJ$13-AJ$14+MIN(AJ$13,MAX(0,((('1.Inputs'!$D$37*12*IF(8=1,'1.Inputs'!$D$38,IF(8=2,'1.Inputs'!$D$39,$E132)))*$F132*(('1.Inputs'!$D$40)+(1-'1.Inputs'!$D$40)*(1+'1.Inputs'!$D$41))*(1+$G132)^(8-1))-(('1.Inputs'!$D$37*12*IF(8=1,'1.Inputs'!$D$38,IF(8=2,'1.Inputs'!$D$39,$E132)))/(1-'1.Inputs'!$D$42)*$D132*(1+$G132)^(8-1))-('1.Inputs'!$D$37*12*IF(8=1,'1.Inputs'!$D$38,IF(8=2,'1.Inputs'!$D$39,$E132)))*'1.Inputs'!$D$43*(1+$G132)^(8-1)-'1.Inputs'!$D$44*(1+$G132)^(8-1)-('1.Inputs'!$D$20/'1.Inputs'!$D$27+'1.Inputs'!$D$23/'1.Inputs'!$D$28))))*'1.Inputs'!$D$53</f>
        <v>280506417.10446829</v>
      </c>
      <c r="AK132" s="36">
        <f ca="1">AA132-AK$13-AK$14+MIN(AK$13,MAX(0,((('1.Inputs'!$D$37*12*IF(9=1,'1.Inputs'!$D$38,IF(9=2,'1.Inputs'!$D$39,$E132)))*$F132*(('1.Inputs'!$D$40)+(1-'1.Inputs'!$D$40)*(1+'1.Inputs'!$D$41))*(1+$G132)^(9-1))-(('1.Inputs'!$D$37*12*IF(9=1,'1.Inputs'!$D$38,IF(9=2,'1.Inputs'!$D$39,$E132)))/(1-'1.Inputs'!$D$42)*$D132*(1+$G132)^(9-1))-('1.Inputs'!$D$37*12*IF(9=1,'1.Inputs'!$D$38,IF(9=2,'1.Inputs'!$D$39,$E132)))*'1.Inputs'!$D$43*(1+$G132)^(9-1)-'1.Inputs'!$D$44*(1+$G132)^(9-1)-('1.Inputs'!$D$20/'1.Inputs'!$D$27+'1.Inputs'!$D$23/'1.Inputs'!$D$28))))*'1.Inputs'!$D$53</f>
        <v>293193825.35426438</v>
      </c>
      <c r="AL132" s="36">
        <f ca="1">AB132-AL$13-AL$14+MIN(AL$13,MAX(0,((('1.Inputs'!$D$37*12*IF(10=1,'1.Inputs'!$D$38,IF(10=2,'1.Inputs'!$D$39,$E132)))*$F132*(('1.Inputs'!$D$40)+(1-'1.Inputs'!$D$40)*(1+'1.Inputs'!$D$41))*(1+$G132)^(10-1))-(('1.Inputs'!$D$37*12*IF(10=1,'1.Inputs'!$D$38,IF(10=2,'1.Inputs'!$D$39,$E132)))/(1-'1.Inputs'!$D$42)*$D132*(1+$G132)^(10-1))-('1.Inputs'!$D$37*12*IF(10=1,'1.Inputs'!$D$38,IF(10=2,'1.Inputs'!$D$39,$E132)))*'1.Inputs'!$D$43*(1+$G132)^(10-1)-'1.Inputs'!$D$44*(1+$G132)^(10-1)-('1.Inputs'!$D$20/'1.Inputs'!$D$27+'1.Inputs'!$D$23/'1.Inputs'!$D$28))))*'1.Inputs'!$D$53+'1.Inputs'!$D$35</f>
        <v>3690359157.0619397</v>
      </c>
      <c r="AM132" s="48">
        <f ca="1">R132+NPV('1.Inputs'!$D$55,S132:AB132)</f>
        <v>-1110227287.1560345</v>
      </c>
      <c r="AN132" s="48">
        <f ca="1">-('1.Inputs'!$D$24*(1-'1.Inputs'!$D$31)+'1.Inputs'!$D$35)+NPV('1.Inputs'!$D$54,AC132:AL132)</f>
        <v>-1986759049.8558884</v>
      </c>
      <c r="AO132" s="36">
        <f t="shared" ca="1" si="13"/>
        <v>-5.7741601591657776</v>
      </c>
      <c r="AP132" s="36">
        <f t="shared" ca="1" si="14"/>
        <v>0.39163934224498648</v>
      </c>
      <c r="AQ132" s="36">
        <f ca="1">'1.Inputs'!$D$35+MIN(SUM($AC132:AC132),SUM($AC132:AD132),SUM($AC132:AE132),SUM($AC132:AF132),SUM($AC132:AG132),SUM($AC132:AH132),SUM($AC132:AI132),SUM($AC132:AJ132),SUM($AC132:AK132),SUM($AC132:AL132))</f>
        <v>-798624739.65328836</v>
      </c>
      <c r="AR132" s="36">
        <f ca="1">IF(AP132&lt;'1.Inputs'!$D$57,1,0)</f>
        <v>1</v>
      </c>
      <c r="AS132" s="36">
        <f t="shared" ca="1" si="15"/>
        <v>1</v>
      </c>
    </row>
    <row r="133" spans="2:45" ht="15" customHeight="1" x14ac:dyDescent="0.25">
      <c r="B133" s="36">
        <v>118</v>
      </c>
      <c r="C133" s="36">
        <f t="shared" ca="1" si="8"/>
        <v>0.46505010781026201</v>
      </c>
      <c r="D133" s="36">
        <f t="shared" ca="1" si="9"/>
        <v>18531.337967522551</v>
      </c>
      <c r="E133" s="47">
        <f t="shared" ca="1" si="10"/>
        <v>0.82388161105563107</v>
      </c>
      <c r="F133" s="36">
        <f t="shared" ca="1" si="11"/>
        <v>30420.258502291203</v>
      </c>
      <c r="G133" s="36">
        <f t="shared" ca="1" si="12"/>
        <v>5.1196223809051582E-2</v>
      </c>
      <c r="H133" s="36">
        <f ca="1">((('1.Inputs'!$D$37*12*IF(1=1,'1.Inputs'!$D$38,IF(1=2,'1.Inputs'!$D$39,$E133)))*$F133*(('1.Inputs'!$D$40)+(1-'1.Inputs'!$D$40)*(1+'1.Inputs'!$D$41))*(1+$G133)^(1-1))*'1.Inputs'!$D$47+(('1.Inputs'!$D$37*12*IF(1=1,'1.Inputs'!$D$38,IF(1=2,'1.Inputs'!$D$39,$E133)))/(1-'1.Inputs'!$D$42)*$D133*(1+$G133)^(1-1))*('1.Inputs'!$D$48-'1.Inputs'!$D$49))/'1.Inputs'!$D$51</f>
        <v>803535831.21861112</v>
      </c>
      <c r="I133" s="36">
        <f ca="1">((('1.Inputs'!$D$37*12*IF(2=1,'1.Inputs'!$D$38,IF(2=2,'1.Inputs'!$D$39,$E133)))*$F133*(('1.Inputs'!$D$40)+(1-'1.Inputs'!$D$40)*(1+'1.Inputs'!$D$41))*(1+$G133)^(2-1))*'1.Inputs'!$D$47+(('1.Inputs'!$D$37*12*IF(2=1,'1.Inputs'!$D$38,IF(2=2,'1.Inputs'!$D$39,$E133)))/(1-'1.Inputs'!$D$42)*$D133*(1+$G133)^(2-1))*('1.Inputs'!$D$48-'1.Inputs'!$D$49))/'1.Inputs'!$D$51</f>
        <v>1182543364.0611804</v>
      </c>
      <c r="J133" s="36">
        <f ca="1">((('1.Inputs'!$D$37*12*IF(3=1,'1.Inputs'!$D$38,IF(3=2,'1.Inputs'!$D$39,$E133)))*$F133*(('1.Inputs'!$D$40)+(1-'1.Inputs'!$D$40)*(1+'1.Inputs'!$D$41))*(1+$G133)^(3-1))*'1.Inputs'!$D$47+(('1.Inputs'!$D$37*12*IF(3=1,'1.Inputs'!$D$38,IF(3=2,'1.Inputs'!$D$39,$E133)))/(1-'1.Inputs'!$D$42)*$D133*(1+$G133)^(3-1))*('1.Inputs'!$D$48-'1.Inputs'!$D$49))/'1.Inputs'!$D$51</f>
        <v>1463078529.0703931</v>
      </c>
      <c r="K133" s="36">
        <f ca="1">((('1.Inputs'!$D$37*12*IF(4=1,'1.Inputs'!$D$38,IF(4=2,'1.Inputs'!$D$39,$E133)))*$F133*(('1.Inputs'!$D$40)+(1-'1.Inputs'!$D$40)*(1+'1.Inputs'!$D$41))*(1+$G133)^(4-1))*'1.Inputs'!$D$47+(('1.Inputs'!$D$37*12*IF(4=1,'1.Inputs'!$D$38,IF(4=2,'1.Inputs'!$D$39,$E133)))/(1-'1.Inputs'!$D$42)*$D133*(1+$G133)^(4-1))*('1.Inputs'!$D$48-'1.Inputs'!$D$49))/'1.Inputs'!$D$51</f>
        <v>1537982624.8948989</v>
      </c>
      <c r="L133" s="36">
        <f ca="1">((('1.Inputs'!$D$37*12*IF(5=1,'1.Inputs'!$D$38,IF(5=2,'1.Inputs'!$D$39,$E133)))*$F133*(('1.Inputs'!$D$40)+(1-'1.Inputs'!$D$40)*(1+'1.Inputs'!$D$41))*(1+$G133)^(5-1))*'1.Inputs'!$D$47+(('1.Inputs'!$D$37*12*IF(5=1,'1.Inputs'!$D$38,IF(5=2,'1.Inputs'!$D$39,$E133)))/(1-'1.Inputs'!$D$42)*$D133*(1+$G133)^(5-1))*('1.Inputs'!$D$48-'1.Inputs'!$D$49))/'1.Inputs'!$D$51</f>
        <v>1616721527.5734503</v>
      </c>
      <c r="M133" s="36">
        <f ca="1">((('1.Inputs'!$D$37*12*IF(6=1,'1.Inputs'!$D$38,IF(6=2,'1.Inputs'!$D$39,$E133)))*$F133*(('1.Inputs'!$D$40)+(1-'1.Inputs'!$D$40)*(1+'1.Inputs'!$D$41))*(1+$G133)^(6-1))*'1.Inputs'!$D$47+(('1.Inputs'!$D$37*12*IF(6=1,'1.Inputs'!$D$38,IF(6=2,'1.Inputs'!$D$39,$E133)))/(1-'1.Inputs'!$D$42)*$D133*(1+$G133)^(6-1))*('1.Inputs'!$D$48-'1.Inputs'!$D$49))/'1.Inputs'!$D$51</f>
        <v>1699491564.7360127</v>
      </c>
      <c r="N133" s="36">
        <f ca="1">((('1.Inputs'!$D$37*12*IF(7=1,'1.Inputs'!$D$38,IF(7=2,'1.Inputs'!$D$39,$E133)))*$F133*(('1.Inputs'!$D$40)+(1-'1.Inputs'!$D$40)*(1+'1.Inputs'!$D$41))*(1+$G133)^(7-1))*'1.Inputs'!$D$47+(('1.Inputs'!$D$37*12*IF(7=1,'1.Inputs'!$D$38,IF(7=2,'1.Inputs'!$D$39,$E133)))/(1-'1.Inputs'!$D$42)*$D133*(1+$G133)^(7-1))*('1.Inputs'!$D$48-'1.Inputs'!$D$49))/'1.Inputs'!$D$51</f>
        <v>1786499115.2458327</v>
      </c>
      <c r="O133" s="36">
        <f ca="1">((('1.Inputs'!$D$37*12*IF(8=1,'1.Inputs'!$D$38,IF(8=2,'1.Inputs'!$D$39,$E133)))*$F133*(('1.Inputs'!$D$40)+(1-'1.Inputs'!$D$40)*(1+'1.Inputs'!$D$41))*(1+$G133)^(8-1))*'1.Inputs'!$D$47+(('1.Inputs'!$D$37*12*IF(8=1,'1.Inputs'!$D$38,IF(8=2,'1.Inputs'!$D$39,$E133)))/(1-'1.Inputs'!$D$42)*$D133*(1+$G133)^(8-1))*('1.Inputs'!$D$48-'1.Inputs'!$D$49))/'1.Inputs'!$D$51</f>
        <v>1877961123.784631</v>
      </c>
      <c r="P133" s="36">
        <f ca="1">((('1.Inputs'!$D$37*12*IF(9=1,'1.Inputs'!$D$38,IF(9=2,'1.Inputs'!$D$39,$E133)))*$F133*(('1.Inputs'!$D$40)+(1-'1.Inputs'!$D$40)*(1+'1.Inputs'!$D$41))*(1+$G133)^(9-1))*'1.Inputs'!$D$47+(('1.Inputs'!$D$37*12*IF(9=1,'1.Inputs'!$D$38,IF(9=2,'1.Inputs'!$D$39,$E133)))/(1-'1.Inputs'!$D$42)*$D133*(1+$G133)^(9-1))*('1.Inputs'!$D$48-'1.Inputs'!$D$49))/'1.Inputs'!$D$51</f>
        <v>1974105641.7826071</v>
      </c>
      <c r="Q133" s="36">
        <f ca="1">((('1.Inputs'!$D$37*12*IF(10=1,'1.Inputs'!$D$38,IF(10=2,'1.Inputs'!$D$39,$E133)))*$F133*(('1.Inputs'!$D$40)+(1-'1.Inputs'!$D$40)*(1+'1.Inputs'!$D$41))*(1+$G133)^(10-1))*'1.Inputs'!$D$47+(('1.Inputs'!$D$37*12*IF(10=1,'1.Inputs'!$D$38,IF(10=2,'1.Inputs'!$D$39,$E133)))/(1-'1.Inputs'!$D$42)*$D133*(1+$G133)^(10-1))*('1.Inputs'!$D$48-'1.Inputs'!$D$49))/'1.Inputs'!$D$51</f>
        <v>2075172396.0420206</v>
      </c>
      <c r="R133" s="36">
        <f>-'1.Inputs'!$D$24</f>
        <v>-2050000000</v>
      </c>
      <c r="S133" s="36">
        <f ca="1">((('1.Inputs'!$D$37*12*IF(1=1,'1.Inputs'!$D$38,IF(1=2,'1.Inputs'!$D$39,$E133)))*$F133*(('1.Inputs'!$D$40)+(1-'1.Inputs'!$D$40)*(1+'1.Inputs'!$D$41))*(1+$G133)^(1-1))-(('1.Inputs'!$D$37*12*IF(1=1,'1.Inputs'!$D$38,IF(1=2,'1.Inputs'!$D$39,$E133)))/(1-'1.Inputs'!$D$42)*$D133*(1+$G133)^(1-1))-('1.Inputs'!$D$37*12*IF(1=1,'1.Inputs'!$D$38,IF(1=2,'1.Inputs'!$D$39,$E133)))*'1.Inputs'!$D$43*(1+$G133)^(1-1)-'1.Inputs'!$D$44*(1+$G133)^(1-1)-('1.Inputs'!$D$20/'1.Inputs'!$D$27+'1.Inputs'!$D$23/'1.Inputs'!$D$28))-MAX(0,((('1.Inputs'!$D$37*12*IF(1=1,'1.Inputs'!$D$38,IF(1=2,'1.Inputs'!$D$39,$E133)))*$F133*(('1.Inputs'!$D$40)+(1-'1.Inputs'!$D$40)*(1+'1.Inputs'!$D$41))*(1+$G133)^(1-1))-(('1.Inputs'!$D$37*12*IF(1=1,'1.Inputs'!$D$38,IF(1=2,'1.Inputs'!$D$39,$E133)))/(1-'1.Inputs'!$D$42)*$D133*(1+$G133)^(1-1))-('1.Inputs'!$D$37*12*IF(1=1,'1.Inputs'!$D$38,IF(1=2,'1.Inputs'!$D$39,$E133)))*'1.Inputs'!$D$43*(1+$G133)^(1-1)-'1.Inputs'!$D$44*(1+$G133)^(1-1)-('1.Inputs'!$D$20/'1.Inputs'!$D$27+'1.Inputs'!$D$23/'1.Inputs'!$D$28)))*'1.Inputs'!$D$53+('1.Inputs'!$D$20/'1.Inputs'!$D$27+'1.Inputs'!$D$23/'1.Inputs'!$D$28)-H133</f>
        <v>-504517372.18974537</v>
      </c>
      <c r="T133" s="36">
        <f ca="1">((('1.Inputs'!$D$37*12*IF(2=1,'1.Inputs'!$D$38,IF(2=2,'1.Inputs'!$D$39,$E133)))*$F133*(('1.Inputs'!$D$40)+(1-'1.Inputs'!$D$40)*(1+'1.Inputs'!$D$41))*(1+$G133)^(2-1))-(('1.Inputs'!$D$37*12*IF(2=1,'1.Inputs'!$D$38,IF(2=2,'1.Inputs'!$D$39,$E133)))/(1-'1.Inputs'!$D$42)*$D133*(1+$G133)^(2-1))-('1.Inputs'!$D$37*12*IF(2=1,'1.Inputs'!$D$38,IF(2=2,'1.Inputs'!$D$39,$E133)))*'1.Inputs'!$D$43*(1+$G133)^(2-1)-'1.Inputs'!$D$44*(1+$G133)^(2-1)-('1.Inputs'!$D$20/'1.Inputs'!$D$27+'1.Inputs'!$D$23/'1.Inputs'!$D$28))-MAX(0,((('1.Inputs'!$D$37*12*IF(2=1,'1.Inputs'!$D$38,IF(2=2,'1.Inputs'!$D$39,$E133)))*$F133*(('1.Inputs'!$D$40)+(1-'1.Inputs'!$D$40)*(1+'1.Inputs'!$D$41))*(1+$G133)^(2-1))-(('1.Inputs'!$D$37*12*IF(2=1,'1.Inputs'!$D$38,IF(2=2,'1.Inputs'!$D$39,$E133)))/(1-'1.Inputs'!$D$42)*$D133*(1+$G133)^(2-1))-('1.Inputs'!$D$37*12*IF(2=1,'1.Inputs'!$D$38,IF(2=2,'1.Inputs'!$D$39,$E133)))*'1.Inputs'!$D$43*(1+$G133)^(2-1)-'1.Inputs'!$D$44*(1+$G133)^(2-1)-('1.Inputs'!$D$20/'1.Inputs'!$D$27+'1.Inputs'!$D$23/'1.Inputs'!$D$28)))*'1.Inputs'!$D$53+('1.Inputs'!$D$20/'1.Inputs'!$D$27+'1.Inputs'!$D$23/'1.Inputs'!$D$28)-(I133-H133)</f>
        <v>284743658.29626381</v>
      </c>
      <c r="U133" s="36">
        <f ca="1">((('1.Inputs'!$D$37*12*IF(3=1,'1.Inputs'!$D$38,IF(3=2,'1.Inputs'!$D$39,$E133)))*$F133*(('1.Inputs'!$D$40)+(1-'1.Inputs'!$D$40)*(1+'1.Inputs'!$D$41))*(1+$G133)^(3-1))-(('1.Inputs'!$D$37*12*IF(3=1,'1.Inputs'!$D$38,IF(3=2,'1.Inputs'!$D$39,$E133)))/(1-'1.Inputs'!$D$42)*$D133*(1+$G133)^(3-1))-('1.Inputs'!$D$37*12*IF(3=1,'1.Inputs'!$D$38,IF(3=2,'1.Inputs'!$D$39,$E133)))*'1.Inputs'!$D$43*(1+$G133)^(3-1)-'1.Inputs'!$D$44*(1+$G133)^(3-1)-('1.Inputs'!$D$20/'1.Inputs'!$D$27+'1.Inputs'!$D$23/'1.Inputs'!$D$28))-MAX(0,((('1.Inputs'!$D$37*12*IF(3=1,'1.Inputs'!$D$38,IF(3=2,'1.Inputs'!$D$39,$E133)))*$F133*(('1.Inputs'!$D$40)+(1-'1.Inputs'!$D$40)*(1+'1.Inputs'!$D$41))*(1+$G133)^(3-1))-(('1.Inputs'!$D$37*12*IF(3=1,'1.Inputs'!$D$38,IF(3=2,'1.Inputs'!$D$39,$E133)))/(1-'1.Inputs'!$D$42)*$D133*(1+$G133)^(3-1))-('1.Inputs'!$D$37*12*IF(3=1,'1.Inputs'!$D$38,IF(3=2,'1.Inputs'!$D$39,$E133)))*'1.Inputs'!$D$43*(1+$G133)^(3-1)-'1.Inputs'!$D$44*(1+$G133)^(3-1)-('1.Inputs'!$D$20/'1.Inputs'!$D$27+'1.Inputs'!$D$23/'1.Inputs'!$D$28)))*'1.Inputs'!$D$53+('1.Inputs'!$D$20/'1.Inputs'!$D$27+'1.Inputs'!$D$23/'1.Inputs'!$D$28)-(J133-I133)</f>
        <v>643870454.88774383</v>
      </c>
      <c r="V133" s="36">
        <f ca="1">((('1.Inputs'!$D$37*12*IF(4=1,'1.Inputs'!$D$38,IF(4=2,'1.Inputs'!$D$39,$E133)))*$F133*(('1.Inputs'!$D$40)+(1-'1.Inputs'!$D$40)*(1+'1.Inputs'!$D$41))*(1+$G133)^(4-1))-(('1.Inputs'!$D$37*12*IF(4=1,'1.Inputs'!$D$38,IF(4=2,'1.Inputs'!$D$39,$E133)))/(1-'1.Inputs'!$D$42)*$D133*(1+$G133)^(4-1))-('1.Inputs'!$D$37*12*IF(4=1,'1.Inputs'!$D$38,IF(4=2,'1.Inputs'!$D$39,$E133)))*'1.Inputs'!$D$43*(1+$G133)^(4-1)-'1.Inputs'!$D$44*(1+$G133)^(4-1)-('1.Inputs'!$D$20/'1.Inputs'!$D$27+'1.Inputs'!$D$23/'1.Inputs'!$D$28))-MAX(0,((('1.Inputs'!$D$37*12*IF(4=1,'1.Inputs'!$D$38,IF(4=2,'1.Inputs'!$D$39,$E133)))*$F133*(('1.Inputs'!$D$40)+(1-'1.Inputs'!$D$40)*(1+'1.Inputs'!$D$41))*(1+$G133)^(4-1))-(('1.Inputs'!$D$37*12*IF(4=1,'1.Inputs'!$D$38,IF(4=2,'1.Inputs'!$D$39,$E133)))/(1-'1.Inputs'!$D$42)*$D133*(1+$G133)^(4-1))-('1.Inputs'!$D$37*12*IF(4=1,'1.Inputs'!$D$38,IF(4=2,'1.Inputs'!$D$39,$E133)))*'1.Inputs'!$D$43*(1+$G133)^(4-1)-'1.Inputs'!$D$44*(1+$G133)^(4-1)-('1.Inputs'!$D$20/'1.Inputs'!$D$27+'1.Inputs'!$D$23/'1.Inputs'!$D$28)))*'1.Inputs'!$D$53+('1.Inputs'!$D$20/'1.Inputs'!$D$27+'1.Inputs'!$D$23/'1.Inputs'!$D$28)-(K133-J133)</f>
        <v>894408579.50406289</v>
      </c>
      <c r="W133" s="36">
        <f ca="1">((('1.Inputs'!$D$37*12*IF(5=1,'1.Inputs'!$D$38,IF(5=2,'1.Inputs'!$D$39,$E133)))*$F133*(('1.Inputs'!$D$40)+(1-'1.Inputs'!$D$40)*(1+'1.Inputs'!$D$41))*(1+$G133)^(5-1))-(('1.Inputs'!$D$37*12*IF(5=1,'1.Inputs'!$D$38,IF(5=2,'1.Inputs'!$D$39,$E133)))/(1-'1.Inputs'!$D$42)*$D133*(1+$G133)^(5-1))-('1.Inputs'!$D$37*12*IF(5=1,'1.Inputs'!$D$38,IF(5=2,'1.Inputs'!$D$39,$E133)))*'1.Inputs'!$D$43*(1+$G133)^(5-1)-'1.Inputs'!$D$44*(1+$G133)^(5-1)-('1.Inputs'!$D$20/'1.Inputs'!$D$27+'1.Inputs'!$D$23/'1.Inputs'!$D$28))-MAX(0,((('1.Inputs'!$D$37*12*IF(5=1,'1.Inputs'!$D$38,IF(5=2,'1.Inputs'!$D$39,$E133)))*$F133*(('1.Inputs'!$D$40)+(1-'1.Inputs'!$D$40)*(1+'1.Inputs'!$D$41))*(1+$G133)^(5-1))-(('1.Inputs'!$D$37*12*IF(5=1,'1.Inputs'!$D$38,IF(5=2,'1.Inputs'!$D$39,$E133)))/(1-'1.Inputs'!$D$42)*$D133*(1+$G133)^(5-1))-('1.Inputs'!$D$37*12*IF(5=1,'1.Inputs'!$D$38,IF(5=2,'1.Inputs'!$D$39,$E133)))*'1.Inputs'!$D$43*(1+$G133)^(5-1)-'1.Inputs'!$D$44*(1+$G133)^(5-1)-('1.Inputs'!$D$20/'1.Inputs'!$D$27+'1.Inputs'!$D$23/'1.Inputs'!$D$28)))*'1.Inputs'!$D$53+('1.Inputs'!$D$20/'1.Inputs'!$D$27+'1.Inputs'!$D$23/'1.Inputs'!$D$28)-(L133-K133)</f>
        <v>937779899.74211121</v>
      </c>
      <c r="X133" s="36">
        <f ca="1">((('1.Inputs'!$D$37*12*IF(6=1,'1.Inputs'!$D$38,IF(6=2,'1.Inputs'!$D$39,$E133)))*$F133*(('1.Inputs'!$D$40)+(1-'1.Inputs'!$D$40)*(1+'1.Inputs'!$D$41))*(1+$G133)^(6-1))-(('1.Inputs'!$D$37*12*IF(6=1,'1.Inputs'!$D$38,IF(6=2,'1.Inputs'!$D$39,$E133)))/(1-'1.Inputs'!$D$42)*$D133*(1+$G133)^(6-1))-('1.Inputs'!$D$37*12*IF(6=1,'1.Inputs'!$D$38,IF(6=2,'1.Inputs'!$D$39,$E133)))*'1.Inputs'!$D$43*(1+$G133)^(6-1)-'1.Inputs'!$D$44*(1+$G133)^(6-1)-('1.Inputs'!$D$20/'1.Inputs'!$D$27+'1.Inputs'!$D$23/'1.Inputs'!$D$28))-MAX(0,((('1.Inputs'!$D$37*12*IF(6=1,'1.Inputs'!$D$38,IF(6=2,'1.Inputs'!$D$39,$E133)))*$F133*(('1.Inputs'!$D$40)+(1-'1.Inputs'!$D$40)*(1+'1.Inputs'!$D$41))*(1+$G133)^(6-1))-(('1.Inputs'!$D$37*12*IF(6=1,'1.Inputs'!$D$38,IF(6=2,'1.Inputs'!$D$39,$E133)))/(1-'1.Inputs'!$D$42)*$D133*(1+$G133)^(6-1))-('1.Inputs'!$D$37*12*IF(6=1,'1.Inputs'!$D$38,IF(6=2,'1.Inputs'!$D$39,$E133)))*'1.Inputs'!$D$43*(1+$G133)^(6-1)-'1.Inputs'!$D$44*(1+$G133)^(6-1)-('1.Inputs'!$D$20/'1.Inputs'!$D$27+'1.Inputs'!$D$23/'1.Inputs'!$D$28)))*'1.Inputs'!$D$53+('1.Inputs'!$D$20/'1.Inputs'!$D$27+'1.Inputs'!$D$23/'1.Inputs'!$D$28)-(M133-L133)</f>
        <v>983371667.79795957</v>
      </c>
      <c r="Y133" s="36">
        <f ca="1">((('1.Inputs'!$D$37*12*IF(7=1,'1.Inputs'!$D$38,IF(7=2,'1.Inputs'!$D$39,$E133)))*$F133*(('1.Inputs'!$D$40)+(1-'1.Inputs'!$D$40)*(1+'1.Inputs'!$D$41))*(1+$G133)^(7-1))-(('1.Inputs'!$D$37*12*IF(7=1,'1.Inputs'!$D$38,IF(7=2,'1.Inputs'!$D$39,$E133)))/(1-'1.Inputs'!$D$42)*$D133*(1+$G133)^(7-1))-('1.Inputs'!$D$37*12*IF(7=1,'1.Inputs'!$D$38,IF(7=2,'1.Inputs'!$D$39,$E133)))*'1.Inputs'!$D$43*(1+$G133)^(7-1)-'1.Inputs'!$D$44*(1+$G133)^(7-1)-('1.Inputs'!$D$20/'1.Inputs'!$D$27+'1.Inputs'!$D$23/'1.Inputs'!$D$28))-MAX(0,((('1.Inputs'!$D$37*12*IF(7=1,'1.Inputs'!$D$38,IF(7=2,'1.Inputs'!$D$39,$E133)))*$F133*(('1.Inputs'!$D$40)+(1-'1.Inputs'!$D$40)*(1+'1.Inputs'!$D$41))*(1+$G133)^(7-1))-(('1.Inputs'!$D$37*12*IF(7=1,'1.Inputs'!$D$38,IF(7=2,'1.Inputs'!$D$39,$E133)))/(1-'1.Inputs'!$D$42)*$D133*(1+$G133)^(7-1))-('1.Inputs'!$D$37*12*IF(7=1,'1.Inputs'!$D$38,IF(7=2,'1.Inputs'!$D$39,$E133)))*'1.Inputs'!$D$43*(1+$G133)^(7-1)-'1.Inputs'!$D$44*(1+$G133)^(7-1)-('1.Inputs'!$D$20/'1.Inputs'!$D$27+'1.Inputs'!$D$23/'1.Inputs'!$D$28)))*'1.Inputs'!$D$53+('1.Inputs'!$D$20/'1.Inputs'!$D$27+'1.Inputs'!$D$23/'1.Inputs'!$D$28)-(N133-M133)</f>
        <v>1031297562.2150469</v>
      </c>
      <c r="Z133" s="36">
        <f ca="1">((('1.Inputs'!$D$37*12*IF(8=1,'1.Inputs'!$D$38,IF(8=2,'1.Inputs'!$D$39,$E133)))*$F133*(('1.Inputs'!$D$40)+(1-'1.Inputs'!$D$40)*(1+'1.Inputs'!$D$41))*(1+$G133)^(8-1))-(('1.Inputs'!$D$37*12*IF(8=1,'1.Inputs'!$D$38,IF(8=2,'1.Inputs'!$D$39,$E133)))/(1-'1.Inputs'!$D$42)*$D133*(1+$G133)^(8-1))-('1.Inputs'!$D$37*12*IF(8=1,'1.Inputs'!$D$38,IF(8=2,'1.Inputs'!$D$39,$E133)))*'1.Inputs'!$D$43*(1+$G133)^(8-1)-'1.Inputs'!$D$44*(1+$G133)^(8-1)-('1.Inputs'!$D$20/'1.Inputs'!$D$27+'1.Inputs'!$D$23/'1.Inputs'!$D$28))-MAX(0,((('1.Inputs'!$D$37*12*IF(8=1,'1.Inputs'!$D$38,IF(8=2,'1.Inputs'!$D$39,$E133)))*$F133*(('1.Inputs'!$D$40)+(1-'1.Inputs'!$D$40)*(1+'1.Inputs'!$D$41))*(1+$G133)^(8-1))-(('1.Inputs'!$D$37*12*IF(8=1,'1.Inputs'!$D$38,IF(8=2,'1.Inputs'!$D$39,$E133)))/(1-'1.Inputs'!$D$42)*$D133*(1+$G133)^(8-1))-('1.Inputs'!$D$37*12*IF(8=1,'1.Inputs'!$D$38,IF(8=2,'1.Inputs'!$D$39,$E133)))*'1.Inputs'!$D$43*(1+$G133)^(8-1)-'1.Inputs'!$D$44*(1+$G133)^(8-1)-('1.Inputs'!$D$20/'1.Inputs'!$D$27+'1.Inputs'!$D$23/'1.Inputs'!$D$28)))*'1.Inputs'!$D$53+('1.Inputs'!$D$20/'1.Inputs'!$D$27+'1.Inputs'!$D$23/'1.Inputs'!$D$28)-(O133-N133)</f>
        <v>1081677081.4489605</v>
      </c>
      <c r="AA133" s="36">
        <f ca="1">((('1.Inputs'!$D$37*12*IF(9=1,'1.Inputs'!$D$38,IF(9=2,'1.Inputs'!$D$39,$E133)))*$F133*(('1.Inputs'!$D$40)+(1-'1.Inputs'!$D$40)*(1+'1.Inputs'!$D$41))*(1+$G133)^(9-1))-(('1.Inputs'!$D$37*12*IF(9=1,'1.Inputs'!$D$38,IF(9=2,'1.Inputs'!$D$39,$E133)))/(1-'1.Inputs'!$D$42)*$D133*(1+$G133)^(9-1))-('1.Inputs'!$D$37*12*IF(9=1,'1.Inputs'!$D$38,IF(9=2,'1.Inputs'!$D$39,$E133)))*'1.Inputs'!$D$43*(1+$G133)^(9-1)-'1.Inputs'!$D$44*(1+$G133)^(9-1)-('1.Inputs'!$D$20/'1.Inputs'!$D$27+'1.Inputs'!$D$23/'1.Inputs'!$D$28))-MAX(0,((('1.Inputs'!$D$37*12*IF(9=1,'1.Inputs'!$D$38,IF(9=2,'1.Inputs'!$D$39,$E133)))*$F133*(('1.Inputs'!$D$40)+(1-'1.Inputs'!$D$40)*(1+'1.Inputs'!$D$41))*(1+$G133)^(9-1))-(('1.Inputs'!$D$37*12*IF(9=1,'1.Inputs'!$D$38,IF(9=2,'1.Inputs'!$D$39,$E133)))/(1-'1.Inputs'!$D$42)*$D133*(1+$G133)^(9-1))-('1.Inputs'!$D$37*12*IF(9=1,'1.Inputs'!$D$38,IF(9=2,'1.Inputs'!$D$39,$E133)))*'1.Inputs'!$D$43*(1+$G133)^(9-1)-'1.Inputs'!$D$44*(1+$G133)^(9-1)-('1.Inputs'!$D$20/'1.Inputs'!$D$27+'1.Inputs'!$D$23/'1.Inputs'!$D$28)))*'1.Inputs'!$D$53+('1.Inputs'!$D$20/'1.Inputs'!$D$27+'1.Inputs'!$D$23/'1.Inputs'!$D$28)-(P133-O133)</f>
        <v>1134635841.8249655</v>
      </c>
      <c r="AB133" s="36">
        <f ca="1">((('1.Inputs'!$D$37*12*IF(10=1,'1.Inputs'!$D$38,IF(10=2,'1.Inputs'!$D$39,$E133)))*$F133*(('1.Inputs'!$D$40)+(1-'1.Inputs'!$D$40)*(1+'1.Inputs'!$D$41))*(1+$G133)^(10-1))-(('1.Inputs'!$D$37*12*IF(10=1,'1.Inputs'!$D$38,IF(10=2,'1.Inputs'!$D$39,$E133)))/(1-'1.Inputs'!$D$42)*$D133*(1+$G133)^(10-1))-('1.Inputs'!$D$37*12*IF(10=1,'1.Inputs'!$D$38,IF(10=2,'1.Inputs'!$D$39,$E133)))*'1.Inputs'!$D$43*(1+$G133)^(10-1)-'1.Inputs'!$D$44*(1+$G133)^(10-1)-('1.Inputs'!$D$20/'1.Inputs'!$D$27+'1.Inputs'!$D$23/'1.Inputs'!$D$28))-MAX(0,((('1.Inputs'!$D$37*12*IF(10=1,'1.Inputs'!$D$38,IF(10=2,'1.Inputs'!$D$39,$E133)))*$F133*(('1.Inputs'!$D$40)+(1-'1.Inputs'!$D$40)*(1+'1.Inputs'!$D$41))*(1+$G133)^(10-1))-(('1.Inputs'!$D$37*12*IF(10=1,'1.Inputs'!$D$38,IF(10=2,'1.Inputs'!$D$39,$E133)))/(1-'1.Inputs'!$D$42)*$D133*(1+$G133)^(10-1))-('1.Inputs'!$D$37*12*IF(10=1,'1.Inputs'!$D$38,IF(10=2,'1.Inputs'!$D$39,$E133)))*'1.Inputs'!$D$43*(1+$G133)^(10-1)-'1.Inputs'!$D$44*(1+$G133)^(10-1)-('1.Inputs'!$D$20/'1.Inputs'!$D$27+'1.Inputs'!$D$23/'1.Inputs'!$D$28)))*'1.Inputs'!$D$53+('1.Inputs'!$D$20/'1.Inputs'!$D$27+'1.Inputs'!$D$23/'1.Inputs'!$D$28)-(Q133-P133)+(('1.Inputs'!$D$20+'1.Inputs'!$D$23-('1.Inputs'!$D$20/'1.Inputs'!$D$27+'1.Inputs'!$D$23/'1.Inputs'!$D$28)*'1.Inputs'!$D$10)*'1.Inputs'!$D$60+'1.Inputs'!$D$19*'1.Inputs'!$D$59+Q133)</f>
        <v>3965478286.791852</v>
      </c>
      <c r="AC133" s="36">
        <f ca="1">S133-AC$13-AC$14+MIN(AC$13,MAX(0,((('1.Inputs'!$D$37*12*IF(1=1,'1.Inputs'!$D$38,IF(1=2,'1.Inputs'!$D$39,$E133)))*$F133*(('1.Inputs'!$D$40)+(1-'1.Inputs'!$D$40)*(1+'1.Inputs'!$D$41))*(1+$G133)^(1-1))-(('1.Inputs'!$D$37*12*IF(1=1,'1.Inputs'!$D$38,IF(1=2,'1.Inputs'!$D$39,$E133)))/(1-'1.Inputs'!$D$42)*$D133*(1+$G133)^(1-1))-('1.Inputs'!$D$37*12*IF(1=1,'1.Inputs'!$D$38,IF(1=2,'1.Inputs'!$D$39,$E133)))*'1.Inputs'!$D$43*(1+$G133)^(1-1)-'1.Inputs'!$D$44*(1+$G133)^(1-1)-('1.Inputs'!$D$20/'1.Inputs'!$D$27+'1.Inputs'!$D$23/'1.Inputs'!$D$28))))*'1.Inputs'!$D$53</f>
        <v>-600457372.18974543</v>
      </c>
      <c r="AD133" s="36">
        <f ca="1">T133-AD$13-AD$14+MIN(AD$13,MAX(0,((('1.Inputs'!$D$37*12*IF(2=1,'1.Inputs'!$D$38,IF(2=2,'1.Inputs'!$D$39,$E133)))*$F133*(('1.Inputs'!$D$40)+(1-'1.Inputs'!$D$40)*(1+'1.Inputs'!$D$41))*(1+$G133)^(2-1))-(('1.Inputs'!$D$37*12*IF(2=1,'1.Inputs'!$D$38,IF(2=2,'1.Inputs'!$D$39,$E133)))/(1-'1.Inputs'!$D$42)*$D133*(1+$G133)^(2-1))-('1.Inputs'!$D$37*12*IF(2=1,'1.Inputs'!$D$38,IF(2=2,'1.Inputs'!$D$39,$E133)))*'1.Inputs'!$D$43*(1+$G133)^(2-1)-'1.Inputs'!$D$44*(1+$G133)^(2-1)-('1.Inputs'!$D$20/'1.Inputs'!$D$27+'1.Inputs'!$D$23/'1.Inputs'!$D$28))))*'1.Inputs'!$D$53</f>
        <v>188803658.29626381</v>
      </c>
      <c r="AE133" s="36">
        <f ca="1">U133-AE$13-AE$14+MIN(AE$13,MAX(0,((('1.Inputs'!$D$37*12*IF(3=1,'1.Inputs'!$D$38,IF(3=2,'1.Inputs'!$D$39,$E133)))*$F133*(('1.Inputs'!$D$40)+(1-'1.Inputs'!$D$40)*(1+'1.Inputs'!$D$41))*(1+$G133)^(3-1))-(('1.Inputs'!$D$37*12*IF(3=1,'1.Inputs'!$D$38,IF(3=2,'1.Inputs'!$D$39,$E133)))/(1-'1.Inputs'!$D$42)*$D133*(1+$G133)^(3-1))-('1.Inputs'!$D$37*12*IF(3=1,'1.Inputs'!$D$38,IF(3=2,'1.Inputs'!$D$39,$E133)))*'1.Inputs'!$D$43*(1+$G133)^(3-1)-'1.Inputs'!$D$44*(1+$G133)^(3-1)-('1.Inputs'!$D$20/'1.Inputs'!$D$27+'1.Inputs'!$D$23/'1.Inputs'!$D$28))))*'1.Inputs'!$D$53</f>
        <v>301930454.88774383</v>
      </c>
      <c r="AF133" s="36">
        <f ca="1">V133-AF$13-AF$14+MIN(AF$13,MAX(0,((('1.Inputs'!$D$37*12*IF(4=1,'1.Inputs'!$D$38,IF(4=2,'1.Inputs'!$D$39,$E133)))*$F133*(('1.Inputs'!$D$40)+(1-'1.Inputs'!$D$40)*(1+'1.Inputs'!$D$41))*(1+$G133)^(4-1))-(('1.Inputs'!$D$37*12*IF(4=1,'1.Inputs'!$D$38,IF(4=2,'1.Inputs'!$D$39,$E133)))/(1-'1.Inputs'!$D$42)*$D133*(1+$G133)^(4-1))-('1.Inputs'!$D$37*12*IF(4=1,'1.Inputs'!$D$38,IF(4=2,'1.Inputs'!$D$39,$E133)))*'1.Inputs'!$D$43*(1+$G133)^(4-1)-'1.Inputs'!$D$44*(1+$G133)^(4-1)-('1.Inputs'!$D$20/'1.Inputs'!$D$27+'1.Inputs'!$D$23/'1.Inputs'!$D$28))))*'1.Inputs'!$D$53</f>
        <v>571656579.50406289</v>
      </c>
      <c r="AG133" s="36">
        <f ca="1">W133-AG$13-AG$14+MIN(AG$13,MAX(0,((('1.Inputs'!$D$37*12*IF(5=1,'1.Inputs'!$D$38,IF(5=2,'1.Inputs'!$D$39,$E133)))*$F133*(('1.Inputs'!$D$40)+(1-'1.Inputs'!$D$40)*(1+'1.Inputs'!$D$41))*(1+$G133)^(5-1))-(('1.Inputs'!$D$37*12*IF(5=1,'1.Inputs'!$D$38,IF(5=2,'1.Inputs'!$D$39,$E133)))/(1-'1.Inputs'!$D$42)*$D133*(1+$G133)^(5-1))-('1.Inputs'!$D$37*12*IF(5=1,'1.Inputs'!$D$38,IF(5=2,'1.Inputs'!$D$39,$E133)))*'1.Inputs'!$D$43*(1+$G133)^(5-1)-'1.Inputs'!$D$44*(1+$G133)^(5-1)-('1.Inputs'!$D$20/'1.Inputs'!$D$27+'1.Inputs'!$D$23/'1.Inputs'!$D$28))))*'1.Inputs'!$D$53</f>
        <v>634215899.74211121</v>
      </c>
      <c r="AH133" s="36">
        <f ca="1">X133-AH$13-AH$14+MIN(AH$13,MAX(0,((('1.Inputs'!$D$37*12*IF(6=1,'1.Inputs'!$D$38,IF(6=2,'1.Inputs'!$D$39,$E133)))*$F133*(('1.Inputs'!$D$40)+(1-'1.Inputs'!$D$40)*(1+'1.Inputs'!$D$41))*(1+$G133)^(6-1))-(('1.Inputs'!$D$37*12*IF(6=1,'1.Inputs'!$D$38,IF(6=2,'1.Inputs'!$D$39,$E133)))/(1-'1.Inputs'!$D$42)*$D133*(1+$G133)^(6-1))-('1.Inputs'!$D$37*12*IF(6=1,'1.Inputs'!$D$38,IF(6=2,'1.Inputs'!$D$39,$E133)))*'1.Inputs'!$D$43*(1+$G133)^(6-1)-'1.Inputs'!$D$44*(1+$G133)^(6-1)-('1.Inputs'!$D$20/'1.Inputs'!$D$27+'1.Inputs'!$D$23/'1.Inputs'!$D$28))))*'1.Inputs'!$D$53</f>
        <v>698995667.79795957</v>
      </c>
      <c r="AI133" s="36">
        <f ca="1">Y133-AI$13-AI$14+MIN(AI$13,MAX(0,((('1.Inputs'!$D$37*12*IF(7=1,'1.Inputs'!$D$38,IF(7=2,'1.Inputs'!$D$39,$E133)))*$F133*(('1.Inputs'!$D$40)+(1-'1.Inputs'!$D$40)*(1+'1.Inputs'!$D$41))*(1+$G133)^(7-1))-(('1.Inputs'!$D$37*12*IF(7=1,'1.Inputs'!$D$38,IF(7=2,'1.Inputs'!$D$39,$E133)))/(1-'1.Inputs'!$D$42)*$D133*(1+$G133)^(7-1))-('1.Inputs'!$D$37*12*IF(7=1,'1.Inputs'!$D$38,IF(7=2,'1.Inputs'!$D$39,$E133)))*'1.Inputs'!$D$43*(1+$G133)^(7-1)-'1.Inputs'!$D$44*(1+$G133)^(7-1)-('1.Inputs'!$D$20/'1.Inputs'!$D$27+'1.Inputs'!$D$23/'1.Inputs'!$D$28))))*'1.Inputs'!$D$53</f>
        <v>766109562.21504688</v>
      </c>
      <c r="AJ133" s="36">
        <f ca="1">Z133-AJ$13-AJ$14+MIN(AJ$13,MAX(0,((('1.Inputs'!$D$37*12*IF(8=1,'1.Inputs'!$D$38,IF(8=2,'1.Inputs'!$D$39,$E133)))*$F133*(('1.Inputs'!$D$40)+(1-'1.Inputs'!$D$40)*(1+'1.Inputs'!$D$41))*(1+$G133)^(8-1))-(('1.Inputs'!$D$37*12*IF(8=1,'1.Inputs'!$D$38,IF(8=2,'1.Inputs'!$D$39,$E133)))/(1-'1.Inputs'!$D$42)*$D133*(1+$G133)^(8-1))-('1.Inputs'!$D$37*12*IF(8=1,'1.Inputs'!$D$38,IF(8=2,'1.Inputs'!$D$39,$E133)))*'1.Inputs'!$D$43*(1+$G133)^(8-1)-'1.Inputs'!$D$44*(1+$G133)^(8-1)-('1.Inputs'!$D$20/'1.Inputs'!$D$27+'1.Inputs'!$D$23/'1.Inputs'!$D$28))))*'1.Inputs'!$D$53</f>
        <v>1081677081.4489605</v>
      </c>
      <c r="AK133" s="36">
        <f ca="1">AA133-AK$13-AK$14+MIN(AK$13,MAX(0,((('1.Inputs'!$D$37*12*IF(9=1,'1.Inputs'!$D$38,IF(9=2,'1.Inputs'!$D$39,$E133)))*$F133*(('1.Inputs'!$D$40)+(1-'1.Inputs'!$D$40)*(1+'1.Inputs'!$D$41))*(1+$G133)^(9-1))-(('1.Inputs'!$D$37*12*IF(9=1,'1.Inputs'!$D$38,IF(9=2,'1.Inputs'!$D$39,$E133)))/(1-'1.Inputs'!$D$42)*$D133*(1+$G133)^(9-1))-('1.Inputs'!$D$37*12*IF(9=1,'1.Inputs'!$D$38,IF(9=2,'1.Inputs'!$D$39,$E133)))*'1.Inputs'!$D$43*(1+$G133)^(9-1)-'1.Inputs'!$D$44*(1+$G133)^(9-1)-('1.Inputs'!$D$20/'1.Inputs'!$D$27+'1.Inputs'!$D$23/'1.Inputs'!$D$28))))*'1.Inputs'!$D$53</f>
        <v>1134635841.8249655</v>
      </c>
      <c r="AL133" s="36">
        <f ca="1">AB133-AL$13-AL$14+MIN(AL$13,MAX(0,((('1.Inputs'!$D$37*12*IF(10=1,'1.Inputs'!$D$38,IF(10=2,'1.Inputs'!$D$39,$E133)))*$F133*(('1.Inputs'!$D$40)+(1-'1.Inputs'!$D$40)*(1+'1.Inputs'!$D$41))*(1+$G133)^(10-1))-(('1.Inputs'!$D$37*12*IF(10=1,'1.Inputs'!$D$38,IF(10=2,'1.Inputs'!$D$39,$E133)))/(1-'1.Inputs'!$D$42)*$D133*(1+$G133)^(10-1))-('1.Inputs'!$D$37*12*IF(10=1,'1.Inputs'!$D$38,IF(10=2,'1.Inputs'!$D$39,$E133)))*'1.Inputs'!$D$43*(1+$G133)^(10-1)-'1.Inputs'!$D$44*(1+$G133)^(10-1)-('1.Inputs'!$D$20/'1.Inputs'!$D$27+'1.Inputs'!$D$23/'1.Inputs'!$D$28))))*'1.Inputs'!$D$53+'1.Inputs'!$D$35</f>
        <v>4765478286.791852</v>
      </c>
      <c r="AM133" s="48">
        <f ca="1">R133+NPV('1.Inputs'!$D$55,S133:AB133)</f>
        <v>2407887585.5985832</v>
      </c>
      <c r="AN133" s="48">
        <f ca="1">-('1.Inputs'!$D$24*(1-'1.Inputs'!$D$31)+'1.Inputs'!$D$35)+NPV('1.Inputs'!$D$54,AC133:AL133)</f>
        <v>716096085.74260855</v>
      </c>
      <c r="AO133" s="36">
        <f t="shared" ca="1" si="13"/>
        <v>-3.4181393779793048</v>
      </c>
      <c r="AP133" s="36">
        <f t="shared" ca="1" si="14"/>
        <v>1.6358497329465036</v>
      </c>
      <c r="AQ133" s="36">
        <f ca="1">'1.Inputs'!$D$35+MIN(SUM($AC133:AC133),SUM($AC133:AD133),SUM($AC133:AE133),SUM($AC133:AF133),SUM($AC133:AG133),SUM($AC133:AH133),SUM($AC133:AI133),SUM($AC133:AJ133),SUM($AC133:AK133),SUM($AC133:AL133))</f>
        <v>199542627.81025457</v>
      </c>
      <c r="AR133" s="36">
        <f ca="1">IF(AP133&lt;'1.Inputs'!$D$57,1,0)</f>
        <v>0</v>
      </c>
      <c r="AS133" s="36">
        <f t="shared" ca="1" si="15"/>
        <v>0</v>
      </c>
    </row>
    <row r="134" spans="2:45" ht="15" customHeight="1" x14ac:dyDescent="0.25">
      <c r="B134" s="36">
        <v>119</v>
      </c>
      <c r="C134" s="36">
        <f t="shared" ca="1" si="8"/>
        <v>0.30091501062651105</v>
      </c>
      <c r="D134" s="36">
        <f t="shared" ca="1" si="9"/>
        <v>17405.549923093517</v>
      </c>
      <c r="E134" s="47">
        <f t="shared" ca="1" si="10"/>
        <v>0.79965036553206847</v>
      </c>
      <c r="F134" s="36">
        <f t="shared" ca="1" si="11"/>
        <v>31747.609749387473</v>
      </c>
      <c r="G134" s="36">
        <f t="shared" ca="1" si="12"/>
        <v>5.5368177479923841E-2</v>
      </c>
      <c r="H134" s="36">
        <f ca="1">((('1.Inputs'!$D$37*12*IF(1=1,'1.Inputs'!$D$38,IF(1=2,'1.Inputs'!$D$39,$E134)))*$F134*(('1.Inputs'!$D$40)+(1-'1.Inputs'!$D$40)*(1+'1.Inputs'!$D$41))*(1+$G134)^(1-1))*'1.Inputs'!$D$47+(('1.Inputs'!$D$37*12*IF(1=1,'1.Inputs'!$D$38,IF(1=2,'1.Inputs'!$D$39,$E134)))/(1-'1.Inputs'!$D$42)*$D134*(1+$G134)^(1-1))*('1.Inputs'!$D$48-'1.Inputs'!$D$49))/'1.Inputs'!$D$51</f>
        <v>826802143.28117812</v>
      </c>
      <c r="I134" s="36">
        <f ca="1">((('1.Inputs'!$D$37*12*IF(2=1,'1.Inputs'!$D$38,IF(2=2,'1.Inputs'!$D$39,$E134)))*$F134*(('1.Inputs'!$D$40)+(1-'1.Inputs'!$D$40)*(1+'1.Inputs'!$D$41))*(1+$G134)^(2-1))*'1.Inputs'!$D$47+(('1.Inputs'!$D$37*12*IF(2=1,'1.Inputs'!$D$38,IF(2=2,'1.Inputs'!$D$39,$E134)))/(1-'1.Inputs'!$D$42)*$D134*(1+$G134)^(2-1))*('1.Inputs'!$D$48-'1.Inputs'!$D$49))/'1.Inputs'!$D$51</f>
        <v>1221612939.5276122</v>
      </c>
      <c r="J134" s="36">
        <f ca="1">((('1.Inputs'!$D$37*12*IF(3=1,'1.Inputs'!$D$38,IF(3=2,'1.Inputs'!$D$39,$E134)))*$F134*(('1.Inputs'!$D$40)+(1-'1.Inputs'!$D$40)*(1+'1.Inputs'!$D$41))*(1+$G134)^(3-1))*'1.Inputs'!$D$47+(('1.Inputs'!$D$37*12*IF(3=1,'1.Inputs'!$D$38,IF(3=2,'1.Inputs'!$D$39,$E134)))/(1-'1.Inputs'!$D$42)*$D134*(1+$G134)^(3-1))*('1.Inputs'!$D$48-'1.Inputs'!$D$49))/'1.Inputs'!$D$51</f>
        <v>1472786243.6075807</v>
      </c>
      <c r="K134" s="36">
        <f ca="1">((('1.Inputs'!$D$37*12*IF(4=1,'1.Inputs'!$D$38,IF(4=2,'1.Inputs'!$D$39,$E134)))*$F134*(('1.Inputs'!$D$40)+(1-'1.Inputs'!$D$40)*(1+'1.Inputs'!$D$41))*(1+$G134)^(4-1))*'1.Inputs'!$D$47+(('1.Inputs'!$D$37*12*IF(4=1,'1.Inputs'!$D$38,IF(4=2,'1.Inputs'!$D$39,$E134)))/(1-'1.Inputs'!$D$42)*$D134*(1+$G134)^(4-1))*('1.Inputs'!$D$48-'1.Inputs'!$D$49))/'1.Inputs'!$D$51</f>
        <v>1554331733.7336352</v>
      </c>
      <c r="L134" s="36">
        <f ca="1">((('1.Inputs'!$D$37*12*IF(5=1,'1.Inputs'!$D$38,IF(5=2,'1.Inputs'!$D$39,$E134)))*$F134*(('1.Inputs'!$D$40)+(1-'1.Inputs'!$D$40)*(1+'1.Inputs'!$D$41))*(1+$G134)^(5-1))*'1.Inputs'!$D$47+(('1.Inputs'!$D$37*12*IF(5=1,'1.Inputs'!$D$38,IF(5=2,'1.Inputs'!$D$39,$E134)))/(1-'1.Inputs'!$D$42)*$D134*(1+$G134)^(5-1))*('1.Inputs'!$D$48-'1.Inputs'!$D$49))/'1.Inputs'!$D$51</f>
        <v>1640392249.0296767</v>
      </c>
      <c r="M134" s="36">
        <f ca="1">((('1.Inputs'!$D$37*12*IF(6=1,'1.Inputs'!$D$38,IF(6=2,'1.Inputs'!$D$39,$E134)))*$F134*(('1.Inputs'!$D$40)+(1-'1.Inputs'!$D$40)*(1+'1.Inputs'!$D$41))*(1+$G134)^(6-1))*'1.Inputs'!$D$47+(('1.Inputs'!$D$37*12*IF(6=1,'1.Inputs'!$D$38,IF(6=2,'1.Inputs'!$D$39,$E134)))/(1-'1.Inputs'!$D$42)*$D134*(1+$G134)^(6-1))*('1.Inputs'!$D$48-'1.Inputs'!$D$49))/'1.Inputs'!$D$51</f>
        <v>1731217778.2106428</v>
      </c>
      <c r="N134" s="36">
        <f ca="1">((('1.Inputs'!$D$37*12*IF(7=1,'1.Inputs'!$D$38,IF(7=2,'1.Inputs'!$D$39,$E134)))*$F134*(('1.Inputs'!$D$40)+(1-'1.Inputs'!$D$40)*(1+'1.Inputs'!$D$41))*(1+$G134)^(7-1))*'1.Inputs'!$D$47+(('1.Inputs'!$D$37*12*IF(7=1,'1.Inputs'!$D$38,IF(7=2,'1.Inputs'!$D$39,$E134)))/(1-'1.Inputs'!$D$42)*$D134*(1+$G134)^(7-1))*('1.Inputs'!$D$48-'1.Inputs'!$D$49))/'1.Inputs'!$D$51</f>
        <v>1827072151.4110093</v>
      </c>
      <c r="O134" s="36">
        <f ca="1">((('1.Inputs'!$D$37*12*IF(8=1,'1.Inputs'!$D$38,IF(8=2,'1.Inputs'!$D$39,$E134)))*$F134*(('1.Inputs'!$D$40)+(1-'1.Inputs'!$D$40)*(1+'1.Inputs'!$D$41))*(1+$G134)^(8-1))*'1.Inputs'!$D$47+(('1.Inputs'!$D$37*12*IF(8=1,'1.Inputs'!$D$38,IF(8=2,'1.Inputs'!$D$39,$E134)))/(1-'1.Inputs'!$D$42)*$D134*(1+$G134)^(8-1))*('1.Inputs'!$D$48-'1.Inputs'!$D$49))/'1.Inputs'!$D$51</f>
        <v>1928233806.55896</v>
      </c>
      <c r="P134" s="36">
        <f ca="1">((('1.Inputs'!$D$37*12*IF(9=1,'1.Inputs'!$D$38,IF(9=2,'1.Inputs'!$D$39,$E134)))*$F134*(('1.Inputs'!$D$40)+(1-'1.Inputs'!$D$40)*(1+'1.Inputs'!$D$41))*(1+$G134)^(9-1))*'1.Inputs'!$D$47+(('1.Inputs'!$D$37*12*IF(9=1,'1.Inputs'!$D$38,IF(9=2,'1.Inputs'!$D$39,$E134)))/(1-'1.Inputs'!$D$42)*$D134*(1+$G134)^(9-1))*('1.Inputs'!$D$48-'1.Inputs'!$D$49))/'1.Inputs'!$D$51</f>
        <v>2034996598.1833053</v>
      </c>
      <c r="Q134" s="36">
        <f ca="1">((('1.Inputs'!$D$37*12*IF(10=1,'1.Inputs'!$D$38,IF(10=2,'1.Inputs'!$D$39,$E134)))*$F134*(('1.Inputs'!$D$40)+(1-'1.Inputs'!$D$40)*(1+'1.Inputs'!$D$41))*(1+$G134)^(10-1))*'1.Inputs'!$D$47+(('1.Inputs'!$D$37*12*IF(10=1,'1.Inputs'!$D$38,IF(10=2,'1.Inputs'!$D$39,$E134)))/(1-'1.Inputs'!$D$42)*$D134*(1+$G134)^(10-1))*('1.Inputs'!$D$48-'1.Inputs'!$D$49))/'1.Inputs'!$D$51</f>
        <v>2147670651.0025597</v>
      </c>
      <c r="R134" s="36">
        <f>-'1.Inputs'!$D$24</f>
        <v>-2050000000</v>
      </c>
      <c r="S134" s="36">
        <f ca="1">((('1.Inputs'!$D$37*12*IF(1=1,'1.Inputs'!$D$38,IF(1=2,'1.Inputs'!$D$39,$E134)))*$F134*(('1.Inputs'!$D$40)+(1-'1.Inputs'!$D$40)*(1+'1.Inputs'!$D$41))*(1+$G134)^(1-1))-(('1.Inputs'!$D$37*12*IF(1=1,'1.Inputs'!$D$38,IF(1=2,'1.Inputs'!$D$39,$E134)))/(1-'1.Inputs'!$D$42)*$D134*(1+$G134)^(1-1))-('1.Inputs'!$D$37*12*IF(1=1,'1.Inputs'!$D$38,IF(1=2,'1.Inputs'!$D$39,$E134)))*'1.Inputs'!$D$43*(1+$G134)^(1-1)-'1.Inputs'!$D$44*(1+$G134)^(1-1)-('1.Inputs'!$D$20/'1.Inputs'!$D$27+'1.Inputs'!$D$23/'1.Inputs'!$D$28))-MAX(0,((('1.Inputs'!$D$37*12*IF(1=1,'1.Inputs'!$D$38,IF(1=2,'1.Inputs'!$D$39,$E134)))*$F134*(('1.Inputs'!$D$40)+(1-'1.Inputs'!$D$40)*(1+'1.Inputs'!$D$41))*(1+$G134)^(1-1))-(('1.Inputs'!$D$37*12*IF(1=1,'1.Inputs'!$D$38,IF(1=2,'1.Inputs'!$D$39,$E134)))/(1-'1.Inputs'!$D$42)*$D134*(1+$G134)^(1-1))-('1.Inputs'!$D$37*12*IF(1=1,'1.Inputs'!$D$38,IF(1=2,'1.Inputs'!$D$39,$E134)))*'1.Inputs'!$D$43*(1+$G134)^(1-1)-'1.Inputs'!$D$44*(1+$G134)^(1-1)-('1.Inputs'!$D$20/'1.Inputs'!$D$27+'1.Inputs'!$D$23/'1.Inputs'!$D$28)))*'1.Inputs'!$D$53+('1.Inputs'!$D$20/'1.Inputs'!$D$27+'1.Inputs'!$D$23/'1.Inputs'!$D$28)-H134</f>
        <v>-303186122.90119064</v>
      </c>
      <c r="T134" s="36">
        <f ca="1">((('1.Inputs'!$D$37*12*IF(2=1,'1.Inputs'!$D$38,IF(2=2,'1.Inputs'!$D$39,$E134)))*$F134*(('1.Inputs'!$D$40)+(1-'1.Inputs'!$D$40)*(1+'1.Inputs'!$D$41))*(1+$G134)^(2-1))-(('1.Inputs'!$D$37*12*IF(2=1,'1.Inputs'!$D$38,IF(2=2,'1.Inputs'!$D$39,$E134)))/(1-'1.Inputs'!$D$42)*$D134*(1+$G134)^(2-1))-('1.Inputs'!$D$37*12*IF(2=1,'1.Inputs'!$D$38,IF(2=2,'1.Inputs'!$D$39,$E134)))*'1.Inputs'!$D$43*(1+$G134)^(2-1)-'1.Inputs'!$D$44*(1+$G134)^(2-1)-('1.Inputs'!$D$20/'1.Inputs'!$D$27+'1.Inputs'!$D$23/'1.Inputs'!$D$28))-MAX(0,((('1.Inputs'!$D$37*12*IF(2=1,'1.Inputs'!$D$38,IF(2=2,'1.Inputs'!$D$39,$E134)))*$F134*(('1.Inputs'!$D$40)+(1-'1.Inputs'!$D$40)*(1+'1.Inputs'!$D$41))*(1+$G134)^(2-1))-(('1.Inputs'!$D$37*12*IF(2=1,'1.Inputs'!$D$38,IF(2=2,'1.Inputs'!$D$39,$E134)))/(1-'1.Inputs'!$D$42)*$D134*(1+$G134)^(2-1))-('1.Inputs'!$D$37*12*IF(2=1,'1.Inputs'!$D$38,IF(2=2,'1.Inputs'!$D$39,$E134)))*'1.Inputs'!$D$43*(1+$G134)^(2-1)-'1.Inputs'!$D$44*(1+$G134)^(2-1)-('1.Inputs'!$D$20/'1.Inputs'!$D$27+'1.Inputs'!$D$23/'1.Inputs'!$D$28)))*'1.Inputs'!$D$53+('1.Inputs'!$D$20/'1.Inputs'!$D$27+'1.Inputs'!$D$23/'1.Inputs'!$D$28)-(I134-H134)</f>
        <v>603233511.52237642</v>
      </c>
      <c r="U134" s="36">
        <f ca="1">((('1.Inputs'!$D$37*12*IF(3=1,'1.Inputs'!$D$38,IF(3=2,'1.Inputs'!$D$39,$E134)))*$F134*(('1.Inputs'!$D$40)+(1-'1.Inputs'!$D$40)*(1+'1.Inputs'!$D$41))*(1+$G134)^(3-1))-(('1.Inputs'!$D$37*12*IF(3=1,'1.Inputs'!$D$38,IF(3=2,'1.Inputs'!$D$39,$E134)))/(1-'1.Inputs'!$D$42)*$D134*(1+$G134)^(3-1))-('1.Inputs'!$D$37*12*IF(3=1,'1.Inputs'!$D$38,IF(3=2,'1.Inputs'!$D$39,$E134)))*'1.Inputs'!$D$43*(1+$G134)^(3-1)-'1.Inputs'!$D$44*(1+$G134)^(3-1)-('1.Inputs'!$D$20/'1.Inputs'!$D$27+'1.Inputs'!$D$23/'1.Inputs'!$D$28))-MAX(0,((('1.Inputs'!$D$37*12*IF(3=1,'1.Inputs'!$D$38,IF(3=2,'1.Inputs'!$D$39,$E134)))*$F134*(('1.Inputs'!$D$40)+(1-'1.Inputs'!$D$40)*(1+'1.Inputs'!$D$41))*(1+$G134)^(3-1))-(('1.Inputs'!$D$37*12*IF(3=1,'1.Inputs'!$D$38,IF(3=2,'1.Inputs'!$D$39,$E134)))/(1-'1.Inputs'!$D$42)*$D134*(1+$G134)^(3-1))-('1.Inputs'!$D$37*12*IF(3=1,'1.Inputs'!$D$38,IF(3=2,'1.Inputs'!$D$39,$E134)))*'1.Inputs'!$D$43*(1+$G134)^(3-1)-'1.Inputs'!$D$44*(1+$G134)^(3-1)-('1.Inputs'!$D$20/'1.Inputs'!$D$27+'1.Inputs'!$D$23/'1.Inputs'!$D$28)))*'1.Inputs'!$D$53+('1.Inputs'!$D$20/'1.Inputs'!$D$27+'1.Inputs'!$D$23/'1.Inputs'!$D$28)-(J134-I134)</f>
        <v>1035118426.918395</v>
      </c>
      <c r="V134" s="36">
        <f ca="1">((('1.Inputs'!$D$37*12*IF(4=1,'1.Inputs'!$D$38,IF(4=2,'1.Inputs'!$D$39,$E134)))*$F134*(('1.Inputs'!$D$40)+(1-'1.Inputs'!$D$40)*(1+'1.Inputs'!$D$41))*(1+$G134)^(4-1))-(('1.Inputs'!$D$37*12*IF(4=1,'1.Inputs'!$D$38,IF(4=2,'1.Inputs'!$D$39,$E134)))/(1-'1.Inputs'!$D$42)*$D134*(1+$G134)^(4-1))-('1.Inputs'!$D$37*12*IF(4=1,'1.Inputs'!$D$38,IF(4=2,'1.Inputs'!$D$39,$E134)))*'1.Inputs'!$D$43*(1+$G134)^(4-1)-'1.Inputs'!$D$44*(1+$G134)^(4-1)-('1.Inputs'!$D$20/'1.Inputs'!$D$27+'1.Inputs'!$D$23/'1.Inputs'!$D$28))-MAX(0,((('1.Inputs'!$D$37*12*IF(4=1,'1.Inputs'!$D$38,IF(4=2,'1.Inputs'!$D$39,$E134)))*$F134*(('1.Inputs'!$D$40)+(1-'1.Inputs'!$D$40)*(1+'1.Inputs'!$D$41))*(1+$G134)^(4-1))-(('1.Inputs'!$D$37*12*IF(4=1,'1.Inputs'!$D$38,IF(4=2,'1.Inputs'!$D$39,$E134)))/(1-'1.Inputs'!$D$42)*$D134*(1+$G134)^(4-1))-('1.Inputs'!$D$37*12*IF(4=1,'1.Inputs'!$D$38,IF(4=2,'1.Inputs'!$D$39,$E134)))*'1.Inputs'!$D$43*(1+$G134)^(4-1)-'1.Inputs'!$D$44*(1+$G134)^(4-1)-('1.Inputs'!$D$20/'1.Inputs'!$D$27+'1.Inputs'!$D$23/'1.Inputs'!$D$28)))*'1.Inputs'!$D$53+('1.Inputs'!$D$20/'1.Inputs'!$D$27+'1.Inputs'!$D$23/'1.Inputs'!$D$28)-(K134-J134)</f>
        <v>1273349723.3392584</v>
      </c>
      <c r="W134" s="36">
        <f ca="1">((('1.Inputs'!$D$37*12*IF(5=1,'1.Inputs'!$D$38,IF(5=2,'1.Inputs'!$D$39,$E134)))*$F134*(('1.Inputs'!$D$40)+(1-'1.Inputs'!$D$40)*(1+'1.Inputs'!$D$41))*(1+$G134)^(5-1))-(('1.Inputs'!$D$37*12*IF(5=1,'1.Inputs'!$D$38,IF(5=2,'1.Inputs'!$D$39,$E134)))/(1-'1.Inputs'!$D$42)*$D134*(1+$G134)^(5-1))-('1.Inputs'!$D$37*12*IF(5=1,'1.Inputs'!$D$38,IF(5=2,'1.Inputs'!$D$39,$E134)))*'1.Inputs'!$D$43*(1+$G134)^(5-1)-'1.Inputs'!$D$44*(1+$G134)^(5-1)-('1.Inputs'!$D$20/'1.Inputs'!$D$27+'1.Inputs'!$D$23/'1.Inputs'!$D$28))-MAX(0,((('1.Inputs'!$D$37*12*IF(5=1,'1.Inputs'!$D$38,IF(5=2,'1.Inputs'!$D$39,$E134)))*$F134*(('1.Inputs'!$D$40)+(1-'1.Inputs'!$D$40)*(1+'1.Inputs'!$D$41))*(1+$G134)^(5-1))-(('1.Inputs'!$D$37*12*IF(5=1,'1.Inputs'!$D$38,IF(5=2,'1.Inputs'!$D$39,$E134)))/(1-'1.Inputs'!$D$42)*$D134*(1+$G134)^(5-1))-('1.Inputs'!$D$37*12*IF(5=1,'1.Inputs'!$D$38,IF(5=2,'1.Inputs'!$D$39,$E134)))*'1.Inputs'!$D$43*(1+$G134)^(5-1)-'1.Inputs'!$D$44*(1+$G134)^(5-1)-('1.Inputs'!$D$20/'1.Inputs'!$D$27+'1.Inputs'!$D$23/'1.Inputs'!$D$28)))*'1.Inputs'!$D$53+('1.Inputs'!$D$20/'1.Inputs'!$D$27+'1.Inputs'!$D$23/'1.Inputs'!$D$28)-(L134-K134)</f>
        <v>1341236630.4291911</v>
      </c>
      <c r="X134" s="36">
        <f ca="1">((('1.Inputs'!$D$37*12*IF(6=1,'1.Inputs'!$D$38,IF(6=2,'1.Inputs'!$D$39,$E134)))*$F134*(('1.Inputs'!$D$40)+(1-'1.Inputs'!$D$40)*(1+'1.Inputs'!$D$41))*(1+$G134)^(6-1))-(('1.Inputs'!$D$37*12*IF(6=1,'1.Inputs'!$D$38,IF(6=2,'1.Inputs'!$D$39,$E134)))/(1-'1.Inputs'!$D$42)*$D134*(1+$G134)^(6-1))-('1.Inputs'!$D$37*12*IF(6=1,'1.Inputs'!$D$38,IF(6=2,'1.Inputs'!$D$39,$E134)))*'1.Inputs'!$D$43*(1+$G134)^(6-1)-'1.Inputs'!$D$44*(1+$G134)^(6-1)-('1.Inputs'!$D$20/'1.Inputs'!$D$27+'1.Inputs'!$D$23/'1.Inputs'!$D$28))-MAX(0,((('1.Inputs'!$D$37*12*IF(6=1,'1.Inputs'!$D$38,IF(6=2,'1.Inputs'!$D$39,$E134)))*$F134*(('1.Inputs'!$D$40)+(1-'1.Inputs'!$D$40)*(1+'1.Inputs'!$D$41))*(1+$G134)^(6-1))-(('1.Inputs'!$D$37*12*IF(6=1,'1.Inputs'!$D$38,IF(6=2,'1.Inputs'!$D$39,$E134)))/(1-'1.Inputs'!$D$42)*$D134*(1+$G134)^(6-1))-('1.Inputs'!$D$37*12*IF(6=1,'1.Inputs'!$D$38,IF(6=2,'1.Inputs'!$D$39,$E134)))*'1.Inputs'!$D$43*(1+$G134)^(6-1)-'1.Inputs'!$D$44*(1+$G134)^(6-1)-('1.Inputs'!$D$20/'1.Inputs'!$D$27+'1.Inputs'!$D$23/'1.Inputs'!$D$28)))*'1.Inputs'!$D$53+('1.Inputs'!$D$20/'1.Inputs'!$D$27+'1.Inputs'!$D$23/'1.Inputs'!$D$28)-(M134-L134)</f>
        <v>1412882311.8394432</v>
      </c>
      <c r="Y134" s="36">
        <f ca="1">((('1.Inputs'!$D$37*12*IF(7=1,'1.Inputs'!$D$38,IF(7=2,'1.Inputs'!$D$39,$E134)))*$F134*(('1.Inputs'!$D$40)+(1-'1.Inputs'!$D$40)*(1+'1.Inputs'!$D$41))*(1+$G134)^(7-1))-(('1.Inputs'!$D$37*12*IF(7=1,'1.Inputs'!$D$38,IF(7=2,'1.Inputs'!$D$39,$E134)))/(1-'1.Inputs'!$D$42)*$D134*(1+$G134)^(7-1))-('1.Inputs'!$D$37*12*IF(7=1,'1.Inputs'!$D$38,IF(7=2,'1.Inputs'!$D$39,$E134)))*'1.Inputs'!$D$43*(1+$G134)^(7-1)-'1.Inputs'!$D$44*(1+$G134)^(7-1)-('1.Inputs'!$D$20/'1.Inputs'!$D$27+'1.Inputs'!$D$23/'1.Inputs'!$D$28))-MAX(0,((('1.Inputs'!$D$37*12*IF(7=1,'1.Inputs'!$D$38,IF(7=2,'1.Inputs'!$D$39,$E134)))*$F134*(('1.Inputs'!$D$40)+(1-'1.Inputs'!$D$40)*(1+'1.Inputs'!$D$41))*(1+$G134)^(7-1))-(('1.Inputs'!$D$37*12*IF(7=1,'1.Inputs'!$D$38,IF(7=2,'1.Inputs'!$D$39,$E134)))/(1-'1.Inputs'!$D$42)*$D134*(1+$G134)^(7-1))-('1.Inputs'!$D$37*12*IF(7=1,'1.Inputs'!$D$38,IF(7=2,'1.Inputs'!$D$39,$E134)))*'1.Inputs'!$D$43*(1+$G134)^(7-1)-'1.Inputs'!$D$44*(1+$G134)^(7-1)-('1.Inputs'!$D$20/'1.Inputs'!$D$27+'1.Inputs'!$D$23/'1.Inputs'!$D$28)))*'1.Inputs'!$D$53+('1.Inputs'!$D$20/'1.Inputs'!$D$27+'1.Inputs'!$D$23/'1.Inputs'!$D$28)-(N134-M134)</f>
        <v>1488494884.0536871</v>
      </c>
      <c r="Z134" s="36">
        <f ca="1">((('1.Inputs'!$D$37*12*IF(8=1,'1.Inputs'!$D$38,IF(8=2,'1.Inputs'!$D$39,$E134)))*$F134*(('1.Inputs'!$D$40)+(1-'1.Inputs'!$D$40)*(1+'1.Inputs'!$D$41))*(1+$G134)^(8-1))-(('1.Inputs'!$D$37*12*IF(8=1,'1.Inputs'!$D$38,IF(8=2,'1.Inputs'!$D$39,$E134)))/(1-'1.Inputs'!$D$42)*$D134*(1+$G134)^(8-1))-('1.Inputs'!$D$37*12*IF(8=1,'1.Inputs'!$D$38,IF(8=2,'1.Inputs'!$D$39,$E134)))*'1.Inputs'!$D$43*(1+$G134)^(8-1)-'1.Inputs'!$D$44*(1+$G134)^(8-1)-('1.Inputs'!$D$20/'1.Inputs'!$D$27+'1.Inputs'!$D$23/'1.Inputs'!$D$28))-MAX(0,((('1.Inputs'!$D$37*12*IF(8=1,'1.Inputs'!$D$38,IF(8=2,'1.Inputs'!$D$39,$E134)))*$F134*(('1.Inputs'!$D$40)+(1-'1.Inputs'!$D$40)*(1+'1.Inputs'!$D$41))*(1+$G134)^(8-1))-(('1.Inputs'!$D$37*12*IF(8=1,'1.Inputs'!$D$38,IF(8=2,'1.Inputs'!$D$39,$E134)))/(1-'1.Inputs'!$D$42)*$D134*(1+$G134)^(8-1))-('1.Inputs'!$D$37*12*IF(8=1,'1.Inputs'!$D$38,IF(8=2,'1.Inputs'!$D$39,$E134)))*'1.Inputs'!$D$43*(1+$G134)^(8-1)-'1.Inputs'!$D$44*(1+$G134)^(8-1)-('1.Inputs'!$D$20/'1.Inputs'!$D$27+'1.Inputs'!$D$23/'1.Inputs'!$D$28)))*'1.Inputs'!$D$53+('1.Inputs'!$D$20/'1.Inputs'!$D$27+'1.Inputs'!$D$23/'1.Inputs'!$D$28)-(O134-N134)</f>
        <v>1568293986.586005</v>
      </c>
      <c r="AA134" s="36">
        <f ca="1">((('1.Inputs'!$D$37*12*IF(9=1,'1.Inputs'!$D$38,IF(9=2,'1.Inputs'!$D$39,$E134)))*$F134*(('1.Inputs'!$D$40)+(1-'1.Inputs'!$D$40)*(1+'1.Inputs'!$D$41))*(1+$G134)^(9-1))-(('1.Inputs'!$D$37*12*IF(9=1,'1.Inputs'!$D$38,IF(9=2,'1.Inputs'!$D$39,$E134)))/(1-'1.Inputs'!$D$42)*$D134*(1+$G134)^(9-1))-('1.Inputs'!$D$37*12*IF(9=1,'1.Inputs'!$D$38,IF(9=2,'1.Inputs'!$D$39,$E134)))*'1.Inputs'!$D$43*(1+$G134)^(9-1)-'1.Inputs'!$D$44*(1+$G134)^(9-1)-('1.Inputs'!$D$20/'1.Inputs'!$D$27+'1.Inputs'!$D$23/'1.Inputs'!$D$28))-MAX(0,((('1.Inputs'!$D$37*12*IF(9=1,'1.Inputs'!$D$38,IF(9=2,'1.Inputs'!$D$39,$E134)))*$F134*(('1.Inputs'!$D$40)+(1-'1.Inputs'!$D$40)*(1+'1.Inputs'!$D$41))*(1+$G134)^(9-1))-(('1.Inputs'!$D$37*12*IF(9=1,'1.Inputs'!$D$38,IF(9=2,'1.Inputs'!$D$39,$E134)))/(1-'1.Inputs'!$D$42)*$D134*(1+$G134)^(9-1))-('1.Inputs'!$D$37*12*IF(9=1,'1.Inputs'!$D$38,IF(9=2,'1.Inputs'!$D$39,$E134)))*'1.Inputs'!$D$43*(1+$G134)^(9-1)-'1.Inputs'!$D$44*(1+$G134)^(9-1)-('1.Inputs'!$D$20/'1.Inputs'!$D$27+'1.Inputs'!$D$23/'1.Inputs'!$D$28)))*'1.Inputs'!$D$53+('1.Inputs'!$D$20/'1.Inputs'!$D$27+'1.Inputs'!$D$23/'1.Inputs'!$D$28)-(P134-O134)</f>
        <v>1652511419.9900689</v>
      </c>
      <c r="AB134" s="36">
        <f ca="1">((('1.Inputs'!$D$37*12*IF(10=1,'1.Inputs'!$D$38,IF(10=2,'1.Inputs'!$D$39,$E134)))*$F134*(('1.Inputs'!$D$40)+(1-'1.Inputs'!$D$40)*(1+'1.Inputs'!$D$41))*(1+$G134)^(10-1))-(('1.Inputs'!$D$37*12*IF(10=1,'1.Inputs'!$D$38,IF(10=2,'1.Inputs'!$D$39,$E134)))/(1-'1.Inputs'!$D$42)*$D134*(1+$G134)^(10-1))-('1.Inputs'!$D$37*12*IF(10=1,'1.Inputs'!$D$38,IF(10=2,'1.Inputs'!$D$39,$E134)))*'1.Inputs'!$D$43*(1+$G134)^(10-1)-'1.Inputs'!$D$44*(1+$G134)^(10-1)-('1.Inputs'!$D$20/'1.Inputs'!$D$27+'1.Inputs'!$D$23/'1.Inputs'!$D$28))-MAX(0,((('1.Inputs'!$D$37*12*IF(10=1,'1.Inputs'!$D$38,IF(10=2,'1.Inputs'!$D$39,$E134)))*$F134*(('1.Inputs'!$D$40)+(1-'1.Inputs'!$D$40)*(1+'1.Inputs'!$D$41))*(1+$G134)^(10-1))-(('1.Inputs'!$D$37*12*IF(10=1,'1.Inputs'!$D$38,IF(10=2,'1.Inputs'!$D$39,$E134)))/(1-'1.Inputs'!$D$42)*$D134*(1+$G134)^(10-1))-('1.Inputs'!$D$37*12*IF(10=1,'1.Inputs'!$D$38,IF(10=2,'1.Inputs'!$D$39,$E134)))*'1.Inputs'!$D$43*(1+$G134)^(10-1)-'1.Inputs'!$D$44*(1+$G134)^(10-1)-('1.Inputs'!$D$20/'1.Inputs'!$D$27+'1.Inputs'!$D$23/'1.Inputs'!$D$28)))*'1.Inputs'!$D$53+('1.Inputs'!$D$20/'1.Inputs'!$D$27+'1.Inputs'!$D$23/'1.Inputs'!$D$28)-(Q134-P134)+(('1.Inputs'!$D$20+'1.Inputs'!$D$23-('1.Inputs'!$D$20/'1.Inputs'!$D$27+'1.Inputs'!$D$23/'1.Inputs'!$D$28)*'1.Inputs'!$D$10)*'1.Inputs'!$D$60+'1.Inputs'!$D$19*'1.Inputs'!$D$59+Q134)</f>
        <v>4589062470.1963139</v>
      </c>
      <c r="AC134" s="36">
        <f ca="1">S134-AC$13-AC$14+MIN(AC$13,MAX(0,((('1.Inputs'!$D$37*12*IF(1=1,'1.Inputs'!$D$38,IF(1=2,'1.Inputs'!$D$39,$E134)))*$F134*(('1.Inputs'!$D$40)+(1-'1.Inputs'!$D$40)*(1+'1.Inputs'!$D$41))*(1+$G134)^(1-1))-(('1.Inputs'!$D$37*12*IF(1=1,'1.Inputs'!$D$38,IF(1=2,'1.Inputs'!$D$39,$E134)))/(1-'1.Inputs'!$D$42)*$D134*(1+$G134)^(1-1))-('1.Inputs'!$D$37*12*IF(1=1,'1.Inputs'!$D$38,IF(1=2,'1.Inputs'!$D$39,$E134)))*'1.Inputs'!$D$43*(1+$G134)^(1-1)-'1.Inputs'!$D$44*(1+$G134)^(1-1)-('1.Inputs'!$D$20/'1.Inputs'!$D$27+'1.Inputs'!$D$23/'1.Inputs'!$D$28))))*'1.Inputs'!$D$53</f>
        <v>-399126122.90119064</v>
      </c>
      <c r="AD134" s="36">
        <f ca="1">T134-AD$13-AD$14+MIN(AD$13,MAX(0,((('1.Inputs'!$D$37*12*IF(2=1,'1.Inputs'!$D$38,IF(2=2,'1.Inputs'!$D$39,$E134)))*$F134*(('1.Inputs'!$D$40)+(1-'1.Inputs'!$D$40)*(1+'1.Inputs'!$D$41))*(1+$G134)^(2-1))-(('1.Inputs'!$D$37*12*IF(2=1,'1.Inputs'!$D$38,IF(2=2,'1.Inputs'!$D$39,$E134)))/(1-'1.Inputs'!$D$42)*$D134*(1+$G134)^(2-1))-('1.Inputs'!$D$37*12*IF(2=1,'1.Inputs'!$D$38,IF(2=2,'1.Inputs'!$D$39,$E134)))*'1.Inputs'!$D$43*(1+$G134)^(2-1)-'1.Inputs'!$D$44*(1+$G134)^(2-1)-('1.Inputs'!$D$20/'1.Inputs'!$D$27+'1.Inputs'!$D$23/'1.Inputs'!$D$28))))*'1.Inputs'!$D$53</f>
        <v>507293511.52237642</v>
      </c>
      <c r="AE134" s="36">
        <f ca="1">U134-AE$13-AE$14+MIN(AE$13,MAX(0,((('1.Inputs'!$D$37*12*IF(3=1,'1.Inputs'!$D$38,IF(3=2,'1.Inputs'!$D$39,$E134)))*$F134*(('1.Inputs'!$D$40)+(1-'1.Inputs'!$D$40)*(1+'1.Inputs'!$D$41))*(1+$G134)^(3-1))-(('1.Inputs'!$D$37*12*IF(3=1,'1.Inputs'!$D$38,IF(3=2,'1.Inputs'!$D$39,$E134)))/(1-'1.Inputs'!$D$42)*$D134*(1+$G134)^(3-1))-('1.Inputs'!$D$37*12*IF(3=1,'1.Inputs'!$D$38,IF(3=2,'1.Inputs'!$D$39,$E134)))*'1.Inputs'!$D$43*(1+$G134)^(3-1)-'1.Inputs'!$D$44*(1+$G134)^(3-1)-('1.Inputs'!$D$20/'1.Inputs'!$D$27+'1.Inputs'!$D$23/'1.Inputs'!$D$28))))*'1.Inputs'!$D$53</f>
        <v>693178426.91839504</v>
      </c>
      <c r="AF134" s="36">
        <f ca="1">V134-AF$13-AF$14+MIN(AF$13,MAX(0,((('1.Inputs'!$D$37*12*IF(4=1,'1.Inputs'!$D$38,IF(4=2,'1.Inputs'!$D$39,$E134)))*$F134*(('1.Inputs'!$D$40)+(1-'1.Inputs'!$D$40)*(1+'1.Inputs'!$D$41))*(1+$G134)^(4-1))-(('1.Inputs'!$D$37*12*IF(4=1,'1.Inputs'!$D$38,IF(4=2,'1.Inputs'!$D$39,$E134)))/(1-'1.Inputs'!$D$42)*$D134*(1+$G134)^(4-1))-('1.Inputs'!$D$37*12*IF(4=1,'1.Inputs'!$D$38,IF(4=2,'1.Inputs'!$D$39,$E134)))*'1.Inputs'!$D$43*(1+$G134)^(4-1)-'1.Inputs'!$D$44*(1+$G134)^(4-1)-('1.Inputs'!$D$20/'1.Inputs'!$D$27+'1.Inputs'!$D$23/'1.Inputs'!$D$28))))*'1.Inputs'!$D$53</f>
        <v>950597723.33925843</v>
      </c>
      <c r="AG134" s="36">
        <f ca="1">W134-AG$13-AG$14+MIN(AG$13,MAX(0,((('1.Inputs'!$D$37*12*IF(5=1,'1.Inputs'!$D$38,IF(5=2,'1.Inputs'!$D$39,$E134)))*$F134*(('1.Inputs'!$D$40)+(1-'1.Inputs'!$D$40)*(1+'1.Inputs'!$D$41))*(1+$G134)^(5-1))-(('1.Inputs'!$D$37*12*IF(5=1,'1.Inputs'!$D$38,IF(5=2,'1.Inputs'!$D$39,$E134)))/(1-'1.Inputs'!$D$42)*$D134*(1+$G134)^(5-1))-('1.Inputs'!$D$37*12*IF(5=1,'1.Inputs'!$D$38,IF(5=2,'1.Inputs'!$D$39,$E134)))*'1.Inputs'!$D$43*(1+$G134)^(5-1)-'1.Inputs'!$D$44*(1+$G134)^(5-1)-('1.Inputs'!$D$20/'1.Inputs'!$D$27+'1.Inputs'!$D$23/'1.Inputs'!$D$28))))*'1.Inputs'!$D$53</f>
        <v>1037672630.4291911</v>
      </c>
      <c r="AH134" s="36">
        <f ca="1">X134-AH$13-AH$14+MIN(AH$13,MAX(0,((('1.Inputs'!$D$37*12*IF(6=1,'1.Inputs'!$D$38,IF(6=2,'1.Inputs'!$D$39,$E134)))*$F134*(('1.Inputs'!$D$40)+(1-'1.Inputs'!$D$40)*(1+'1.Inputs'!$D$41))*(1+$G134)^(6-1))-(('1.Inputs'!$D$37*12*IF(6=1,'1.Inputs'!$D$38,IF(6=2,'1.Inputs'!$D$39,$E134)))/(1-'1.Inputs'!$D$42)*$D134*(1+$G134)^(6-1))-('1.Inputs'!$D$37*12*IF(6=1,'1.Inputs'!$D$38,IF(6=2,'1.Inputs'!$D$39,$E134)))*'1.Inputs'!$D$43*(1+$G134)^(6-1)-'1.Inputs'!$D$44*(1+$G134)^(6-1)-('1.Inputs'!$D$20/'1.Inputs'!$D$27+'1.Inputs'!$D$23/'1.Inputs'!$D$28))))*'1.Inputs'!$D$53</f>
        <v>1128506311.8394432</v>
      </c>
      <c r="AI134" s="36">
        <f ca="1">Y134-AI$13-AI$14+MIN(AI$13,MAX(0,((('1.Inputs'!$D$37*12*IF(7=1,'1.Inputs'!$D$38,IF(7=2,'1.Inputs'!$D$39,$E134)))*$F134*(('1.Inputs'!$D$40)+(1-'1.Inputs'!$D$40)*(1+'1.Inputs'!$D$41))*(1+$G134)^(7-1))-(('1.Inputs'!$D$37*12*IF(7=1,'1.Inputs'!$D$38,IF(7=2,'1.Inputs'!$D$39,$E134)))/(1-'1.Inputs'!$D$42)*$D134*(1+$G134)^(7-1))-('1.Inputs'!$D$37*12*IF(7=1,'1.Inputs'!$D$38,IF(7=2,'1.Inputs'!$D$39,$E134)))*'1.Inputs'!$D$43*(1+$G134)^(7-1)-'1.Inputs'!$D$44*(1+$G134)^(7-1)-('1.Inputs'!$D$20/'1.Inputs'!$D$27+'1.Inputs'!$D$23/'1.Inputs'!$D$28))))*'1.Inputs'!$D$53</f>
        <v>1223306884.0536871</v>
      </c>
      <c r="AJ134" s="36">
        <f ca="1">Z134-AJ$13-AJ$14+MIN(AJ$13,MAX(0,((('1.Inputs'!$D$37*12*IF(8=1,'1.Inputs'!$D$38,IF(8=2,'1.Inputs'!$D$39,$E134)))*$F134*(('1.Inputs'!$D$40)+(1-'1.Inputs'!$D$40)*(1+'1.Inputs'!$D$41))*(1+$G134)^(8-1))-(('1.Inputs'!$D$37*12*IF(8=1,'1.Inputs'!$D$38,IF(8=2,'1.Inputs'!$D$39,$E134)))/(1-'1.Inputs'!$D$42)*$D134*(1+$G134)^(8-1))-('1.Inputs'!$D$37*12*IF(8=1,'1.Inputs'!$D$38,IF(8=2,'1.Inputs'!$D$39,$E134)))*'1.Inputs'!$D$43*(1+$G134)^(8-1)-'1.Inputs'!$D$44*(1+$G134)^(8-1)-('1.Inputs'!$D$20/'1.Inputs'!$D$27+'1.Inputs'!$D$23/'1.Inputs'!$D$28))))*'1.Inputs'!$D$53</f>
        <v>1568293986.586005</v>
      </c>
      <c r="AK134" s="36">
        <f ca="1">AA134-AK$13-AK$14+MIN(AK$13,MAX(0,((('1.Inputs'!$D$37*12*IF(9=1,'1.Inputs'!$D$38,IF(9=2,'1.Inputs'!$D$39,$E134)))*$F134*(('1.Inputs'!$D$40)+(1-'1.Inputs'!$D$40)*(1+'1.Inputs'!$D$41))*(1+$G134)^(9-1))-(('1.Inputs'!$D$37*12*IF(9=1,'1.Inputs'!$D$38,IF(9=2,'1.Inputs'!$D$39,$E134)))/(1-'1.Inputs'!$D$42)*$D134*(1+$G134)^(9-1))-('1.Inputs'!$D$37*12*IF(9=1,'1.Inputs'!$D$38,IF(9=2,'1.Inputs'!$D$39,$E134)))*'1.Inputs'!$D$43*(1+$G134)^(9-1)-'1.Inputs'!$D$44*(1+$G134)^(9-1)-('1.Inputs'!$D$20/'1.Inputs'!$D$27+'1.Inputs'!$D$23/'1.Inputs'!$D$28))))*'1.Inputs'!$D$53</f>
        <v>1652511419.9900689</v>
      </c>
      <c r="AL134" s="36">
        <f ca="1">AB134-AL$13-AL$14+MIN(AL$13,MAX(0,((('1.Inputs'!$D$37*12*IF(10=1,'1.Inputs'!$D$38,IF(10=2,'1.Inputs'!$D$39,$E134)))*$F134*(('1.Inputs'!$D$40)+(1-'1.Inputs'!$D$40)*(1+'1.Inputs'!$D$41))*(1+$G134)^(10-1))-(('1.Inputs'!$D$37*12*IF(10=1,'1.Inputs'!$D$38,IF(10=2,'1.Inputs'!$D$39,$E134)))/(1-'1.Inputs'!$D$42)*$D134*(1+$G134)^(10-1))-('1.Inputs'!$D$37*12*IF(10=1,'1.Inputs'!$D$38,IF(10=2,'1.Inputs'!$D$39,$E134)))*'1.Inputs'!$D$43*(1+$G134)^(10-1)-'1.Inputs'!$D$44*(1+$G134)^(10-1)-('1.Inputs'!$D$20/'1.Inputs'!$D$27+'1.Inputs'!$D$23/'1.Inputs'!$D$28))))*'1.Inputs'!$D$53+'1.Inputs'!$D$35</f>
        <v>5389062470.1963139</v>
      </c>
      <c r="AM134" s="48">
        <f ca="1">R134+NPV('1.Inputs'!$D$55,S134:AB134)</f>
        <v>4610794872.5863562</v>
      </c>
      <c r="AN134" s="48">
        <f ca="1">-('1.Inputs'!$D$24*(1-'1.Inputs'!$D$31)+'1.Inputs'!$D$35)+NPV('1.Inputs'!$D$54,AC134:AL134)</f>
        <v>2393375732.4285331</v>
      </c>
      <c r="AO134" s="36">
        <f t="shared" ca="1" si="13"/>
        <v>-2.0541065237208036</v>
      </c>
      <c r="AP134" s="36">
        <f t="shared" ca="1" si="14"/>
        <v>2.6298740521300688</v>
      </c>
      <c r="AQ134" s="36">
        <f ca="1">'1.Inputs'!$D$35+MIN(SUM($AC134:AC134),SUM($AC134:AD134),SUM($AC134:AE134),SUM($AC134:AF134),SUM($AC134:AG134),SUM($AC134:AH134),SUM($AC134:AI134),SUM($AC134:AJ134),SUM($AC134:AK134),SUM($AC134:AL134))</f>
        <v>400873877.09880936</v>
      </c>
      <c r="AR134" s="36">
        <f ca="1">IF(AP134&lt;'1.Inputs'!$D$57,1,0)</f>
        <v>0</v>
      </c>
      <c r="AS134" s="36">
        <f t="shared" ca="1" si="15"/>
        <v>0</v>
      </c>
    </row>
    <row r="135" spans="2:45" ht="15" customHeight="1" x14ac:dyDescent="0.25">
      <c r="B135" s="36">
        <v>120</v>
      </c>
      <c r="C135" s="36">
        <f t="shared" ca="1" si="8"/>
        <v>0.31288440768952963</v>
      </c>
      <c r="D135" s="36">
        <f t="shared" ca="1" si="9"/>
        <v>20562.204804043078</v>
      </c>
      <c r="E135" s="47">
        <f t="shared" ca="1" si="10"/>
        <v>0.80161291971867787</v>
      </c>
      <c r="F135" s="36">
        <f t="shared" ca="1" si="11"/>
        <v>29930.970143453218</v>
      </c>
      <c r="G135" s="36">
        <f t="shared" ca="1" si="12"/>
        <v>5.6160067509741583E-2</v>
      </c>
      <c r="H135" s="36">
        <f ca="1">((('1.Inputs'!$D$37*12*IF(1=1,'1.Inputs'!$D$38,IF(1=2,'1.Inputs'!$D$39,$E135)))*$F135*(('1.Inputs'!$D$40)+(1-'1.Inputs'!$D$40)*(1+'1.Inputs'!$D$41))*(1+$G135)^(1-1))*'1.Inputs'!$D$47+(('1.Inputs'!$D$37*12*IF(1=1,'1.Inputs'!$D$38,IF(1=2,'1.Inputs'!$D$39,$E135)))/(1-'1.Inputs'!$D$42)*$D135*(1+$G135)^(1-1))*('1.Inputs'!$D$48-'1.Inputs'!$D$49))/'1.Inputs'!$D$51</f>
        <v>804812319.84201658</v>
      </c>
      <c r="I135" s="36">
        <f ca="1">((('1.Inputs'!$D$37*12*IF(2=1,'1.Inputs'!$D$38,IF(2=2,'1.Inputs'!$D$39,$E135)))*$F135*(('1.Inputs'!$D$40)+(1-'1.Inputs'!$D$40)*(1+'1.Inputs'!$D$41))*(1+$G135)^(2-1))*'1.Inputs'!$D$47+(('1.Inputs'!$D$37*12*IF(2=1,'1.Inputs'!$D$38,IF(2=2,'1.Inputs'!$D$39,$E135)))/(1-'1.Inputs'!$D$42)*$D135*(1+$G135)^(2-1))*('1.Inputs'!$D$48-'1.Inputs'!$D$49))/'1.Inputs'!$D$51</f>
        <v>1190014887.6798224</v>
      </c>
      <c r="J135" s="36">
        <f ca="1">((('1.Inputs'!$D$37*12*IF(3=1,'1.Inputs'!$D$38,IF(3=2,'1.Inputs'!$D$39,$E135)))*$F135*(('1.Inputs'!$D$40)+(1-'1.Inputs'!$D$40)*(1+'1.Inputs'!$D$41))*(1+$G135)^(3-1))*'1.Inputs'!$D$47+(('1.Inputs'!$D$37*12*IF(3=1,'1.Inputs'!$D$38,IF(3=2,'1.Inputs'!$D$39,$E135)))/(1-'1.Inputs'!$D$42)*$D135*(1+$G135)^(3-1))*('1.Inputs'!$D$48-'1.Inputs'!$D$49))/'1.Inputs'!$D$51</f>
        <v>1439291650.4479554</v>
      </c>
      <c r="K135" s="36">
        <f ca="1">((('1.Inputs'!$D$37*12*IF(4=1,'1.Inputs'!$D$38,IF(4=2,'1.Inputs'!$D$39,$E135)))*$F135*(('1.Inputs'!$D$40)+(1-'1.Inputs'!$D$40)*(1+'1.Inputs'!$D$41))*(1+$G135)^(4-1))*'1.Inputs'!$D$47+(('1.Inputs'!$D$37*12*IF(4=1,'1.Inputs'!$D$38,IF(4=2,'1.Inputs'!$D$39,$E135)))/(1-'1.Inputs'!$D$42)*$D135*(1+$G135)^(4-1))*('1.Inputs'!$D$48-'1.Inputs'!$D$49))/'1.Inputs'!$D$51</f>
        <v>1520122366.7033195</v>
      </c>
      <c r="L135" s="36">
        <f ca="1">((('1.Inputs'!$D$37*12*IF(5=1,'1.Inputs'!$D$38,IF(5=2,'1.Inputs'!$D$39,$E135)))*$F135*(('1.Inputs'!$D$40)+(1-'1.Inputs'!$D$40)*(1+'1.Inputs'!$D$41))*(1+$G135)^(5-1))*'1.Inputs'!$D$47+(('1.Inputs'!$D$37*12*IF(5=1,'1.Inputs'!$D$38,IF(5=2,'1.Inputs'!$D$39,$E135)))/(1-'1.Inputs'!$D$42)*$D135*(1+$G135)^(5-1))*('1.Inputs'!$D$48-'1.Inputs'!$D$49))/'1.Inputs'!$D$51</f>
        <v>1605492541.4404459</v>
      </c>
      <c r="M135" s="36">
        <f ca="1">((('1.Inputs'!$D$37*12*IF(6=1,'1.Inputs'!$D$38,IF(6=2,'1.Inputs'!$D$39,$E135)))*$F135*(('1.Inputs'!$D$40)+(1-'1.Inputs'!$D$40)*(1+'1.Inputs'!$D$41))*(1+$G135)^(6-1))*'1.Inputs'!$D$47+(('1.Inputs'!$D$37*12*IF(6=1,'1.Inputs'!$D$38,IF(6=2,'1.Inputs'!$D$39,$E135)))/(1-'1.Inputs'!$D$42)*$D135*(1+$G135)^(6-1))*('1.Inputs'!$D$48-'1.Inputs'!$D$49))/'1.Inputs'!$D$51</f>
        <v>1695657110.9541283</v>
      </c>
      <c r="N135" s="36">
        <f ca="1">((('1.Inputs'!$D$37*12*IF(7=1,'1.Inputs'!$D$38,IF(7=2,'1.Inputs'!$D$39,$E135)))*$F135*(('1.Inputs'!$D$40)+(1-'1.Inputs'!$D$40)*(1+'1.Inputs'!$D$41))*(1+$G135)^(7-1))*'1.Inputs'!$D$47+(('1.Inputs'!$D$37*12*IF(7=1,'1.Inputs'!$D$38,IF(7=2,'1.Inputs'!$D$39,$E135)))/(1-'1.Inputs'!$D$42)*$D135*(1+$G135)^(7-1))*('1.Inputs'!$D$48-'1.Inputs'!$D$49))/'1.Inputs'!$D$51</f>
        <v>1790885328.7786856</v>
      </c>
      <c r="O135" s="36">
        <f ca="1">((('1.Inputs'!$D$37*12*IF(8=1,'1.Inputs'!$D$38,IF(8=2,'1.Inputs'!$D$39,$E135)))*$F135*(('1.Inputs'!$D$40)+(1-'1.Inputs'!$D$40)*(1+'1.Inputs'!$D$41))*(1+$G135)^(8-1))*'1.Inputs'!$D$47+(('1.Inputs'!$D$37*12*IF(8=1,'1.Inputs'!$D$38,IF(8=2,'1.Inputs'!$D$39,$E135)))/(1-'1.Inputs'!$D$42)*$D135*(1+$G135)^(8-1))*('1.Inputs'!$D$48-'1.Inputs'!$D$49))/'1.Inputs'!$D$51</f>
        <v>1891461569.7451022</v>
      </c>
      <c r="P135" s="36">
        <f ca="1">((('1.Inputs'!$D$37*12*IF(9=1,'1.Inputs'!$D$38,IF(9=2,'1.Inputs'!$D$39,$E135)))*$F135*(('1.Inputs'!$D$40)+(1-'1.Inputs'!$D$40)*(1+'1.Inputs'!$D$41))*(1+$G135)^(9-1))*'1.Inputs'!$D$47+(('1.Inputs'!$D$37*12*IF(9=1,'1.Inputs'!$D$38,IF(9=2,'1.Inputs'!$D$39,$E135)))/(1-'1.Inputs'!$D$42)*$D135*(1+$G135)^(9-1))*('1.Inputs'!$D$48-'1.Inputs'!$D$49))/'1.Inputs'!$D$51</f>
        <v>1997686179.1940687</v>
      </c>
      <c r="Q135" s="36">
        <f ca="1">((('1.Inputs'!$D$37*12*IF(10=1,'1.Inputs'!$D$38,IF(10=2,'1.Inputs'!$D$39,$E135)))*$F135*(('1.Inputs'!$D$40)+(1-'1.Inputs'!$D$40)*(1+'1.Inputs'!$D$41))*(1+$G135)^(10-1))*'1.Inputs'!$D$47+(('1.Inputs'!$D$37*12*IF(10=1,'1.Inputs'!$D$38,IF(10=2,'1.Inputs'!$D$39,$E135)))/(1-'1.Inputs'!$D$42)*$D135*(1+$G135)^(10-1))*('1.Inputs'!$D$48-'1.Inputs'!$D$49))/'1.Inputs'!$D$51</f>
        <v>2109876369.8808856</v>
      </c>
      <c r="R135" s="36">
        <f>-'1.Inputs'!$D$24</f>
        <v>-2050000000</v>
      </c>
      <c r="S135" s="36">
        <f ca="1">((('1.Inputs'!$D$37*12*IF(1=1,'1.Inputs'!$D$38,IF(1=2,'1.Inputs'!$D$39,$E135)))*$F135*(('1.Inputs'!$D$40)+(1-'1.Inputs'!$D$40)*(1+'1.Inputs'!$D$41))*(1+$G135)^(1-1))-(('1.Inputs'!$D$37*12*IF(1=1,'1.Inputs'!$D$38,IF(1=2,'1.Inputs'!$D$39,$E135)))/(1-'1.Inputs'!$D$42)*$D135*(1+$G135)^(1-1))-('1.Inputs'!$D$37*12*IF(1=1,'1.Inputs'!$D$38,IF(1=2,'1.Inputs'!$D$39,$E135)))*'1.Inputs'!$D$43*(1+$G135)^(1-1)-'1.Inputs'!$D$44*(1+$G135)^(1-1)-('1.Inputs'!$D$20/'1.Inputs'!$D$27+'1.Inputs'!$D$23/'1.Inputs'!$D$28))-MAX(0,((('1.Inputs'!$D$37*12*IF(1=1,'1.Inputs'!$D$38,IF(1=2,'1.Inputs'!$D$39,$E135)))*$F135*(('1.Inputs'!$D$40)+(1-'1.Inputs'!$D$40)*(1+'1.Inputs'!$D$41))*(1+$G135)^(1-1))-(('1.Inputs'!$D$37*12*IF(1=1,'1.Inputs'!$D$38,IF(1=2,'1.Inputs'!$D$39,$E135)))/(1-'1.Inputs'!$D$42)*$D135*(1+$G135)^(1-1))-('1.Inputs'!$D$37*12*IF(1=1,'1.Inputs'!$D$38,IF(1=2,'1.Inputs'!$D$39,$E135)))*'1.Inputs'!$D$43*(1+$G135)^(1-1)-'1.Inputs'!$D$44*(1+$G135)^(1-1)-('1.Inputs'!$D$20/'1.Inputs'!$D$27+'1.Inputs'!$D$23/'1.Inputs'!$D$28)))*'1.Inputs'!$D$53+('1.Inputs'!$D$20/'1.Inputs'!$D$27+'1.Inputs'!$D$23/'1.Inputs'!$D$28)-H135</f>
        <v>-781317328.35877311</v>
      </c>
      <c r="T135" s="36">
        <f ca="1">((('1.Inputs'!$D$37*12*IF(2=1,'1.Inputs'!$D$38,IF(2=2,'1.Inputs'!$D$39,$E135)))*$F135*(('1.Inputs'!$D$40)+(1-'1.Inputs'!$D$40)*(1+'1.Inputs'!$D$41))*(1+$G135)^(2-1))-(('1.Inputs'!$D$37*12*IF(2=1,'1.Inputs'!$D$38,IF(2=2,'1.Inputs'!$D$39,$E135)))/(1-'1.Inputs'!$D$42)*$D135*(1+$G135)^(2-1))-('1.Inputs'!$D$37*12*IF(2=1,'1.Inputs'!$D$38,IF(2=2,'1.Inputs'!$D$39,$E135)))*'1.Inputs'!$D$43*(1+$G135)^(2-1)-'1.Inputs'!$D$44*(1+$G135)^(2-1)-('1.Inputs'!$D$20/'1.Inputs'!$D$27+'1.Inputs'!$D$23/'1.Inputs'!$D$28))-MAX(0,((('1.Inputs'!$D$37*12*IF(2=1,'1.Inputs'!$D$38,IF(2=2,'1.Inputs'!$D$39,$E135)))*$F135*(('1.Inputs'!$D$40)+(1-'1.Inputs'!$D$40)*(1+'1.Inputs'!$D$41))*(1+$G135)^(2-1))-(('1.Inputs'!$D$37*12*IF(2=1,'1.Inputs'!$D$38,IF(2=2,'1.Inputs'!$D$39,$E135)))/(1-'1.Inputs'!$D$42)*$D135*(1+$G135)^(2-1))-('1.Inputs'!$D$37*12*IF(2=1,'1.Inputs'!$D$38,IF(2=2,'1.Inputs'!$D$39,$E135)))*'1.Inputs'!$D$43*(1+$G135)^(2-1)-'1.Inputs'!$D$44*(1+$G135)^(2-1)-('1.Inputs'!$D$20/'1.Inputs'!$D$27+'1.Inputs'!$D$23/'1.Inputs'!$D$28)))*'1.Inputs'!$D$53+('1.Inputs'!$D$20/'1.Inputs'!$D$27+'1.Inputs'!$D$23/'1.Inputs'!$D$28)-(I135-H135)</f>
        <v>-68229942.710639656</v>
      </c>
      <c r="U135" s="36">
        <f ca="1">((('1.Inputs'!$D$37*12*IF(3=1,'1.Inputs'!$D$38,IF(3=2,'1.Inputs'!$D$39,$E135)))*$F135*(('1.Inputs'!$D$40)+(1-'1.Inputs'!$D$40)*(1+'1.Inputs'!$D$41))*(1+$G135)^(3-1))-(('1.Inputs'!$D$37*12*IF(3=1,'1.Inputs'!$D$38,IF(3=2,'1.Inputs'!$D$39,$E135)))/(1-'1.Inputs'!$D$42)*$D135*(1+$G135)^(3-1))-('1.Inputs'!$D$37*12*IF(3=1,'1.Inputs'!$D$38,IF(3=2,'1.Inputs'!$D$39,$E135)))*'1.Inputs'!$D$43*(1+$G135)^(3-1)-'1.Inputs'!$D$44*(1+$G135)^(3-1)-('1.Inputs'!$D$20/'1.Inputs'!$D$27+'1.Inputs'!$D$23/'1.Inputs'!$D$28))-MAX(0,((('1.Inputs'!$D$37*12*IF(3=1,'1.Inputs'!$D$38,IF(3=2,'1.Inputs'!$D$39,$E135)))*$F135*(('1.Inputs'!$D$40)+(1-'1.Inputs'!$D$40)*(1+'1.Inputs'!$D$41))*(1+$G135)^(3-1))-(('1.Inputs'!$D$37*12*IF(3=1,'1.Inputs'!$D$38,IF(3=2,'1.Inputs'!$D$39,$E135)))/(1-'1.Inputs'!$D$42)*$D135*(1+$G135)^(3-1))-('1.Inputs'!$D$37*12*IF(3=1,'1.Inputs'!$D$38,IF(3=2,'1.Inputs'!$D$39,$E135)))*'1.Inputs'!$D$43*(1+$G135)^(3-1)-'1.Inputs'!$D$44*(1+$G135)^(3-1)-('1.Inputs'!$D$20/'1.Inputs'!$D$27+'1.Inputs'!$D$23/'1.Inputs'!$D$28)))*'1.Inputs'!$D$53+('1.Inputs'!$D$20/'1.Inputs'!$D$27+'1.Inputs'!$D$23/'1.Inputs'!$D$28)-(J135-I135)</f>
        <v>218921000.57310694</v>
      </c>
      <c r="V135" s="36">
        <f ca="1">((('1.Inputs'!$D$37*12*IF(4=1,'1.Inputs'!$D$38,IF(4=2,'1.Inputs'!$D$39,$E135)))*$F135*(('1.Inputs'!$D$40)+(1-'1.Inputs'!$D$40)*(1+'1.Inputs'!$D$41))*(1+$G135)^(4-1))-(('1.Inputs'!$D$37*12*IF(4=1,'1.Inputs'!$D$38,IF(4=2,'1.Inputs'!$D$39,$E135)))/(1-'1.Inputs'!$D$42)*$D135*(1+$G135)^(4-1))-('1.Inputs'!$D$37*12*IF(4=1,'1.Inputs'!$D$38,IF(4=2,'1.Inputs'!$D$39,$E135)))*'1.Inputs'!$D$43*(1+$G135)^(4-1)-'1.Inputs'!$D$44*(1+$G135)^(4-1)-('1.Inputs'!$D$20/'1.Inputs'!$D$27+'1.Inputs'!$D$23/'1.Inputs'!$D$28))-MAX(0,((('1.Inputs'!$D$37*12*IF(4=1,'1.Inputs'!$D$38,IF(4=2,'1.Inputs'!$D$39,$E135)))*$F135*(('1.Inputs'!$D$40)+(1-'1.Inputs'!$D$40)*(1+'1.Inputs'!$D$41))*(1+$G135)^(4-1))-(('1.Inputs'!$D$37*12*IF(4=1,'1.Inputs'!$D$38,IF(4=2,'1.Inputs'!$D$39,$E135)))/(1-'1.Inputs'!$D$42)*$D135*(1+$G135)^(4-1))-('1.Inputs'!$D$37*12*IF(4=1,'1.Inputs'!$D$38,IF(4=2,'1.Inputs'!$D$39,$E135)))*'1.Inputs'!$D$43*(1+$G135)^(4-1)-'1.Inputs'!$D$44*(1+$G135)^(4-1)-('1.Inputs'!$D$20/'1.Inputs'!$D$27+'1.Inputs'!$D$23/'1.Inputs'!$D$28)))*'1.Inputs'!$D$53+('1.Inputs'!$D$20/'1.Inputs'!$D$27+'1.Inputs'!$D$23/'1.Inputs'!$D$28)-(K135-J135)</f>
        <v>411007501.89319408</v>
      </c>
      <c r="W135" s="36">
        <f ca="1">((('1.Inputs'!$D$37*12*IF(5=1,'1.Inputs'!$D$38,IF(5=2,'1.Inputs'!$D$39,$E135)))*$F135*(('1.Inputs'!$D$40)+(1-'1.Inputs'!$D$40)*(1+'1.Inputs'!$D$41))*(1+$G135)^(5-1))-(('1.Inputs'!$D$37*12*IF(5=1,'1.Inputs'!$D$38,IF(5=2,'1.Inputs'!$D$39,$E135)))/(1-'1.Inputs'!$D$42)*$D135*(1+$G135)^(5-1))-('1.Inputs'!$D$37*12*IF(5=1,'1.Inputs'!$D$38,IF(5=2,'1.Inputs'!$D$39,$E135)))*'1.Inputs'!$D$43*(1+$G135)^(5-1)-'1.Inputs'!$D$44*(1+$G135)^(5-1)-('1.Inputs'!$D$20/'1.Inputs'!$D$27+'1.Inputs'!$D$23/'1.Inputs'!$D$28))-MAX(0,((('1.Inputs'!$D$37*12*IF(5=1,'1.Inputs'!$D$38,IF(5=2,'1.Inputs'!$D$39,$E135)))*$F135*(('1.Inputs'!$D$40)+(1-'1.Inputs'!$D$40)*(1+'1.Inputs'!$D$41))*(1+$G135)^(5-1))-(('1.Inputs'!$D$37*12*IF(5=1,'1.Inputs'!$D$38,IF(5=2,'1.Inputs'!$D$39,$E135)))/(1-'1.Inputs'!$D$42)*$D135*(1+$G135)^(5-1))-('1.Inputs'!$D$37*12*IF(5=1,'1.Inputs'!$D$38,IF(5=2,'1.Inputs'!$D$39,$E135)))*'1.Inputs'!$D$43*(1+$G135)^(5-1)-'1.Inputs'!$D$44*(1+$G135)^(5-1)-('1.Inputs'!$D$20/'1.Inputs'!$D$27+'1.Inputs'!$D$23/'1.Inputs'!$D$28)))*'1.Inputs'!$D$53+('1.Inputs'!$D$20/'1.Inputs'!$D$27+'1.Inputs'!$D$23/'1.Inputs'!$D$28)-(L135-K135)</f>
        <v>431436147.75669038</v>
      </c>
      <c r="X135" s="36">
        <f ca="1">((('1.Inputs'!$D$37*12*IF(6=1,'1.Inputs'!$D$38,IF(6=2,'1.Inputs'!$D$39,$E135)))*$F135*(('1.Inputs'!$D$40)+(1-'1.Inputs'!$D$40)*(1+'1.Inputs'!$D$41))*(1+$G135)^(6-1))-(('1.Inputs'!$D$37*12*IF(6=1,'1.Inputs'!$D$38,IF(6=2,'1.Inputs'!$D$39,$E135)))/(1-'1.Inputs'!$D$42)*$D135*(1+$G135)^(6-1))-('1.Inputs'!$D$37*12*IF(6=1,'1.Inputs'!$D$38,IF(6=2,'1.Inputs'!$D$39,$E135)))*'1.Inputs'!$D$43*(1+$G135)^(6-1)-'1.Inputs'!$D$44*(1+$G135)^(6-1)-('1.Inputs'!$D$20/'1.Inputs'!$D$27+'1.Inputs'!$D$23/'1.Inputs'!$D$28))-MAX(0,((('1.Inputs'!$D$37*12*IF(6=1,'1.Inputs'!$D$38,IF(6=2,'1.Inputs'!$D$39,$E135)))*$F135*(('1.Inputs'!$D$40)+(1-'1.Inputs'!$D$40)*(1+'1.Inputs'!$D$41))*(1+$G135)^(6-1))-(('1.Inputs'!$D$37*12*IF(6=1,'1.Inputs'!$D$38,IF(6=2,'1.Inputs'!$D$39,$E135)))/(1-'1.Inputs'!$D$42)*$D135*(1+$G135)^(6-1))-('1.Inputs'!$D$37*12*IF(6=1,'1.Inputs'!$D$38,IF(6=2,'1.Inputs'!$D$39,$E135)))*'1.Inputs'!$D$43*(1+$G135)^(6-1)-'1.Inputs'!$D$44*(1+$G135)^(6-1)-('1.Inputs'!$D$20/'1.Inputs'!$D$27+'1.Inputs'!$D$23/'1.Inputs'!$D$28)))*'1.Inputs'!$D$53+('1.Inputs'!$D$20/'1.Inputs'!$D$27+'1.Inputs'!$D$23/'1.Inputs'!$D$28)-(M135-L135)</f>
        <v>453012067.75101376</v>
      </c>
      <c r="Y135" s="36">
        <f ca="1">((('1.Inputs'!$D$37*12*IF(7=1,'1.Inputs'!$D$38,IF(7=2,'1.Inputs'!$D$39,$E135)))*$F135*(('1.Inputs'!$D$40)+(1-'1.Inputs'!$D$40)*(1+'1.Inputs'!$D$41))*(1+$G135)^(7-1))-(('1.Inputs'!$D$37*12*IF(7=1,'1.Inputs'!$D$38,IF(7=2,'1.Inputs'!$D$39,$E135)))/(1-'1.Inputs'!$D$42)*$D135*(1+$G135)^(7-1))-('1.Inputs'!$D$37*12*IF(7=1,'1.Inputs'!$D$38,IF(7=2,'1.Inputs'!$D$39,$E135)))*'1.Inputs'!$D$43*(1+$G135)^(7-1)-'1.Inputs'!$D$44*(1+$G135)^(7-1)-('1.Inputs'!$D$20/'1.Inputs'!$D$27+'1.Inputs'!$D$23/'1.Inputs'!$D$28))-MAX(0,((('1.Inputs'!$D$37*12*IF(7=1,'1.Inputs'!$D$38,IF(7=2,'1.Inputs'!$D$39,$E135)))*$F135*(('1.Inputs'!$D$40)+(1-'1.Inputs'!$D$40)*(1+'1.Inputs'!$D$41))*(1+$G135)^(7-1))-(('1.Inputs'!$D$37*12*IF(7=1,'1.Inputs'!$D$38,IF(7=2,'1.Inputs'!$D$39,$E135)))/(1-'1.Inputs'!$D$42)*$D135*(1+$G135)^(7-1))-('1.Inputs'!$D$37*12*IF(7=1,'1.Inputs'!$D$38,IF(7=2,'1.Inputs'!$D$39,$E135)))*'1.Inputs'!$D$43*(1+$G135)^(7-1)-'1.Inputs'!$D$44*(1+$G135)^(7-1)-('1.Inputs'!$D$20/'1.Inputs'!$D$27+'1.Inputs'!$D$23/'1.Inputs'!$D$28)))*'1.Inputs'!$D$53+('1.Inputs'!$D$20/'1.Inputs'!$D$27+'1.Inputs'!$D$23/'1.Inputs'!$D$28)-(N135-M135)</f>
        <v>475799692.86880338</v>
      </c>
      <c r="Z135" s="36">
        <f ca="1">((('1.Inputs'!$D$37*12*IF(8=1,'1.Inputs'!$D$38,IF(8=2,'1.Inputs'!$D$39,$E135)))*$F135*(('1.Inputs'!$D$40)+(1-'1.Inputs'!$D$40)*(1+'1.Inputs'!$D$41))*(1+$G135)^(8-1))-(('1.Inputs'!$D$37*12*IF(8=1,'1.Inputs'!$D$38,IF(8=2,'1.Inputs'!$D$39,$E135)))/(1-'1.Inputs'!$D$42)*$D135*(1+$G135)^(8-1))-('1.Inputs'!$D$37*12*IF(8=1,'1.Inputs'!$D$38,IF(8=2,'1.Inputs'!$D$39,$E135)))*'1.Inputs'!$D$43*(1+$G135)^(8-1)-'1.Inputs'!$D$44*(1+$G135)^(8-1)-('1.Inputs'!$D$20/'1.Inputs'!$D$27+'1.Inputs'!$D$23/'1.Inputs'!$D$28))-MAX(0,((('1.Inputs'!$D$37*12*IF(8=1,'1.Inputs'!$D$38,IF(8=2,'1.Inputs'!$D$39,$E135)))*$F135*(('1.Inputs'!$D$40)+(1-'1.Inputs'!$D$40)*(1+'1.Inputs'!$D$41))*(1+$G135)^(8-1))-(('1.Inputs'!$D$37*12*IF(8=1,'1.Inputs'!$D$38,IF(8=2,'1.Inputs'!$D$39,$E135)))/(1-'1.Inputs'!$D$42)*$D135*(1+$G135)^(8-1))-('1.Inputs'!$D$37*12*IF(8=1,'1.Inputs'!$D$38,IF(8=2,'1.Inputs'!$D$39,$E135)))*'1.Inputs'!$D$43*(1+$G135)^(8-1)-'1.Inputs'!$D$44*(1+$G135)^(8-1)-('1.Inputs'!$D$20/'1.Inputs'!$D$27+'1.Inputs'!$D$23/'1.Inputs'!$D$28)))*'1.Inputs'!$D$53+('1.Inputs'!$D$20/'1.Inputs'!$D$27+'1.Inputs'!$D$23/'1.Inputs'!$D$28)-(O135-N135)</f>
        <v>499867072.55159461</v>
      </c>
      <c r="AA135" s="36">
        <f ca="1">((('1.Inputs'!$D$37*12*IF(9=1,'1.Inputs'!$D$38,IF(9=2,'1.Inputs'!$D$39,$E135)))*$F135*(('1.Inputs'!$D$40)+(1-'1.Inputs'!$D$40)*(1+'1.Inputs'!$D$41))*(1+$G135)^(9-1))-(('1.Inputs'!$D$37*12*IF(9=1,'1.Inputs'!$D$38,IF(9=2,'1.Inputs'!$D$39,$E135)))/(1-'1.Inputs'!$D$42)*$D135*(1+$G135)^(9-1))-('1.Inputs'!$D$37*12*IF(9=1,'1.Inputs'!$D$38,IF(9=2,'1.Inputs'!$D$39,$E135)))*'1.Inputs'!$D$43*(1+$G135)^(9-1)-'1.Inputs'!$D$44*(1+$G135)^(9-1)-('1.Inputs'!$D$20/'1.Inputs'!$D$27+'1.Inputs'!$D$23/'1.Inputs'!$D$28))-MAX(0,((('1.Inputs'!$D$37*12*IF(9=1,'1.Inputs'!$D$38,IF(9=2,'1.Inputs'!$D$39,$E135)))*$F135*(('1.Inputs'!$D$40)+(1-'1.Inputs'!$D$40)*(1+'1.Inputs'!$D$41))*(1+$G135)^(9-1))-(('1.Inputs'!$D$37*12*IF(9=1,'1.Inputs'!$D$38,IF(9=2,'1.Inputs'!$D$39,$E135)))/(1-'1.Inputs'!$D$42)*$D135*(1+$G135)^(9-1))-('1.Inputs'!$D$37*12*IF(9=1,'1.Inputs'!$D$38,IF(9=2,'1.Inputs'!$D$39,$E135)))*'1.Inputs'!$D$43*(1+$G135)^(9-1)-'1.Inputs'!$D$44*(1+$G135)^(9-1)-('1.Inputs'!$D$20/'1.Inputs'!$D$27+'1.Inputs'!$D$23/'1.Inputs'!$D$28)))*'1.Inputs'!$D$53+('1.Inputs'!$D$20/'1.Inputs'!$D$27+'1.Inputs'!$D$23/'1.Inputs'!$D$28)-(P135-O135)</f>
        <v>525286077.90215373</v>
      </c>
      <c r="AB135" s="36">
        <f ca="1">((('1.Inputs'!$D$37*12*IF(10=1,'1.Inputs'!$D$38,IF(10=2,'1.Inputs'!$D$39,$E135)))*$F135*(('1.Inputs'!$D$40)+(1-'1.Inputs'!$D$40)*(1+'1.Inputs'!$D$41))*(1+$G135)^(10-1))-(('1.Inputs'!$D$37*12*IF(10=1,'1.Inputs'!$D$38,IF(10=2,'1.Inputs'!$D$39,$E135)))/(1-'1.Inputs'!$D$42)*$D135*(1+$G135)^(10-1))-('1.Inputs'!$D$37*12*IF(10=1,'1.Inputs'!$D$38,IF(10=2,'1.Inputs'!$D$39,$E135)))*'1.Inputs'!$D$43*(1+$G135)^(10-1)-'1.Inputs'!$D$44*(1+$G135)^(10-1)-('1.Inputs'!$D$20/'1.Inputs'!$D$27+'1.Inputs'!$D$23/'1.Inputs'!$D$28))-MAX(0,((('1.Inputs'!$D$37*12*IF(10=1,'1.Inputs'!$D$38,IF(10=2,'1.Inputs'!$D$39,$E135)))*$F135*(('1.Inputs'!$D$40)+(1-'1.Inputs'!$D$40)*(1+'1.Inputs'!$D$41))*(1+$G135)^(10-1))-(('1.Inputs'!$D$37*12*IF(10=1,'1.Inputs'!$D$38,IF(10=2,'1.Inputs'!$D$39,$E135)))/(1-'1.Inputs'!$D$42)*$D135*(1+$G135)^(10-1))-('1.Inputs'!$D$37*12*IF(10=1,'1.Inputs'!$D$38,IF(10=2,'1.Inputs'!$D$39,$E135)))*'1.Inputs'!$D$43*(1+$G135)^(10-1)-'1.Inputs'!$D$44*(1+$G135)^(10-1)-('1.Inputs'!$D$20/'1.Inputs'!$D$27+'1.Inputs'!$D$23/'1.Inputs'!$D$28)))*'1.Inputs'!$D$53+('1.Inputs'!$D$20/'1.Inputs'!$D$27+'1.Inputs'!$D$23/'1.Inputs'!$D$28)-(Q135-P135)+(('1.Inputs'!$D$20+'1.Inputs'!$D$23-('1.Inputs'!$D$20/'1.Inputs'!$D$27+'1.Inputs'!$D$23/'1.Inputs'!$D$28)*'1.Inputs'!$D$10)*'1.Inputs'!$D$60+'1.Inputs'!$D$19*'1.Inputs'!$D$59+Q135)</f>
        <v>3362008986.1901155</v>
      </c>
      <c r="AC135" s="36">
        <f ca="1">S135-AC$13-AC$14+MIN(AC$13,MAX(0,((('1.Inputs'!$D$37*12*IF(1=1,'1.Inputs'!$D$38,IF(1=2,'1.Inputs'!$D$39,$E135)))*$F135*(('1.Inputs'!$D$40)+(1-'1.Inputs'!$D$40)*(1+'1.Inputs'!$D$41))*(1+$G135)^(1-1))-(('1.Inputs'!$D$37*12*IF(1=1,'1.Inputs'!$D$38,IF(1=2,'1.Inputs'!$D$39,$E135)))/(1-'1.Inputs'!$D$42)*$D135*(1+$G135)^(1-1))-('1.Inputs'!$D$37*12*IF(1=1,'1.Inputs'!$D$38,IF(1=2,'1.Inputs'!$D$39,$E135)))*'1.Inputs'!$D$43*(1+$G135)^(1-1)-'1.Inputs'!$D$44*(1+$G135)^(1-1)-('1.Inputs'!$D$20/'1.Inputs'!$D$27+'1.Inputs'!$D$23/'1.Inputs'!$D$28))))*'1.Inputs'!$D$53</f>
        <v>-928917328.35877311</v>
      </c>
      <c r="AD135" s="36">
        <f ca="1">T135-AD$13-AD$14+MIN(AD$13,MAX(0,((('1.Inputs'!$D$37*12*IF(2=1,'1.Inputs'!$D$38,IF(2=2,'1.Inputs'!$D$39,$E135)))*$F135*(('1.Inputs'!$D$40)+(1-'1.Inputs'!$D$40)*(1+'1.Inputs'!$D$41))*(1+$G135)^(2-1))-(('1.Inputs'!$D$37*12*IF(2=1,'1.Inputs'!$D$38,IF(2=2,'1.Inputs'!$D$39,$E135)))/(1-'1.Inputs'!$D$42)*$D135*(1+$G135)^(2-1))-('1.Inputs'!$D$37*12*IF(2=1,'1.Inputs'!$D$38,IF(2=2,'1.Inputs'!$D$39,$E135)))*'1.Inputs'!$D$43*(1+$G135)^(2-1)-'1.Inputs'!$D$44*(1+$G135)^(2-1)-('1.Inputs'!$D$20/'1.Inputs'!$D$27+'1.Inputs'!$D$23/'1.Inputs'!$D$28))))*'1.Inputs'!$D$53</f>
        <v>-164169942.71063966</v>
      </c>
      <c r="AE135" s="36">
        <f ca="1">U135-AE$13-AE$14+MIN(AE$13,MAX(0,((('1.Inputs'!$D$37*12*IF(3=1,'1.Inputs'!$D$38,IF(3=2,'1.Inputs'!$D$39,$E135)))*$F135*(('1.Inputs'!$D$40)+(1-'1.Inputs'!$D$40)*(1+'1.Inputs'!$D$41))*(1+$G135)^(3-1))-(('1.Inputs'!$D$37*12*IF(3=1,'1.Inputs'!$D$38,IF(3=2,'1.Inputs'!$D$39,$E135)))/(1-'1.Inputs'!$D$42)*$D135*(1+$G135)^(3-1))-('1.Inputs'!$D$37*12*IF(3=1,'1.Inputs'!$D$38,IF(3=2,'1.Inputs'!$D$39,$E135)))*'1.Inputs'!$D$43*(1+$G135)^(3-1)-'1.Inputs'!$D$44*(1+$G135)^(3-1)-('1.Inputs'!$D$20/'1.Inputs'!$D$27+'1.Inputs'!$D$23/'1.Inputs'!$D$28))))*'1.Inputs'!$D$53</f>
        <v>-123018999.42689306</v>
      </c>
      <c r="AF135" s="36">
        <f ca="1">V135-AF$13-AF$14+MIN(AF$13,MAX(0,((('1.Inputs'!$D$37*12*IF(4=1,'1.Inputs'!$D$38,IF(4=2,'1.Inputs'!$D$39,$E135)))*$F135*(('1.Inputs'!$D$40)+(1-'1.Inputs'!$D$40)*(1+'1.Inputs'!$D$41))*(1+$G135)^(4-1))-(('1.Inputs'!$D$37*12*IF(4=1,'1.Inputs'!$D$38,IF(4=2,'1.Inputs'!$D$39,$E135)))/(1-'1.Inputs'!$D$42)*$D135*(1+$G135)^(4-1))-('1.Inputs'!$D$37*12*IF(4=1,'1.Inputs'!$D$38,IF(4=2,'1.Inputs'!$D$39,$E135)))*'1.Inputs'!$D$43*(1+$G135)^(4-1)-'1.Inputs'!$D$44*(1+$G135)^(4-1)-('1.Inputs'!$D$20/'1.Inputs'!$D$27+'1.Inputs'!$D$23/'1.Inputs'!$D$28))))*'1.Inputs'!$D$53</f>
        <v>88255501.893194079</v>
      </c>
      <c r="AG135" s="36">
        <f ca="1">W135-AG$13-AG$14+MIN(AG$13,MAX(0,((('1.Inputs'!$D$37*12*IF(5=1,'1.Inputs'!$D$38,IF(5=2,'1.Inputs'!$D$39,$E135)))*$F135*(('1.Inputs'!$D$40)+(1-'1.Inputs'!$D$40)*(1+'1.Inputs'!$D$41))*(1+$G135)^(5-1))-(('1.Inputs'!$D$37*12*IF(5=1,'1.Inputs'!$D$38,IF(5=2,'1.Inputs'!$D$39,$E135)))/(1-'1.Inputs'!$D$42)*$D135*(1+$G135)^(5-1))-('1.Inputs'!$D$37*12*IF(5=1,'1.Inputs'!$D$38,IF(5=2,'1.Inputs'!$D$39,$E135)))*'1.Inputs'!$D$43*(1+$G135)^(5-1)-'1.Inputs'!$D$44*(1+$G135)^(5-1)-('1.Inputs'!$D$20/'1.Inputs'!$D$27+'1.Inputs'!$D$23/'1.Inputs'!$D$28))))*'1.Inputs'!$D$53</f>
        <v>127872147.75669038</v>
      </c>
      <c r="AH135" s="36">
        <f ca="1">X135-AH$13-AH$14+MIN(AH$13,MAX(0,((('1.Inputs'!$D$37*12*IF(6=1,'1.Inputs'!$D$38,IF(6=2,'1.Inputs'!$D$39,$E135)))*$F135*(('1.Inputs'!$D$40)+(1-'1.Inputs'!$D$40)*(1+'1.Inputs'!$D$41))*(1+$G135)^(6-1))-(('1.Inputs'!$D$37*12*IF(6=1,'1.Inputs'!$D$38,IF(6=2,'1.Inputs'!$D$39,$E135)))/(1-'1.Inputs'!$D$42)*$D135*(1+$G135)^(6-1))-('1.Inputs'!$D$37*12*IF(6=1,'1.Inputs'!$D$38,IF(6=2,'1.Inputs'!$D$39,$E135)))*'1.Inputs'!$D$43*(1+$G135)^(6-1)-'1.Inputs'!$D$44*(1+$G135)^(6-1)-('1.Inputs'!$D$20/'1.Inputs'!$D$27+'1.Inputs'!$D$23/'1.Inputs'!$D$28))))*'1.Inputs'!$D$53</f>
        <v>168636067.75101376</v>
      </c>
      <c r="AI135" s="36">
        <f ca="1">Y135-AI$13-AI$14+MIN(AI$13,MAX(0,((('1.Inputs'!$D$37*12*IF(7=1,'1.Inputs'!$D$38,IF(7=2,'1.Inputs'!$D$39,$E135)))*$F135*(('1.Inputs'!$D$40)+(1-'1.Inputs'!$D$40)*(1+'1.Inputs'!$D$41))*(1+$G135)^(7-1))-(('1.Inputs'!$D$37*12*IF(7=1,'1.Inputs'!$D$38,IF(7=2,'1.Inputs'!$D$39,$E135)))/(1-'1.Inputs'!$D$42)*$D135*(1+$G135)^(7-1))-('1.Inputs'!$D$37*12*IF(7=1,'1.Inputs'!$D$38,IF(7=2,'1.Inputs'!$D$39,$E135)))*'1.Inputs'!$D$43*(1+$G135)^(7-1)-'1.Inputs'!$D$44*(1+$G135)^(7-1)-('1.Inputs'!$D$20/'1.Inputs'!$D$27+'1.Inputs'!$D$23/'1.Inputs'!$D$28))))*'1.Inputs'!$D$53</f>
        <v>210611692.86880338</v>
      </c>
      <c r="AJ135" s="36">
        <f ca="1">Z135-AJ$13-AJ$14+MIN(AJ$13,MAX(0,((('1.Inputs'!$D$37*12*IF(8=1,'1.Inputs'!$D$38,IF(8=2,'1.Inputs'!$D$39,$E135)))*$F135*(('1.Inputs'!$D$40)+(1-'1.Inputs'!$D$40)*(1+'1.Inputs'!$D$41))*(1+$G135)^(8-1))-(('1.Inputs'!$D$37*12*IF(8=1,'1.Inputs'!$D$38,IF(8=2,'1.Inputs'!$D$39,$E135)))/(1-'1.Inputs'!$D$42)*$D135*(1+$G135)^(8-1))-('1.Inputs'!$D$37*12*IF(8=1,'1.Inputs'!$D$38,IF(8=2,'1.Inputs'!$D$39,$E135)))*'1.Inputs'!$D$43*(1+$G135)^(8-1)-'1.Inputs'!$D$44*(1+$G135)^(8-1)-('1.Inputs'!$D$20/'1.Inputs'!$D$27+'1.Inputs'!$D$23/'1.Inputs'!$D$28))))*'1.Inputs'!$D$53</f>
        <v>499867072.55159461</v>
      </c>
      <c r="AK135" s="36">
        <f ca="1">AA135-AK$13-AK$14+MIN(AK$13,MAX(0,((('1.Inputs'!$D$37*12*IF(9=1,'1.Inputs'!$D$38,IF(9=2,'1.Inputs'!$D$39,$E135)))*$F135*(('1.Inputs'!$D$40)+(1-'1.Inputs'!$D$40)*(1+'1.Inputs'!$D$41))*(1+$G135)^(9-1))-(('1.Inputs'!$D$37*12*IF(9=1,'1.Inputs'!$D$38,IF(9=2,'1.Inputs'!$D$39,$E135)))/(1-'1.Inputs'!$D$42)*$D135*(1+$G135)^(9-1))-('1.Inputs'!$D$37*12*IF(9=1,'1.Inputs'!$D$38,IF(9=2,'1.Inputs'!$D$39,$E135)))*'1.Inputs'!$D$43*(1+$G135)^(9-1)-'1.Inputs'!$D$44*(1+$G135)^(9-1)-('1.Inputs'!$D$20/'1.Inputs'!$D$27+'1.Inputs'!$D$23/'1.Inputs'!$D$28))))*'1.Inputs'!$D$53</f>
        <v>525286077.90215373</v>
      </c>
      <c r="AL135" s="36">
        <f ca="1">AB135-AL$13-AL$14+MIN(AL$13,MAX(0,((('1.Inputs'!$D$37*12*IF(10=1,'1.Inputs'!$D$38,IF(10=2,'1.Inputs'!$D$39,$E135)))*$F135*(('1.Inputs'!$D$40)+(1-'1.Inputs'!$D$40)*(1+'1.Inputs'!$D$41))*(1+$G135)^(10-1))-(('1.Inputs'!$D$37*12*IF(10=1,'1.Inputs'!$D$38,IF(10=2,'1.Inputs'!$D$39,$E135)))/(1-'1.Inputs'!$D$42)*$D135*(1+$G135)^(10-1))-('1.Inputs'!$D$37*12*IF(10=1,'1.Inputs'!$D$38,IF(10=2,'1.Inputs'!$D$39,$E135)))*'1.Inputs'!$D$43*(1+$G135)^(10-1)-'1.Inputs'!$D$44*(1+$G135)^(10-1)-('1.Inputs'!$D$20/'1.Inputs'!$D$27+'1.Inputs'!$D$23/'1.Inputs'!$D$28))))*'1.Inputs'!$D$53+'1.Inputs'!$D$35</f>
        <v>4162008986.1901155</v>
      </c>
      <c r="AM135" s="48">
        <f ca="1">R135+NPV('1.Inputs'!$D$55,S135:AB135)</f>
        <v>-201217479.40526986</v>
      </c>
      <c r="AN135" s="48">
        <f ca="1">-('1.Inputs'!$D$24*(1-'1.Inputs'!$D$31)+'1.Inputs'!$D$35)+NPV('1.Inputs'!$D$54,AC135:AL135)</f>
        <v>-1323371149.8218076</v>
      </c>
      <c r="AO135" s="36">
        <f t="shared" ca="1" si="13"/>
        <v>-5.2934778344090319</v>
      </c>
      <c r="AP135" s="36">
        <f t="shared" ca="1" si="14"/>
        <v>0.55620172909834087</v>
      </c>
      <c r="AQ135" s="36">
        <f ca="1">'1.Inputs'!$D$35+MIN(SUM($AC135:AC135),SUM($AC135:AD135),SUM($AC135:AE135),SUM($AC135:AF135),SUM($AC135:AG135),SUM($AC135:AH135),SUM($AC135:AI135),SUM($AC135:AJ135),SUM($AC135:AK135),SUM($AC135:AL135))</f>
        <v>-416106270.4963057</v>
      </c>
      <c r="AR135" s="36">
        <f ca="1">IF(AP135&lt;'1.Inputs'!$D$57,1,0)</f>
        <v>1</v>
      </c>
      <c r="AS135" s="36">
        <f t="shared" ca="1" si="15"/>
        <v>1</v>
      </c>
    </row>
    <row r="136" spans="2:45" ht="15" customHeight="1" x14ac:dyDescent="0.25">
      <c r="B136" s="36">
        <v>121</v>
      </c>
      <c r="C136" s="36">
        <f t="shared" ca="1" si="8"/>
        <v>0.35449045769546494</v>
      </c>
      <c r="D136" s="36">
        <f t="shared" ca="1" si="9"/>
        <v>16684.408547972474</v>
      </c>
      <c r="E136" s="47">
        <f t="shared" ca="1" si="10"/>
        <v>0.80815814857859924</v>
      </c>
      <c r="F136" s="36">
        <f t="shared" ca="1" si="11"/>
        <v>30744.771488609025</v>
      </c>
      <c r="G136" s="36">
        <f t="shared" ca="1" si="12"/>
        <v>5.3169302119367552E-2</v>
      </c>
      <c r="H136" s="36">
        <f ca="1">((('1.Inputs'!$D$37*12*IF(1=1,'1.Inputs'!$D$38,IF(1=2,'1.Inputs'!$D$39,$E136)))*$F136*(('1.Inputs'!$D$40)+(1-'1.Inputs'!$D$40)*(1+'1.Inputs'!$D$41))*(1+$G136)^(1-1))*'1.Inputs'!$D$47+(('1.Inputs'!$D$37*12*IF(1=1,'1.Inputs'!$D$38,IF(1=2,'1.Inputs'!$D$39,$E136)))/(1-'1.Inputs'!$D$42)*$D136*(1+$G136)^(1-1))*('1.Inputs'!$D$48-'1.Inputs'!$D$49))/'1.Inputs'!$D$51</f>
        <v>799640511.25467157</v>
      </c>
      <c r="I136" s="36">
        <f ca="1">((('1.Inputs'!$D$37*12*IF(2=1,'1.Inputs'!$D$38,IF(2=2,'1.Inputs'!$D$39,$E136)))*$F136*(('1.Inputs'!$D$40)+(1-'1.Inputs'!$D$40)*(1+'1.Inputs'!$D$41))*(1+$G136)^(2-1))*'1.Inputs'!$D$47+(('1.Inputs'!$D$37*12*IF(2=1,'1.Inputs'!$D$38,IF(2=2,'1.Inputs'!$D$39,$E136)))/(1-'1.Inputs'!$D$42)*$D136*(1+$G136)^(2-1))*('1.Inputs'!$D$48-'1.Inputs'!$D$49))/'1.Inputs'!$D$51</f>
        <v>1179019574.8582394</v>
      </c>
      <c r="J136" s="36">
        <f ca="1">((('1.Inputs'!$D$37*12*IF(3=1,'1.Inputs'!$D$38,IF(3=2,'1.Inputs'!$D$39,$E136)))*$F136*(('1.Inputs'!$D$40)+(1-'1.Inputs'!$D$40)*(1+'1.Inputs'!$D$41))*(1+$G136)^(3-1))*'1.Inputs'!$D$47+(('1.Inputs'!$D$37*12*IF(3=1,'1.Inputs'!$D$38,IF(3=2,'1.Inputs'!$D$39,$E136)))/(1-'1.Inputs'!$D$42)*$D136*(1+$G136)^(3-1))*('1.Inputs'!$D$48-'1.Inputs'!$D$49))/'1.Inputs'!$D$51</f>
        <v>1433565443.2655098</v>
      </c>
      <c r="K136" s="36">
        <f ca="1">((('1.Inputs'!$D$37*12*IF(4=1,'1.Inputs'!$D$38,IF(4=2,'1.Inputs'!$D$39,$E136)))*$F136*(('1.Inputs'!$D$40)+(1-'1.Inputs'!$D$40)*(1+'1.Inputs'!$D$41))*(1+$G136)^(4-1))*'1.Inputs'!$D$47+(('1.Inputs'!$D$37*12*IF(4=1,'1.Inputs'!$D$38,IF(4=2,'1.Inputs'!$D$39,$E136)))/(1-'1.Inputs'!$D$42)*$D136*(1+$G136)^(4-1))*('1.Inputs'!$D$48-'1.Inputs'!$D$49))/'1.Inputs'!$D$51</f>
        <v>1509787117.426379</v>
      </c>
      <c r="L136" s="36">
        <f ca="1">((('1.Inputs'!$D$37*12*IF(5=1,'1.Inputs'!$D$38,IF(5=2,'1.Inputs'!$D$39,$E136)))*$F136*(('1.Inputs'!$D$40)+(1-'1.Inputs'!$D$40)*(1+'1.Inputs'!$D$41))*(1+$G136)^(5-1))*'1.Inputs'!$D$47+(('1.Inputs'!$D$37*12*IF(5=1,'1.Inputs'!$D$38,IF(5=2,'1.Inputs'!$D$39,$E136)))/(1-'1.Inputs'!$D$42)*$D136*(1+$G136)^(5-1))*('1.Inputs'!$D$48-'1.Inputs'!$D$49))/'1.Inputs'!$D$51</f>
        <v>1590061444.8087511</v>
      </c>
      <c r="M136" s="36">
        <f ca="1">((('1.Inputs'!$D$37*12*IF(6=1,'1.Inputs'!$D$38,IF(6=2,'1.Inputs'!$D$39,$E136)))*$F136*(('1.Inputs'!$D$40)+(1-'1.Inputs'!$D$40)*(1+'1.Inputs'!$D$41))*(1+$G136)^(6-1))*'1.Inputs'!$D$47+(('1.Inputs'!$D$37*12*IF(6=1,'1.Inputs'!$D$38,IF(6=2,'1.Inputs'!$D$39,$E136)))/(1-'1.Inputs'!$D$42)*$D136*(1+$G136)^(6-1))*('1.Inputs'!$D$48-'1.Inputs'!$D$49))/'1.Inputs'!$D$51</f>
        <v>1674603902.1561456</v>
      </c>
      <c r="N136" s="36">
        <f ca="1">((('1.Inputs'!$D$37*12*IF(7=1,'1.Inputs'!$D$38,IF(7=2,'1.Inputs'!$D$39,$E136)))*$F136*(('1.Inputs'!$D$40)+(1-'1.Inputs'!$D$40)*(1+'1.Inputs'!$D$41))*(1+$G136)^(7-1))*'1.Inputs'!$D$47+(('1.Inputs'!$D$37*12*IF(7=1,'1.Inputs'!$D$38,IF(7=2,'1.Inputs'!$D$39,$E136)))/(1-'1.Inputs'!$D$42)*$D136*(1+$G136)^(7-1))*('1.Inputs'!$D$48-'1.Inputs'!$D$49))/'1.Inputs'!$D$51</f>
        <v>1763641422.9601579</v>
      </c>
      <c r="O136" s="36">
        <f ca="1">((('1.Inputs'!$D$37*12*IF(8=1,'1.Inputs'!$D$38,IF(8=2,'1.Inputs'!$D$39,$E136)))*$F136*(('1.Inputs'!$D$40)+(1-'1.Inputs'!$D$40)*(1+'1.Inputs'!$D$41))*(1+$G136)^(8-1))*'1.Inputs'!$D$47+(('1.Inputs'!$D$37*12*IF(8=1,'1.Inputs'!$D$38,IF(8=2,'1.Inputs'!$D$39,$E136)))/(1-'1.Inputs'!$D$42)*$D136*(1+$G136)^(8-1))*('1.Inputs'!$D$48-'1.Inputs'!$D$49))/'1.Inputs'!$D$51</f>
        <v>1857413006.6077576</v>
      </c>
      <c r="P136" s="36">
        <f ca="1">((('1.Inputs'!$D$37*12*IF(9=1,'1.Inputs'!$D$38,IF(9=2,'1.Inputs'!$D$39,$E136)))*$F136*(('1.Inputs'!$D$40)+(1-'1.Inputs'!$D$40)*(1+'1.Inputs'!$D$41))*(1+$G136)^(9-1))*'1.Inputs'!$D$47+(('1.Inputs'!$D$37*12*IF(9=1,'1.Inputs'!$D$38,IF(9=2,'1.Inputs'!$D$39,$E136)))/(1-'1.Inputs'!$D$42)*$D136*(1+$G136)^(9-1))*('1.Inputs'!$D$48-'1.Inputs'!$D$49))/'1.Inputs'!$D$51</f>
        <v>1956170359.9165282</v>
      </c>
      <c r="Q136" s="36">
        <f ca="1">((('1.Inputs'!$D$37*12*IF(10=1,'1.Inputs'!$D$38,IF(10=2,'1.Inputs'!$D$39,$E136)))*$F136*(('1.Inputs'!$D$40)+(1-'1.Inputs'!$D$40)*(1+'1.Inputs'!$D$41))*(1+$G136)^(10-1))*'1.Inputs'!$D$47+(('1.Inputs'!$D$37*12*IF(10=1,'1.Inputs'!$D$38,IF(10=2,'1.Inputs'!$D$39,$E136)))/(1-'1.Inputs'!$D$42)*$D136*(1+$G136)^(10-1))*('1.Inputs'!$D$48-'1.Inputs'!$D$49))/'1.Inputs'!$D$51</f>
        <v>2060178572.7798822</v>
      </c>
      <c r="R136" s="36">
        <f>-'1.Inputs'!$D$24</f>
        <v>-2050000000</v>
      </c>
      <c r="S136" s="36">
        <f ca="1">((('1.Inputs'!$D$37*12*IF(1=1,'1.Inputs'!$D$38,IF(1=2,'1.Inputs'!$D$39,$E136)))*$F136*(('1.Inputs'!$D$40)+(1-'1.Inputs'!$D$40)*(1+'1.Inputs'!$D$41))*(1+$G136)^(1-1))-(('1.Inputs'!$D$37*12*IF(1=1,'1.Inputs'!$D$38,IF(1=2,'1.Inputs'!$D$39,$E136)))/(1-'1.Inputs'!$D$42)*$D136*(1+$G136)^(1-1))-('1.Inputs'!$D$37*12*IF(1=1,'1.Inputs'!$D$38,IF(1=2,'1.Inputs'!$D$39,$E136)))*'1.Inputs'!$D$43*(1+$G136)^(1-1)-'1.Inputs'!$D$44*(1+$G136)^(1-1)-('1.Inputs'!$D$20/'1.Inputs'!$D$27+'1.Inputs'!$D$23/'1.Inputs'!$D$28))-MAX(0,((('1.Inputs'!$D$37*12*IF(1=1,'1.Inputs'!$D$38,IF(1=2,'1.Inputs'!$D$39,$E136)))*$F136*(('1.Inputs'!$D$40)+(1-'1.Inputs'!$D$40)*(1+'1.Inputs'!$D$41))*(1+$G136)^(1-1))-(('1.Inputs'!$D$37*12*IF(1=1,'1.Inputs'!$D$38,IF(1=2,'1.Inputs'!$D$39,$E136)))/(1-'1.Inputs'!$D$42)*$D136*(1+$G136)^(1-1))-('1.Inputs'!$D$37*12*IF(1=1,'1.Inputs'!$D$38,IF(1=2,'1.Inputs'!$D$39,$E136)))*'1.Inputs'!$D$43*(1+$G136)^(1-1)-'1.Inputs'!$D$44*(1+$G136)^(1-1)-('1.Inputs'!$D$20/'1.Inputs'!$D$27+'1.Inputs'!$D$23/'1.Inputs'!$D$28)))*'1.Inputs'!$D$53+('1.Inputs'!$D$20/'1.Inputs'!$D$27+'1.Inputs'!$D$23/'1.Inputs'!$D$28)-H136</f>
        <v>-296209387.39476454</v>
      </c>
      <c r="T136" s="36">
        <f ca="1">((('1.Inputs'!$D$37*12*IF(2=1,'1.Inputs'!$D$38,IF(2=2,'1.Inputs'!$D$39,$E136)))*$F136*(('1.Inputs'!$D$40)+(1-'1.Inputs'!$D$40)*(1+'1.Inputs'!$D$41))*(1+$G136)^(2-1))-(('1.Inputs'!$D$37*12*IF(2=1,'1.Inputs'!$D$38,IF(2=2,'1.Inputs'!$D$39,$E136)))/(1-'1.Inputs'!$D$42)*$D136*(1+$G136)^(2-1))-('1.Inputs'!$D$37*12*IF(2=1,'1.Inputs'!$D$38,IF(2=2,'1.Inputs'!$D$39,$E136)))*'1.Inputs'!$D$43*(1+$G136)^(2-1)-'1.Inputs'!$D$44*(1+$G136)^(2-1)-('1.Inputs'!$D$20/'1.Inputs'!$D$27+'1.Inputs'!$D$23/'1.Inputs'!$D$28))-MAX(0,((('1.Inputs'!$D$37*12*IF(2=1,'1.Inputs'!$D$38,IF(2=2,'1.Inputs'!$D$39,$E136)))*$F136*(('1.Inputs'!$D$40)+(1-'1.Inputs'!$D$40)*(1+'1.Inputs'!$D$41))*(1+$G136)^(2-1))-(('1.Inputs'!$D$37*12*IF(2=1,'1.Inputs'!$D$38,IF(2=2,'1.Inputs'!$D$39,$E136)))/(1-'1.Inputs'!$D$42)*$D136*(1+$G136)^(2-1))-('1.Inputs'!$D$37*12*IF(2=1,'1.Inputs'!$D$38,IF(2=2,'1.Inputs'!$D$39,$E136)))*'1.Inputs'!$D$43*(1+$G136)^(2-1)-'1.Inputs'!$D$44*(1+$G136)^(2-1)-('1.Inputs'!$D$20/'1.Inputs'!$D$27+'1.Inputs'!$D$23/'1.Inputs'!$D$28)))*'1.Inputs'!$D$53+('1.Inputs'!$D$20/'1.Inputs'!$D$27+'1.Inputs'!$D$23/'1.Inputs'!$D$28)-(I136-H136)</f>
        <v>586922891.29015756</v>
      </c>
      <c r="U136" s="36">
        <f ca="1">((('1.Inputs'!$D$37*12*IF(3=1,'1.Inputs'!$D$38,IF(3=2,'1.Inputs'!$D$39,$E136)))*$F136*(('1.Inputs'!$D$40)+(1-'1.Inputs'!$D$40)*(1+'1.Inputs'!$D$41))*(1+$G136)^(3-1))-(('1.Inputs'!$D$37*12*IF(3=1,'1.Inputs'!$D$38,IF(3=2,'1.Inputs'!$D$39,$E136)))/(1-'1.Inputs'!$D$42)*$D136*(1+$G136)^(3-1))-('1.Inputs'!$D$37*12*IF(3=1,'1.Inputs'!$D$38,IF(3=2,'1.Inputs'!$D$39,$E136)))*'1.Inputs'!$D$43*(1+$G136)^(3-1)-'1.Inputs'!$D$44*(1+$G136)^(3-1)-('1.Inputs'!$D$20/'1.Inputs'!$D$27+'1.Inputs'!$D$23/'1.Inputs'!$D$28))-MAX(0,((('1.Inputs'!$D$37*12*IF(3=1,'1.Inputs'!$D$38,IF(3=2,'1.Inputs'!$D$39,$E136)))*$F136*(('1.Inputs'!$D$40)+(1-'1.Inputs'!$D$40)*(1+'1.Inputs'!$D$41))*(1+$G136)^(3-1))-(('1.Inputs'!$D$37*12*IF(3=1,'1.Inputs'!$D$38,IF(3=2,'1.Inputs'!$D$39,$E136)))/(1-'1.Inputs'!$D$42)*$D136*(1+$G136)^(3-1))-('1.Inputs'!$D$37*12*IF(3=1,'1.Inputs'!$D$38,IF(3=2,'1.Inputs'!$D$39,$E136)))*'1.Inputs'!$D$43*(1+$G136)^(3-1)-'1.Inputs'!$D$44*(1+$G136)^(3-1)-('1.Inputs'!$D$20/'1.Inputs'!$D$27+'1.Inputs'!$D$23/'1.Inputs'!$D$28)))*'1.Inputs'!$D$53+('1.Inputs'!$D$20/'1.Inputs'!$D$27+'1.Inputs'!$D$23/'1.Inputs'!$D$28)-(J136-I136)</f>
        <v>1010432639.8916357</v>
      </c>
      <c r="V136" s="36">
        <f ca="1">((('1.Inputs'!$D$37*12*IF(4=1,'1.Inputs'!$D$38,IF(4=2,'1.Inputs'!$D$39,$E136)))*$F136*(('1.Inputs'!$D$40)+(1-'1.Inputs'!$D$40)*(1+'1.Inputs'!$D$41))*(1+$G136)^(4-1))-(('1.Inputs'!$D$37*12*IF(4=1,'1.Inputs'!$D$38,IF(4=2,'1.Inputs'!$D$39,$E136)))/(1-'1.Inputs'!$D$42)*$D136*(1+$G136)^(4-1))-('1.Inputs'!$D$37*12*IF(4=1,'1.Inputs'!$D$38,IF(4=2,'1.Inputs'!$D$39,$E136)))*'1.Inputs'!$D$43*(1+$G136)^(4-1)-'1.Inputs'!$D$44*(1+$G136)^(4-1)-('1.Inputs'!$D$20/'1.Inputs'!$D$27+'1.Inputs'!$D$23/'1.Inputs'!$D$28))-MAX(0,((('1.Inputs'!$D$37*12*IF(4=1,'1.Inputs'!$D$38,IF(4=2,'1.Inputs'!$D$39,$E136)))*$F136*(('1.Inputs'!$D$40)+(1-'1.Inputs'!$D$40)*(1+'1.Inputs'!$D$41))*(1+$G136)^(4-1))-(('1.Inputs'!$D$37*12*IF(4=1,'1.Inputs'!$D$38,IF(4=2,'1.Inputs'!$D$39,$E136)))/(1-'1.Inputs'!$D$42)*$D136*(1+$G136)^(4-1))-('1.Inputs'!$D$37*12*IF(4=1,'1.Inputs'!$D$38,IF(4=2,'1.Inputs'!$D$39,$E136)))*'1.Inputs'!$D$43*(1+$G136)^(4-1)-'1.Inputs'!$D$44*(1+$G136)^(4-1)-('1.Inputs'!$D$20/'1.Inputs'!$D$27+'1.Inputs'!$D$23/'1.Inputs'!$D$28)))*'1.Inputs'!$D$53+('1.Inputs'!$D$20/'1.Inputs'!$D$27+'1.Inputs'!$D$23/'1.Inputs'!$D$28)-(K136-J136)</f>
        <v>1253502609.0951481</v>
      </c>
      <c r="W136" s="36">
        <f ca="1">((('1.Inputs'!$D$37*12*IF(5=1,'1.Inputs'!$D$38,IF(5=2,'1.Inputs'!$D$39,$E136)))*$F136*(('1.Inputs'!$D$40)+(1-'1.Inputs'!$D$40)*(1+'1.Inputs'!$D$41))*(1+$G136)^(5-1))-(('1.Inputs'!$D$37*12*IF(5=1,'1.Inputs'!$D$38,IF(5=2,'1.Inputs'!$D$39,$E136)))/(1-'1.Inputs'!$D$42)*$D136*(1+$G136)^(5-1))-('1.Inputs'!$D$37*12*IF(5=1,'1.Inputs'!$D$38,IF(5=2,'1.Inputs'!$D$39,$E136)))*'1.Inputs'!$D$43*(1+$G136)^(5-1)-'1.Inputs'!$D$44*(1+$G136)^(5-1)-('1.Inputs'!$D$20/'1.Inputs'!$D$27+'1.Inputs'!$D$23/'1.Inputs'!$D$28))-MAX(0,((('1.Inputs'!$D$37*12*IF(5=1,'1.Inputs'!$D$38,IF(5=2,'1.Inputs'!$D$39,$E136)))*$F136*(('1.Inputs'!$D$40)+(1-'1.Inputs'!$D$40)*(1+'1.Inputs'!$D$41))*(1+$G136)^(5-1))-(('1.Inputs'!$D$37*12*IF(5=1,'1.Inputs'!$D$38,IF(5=2,'1.Inputs'!$D$39,$E136)))/(1-'1.Inputs'!$D$42)*$D136*(1+$G136)^(5-1))-('1.Inputs'!$D$37*12*IF(5=1,'1.Inputs'!$D$38,IF(5=2,'1.Inputs'!$D$39,$E136)))*'1.Inputs'!$D$43*(1+$G136)^(5-1)-'1.Inputs'!$D$44*(1+$G136)^(5-1)-('1.Inputs'!$D$20/'1.Inputs'!$D$27+'1.Inputs'!$D$23/'1.Inputs'!$D$28)))*'1.Inputs'!$D$53+('1.Inputs'!$D$20/'1.Inputs'!$D$27+'1.Inputs'!$D$23/'1.Inputs'!$D$28)-(L136-K136)</f>
        <v>1317638218.5004034</v>
      </c>
      <c r="X136" s="36">
        <f ca="1">((('1.Inputs'!$D$37*12*IF(6=1,'1.Inputs'!$D$38,IF(6=2,'1.Inputs'!$D$39,$E136)))*$F136*(('1.Inputs'!$D$40)+(1-'1.Inputs'!$D$40)*(1+'1.Inputs'!$D$41))*(1+$G136)^(6-1))-(('1.Inputs'!$D$37*12*IF(6=1,'1.Inputs'!$D$38,IF(6=2,'1.Inputs'!$D$39,$E136)))/(1-'1.Inputs'!$D$42)*$D136*(1+$G136)^(6-1))-('1.Inputs'!$D$37*12*IF(6=1,'1.Inputs'!$D$38,IF(6=2,'1.Inputs'!$D$39,$E136)))*'1.Inputs'!$D$43*(1+$G136)^(6-1)-'1.Inputs'!$D$44*(1+$G136)^(6-1)-('1.Inputs'!$D$20/'1.Inputs'!$D$27+'1.Inputs'!$D$23/'1.Inputs'!$D$28))-MAX(0,((('1.Inputs'!$D$37*12*IF(6=1,'1.Inputs'!$D$38,IF(6=2,'1.Inputs'!$D$39,$E136)))*$F136*(('1.Inputs'!$D$40)+(1-'1.Inputs'!$D$40)*(1+'1.Inputs'!$D$41))*(1+$G136)^(6-1))-(('1.Inputs'!$D$37*12*IF(6=1,'1.Inputs'!$D$38,IF(6=2,'1.Inputs'!$D$39,$E136)))/(1-'1.Inputs'!$D$42)*$D136*(1+$G136)^(6-1))-('1.Inputs'!$D$37*12*IF(6=1,'1.Inputs'!$D$38,IF(6=2,'1.Inputs'!$D$39,$E136)))*'1.Inputs'!$D$43*(1+$G136)^(6-1)-'1.Inputs'!$D$44*(1+$G136)^(6-1)-('1.Inputs'!$D$20/'1.Inputs'!$D$27+'1.Inputs'!$D$23/'1.Inputs'!$D$28)))*'1.Inputs'!$D$53+('1.Inputs'!$D$20/'1.Inputs'!$D$27+'1.Inputs'!$D$23/'1.Inputs'!$D$28)-(M136-L136)</f>
        <v>1385183873.4987366</v>
      </c>
      <c r="Y136" s="36">
        <f ca="1">((('1.Inputs'!$D$37*12*IF(7=1,'1.Inputs'!$D$38,IF(7=2,'1.Inputs'!$D$39,$E136)))*$F136*(('1.Inputs'!$D$40)+(1-'1.Inputs'!$D$40)*(1+'1.Inputs'!$D$41))*(1+$G136)^(7-1))-(('1.Inputs'!$D$37*12*IF(7=1,'1.Inputs'!$D$38,IF(7=2,'1.Inputs'!$D$39,$E136)))/(1-'1.Inputs'!$D$42)*$D136*(1+$G136)^(7-1))-('1.Inputs'!$D$37*12*IF(7=1,'1.Inputs'!$D$38,IF(7=2,'1.Inputs'!$D$39,$E136)))*'1.Inputs'!$D$43*(1+$G136)^(7-1)-'1.Inputs'!$D$44*(1+$G136)^(7-1)-('1.Inputs'!$D$20/'1.Inputs'!$D$27+'1.Inputs'!$D$23/'1.Inputs'!$D$28))-MAX(0,((('1.Inputs'!$D$37*12*IF(7=1,'1.Inputs'!$D$38,IF(7=2,'1.Inputs'!$D$39,$E136)))*$F136*(('1.Inputs'!$D$40)+(1-'1.Inputs'!$D$40)*(1+'1.Inputs'!$D$41))*(1+$G136)^(7-1))-(('1.Inputs'!$D$37*12*IF(7=1,'1.Inputs'!$D$38,IF(7=2,'1.Inputs'!$D$39,$E136)))/(1-'1.Inputs'!$D$42)*$D136*(1+$G136)^(7-1))-('1.Inputs'!$D$37*12*IF(7=1,'1.Inputs'!$D$38,IF(7=2,'1.Inputs'!$D$39,$E136)))*'1.Inputs'!$D$43*(1+$G136)^(7-1)-'1.Inputs'!$D$44*(1+$G136)^(7-1)-('1.Inputs'!$D$20/'1.Inputs'!$D$27+'1.Inputs'!$D$23/'1.Inputs'!$D$28)))*'1.Inputs'!$D$53+('1.Inputs'!$D$20/'1.Inputs'!$D$27+'1.Inputs'!$D$23/'1.Inputs'!$D$28)-(N136-M136)</f>
        <v>1456320883.8345265</v>
      </c>
      <c r="Z136" s="36">
        <f ca="1">((('1.Inputs'!$D$37*12*IF(8=1,'1.Inputs'!$D$38,IF(8=2,'1.Inputs'!$D$39,$E136)))*$F136*(('1.Inputs'!$D$40)+(1-'1.Inputs'!$D$40)*(1+'1.Inputs'!$D$41))*(1+$G136)^(8-1))-(('1.Inputs'!$D$37*12*IF(8=1,'1.Inputs'!$D$38,IF(8=2,'1.Inputs'!$D$39,$E136)))/(1-'1.Inputs'!$D$42)*$D136*(1+$G136)^(8-1))-('1.Inputs'!$D$37*12*IF(8=1,'1.Inputs'!$D$38,IF(8=2,'1.Inputs'!$D$39,$E136)))*'1.Inputs'!$D$43*(1+$G136)^(8-1)-'1.Inputs'!$D$44*(1+$G136)^(8-1)-('1.Inputs'!$D$20/'1.Inputs'!$D$27+'1.Inputs'!$D$23/'1.Inputs'!$D$28))-MAX(0,((('1.Inputs'!$D$37*12*IF(8=1,'1.Inputs'!$D$38,IF(8=2,'1.Inputs'!$D$39,$E136)))*$F136*(('1.Inputs'!$D$40)+(1-'1.Inputs'!$D$40)*(1+'1.Inputs'!$D$41))*(1+$G136)^(8-1))-(('1.Inputs'!$D$37*12*IF(8=1,'1.Inputs'!$D$38,IF(8=2,'1.Inputs'!$D$39,$E136)))/(1-'1.Inputs'!$D$42)*$D136*(1+$G136)^(8-1))-('1.Inputs'!$D$37*12*IF(8=1,'1.Inputs'!$D$38,IF(8=2,'1.Inputs'!$D$39,$E136)))*'1.Inputs'!$D$43*(1+$G136)^(8-1)-'1.Inputs'!$D$44*(1+$G136)^(8-1)-('1.Inputs'!$D$20/'1.Inputs'!$D$27+'1.Inputs'!$D$23/'1.Inputs'!$D$28)))*'1.Inputs'!$D$53+('1.Inputs'!$D$20/'1.Inputs'!$D$27+'1.Inputs'!$D$23/'1.Inputs'!$D$28)-(O136-N136)</f>
        <v>1531240199.3647287</v>
      </c>
      <c r="AA136" s="36">
        <f ca="1">((('1.Inputs'!$D$37*12*IF(9=1,'1.Inputs'!$D$38,IF(9=2,'1.Inputs'!$D$39,$E136)))*$F136*(('1.Inputs'!$D$40)+(1-'1.Inputs'!$D$40)*(1+'1.Inputs'!$D$41))*(1+$G136)^(9-1))-(('1.Inputs'!$D$37*12*IF(9=1,'1.Inputs'!$D$38,IF(9=2,'1.Inputs'!$D$39,$E136)))/(1-'1.Inputs'!$D$42)*$D136*(1+$G136)^(9-1))-('1.Inputs'!$D$37*12*IF(9=1,'1.Inputs'!$D$38,IF(9=2,'1.Inputs'!$D$39,$E136)))*'1.Inputs'!$D$43*(1+$G136)^(9-1)-'1.Inputs'!$D$44*(1+$G136)^(9-1)-('1.Inputs'!$D$20/'1.Inputs'!$D$27+'1.Inputs'!$D$23/'1.Inputs'!$D$28))-MAX(0,((('1.Inputs'!$D$37*12*IF(9=1,'1.Inputs'!$D$38,IF(9=2,'1.Inputs'!$D$39,$E136)))*$F136*(('1.Inputs'!$D$40)+(1-'1.Inputs'!$D$40)*(1+'1.Inputs'!$D$41))*(1+$G136)^(9-1))-(('1.Inputs'!$D$37*12*IF(9=1,'1.Inputs'!$D$38,IF(9=2,'1.Inputs'!$D$39,$E136)))/(1-'1.Inputs'!$D$42)*$D136*(1+$G136)^(9-1))-('1.Inputs'!$D$37*12*IF(9=1,'1.Inputs'!$D$38,IF(9=2,'1.Inputs'!$D$39,$E136)))*'1.Inputs'!$D$43*(1+$G136)^(9-1)-'1.Inputs'!$D$44*(1+$G136)^(9-1)-('1.Inputs'!$D$20/'1.Inputs'!$D$27+'1.Inputs'!$D$23/'1.Inputs'!$D$28)))*'1.Inputs'!$D$53+('1.Inputs'!$D$20/'1.Inputs'!$D$27+'1.Inputs'!$D$23/'1.Inputs'!$D$28)-(P136-O136)</f>
        <v>1610142922.6169326</v>
      </c>
      <c r="AB136" s="36">
        <f ca="1">((('1.Inputs'!$D$37*12*IF(10=1,'1.Inputs'!$D$38,IF(10=2,'1.Inputs'!$D$39,$E136)))*$F136*(('1.Inputs'!$D$40)+(1-'1.Inputs'!$D$40)*(1+'1.Inputs'!$D$41))*(1+$G136)^(10-1))-(('1.Inputs'!$D$37*12*IF(10=1,'1.Inputs'!$D$38,IF(10=2,'1.Inputs'!$D$39,$E136)))/(1-'1.Inputs'!$D$42)*$D136*(1+$G136)^(10-1))-('1.Inputs'!$D$37*12*IF(10=1,'1.Inputs'!$D$38,IF(10=2,'1.Inputs'!$D$39,$E136)))*'1.Inputs'!$D$43*(1+$G136)^(10-1)-'1.Inputs'!$D$44*(1+$G136)^(10-1)-('1.Inputs'!$D$20/'1.Inputs'!$D$27+'1.Inputs'!$D$23/'1.Inputs'!$D$28))-MAX(0,((('1.Inputs'!$D$37*12*IF(10=1,'1.Inputs'!$D$38,IF(10=2,'1.Inputs'!$D$39,$E136)))*$F136*(('1.Inputs'!$D$40)+(1-'1.Inputs'!$D$40)*(1+'1.Inputs'!$D$41))*(1+$G136)^(10-1))-(('1.Inputs'!$D$37*12*IF(10=1,'1.Inputs'!$D$38,IF(10=2,'1.Inputs'!$D$39,$E136)))/(1-'1.Inputs'!$D$42)*$D136*(1+$G136)^(10-1))-('1.Inputs'!$D$37*12*IF(10=1,'1.Inputs'!$D$38,IF(10=2,'1.Inputs'!$D$39,$E136)))*'1.Inputs'!$D$43*(1+$G136)^(10-1)-'1.Inputs'!$D$44*(1+$G136)^(10-1)-('1.Inputs'!$D$20/'1.Inputs'!$D$27+'1.Inputs'!$D$23/'1.Inputs'!$D$28)))*'1.Inputs'!$D$53+('1.Inputs'!$D$20/'1.Inputs'!$D$27+'1.Inputs'!$D$23/'1.Inputs'!$D$28)-(Q136-P136)+(('1.Inputs'!$D$20+'1.Inputs'!$D$23-('1.Inputs'!$D$20/'1.Inputs'!$D$27+'1.Inputs'!$D$23/'1.Inputs'!$D$28)*'1.Inputs'!$D$10)*'1.Inputs'!$D$60+'1.Inputs'!$D$19*'1.Inputs'!$D$59+Q136)</f>
        <v>4453419421.3796558</v>
      </c>
      <c r="AC136" s="36">
        <f ca="1">S136-AC$13-AC$14+MIN(AC$13,MAX(0,((('1.Inputs'!$D$37*12*IF(1=1,'1.Inputs'!$D$38,IF(1=2,'1.Inputs'!$D$39,$E136)))*$F136*(('1.Inputs'!$D$40)+(1-'1.Inputs'!$D$40)*(1+'1.Inputs'!$D$41))*(1+$G136)^(1-1))-(('1.Inputs'!$D$37*12*IF(1=1,'1.Inputs'!$D$38,IF(1=2,'1.Inputs'!$D$39,$E136)))/(1-'1.Inputs'!$D$42)*$D136*(1+$G136)^(1-1))-('1.Inputs'!$D$37*12*IF(1=1,'1.Inputs'!$D$38,IF(1=2,'1.Inputs'!$D$39,$E136)))*'1.Inputs'!$D$43*(1+$G136)^(1-1)-'1.Inputs'!$D$44*(1+$G136)^(1-1)-('1.Inputs'!$D$20/'1.Inputs'!$D$27+'1.Inputs'!$D$23/'1.Inputs'!$D$28))))*'1.Inputs'!$D$53</f>
        <v>-392149387.39476454</v>
      </c>
      <c r="AD136" s="36">
        <f ca="1">T136-AD$13-AD$14+MIN(AD$13,MAX(0,((('1.Inputs'!$D$37*12*IF(2=1,'1.Inputs'!$D$38,IF(2=2,'1.Inputs'!$D$39,$E136)))*$F136*(('1.Inputs'!$D$40)+(1-'1.Inputs'!$D$40)*(1+'1.Inputs'!$D$41))*(1+$G136)^(2-1))-(('1.Inputs'!$D$37*12*IF(2=1,'1.Inputs'!$D$38,IF(2=2,'1.Inputs'!$D$39,$E136)))/(1-'1.Inputs'!$D$42)*$D136*(1+$G136)^(2-1))-('1.Inputs'!$D$37*12*IF(2=1,'1.Inputs'!$D$38,IF(2=2,'1.Inputs'!$D$39,$E136)))*'1.Inputs'!$D$43*(1+$G136)^(2-1)-'1.Inputs'!$D$44*(1+$G136)^(2-1)-('1.Inputs'!$D$20/'1.Inputs'!$D$27+'1.Inputs'!$D$23/'1.Inputs'!$D$28))))*'1.Inputs'!$D$53</f>
        <v>490982891.29015756</v>
      </c>
      <c r="AE136" s="36">
        <f ca="1">U136-AE$13-AE$14+MIN(AE$13,MAX(0,((('1.Inputs'!$D$37*12*IF(3=1,'1.Inputs'!$D$38,IF(3=2,'1.Inputs'!$D$39,$E136)))*$F136*(('1.Inputs'!$D$40)+(1-'1.Inputs'!$D$40)*(1+'1.Inputs'!$D$41))*(1+$G136)^(3-1))-(('1.Inputs'!$D$37*12*IF(3=1,'1.Inputs'!$D$38,IF(3=2,'1.Inputs'!$D$39,$E136)))/(1-'1.Inputs'!$D$42)*$D136*(1+$G136)^(3-1))-('1.Inputs'!$D$37*12*IF(3=1,'1.Inputs'!$D$38,IF(3=2,'1.Inputs'!$D$39,$E136)))*'1.Inputs'!$D$43*(1+$G136)^(3-1)-'1.Inputs'!$D$44*(1+$G136)^(3-1)-('1.Inputs'!$D$20/'1.Inputs'!$D$27+'1.Inputs'!$D$23/'1.Inputs'!$D$28))))*'1.Inputs'!$D$53</f>
        <v>668492639.89163566</v>
      </c>
      <c r="AF136" s="36">
        <f ca="1">V136-AF$13-AF$14+MIN(AF$13,MAX(0,((('1.Inputs'!$D$37*12*IF(4=1,'1.Inputs'!$D$38,IF(4=2,'1.Inputs'!$D$39,$E136)))*$F136*(('1.Inputs'!$D$40)+(1-'1.Inputs'!$D$40)*(1+'1.Inputs'!$D$41))*(1+$G136)^(4-1))-(('1.Inputs'!$D$37*12*IF(4=1,'1.Inputs'!$D$38,IF(4=2,'1.Inputs'!$D$39,$E136)))/(1-'1.Inputs'!$D$42)*$D136*(1+$G136)^(4-1))-('1.Inputs'!$D$37*12*IF(4=1,'1.Inputs'!$D$38,IF(4=2,'1.Inputs'!$D$39,$E136)))*'1.Inputs'!$D$43*(1+$G136)^(4-1)-'1.Inputs'!$D$44*(1+$G136)^(4-1)-('1.Inputs'!$D$20/'1.Inputs'!$D$27+'1.Inputs'!$D$23/'1.Inputs'!$D$28))))*'1.Inputs'!$D$53</f>
        <v>930750609.09514809</v>
      </c>
      <c r="AG136" s="36">
        <f ca="1">W136-AG$13-AG$14+MIN(AG$13,MAX(0,((('1.Inputs'!$D$37*12*IF(5=1,'1.Inputs'!$D$38,IF(5=2,'1.Inputs'!$D$39,$E136)))*$F136*(('1.Inputs'!$D$40)+(1-'1.Inputs'!$D$40)*(1+'1.Inputs'!$D$41))*(1+$G136)^(5-1))-(('1.Inputs'!$D$37*12*IF(5=1,'1.Inputs'!$D$38,IF(5=2,'1.Inputs'!$D$39,$E136)))/(1-'1.Inputs'!$D$42)*$D136*(1+$G136)^(5-1))-('1.Inputs'!$D$37*12*IF(5=1,'1.Inputs'!$D$38,IF(5=2,'1.Inputs'!$D$39,$E136)))*'1.Inputs'!$D$43*(1+$G136)^(5-1)-'1.Inputs'!$D$44*(1+$G136)^(5-1)-('1.Inputs'!$D$20/'1.Inputs'!$D$27+'1.Inputs'!$D$23/'1.Inputs'!$D$28))))*'1.Inputs'!$D$53</f>
        <v>1014074218.5004034</v>
      </c>
      <c r="AH136" s="36">
        <f ca="1">X136-AH$13-AH$14+MIN(AH$13,MAX(0,((('1.Inputs'!$D$37*12*IF(6=1,'1.Inputs'!$D$38,IF(6=2,'1.Inputs'!$D$39,$E136)))*$F136*(('1.Inputs'!$D$40)+(1-'1.Inputs'!$D$40)*(1+'1.Inputs'!$D$41))*(1+$G136)^(6-1))-(('1.Inputs'!$D$37*12*IF(6=1,'1.Inputs'!$D$38,IF(6=2,'1.Inputs'!$D$39,$E136)))/(1-'1.Inputs'!$D$42)*$D136*(1+$G136)^(6-1))-('1.Inputs'!$D$37*12*IF(6=1,'1.Inputs'!$D$38,IF(6=2,'1.Inputs'!$D$39,$E136)))*'1.Inputs'!$D$43*(1+$G136)^(6-1)-'1.Inputs'!$D$44*(1+$G136)^(6-1)-('1.Inputs'!$D$20/'1.Inputs'!$D$27+'1.Inputs'!$D$23/'1.Inputs'!$D$28))))*'1.Inputs'!$D$53</f>
        <v>1100807873.4987366</v>
      </c>
      <c r="AI136" s="36">
        <f ca="1">Y136-AI$13-AI$14+MIN(AI$13,MAX(0,((('1.Inputs'!$D$37*12*IF(7=1,'1.Inputs'!$D$38,IF(7=2,'1.Inputs'!$D$39,$E136)))*$F136*(('1.Inputs'!$D$40)+(1-'1.Inputs'!$D$40)*(1+'1.Inputs'!$D$41))*(1+$G136)^(7-1))-(('1.Inputs'!$D$37*12*IF(7=1,'1.Inputs'!$D$38,IF(7=2,'1.Inputs'!$D$39,$E136)))/(1-'1.Inputs'!$D$42)*$D136*(1+$G136)^(7-1))-('1.Inputs'!$D$37*12*IF(7=1,'1.Inputs'!$D$38,IF(7=2,'1.Inputs'!$D$39,$E136)))*'1.Inputs'!$D$43*(1+$G136)^(7-1)-'1.Inputs'!$D$44*(1+$G136)^(7-1)-('1.Inputs'!$D$20/'1.Inputs'!$D$27+'1.Inputs'!$D$23/'1.Inputs'!$D$28))))*'1.Inputs'!$D$53</f>
        <v>1191132883.8345265</v>
      </c>
      <c r="AJ136" s="36">
        <f ca="1">Z136-AJ$13-AJ$14+MIN(AJ$13,MAX(0,((('1.Inputs'!$D$37*12*IF(8=1,'1.Inputs'!$D$38,IF(8=2,'1.Inputs'!$D$39,$E136)))*$F136*(('1.Inputs'!$D$40)+(1-'1.Inputs'!$D$40)*(1+'1.Inputs'!$D$41))*(1+$G136)^(8-1))-(('1.Inputs'!$D$37*12*IF(8=1,'1.Inputs'!$D$38,IF(8=2,'1.Inputs'!$D$39,$E136)))/(1-'1.Inputs'!$D$42)*$D136*(1+$G136)^(8-1))-('1.Inputs'!$D$37*12*IF(8=1,'1.Inputs'!$D$38,IF(8=2,'1.Inputs'!$D$39,$E136)))*'1.Inputs'!$D$43*(1+$G136)^(8-1)-'1.Inputs'!$D$44*(1+$G136)^(8-1)-('1.Inputs'!$D$20/'1.Inputs'!$D$27+'1.Inputs'!$D$23/'1.Inputs'!$D$28))))*'1.Inputs'!$D$53</f>
        <v>1531240199.3647287</v>
      </c>
      <c r="AK136" s="36">
        <f ca="1">AA136-AK$13-AK$14+MIN(AK$13,MAX(0,((('1.Inputs'!$D$37*12*IF(9=1,'1.Inputs'!$D$38,IF(9=2,'1.Inputs'!$D$39,$E136)))*$F136*(('1.Inputs'!$D$40)+(1-'1.Inputs'!$D$40)*(1+'1.Inputs'!$D$41))*(1+$G136)^(9-1))-(('1.Inputs'!$D$37*12*IF(9=1,'1.Inputs'!$D$38,IF(9=2,'1.Inputs'!$D$39,$E136)))/(1-'1.Inputs'!$D$42)*$D136*(1+$G136)^(9-1))-('1.Inputs'!$D$37*12*IF(9=1,'1.Inputs'!$D$38,IF(9=2,'1.Inputs'!$D$39,$E136)))*'1.Inputs'!$D$43*(1+$G136)^(9-1)-'1.Inputs'!$D$44*(1+$G136)^(9-1)-('1.Inputs'!$D$20/'1.Inputs'!$D$27+'1.Inputs'!$D$23/'1.Inputs'!$D$28))))*'1.Inputs'!$D$53</f>
        <v>1610142922.6169326</v>
      </c>
      <c r="AL136" s="36">
        <f ca="1">AB136-AL$13-AL$14+MIN(AL$13,MAX(0,((('1.Inputs'!$D$37*12*IF(10=1,'1.Inputs'!$D$38,IF(10=2,'1.Inputs'!$D$39,$E136)))*$F136*(('1.Inputs'!$D$40)+(1-'1.Inputs'!$D$40)*(1+'1.Inputs'!$D$41))*(1+$G136)^(10-1))-(('1.Inputs'!$D$37*12*IF(10=1,'1.Inputs'!$D$38,IF(10=2,'1.Inputs'!$D$39,$E136)))/(1-'1.Inputs'!$D$42)*$D136*(1+$G136)^(10-1))-('1.Inputs'!$D$37*12*IF(10=1,'1.Inputs'!$D$38,IF(10=2,'1.Inputs'!$D$39,$E136)))*'1.Inputs'!$D$43*(1+$G136)^(10-1)-'1.Inputs'!$D$44*(1+$G136)^(10-1)-('1.Inputs'!$D$20/'1.Inputs'!$D$27+'1.Inputs'!$D$23/'1.Inputs'!$D$28))))*'1.Inputs'!$D$53+'1.Inputs'!$D$35</f>
        <v>5253419421.3796558</v>
      </c>
      <c r="AM136" s="48">
        <f ca="1">R136+NPV('1.Inputs'!$D$55,S136:AB136)</f>
        <v>4456790949.8731346</v>
      </c>
      <c r="AN136" s="48">
        <f ca="1">-('1.Inputs'!$D$24*(1-'1.Inputs'!$D$31)+'1.Inputs'!$D$35)+NPV('1.Inputs'!$D$54,AC136:AL136)</f>
        <v>2286310527.9721103</v>
      </c>
      <c r="AO136" s="36">
        <f t="shared" ca="1" si="13"/>
        <v>-2.0068386679862096</v>
      </c>
      <c r="AP136" s="36">
        <f t="shared" ca="1" si="14"/>
        <v>2.5671560972856597</v>
      </c>
      <c r="AQ136" s="36">
        <f ca="1">'1.Inputs'!$D$35+MIN(SUM($AC136:AC136),SUM($AC136:AD136),SUM($AC136:AE136),SUM($AC136:AF136),SUM($AC136:AG136),SUM($AC136:AH136),SUM($AC136:AI136),SUM($AC136:AJ136),SUM($AC136:AK136),SUM($AC136:AL136))</f>
        <v>407850612.60523546</v>
      </c>
      <c r="AR136" s="36">
        <f ca="1">IF(AP136&lt;'1.Inputs'!$D$57,1,0)</f>
        <v>0</v>
      </c>
      <c r="AS136" s="36">
        <f t="shared" ca="1" si="15"/>
        <v>0</v>
      </c>
    </row>
    <row r="137" spans="2:45" ht="15" customHeight="1" x14ac:dyDescent="0.25">
      <c r="B137" s="36">
        <v>122</v>
      </c>
      <c r="C137" s="36">
        <f t="shared" ca="1" si="8"/>
        <v>0.62450098791938402</v>
      </c>
      <c r="D137" s="36">
        <f t="shared" ca="1" si="9"/>
        <v>18529.966987782846</v>
      </c>
      <c r="E137" s="47">
        <f t="shared" ca="1" si="10"/>
        <v>0.84355672259194159</v>
      </c>
      <c r="F137" s="36">
        <f t="shared" ca="1" si="11"/>
        <v>28040.82621265847</v>
      </c>
      <c r="G137" s="36">
        <f t="shared" ca="1" si="12"/>
        <v>4.9749973545316378E-2</v>
      </c>
      <c r="H137" s="36">
        <f ca="1">((('1.Inputs'!$D$37*12*IF(1=1,'1.Inputs'!$D$38,IF(1=2,'1.Inputs'!$D$39,$E137)))*$F137*(('1.Inputs'!$D$40)+(1-'1.Inputs'!$D$40)*(1+'1.Inputs'!$D$41))*(1+$G137)^(1-1))*'1.Inputs'!$D$47+(('1.Inputs'!$D$37*12*IF(1=1,'1.Inputs'!$D$38,IF(1=2,'1.Inputs'!$D$39,$E137)))/(1-'1.Inputs'!$D$42)*$D137*(1+$G137)^(1-1))*('1.Inputs'!$D$48-'1.Inputs'!$D$49))/'1.Inputs'!$D$51</f>
        <v>749514358.61138904</v>
      </c>
      <c r="I137" s="36">
        <f ca="1">((('1.Inputs'!$D$37*12*IF(2=1,'1.Inputs'!$D$38,IF(2=2,'1.Inputs'!$D$39,$E137)))*$F137*(('1.Inputs'!$D$40)+(1-'1.Inputs'!$D$40)*(1+'1.Inputs'!$D$41))*(1+$G137)^(2-1))*'1.Inputs'!$D$47+(('1.Inputs'!$D$37*12*IF(2=1,'1.Inputs'!$D$38,IF(2=2,'1.Inputs'!$D$39,$E137)))/(1-'1.Inputs'!$D$42)*$D137*(1+$G137)^(2-1))*('1.Inputs'!$D$48-'1.Inputs'!$D$49))/'1.Inputs'!$D$51</f>
        <v>1101523749.3737962</v>
      </c>
      <c r="J137" s="36">
        <f ca="1">((('1.Inputs'!$D$37*12*IF(3=1,'1.Inputs'!$D$38,IF(3=2,'1.Inputs'!$D$39,$E137)))*$F137*(('1.Inputs'!$D$40)+(1-'1.Inputs'!$D$40)*(1+'1.Inputs'!$D$41))*(1+$G137)^(3-1))*'1.Inputs'!$D$47+(('1.Inputs'!$D$37*12*IF(3=1,'1.Inputs'!$D$38,IF(3=2,'1.Inputs'!$D$39,$E137)))/(1-'1.Inputs'!$D$42)*$D137*(1+$G137)^(3-1))*('1.Inputs'!$D$48-'1.Inputs'!$D$49))/'1.Inputs'!$D$51</f>
        <v>1393464754.3575597</v>
      </c>
      <c r="K137" s="36">
        <f ca="1">((('1.Inputs'!$D$37*12*IF(4=1,'1.Inputs'!$D$38,IF(4=2,'1.Inputs'!$D$39,$E137)))*$F137*(('1.Inputs'!$D$40)+(1-'1.Inputs'!$D$40)*(1+'1.Inputs'!$D$41))*(1+$G137)^(4-1))*'1.Inputs'!$D$47+(('1.Inputs'!$D$37*12*IF(4=1,'1.Inputs'!$D$38,IF(4=2,'1.Inputs'!$D$39,$E137)))/(1-'1.Inputs'!$D$42)*$D137*(1+$G137)^(4-1))*('1.Inputs'!$D$48-'1.Inputs'!$D$49))/'1.Inputs'!$D$51</f>
        <v>1462789589.0231791</v>
      </c>
      <c r="L137" s="36">
        <f ca="1">((('1.Inputs'!$D$37*12*IF(5=1,'1.Inputs'!$D$38,IF(5=2,'1.Inputs'!$D$39,$E137)))*$F137*(('1.Inputs'!$D$40)+(1-'1.Inputs'!$D$40)*(1+'1.Inputs'!$D$41))*(1+$G137)^(5-1))*'1.Inputs'!$D$47+(('1.Inputs'!$D$37*12*IF(5=1,'1.Inputs'!$D$38,IF(5=2,'1.Inputs'!$D$39,$E137)))/(1-'1.Inputs'!$D$42)*$D137*(1+$G137)^(5-1))*('1.Inputs'!$D$48-'1.Inputs'!$D$49))/'1.Inputs'!$D$51</f>
        <v>1535563332.3794465</v>
      </c>
      <c r="M137" s="36">
        <f ca="1">((('1.Inputs'!$D$37*12*IF(6=1,'1.Inputs'!$D$38,IF(6=2,'1.Inputs'!$D$39,$E137)))*$F137*(('1.Inputs'!$D$40)+(1-'1.Inputs'!$D$40)*(1+'1.Inputs'!$D$41))*(1+$G137)^(6-1))*'1.Inputs'!$D$47+(('1.Inputs'!$D$37*12*IF(6=1,'1.Inputs'!$D$38,IF(6=2,'1.Inputs'!$D$39,$E137)))/(1-'1.Inputs'!$D$42)*$D137*(1+$G137)^(6-1))*('1.Inputs'!$D$48-'1.Inputs'!$D$49))/'1.Inputs'!$D$51</f>
        <v>1611957567.5424821</v>
      </c>
      <c r="N137" s="36">
        <f ca="1">((('1.Inputs'!$D$37*12*IF(7=1,'1.Inputs'!$D$38,IF(7=2,'1.Inputs'!$D$39,$E137)))*$F137*(('1.Inputs'!$D$40)+(1-'1.Inputs'!$D$40)*(1+'1.Inputs'!$D$41))*(1+$G137)^(7-1))*'1.Inputs'!$D$47+(('1.Inputs'!$D$37*12*IF(7=1,'1.Inputs'!$D$38,IF(7=2,'1.Inputs'!$D$39,$E137)))/(1-'1.Inputs'!$D$42)*$D137*(1+$G137)^(7-1))*('1.Inputs'!$D$48-'1.Inputs'!$D$49))/'1.Inputs'!$D$51</f>
        <v>1692152413.8838928</v>
      </c>
      <c r="O137" s="36">
        <f ca="1">((('1.Inputs'!$D$37*12*IF(8=1,'1.Inputs'!$D$38,IF(8=2,'1.Inputs'!$D$39,$E137)))*$F137*(('1.Inputs'!$D$40)+(1-'1.Inputs'!$D$40)*(1+'1.Inputs'!$D$41))*(1+$G137)^(8-1))*'1.Inputs'!$D$47+(('1.Inputs'!$D$37*12*IF(8=1,'1.Inputs'!$D$38,IF(8=2,'1.Inputs'!$D$39,$E137)))/(1-'1.Inputs'!$D$42)*$D137*(1+$G137)^(8-1))*('1.Inputs'!$D$48-'1.Inputs'!$D$49))/'1.Inputs'!$D$51</f>
        <v>1776336951.7092597</v>
      </c>
      <c r="P137" s="36">
        <f ca="1">((('1.Inputs'!$D$37*12*IF(9=1,'1.Inputs'!$D$38,IF(9=2,'1.Inputs'!$D$39,$E137)))*$F137*(('1.Inputs'!$D$40)+(1-'1.Inputs'!$D$40)*(1+'1.Inputs'!$D$41))*(1+$G137)^(9-1))*'1.Inputs'!$D$47+(('1.Inputs'!$D$37*12*IF(9=1,'1.Inputs'!$D$38,IF(9=2,'1.Inputs'!$D$39,$E137)))/(1-'1.Inputs'!$D$42)*$D137*(1+$G137)^(9-1))*('1.Inputs'!$D$48-'1.Inputs'!$D$49))/'1.Inputs'!$D$51</f>
        <v>1864709668.0643637</v>
      </c>
      <c r="Q137" s="36">
        <f ca="1">((('1.Inputs'!$D$37*12*IF(10=1,'1.Inputs'!$D$38,IF(10=2,'1.Inputs'!$D$39,$E137)))*$F137*(('1.Inputs'!$D$40)+(1-'1.Inputs'!$D$40)*(1+'1.Inputs'!$D$41))*(1+$G137)^(10-1))*'1.Inputs'!$D$47+(('1.Inputs'!$D$37*12*IF(10=1,'1.Inputs'!$D$38,IF(10=2,'1.Inputs'!$D$39,$E137)))/(1-'1.Inputs'!$D$42)*$D137*(1+$G137)^(10-1))*('1.Inputs'!$D$48-'1.Inputs'!$D$49))/'1.Inputs'!$D$51</f>
        <v>1957478924.7202609</v>
      </c>
      <c r="R137" s="36">
        <f>-'1.Inputs'!$D$24</f>
        <v>-2050000000</v>
      </c>
      <c r="S137" s="36">
        <f ca="1">((('1.Inputs'!$D$37*12*IF(1=1,'1.Inputs'!$D$38,IF(1=2,'1.Inputs'!$D$39,$E137)))*$F137*(('1.Inputs'!$D$40)+(1-'1.Inputs'!$D$40)*(1+'1.Inputs'!$D$41))*(1+$G137)^(1-1))-(('1.Inputs'!$D$37*12*IF(1=1,'1.Inputs'!$D$38,IF(1=2,'1.Inputs'!$D$39,$E137)))/(1-'1.Inputs'!$D$42)*$D137*(1+$G137)^(1-1))-('1.Inputs'!$D$37*12*IF(1=1,'1.Inputs'!$D$38,IF(1=2,'1.Inputs'!$D$39,$E137)))*'1.Inputs'!$D$43*(1+$G137)^(1-1)-'1.Inputs'!$D$44*(1+$G137)^(1-1)-('1.Inputs'!$D$20/'1.Inputs'!$D$27+'1.Inputs'!$D$23/'1.Inputs'!$D$28))-MAX(0,((('1.Inputs'!$D$37*12*IF(1=1,'1.Inputs'!$D$38,IF(1=2,'1.Inputs'!$D$39,$E137)))*$F137*(('1.Inputs'!$D$40)+(1-'1.Inputs'!$D$40)*(1+'1.Inputs'!$D$41))*(1+$G137)^(1-1))-(('1.Inputs'!$D$37*12*IF(1=1,'1.Inputs'!$D$38,IF(1=2,'1.Inputs'!$D$39,$E137)))/(1-'1.Inputs'!$D$42)*$D137*(1+$G137)^(1-1))-('1.Inputs'!$D$37*12*IF(1=1,'1.Inputs'!$D$38,IF(1=2,'1.Inputs'!$D$39,$E137)))*'1.Inputs'!$D$43*(1+$G137)^(1-1)-'1.Inputs'!$D$44*(1+$G137)^(1-1)-('1.Inputs'!$D$20/'1.Inputs'!$D$27+'1.Inputs'!$D$23/'1.Inputs'!$D$28)))*'1.Inputs'!$D$53+('1.Inputs'!$D$20/'1.Inputs'!$D$27+'1.Inputs'!$D$23/'1.Inputs'!$D$28)-H137</f>
        <v>-686056314.46430719</v>
      </c>
      <c r="T137" s="36">
        <f ca="1">((('1.Inputs'!$D$37*12*IF(2=1,'1.Inputs'!$D$38,IF(2=2,'1.Inputs'!$D$39,$E137)))*$F137*(('1.Inputs'!$D$40)+(1-'1.Inputs'!$D$40)*(1+'1.Inputs'!$D$41))*(1+$G137)^(2-1))-(('1.Inputs'!$D$37*12*IF(2=1,'1.Inputs'!$D$38,IF(2=2,'1.Inputs'!$D$39,$E137)))/(1-'1.Inputs'!$D$42)*$D137*(1+$G137)^(2-1))-('1.Inputs'!$D$37*12*IF(2=1,'1.Inputs'!$D$38,IF(2=2,'1.Inputs'!$D$39,$E137)))*'1.Inputs'!$D$43*(1+$G137)^(2-1)-'1.Inputs'!$D$44*(1+$G137)^(2-1)-('1.Inputs'!$D$20/'1.Inputs'!$D$27+'1.Inputs'!$D$23/'1.Inputs'!$D$28))-MAX(0,((('1.Inputs'!$D$37*12*IF(2=1,'1.Inputs'!$D$38,IF(2=2,'1.Inputs'!$D$39,$E137)))*$F137*(('1.Inputs'!$D$40)+(1-'1.Inputs'!$D$40)*(1+'1.Inputs'!$D$41))*(1+$G137)^(2-1))-(('1.Inputs'!$D$37*12*IF(2=1,'1.Inputs'!$D$38,IF(2=2,'1.Inputs'!$D$39,$E137)))/(1-'1.Inputs'!$D$42)*$D137*(1+$G137)^(2-1))-('1.Inputs'!$D$37*12*IF(2=1,'1.Inputs'!$D$38,IF(2=2,'1.Inputs'!$D$39,$E137)))*'1.Inputs'!$D$43*(1+$G137)^(2-1)-'1.Inputs'!$D$44*(1+$G137)^(2-1)-('1.Inputs'!$D$20/'1.Inputs'!$D$27+'1.Inputs'!$D$23/'1.Inputs'!$D$28)))*'1.Inputs'!$D$53+('1.Inputs'!$D$20/'1.Inputs'!$D$27+'1.Inputs'!$D$23/'1.Inputs'!$D$28)-(I137-H137)</f>
        <v>1501825.9970155358</v>
      </c>
      <c r="U137" s="36">
        <f ca="1">((('1.Inputs'!$D$37*12*IF(3=1,'1.Inputs'!$D$38,IF(3=2,'1.Inputs'!$D$39,$E137)))*$F137*(('1.Inputs'!$D$40)+(1-'1.Inputs'!$D$40)*(1+'1.Inputs'!$D$41))*(1+$G137)^(3-1))-(('1.Inputs'!$D$37*12*IF(3=1,'1.Inputs'!$D$38,IF(3=2,'1.Inputs'!$D$39,$E137)))/(1-'1.Inputs'!$D$42)*$D137*(1+$G137)^(3-1))-('1.Inputs'!$D$37*12*IF(3=1,'1.Inputs'!$D$38,IF(3=2,'1.Inputs'!$D$39,$E137)))*'1.Inputs'!$D$43*(1+$G137)^(3-1)-'1.Inputs'!$D$44*(1+$G137)^(3-1)-('1.Inputs'!$D$20/'1.Inputs'!$D$27+'1.Inputs'!$D$23/'1.Inputs'!$D$28))-MAX(0,((('1.Inputs'!$D$37*12*IF(3=1,'1.Inputs'!$D$38,IF(3=2,'1.Inputs'!$D$39,$E137)))*$F137*(('1.Inputs'!$D$40)+(1-'1.Inputs'!$D$40)*(1+'1.Inputs'!$D$41))*(1+$G137)^(3-1))-(('1.Inputs'!$D$37*12*IF(3=1,'1.Inputs'!$D$38,IF(3=2,'1.Inputs'!$D$39,$E137)))/(1-'1.Inputs'!$D$42)*$D137*(1+$G137)^(3-1))-('1.Inputs'!$D$37*12*IF(3=1,'1.Inputs'!$D$38,IF(3=2,'1.Inputs'!$D$39,$E137)))*'1.Inputs'!$D$43*(1+$G137)^(3-1)-'1.Inputs'!$D$44*(1+$G137)^(3-1)-('1.Inputs'!$D$20/'1.Inputs'!$D$27+'1.Inputs'!$D$23/'1.Inputs'!$D$28)))*'1.Inputs'!$D$53+('1.Inputs'!$D$20/'1.Inputs'!$D$27+'1.Inputs'!$D$23/'1.Inputs'!$D$28)-(J137-I137)</f>
        <v>274946370.8576355</v>
      </c>
      <c r="V137" s="36">
        <f ca="1">((('1.Inputs'!$D$37*12*IF(4=1,'1.Inputs'!$D$38,IF(4=2,'1.Inputs'!$D$39,$E137)))*$F137*(('1.Inputs'!$D$40)+(1-'1.Inputs'!$D$40)*(1+'1.Inputs'!$D$41))*(1+$G137)^(4-1))-(('1.Inputs'!$D$37*12*IF(4=1,'1.Inputs'!$D$38,IF(4=2,'1.Inputs'!$D$39,$E137)))/(1-'1.Inputs'!$D$42)*$D137*(1+$G137)^(4-1))-('1.Inputs'!$D$37*12*IF(4=1,'1.Inputs'!$D$38,IF(4=2,'1.Inputs'!$D$39,$E137)))*'1.Inputs'!$D$43*(1+$G137)^(4-1)-'1.Inputs'!$D$44*(1+$G137)^(4-1)-('1.Inputs'!$D$20/'1.Inputs'!$D$27+'1.Inputs'!$D$23/'1.Inputs'!$D$28))-MAX(0,((('1.Inputs'!$D$37*12*IF(4=1,'1.Inputs'!$D$38,IF(4=2,'1.Inputs'!$D$39,$E137)))*$F137*(('1.Inputs'!$D$40)+(1-'1.Inputs'!$D$40)*(1+'1.Inputs'!$D$41))*(1+$G137)^(4-1))-(('1.Inputs'!$D$37*12*IF(4=1,'1.Inputs'!$D$38,IF(4=2,'1.Inputs'!$D$39,$E137)))/(1-'1.Inputs'!$D$42)*$D137*(1+$G137)^(4-1))-('1.Inputs'!$D$37*12*IF(4=1,'1.Inputs'!$D$38,IF(4=2,'1.Inputs'!$D$39,$E137)))*'1.Inputs'!$D$43*(1+$G137)^(4-1)-'1.Inputs'!$D$44*(1+$G137)^(4-1)-('1.Inputs'!$D$20/'1.Inputs'!$D$27+'1.Inputs'!$D$23/'1.Inputs'!$D$28)))*'1.Inputs'!$D$53+('1.Inputs'!$D$20/'1.Inputs'!$D$27+'1.Inputs'!$D$23/'1.Inputs'!$D$28)-(K137-J137)</f>
        <v>523414486.87704623</v>
      </c>
      <c r="W137" s="36">
        <f ca="1">((('1.Inputs'!$D$37*12*IF(5=1,'1.Inputs'!$D$38,IF(5=2,'1.Inputs'!$D$39,$E137)))*$F137*(('1.Inputs'!$D$40)+(1-'1.Inputs'!$D$40)*(1+'1.Inputs'!$D$41))*(1+$G137)^(5-1))-(('1.Inputs'!$D$37*12*IF(5=1,'1.Inputs'!$D$38,IF(5=2,'1.Inputs'!$D$39,$E137)))/(1-'1.Inputs'!$D$42)*$D137*(1+$G137)^(5-1))-('1.Inputs'!$D$37*12*IF(5=1,'1.Inputs'!$D$38,IF(5=2,'1.Inputs'!$D$39,$E137)))*'1.Inputs'!$D$43*(1+$G137)^(5-1)-'1.Inputs'!$D$44*(1+$G137)^(5-1)-('1.Inputs'!$D$20/'1.Inputs'!$D$27+'1.Inputs'!$D$23/'1.Inputs'!$D$28))-MAX(0,((('1.Inputs'!$D$37*12*IF(5=1,'1.Inputs'!$D$38,IF(5=2,'1.Inputs'!$D$39,$E137)))*$F137*(('1.Inputs'!$D$40)+(1-'1.Inputs'!$D$40)*(1+'1.Inputs'!$D$41))*(1+$G137)^(5-1))-(('1.Inputs'!$D$37*12*IF(5=1,'1.Inputs'!$D$38,IF(5=2,'1.Inputs'!$D$39,$E137)))/(1-'1.Inputs'!$D$42)*$D137*(1+$G137)^(5-1))-('1.Inputs'!$D$37*12*IF(5=1,'1.Inputs'!$D$38,IF(5=2,'1.Inputs'!$D$39,$E137)))*'1.Inputs'!$D$43*(1+$G137)^(5-1)-'1.Inputs'!$D$44*(1+$G137)^(5-1)-('1.Inputs'!$D$20/'1.Inputs'!$D$27+'1.Inputs'!$D$23/'1.Inputs'!$D$28)))*'1.Inputs'!$D$53+('1.Inputs'!$D$20/'1.Inputs'!$D$27+'1.Inputs'!$D$23/'1.Inputs'!$D$28)-(L137-K137)</f>
        <v>547103657.50239861</v>
      </c>
      <c r="X137" s="36">
        <f ca="1">((('1.Inputs'!$D$37*12*IF(6=1,'1.Inputs'!$D$38,IF(6=2,'1.Inputs'!$D$39,$E137)))*$F137*(('1.Inputs'!$D$40)+(1-'1.Inputs'!$D$40)*(1+'1.Inputs'!$D$41))*(1+$G137)^(6-1))-(('1.Inputs'!$D$37*12*IF(6=1,'1.Inputs'!$D$38,IF(6=2,'1.Inputs'!$D$39,$E137)))/(1-'1.Inputs'!$D$42)*$D137*(1+$G137)^(6-1))-('1.Inputs'!$D$37*12*IF(6=1,'1.Inputs'!$D$38,IF(6=2,'1.Inputs'!$D$39,$E137)))*'1.Inputs'!$D$43*(1+$G137)^(6-1)-'1.Inputs'!$D$44*(1+$G137)^(6-1)-('1.Inputs'!$D$20/'1.Inputs'!$D$27+'1.Inputs'!$D$23/'1.Inputs'!$D$28))-MAX(0,((('1.Inputs'!$D$37*12*IF(6=1,'1.Inputs'!$D$38,IF(6=2,'1.Inputs'!$D$39,$E137)))*$F137*(('1.Inputs'!$D$40)+(1-'1.Inputs'!$D$40)*(1+'1.Inputs'!$D$41))*(1+$G137)^(6-1))-(('1.Inputs'!$D$37*12*IF(6=1,'1.Inputs'!$D$38,IF(6=2,'1.Inputs'!$D$39,$E137)))/(1-'1.Inputs'!$D$42)*$D137*(1+$G137)^(6-1))-('1.Inputs'!$D$37*12*IF(6=1,'1.Inputs'!$D$38,IF(6=2,'1.Inputs'!$D$39,$E137)))*'1.Inputs'!$D$43*(1+$G137)^(6-1)-'1.Inputs'!$D$44*(1+$G137)^(6-1)-('1.Inputs'!$D$20/'1.Inputs'!$D$27+'1.Inputs'!$D$23/'1.Inputs'!$D$28)))*'1.Inputs'!$D$53+('1.Inputs'!$D$20/'1.Inputs'!$D$27+'1.Inputs'!$D$23/'1.Inputs'!$D$28)-(M137-L137)</f>
        <v>571971363.73967266</v>
      </c>
      <c r="Y137" s="36">
        <f ca="1">((('1.Inputs'!$D$37*12*IF(7=1,'1.Inputs'!$D$38,IF(7=2,'1.Inputs'!$D$39,$E137)))*$F137*(('1.Inputs'!$D$40)+(1-'1.Inputs'!$D$40)*(1+'1.Inputs'!$D$41))*(1+$G137)^(7-1))-(('1.Inputs'!$D$37*12*IF(7=1,'1.Inputs'!$D$38,IF(7=2,'1.Inputs'!$D$39,$E137)))/(1-'1.Inputs'!$D$42)*$D137*(1+$G137)^(7-1))-('1.Inputs'!$D$37*12*IF(7=1,'1.Inputs'!$D$38,IF(7=2,'1.Inputs'!$D$39,$E137)))*'1.Inputs'!$D$43*(1+$G137)^(7-1)-'1.Inputs'!$D$44*(1+$G137)^(7-1)-('1.Inputs'!$D$20/'1.Inputs'!$D$27+'1.Inputs'!$D$23/'1.Inputs'!$D$28))-MAX(0,((('1.Inputs'!$D$37*12*IF(7=1,'1.Inputs'!$D$38,IF(7=2,'1.Inputs'!$D$39,$E137)))*$F137*(('1.Inputs'!$D$40)+(1-'1.Inputs'!$D$40)*(1+'1.Inputs'!$D$41))*(1+$G137)^(7-1))-(('1.Inputs'!$D$37*12*IF(7=1,'1.Inputs'!$D$38,IF(7=2,'1.Inputs'!$D$39,$E137)))/(1-'1.Inputs'!$D$42)*$D137*(1+$G137)^(7-1))-('1.Inputs'!$D$37*12*IF(7=1,'1.Inputs'!$D$38,IF(7=2,'1.Inputs'!$D$39,$E137)))*'1.Inputs'!$D$43*(1+$G137)^(7-1)-'1.Inputs'!$D$44*(1+$G137)^(7-1)-('1.Inputs'!$D$20/'1.Inputs'!$D$27+'1.Inputs'!$D$23/'1.Inputs'!$D$28)))*'1.Inputs'!$D$53+('1.Inputs'!$D$20/'1.Inputs'!$D$27+'1.Inputs'!$D$23/'1.Inputs'!$D$28)-(N137-M137)</f>
        <v>598076237.70438409</v>
      </c>
      <c r="Z137" s="36">
        <f ca="1">((('1.Inputs'!$D$37*12*IF(8=1,'1.Inputs'!$D$38,IF(8=2,'1.Inputs'!$D$39,$E137)))*$F137*(('1.Inputs'!$D$40)+(1-'1.Inputs'!$D$40)*(1+'1.Inputs'!$D$41))*(1+$G137)^(8-1))-(('1.Inputs'!$D$37*12*IF(8=1,'1.Inputs'!$D$38,IF(8=2,'1.Inputs'!$D$39,$E137)))/(1-'1.Inputs'!$D$42)*$D137*(1+$G137)^(8-1))-('1.Inputs'!$D$37*12*IF(8=1,'1.Inputs'!$D$38,IF(8=2,'1.Inputs'!$D$39,$E137)))*'1.Inputs'!$D$43*(1+$G137)^(8-1)-'1.Inputs'!$D$44*(1+$G137)^(8-1)-('1.Inputs'!$D$20/'1.Inputs'!$D$27+'1.Inputs'!$D$23/'1.Inputs'!$D$28))-MAX(0,((('1.Inputs'!$D$37*12*IF(8=1,'1.Inputs'!$D$38,IF(8=2,'1.Inputs'!$D$39,$E137)))*$F137*(('1.Inputs'!$D$40)+(1-'1.Inputs'!$D$40)*(1+'1.Inputs'!$D$41))*(1+$G137)^(8-1))-(('1.Inputs'!$D$37*12*IF(8=1,'1.Inputs'!$D$38,IF(8=2,'1.Inputs'!$D$39,$E137)))/(1-'1.Inputs'!$D$42)*$D137*(1+$G137)^(8-1))-('1.Inputs'!$D$37*12*IF(8=1,'1.Inputs'!$D$38,IF(8=2,'1.Inputs'!$D$39,$E137)))*'1.Inputs'!$D$43*(1+$G137)^(8-1)-'1.Inputs'!$D$44*(1+$G137)^(8-1)-('1.Inputs'!$D$20/'1.Inputs'!$D$27+'1.Inputs'!$D$23/'1.Inputs'!$D$28)))*'1.Inputs'!$D$53+('1.Inputs'!$D$20/'1.Inputs'!$D$27+'1.Inputs'!$D$23/'1.Inputs'!$D$28)-(O137-N137)</f>
        <v>625479828.45824242</v>
      </c>
      <c r="AA137" s="36">
        <f ca="1">((('1.Inputs'!$D$37*12*IF(9=1,'1.Inputs'!$D$38,IF(9=2,'1.Inputs'!$D$39,$E137)))*$F137*(('1.Inputs'!$D$40)+(1-'1.Inputs'!$D$40)*(1+'1.Inputs'!$D$41))*(1+$G137)^(9-1))-(('1.Inputs'!$D$37*12*IF(9=1,'1.Inputs'!$D$38,IF(9=2,'1.Inputs'!$D$39,$E137)))/(1-'1.Inputs'!$D$42)*$D137*(1+$G137)^(9-1))-('1.Inputs'!$D$37*12*IF(9=1,'1.Inputs'!$D$38,IF(9=2,'1.Inputs'!$D$39,$E137)))*'1.Inputs'!$D$43*(1+$G137)^(9-1)-'1.Inputs'!$D$44*(1+$G137)^(9-1)-('1.Inputs'!$D$20/'1.Inputs'!$D$27+'1.Inputs'!$D$23/'1.Inputs'!$D$28))-MAX(0,((('1.Inputs'!$D$37*12*IF(9=1,'1.Inputs'!$D$38,IF(9=2,'1.Inputs'!$D$39,$E137)))*$F137*(('1.Inputs'!$D$40)+(1-'1.Inputs'!$D$40)*(1+'1.Inputs'!$D$41))*(1+$G137)^(9-1))-(('1.Inputs'!$D$37*12*IF(9=1,'1.Inputs'!$D$38,IF(9=2,'1.Inputs'!$D$39,$E137)))/(1-'1.Inputs'!$D$42)*$D137*(1+$G137)^(9-1))-('1.Inputs'!$D$37*12*IF(9=1,'1.Inputs'!$D$38,IF(9=2,'1.Inputs'!$D$39,$E137)))*'1.Inputs'!$D$43*(1+$G137)^(9-1)-'1.Inputs'!$D$44*(1+$G137)^(9-1)-('1.Inputs'!$D$20/'1.Inputs'!$D$27+'1.Inputs'!$D$23/'1.Inputs'!$D$28)))*'1.Inputs'!$D$53+('1.Inputs'!$D$20/'1.Inputs'!$D$27+'1.Inputs'!$D$23/'1.Inputs'!$D$28)-(P137-O137)</f>
        <v>654246747.12715364</v>
      </c>
      <c r="AB137" s="36">
        <f ca="1">((('1.Inputs'!$D$37*12*IF(10=1,'1.Inputs'!$D$38,IF(10=2,'1.Inputs'!$D$39,$E137)))*$F137*(('1.Inputs'!$D$40)+(1-'1.Inputs'!$D$40)*(1+'1.Inputs'!$D$41))*(1+$G137)^(10-1))-(('1.Inputs'!$D$37*12*IF(10=1,'1.Inputs'!$D$38,IF(10=2,'1.Inputs'!$D$39,$E137)))/(1-'1.Inputs'!$D$42)*$D137*(1+$G137)^(10-1))-('1.Inputs'!$D$37*12*IF(10=1,'1.Inputs'!$D$38,IF(10=2,'1.Inputs'!$D$39,$E137)))*'1.Inputs'!$D$43*(1+$G137)^(10-1)-'1.Inputs'!$D$44*(1+$G137)^(10-1)-('1.Inputs'!$D$20/'1.Inputs'!$D$27+'1.Inputs'!$D$23/'1.Inputs'!$D$28))-MAX(0,((('1.Inputs'!$D$37*12*IF(10=1,'1.Inputs'!$D$38,IF(10=2,'1.Inputs'!$D$39,$E137)))*$F137*(('1.Inputs'!$D$40)+(1-'1.Inputs'!$D$40)*(1+'1.Inputs'!$D$41))*(1+$G137)^(10-1))-(('1.Inputs'!$D$37*12*IF(10=1,'1.Inputs'!$D$38,IF(10=2,'1.Inputs'!$D$39,$E137)))/(1-'1.Inputs'!$D$42)*$D137*(1+$G137)^(10-1))-('1.Inputs'!$D$37*12*IF(10=1,'1.Inputs'!$D$38,IF(10=2,'1.Inputs'!$D$39,$E137)))*'1.Inputs'!$D$43*(1+$G137)^(10-1)-'1.Inputs'!$D$44*(1+$G137)^(10-1)-('1.Inputs'!$D$20/'1.Inputs'!$D$27+'1.Inputs'!$D$23/'1.Inputs'!$D$28)))*'1.Inputs'!$D$53+('1.Inputs'!$D$20/'1.Inputs'!$D$27+'1.Inputs'!$D$23/'1.Inputs'!$D$28)-(Q137-P137)+(('1.Inputs'!$D$20+'1.Inputs'!$D$23-('1.Inputs'!$D$20/'1.Inputs'!$D$27+'1.Inputs'!$D$23/'1.Inputs'!$D$28)*'1.Inputs'!$D$10)*'1.Inputs'!$D$60+'1.Inputs'!$D$19*'1.Inputs'!$D$59+Q137)</f>
        <v>3341923743.9590836</v>
      </c>
      <c r="AC137" s="36">
        <f ca="1">S137-AC$13-AC$14+MIN(AC$13,MAX(0,((('1.Inputs'!$D$37*12*IF(1=1,'1.Inputs'!$D$38,IF(1=2,'1.Inputs'!$D$39,$E137)))*$F137*(('1.Inputs'!$D$40)+(1-'1.Inputs'!$D$40)*(1+'1.Inputs'!$D$41))*(1+$G137)^(1-1))-(('1.Inputs'!$D$37*12*IF(1=1,'1.Inputs'!$D$38,IF(1=2,'1.Inputs'!$D$39,$E137)))/(1-'1.Inputs'!$D$42)*$D137*(1+$G137)^(1-1))-('1.Inputs'!$D$37*12*IF(1=1,'1.Inputs'!$D$38,IF(1=2,'1.Inputs'!$D$39,$E137)))*'1.Inputs'!$D$43*(1+$G137)^(1-1)-'1.Inputs'!$D$44*(1+$G137)^(1-1)-('1.Inputs'!$D$20/'1.Inputs'!$D$27+'1.Inputs'!$D$23/'1.Inputs'!$D$28))))*'1.Inputs'!$D$53</f>
        <v>-833656314.46430719</v>
      </c>
      <c r="AD137" s="36">
        <f ca="1">T137-AD$13-AD$14+MIN(AD$13,MAX(0,((('1.Inputs'!$D$37*12*IF(2=1,'1.Inputs'!$D$38,IF(2=2,'1.Inputs'!$D$39,$E137)))*$F137*(('1.Inputs'!$D$40)+(1-'1.Inputs'!$D$40)*(1+'1.Inputs'!$D$41))*(1+$G137)^(2-1))-(('1.Inputs'!$D$37*12*IF(2=1,'1.Inputs'!$D$38,IF(2=2,'1.Inputs'!$D$39,$E137)))/(1-'1.Inputs'!$D$42)*$D137*(1+$G137)^(2-1))-('1.Inputs'!$D$37*12*IF(2=1,'1.Inputs'!$D$38,IF(2=2,'1.Inputs'!$D$39,$E137)))*'1.Inputs'!$D$43*(1+$G137)^(2-1)-'1.Inputs'!$D$44*(1+$G137)^(2-1)-('1.Inputs'!$D$20/'1.Inputs'!$D$27+'1.Inputs'!$D$23/'1.Inputs'!$D$28))))*'1.Inputs'!$D$53</f>
        <v>-94438174.002984464</v>
      </c>
      <c r="AE137" s="36">
        <f ca="1">U137-AE$13-AE$14+MIN(AE$13,MAX(0,((('1.Inputs'!$D$37*12*IF(3=1,'1.Inputs'!$D$38,IF(3=2,'1.Inputs'!$D$39,$E137)))*$F137*(('1.Inputs'!$D$40)+(1-'1.Inputs'!$D$40)*(1+'1.Inputs'!$D$41))*(1+$G137)^(3-1))-(('1.Inputs'!$D$37*12*IF(3=1,'1.Inputs'!$D$38,IF(3=2,'1.Inputs'!$D$39,$E137)))/(1-'1.Inputs'!$D$42)*$D137*(1+$G137)^(3-1))-('1.Inputs'!$D$37*12*IF(3=1,'1.Inputs'!$D$38,IF(3=2,'1.Inputs'!$D$39,$E137)))*'1.Inputs'!$D$43*(1+$G137)^(3-1)-'1.Inputs'!$D$44*(1+$G137)^(3-1)-('1.Inputs'!$D$20/'1.Inputs'!$D$27+'1.Inputs'!$D$23/'1.Inputs'!$D$28))))*'1.Inputs'!$D$53</f>
        <v>-66993629.142364502</v>
      </c>
      <c r="AF137" s="36">
        <f ca="1">V137-AF$13-AF$14+MIN(AF$13,MAX(0,((('1.Inputs'!$D$37*12*IF(4=1,'1.Inputs'!$D$38,IF(4=2,'1.Inputs'!$D$39,$E137)))*$F137*(('1.Inputs'!$D$40)+(1-'1.Inputs'!$D$40)*(1+'1.Inputs'!$D$41))*(1+$G137)^(4-1))-(('1.Inputs'!$D$37*12*IF(4=1,'1.Inputs'!$D$38,IF(4=2,'1.Inputs'!$D$39,$E137)))/(1-'1.Inputs'!$D$42)*$D137*(1+$G137)^(4-1))-('1.Inputs'!$D$37*12*IF(4=1,'1.Inputs'!$D$38,IF(4=2,'1.Inputs'!$D$39,$E137)))*'1.Inputs'!$D$43*(1+$G137)^(4-1)-'1.Inputs'!$D$44*(1+$G137)^(4-1)-('1.Inputs'!$D$20/'1.Inputs'!$D$27+'1.Inputs'!$D$23/'1.Inputs'!$D$28))))*'1.Inputs'!$D$53</f>
        <v>200662486.87704623</v>
      </c>
      <c r="AG137" s="36">
        <f ca="1">W137-AG$13-AG$14+MIN(AG$13,MAX(0,((('1.Inputs'!$D$37*12*IF(5=1,'1.Inputs'!$D$38,IF(5=2,'1.Inputs'!$D$39,$E137)))*$F137*(('1.Inputs'!$D$40)+(1-'1.Inputs'!$D$40)*(1+'1.Inputs'!$D$41))*(1+$G137)^(5-1))-(('1.Inputs'!$D$37*12*IF(5=1,'1.Inputs'!$D$38,IF(5=2,'1.Inputs'!$D$39,$E137)))/(1-'1.Inputs'!$D$42)*$D137*(1+$G137)^(5-1))-('1.Inputs'!$D$37*12*IF(5=1,'1.Inputs'!$D$38,IF(5=2,'1.Inputs'!$D$39,$E137)))*'1.Inputs'!$D$43*(1+$G137)^(5-1)-'1.Inputs'!$D$44*(1+$G137)^(5-1)-('1.Inputs'!$D$20/'1.Inputs'!$D$27+'1.Inputs'!$D$23/'1.Inputs'!$D$28))))*'1.Inputs'!$D$53</f>
        <v>243539657.50239861</v>
      </c>
      <c r="AH137" s="36">
        <f ca="1">X137-AH$13-AH$14+MIN(AH$13,MAX(0,((('1.Inputs'!$D$37*12*IF(6=1,'1.Inputs'!$D$38,IF(6=2,'1.Inputs'!$D$39,$E137)))*$F137*(('1.Inputs'!$D$40)+(1-'1.Inputs'!$D$40)*(1+'1.Inputs'!$D$41))*(1+$G137)^(6-1))-(('1.Inputs'!$D$37*12*IF(6=1,'1.Inputs'!$D$38,IF(6=2,'1.Inputs'!$D$39,$E137)))/(1-'1.Inputs'!$D$42)*$D137*(1+$G137)^(6-1))-('1.Inputs'!$D$37*12*IF(6=1,'1.Inputs'!$D$38,IF(6=2,'1.Inputs'!$D$39,$E137)))*'1.Inputs'!$D$43*(1+$G137)^(6-1)-'1.Inputs'!$D$44*(1+$G137)^(6-1)-('1.Inputs'!$D$20/'1.Inputs'!$D$27+'1.Inputs'!$D$23/'1.Inputs'!$D$28))))*'1.Inputs'!$D$53</f>
        <v>287595363.73967266</v>
      </c>
      <c r="AI137" s="36">
        <f ca="1">Y137-AI$13-AI$14+MIN(AI$13,MAX(0,((('1.Inputs'!$D$37*12*IF(7=1,'1.Inputs'!$D$38,IF(7=2,'1.Inputs'!$D$39,$E137)))*$F137*(('1.Inputs'!$D$40)+(1-'1.Inputs'!$D$40)*(1+'1.Inputs'!$D$41))*(1+$G137)^(7-1))-(('1.Inputs'!$D$37*12*IF(7=1,'1.Inputs'!$D$38,IF(7=2,'1.Inputs'!$D$39,$E137)))/(1-'1.Inputs'!$D$42)*$D137*(1+$G137)^(7-1))-('1.Inputs'!$D$37*12*IF(7=1,'1.Inputs'!$D$38,IF(7=2,'1.Inputs'!$D$39,$E137)))*'1.Inputs'!$D$43*(1+$G137)^(7-1)-'1.Inputs'!$D$44*(1+$G137)^(7-1)-('1.Inputs'!$D$20/'1.Inputs'!$D$27+'1.Inputs'!$D$23/'1.Inputs'!$D$28))))*'1.Inputs'!$D$53</f>
        <v>332888237.70438409</v>
      </c>
      <c r="AJ137" s="36">
        <f ca="1">Z137-AJ$13-AJ$14+MIN(AJ$13,MAX(0,((('1.Inputs'!$D$37*12*IF(8=1,'1.Inputs'!$D$38,IF(8=2,'1.Inputs'!$D$39,$E137)))*$F137*(('1.Inputs'!$D$40)+(1-'1.Inputs'!$D$40)*(1+'1.Inputs'!$D$41))*(1+$G137)^(8-1))-(('1.Inputs'!$D$37*12*IF(8=1,'1.Inputs'!$D$38,IF(8=2,'1.Inputs'!$D$39,$E137)))/(1-'1.Inputs'!$D$42)*$D137*(1+$G137)^(8-1))-('1.Inputs'!$D$37*12*IF(8=1,'1.Inputs'!$D$38,IF(8=2,'1.Inputs'!$D$39,$E137)))*'1.Inputs'!$D$43*(1+$G137)^(8-1)-'1.Inputs'!$D$44*(1+$G137)^(8-1)-('1.Inputs'!$D$20/'1.Inputs'!$D$27+'1.Inputs'!$D$23/'1.Inputs'!$D$28))))*'1.Inputs'!$D$53</f>
        <v>625479828.45824242</v>
      </c>
      <c r="AK137" s="36">
        <f ca="1">AA137-AK$13-AK$14+MIN(AK$13,MAX(0,((('1.Inputs'!$D$37*12*IF(9=1,'1.Inputs'!$D$38,IF(9=2,'1.Inputs'!$D$39,$E137)))*$F137*(('1.Inputs'!$D$40)+(1-'1.Inputs'!$D$40)*(1+'1.Inputs'!$D$41))*(1+$G137)^(9-1))-(('1.Inputs'!$D$37*12*IF(9=1,'1.Inputs'!$D$38,IF(9=2,'1.Inputs'!$D$39,$E137)))/(1-'1.Inputs'!$D$42)*$D137*(1+$G137)^(9-1))-('1.Inputs'!$D$37*12*IF(9=1,'1.Inputs'!$D$38,IF(9=2,'1.Inputs'!$D$39,$E137)))*'1.Inputs'!$D$43*(1+$G137)^(9-1)-'1.Inputs'!$D$44*(1+$G137)^(9-1)-('1.Inputs'!$D$20/'1.Inputs'!$D$27+'1.Inputs'!$D$23/'1.Inputs'!$D$28))))*'1.Inputs'!$D$53</f>
        <v>654246747.12715364</v>
      </c>
      <c r="AL137" s="36">
        <f ca="1">AB137-AL$13-AL$14+MIN(AL$13,MAX(0,((('1.Inputs'!$D$37*12*IF(10=1,'1.Inputs'!$D$38,IF(10=2,'1.Inputs'!$D$39,$E137)))*$F137*(('1.Inputs'!$D$40)+(1-'1.Inputs'!$D$40)*(1+'1.Inputs'!$D$41))*(1+$G137)^(10-1))-(('1.Inputs'!$D$37*12*IF(10=1,'1.Inputs'!$D$38,IF(10=2,'1.Inputs'!$D$39,$E137)))/(1-'1.Inputs'!$D$42)*$D137*(1+$G137)^(10-1))-('1.Inputs'!$D$37*12*IF(10=1,'1.Inputs'!$D$38,IF(10=2,'1.Inputs'!$D$39,$E137)))*'1.Inputs'!$D$43*(1+$G137)^(10-1)-'1.Inputs'!$D$44*(1+$G137)^(10-1)-('1.Inputs'!$D$20/'1.Inputs'!$D$27+'1.Inputs'!$D$23/'1.Inputs'!$D$28))))*'1.Inputs'!$D$53+'1.Inputs'!$D$35</f>
        <v>4141923743.9590836</v>
      </c>
      <c r="AM137" s="48">
        <f ca="1">R137+NPV('1.Inputs'!$D$55,S137:AB137)</f>
        <v>325347012.57401276</v>
      </c>
      <c r="AN137" s="48">
        <f ca="1">-('1.Inputs'!$D$24*(1-'1.Inputs'!$D$31)+'1.Inputs'!$D$35)+NPV('1.Inputs'!$D$54,AC137:AL137)</f>
        <v>-908817709.47913671</v>
      </c>
      <c r="AO137" s="36">
        <f t="shared" ca="1" si="13"/>
        <v>-4.6480780112757936</v>
      </c>
      <c r="AP137" s="36">
        <f t="shared" ca="1" si="14"/>
        <v>0.69854260888626907</v>
      </c>
      <c r="AQ137" s="36">
        <f ca="1">'1.Inputs'!$D$35+MIN(SUM($AC137:AC137),SUM($AC137:AD137),SUM($AC137:AE137),SUM($AC137:AF137),SUM($AC137:AG137),SUM($AC137:AH137),SUM($AC137:AI137),SUM($AC137:AJ137),SUM($AC137:AK137),SUM($AC137:AL137))</f>
        <v>-195088117.6096561</v>
      </c>
      <c r="AR137" s="36">
        <f ca="1">IF(AP137&lt;'1.Inputs'!$D$57,1,0)</f>
        <v>1</v>
      </c>
      <c r="AS137" s="36">
        <f t="shared" ca="1" si="15"/>
        <v>1</v>
      </c>
    </row>
    <row r="138" spans="2:45" ht="15" customHeight="1" x14ac:dyDescent="0.25">
      <c r="B138" s="36">
        <v>123</v>
      </c>
      <c r="C138" s="36">
        <f t="shared" ca="1" si="8"/>
        <v>0.64780247697087168</v>
      </c>
      <c r="D138" s="36">
        <f t="shared" ca="1" si="9"/>
        <v>14260.118636703595</v>
      </c>
      <c r="E138" s="47">
        <f t="shared" ca="1" si="10"/>
        <v>0.84621040229764355</v>
      </c>
      <c r="F138" s="36">
        <f t="shared" ca="1" si="11"/>
        <v>32315.550149232211</v>
      </c>
      <c r="G138" s="36">
        <f t="shared" ca="1" si="12"/>
        <v>5.1722409590436016E-2</v>
      </c>
      <c r="H138" s="36">
        <f ca="1">((('1.Inputs'!$D$37*12*IF(1=1,'1.Inputs'!$D$38,IF(1=2,'1.Inputs'!$D$39,$E138)))*$F138*(('1.Inputs'!$D$40)+(1-'1.Inputs'!$D$40)*(1+'1.Inputs'!$D$41))*(1+$G138)^(1-1))*'1.Inputs'!$D$47+(('1.Inputs'!$D$37*12*IF(1=1,'1.Inputs'!$D$38,IF(1=2,'1.Inputs'!$D$39,$E138)))/(1-'1.Inputs'!$D$42)*$D138*(1+$G138)^(1-1))*('1.Inputs'!$D$48-'1.Inputs'!$D$49))/'1.Inputs'!$D$51</f>
        <v>820514931.29430056</v>
      </c>
      <c r="I138" s="36">
        <f ca="1">((('1.Inputs'!$D$37*12*IF(2=1,'1.Inputs'!$D$38,IF(2=2,'1.Inputs'!$D$39,$E138)))*$F138*(('1.Inputs'!$D$40)+(1-'1.Inputs'!$D$40)*(1+'1.Inputs'!$D$41))*(1+$G138)^(2-1))*'1.Inputs'!$D$47+(('1.Inputs'!$D$37*12*IF(2=1,'1.Inputs'!$D$38,IF(2=2,'1.Inputs'!$D$39,$E138)))/(1-'1.Inputs'!$D$42)*$D138*(1+$G138)^(2-1))*('1.Inputs'!$D$48-'1.Inputs'!$D$49))/'1.Inputs'!$D$51</f>
        <v>1208135516.9040818</v>
      </c>
      <c r="J138" s="36">
        <f ca="1">((('1.Inputs'!$D$37*12*IF(3=1,'1.Inputs'!$D$38,IF(3=2,'1.Inputs'!$D$39,$E138)))*$F138*(('1.Inputs'!$D$40)+(1-'1.Inputs'!$D$40)*(1+'1.Inputs'!$D$41))*(1+$G138)^(3-1))*'1.Inputs'!$D$47+(('1.Inputs'!$D$37*12*IF(3=1,'1.Inputs'!$D$38,IF(3=2,'1.Inputs'!$D$39,$E138)))/(1-'1.Inputs'!$D$42)*$D138*(1+$G138)^(3-1))*('1.Inputs'!$D$48-'1.Inputs'!$D$49))/'1.Inputs'!$D$51</f>
        <v>1536020809.5141466</v>
      </c>
      <c r="K138" s="36">
        <f ca="1">((('1.Inputs'!$D$37*12*IF(4=1,'1.Inputs'!$D$38,IF(4=2,'1.Inputs'!$D$39,$E138)))*$F138*(('1.Inputs'!$D$40)+(1-'1.Inputs'!$D$40)*(1+'1.Inputs'!$D$41))*(1+$G138)^(4-1))*'1.Inputs'!$D$47+(('1.Inputs'!$D$37*12*IF(4=1,'1.Inputs'!$D$38,IF(4=2,'1.Inputs'!$D$39,$E138)))/(1-'1.Inputs'!$D$42)*$D138*(1+$G138)^(4-1))*('1.Inputs'!$D$48-'1.Inputs'!$D$49))/'1.Inputs'!$D$51</f>
        <v>1615467506.9632704</v>
      </c>
      <c r="L138" s="36">
        <f ca="1">((('1.Inputs'!$D$37*12*IF(5=1,'1.Inputs'!$D$38,IF(5=2,'1.Inputs'!$D$39,$E138)))*$F138*(('1.Inputs'!$D$40)+(1-'1.Inputs'!$D$40)*(1+'1.Inputs'!$D$41))*(1+$G138)^(5-1))*'1.Inputs'!$D$47+(('1.Inputs'!$D$37*12*IF(5=1,'1.Inputs'!$D$38,IF(5=2,'1.Inputs'!$D$39,$E138)))/(1-'1.Inputs'!$D$42)*$D138*(1+$G138)^(5-1))*('1.Inputs'!$D$48-'1.Inputs'!$D$49))/'1.Inputs'!$D$51</f>
        <v>1699023379.0384653</v>
      </c>
      <c r="M138" s="36">
        <f ca="1">((('1.Inputs'!$D$37*12*IF(6=1,'1.Inputs'!$D$38,IF(6=2,'1.Inputs'!$D$39,$E138)))*$F138*(('1.Inputs'!$D$40)+(1-'1.Inputs'!$D$40)*(1+'1.Inputs'!$D$41))*(1+$G138)^(6-1))*'1.Inputs'!$D$47+(('1.Inputs'!$D$37*12*IF(6=1,'1.Inputs'!$D$38,IF(6=2,'1.Inputs'!$D$39,$E138)))/(1-'1.Inputs'!$D$42)*$D138*(1+$G138)^(6-1))*('1.Inputs'!$D$48-'1.Inputs'!$D$49))/'1.Inputs'!$D$51</f>
        <v>1786900962.1528194</v>
      </c>
      <c r="N138" s="36">
        <f ca="1">((('1.Inputs'!$D$37*12*IF(7=1,'1.Inputs'!$D$38,IF(7=2,'1.Inputs'!$D$39,$E138)))*$F138*(('1.Inputs'!$D$40)+(1-'1.Inputs'!$D$40)*(1+'1.Inputs'!$D$41))*(1+$G138)^(7-1))*'1.Inputs'!$D$47+(('1.Inputs'!$D$37*12*IF(7=1,'1.Inputs'!$D$38,IF(7=2,'1.Inputs'!$D$39,$E138)))/(1-'1.Inputs'!$D$42)*$D138*(1+$G138)^(7-1))*('1.Inputs'!$D$48-'1.Inputs'!$D$49))/'1.Inputs'!$D$51</f>
        <v>1879323785.6148319</v>
      </c>
      <c r="O138" s="36">
        <f ca="1">((('1.Inputs'!$D$37*12*IF(8=1,'1.Inputs'!$D$38,IF(8=2,'1.Inputs'!$D$39,$E138)))*$F138*(('1.Inputs'!$D$40)+(1-'1.Inputs'!$D$40)*(1+'1.Inputs'!$D$41))*(1+$G138)^(8-1))*'1.Inputs'!$D$47+(('1.Inputs'!$D$37*12*IF(8=1,'1.Inputs'!$D$38,IF(8=2,'1.Inputs'!$D$39,$E138)))/(1-'1.Inputs'!$D$42)*$D138*(1+$G138)^(8-1))*('1.Inputs'!$D$48-'1.Inputs'!$D$49))/'1.Inputs'!$D$51</f>
        <v>1976526940.2074511</v>
      </c>
      <c r="P138" s="36">
        <f ca="1">((('1.Inputs'!$D$37*12*IF(9=1,'1.Inputs'!$D$38,IF(9=2,'1.Inputs'!$D$39,$E138)))*$F138*(('1.Inputs'!$D$40)+(1-'1.Inputs'!$D$40)*(1+'1.Inputs'!$D$41))*(1+$G138)^(9-1))*'1.Inputs'!$D$47+(('1.Inputs'!$D$37*12*IF(9=1,'1.Inputs'!$D$38,IF(9=2,'1.Inputs'!$D$39,$E138)))/(1-'1.Inputs'!$D$42)*$D138*(1+$G138)^(9-1))*('1.Inputs'!$D$48-'1.Inputs'!$D$49))/'1.Inputs'!$D$51</f>
        <v>2078757676.1753919</v>
      </c>
      <c r="Q138" s="36">
        <f ca="1">((('1.Inputs'!$D$37*12*IF(10=1,'1.Inputs'!$D$38,IF(10=2,'1.Inputs'!$D$39,$E138)))*$F138*(('1.Inputs'!$D$40)+(1-'1.Inputs'!$D$40)*(1+'1.Inputs'!$D$41))*(1+$G138)^(10-1))*'1.Inputs'!$D$47+(('1.Inputs'!$D$37*12*IF(10=1,'1.Inputs'!$D$38,IF(10=2,'1.Inputs'!$D$39,$E138)))/(1-'1.Inputs'!$D$42)*$D138*(1+$G138)^(10-1))*('1.Inputs'!$D$48-'1.Inputs'!$D$49))/'1.Inputs'!$D$51</f>
        <v>2186276032.141798</v>
      </c>
      <c r="R138" s="36">
        <f>-'1.Inputs'!$D$24</f>
        <v>-2050000000</v>
      </c>
      <c r="S138" s="36">
        <f ca="1">((('1.Inputs'!$D$37*12*IF(1=1,'1.Inputs'!$D$38,IF(1=2,'1.Inputs'!$D$39,$E138)))*$F138*(('1.Inputs'!$D$40)+(1-'1.Inputs'!$D$40)*(1+'1.Inputs'!$D$41))*(1+$G138)^(1-1))-(('1.Inputs'!$D$37*12*IF(1=1,'1.Inputs'!$D$38,IF(1=2,'1.Inputs'!$D$39,$E138)))/(1-'1.Inputs'!$D$42)*$D138*(1+$G138)^(1-1))-('1.Inputs'!$D$37*12*IF(1=1,'1.Inputs'!$D$38,IF(1=2,'1.Inputs'!$D$39,$E138)))*'1.Inputs'!$D$43*(1+$G138)^(1-1)-'1.Inputs'!$D$44*(1+$G138)^(1-1)-('1.Inputs'!$D$20/'1.Inputs'!$D$27+'1.Inputs'!$D$23/'1.Inputs'!$D$28))-MAX(0,((('1.Inputs'!$D$37*12*IF(1=1,'1.Inputs'!$D$38,IF(1=2,'1.Inputs'!$D$39,$E138)))*$F138*(('1.Inputs'!$D$40)+(1-'1.Inputs'!$D$40)*(1+'1.Inputs'!$D$41))*(1+$G138)^(1-1))-(('1.Inputs'!$D$37*12*IF(1=1,'1.Inputs'!$D$38,IF(1=2,'1.Inputs'!$D$39,$E138)))/(1-'1.Inputs'!$D$42)*$D138*(1+$G138)^(1-1))-('1.Inputs'!$D$37*12*IF(1=1,'1.Inputs'!$D$38,IF(1=2,'1.Inputs'!$D$39,$E138)))*'1.Inputs'!$D$43*(1+$G138)^(1-1)-'1.Inputs'!$D$44*(1+$G138)^(1-1)-('1.Inputs'!$D$20/'1.Inputs'!$D$27+'1.Inputs'!$D$23/'1.Inputs'!$D$28)))*'1.Inputs'!$D$53+('1.Inputs'!$D$20/'1.Inputs'!$D$27+'1.Inputs'!$D$23/'1.Inputs'!$D$28)-H138</f>
        <v>52580414.072250843</v>
      </c>
      <c r="T138" s="36">
        <f ca="1">((('1.Inputs'!$D$37*12*IF(2=1,'1.Inputs'!$D$38,IF(2=2,'1.Inputs'!$D$39,$E138)))*$F138*(('1.Inputs'!$D$40)+(1-'1.Inputs'!$D$40)*(1+'1.Inputs'!$D$41))*(1+$G138)^(2-1))-(('1.Inputs'!$D$37*12*IF(2=1,'1.Inputs'!$D$38,IF(2=2,'1.Inputs'!$D$39,$E138)))/(1-'1.Inputs'!$D$42)*$D138*(1+$G138)^(2-1))-('1.Inputs'!$D$37*12*IF(2=1,'1.Inputs'!$D$38,IF(2=2,'1.Inputs'!$D$39,$E138)))*'1.Inputs'!$D$43*(1+$G138)^(2-1)-'1.Inputs'!$D$44*(1+$G138)^(2-1)-('1.Inputs'!$D$20/'1.Inputs'!$D$27+'1.Inputs'!$D$23/'1.Inputs'!$D$28))-MAX(0,((('1.Inputs'!$D$37*12*IF(2=1,'1.Inputs'!$D$38,IF(2=2,'1.Inputs'!$D$39,$E138)))*$F138*(('1.Inputs'!$D$40)+(1-'1.Inputs'!$D$40)*(1+'1.Inputs'!$D$41))*(1+$G138)^(2-1))-(('1.Inputs'!$D$37*12*IF(2=1,'1.Inputs'!$D$38,IF(2=2,'1.Inputs'!$D$39,$E138)))/(1-'1.Inputs'!$D$42)*$D138*(1+$G138)^(2-1))-('1.Inputs'!$D$37*12*IF(2=1,'1.Inputs'!$D$38,IF(2=2,'1.Inputs'!$D$39,$E138)))*'1.Inputs'!$D$43*(1+$G138)^(2-1)-'1.Inputs'!$D$44*(1+$G138)^(2-1)-('1.Inputs'!$D$20/'1.Inputs'!$D$27+'1.Inputs'!$D$23/'1.Inputs'!$D$28)))*'1.Inputs'!$D$53+('1.Inputs'!$D$20/'1.Inputs'!$D$27+'1.Inputs'!$D$23/'1.Inputs'!$D$28)-(I138-H138)</f>
        <v>1121716537.4435182</v>
      </c>
      <c r="U138" s="36">
        <f ca="1">((('1.Inputs'!$D$37*12*IF(3=1,'1.Inputs'!$D$38,IF(3=2,'1.Inputs'!$D$39,$E138)))*$F138*(('1.Inputs'!$D$40)+(1-'1.Inputs'!$D$40)*(1+'1.Inputs'!$D$41))*(1+$G138)^(3-1))-(('1.Inputs'!$D$37*12*IF(3=1,'1.Inputs'!$D$38,IF(3=2,'1.Inputs'!$D$39,$E138)))/(1-'1.Inputs'!$D$42)*$D138*(1+$G138)^(3-1))-('1.Inputs'!$D$37*12*IF(3=1,'1.Inputs'!$D$38,IF(3=2,'1.Inputs'!$D$39,$E138)))*'1.Inputs'!$D$43*(1+$G138)^(3-1)-'1.Inputs'!$D$44*(1+$G138)^(3-1)-('1.Inputs'!$D$20/'1.Inputs'!$D$27+'1.Inputs'!$D$23/'1.Inputs'!$D$28))-MAX(0,((('1.Inputs'!$D$37*12*IF(3=1,'1.Inputs'!$D$38,IF(3=2,'1.Inputs'!$D$39,$E138)))*$F138*(('1.Inputs'!$D$40)+(1-'1.Inputs'!$D$40)*(1+'1.Inputs'!$D$41))*(1+$G138)^(3-1))-(('1.Inputs'!$D$37*12*IF(3=1,'1.Inputs'!$D$38,IF(3=2,'1.Inputs'!$D$39,$E138)))/(1-'1.Inputs'!$D$42)*$D138*(1+$G138)^(3-1))-('1.Inputs'!$D$37*12*IF(3=1,'1.Inputs'!$D$38,IF(3=2,'1.Inputs'!$D$39,$E138)))*'1.Inputs'!$D$43*(1+$G138)^(3-1)-'1.Inputs'!$D$44*(1+$G138)^(3-1)-('1.Inputs'!$D$20/'1.Inputs'!$D$27+'1.Inputs'!$D$23/'1.Inputs'!$D$28)))*'1.Inputs'!$D$53+('1.Inputs'!$D$20/'1.Inputs'!$D$27+'1.Inputs'!$D$23/'1.Inputs'!$D$28)-(J138-I138)</f>
        <v>1713415965.1564424</v>
      </c>
      <c r="V138" s="36">
        <f ca="1">((('1.Inputs'!$D$37*12*IF(4=1,'1.Inputs'!$D$38,IF(4=2,'1.Inputs'!$D$39,$E138)))*$F138*(('1.Inputs'!$D$40)+(1-'1.Inputs'!$D$40)*(1+'1.Inputs'!$D$41))*(1+$G138)^(4-1))-(('1.Inputs'!$D$37*12*IF(4=1,'1.Inputs'!$D$38,IF(4=2,'1.Inputs'!$D$39,$E138)))/(1-'1.Inputs'!$D$42)*$D138*(1+$G138)^(4-1))-('1.Inputs'!$D$37*12*IF(4=1,'1.Inputs'!$D$38,IF(4=2,'1.Inputs'!$D$39,$E138)))*'1.Inputs'!$D$43*(1+$G138)^(4-1)-'1.Inputs'!$D$44*(1+$G138)^(4-1)-('1.Inputs'!$D$20/'1.Inputs'!$D$27+'1.Inputs'!$D$23/'1.Inputs'!$D$28))-MAX(0,((('1.Inputs'!$D$37*12*IF(4=1,'1.Inputs'!$D$38,IF(4=2,'1.Inputs'!$D$39,$E138)))*$F138*(('1.Inputs'!$D$40)+(1-'1.Inputs'!$D$40)*(1+'1.Inputs'!$D$41))*(1+$G138)^(4-1))-(('1.Inputs'!$D$37*12*IF(4=1,'1.Inputs'!$D$38,IF(4=2,'1.Inputs'!$D$39,$E138)))/(1-'1.Inputs'!$D$42)*$D138*(1+$G138)^(4-1))-('1.Inputs'!$D$37*12*IF(4=1,'1.Inputs'!$D$38,IF(4=2,'1.Inputs'!$D$39,$E138)))*'1.Inputs'!$D$43*(1+$G138)^(4-1)-'1.Inputs'!$D$44*(1+$G138)^(4-1)-('1.Inputs'!$D$20/'1.Inputs'!$D$27+'1.Inputs'!$D$23/'1.Inputs'!$D$28)))*'1.Inputs'!$D$53+('1.Inputs'!$D$20/'1.Inputs'!$D$27+'1.Inputs'!$D$23/'1.Inputs'!$D$28)-(K138-J138)</f>
        <v>2064991696.2159064</v>
      </c>
      <c r="W138" s="36">
        <f ca="1">((('1.Inputs'!$D$37*12*IF(5=1,'1.Inputs'!$D$38,IF(5=2,'1.Inputs'!$D$39,$E138)))*$F138*(('1.Inputs'!$D$40)+(1-'1.Inputs'!$D$40)*(1+'1.Inputs'!$D$41))*(1+$G138)^(5-1))-(('1.Inputs'!$D$37*12*IF(5=1,'1.Inputs'!$D$38,IF(5=2,'1.Inputs'!$D$39,$E138)))/(1-'1.Inputs'!$D$42)*$D138*(1+$G138)^(5-1))-('1.Inputs'!$D$37*12*IF(5=1,'1.Inputs'!$D$38,IF(5=2,'1.Inputs'!$D$39,$E138)))*'1.Inputs'!$D$43*(1+$G138)^(5-1)-'1.Inputs'!$D$44*(1+$G138)^(5-1)-('1.Inputs'!$D$20/'1.Inputs'!$D$27+'1.Inputs'!$D$23/'1.Inputs'!$D$28))-MAX(0,((('1.Inputs'!$D$37*12*IF(5=1,'1.Inputs'!$D$38,IF(5=2,'1.Inputs'!$D$39,$E138)))*$F138*(('1.Inputs'!$D$40)+(1-'1.Inputs'!$D$40)*(1+'1.Inputs'!$D$41))*(1+$G138)^(5-1))-(('1.Inputs'!$D$37*12*IF(5=1,'1.Inputs'!$D$38,IF(5=2,'1.Inputs'!$D$39,$E138)))/(1-'1.Inputs'!$D$42)*$D138*(1+$G138)^(5-1))-('1.Inputs'!$D$37*12*IF(5=1,'1.Inputs'!$D$38,IF(5=2,'1.Inputs'!$D$39,$E138)))*'1.Inputs'!$D$43*(1+$G138)^(5-1)-'1.Inputs'!$D$44*(1+$G138)^(5-1)-('1.Inputs'!$D$20/'1.Inputs'!$D$27+'1.Inputs'!$D$23/'1.Inputs'!$D$28)))*'1.Inputs'!$D$53+('1.Inputs'!$D$20/'1.Inputs'!$D$27+'1.Inputs'!$D$23/'1.Inputs'!$D$28)-(L138-K138)</f>
        <v>2169354158.6752872</v>
      </c>
      <c r="X138" s="36">
        <f ca="1">((('1.Inputs'!$D$37*12*IF(6=1,'1.Inputs'!$D$38,IF(6=2,'1.Inputs'!$D$39,$E138)))*$F138*(('1.Inputs'!$D$40)+(1-'1.Inputs'!$D$40)*(1+'1.Inputs'!$D$41))*(1+$G138)^(6-1))-(('1.Inputs'!$D$37*12*IF(6=1,'1.Inputs'!$D$38,IF(6=2,'1.Inputs'!$D$39,$E138)))/(1-'1.Inputs'!$D$42)*$D138*(1+$G138)^(6-1))-('1.Inputs'!$D$37*12*IF(6=1,'1.Inputs'!$D$38,IF(6=2,'1.Inputs'!$D$39,$E138)))*'1.Inputs'!$D$43*(1+$G138)^(6-1)-'1.Inputs'!$D$44*(1+$G138)^(6-1)-('1.Inputs'!$D$20/'1.Inputs'!$D$27+'1.Inputs'!$D$23/'1.Inputs'!$D$28))-MAX(0,((('1.Inputs'!$D$37*12*IF(6=1,'1.Inputs'!$D$38,IF(6=2,'1.Inputs'!$D$39,$E138)))*$F138*(('1.Inputs'!$D$40)+(1-'1.Inputs'!$D$40)*(1+'1.Inputs'!$D$41))*(1+$G138)^(6-1))-(('1.Inputs'!$D$37*12*IF(6=1,'1.Inputs'!$D$38,IF(6=2,'1.Inputs'!$D$39,$E138)))/(1-'1.Inputs'!$D$42)*$D138*(1+$G138)^(6-1))-('1.Inputs'!$D$37*12*IF(6=1,'1.Inputs'!$D$38,IF(6=2,'1.Inputs'!$D$39,$E138)))*'1.Inputs'!$D$43*(1+$G138)^(6-1)-'1.Inputs'!$D$44*(1+$G138)^(6-1)-('1.Inputs'!$D$20/'1.Inputs'!$D$27+'1.Inputs'!$D$23/'1.Inputs'!$D$28)))*'1.Inputs'!$D$53+('1.Inputs'!$D$20/'1.Inputs'!$D$27+'1.Inputs'!$D$23/'1.Inputs'!$D$28)-(M138-L138)</f>
        <v>2279114499.1638584</v>
      </c>
      <c r="Y138" s="36">
        <f ca="1">((('1.Inputs'!$D$37*12*IF(7=1,'1.Inputs'!$D$38,IF(7=2,'1.Inputs'!$D$39,$E138)))*$F138*(('1.Inputs'!$D$40)+(1-'1.Inputs'!$D$40)*(1+'1.Inputs'!$D$41))*(1+$G138)^(7-1))-(('1.Inputs'!$D$37*12*IF(7=1,'1.Inputs'!$D$38,IF(7=2,'1.Inputs'!$D$39,$E138)))/(1-'1.Inputs'!$D$42)*$D138*(1+$G138)^(7-1))-('1.Inputs'!$D$37*12*IF(7=1,'1.Inputs'!$D$38,IF(7=2,'1.Inputs'!$D$39,$E138)))*'1.Inputs'!$D$43*(1+$G138)^(7-1)-'1.Inputs'!$D$44*(1+$G138)^(7-1)-('1.Inputs'!$D$20/'1.Inputs'!$D$27+'1.Inputs'!$D$23/'1.Inputs'!$D$28))-MAX(0,((('1.Inputs'!$D$37*12*IF(7=1,'1.Inputs'!$D$38,IF(7=2,'1.Inputs'!$D$39,$E138)))*$F138*(('1.Inputs'!$D$40)+(1-'1.Inputs'!$D$40)*(1+'1.Inputs'!$D$41))*(1+$G138)^(7-1))-(('1.Inputs'!$D$37*12*IF(7=1,'1.Inputs'!$D$38,IF(7=2,'1.Inputs'!$D$39,$E138)))/(1-'1.Inputs'!$D$42)*$D138*(1+$G138)^(7-1))-('1.Inputs'!$D$37*12*IF(7=1,'1.Inputs'!$D$38,IF(7=2,'1.Inputs'!$D$39,$E138)))*'1.Inputs'!$D$43*(1+$G138)^(7-1)-'1.Inputs'!$D$44*(1+$G138)^(7-1)-('1.Inputs'!$D$20/'1.Inputs'!$D$27+'1.Inputs'!$D$23/'1.Inputs'!$D$28)))*'1.Inputs'!$D$53+('1.Inputs'!$D$20/'1.Inputs'!$D$27+'1.Inputs'!$D$23/'1.Inputs'!$D$28)-(N138-M138)</f>
        <v>2394551908.9399643</v>
      </c>
      <c r="Z138" s="36">
        <f ca="1">((('1.Inputs'!$D$37*12*IF(8=1,'1.Inputs'!$D$38,IF(8=2,'1.Inputs'!$D$39,$E138)))*$F138*(('1.Inputs'!$D$40)+(1-'1.Inputs'!$D$40)*(1+'1.Inputs'!$D$41))*(1+$G138)^(8-1))-(('1.Inputs'!$D$37*12*IF(8=1,'1.Inputs'!$D$38,IF(8=2,'1.Inputs'!$D$39,$E138)))/(1-'1.Inputs'!$D$42)*$D138*(1+$G138)^(8-1))-('1.Inputs'!$D$37*12*IF(8=1,'1.Inputs'!$D$38,IF(8=2,'1.Inputs'!$D$39,$E138)))*'1.Inputs'!$D$43*(1+$G138)^(8-1)-'1.Inputs'!$D$44*(1+$G138)^(8-1)-('1.Inputs'!$D$20/'1.Inputs'!$D$27+'1.Inputs'!$D$23/'1.Inputs'!$D$28))-MAX(0,((('1.Inputs'!$D$37*12*IF(8=1,'1.Inputs'!$D$38,IF(8=2,'1.Inputs'!$D$39,$E138)))*$F138*(('1.Inputs'!$D$40)+(1-'1.Inputs'!$D$40)*(1+'1.Inputs'!$D$41))*(1+$G138)^(8-1))-(('1.Inputs'!$D$37*12*IF(8=1,'1.Inputs'!$D$38,IF(8=2,'1.Inputs'!$D$39,$E138)))/(1-'1.Inputs'!$D$42)*$D138*(1+$G138)^(8-1))-('1.Inputs'!$D$37*12*IF(8=1,'1.Inputs'!$D$38,IF(8=2,'1.Inputs'!$D$39,$E138)))*'1.Inputs'!$D$43*(1+$G138)^(8-1)-'1.Inputs'!$D$44*(1+$G138)^(8-1)-('1.Inputs'!$D$20/'1.Inputs'!$D$27+'1.Inputs'!$D$23/'1.Inputs'!$D$28)))*'1.Inputs'!$D$53+('1.Inputs'!$D$20/'1.Inputs'!$D$27+'1.Inputs'!$D$23/'1.Inputs'!$D$28)-(O138-N138)</f>
        <v>2515960019.7065697</v>
      </c>
      <c r="AA138" s="36">
        <f ca="1">((('1.Inputs'!$D$37*12*IF(9=1,'1.Inputs'!$D$38,IF(9=2,'1.Inputs'!$D$39,$E138)))*$F138*(('1.Inputs'!$D$40)+(1-'1.Inputs'!$D$40)*(1+'1.Inputs'!$D$41))*(1+$G138)^(9-1))-(('1.Inputs'!$D$37*12*IF(9=1,'1.Inputs'!$D$38,IF(9=2,'1.Inputs'!$D$39,$E138)))/(1-'1.Inputs'!$D$42)*$D138*(1+$G138)^(9-1))-('1.Inputs'!$D$37*12*IF(9=1,'1.Inputs'!$D$38,IF(9=2,'1.Inputs'!$D$39,$E138)))*'1.Inputs'!$D$43*(1+$G138)^(9-1)-'1.Inputs'!$D$44*(1+$G138)^(9-1)-('1.Inputs'!$D$20/'1.Inputs'!$D$27+'1.Inputs'!$D$23/'1.Inputs'!$D$28))-MAX(0,((('1.Inputs'!$D$37*12*IF(9=1,'1.Inputs'!$D$38,IF(9=2,'1.Inputs'!$D$39,$E138)))*$F138*(('1.Inputs'!$D$40)+(1-'1.Inputs'!$D$40)*(1+'1.Inputs'!$D$41))*(1+$G138)^(9-1))-(('1.Inputs'!$D$37*12*IF(9=1,'1.Inputs'!$D$38,IF(9=2,'1.Inputs'!$D$39,$E138)))/(1-'1.Inputs'!$D$42)*$D138*(1+$G138)^(9-1))-('1.Inputs'!$D$37*12*IF(9=1,'1.Inputs'!$D$38,IF(9=2,'1.Inputs'!$D$39,$E138)))*'1.Inputs'!$D$43*(1+$G138)^(9-1)-'1.Inputs'!$D$44*(1+$G138)^(9-1)-('1.Inputs'!$D$20/'1.Inputs'!$D$27+'1.Inputs'!$D$23/'1.Inputs'!$D$28)))*'1.Inputs'!$D$53+('1.Inputs'!$D$20/'1.Inputs'!$D$27+'1.Inputs'!$D$23/'1.Inputs'!$D$28)-(P138-O138)</f>
        <v>2643647650.5058465</v>
      </c>
      <c r="AB138" s="36">
        <f ca="1">((('1.Inputs'!$D$37*12*IF(10=1,'1.Inputs'!$D$38,IF(10=2,'1.Inputs'!$D$39,$E138)))*$F138*(('1.Inputs'!$D$40)+(1-'1.Inputs'!$D$40)*(1+'1.Inputs'!$D$41))*(1+$G138)^(10-1))-(('1.Inputs'!$D$37*12*IF(10=1,'1.Inputs'!$D$38,IF(10=2,'1.Inputs'!$D$39,$E138)))/(1-'1.Inputs'!$D$42)*$D138*(1+$G138)^(10-1))-('1.Inputs'!$D$37*12*IF(10=1,'1.Inputs'!$D$38,IF(10=2,'1.Inputs'!$D$39,$E138)))*'1.Inputs'!$D$43*(1+$G138)^(10-1)-'1.Inputs'!$D$44*(1+$G138)^(10-1)-('1.Inputs'!$D$20/'1.Inputs'!$D$27+'1.Inputs'!$D$23/'1.Inputs'!$D$28))-MAX(0,((('1.Inputs'!$D$37*12*IF(10=1,'1.Inputs'!$D$38,IF(10=2,'1.Inputs'!$D$39,$E138)))*$F138*(('1.Inputs'!$D$40)+(1-'1.Inputs'!$D$40)*(1+'1.Inputs'!$D$41))*(1+$G138)^(10-1))-(('1.Inputs'!$D$37*12*IF(10=1,'1.Inputs'!$D$38,IF(10=2,'1.Inputs'!$D$39,$E138)))/(1-'1.Inputs'!$D$42)*$D138*(1+$G138)^(10-1))-('1.Inputs'!$D$37*12*IF(10=1,'1.Inputs'!$D$38,IF(10=2,'1.Inputs'!$D$39,$E138)))*'1.Inputs'!$D$43*(1+$G138)^(10-1)-'1.Inputs'!$D$44*(1+$G138)^(10-1)-('1.Inputs'!$D$20/'1.Inputs'!$D$27+'1.Inputs'!$D$23/'1.Inputs'!$D$28)))*'1.Inputs'!$D$53+('1.Inputs'!$D$20/'1.Inputs'!$D$27+'1.Inputs'!$D$23/'1.Inputs'!$D$28)-(Q138-P138)+(('1.Inputs'!$D$20+'1.Inputs'!$D$23-('1.Inputs'!$D$20/'1.Inputs'!$D$27+'1.Inputs'!$D$23/'1.Inputs'!$D$28)*'1.Inputs'!$D$10)*'1.Inputs'!$D$60+'1.Inputs'!$D$19*'1.Inputs'!$D$59+Q138)</f>
        <v>5664215625.386754</v>
      </c>
      <c r="AC138" s="36">
        <f ca="1">S138-AC$13-AC$14+MIN(AC$13,MAX(0,((('1.Inputs'!$D$37*12*IF(1=1,'1.Inputs'!$D$38,IF(1=2,'1.Inputs'!$D$39,$E138)))*$F138*(('1.Inputs'!$D$40)+(1-'1.Inputs'!$D$40)*(1+'1.Inputs'!$D$41))*(1+$G138)^(1-1))-(('1.Inputs'!$D$37*12*IF(1=1,'1.Inputs'!$D$38,IF(1=2,'1.Inputs'!$D$39,$E138)))/(1-'1.Inputs'!$D$42)*$D138*(1+$G138)^(1-1))-('1.Inputs'!$D$37*12*IF(1=1,'1.Inputs'!$D$38,IF(1=2,'1.Inputs'!$D$39,$E138)))*'1.Inputs'!$D$43*(1+$G138)^(1-1)-'1.Inputs'!$D$44*(1+$G138)^(1-1)-('1.Inputs'!$D$20/'1.Inputs'!$D$27+'1.Inputs'!$D$23/'1.Inputs'!$D$28))))*'1.Inputs'!$D$53</f>
        <v>-43359585.927749157</v>
      </c>
      <c r="AD138" s="36">
        <f ca="1">T138-AD$13-AD$14+MIN(AD$13,MAX(0,((('1.Inputs'!$D$37*12*IF(2=1,'1.Inputs'!$D$38,IF(2=2,'1.Inputs'!$D$39,$E138)))*$F138*(('1.Inputs'!$D$40)+(1-'1.Inputs'!$D$40)*(1+'1.Inputs'!$D$41))*(1+$G138)^(2-1))-(('1.Inputs'!$D$37*12*IF(2=1,'1.Inputs'!$D$38,IF(2=2,'1.Inputs'!$D$39,$E138)))/(1-'1.Inputs'!$D$42)*$D138*(1+$G138)^(2-1))-('1.Inputs'!$D$37*12*IF(2=1,'1.Inputs'!$D$38,IF(2=2,'1.Inputs'!$D$39,$E138)))*'1.Inputs'!$D$43*(1+$G138)^(2-1)-'1.Inputs'!$D$44*(1+$G138)^(2-1)-('1.Inputs'!$D$20/'1.Inputs'!$D$27+'1.Inputs'!$D$23/'1.Inputs'!$D$28))))*'1.Inputs'!$D$53</f>
        <v>1025776537.4435182</v>
      </c>
      <c r="AE138" s="36">
        <f ca="1">U138-AE$13-AE$14+MIN(AE$13,MAX(0,((('1.Inputs'!$D$37*12*IF(3=1,'1.Inputs'!$D$38,IF(3=2,'1.Inputs'!$D$39,$E138)))*$F138*(('1.Inputs'!$D$40)+(1-'1.Inputs'!$D$40)*(1+'1.Inputs'!$D$41))*(1+$G138)^(3-1))-(('1.Inputs'!$D$37*12*IF(3=1,'1.Inputs'!$D$38,IF(3=2,'1.Inputs'!$D$39,$E138)))/(1-'1.Inputs'!$D$42)*$D138*(1+$G138)^(3-1))-('1.Inputs'!$D$37*12*IF(3=1,'1.Inputs'!$D$38,IF(3=2,'1.Inputs'!$D$39,$E138)))*'1.Inputs'!$D$43*(1+$G138)^(3-1)-'1.Inputs'!$D$44*(1+$G138)^(3-1)-('1.Inputs'!$D$20/'1.Inputs'!$D$27+'1.Inputs'!$D$23/'1.Inputs'!$D$28))))*'1.Inputs'!$D$53</f>
        <v>1371475965.1564424</v>
      </c>
      <c r="AF138" s="36">
        <f ca="1">V138-AF$13-AF$14+MIN(AF$13,MAX(0,((('1.Inputs'!$D$37*12*IF(4=1,'1.Inputs'!$D$38,IF(4=2,'1.Inputs'!$D$39,$E138)))*$F138*(('1.Inputs'!$D$40)+(1-'1.Inputs'!$D$40)*(1+'1.Inputs'!$D$41))*(1+$G138)^(4-1))-(('1.Inputs'!$D$37*12*IF(4=1,'1.Inputs'!$D$38,IF(4=2,'1.Inputs'!$D$39,$E138)))/(1-'1.Inputs'!$D$42)*$D138*(1+$G138)^(4-1))-('1.Inputs'!$D$37*12*IF(4=1,'1.Inputs'!$D$38,IF(4=2,'1.Inputs'!$D$39,$E138)))*'1.Inputs'!$D$43*(1+$G138)^(4-1)-'1.Inputs'!$D$44*(1+$G138)^(4-1)-('1.Inputs'!$D$20/'1.Inputs'!$D$27+'1.Inputs'!$D$23/'1.Inputs'!$D$28))))*'1.Inputs'!$D$53</f>
        <v>1742239696.2159064</v>
      </c>
      <c r="AG138" s="36">
        <f ca="1">W138-AG$13-AG$14+MIN(AG$13,MAX(0,((('1.Inputs'!$D$37*12*IF(5=1,'1.Inputs'!$D$38,IF(5=2,'1.Inputs'!$D$39,$E138)))*$F138*(('1.Inputs'!$D$40)+(1-'1.Inputs'!$D$40)*(1+'1.Inputs'!$D$41))*(1+$G138)^(5-1))-(('1.Inputs'!$D$37*12*IF(5=1,'1.Inputs'!$D$38,IF(5=2,'1.Inputs'!$D$39,$E138)))/(1-'1.Inputs'!$D$42)*$D138*(1+$G138)^(5-1))-('1.Inputs'!$D$37*12*IF(5=1,'1.Inputs'!$D$38,IF(5=2,'1.Inputs'!$D$39,$E138)))*'1.Inputs'!$D$43*(1+$G138)^(5-1)-'1.Inputs'!$D$44*(1+$G138)^(5-1)-('1.Inputs'!$D$20/'1.Inputs'!$D$27+'1.Inputs'!$D$23/'1.Inputs'!$D$28))))*'1.Inputs'!$D$53</f>
        <v>1865790158.6752872</v>
      </c>
      <c r="AH138" s="36">
        <f ca="1">X138-AH$13-AH$14+MIN(AH$13,MAX(0,((('1.Inputs'!$D$37*12*IF(6=1,'1.Inputs'!$D$38,IF(6=2,'1.Inputs'!$D$39,$E138)))*$F138*(('1.Inputs'!$D$40)+(1-'1.Inputs'!$D$40)*(1+'1.Inputs'!$D$41))*(1+$G138)^(6-1))-(('1.Inputs'!$D$37*12*IF(6=1,'1.Inputs'!$D$38,IF(6=2,'1.Inputs'!$D$39,$E138)))/(1-'1.Inputs'!$D$42)*$D138*(1+$G138)^(6-1))-('1.Inputs'!$D$37*12*IF(6=1,'1.Inputs'!$D$38,IF(6=2,'1.Inputs'!$D$39,$E138)))*'1.Inputs'!$D$43*(1+$G138)^(6-1)-'1.Inputs'!$D$44*(1+$G138)^(6-1)-('1.Inputs'!$D$20/'1.Inputs'!$D$27+'1.Inputs'!$D$23/'1.Inputs'!$D$28))))*'1.Inputs'!$D$53</f>
        <v>1994738499.1638584</v>
      </c>
      <c r="AI138" s="36">
        <f ca="1">Y138-AI$13-AI$14+MIN(AI$13,MAX(0,((('1.Inputs'!$D$37*12*IF(7=1,'1.Inputs'!$D$38,IF(7=2,'1.Inputs'!$D$39,$E138)))*$F138*(('1.Inputs'!$D$40)+(1-'1.Inputs'!$D$40)*(1+'1.Inputs'!$D$41))*(1+$G138)^(7-1))-(('1.Inputs'!$D$37*12*IF(7=1,'1.Inputs'!$D$38,IF(7=2,'1.Inputs'!$D$39,$E138)))/(1-'1.Inputs'!$D$42)*$D138*(1+$G138)^(7-1))-('1.Inputs'!$D$37*12*IF(7=1,'1.Inputs'!$D$38,IF(7=2,'1.Inputs'!$D$39,$E138)))*'1.Inputs'!$D$43*(1+$G138)^(7-1)-'1.Inputs'!$D$44*(1+$G138)^(7-1)-('1.Inputs'!$D$20/'1.Inputs'!$D$27+'1.Inputs'!$D$23/'1.Inputs'!$D$28))))*'1.Inputs'!$D$53</f>
        <v>2129363908.9399643</v>
      </c>
      <c r="AJ138" s="36">
        <f ca="1">Z138-AJ$13-AJ$14+MIN(AJ$13,MAX(0,((('1.Inputs'!$D$37*12*IF(8=1,'1.Inputs'!$D$38,IF(8=2,'1.Inputs'!$D$39,$E138)))*$F138*(('1.Inputs'!$D$40)+(1-'1.Inputs'!$D$40)*(1+'1.Inputs'!$D$41))*(1+$G138)^(8-1))-(('1.Inputs'!$D$37*12*IF(8=1,'1.Inputs'!$D$38,IF(8=2,'1.Inputs'!$D$39,$E138)))/(1-'1.Inputs'!$D$42)*$D138*(1+$G138)^(8-1))-('1.Inputs'!$D$37*12*IF(8=1,'1.Inputs'!$D$38,IF(8=2,'1.Inputs'!$D$39,$E138)))*'1.Inputs'!$D$43*(1+$G138)^(8-1)-'1.Inputs'!$D$44*(1+$G138)^(8-1)-('1.Inputs'!$D$20/'1.Inputs'!$D$27+'1.Inputs'!$D$23/'1.Inputs'!$D$28))))*'1.Inputs'!$D$53</f>
        <v>2515960019.7065697</v>
      </c>
      <c r="AK138" s="36">
        <f ca="1">AA138-AK$13-AK$14+MIN(AK$13,MAX(0,((('1.Inputs'!$D$37*12*IF(9=1,'1.Inputs'!$D$38,IF(9=2,'1.Inputs'!$D$39,$E138)))*$F138*(('1.Inputs'!$D$40)+(1-'1.Inputs'!$D$40)*(1+'1.Inputs'!$D$41))*(1+$G138)^(9-1))-(('1.Inputs'!$D$37*12*IF(9=1,'1.Inputs'!$D$38,IF(9=2,'1.Inputs'!$D$39,$E138)))/(1-'1.Inputs'!$D$42)*$D138*(1+$G138)^(9-1))-('1.Inputs'!$D$37*12*IF(9=1,'1.Inputs'!$D$38,IF(9=2,'1.Inputs'!$D$39,$E138)))*'1.Inputs'!$D$43*(1+$G138)^(9-1)-'1.Inputs'!$D$44*(1+$G138)^(9-1)-('1.Inputs'!$D$20/'1.Inputs'!$D$27+'1.Inputs'!$D$23/'1.Inputs'!$D$28))))*'1.Inputs'!$D$53</f>
        <v>2643647650.5058465</v>
      </c>
      <c r="AL138" s="36">
        <f ca="1">AB138-AL$13-AL$14+MIN(AL$13,MAX(0,((('1.Inputs'!$D$37*12*IF(10=1,'1.Inputs'!$D$38,IF(10=2,'1.Inputs'!$D$39,$E138)))*$F138*(('1.Inputs'!$D$40)+(1-'1.Inputs'!$D$40)*(1+'1.Inputs'!$D$41))*(1+$G138)^(10-1))-(('1.Inputs'!$D$37*12*IF(10=1,'1.Inputs'!$D$38,IF(10=2,'1.Inputs'!$D$39,$E138)))/(1-'1.Inputs'!$D$42)*$D138*(1+$G138)^(10-1))-('1.Inputs'!$D$37*12*IF(10=1,'1.Inputs'!$D$38,IF(10=2,'1.Inputs'!$D$39,$E138)))*'1.Inputs'!$D$43*(1+$G138)^(10-1)-'1.Inputs'!$D$44*(1+$G138)^(10-1)-('1.Inputs'!$D$20/'1.Inputs'!$D$27+'1.Inputs'!$D$23/'1.Inputs'!$D$28))))*'1.Inputs'!$D$53+'1.Inputs'!$D$35</f>
        <v>6464215625.386754</v>
      </c>
      <c r="AM138" s="48">
        <f ca="1">R138+NPV('1.Inputs'!$D$55,S138:AB138)</f>
        <v>8756499606.0057583</v>
      </c>
      <c r="AN138" s="48">
        <f ca="1">-('1.Inputs'!$D$24*(1-'1.Inputs'!$D$31)+'1.Inputs'!$D$35)+NPV('1.Inputs'!$D$54,AC138:AL138)</f>
        <v>5536680263.1391058</v>
      </c>
      <c r="AO138" s="36">
        <f t="shared" ca="1" si="13"/>
        <v>0.35623586769817644</v>
      </c>
      <c r="AP138" s="36">
        <f t="shared" ca="1" si="14"/>
        <v>4.3531909683852703</v>
      </c>
      <c r="AQ138" s="36">
        <f ca="1">'1.Inputs'!$D$35+MIN(SUM($AC138:AC138),SUM($AC138:AD138),SUM($AC138:AE138),SUM($AC138:AF138),SUM($AC138:AG138),SUM($AC138:AH138),SUM($AC138:AI138),SUM($AC138:AJ138),SUM($AC138:AK138),SUM($AC138:AL138))</f>
        <v>756640414.07225084</v>
      </c>
      <c r="AR138" s="36">
        <f ca="1">IF(AP138&lt;'1.Inputs'!$D$57,1,0)</f>
        <v>0</v>
      </c>
      <c r="AS138" s="36">
        <f t="shared" ca="1" si="15"/>
        <v>0</v>
      </c>
    </row>
    <row r="139" spans="2:45" ht="15" customHeight="1" x14ac:dyDescent="0.25">
      <c r="B139" s="36">
        <v>124</v>
      </c>
      <c r="C139" s="36">
        <f t="shared" ca="1" si="8"/>
        <v>0.52641979809155992</v>
      </c>
      <c r="D139" s="36">
        <f t="shared" ca="1" si="9"/>
        <v>20966.39762816497</v>
      </c>
      <c r="E139" s="47">
        <f t="shared" ca="1" si="10"/>
        <v>0.83180232675116728</v>
      </c>
      <c r="F139" s="36">
        <f t="shared" ca="1" si="11"/>
        <v>30624.41072483037</v>
      </c>
      <c r="G139" s="36">
        <f t="shared" ca="1" si="12"/>
        <v>4.9431148151531483E-2</v>
      </c>
      <c r="H139" s="36">
        <f ca="1">((('1.Inputs'!$D$37*12*IF(1=1,'1.Inputs'!$D$38,IF(1=2,'1.Inputs'!$D$39,$E139)))*$F139*(('1.Inputs'!$D$40)+(1-'1.Inputs'!$D$40)*(1+'1.Inputs'!$D$41))*(1+$G139)^(1-1))*'1.Inputs'!$D$47+(('1.Inputs'!$D$37*12*IF(1=1,'1.Inputs'!$D$38,IF(1=2,'1.Inputs'!$D$39,$E139)))/(1-'1.Inputs'!$D$42)*$D139*(1+$G139)^(1-1))*('1.Inputs'!$D$48-'1.Inputs'!$D$49))/'1.Inputs'!$D$51</f>
        <v>823018011.43026519</v>
      </c>
      <c r="I139" s="36">
        <f ca="1">((('1.Inputs'!$D$37*12*IF(2=1,'1.Inputs'!$D$38,IF(2=2,'1.Inputs'!$D$39,$E139)))*$F139*(('1.Inputs'!$D$40)+(1-'1.Inputs'!$D$40)*(1+'1.Inputs'!$D$41))*(1+$G139)^(2-1))*'1.Inputs'!$D$47+(('1.Inputs'!$D$37*12*IF(2=1,'1.Inputs'!$D$38,IF(2=2,'1.Inputs'!$D$39,$E139)))/(1-'1.Inputs'!$D$42)*$D139*(1+$G139)^(2-1))*('1.Inputs'!$D$48-'1.Inputs'!$D$49))/'1.Inputs'!$D$51</f>
        <v>1209181031.3585148</v>
      </c>
      <c r="J139" s="36">
        <f ca="1">((('1.Inputs'!$D$37*12*IF(3=1,'1.Inputs'!$D$38,IF(3=2,'1.Inputs'!$D$39,$E139)))*$F139*(('1.Inputs'!$D$40)+(1-'1.Inputs'!$D$40)*(1+'1.Inputs'!$D$41))*(1+$G139)^(3-1))*'1.Inputs'!$D$47+(('1.Inputs'!$D$37*12*IF(3=1,'1.Inputs'!$D$38,IF(3=2,'1.Inputs'!$D$39,$E139)))/(1-'1.Inputs'!$D$42)*$D139*(1+$G139)^(3-1))*('1.Inputs'!$D$48-'1.Inputs'!$D$49))/'1.Inputs'!$D$51</f>
        <v>1507882034.5082228</v>
      </c>
      <c r="K139" s="36">
        <f ca="1">((('1.Inputs'!$D$37*12*IF(4=1,'1.Inputs'!$D$38,IF(4=2,'1.Inputs'!$D$39,$E139)))*$F139*(('1.Inputs'!$D$40)+(1-'1.Inputs'!$D$40)*(1+'1.Inputs'!$D$41))*(1+$G139)^(4-1))*'1.Inputs'!$D$47+(('1.Inputs'!$D$37*12*IF(4=1,'1.Inputs'!$D$38,IF(4=2,'1.Inputs'!$D$39,$E139)))/(1-'1.Inputs'!$D$42)*$D139*(1+$G139)^(4-1))*('1.Inputs'!$D$48-'1.Inputs'!$D$49))/'1.Inputs'!$D$51</f>
        <v>1582418374.7510314</v>
      </c>
      <c r="L139" s="36">
        <f ca="1">((('1.Inputs'!$D$37*12*IF(5=1,'1.Inputs'!$D$38,IF(5=2,'1.Inputs'!$D$39,$E139)))*$F139*(('1.Inputs'!$D$40)+(1-'1.Inputs'!$D$40)*(1+'1.Inputs'!$D$41))*(1+$G139)^(5-1))*'1.Inputs'!$D$47+(('1.Inputs'!$D$37*12*IF(5=1,'1.Inputs'!$D$38,IF(5=2,'1.Inputs'!$D$39,$E139)))/(1-'1.Inputs'!$D$42)*$D139*(1+$G139)^(5-1))*('1.Inputs'!$D$48-'1.Inputs'!$D$49))/'1.Inputs'!$D$51</f>
        <v>1660639131.8710554</v>
      </c>
      <c r="M139" s="36">
        <f ca="1">((('1.Inputs'!$D$37*12*IF(6=1,'1.Inputs'!$D$38,IF(6=2,'1.Inputs'!$D$39,$E139)))*$F139*(('1.Inputs'!$D$40)+(1-'1.Inputs'!$D$40)*(1+'1.Inputs'!$D$41))*(1+$G139)^(6-1))*'1.Inputs'!$D$47+(('1.Inputs'!$D$37*12*IF(6=1,'1.Inputs'!$D$38,IF(6=2,'1.Inputs'!$D$39,$E139)))/(1-'1.Inputs'!$D$42)*$D139*(1+$G139)^(6-1))*('1.Inputs'!$D$48-'1.Inputs'!$D$49))/'1.Inputs'!$D$51</f>
        <v>1742726430.8248043</v>
      </c>
      <c r="N139" s="36">
        <f ca="1">((('1.Inputs'!$D$37*12*IF(7=1,'1.Inputs'!$D$38,IF(7=2,'1.Inputs'!$D$39,$E139)))*$F139*(('1.Inputs'!$D$40)+(1-'1.Inputs'!$D$40)*(1+'1.Inputs'!$D$41))*(1+$G139)^(7-1))*'1.Inputs'!$D$47+(('1.Inputs'!$D$37*12*IF(7=1,'1.Inputs'!$D$38,IF(7=2,'1.Inputs'!$D$39,$E139)))/(1-'1.Inputs'!$D$42)*$D139*(1+$G139)^(7-1))*('1.Inputs'!$D$48-'1.Inputs'!$D$49))/'1.Inputs'!$D$51</f>
        <v>1828871399.2144949</v>
      </c>
      <c r="O139" s="36">
        <f ca="1">((('1.Inputs'!$D$37*12*IF(8=1,'1.Inputs'!$D$38,IF(8=2,'1.Inputs'!$D$39,$E139)))*$F139*(('1.Inputs'!$D$40)+(1-'1.Inputs'!$D$40)*(1+'1.Inputs'!$D$41))*(1+$G139)^(8-1))*'1.Inputs'!$D$47+(('1.Inputs'!$D$37*12*IF(8=1,'1.Inputs'!$D$38,IF(8=2,'1.Inputs'!$D$39,$E139)))/(1-'1.Inputs'!$D$42)*$D139*(1+$G139)^(8-1))*('1.Inputs'!$D$48-'1.Inputs'!$D$49))/'1.Inputs'!$D$51</f>
        <v>1919274612.2991652</v>
      </c>
      <c r="P139" s="36">
        <f ca="1">((('1.Inputs'!$D$37*12*IF(9=1,'1.Inputs'!$D$38,IF(9=2,'1.Inputs'!$D$39,$E139)))*$F139*(('1.Inputs'!$D$40)+(1-'1.Inputs'!$D$40)*(1+'1.Inputs'!$D$41))*(1+$G139)^(9-1))*'1.Inputs'!$D$47+(('1.Inputs'!$D$37*12*IF(9=1,'1.Inputs'!$D$38,IF(9=2,'1.Inputs'!$D$39,$E139)))/(1-'1.Inputs'!$D$42)*$D139*(1+$G139)^(9-1))*('1.Inputs'!$D$48-'1.Inputs'!$D$49))/'1.Inputs'!$D$51</f>
        <v>2014146560.0031986</v>
      </c>
      <c r="Q139" s="36">
        <f ca="1">((('1.Inputs'!$D$37*12*IF(10=1,'1.Inputs'!$D$38,IF(10=2,'1.Inputs'!$D$39,$E139)))*$F139*(('1.Inputs'!$D$40)+(1-'1.Inputs'!$D$40)*(1+'1.Inputs'!$D$41))*(1+$G139)^(10-1))*'1.Inputs'!$D$47+(('1.Inputs'!$D$37*12*IF(10=1,'1.Inputs'!$D$38,IF(10=2,'1.Inputs'!$D$39,$E139)))/(1-'1.Inputs'!$D$42)*$D139*(1+$G139)^(10-1))*('1.Inputs'!$D$48-'1.Inputs'!$D$49))/'1.Inputs'!$D$51</f>
        <v>2113708137.009614</v>
      </c>
      <c r="R139" s="36">
        <f>-'1.Inputs'!$D$24</f>
        <v>-2050000000</v>
      </c>
      <c r="S139" s="36">
        <f ca="1">((('1.Inputs'!$D$37*12*IF(1=1,'1.Inputs'!$D$38,IF(1=2,'1.Inputs'!$D$39,$E139)))*$F139*(('1.Inputs'!$D$40)+(1-'1.Inputs'!$D$40)*(1+'1.Inputs'!$D$41))*(1+$G139)^(1-1))-(('1.Inputs'!$D$37*12*IF(1=1,'1.Inputs'!$D$38,IF(1=2,'1.Inputs'!$D$39,$E139)))/(1-'1.Inputs'!$D$42)*$D139*(1+$G139)^(1-1))-('1.Inputs'!$D$37*12*IF(1=1,'1.Inputs'!$D$38,IF(1=2,'1.Inputs'!$D$39,$E139)))*'1.Inputs'!$D$43*(1+$G139)^(1-1)-'1.Inputs'!$D$44*(1+$G139)^(1-1)-('1.Inputs'!$D$20/'1.Inputs'!$D$27+'1.Inputs'!$D$23/'1.Inputs'!$D$28))-MAX(0,((('1.Inputs'!$D$37*12*IF(1=1,'1.Inputs'!$D$38,IF(1=2,'1.Inputs'!$D$39,$E139)))*$F139*(('1.Inputs'!$D$40)+(1-'1.Inputs'!$D$40)*(1+'1.Inputs'!$D$41))*(1+$G139)^(1-1))-(('1.Inputs'!$D$37*12*IF(1=1,'1.Inputs'!$D$38,IF(1=2,'1.Inputs'!$D$39,$E139)))/(1-'1.Inputs'!$D$42)*$D139*(1+$G139)^(1-1))-('1.Inputs'!$D$37*12*IF(1=1,'1.Inputs'!$D$38,IF(1=2,'1.Inputs'!$D$39,$E139)))*'1.Inputs'!$D$43*(1+$G139)^(1-1)-'1.Inputs'!$D$44*(1+$G139)^(1-1)-('1.Inputs'!$D$20/'1.Inputs'!$D$27+'1.Inputs'!$D$23/'1.Inputs'!$D$28)))*'1.Inputs'!$D$53+('1.Inputs'!$D$20/'1.Inputs'!$D$27+'1.Inputs'!$D$23/'1.Inputs'!$D$28)-H139</f>
        <v>-764226582.14714503</v>
      </c>
      <c r="T139" s="36">
        <f ca="1">((('1.Inputs'!$D$37*12*IF(2=1,'1.Inputs'!$D$38,IF(2=2,'1.Inputs'!$D$39,$E139)))*$F139*(('1.Inputs'!$D$40)+(1-'1.Inputs'!$D$40)*(1+'1.Inputs'!$D$41))*(1+$G139)^(2-1))-(('1.Inputs'!$D$37*12*IF(2=1,'1.Inputs'!$D$38,IF(2=2,'1.Inputs'!$D$39,$E139)))/(1-'1.Inputs'!$D$42)*$D139*(1+$G139)^(2-1))-('1.Inputs'!$D$37*12*IF(2=1,'1.Inputs'!$D$38,IF(2=2,'1.Inputs'!$D$39,$E139)))*'1.Inputs'!$D$43*(1+$G139)^(2-1)-'1.Inputs'!$D$44*(1+$G139)^(2-1)-('1.Inputs'!$D$20/'1.Inputs'!$D$27+'1.Inputs'!$D$23/'1.Inputs'!$D$28))-MAX(0,((('1.Inputs'!$D$37*12*IF(2=1,'1.Inputs'!$D$38,IF(2=2,'1.Inputs'!$D$39,$E139)))*$F139*(('1.Inputs'!$D$40)+(1-'1.Inputs'!$D$40)*(1+'1.Inputs'!$D$41))*(1+$G139)^(2-1))-(('1.Inputs'!$D$37*12*IF(2=1,'1.Inputs'!$D$38,IF(2=2,'1.Inputs'!$D$39,$E139)))/(1-'1.Inputs'!$D$42)*$D139*(1+$G139)^(2-1))-('1.Inputs'!$D$37*12*IF(2=1,'1.Inputs'!$D$38,IF(2=2,'1.Inputs'!$D$39,$E139)))*'1.Inputs'!$D$43*(1+$G139)^(2-1)-'1.Inputs'!$D$44*(1+$G139)^(2-1)-('1.Inputs'!$D$20/'1.Inputs'!$D$27+'1.Inputs'!$D$23/'1.Inputs'!$D$28)))*'1.Inputs'!$D$53+('1.Inputs'!$D$20/'1.Inputs'!$D$27+'1.Inputs'!$D$23/'1.Inputs'!$D$28)-(I139-H139)</f>
        <v>-37201354.268800497</v>
      </c>
      <c r="U139" s="36">
        <f ca="1">((('1.Inputs'!$D$37*12*IF(3=1,'1.Inputs'!$D$38,IF(3=2,'1.Inputs'!$D$39,$E139)))*$F139*(('1.Inputs'!$D$40)+(1-'1.Inputs'!$D$40)*(1+'1.Inputs'!$D$41))*(1+$G139)^(3-1))-(('1.Inputs'!$D$37*12*IF(3=1,'1.Inputs'!$D$38,IF(3=2,'1.Inputs'!$D$39,$E139)))/(1-'1.Inputs'!$D$42)*$D139*(1+$G139)^(3-1))-('1.Inputs'!$D$37*12*IF(3=1,'1.Inputs'!$D$38,IF(3=2,'1.Inputs'!$D$39,$E139)))*'1.Inputs'!$D$43*(1+$G139)^(3-1)-'1.Inputs'!$D$44*(1+$G139)^(3-1)-('1.Inputs'!$D$20/'1.Inputs'!$D$27+'1.Inputs'!$D$23/'1.Inputs'!$D$28))-MAX(0,((('1.Inputs'!$D$37*12*IF(3=1,'1.Inputs'!$D$38,IF(3=2,'1.Inputs'!$D$39,$E139)))*$F139*(('1.Inputs'!$D$40)+(1-'1.Inputs'!$D$40)*(1+'1.Inputs'!$D$41))*(1+$G139)^(3-1))-(('1.Inputs'!$D$37*12*IF(3=1,'1.Inputs'!$D$38,IF(3=2,'1.Inputs'!$D$39,$E139)))/(1-'1.Inputs'!$D$42)*$D139*(1+$G139)^(3-1))-('1.Inputs'!$D$37*12*IF(3=1,'1.Inputs'!$D$38,IF(3=2,'1.Inputs'!$D$39,$E139)))*'1.Inputs'!$D$43*(1+$G139)^(3-1)-'1.Inputs'!$D$44*(1+$G139)^(3-1)-('1.Inputs'!$D$20/'1.Inputs'!$D$27+'1.Inputs'!$D$23/'1.Inputs'!$D$28)))*'1.Inputs'!$D$53+('1.Inputs'!$D$20/'1.Inputs'!$D$27+'1.Inputs'!$D$23/'1.Inputs'!$D$28)-(J139-I139)</f>
        <v>246099571.54121208</v>
      </c>
      <c r="V139" s="36">
        <f ca="1">((('1.Inputs'!$D$37*12*IF(4=1,'1.Inputs'!$D$38,IF(4=2,'1.Inputs'!$D$39,$E139)))*$F139*(('1.Inputs'!$D$40)+(1-'1.Inputs'!$D$40)*(1+'1.Inputs'!$D$41))*(1+$G139)^(4-1))-(('1.Inputs'!$D$37*12*IF(4=1,'1.Inputs'!$D$38,IF(4=2,'1.Inputs'!$D$39,$E139)))/(1-'1.Inputs'!$D$42)*$D139*(1+$G139)^(4-1))-('1.Inputs'!$D$37*12*IF(4=1,'1.Inputs'!$D$38,IF(4=2,'1.Inputs'!$D$39,$E139)))*'1.Inputs'!$D$43*(1+$G139)^(4-1)-'1.Inputs'!$D$44*(1+$G139)^(4-1)-('1.Inputs'!$D$20/'1.Inputs'!$D$27+'1.Inputs'!$D$23/'1.Inputs'!$D$28))-MAX(0,((('1.Inputs'!$D$37*12*IF(4=1,'1.Inputs'!$D$38,IF(4=2,'1.Inputs'!$D$39,$E139)))*$F139*(('1.Inputs'!$D$40)+(1-'1.Inputs'!$D$40)*(1+'1.Inputs'!$D$41))*(1+$G139)^(4-1))-(('1.Inputs'!$D$37*12*IF(4=1,'1.Inputs'!$D$38,IF(4=2,'1.Inputs'!$D$39,$E139)))/(1-'1.Inputs'!$D$42)*$D139*(1+$G139)^(4-1))-('1.Inputs'!$D$37*12*IF(4=1,'1.Inputs'!$D$38,IF(4=2,'1.Inputs'!$D$39,$E139)))*'1.Inputs'!$D$43*(1+$G139)^(4-1)-'1.Inputs'!$D$44*(1+$G139)^(4-1)-('1.Inputs'!$D$20/'1.Inputs'!$D$27+'1.Inputs'!$D$23/'1.Inputs'!$D$28)))*'1.Inputs'!$D$53+('1.Inputs'!$D$20/'1.Inputs'!$D$27+'1.Inputs'!$D$23/'1.Inputs'!$D$28)-(K139-J139)</f>
        <v>494858730.61853731</v>
      </c>
      <c r="W139" s="36">
        <f ca="1">((('1.Inputs'!$D$37*12*IF(5=1,'1.Inputs'!$D$38,IF(5=2,'1.Inputs'!$D$39,$E139)))*$F139*(('1.Inputs'!$D$40)+(1-'1.Inputs'!$D$40)*(1+'1.Inputs'!$D$41))*(1+$G139)^(5-1))-(('1.Inputs'!$D$37*12*IF(5=1,'1.Inputs'!$D$38,IF(5=2,'1.Inputs'!$D$39,$E139)))/(1-'1.Inputs'!$D$42)*$D139*(1+$G139)^(5-1))-('1.Inputs'!$D$37*12*IF(5=1,'1.Inputs'!$D$38,IF(5=2,'1.Inputs'!$D$39,$E139)))*'1.Inputs'!$D$43*(1+$G139)^(5-1)-'1.Inputs'!$D$44*(1+$G139)^(5-1)-('1.Inputs'!$D$20/'1.Inputs'!$D$27+'1.Inputs'!$D$23/'1.Inputs'!$D$28))-MAX(0,((('1.Inputs'!$D$37*12*IF(5=1,'1.Inputs'!$D$38,IF(5=2,'1.Inputs'!$D$39,$E139)))*$F139*(('1.Inputs'!$D$40)+(1-'1.Inputs'!$D$40)*(1+'1.Inputs'!$D$41))*(1+$G139)^(5-1))-(('1.Inputs'!$D$37*12*IF(5=1,'1.Inputs'!$D$38,IF(5=2,'1.Inputs'!$D$39,$E139)))/(1-'1.Inputs'!$D$42)*$D139*(1+$G139)^(5-1))-('1.Inputs'!$D$37*12*IF(5=1,'1.Inputs'!$D$38,IF(5=2,'1.Inputs'!$D$39,$E139)))*'1.Inputs'!$D$43*(1+$G139)^(5-1)-'1.Inputs'!$D$44*(1+$G139)^(5-1)-('1.Inputs'!$D$20/'1.Inputs'!$D$27+'1.Inputs'!$D$23/'1.Inputs'!$D$28)))*'1.Inputs'!$D$53+('1.Inputs'!$D$20/'1.Inputs'!$D$27+'1.Inputs'!$D$23/'1.Inputs'!$D$28)-(L139-K139)</f>
        <v>516984544.09566128</v>
      </c>
      <c r="X139" s="36">
        <f ca="1">((('1.Inputs'!$D$37*12*IF(6=1,'1.Inputs'!$D$38,IF(6=2,'1.Inputs'!$D$39,$E139)))*$F139*(('1.Inputs'!$D$40)+(1-'1.Inputs'!$D$40)*(1+'1.Inputs'!$D$41))*(1+$G139)^(6-1))-(('1.Inputs'!$D$37*12*IF(6=1,'1.Inputs'!$D$38,IF(6=2,'1.Inputs'!$D$39,$E139)))/(1-'1.Inputs'!$D$42)*$D139*(1+$G139)^(6-1))-('1.Inputs'!$D$37*12*IF(6=1,'1.Inputs'!$D$38,IF(6=2,'1.Inputs'!$D$39,$E139)))*'1.Inputs'!$D$43*(1+$G139)^(6-1)-'1.Inputs'!$D$44*(1+$G139)^(6-1)-('1.Inputs'!$D$20/'1.Inputs'!$D$27+'1.Inputs'!$D$23/'1.Inputs'!$D$28))-MAX(0,((('1.Inputs'!$D$37*12*IF(6=1,'1.Inputs'!$D$38,IF(6=2,'1.Inputs'!$D$39,$E139)))*$F139*(('1.Inputs'!$D$40)+(1-'1.Inputs'!$D$40)*(1+'1.Inputs'!$D$41))*(1+$G139)^(6-1))-(('1.Inputs'!$D$37*12*IF(6=1,'1.Inputs'!$D$38,IF(6=2,'1.Inputs'!$D$39,$E139)))/(1-'1.Inputs'!$D$42)*$D139*(1+$G139)^(6-1))-('1.Inputs'!$D$37*12*IF(6=1,'1.Inputs'!$D$38,IF(6=2,'1.Inputs'!$D$39,$E139)))*'1.Inputs'!$D$43*(1+$G139)^(6-1)-'1.Inputs'!$D$44*(1+$G139)^(6-1)-('1.Inputs'!$D$20/'1.Inputs'!$D$27+'1.Inputs'!$D$23/'1.Inputs'!$D$28)))*'1.Inputs'!$D$53+('1.Inputs'!$D$20/'1.Inputs'!$D$27+'1.Inputs'!$D$23/'1.Inputs'!$D$28)-(M139-L139)</f>
        <v>540204061.93674672</v>
      </c>
      <c r="Y139" s="36">
        <f ca="1">((('1.Inputs'!$D$37*12*IF(7=1,'1.Inputs'!$D$38,IF(7=2,'1.Inputs'!$D$39,$E139)))*$F139*(('1.Inputs'!$D$40)+(1-'1.Inputs'!$D$40)*(1+'1.Inputs'!$D$41))*(1+$G139)^(7-1))-(('1.Inputs'!$D$37*12*IF(7=1,'1.Inputs'!$D$38,IF(7=2,'1.Inputs'!$D$39,$E139)))/(1-'1.Inputs'!$D$42)*$D139*(1+$G139)^(7-1))-('1.Inputs'!$D$37*12*IF(7=1,'1.Inputs'!$D$38,IF(7=2,'1.Inputs'!$D$39,$E139)))*'1.Inputs'!$D$43*(1+$G139)^(7-1)-'1.Inputs'!$D$44*(1+$G139)^(7-1)-('1.Inputs'!$D$20/'1.Inputs'!$D$27+'1.Inputs'!$D$23/'1.Inputs'!$D$28))-MAX(0,((('1.Inputs'!$D$37*12*IF(7=1,'1.Inputs'!$D$38,IF(7=2,'1.Inputs'!$D$39,$E139)))*$F139*(('1.Inputs'!$D$40)+(1-'1.Inputs'!$D$40)*(1+'1.Inputs'!$D$41))*(1+$G139)^(7-1))-(('1.Inputs'!$D$37*12*IF(7=1,'1.Inputs'!$D$38,IF(7=2,'1.Inputs'!$D$39,$E139)))/(1-'1.Inputs'!$D$42)*$D139*(1+$G139)^(7-1))-('1.Inputs'!$D$37*12*IF(7=1,'1.Inputs'!$D$38,IF(7=2,'1.Inputs'!$D$39,$E139)))*'1.Inputs'!$D$43*(1+$G139)^(7-1)-'1.Inputs'!$D$44*(1+$G139)^(7-1)-('1.Inputs'!$D$20/'1.Inputs'!$D$27+'1.Inputs'!$D$23/'1.Inputs'!$D$28)))*'1.Inputs'!$D$53+('1.Inputs'!$D$20/'1.Inputs'!$D$27+'1.Inputs'!$D$23/'1.Inputs'!$D$28)-(N139-M139)</f>
        <v>564571347.20424104</v>
      </c>
      <c r="Z139" s="36">
        <f ca="1">((('1.Inputs'!$D$37*12*IF(8=1,'1.Inputs'!$D$38,IF(8=2,'1.Inputs'!$D$39,$E139)))*$F139*(('1.Inputs'!$D$40)+(1-'1.Inputs'!$D$40)*(1+'1.Inputs'!$D$41))*(1+$G139)^(8-1))-(('1.Inputs'!$D$37*12*IF(8=1,'1.Inputs'!$D$38,IF(8=2,'1.Inputs'!$D$39,$E139)))/(1-'1.Inputs'!$D$42)*$D139*(1+$G139)^(8-1))-('1.Inputs'!$D$37*12*IF(8=1,'1.Inputs'!$D$38,IF(8=2,'1.Inputs'!$D$39,$E139)))*'1.Inputs'!$D$43*(1+$G139)^(8-1)-'1.Inputs'!$D$44*(1+$G139)^(8-1)-('1.Inputs'!$D$20/'1.Inputs'!$D$27+'1.Inputs'!$D$23/'1.Inputs'!$D$28))-MAX(0,((('1.Inputs'!$D$37*12*IF(8=1,'1.Inputs'!$D$38,IF(8=2,'1.Inputs'!$D$39,$E139)))*$F139*(('1.Inputs'!$D$40)+(1-'1.Inputs'!$D$40)*(1+'1.Inputs'!$D$41))*(1+$G139)^(8-1))-(('1.Inputs'!$D$37*12*IF(8=1,'1.Inputs'!$D$38,IF(8=2,'1.Inputs'!$D$39,$E139)))/(1-'1.Inputs'!$D$42)*$D139*(1+$G139)^(8-1))-('1.Inputs'!$D$37*12*IF(8=1,'1.Inputs'!$D$38,IF(8=2,'1.Inputs'!$D$39,$E139)))*'1.Inputs'!$D$43*(1+$G139)^(8-1)-'1.Inputs'!$D$44*(1+$G139)^(8-1)-('1.Inputs'!$D$20/'1.Inputs'!$D$27+'1.Inputs'!$D$23/'1.Inputs'!$D$28)))*'1.Inputs'!$D$53+('1.Inputs'!$D$20/'1.Inputs'!$D$27+'1.Inputs'!$D$23/'1.Inputs'!$D$28)-(O139-N139)</f>
        <v>590143135.35984302</v>
      </c>
      <c r="AA139" s="36">
        <f ca="1">((('1.Inputs'!$D$37*12*IF(9=1,'1.Inputs'!$D$38,IF(9=2,'1.Inputs'!$D$39,$E139)))*$F139*(('1.Inputs'!$D$40)+(1-'1.Inputs'!$D$40)*(1+'1.Inputs'!$D$41))*(1+$G139)^(9-1))-(('1.Inputs'!$D$37*12*IF(9=1,'1.Inputs'!$D$38,IF(9=2,'1.Inputs'!$D$39,$E139)))/(1-'1.Inputs'!$D$42)*$D139*(1+$G139)^(9-1))-('1.Inputs'!$D$37*12*IF(9=1,'1.Inputs'!$D$38,IF(9=2,'1.Inputs'!$D$39,$E139)))*'1.Inputs'!$D$43*(1+$G139)^(9-1)-'1.Inputs'!$D$44*(1+$G139)^(9-1)-('1.Inputs'!$D$20/'1.Inputs'!$D$27+'1.Inputs'!$D$23/'1.Inputs'!$D$28))-MAX(0,((('1.Inputs'!$D$37*12*IF(9=1,'1.Inputs'!$D$38,IF(9=2,'1.Inputs'!$D$39,$E139)))*$F139*(('1.Inputs'!$D$40)+(1-'1.Inputs'!$D$40)*(1+'1.Inputs'!$D$41))*(1+$G139)^(9-1))-(('1.Inputs'!$D$37*12*IF(9=1,'1.Inputs'!$D$38,IF(9=2,'1.Inputs'!$D$39,$E139)))/(1-'1.Inputs'!$D$42)*$D139*(1+$G139)^(9-1))-('1.Inputs'!$D$37*12*IF(9=1,'1.Inputs'!$D$38,IF(9=2,'1.Inputs'!$D$39,$E139)))*'1.Inputs'!$D$43*(1+$G139)^(9-1)-'1.Inputs'!$D$44*(1+$G139)^(9-1)-('1.Inputs'!$D$20/'1.Inputs'!$D$27+'1.Inputs'!$D$23/'1.Inputs'!$D$28)))*'1.Inputs'!$D$53+('1.Inputs'!$D$20/'1.Inputs'!$D$27+'1.Inputs'!$D$23/'1.Inputs'!$D$28)-(P139-O139)</f>
        <v>616978966.36426532</v>
      </c>
      <c r="AB139" s="36">
        <f ca="1">((('1.Inputs'!$D$37*12*IF(10=1,'1.Inputs'!$D$38,IF(10=2,'1.Inputs'!$D$39,$E139)))*$F139*(('1.Inputs'!$D$40)+(1-'1.Inputs'!$D$40)*(1+'1.Inputs'!$D$41))*(1+$G139)^(10-1))-(('1.Inputs'!$D$37*12*IF(10=1,'1.Inputs'!$D$38,IF(10=2,'1.Inputs'!$D$39,$E139)))/(1-'1.Inputs'!$D$42)*$D139*(1+$G139)^(10-1))-('1.Inputs'!$D$37*12*IF(10=1,'1.Inputs'!$D$38,IF(10=2,'1.Inputs'!$D$39,$E139)))*'1.Inputs'!$D$43*(1+$G139)^(10-1)-'1.Inputs'!$D$44*(1+$G139)^(10-1)-('1.Inputs'!$D$20/'1.Inputs'!$D$27+'1.Inputs'!$D$23/'1.Inputs'!$D$28))-MAX(0,((('1.Inputs'!$D$37*12*IF(10=1,'1.Inputs'!$D$38,IF(10=2,'1.Inputs'!$D$39,$E139)))*$F139*(('1.Inputs'!$D$40)+(1-'1.Inputs'!$D$40)*(1+'1.Inputs'!$D$41))*(1+$G139)^(10-1))-(('1.Inputs'!$D$37*12*IF(10=1,'1.Inputs'!$D$38,IF(10=2,'1.Inputs'!$D$39,$E139)))/(1-'1.Inputs'!$D$42)*$D139*(1+$G139)^(10-1))-('1.Inputs'!$D$37*12*IF(10=1,'1.Inputs'!$D$38,IF(10=2,'1.Inputs'!$D$39,$E139)))*'1.Inputs'!$D$43*(1+$G139)^(10-1)-'1.Inputs'!$D$44*(1+$G139)^(10-1)-('1.Inputs'!$D$20/'1.Inputs'!$D$27+'1.Inputs'!$D$23/'1.Inputs'!$D$28)))*'1.Inputs'!$D$53+('1.Inputs'!$D$20/'1.Inputs'!$D$27+'1.Inputs'!$D$23/'1.Inputs'!$D$28)-(Q139-P139)+(('1.Inputs'!$D$20+'1.Inputs'!$D$23-('1.Inputs'!$D$20/'1.Inputs'!$D$27+'1.Inputs'!$D$23/'1.Inputs'!$D$28)*'1.Inputs'!$D$10)*'1.Inputs'!$D$60+'1.Inputs'!$D$19*'1.Inputs'!$D$59+Q139)</f>
        <v>3458849460.3164501</v>
      </c>
      <c r="AC139" s="36">
        <f ca="1">S139-AC$13-AC$14+MIN(AC$13,MAX(0,((('1.Inputs'!$D$37*12*IF(1=1,'1.Inputs'!$D$38,IF(1=2,'1.Inputs'!$D$39,$E139)))*$F139*(('1.Inputs'!$D$40)+(1-'1.Inputs'!$D$40)*(1+'1.Inputs'!$D$41))*(1+$G139)^(1-1))-(('1.Inputs'!$D$37*12*IF(1=1,'1.Inputs'!$D$38,IF(1=2,'1.Inputs'!$D$39,$E139)))/(1-'1.Inputs'!$D$42)*$D139*(1+$G139)^(1-1))-('1.Inputs'!$D$37*12*IF(1=1,'1.Inputs'!$D$38,IF(1=2,'1.Inputs'!$D$39,$E139)))*'1.Inputs'!$D$43*(1+$G139)^(1-1)-'1.Inputs'!$D$44*(1+$G139)^(1-1)-('1.Inputs'!$D$20/'1.Inputs'!$D$27+'1.Inputs'!$D$23/'1.Inputs'!$D$28))))*'1.Inputs'!$D$53</f>
        <v>-911826582.14714503</v>
      </c>
      <c r="AD139" s="36">
        <f ca="1">T139-AD$13-AD$14+MIN(AD$13,MAX(0,((('1.Inputs'!$D$37*12*IF(2=1,'1.Inputs'!$D$38,IF(2=2,'1.Inputs'!$D$39,$E139)))*$F139*(('1.Inputs'!$D$40)+(1-'1.Inputs'!$D$40)*(1+'1.Inputs'!$D$41))*(1+$G139)^(2-1))-(('1.Inputs'!$D$37*12*IF(2=1,'1.Inputs'!$D$38,IF(2=2,'1.Inputs'!$D$39,$E139)))/(1-'1.Inputs'!$D$42)*$D139*(1+$G139)^(2-1))-('1.Inputs'!$D$37*12*IF(2=1,'1.Inputs'!$D$38,IF(2=2,'1.Inputs'!$D$39,$E139)))*'1.Inputs'!$D$43*(1+$G139)^(2-1)-'1.Inputs'!$D$44*(1+$G139)^(2-1)-('1.Inputs'!$D$20/'1.Inputs'!$D$27+'1.Inputs'!$D$23/'1.Inputs'!$D$28))))*'1.Inputs'!$D$53</f>
        <v>-133141354.2688005</v>
      </c>
      <c r="AE139" s="36">
        <f ca="1">U139-AE$13-AE$14+MIN(AE$13,MAX(0,((('1.Inputs'!$D$37*12*IF(3=1,'1.Inputs'!$D$38,IF(3=2,'1.Inputs'!$D$39,$E139)))*$F139*(('1.Inputs'!$D$40)+(1-'1.Inputs'!$D$40)*(1+'1.Inputs'!$D$41))*(1+$G139)^(3-1))-(('1.Inputs'!$D$37*12*IF(3=1,'1.Inputs'!$D$38,IF(3=2,'1.Inputs'!$D$39,$E139)))/(1-'1.Inputs'!$D$42)*$D139*(1+$G139)^(3-1))-('1.Inputs'!$D$37*12*IF(3=1,'1.Inputs'!$D$38,IF(3=2,'1.Inputs'!$D$39,$E139)))*'1.Inputs'!$D$43*(1+$G139)^(3-1)-'1.Inputs'!$D$44*(1+$G139)^(3-1)-('1.Inputs'!$D$20/'1.Inputs'!$D$27+'1.Inputs'!$D$23/'1.Inputs'!$D$28))))*'1.Inputs'!$D$53</f>
        <v>-95840428.458787918</v>
      </c>
      <c r="AF139" s="36">
        <f ca="1">V139-AF$13-AF$14+MIN(AF$13,MAX(0,((('1.Inputs'!$D$37*12*IF(4=1,'1.Inputs'!$D$38,IF(4=2,'1.Inputs'!$D$39,$E139)))*$F139*(('1.Inputs'!$D$40)+(1-'1.Inputs'!$D$40)*(1+'1.Inputs'!$D$41))*(1+$G139)^(4-1))-(('1.Inputs'!$D$37*12*IF(4=1,'1.Inputs'!$D$38,IF(4=2,'1.Inputs'!$D$39,$E139)))/(1-'1.Inputs'!$D$42)*$D139*(1+$G139)^(4-1))-('1.Inputs'!$D$37*12*IF(4=1,'1.Inputs'!$D$38,IF(4=2,'1.Inputs'!$D$39,$E139)))*'1.Inputs'!$D$43*(1+$G139)^(4-1)-'1.Inputs'!$D$44*(1+$G139)^(4-1)-('1.Inputs'!$D$20/'1.Inputs'!$D$27+'1.Inputs'!$D$23/'1.Inputs'!$D$28))))*'1.Inputs'!$D$53</f>
        <v>172106730.61853731</v>
      </c>
      <c r="AG139" s="36">
        <f ca="1">W139-AG$13-AG$14+MIN(AG$13,MAX(0,((('1.Inputs'!$D$37*12*IF(5=1,'1.Inputs'!$D$38,IF(5=2,'1.Inputs'!$D$39,$E139)))*$F139*(('1.Inputs'!$D$40)+(1-'1.Inputs'!$D$40)*(1+'1.Inputs'!$D$41))*(1+$G139)^(5-1))-(('1.Inputs'!$D$37*12*IF(5=1,'1.Inputs'!$D$38,IF(5=2,'1.Inputs'!$D$39,$E139)))/(1-'1.Inputs'!$D$42)*$D139*(1+$G139)^(5-1))-('1.Inputs'!$D$37*12*IF(5=1,'1.Inputs'!$D$38,IF(5=2,'1.Inputs'!$D$39,$E139)))*'1.Inputs'!$D$43*(1+$G139)^(5-1)-'1.Inputs'!$D$44*(1+$G139)^(5-1)-('1.Inputs'!$D$20/'1.Inputs'!$D$27+'1.Inputs'!$D$23/'1.Inputs'!$D$28))))*'1.Inputs'!$D$53</f>
        <v>213420544.09566128</v>
      </c>
      <c r="AH139" s="36">
        <f ca="1">X139-AH$13-AH$14+MIN(AH$13,MAX(0,((('1.Inputs'!$D$37*12*IF(6=1,'1.Inputs'!$D$38,IF(6=2,'1.Inputs'!$D$39,$E139)))*$F139*(('1.Inputs'!$D$40)+(1-'1.Inputs'!$D$40)*(1+'1.Inputs'!$D$41))*(1+$G139)^(6-1))-(('1.Inputs'!$D$37*12*IF(6=1,'1.Inputs'!$D$38,IF(6=2,'1.Inputs'!$D$39,$E139)))/(1-'1.Inputs'!$D$42)*$D139*(1+$G139)^(6-1))-('1.Inputs'!$D$37*12*IF(6=1,'1.Inputs'!$D$38,IF(6=2,'1.Inputs'!$D$39,$E139)))*'1.Inputs'!$D$43*(1+$G139)^(6-1)-'1.Inputs'!$D$44*(1+$G139)^(6-1)-('1.Inputs'!$D$20/'1.Inputs'!$D$27+'1.Inputs'!$D$23/'1.Inputs'!$D$28))))*'1.Inputs'!$D$53</f>
        <v>255828061.93674672</v>
      </c>
      <c r="AI139" s="36">
        <f ca="1">Y139-AI$13-AI$14+MIN(AI$13,MAX(0,((('1.Inputs'!$D$37*12*IF(7=1,'1.Inputs'!$D$38,IF(7=2,'1.Inputs'!$D$39,$E139)))*$F139*(('1.Inputs'!$D$40)+(1-'1.Inputs'!$D$40)*(1+'1.Inputs'!$D$41))*(1+$G139)^(7-1))-(('1.Inputs'!$D$37*12*IF(7=1,'1.Inputs'!$D$38,IF(7=2,'1.Inputs'!$D$39,$E139)))/(1-'1.Inputs'!$D$42)*$D139*(1+$G139)^(7-1))-('1.Inputs'!$D$37*12*IF(7=1,'1.Inputs'!$D$38,IF(7=2,'1.Inputs'!$D$39,$E139)))*'1.Inputs'!$D$43*(1+$G139)^(7-1)-'1.Inputs'!$D$44*(1+$G139)^(7-1)-('1.Inputs'!$D$20/'1.Inputs'!$D$27+'1.Inputs'!$D$23/'1.Inputs'!$D$28))))*'1.Inputs'!$D$53</f>
        <v>299383347.20424104</v>
      </c>
      <c r="AJ139" s="36">
        <f ca="1">Z139-AJ$13-AJ$14+MIN(AJ$13,MAX(0,((('1.Inputs'!$D$37*12*IF(8=1,'1.Inputs'!$D$38,IF(8=2,'1.Inputs'!$D$39,$E139)))*$F139*(('1.Inputs'!$D$40)+(1-'1.Inputs'!$D$40)*(1+'1.Inputs'!$D$41))*(1+$G139)^(8-1))-(('1.Inputs'!$D$37*12*IF(8=1,'1.Inputs'!$D$38,IF(8=2,'1.Inputs'!$D$39,$E139)))/(1-'1.Inputs'!$D$42)*$D139*(1+$G139)^(8-1))-('1.Inputs'!$D$37*12*IF(8=1,'1.Inputs'!$D$38,IF(8=2,'1.Inputs'!$D$39,$E139)))*'1.Inputs'!$D$43*(1+$G139)^(8-1)-'1.Inputs'!$D$44*(1+$G139)^(8-1)-('1.Inputs'!$D$20/'1.Inputs'!$D$27+'1.Inputs'!$D$23/'1.Inputs'!$D$28))))*'1.Inputs'!$D$53</f>
        <v>590143135.35984302</v>
      </c>
      <c r="AK139" s="36">
        <f ca="1">AA139-AK$13-AK$14+MIN(AK$13,MAX(0,((('1.Inputs'!$D$37*12*IF(9=1,'1.Inputs'!$D$38,IF(9=2,'1.Inputs'!$D$39,$E139)))*$F139*(('1.Inputs'!$D$40)+(1-'1.Inputs'!$D$40)*(1+'1.Inputs'!$D$41))*(1+$G139)^(9-1))-(('1.Inputs'!$D$37*12*IF(9=1,'1.Inputs'!$D$38,IF(9=2,'1.Inputs'!$D$39,$E139)))/(1-'1.Inputs'!$D$42)*$D139*(1+$G139)^(9-1))-('1.Inputs'!$D$37*12*IF(9=1,'1.Inputs'!$D$38,IF(9=2,'1.Inputs'!$D$39,$E139)))*'1.Inputs'!$D$43*(1+$G139)^(9-1)-'1.Inputs'!$D$44*(1+$G139)^(9-1)-('1.Inputs'!$D$20/'1.Inputs'!$D$27+'1.Inputs'!$D$23/'1.Inputs'!$D$28))))*'1.Inputs'!$D$53</f>
        <v>616978966.36426532</v>
      </c>
      <c r="AL139" s="36">
        <f ca="1">AB139-AL$13-AL$14+MIN(AL$13,MAX(0,((('1.Inputs'!$D$37*12*IF(10=1,'1.Inputs'!$D$38,IF(10=2,'1.Inputs'!$D$39,$E139)))*$F139*(('1.Inputs'!$D$40)+(1-'1.Inputs'!$D$40)*(1+'1.Inputs'!$D$41))*(1+$G139)^(10-1))-(('1.Inputs'!$D$37*12*IF(10=1,'1.Inputs'!$D$38,IF(10=2,'1.Inputs'!$D$39,$E139)))/(1-'1.Inputs'!$D$42)*$D139*(1+$G139)^(10-1))-('1.Inputs'!$D$37*12*IF(10=1,'1.Inputs'!$D$38,IF(10=2,'1.Inputs'!$D$39,$E139)))*'1.Inputs'!$D$43*(1+$G139)^(10-1)-'1.Inputs'!$D$44*(1+$G139)^(10-1)-('1.Inputs'!$D$20/'1.Inputs'!$D$27+'1.Inputs'!$D$23/'1.Inputs'!$D$28))))*'1.Inputs'!$D$53+'1.Inputs'!$D$35</f>
        <v>4258849460.3164501</v>
      </c>
      <c r="AM139" s="48">
        <f ca="1">R139+NPV('1.Inputs'!$D$55,S139:AB139)</f>
        <v>147170689.57536364</v>
      </c>
      <c r="AN139" s="48">
        <f ca="1">-('1.Inputs'!$D$24*(1-'1.Inputs'!$D$31)+'1.Inputs'!$D$35)+NPV('1.Inputs'!$D$54,AC139:AL139)</f>
        <v>-1066059297.6555611</v>
      </c>
      <c r="AO139" s="36">
        <f t="shared" ca="1" si="13"/>
        <v>-5.1776868709156165</v>
      </c>
      <c r="AP139" s="36">
        <f t="shared" ca="1" si="14"/>
        <v>0.62525297647665667</v>
      </c>
      <c r="AQ139" s="36">
        <f ca="1">'1.Inputs'!$D$35+MIN(SUM($AC139:AC139),SUM($AC139:AD139),SUM($AC139:AE139),SUM($AC139:AF139),SUM($AC139:AG139),SUM($AC139:AH139),SUM($AC139:AI139),SUM($AC139:AJ139),SUM($AC139:AK139),SUM($AC139:AL139))</f>
        <v>-340808364.87473345</v>
      </c>
      <c r="AR139" s="36">
        <f ca="1">IF(AP139&lt;'1.Inputs'!$D$57,1,0)</f>
        <v>1</v>
      </c>
      <c r="AS139" s="36">
        <f t="shared" ca="1" si="15"/>
        <v>1</v>
      </c>
    </row>
    <row r="140" spans="2:45" ht="15" customHeight="1" x14ac:dyDescent="0.25">
      <c r="B140" s="36">
        <v>125</v>
      </c>
      <c r="C140" s="36">
        <f t="shared" ca="1" si="8"/>
        <v>0.92398412041677913</v>
      </c>
      <c r="D140" s="36">
        <f t="shared" ca="1" si="9"/>
        <v>21428.745161543258</v>
      </c>
      <c r="E140" s="47">
        <f t="shared" ca="1" si="10"/>
        <v>0.88578531681307571</v>
      </c>
      <c r="F140" s="36">
        <f t="shared" ca="1" si="11"/>
        <v>28737.528814455454</v>
      </c>
      <c r="G140" s="36">
        <f t="shared" ca="1" si="12"/>
        <v>3.8481485981195516E-2</v>
      </c>
      <c r="H140" s="36">
        <f ca="1">((('1.Inputs'!$D$37*12*IF(1=1,'1.Inputs'!$D$38,IF(1=2,'1.Inputs'!$D$39,$E140)))*$F140*(('1.Inputs'!$D$40)+(1-'1.Inputs'!$D$40)*(1+'1.Inputs'!$D$41))*(1+$G140)^(1-1))*'1.Inputs'!$D$47+(('1.Inputs'!$D$37*12*IF(1=1,'1.Inputs'!$D$38,IF(1=2,'1.Inputs'!$D$39,$E140)))/(1-'1.Inputs'!$D$42)*$D140*(1+$G140)^(1-1))*('1.Inputs'!$D$48-'1.Inputs'!$D$49))/'1.Inputs'!$D$51</f>
        <v>783004984.34145141</v>
      </c>
      <c r="I140" s="36">
        <f ca="1">((('1.Inputs'!$D$37*12*IF(2=1,'1.Inputs'!$D$38,IF(2=2,'1.Inputs'!$D$39,$E140)))*$F140*(('1.Inputs'!$D$40)+(1-'1.Inputs'!$D$40)*(1+'1.Inputs'!$D$41))*(1+$G140)^(2-1))*'1.Inputs'!$D$47+(('1.Inputs'!$D$37*12*IF(2=1,'1.Inputs'!$D$38,IF(2=2,'1.Inputs'!$D$39,$E140)))/(1-'1.Inputs'!$D$42)*$D140*(1+$G140)^(2-1))*('1.Inputs'!$D$48-'1.Inputs'!$D$49))/'1.Inputs'!$D$51</f>
        <v>1138390651.53743</v>
      </c>
      <c r="J140" s="36">
        <f ca="1">((('1.Inputs'!$D$37*12*IF(3=1,'1.Inputs'!$D$38,IF(3=2,'1.Inputs'!$D$39,$E140)))*$F140*(('1.Inputs'!$D$40)+(1-'1.Inputs'!$D$40)*(1+'1.Inputs'!$D$41))*(1+$G140)^(3-1))*'1.Inputs'!$D$47+(('1.Inputs'!$D$37*12*IF(3=1,'1.Inputs'!$D$38,IF(3=2,'1.Inputs'!$D$39,$E140)))/(1-'1.Inputs'!$D$42)*$D140*(1+$G140)^(3-1))*('1.Inputs'!$D$48-'1.Inputs'!$D$49))/'1.Inputs'!$D$51</f>
        <v>1495961841.8919528</v>
      </c>
      <c r="K140" s="36">
        <f ca="1">((('1.Inputs'!$D$37*12*IF(4=1,'1.Inputs'!$D$38,IF(4=2,'1.Inputs'!$D$39,$E140)))*$F140*(('1.Inputs'!$D$40)+(1-'1.Inputs'!$D$40)*(1+'1.Inputs'!$D$41))*(1+$G140)^(4-1))*'1.Inputs'!$D$47+(('1.Inputs'!$D$37*12*IF(4=1,'1.Inputs'!$D$38,IF(4=2,'1.Inputs'!$D$39,$E140)))/(1-'1.Inputs'!$D$42)*$D140*(1+$G140)^(4-1))*('1.Inputs'!$D$48-'1.Inputs'!$D$49))/'1.Inputs'!$D$51</f>
        <v>1553528676.5391212</v>
      </c>
      <c r="L140" s="36">
        <f ca="1">((('1.Inputs'!$D$37*12*IF(5=1,'1.Inputs'!$D$38,IF(5=2,'1.Inputs'!$D$39,$E140)))*$F140*(('1.Inputs'!$D$40)+(1-'1.Inputs'!$D$40)*(1+'1.Inputs'!$D$41))*(1+$G140)^(5-1))*'1.Inputs'!$D$47+(('1.Inputs'!$D$37*12*IF(5=1,'1.Inputs'!$D$38,IF(5=2,'1.Inputs'!$D$39,$E140)))/(1-'1.Inputs'!$D$42)*$D140*(1+$G140)^(5-1))*('1.Inputs'!$D$48-'1.Inputs'!$D$49))/'1.Inputs'!$D$51</f>
        <v>1613310768.5267465</v>
      </c>
      <c r="M140" s="36">
        <f ca="1">((('1.Inputs'!$D$37*12*IF(6=1,'1.Inputs'!$D$38,IF(6=2,'1.Inputs'!$D$39,$E140)))*$F140*(('1.Inputs'!$D$40)+(1-'1.Inputs'!$D$40)*(1+'1.Inputs'!$D$41))*(1+$G140)^(6-1))*'1.Inputs'!$D$47+(('1.Inputs'!$D$37*12*IF(6=1,'1.Inputs'!$D$38,IF(6=2,'1.Inputs'!$D$39,$E140)))/(1-'1.Inputs'!$D$42)*$D140*(1+$G140)^(6-1))*('1.Inputs'!$D$48-'1.Inputs'!$D$49))/'1.Inputs'!$D$51</f>
        <v>1675393364.2491205</v>
      </c>
      <c r="N140" s="36">
        <f ca="1">((('1.Inputs'!$D$37*12*IF(7=1,'1.Inputs'!$D$38,IF(7=2,'1.Inputs'!$D$39,$E140)))*$F140*(('1.Inputs'!$D$40)+(1-'1.Inputs'!$D$40)*(1+'1.Inputs'!$D$41))*(1+$G140)^(7-1))*'1.Inputs'!$D$47+(('1.Inputs'!$D$37*12*IF(7=1,'1.Inputs'!$D$38,IF(7=2,'1.Inputs'!$D$39,$E140)))/(1-'1.Inputs'!$D$42)*$D140*(1+$G140)^(7-1))*('1.Inputs'!$D$48-'1.Inputs'!$D$49))/'1.Inputs'!$D$51</f>
        <v>1739864990.5084608</v>
      </c>
      <c r="O140" s="36">
        <f ca="1">((('1.Inputs'!$D$37*12*IF(8=1,'1.Inputs'!$D$38,IF(8=2,'1.Inputs'!$D$39,$E140)))*$F140*(('1.Inputs'!$D$40)+(1-'1.Inputs'!$D$40)*(1+'1.Inputs'!$D$41))*(1+$G140)^(8-1))*'1.Inputs'!$D$47+(('1.Inputs'!$D$37*12*IF(8=1,'1.Inputs'!$D$38,IF(8=2,'1.Inputs'!$D$39,$E140)))/(1-'1.Inputs'!$D$42)*$D140*(1+$G140)^(8-1))*('1.Inputs'!$D$48-'1.Inputs'!$D$49))/'1.Inputs'!$D$51</f>
        <v>1806817580.7498846</v>
      </c>
      <c r="P140" s="36">
        <f ca="1">((('1.Inputs'!$D$37*12*IF(9=1,'1.Inputs'!$D$38,IF(9=2,'1.Inputs'!$D$39,$E140)))*$F140*(('1.Inputs'!$D$40)+(1-'1.Inputs'!$D$40)*(1+'1.Inputs'!$D$41))*(1+$G140)^(9-1))*'1.Inputs'!$D$47+(('1.Inputs'!$D$37*12*IF(9=1,'1.Inputs'!$D$38,IF(9=2,'1.Inputs'!$D$39,$E140)))/(1-'1.Inputs'!$D$42)*$D140*(1+$G140)^(9-1))*('1.Inputs'!$D$48-'1.Inputs'!$D$49))/'1.Inputs'!$D$51</f>
        <v>1876346606.154089</v>
      </c>
      <c r="Q140" s="36">
        <f ca="1">((('1.Inputs'!$D$37*12*IF(10=1,'1.Inputs'!$D$38,IF(10=2,'1.Inputs'!$D$39,$E140)))*$F140*(('1.Inputs'!$D$40)+(1-'1.Inputs'!$D$40)*(1+'1.Inputs'!$D$41))*(1+$G140)^(10-1))*'1.Inputs'!$D$47+(('1.Inputs'!$D$37*12*IF(10=1,'1.Inputs'!$D$38,IF(10=2,'1.Inputs'!$D$39,$E140)))/(1-'1.Inputs'!$D$42)*$D140*(1+$G140)^(10-1))*('1.Inputs'!$D$48-'1.Inputs'!$D$49))/'1.Inputs'!$D$51</f>
        <v>1948551211.7746713</v>
      </c>
      <c r="R140" s="36">
        <f>-'1.Inputs'!$D$24</f>
        <v>-2050000000</v>
      </c>
      <c r="S140" s="36">
        <f ca="1">((('1.Inputs'!$D$37*12*IF(1=1,'1.Inputs'!$D$38,IF(1=2,'1.Inputs'!$D$39,$E140)))*$F140*(('1.Inputs'!$D$40)+(1-'1.Inputs'!$D$40)*(1+'1.Inputs'!$D$41))*(1+$G140)^(1-1))-(('1.Inputs'!$D$37*12*IF(1=1,'1.Inputs'!$D$38,IF(1=2,'1.Inputs'!$D$39,$E140)))/(1-'1.Inputs'!$D$42)*$D140*(1+$G140)^(1-1))-('1.Inputs'!$D$37*12*IF(1=1,'1.Inputs'!$D$38,IF(1=2,'1.Inputs'!$D$39,$E140)))*'1.Inputs'!$D$43*(1+$G140)^(1-1)-'1.Inputs'!$D$44*(1+$G140)^(1-1)-('1.Inputs'!$D$20/'1.Inputs'!$D$27+'1.Inputs'!$D$23/'1.Inputs'!$D$28))-MAX(0,((('1.Inputs'!$D$37*12*IF(1=1,'1.Inputs'!$D$38,IF(1=2,'1.Inputs'!$D$39,$E140)))*$F140*(('1.Inputs'!$D$40)+(1-'1.Inputs'!$D$40)*(1+'1.Inputs'!$D$41))*(1+$G140)^(1-1))-(('1.Inputs'!$D$37*12*IF(1=1,'1.Inputs'!$D$38,IF(1=2,'1.Inputs'!$D$39,$E140)))/(1-'1.Inputs'!$D$42)*$D140*(1+$G140)^(1-1))-('1.Inputs'!$D$37*12*IF(1=1,'1.Inputs'!$D$38,IF(1=2,'1.Inputs'!$D$39,$E140)))*'1.Inputs'!$D$43*(1+$G140)^(1-1)-'1.Inputs'!$D$44*(1+$G140)^(1-1)-('1.Inputs'!$D$20/'1.Inputs'!$D$27+'1.Inputs'!$D$23/'1.Inputs'!$D$28)))*'1.Inputs'!$D$53+('1.Inputs'!$D$20/'1.Inputs'!$D$27+'1.Inputs'!$D$23/'1.Inputs'!$D$28)-H140</f>
        <v>-1048867485.8921196</v>
      </c>
      <c r="T140" s="36">
        <f ca="1">((('1.Inputs'!$D$37*12*IF(2=1,'1.Inputs'!$D$38,IF(2=2,'1.Inputs'!$D$39,$E140)))*$F140*(('1.Inputs'!$D$40)+(1-'1.Inputs'!$D$40)*(1+'1.Inputs'!$D$41))*(1+$G140)^(2-1))-(('1.Inputs'!$D$37*12*IF(2=1,'1.Inputs'!$D$38,IF(2=2,'1.Inputs'!$D$39,$E140)))/(1-'1.Inputs'!$D$42)*$D140*(1+$G140)^(2-1))-('1.Inputs'!$D$37*12*IF(2=1,'1.Inputs'!$D$38,IF(2=2,'1.Inputs'!$D$39,$E140)))*'1.Inputs'!$D$43*(1+$G140)^(2-1)-'1.Inputs'!$D$44*(1+$G140)^(2-1)-('1.Inputs'!$D$20/'1.Inputs'!$D$27+'1.Inputs'!$D$23/'1.Inputs'!$D$28))-MAX(0,((('1.Inputs'!$D$37*12*IF(2=1,'1.Inputs'!$D$38,IF(2=2,'1.Inputs'!$D$39,$E140)))*$F140*(('1.Inputs'!$D$40)+(1-'1.Inputs'!$D$40)*(1+'1.Inputs'!$D$41))*(1+$G140)^(2-1))-(('1.Inputs'!$D$37*12*IF(2=1,'1.Inputs'!$D$38,IF(2=2,'1.Inputs'!$D$39,$E140)))/(1-'1.Inputs'!$D$42)*$D140*(1+$G140)^(2-1))-('1.Inputs'!$D$37*12*IF(2=1,'1.Inputs'!$D$38,IF(2=2,'1.Inputs'!$D$39,$E140)))*'1.Inputs'!$D$43*(1+$G140)^(2-1)-'1.Inputs'!$D$44*(1+$G140)^(2-1)-('1.Inputs'!$D$20/'1.Inputs'!$D$27+'1.Inputs'!$D$23/'1.Inputs'!$D$28)))*'1.Inputs'!$D$53+('1.Inputs'!$D$20/'1.Inputs'!$D$27+'1.Inputs'!$D$23/'1.Inputs'!$D$28)-(I140-H140)</f>
        <v>-368062932.19057095</v>
      </c>
      <c r="U140" s="36">
        <f ca="1">((('1.Inputs'!$D$37*12*IF(3=1,'1.Inputs'!$D$38,IF(3=2,'1.Inputs'!$D$39,$E140)))*$F140*(('1.Inputs'!$D$40)+(1-'1.Inputs'!$D$40)*(1+'1.Inputs'!$D$41))*(1+$G140)^(3-1))-(('1.Inputs'!$D$37*12*IF(3=1,'1.Inputs'!$D$38,IF(3=2,'1.Inputs'!$D$39,$E140)))/(1-'1.Inputs'!$D$42)*$D140*(1+$G140)^(3-1))-('1.Inputs'!$D$37*12*IF(3=1,'1.Inputs'!$D$38,IF(3=2,'1.Inputs'!$D$39,$E140)))*'1.Inputs'!$D$43*(1+$G140)^(3-1)-'1.Inputs'!$D$44*(1+$G140)^(3-1)-('1.Inputs'!$D$20/'1.Inputs'!$D$27+'1.Inputs'!$D$23/'1.Inputs'!$D$28))-MAX(0,((('1.Inputs'!$D$37*12*IF(3=1,'1.Inputs'!$D$38,IF(3=2,'1.Inputs'!$D$39,$E140)))*$F140*(('1.Inputs'!$D$40)+(1-'1.Inputs'!$D$40)*(1+'1.Inputs'!$D$41))*(1+$G140)^(3-1))-(('1.Inputs'!$D$37*12*IF(3=1,'1.Inputs'!$D$38,IF(3=2,'1.Inputs'!$D$39,$E140)))/(1-'1.Inputs'!$D$42)*$D140*(1+$G140)^(3-1))-('1.Inputs'!$D$37*12*IF(3=1,'1.Inputs'!$D$38,IF(3=2,'1.Inputs'!$D$39,$E140)))*'1.Inputs'!$D$43*(1+$G140)^(3-1)-'1.Inputs'!$D$44*(1+$G140)^(3-1)-('1.Inputs'!$D$20/'1.Inputs'!$D$27+'1.Inputs'!$D$23/'1.Inputs'!$D$28)))*'1.Inputs'!$D$53+('1.Inputs'!$D$20/'1.Inputs'!$D$27+'1.Inputs'!$D$23/'1.Inputs'!$D$28)-(J140-I140)</f>
        <v>-153706788.53163454</v>
      </c>
      <c r="V140" s="36">
        <f ca="1">((('1.Inputs'!$D$37*12*IF(4=1,'1.Inputs'!$D$38,IF(4=2,'1.Inputs'!$D$39,$E140)))*$F140*(('1.Inputs'!$D$40)+(1-'1.Inputs'!$D$40)*(1+'1.Inputs'!$D$41))*(1+$G140)^(4-1))-(('1.Inputs'!$D$37*12*IF(4=1,'1.Inputs'!$D$38,IF(4=2,'1.Inputs'!$D$39,$E140)))/(1-'1.Inputs'!$D$42)*$D140*(1+$G140)^(4-1))-('1.Inputs'!$D$37*12*IF(4=1,'1.Inputs'!$D$38,IF(4=2,'1.Inputs'!$D$39,$E140)))*'1.Inputs'!$D$43*(1+$G140)^(4-1)-'1.Inputs'!$D$44*(1+$G140)^(4-1)-('1.Inputs'!$D$20/'1.Inputs'!$D$27+'1.Inputs'!$D$23/'1.Inputs'!$D$28))-MAX(0,((('1.Inputs'!$D$37*12*IF(4=1,'1.Inputs'!$D$38,IF(4=2,'1.Inputs'!$D$39,$E140)))*$F140*(('1.Inputs'!$D$40)+(1-'1.Inputs'!$D$40)*(1+'1.Inputs'!$D$41))*(1+$G140)^(4-1))-(('1.Inputs'!$D$37*12*IF(4=1,'1.Inputs'!$D$38,IF(4=2,'1.Inputs'!$D$39,$E140)))/(1-'1.Inputs'!$D$42)*$D140*(1+$G140)^(4-1))-('1.Inputs'!$D$37*12*IF(4=1,'1.Inputs'!$D$38,IF(4=2,'1.Inputs'!$D$39,$E140)))*'1.Inputs'!$D$43*(1+$G140)^(4-1)-'1.Inputs'!$D$44*(1+$G140)^(4-1)-('1.Inputs'!$D$20/'1.Inputs'!$D$27+'1.Inputs'!$D$23/'1.Inputs'!$D$28)))*'1.Inputs'!$D$53+('1.Inputs'!$D$20/'1.Inputs'!$D$27+'1.Inputs'!$D$23/'1.Inputs'!$D$28)-(K140-J140)</f>
        <v>152324322.08392024</v>
      </c>
      <c r="W140" s="36">
        <f ca="1">((('1.Inputs'!$D$37*12*IF(5=1,'1.Inputs'!$D$38,IF(5=2,'1.Inputs'!$D$39,$E140)))*$F140*(('1.Inputs'!$D$40)+(1-'1.Inputs'!$D$40)*(1+'1.Inputs'!$D$41))*(1+$G140)^(5-1))-(('1.Inputs'!$D$37*12*IF(5=1,'1.Inputs'!$D$38,IF(5=2,'1.Inputs'!$D$39,$E140)))/(1-'1.Inputs'!$D$42)*$D140*(1+$G140)^(5-1))-('1.Inputs'!$D$37*12*IF(5=1,'1.Inputs'!$D$38,IF(5=2,'1.Inputs'!$D$39,$E140)))*'1.Inputs'!$D$43*(1+$G140)^(5-1)-'1.Inputs'!$D$44*(1+$G140)^(5-1)-('1.Inputs'!$D$20/'1.Inputs'!$D$27+'1.Inputs'!$D$23/'1.Inputs'!$D$28))-MAX(0,((('1.Inputs'!$D$37*12*IF(5=1,'1.Inputs'!$D$38,IF(5=2,'1.Inputs'!$D$39,$E140)))*$F140*(('1.Inputs'!$D$40)+(1-'1.Inputs'!$D$40)*(1+'1.Inputs'!$D$41))*(1+$G140)^(5-1))-(('1.Inputs'!$D$37*12*IF(5=1,'1.Inputs'!$D$38,IF(5=2,'1.Inputs'!$D$39,$E140)))/(1-'1.Inputs'!$D$42)*$D140*(1+$G140)^(5-1))-('1.Inputs'!$D$37*12*IF(5=1,'1.Inputs'!$D$38,IF(5=2,'1.Inputs'!$D$39,$E140)))*'1.Inputs'!$D$43*(1+$G140)^(5-1)-'1.Inputs'!$D$44*(1+$G140)^(5-1)-('1.Inputs'!$D$20/'1.Inputs'!$D$27+'1.Inputs'!$D$23/'1.Inputs'!$D$28)))*'1.Inputs'!$D$53+('1.Inputs'!$D$20/'1.Inputs'!$D$27+'1.Inputs'!$D$23/'1.Inputs'!$D$28)-(L140-K140)</f>
        <v>156367738.13617569</v>
      </c>
      <c r="X140" s="36">
        <f ca="1">((('1.Inputs'!$D$37*12*IF(6=1,'1.Inputs'!$D$38,IF(6=2,'1.Inputs'!$D$39,$E140)))*$F140*(('1.Inputs'!$D$40)+(1-'1.Inputs'!$D$40)*(1+'1.Inputs'!$D$41))*(1+$G140)^(6-1))-(('1.Inputs'!$D$37*12*IF(6=1,'1.Inputs'!$D$38,IF(6=2,'1.Inputs'!$D$39,$E140)))/(1-'1.Inputs'!$D$42)*$D140*(1+$G140)^(6-1))-('1.Inputs'!$D$37*12*IF(6=1,'1.Inputs'!$D$38,IF(6=2,'1.Inputs'!$D$39,$E140)))*'1.Inputs'!$D$43*(1+$G140)^(6-1)-'1.Inputs'!$D$44*(1+$G140)^(6-1)-('1.Inputs'!$D$20/'1.Inputs'!$D$27+'1.Inputs'!$D$23/'1.Inputs'!$D$28))-MAX(0,((('1.Inputs'!$D$37*12*IF(6=1,'1.Inputs'!$D$38,IF(6=2,'1.Inputs'!$D$39,$E140)))*$F140*(('1.Inputs'!$D$40)+(1-'1.Inputs'!$D$40)*(1+'1.Inputs'!$D$41))*(1+$G140)^(6-1))-(('1.Inputs'!$D$37*12*IF(6=1,'1.Inputs'!$D$38,IF(6=2,'1.Inputs'!$D$39,$E140)))/(1-'1.Inputs'!$D$42)*$D140*(1+$G140)^(6-1))-('1.Inputs'!$D$37*12*IF(6=1,'1.Inputs'!$D$38,IF(6=2,'1.Inputs'!$D$39,$E140)))*'1.Inputs'!$D$43*(1+$G140)^(6-1)-'1.Inputs'!$D$44*(1+$G140)^(6-1)-('1.Inputs'!$D$20/'1.Inputs'!$D$27+'1.Inputs'!$D$23/'1.Inputs'!$D$28)))*'1.Inputs'!$D$53+('1.Inputs'!$D$20/'1.Inputs'!$D$27+'1.Inputs'!$D$23/'1.Inputs'!$D$28)-(M140-L140)</f>
        <v>160566750.8465628</v>
      </c>
      <c r="Y140" s="36">
        <f ca="1">((('1.Inputs'!$D$37*12*IF(7=1,'1.Inputs'!$D$38,IF(7=2,'1.Inputs'!$D$39,$E140)))*$F140*(('1.Inputs'!$D$40)+(1-'1.Inputs'!$D$40)*(1+'1.Inputs'!$D$41))*(1+$G140)^(7-1))-(('1.Inputs'!$D$37*12*IF(7=1,'1.Inputs'!$D$38,IF(7=2,'1.Inputs'!$D$39,$E140)))/(1-'1.Inputs'!$D$42)*$D140*(1+$G140)^(7-1))-('1.Inputs'!$D$37*12*IF(7=1,'1.Inputs'!$D$38,IF(7=2,'1.Inputs'!$D$39,$E140)))*'1.Inputs'!$D$43*(1+$G140)^(7-1)-'1.Inputs'!$D$44*(1+$G140)^(7-1)-('1.Inputs'!$D$20/'1.Inputs'!$D$27+'1.Inputs'!$D$23/'1.Inputs'!$D$28))-MAX(0,((('1.Inputs'!$D$37*12*IF(7=1,'1.Inputs'!$D$38,IF(7=2,'1.Inputs'!$D$39,$E140)))*$F140*(('1.Inputs'!$D$40)+(1-'1.Inputs'!$D$40)*(1+'1.Inputs'!$D$41))*(1+$G140)^(7-1))-(('1.Inputs'!$D$37*12*IF(7=1,'1.Inputs'!$D$38,IF(7=2,'1.Inputs'!$D$39,$E140)))/(1-'1.Inputs'!$D$42)*$D140*(1+$G140)^(7-1))-('1.Inputs'!$D$37*12*IF(7=1,'1.Inputs'!$D$38,IF(7=2,'1.Inputs'!$D$39,$E140)))*'1.Inputs'!$D$43*(1+$G140)^(7-1)-'1.Inputs'!$D$44*(1+$G140)^(7-1)-('1.Inputs'!$D$20/'1.Inputs'!$D$27+'1.Inputs'!$D$23/'1.Inputs'!$D$28)))*'1.Inputs'!$D$53+('1.Inputs'!$D$20/'1.Inputs'!$D$27+'1.Inputs'!$D$23/'1.Inputs'!$D$28)-(N140-M140)</f>
        <v>164927347.8057</v>
      </c>
      <c r="Z140" s="36">
        <f ca="1">((('1.Inputs'!$D$37*12*IF(8=1,'1.Inputs'!$D$38,IF(8=2,'1.Inputs'!$D$39,$E140)))*$F140*(('1.Inputs'!$D$40)+(1-'1.Inputs'!$D$40)*(1+'1.Inputs'!$D$41))*(1+$G140)^(8-1))-(('1.Inputs'!$D$37*12*IF(8=1,'1.Inputs'!$D$38,IF(8=2,'1.Inputs'!$D$39,$E140)))/(1-'1.Inputs'!$D$42)*$D140*(1+$G140)^(8-1))-('1.Inputs'!$D$37*12*IF(8=1,'1.Inputs'!$D$38,IF(8=2,'1.Inputs'!$D$39,$E140)))*'1.Inputs'!$D$43*(1+$G140)^(8-1)-'1.Inputs'!$D$44*(1+$G140)^(8-1)-('1.Inputs'!$D$20/'1.Inputs'!$D$27+'1.Inputs'!$D$23/'1.Inputs'!$D$28))-MAX(0,((('1.Inputs'!$D$37*12*IF(8=1,'1.Inputs'!$D$38,IF(8=2,'1.Inputs'!$D$39,$E140)))*$F140*(('1.Inputs'!$D$40)+(1-'1.Inputs'!$D$40)*(1+'1.Inputs'!$D$41))*(1+$G140)^(8-1))-(('1.Inputs'!$D$37*12*IF(8=1,'1.Inputs'!$D$38,IF(8=2,'1.Inputs'!$D$39,$E140)))/(1-'1.Inputs'!$D$42)*$D140*(1+$G140)^(8-1))-('1.Inputs'!$D$37*12*IF(8=1,'1.Inputs'!$D$38,IF(8=2,'1.Inputs'!$D$39,$E140)))*'1.Inputs'!$D$43*(1+$G140)^(8-1)-'1.Inputs'!$D$44*(1+$G140)^(8-1)-('1.Inputs'!$D$20/'1.Inputs'!$D$27+'1.Inputs'!$D$23/'1.Inputs'!$D$28)))*'1.Inputs'!$D$53+('1.Inputs'!$D$20/'1.Inputs'!$D$27+'1.Inputs'!$D$23/'1.Inputs'!$D$28)-(O140-N140)</f>
        <v>169455747.01558921</v>
      </c>
      <c r="AA140" s="36">
        <f ca="1">((('1.Inputs'!$D$37*12*IF(9=1,'1.Inputs'!$D$38,IF(9=2,'1.Inputs'!$D$39,$E140)))*$F140*(('1.Inputs'!$D$40)+(1-'1.Inputs'!$D$40)*(1+'1.Inputs'!$D$41))*(1+$G140)^(9-1))-(('1.Inputs'!$D$37*12*IF(9=1,'1.Inputs'!$D$38,IF(9=2,'1.Inputs'!$D$39,$E140)))/(1-'1.Inputs'!$D$42)*$D140*(1+$G140)^(9-1))-('1.Inputs'!$D$37*12*IF(9=1,'1.Inputs'!$D$38,IF(9=2,'1.Inputs'!$D$39,$E140)))*'1.Inputs'!$D$43*(1+$G140)^(9-1)-'1.Inputs'!$D$44*(1+$G140)^(9-1)-('1.Inputs'!$D$20/'1.Inputs'!$D$27+'1.Inputs'!$D$23/'1.Inputs'!$D$28))-MAX(0,((('1.Inputs'!$D$37*12*IF(9=1,'1.Inputs'!$D$38,IF(9=2,'1.Inputs'!$D$39,$E140)))*$F140*(('1.Inputs'!$D$40)+(1-'1.Inputs'!$D$40)*(1+'1.Inputs'!$D$41))*(1+$G140)^(9-1))-(('1.Inputs'!$D$37*12*IF(9=1,'1.Inputs'!$D$38,IF(9=2,'1.Inputs'!$D$39,$E140)))/(1-'1.Inputs'!$D$42)*$D140*(1+$G140)^(9-1))-('1.Inputs'!$D$37*12*IF(9=1,'1.Inputs'!$D$38,IF(9=2,'1.Inputs'!$D$39,$E140)))*'1.Inputs'!$D$43*(1+$G140)^(9-1)-'1.Inputs'!$D$44*(1+$G140)^(9-1)-('1.Inputs'!$D$20/'1.Inputs'!$D$27+'1.Inputs'!$D$23/'1.Inputs'!$D$28)))*'1.Inputs'!$D$53+('1.Inputs'!$D$20/'1.Inputs'!$D$27+'1.Inputs'!$D$23/'1.Inputs'!$D$28)-(P140-O140)</f>
        <v>174158405.75619078</v>
      </c>
      <c r="AB140" s="36">
        <f ca="1">((('1.Inputs'!$D$37*12*IF(10=1,'1.Inputs'!$D$38,IF(10=2,'1.Inputs'!$D$39,$E140)))*$F140*(('1.Inputs'!$D$40)+(1-'1.Inputs'!$D$40)*(1+'1.Inputs'!$D$41))*(1+$G140)^(10-1))-(('1.Inputs'!$D$37*12*IF(10=1,'1.Inputs'!$D$38,IF(10=2,'1.Inputs'!$D$39,$E140)))/(1-'1.Inputs'!$D$42)*$D140*(1+$G140)^(10-1))-('1.Inputs'!$D$37*12*IF(10=1,'1.Inputs'!$D$38,IF(10=2,'1.Inputs'!$D$39,$E140)))*'1.Inputs'!$D$43*(1+$G140)^(10-1)-'1.Inputs'!$D$44*(1+$G140)^(10-1)-('1.Inputs'!$D$20/'1.Inputs'!$D$27+'1.Inputs'!$D$23/'1.Inputs'!$D$28))-MAX(0,((('1.Inputs'!$D$37*12*IF(10=1,'1.Inputs'!$D$38,IF(10=2,'1.Inputs'!$D$39,$E140)))*$F140*(('1.Inputs'!$D$40)+(1-'1.Inputs'!$D$40)*(1+'1.Inputs'!$D$41))*(1+$G140)^(10-1))-(('1.Inputs'!$D$37*12*IF(10=1,'1.Inputs'!$D$38,IF(10=2,'1.Inputs'!$D$39,$E140)))/(1-'1.Inputs'!$D$42)*$D140*(1+$G140)^(10-1))-('1.Inputs'!$D$37*12*IF(10=1,'1.Inputs'!$D$38,IF(10=2,'1.Inputs'!$D$39,$E140)))*'1.Inputs'!$D$43*(1+$G140)^(10-1)-'1.Inputs'!$D$44*(1+$G140)^(10-1)-('1.Inputs'!$D$20/'1.Inputs'!$D$27+'1.Inputs'!$D$23/'1.Inputs'!$D$28)))*'1.Inputs'!$D$53+('1.Inputs'!$D$20/'1.Inputs'!$D$27+'1.Inputs'!$D$23/'1.Inputs'!$D$28)-(Q140-P140)+(('1.Inputs'!$D$20+'1.Inputs'!$D$23-('1.Inputs'!$D$20/'1.Inputs'!$D$27+'1.Inputs'!$D$23/'1.Inputs'!$D$28)*'1.Inputs'!$D$10)*'1.Inputs'!$D$60+'1.Inputs'!$D$19*'1.Inputs'!$D$59+Q140)</f>
        <v>2827593241.5678649</v>
      </c>
      <c r="AC140" s="36">
        <f ca="1">S140-AC$13-AC$14+MIN(AC$13,MAX(0,((('1.Inputs'!$D$37*12*IF(1=1,'1.Inputs'!$D$38,IF(1=2,'1.Inputs'!$D$39,$E140)))*$F140*(('1.Inputs'!$D$40)+(1-'1.Inputs'!$D$40)*(1+'1.Inputs'!$D$41))*(1+$G140)^(1-1))-(('1.Inputs'!$D$37*12*IF(1=1,'1.Inputs'!$D$38,IF(1=2,'1.Inputs'!$D$39,$E140)))/(1-'1.Inputs'!$D$42)*$D140*(1+$G140)^(1-1))-('1.Inputs'!$D$37*12*IF(1=1,'1.Inputs'!$D$38,IF(1=2,'1.Inputs'!$D$39,$E140)))*'1.Inputs'!$D$43*(1+$G140)^(1-1)-'1.Inputs'!$D$44*(1+$G140)^(1-1)-('1.Inputs'!$D$20/'1.Inputs'!$D$27+'1.Inputs'!$D$23/'1.Inputs'!$D$28))))*'1.Inputs'!$D$53</f>
        <v>-1196467485.8921196</v>
      </c>
      <c r="AD140" s="36">
        <f ca="1">T140-AD$13-AD$14+MIN(AD$13,MAX(0,((('1.Inputs'!$D$37*12*IF(2=1,'1.Inputs'!$D$38,IF(2=2,'1.Inputs'!$D$39,$E140)))*$F140*(('1.Inputs'!$D$40)+(1-'1.Inputs'!$D$40)*(1+'1.Inputs'!$D$41))*(1+$G140)^(2-1))-(('1.Inputs'!$D$37*12*IF(2=1,'1.Inputs'!$D$38,IF(2=2,'1.Inputs'!$D$39,$E140)))/(1-'1.Inputs'!$D$42)*$D140*(1+$G140)^(2-1))-('1.Inputs'!$D$37*12*IF(2=1,'1.Inputs'!$D$38,IF(2=2,'1.Inputs'!$D$39,$E140)))*'1.Inputs'!$D$43*(1+$G140)^(2-1)-'1.Inputs'!$D$44*(1+$G140)^(2-1)-('1.Inputs'!$D$20/'1.Inputs'!$D$27+'1.Inputs'!$D$23/'1.Inputs'!$D$28))))*'1.Inputs'!$D$53</f>
        <v>-515662932.19057095</v>
      </c>
      <c r="AE140" s="36">
        <f ca="1">U140-AE$13-AE$14+MIN(AE$13,MAX(0,((('1.Inputs'!$D$37*12*IF(3=1,'1.Inputs'!$D$38,IF(3=2,'1.Inputs'!$D$39,$E140)))*$F140*(('1.Inputs'!$D$40)+(1-'1.Inputs'!$D$40)*(1+'1.Inputs'!$D$41))*(1+$G140)^(3-1))-(('1.Inputs'!$D$37*12*IF(3=1,'1.Inputs'!$D$38,IF(3=2,'1.Inputs'!$D$39,$E140)))/(1-'1.Inputs'!$D$42)*$D140*(1+$G140)^(3-1))-('1.Inputs'!$D$37*12*IF(3=1,'1.Inputs'!$D$38,IF(3=2,'1.Inputs'!$D$39,$E140)))*'1.Inputs'!$D$43*(1+$G140)^(3-1)-'1.Inputs'!$D$44*(1+$G140)^(3-1)-('1.Inputs'!$D$20/'1.Inputs'!$D$27+'1.Inputs'!$D$23/'1.Inputs'!$D$28))))*'1.Inputs'!$D$53</f>
        <v>-510225956.78084862</v>
      </c>
      <c r="AF140" s="36">
        <f ca="1">V140-AF$13-AF$14+MIN(AF$13,MAX(0,((('1.Inputs'!$D$37*12*IF(4=1,'1.Inputs'!$D$38,IF(4=2,'1.Inputs'!$D$39,$E140)))*$F140*(('1.Inputs'!$D$40)+(1-'1.Inputs'!$D$40)*(1+'1.Inputs'!$D$41))*(1+$G140)^(4-1))-(('1.Inputs'!$D$37*12*IF(4=1,'1.Inputs'!$D$38,IF(4=2,'1.Inputs'!$D$39,$E140)))/(1-'1.Inputs'!$D$42)*$D140*(1+$G140)^(4-1))-('1.Inputs'!$D$37*12*IF(4=1,'1.Inputs'!$D$38,IF(4=2,'1.Inputs'!$D$39,$E140)))*'1.Inputs'!$D$43*(1+$G140)^(4-1)-'1.Inputs'!$D$44*(1+$G140)^(4-1)-('1.Inputs'!$D$20/'1.Inputs'!$D$27+'1.Inputs'!$D$23/'1.Inputs'!$D$28))))*'1.Inputs'!$D$53</f>
        <v>-171429670.44549358</v>
      </c>
      <c r="AG140" s="36">
        <f ca="1">W140-AG$13-AG$14+MIN(AG$13,MAX(0,((('1.Inputs'!$D$37*12*IF(5=1,'1.Inputs'!$D$38,IF(5=2,'1.Inputs'!$D$39,$E140)))*$F140*(('1.Inputs'!$D$40)+(1-'1.Inputs'!$D$40)*(1+'1.Inputs'!$D$41))*(1+$G140)^(5-1))-(('1.Inputs'!$D$37*12*IF(5=1,'1.Inputs'!$D$38,IF(5=2,'1.Inputs'!$D$39,$E140)))/(1-'1.Inputs'!$D$42)*$D140*(1+$G140)^(5-1))-('1.Inputs'!$D$37*12*IF(5=1,'1.Inputs'!$D$38,IF(5=2,'1.Inputs'!$D$39,$E140)))*'1.Inputs'!$D$43*(1+$G140)^(5-1)-'1.Inputs'!$D$44*(1+$G140)^(5-1)-('1.Inputs'!$D$20/'1.Inputs'!$D$27+'1.Inputs'!$D$23/'1.Inputs'!$D$28))))*'1.Inputs'!$D$53</f>
        <v>-147196261.86382431</v>
      </c>
      <c r="AH140" s="36">
        <f ca="1">X140-AH$13-AH$14+MIN(AH$13,MAX(0,((('1.Inputs'!$D$37*12*IF(6=1,'1.Inputs'!$D$38,IF(6=2,'1.Inputs'!$D$39,$E140)))*$F140*(('1.Inputs'!$D$40)+(1-'1.Inputs'!$D$40)*(1+'1.Inputs'!$D$41))*(1+$G140)^(6-1))-(('1.Inputs'!$D$37*12*IF(6=1,'1.Inputs'!$D$38,IF(6=2,'1.Inputs'!$D$39,$E140)))/(1-'1.Inputs'!$D$42)*$D140*(1+$G140)^(6-1))-('1.Inputs'!$D$37*12*IF(6=1,'1.Inputs'!$D$38,IF(6=2,'1.Inputs'!$D$39,$E140)))*'1.Inputs'!$D$43*(1+$G140)^(6-1)-'1.Inputs'!$D$44*(1+$G140)^(6-1)-('1.Inputs'!$D$20/'1.Inputs'!$D$27+'1.Inputs'!$D$23/'1.Inputs'!$D$28))))*'1.Inputs'!$D$53</f>
        <v>-123809249.1534372</v>
      </c>
      <c r="AI140" s="36">
        <f ca="1">Y140-AI$13-AI$14+MIN(AI$13,MAX(0,((('1.Inputs'!$D$37*12*IF(7=1,'1.Inputs'!$D$38,IF(7=2,'1.Inputs'!$D$39,$E140)))*$F140*(('1.Inputs'!$D$40)+(1-'1.Inputs'!$D$40)*(1+'1.Inputs'!$D$41))*(1+$G140)^(7-1))-(('1.Inputs'!$D$37*12*IF(7=1,'1.Inputs'!$D$38,IF(7=2,'1.Inputs'!$D$39,$E140)))/(1-'1.Inputs'!$D$42)*$D140*(1+$G140)^(7-1))-('1.Inputs'!$D$37*12*IF(7=1,'1.Inputs'!$D$38,IF(7=2,'1.Inputs'!$D$39,$E140)))*'1.Inputs'!$D$43*(1+$G140)^(7-1)-'1.Inputs'!$D$44*(1+$G140)^(7-1)-('1.Inputs'!$D$20/'1.Inputs'!$D$27+'1.Inputs'!$D$23/'1.Inputs'!$D$28))))*'1.Inputs'!$D$53</f>
        <v>-100260652.1943</v>
      </c>
      <c r="AJ140" s="36">
        <f ca="1">Z140-AJ$13-AJ$14+MIN(AJ$13,MAX(0,((('1.Inputs'!$D$37*12*IF(8=1,'1.Inputs'!$D$38,IF(8=2,'1.Inputs'!$D$39,$E140)))*$F140*(('1.Inputs'!$D$40)+(1-'1.Inputs'!$D$40)*(1+'1.Inputs'!$D$41))*(1+$G140)^(8-1))-(('1.Inputs'!$D$37*12*IF(8=1,'1.Inputs'!$D$38,IF(8=2,'1.Inputs'!$D$39,$E140)))/(1-'1.Inputs'!$D$42)*$D140*(1+$G140)^(8-1))-('1.Inputs'!$D$37*12*IF(8=1,'1.Inputs'!$D$38,IF(8=2,'1.Inputs'!$D$39,$E140)))*'1.Inputs'!$D$43*(1+$G140)^(8-1)-'1.Inputs'!$D$44*(1+$G140)^(8-1)-('1.Inputs'!$D$20/'1.Inputs'!$D$27+'1.Inputs'!$D$23/'1.Inputs'!$D$28))))*'1.Inputs'!$D$53</f>
        <v>169455747.01558921</v>
      </c>
      <c r="AK140" s="36">
        <f ca="1">AA140-AK$13-AK$14+MIN(AK$13,MAX(0,((('1.Inputs'!$D$37*12*IF(9=1,'1.Inputs'!$D$38,IF(9=2,'1.Inputs'!$D$39,$E140)))*$F140*(('1.Inputs'!$D$40)+(1-'1.Inputs'!$D$40)*(1+'1.Inputs'!$D$41))*(1+$G140)^(9-1))-(('1.Inputs'!$D$37*12*IF(9=1,'1.Inputs'!$D$38,IF(9=2,'1.Inputs'!$D$39,$E140)))/(1-'1.Inputs'!$D$42)*$D140*(1+$G140)^(9-1))-('1.Inputs'!$D$37*12*IF(9=1,'1.Inputs'!$D$38,IF(9=2,'1.Inputs'!$D$39,$E140)))*'1.Inputs'!$D$43*(1+$G140)^(9-1)-'1.Inputs'!$D$44*(1+$G140)^(9-1)-('1.Inputs'!$D$20/'1.Inputs'!$D$27+'1.Inputs'!$D$23/'1.Inputs'!$D$28))))*'1.Inputs'!$D$53</f>
        <v>174158405.75619078</v>
      </c>
      <c r="AL140" s="36">
        <f ca="1">AB140-AL$13-AL$14+MIN(AL$13,MAX(0,((('1.Inputs'!$D$37*12*IF(10=1,'1.Inputs'!$D$38,IF(10=2,'1.Inputs'!$D$39,$E140)))*$F140*(('1.Inputs'!$D$40)+(1-'1.Inputs'!$D$40)*(1+'1.Inputs'!$D$41))*(1+$G140)^(10-1))-(('1.Inputs'!$D$37*12*IF(10=1,'1.Inputs'!$D$38,IF(10=2,'1.Inputs'!$D$39,$E140)))/(1-'1.Inputs'!$D$42)*$D140*(1+$G140)^(10-1))-('1.Inputs'!$D$37*12*IF(10=1,'1.Inputs'!$D$38,IF(10=2,'1.Inputs'!$D$39,$E140)))*'1.Inputs'!$D$43*(1+$G140)^(10-1)-'1.Inputs'!$D$44*(1+$G140)^(10-1)-('1.Inputs'!$D$20/'1.Inputs'!$D$27+'1.Inputs'!$D$23/'1.Inputs'!$D$28))))*'1.Inputs'!$D$53+'1.Inputs'!$D$35</f>
        <v>3627593241.5678649</v>
      </c>
      <c r="AM140" s="48">
        <f ca="1">R140+NPV('1.Inputs'!$D$55,S140:AB140)</f>
        <v>-1995170349.8452492</v>
      </c>
      <c r="AN140" s="48">
        <f ca="1">-('1.Inputs'!$D$24*(1-'1.Inputs'!$D$31)+'1.Inputs'!$D$35)+NPV('1.Inputs'!$D$54,AC140:AL140)</f>
        <v>-2767484459.0665512</v>
      </c>
      <c r="AO140" s="36">
        <f t="shared" ca="1" si="13"/>
        <v>-7.1061482784018946</v>
      </c>
      <c r="AP140" s="36">
        <f t="shared" ca="1" si="14"/>
        <v>-0.39051521476533163</v>
      </c>
      <c r="AQ140" s="36">
        <f ca="1">'1.Inputs'!$D$35+MIN(SUM($AC140:AC140),SUM($AC140:AD140),SUM($AC140:AE140),SUM($AC140:AF140),SUM($AC140:AG140),SUM($AC140:AH140),SUM($AC140:AI140),SUM($AC140:AJ140),SUM($AC140:AK140),SUM($AC140:AL140))</f>
        <v>-1965052208.5205946</v>
      </c>
      <c r="AR140" s="36">
        <f ca="1">IF(AP140&lt;'1.Inputs'!$D$57,1,0)</f>
        <v>1</v>
      </c>
      <c r="AS140" s="36">
        <f t="shared" ca="1" si="15"/>
        <v>1</v>
      </c>
    </row>
    <row r="141" spans="2:45" ht="15" customHeight="1" x14ac:dyDescent="0.25">
      <c r="B141" s="36">
        <v>126</v>
      </c>
      <c r="C141" s="36">
        <f t="shared" ca="1" si="8"/>
        <v>0.80750619121658807</v>
      </c>
      <c r="D141" s="36">
        <f t="shared" ca="1" si="9"/>
        <v>18709.590552836402</v>
      </c>
      <c r="E141" s="47">
        <f t="shared" ca="1" si="10"/>
        <v>0.86555365342592261</v>
      </c>
      <c r="F141" s="36">
        <f t="shared" ca="1" si="11"/>
        <v>27994.976136901849</v>
      </c>
      <c r="G141" s="36">
        <f t="shared" ca="1" si="12"/>
        <v>5.2581238857702564E-2</v>
      </c>
      <c r="H141" s="36">
        <f ca="1">((('1.Inputs'!$D$37*12*IF(1=1,'1.Inputs'!$D$38,IF(1=2,'1.Inputs'!$D$39,$E141)))*$F141*(('1.Inputs'!$D$40)+(1-'1.Inputs'!$D$40)*(1+'1.Inputs'!$D$41))*(1+$G141)^(1-1))*'1.Inputs'!$D$47+(('1.Inputs'!$D$37*12*IF(1=1,'1.Inputs'!$D$38,IF(1=2,'1.Inputs'!$D$39,$E141)))/(1-'1.Inputs'!$D$42)*$D141*(1+$G141)^(1-1))*('1.Inputs'!$D$48-'1.Inputs'!$D$49))/'1.Inputs'!$D$51</f>
        <v>749568827.53228414</v>
      </c>
      <c r="I141" s="36">
        <f ca="1">((('1.Inputs'!$D$37*12*IF(2=1,'1.Inputs'!$D$38,IF(2=2,'1.Inputs'!$D$39,$E141)))*$F141*(('1.Inputs'!$D$40)+(1-'1.Inputs'!$D$40)*(1+'1.Inputs'!$D$41))*(1+$G141)^(2-1))*'1.Inputs'!$D$47+(('1.Inputs'!$D$37*12*IF(2=1,'1.Inputs'!$D$38,IF(2=2,'1.Inputs'!$D$39,$E141)))/(1-'1.Inputs'!$D$42)*$D141*(1+$G141)^(2-1))*('1.Inputs'!$D$48-'1.Inputs'!$D$49))/'1.Inputs'!$D$51</f>
        <v>1104574919.1302662</v>
      </c>
      <c r="J141" s="36">
        <f ca="1">((('1.Inputs'!$D$37*12*IF(3=1,'1.Inputs'!$D$38,IF(3=2,'1.Inputs'!$D$39,$E141)))*$F141*(('1.Inputs'!$D$40)+(1-'1.Inputs'!$D$40)*(1+'1.Inputs'!$D$41))*(1+$G141)^(3-1))*'1.Inputs'!$D$47+(('1.Inputs'!$D$37*12*IF(3=1,'1.Inputs'!$D$38,IF(3=2,'1.Inputs'!$D$39,$E141)))/(1-'1.Inputs'!$D$42)*$D141*(1+$G141)^(3-1))*('1.Inputs'!$D$48-'1.Inputs'!$D$49))/'1.Inputs'!$D$51</f>
        <v>1437628773.7946897</v>
      </c>
      <c r="K141" s="36">
        <f ca="1">((('1.Inputs'!$D$37*12*IF(4=1,'1.Inputs'!$D$38,IF(4=2,'1.Inputs'!$D$39,$E141)))*$F141*(('1.Inputs'!$D$40)+(1-'1.Inputs'!$D$40)*(1+'1.Inputs'!$D$41))*(1+$G141)^(4-1))*'1.Inputs'!$D$47+(('1.Inputs'!$D$37*12*IF(4=1,'1.Inputs'!$D$38,IF(4=2,'1.Inputs'!$D$39,$E141)))/(1-'1.Inputs'!$D$42)*$D141*(1+$G141)^(4-1))*('1.Inputs'!$D$48-'1.Inputs'!$D$49))/'1.Inputs'!$D$51</f>
        <v>1513221075.7382941</v>
      </c>
      <c r="L141" s="36">
        <f ca="1">((('1.Inputs'!$D$37*12*IF(5=1,'1.Inputs'!$D$38,IF(5=2,'1.Inputs'!$D$39,$E141)))*$F141*(('1.Inputs'!$D$40)+(1-'1.Inputs'!$D$40)*(1+'1.Inputs'!$D$41))*(1+$G141)^(5-1))*'1.Inputs'!$D$47+(('1.Inputs'!$D$37*12*IF(5=1,'1.Inputs'!$D$38,IF(5=2,'1.Inputs'!$D$39,$E141)))/(1-'1.Inputs'!$D$42)*$D141*(1+$G141)^(5-1))*('1.Inputs'!$D$48-'1.Inputs'!$D$49))/'1.Inputs'!$D$51</f>
        <v>1592788114.5661993</v>
      </c>
      <c r="M141" s="36">
        <f ca="1">((('1.Inputs'!$D$37*12*IF(6=1,'1.Inputs'!$D$38,IF(6=2,'1.Inputs'!$D$39,$E141)))*$F141*(('1.Inputs'!$D$40)+(1-'1.Inputs'!$D$40)*(1+'1.Inputs'!$D$41))*(1+$G141)^(6-1))*'1.Inputs'!$D$47+(('1.Inputs'!$D$37*12*IF(6=1,'1.Inputs'!$D$38,IF(6=2,'1.Inputs'!$D$39,$E141)))/(1-'1.Inputs'!$D$42)*$D141*(1+$G141)^(6-1))*('1.Inputs'!$D$48-'1.Inputs'!$D$49))/'1.Inputs'!$D$51</f>
        <v>1676538886.8679142</v>
      </c>
      <c r="N141" s="36">
        <f ca="1">((('1.Inputs'!$D$37*12*IF(7=1,'1.Inputs'!$D$38,IF(7=2,'1.Inputs'!$D$39,$E141)))*$F141*(('1.Inputs'!$D$40)+(1-'1.Inputs'!$D$40)*(1+'1.Inputs'!$D$41))*(1+$G141)^(7-1))*'1.Inputs'!$D$47+(('1.Inputs'!$D$37*12*IF(7=1,'1.Inputs'!$D$38,IF(7=2,'1.Inputs'!$D$39,$E141)))/(1-'1.Inputs'!$D$42)*$D141*(1+$G141)^(7-1))*('1.Inputs'!$D$48-'1.Inputs'!$D$49))/'1.Inputs'!$D$51</f>
        <v>1764693378.5325429</v>
      </c>
      <c r="O141" s="36">
        <f ca="1">((('1.Inputs'!$D$37*12*IF(8=1,'1.Inputs'!$D$38,IF(8=2,'1.Inputs'!$D$39,$E141)))*$F141*(('1.Inputs'!$D$40)+(1-'1.Inputs'!$D$40)*(1+'1.Inputs'!$D$41))*(1+$G141)^(8-1))*'1.Inputs'!$D$47+(('1.Inputs'!$D$37*12*IF(8=1,'1.Inputs'!$D$38,IF(8=2,'1.Inputs'!$D$39,$E141)))/(1-'1.Inputs'!$D$42)*$D141*(1+$G141)^(8-1))*('1.Inputs'!$D$48-'1.Inputs'!$D$49))/'1.Inputs'!$D$51</f>
        <v>1857483142.5797687</v>
      </c>
      <c r="P141" s="36">
        <f ca="1">((('1.Inputs'!$D$37*12*IF(9=1,'1.Inputs'!$D$38,IF(9=2,'1.Inputs'!$D$39,$E141)))*$F141*(('1.Inputs'!$D$40)+(1-'1.Inputs'!$D$40)*(1+'1.Inputs'!$D$41))*(1+$G141)^(9-1))*'1.Inputs'!$D$47+(('1.Inputs'!$D$37*12*IF(9=1,'1.Inputs'!$D$38,IF(9=2,'1.Inputs'!$D$39,$E141)))/(1-'1.Inputs'!$D$42)*$D141*(1+$G141)^(9-1))*('1.Inputs'!$D$48-'1.Inputs'!$D$49))/'1.Inputs'!$D$51</f>
        <v>1955151907.3739111</v>
      </c>
      <c r="Q141" s="36">
        <f ca="1">((('1.Inputs'!$D$37*12*IF(10=1,'1.Inputs'!$D$38,IF(10=2,'1.Inputs'!$D$39,$E141)))*$F141*(('1.Inputs'!$D$40)+(1-'1.Inputs'!$D$40)*(1+'1.Inputs'!$D$41))*(1+$G141)^(10-1))*'1.Inputs'!$D$47+(('1.Inputs'!$D$37*12*IF(10=1,'1.Inputs'!$D$38,IF(10=2,'1.Inputs'!$D$39,$E141)))/(1-'1.Inputs'!$D$42)*$D141*(1+$G141)^(10-1))*('1.Inputs'!$D$48-'1.Inputs'!$D$49))/'1.Inputs'!$D$51</f>
        <v>2057956216.8186314</v>
      </c>
      <c r="R141" s="36">
        <f>-'1.Inputs'!$D$24</f>
        <v>-2050000000</v>
      </c>
      <c r="S141" s="36">
        <f ca="1">((('1.Inputs'!$D$37*12*IF(1=1,'1.Inputs'!$D$38,IF(1=2,'1.Inputs'!$D$39,$E141)))*$F141*(('1.Inputs'!$D$40)+(1-'1.Inputs'!$D$40)*(1+'1.Inputs'!$D$41))*(1+$G141)^(1-1))-(('1.Inputs'!$D$37*12*IF(1=1,'1.Inputs'!$D$38,IF(1=2,'1.Inputs'!$D$39,$E141)))/(1-'1.Inputs'!$D$42)*$D141*(1+$G141)^(1-1))-('1.Inputs'!$D$37*12*IF(1=1,'1.Inputs'!$D$38,IF(1=2,'1.Inputs'!$D$39,$E141)))*'1.Inputs'!$D$43*(1+$G141)^(1-1)-'1.Inputs'!$D$44*(1+$G141)^(1-1)-('1.Inputs'!$D$20/'1.Inputs'!$D$27+'1.Inputs'!$D$23/'1.Inputs'!$D$28))-MAX(0,((('1.Inputs'!$D$37*12*IF(1=1,'1.Inputs'!$D$38,IF(1=2,'1.Inputs'!$D$39,$E141)))*$F141*(('1.Inputs'!$D$40)+(1-'1.Inputs'!$D$40)*(1+'1.Inputs'!$D$41))*(1+$G141)^(1-1))-(('1.Inputs'!$D$37*12*IF(1=1,'1.Inputs'!$D$38,IF(1=2,'1.Inputs'!$D$39,$E141)))/(1-'1.Inputs'!$D$42)*$D141*(1+$G141)^(1-1))-('1.Inputs'!$D$37*12*IF(1=1,'1.Inputs'!$D$38,IF(1=2,'1.Inputs'!$D$39,$E141)))*'1.Inputs'!$D$43*(1+$G141)^(1-1)-'1.Inputs'!$D$44*(1+$G141)^(1-1)-('1.Inputs'!$D$20/'1.Inputs'!$D$27+'1.Inputs'!$D$23/'1.Inputs'!$D$28)))*'1.Inputs'!$D$53+('1.Inputs'!$D$20/'1.Inputs'!$D$27+'1.Inputs'!$D$23/'1.Inputs'!$D$28)-H141</f>
        <v>-718641939.07694519</v>
      </c>
      <c r="T141" s="36">
        <f ca="1">((('1.Inputs'!$D$37*12*IF(2=1,'1.Inputs'!$D$38,IF(2=2,'1.Inputs'!$D$39,$E141)))*$F141*(('1.Inputs'!$D$40)+(1-'1.Inputs'!$D$40)*(1+'1.Inputs'!$D$41))*(1+$G141)^(2-1))-(('1.Inputs'!$D$37*12*IF(2=1,'1.Inputs'!$D$38,IF(2=2,'1.Inputs'!$D$39,$E141)))/(1-'1.Inputs'!$D$42)*$D141*(1+$G141)^(2-1))-('1.Inputs'!$D$37*12*IF(2=1,'1.Inputs'!$D$38,IF(2=2,'1.Inputs'!$D$39,$E141)))*'1.Inputs'!$D$43*(1+$G141)^(2-1)-'1.Inputs'!$D$44*(1+$G141)^(2-1)-('1.Inputs'!$D$20/'1.Inputs'!$D$27+'1.Inputs'!$D$23/'1.Inputs'!$D$28))-MAX(0,((('1.Inputs'!$D$37*12*IF(2=1,'1.Inputs'!$D$38,IF(2=2,'1.Inputs'!$D$39,$E141)))*$F141*(('1.Inputs'!$D$40)+(1-'1.Inputs'!$D$40)*(1+'1.Inputs'!$D$41))*(1+$G141)^(2-1))-(('1.Inputs'!$D$37*12*IF(2=1,'1.Inputs'!$D$38,IF(2=2,'1.Inputs'!$D$39,$E141)))/(1-'1.Inputs'!$D$42)*$D141*(1+$G141)^(2-1))-('1.Inputs'!$D$37*12*IF(2=1,'1.Inputs'!$D$38,IF(2=2,'1.Inputs'!$D$39,$E141)))*'1.Inputs'!$D$43*(1+$G141)^(2-1)-'1.Inputs'!$D$44*(1+$G141)^(2-1)-('1.Inputs'!$D$20/'1.Inputs'!$D$27+'1.Inputs'!$D$23/'1.Inputs'!$D$28)))*'1.Inputs'!$D$53+('1.Inputs'!$D$20/'1.Inputs'!$D$27+'1.Inputs'!$D$23/'1.Inputs'!$D$28)-(I141-H141)</f>
        <v>-31828794.771735013</v>
      </c>
      <c r="U141" s="36">
        <f ca="1">((('1.Inputs'!$D$37*12*IF(3=1,'1.Inputs'!$D$38,IF(3=2,'1.Inputs'!$D$39,$E141)))*$F141*(('1.Inputs'!$D$40)+(1-'1.Inputs'!$D$40)*(1+'1.Inputs'!$D$41))*(1+$G141)^(3-1))-(('1.Inputs'!$D$37*12*IF(3=1,'1.Inputs'!$D$38,IF(3=2,'1.Inputs'!$D$39,$E141)))/(1-'1.Inputs'!$D$42)*$D141*(1+$G141)^(3-1))-('1.Inputs'!$D$37*12*IF(3=1,'1.Inputs'!$D$38,IF(3=2,'1.Inputs'!$D$39,$E141)))*'1.Inputs'!$D$43*(1+$G141)^(3-1)-'1.Inputs'!$D$44*(1+$G141)^(3-1)-('1.Inputs'!$D$20/'1.Inputs'!$D$27+'1.Inputs'!$D$23/'1.Inputs'!$D$28))-MAX(0,((('1.Inputs'!$D$37*12*IF(3=1,'1.Inputs'!$D$38,IF(3=2,'1.Inputs'!$D$39,$E141)))*$F141*(('1.Inputs'!$D$40)+(1-'1.Inputs'!$D$40)*(1+'1.Inputs'!$D$41))*(1+$G141)^(3-1))-(('1.Inputs'!$D$37*12*IF(3=1,'1.Inputs'!$D$38,IF(3=2,'1.Inputs'!$D$39,$E141)))/(1-'1.Inputs'!$D$42)*$D141*(1+$G141)^(3-1))-('1.Inputs'!$D$37*12*IF(3=1,'1.Inputs'!$D$38,IF(3=2,'1.Inputs'!$D$39,$E141)))*'1.Inputs'!$D$43*(1+$G141)^(3-1)-'1.Inputs'!$D$44*(1+$G141)^(3-1)-('1.Inputs'!$D$20/'1.Inputs'!$D$27+'1.Inputs'!$D$23/'1.Inputs'!$D$28)))*'1.Inputs'!$D$53+('1.Inputs'!$D$20/'1.Inputs'!$D$27+'1.Inputs'!$D$23/'1.Inputs'!$D$28)-(J141-I141)</f>
        <v>226609536.08095217</v>
      </c>
      <c r="V141" s="36">
        <f ca="1">((('1.Inputs'!$D$37*12*IF(4=1,'1.Inputs'!$D$38,IF(4=2,'1.Inputs'!$D$39,$E141)))*$F141*(('1.Inputs'!$D$40)+(1-'1.Inputs'!$D$40)*(1+'1.Inputs'!$D$41))*(1+$G141)^(4-1))-(('1.Inputs'!$D$37*12*IF(4=1,'1.Inputs'!$D$38,IF(4=2,'1.Inputs'!$D$39,$E141)))/(1-'1.Inputs'!$D$42)*$D141*(1+$G141)^(4-1))-('1.Inputs'!$D$37*12*IF(4=1,'1.Inputs'!$D$38,IF(4=2,'1.Inputs'!$D$39,$E141)))*'1.Inputs'!$D$43*(1+$G141)^(4-1)-'1.Inputs'!$D$44*(1+$G141)^(4-1)-('1.Inputs'!$D$20/'1.Inputs'!$D$27+'1.Inputs'!$D$23/'1.Inputs'!$D$28))-MAX(0,((('1.Inputs'!$D$37*12*IF(4=1,'1.Inputs'!$D$38,IF(4=2,'1.Inputs'!$D$39,$E141)))*$F141*(('1.Inputs'!$D$40)+(1-'1.Inputs'!$D$40)*(1+'1.Inputs'!$D$41))*(1+$G141)^(4-1))-(('1.Inputs'!$D$37*12*IF(4=1,'1.Inputs'!$D$38,IF(4=2,'1.Inputs'!$D$39,$E141)))/(1-'1.Inputs'!$D$42)*$D141*(1+$G141)^(4-1))-('1.Inputs'!$D$37*12*IF(4=1,'1.Inputs'!$D$38,IF(4=2,'1.Inputs'!$D$39,$E141)))*'1.Inputs'!$D$43*(1+$G141)^(4-1)-'1.Inputs'!$D$44*(1+$G141)^(4-1)-('1.Inputs'!$D$20/'1.Inputs'!$D$27+'1.Inputs'!$D$23/'1.Inputs'!$D$28)))*'1.Inputs'!$D$53+('1.Inputs'!$D$20/'1.Inputs'!$D$27+'1.Inputs'!$D$23/'1.Inputs'!$D$28)-(K141-J141)</f>
        <v>511014419.69443929</v>
      </c>
      <c r="W141" s="36">
        <f ca="1">((('1.Inputs'!$D$37*12*IF(5=1,'1.Inputs'!$D$38,IF(5=2,'1.Inputs'!$D$39,$E141)))*$F141*(('1.Inputs'!$D$40)+(1-'1.Inputs'!$D$40)*(1+'1.Inputs'!$D$41))*(1+$G141)^(5-1))-(('1.Inputs'!$D$37*12*IF(5=1,'1.Inputs'!$D$38,IF(5=2,'1.Inputs'!$D$39,$E141)))/(1-'1.Inputs'!$D$42)*$D141*(1+$G141)^(5-1))-('1.Inputs'!$D$37*12*IF(5=1,'1.Inputs'!$D$38,IF(5=2,'1.Inputs'!$D$39,$E141)))*'1.Inputs'!$D$43*(1+$G141)^(5-1)-'1.Inputs'!$D$44*(1+$G141)^(5-1)-('1.Inputs'!$D$20/'1.Inputs'!$D$27+'1.Inputs'!$D$23/'1.Inputs'!$D$28))-MAX(0,((('1.Inputs'!$D$37*12*IF(5=1,'1.Inputs'!$D$38,IF(5=2,'1.Inputs'!$D$39,$E141)))*$F141*(('1.Inputs'!$D$40)+(1-'1.Inputs'!$D$40)*(1+'1.Inputs'!$D$41))*(1+$G141)^(5-1))-(('1.Inputs'!$D$37*12*IF(5=1,'1.Inputs'!$D$38,IF(5=2,'1.Inputs'!$D$39,$E141)))/(1-'1.Inputs'!$D$42)*$D141*(1+$G141)^(5-1))-('1.Inputs'!$D$37*12*IF(5=1,'1.Inputs'!$D$38,IF(5=2,'1.Inputs'!$D$39,$E141)))*'1.Inputs'!$D$43*(1+$G141)^(5-1)-'1.Inputs'!$D$44*(1+$G141)^(5-1)-('1.Inputs'!$D$20/'1.Inputs'!$D$27+'1.Inputs'!$D$23/'1.Inputs'!$D$28)))*'1.Inputs'!$D$53+('1.Inputs'!$D$20/'1.Inputs'!$D$27+'1.Inputs'!$D$23/'1.Inputs'!$D$28)-(L141-K141)</f>
        <v>535399727.42009664</v>
      </c>
      <c r="X141" s="36">
        <f ca="1">((('1.Inputs'!$D$37*12*IF(6=1,'1.Inputs'!$D$38,IF(6=2,'1.Inputs'!$D$39,$E141)))*$F141*(('1.Inputs'!$D$40)+(1-'1.Inputs'!$D$40)*(1+'1.Inputs'!$D$41))*(1+$G141)^(6-1))-(('1.Inputs'!$D$37*12*IF(6=1,'1.Inputs'!$D$38,IF(6=2,'1.Inputs'!$D$39,$E141)))/(1-'1.Inputs'!$D$42)*$D141*(1+$G141)^(6-1))-('1.Inputs'!$D$37*12*IF(6=1,'1.Inputs'!$D$38,IF(6=2,'1.Inputs'!$D$39,$E141)))*'1.Inputs'!$D$43*(1+$G141)^(6-1)-'1.Inputs'!$D$44*(1+$G141)^(6-1)-('1.Inputs'!$D$20/'1.Inputs'!$D$27+'1.Inputs'!$D$23/'1.Inputs'!$D$28))-MAX(0,((('1.Inputs'!$D$37*12*IF(6=1,'1.Inputs'!$D$38,IF(6=2,'1.Inputs'!$D$39,$E141)))*$F141*(('1.Inputs'!$D$40)+(1-'1.Inputs'!$D$40)*(1+'1.Inputs'!$D$41))*(1+$G141)^(6-1))-(('1.Inputs'!$D$37*12*IF(6=1,'1.Inputs'!$D$38,IF(6=2,'1.Inputs'!$D$39,$E141)))/(1-'1.Inputs'!$D$42)*$D141*(1+$G141)^(6-1))-('1.Inputs'!$D$37*12*IF(6=1,'1.Inputs'!$D$38,IF(6=2,'1.Inputs'!$D$39,$E141)))*'1.Inputs'!$D$43*(1+$G141)^(6-1)-'1.Inputs'!$D$44*(1+$G141)^(6-1)-('1.Inputs'!$D$20/'1.Inputs'!$D$27+'1.Inputs'!$D$23/'1.Inputs'!$D$28)))*'1.Inputs'!$D$53+('1.Inputs'!$D$20/'1.Inputs'!$D$27+'1.Inputs'!$D$23/'1.Inputs'!$D$28)-(M141-L141)</f>
        <v>561067244.83589506</v>
      </c>
      <c r="Y141" s="36">
        <f ca="1">((('1.Inputs'!$D$37*12*IF(7=1,'1.Inputs'!$D$38,IF(7=2,'1.Inputs'!$D$39,$E141)))*$F141*(('1.Inputs'!$D$40)+(1-'1.Inputs'!$D$40)*(1+'1.Inputs'!$D$41))*(1+$G141)^(7-1))-(('1.Inputs'!$D$37*12*IF(7=1,'1.Inputs'!$D$38,IF(7=2,'1.Inputs'!$D$39,$E141)))/(1-'1.Inputs'!$D$42)*$D141*(1+$G141)^(7-1))-('1.Inputs'!$D$37*12*IF(7=1,'1.Inputs'!$D$38,IF(7=2,'1.Inputs'!$D$39,$E141)))*'1.Inputs'!$D$43*(1+$G141)^(7-1)-'1.Inputs'!$D$44*(1+$G141)^(7-1)-('1.Inputs'!$D$20/'1.Inputs'!$D$27+'1.Inputs'!$D$23/'1.Inputs'!$D$28))-MAX(0,((('1.Inputs'!$D$37*12*IF(7=1,'1.Inputs'!$D$38,IF(7=2,'1.Inputs'!$D$39,$E141)))*$F141*(('1.Inputs'!$D$40)+(1-'1.Inputs'!$D$40)*(1+'1.Inputs'!$D$41))*(1+$G141)^(7-1))-(('1.Inputs'!$D$37*12*IF(7=1,'1.Inputs'!$D$38,IF(7=2,'1.Inputs'!$D$39,$E141)))/(1-'1.Inputs'!$D$42)*$D141*(1+$G141)^(7-1))-('1.Inputs'!$D$37*12*IF(7=1,'1.Inputs'!$D$38,IF(7=2,'1.Inputs'!$D$39,$E141)))*'1.Inputs'!$D$43*(1+$G141)^(7-1)-'1.Inputs'!$D$44*(1+$G141)^(7-1)-('1.Inputs'!$D$20/'1.Inputs'!$D$27+'1.Inputs'!$D$23/'1.Inputs'!$D$28)))*'1.Inputs'!$D$53+('1.Inputs'!$D$20/'1.Inputs'!$D$27+'1.Inputs'!$D$23/'1.Inputs'!$D$28)-(N141-M141)</f>
        <v>588084392.1158179</v>
      </c>
      <c r="Z141" s="36">
        <f ca="1">((('1.Inputs'!$D$37*12*IF(8=1,'1.Inputs'!$D$38,IF(8=2,'1.Inputs'!$D$39,$E141)))*$F141*(('1.Inputs'!$D$40)+(1-'1.Inputs'!$D$40)*(1+'1.Inputs'!$D$41))*(1+$G141)^(8-1))-(('1.Inputs'!$D$37*12*IF(8=1,'1.Inputs'!$D$38,IF(8=2,'1.Inputs'!$D$39,$E141)))/(1-'1.Inputs'!$D$42)*$D141*(1+$G141)^(8-1))-('1.Inputs'!$D$37*12*IF(8=1,'1.Inputs'!$D$38,IF(8=2,'1.Inputs'!$D$39,$E141)))*'1.Inputs'!$D$43*(1+$G141)^(8-1)-'1.Inputs'!$D$44*(1+$G141)^(8-1)-('1.Inputs'!$D$20/'1.Inputs'!$D$27+'1.Inputs'!$D$23/'1.Inputs'!$D$28))-MAX(0,((('1.Inputs'!$D$37*12*IF(8=1,'1.Inputs'!$D$38,IF(8=2,'1.Inputs'!$D$39,$E141)))*$F141*(('1.Inputs'!$D$40)+(1-'1.Inputs'!$D$40)*(1+'1.Inputs'!$D$41))*(1+$G141)^(8-1))-(('1.Inputs'!$D$37*12*IF(8=1,'1.Inputs'!$D$38,IF(8=2,'1.Inputs'!$D$39,$E141)))/(1-'1.Inputs'!$D$42)*$D141*(1+$G141)^(8-1))-('1.Inputs'!$D$37*12*IF(8=1,'1.Inputs'!$D$38,IF(8=2,'1.Inputs'!$D$39,$E141)))*'1.Inputs'!$D$43*(1+$G141)^(8-1)-'1.Inputs'!$D$44*(1+$G141)^(8-1)-('1.Inputs'!$D$20/'1.Inputs'!$D$27+'1.Inputs'!$D$23/'1.Inputs'!$D$28)))*'1.Inputs'!$D$53+('1.Inputs'!$D$20/'1.Inputs'!$D$27+'1.Inputs'!$D$23/'1.Inputs'!$D$28)-(O141-N141)</f>
        <v>616522134.47012031</v>
      </c>
      <c r="AA141" s="36">
        <f ca="1">((('1.Inputs'!$D$37*12*IF(9=1,'1.Inputs'!$D$38,IF(9=2,'1.Inputs'!$D$39,$E141)))*$F141*(('1.Inputs'!$D$40)+(1-'1.Inputs'!$D$40)*(1+'1.Inputs'!$D$41))*(1+$G141)^(9-1))-(('1.Inputs'!$D$37*12*IF(9=1,'1.Inputs'!$D$38,IF(9=2,'1.Inputs'!$D$39,$E141)))/(1-'1.Inputs'!$D$42)*$D141*(1+$G141)^(9-1))-('1.Inputs'!$D$37*12*IF(9=1,'1.Inputs'!$D$38,IF(9=2,'1.Inputs'!$D$39,$E141)))*'1.Inputs'!$D$43*(1+$G141)^(9-1)-'1.Inputs'!$D$44*(1+$G141)^(9-1)-('1.Inputs'!$D$20/'1.Inputs'!$D$27+'1.Inputs'!$D$23/'1.Inputs'!$D$28))-MAX(0,((('1.Inputs'!$D$37*12*IF(9=1,'1.Inputs'!$D$38,IF(9=2,'1.Inputs'!$D$39,$E141)))*$F141*(('1.Inputs'!$D$40)+(1-'1.Inputs'!$D$40)*(1+'1.Inputs'!$D$41))*(1+$G141)^(9-1))-(('1.Inputs'!$D$37*12*IF(9=1,'1.Inputs'!$D$38,IF(9=2,'1.Inputs'!$D$39,$E141)))/(1-'1.Inputs'!$D$42)*$D141*(1+$G141)^(9-1))-('1.Inputs'!$D$37*12*IF(9=1,'1.Inputs'!$D$38,IF(9=2,'1.Inputs'!$D$39,$E141)))*'1.Inputs'!$D$43*(1+$G141)^(9-1)-'1.Inputs'!$D$44*(1+$G141)^(9-1)-('1.Inputs'!$D$20/'1.Inputs'!$D$27+'1.Inputs'!$D$23/'1.Inputs'!$D$28)))*'1.Inputs'!$D$53+('1.Inputs'!$D$20/'1.Inputs'!$D$27+'1.Inputs'!$D$23/'1.Inputs'!$D$28)-(P141-O141)</f>
        <v>646455168.54772758</v>
      </c>
      <c r="AB141" s="36">
        <f ca="1">((('1.Inputs'!$D$37*12*IF(10=1,'1.Inputs'!$D$38,IF(10=2,'1.Inputs'!$D$39,$E141)))*$F141*(('1.Inputs'!$D$40)+(1-'1.Inputs'!$D$40)*(1+'1.Inputs'!$D$41))*(1+$G141)^(10-1))-(('1.Inputs'!$D$37*12*IF(10=1,'1.Inputs'!$D$38,IF(10=2,'1.Inputs'!$D$39,$E141)))/(1-'1.Inputs'!$D$42)*$D141*(1+$G141)^(10-1))-('1.Inputs'!$D$37*12*IF(10=1,'1.Inputs'!$D$38,IF(10=2,'1.Inputs'!$D$39,$E141)))*'1.Inputs'!$D$43*(1+$G141)^(10-1)-'1.Inputs'!$D$44*(1+$G141)^(10-1)-('1.Inputs'!$D$20/'1.Inputs'!$D$27+'1.Inputs'!$D$23/'1.Inputs'!$D$28))-MAX(0,((('1.Inputs'!$D$37*12*IF(10=1,'1.Inputs'!$D$38,IF(10=2,'1.Inputs'!$D$39,$E141)))*$F141*(('1.Inputs'!$D$40)+(1-'1.Inputs'!$D$40)*(1+'1.Inputs'!$D$41))*(1+$G141)^(10-1))-(('1.Inputs'!$D$37*12*IF(10=1,'1.Inputs'!$D$38,IF(10=2,'1.Inputs'!$D$39,$E141)))/(1-'1.Inputs'!$D$42)*$D141*(1+$G141)^(10-1))-('1.Inputs'!$D$37*12*IF(10=1,'1.Inputs'!$D$38,IF(10=2,'1.Inputs'!$D$39,$E141)))*'1.Inputs'!$D$43*(1+$G141)^(10-1)-'1.Inputs'!$D$44*(1+$G141)^(10-1)-('1.Inputs'!$D$20/'1.Inputs'!$D$27+'1.Inputs'!$D$23/'1.Inputs'!$D$28)))*'1.Inputs'!$D$53+('1.Inputs'!$D$20/'1.Inputs'!$D$27+'1.Inputs'!$D$23/'1.Inputs'!$D$28)-(Q141-P141)+(('1.Inputs'!$D$20+'1.Inputs'!$D$23-('1.Inputs'!$D$20/'1.Inputs'!$D$27+'1.Inputs'!$D$23/'1.Inputs'!$D$28)*'1.Inputs'!$D$10)*'1.Inputs'!$D$60+'1.Inputs'!$D$19*'1.Inputs'!$D$59+Q141)</f>
        <v>3435918335.4585366</v>
      </c>
      <c r="AC141" s="36">
        <f ca="1">S141-AC$13-AC$14+MIN(AC$13,MAX(0,((('1.Inputs'!$D$37*12*IF(1=1,'1.Inputs'!$D$38,IF(1=2,'1.Inputs'!$D$39,$E141)))*$F141*(('1.Inputs'!$D$40)+(1-'1.Inputs'!$D$40)*(1+'1.Inputs'!$D$41))*(1+$G141)^(1-1))-(('1.Inputs'!$D$37*12*IF(1=1,'1.Inputs'!$D$38,IF(1=2,'1.Inputs'!$D$39,$E141)))/(1-'1.Inputs'!$D$42)*$D141*(1+$G141)^(1-1))-('1.Inputs'!$D$37*12*IF(1=1,'1.Inputs'!$D$38,IF(1=2,'1.Inputs'!$D$39,$E141)))*'1.Inputs'!$D$43*(1+$G141)^(1-1)-'1.Inputs'!$D$44*(1+$G141)^(1-1)-('1.Inputs'!$D$20/'1.Inputs'!$D$27+'1.Inputs'!$D$23/'1.Inputs'!$D$28))))*'1.Inputs'!$D$53</f>
        <v>-866241939.07694519</v>
      </c>
      <c r="AD141" s="36">
        <f ca="1">T141-AD$13-AD$14+MIN(AD$13,MAX(0,((('1.Inputs'!$D$37*12*IF(2=1,'1.Inputs'!$D$38,IF(2=2,'1.Inputs'!$D$39,$E141)))*$F141*(('1.Inputs'!$D$40)+(1-'1.Inputs'!$D$40)*(1+'1.Inputs'!$D$41))*(1+$G141)^(2-1))-(('1.Inputs'!$D$37*12*IF(2=1,'1.Inputs'!$D$38,IF(2=2,'1.Inputs'!$D$39,$E141)))/(1-'1.Inputs'!$D$42)*$D141*(1+$G141)^(2-1))-('1.Inputs'!$D$37*12*IF(2=1,'1.Inputs'!$D$38,IF(2=2,'1.Inputs'!$D$39,$E141)))*'1.Inputs'!$D$43*(1+$G141)^(2-1)-'1.Inputs'!$D$44*(1+$G141)^(2-1)-('1.Inputs'!$D$20/'1.Inputs'!$D$27+'1.Inputs'!$D$23/'1.Inputs'!$D$28))))*'1.Inputs'!$D$53</f>
        <v>-127768794.77173501</v>
      </c>
      <c r="AE141" s="36">
        <f ca="1">U141-AE$13-AE$14+MIN(AE$13,MAX(0,((('1.Inputs'!$D$37*12*IF(3=1,'1.Inputs'!$D$38,IF(3=2,'1.Inputs'!$D$39,$E141)))*$F141*(('1.Inputs'!$D$40)+(1-'1.Inputs'!$D$40)*(1+'1.Inputs'!$D$41))*(1+$G141)^(3-1))-(('1.Inputs'!$D$37*12*IF(3=1,'1.Inputs'!$D$38,IF(3=2,'1.Inputs'!$D$39,$E141)))/(1-'1.Inputs'!$D$42)*$D141*(1+$G141)^(3-1))-('1.Inputs'!$D$37*12*IF(3=1,'1.Inputs'!$D$38,IF(3=2,'1.Inputs'!$D$39,$E141)))*'1.Inputs'!$D$43*(1+$G141)^(3-1)-'1.Inputs'!$D$44*(1+$G141)^(3-1)-('1.Inputs'!$D$20/'1.Inputs'!$D$27+'1.Inputs'!$D$23/'1.Inputs'!$D$28))))*'1.Inputs'!$D$53</f>
        <v>-115330463.91904783</v>
      </c>
      <c r="AF141" s="36">
        <f ca="1">V141-AF$13-AF$14+MIN(AF$13,MAX(0,((('1.Inputs'!$D$37*12*IF(4=1,'1.Inputs'!$D$38,IF(4=2,'1.Inputs'!$D$39,$E141)))*$F141*(('1.Inputs'!$D$40)+(1-'1.Inputs'!$D$40)*(1+'1.Inputs'!$D$41))*(1+$G141)^(4-1))-(('1.Inputs'!$D$37*12*IF(4=1,'1.Inputs'!$D$38,IF(4=2,'1.Inputs'!$D$39,$E141)))/(1-'1.Inputs'!$D$42)*$D141*(1+$G141)^(4-1))-('1.Inputs'!$D$37*12*IF(4=1,'1.Inputs'!$D$38,IF(4=2,'1.Inputs'!$D$39,$E141)))*'1.Inputs'!$D$43*(1+$G141)^(4-1)-'1.Inputs'!$D$44*(1+$G141)^(4-1)-('1.Inputs'!$D$20/'1.Inputs'!$D$27+'1.Inputs'!$D$23/'1.Inputs'!$D$28))))*'1.Inputs'!$D$53</f>
        <v>188262419.69443929</v>
      </c>
      <c r="AG141" s="36">
        <f ca="1">W141-AG$13-AG$14+MIN(AG$13,MAX(0,((('1.Inputs'!$D$37*12*IF(5=1,'1.Inputs'!$D$38,IF(5=2,'1.Inputs'!$D$39,$E141)))*$F141*(('1.Inputs'!$D$40)+(1-'1.Inputs'!$D$40)*(1+'1.Inputs'!$D$41))*(1+$G141)^(5-1))-(('1.Inputs'!$D$37*12*IF(5=1,'1.Inputs'!$D$38,IF(5=2,'1.Inputs'!$D$39,$E141)))/(1-'1.Inputs'!$D$42)*$D141*(1+$G141)^(5-1))-('1.Inputs'!$D$37*12*IF(5=1,'1.Inputs'!$D$38,IF(5=2,'1.Inputs'!$D$39,$E141)))*'1.Inputs'!$D$43*(1+$G141)^(5-1)-'1.Inputs'!$D$44*(1+$G141)^(5-1)-('1.Inputs'!$D$20/'1.Inputs'!$D$27+'1.Inputs'!$D$23/'1.Inputs'!$D$28))))*'1.Inputs'!$D$53</f>
        <v>231835727.42009664</v>
      </c>
      <c r="AH141" s="36">
        <f ca="1">X141-AH$13-AH$14+MIN(AH$13,MAX(0,((('1.Inputs'!$D$37*12*IF(6=1,'1.Inputs'!$D$38,IF(6=2,'1.Inputs'!$D$39,$E141)))*$F141*(('1.Inputs'!$D$40)+(1-'1.Inputs'!$D$40)*(1+'1.Inputs'!$D$41))*(1+$G141)^(6-1))-(('1.Inputs'!$D$37*12*IF(6=1,'1.Inputs'!$D$38,IF(6=2,'1.Inputs'!$D$39,$E141)))/(1-'1.Inputs'!$D$42)*$D141*(1+$G141)^(6-1))-('1.Inputs'!$D$37*12*IF(6=1,'1.Inputs'!$D$38,IF(6=2,'1.Inputs'!$D$39,$E141)))*'1.Inputs'!$D$43*(1+$G141)^(6-1)-'1.Inputs'!$D$44*(1+$G141)^(6-1)-('1.Inputs'!$D$20/'1.Inputs'!$D$27+'1.Inputs'!$D$23/'1.Inputs'!$D$28))))*'1.Inputs'!$D$53</f>
        <v>276691244.83589506</v>
      </c>
      <c r="AI141" s="36">
        <f ca="1">Y141-AI$13-AI$14+MIN(AI$13,MAX(0,((('1.Inputs'!$D$37*12*IF(7=1,'1.Inputs'!$D$38,IF(7=2,'1.Inputs'!$D$39,$E141)))*$F141*(('1.Inputs'!$D$40)+(1-'1.Inputs'!$D$40)*(1+'1.Inputs'!$D$41))*(1+$G141)^(7-1))-(('1.Inputs'!$D$37*12*IF(7=1,'1.Inputs'!$D$38,IF(7=2,'1.Inputs'!$D$39,$E141)))/(1-'1.Inputs'!$D$42)*$D141*(1+$G141)^(7-1))-('1.Inputs'!$D$37*12*IF(7=1,'1.Inputs'!$D$38,IF(7=2,'1.Inputs'!$D$39,$E141)))*'1.Inputs'!$D$43*(1+$G141)^(7-1)-'1.Inputs'!$D$44*(1+$G141)^(7-1)-('1.Inputs'!$D$20/'1.Inputs'!$D$27+'1.Inputs'!$D$23/'1.Inputs'!$D$28))))*'1.Inputs'!$D$53</f>
        <v>322896392.1158179</v>
      </c>
      <c r="AJ141" s="36">
        <f ca="1">Z141-AJ$13-AJ$14+MIN(AJ$13,MAX(0,((('1.Inputs'!$D$37*12*IF(8=1,'1.Inputs'!$D$38,IF(8=2,'1.Inputs'!$D$39,$E141)))*$F141*(('1.Inputs'!$D$40)+(1-'1.Inputs'!$D$40)*(1+'1.Inputs'!$D$41))*(1+$G141)^(8-1))-(('1.Inputs'!$D$37*12*IF(8=1,'1.Inputs'!$D$38,IF(8=2,'1.Inputs'!$D$39,$E141)))/(1-'1.Inputs'!$D$42)*$D141*(1+$G141)^(8-1))-('1.Inputs'!$D$37*12*IF(8=1,'1.Inputs'!$D$38,IF(8=2,'1.Inputs'!$D$39,$E141)))*'1.Inputs'!$D$43*(1+$G141)^(8-1)-'1.Inputs'!$D$44*(1+$G141)^(8-1)-('1.Inputs'!$D$20/'1.Inputs'!$D$27+'1.Inputs'!$D$23/'1.Inputs'!$D$28))))*'1.Inputs'!$D$53</f>
        <v>616522134.47012031</v>
      </c>
      <c r="AK141" s="36">
        <f ca="1">AA141-AK$13-AK$14+MIN(AK$13,MAX(0,((('1.Inputs'!$D$37*12*IF(9=1,'1.Inputs'!$D$38,IF(9=2,'1.Inputs'!$D$39,$E141)))*$F141*(('1.Inputs'!$D$40)+(1-'1.Inputs'!$D$40)*(1+'1.Inputs'!$D$41))*(1+$G141)^(9-1))-(('1.Inputs'!$D$37*12*IF(9=1,'1.Inputs'!$D$38,IF(9=2,'1.Inputs'!$D$39,$E141)))/(1-'1.Inputs'!$D$42)*$D141*(1+$G141)^(9-1))-('1.Inputs'!$D$37*12*IF(9=1,'1.Inputs'!$D$38,IF(9=2,'1.Inputs'!$D$39,$E141)))*'1.Inputs'!$D$43*(1+$G141)^(9-1)-'1.Inputs'!$D$44*(1+$G141)^(9-1)-('1.Inputs'!$D$20/'1.Inputs'!$D$27+'1.Inputs'!$D$23/'1.Inputs'!$D$28))))*'1.Inputs'!$D$53</f>
        <v>646455168.54772758</v>
      </c>
      <c r="AL141" s="36">
        <f ca="1">AB141-AL$13-AL$14+MIN(AL$13,MAX(0,((('1.Inputs'!$D$37*12*IF(10=1,'1.Inputs'!$D$38,IF(10=2,'1.Inputs'!$D$39,$E141)))*$F141*(('1.Inputs'!$D$40)+(1-'1.Inputs'!$D$40)*(1+'1.Inputs'!$D$41))*(1+$G141)^(10-1))-(('1.Inputs'!$D$37*12*IF(10=1,'1.Inputs'!$D$38,IF(10=2,'1.Inputs'!$D$39,$E141)))/(1-'1.Inputs'!$D$42)*$D141*(1+$G141)^(10-1))-('1.Inputs'!$D$37*12*IF(10=1,'1.Inputs'!$D$38,IF(10=2,'1.Inputs'!$D$39,$E141)))*'1.Inputs'!$D$43*(1+$G141)^(10-1)-'1.Inputs'!$D$44*(1+$G141)^(10-1)-('1.Inputs'!$D$20/'1.Inputs'!$D$27+'1.Inputs'!$D$23/'1.Inputs'!$D$28))))*'1.Inputs'!$D$53+'1.Inputs'!$D$35</f>
        <v>4235918335.4585366</v>
      </c>
      <c r="AM141" s="48">
        <f ca="1">R141+NPV('1.Inputs'!$D$55,S141:AB141)</f>
        <v>234476397.31408548</v>
      </c>
      <c r="AN141" s="48">
        <f ca="1">-('1.Inputs'!$D$24*(1-'1.Inputs'!$D$31)+'1.Inputs'!$D$35)+NPV('1.Inputs'!$D$54,AC141:AL141)</f>
        <v>-994657821.44603276</v>
      </c>
      <c r="AO141" s="36">
        <f t="shared" ca="1" si="13"/>
        <v>-4.8688478257245613</v>
      </c>
      <c r="AP141" s="36">
        <f t="shared" ca="1" si="14"/>
        <v>0.57573560996176876</v>
      </c>
      <c r="AQ141" s="36">
        <f ca="1">'1.Inputs'!$D$35+MIN(SUM($AC141:AC141),SUM($AC141:AD141),SUM($AC141:AE141),SUM($AC141:AF141),SUM($AC141:AG141),SUM($AC141:AH141),SUM($AC141:AI141),SUM($AC141:AJ141),SUM($AC141:AK141),SUM($AC141:AL141))</f>
        <v>-309341197.76772809</v>
      </c>
      <c r="AR141" s="36">
        <f ca="1">IF(AP141&lt;'1.Inputs'!$D$57,1,0)</f>
        <v>1</v>
      </c>
      <c r="AS141" s="36">
        <f t="shared" ca="1" si="15"/>
        <v>1</v>
      </c>
    </row>
    <row r="142" spans="2:45" ht="15" customHeight="1" x14ac:dyDescent="0.25">
      <c r="B142" s="36">
        <v>127</v>
      </c>
      <c r="C142" s="36">
        <f t="shared" ca="1" si="8"/>
        <v>0.57645948465365082</v>
      </c>
      <c r="D142" s="36">
        <f t="shared" ca="1" si="9"/>
        <v>17687.42595335608</v>
      </c>
      <c r="E142" s="47">
        <f t="shared" ca="1" si="10"/>
        <v>0.83792448293747734</v>
      </c>
      <c r="F142" s="36">
        <f t="shared" ca="1" si="11"/>
        <v>31747.853631527014</v>
      </c>
      <c r="G142" s="36">
        <f t="shared" ca="1" si="12"/>
        <v>5.8651587819312762E-2</v>
      </c>
      <c r="H142" s="36">
        <f ca="1">((('1.Inputs'!$D$37*12*IF(1=1,'1.Inputs'!$D$38,IF(1=2,'1.Inputs'!$D$39,$E142)))*$F142*(('1.Inputs'!$D$40)+(1-'1.Inputs'!$D$40)*(1+'1.Inputs'!$D$41))*(1+$G142)^(1-1))*'1.Inputs'!$D$47+(('1.Inputs'!$D$37*12*IF(1=1,'1.Inputs'!$D$38,IF(1=2,'1.Inputs'!$D$39,$E142)))/(1-'1.Inputs'!$D$42)*$D142*(1+$G142)^(1-1))*('1.Inputs'!$D$48-'1.Inputs'!$D$49))/'1.Inputs'!$D$51</f>
        <v>828526435.68783438</v>
      </c>
      <c r="I142" s="36">
        <f ca="1">((('1.Inputs'!$D$37*12*IF(2=1,'1.Inputs'!$D$38,IF(2=2,'1.Inputs'!$D$39,$E142)))*$F142*(('1.Inputs'!$D$40)+(1-'1.Inputs'!$D$40)*(1+'1.Inputs'!$D$41))*(1+$G142)^(2-1))*'1.Inputs'!$D$47+(('1.Inputs'!$D$37*12*IF(2=1,'1.Inputs'!$D$38,IF(2=2,'1.Inputs'!$D$39,$E142)))/(1-'1.Inputs'!$D$42)*$D142*(1+$G142)^(2-1))*('1.Inputs'!$D$48-'1.Inputs'!$D$49))/'1.Inputs'!$D$51</f>
        <v>1227969157.3676822</v>
      </c>
      <c r="J142" s="36">
        <f ca="1">((('1.Inputs'!$D$37*12*IF(3=1,'1.Inputs'!$D$38,IF(3=2,'1.Inputs'!$D$39,$E142)))*$F142*(('1.Inputs'!$D$40)+(1-'1.Inputs'!$D$40)*(1+'1.Inputs'!$D$41))*(1+$G142)^(3-1))*'1.Inputs'!$D$47+(('1.Inputs'!$D$37*12*IF(3=1,'1.Inputs'!$D$38,IF(3=2,'1.Inputs'!$D$39,$E142)))/(1-'1.Inputs'!$D$42)*$D142*(1+$G142)^(3-1))*('1.Inputs'!$D$48-'1.Inputs'!$D$49))/'1.Inputs'!$D$51</f>
        <v>1556135291.4089108</v>
      </c>
      <c r="K142" s="36">
        <f ca="1">((('1.Inputs'!$D$37*12*IF(4=1,'1.Inputs'!$D$38,IF(4=2,'1.Inputs'!$D$39,$E142)))*$F142*(('1.Inputs'!$D$40)+(1-'1.Inputs'!$D$40)*(1+'1.Inputs'!$D$41))*(1+$G142)^(4-1))*'1.Inputs'!$D$47+(('1.Inputs'!$D$37*12*IF(4=1,'1.Inputs'!$D$38,IF(4=2,'1.Inputs'!$D$39,$E142)))/(1-'1.Inputs'!$D$42)*$D142*(1+$G142)^(4-1))*('1.Inputs'!$D$48-'1.Inputs'!$D$49))/'1.Inputs'!$D$51</f>
        <v>1647405097.1117127</v>
      </c>
      <c r="L142" s="36">
        <f ca="1">((('1.Inputs'!$D$37*12*IF(5=1,'1.Inputs'!$D$38,IF(5=2,'1.Inputs'!$D$39,$E142)))*$F142*(('1.Inputs'!$D$40)+(1-'1.Inputs'!$D$40)*(1+'1.Inputs'!$D$41))*(1+$G142)^(5-1))*'1.Inputs'!$D$47+(('1.Inputs'!$D$37*12*IF(5=1,'1.Inputs'!$D$38,IF(5=2,'1.Inputs'!$D$39,$E142)))/(1-'1.Inputs'!$D$42)*$D142*(1+$G142)^(5-1))*('1.Inputs'!$D$48-'1.Inputs'!$D$49))/'1.Inputs'!$D$51</f>
        <v>1744028021.8389432</v>
      </c>
      <c r="M142" s="36">
        <f ca="1">((('1.Inputs'!$D$37*12*IF(6=1,'1.Inputs'!$D$38,IF(6=2,'1.Inputs'!$D$39,$E142)))*$F142*(('1.Inputs'!$D$40)+(1-'1.Inputs'!$D$40)*(1+'1.Inputs'!$D$41))*(1+$G142)^(6-1))*'1.Inputs'!$D$47+(('1.Inputs'!$D$37*12*IF(6=1,'1.Inputs'!$D$38,IF(6=2,'1.Inputs'!$D$39,$E142)))/(1-'1.Inputs'!$D$42)*$D142*(1+$G142)^(6-1))*('1.Inputs'!$D$48-'1.Inputs'!$D$49))/'1.Inputs'!$D$51</f>
        <v>1846318034.5211725</v>
      </c>
      <c r="N142" s="36">
        <f ca="1">((('1.Inputs'!$D$37*12*IF(7=1,'1.Inputs'!$D$38,IF(7=2,'1.Inputs'!$D$39,$E142)))*$F142*(('1.Inputs'!$D$40)+(1-'1.Inputs'!$D$40)*(1+'1.Inputs'!$D$41))*(1+$G142)^(7-1))*'1.Inputs'!$D$47+(('1.Inputs'!$D$37*12*IF(7=1,'1.Inputs'!$D$38,IF(7=2,'1.Inputs'!$D$39,$E142)))/(1-'1.Inputs'!$D$42)*$D142*(1+$G142)^(7-1))*('1.Inputs'!$D$48-'1.Inputs'!$D$49))/'1.Inputs'!$D$51</f>
        <v>1954607518.865272</v>
      </c>
      <c r="O142" s="36">
        <f ca="1">((('1.Inputs'!$D$37*12*IF(8=1,'1.Inputs'!$D$38,IF(8=2,'1.Inputs'!$D$39,$E142)))*$F142*(('1.Inputs'!$D$40)+(1-'1.Inputs'!$D$40)*(1+'1.Inputs'!$D$41))*(1+$G142)^(8-1))*'1.Inputs'!$D$47+(('1.Inputs'!$D$37*12*IF(8=1,'1.Inputs'!$D$38,IF(8=2,'1.Inputs'!$D$39,$E142)))/(1-'1.Inputs'!$D$42)*$D142*(1+$G142)^(8-1))*('1.Inputs'!$D$48-'1.Inputs'!$D$49))/'1.Inputs'!$D$51</f>
        <v>2069248353.4102879</v>
      </c>
      <c r="P142" s="36">
        <f ca="1">((('1.Inputs'!$D$37*12*IF(9=1,'1.Inputs'!$D$38,IF(9=2,'1.Inputs'!$D$39,$E142)))*$F142*(('1.Inputs'!$D$40)+(1-'1.Inputs'!$D$40)*(1+'1.Inputs'!$D$41))*(1+$G142)^(9-1))*'1.Inputs'!$D$47+(('1.Inputs'!$D$37*12*IF(9=1,'1.Inputs'!$D$38,IF(9=2,'1.Inputs'!$D$39,$E142)))/(1-'1.Inputs'!$D$42)*$D142*(1+$G142)^(9-1))*('1.Inputs'!$D$48-'1.Inputs'!$D$49))/'1.Inputs'!$D$51</f>
        <v>2190613054.9302993</v>
      </c>
      <c r="Q142" s="36">
        <f ca="1">((('1.Inputs'!$D$37*12*IF(10=1,'1.Inputs'!$D$38,IF(10=2,'1.Inputs'!$D$39,$E142)))*$F142*(('1.Inputs'!$D$40)+(1-'1.Inputs'!$D$40)*(1+'1.Inputs'!$D$41))*(1+$G142)^(10-1))*'1.Inputs'!$D$47+(('1.Inputs'!$D$37*12*IF(10=1,'1.Inputs'!$D$38,IF(10=2,'1.Inputs'!$D$39,$E142)))/(1-'1.Inputs'!$D$42)*$D142*(1+$G142)^(10-1))*('1.Inputs'!$D$48-'1.Inputs'!$D$49))/'1.Inputs'!$D$51</f>
        <v>2319095988.8996768</v>
      </c>
      <c r="R142" s="36">
        <f>-'1.Inputs'!$D$24</f>
        <v>-2050000000</v>
      </c>
      <c r="S142" s="36">
        <f ca="1">((('1.Inputs'!$D$37*12*IF(1=1,'1.Inputs'!$D$38,IF(1=2,'1.Inputs'!$D$39,$E142)))*$F142*(('1.Inputs'!$D$40)+(1-'1.Inputs'!$D$40)*(1+'1.Inputs'!$D$41))*(1+$G142)^(1-1))-(('1.Inputs'!$D$37*12*IF(1=1,'1.Inputs'!$D$38,IF(1=2,'1.Inputs'!$D$39,$E142)))/(1-'1.Inputs'!$D$42)*$D142*(1+$G142)^(1-1))-('1.Inputs'!$D$37*12*IF(1=1,'1.Inputs'!$D$38,IF(1=2,'1.Inputs'!$D$39,$E142)))*'1.Inputs'!$D$43*(1+$G142)^(1-1)-'1.Inputs'!$D$44*(1+$G142)^(1-1)-('1.Inputs'!$D$20/'1.Inputs'!$D$27+'1.Inputs'!$D$23/'1.Inputs'!$D$28))-MAX(0,((('1.Inputs'!$D$37*12*IF(1=1,'1.Inputs'!$D$38,IF(1=2,'1.Inputs'!$D$39,$E142)))*$F142*(('1.Inputs'!$D$40)+(1-'1.Inputs'!$D$40)*(1+'1.Inputs'!$D$41))*(1+$G142)^(1-1))-(('1.Inputs'!$D$37*12*IF(1=1,'1.Inputs'!$D$38,IF(1=2,'1.Inputs'!$D$39,$E142)))/(1-'1.Inputs'!$D$42)*$D142*(1+$G142)^(1-1))-('1.Inputs'!$D$37*12*IF(1=1,'1.Inputs'!$D$38,IF(1=2,'1.Inputs'!$D$39,$E142)))*'1.Inputs'!$D$43*(1+$G142)^(1-1)-'1.Inputs'!$D$44*(1+$G142)^(1-1)-('1.Inputs'!$D$20/'1.Inputs'!$D$27+'1.Inputs'!$D$23/'1.Inputs'!$D$28)))*'1.Inputs'!$D$53+('1.Inputs'!$D$20/'1.Inputs'!$D$27+'1.Inputs'!$D$23/'1.Inputs'!$D$28)-H142</f>
        <v>-331701422.42261881</v>
      </c>
      <c r="T142" s="36">
        <f ca="1">((('1.Inputs'!$D$37*12*IF(2=1,'1.Inputs'!$D$38,IF(2=2,'1.Inputs'!$D$39,$E142)))*$F142*(('1.Inputs'!$D$40)+(1-'1.Inputs'!$D$40)*(1+'1.Inputs'!$D$41))*(1+$G142)^(2-1))-(('1.Inputs'!$D$37*12*IF(2=1,'1.Inputs'!$D$38,IF(2=2,'1.Inputs'!$D$39,$E142)))/(1-'1.Inputs'!$D$42)*$D142*(1+$G142)^(2-1))-('1.Inputs'!$D$37*12*IF(2=1,'1.Inputs'!$D$38,IF(2=2,'1.Inputs'!$D$39,$E142)))*'1.Inputs'!$D$43*(1+$G142)^(2-1)-'1.Inputs'!$D$44*(1+$G142)^(2-1)-('1.Inputs'!$D$20/'1.Inputs'!$D$27+'1.Inputs'!$D$23/'1.Inputs'!$D$28))-MAX(0,((('1.Inputs'!$D$37*12*IF(2=1,'1.Inputs'!$D$38,IF(2=2,'1.Inputs'!$D$39,$E142)))*$F142*(('1.Inputs'!$D$40)+(1-'1.Inputs'!$D$40)*(1+'1.Inputs'!$D$41))*(1+$G142)^(2-1))-(('1.Inputs'!$D$37*12*IF(2=1,'1.Inputs'!$D$38,IF(2=2,'1.Inputs'!$D$39,$E142)))/(1-'1.Inputs'!$D$42)*$D142*(1+$G142)^(2-1))-('1.Inputs'!$D$37*12*IF(2=1,'1.Inputs'!$D$38,IF(2=2,'1.Inputs'!$D$39,$E142)))*'1.Inputs'!$D$43*(1+$G142)^(2-1)-'1.Inputs'!$D$44*(1+$G142)^(2-1)-('1.Inputs'!$D$20/'1.Inputs'!$D$27+'1.Inputs'!$D$23/'1.Inputs'!$D$28)))*'1.Inputs'!$D$53+('1.Inputs'!$D$20/'1.Inputs'!$D$27+'1.Inputs'!$D$23/'1.Inputs'!$D$28)-(I142-H142)</f>
        <v>561852372.16182411</v>
      </c>
      <c r="U142" s="36">
        <f ca="1">((('1.Inputs'!$D$37*12*IF(3=1,'1.Inputs'!$D$38,IF(3=2,'1.Inputs'!$D$39,$E142)))*$F142*(('1.Inputs'!$D$40)+(1-'1.Inputs'!$D$40)*(1+'1.Inputs'!$D$41))*(1+$G142)^(3-1))-(('1.Inputs'!$D$37*12*IF(3=1,'1.Inputs'!$D$38,IF(3=2,'1.Inputs'!$D$39,$E142)))/(1-'1.Inputs'!$D$42)*$D142*(1+$G142)^(3-1))-('1.Inputs'!$D$37*12*IF(3=1,'1.Inputs'!$D$38,IF(3=2,'1.Inputs'!$D$39,$E142)))*'1.Inputs'!$D$43*(1+$G142)^(3-1)-'1.Inputs'!$D$44*(1+$G142)^(3-1)-('1.Inputs'!$D$20/'1.Inputs'!$D$27+'1.Inputs'!$D$23/'1.Inputs'!$D$28))-MAX(0,((('1.Inputs'!$D$37*12*IF(3=1,'1.Inputs'!$D$38,IF(3=2,'1.Inputs'!$D$39,$E142)))*$F142*(('1.Inputs'!$D$40)+(1-'1.Inputs'!$D$40)*(1+'1.Inputs'!$D$41))*(1+$G142)^(3-1))-(('1.Inputs'!$D$37*12*IF(3=1,'1.Inputs'!$D$38,IF(3=2,'1.Inputs'!$D$39,$E142)))/(1-'1.Inputs'!$D$42)*$D142*(1+$G142)^(3-1))-('1.Inputs'!$D$37*12*IF(3=1,'1.Inputs'!$D$38,IF(3=2,'1.Inputs'!$D$39,$E142)))*'1.Inputs'!$D$43*(1+$G142)^(3-1)-'1.Inputs'!$D$44*(1+$G142)^(3-1)-('1.Inputs'!$D$20/'1.Inputs'!$D$27+'1.Inputs'!$D$23/'1.Inputs'!$D$28)))*'1.Inputs'!$D$53+('1.Inputs'!$D$20/'1.Inputs'!$D$27+'1.Inputs'!$D$23/'1.Inputs'!$D$28)-(J142-I142)</f>
        <v>1006584071.8790934</v>
      </c>
      <c r="V142" s="36">
        <f ca="1">((('1.Inputs'!$D$37*12*IF(4=1,'1.Inputs'!$D$38,IF(4=2,'1.Inputs'!$D$39,$E142)))*$F142*(('1.Inputs'!$D$40)+(1-'1.Inputs'!$D$40)*(1+'1.Inputs'!$D$41))*(1+$G142)^(4-1))-(('1.Inputs'!$D$37*12*IF(4=1,'1.Inputs'!$D$38,IF(4=2,'1.Inputs'!$D$39,$E142)))/(1-'1.Inputs'!$D$42)*$D142*(1+$G142)^(4-1))-('1.Inputs'!$D$37*12*IF(4=1,'1.Inputs'!$D$38,IF(4=2,'1.Inputs'!$D$39,$E142)))*'1.Inputs'!$D$43*(1+$G142)^(4-1)-'1.Inputs'!$D$44*(1+$G142)^(4-1)-('1.Inputs'!$D$20/'1.Inputs'!$D$27+'1.Inputs'!$D$23/'1.Inputs'!$D$28))-MAX(0,((('1.Inputs'!$D$37*12*IF(4=1,'1.Inputs'!$D$38,IF(4=2,'1.Inputs'!$D$39,$E142)))*$F142*(('1.Inputs'!$D$40)+(1-'1.Inputs'!$D$40)*(1+'1.Inputs'!$D$41))*(1+$G142)^(4-1))-(('1.Inputs'!$D$37*12*IF(4=1,'1.Inputs'!$D$38,IF(4=2,'1.Inputs'!$D$39,$E142)))/(1-'1.Inputs'!$D$42)*$D142*(1+$G142)^(4-1))-('1.Inputs'!$D$37*12*IF(4=1,'1.Inputs'!$D$38,IF(4=2,'1.Inputs'!$D$39,$E142)))*'1.Inputs'!$D$43*(1+$G142)^(4-1)-'1.Inputs'!$D$44*(1+$G142)^(4-1)-('1.Inputs'!$D$20/'1.Inputs'!$D$27+'1.Inputs'!$D$23/'1.Inputs'!$D$28)))*'1.Inputs'!$D$53+('1.Inputs'!$D$20/'1.Inputs'!$D$27+'1.Inputs'!$D$23/'1.Inputs'!$D$28)-(K142-J142)</f>
        <v>1318994331.6124394</v>
      </c>
      <c r="W142" s="36">
        <f ca="1">((('1.Inputs'!$D$37*12*IF(5=1,'1.Inputs'!$D$38,IF(5=2,'1.Inputs'!$D$39,$E142)))*$F142*(('1.Inputs'!$D$40)+(1-'1.Inputs'!$D$40)*(1+'1.Inputs'!$D$41))*(1+$G142)^(5-1))-(('1.Inputs'!$D$37*12*IF(5=1,'1.Inputs'!$D$38,IF(5=2,'1.Inputs'!$D$39,$E142)))/(1-'1.Inputs'!$D$42)*$D142*(1+$G142)^(5-1))-('1.Inputs'!$D$37*12*IF(5=1,'1.Inputs'!$D$38,IF(5=2,'1.Inputs'!$D$39,$E142)))*'1.Inputs'!$D$43*(1+$G142)^(5-1)-'1.Inputs'!$D$44*(1+$G142)^(5-1)-('1.Inputs'!$D$20/'1.Inputs'!$D$27+'1.Inputs'!$D$23/'1.Inputs'!$D$28))-MAX(0,((('1.Inputs'!$D$37*12*IF(5=1,'1.Inputs'!$D$38,IF(5=2,'1.Inputs'!$D$39,$E142)))*$F142*(('1.Inputs'!$D$40)+(1-'1.Inputs'!$D$40)*(1+'1.Inputs'!$D$41))*(1+$G142)^(5-1))-(('1.Inputs'!$D$37*12*IF(5=1,'1.Inputs'!$D$38,IF(5=2,'1.Inputs'!$D$39,$E142)))/(1-'1.Inputs'!$D$42)*$D142*(1+$G142)^(5-1))-('1.Inputs'!$D$37*12*IF(5=1,'1.Inputs'!$D$38,IF(5=2,'1.Inputs'!$D$39,$E142)))*'1.Inputs'!$D$43*(1+$G142)^(5-1)-'1.Inputs'!$D$44*(1+$G142)^(5-1)-('1.Inputs'!$D$20/'1.Inputs'!$D$27+'1.Inputs'!$D$23/'1.Inputs'!$D$28)))*'1.Inputs'!$D$53+('1.Inputs'!$D$20/'1.Inputs'!$D$27+'1.Inputs'!$D$23/'1.Inputs'!$D$28)-(L142-K142)</f>
        <v>1393584155.96172</v>
      </c>
      <c r="X142" s="36">
        <f ca="1">((('1.Inputs'!$D$37*12*IF(6=1,'1.Inputs'!$D$38,IF(6=2,'1.Inputs'!$D$39,$E142)))*$F142*(('1.Inputs'!$D$40)+(1-'1.Inputs'!$D$40)*(1+'1.Inputs'!$D$41))*(1+$G142)^(6-1))-(('1.Inputs'!$D$37*12*IF(6=1,'1.Inputs'!$D$38,IF(6=2,'1.Inputs'!$D$39,$E142)))/(1-'1.Inputs'!$D$42)*$D142*(1+$G142)^(6-1))-('1.Inputs'!$D$37*12*IF(6=1,'1.Inputs'!$D$38,IF(6=2,'1.Inputs'!$D$39,$E142)))*'1.Inputs'!$D$43*(1+$G142)^(6-1)-'1.Inputs'!$D$44*(1+$G142)^(6-1)-('1.Inputs'!$D$20/'1.Inputs'!$D$27+'1.Inputs'!$D$23/'1.Inputs'!$D$28))-MAX(0,((('1.Inputs'!$D$37*12*IF(6=1,'1.Inputs'!$D$38,IF(6=2,'1.Inputs'!$D$39,$E142)))*$F142*(('1.Inputs'!$D$40)+(1-'1.Inputs'!$D$40)*(1+'1.Inputs'!$D$41))*(1+$G142)^(6-1))-(('1.Inputs'!$D$37*12*IF(6=1,'1.Inputs'!$D$38,IF(6=2,'1.Inputs'!$D$39,$E142)))/(1-'1.Inputs'!$D$42)*$D142*(1+$G142)^(6-1))-('1.Inputs'!$D$37*12*IF(6=1,'1.Inputs'!$D$38,IF(6=2,'1.Inputs'!$D$39,$E142)))*'1.Inputs'!$D$43*(1+$G142)^(6-1)-'1.Inputs'!$D$44*(1+$G142)^(6-1)-('1.Inputs'!$D$20/'1.Inputs'!$D$27+'1.Inputs'!$D$23/'1.Inputs'!$D$28)))*'1.Inputs'!$D$53+('1.Inputs'!$D$20/'1.Inputs'!$D$27+'1.Inputs'!$D$23/'1.Inputs'!$D$28)-(M142-L142)</f>
        <v>1472548791.9442484</v>
      </c>
      <c r="Y142" s="36">
        <f ca="1">((('1.Inputs'!$D$37*12*IF(7=1,'1.Inputs'!$D$38,IF(7=2,'1.Inputs'!$D$39,$E142)))*$F142*(('1.Inputs'!$D$40)+(1-'1.Inputs'!$D$40)*(1+'1.Inputs'!$D$41))*(1+$G142)^(7-1))-(('1.Inputs'!$D$37*12*IF(7=1,'1.Inputs'!$D$38,IF(7=2,'1.Inputs'!$D$39,$E142)))/(1-'1.Inputs'!$D$42)*$D142*(1+$G142)^(7-1))-('1.Inputs'!$D$37*12*IF(7=1,'1.Inputs'!$D$38,IF(7=2,'1.Inputs'!$D$39,$E142)))*'1.Inputs'!$D$43*(1+$G142)^(7-1)-'1.Inputs'!$D$44*(1+$G142)^(7-1)-('1.Inputs'!$D$20/'1.Inputs'!$D$27+'1.Inputs'!$D$23/'1.Inputs'!$D$28))-MAX(0,((('1.Inputs'!$D$37*12*IF(7=1,'1.Inputs'!$D$38,IF(7=2,'1.Inputs'!$D$39,$E142)))*$F142*(('1.Inputs'!$D$40)+(1-'1.Inputs'!$D$40)*(1+'1.Inputs'!$D$41))*(1+$G142)^(7-1))-(('1.Inputs'!$D$37*12*IF(7=1,'1.Inputs'!$D$38,IF(7=2,'1.Inputs'!$D$39,$E142)))/(1-'1.Inputs'!$D$42)*$D142*(1+$G142)^(7-1))-('1.Inputs'!$D$37*12*IF(7=1,'1.Inputs'!$D$38,IF(7=2,'1.Inputs'!$D$39,$E142)))*'1.Inputs'!$D$43*(1+$G142)^(7-1)-'1.Inputs'!$D$44*(1+$G142)^(7-1)-('1.Inputs'!$D$20/'1.Inputs'!$D$27+'1.Inputs'!$D$23/'1.Inputs'!$D$28)))*'1.Inputs'!$D$53+('1.Inputs'!$D$20/'1.Inputs'!$D$27+'1.Inputs'!$D$23/'1.Inputs'!$D$28)-(N142-M142)</f>
        <v>1556144829.2087266</v>
      </c>
      <c r="Z142" s="36">
        <f ca="1">((('1.Inputs'!$D$37*12*IF(8=1,'1.Inputs'!$D$38,IF(8=2,'1.Inputs'!$D$39,$E142)))*$F142*(('1.Inputs'!$D$40)+(1-'1.Inputs'!$D$40)*(1+'1.Inputs'!$D$41))*(1+$G142)^(8-1))-(('1.Inputs'!$D$37*12*IF(8=1,'1.Inputs'!$D$38,IF(8=2,'1.Inputs'!$D$39,$E142)))/(1-'1.Inputs'!$D$42)*$D142*(1+$G142)^(8-1))-('1.Inputs'!$D$37*12*IF(8=1,'1.Inputs'!$D$38,IF(8=2,'1.Inputs'!$D$39,$E142)))*'1.Inputs'!$D$43*(1+$G142)^(8-1)-'1.Inputs'!$D$44*(1+$G142)^(8-1)-('1.Inputs'!$D$20/'1.Inputs'!$D$27+'1.Inputs'!$D$23/'1.Inputs'!$D$28))-MAX(0,((('1.Inputs'!$D$37*12*IF(8=1,'1.Inputs'!$D$38,IF(8=2,'1.Inputs'!$D$39,$E142)))*$F142*(('1.Inputs'!$D$40)+(1-'1.Inputs'!$D$40)*(1+'1.Inputs'!$D$41))*(1+$G142)^(8-1))-(('1.Inputs'!$D$37*12*IF(8=1,'1.Inputs'!$D$38,IF(8=2,'1.Inputs'!$D$39,$E142)))/(1-'1.Inputs'!$D$42)*$D142*(1+$G142)^(8-1))-('1.Inputs'!$D$37*12*IF(8=1,'1.Inputs'!$D$38,IF(8=2,'1.Inputs'!$D$39,$E142)))*'1.Inputs'!$D$43*(1+$G142)^(8-1)-'1.Inputs'!$D$44*(1+$G142)^(8-1)-('1.Inputs'!$D$20/'1.Inputs'!$D$27+'1.Inputs'!$D$23/'1.Inputs'!$D$28)))*'1.Inputs'!$D$53+('1.Inputs'!$D$20/'1.Inputs'!$D$27+'1.Inputs'!$D$23/'1.Inputs'!$D$28)-(O142-N142)</f>
        <v>1644643906.7941692</v>
      </c>
      <c r="AA142" s="36">
        <f ca="1">((('1.Inputs'!$D$37*12*IF(9=1,'1.Inputs'!$D$38,IF(9=2,'1.Inputs'!$D$39,$E142)))*$F142*(('1.Inputs'!$D$40)+(1-'1.Inputs'!$D$40)*(1+'1.Inputs'!$D$41))*(1+$G142)^(9-1))-(('1.Inputs'!$D$37*12*IF(9=1,'1.Inputs'!$D$38,IF(9=2,'1.Inputs'!$D$39,$E142)))/(1-'1.Inputs'!$D$42)*$D142*(1+$G142)^(9-1))-('1.Inputs'!$D$37*12*IF(9=1,'1.Inputs'!$D$38,IF(9=2,'1.Inputs'!$D$39,$E142)))*'1.Inputs'!$D$43*(1+$G142)^(9-1)-'1.Inputs'!$D$44*(1+$G142)^(9-1)-('1.Inputs'!$D$20/'1.Inputs'!$D$27+'1.Inputs'!$D$23/'1.Inputs'!$D$28))-MAX(0,((('1.Inputs'!$D$37*12*IF(9=1,'1.Inputs'!$D$38,IF(9=2,'1.Inputs'!$D$39,$E142)))*$F142*(('1.Inputs'!$D$40)+(1-'1.Inputs'!$D$40)*(1+'1.Inputs'!$D$41))*(1+$G142)^(9-1))-(('1.Inputs'!$D$37*12*IF(9=1,'1.Inputs'!$D$38,IF(9=2,'1.Inputs'!$D$39,$E142)))/(1-'1.Inputs'!$D$42)*$D142*(1+$G142)^(9-1))-('1.Inputs'!$D$37*12*IF(9=1,'1.Inputs'!$D$38,IF(9=2,'1.Inputs'!$D$39,$E142)))*'1.Inputs'!$D$43*(1+$G142)^(9-1)-'1.Inputs'!$D$44*(1+$G142)^(9-1)-('1.Inputs'!$D$20/'1.Inputs'!$D$27+'1.Inputs'!$D$23/'1.Inputs'!$D$28)))*'1.Inputs'!$D$53+('1.Inputs'!$D$20/'1.Inputs'!$D$27+'1.Inputs'!$D$23/'1.Inputs'!$D$28)-(P142-O142)</f>
        <v>1738333595.8005438</v>
      </c>
      <c r="AB142" s="36">
        <f ca="1">((('1.Inputs'!$D$37*12*IF(10=1,'1.Inputs'!$D$38,IF(10=2,'1.Inputs'!$D$39,$E142)))*$F142*(('1.Inputs'!$D$40)+(1-'1.Inputs'!$D$40)*(1+'1.Inputs'!$D$41))*(1+$G142)^(10-1))-(('1.Inputs'!$D$37*12*IF(10=1,'1.Inputs'!$D$38,IF(10=2,'1.Inputs'!$D$39,$E142)))/(1-'1.Inputs'!$D$42)*$D142*(1+$G142)^(10-1))-('1.Inputs'!$D$37*12*IF(10=1,'1.Inputs'!$D$38,IF(10=2,'1.Inputs'!$D$39,$E142)))*'1.Inputs'!$D$43*(1+$G142)^(10-1)-'1.Inputs'!$D$44*(1+$G142)^(10-1)-('1.Inputs'!$D$20/'1.Inputs'!$D$27+'1.Inputs'!$D$23/'1.Inputs'!$D$28))-MAX(0,((('1.Inputs'!$D$37*12*IF(10=1,'1.Inputs'!$D$38,IF(10=2,'1.Inputs'!$D$39,$E142)))*$F142*(('1.Inputs'!$D$40)+(1-'1.Inputs'!$D$40)*(1+'1.Inputs'!$D$41))*(1+$G142)^(10-1))-(('1.Inputs'!$D$37*12*IF(10=1,'1.Inputs'!$D$38,IF(10=2,'1.Inputs'!$D$39,$E142)))/(1-'1.Inputs'!$D$42)*$D142*(1+$G142)^(10-1))-('1.Inputs'!$D$37*12*IF(10=1,'1.Inputs'!$D$38,IF(10=2,'1.Inputs'!$D$39,$E142)))*'1.Inputs'!$D$43*(1+$G142)^(10-1)-'1.Inputs'!$D$44*(1+$G142)^(10-1)-('1.Inputs'!$D$20/'1.Inputs'!$D$27+'1.Inputs'!$D$23/'1.Inputs'!$D$28)))*'1.Inputs'!$D$53+('1.Inputs'!$D$20/'1.Inputs'!$D$27+'1.Inputs'!$D$23/'1.Inputs'!$D$28)-(Q142-P142)+(('1.Inputs'!$D$20+'1.Inputs'!$D$23-('1.Inputs'!$D$20/'1.Inputs'!$D$27+'1.Inputs'!$D$23/'1.Inputs'!$D$28)*'1.Inputs'!$D$10)*'1.Inputs'!$D$60+'1.Inputs'!$D$19*'1.Inputs'!$D$59+Q142)</f>
        <v>4856614322.7291145</v>
      </c>
      <c r="AC142" s="36">
        <f ca="1">S142-AC$13-AC$14+MIN(AC$13,MAX(0,((('1.Inputs'!$D$37*12*IF(1=1,'1.Inputs'!$D$38,IF(1=2,'1.Inputs'!$D$39,$E142)))*$F142*(('1.Inputs'!$D$40)+(1-'1.Inputs'!$D$40)*(1+'1.Inputs'!$D$41))*(1+$G142)^(1-1))-(('1.Inputs'!$D$37*12*IF(1=1,'1.Inputs'!$D$38,IF(1=2,'1.Inputs'!$D$39,$E142)))/(1-'1.Inputs'!$D$42)*$D142*(1+$G142)^(1-1))-('1.Inputs'!$D$37*12*IF(1=1,'1.Inputs'!$D$38,IF(1=2,'1.Inputs'!$D$39,$E142)))*'1.Inputs'!$D$43*(1+$G142)^(1-1)-'1.Inputs'!$D$44*(1+$G142)^(1-1)-('1.Inputs'!$D$20/'1.Inputs'!$D$27+'1.Inputs'!$D$23/'1.Inputs'!$D$28))))*'1.Inputs'!$D$53</f>
        <v>-427641422.42261881</v>
      </c>
      <c r="AD142" s="36">
        <f ca="1">T142-AD$13-AD$14+MIN(AD$13,MAX(0,((('1.Inputs'!$D$37*12*IF(2=1,'1.Inputs'!$D$38,IF(2=2,'1.Inputs'!$D$39,$E142)))*$F142*(('1.Inputs'!$D$40)+(1-'1.Inputs'!$D$40)*(1+'1.Inputs'!$D$41))*(1+$G142)^(2-1))-(('1.Inputs'!$D$37*12*IF(2=1,'1.Inputs'!$D$38,IF(2=2,'1.Inputs'!$D$39,$E142)))/(1-'1.Inputs'!$D$42)*$D142*(1+$G142)^(2-1))-('1.Inputs'!$D$37*12*IF(2=1,'1.Inputs'!$D$38,IF(2=2,'1.Inputs'!$D$39,$E142)))*'1.Inputs'!$D$43*(1+$G142)^(2-1)-'1.Inputs'!$D$44*(1+$G142)^(2-1)-('1.Inputs'!$D$20/'1.Inputs'!$D$27+'1.Inputs'!$D$23/'1.Inputs'!$D$28))))*'1.Inputs'!$D$53</f>
        <v>465912372.16182411</v>
      </c>
      <c r="AE142" s="36">
        <f ca="1">U142-AE$13-AE$14+MIN(AE$13,MAX(0,((('1.Inputs'!$D$37*12*IF(3=1,'1.Inputs'!$D$38,IF(3=2,'1.Inputs'!$D$39,$E142)))*$F142*(('1.Inputs'!$D$40)+(1-'1.Inputs'!$D$40)*(1+'1.Inputs'!$D$41))*(1+$G142)^(3-1))-(('1.Inputs'!$D$37*12*IF(3=1,'1.Inputs'!$D$38,IF(3=2,'1.Inputs'!$D$39,$E142)))/(1-'1.Inputs'!$D$42)*$D142*(1+$G142)^(3-1))-('1.Inputs'!$D$37*12*IF(3=1,'1.Inputs'!$D$38,IF(3=2,'1.Inputs'!$D$39,$E142)))*'1.Inputs'!$D$43*(1+$G142)^(3-1)-'1.Inputs'!$D$44*(1+$G142)^(3-1)-('1.Inputs'!$D$20/'1.Inputs'!$D$27+'1.Inputs'!$D$23/'1.Inputs'!$D$28))))*'1.Inputs'!$D$53</f>
        <v>664644071.87909341</v>
      </c>
      <c r="AF142" s="36">
        <f ca="1">V142-AF$13-AF$14+MIN(AF$13,MAX(0,((('1.Inputs'!$D$37*12*IF(4=1,'1.Inputs'!$D$38,IF(4=2,'1.Inputs'!$D$39,$E142)))*$F142*(('1.Inputs'!$D$40)+(1-'1.Inputs'!$D$40)*(1+'1.Inputs'!$D$41))*(1+$G142)^(4-1))-(('1.Inputs'!$D$37*12*IF(4=1,'1.Inputs'!$D$38,IF(4=2,'1.Inputs'!$D$39,$E142)))/(1-'1.Inputs'!$D$42)*$D142*(1+$G142)^(4-1))-('1.Inputs'!$D$37*12*IF(4=1,'1.Inputs'!$D$38,IF(4=2,'1.Inputs'!$D$39,$E142)))*'1.Inputs'!$D$43*(1+$G142)^(4-1)-'1.Inputs'!$D$44*(1+$G142)^(4-1)-('1.Inputs'!$D$20/'1.Inputs'!$D$27+'1.Inputs'!$D$23/'1.Inputs'!$D$28))))*'1.Inputs'!$D$53</f>
        <v>996242331.61243939</v>
      </c>
      <c r="AG142" s="36">
        <f ca="1">W142-AG$13-AG$14+MIN(AG$13,MAX(0,((('1.Inputs'!$D$37*12*IF(5=1,'1.Inputs'!$D$38,IF(5=2,'1.Inputs'!$D$39,$E142)))*$F142*(('1.Inputs'!$D$40)+(1-'1.Inputs'!$D$40)*(1+'1.Inputs'!$D$41))*(1+$G142)^(5-1))-(('1.Inputs'!$D$37*12*IF(5=1,'1.Inputs'!$D$38,IF(5=2,'1.Inputs'!$D$39,$E142)))/(1-'1.Inputs'!$D$42)*$D142*(1+$G142)^(5-1))-('1.Inputs'!$D$37*12*IF(5=1,'1.Inputs'!$D$38,IF(5=2,'1.Inputs'!$D$39,$E142)))*'1.Inputs'!$D$43*(1+$G142)^(5-1)-'1.Inputs'!$D$44*(1+$G142)^(5-1)-('1.Inputs'!$D$20/'1.Inputs'!$D$27+'1.Inputs'!$D$23/'1.Inputs'!$D$28))))*'1.Inputs'!$D$53</f>
        <v>1090020155.96172</v>
      </c>
      <c r="AH142" s="36">
        <f ca="1">X142-AH$13-AH$14+MIN(AH$13,MAX(0,((('1.Inputs'!$D$37*12*IF(6=1,'1.Inputs'!$D$38,IF(6=2,'1.Inputs'!$D$39,$E142)))*$F142*(('1.Inputs'!$D$40)+(1-'1.Inputs'!$D$40)*(1+'1.Inputs'!$D$41))*(1+$G142)^(6-1))-(('1.Inputs'!$D$37*12*IF(6=1,'1.Inputs'!$D$38,IF(6=2,'1.Inputs'!$D$39,$E142)))/(1-'1.Inputs'!$D$42)*$D142*(1+$G142)^(6-1))-('1.Inputs'!$D$37*12*IF(6=1,'1.Inputs'!$D$38,IF(6=2,'1.Inputs'!$D$39,$E142)))*'1.Inputs'!$D$43*(1+$G142)^(6-1)-'1.Inputs'!$D$44*(1+$G142)^(6-1)-('1.Inputs'!$D$20/'1.Inputs'!$D$27+'1.Inputs'!$D$23/'1.Inputs'!$D$28))))*'1.Inputs'!$D$53</f>
        <v>1188172791.9442484</v>
      </c>
      <c r="AI142" s="36">
        <f ca="1">Y142-AI$13-AI$14+MIN(AI$13,MAX(0,((('1.Inputs'!$D$37*12*IF(7=1,'1.Inputs'!$D$38,IF(7=2,'1.Inputs'!$D$39,$E142)))*$F142*(('1.Inputs'!$D$40)+(1-'1.Inputs'!$D$40)*(1+'1.Inputs'!$D$41))*(1+$G142)^(7-1))-(('1.Inputs'!$D$37*12*IF(7=1,'1.Inputs'!$D$38,IF(7=2,'1.Inputs'!$D$39,$E142)))/(1-'1.Inputs'!$D$42)*$D142*(1+$G142)^(7-1))-('1.Inputs'!$D$37*12*IF(7=1,'1.Inputs'!$D$38,IF(7=2,'1.Inputs'!$D$39,$E142)))*'1.Inputs'!$D$43*(1+$G142)^(7-1)-'1.Inputs'!$D$44*(1+$G142)^(7-1)-('1.Inputs'!$D$20/'1.Inputs'!$D$27+'1.Inputs'!$D$23/'1.Inputs'!$D$28))))*'1.Inputs'!$D$53</f>
        <v>1290956829.2087266</v>
      </c>
      <c r="AJ142" s="36">
        <f ca="1">Z142-AJ$13-AJ$14+MIN(AJ$13,MAX(0,((('1.Inputs'!$D$37*12*IF(8=1,'1.Inputs'!$D$38,IF(8=2,'1.Inputs'!$D$39,$E142)))*$F142*(('1.Inputs'!$D$40)+(1-'1.Inputs'!$D$40)*(1+'1.Inputs'!$D$41))*(1+$G142)^(8-1))-(('1.Inputs'!$D$37*12*IF(8=1,'1.Inputs'!$D$38,IF(8=2,'1.Inputs'!$D$39,$E142)))/(1-'1.Inputs'!$D$42)*$D142*(1+$G142)^(8-1))-('1.Inputs'!$D$37*12*IF(8=1,'1.Inputs'!$D$38,IF(8=2,'1.Inputs'!$D$39,$E142)))*'1.Inputs'!$D$43*(1+$G142)^(8-1)-'1.Inputs'!$D$44*(1+$G142)^(8-1)-('1.Inputs'!$D$20/'1.Inputs'!$D$27+'1.Inputs'!$D$23/'1.Inputs'!$D$28))))*'1.Inputs'!$D$53</f>
        <v>1644643906.7941692</v>
      </c>
      <c r="AK142" s="36">
        <f ca="1">AA142-AK$13-AK$14+MIN(AK$13,MAX(0,((('1.Inputs'!$D$37*12*IF(9=1,'1.Inputs'!$D$38,IF(9=2,'1.Inputs'!$D$39,$E142)))*$F142*(('1.Inputs'!$D$40)+(1-'1.Inputs'!$D$40)*(1+'1.Inputs'!$D$41))*(1+$G142)^(9-1))-(('1.Inputs'!$D$37*12*IF(9=1,'1.Inputs'!$D$38,IF(9=2,'1.Inputs'!$D$39,$E142)))/(1-'1.Inputs'!$D$42)*$D142*(1+$G142)^(9-1))-('1.Inputs'!$D$37*12*IF(9=1,'1.Inputs'!$D$38,IF(9=2,'1.Inputs'!$D$39,$E142)))*'1.Inputs'!$D$43*(1+$G142)^(9-1)-'1.Inputs'!$D$44*(1+$G142)^(9-1)-('1.Inputs'!$D$20/'1.Inputs'!$D$27+'1.Inputs'!$D$23/'1.Inputs'!$D$28))))*'1.Inputs'!$D$53</f>
        <v>1738333595.8005438</v>
      </c>
      <c r="AL142" s="36">
        <f ca="1">AB142-AL$13-AL$14+MIN(AL$13,MAX(0,((('1.Inputs'!$D$37*12*IF(10=1,'1.Inputs'!$D$38,IF(10=2,'1.Inputs'!$D$39,$E142)))*$F142*(('1.Inputs'!$D$40)+(1-'1.Inputs'!$D$40)*(1+'1.Inputs'!$D$41))*(1+$G142)^(10-1))-(('1.Inputs'!$D$37*12*IF(10=1,'1.Inputs'!$D$38,IF(10=2,'1.Inputs'!$D$39,$E142)))/(1-'1.Inputs'!$D$42)*$D142*(1+$G142)^(10-1))-('1.Inputs'!$D$37*12*IF(10=1,'1.Inputs'!$D$38,IF(10=2,'1.Inputs'!$D$39,$E142)))*'1.Inputs'!$D$43*(1+$G142)^(10-1)-'1.Inputs'!$D$44*(1+$G142)^(10-1)-('1.Inputs'!$D$20/'1.Inputs'!$D$27+'1.Inputs'!$D$23/'1.Inputs'!$D$28))))*'1.Inputs'!$D$53+'1.Inputs'!$D$35</f>
        <v>5656614322.7291145</v>
      </c>
      <c r="AM142" s="48">
        <f ca="1">R142+NPV('1.Inputs'!$D$55,S142:AB142)</f>
        <v>4801547168.3360405</v>
      </c>
      <c r="AN142" s="48">
        <f ca="1">-('1.Inputs'!$D$24*(1-'1.Inputs'!$D$31)+'1.Inputs'!$D$35)+NPV('1.Inputs'!$D$54,AC142:AL142)</f>
        <v>2502668744.5410409</v>
      </c>
      <c r="AO142" s="36">
        <f t="shared" ca="1" si="13"/>
        <v>-2.2472996099093416</v>
      </c>
      <c r="AP142" s="36">
        <f t="shared" ca="1" si="14"/>
        <v>2.5573782314001359</v>
      </c>
      <c r="AQ142" s="36">
        <f ca="1">'1.Inputs'!$D$35+MIN(SUM($AC142:AC142),SUM($AC142:AD142),SUM($AC142:AE142),SUM($AC142:AF142),SUM($AC142:AG142),SUM($AC142:AH142),SUM($AC142:AI142),SUM($AC142:AJ142),SUM($AC142:AK142),SUM($AC142:AL142))</f>
        <v>372358577.57738119</v>
      </c>
      <c r="AR142" s="36">
        <f ca="1">IF(AP142&lt;'1.Inputs'!$D$57,1,0)</f>
        <v>0</v>
      </c>
      <c r="AS142" s="36">
        <f t="shared" ca="1" si="15"/>
        <v>0</v>
      </c>
    </row>
    <row r="143" spans="2:45" ht="15" customHeight="1" x14ac:dyDescent="0.25">
      <c r="B143" s="36">
        <v>128</v>
      </c>
      <c r="C143" s="36">
        <f t="shared" ca="1" si="8"/>
        <v>0.68222277548264565</v>
      </c>
      <c r="D143" s="36">
        <f t="shared" ca="1" si="9"/>
        <v>18150.772563392518</v>
      </c>
      <c r="E143" s="47">
        <f t="shared" ca="1" si="10"/>
        <v>0.85004451946010762</v>
      </c>
      <c r="F143" s="36">
        <f t="shared" ca="1" si="11"/>
        <v>31014.687101232415</v>
      </c>
      <c r="G143" s="36">
        <f t="shared" ca="1" si="12"/>
        <v>4.0471688026599999E-2</v>
      </c>
      <c r="H143" s="36">
        <f ca="1">((('1.Inputs'!$D$37*12*IF(1=1,'1.Inputs'!$D$38,IF(1=2,'1.Inputs'!$D$39,$E143)))*$F143*(('1.Inputs'!$D$40)+(1-'1.Inputs'!$D$40)*(1+'1.Inputs'!$D$41))*(1+$G143)^(1-1))*'1.Inputs'!$D$47+(('1.Inputs'!$D$37*12*IF(1=1,'1.Inputs'!$D$38,IF(1=2,'1.Inputs'!$D$39,$E143)))/(1-'1.Inputs'!$D$42)*$D143*(1+$G143)^(1-1))*('1.Inputs'!$D$48-'1.Inputs'!$D$49))/'1.Inputs'!$D$51</f>
        <v>814708839.65768635</v>
      </c>
      <c r="I143" s="36">
        <f ca="1">((('1.Inputs'!$D$37*12*IF(2=1,'1.Inputs'!$D$38,IF(2=2,'1.Inputs'!$D$39,$E143)))*$F143*(('1.Inputs'!$D$40)+(1-'1.Inputs'!$D$40)*(1+'1.Inputs'!$D$41))*(1+$G143)^(2-1))*'1.Inputs'!$D$47+(('1.Inputs'!$D$37*12*IF(2=1,'1.Inputs'!$D$38,IF(2=2,'1.Inputs'!$D$39,$E143)))/(1-'1.Inputs'!$D$42)*$D143*(1+$G143)^(2-1))*('1.Inputs'!$D$48-'1.Inputs'!$D$49))/'1.Inputs'!$D$51</f>
        <v>1186754074.3083558</v>
      </c>
      <c r="J143" s="36">
        <f ca="1">((('1.Inputs'!$D$37*12*IF(3=1,'1.Inputs'!$D$38,IF(3=2,'1.Inputs'!$D$39,$E143)))*$F143*(('1.Inputs'!$D$40)+(1-'1.Inputs'!$D$40)*(1+'1.Inputs'!$D$41))*(1+$G143)^(3-1))*'1.Inputs'!$D$47+(('1.Inputs'!$D$37*12*IF(3=1,'1.Inputs'!$D$38,IF(3=2,'1.Inputs'!$D$39,$E143)))/(1-'1.Inputs'!$D$42)*$D143*(1+$G143)^(3-1))*('1.Inputs'!$D$48-'1.Inputs'!$D$49))/'1.Inputs'!$D$51</f>
        <v>1499459120.9150672</v>
      </c>
      <c r="K143" s="36">
        <f ca="1">((('1.Inputs'!$D$37*12*IF(4=1,'1.Inputs'!$D$38,IF(4=2,'1.Inputs'!$D$39,$E143)))*$F143*(('1.Inputs'!$D$40)+(1-'1.Inputs'!$D$40)*(1+'1.Inputs'!$D$41))*(1+$G143)^(4-1))*'1.Inputs'!$D$47+(('1.Inputs'!$D$37*12*IF(4=1,'1.Inputs'!$D$38,IF(4=2,'1.Inputs'!$D$39,$E143)))/(1-'1.Inputs'!$D$42)*$D143*(1+$G143)^(4-1))*('1.Inputs'!$D$48-'1.Inputs'!$D$49))/'1.Inputs'!$D$51</f>
        <v>1560144762.6653814</v>
      </c>
      <c r="L143" s="36">
        <f ca="1">((('1.Inputs'!$D$37*12*IF(5=1,'1.Inputs'!$D$38,IF(5=2,'1.Inputs'!$D$39,$E143)))*$F143*(('1.Inputs'!$D$40)+(1-'1.Inputs'!$D$40)*(1+'1.Inputs'!$D$41))*(1+$G143)^(5-1))*'1.Inputs'!$D$47+(('1.Inputs'!$D$37*12*IF(5=1,'1.Inputs'!$D$38,IF(5=2,'1.Inputs'!$D$39,$E143)))/(1-'1.Inputs'!$D$42)*$D143*(1+$G143)^(5-1))*('1.Inputs'!$D$48-'1.Inputs'!$D$49))/'1.Inputs'!$D$51</f>
        <v>1623286454.7763088</v>
      </c>
      <c r="M143" s="36">
        <f ca="1">((('1.Inputs'!$D$37*12*IF(6=1,'1.Inputs'!$D$38,IF(6=2,'1.Inputs'!$D$39,$E143)))*$F143*(('1.Inputs'!$D$40)+(1-'1.Inputs'!$D$40)*(1+'1.Inputs'!$D$41))*(1+$G143)^(6-1))*'1.Inputs'!$D$47+(('1.Inputs'!$D$37*12*IF(6=1,'1.Inputs'!$D$38,IF(6=2,'1.Inputs'!$D$39,$E143)))/(1-'1.Inputs'!$D$42)*$D143*(1+$G143)^(6-1))*('1.Inputs'!$D$48-'1.Inputs'!$D$49))/'1.Inputs'!$D$51</f>
        <v>1688983597.7518213</v>
      </c>
      <c r="N143" s="36">
        <f ca="1">((('1.Inputs'!$D$37*12*IF(7=1,'1.Inputs'!$D$38,IF(7=2,'1.Inputs'!$D$39,$E143)))*$F143*(('1.Inputs'!$D$40)+(1-'1.Inputs'!$D$40)*(1+'1.Inputs'!$D$41))*(1+$G143)^(7-1))*'1.Inputs'!$D$47+(('1.Inputs'!$D$37*12*IF(7=1,'1.Inputs'!$D$38,IF(7=2,'1.Inputs'!$D$39,$E143)))/(1-'1.Inputs'!$D$42)*$D143*(1+$G143)^(7-1))*('1.Inputs'!$D$48-'1.Inputs'!$D$49))/'1.Inputs'!$D$51</f>
        <v>1757339615.0020778</v>
      </c>
      <c r="O143" s="36">
        <f ca="1">((('1.Inputs'!$D$37*12*IF(8=1,'1.Inputs'!$D$38,IF(8=2,'1.Inputs'!$D$39,$E143)))*$F143*(('1.Inputs'!$D$40)+(1-'1.Inputs'!$D$40)*(1+'1.Inputs'!$D$41))*(1+$G143)^(8-1))*'1.Inputs'!$D$47+(('1.Inputs'!$D$37*12*IF(8=1,'1.Inputs'!$D$38,IF(8=2,'1.Inputs'!$D$39,$E143)))/(1-'1.Inputs'!$D$42)*$D143*(1+$G143)^(8-1))*('1.Inputs'!$D$48-'1.Inputs'!$D$49))/'1.Inputs'!$D$51</f>
        <v>1828462115.6572273</v>
      </c>
      <c r="P143" s="36">
        <f ca="1">((('1.Inputs'!$D$37*12*IF(9=1,'1.Inputs'!$D$38,IF(9=2,'1.Inputs'!$D$39,$E143)))*$F143*(('1.Inputs'!$D$40)+(1-'1.Inputs'!$D$40)*(1+'1.Inputs'!$D$41))*(1+$G143)^(9-1))*'1.Inputs'!$D$47+(('1.Inputs'!$D$37*12*IF(9=1,'1.Inputs'!$D$38,IF(9=2,'1.Inputs'!$D$39,$E143)))/(1-'1.Inputs'!$D$42)*$D143*(1+$G143)^(9-1))*('1.Inputs'!$D$48-'1.Inputs'!$D$49))/'1.Inputs'!$D$51</f>
        <v>1902463063.9705634</v>
      </c>
      <c r="Q143" s="36">
        <f ca="1">((('1.Inputs'!$D$37*12*IF(10=1,'1.Inputs'!$D$38,IF(10=2,'1.Inputs'!$D$39,$E143)))*$F143*(('1.Inputs'!$D$40)+(1-'1.Inputs'!$D$40)*(1+'1.Inputs'!$D$41))*(1+$G143)^(10-1))*'1.Inputs'!$D$47+(('1.Inputs'!$D$37*12*IF(10=1,'1.Inputs'!$D$38,IF(10=2,'1.Inputs'!$D$39,$E143)))/(1-'1.Inputs'!$D$42)*$D143*(1+$G143)^(10-1))*('1.Inputs'!$D$48-'1.Inputs'!$D$49))/'1.Inputs'!$D$51</f>
        <v>1979458955.5777099</v>
      </c>
      <c r="R143" s="36">
        <f>-'1.Inputs'!$D$24</f>
        <v>-2050000000</v>
      </c>
      <c r="S143" s="36">
        <f ca="1">((('1.Inputs'!$D$37*12*IF(1=1,'1.Inputs'!$D$38,IF(1=2,'1.Inputs'!$D$39,$E143)))*$F143*(('1.Inputs'!$D$40)+(1-'1.Inputs'!$D$40)*(1+'1.Inputs'!$D$41))*(1+$G143)^(1-1))-(('1.Inputs'!$D$37*12*IF(1=1,'1.Inputs'!$D$38,IF(1=2,'1.Inputs'!$D$39,$E143)))/(1-'1.Inputs'!$D$42)*$D143*(1+$G143)^(1-1))-('1.Inputs'!$D$37*12*IF(1=1,'1.Inputs'!$D$38,IF(1=2,'1.Inputs'!$D$39,$E143)))*'1.Inputs'!$D$43*(1+$G143)^(1-1)-'1.Inputs'!$D$44*(1+$G143)^(1-1)-('1.Inputs'!$D$20/'1.Inputs'!$D$27+'1.Inputs'!$D$23/'1.Inputs'!$D$28))-MAX(0,((('1.Inputs'!$D$37*12*IF(1=1,'1.Inputs'!$D$38,IF(1=2,'1.Inputs'!$D$39,$E143)))*$F143*(('1.Inputs'!$D$40)+(1-'1.Inputs'!$D$40)*(1+'1.Inputs'!$D$41))*(1+$G143)^(1-1))-(('1.Inputs'!$D$37*12*IF(1=1,'1.Inputs'!$D$38,IF(1=2,'1.Inputs'!$D$39,$E143)))/(1-'1.Inputs'!$D$42)*$D143*(1+$G143)^(1-1))-('1.Inputs'!$D$37*12*IF(1=1,'1.Inputs'!$D$38,IF(1=2,'1.Inputs'!$D$39,$E143)))*'1.Inputs'!$D$43*(1+$G143)^(1-1)-'1.Inputs'!$D$44*(1+$G143)^(1-1)-('1.Inputs'!$D$20/'1.Inputs'!$D$27+'1.Inputs'!$D$23/'1.Inputs'!$D$28)))*'1.Inputs'!$D$53+('1.Inputs'!$D$20/'1.Inputs'!$D$27+'1.Inputs'!$D$23/'1.Inputs'!$D$28)-H143</f>
        <v>-426865492.95706391</v>
      </c>
      <c r="T143" s="36">
        <f ca="1">((('1.Inputs'!$D$37*12*IF(2=1,'1.Inputs'!$D$38,IF(2=2,'1.Inputs'!$D$39,$E143)))*$F143*(('1.Inputs'!$D$40)+(1-'1.Inputs'!$D$40)*(1+'1.Inputs'!$D$41))*(1+$G143)^(2-1))-(('1.Inputs'!$D$37*12*IF(2=1,'1.Inputs'!$D$38,IF(2=2,'1.Inputs'!$D$39,$E143)))/(1-'1.Inputs'!$D$42)*$D143*(1+$G143)^(2-1))-('1.Inputs'!$D$37*12*IF(2=1,'1.Inputs'!$D$38,IF(2=2,'1.Inputs'!$D$39,$E143)))*'1.Inputs'!$D$43*(1+$G143)^(2-1)-'1.Inputs'!$D$44*(1+$G143)^(2-1)-('1.Inputs'!$D$20/'1.Inputs'!$D$27+'1.Inputs'!$D$23/'1.Inputs'!$D$28))-MAX(0,((('1.Inputs'!$D$37*12*IF(2=1,'1.Inputs'!$D$38,IF(2=2,'1.Inputs'!$D$39,$E143)))*$F143*(('1.Inputs'!$D$40)+(1-'1.Inputs'!$D$40)*(1+'1.Inputs'!$D$41))*(1+$G143)^(2-1))-(('1.Inputs'!$D$37*12*IF(2=1,'1.Inputs'!$D$38,IF(2=2,'1.Inputs'!$D$39,$E143)))/(1-'1.Inputs'!$D$42)*$D143*(1+$G143)^(2-1))-('1.Inputs'!$D$37*12*IF(2=1,'1.Inputs'!$D$38,IF(2=2,'1.Inputs'!$D$39,$E143)))*'1.Inputs'!$D$43*(1+$G143)^(2-1)-'1.Inputs'!$D$44*(1+$G143)^(2-1)-('1.Inputs'!$D$20/'1.Inputs'!$D$27+'1.Inputs'!$D$23/'1.Inputs'!$D$28)))*'1.Inputs'!$D$53+('1.Inputs'!$D$20/'1.Inputs'!$D$27+'1.Inputs'!$D$23/'1.Inputs'!$D$28)-(I143-H143)</f>
        <v>414803968.46867096</v>
      </c>
      <c r="U143" s="36">
        <f ca="1">((('1.Inputs'!$D$37*12*IF(3=1,'1.Inputs'!$D$38,IF(3=2,'1.Inputs'!$D$39,$E143)))*$F143*(('1.Inputs'!$D$40)+(1-'1.Inputs'!$D$40)*(1+'1.Inputs'!$D$41))*(1+$G143)^(3-1))-(('1.Inputs'!$D$37*12*IF(3=1,'1.Inputs'!$D$38,IF(3=2,'1.Inputs'!$D$39,$E143)))/(1-'1.Inputs'!$D$42)*$D143*(1+$G143)^(3-1))-('1.Inputs'!$D$37*12*IF(3=1,'1.Inputs'!$D$38,IF(3=2,'1.Inputs'!$D$39,$E143)))*'1.Inputs'!$D$43*(1+$G143)^(3-1)-'1.Inputs'!$D$44*(1+$G143)^(3-1)-('1.Inputs'!$D$20/'1.Inputs'!$D$27+'1.Inputs'!$D$23/'1.Inputs'!$D$28))-MAX(0,((('1.Inputs'!$D$37*12*IF(3=1,'1.Inputs'!$D$38,IF(3=2,'1.Inputs'!$D$39,$E143)))*$F143*(('1.Inputs'!$D$40)+(1-'1.Inputs'!$D$40)*(1+'1.Inputs'!$D$41))*(1+$G143)^(3-1))-(('1.Inputs'!$D$37*12*IF(3=1,'1.Inputs'!$D$38,IF(3=2,'1.Inputs'!$D$39,$E143)))/(1-'1.Inputs'!$D$42)*$D143*(1+$G143)^(3-1))-('1.Inputs'!$D$37*12*IF(3=1,'1.Inputs'!$D$38,IF(3=2,'1.Inputs'!$D$39,$E143)))*'1.Inputs'!$D$43*(1+$G143)^(3-1)-'1.Inputs'!$D$44*(1+$G143)^(3-1)-('1.Inputs'!$D$20/'1.Inputs'!$D$27+'1.Inputs'!$D$23/'1.Inputs'!$D$28)))*'1.Inputs'!$D$53+('1.Inputs'!$D$20/'1.Inputs'!$D$27+'1.Inputs'!$D$23/'1.Inputs'!$D$28)-(J143-I143)</f>
        <v>804775228.29085779</v>
      </c>
      <c r="V143" s="36">
        <f ca="1">((('1.Inputs'!$D$37*12*IF(4=1,'1.Inputs'!$D$38,IF(4=2,'1.Inputs'!$D$39,$E143)))*$F143*(('1.Inputs'!$D$40)+(1-'1.Inputs'!$D$40)*(1+'1.Inputs'!$D$41))*(1+$G143)^(4-1))-(('1.Inputs'!$D$37*12*IF(4=1,'1.Inputs'!$D$38,IF(4=2,'1.Inputs'!$D$39,$E143)))/(1-'1.Inputs'!$D$42)*$D143*(1+$G143)^(4-1))-('1.Inputs'!$D$37*12*IF(4=1,'1.Inputs'!$D$38,IF(4=2,'1.Inputs'!$D$39,$E143)))*'1.Inputs'!$D$43*(1+$G143)^(4-1)-'1.Inputs'!$D$44*(1+$G143)^(4-1)-('1.Inputs'!$D$20/'1.Inputs'!$D$27+'1.Inputs'!$D$23/'1.Inputs'!$D$28))-MAX(0,((('1.Inputs'!$D$37*12*IF(4=1,'1.Inputs'!$D$38,IF(4=2,'1.Inputs'!$D$39,$E143)))*$F143*(('1.Inputs'!$D$40)+(1-'1.Inputs'!$D$40)*(1+'1.Inputs'!$D$41))*(1+$G143)^(4-1))-(('1.Inputs'!$D$37*12*IF(4=1,'1.Inputs'!$D$38,IF(4=2,'1.Inputs'!$D$39,$E143)))/(1-'1.Inputs'!$D$42)*$D143*(1+$G143)^(4-1))-('1.Inputs'!$D$37*12*IF(4=1,'1.Inputs'!$D$38,IF(4=2,'1.Inputs'!$D$39,$E143)))*'1.Inputs'!$D$43*(1+$G143)^(4-1)-'1.Inputs'!$D$44*(1+$G143)^(4-1)-('1.Inputs'!$D$20/'1.Inputs'!$D$27+'1.Inputs'!$D$23/'1.Inputs'!$D$28)))*'1.Inputs'!$D$53+('1.Inputs'!$D$20/'1.Inputs'!$D$27+'1.Inputs'!$D$23/'1.Inputs'!$D$28)-(K143-J143)</f>
        <v>1100108658.9495325</v>
      </c>
      <c r="W143" s="36">
        <f ca="1">((('1.Inputs'!$D$37*12*IF(5=1,'1.Inputs'!$D$38,IF(5=2,'1.Inputs'!$D$39,$E143)))*$F143*(('1.Inputs'!$D$40)+(1-'1.Inputs'!$D$40)*(1+'1.Inputs'!$D$41))*(1+$G143)^(5-1))-(('1.Inputs'!$D$37*12*IF(5=1,'1.Inputs'!$D$38,IF(5=2,'1.Inputs'!$D$39,$E143)))/(1-'1.Inputs'!$D$42)*$D143*(1+$G143)^(5-1))-('1.Inputs'!$D$37*12*IF(5=1,'1.Inputs'!$D$38,IF(5=2,'1.Inputs'!$D$39,$E143)))*'1.Inputs'!$D$43*(1+$G143)^(5-1)-'1.Inputs'!$D$44*(1+$G143)^(5-1)-('1.Inputs'!$D$20/'1.Inputs'!$D$27+'1.Inputs'!$D$23/'1.Inputs'!$D$28))-MAX(0,((('1.Inputs'!$D$37*12*IF(5=1,'1.Inputs'!$D$38,IF(5=2,'1.Inputs'!$D$39,$E143)))*$F143*(('1.Inputs'!$D$40)+(1-'1.Inputs'!$D$40)*(1+'1.Inputs'!$D$41))*(1+$G143)^(5-1))-(('1.Inputs'!$D$37*12*IF(5=1,'1.Inputs'!$D$38,IF(5=2,'1.Inputs'!$D$39,$E143)))/(1-'1.Inputs'!$D$42)*$D143*(1+$G143)^(5-1))-('1.Inputs'!$D$37*12*IF(5=1,'1.Inputs'!$D$38,IF(5=2,'1.Inputs'!$D$39,$E143)))*'1.Inputs'!$D$43*(1+$G143)^(5-1)-'1.Inputs'!$D$44*(1+$G143)^(5-1)-('1.Inputs'!$D$20/'1.Inputs'!$D$27+'1.Inputs'!$D$23/'1.Inputs'!$D$28)))*'1.Inputs'!$D$53+('1.Inputs'!$D$20/'1.Inputs'!$D$27+'1.Inputs'!$D$23/'1.Inputs'!$D$28)-(L143-K143)</f>
        <v>1142719626.1306415</v>
      </c>
      <c r="X143" s="36">
        <f ca="1">((('1.Inputs'!$D$37*12*IF(6=1,'1.Inputs'!$D$38,IF(6=2,'1.Inputs'!$D$39,$E143)))*$F143*(('1.Inputs'!$D$40)+(1-'1.Inputs'!$D$40)*(1+'1.Inputs'!$D$41))*(1+$G143)^(6-1))-(('1.Inputs'!$D$37*12*IF(6=1,'1.Inputs'!$D$38,IF(6=2,'1.Inputs'!$D$39,$E143)))/(1-'1.Inputs'!$D$42)*$D143*(1+$G143)^(6-1))-('1.Inputs'!$D$37*12*IF(6=1,'1.Inputs'!$D$38,IF(6=2,'1.Inputs'!$D$39,$E143)))*'1.Inputs'!$D$43*(1+$G143)^(6-1)-'1.Inputs'!$D$44*(1+$G143)^(6-1)-('1.Inputs'!$D$20/'1.Inputs'!$D$27+'1.Inputs'!$D$23/'1.Inputs'!$D$28))-MAX(0,((('1.Inputs'!$D$37*12*IF(6=1,'1.Inputs'!$D$38,IF(6=2,'1.Inputs'!$D$39,$E143)))*$F143*(('1.Inputs'!$D$40)+(1-'1.Inputs'!$D$40)*(1+'1.Inputs'!$D$41))*(1+$G143)^(6-1))-(('1.Inputs'!$D$37*12*IF(6=1,'1.Inputs'!$D$38,IF(6=2,'1.Inputs'!$D$39,$E143)))/(1-'1.Inputs'!$D$42)*$D143*(1+$G143)^(6-1))-('1.Inputs'!$D$37*12*IF(6=1,'1.Inputs'!$D$38,IF(6=2,'1.Inputs'!$D$39,$E143)))*'1.Inputs'!$D$43*(1+$G143)^(6-1)-'1.Inputs'!$D$44*(1+$G143)^(6-1)-('1.Inputs'!$D$20/'1.Inputs'!$D$27+'1.Inputs'!$D$23/'1.Inputs'!$D$28)))*'1.Inputs'!$D$53+('1.Inputs'!$D$20/'1.Inputs'!$D$27+'1.Inputs'!$D$23/'1.Inputs'!$D$28)-(M143-L143)</f>
        <v>1187055131.0820165</v>
      </c>
      <c r="Y143" s="36">
        <f ca="1">((('1.Inputs'!$D$37*12*IF(7=1,'1.Inputs'!$D$38,IF(7=2,'1.Inputs'!$D$39,$E143)))*$F143*(('1.Inputs'!$D$40)+(1-'1.Inputs'!$D$40)*(1+'1.Inputs'!$D$41))*(1+$G143)^(7-1))-(('1.Inputs'!$D$37*12*IF(7=1,'1.Inputs'!$D$38,IF(7=2,'1.Inputs'!$D$39,$E143)))/(1-'1.Inputs'!$D$42)*$D143*(1+$G143)^(7-1))-('1.Inputs'!$D$37*12*IF(7=1,'1.Inputs'!$D$38,IF(7=2,'1.Inputs'!$D$39,$E143)))*'1.Inputs'!$D$43*(1+$G143)^(7-1)-'1.Inputs'!$D$44*(1+$G143)^(7-1)-('1.Inputs'!$D$20/'1.Inputs'!$D$27+'1.Inputs'!$D$23/'1.Inputs'!$D$28))-MAX(0,((('1.Inputs'!$D$37*12*IF(7=1,'1.Inputs'!$D$38,IF(7=2,'1.Inputs'!$D$39,$E143)))*$F143*(('1.Inputs'!$D$40)+(1-'1.Inputs'!$D$40)*(1+'1.Inputs'!$D$41))*(1+$G143)^(7-1))-(('1.Inputs'!$D$37*12*IF(7=1,'1.Inputs'!$D$38,IF(7=2,'1.Inputs'!$D$39,$E143)))/(1-'1.Inputs'!$D$42)*$D143*(1+$G143)^(7-1))-('1.Inputs'!$D$37*12*IF(7=1,'1.Inputs'!$D$38,IF(7=2,'1.Inputs'!$D$39,$E143)))*'1.Inputs'!$D$43*(1+$G143)^(7-1)-'1.Inputs'!$D$44*(1+$G143)^(7-1)-('1.Inputs'!$D$20/'1.Inputs'!$D$27+'1.Inputs'!$D$23/'1.Inputs'!$D$28)))*'1.Inputs'!$D$53+('1.Inputs'!$D$20/'1.Inputs'!$D$27+'1.Inputs'!$D$23/'1.Inputs'!$D$28)-(N143-M143)</f>
        <v>1233184968.7582862</v>
      </c>
      <c r="Z143" s="36">
        <f ca="1">((('1.Inputs'!$D$37*12*IF(8=1,'1.Inputs'!$D$38,IF(8=2,'1.Inputs'!$D$39,$E143)))*$F143*(('1.Inputs'!$D$40)+(1-'1.Inputs'!$D$40)*(1+'1.Inputs'!$D$41))*(1+$G143)^(8-1))-(('1.Inputs'!$D$37*12*IF(8=1,'1.Inputs'!$D$38,IF(8=2,'1.Inputs'!$D$39,$E143)))/(1-'1.Inputs'!$D$42)*$D143*(1+$G143)^(8-1))-('1.Inputs'!$D$37*12*IF(8=1,'1.Inputs'!$D$38,IF(8=2,'1.Inputs'!$D$39,$E143)))*'1.Inputs'!$D$43*(1+$G143)^(8-1)-'1.Inputs'!$D$44*(1+$G143)^(8-1)-('1.Inputs'!$D$20/'1.Inputs'!$D$27+'1.Inputs'!$D$23/'1.Inputs'!$D$28))-MAX(0,((('1.Inputs'!$D$37*12*IF(8=1,'1.Inputs'!$D$38,IF(8=2,'1.Inputs'!$D$39,$E143)))*$F143*(('1.Inputs'!$D$40)+(1-'1.Inputs'!$D$40)*(1+'1.Inputs'!$D$41))*(1+$G143)^(8-1))-(('1.Inputs'!$D$37*12*IF(8=1,'1.Inputs'!$D$38,IF(8=2,'1.Inputs'!$D$39,$E143)))/(1-'1.Inputs'!$D$42)*$D143*(1+$G143)^(8-1))-('1.Inputs'!$D$37*12*IF(8=1,'1.Inputs'!$D$38,IF(8=2,'1.Inputs'!$D$39,$E143)))*'1.Inputs'!$D$43*(1+$G143)^(8-1)-'1.Inputs'!$D$44*(1+$G143)^(8-1)-('1.Inputs'!$D$20/'1.Inputs'!$D$27+'1.Inputs'!$D$23/'1.Inputs'!$D$28)))*'1.Inputs'!$D$53+('1.Inputs'!$D$20/'1.Inputs'!$D$27+'1.Inputs'!$D$23/'1.Inputs'!$D$28)-(O143-N143)</f>
        <v>1281181758.8337083</v>
      </c>
      <c r="AA143" s="36">
        <f ca="1">((('1.Inputs'!$D$37*12*IF(9=1,'1.Inputs'!$D$38,IF(9=2,'1.Inputs'!$D$39,$E143)))*$F143*(('1.Inputs'!$D$40)+(1-'1.Inputs'!$D$40)*(1+'1.Inputs'!$D$41))*(1+$G143)^(9-1))-(('1.Inputs'!$D$37*12*IF(9=1,'1.Inputs'!$D$38,IF(9=2,'1.Inputs'!$D$39,$E143)))/(1-'1.Inputs'!$D$42)*$D143*(1+$G143)^(9-1))-('1.Inputs'!$D$37*12*IF(9=1,'1.Inputs'!$D$38,IF(9=2,'1.Inputs'!$D$39,$E143)))*'1.Inputs'!$D$43*(1+$G143)^(9-1)-'1.Inputs'!$D$44*(1+$G143)^(9-1)-('1.Inputs'!$D$20/'1.Inputs'!$D$27+'1.Inputs'!$D$23/'1.Inputs'!$D$28))-MAX(0,((('1.Inputs'!$D$37*12*IF(9=1,'1.Inputs'!$D$38,IF(9=2,'1.Inputs'!$D$39,$E143)))*$F143*(('1.Inputs'!$D$40)+(1-'1.Inputs'!$D$40)*(1+'1.Inputs'!$D$41))*(1+$G143)^(9-1))-(('1.Inputs'!$D$37*12*IF(9=1,'1.Inputs'!$D$38,IF(9=2,'1.Inputs'!$D$39,$E143)))/(1-'1.Inputs'!$D$42)*$D143*(1+$G143)^(9-1))-('1.Inputs'!$D$37*12*IF(9=1,'1.Inputs'!$D$38,IF(9=2,'1.Inputs'!$D$39,$E143)))*'1.Inputs'!$D$43*(1+$G143)^(9-1)-'1.Inputs'!$D$44*(1+$G143)^(9-1)-('1.Inputs'!$D$20/'1.Inputs'!$D$27+'1.Inputs'!$D$23/'1.Inputs'!$D$28)))*'1.Inputs'!$D$53+('1.Inputs'!$D$20/'1.Inputs'!$D$27+'1.Inputs'!$D$23/'1.Inputs'!$D$28)-(P143-O143)</f>
        <v>1331121060.0233397</v>
      </c>
      <c r="AB143" s="36">
        <f ca="1">((('1.Inputs'!$D$37*12*IF(10=1,'1.Inputs'!$D$38,IF(10=2,'1.Inputs'!$D$39,$E143)))*$F143*(('1.Inputs'!$D$40)+(1-'1.Inputs'!$D$40)*(1+'1.Inputs'!$D$41))*(1+$G143)^(10-1))-(('1.Inputs'!$D$37*12*IF(10=1,'1.Inputs'!$D$38,IF(10=2,'1.Inputs'!$D$39,$E143)))/(1-'1.Inputs'!$D$42)*$D143*(1+$G143)^(10-1))-('1.Inputs'!$D$37*12*IF(10=1,'1.Inputs'!$D$38,IF(10=2,'1.Inputs'!$D$39,$E143)))*'1.Inputs'!$D$43*(1+$G143)^(10-1)-'1.Inputs'!$D$44*(1+$G143)^(10-1)-('1.Inputs'!$D$20/'1.Inputs'!$D$27+'1.Inputs'!$D$23/'1.Inputs'!$D$28))-MAX(0,((('1.Inputs'!$D$37*12*IF(10=1,'1.Inputs'!$D$38,IF(10=2,'1.Inputs'!$D$39,$E143)))*$F143*(('1.Inputs'!$D$40)+(1-'1.Inputs'!$D$40)*(1+'1.Inputs'!$D$41))*(1+$G143)^(10-1))-(('1.Inputs'!$D$37*12*IF(10=1,'1.Inputs'!$D$38,IF(10=2,'1.Inputs'!$D$39,$E143)))/(1-'1.Inputs'!$D$42)*$D143*(1+$G143)^(10-1))-('1.Inputs'!$D$37*12*IF(10=1,'1.Inputs'!$D$38,IF(10=2,'1.Inputs'!$D$39,$E143)))*'1.Inputs'!$D$43*(1+$G143)^(10-1)-'1.Inputs'!$D$44*(1+$G143)^(10-1)-('1.Inputs'!$D$20/'1.Inputs'!$D$27+'1.Inputs'!$D$23/'1.Inputs'!$D$28)))*'1.Inputs'!$D$53+('1.Inputs'!$D$20/'1.Inputs'!$D$27+'1.Inputs'!$D$23/'1.Inputs'!$D$28)-(Q143-P143)+(('1.Inputs'!$D$20+'1.Inputs'!$D$23-('1.Inputs'!$D$20/'1.Inputs'!$D$27+'1.Inputs'!$D$23/'1.Inputs'!$D$28)*'1.Inputs'!$D$10)*'1.Inputs'!$D$60+'1.Inputs'!$D$19*'1.Inputs'!$D$59+Q143)</f>
        <v>4062540444.6086941</v>
      </c>
      <c r="AC143" s="36">
        <f ca="1">S143-AC$13-AC$14+MIN(AC$13,MAX(0,((('1.Inputs'!$D$37*12*IF(1=1,'1.Inputs'!$D$38,IF(1=2,'1.Inputs'!$D$39,$E143)))*$F143*(('1.Inputs'!$D$40)+(1-'1.Inputs'!$D$40)*(1+'1.Inputs'!$D$41))*(1+$G143)^(1-1))-(('1.Inputs'!$D$37*12*IF(1=1,'1.Inputs'!$D$38,IF(1=2,'1.Inputs'!$D$39,$E143)))/(1-'1.Inputs'!$D$42)*$D143*(1+$G143)^(1-1))-('1.Inputs'!$D$37*12*IF(1=1,'1.Inputs'!$D$38,IF(1=2,'1.Inputs'!$D$39,$E143)))*'1.Inputs'!$D$43*(1+$G143)^(1-1)-'1.Inputs'!$D$44*(1+$G143)^(1-1)-('1.Inputs'!$D$20/'1.Inputs'!$D$27+'1.Inputs'!$D$23/'1.Inputs'!$D$28))))*'1.Inputs'!$D$53</f>
        <v>-522805492.95706391</v>
      </c>
      <c r="AD143" s="36">
        <f ca="1">T143-AD$13-AD$14+MIN(AD$13,MAX(0,((('1.Inputs'!$D$37*12*IF(2=1,'1.Inputs'!$D$38,IF(2=2,'1.Inputs'!$D$39,$E143)))*$F143*(('1.Inputs'!$D$40)+(1-'1.Inputs'!$D$40)*(1+'1.Inputs'!$D$41))*(1+$G143)^(2-1))-(('1.Inputs'!$D$37*12*IF(2=1,'1.Inputs'!$D$38,IF(2=2,'1.Inputs'!$D$39,$E143)))/(1-'1.Inputs'!$D$42)*$D143*(1+$G143)^(2-1))-('1.Inputs'!$D$37*12*IF(2=1,'1.Inputs'!$D$38,IF(2=2,'1.Inputs'!$D$39,$E143)))*'1.Inputs'!$D$43*(1+$G143)^(2-1)-'1.Inputs'!$D$44*(1+$G143)^(2-1)-('1.Inputs'!$D$20/'1.Inputs'!$D$27+'1.Inputs'!$D$23/'1.Inputs'!$D$28))))*'1.Inputs'!$D$53</f>
        <v>318863968.46867096</v>
      </c>
      <c r="AE143" s="36">
        <f ca="1">U143-AE$13-AE$14+MIN(AE$13,MAX(0,((('1.Inputs'!$D$37*12*IF(3=1,'1.Inputs'!$D$38,IF(3=2,'1.Inputs'!$D$39,$E143)))*$F143*(('1.Inputs'!$D$40)+(1-'1.Inputs'!$D$40)*(1+'1.Inputs'!$D$41))*(1+$G143)^(3-1))-(('1.Inputs'!$D$37*12*IF(3=1,'1.Inputs'!$D$38,IF(3=2,'1.Inputs'!$D$39,$E143)))/(1-'1.Inputs'!$D$42)*$D143*(1+$G143)^(3-1))-('1.Inputs'!$D$37*12*IF(3=1,'1.Inputs'!$D$38,IF(3=2,'1.Inputs'!$D$39,$E143)))*'1.Inputs'!$D$43*(1+$G143)^(3-1)-'1.Inputs'!$D$44*(1+$G143)^(3-1)-('1.Inputs'!$D$20/'1.Inputs'!$D$27+'1.Inputs'!$D$23/'1.Inputs'!$D$28))))*'1.Inputs'!$D$53</f>
        <v>462835228.29085779</v>
      </c>
      <c r="AF143" s="36">
        <f ca="1">V143-AF$13-AF$14+MIN(AF$13,MAX(0,((('1.Inputs'!$D$37*12*IF(4=1,'1.Inputs'!$D$38,IF(4=2,'1.Inputs'!$D$39,$E143)))*$F143*(('1.Inputs'!$D$40)+(1-'1.Inputs'!$D$40)*(1+'1.Inputs'!$D$41))*(1+$G143)^(4-1))-(('1.Inputs'!$D$37*12*IF(4=1,'1.Inputs'!$D$38,IF(4=2,'1.Inputs'!$D$39,$E143)))/(1-'1.Inputs'!$D$42)*$D143*(1+$G143)^(4-1))-('1.Inputs'!$D$37*12*IF(4=1,'1.Inputs'!$D$38,IF(4=2,'1.Inputs'!$D$39,$E143)))*'1.Inputs'!$D$43*(1+$G143)^(4-1)-'1.Inputs'!$D$44*(1+$G143)^(4-1)-('1.Inputs'!$D$20/'1.Inputs'!$D$27+'1.Inputs'!$D$23/'1.Inputs'!$D$28))))*'1.Inputs'!$D$53</f>
        <v>777356658.94953251</v>
      </c>
      <c r="AG143" s="36">
        <f ca="1">W143-AG$13-AG$14+MIN(AG$13,MAX(0,((('1.Inputs'!$D$37*12*IF(5=1,'1.Inputs'!$D$38,IF(5=2,'1.Inputs'!$D$39,$E143)))*$F143*(('1.Inputs'!$D$40)+(1-'1.Inputs'!$D$40)*(1+'1.Inputs'!$D$41))*(1+$G143)^(5-1))-(('1.Inputs'!$D$37*12*IF(5=1,'1.Inputs'!$D$38,IF(5=2,'1.Inputs'!$D$39,$E143)))/(1-'1.Inputs'!$D$42)*$D143*(1+$G143)^(5-1))-('1.Inputs'!$D$37*12*IF(5=1,'1.Inputs'!$D$38,IF(5=2,'1.Inputs'!$D$39,$E143)))*'1.Inputs'!$D$43*(1+$G143)^(5-1)-'1.Inputs'!$D$44*(1+$G143)^(5-1)-('1.Inputs'!$D$20/'1.Inputs'!$D$27+'1.Inputs'!$D$23/'1.Inputs'!$D$28))))*'1.Inputs'!$D$53</f>
        <v>839155626.13064146</v>
      </c>
      <c r="AH143" s="36">
        <f ca="1">X143-AH$13-AH$14+MIN(AH$13,MAX(0,((('1.Inputs'!$D$37*12*IF(6=1,'1.Inputs'!$D$38,IF(6=2,'1.Inputs'!$D$39,$E143)))*$F143*(('1.Inputs'!$D$40)+(1-'1.Inputs'!$D$40)*(1+'1.Inputs'!$D$41))*(1+$G143)^(6-1))-(('1.Inputs'!$D$37*12*IF(6=1,'1.Inputs'!$D$38,IF(6=2,'1.Inputs'!$D$39,$E143)))/(1-'1.Inputs'!$D$42)*$D143*(1+$G143)^(6-1))-('1.Inputs'!$D$37*12*IF(6=1,'1.Inputs'!$D$38,IF(6=2,'1.Inputs'!$D$39,$E143)))*'1.Inputs'!$D$43*(1+$G143)^(6-1)-'1.Inputs'!$D$44*(1+$G143)^(6-1)-('1.Inputs'!$D$20/'1.Inputs'!$D$27+'1.Inputs'!$D$23/'1.Inputs'!$D$28))))*'1.Inputs'!$D$53</f>
        <v>902679131.08201647</v>
      </c>
      <c r="AI143" s="36">
        <f ca="1">Y143-AI$13-AI$14+MIN(AI$13,MAX(0,((('1.Inputs'!$D$37*12*IF(7=1,'1.Inputs'!$D$38,IF(7=2,'1.Inputs'!$D$39,$E143)))*$F143*(('1.Inputs'!$D$40)+(1-'1.Inputs'!$D$40)*(1+'1.Inputs'!$D$41))*(1+$G143)^(7-1))-(('1.Inputs'!$D$37*12*IF(7=1,'1.Inputs'!$D$38,IF(7=2,'1.Inputs'!$D$39,$E143)))/(1-'1.Inputs'!$D$42)*$D143*(1+$G143)^(7-1))-('1.Inputs'!$D$37*12*IF(7=1,'1.Inputs'!$D$38,IF(7=2,'1.Inputs'!$D$39,$E143)))*'1.Inputs'!$D$43*(1+$G143)^(7-1)-'1.Inputs'!$D$44*(1+$G143)^(7-1)-('1.Inputs'!$D$20/'1.Inputs'!$D$27+'1.Inputs'!$D$23/'1.Inputs'!$D$28))))*'1.Inputs'!$D$53</f>
        <v>967996968.75828624</v>
      </c>
      <c r="AJ143" s="36">
        <f ca="1">Z143-AJ$13-AJ$14+MIN(AJ$13,MAX(0,((('1.Inputs'!$D$37*12*IF(8=1,'1.Inputs'!$D$38,IF(8=2,'1.Inputs'!$D$39,$E143)))*$F143*(('1.Inputs'!$D$40)+(1-'1.Inputs'!$D$40)*(1+'1.Inputs'!$D$41))*(1+$G143)^(8-1))-(('1.Inputs'!$D$37*12*IF(8=1,'1.Inputs'!$D$38,IF(8=2,'1.Inputs'!$D$39,$E143)))/(1-'1.Inputs'!$D$42)*$D143*(1+$G143)^(8-1))-('1.Inputs'!$D$37*12*IF(8=1,'1.Inputs'!$D$38,IF(8=2,'1.Inputs'!$D$39,$E143)))*'1.Inputs'!$D$43*(1+$G143)^(8-1)-'1.Inputs'!$D$44*(1+$G143)^(8-1)-('1.Inputs'!$D$20/'1.Inputs'!$D$27+'1.Inputs'!$D$23/'1.Inputs'!$D$28))))*'1.Inputs'!$D$53</f>
        <v>1281181758.8337083</v>
      </c>
      <c r="AK143" s="36">
        <f ca="1">AA143-AK$13-AK$14+MIN(AK$13,MAX(0,((('1.Inputs'!$D$37*12*IF(9=1,'1.Inputs'!$D$38,IF(9=2,'1.Inputs'!$D$39,$E143)))*$F143*(('1.Inputs'!$D$40)+(1-'1.Inputs'!$D$40)*(1+'1.Inputs'!$D$41))*(1+$G143)^(9-1))-(('1.Inputs'!$D$37*12*IF(9=1,'1.Inputs'!$D$38,IF(9=2,'1.Inputs'!$D$39,$E143)))/(1-'1.Inputs'!$D$42)*$D143*(1+$G143)^(9-1))-('1.Inputs'!$D$37*12*IF(9=1,'1.Inputs'!$D$38,IF(9=2,'1.Inputs'!$D$39,$E143)))*'1.Inputs'!$D$43*(1+$G143)^(9-1)-'1.Inputs'!$D$44*(1+$G143)^(9-1)-('1.Inputs'!$D$20/'1.Inputs'!$D$27+'1.Inputs'!$D$23/'1.Inputs'!$D$28))))*'1.Inputs'!$D$53</f>
        <v>1331121060.0233397</v>
      </c>
      <c r="AL143" s="36">
        <f ca="1">AB143-AL$13-AL$14+MIN(AL$13,MAX(0,((('1.Inputs'!$D$37*12*IF(10=1,'1.Inputs'!$D$38,IF(10=2,'1.Inputs'!$D$39,$E143)))*$F143*(('1.Inputs'!$D$40)+(1-'1.Inputs'!$D$40)*(1+'1.Inputs'!$D$41))*(1+$G143)^(10-1))-(('1.Inputs'!$D$37*12*IF(10=1,'1.Inputs'!$D$38,IF(10=2,'1.Inputs'!$D$39,$E143)))/(1-'1.Inputs'!$D$42)*$D143*(1+$G143)^(10-1))-('1.Inputs'!$D$37*12*IF(10=1,'1.Inputs'!$D$38,IF(10=2,'1.Inputs'!$D$39,$E143)))*'1.Inputs'!$D$43*(1+$G143)^(10-1)-'1.Inputs'!$D$44*(1+$G143)^(10-1)-('1.Inputs'!$D$20/'1.Inputs'!$D$27+'1.Inputs'!$D$23/'1.Inputs'!$D$28))))*'1.Inputs'!$D$53+'1.Inputs'!$D$35</f>
        <v>4862540444.6086941</v>
      </c>
      <c r="AM143" s="48">
        <f ca="1">R143+NPV('1.Inputs'!$D$55,S143:AB143)</f>
        <v>3324568743.5331135</v>
      </c>
      <c r="AN143" s="48">
        <f ca="1">-('1.Inputs'!$D$24*(1-'1.Inputs'!$D$31)+'1.Inputs'!$D$35)+NPV('1.Inputs'!$D$54,AC143:AL143)</f>
        <v>1423668583.5566702</v>
      </c>
      <c r="AO143" s="36">
        <f t="shared" ca="1" si="13"/>
        <v>-2.8920426352104602</v>
      </c>
      <c r="AP143" s="36">
        <f t="shared" ca="1" si="14"/>
        <v>2.0446525109015696</v>
      </c>
      <c r="AQ143" s="36">
        <f ca="1">'1.Inputs'!$D$35+MIN(SUM($AC143:AC143),SUM($AC143:AD143),SUM($AC143:AE143),SUM($AC143:AF143),SUM($AC143:AG143),SUM($AC143:AH143),SUM($AC143:AI143),SUM($AC143:AJ143),SUM($AC143:AK143),SUM($AC143:AL143))</f>
        <v>277194507.04293609</v>
      </c>
      <c r="AR143" s="36">
        <f ca="1">IF(AP143&lt;'1.Inputs'!$D$57,1,0)</f>
        <v>0</v>
      </c>
      <c r="AS143" s="36">
        <f t="shared" ca="1" si="15"/>
        <v>0</v>
      </c>
    </row>
    <row r="144" spans="2:45" ht="15" customHeight="1" x14ac:dyDescent="0.25">
      <c r="B144" s="36">
        <v>129</v>
      </c>
      <c r="C144" s="36">
        <f t="shared" ref="C144:C207" ca="1" si="16">RAND()</f>
        <v>0.93610775341463481</v>
      </c>
      <c r="D144" s="36">
        <f t="shared" ref="D144:D207" ca="1" si="17">MAX(0,NORMINV(RAND(),$E$7,$F$7))</f>
        <v>19247.621347996905</v>
      </c>
      <c r="E144" s="47">
        <f t="shared" ref="E144:E207" ca="1" si="18">IF($C144&lt;($F$8-$E$8)/($G$8-$E$8),$E$8+SQRT($C144*($G$8-$E$8)*($F$8-$E$8)),$G$8-SQRT((1-$C144)*($G$8-$E$8)*($G$8-$F$8)))</f>
        <v>0.88863217257420235</v>
      </c>
      <c r="F144" s="36">
        <f t="shared" ref="F144:F207" ca="1" si="19">MAX(0,NORMINV(RAND(),$E$9,$F$9))</f>
        <v>29892.44795962538</v>
      </c>
      <c r="G144" s="36">
        <f t="shared" ref="G144:G207" ca="1" si="20">MAX(0,NORMINV(RAND(),$E$10,$F$10))</f>
        <v>5.4590381024318131E-2</v>
      </c>
      <c r="H144" s="36">
        <f ca="1">((('1.Inputs'!$D$37*12*IF(1=1,'1.Inputs'!$D$38,IF(1=2,'1.Inputs'!$D$39,$E144)))*$F144*(('1.Inputs'!$D$40)+(1-'1.Inputs'!$D$40)*(1+'1.Inputs'!$D$41))*(1+$G144)^(1-1))*'1.Inputs'!$D$47+(('1.Inputs'!$D$37*12*IF(1=1,'1.Inputs'!$D$38,IF(1=2,'1.Inputs'!$D$39,$E144)))/(1-'1.Inputs'!$D$42)*$D144*(1+$G144)^(1-1))*('1.Inputs'!$D$48-'1.Inputs'!$D$49))/'1.Inputs'!$D$51</f>
        <v>795922113.48835516</v>
      </c>
      <c r="I144" s="36">
        <f ca="1">((('1.Inputs'!$D$37*12*IF(2=1,'1.Inputs'!$D$38,IF(2=2,'1.Inputs'!$D$39,$E144)))*$F144*(('1.Inputs'!$D$40)+(1-'1.Inputs'!$D$40)*(1+'1.Inputs'!$D$41))*(1+$G144)^(2-1))*'1.Inputs'!$D$47+(('1.Inputs'!$D$37*12*IF(2=1,'1.Inputs'!$D$38,IF(2=2,'1.Inputs'!$D$39,$E144)))/(1-'1.Inputs'!$D$42)*$D144*(1+$G144)^(2-1))*('1.Inputs'!$D$48-'1.Inputs'!$D$49))/'1.Inputs'!$D$51</f>
        <v>1175120526.9011111</v>
      </c>
      <c r="J144" s="36">
        <f ca="1">((('1.Inputs'!$D$37*12*IF(3=1,'1.Inputs'!$D$38,IF(3=2,'1.Inputs'!$D$39,$E144)))*$F144*(('1.Inputs'!$D$40)+(1-'1.Inputs'!$D$40)*(1+'1.Inputs'!$D$41))*(1+$G144)^(3-1))*'1.Inputs'!$D$47+(('1.Inputs'!$D$37*12*IF(3=1,'1.Inputs'!$D$38,IF(3=2,'1.Inputs'!$D$39,$E144)))/(1-'1.Inputs'!$D$42)*$D144*(1+$G144)^(3-1))*('1.Inputs'!$D$48-'1.Inputs'!$D$49))/'1.Inputs'!$D$51</f>
        <v>1573222724.5094154</v>
      </c>
      <c r="K144" s="36">
        <f ca="1">((('1.Inputs'!$D$37*12*IF(4=1,'1.Inputs'!$D$38,IF(4=2,'1.Inputs'!$D$39,$E144)))*$F144*(('1.Inputs'!$D$40)+(1-'1.Inputs'!$D$40)*(1+'1.Inputs'!$D$41))*(1+$G144)^(4-1))*'1.Inputs'!$D$47+(('1.Inputs'!$D$37*12*IF(4=1,'1.Inputs'!$D$38,IF(4=2,'1.Inputs'!$D$39,$E144)))/(1-'1.Inputs'!$D$42)*$D144*(1+$G144)^(4-1))*('1.Inputs'!$D$48-'1.Inputs'!$D$49))/'1.Inputs'!$D$51</f>
        <v>1659105552.4765005</v>
      </c>
      <c r="L144" s="36">
        <f ca="1">((('1.Inputs'!$D$37*12*IF(5=1,'1.Inputs'!$D$38,IF(5=2,'1.Inputs'!$D$39,$E144)))*$F144*(('1.Inputs'!$D$40)+(1-'1.Inputs'!$D$40)*(1+'1.Inputs'!$D$41))*(1+$G144)^(5-1))*'1.Inputs'!$D$47+(('1.Inputs'!$D$37*12*IF(5=1,'1.Inputs'!$D$38,IF(5=2,'1.Inputs'!$D$39,$E144)))/(1-'1.Inputs'!$D$42)*$D144*(1+$G144)^(5-1))*('1.Inputs'!$D$48-'1.Inputs'!$D$49))/'1.Inputs'!$D$51</f>
        <v>1749676756.7457547</v>
      </c>
      <c r="M144" s="36">
        <f ca="1">((('1.Inputs'!$D$37*12*IF(6=1,'1.Inputs'!$D$38,IF(6=2,'1.Inputs'!$D$39,$E144)))*$F144*(('1.Inputs'!$D$40)+(1-'1.Inputs'!$D$40)*(1+'1.Inputs'!$D$41))*(1+$G144)^(6-1))*'1.Inputs'!$D$47+(('1.Inputs'!$D$37*12*IF(6=1,'1.Inputs'!$D$38,IF(6=2,'1.Inputs'!$D$39,$E144)))/(1-'1.Inputs'!$D$42)*$D144*(1+$G144)^(6-1))*('1.Inputs'!$D$48-'1.Inputs'!$D$49))/'1.Inputs'!$D$51</f>
        <v>1845192277.5658989</v>
      </c>
      <c r="N144" s="36">
        <f ca="1">((('1.Inputs'!$D$37*12*IF(7=1,'1.Inputs'!$D$38,IF(7=2,'1.Inputs'!$D$39,$E144)))*$F144*(('1.Inputs'!$D$40)+(1-'1.Inputs'!$D$40)*(1+'1.Inputs'!$D$41))*(1+$G144)^(7-1))*'1.Inputs'!$D$47+(('1.Inputs'!$D$37*12*IF(7=1,'1.Inputs'!$D$38,IF(7=2,'1.Inputs'!$D$39,$E144)))/(1-'1.Inputs'!$D$42)*$D144*(1+$G144)^(7-1))*('1.Inputs'!$D$48-'1.Inputs'!$D$49))/'1.Inputs'!$D$51</f>
        <v>1945922027.0613508</v>
      </c>
      <c r="O144" s="36">
        <f ca="1">((('1.Inputs'!$D$37*12*IF(8=1,'1.Inputs'!$D$38,IF(8=2,'1.Inputs'!$D$39,$E144)))*$F144*(('1.Inputs'!$D$40)+(1-'1.Inputs'!$D$40)*(1+'1.Inputs'!$D$41))*(1+$G144)^(8-1))*'1.Inputs'!$D$47+(('1.Inputs'!$D$37*12*IF(8=1,'1.Inputs'!$D$38,IF(8=2,'1.Inputs'!$D$39,$E144)))/(1-'1.Inputs'!$D$42)*$D144*(1+$G144)^(8-1))*('1.Inputs'!$D$48-'1.Inputs'!$D$49))/'1.Inputs'!$D$51</f>
        <v>2052150651.962244</v>
      </c>
      <c r="P144" s="36">
        <f ca="1">((('1.Inputs'!$D$37*12*IF(9=1,'1.Inputs'!$D$38,IF(9=2,'1.Inputs'!$D$39,$E144)))*$F144*(('1.Inputs'!$D$40)+(1-'1.Inputs'!$D$40)*(1+'1.Inputs'!$D$41))*(1+$G144)^(9-1))*'1.Inputs'!$D$47+(('1.Inputs'!$D$37*12*IF(9=1,'1.Inputs'!$D$38,IF(9=2,'1.Inputs'!$D$39,$E144)))/(1-'1.Inputs'!$D$42)*$D144*(1+$G144)^(9-1))*('1.Inputs'!$D$48-'1.Inputs'!$D$49))/'1.Inputs'!$D$51</f>
        <v>2164178337.9721661</v>
      </c>
      <c r="Q144" s="36">
        <f ca="1">((('1.Inputs'!$D$37*12*IF(10=1,'1.Inputs'!$D$38,IF(10=2,'1.Inputs'!$D$39,$E144)))*$F144*(('1.Inputs'!$D$40)+(1-'1.Inputs'!$D$40)*(1+'1.Inputs'!$D$41))*(1+$G144)^(10-1))*'1.Inputs'!$D$47+(('1.Inputs'!$D$37*12*IF(10=1,'1.Inputs'!$D$38,IF(10=2,'1.Inputs'!$D$39,$E144)))/(1-'1.Inputs'!$D$42)*$D144*(1+$G144)^(10-1))*('1.Inputs'!$D$48-'1.Inputs'!$D$49))/'1.Inputs'!$D$51</f>
        <v>2282321658.0466428</v>
      </c>
      <c r="R144" s="36">
        <f>-'1.Inputs'!$D$24</f>
        <v>-2050000000</v>
      </c>
      <c r="S144" s="36">
        <f ca="1">((('1.Inputs'!$D$37*12*IF(1=1,'1.Inputs'!$D$38,IF(1=2,'1.Inputs'!$D$39,$E144)))*$F144*(('1.Inputs'!$D$40)+(1-'1.Inputs'!$D$40)*(1+'1.Inputs'!$D$41))*(1+$G144)^(1-1))-(('1.Inputs'!$D$37*12*IF(1=1,'1.Inputs'!$D$38,IF(1=2,'1.Inputs'!$D$39,$E144)))/(1-'1.Inputs'!$D$42)*$D144*(1+$G144)^(1-1))-('1.Inputs'!$D$37*12*IF(1=1,'1.Inputs'!$D$38,IF(1=2,'1.Inputs'!$D$39,$E144)))*'1.Inputs'!$D$43*(1+$G144)^(1-1)-'1.Inputs'!$D$44*(1+$G144)^(1-1)-('1.Inputs'!$D$20/'1.Inputs'!$D$27+'1.Inputs'!$D$23/'1.Inputs'!$D$28))-MAX(0,((('1.Inputs'!$D$37*12*IF(1=1,'1.Inputs'!$D$38,IF(1=2,'1.Inputs'!$D$39,$E144)))*$F144*(('1.Inputs'!$D$40)+(1-'1.Inputs'!$D$40)*(1+'1.Inputs'!$D$41))*(1+$G144)^(1-1))-(('1.Inputs'!$D$37*12*IF(1=1,'1.Inputs'!$D$38,IF(1=2,'1.Inputs'!$D$39,$E144)))/(1-'1.Inputs'!$D$42)*$D144*(1+$G144)^(1-1))-('1.Inputs'!$D$37*12*IF(1=1,'1.Inputs'!$D$38,IF(1=2,'1.Inputs'!$D$39,$E144)))*'1.Inputs'!$D$43*(1+$G144)^(1-1)-'1.Inputs'!$D$44*(1+$G144)^(1-1)-('1.Inputs'!$D$20/'1.Inputs'!$D$27+'1.Inputs'!$D$23/'1.Inputs'!$D$28)))*'1.Inputs'!$D$53+('1.Inputs'!$D$20/'1.Inputs'!$D$27+'1.Inputs'!$D$23/'1.Inputs'!$D$28)-H144</f>
        <v>-611764994.5785234</v>
      </c>
      <c r="T144" s="36">
        <f ca="1">((('1.Inputs'!$D$37*12*IF(2=1,'1.Inputs'!$D$38,IF(2=2,'1.Inputs'!$D$39,$E144)))*$F144*(('1.Inputs'!$D$40)+(1-'1.Inputs'!$D$40)*(1+'1.Inputs'!$D$41))*(1+$G144)^(2-1))-(('1.Inputs'!$D$37*12*IF(2=1,'1.Inputs'!$D$38,IF(2=2,'1.Inputs'!$D$39,$E144)))/(1-'1.Inputs'!$D$42)*$D144*(1+$G144)^(2-1))-('1.Inputs'!$D$37*12*IF(2=1,'1.Inputs'!$D$38,IF(2=2,'1.Inputs'!$D$39,$E144)))*'1.Inputs'!$D$43*(1+$G144)^(2-1)-'1.Inputs'!$D$44*(1+$G144)^(2-1)-('1.Inputs'!$D$20/'1.Inputs'!$D$27+'1.Inputs'!$D$23/'1.Inputs'!$D$28))-MAX(0,((('1.Inputs'!$D$37*12*IF(2=1,'1.Inputs'!$D$38,IF(2=2,'1.Inputs'!$D$39,$E144)))*$F144*(('1.Inputs'!$D$40)+(1-'1.Inputs'!$D$40)*(1+'1.Inputs'!$D$41))*(1+$G144)^(2-1))-(('1.Inputs'!$D$37*12*IF(2=1,'1.Inputs'!$D$38,IF(2=2,'1.Inputs'!$D$39,$E144)))/(1-'1.Inputs'!$D$42)*$D144*(1+$G144)^(2-1))-('1.Inputs'!$D$37*12*IF(2=1,'1.Inputs'!$D$38,IF(2=2,'1.Inputs'!$D$39,$E144)))*'1.Inputs'!$D$43*(1+$G144)^(2-1)-'1.Inputs'!$D$44*(1+$G144)^(2-1)-('1.Inputs'!$D$20/'1.Inputs'!$D$27+'1.Inputs'!$D$23/'1.Inputs'!$D$28)))*'1.Inputs'!$D$53+('1.Inputs'!$D$20/'1.Inputs'!$D$27+'1.Inputs'!$D$23/'1.Inputs'!$D$28)-(I144-H144)</f>
        <v>116959038.72142023</v>
      </c>
      <c r="U144" s="36">
        <f ca="1">((('1.Inputs'!$D$37*12*IF(3=1,'1.Inputs'!$D$38,IF(3=2,'1.Inputs'!$D$39,$E144)))*$F144*(('1.Inputs'!$D$40)+(1-'1.Inputs'!$D$40)*(1+'1.Inputs'!$D$41))*(1+$G144)^(3-1))-(('1.Inputs'!$D$37*12*IF(3=1,'1.Inputs'!$D$38,IF(3=2,'1.Inputs'!$D$39,$E144)))/(1-'1.Inputs'!$D$42)*$D144*(1+$G144)^(3-1))-('1.Inputs'!$D$37*12*IF(3=1,'1.Inputs'!$D$38,IF(3=2,'1.Inputs'!$D$39,$E144)))*'1.Inputs'!$D$43*(1+$G144)^(3-1)-'1.Inputs'!$D$44*(1+$G144)^(3-1)-('1.Inputs'!$D$20/'1.Inputs'!$D$27+'1.Inputs'!$D$23/'1.Inputs'!$D$28))-MAX(0,((('1.Inputs'!$D$37*12*IF(3=1,'1.Inputs'!$D$38,IF(3=2,'1.Inputs'!$D$39,$E144)))*$F144*(('1.Inputs'!$D$40)+(1-'1.Inputs'!$D$40)*(1+'1.Inputs'!$D$41))*(1+$G144)^(3-1))-(('1.Inputs'!$D$37*12*IF(3=1,'1.Inputs'!$D$38,IF(3=2,'1.Inputs'!$D$39,$E144)))/(1-'1.Inputs'!$D$42)*$D144*(1+$G144)^(3-1))-('1.Inputs'!$D$37*12*IF(3=1,'1.Inputs'!$D$38,IF(3=2,'1.Inputs'!$D$39,$E144)))*'1.Inputs'!$D$43*(1+$G144)^(3-1)-'1.Inputs'!$D$44*(1+$G144)^(3-1)-('1.Inputs'!$D$20/'1.Inputs'!$D$27+'1.Inputs'!$D$23/'1.Inputs'!$D$28)))*'1.Inputs'!$D$53+('1.Inputs'!$D$20/'1.Inputs'!$D$27+'1.Inputs'!$D$23/'1.Inputs'!$D$28)-(J144-I144)</f>
        <v>425458092.6923728</v>
      </c>
      <c r="V144" s="36">
        <f ca="1">((('1.Inputs'!$D$37*12*IF(4=1,'1.Inputs'!$D$38,IF(4=2,'1.Inputs'!$D$39,$E144)))*$F144*(('1.Inputs'!$D$40)+(1-'1.Inputs'!$D$40)*(1+'1.Inputs'!$D$41))*(1+$G144)^(4-1))-(('1.Inputs'!$D$37*12*IF(4=1,'1.Inputs'!$D$38,IF(4=2,'1.Inputs'!$D$39,$E144)))/(1-'1.Inputs'!$D$42)*$D144*(1+$G144)^(4-1))-('1.Inputs'!$D$37*12*IF(4=1,'1.Inputs'!$D$38,IF(4=2,'1.Inputs'!$D$39,$E144)))*'1.Inputs'!$D$43*(1+$G144)^(4-1)-'1.Inputs'!$D$44*(1+$G144)^(4-1)-('1.Inputs'!$D$20/'1.Inputs'!$D$27+'1.Inputs'!$D$23/'1.Inputs'!$D$28))-MAX(0,((('1.Inputs'!$D$37*12*IF(4=1,'1.Inputs'!$D$38,IF(4=2,'1.Inputs'!$D$39,$E144)))*$F144*(('1.Inputs'!$D$40)+(1-'1.Inputs'!$D$40)*(1+'1.Inputs'!$D$41))*(1+$G144)^(4-1))-(('1.Inputs'!$D$37*12*IF(4=1,'1.Inputs'!$D$38,IF(4=2,'1.Inputs'!$D$39,$E144)))/(1-'1.Inputs'!$D$42)*$D144*(1+$G144)^(4-1))-('1.Inputs'!$D$37*12*IF(4=1,'1.Inputs'!$D$38,IF(4=2,'1.Inputs'!$D$39,$E144)))*'1.Inputs'!$D$43*(1+$G144)^(4-1)-'1.Inputs'!$D$44*(1+$G144)^(4-1)-('1.Inputs'!$D$20/'1.Inputs'!$D$27+'1.Inputs'!$D$23/'1.Inputs'!$D$28)))*'1.Inputs'!$D$53+('1.Inputs'!$D$20/'1.Inputs'!$D$27+'1.Inputs'!$D$23/'1.Inputs'!$D$28)-(K144-J144)</f>
        <v>780056536.87420559</v>
      </c>
      <c r="W144" s="36">
        <f ca="1">((('1.Inputs'!$D$37*12*IF(5=1,'1.Inputs'!$D$38,IF(5=2,'1.Inputs'!$D$39,$E144)))*$F144*(('1.Inputs'!$D$40)+(1-'1.Inputs'!$D$40)*(1+'1.Inputs'!$D$41))*(1+$G144)^(5-1))-(('1.Inputs'!$D$37*12*IF(5=1,'1.Inputs'!$D$38,IF(5=2,'1.Inputs'!$D$39,$E144)))/(1-'1.Inputs'!$D$42)*$D144*(1+$G144)^(5-1))-('1.Inputs'!$D$37*12*IF(5=1,'1.Inputs'!$D$38,IF(5=2,'1.Inputs'!$D$39,$E144)))*'1.Inputs'!$D$43*(1+$G144)^(5-1)-'1.Inputs'!$D$44*(1+$G144)^(5-1)-('1.Inputs'!$D$20/'1.Inputs'!$D$27+'1.Inputs'!$D$23/'1.Inputs'!$D$28))-MAX(0,((('1.Inputs'!$D$37*12*IF(5=1,'1.Inputs'!$D$38,IF(5=2,'1.Inputs'!$D$39,$E144)))*$F144*(('1.Inputs'!$D$40)+(1-'1.Inputs'!$D$40)*(1+'1.Inputs'!$D$41))*(1+$G144)^(5-1))-(('1.Inputs'!$D$37*12*IF(5=1,'1.Inputs'!$D$38,IF(5=2,'1.Inputs'!$D$39,$E144)))/(1-'1.Inputs'!$D$42)*$D144*(1+$G144)^(5-1))-('1.Inputs'!$D$37*12*IF(5=1,'1.Inputs'!$D$38,IF(5=2,'1.Inputs'!$D$39,$E144)))*'1.Inputs'!$D$43*(1+$G144)^(5-1)-'1.Inputs'!$D$44*(1+$G144)^(5-1)-('1.Inputs'!$D$20/'1.Inputs'!$D$27+'1.Inputs'!$D$23/'1.Inputs'!$D$28)))*'1.Inputs'!$D$53+('1.Inputs'!$D$20/'1.Inputs'!$D$27+'1.Inputs'!$D$23/'1.Inputs'!$D$28)-(L144-K144)</f>
        <v>820060724.93927956</v>
      </c>
      <c r="X144" s="36">
        <f ca="1">((('1.Inputs'!$D$37*12*IF(6=1,'1.Inputs'!$D$38,IF(6=2,'1.Inputs'!$D$39,$E144)))*$F144*(('1.Inputs'!$D$40)+(1-'1.Inputs'!$D$40)*(1+'1.Inputs'!$D$41))*(1+$G144)^(6-1))-(('1.Inputs'!$D$37*12*IF(6=1,'1.Inputs'!$D$38,IF(6=2,'1.Inputs'!$D$39,$E144)))/(1-'1.Inputs'!$D$42)*$D144*(1+$G144)^(6-1))-('1.Inputs'!$D$37*12*IF(6=1,'1.Inputs'!$D$38,IF(6=2,'1.Inputs'!$D$39,$E144)))*'1.Inputs'!$D$43*(1+$G144)^(6-1)-'1.Inputs'!$D$44*(1+$G144)^(6-1)-('1.Inputs'!$D$20/'1.Inputs'!$D$27+'1.Inputs'!$D$23/'1.Inputs'!$D$28))-MAX(0,((('1.Inputs'!$D$37*12*IF(6=1,'1.Inputs'!$D$38,IF(6=2,'1.Inputs'!$D$39,$E144)))*$F144*(('1.Inputs'!$D$40)+(1-'1.Inputs'!$D$40)*(1+'1.Inputs'!$D$41))*(1+$G144)^(6-1))-(('1.Inputs'!$D$37*12*IF(6=1,'1.Inputs'!$D$38,IF(6=2,'1.Inputs'!$D$39,$E144)))/(1-'1.Inputs'!$D$42)*$D144*(1+$G144)^(6-1))-('1.Inputs'!$D$37*12*IF(6=1,'1.Inputs'!$D$38,IF(6=2,'1.Inputs'!$D$39,$E144)))*'1.Inputs'!$D$43*(1+$G144)^(6-1)-'1.Inputs'!$D$44*(1+$G144)^(6-1)-('1.Inputs'!$D$20/'1.Inputs'!$D$27+'1.Inputs'!$D$23/'1.Inputs'!$D$28)))*'1.Inputs'!$D$53+('1.Inputs'!$D$20/'1.Inputs'!$D$27+'1.Inputs'!$D$23/'1.Inputs'!$D$28)-(M144-L144)</f>
        <v>862248756.87339389</v>
      </c>
      <c r="Y144" s="36">
        <f ca="1">((('1.Inputs'!$D$37*12*IF(7=1,'1.Inputs'!$D$38,IF(7=2,'1.Inputs'!$D$39,$E144)))*$F144*(('1.Inputs'!$D$40)+(1-'1.Inputs'!$D$40)*(1+'1.Inputs'!$D$41))*(1+$G144)^(7-1))-(('1.Inputs'!$D$37*12*IF(7=1,'1.Inputs'!$D$38,IF(7=2,'1.Inputs'!$D$39,$E144)))/(1-'1.Inputs'!$D$42)*$D144*(1+$G144)^(7-1))-('1.Inputs'!$D$37*12*IF(7=1,'1.Inputs'!$D$38,IF(7=2,'1.Inputs'!$D$39,$E144)))*'1.Inputs'!$D$43*(1+$G144)^(7-1)-'1.Inputs'!$D$44*(1+$G144)^(7-1)-('1.Inputs'!$D$20/'1.Inputs'!$D$27+'1.Inputs'!$D$23/'1.Inputs'!$D$28))-MAX(0,((('1.Inputs'!$D$37*12*IF(7=1,'1.Inputs'!$D$38,IF(7=2,'1.Inputs'!$D$39,$E144)))*$F144*(('1.Inputs'!$D$40)+(1-'1.Inputs'!$D$40)*(1+'1.Inputs'!$D$41))*(1+$G144)^(7-1))-(('1.Inputs'!$D$37*12*IF(7=1,'1.Inputs'!$D$38,IF(7=2,'1.Inputs'!$D$39,$E144)))/(1-'1.Inputs'!$D$42)*$D144*(1+$G144)^(7-1))-('1.Inputs'!$D$37*12*IF(7=1,'1.Inputs'!$D$38,IF(7=2,'1.Inputs'!$D$39,$E144)))*'1.Inputs'!$D$43*(1+$G144)^(7-1)-'1.Inputs'!$D$44*(1+$G144)^(7-1)-('1.Inputs'!$D$20/'1.Inputs'!$D$27+'1.Inputs'!$D$23/'1.Inputs'!$D$28)))*'1.Inputs'!$D$53+('1.Inputs'!$D$20/'1.Inputs'!$D$27+'1.Inputs'!$D$23/'1.Inputs'!$D$28)-(N144-M144)</f>
        <v>906739849.5454582</v>
      </c>
      <c r="Z144" s="36">
        <f ca="1">((('1.Inputs'!$D$37*12*IF(8=1,'1.Inputs'!$D$38,IF(8=2,'1.Inputs'!$D$39,$E144)))*$F144*(('1.Inputs'!$D$40)+(1-'1.Inputs'!$D$40)*(1+'1.Inputs'!$D$41))*(1+$G144)^(8-1))-(('1.Inputs'!$D$37*12*IF(8=1,'1.Inputs'!$D$38,IF(8=2,'1.Inputs'!$D$39,$E144)))/(1-'1.Inputs'!$D$42)*$D144*(1+$G144)^(8-1))-('1.Inputs'!$D$37*12*IF(8=1,'1.Inputs'!$D$38,IF(8=2,'1.Inputs'!$D$39,$E144)))*'1.Inputs'!$D$43*(1+$G144)^(8-1)-'1.Inputs'!$D$44*(1+$G144)^(8-1)-('1.Inputs'!$D$20/'1.Inputs'!$D$27+'1.Inputs'!$D$23/'1.Inputs'!$D$28))-MAX(0,((('1.Inputs'!$D$37*12*IF(8=1,'1.Inputs'!$D$38,IF(8=2,'1.Inputs'!$D$39,$E144)))*$F144*(('1.Inputs'!$D$40)+(1-'1.Inputs'!$D$40)*(1+'1.Inputs'!$D$41))*(1+$G144)^(8-1))-(('1.Inputs'!$D$37*12*IF(8=1,'1.Inputs'!$D$38,IF(8=2,'1.Inputs'!$D$39,$E144)))/(1-'1.Inputs'!$D$42)*$D144*(1+$G144)^(8-1))-('1.Inputs'!$D$37*12*IF(8=1,'1.Inputs'!$D$38,IF(8=2,'1.Inputs'!$D$39,$E144)))*'1.Inputs'!$D$43*(1+$G144)^(8-1)-'1.Inputs'!$D$44*(1+$G144)^(8-1)-('1.Inputs'!$D$20/'1.Inputs'!$D$27+'1.Inputs'!$D$23/'1.Inputs'!$D$28)))*'1.Inputs'!$D$53+('1.Inputs'!$D$20/'1.Inputs'!$D$27+'1.Inputs'!$D$23/'1.Inputs'!$D$28)-(O144-N144)</f>
        <v>953659727.91867828</v>
      </c>
      <c r="AA144" s="36">
        <f ca="1">((('1.Inputs'!$D$37*12*IF(9=1,'1.Inputs'!$D$38,IF(9=2,'1.Inputs'!$D$39,$E144)))*$F144*(('1.Inputs'!$D$40)+(1-'1.Inputs'!$D$40)*(1+'1.Inputs'!$D$41))*(1+$G144)^(9-1))-(('1.Inputs'!$D$37*12*IF(9=1,'1.Inputs'!$D$38,IF(9=2,'1.Inputs'!$D$39,$E144)))/(1-'1.Inputs'!$D$42)*$D144*(1+$G144)^(9-1))-('1.Inputs'!$D$37*12*IF(9=1,'1.Inputs'!$D$38,IF(9=2,'1.Inputs'!$D$39,$E144)))*'1.Inputs'!$D$43*(1+$G144)^(9-1)-'1.Inputs'!$D$44*(1+$G144)^(9-1)-('1.Inputs'!$D$20/'1.Inputs'!$D$27+'1.Inputs'!$D$23/'1.Inputs'!$D$28))-MAX(0,((('1.Inputs'!$D$37*12*IF(9=1,'1.Inputs'!$D$38,IF(9=2,'1.Inputs'!$D$39,$E144)))*$F144*(('1.Inputs'!$D$40)+(1-'1.Inputs'!$D$40)*(1+'1.Inputs'!$D$41))*(1+$G144)^(9-1))-(('1.Inputs'!$D$37*12*IF(9=1,'1.Inputs'!$D$38,IF(9=2,'1.Inputs'!$D$39,$E144)))/(1-'1.Inputs'!$D$42)*$D144*(1+$G144)^(9-1))-('1.Inputs'!$D$37*12*IF(9=1,'1.Inputs'!$D$38,IF(9=2,'1.Inputs'!$D$39,$E144)))*'1.Inputs'!$D$43*(1+$G144)^(9-1)-'1.Inputs'!$D$44*(1+$G144)^(9-1)-('1.Inputs'!$D$20/'1.Inputs'!$D$27+'1.Inputs'!$D$23/'1.Inputs'!$D$28)))*'1.Inputs'!$D$53+('1.Inputs'!$D$20/'1.Inputs'!$D$27+'1.Inputs'!$D$23/'1.Inputs'!$D$28)-(P144-O144)</f>
        <v>1003140980.3299086</v>
      </c>
      <c r="AB144" s="36">
        <f ca="1">((('1.Inputs'!$D$37*12*IF(10=1,'1.Inputs'!$D$38,IF(10=2,'1.Inputs'!$D$39,$E144)))*$F144*(('1.Inputs'!$D$40)+(1-'1.Inputs'!$D$40)*(1+'1.Inputs'!$D$41))*(1+$G144)^(10-1))-(('1.Inputs'!$D$37*12*IF(10=1,'1.Inputs'!$D$38,IF(10=2,'1.Inputs'!$D$39,$E144)))/(1-'1.Inputs'!$D$42)*$D144*(1+$G144)^(10-1))-('1.Inputs'!$D$37*12*IF(10=1,'1.Inputs'!$D$38,IF(10=2,'1.Inputs'!$D$39,$E144)))*'1.Inputs'!$D$43*(1+$G144)^(10-1)-'1.Inputs'!$D$44*(1+$G144)^(10-1)-('1.Inputs'!$D$20/'1.Inputs'!$D$27+'1.Inputs'!$D$23/'1.Inputs'!$D$28))-MAX(0,((('1.Inputs'!$D$37*12*IF(10=1,'1.Inputs'!$D$38,IF(10=2,'1.Inputs'!$D$39,$E144)))*$F144*(('1.Inputs'!$D$40)+(1-'1.Inputs'!$D$40)*(1+'1.Inputs'!$D$41))*(1+$G144)^(10-1))-(('1.Inputs'!$D$37*12*IF(10=1,'1.Inputs'!$D$38,IF(10=2,'1.Inputs'!$D$39,$E144)))/(1-'1.Inputs'!$D$42)*$D144*(1+$G144)^(10-1))-('1.Inputs'!$D$37*12*IF(10=1,'1.Inputs'!$D$38,IF(10=2,'1.Inputs'!$D$39,$E144)))*'1.Inputs'!$D$43*(1+$G144)^(10-1)-'1.Inputs'!$D$44*(1+$G144)^(10-1)-('1.Inputs'!$D$20/'1.Inputs'!$D$27+'1.Inputs'!$D$23/'1.Inputs'!$D$28)))*'1.Inputs'!$D$53+('1.Inputs'!$D$20/'1.Inputs'!$D$27+'1.Inputs'!$D$23/'1.Inputs'!$D$28)-(Q144-P144)+(('1.Inputs'!$D$20+'1.Inputs'!$D$23-('1.Inputs'!$D$20/'1.Inputs'!$D$27+'1.Inputs'!$D$23/'1.Inputs'!$D$28)*'1.Inputs'!$D$10)*'1.Inputs'!$D$60+'1.Inputs'!$D$19*'1.Inputs'!$D$59+Q144)</f>
        <v>4037645091.2104692</v>
      </c>
      <c r="AC144" s="36">
        <f ca="1">S144-AC$13-AC$14+MIN(AC$13,MAX(0,((('1.Inputs'!$D$37*12*IF(1=1,'1.Inputs'!$D$38,IF(1=2,'1.Inputs'!$D$39,$E144)))*$F144*(('1.Inputs'!$D$40)+(1-'1.Inputs'!$D$40)*(1+'1.Inputs'!$D$41))*(1+$G144)^(1-1))-(('1.Inputs'!$D$37*12*IF(1=1,'1.Inputs'!$D$38,IF(1=2,'1.Inputs'!$D$39,$E144)))/(1-'1.Inputs'!$D$42)*$D144*(1+$G144)^(1-1))-('1.Inputs'!$D$37*12*IF(1=1,'1.Inputs'!$D$38,IF(1=2,'1.Inputs'!$D$39,$E144)))*'1.Inputs'!$D$43*(1+$G144)^(1-1)-'1.Inputs'!$D$44*(1+$G144)^(1-1)-('1.Inputs'!$D$20/'1.Inputs'!$D$27+'1.Inputs'!$D$23/'1.Inputs'!$D$28))))*'1.Inputs'!$D$53</f>
        <v>-732895776.70399857</v>
      </c>
      <c r="AD144" s="36">
        <f ca="1">T144-AD$13-AD$14+MIN(AD$13,MAX(0,((('1.Inputs'!$D$37*12*IF(2=1,'1.Inputs'!$D$38,IF(2=2,'1.Inputs'!$D$39,$E144)))*$F144*(('1.Inputs'!$D$40)+(1-'1.Inputs'!$D$40)*(1+'1.Inputs'!$D$41))*(1+$G144)^(2-1))-(('1.Inputs'!$D$37*12*IF(2=1,'1.Inputs'!$D$38,IF(2=2,'1.Inputs'!$D$39,$E144)))/(1-'1.Inputs'!$D$42)*$D144*(1+$G144)^(2-1))-('1.Inputs'!$D$37*12*IF(2=1,'1.Inputs'!$D$38,IF(2=2,'1.Inputs'!$D$39,$E144)))*'1.Inputs'!$D$43*(1+$G144)^(2-1)-'1.Inputs'!$D$44*(1+$G144)^(2-1)-('1.Inputs'!$D$20/'1.Inputs'!$D$27+'1.Inputs'!$D$23/'1.Inputs'!$D$28))))*'1.Inputs'!$D$53</f>
        <v>21019038.721420228</v>
      </c>
      <c r="AE144" s="36">
        <f ca="1">U144-AE$13-AE$14+MIN(AE$13,MAX(0,((('1.Inputs'!$D$37*12*IF(3=1,'1.Inputs'!$D$38,IF(3=2,'1.Inputs'!$D$39,$E144)))*$F144*(('1.Inputs'!$D$40)+(1-'1.Inputs'!$D$40)*(1+'1.Inputs'!$D$41))*(1+$G144)^(3-1))-(('1.Inputs'!$D$37*12*IF(3=1,'1.Inputs'!$D$38,IF(3=2,'1.Inputs'!$D$39,$E144)))/(1-'1.Inputs'!$D$42)*$D144*(1+$G144)^(3-1))-('1.Inputs'!$D$37*12*IF(3=1,'1.Inputs'!$D$38,IF(3=2,'1.Inputs'!$D$39,$E144)))*'1.Inputs'!$D$43*(1+$G144)^(3-1)-'1.Inputs'!$D$44*(1+$G144)^(3-1)-('1.Inputs'!$D$20/'1.Inputs'!$D$27+'1.Inputs'!$D$23/'1.Inputs'!$D$28))))*'1.Inputs'!$D$53</f>
        <v>83518092.692372799</v>
      </c>
      <c r="AF144" s="36">
        <f ca="1">V144-AF$13-AF$14+MIN(AF$13,MAX(0,((('1.Inputs'!$D$37*12*IF(4=1,'1.Inputs'!$D$38,IF(4=2,'1.Inputs'!$D$39,$E144)))*$F144*(('1.Inputs'!$D$40)+(1-'1.Inputs'!$D$40)*(1+'1.Inputs'!$D$41))*(1+$G144)^(4-1))-(('1.Inputs'!$D$37*12*IF(4=1,'1.Inputs'!$D$38,IF(4=2,'1.Inputs'!$D$39,$E144)))/(1-'1.Inputs'!$D$42)*$D144*(1+$G144)^(4-1))-('1.Inputs'!$D$37*12*IF(4=1,'1.Inputs'!$D$38,IF(4=2,'1.Inputs'!$D$39,$E144)))*'1.Inputs'!$D$43*(1+$G144)^(4-1)-'1.Inputs'!$D$44*(1+$G144)^(4-1)-('1.Inputs'!$D$20/'1.Inputs'!$D$27+'1.Inputs'!$D$23/'1.Inputs'!$D$28))))*'1.Inputs'!$D$53</f>
        <v>457304536.87420559</v>
      </c>
      <c r="AG144" s="36">
        <f ca="1">W144-AG$13-AG$14+MIN(AG$13,MAX(0,((('1.Inputs'!$D$37*12*IF(5=1,'1.Inputs'!$D$38,IF(5=2,'1.Inputs'!$D$39,$E144)))*$F144*(('1.Inputs'!$D$40)+(1-'1.Inputs'!$D$40)*(1+'1.Inputs'!$D$41))*(1+$G144)^(5-1))-(('1.Inputs'!$D$37*12*IF(5=1,'1.Inputs'!$D$38,IF(5=2,'1.Inputs'!$D$39,$E144)))/(1-'1.Inputs'!$D$42)*$D144*(1+$G144)^(5-1))-('1.Inputs'!$D$37*12*IF(5=1,'1.Inputs'!$D$38,IF(5=2,'1.Inputs'!$D$39,$E144)))*'1.Inputs'!$D$43*(1+$G144)^(5-1)-'1.Inputs'!$D$44*(1+$G144)^(5-1)-('1.Inputs'!$D$20/'1.Inputs'!$D$27+'1.Inputs'!$D$23/'1.Inputs'!$D$28))))*'1.Inputs'!$D$53</f>
        <v>516496724.93927956</v>
      </c>
      <c r="AH144" s="36">
        <f ca="1">X144-AH$13-AH$14+MIN(AH$13,MAX(0,((('1.Inputs'!$D$37*12*IF(6=1,'1.Inputs'!$D$38,IF(6=2,'1.Inputs'!$D$39,$E144)))*$F144*(('1.Inputs'!$D$40)+(1-'1.Inputs'!$D$40)*(1+'1.Inputs'!$D$41))*(1+$G144)^(6-1))-(('1.Inputs'!$D$37*12*IF(6=1,'1.Inputs'!$D$38,IF(6=2,'1.Inputs'!$D$39,$E144)))/(1-'1.Inputs'!$D$42)*$D144*(1+$G144)^(6-1))-('1.Inputs'!$D$37*12*IF(6=1,'1.Inputs'!$D$38,IF(6=2,'1.Inputs'!$D$39,$E144)))*'1.Inputs'!$D$43*(1+$G144)^(6-1)-'1.Inputs'!$D$44*(1+$G144)^(6-1)-('1.Inputs'!$D$20/'1.Inputs'!$D$27+'1.Inputs'!$D$23/'1.Inputs'!$D$28))))*'1.Inputs'!$D$53</f>
        <v>577872756.87339389</v>
      </c>
      <c r="AI144" s="36">
        <f ca="1">Y144-AI$13-AI$14+MIN(AI$13,MAX(0,((('1.Inputs'!$D$37*12*IF(7=1,'1.Inputs'!$D$38,IF(7=2,'1.Inputs'!$D$39,$E144)))*$F144*(('1.Inputs'!$D$40)+(1-'1.Inputs'!$D$40)*(1+'1.Inputs'!$D$41))*(1+$G144)^(7-1))-(('1.Inputs'!$D$37*12*IF(7=1,'1.Inputs'!$D$38,IF(7=2,'1.Inputs'!$D$39,$E144)))/(1-'1.Inputs'!$D$42)*$D144*(1+$G144)^(7-1))-('1.Inputs'!$D$37*12*IF(7=1,'1.Inputs'!$D$38,IF(7=2,'1.Inputs'!$D$39,$E144)))*'1.Inputs'!$D$43*(1+$G144)^(7-1)-'1.Inputs'!$D$44*(1+$G144)^(7-1)-('1.Inputs'!$D$20/'1.Inputs'!$D$27+'1.Inputs'!$D$23/'1.Inputs'!$D$28))))*'1.Inputs'!$D$53</f>
        <v>641551849.5454582</v>
      </c>
      <c r="AJ144" s="36">
        <f ca="1">Z144-AJ$13-AJ$14+MIN(AJ$13,MAX(0,((('1.Inputs'!$D$37*12*IF(8=1,'1.Inputs'!$D$38,IF(8=2,'1.Inputs'!$D$39,$E144)))*$F144*(('1.Inputs'!$D$40)+(1-'1.Inputs'!$D$40)*(1+'1.Inputs'!$D$41))*(1+$G144)^(8-1))-(('1.Inputs'!$D$37*12*IF(8=1,'1.Inputs'!$D$38,IF(8=2,'1.Inputs'!$D$39,$E144)))/(1-'1.Inputs'!$D$42)*$D144*(1+$G144)^(8-1))-('1.Inputs'!$D$37*12*IF(8=1,'1.Inputs'!$D$38,IF(8=2,'1.Inputs'!$D$39,$E144)))*'1.Inputs'!$D$43*(1+$G144)^(8-1)-'1.Inputs'!$D$44*(1+$G144)^(8-1)-('1.Inputs'!$D$20/'1.Inputs'!$D$27+'1.Inputs'!$D$23/'1.Inputs'!$D$28))))*'1.Inputs'!$D$53</f>
        <v>953659727.91867828</v>
      </c>
      <c r="AK144" s="36">
        <f ca="1">AA144-AK$13-AK$14+MIN(AK$13,MAX(0,((('1.Inputs'!$D$37*12*IF(9=1,'1.Inputs'!$D$38,IF(9=2,'1.Inputs'!$D$39,$E144)))*$F144*(('1.Inputs'!$D$40)+(1-'1.Inputs'!$D$40)*(1+'1.Inputs'!$D$41))*(1+$G144)^(9-1))-(('1.Inputs'!$D$37*12*IF(9=1,'1.Inputs'!$D$38,IF(9=2,'1.Inputs'!$D$39,$E144)))/(1-'1.Inputs'!$D$42)*$D144*(1+$G144)^(9-1))-('1.Inputs'!$D$37*12*IF(9=1,'1.Inputs'!$D$38,IF(9=2,'1.Inputs'!$D$39,$E144)))*'1.Inputs'!$D$43*(1+$G144)^(9-1)-'1.Inputs'!$D$44*(1+$G144)^(9-1)-('1.Inputs'!$D$20/'1.Inputs'!$D$27+'1.Inputs'!$D$23/'1.Inputs'!$D$28))))*'1.Inputs'!$D$53</f>
        <v>1003140980.3299086</v>
      </c>
      <c r="AL144" s="36">
        <f ca="1">AB144-AL$13-AL$14+MIN(AL$13,MAX(0,((('1.Inputs'!$D$37*12*IF(10=1,'1.Inputs'!$D$38,IF(10=2,'1.Inputs'!$D$39,$E144)))*$F144*(('1.Inputs'!$D$40)+(1-'1.Inputs'!$D$40)*(1+'1.Inputs'!$D$41))*(1+$G144)^(10-1))-(('1.Inputs'!$D$37*12*IF(10=1,'1.Inputs'!$D$38,IF(10=2,'1.Inputs'!$D$39,$E144)))/(1-'1.Inputs'!$D$42)*$D144*(1+$G144)^(10-1))-('1.Inputs'!$D$37*12*IF(10=1,'1.Inputs'!$D$38,IF(10=2,'1.Inputs'!$D$39,$E144)))*'1.Inputs'!$D$43*(1+$G144)^(10-1)-'1.Inputs'!$D$44*(1+$G144)^(10-1)-('1.Inputs'!$D$20/'1.Inputs'!$D$27+'1.Inputs'!$D$23/'1.Inputs'!$D$28))))*'1.Inputs'!$D$53+'1.Inputs'!$D$35</f>
        <v>4837645091.2104692</v>
      </c>
      <c r="AM144" s="48">
        <f ca="1">R144+NPV('1.Inputs'!$D$55,S144:AB144)</f>
        <v>1686810812.5386119</v>
      </c>
      <c r="AN144" s="48">
        <f ca="1">-('1.Inputs'!$D$24*(1-'1.Inputs'!$D$31)+'1.Inputs'!$D$35)+NPV('1.Inputs'!$D$54,AC144:AL144)</f>
        <v>106104859.22530627</v>
      </c>
      <c r="AO144" s="36">
        <f t="shared" ref="AO144:AO207" ca="1" si="21">MIN(S144/(AC$13+AC$14),T144/(AD$13+AD$14),U144/(AE$13+AE$14),V144/(AF$13+AF$14),W144/(AG$13+AG$14),X144/(AH$13+AH$14),Y144/(AI$13+AI$14))</f>
        <v>-4.1447492857623534</v>
      </c>
      <c r="AP144" s="36">
        <f t="shared" ref="AP144:AP207" ca="1" si="22">MIN(U144/(AE$13+AE$14),V144/(AF$13+AF$14),W144/(AG$13+AG$14),X144/(AH$13+AH$14),Y144/(AI$13+AI$14))</f>
        <v>1.0809402761493212</v>
      </c>
      <c r="AQ144" s="36">
        <f ca="1">'1.Inputs'!$D$35+MIN(SUM($AC144:AC144),SUM($AC144:AD144),SUM($AC144:AE144),SUM($AC144:AF144),SUM($AC144:AG144),SUM($AC144:AH144),SUM($AC144:AI144),SUM($AC144:AJ144),SUM($AC144:AK144),SUM($AC144:AL144))</f>
        <v>67104223.296001434</v>
      </c>
      <c r="AR144" s="36">
        <f ca="1">IF(AP144&lt;'1.Inputs'!$D$57,1,0)</f>
        <v>1</v>
      </c>
      <c r="AS144" s="36">
        <f t="shared" ref="AS144:AS207" ca="1" si="23">IF(AQ144&lt;0,1,0)</f>
        <v>0</v>
      </c>
    </row>
    <row r="145" spans="2:45" ht="15" customHeight="1" x14ac:dyDescent="0.25">
      <c r="B145" s="36">
        <v>130</v>
      </c>
      <c r="C145" s="36">
        <f t="shared" ca="1" si="16"/>
        <v>0.23430035852727082</v>
      </c>
      <c r="D145" s="36">
        <f t="shared" ca="1" si="17"/>
        <v>16112.005923628609</v>
      </c>
      <c r="E145" s="47">
        <f t="shared" ca="1" si="18"/>
        <v>0.78793129039994769</v>
      </c>
      <c r="F145" s="36">
        <f t="shared" ca="1" si="19"/>
        <v>30424.229696269271</v>
      </c>
      <c r="G145" s="36">
        <f t="shared" ca="1" si="20"/>
        <v>5.5681304975945166E-2</v>
      </c>
      <c r="H145" s="36">
        <f ca="1">((('1.Inputs'!$D$37*12*IF(1=1,'1.Inputs'!$D$38,IF(1=2,'1.Inputs'!$D$39,$E145)))*$F145*(('1.Inputs'!$D$40)+(1-'1.Inputs'!$D$40)*(1+'1.Inputs'!$D$41))*(1+$G145)^(1-1))*'1.Inputs'!$D$47+(('1.Inputs'!$D$37*12*IF(1=1,'1.Inputs'!$D$38,IF(1=2,'1.Inputs'!$D$39,$E145)))/(1-'1.Inputs'!$D$42)*$D145*(1+$G145)^(1-1))*('1.Inputs'!$D$48-'1.Inputs'!$D$49))/'1.Inputs'!$D$51</f>
        <v>788873952.66402352</v>
      </c>
      <c r="I145" s="36">
        <f ca="1">((('1.Inputs'!$D$37*12*IF(2=1,'1.Inputs'!$D$38,IF(2=2,'1.Inputs'!$D$39,$E145)))*$F145*(('1.Inputs'!$D$40)+(1-'1.Inputs'!$D$40)*(1+'1.Inputs'!$D$41))*(1+$G145)^(2-1))*'1.Inputs'!$D$47+(('1.Inputs'!$D$37*12*IF(2=1,'1.Inputs'!$D$38,IF(2=2,'1.Inputs'!$D$39,$E145)))/(1-'1.Inputs'!$D$42)*$D145*(1+$G145)^(2-1))*('1.Inputs'!$D$48-'1.Inputs'!$D$49))/'1.Inputs'!$D$51</f>
        <v>1165919277.3338437</v>
      </c>
      <c r="J145" s="36">
        <f ca="1">((('1.Inputs'!$D$37*12*IF(3=1,'1.Inputs'!$D$38,IF(3=2,'1.Inputs'!$D$39,$E145)))*$F145*(('1.Inputs'!$D$40)+(1-'1.Inputs'!$D$40)*(1+'1.Inputs'!$D$41))*(1+$G145)^(3-1))*'1.Inputs'!$D$47+(('1.Inputs'!$D$37*12*IF(3=1,'1.Inputs'!$D$38,IF(3=2,'1.Inputs'!$D$39,$E145)))/(1-'1.Inputs'!$D$42)*$D145*(1+$G145)^(3-1))*('1.Inputs'!$D$48-'1.Inputs'!$D$49))/'1.Inputs'!$D$51</f>
        <v>1385452438.107913</v>
      </c>
      <c r="K145" s="36">
        <f ca="1">((('1.Inputs'!$D$37*12*IF(4=1,'1.Inputs'!$D$38,IF(4=2,'1.Inputs'!$D$39,$E145)))*$F145*(('1.Inputs'!$D$40)+(1-'1.Inputs'!$D$40)*(1+'1.Inputs'!$D$41))*(1+$G145)^(4-1))*'1.Inputs'!$D$47+(('1.Inputs'!$D$37*12*IF(4=1,'1.Inputs'!$D$38,IF(4=2,'1.Inputs'!$D$39,$E145)))/(1-'1.Inputs'!$D$42)*$D145*(1+$G145)^(4-1))*('1.Inputs'!$D$48-'1.Inputs'!$D$49))/'1.Inputs'!$D$51</f>
        <v>1462596237.8438666</v>
      </c>
      <c r="L145" s="36">
        <f ca="1">((('1.Inputs'!$D$37*12*IF(5=1,'1.Inputs'!$D$38,IF(5=2,'1.Inputs'!$D$39,$E145)))*$F145*(('1.Inputs'!$D$40)+(1-'1.Inputs'!$D$40)*(1+'1.Inputs'!$D$41))*(1+$G145)^(5-1))*'1.Inputs'!$D$47+(('1.Inputs'!$D$37*12*IF(5=1,'1.Inputs'!$D$38,IF(5=2,'1.Inputs'!$D$39,$E145)))/(1-'1.Inputs'!$D$42)*$D145*(1+$G145)^(5-1))*('1.Inputs'!$D$48-'1.Inputs'!$D$49))/'1.Inputs'!$D$51</f>
        <v>1544035505.0199208</v>
      </c>
      <c r="M145" s="36">
        <f ca="1">((('1.Inputs'!$D$37*12*IF(6=1,'1.Inputs'!$D$38,IF(6=2,'1.Inputs'!$D$39,$E145)))*$F145*(('1.Inputs'!$D$40)+(1-'1.Inputs'!$D$40)*(1+'1.Inputs'!$D$41))*(1+$G145)^(6-1))*'1.Inputs'!$D$47+(('1.Inputs'!$D$37*12*IF(6=1,'1.Inputs'!$D$38,IF(6=2,'1.Inputs'!$D$39,$E145)))/(1-'1.Inputs'!$D$42)*$D145*(1+$G145)^(6-1))*('1.Inputs'!$D$48-'1.Inputs'!$D$49))/'1.Inputs'!$D$51</f>
        <v>1630009416.8686228</v>
      </c>
      <c r="N145" s="36">
        <f ca="1">((('1.Inputs'!$D$37*12*IF(7=1,'1.Inputs'!$D$38,IF(7=2,'1.Inputs'!$D$39,$E145)))*$F145*(('1.Inputs'!$D$40)+(1-'1.Inputs'!$D$40)*(1+'1.Inputs'!$D$41))*(1+$G145)^(7-1))*'1.Inputs'!$D$47+(('1.Inputs'!$D$37*12*IF(7=1,'1.Inputs'!$D$38,IF(7=2,'1.Inputs'!$D$39,$E145)))/(1-'1.Inputs'!$D$42)*$D145*(1+$G145)^(7-1))*('1.Inputs'!$D$48-'1.Inputs'!$D$49))/'1.Inputs'!$D$51</f>
        <v>1720770468.3229473</v>
      </c>
      <c r="O145" s="36">
        <f ca="1">((('1.Inputs'!$D$37*12*IF(8=1,'1.Inputs'!$D$38,IF(8=2,'1.Inputs'!$D$39,$E145)))*$F145*(('1.Inputs'!$D$40)+(1-'1.Inputs'!$D$40)*(1+'1.Inputs'!$D$41))*(1+$G145)^(8-1))*'1.Inputs'!$D$47+(('1.Inputs'!$D$37*12*IF(8=1,'1.Inputs'!$D$38,IF(8=2,'1.Inputs'!$D$39,$E145)))/(1-'1.Inputs'!$D$42)*$D145*(1+$G145)^(8-1))*('1.Inputs'!$D$48-'1.Inputs'!$D$49))/'1.Inputs'!$D$51</f>
        <v>1816585213.5632372</v>
      </c>
      <c r="P145" s="36">
        <f ca="1">((('1.Inputs'!$D$37*12*IF(9=1,'1.Inputs'!$D$38,IF(9=2,'1.Inputs'!$D$39,$E145)))*$F145*(('1.Inputs'!$D$40)+(1-'1.Inputs'!$D$40)*(1+'1.Inputs'!$D$41))*(1+$G145)^(9-1))*'1.Inputs'!$D$47+(('1.Inputs'!$D$37*12*IF(9=1,'1.Inputs'!$D$38,IF(9=2,'1.Inputs'!$D$39,$E145)))/(1-'1.Inputs'!$D$42)*$D145*(1+$G145)^(9-1))*('1.Inputs'!$D$48-'1.Inputs'!$D$49))/'1.Inputs'!$D$51</f>
        <v>1917735048.854444</v>
      </c>
      <c r="Q145" s="36">
        <f ca="1">((('1.Inputs'!$D$37*12*IF(10=1,'1.Inputs'!$D$38,IF(10=2,'1.Inputs'!$D$39,$E145)))*$F145*(('1.Inputs'!$D$40)+(1-'1.Inputs'!$D$40)*(1+'1.Inputs'!$D$41))*(1+$G145)^(10-1))*'1.Inputs'!$D$47+(('1.Inputs'!$D$37*12*IF(10=1,'1.Inputs'!$D$38,IF(10=2,'1.Inputs'!$D$39,$E145)))/(1-'1.Inputs'!$D$42)*$D145*(1+$G145)^(10-1))*('1.Inputs'!$D$48-'1.Inputs'!$D$49))/'1.Inputs'!$D$51</f>
        <v>2024517038.9727678</v>
      </c>
      <c r="R145" s="36">
        <f>-'1.Inputs'!$D$24</f>
        <v>-2050000000</v>
      </c>
      <c r="S145" s="36">
        <f ca="1">((('1.Inputs'!$D$37*12*IF(1=1,'1.Inputs'!$D$38,IF(1=2,'1.Inputs'!$D$39,$E145)))*$F145*(('1.Inputs'!$D$40)+(1-'1.Inputs'!$D$40)*(1+'1.Inputs'!$D$41))*(1+$G145)^(1-1))-(('1.Inputs'!$D$37*12*IF(1=1,'1.Inputs'!$D$38,IF(1=2,'1.Inputs'!$D$39,$E145)))/(1-'1.Inputs'!$D$42)*$D145*(1+$G145)^(1-1))-('1.Inputs'!$D$37*12*IF(1=1,'1.Inputs'!$D$38,IF(1=2,'1.Inputs'!$D$39,$E145)))*'1.Inputs'!$D$43*(1+$G145)^(1-1)-'1.Inputs'!$D$44*(1+$G145)^(1-1)-('1.Inputs'!$D$20/'1.Inputs'!$D$27+'1.Inputs'!$D$23/'1.Inputs'!$D$28))-MAX(0,((('1.Inputs'!$D$37*12*IF(1=1,'1.Inputs'!$D$38,IF(1=2,'1.Inputs'!$D$39,$E145)))*$F145*(('1.Inputs'!$D$40)+(1-'1.Inputs'!$D$40)*(1+'1.Inputs'!$D$41))*(1+$G145)^(1-1))-(('1.Inputs'!$D$37*12*IF(1=1,'1.Inputs'!$D$38,IF(1=2,'1.Inputs'!$D$39,$E145)))/(1-'1.Inputs'!$D$42)*$D145*(1+$G145)^(1-1))-('1.Inputs'!$D$37*12*IF(1=1,'1.Inputs'!$D$38,IF(1=2,'1.Inputs'!$D$39,$E145)))*'1.Inputs'!$D$43*(1+$G145)^(1-1)-'1.Inputs'!$D$44*(1+$G145)^(1-1)-('1.Inputs'!$D$20/'1.Inputs'!$D$27+'1.Inputs'!$D$23/'1.Inputs'!$D$28)))*'1.Inputs'!$D$53+('1.Inputs'!$D$20/'1.Inputs'!$D$27+'1.Inputs'!$D$23/'1.Inputs'!$D$28)-H145</f>
        <v>-259372339.16919714</v>
      </c>
      <c r="T145" s="36">
        <f ca="1">((('1.Inputs'!$D$37*12*IF(2=1,'1.Inputs'!$D$38,IF(2=2,'1.Inputs'!$D$39,$E145)))*$F145*(('1.Inputs'!$D$40)+(1-'1.Inputs'!$D$40)*(1+'1.Inputs'!$D$41))*(1+$G145)^(2-1))-(('1.Inputs'!$D$37*12*IF(2=1,'1.Inputs'!$D$38,IF(2=2,'1.Inputs'!$D$39,$E145)))/(1-'1.Inputs'!$D$42)*$D145*(1+$G145)^(2-1))-('1.Inputs'!$D$37*12*IF(2=1,'1.Inputs'!$D$38,IF(2=2,'1.Inputs'!$D$39,$E145)))*'1.Inputs'!$D$43*(1+$G145)^(2-1)-'1.Inputs'!$D$44*(1+$G145)^(2-1)-('1.Inputs'!$D$20/'1.Inputs'!$D$27+'1.Inputs'!$D$23/'1.Inputs'!$D$28))-MAX(0,((('1.Inputs'!$D$37*12*IF(2=1,'1.Inputs'!$D$38,IF(2=2,'1.Inputs'!$D$39,$E145)))*$F145*(('1.Inputs'!$D$40)+(1-'1.Inputs'!$D$40)*(1+'1.Inputs'!$D$41))*(1+$G145)^(2-1))-(('1.Inputs'!$D$37*12*IF(2=1,'1.Inputs'!$D$38,IF(2=2,'1.Inputs'!$D$39,$E145)))/(1-'1.Inputs'!$D$42)*$D145*(1+$G145)^(2-1))-('1.Inputs'!$D$37*12*IF(2=1,'1.Inputs'!$D$38,IF(2=2,'1.Inputs'!$D$39,$E145)))*'1.Inputs'!$D$43*(1+$G145)^(2-1)-'1.Inputs'!$D$44*(1+$G145)^(2-1)-('1.Inputs'!$D$20/'1.Inputs'!$D$27+'1.Inputs'!$D$23/'1.Inputs'!$D$28)))*'1.Inputs'!$D$53+('1.Inputs'!$D$20/'1.Inputs'!$D$27+'1.Inputs'!$D$23/'1.Inputs'!$D$28)-(I145-H145)</f>
        <v>629979718.41991389</v>
      </c>
      <c r="U145" s="36">
        <f ca="1">((('1.Inputs'!$D$37*12*IF(3=1,'1.Inputs'!$D$38,IF(3=2,'1.Inputs'!$D$39,$E145)))*$F145*(('1.Inputs'!$D$40)+(1-'1.Inputs'!$D$40)*(1+'1.Inputs'!$D$41))*(1+$G145)^(3-1))-(('1.Inputs'!$D$37*12*IF(3=1,'1.Inputs'!$D$38,IF(3=2,'1.Inputs'!$D$39,$E145)))/(1-'1.Inputs'!$D$42)*$D145*(1+$G145)^(3-1))-('1.Inputs'!$D$37*12*IF(3=1,'1.Inputs'!$D$38,IF(3=2,'1.Inputs'!$D$39,$E145)))*'1.Inputs'!$D$43*(1+$G145)^(3-1)-'1.Inputs'!$D$44*(1+$G145)^(3-1)-('1.Inputs'!$D$20/'1.Inputs'!$D$27+'1.Inputs'!$D$23/'1.Inputs'!$D$28))-MAX(0,((('1.Inputs'!$D$37*12*IF(3=1,'1.Inputs'!$D$38,IF(3=2,'1.Inputs'!$D$39,$E145)))*$F145*(('1.Inputs'!$D$40)+(1-'1.Inputs'!$D$40)*(1+'1.Inputs'!$D$41))*(1+$G145)^(3-1))-(('1.Inputs'!$D$37*12*IF(3=1,'1.Inputs'!$D$38,IF(3=2,'1.Inputs'!$D$39,$E145)))/(1-'1.Inputs'!$D$42)*$D145*(1+$G145)^(3-1))-('1.Inputs'!$D$37*12*IF(3=1,'1.Inputs'!$D$38,IF(3=2,'1.Inputs'!$D$39,$E145)))*'1.Inputs'!$D$43*(1+$G145)^(3-1)-'1.Inputs'!$D$44*(1+$G145)^(3-1)-('1.Inputs'!$D$20/'1.Inputs'!$D$27+'1.Inputs'!$D$23/'1.Inputs'!$D$28)))*'1.Inputs'!$D$53+('1.Inputs'!$D$20/'1.Inputs'!$D$27+'1.Inputs'!$D$23/'1.Inputs'!$D$28)-(J145-I145)</f>
        <v>1050106552.9581218</v>
      </c>
      <c r="V145" s="36">
        <f ca="1">((('1.Inputs'!$D$37*12*IF(4=1,'1.Inputs'!$D$38,IF(4=2,'1.Inputs'!$D$39,$E145)))*$F145*(('1.Inputs'!$D$40)+(1-'1.Inputs'!$D$40)*(1+'1.Inputs'!$D$41))*(1+$G145)^(4-1))-(('1.Inputs'!$D$37*12*IF(4=1,'1.Inputs'!$D$38,IF(4=2,'1.Inputs'!$D$39,$E145)))/(1-'1.Inputs'!$D$42)*$D145*(1+$G145)^(4-1))-('1.Inputs'!$D$37*12*IF(4=1,'1.Inputs'!$D$38,IF(4=2,'1.Inputs'!$D$39,$E145)))*'1.Inputs'!$D$43*(1+$G145)^(4-1)-'1.Inputs'!$D$44*(1+$G145)^(4-1)-('1.Inputs'!$D$20/'1.Inputs'!$D$27+'1.Inputs'!$D$23/'1.Inputs'!$D$28))-MAX(0,((('1.Inputs'!$D$37*12*IF(4=1,'1.Inputs'!$D$38,IF(4=2,'1.Inputs'!$D$39,$E145)))*$F145*(('1.Inputs'!$D$40)+(1-'1.Inputs'!$D$40)*(1+'1.Inputs'!$D$41))*(1+$G145)^(4-1))-(('1.Inputs'!$D$37*12*IF(4=1,'1.Inputs'!$D$38,IF(4=2,'1.Inputs'!$D$39,$E145)))/(1-'1.Inputs'!$D$42)*$D145*(1+$G145)^(4-1))-('1.Inputs'!$D$37*12*IF(4=1,'1.Inputs'!$D$38,IF(4=2,'1.Inputs'!$D$39,$E145)))*'1.Inputs'!$D$43*(1+$G145)^(4-1)-'1.Inputs'!$D$44*(1+$G145)^(4-1)-('1.Inputs'!$D$20/'1.Inputs'!$D$27+'1.Inputs'!$D$23/'1.Inputs'!$D$28)))*'1.Inputs'!$D$53+('1.Inputs'!$D$20/'1.Inputs'!$D$27+'1.Inputs'!$D$23/'1.Inputs'!$D$28)-(K145-J145)</f>
        <v>1260560168.4460177</v>
      </c>
      <c r="W145" s="36">
        <f ca="1">((('1.Inputs'!$D$37*12*IF(5=1,'1.Inputs'!$D$38,IF(5=2,'1.Inputs'!$D$39,$E145)))*$F145*(('1.Inputs'!$D$40)+(1-'1.Inputs'!$D$40)*(1+'1.Inputs'!$D$41))*(1+$G145)^(5-1))-(('1.Inputs'!$D$37*12*IF(5=1,'1.Inputs'!$D$38,IF(5=2,'1.Inputs'!$D$39,$E145)))/(1-'1.Inputs'!$D$42)*$D145*(1+$G145)^(5-1))-('1.Inputs'!$D$37*12*IF(5=1,'1.Inputs'!$D$38,IF(5=2,'1.Inputs'!$D$39,$E145)))*'1.Inputs'!$D$43*(1+$G145)^(5-1)-'1.Inputs'!$D$44*(1+$G145)^(5-1)-('1.Inputs'!$D$20/'1.Inputs'!$D$27+'1.Inputs'!$D$23/'1.Inputs'!$D$28))-MAX(0,((('1.Inputs'!$D$37*12*IF(5=1,'1.Inputs'!$D$38,IF(5=2,'1.Inputs'!$D$39,$E145)))*$F145*(('1.Inputs'!$D$40)+(1-'1.Inputs'!$D$40)*(1+'1.Inputs'!$D$41))*(1+$G145)^(5-1))-(('1.Inputs'!$D$37*12*IF(5=1,'1.Inputs'!$D$38,IF(5=2,'1.Inputs'!$D$39,$E145)))/(1-'1.Inputs'!$D$42)*$D145*(1+$G145)^(5-1))-('1.Inputs'!$D$37*12*IF(5=1,'1.Inputs'!$D$38,IF(5=2,'1.Inputs'!$D$39,$E145)))*'1.Inputs'!$D$43*(1+$G145)^(5-1)-'1.Inputs'!$D$44*(1+$G145)^(5-1)-('1.Inputs'!$D$20/'1.Inputs'!$D$27+'1.Inputs'!$D$23/'1.Inputs'!$D$28)))*'1.Inputs'!$D$53+('1.Inputs'!$D$20/'1.Inputs'!$D$27+'1.Inputs'!$D$23/'1.Inputs'!$D$28)-(L145-K145)</f>
        <v>1328118861.9656761</v>
      </c>
      <c r="X145" s="36">
        <f ca="1">((('1.Inputs'!$D$37*12*IF(6=1,'1.Inputs'!$D$38,IF(6=2,'1.Inputs'!$D$39,$E145)))*$F145*(('1.Inputs'!$D$40)+(1-'1.Inputs'!$D$40)*(1+'1.Inputs'!$D$41))*(1+$G145)^(6-1))-(('1.Inputs'!$D$37*12*IF(6=1,'1.Inputs'!$D$38,IF(6=2,'1.Inputs'!$D$39,$E145)))/(1-'1.Inputs'!$D$42)*$D145*(1+$G145)^(6-1))-('1.Inputs'!$D$37*12*IF(6=1,'1.Inputs'!$D$38,IF(6=2,'1.Inputs'!$D$39,$E145)))*'1.Inputs'!$D$43*(1+$G145)^(6-1)-'1.Inputs'!$D$44*(1+$G145)^(6-1)-('1.Inputs'!$D$20/'1.Inputs'!$D$27+'1.Inputs'!$D$23/'1.Inputs'!$D$28))-MAX(0,((('1.Inputs'!$D$37*12*IF(6=1,'1.Inputs'!$D$38,IF(6=2,'1.Inputs'!$D$39,$E145)))*$F145*(('1.Inputs'!$D$40)+(1-'1.Inputs'!$D$40)*(1+'1.Inputs'!$D$41))*(1+$G145)^(6-1))-(('1.Inputs'!$D$37*12*IF(6=1,'1.Inputs'!$D$38,IF(6=2,'1.Inputs'!$D$39,$E145)))/(1-'1.Inputs'!$D$42)*$D145*(1+$G145)^(6-1))-('1.Inputs'!$D$37*12*IF(6=1,'1.Inputs'!$D$38,IF(6=2,'1.Inputs'!$D$39,$E145)))*'1.Inputs'!$D$43*(1+$G145)^(6-1)-'1.Inputs'!$D$44*(1+$G145)^(6-1)-('1.Inputs'!$D$20/'1.Inputs'!$D$27+'1.Inputs'!$D$23/'1.Inputs'!$D$28)))*'1.Inputs'!$D$53+('1.Inputs'!$D$20/'1.Inputs'!$D$27+'1.Inputs'!$D$23/'1.Inputs'!$D$28)-(M145-L145)</f>
        <v>1399439311.7029786</v>
      </c>
      <c r="Y145" s="36">
        <f ca="1">((('1.Inputs'!$D$37*12*IF(7=1,'1.Inputs'!$D$38,IF(7=2,'1.Inputs'!$D$39,$E145)))*$F145*(('1.Inputs'!$D$40)+(1-'1.Inputs'!$D$40)*(1+'1.Inputs'!$D$41))*(1+$G145)^(7-1))-(('1.Inputs'!$D$37*12*IF(7=1,'1.Inputs'!$D$38,IF(7=2,'1.Inputs'!$D$39,$E145)))/(1-'1.Inputs'!$D$42)*$D145*(1+$G145)^(7-1))-('1.Inputs'!$D$37*12*IF(7=1,'1.Inputs'!$D$38,IF(7=2,'1.Inputs'!$D$39,$E145)))*'1.Inputs'!$D$43*(1+$G145)^(7-1)-'1.Inputs'!$D$44*(1+$G145)^(7-1)-('1.Inputs'!$D$20/'1.Inputs'!$D$27+'1.Inputs'!$D$23/'1.Inputs'!$D$28))-MAX(0,((('1.Inputs'!$D$37*12*IF(7=1,'1.Inputs'!$D$38,IF(7=2,'1.Inputs'!$D$39,$E145)))*$F145*(('1.Inputs'!$D$40)+(1-'1.Inputs'!$D$40)*(1+'1.Inputs'!$D$41))*(1+$G145)^(7-1))-(('1.Inputs'!$D$37*12*IF(7=1,'1.Inputs'!$D$38,IF(7=2,'1.Inputs'!$D$39,$E145)))/(1-'1.Inputs'!$D$42)*$D145*(1+$G145)^(7-1))-('1.Inputs'!$D$37*12*IF(7=1,'1.Inputs'!$D$38,IF(7=2,'1.Inputs'!$D$39,$E145)))*'1.Inputs'!$D$43*(1+$G145)^(7-1)-'1.Inputs'!$D$44*(1+$G145)^(7-1)-('1.Inputs'!$D$20/'1.Inputs'!$D$27+'1.Inputs'!$D$23/'1.Inputs'!$D$28)))*'1.Inputs'!$D$53+('1.Inputs'!$D$20/'1.Inputs'!$D$27+'1.Inputs'!$D$23/'1.Inputs'!$D$28)-(N145-M145)</f>
        <v>1474730977.1531253</v>
      </c>
      <c r="Z145" s="36">
        <f ca="1">((('1.Inputs'!$D$37*12*IF(8=1,'1.Inputs'!$D$38,IF(8=2,'1.Inputs'!$D$39,$E145)))*$F145*(('1.Inputs'!$D$40)+(1-'1.Inputs'!$D$40)*(1+'1.Inputs'!$D$41))*(1+$G145)^(8-1))-(('1.Inputs'!$D$37*12*IF(8=1,'1.Inputs'!$D$38,IF(8=2,'1.Inputs'!$D$39,$E145)))/(1-'1.Inputs'!$D$42)*$D145*(1+$G145)^(8-1))-('1.Inputs'!$D$37*12*IF(8=1,'1.Inputs'!$D$38,IF(8=2,'1.Inputs'!$D$39,$E145)))*'1.Inputs'!$D$43*(1+$G145)^(8-1)-'1.Inputs'!$D$44*(1+$G145)^(8-1)-('1.Inputs'!$D$20/'1.Inputs'!$D$27+'1.Inputs'!$D$23/'1.Inputs'!$D$28))-MAX(0,((('1.Inputs'!$D$37*12*IF(8=1,'1.Inputs'!$D$38,IF(8=2,'1.Inputs'!$D$39,$E145)))*$F145*(('1.Inputs'!$D$40)+(1-'1.Inputs'!$D$40)*(1+'1.Inputs'!$D$41))*(1+$G145)^(8-1))-(('1.Inputs'!$D$37*12*IF(8=1,'1.Inputs'!$D$38,IF(8=2,'1.Inputs'!$D$39,$E145)))/(1-'1.Inputs'!$D$42)*$D145*(1+$G145)^(8-1))-('1.Inputs'!$D$37*12*IF(8=1,'1.Inputs'!$D$38,IF(8=2,'1.Inputs'!$D$39,$E145)))*'1.Inputs'!$D$43*(1+$G145)^(8-1)-'1.Inputs'!$D$44*(1+$G145)^(8-1)-('1.Inputs'!$D$20/'1.Inputs'!$D$27+'1.Inputs'!$D$23/'1.Inputs'!$D$28)))*'1.Inputs'!$D$53+('1.Inputs'!$D$20/'1.Inputs'!$D$27+'1.Inputs'!$D$23/'1.Inputs'!$D$28)-(O145-N145)</f>
        <v>1554214980.7893491</v>
      </c>
      <c r="AA145" s="36">
        <f ca="1">((('1.Inputs'!$D$37*12*IF(9=1,'1.Inputs'!$D$38,IF(9=2,'1.Inputs'!$D$39,$E145)))*$F145*(('1.Inputs'!$D$40)+(1-'1.Inputs'!$D$40)*(1+'1.Inputs'!$D$41))*(1+$G145)^(9-1))-(('1.Inputs'!$D$37*12*IF(9=1,'1.Inputs'!$D$38,IF(9=2,'1.Inputs'!$D$39,$E145)))/(1-'1.Inputs'!$D$42)*$D145*(1+$G145)^(9-1))-('1.Inputs'!$D$37*12*IF(9=1,'1.Inputs'!$D$38,IF(9=2,'1.Inputs'!$D$39,$E145)))*'1.Inputs'!$D$43*(1+$G145)^(9-1)-'1.Inputs'!$D$44*(1+$G145)^(9-1)-('1.Inputs'!$D$20/'1.Inputs'!$D$27+'1.Inputs'!$D$23/'1.Inputs'!$D$28))-MAX(0,((('1.Inputs'!$D$37*12*IF(9=1,'1.Inputs'!$D$38,IF(9=2,'1.Inputs'!$D$39,$E145)))*$F145*(('1.Inputs'!$D$40)+(1-'1.Inputs'!$D$40)*(1+'1.Inputs'!$D$41))*(1+$G145)^(9-1))-(('1.Inputs'!$D$37*12*IF(9=1,'1.Inputs'!$D$38,IF(9=2,'1.Inputs'!$D$39,$E145)))/(1-'1.Inputs'!$D$42)*$D145*(1+$G145)^(9-1))-('1.Inputs'!$D$37*12*IF(9=1,'1.Inputs'!$D$38,IF(9=2,'1.Inputs'!$D$39,$E145)))*'1.Inputs'!$D$43*(1+$G145)^(9-1)-'1.Inputs'!$D$44*(1+$G145)^(9-1)-('1.Inputs'!$D$20/'1.Inputs'!$D$27+'1.Inputs'!$D$23/'1.Inputs'!$D$28)))*'1.Inputs'!$D$53+('1.Inputs'!$D$20/'1.Inputs'!$D$27+'1.Inputs'!$D$23/'1.Inputs'!$D$28)-(P145-O145)</f>
        <v>1638124757.4727507</v>
      </c>
      <c r="AB145" s="36">
        <f ca="1">((('1.Inputs'!$D$37*12*IF(10=1,'1.Inputs'!$D$38,IF(10=2,'1.Inputs'!$D$39,$E145)))*$F145*(('1.Inputs'!$D$40)+(1-'1.Inputs'!$D$40)*(1+'1.Inputs'!$D$41))*(1+$G145)^(10-1))-(('1.Inputs'!$D$37*12*IF(10=1,'1.Inputs'!$D$38,IF(10=2,'1.Inputs'!$D$39,$E145)))/(1-'1.Inputs'!$D$42)*$D145*(1+$G145)^(10-1))-('1.Inputs'!$D$37*12*IF(10=1,'1.Inputs'!$D$38,IF(10=2,'1.Inputs'!$D$39,$E145)))*'1.Inputs'!$D$43*(1+$G145)^(10-1)-'1.Inputs'!$D$44*(1+$G145)^(10-1)-('1.Inputs'!$D$20/'1.Inputs'!$D$27+'1.Inputs'!$D$23/'1.Inputs'!$D$28))-MAX(0,((('1.Inputs'!$D$37*12*IF(10=1,'1.Inputs'!$D$38,IF(10=2,'1.Inputs'!$D$39,$E145)))*$F145*(('1.Inputs'!$D$40)+(1-'1.Inputs'!$D$40)*(1+'1.Inputs'!$D$41))*(1+$G145)^(10-1))-(('1.Inputs'!$D$37*12*IF(10=1,'1.Inputs'!$D$38,IF(10=2,'1.Inputs'!$D$39,$E145)))/(1-'1.Inputs'!$D$42)*$D145*(1+$G145)^(10-1))-('1.Inputs'!$D$37*12*IF(10=1,'1.Inputs'!$D$38,IF(10=2,'1.Inputs'!$D$39,$E145)))*'1.Inputs'!$D$43*(1+$G145)^(10-1)-'1.Inputs'!$D$44*(1+$G145)^(10-1)-('1.Inputs'!$D$20/'1.Inputs'!$D$27+'1.Inputs'!$D$23/'1.Inputs'!$D$28)))*'1.Inputs'!$D$53+('1.Inputs'!$D$20/'1.Inputs'!$D$27+'1.Inputs'!$D$23/'1.Inputs'!$D$28)-(Q145-P145)+(('1.Inputs'!$D$20+'1.Inputs'!$D$23-('1.Inputs'!$D$20/'1.Inputs'!$D$27+'1.Inputs'!$D$23/'1.Inputs'!$D$28)*'1.Inputs'!$D$10)*'1.Inputs'!$D$60+'1.Inputs'!$D$19*'1.Inputs'!$D$59+Q145)</f>
        <v>4451223778.9948902</v>
      </c>
      <c r="AC145" s="36">
        <f ca="1">S145-AC$13-AC$14+MIN(AC$13,MAX(0,((('1.Inputs'!$D$37*12*IF(1=1,'1.Inputs'!$D$38,IF(1=2,'1.Inputs'!$D$39,$E145)))*$F145*(('1.Inputs'!$D$40)+(1-'1.Inputs'!$D$40)*(1+'1.Inputs'!$D$41))*(1+$G145)^(1-1))-(('1.Inputs'!$D$37*12*IF(1=1,'1.Inputs'!$D$38,IF(1=2,'1.Inputs'!$D$39,$E145)))/(1-'1.Inputs'!$D$42)*$D145*(1+$G145)^(1-1))-('1.Inputs'!$D$37*12*IF(1=1,'1.Inputs'!$D$38,IF(1=2,'1.Inputs'!$D$39,$E145)))*'1.Inputs'!$D$43*(1+$G145)^(1-1)-'1.Inputs'!$D$44*(1+$G145)^(1-1)-('1.Inputs'!$D$20/'1.Inputs'!$D$27+'1.Inputs'!$D$23/'1.Inputs'!$D$28))))*'1.Inputs'!$D$53</f>
        <v>-355312339.16919714</v>
      </c>
      <c r="AD145" s="36">
        <f ca="1">T145-AD$13-AD$14+MIN(AD$13,MAX(0,((('1.Inputs'!$D$37*12*IF(2=1,'1.Inputs'!$D$38,IF(2=2,'1.Inputs'!$D$39,$E145)))*$F145*(('1.Inputs'!$D$40)+(1-'1.Inputs'!$D$40)*(1+'1.Inputs'!$D$41))*(1+$G145)^(2-1))-(('1.Inputs'!$D$37*12*IF(2=1,'1.Inputs'!$D$38,IF(2=2,'1.Inputs'!$D$39,$E145)))/(1-'1.Inputs'!$D$42)*$D145*(1+$G145)^(2-1))-('1.Inputs'!$D$37*12*IF(2=1,'1.Inputs'!$D$38,IF(2=2,'1.Inputs'!$D$39,$E145)))*'1.Inputs'!$D$43*(1+$G145)^(2-1)-'1.Inputs'!$D$44*(1+$G145)^(2-1)-('1.Inputs'!$D$20/'1.Inputs'!$D$27+'1.Inputs'!$D$23/'1.Inputs'!$D$28))))*'1.Inputs'!$D$53</f>
        <v>534039718.41991389</v>
      </c>
      <c r="AE145" s="36">
        <f ca="1">U145-AE$13-AE$14+MIN(AE$13,MAX(0,((('1.Inputs'!$D$37*12*IF(3=1,'1.Inputs'!$D$38,IF(3=2,'1.Inputs'!$D$39,$E145)))*$F145*(('1.Inputs'!$D$40)+(1-'1.Inputs'!$D$40)*(1+'1.Inputs'!$D$41))*(1+$G145)^(3-1))-(('1.Inputs'!$D$37*12*IF(3=1,'1.Inputs'!$D$38,IF(3=2,'1.Inputs'!$D$39,$E145)))/(1-'1.Inputs'!$D$42)*$D145*(1+$G145)^(3-1))-('1.Inputs'!$D$37*12*IF(3=1,'1.Inputs'!$D$38,IF(3=2,'1.Inputs'!$D$39,$E145)))*'1.Inputs'!$D$43*(1+$G145)^(3-1)-'1.Inputs'!$D$44*(1+$G145)^(3-1)-('1.Inputs'!$D$20/'1.Inputs'!$D$27+'1.Inputs'!$D$23/'1.Inputs'!$D$28))))*'1.Inputs'!$D$53</f>
        <v>708166552.95812178</v>
      </c>
      <c r="AF145" s="36">
        <f ca="1">V145-AF$13-AF$14+MIN(AF$13,MAX(0,((('1.Inputs'!$D$37*12*IF(4=1,'1.Inputs'!$D$38,IF(4=2,'1.Inputs'!$D$39,$E145)))*$F145*(('1.Inputs'!$D$40)+(1-'1.Inputs'!$D$40)*(1+'1.Inputs'!$D$41))*(1+$G145)^(4-1))-(('1.Inputs'!$D$37*12*IF(4=1,'1.Inputs'!$D$38,IF(4=2,'1.Inputs'!$D$39,$E145)))/(1-'1.Inputs'!$D$42)*$D145*(1+$G145)^(4-1))-('1.Inputs'!$D$37*12*IF(4=1,'1.Inputs'!$D$38,IF(4=2,'1.Inputs'!$D$39,$E145)))*'1.Inputs'!$D$43*(1+$G145)^(4-1)-'1.Inputs'!$D$44*(1+$G145)^(4-1)-('1.Inputs'!$D$20/'1.Inputs'!$D$27+'1.Inputs'!$D$23/'1.Inputs'!$D$28))))*'1.Inputs'!$D$53</f>
        <v>937808168.44601774</v>
      </c>
      <c r="AG145" s="36">
        <f ca="1">W145-AG$13-AG$14+MIN(AG$13,MAX(0,((('1.Inputs'!$D$37*12*IF(5=1,'1.Inputs'!$D$38,IF(5=2,'1.Inputs'!$D$39,$E145)))*$F145*(('1.Inputs'!$D$40)+(1-'1.Inputs'!$D$40)*(1+'1.Inputs'!$D$41))*(1+$G145)^(5-1))-(('1.Inputs'!$D$37*12*IF(5=1,'1.Inputs'!$D$38,IF(5=2,'1.Inputs'!$D$39,$E145)))/(1-'1.Inputs'!$D$42)*$D145*(1+$G145)^(5-1))-('1.Inputs'!$D$37*12*IF(5=1,'1.Inputs'!$D$38,IF(5=2,'1.Inputs'!$D$39,$E145)))*'1.Inputs'!$D$43*(1+$G145)^(5-1)-'1.Inputs'!$D$44*(1+$G145)^(5-1)-('1.Inputs'!$D$20/'1.Inputs'!$D$27+'1.Inputs'!$D$23/'1.Inputs'!$D$28))))*'1.Inputs'!$D$53</f>
        <v>1024554861.9656761</v>
      </c>
      <c r="AH145" s="36">
        <f ca="1">X145-AH$13-AH$14+MIN(AH$13,MAX(0,((('1.Inputs'!$D$37*12*IF(6=1,'1.Inputs'!$D$38,IF(6=2,'1.Inputs'!$D$39,$E145)))*$F145*(('1.Inputs'!$D$40)+(1-'1.Inputs'!$D$40)*(1+'1.Inputs'!$D$41))*(1+$G145)^(6-1))-(('1.Inputs'!$D$37*12*IF(6=1,'1.Inputs'!$D$38,IF(6=2,'1.Inputs'!$D$39,$E145)))/(1-'1.Inputs'!$D$42)*$D145*(1+$G145)^(6-1))-('1.Inputs'!$D$37*12*IF(6=1,'1.Inputs'!$D$38,IF(6=2,'1.Inputs'!$D$39,$E145)))*'1.Inputs'!$D$43*(1+$G145)^(6-1)-'1.Inputs'!$D$44*(1+$G145)^(6-1)-('1.Inputs'!$D$20/'1.Inputs'!$D$27+'1.Inputs'!$D$23/'1.Inputs'!$D$28))))*'1.Inputs'!$D$53</f>
        <v>1115063311.7029786</v>
      </c>
      <c r="AI145" s="36">
        <f ca="1">Y145-AI$13-AI$14+MIN(AI$13,MAX(0,((('1.Inputs'!$D$37*12*IF(7=1,'1.Inputs'!$D$38,IF(7=2,'1.Inputs'!$D$39,$E145)))*$F145*(('1.Inputs'!$D$40)+(1-'1.Inputs'!$D$40)*(1+'1.Inputs'!$D$41))*(1+$G145)^(7-1))-(('1.Inputs'!$D$37*12*IF(7=1,'1.Inputs'!$D$38,IF(7=2,'1.Inputs'!$D$39,$E145)))/(1-'1.Inputs'!$D$42)*$D145*(1+$G145)^(7-1))-('1.Inputs'!$D$37*12*IF(7=1,'1.Inputs'!$D$38,IF(7=2,'1.Inputs'!$D$39,$E145)))*'1.Inputs'!$D$43*(1+$G145)^(7-1)-'1.Inputs'!$D$44*(1+$G145)^(7-1)-('1.Inputs'!$D$20/'1.Inputs'!$D$27+'1.Inputs'!$D$23/'1.Inputs'!$D$28))))*'1.Inputs'!$D$53</f>
        <v>1209542977.1531253</v>
      </c>
      <c r="AJ145" s="36">
        <f ca="1">Z145-AJ$13-AJ$14+MIN(AJ$13,MAX(0,((('1.Inputs'!$D$37*12*IF(8=1,'1.Inputs'!$D$38,IF(8=2,'1.Inputs'!$D$39,$E145)))*$F145*(('1.Inputs'!$D$40)+(1-'1.Inputs'!$D$40)*(1+'1.Inputs'!$D$41))*(1+$G145)^(8-1))-(('1.Inputs'!$D$37*12*IF(8=1,'1.Inputs'!$D$38,IF(8=2,'1.Inputs'!$D$39,$E145)))/(1-'1.Inputs'!$D$42)*$D145*(1+$G145)^(8-1))-('1.Inputs'!$D$37*12*IF(8=1,'1.Inputs'!$D$38,IF(8=2,'1.Inputs'!$D$39,$E145)))*'1.Inputs'!$D$43*(1+$G145)^(8-1)-'1.Inputs'!$D$44*(1+$G145)^(8-1)-('1.Inputs'!$D$20/'1.Inputs'!$D$27+'1.Inputs'!$D$23/'1.Inputs'!$D$28))))*'1.Inputs'!$D$53</f>
        <v>1554214980.7893491</v>
      </c>
      <c r="AK145" s="36">
        <f ca="1">AA145-AK$13-AK$14+MIN(AK$13,MAX(0,((('1.Inputs'!$D$37*12*IF(9=1,'1.Inputs'!$D$38,IF(9=2,'1.Inputs'!$D$39,$E145)))*$F145*(('1.Inputs'!$D$40)+(1-'1.Inputs'!$D$40)*(1+'1.Inputs'!$D$41))*(1+$G145)^(9-1))-(('1.Inputs'!$D$37*12*IF(9=1,'1.Inputs'!$D$38,IF(9=2,'1.Inputs'!$D$39,$E145)))/(1-'1.Inputs'!$D$42)*$D145*(1+$G145)^(9-1))-('1.Inputs'!$D$37*12*IF(9=1,'1.Inputs'!$D$38,IF(9=2,'1.Inputs'!$D$39,$E145)))*'1.Inputs'!$D$43*(1+$G145)^(9-1)-'1.Inputs'!$D$44*(1+$G145)^(9-1)-('1.Inputs'!$D$20/'1.Inputs'!$D$27+'1.Inputs'!$D$23/'1.Inputs'!$D$28))))*'1.Inputs'!$D$53</f>
        <v>1638124757.4727507</v>
      </c>
      <c r="AL145" s="36">
        <f ca="1">AB145-AL$13-AL$14+MIN(AL$13,MAX(0,((('1.Inputs'!$D$37*12*IF(10=1,'1.Inputs'!$D$38,IF(10=2,'1.Inputs'!$D$39,$E145)))*$F145*(('1.Inputs'!$D$40)+(1-'1.Inputs'!$D$40)*(1+'1.Inputs'!$D$41))*(1+$G145)^(10-1))-(('1.Inputs'!$D$37*12*IF(10=1,'1.Inputs'!$D$38,IF(10=2,'1.Inputs'!$D$39,$E145)))/(1-'1.Inputs'!$D$42)*$D145*(1+$G145)^(10-1))-('1.Inputs'!$D$37*12*IF(10=1,'1.Inputs'!$D$38,IF(10=2,'1.Inputs'!$D$39,$E145)))*'1.Inputs'!$D$43*(1+$G145)^(10-1)-'1.Inputs'!$D$44*(1+$G145)^(10-1)-('1.Inputs'!$D$20/'1.Inputs'!$D$27+'1.Inputs'!$D$23/'1.Inputs'!$D$28))))*'1.Inputs'!$D$53+'1.Inputs'!$D$35</f>
        <v>5251223778.9948902</v>
      </c>
      <c r="AM145" s="48">
        <f ca="1">R145+NPV('1.Inputs'!$D$55,S145:AB145)</f>
        <v>4597420487.8045397</v>
      </c>
      <c r="AN145" s="48">
        <f ca="1">-('1.Inputs'!$D$24*(1-'1.Inputs'!$D$31)+'1.Inputs'!$D$35)+NPV('1.Inputs'!$D$54,AC145:AL145)</f>
        <v>2403880660.1100683</v>
      </c>
      <c r="AO145" s="36">
        <f t="shared" ca="1" si="21"/>
        <v>-1.7572651705230158</v>
      </c>
      <c r="AP145" s="36">
        <f t="shared" ca="1" si="22"/>
        <v>2.6679536406456346</v>
      </c>
      <c r="AQ145" s="36">
        <f ca="1">'1.Inputs'!$D$35+MIN(SUM($AC145:AC145),SUM($AC145:AD145),SUM($AC145:AE145),SUM($AC145:AF145),SUM($AC145:AG145),SUM($AC145:AH145),SUM($AC145:AI145),SUM($AC145:AJ145),SUM($AC145:AK145),SUM($AC145:AL145))</f>
        <v>444687660.83080286</v>
      </c>
      <c r="AR145" s="36">
        <f ca="1">IF(AP145&lt;'1.Inputs'!$D$57,1,0)</f>
        <v>0</v>
      </c>
      <c r="AS145" s="36">
        <f t="shared" ca="1" si="23"/>
        <v>0</v>
      </c>
    </row>
    <row r="146" spans="2:45" ht="15" customHeight="1" x14ac:dyDescent="0.25">
      <c r="B146" s="36">
        <v>131</v>
      </c>
      <c r="C146" s="36">
        <f t="shared" ca="1" si="16"/>
        <v>0.1999793415697696</v>
      </c>
      <c r="D146" s="36">
        <f t="shared" ca="1" si="17"/>
        <v>19771.633245066001</v>
      </c>
      <c r="E146" s="47">
        <f t="shared" ca="1" si="18"/>
        <v>0.78123618819099272</v>
      </c>
      <c r="F146" s="36">
        <f t="shared" ca="1" si="19"/>
        <v>29967.432531210434</v>
      </c>
      <c r="G146" s="36">
        <f t="shared" ca="1" si="20"/>
        <v>3.9766213918396937E-2</v>
      </c>
      <c r="H146" s="36">
        <f ca="1">((('1.Inputs'!$D$37*12*IF(1=1,'1.Inputs'!$D$38,IF(1=2,'1.Inputs'!$D$39,$E146)))*$F146*(('1.Inputs'!$D$40)+(1-'1.Inputs'!$D$40)*(1+'1.Inputs'!$D$41))*(1+$G146)^(1-1))*'1.Inputs'!$D$47+(('1.Inputs'!$D$37*12*IF(1=1,'1.Inputs'!$D$38,IF(1=2,'1.Inputs'!$D$39,$E146)))/(1-'1.Inputs'!$D$42)*$D146*(1+$G146)^(1-1))*('1.Inputs'!$D$48-'1.Inputs'!$D$49))/'1.Inputs'!$D$51</f>
        <v>800819457.75765979</v>
      </c>
      <c r="I146" s="36">
        <f ca="1">((('1.Inputs'!$D$37*12*IF(2=1,'1.Inputs'!$D$38,IF(2=2,'1.Inputs'!$D$39,$E146)))*$F146*(('1.Inputs'!$D$40)+(1-'1.Inputs'!$D$40)*(1+'1.Inputs'!$D$41))*(1+$G146)^(2-1))*'1.Inputs'!$D$47+(('1.Inputs'!$D$37*12*IF(2=1,'1.Inputs'!$D$38,IF(2=2,'1.Inputs'!$D$39,$E146)))/(1-'1.Inputs'!$D$42)*$D146*(1+$G146)^(2-1))*('1.Inputs'!$D$48-'1.Inputs'!$D$49))/'1.Inputs'!$D$51</f>
        <v>1165731021.8748119</v>
      </c>
      <c r="J146" s="36">
        <f ca="1">((('1.Inputs'!$D$37*12*IF(3=1,'1.Inputs'!$D$38,IF(3=2,'1.Inputs'!$D$39,$E146)))*$F146*(('1.Inputs'!$D$40)+(1-'1.Inputs'!$D$40)*(1+'1.Inputs'!$D$41))*(1+$G146)^(3-1))*'1.Inputs'!$D$47+(('1.Inputs'!$D$37*12*IF(3=1,'1.Inputs'!$D$38,IF(3=2,'1.Inputs'!$D$39,$E146)))/(1-'1.Inputs'!$D$42)*$D146*(1+$G146)^(3-1))*('1.Inputs'!$D$48-'1.Inputs'!$D$49))/'1.Inputs'!$D$51</f>
        <v>1352752569.6684909</v>
      </c>
      <c r="K146" s="36">
        <f ca="1">((('1.Inputs'!$D$37*12*IF(4=1,'1.Inputs'!$D$38,IF(4=2,'1.Inputs'!$D$39,$E146)))*$F146*(('1.Inputs'!$D$40)+(1-'1.Inputs'!$D$40)*(1+'1.Inputs'!$D$41))*(1+$G146)^(4-1))*'1.Inputs'!$D$47+(('1.Inputs'!$D$37*12*IF(4=1,'1.Inputs'!$D$38,IF(4=2,'1.Inputs'!$D$39,$E146)))/(1-'1.Inputs'!$D$42)*$D146*(1+$G146)^(4-1))*('1.Inputs'!$D$48-'1.Inputs'!$D$49))/'1.Inputs'!$D$51</f>
        <v>1406546417.7325892</v>
      </c>
      <c r="L146" s="36">
        <f ca="1">((('1.Inputs'!$D$37*12*IF(5=1,'1.Inputs'!$D$38,IF(5=2,'1.Inputs'!$D$39,$E146)))*$F146*(('1.Inputs'!$D$40)+(1-'1.Inputs'!$D$40)*(1+'1.Inputs'!$D$41))*(1+$G146)^(5-1))*'1.Inputs'!$D$47+(('1.Inputs'!$D$37*12*IF(5=1,'1.Inputs'!$D$38,IF(5=2,'1.Inputs'!$D$39,$E146)))/(1-'1.Inputs'!$D$42)*$D146*(1+$G146)^(5-1))*('1.Inputs'!$D$48-'1.Inputs'!$D$49))/'1.Inputs'!$D$51</f>
        <v>1462479443.4662981</v>
      </c>
      <c r="M146" s="36">
        <f ca="1">((('1.Inputs'!$D$37*12*IF(6=1,'1.Inputs'!$D$38,IF(6=2,'1.Inputs'!$D$39,$E146)))*$F146*(('1.Inputs'!$D$40)+(1-'1.Inputs'!$D$40)*(1+'1.Inputs'!$D$41))*(1+$G146)^(6-1))*'1.Inputs'!$D$47+(('1.Inputs'!$D$37*12*IF(6=1,'1.Inputs'!$D$38,IF(6=2,'1.Inputs'!$D$39,$E146)))/(1-'1.Inputs'!$D$42)*$D146*(1+$G146)^(6-1))*('1.Inputs'!$D$48-'1.Inputs'!$D$49))/'1.Inputs'!$D$51</f>
        <v>1520636713.866437</v>
      </c>
      <c r="N146" s="36">
        <f ca="1">((('1.Inputs'!$D$37*12*IF(7=1,'1.Inputs'!$D$38,IF(7=2,'1.Inputs'!$D$39,$E146)))*$F146*(('1.Inputs'!$D$40)+(1-'1.Inputs'!$D$40)*(1+'1.Inputs'!$D$41))*(1+$G146)^(7-1))*'1.Inputs'!$D$47+(('1.Inputs'!$D$37*12*IF(7=1,'1.Inputs'!$D$38,IF(7=2,'1.Inputs'!$D$39,$E146)))/(1-'1.Inputs'!$D$42)*$D146*(1+$G146)^(7-1))*('1.Inputs'!$D$48-'1.Inputs'!$D$49))/'1.Inputs'!$D$51</f>
        <v>1581106678.722218</v>
      </c>
      <c r="O146" s="36">
        <f ca="1">((('1.Inputs'!$D$37*12*IF(8=1,'1.Inputs'!$D$38,IF(8=2,'1.Inputs'!$D$39,$E146)))*$F146*(('1.Inputs'!$D$40)+(1-'1.Inputs'!$D$40)*(1+'1.Inputs'!$D$41))*(1+$G146)^(8-1))*'1.Inputs'!$D$47+(('1.Inputs'!$D$37*12*IF(8=1,'1.Inputs'!$D$38,IF(8=2,'1.Inputs'!$D$39,$E146)))/(1-'1.Inputs'!$D$42)*$D146*(1+$G146)^(8-1))*('1.Inputs'!$D$48-'1.Inputs'!$D$49))/'1.Inputs'!$D$51</f>
        <v>1643981305.1360917</v>
      </c>
      <c r="P146" s="36">
        <f ca="1">((('1.Inputs'!$D$37*12*IF(9=1,'1.Inputs'!$D$38,IF(9=2,'1.Inputs'!$D$39,$E146)))*$F146*(('1.Inputs'!$D$40)+(1-'1.Inputs'!$D$40)*(1+'1.Inputs'!$D$41))*(1+$G146)^(9-1))*'1.Inputs'!$D$47+(('1.Inputs'!$D$37*12*IF(9=1,'1.Inputs'!$D$38,IF(9=2,'1.Inputs'!$D$39,$E146)))/(1-'1.Inputs'!$D$42)*$D146*(1+$G146)^(9-1))*('1.Inputs'!$D$48-'1.Inputs'!$D$49))/'1.Inputs'!$D$51</f>
        <v>1709356217.3939793</v>
      </c>
      <c r="Q146" s="36">
        <f ca="1">((('1.Inputs'!$D$37*12*IF(10=1,'1.Inputs'!$D$38,IF(10=2,'1.Inputs'!$D$39,$E146)))*$F146*(('1.Inputs'!$D$40)+(1-'1.Inputs'!$D$40)*(1+'1.Inputs'!$D$41))*(1+$G146)^(10-1))*'1.Inputs'!$D$47+(('1.Inputs'!$D$37*12*IF(10=1,'1.Inputs'!$D$38,IF(10=2,'1.Inputs'!$D$39,$E146)))/(1-'1.Inputs'!$D$42)*$D146*(1+$G146)^(10-1))*('1.Inputs'!$D$48-'1.Inputs'!$D$49))/'1.Inputs'!$D$51</f>
        <v>1777330842.3976097</v>
      </c>
      <c r="R146" s="36">
        <f>-'1.Inputs'!$D$24</f>
        <v>-2050000000</v>
      </c>
      <c r="S146" s="36">
        <f ca="1">((('1.Inputs'!$D$37*12*IF(1=1,'1.Inputs'!$D$38,IF(1=2,'1.Inputs'!$D$39,$E146)))*$F146*(('1.Inputs'!$D$40)+(1-'1.Inputs'!$D$40)*(1+'1.Inputs'!$D$41))*(1+$G146)^(1-1))-(('1.Inputs'!$D$37*12*IF(1=1,'1.Inputs'!$D$38,IF(1=2,'1.Inputs'!$D$39,$E146)))/(1-'1.Inputs'!$D$42)*$D146*(1+$G146)^(1-1))-('1.Inputs'!$D$37*12*IF(1=1,'1.Inputs'!$D$38,IF(1=2,'1.Inputs'!$D$39,$E146)))*'1.Inputs'!$D$43*(1+$G146)^(1-1)-'1.Inputs'!$D$44*(1+$G146)^(1-1)-('1.Inputs'!$D$20/'1.Inputs'!$D$27+'1.Inputs'!$D$23/'1.Inputs'!$D$28))-MAX(0,((('1.Inputs'!$D$37*12*IF(1=1,'1.Inputs'!$D$38,IF(1=2,'1.Inputs'!$D$39,$E146)))*$F146*(('1.Inputs'!$D$40)+(1-'1.Inputs'!$D$40)*(1+'1.Inputs'!$D$41))*(1+$G146)^(1-1))-(('1.Inputs'!$D$37*12*IF(1=1,'1.Inputs'!$D$38,IF(1=2,'1.Inputs'!$D$39,$E146)))/(1-'1.Inputs'!$D$42)*$D146*(1+$G146)^(1-1))-('1.Inputs'!$D$37*12*IF(1=1,'1.Inputs'!$D$38,IF(1=2,'1.Inputs'!$D$39,$E146)))*'1.Inputs'!$D$43*(1+$G146)^(1-1)-'1.Inputs'!$D$44*(1+$G146)^(1-1)-('1.Inputs'!$D$20/'1.Inputs'!$D$27+'1.Inputs'!$D$23/'1.Inputs'!$D$28)))*'1.Inputs'!$D$53+('1.Inputs'!$D$20/'1.Inputs'!$D$27+'1.Inputs'!$D$23/'1.Inputs'!$D$28)-H146</f>
        <v>-659868988.83685374</v>
      </c>
      <c r="T146" s="36">
        <f ca="1">((('1.Inputs'!$D$37*12*IF(2=1,'1.Inputs'!$D$38,IF(2=2,'1.Inputs'!$D$39,$E146)))*$F146*(('1.Inputs'!$D$40)+(1-'1.Inputs'!$D$40)*(1+'1.Inputs'!$D$41))*(1+$G146)^(2-1))-(('1.Inputs'!$D$37*12*IF(2=1,'1.Inputs'!$D$38,IF(2=2,'1.Inputs'!$D$39,$E146)))/(1-'1.Inputs'!$D$42)*$D146*(1+$G146)^(2-1))-('1.Inputs'!$D$37*12*IF(2=1,'1.Inputs'!$D$38,IF(2=2,'1.Inputs'!$D$39,$E146)))*'1.Inputs'!$D$43*(1+$G146)^(2-1)-'1.Inputs'!$D$44*(1+$G146)^(2-1)-('1.Inputs'!$D$20/'1.Inputs'!$D$27+'1.Inputs'!$D$23/'1.Inputs'!$D$28))-MAX(0,((('1.Inputs'!$D$37*12*IF(2=1,'1.Inputs'!$D$38,IF(2=2,'1.Inputs'!$D$39,$E146)))*$F146*(('1.Inputs'!$D$40)+(1-'1.Inputs'!$D$40)*(1+'1.Inputs'!$D$41))*(1+$G146)^(2-1))-(('1.Inputs'!$D$37*12*IF(2=1,'1.Inputs'!$D$38,IF(2=2,'1.Inputs'!$D$39,$E146)))/(1-'1.Inputs'!$D$42)*$D146*(1+$G146)^(2-1))-('1.Inputs'!$D$37*12*IF(2=1,'1.Inputs'!$D$38,IF(2=2,'1.Inputs'!$D$39,$E146)))*'1.Inputs'!$D$43*(1+$G146)^(2-1)-'1.Inputs'!$D$44*(1+$G146)^(2-1)-('1.Inputs'!$D$20/'1.Inputs'!$D$27+'1.Inputs'!$D$23/'1.Inputs'!$D$28)))*'1.Inputs'!$D$53+('1.Inputs'!$D$20/'1.Inputs'!$D$27+'1.Inputs'!$D$23/'1.Inputs'!$D$28)-(I146-H146)</f>
        <v>62040944.476783752</v>
      </c>
      <c r="U146" s="36">
        <f ca="1">((('1.Inputs'!$D$37*12*IF(3=1,'1.Inputs'!$D$38,IF(3=2,'1.Inputs'!$D$39,$E146)))*$F146*(('1.Inputs'!$D$40)+(1-'1.Inputs'!$D$40)*(1+'1.Inputs'!$D$41))*(1+$G146)^(3-1))-(('1.Inputs'!$D$37*12*IF(3=1,'1.Inputs'!$D$38,IF(3=2,'1.Inputs'!$D$39,$E146)))/(1-'1.Inputs'!$D$42)*$D146*(1+$G146)^(3-1))-('1.Inputs'!$D$37*12*IF(3=1,'1.Inputs'!$D$38,IF(3=2,'1.Inputs'!$D$39,$E146)))*'1.Inputs'!$D$43*(1+$G146)^(3-1)-'1.Inputs'!$D$44*(1+$G146)^(3-1)-('1.Inputs'!$D$20/'1.Inputs'!$D$27+'1.Inputs'!$D$23/'1.Inputs'!$D$28))-MAX(0,((('1.Inputs'!$D$37*12*IF(3=1,'1.Inputs'!$D$38,IF(3=2,'1.Inputs'!$D$39,$E146)))*$F146*(('1.Inputs'!$D$40)+(1-'1.Inputs'!$D$40)*(1+'1.Inputs'!$D$41))*(1+$G146)^(3-1))-(('1.Inputs'!$D$37*12*IF(3=1,'1.Inputs'!$D$38,IF(3=2,'1.Inputs'!$D$39,$E146)))/(1-'1.Inputs'!$D$42)*$D146*(1+$G146)^(3-1))-('1.Inputs'!$D$37*12*IF(3=1,'1.Inputs'!$D$38,IF(3=2,'1.Inputs'!$D$39,$E146)))*'1.Inputs'!$D$43*(1+$G146)^(3-1)-'1.Inputs'!$D$44*(1+$G146)^(3-1)-('1.Inputs'!$D$20/'1.Inputs'!$D$27+'1.Inputs'!$D$23/'1.Inputs'!$D$28)))*'1.Inputs'!$D$53+('1.Inputs'!$D$20/'1.Inputs'!$D$27+'1.Inputs'!$D$23/'1.Inputs'!$D$28)-(J146-I146)</f>
        <v>374244792.82654858</v>
      </c>
      <c r="V146" s="36">
        <f ca="1">((('1.Inputs'!$D$37*12*IF(4=1,'1.Inputs'!$D$38,IF(4=2,'1.Inputs'!$D$39,$E146)))*$F146*(('1.Inputs'!$D$40)+(1-'1.Inputs'!$D$40)*(1+'1.Inputs'!$D$41))*(1+$G146)^(4-1))-(('1.Inputs'!$D$37*12*IF(4=1,'1.Inputs'!$D$38,IF(4=2,'1.Inputs'!$D$39,$E146)))/(1-'1.Inputs'!$D$42)*$D146*(1+$G146)^(4-1))-('1.Inputs'!$D$37*12*IF(4=1,'1.Inputs'!$D$38,IF(4=2,'1.Inputs'!$D$39,$E146)))*'1.Inputs'!$D$43*(1+$G146)^(4-1)-'1.Inputs'!$D$44*(1+$G146)^(4-1)-('1.Inputs'!$D$20/'1.Inputs'!$D$27+'1.Inputs'!$D$23/'1.Inputs'!$D$28))-MAX(0,((('1.Inputs'!$D$37*12*IF(4=1,'1.Inputs'!$D$38,IF(4=2,'1.Inputs'!$D$39,$E146)))*$F146*(('1.Inputs'!$D$40)+(1-'1.Inputs'!$D$40)*(1+'1.Inputs'!$D$41))*(1+$G146)^(4-1))-(('1.Inputs'!$D$37*12*IF(4=1,'1.Inputs'!$D$38,IF(4=2,'1.Inputs'!$D$39,$E146)))/(1-'1.Inputs'!$D$42)*$D146*(1+$G146)^(4-1))-('1.Inputs'!$D$37*12*IF(4=1,'1.Inputs'!$D$38,IF(4=2,'1.Inputs'!$D$39,$E146)))*'1.Inputs'!$D$43*(1+$G146)^(4-1)-'1.Inputs'!$D$44*(1+$G146)^(4-1)-('1.Inputs'!$D$20/'1.Inputs'!$D$27+'1.Inputs'!$D$23/'1.Inputs'!$D$28)))*'1.Inputs'!$D$53+('1.Inputs'!$D$20/'1.Inputs'!$D$27+'1.Inputs'!$D$23/'1.Inputs'!$D$28)-(K146-J146)</f>
        <v>527912976.31478453</v>
      </c>
      <c r="W146" s="36">
        <f ca="1">((('1.Inputs'!$D$37*12*IF(5=1,'1.Inputs'!$D$38,IF(5=2,'1.Inputs'!$D$39,$E146)))*$F146*(('1.Inputs'!$D$40)+(1-'1.Inputs'!$D$40)*(1+'1.Inputs'!$D$41))*(1+$G146)^(5-1))-(('1.Inputs'!$D$37*12*IF(5=1,'1.Inputs'!$D$38,IF(5=2,'1.Inputs'!$D$39,$E146)))/(1-'1.Inputs'!$D$42)*$D146*(1+$G146)^(5-1))-('1.Inputs'!$D$37*12*IF(5=1,'1.Inputs'!$D$38,IF(5=2,'1.Inputs'!$D$39,$E146)))*'1.Inputs'!$D$43*(1+$G146)^(5-1)-'1.Inputs'!$D$44*(1+$G146)^(5-1)-('1.Inputs'!$D$20/'1.Inputs'!$D$27+'1.Inputs'!$D$23/'1.Inputs'!$D$28))-MAX(0,((('1.Inputs'!$D$37*12*IF(5=1,'1.Inputs'!$D$38,IF(5=2,'1.Inputs'!$D$39,$E146)))*$F146*(('1.Inputs'!$D$40)+(1-'1.Inputs'!$D$40)*(1+'1.Inputs'!$D$41))*(1+$G146)^(5-1))-(('1.Inputs'!$D$37*12*IF(5=1,'1.Inputs'!$D$38,IF(5=2,'1.Inputs'!$D$39,$E146)))/(1-'1.Inputs'!$D$42)*$D146*(1+$G146)^(5-1))-('1.Inputs'!$D$37*12*IF(5=1,'1.Inputs'!$D$38,IF(5=2,'1.Inputs'!$D$39,$E146)))*'1.Inputs'!$D$43*(1+$G146)^(5-1)-'1.Inputs'!$D$44*(1+$G146)^(5-1)-('1.Inputs'!$D$20/'1.Inputs'!$D$27+'1.Inputs'!$D$23/'1.Inputs'!$D$28)))*'1.Inputs'!$D$53+('1.Inputs'!$D$20/'1.Inputs'!$D$27+'1.Inputs'!$D$23/'1.Inputs'!$D$28)-(L146-K146)</f>
        <v>547027123.05357206</v>
      </c>
      <c r="X146" s="36">
        <f ca="1">((('1.Inputs'!$D$37*12*IF(6=1,'1.Inputs'!$D$38,IF(6=2,'1.Inputs'!$D$39,$E146)))*$F146*(('1.Inputs'!$D$40)+(1-'1.Inputs'!$D$40)*(1+'1.Inputs'!$D$41))*(1+$G146)^(6-1))-(('1.Inputs'!$D$37*12*IF(6=1,'1.Inputs'!$D$38,IF(6=2,'1.Inputs'!$D$39,$E146)))/(1-'1.Inputs'!$D$42)*$D146*(1+$G146)^(6-1))-('1.Inputs'!$D$37*12*IF(6=1,'1.Inputs'!$D$38,IF(6=2,'1.Inputs'!$D$39,$E146)))*'1.Inputs'!$D$43*(1+$G146)^(6-1)-'1.Inputs'!$D$44*(1+$G146)^(6-1)-('1.Inputs'!$D$20/'1.Inputs'!$D$27+'1.Inputs'!$D$23/'1.Inputs'!$D$28))-MAX(0,((('1.Inputs'!$D$37*12*IF(6=1,'1.Inputs'!$D$38,IF(6=2,'1.Inputs'!$D$39,$E146)))*$F146*(('1.Inputs'!$D$40)+(1-'1.Inputs'!$D$40)*(1+'1.Inputs'!$D$41))*(1+$G146)^(6-1))-(('1.Inputs'!$D$37*12*IF(6=1,'1.Inputs'!$D$38,IF(6=2,'1.Inputs'!$D$39,$E146)))/(1-'1.Inputs'!$D$42)*$D146*(1+$G146)^(6-1))-('1.Inputs'!$D$37*12*IF(6=1,'1.Inputs'!$D$38,IF(6=2,'1.Inputs'!$D$39,$E146)))*'1.Inputs'!$D$43*(1+$G146)^(6-1)-'1.Inputs'!$D$44*(1+$G146)^(6-1)-('1.Inputs'!$D$20/'1.Inputs'!$D$27+'1.Inputs'!$D$23/'1.Inputs'!$D$28)))*'1.Inputs'!$D$53+('1.Inputs'!$D$20/'1.Inputs'!$D$27+'1.Inputs'!$D$23/'1.Inputs'!$D$28)-(M146-L146)</f>
        <v>566901367.04044127</v>
      </c>
      <c r="Y146" s="36">
        <f ca="1">((('1.Inputs'!$D$37*12*IF(7=1,'1.Inputs'!$D$38,IF(7=2,'1.Inputs'!$D$39,$E146)))*$F146*(('1.Inputs'!$D$40)+(1-'1.Inputs'!$D$40)*(1+'1.Inputs'!$D$41))*(1+$G146)^(7-1))-(('1.Inputs'!$D$37*12*IF(7=1,'1.Inputs'!$D$38,IF(7=2,'1.Inputs'!$D$39,$E146)))/(1-'1.Inputs'!$D$42)*$D146*(1+$G146)^(7-1))-('1.Inputs'!$D$37*12*IF(7=1,'1.Inputs'!$D$38,IF(7=2,'1.Inputs'!$D$39,$E146)))*'1.Inputs'!$D$43*(1+$G146)^(7-1)-'1.Inputs'!$D$44*(1+$G146)^(7-1)-('1.Inputs'!$D$20/'1.Inputs'!$D$27+'1.Inputs'!$D$23/'1.Inputs'!$D$28))-MAX(0,((('1.Inputs'!$D$37*12*IF(7=1,'1.Inputs'!$D$38,IF(7=2,'1.Inputs'!$D$39,$E146)))*$F146*(('1.Inputs'!$D$40)+(1-'1.Inputs'!$D$40)*(1+'1.Inputs'!$D$41))*(1+$G146)^(7-1))-(('1.Inputs'!$D$37*12*IF(7=1,'1.Inputs'!$D$38,IF(7=2,'1.Inputs'!$D$39,$E146)))/(1-'1.Inputs'!$D$42)*$D146*(1+$G146)^(7-1))-('1.Inputs'!$D$37*12*IF(7=1,'1.Inputs'!$D$38,IF(7=2,'1.Inputs'!$D$39,$E146)))*'1.Inputs'!$D$43*(1+$G146)^(7-1)-'1.Inputs'!$D$44*(1+$G146)^(7-1)-('1.Inputs'!$D$20/'1.Inputs'!$D$27+'1.Inputs'!$D$23/'1.Inputs'!$D$28)))*'1.Inputs'!$D$53+('1.Inputs'!$D$20/'1.Inputs'!$D$27+'1.Inputs'!$D$23/'1.Inputs'!$D$28)-(N146-M146)</f>
        <v>587565934.46515894</v>
      </c>
      <c r="Z146" s="36">
        <f ca="1">((('1.Inputs'!$D$37*12*IF(8=1,'1.Inputs'!$D$38,IF(8=2,'1.Inputs'!$D$39,$E146)))*$F146*(('1.Inputs'!$D$40)+(1-'1.Inputs'!$D$40)*(1+'1.Inputs'!$D$41))*(1+$G146)^(8-1))-(('1.Inputs'!$D$37*12*IF(8=1,'1.Inputs'!$D$38,IF(8=2,'1.Inputs'!$D$39,$E146)))/(1-'1.Inputs'!$D$42)*$D146*(1+$G146)^(8-1))-('1.Inputs'!$D$37*12*IF(8=1,'1.Inputs'!$D$38,IF(8=2,'1.Inputs'!$D$39,$E146)))*'1.Inputs'!$D$43*(1+$G146)^(8-1)-'1.Inputs'!$D$44*(1+$G146)^(8-1)-('1.Inputs'!$D$20/'1.Inputs'!$D$27+'1.Inputs'!$D$23/'1.Inputs'!$D$28))-MAX(0,((('1.Inputs'!$D$37*12*IF(8=1,'1.Inputs'!$D$38,IF(8=2,'1.Inputs'!$D$39,$E146)))*$F146*(('1.Inputs'!$D$40)+(1-'1.Inputs'!$D$40)*(1+'1.Inputs'!$D$41))*(1+$G146)^(8-1))-(('1.Inputs'!$D$37*12*IF(8=1,'1.Inputs'!$D$38,IF(8=2,'1.Inputs'!$D$39,$E146)))/(1-'1.Inputs'!$D$42)*$D146*(1+$G146)^(8-1))-('1.Inputs'!$D$37*12*IF(8=1,'1.Inputs'!$D$38,IF(8=2,'1.Inputs'!$D$39,$E146)))*'1.Inputs'!$D$43*(1+$G146)^(8-1)-'1.Inputs'!$D$44*(1+$G146)^(8-1)-('1.Inputs'!$D$20/'1.Inputs'!$D$27+'1.Inputs'!$D$23/'1.Inputs'!$D$28)))*'1.Inputs'!$D$53+('1.Inputs'!$D$20/'1.Inputs'!$D$27+'1.Inputs'!$D$23/'1.Inputs'!$D$28)-(O146-N146)</f>
        <v>609052253.49861884</v>
      </c>
      <c r="AA146" s="36">
        <f ca="1">((('1.Inputs'!$D$37*12*IF(9=1,'1.Inputs'!$D$38,IF(9=2,'1.Inputs'!$D$39,$E146)))*$F146*(('1.Inputs'!$D$40)+(1-'1.Inputs'!$D$40)*(1+'1.Inputs'!$D$41))*(1+$G146)^(9-1))-(('1.Inputs'!$D$37*12*IF(9=1,'1.Inputs'!$D$38,IF(9=2,'1.Inputs'!$D$39,$E146)))/(1-'1.Inputs'!$D$42)*$D146*(1+$G146)^(9-1))-('1.Inputs'!$D$37*12*IF(9=1,'1.Inputs'!$D$38,IF(9=2,'1.Inputs'!$D$39,$E146)))*'1.Inputs'!$D$43*(1+$G146)^(9-1)-'1.Inputs'!$D$44*(1+$G146)^(9-1)-('1.Inputs'!$D$20/'1.Inputs'!$D$27+'1.Inputs'!$D$23/'1.Inputs'!$D$28))-MAX(0,((('1.Inputs'!$D$37*12*IF(9=1,'1.Inputs'!$D$38,IF(9=2,'1.Inputs'!$D$39,$E146)))*$F146*(('1.Inputs'!$D$40)+(1-'1.Inputs'!$D$40)*(1+'1.Inputs'!$D$41))*(1+$G146)^(9-1))-(('1.Inputs'!$D$37*12*IF(9=1,'1.Inputs'!$D$38,IF(9=2,'1.Inputs'!$D$39,$E146)))/(1-'1.Inputs'!$D$42)*$D146*(1+$G146)^(9-1))-('1.Inputs'!$D$37*12*IF(9=1,'1.Inputs'!$D$38,IF(9=2,'1.Inputs'!$D$39,$E146)))*'1.Inputs'!$D$43*(1+$G146)^(9-1)-'1.Inputs'!$D$44*(1+$G146)^(9-1)-('1.Inputs'!$D$20/'1.Inputs'!$D$27+'1.Inputs'!$D$23/'1.Inputs'!$D$28)))*'1.Inputs'!$D$53+('1.Inputs'!$D$20/'1.Inputs'!$D$27+'1.Inputs'!$D$23/'1.Inputs'!$D$28)-(P146-O146)</f>
        <v>631393002.09108174</v>
      </c>
      <c r="AB146" s="36">
        <f ca="1">((('1.Inputs'!$D$37*12*IF(10=1,'1.Inputs'!$D$38,IF(10=2,'1.Inputs'!$D$39,$E146)))*$F146*(('1.Inputs'!$D$40)+(1-'1.Inputs'!$D$40)*(1+'1.Inputs'!$D$41))*(1+$G146)^(10-1))-(('1.Inputs'!$D$37*12*IF(10=1,'1.Inputs'!$D$38,IF(10=2,'1.Inputs'!$D$39,$E146)))/(1-'1.Inputs'!$D$42)*$D146*(1+$G146)^(10-1))-('1.Inputs'!$D$37*12*IF(10=1,'1.Inputs'!$D$38,IF(10=2,'1.Inputs'!$D$39,$E146)))*'1.Inputs'!$D$43*(1+$G146)^(10-1)-'1.Inputs'!$D$44*(1+$G146)^(10-1)-('1.Inputs'!$D$20/'1.Inputs'!$D$27+'1.Inputs'!$D$23/'1.Inputs'!$D$28))-MAX(0,((('1.Inputs'!$D$37*12*IF(10=1,'1.Inputs'!$D$38,IF(10=2,'1.Inputs'!$D$39,$E146)))*$F146*(('1.Inputs'!$D$40)+(1-'1.Inputs'!$D$40)*(1+'1.Inputs'!$D$41))*(1+$G146)^(10-1))-(('1.Inputs'!$D$37*12*IF(10=1,'1.Inputs'!$D$38,IF(10=2,'1.Inputs'!$D$39,$E146)))/(1-'1.Inputs'!$D$42)*$D146*(1+$G146)^(10-1))-('1.Inputs'!$D$37*12*IF(10=1,'1.Inputs'!$D$38,IF(10=2,'1.Inputs'!$D$39,$E146)))*'1.Inputs'!$D$43*(1+$G146)^(10-1)-'1.Inputs'!$D$44*(1+$G146)^(10-1)-('1.Inputs'!$D$20/'1.Inputs'!$D$27+'1.Inputs'!$D$23/'1.Inputs'!$D$28)))*'1.Inputs'!$D$53+('1.Inputs'!$D$20/'1.Inputs'!$D$27+'1.Inputs'!$D$23/'1.Inputs'!$D$28)-(Q146-P146)+(('1.Inputs'!$D$20+'1.Inputs'!$D$23-('1.Inputs'!$D$20/'1.Inputs'!$D$27+'1.Inputs'!$D$23/'1.Inputs'!$D$28)*'1.Inputs'!$D$10)*'1.Inputs'!$D$60+'1.Inputs'!$D$19*'1.Inputs'!$D$59+Q146)</f>
        <v>3131953000.0687809</v>
      </c>
      <c r="AC146" s="36">
        <f ca="1">S146-AC$13-AC$14+MIN(AC$13,MAX(0,((('1.Inputs'!$D$37*12*IF(1=1,'1.Inputs'!$D$38,IF(1=2,'1.Inputs'!$D$39,$E146)))*$F146*(('1.Inputs'!$D$40)+(1-'1.Inputs'!$D$40)*(1+'1.Inputs'!$D$41))*(1+$G146)^(1-1))-(('1.Inputs'!$D$37*12*IF(1=1,'1.Inputs'!$D$38,IF(1=2,'1.Inputs'!$D$39,$E146)))/(1-'1.Inputs'!$D$42)*$D146*(1+$G146)^(1-1))-('1.Inputs'!$D$37*12*IF(1=1,'1.Inputs'!$D$38,IF(1=2,'1.Inputs'!$D$39,$E146)))*'1.Inputs'!$D$43*(1+$G146)^(1-1)-'1.Inputs'!$D$44*(1+$G146)^(1-1)-('1.Inputs'!$D$20/'1.Inputs'!$D$27+'1.Inputs'!$D$23/'1.Inputs'!$D$28))))*'1.Inputs'!$D$53</f>
        <v>-804264890.18718898</v>
      </c>
      <c r="AD146" s="36">
        <f ca="1">T146-AD$13-AD$14+MIN(AD$13,MAX(0,((('1.Inputs'!$D$37*12*IF(2=1,'1.Inputs'!$D$38,IF(2=2,'1.Inputs'!$D$39,$E146)))*$F146*(('1.Inputs'!$D$40)+(1-'1.Inputs'!$D$40)*(1+'1.Inputs'!$D$41))*(1+$G146)^(2-1))-(('1.Inputs'!$D$37*12*IF(2=1,'1.Inputs'!$D$38,IF(2=2,'1.Inputs'!$D$39,$E146)))/(1-'1.Inputs'!$D$42)*$D146*(1+$G146)^(2-1))-('1.Inputs'!$D$37*12*IF(2=1,'1.Inputs'!$D$38,IF(2=2,'1.Inputs'!$D$39,$E146)))*'1.Inputs'!$D$43*(1+$G146)^(2-1)-'1.Inputs'!$D$44*(1+$G146)^(2-1)-('1.Inputs'!$D$20/'1.Inputs'!$D$27+'1.Inputs'!$D$23/'1.Inputs'!$D$28))))*'1.Inputs'!$D$53</f>
        <v>-33899055.523216248</v>
      </c>
      <c r="AE146" s="36">
        <f ca="1">U146-AE$13-AE$14+MIN(AE$13,MAX(0,((('1.Inputs'!$D$37*12*IF(3=1,'1.Inputs'!$D$38,IF(3=2,'1.Inputs'!$D$39,$E146)))*$F146*(('1.Inputs'!$D$40)+(1-'1.Inputs'!$D$40)*(1+'1.Inputs'!$D$41))*(1+$G146)^(3-1))-(('1.Inputs'!$D$37*12*IF(3=1,'1.Inputs'!$D$38,IF(3=2,'1.Inputs'!$D$39,$E146)))/(1-'1.Inputs'!$D$42)*$D146*(1+$G146)^(3-1))-('1.Inputs'!$D$37*12*IF(3=1,'1.Inputs'!$D$38,IF(3=2,'1.Inputs'!$D$39,$E146)))*'1.Inputs'!$D$43*(1+$G146)^(3-1)-'1.Inputs'!$D$44*(1+$G146)^(3-1)-('1.Inputs'!$D$20/'1.Inputs'!$D$27+'1.Inputs'!$D$23/'1.Inputs'!$D$28))))*'1.Inputs'!$D$53</f>
        <v>32304792.826548576</v>
      </c>
      <c r="AF146" s="36">
        <f ca="1">V146-AF$13-AF$14+MIN(AF$13,MAX(0,((('1.Inputs'!$D$37*12*IF(4=1,'1.Inputs'!$D$38,IF(4=2,'1.Inputs'!$D$39,$E146)))*$F146*(('1.Inputs'!$D$40)+(1-'1.Inputs'!$D$40)*(1+'1.Inputs'!$D$41))*(1+$G146)^(4-1))-(('1.Inputs'!$D$37*12*IF(4=1,'1.Inputs'!$D$38,IF(4=2,'1.Inputs'!$D$39,$E146)))/(1-'1.Inputs'!$D$42)*$D146*(1+$G146)^(4-1))-('1.Inputs'!$D$37*12*IF(4=1,'1.Inputs'!$D$38,IF(4=2,'1.Inputs'!$D$39,$E146)))*'1.Inputs'!$D$43*(1+$G146)^(4-1)-'1.Inputs'!$D$44*(1+$G146)^(4-1)-('1.Inputs'!$D$20/'1.Inputs'!$D$27+'1.Inputs'!$D$23/'1.Inputs'!$D$28))))*'1.Inputs'!$D$53</f>
        <v>205160976.31478453</v>
      </c>
      <c r="AG146" s="36">
        <f ca="1">W146-AG$13-AG$14+MIN(AG$13,MAX(0,((('1.Inputs'!$D$37*12*IF(5=1,'1.Inputs'!$D$38,IF(5=2,'1.Inputs'!$D$39,$E146)))*$F146*(('1.Inputs'!$D$40)+(1-'1.Inputs'!$D$40)*(1+'1.Inputs'!$D$41))*(1+$G146)^(5-1))-(('1.Inputs'!$D$37*12*IF(5=1,'1.Inputs'!$D$38,IF(5=2,'1.Inputs'!$D$39,$E146)))/(1-'1.Inputs'!$D$42)*$D146*(1+$G146)^(5-1))-('1.Inputs'!$D$37*12*IF(5=1,'1.Inputs'!$D$38,IF(5=2,'1.Inputs'!$D$39,$E146)))*'1.Inputs'!$D$43*(1+$G146)^(5-1)-'1.Inputs'!$D$44*(1+$G146)^(5-1)-('1.Inputs'!$D$20/'1.Inputs'!$D$27+'1.Inputs'!$D$23/'1.Inputs'!$D$28))))*'1.Inputs'!$D$53</f>
        <v>243463123.05357206</v>
      </c>
      <c r="AH146" s="36">
        <f ca="1">X146-AH$13-AH$14+MIN(AH$13,MAX(0,((('1.Inputs'!$D$37*12*IF(6=1,'1.Inputs'!$D$38,IF(6=2,'1.Inputs'!$D$39,$E146)))*$F146*(('1.Inputs'!$D$40)+(1-'1.Inputs'!$D$40)*(1+'1.Inputs'!$D$41))*(1+$G146)^(6-1))-(('1.Inputs'!$D$37*12*IF(6=1,'1.Inputs'!$D$38,IF(6=2,'1.Inputs'!$D$39,$E146)))/(1-'1.Inputs'!$D$42)*$D146*(1+$G146)^(6-1))-('1.Inputs'!$D$37*12*IF(6=1,'1.Inputs'!$D$38,IF(6=2,'1.Inputs'!$D$39,$E146)))*'1.Inputs'!$D$43*(1+$G146)^(6-1)-'1.Inputs'!$D$44*(1+$G146)^(6-1)-('1.Inputs'!$D$20/'1.Inputs'!$D$27+'1.Inputs'!$D$23/'1.Inputs'!$D$28))))*'1.Inputs'!$D$53</f>
        <v>282525367.04044127</v>
      </c>
      <c r="AI146" s="36">
        <f ca="1">Y146-AI$13-AI$14+MIN(AI$13,MAX(0,((('1.Inputs'!$D$37*12*IF(7=1,'1.Inputs'!$D$38,IF(7=2,'1.Inputs'!$D$39,$E146)))*$F146*(('1.Inputs'!$D$40)+(1-'1.Inputs'!$D$40)*(1+'1.Inputs'!$D$41))*(1+$G146)^(7-1))-(('1.Inputs'!$D$37*12*IF(7=1,'1.Inputs'!$D$38,IF(7=2,'1.Inputs'!$D$39,$E146)))/(1-'1.Inputs'!$D$42)*$D146*(1+$G146)^(7-1))-('1.Inputs'!$D$37*12*IF(7=1,'1.Inputs'!$D$38,IF(7=2,'1.Inputs'!$D$39,$E146)))*'1.Inputs'!$D$43*(1+$G146)^(7-1)-'1.Inputs'!$D$44*(1+$G146)^(7-1)-('1.Inputs'!$D$20/'1.Inputs'!$D$27+'1.Inputs'!$D$23/'1.Inputs'!$D$28))))*'1.Inputs'!$D$53</f>
        <v>322377934.46515894</v>
      </c>
      <c r="AJ146" s="36">
        <f ca="1">Z146-AJ$13-AJ$14+MIN(AJ$13,MAX(0,((('1.Inputs'!$D$37*12*IF(8=1,'1.Inputs'!$D$38,IF(8=2,'1.Inputs'!$D$39,$E146)))*$F146*(('1.Inputs'!$D$40)+(1-'1.Inputs'!$D$40)*(1+'1.Inputs'!$D$41))*(1+$G146)^(8-1))-(('1.Inputs'!$D$37*12*IF(8=1,'1.Inputs'!$D$38,IF(8=2,'1.Inputs'!$D$39,$E146)))/(1-'1.Inputs'!$D$42)*$D146*(1+$G146)^(8-1))-('1.Inputs'!$D$37*12*IF(8=1,'1.Inputs'!$D$38,IF(8=2,'1.Inputs'!$D$39,$E146)))*'1.Inputs'!$D$43*(1+$G146)^(8-1)-'1.Inputs'!$D$44*(1+$G146)^(8-1)-('1.Inputs'!$D$20/'1.Inputs'!$D$27+'1.Inputs'!$D$23/'1.Inputs'!$D$28))))*'1.Inputs'!$D$53</f>
        <v>609052253.49861884</v>
      </c>
      <c r="AK146" s="36">
        <f ca="1">AA146-AK$13-AK$14+MIN(AK$13,MAX(0,((('1.Inputs'!$D$37*12*IF(9=1,'1.Inputs'!$D$38,IF(9=2,'1.Inputs'!$D$39,$E146)))*$F146*(('1.Inputs'!$D$40)+(1-'1.Inputs'!$D$40)*(1+'1.Inputs'!$D$41))*(1+$G146)^(9-1))-(('1.Inputs'!$D$37*12*IF(9=1,'1.Inputs'!$D$38,IF(9=2,'1.Inputs'!$D$39,$E146)))/(1-'1.Inputs'!$D$42)*$D146*(1+$G146)^(9-1))-('1.Inputs'!$D$37*12*IF(9=1,'1.Inputs'!$D$38,IF(9=2,'1.Inputs'!$D$39,$E146)))*'1.Inputs'!$D$43*(1+$G146)^(9-1)-'1.Inputs'!$D$44*(1+$G146)^(9-1)-('1.Inputs'!$D$20/'1.Inputs'!$D$27+'1.Inputs'!$D$23/'1.Inputs'!$D$28))))*'1.Inputs'!$D$53</f>
        <v>631393002.09108174</v>
      </c>
      <c r="AL146" s="36">
        <f ca="1">AB146-AL$13-AL$14+MIN(AL$13,MAX(0,((('1.Inputs'!$D$37*12*IF(10=1,'1.Inputs'!$D$38,IF(10=2,'1.Inputs'!$D$39,$E146)))*$F146*(('1.Inputs'!$D$40)+(1-'1.Inputs'!$D$40)*(1+'1.Inputs'!$D$41))*(1+$G146)^(10-1))-(('1.Inputs'!$D$37*12*IF(10=1,'1.Inputs'!$D$38,IF(10=2,'1.Inputs'!$D$39,$E146)))/(1-'1.Inputs'!$D$42)*$D146*(1+$G146)^(10-1))-('1.Inputs'!$D$37*12*IF(10=1,'1.Inputs'!$D$38,IF(10=2,'1.Inputs'!$D$39,$E146)))*'1.Inputs'!$D$43*(1+$G146)^(10-1)-'1.Inputs'!$D$44*(1+$G146)^(10-1)-('1.Inputs'!$D$20/'1.Inputs'!$D$27+'1.Inputs'!$D$23/'1.Inputs'!$D$28))))*'1.Inputs'!$D$53+'1.Inputs'!$D$35</f>
        <v>3931953000.0687809</v>
      </c>
      <c r="AM146" s="48">
        <f ca="1">R146+NPV('1.Inputs'!$D$55,S146:AB146)</f>
        <v>380130379.91341209</v>
      </c>
      <c r="AN146" s="48">
        <f ca="1">-('1.Inputs'!$D$24*(1-'1.Inputs'!$D$31)+'1.Inputs'!$D$35)+NPV('1.Inputs'!$D$54,AC146:AL146)</f>
        <v>-832526928.06973374</v>
      </c>
      <c r="AO146" s="36">
        <f t="shared" ca="1" si="21"/>
        <v>-4.4706571059407434</v>
      </c>
      <c r="AP146" s="36">
        <f t="shared" ca="1" si="22"/>
        <v>0.95082518502680025</v>
      </c>
      <c r="AQ146" s="36">
        <f ca="1">'1.Inputs'!$D$35+MIN(SUM($AC146:AC146),SUM($AC146:AD146),SUM($AC146:AE146),SUM($AC146:AF146),SUM($AC146:AG146),SUM($AC146:AH146),SUM($AC146:AI146),SUM($AC146:AJ146),SUM($AC146:AK146),SUM($AC146:AL146))</f>
        <v>-38163945.710405231</v>
      </c>
      <c r="AR146" s="36">
        <f ca="1">IF(AP146&lt;'1.Inputs'!$D$57,1,0)</f>
        <v>1</v>
      </c>
      <c r="AS146" s="36">
        <f t="shared" ca="1" si="23"/>
        <v>1</v>
      </c>
    </row>
    <row r="147" spans="2:45" ht="15" customHeight="1" x14ac:dyDescent="0.25">
      <c r="B147" s="36">
        <v>132</v>
      </c>
      <c r="C147" s="36">
        <f t="shared" ca="1" si="16"/>
        <v>0.28917523417816382</v>
      </c>
      <c r="D147" s="36">
        <f t="shared" ca="1" si="17"/>
        <v>16808.467488678874</v>
      </c>
      <c r="E147" s="47">
        <f t="shared" ca="1" si="18"/>
        <v>0.7976871676725219</v>
      </c>
      <c r="F147" s="36">
        <f t="shared" ca="1" si="19"/>
        <v>30305.173358838358</v>
      </c>
      <c r="G147" s="36">
        <f t="shared" ca="1" si="20"/>
        <v>5.3631920530346544E-2</v>
      </c>
      <c r="H147" s="36">
        <f ca="1">((('1.Inputs'!$D$37*12*IF(1=1,'1.Inputs'!$D$38,IF(1=2,'1.Inputs'!$D$39,$E147)))*$F147*(('1.Inputs'!$D$40)+(1-'1.Inputs'!$D$40)*(1+'1.Inputs'!$D$41))*(1+$G147)^(1-1))*'1.Inputs'!$D$47+(('1.Inputs'!$D$37*12*IF(1=1,'1.Inputs'!$D$38,IF(1=2,'1.Inputs'!$D$39,$E147)))/(1-'1.Inputs'!$D$42)*$D147*(1+$G147)^(1-1))*('1.Inputs'!$D$48-'1.Inputs'!$D$49))/'1.Inputs'!$D$51</f>
        <v>790418090.66440427</v>
      </c>
      <c r="I147" s="36">
        <f ca="1">((('1.Inputs'!$D$37*12*IF(2=1,'1.Inputs'!$D$38,IF(2=2,'1.Inputs'!$D$39,$E147)))*$F147*(('1.Inputs'!$D$40)+(1-'1.Inputs'!$D$40)*(1+'1.Inputs'!$D$41))*(1+$G147)^(2-1))*'1.Inputs'!$D$47+(('1.Inputs'!$D$37*12*IF(2=1,'1.Inputs'!$D$38,IF(2=2,'1.Inputs'!$D$39,$E147)))/(1-'1.Inputs'!$D$42)*$D147*(1+$G147)^(2-1))*('1.Inputs'!$D$48-'1.Inputs'!$D$49))/'1.Inputs'!$D$51</f>
        <v>1165933623.2441325</v>
      </c>
      <c r="J147" s="36">
        <f ca="1">((('1.Inputs'!$D$37*12*IF(3=1,'1.Inputs'!$D$38,IF(3=2,'1.Inputs'!$D$39,$E147)))*$F147*(('1.Inputs'!$D$40)+(1-'1.Inputs'!$D$40)*(1+'1.Inputs'!$D$41))*(1+$G147)^(3-1))*'1.Inputs'!$D$47+(('1.Inputs'!$D$37*12*IF(3=1,'1.Inputs'!$D$38,IF(3=2,'1.Inputs'!$D$39,$E147)))/(1-'1.Inputs'!$D$42)*$D147*(1+$G147)^(3-1))*('1.Inputs'!$D$48-'1.Inputs'!$D$49))/'1.Inputs'!$D$51</f>
        <v>1399900961.2026954</v>
      </c>
      <c r="K147" s="36">
        <f ca="1">((('1.Inputs'!$D$37*12*IF(4=1,'1.Inputs'!$D$38,IF(4=2,'1.Inputs'!$D$39,$E147)))*$F147*(('1.Inputs'!$D$40)+(1-'1.Inputs'!$D$40)*(1+'1.Inputs'!$D$41))*(1+$G147)^(4-1))*'1.Inputs'!$D$47+(('1.Inputs'!$D$37*12*IF(4=1,'1.Inputs'!$D$38,IF(4=2,'1.Inputs'!$D$39,$E147)))/(1-'1.Inputs'!$D$42)*$D147*(1+$G147)^(4-1))*('1.Inputs'!$D$48-'1.Inputs'!$D$49))/'1.Inputs'!$D$51</f>
        <v>1474980338.3042741</v>
      </c>
      <c r="L147" s="36">
        <f ca="1">((('1.Inputs'!$D$37*12*IF(5=1,'1.Inputs'!$D$38,IF(5=2,'1.Inputs'!$D$39,$E147)))*$F147*(('1.Inputs'!$D$40)+(1-'1.Inputs'!$D$40)*(1+'1.Inputs'!$D$41))*(1+$G147)^(5-1))*'1.Inputs'!$D$47+(('1.Inputs'!$D$37*12*IF(5=1,'1.Inputs'!$D$38,IF(5=2,'1.Inputs'!$D$39,$E147)))/(1-'1.Inputs'!$D$42)*$D147*(1+$G147)^(5-1))*('1.Inputs'!$D$48-'1.Inputs'!$D$49))/'1.Inputs'!$D$51</f>
        <v>1554086366.5920324</v>
      </c>
      <c r="M147" s="36">
        <f ca="1">((('1.Inputs'!$D$37*12*IF(6=1,'1.Inputs'!$D$38,IF(6=2,'1.Inputs'!$D$39,$E147)))*$F147*(('1.Inputs'!$D$40)+(1-'1.Inputs'!$D$40)*(1+'1.Inputs'!$D$41))*(1+$G147)^(6-1))*'1.Inputs'!$D$47+(('1.Inputs'!$D$37*12*IF(6=1,'1.Inputs'!$D$38,IF(6=2,'1.Inputs'!$D$39,$E147)))/(1-'1.Inputs'!$D$42)*$D147*(1+$G147)^(6-1))*('1.Inputs'!$D$48-'1.Inputs'!$D$49))/'1.Inputs'!$D$51</f>
        <v>1637435003.102392</v>
      </c>
      <c r="N147" s="36">
        <f ca="1">((('1.Inputs'!$D$37*12*IF(7=1,'1.Inputs'!$D$38,IF(7=2,'1.Inputs'!$D$39,$E147)))*$F147*(('1.Inputs'!$D$40)+(1-'1.Inputs'!$D$40)*(1+'1.Inputs'!$D$41))*(1+$G147)^(7-1))*'1.Inputs'!$D$47+(('1.Inputs'!$D$37*12*IF(7=1,'1.Inputs'!$D$38,IF(7=2,'1.Inputs'!$D$39,$E147)))/(1-'1.Inputs'!$D$42)*$D147*(1+$G147)^(7-1))*('1.Inputs'!$D$48-'1.Inputs'!$D$49))/'1.Inputs'!$D$51</f>
        <v>1725253787.0623868</v>
      </c>
      <c r="O147" s="36">
        <f ca="1">((('1.Inputs'!$D$37*12*IF(8=1,'1.Inputs'!$D$38,IF(8=2,'1.Inputs'!$D$39,$E147)))*$F147*(('1.Inputs'!$D$40)+(1-'1.Inputs'!$D$40)*(1+'1.Inputs'!$D$41))*(1+$G147)^(8-1))*'1.Inputs'!$D$47+(('1.Inputs'!$D$37*12*IF(8=1,'1.Inputs'!$D$38,IF(8=2,'1.Inputs'!$D$39,$E147)))/(1-'1.Inputs'!$D$42)*$D147*(1+$G147)^(8-1))*('1.Inputs'!$D$48-'1.Inputs'!$D$49))/'1.Inputs'!$D$51</f>
        <v>1817782461.064796</v>
      </c>
      <c r="P147" s="36">
        <f ca="1">((('1.Inputs'!$D$37*12*IF(9=1,'1.Inputs'!$D$38,IF(9=2,'1.Inputs'!$D$39,$E147)))*$F147*(('1.Inputs'!$D$40)+(1-'1.Inputs'!$D$40)*(1+'1.Inputs'!$D$41))*(1+$G147)^(9-1))*'1.Inputs'!$D$47+(('1.Inputs'!$D$37*12*IF(9=1,'1.Inputs'!$D$38,IF(9=2,'1.Inputs'!$D$39,$E147)))/(1-'1.Inputs'!$D$42)*$D147*(1+$G147)^(9-1))*('1.Inputs'!$D$48-'1.Inputs'!$D$49))/'1.Inputs'!$D$51</f>
        <v>1915273625.5580814</v>
      </c>
      <c r="Q147" s="36">
        <f ca="1">((('1.Inputs'!$D$37*12*IF(10=1,'1.Inputs'!$D$38,IF(10=2,'1.Inputs'!$D$39,$E147)))*$F147*(('1.Inputs'!$D$40)+(1-'1.Inputs'!$D$40)*(1+'1.Inputs'!$D$41))*(1+$G147)^(10-1))*'1.Inputs'!$D$47+(('1.Inputs'!$D$37*12*IF(10=1,'1.Inputs'!$D$38,IF(10=2,'1.Inputs'!$D$39,$E147)))/(1-'1.Inputs'!$D$42)*$D147*(1+$G147)^(10-1))*('1.Inputs'!$D$48-'1.Inputs'!$D$49))/'1.Inputs'!$D$51</f>
        <v>2017993428.4378808</v>
      </c>
      <c r="R147" s="36">
        <f>-'1.Inputs'!$D$24</f>
        <v>-2050000000</v>
      </c>
      <c r="S147" s="36">
        <f ca="1">((('1.Inputs'!$D$37*12*IF(1=1,'1.Inputs'!$D$38,IF(1=2,'1.Inputs'!$D$39,$E147)))*$F147*(('1.Inputs'!$D$40)+(1-'1.Inputs'!$D$40)*(1+'1.Inputs'!$D$41))*(1+$G147)^(1-1))-(('1.Inputs'!$D$37*12*IF(1=1,'1.Inputs'!$D$38,IF(1=2,'1.Inputs'!$D$39,$E147)))/(1-'1.Inputs'!$D$42)*$D147*(1+$G147)^(1-1))-('1.Inputs'!$D$37*12*IF(1=1,'1.Inputs'!$D$38,IF(1=2,'1.Inputs'!$D$39,$E147)))*'1.Inputs'!$D$43*(1+$G147)^(1-1)-'1.Inputs'!$D$44*(1+$G147)^(1-1)-('1.Inputs'!$D$20/'1.Inputs'!$D$27+'1.Inputs'!$D$23/'1.Inputs'!$D$28))-MAX(0,((('1.Inputs'!$D$37*12*IF(1=1,'1.Inputs'!$D$38,IF(1=2,'1.Inputs'!$D$39,$E147)))*$F147*(('1.Inputs'!$D$40)+(1-'1.Inputs'!$D$40)*(1+'1.Inputs'!$D$41))*(1+$G147)^(1-1))-(('1.Inputs'!$D$37*12*IF(1=1,'1.Inputs'!$D$38,IF(1=2,'1.Inputs'!$D$39,$E147)))/(1-'1.Inputs'!$D$42)*$D147*(1+$G147)^(1-1))-('1.Inputs'!$D$37*12*IF(1=1,'1.Inputs'!$D$38,IF(1=2,'1.Inputs'!$D$39,$E147)))*'1.Inputs'!$D$43*(1+$G147)^(1-1)-'1.Inputs'!$D$44*(1+$G147)^(1-1)-('1.Inputs'!$D$20/'1.Inputs'!$D$27+'1.Inputs'!$D$23/'1.Inputs'!$D$28)))*'1.Inputs'!$D$53+('1.Inputs'!$D$20/'1.Inputs'!$D$27+'1.Inputs'!$D$23/'1.Inputs'!$D$28)-H147</f>
        <v>-337705317.73931271</v>
      </c>
      <c r="T147" s="36">
        <f ca="1">((('1.Inputs'!$D$37*12*IF(2=1,'1.Inputs'!$D$38,IF(2=2,'1.Inputs'!$D$39,$E147)))*$F147*(('1.Inputs'!$D$40)+(1-'1.Inputs'!$D$40)*(1+'1.Inputs'!$D$41))*(1+$G147)^(2-1))-(('1.Inputs'!$D$37*12*IF(2=1,'1.Inputs'!$D$38,IF(2=2,'1.Inputs'!$D$39,$E147)))/(1-'1.Inputs'!$D$42)*$D147*(1+$G147)^(2-1))-('1.Inputs'!$D$37*12*IF(2=1,'1.Inputs'!$D$38,IF(2=2,'1.Inputs'!$D$39,$E147)))*'1.Inputs'!$D$43*(1+$G147)^(2-1)-'1.Inputs'!$D$44*(1+$G147)^(2-1)-('1.Inputs'!$D$20/'1.Inputs'!$D$27+'1.Inputs'!$D$23/'1.Inputs'!$D$28))-MAX(0,((('1.Inputs'!$D$37*12*IF(2=1,'1.Inputs'!$D$38,IF(2=2,'1.Inputs'!$D$39,$E147)))*$F147*(('1.Inputs'!$D$40)+(1-'1.Inputs'!$D$40)*(1+'1.Inputs'!$D$41))*(1+$G147)^(2-1))-(('1.Inputs'!$D$37*12*IF(2=1,'1.Inputs'!$D$38,IF(2=2,'1.Inputs'!$D$39,$E147)))/(1-'1.Inputs'!$D$42)*$D147*(1+$G147)^(2-1))-('1.Inputs'!$D$37*12*IF(2=1,'1.Inputs'!$D$38,IF(2=2,'1.Inputs'!$D$39,$E147)))*'1.Inputs'!$D$43*(1+$G147)^(2-1)-'1.Inputs'!$D$44*(1+$G147)^(2-1)-('1.Inputs'!$D$20/'1.Inputs'!$D$27+'1.Inputs'!$D$23/'1.Inputs'!$D$28)))*'1.Inputs'!$D$53+('1.Inputs'!$D$20/'1.Inputs'!$D$27+'1.Inputs'!$D$23/'1.Inputs'!$D$28)-(I147-H147)</f>
        <v>516376265.02124631</v>
      </c>
      <c r="U147" s="36">
        <f ca="1">((('1.Inputs'!$D$37*12*IF(3=1,'1.Inputs'!$D$38,IF(3=2,'1.Inputs'!$D$39,$E147)))*$F147*(('1.Inputs'!$D$40)+(1-'1.Inputs'!$D$40)*(1+'1.Inputs'!$D$41))*(1+$G147)^(3-1))-(('1.Inputs'!$D$37*12*IF(3=1,'1.Inputs'!$D$38,IF(3=2,'1.Inputs'!$D$39,$E147)))/(1-'1.Inputs'!$D$42)*$D147*(1+$G147)^(3-1))-('1.Inputs'!$D$37*12*IF(3=1,'1.Inputs'!$D$38,IF(3=2,'1.Inputs'!$D$39,$E147)))*'1.Inputs'!$D$43*(1+$G147)^(3-1)-'1.Inputs'!$D$44*(1+$G147)^(3-1)-('1.Inputs'!$D$20/'1.Inputs'!$D$27+'1.Inputs'!$D$23/'1.Inputs'!$D$28))-MAX(0,((('1.Inputs'!$D$37*12*IF(3=1,'1.Inputs'!$D$38,IF(3=2,'1.Inputs'!$D$39,$E147)))*$F147*(('1.Inputs'!$D$40)+(1-'1.Inputs'!$D$40)*(1+'1.Inputs'!$D$41))*(1+$G147)^(3-1))-(('1.Inputs'!$D$37*12*IF(3=1,'1.Inputs'!$D$38,IF(3=2,'1.Inputs'!$D$39,$E147)))/(1-'1.Inputs'!$D$42)*$D147*(1+$G147)^(3-1))-('1.Inputs'!$D$37*12*IF(3=1,'1.Inputs'!$D$38,IF(3=2,'1.Inputs'!$D$39,$E147)))*'1.Inputs'!$D$43*(1+$G147)^(3-1)-'1.Inputs'!$D$44*(1+$G147)^(3-1)-('1.Inputs'!$D$20/'1.Inputs'!$D$27+'1.Inputs'!$D$23/'1.Inputs'!$D$28)))*'1.Inputs'!$D$53+('1.Inputs'!$D$20/'1.Inputs'!$D$27+'1.Inputs'!$D$23/'1.Inputs'!$D$28)-(J147-I147)</f>
        <v>918048572.88572049</v>
      </c>
      <c r="V147" s="36">
        <f ca="1">((('1.Inputs'!$D$37*12*IF(4=1,'1.Inputs'!$D$38,IF(4=2,'1.Inputs'!$D$39,$E147)))*$F147*(('1.Inputs'!$D$40)+(1-'1.Inputs'!$D$40)*(1+'1.Inputs'!$D$41))*(1+$G147)^(4-1))-(('1.Inputs'!$D$37*12*IF(4=1,'1.Inputs'!$D$38,IF(4=2,'1.Inputs'!$D$39,$E147)))/(1-'1.Inputs'!$D$42)*$D147*(1+$G147)^(4-1))-('1.Inputs'!$D$37*12*IF(4=1,'1.Inputs'!$D$38,IF(4=2,'1.Inputs'!$D$39,$E147)))*'1.Inputs'!$D$43*(1+$G147)^(4-1)-'1.Inputs'!$D$44*(1+$G147)^(4-1)-('1.Inputs'!$D$20/'1.Inputs'!$D$27+'1.Inputs'!$D$23/'1.Inputs'!$D$28))-MAX(0,((('1.Inputs'!$D$37*12*IF(4=1,'1.Inputs'!$D$38,IF(4=2,'1.Inputs'!$D$39,$E147)))*$F147*(('1.Inputs'!$D$40)+(1-'1.Inputs'!$D$40)*(1+'1.Inputs'!$D$41))*(1+$G147)^(4-1))-(('1.Inputs'!$D$37*12*IF(4=1,'1.Inputs'!$D$38,IF(4=2,'1.Inputs'!$D$39,$E147)))/(1-'1.Inputs'!$D$42)*$D147*(1+$G147)^(4-1))-('1.Inputs'!$D$37*12*IF(4=1,'1.Inputs'!$D$38,IF(4=2,'1.Inputs'!$D$39,$E147)))*'1.Inputs'!$D$43*(1+$G147)^(4-1)-'1.Inputs'!$D$44*(1+$G147)^(4-1)-('1.Inputs'!$D$20/'1.Inputs'!$D$27+'1.Inputs'!$D$23/'1.Inputs'!$D$28)))*'1.Inputs'!$D$53+('1.Inputs'!$D$20/'1.Inputs'!$D$27+'1.Inputs'!$D$23/'1.Inputs'!$D$28)-(K147-J147)</f>
        <v>1136187251.277741</v>
      </c>
      <c r="W147" s="36">
        <f ca="1">((('1.Inputs'!$D$37*12*IF(5=1,'1.Inputs'!$D$38,IF(5=2,'1.Inputs'!$D$39,$E147)))*$F147*(('1.Inputs'!$D$40)+(1-'1.Inputs'!$D$40)*(1+'1.Inputs'!$D$41))*(1+$G147)^(5-1))-(('1.Inputs'!$D$37*12*IF(5=1,'1.Inputs'!$D$38,IF(5=2,'1.Inputs'!$D$39,$E147)))/(1-'1.Inputs'!$D$42)*$D147*(1+$G147)^(5-1))-('1.Inputs'!$D$37*12*IF(5=1,'1.Inputs'!$D$38,IF(5=2,'1.Inputs'!$D$39,$E147)))*'1.Inputs'!$D$43*(1+$G147)^(5-1)-'1.Inputs'!$D$44*(1+$G147)^(5-1)-('1.Inputs'!$D$20/'1.Inputs'!$D$27+'1.Inputs'!$D$23/'1.Inputs'!$D$28))-MAX(0,((('1.Inputs'!$D$37*12*IF(5=1,'1.Inputs'!$D$38,IF(5=2,'1.Inputs'!$D$39,$E147)))*$F147*(('1.Inputs'!$D$40)+(1-'1.Inputs'!$D$40)*(1+'1.Inputs'!$D$41))*(1+$G147)^(5-1))-(('1.Inputs'!$D$37*12*IF(5=1,'1.Inputs'!$D$38,IF(5=2,'1.Inputs'!$D$39,$E147)))/(1-'1.Inputs'!$D$42)*$D147*(1+$G147)^(5-1))-('1.Inputs'!$D$37*12*IF(5=1,'1.Inputs'!$D$38,IF(5=2,'1.Inputs'!$D$39,$E147)))*'1.Inputs'!$D$43*(1+$G147)^(5-1)-'1.Inputs'!$D$44*(1+$G147)^(5-1)-('1.Inputs'!$D$20/'1.Inputs'!$D$27+'1.Inputs'!$D$23/'1.Inputs'!$D$28)))*'1.Inputs'!$D$53+('1.Inputs'!$D$20/'1.Inputs'!$D$27+'1.Inputs'!$D$23/'1.Inputs'!$D$28)-(L147-K147)</f>
        <v>1194589047.4008026</v>
      </c>
      <c r="X147" s="36">
        <f ca="1">((('1.Inputs'!$D$37*12*IF(6=1,'1.Inputs'!$D$38,IF(6=2,'1.Inputs'!$D$39,$E147)))*$F147*(('1.Inputs'!$D$40)+(1-'1.Inputs'!$D$40)*(1+'1.Inputs'!$D$41))*(1+$G147)^(6-1))-(('1.Inputs'!$D$37*12*IF(6=1,'1.Inputs'!$D$38,IF(6=2,'1.Inputs'!$D$39,$E147)))/(1-'1.Inputs'!$D$42)*$D147*(1+$G147)^(6-1))-('1.Inputs'!$D$37*12*IF(6=1,'1.Inputs'!$D$38,IF(6=2,'1.Inputs'!$D$39,$E147)))*'1.Inputs'!$D$43*(1+$G147)^(6-1)-'1.Inputs'!$D$44*(1+$G147)^(6-1)-('1.Inputs'!$D$20/'1.Inputs'!$D$27+'1.Inputs'!$D$23/'1.Inputs'!$D$28))-MAX(0,((('1.Inputs'!$D$37*12*IF(6=1,'1.Inputs'!$D$38,IF(6=2,'1.Inputs'!$D$39,$E147)))*$F147*(('1.Inputs'!$D$40)+(1-'1.Inputs'!$D$40)*(1+'1.Inputs'!$D$41))*(1+$G147)^(6-1))-(('1.Inputs'!$D$37*12*IF(6=1,'1.Inputs'!$D$38,IF(6=2,'1.Inputs'!$D$39,$E147)))/(1-'1.Inputs'!$D$42)*$D147*(1+$G147)^(6-1))-('1.Inputs'!$D$37*12*IF(6=1,'1.Inputs'!$D$38,IF(6=2,'1.Inputs'!$D$39,$E147)))*'1.Inputs'!$D$43*(1+$G147)^(6-1)-'1.Inputs'!$D$44*(1+$G147)^(6-1)-('1.Inputs'!$D$20/'1.Inputs'!$D$27+'1.Inputs'!$D$23/'1.Inputs'!$D$28)))*'1.Inputs'!$D$53+('1.Inputs'!$D$20/'1.Inputs'!$D$27+'1.Inputs'!$D$23/'1.Inputs'!$D$28)-(M147-L147)</f>
        <v>1256123044.0123661</v>
      </c>
      <c r="Y147" s="36">
        <f ca="1">((('1.Inputs'!$D$37*12*IF(7=1,'1.Inputs'!$D$38,IF(7=2,'1.Inputs'!$D$39,$E147)))*$F147*(('1.Inputs'!$D$40)+(1-'1.Inputs'!$D$40)*(1+'1.Inputs'!$D$41))*(1+$G147)^(7-1))-(('1.Inputs'!$D$37*12*IF(7=1,'1.Inputs'!$D$38,IF(7=2,'1.Inputs'!$D$39,$E147)))/(1-'1.Inputs'!$D$42)*$D147*(1+$G147)^(7-1))-('1.Inputs'!$D$37*12*IF(7=1,'1.Inputs'!$D$38,IF(7=2,'1.Inputs'!$D$39,$E147)))*'1.Inputs'!$D$43*(1+$G147)^(7-1)-'1.Inputs'!$D$44*(1+$G147)^(7-1)-('1.Inputs'!$D$20/'1.Inputs'!$D$27+'1.Inputs'!$D$23/'1.Inputs'!$D$28))-MAX(0,((('1.Inputs'!$D$37*12*IF(7=1,'1.Inputs'!$D$38,IF(7=2,'1.Inputs'!$D$39,$E147)))*$F147*(('1.Inputs'!$D$40)+(1-'1.Inputs'!$D$40)*(1+'1.Inputs'!$D$41))*(1+$G147)^(7-1))-(('1.Inputs'!$D$37*12*IF(7=1,'1.Inputs'!$D$38,IF(7=2,'1.Inputs'!$D$39,$E147)))/(1-'1.Inputs'!$D$42)*$D147*(1+$G147)^(7-1))-('1.Inputs'!$D$37*12*IF(7=1,'1.Inputs'!$D$38,IF(7=2,'1.Inputs'!$D$39,$E147)))*'1.Inputs'!$D$43*(1+$G147)^(7-1)-'1.Inputs'!$D$44*(1+$G147)^(7-1)-('1.Inputs'!$D$20/'1.Inputs'!$D$27+'1.Inputs'!$D$23/'1.Inputs'!$D$28)))*'1.Inputs'!$D$53+('1.Inputs'!$D$20/'1.Inputs'!$D$27+'1.Inputs'!$D$23/'1.Inputs'!$D$28)-(N147-M147)</f>
        <v>1320957227.0401158</v>
      </c>
      <c r="Z147" s="36">
        <f ca="1">((('1.Inputs'!$D$37*12*IF(8=1,'1.Inputs'!$D$38,IF(8=2,'1.Inputs'!$D$39,$E147)))*$F147*(('1.Inputs'!$D$40)+(1-'1.Inputs'!$D$40)*(1+'1.Inputs'!$D$41))*(1+$G147)^(8-1))-(('1.Inputs'!$D$37*12*IF(8=1,'1.Inputs'!$D$38,IF(8=2,'1.Inputs'!$D$39,$E147)))/(1-'1.Inputs'!$D$42)*$D147*(1+$G147)^(8-1))-('1.Inputs'!$D$37*12*IF(8=1,'1.Inputs'!$D$38,IF(8=2,'1.Inputs'!$D$39,$E147)))*'1.Inputs'!$D$43*(1+$G147)^(8-1)-'1.Inputs'!$D$44*(1+$G147)^(8-1)-('1.Inputs'!$D$20/'1.Inputs'!$D$27+'1.Inputs'!$D$23/'1.Inputs'!$D$28))-MAX(0,((('1.Inputs'!$D$37*12*IF(8=1,'1.Inputs'!$D$38,IF(8=2,'1.Inputs'!$D$39,$E147)))*$F147*(('1.Inputs'!$D$40)+(1-'1.Inputs'!$D$40)*(1+'1.Inputs'!$D$41))*(1+$G147)^(8-1))-(('1.Inputs'!$D$37*12*IF(8=1,'1.Inputs'!$D$38,IF(8=2,'1.Inputs'!$D$39,$E147)))/(1-'1.Inputs'!$D$42)*$D147*(1+$G147)^(8-1))-('1.Inputs'!$D$37*12*IF(8=1,'1.Inputs'!$D$38,IF(8=2,'1.Inputs'!$D$39,$E147)))*'1.Inputs'!$D$43*(1+$G147)^(8-1)-'1.Inputs'!$D$44*(1+$G147)^(8-1)-('1.Inputs'!$D$20/'1.Inputs'!$D$27+'1.Inputs'!$D$23/'1.Inputs'!$D$28)))*'1.Inputs'!$D$53+('1.Inputs'!$D$20/'1.Inputs'!$D$27+'1.Inputs'!$D$23/'1.Inputs'!$D$28)-(O147-N147)</f>
        <v>1389268591.819659</v>
      </c>
      <c r="AA147" s="36">
        <f ca="1">((('1.Inputs'!$D$37*12*IF(9=1,'1.Inputs'!$D$38,IF(9=2,'1.Inputs'!$D$39,$E147)))*$F147*(('1.Inputs'!$D$40)+(1-'1.Inputs'!$D$40)*(1+'1.Inputs'!$D$41))*(1+$G147)^(9-1))-(('1.Inputs'!$D$37*12*IF(9=1,'1.Inputs'!$D$38,IF(9=2,'1.Inputs'!$D$39,$E147)))/(1-'1.Inputs'!$D$42)*$D147*(1+$G147)^(9-1))-('1.Inputs'!$D$37*12*IF(9=1,'1.Inputs'!$D$38,IF(9=2,'1.Inputs'!$D$39,$E147)))*'1.Inputs'!$D$43*(1+$G147)^(9-1)-'1.Inputs'!$D$44*(1+$G147)^(9-1)-('1.Inputs'!$D$20/'1.Inputs'!$D$27+'1.Inputs'!$D$23/'1.Inputs'!$D$28))-MAX(0,((('1.Inputs'!$D$37*12*IF(9=1,'1.Inputs'!$D$38,IF(9=2,'1.Inputs'!$D$39,$E147)))*$F147*(('1.Inputs'!$D$40)+(1-'1.Inputs'!$D$40)*(1+'1.Inputs'!$D$41))*(1+$G147)^(9-1))-(('1.Inputs'!$D$37*12*IF(9=1,'1.Inputs'!$D$38,IF(9=2,'1.Inputs'!$D$39,$E147)))/(1-'1.Inputs'!$D$42)*$D147*(1+$G147)^(9-1))-('1.Inputs'!$D$37*12*IF(9=1,'1.Inputs'!$D$38,IF(9=2,'1.Inputs'!$D$39,$E147)))*'1.Inputs'!$D$43*(1+$G147)^(9-1)-'1.Inputs'!$D$44*(1+$G147)^(9-1)-('1.Inputs'!$D$20/'1.Inputs'!$D$27+'1.Inputs'!$D$23/'1.Inputs'!$D$28)))*'1.Inputs'!$D$53+('1.Inputs'!$D$20/'1.Inputs'!$D$27+'1.Inputs'!$D$23/'1.Inputs'!$D$28)-(P147-O147)</f>
        <v>1461243626.2863789</v>
      </c>
      <c r="AB147" s="36">
        <f ca="1">((('1.Inputs'!$D$37*12*IF(10=1,'1.Inputs'!$D$38,IF(10=2,'1.Inputs'!$D$39,$E147)))*$F147*(('1.Inputs'!$D$40)+(1-'1.Inputs'!$D$40)*(1+'1.Inputs'!$D$41))*(1+$G147)^(10-1))-(('1.Inputs'!$D$37*12*IF(10=1,'1.Inputs'!$D$38,IF(10=2,'1.Inputs'!$D$39,$E147)))/(1-'1.Inputs'!$D$42)*$D147*(1+$G147)^(10-1))-('1.Inputs'!$D$37*12*IF(10=1,'1.Inputs'!$D$38,IF(10=2,'1.Inputs'!$D$39,$E147)))*'1.Inputs'!$D$43*(1+$G147)^(10-1)-'1.Inputs'!$D$44*(1+$G147)^(10-1)-('1.Inputs'!$D$20/'1.Inputs'!$D$27+'1.Inputs'!$D$23/'1.Inputs'!$D$28))-MAX(0,((('1.Inputs'!$D$37*12*IF(10=1,'1.Inputs'!$D$38,IF(10=2,'1.Inputs'!$D$39,$E147)))*$F147*(('1.Inputs'!$D$40)+(1-'1.Inputs'!$D$40)*(1+'1.Inputs'!$D$41))*(1+$G147)^(10-1))-(('1.Inputs'!$D$37*12*IF(10=1,'1.Inputs'!$D$38,IF(10=2,'1.Inputs'!$D$39,$E147)))/(1-'1.Inputs'!$D$42)*$D147*(1+$G147)^(10-1))-('1.Inputs'!$D$37*12*IF(10=1,'1.Inputs'!$D$38,IF(10=2,'1.Inputs'!$D$39,$E147)))*'1.Inputs'!$D$43*(1+$G147)^(10-1)-'1.Inputs'!$D$44*(1+$G147)^(10-1)-('1.Inputs'!$D$20/'1.Inputs'!$D$27+'1.Inputs'!$D$23/'1.Inputs'!$D$28)))*'1.Inputs'!$D$53+('1.Inputs'!$D$20/'1.Inputs'!$D$27+'1.Inputs'!$D$23/'1.Inputs'!$D$28)-(Q147-P147)+(('1.Inputs'!$D$20+'1.Inputs'!$D$23-('1.Inputs'!$D$20/'1.Inputs'!$D$27+'1.Inputs'!$D$23/'1.Inputs'!$D$28)*'1.Inputs'!$D$10)*'1.Inputs'!$D$60+'1.Inputs'!$D$19*'1.Inputs'!$D$59+Q147)</f>
        <v>4255072248.5196671</v>
      </c>
      <c r="AC147" s="36">
        <f ca="1">S147-AC$13-AC$14+MIN(AC$13,MAX(0,((('1.Inputs'!$D$37*12*IF(1=1,'1.Inputs'!$D$38,IF(1=2,'1.Inputs'!$D$39,$E147)))*$F147*(('1.Inputs'!$D$40)+(1-'1.Inputs'!$D$40)*(1+'1.Inputs'!$D$41))*(1+$G147)^(1-1))-(('1.Inputs'!$D$37*12*IF(1=1,'1.Inputs'!$D$38,IF(1=2,'1.Inputs'!$D$39,$E147)))/(1-'1.Inputs'!$D$42)*$D147*(1+$G147)^(1-1))-('1.Inputs'!$D$37*12*IF(1=1,'1.Inputs'!$D$38,IF(1=2,'1.Inputs'!$D$39,$E147)))*'1.Inputs'!$D$43*(1+$G147)^(1-1)-'1.Inputs'!$D$44*(1+$G147)^(1-1)-('1.Inputs'!$D$20/'1.Inputs'!$D$27+'1.Inputs'!$D$23/'1.Inputs'!$D$28))))*'1.Inputs'!$D$53</f>
        <v>-433645317.73931271</v>
      </c>
      <c r="AD147" s="36">
        <f ca="1">T147-AD$13-AD$14+MIN(AD$13,MAX(0,((('1.Inputs'!$D$37*12*IF(2=1,'1.Inputs'!$D$38,IF(2=2,'1.Inputs'!$D$39,$E147)))*$F147*(('1.Inputs'!$D$40)+(1-'1.Inputs'!$D$40)*(1+'1.Inputs'!$D$41))*(1+$G147)^(2-1))-(('1.Inputs'!$D$37*12*IF(2=1,'1.Inputs'!$D$38,IF(2=2,'1.Inputs'!$D$39,$E147)))/(1-'1.Inputs'!$D$42)*$D147*(1+$G147)^(2-1))-('1.Inputs'!$D$37*12*IF(2=1,'1.Inputs'!$D$38,IF(2=2,'1.Inputs'!$D$39,$E147)))*'1.Inputs'!$D$43*(1+$G147)^(2-1)-'1.Inputs'!$D$44*(1+$G147)^(2-1)-('1.Inputs'!$D$20/'1.Inputs'!$D$27+'1.Inputs'!$D$23/'1.Inputs'!$D$28))))*'1.Inputs'!$D$53</f>
        <v>420436265.02124631</v>
      </c>
      <c r="AE147" s="36">
        <f ca="1">U147-AE$13-AE$14+MIN(AE$13,MAX(0,((('1.Inputs'!$D$37*12*IF(3=1,'1.Inputs'!$D$38,IF(3=2,'1.Inputs'!$D$39,$E147)))*$F147*(('1.Inputs'!$D$40)+(1-'1.Inputs'!$D$40)*(1+'1.Inputs'!$D$41))*(1+$G147)^(3-1))-(('1.Inputs'!$D$37*12*IF(3=1,'1.Inputs'!$D$38,IF(3=2,'1.Inputs'!$D$39,$E147)))/(1-'1.Inputs'!$D$42)*$D147*(1+$G147)^(3-1))-('1.Inputs'!$D$37*12*IF(3=1,'1.Inputs'!$D$38,IF(3=2,'1.Inputs'!$D$39,$E147)))*'1.Inputs'!$D$43*(1+$G147)^(3-1)-'1.Inputs'!$D$44*(1+$G147)^(3-1)-('1.Inputs'!$D$20/'1.Inputs'!$D$27+'1.Inputs'!$D$23/'1.Inputs'!$D$28))))*'1.Inputs'!$D$53</f>
        <v>576108572.88572049</v>
      </c>
      <c r="AF147" s="36">
        <f ca="1">V147-AF$13-AF$14+MIN(AF$13,MAX(0,((('1.Inputs'!$D$37*12*IF(4=1,'1.Inputs'!$D$38,IF(4=2,'1.Inputs'!$D$39,$E147)))*$F147*(('1.Inputs'!$D$40)+(1-'1.Inputs'!$D$40)*(1+'1.Inputs'!$D$41))*(1+$G147)^(4-1))-(('1.Inputs'!$D$37*12*IF(4=1,'1.Inputs'!$D$38,IF(4=2,'1.Inputs'!$D$39,$E147)))/(1-'1.Inputs'!$D$42)*$D147*(1+$G147)^(4-1))-('1.Inputs'!$D$37*12*IF(4=1,'1.Inputs'!$D$38,IF(4=2,'1.Inputs'!$D$39,$E147)))*'1.Inputs'!$D$43*(1+$G147)^(4-1)-'1.Inputs'!$D$44*(1+$G147)^(4-1)-('1.Inputs'!$D$20/'1.Inputs'!$D$27+'1.Inputs'!$D$23/'1.Inputs'!$D$28))))*'1.Inputs'!$D$53</f>
        <v>813435251.27774096</v>
      </c>
      <c r="AG147" s="36">
        <f ca="1">W147-AG$13-AG$14+MIN(AG$13,MAX(0,((('1.Inputs'!$D$37*12*IF(5=1,'1.Inputs'!$D$38,IF(5=2,'1.Inputs'!$D$39,$E147)))*$F147*(('1.Inputs'!$D$40)+(1-'1.Inputs'!$D$40)*(1+'1.Inputs'!$D$41))*(1+$G147)^(5-1))-(('1.Inputs'!$D$37*12*IF(5=1,'1.Inputs'!$D$38,IF(5=2,'1.Inputs'!$D$39,$E147)))/(1-'1.Inputs'!$D$42)*$D147*(1+$G147)^(5-1))-('1.Inputs'!$D$37*12*IF(5=1,'1.Inputs'!$D$38,IF(5=2,'1.Inputs'!$D$39,$E147)))*'1.Inputs'!$D$43*(1+$G147)^(5-1)-'1.Inputs'!$D$44*(1+$G147)^(5-1)-('1.Inputs'!$D$20/'1.Inputs'!$D$27+'1.Inputs'!$D$23/'1.Inputs'!$D$28))))*'1.Inputs'!$D$53</f>
        <v>891025047.40080261</v>
      </c>
      <c r="AH147" s="36">
        <f ca="1">X147-AH$13-AH$14+MIN(AH$13,MAX(0,((('1.Inputs'!$D$37*12*IF(6=1,'1.Inputs'!$D$38,IF(6=2,'1.Inputs'!$D$39,$E147)))*$F147*(('1.Inputs'!$D$40)+(1-'1.Inputs'!$D$40)*(1+'1.Inputs'!$D$41))*(1+$G147)^(6-1))-(('1.Inputs'!$D$37*12*IF(6=1,'1.Inputs'!$D$38,IF(6=2,'1.Inputs'!$D$39,$E147)))/(1-'1.Inputs'!$D$42)*$D147*(1+$G147)^(6-1))-('1.Inputs'!$D$37*12*IF(6=1,'1.Inputs'!$D$38,IF(6=2,'1.Inputs'!$D$39,$E147)))*'1.Inputs'!$D$43*(1+$G147)^(6-1)-'1.Inputs'!$D$44*(1+$G147)^(6-1)-('1.Inputs'!$D$20/'1.Inputs'!$D$27+'1.Inputs'!$D$23/'1.Inputs'!$D$28))))*'1.Inputs'!$D$53</f>
        <v>971747044.01236606</v>
      </c>
      <c r="AI147" s="36">
        <f ca="1">Y147-AI$13-AI$14+MIN(AI$13,MAX(0,((('1.Inputs'!$D$37*12*IF(7=1,'1.Inputs'!$D$38,IF(7=2,'1.Inputs'!$D$39,$E147)))*$F147*(('1.Inputs'!$D$40)+(1-'1.Inputs'!$D$40)*(1+'1.Inputs'!$D$41))*(1+$G147)^(7-1))-(('1.Inputs'!$D$37*12*IF(7=1,'1.Inputs'!$D$38,IF(7=2,'1.Inputs'!$D$39,$E147)))/(1-'1.Inputs'!$D$42)*$D147*(1+$G147)^(7-1))-('1.Inputs'!$D$37*12*IF(7=1,'1.Inputs'!$D$38,IF(7=2,'1.Inputs'!$D$39,$E147)))*'1.Inputs'!$D$43*(1+$G147)^(7-1)-'1.Inputs'!$D$44*(1+$G147)^(7-1)-('1.Inputs'!$D$20/'1.Inputs'!$D$27+'1.Inputs'!$D$23/'1.Inputs'!$D$28))))*'1.Inputs'!$D$53</f>
        <v>1055769227.0401158</v>
      </c>
      <c r="AJ147" s="36">
        <f ca="1">Z147-AJ$13-AJ$14+MIN(AJ$13,MAX(0,((('1.Inputs'!$D$37*12*IF(8=1,'1.Inputs'!$D$38,IF(8=2,'1.Inputs'!$D$39,$E147)))*$F147*(('1.Inputs'!$D$40)+(1-'1.Inputs'!$D$40)*(1+'1.Inputs'!$D$41))*(1+$G147)^(8-1))-(('1.Inputs'!$D$37*12*IF(8=1,'1.Inputs'!$D$38,IF(8=2,'1.Inputs'!$D$39,$E147)))/(1-'1.Inputs'!$D$42)*$D147*(1+$G147)^(8-1))-('1.Inputs'!$D$37*12*IF(8=1,'1.Inputs'!$D$38,IF(8=2,'1.Inputs'!$D$39,$E147)))*'1.Inputs'!$D$43*(1+$G147)^(8-1)-'1.Inputs'!$D$44*(1+$G147)^(8-1)-('1.Inputs'!$D$20/'1.Inputs'!$D$27+'1.Inputs'!$D$23/'1.Inputs'!$D$28))))*'1.Inputs'!$D$53</f>
        <v>1389268591.819659</v>
      </c>
      <c r="AK147" s="36">
        <f ca="1">AA147-AK$13-AK$14+MIN(AK$13,MAX(0,((('1.Inputs'!$D$37*12*IF(9=1,'1.Inputs'!$D$38,IF(9=2,'1.Inputs'!$D$39,$E147)))*$F147*(('1.Inputs'!$D$40)+(1-'1.Inputs'!$D$40)*(1+'1.Inputs'!$D$41))*(1+$G147)^(9-1))-(('1.Inputs'!$D$37*12*IF(9=1,'1.Inputs'!$D$38,IF(9=2,'1.Inputs'!$D$39,$E147)))/(1-'1.Inputs'!$D$42)*$D147*(1+$G147)^(9-1))-('1.Inputs'!$D$37*12*IF(9=1,'1.Inputs'!$D$38,IF(9=2,'1.Inputs'!$D$39,$E147)))*'1.Inputs'!$D$43*(1+$G147)^(9-1)-'1.Inputs'!$D$44*(1+$G147)^(9-1)-('1.Inputs'!$D$20/'1.Inputs'!$D$27+'1.Inputs'!$D$23/'1.Inputs'!$D$28))))*'1.Inputs'!$D$53</f>
        <v>1461243626.2863789</v>
      </c>
      <c r="AL147" s="36">
        <f ca="1">AB147-AL$13-AL$14+MIN(AL$13,MAX(0,((('1.Inputs'!$D$37*12*IF(10=1,'1.Inputs'!$D$38,IF(10=2,'1.Inputs'!$D$39,$E147)))*$F147*(('1.Inputs'!$D$40)+(1-'1.Inputs'!$D$40)*(1+'1.Inputs'!$D$41))*(1+$G147)^(10-1))-(('1.Inputs'!$D$37*12*IF(10=1,'1.Inputs'!$D$38,IF(10=2,'1.Inputs'!$D$39,$E147)))/(1-'1.Inputs'!$D$42)*$D147*(1+$G147)^(10-1))-('1.Inputs'!$D$37*12*IF(10=1,'1.Inputs'!$D$38,IF(10=2,'1.Inputs'!$D$39,$E147)))*'1.Inputs'!$D$43*(1+$G147)^(10-1)-'1.Inputs'!$D$44*(1+$G147)^(10-1)-('1.Inputs'!$D$20/'1.Inputs'!$D$27+'1.Inputs'!$D$23/'1.Inputs'!$D$28))))*'1.Inputs'!$D$53+'1.Inputs'!$D$35</f>
        <v>5055072248.5196667</v>
      </c>
      <c r="AM147" s="48">
        <f ca="1">R147+NPV('1.Inputs'!$D$55,S147:AB147)</f>
        <v>3848198462.1984882</v>
      </c>
      <c r="AN147" s="48">
        <f ca="1">-('1.Inputs'!$D$24*(1-'1.Inputs'!$D$31)+'1.Inputs'!$D$35)+NPV('1.Inputs'!$D$54,AC147:AL147)</f>
        <v>1830415863.1350055</v>
      </c>
      <c r="AO147" s="36">
        <f t="shared" ca="1" si="21"/>
        <v>-2.2879764074479181</v>
      </c>
      <c r="AP147" s="36">
        <f t="shared" ca="1" si="22"/>
        <v>2.3324404798925826</v>
      </c>
      <c r="AQ147" s="36">
        <f ca="1">'1.Inputs'!$D$35+MIN(SUM($AC147:AC147),SUM($AC147:AD147),SUM($AC147:AE147),SUM($AC147:AF147),SUM($AC147:AG147),SUM($AC147:AH147),SUM($AC147:AI147),SUM($AC147:AJ147),SUM($AC147:AK147),SUM($AC147:AL147))</f>
        <v>366354682.26068729</v>
      </c>
      <c r="AR147" s="36">
        <f ca="1">IF(AP147&lt;'1.Inputs'!$D$57,1,0)</f>
        <v>0</v>
      </c>
      <c r="AS147" s="36">
        <f t="shared" ca="1" si="23"/>
        <v>0</v>
      </c>
    </row>
    <row r="148" spans="2:45" ht="15" customHeight="1" x14ac:dyDescent="0.25">
      <c r="B148" s="36">
        <v>133</v>
      </c>
      <c r="C148" s="36">
        <f t="shared" ca="1" si="16"/>
        <v>0.17095386974843418</v>
      </c>
      <c r="D148" s="36">
        <f t="shared" ca="1" si="17"/>
        <v>20404.784015069476</v>
      </c>
      <c r="E148" s="47">
        <f t="shared" ca="1" si="18"/>
        <v>0.7751097710134861</v>
      </c>
      <c r="F148" s="36">
        <f t="shared" ca="1" si="19"/>
        <v>29895.472691259925</v>
      </c>
      <c r="G148" s="36">
        <f t="shared" ca="1" si="20"/>
        <v>3.9609355177249242E-2</v>
      </c>
      <c r="H148" s="36">
        <f ca="1">((('1.Inputs'!$D$37*12*IF(1=1,'1.Inputs'!$D$38,IF(1=2,'1.Inputs'!$D$39,$E148)))*$F148*(('1.Inputs'!$D$40)+(1-'1.Inputs'!$D$40)*(1+'1.Inputs'!$D$41))*(1+$G148)^(1-1))*'1.Inputs'!$D$47+(('1.Inputs'!$D$37*12*IF(1=1,'1.Inputs'!$D$38,IF(1=2,'1.Inputs'!$D$39,$E148)))/(1-'1.Inputs'!$D$42)*$D148*(1+$G148)^(1-1))*('1.Inputs'!$D$48-'1.Inputs'!$D$49))/'1.Inputs'!$D$51</f>
        <v>803046644.81763375</v>
      </c>
      <c r="I148" s="36">
        <f ca="1">((('1.Inputs'!$D$37*12*IF(2=1,'1.Inputs'!$D$38,IF(2=2,'1.Inputs'!$D$39,$E148)))*$F148*(('1.Inputs'!$D$40)+(1-'1.Inputs'!$D$40)*(1+'1.Inputs'!$D$41))*(1+$G148)^(2-1))*'1.Inputs'!$D$47+(('1.Inputs'!$D$37*12*IF(2=1,'1.Inputs'!$D$38,IF(2=2,'1.Inputs'!$D$39,$E148)))/(1-'1.Inputs'!$D$42)*$D148*(1+$G148)^(2-1))*('1.Inputs'!$D$48-'1.Inputs'!$D$49))/'1.Inputs'!$D$51</f>
        <v>1168796726.4345589</v>
      </c>
      <c r="J148" s="36">
        <f ca="1">((('1.Inputs'!$D$37*12*IF(3=1,'1.Inputs'!$D$38,IF(3=2,'1.Inputs'!$D$39,$E148)))*$F148*(('1.Inputs'!$D$40)+(1-'1.Inputs'!$D$40)*(1+'1.Inputs'!$D$41))*(1+$G148)^(3-1))*'1.Inputs'!$D$47+(('1.Inputs'!$D$37*12*IF(3=1,'1.Inputs'!$D$38,IF(3=2,'1.Inputs'!$D$39,$E148)))/(1-'1.Inputs'!$D$42)*$D148*(1+$G148)^(3-1))*('1.Inputs'!$D$48-'1.Inputs'!$D$49))/'1.Inputs'!$D$51</f>
        <v>1345470986.4078844</v>
      </c>
      <c r="K148" s="36">
        <f ca="1">((('1.Inputs'!$D$37*12*IF(4=1,'1.Inputs'!$D$38,IF(4=2,'1.Inputs'!$D$39,$E148)))*$F148*(('1.Inputs'!$D$40)+(1-'1.Inputs'!$D$40)*(1+'1.Inputs'!$D$41))*(1+$G148)^(4-1))*'1.Inputs'!$D$47+(('1.Inputs'!$D$37*12*IF(4=1,'1.Inputs'!$D$38,IF(4=2,'1.Inputs'!$D$39,$E148)))/(1-'1.Inputs'!$D$42)*$D148*(1+$G148)^(4-1))*('1.Inputs'!$D$48-'1.Inputs'!$D$49))/'1.Inputs'!$D$51</f>
        <v>1398764224.5891981</v>
      </c>
      <c r="L148" s="36">
        <f ca="1">((('1.Inputs'!$D$37*12*IF(5=1,'1.Inputs'!$D$38,IF(5=2,'1.Inputs'!$D$39,$E148)))*$F148*(('1.Inputs'!$D$40)+(1-'1.Inputs'!$D$40)*(1+'1.Inputs'!$D$41))*(1+$G148)^(5-1))*'1.Inputs'!$D$47+(('1.Inputs'!$D$37*12*IF(5=1,'1.Inputs'!$D$38,IF(5=2,'1.Inputs'!$D$39,$E148)))/(1-'1.Inputs'!$D$42)*$D148*(1+$G148)^(5-1))*('1.Inputs'!$D$48-'1.Inputs'!$D$49))/'1.Inputs'!$D$51</f>
        <v>1454168373.5701811</v>
      </c>
      <c r="M148" s="36">
        <f ca="1">((('1.Inputs'!$D$37*12*IF(6=1,'1.Inputs'!$D$38,IF(6=2,'1.Inputs'!$D$39,$E148)))*$F148*(('1.Inputs'!$D$40)+(1-'1.Inputs'!$D$40)*(1+'1.Inputs'!$D$41))*(1+$G148)^(6-1))*'1.Inputs'!$D$47+(('1.Inputs'!$D$37*12*IF(6=1,'1.Inputs'!$D$38,IF(6=2,'1.Inputs'!$D$39,$E148)))/(1-'1.Inputs'!$D$42)*$D148*(1+$G148)^(6-1))*('1.Inputs'!$D$48-'1.Inputs'!$D$49))/'1.Inputs'!$D$51</f>
        <v>1511767045.1664453</v>
      </c>
      <c r="N148" s="36">
        <f ca="1">((('1.Inputs'!$D$37*12*IF(7=1,'1.Inputs'!$D$38,IF(7=2,'1.Inputs'!$D$39,$E148)))*$F148*(('1.Inputs'!$D$40)+(1-'1.Inputs'!$D$40)*(1+'1.Inputs'!$D$41))*(1+$G148)^(7-1))*'1.Inputs'!$D$47+(('1.Inputs'!$D$37*12*IF(7=1,'1.Inputs'!$D$38,IF(7=2,'1.Inputs'!$D$39,$E148)))/(1-'1.Inputs'!$D$42)*$D148*(1+$G148)^(7-1))*('1.Inputs'!$D$48-'1.Inputs'!$D$49))/'1.Inputs'!$D$51</f>
        <v>1571647163.0037031</v>
      </c>
      <c r="O148" s="36">
        <f ca="1">((('1.Inputs'!$D$37*12*IF(8=1,'1.Inputs'!$D$38,IF(8=2,'1.Inputs'!$D$39,$E148)))*$F148*(('1.Inputs'!$D$40)+(1-'1.Inputs'!$D$40)*(1+'1.Inputs'!$D$41))*(1+$G148)^(8-1))*'1.Inputs'!$D$47+(('1.Inputs'!$D$37*12*IF(8=1,'1.Inputs'!$D$38,IF(8=2,'1.Inputs'!$D$39,$E148)))/(1-'1.Inputs'!$D$42)*$D148*(1+$G148)^(8-1))*('1.Inputs'!$D$48-'1.Inputs'!$D$49))/'1.Inputs'!$D$51</f>
        <v>1633899093.6964331</v>
      </c>
      <c r="P148" s="36">
        <f ca="1">((('1.Inputs'!$D$37*12*IF(9=1,'1.Inputs'!$D$38,IF(9=2,'1.Inputs'!$D$39,$E148)))*$F148*(('1.Inputs'!$D$40)+(1-'1.Inputs'!$D$40)*(1+'1.Inputs'!$D$41))*(1+$G148)^(9-1))*'1.Inputs'!$D$47+(('1.Inputs'!$D$37*12*IF(9=1,'1.Inputs'!$D$38,IF(9=2,'1.Inputs'!$D$39,$E148)))/(1-'1.Inputs'!$D$42)*$D148*(1+$G148)^(9-1))*('1.Inputs'!$D$48-'1.Inputs'!$D$49))/'1.Inputs'!$D$51</f>
        <v>1698616783.2224405</v>
      </c>
      <c r="Q148" s="36">
        <f ca="1">((('1.Inputs'!$D$37*12*IF(10=1,'1.Inputs'!$D$38,IF(10=2,'1.Inputs'!$D$39,$E148)))*$F148*(('1.Inputs'!$D$40)+(1-'1.Inputs'!$D$40)*(1+'1.Inputs'!$D$41))*(1+$G148)^(10-1))*'1.Inputs'!$D$47+(('1.Inputs'!$D$37*12*IF(10=1,'1.Inputs'!$D$38,IF(10=2,'1.Inputs'!$D$39,$E148)))/(1-'1.Inputs'!$D$42)*$D148*(1+$G148)^(10-1))*('1.Inputs'!$D$48-'1.Inputs'!$D$49))/'1.Inputs'!$D$51</f>
        <v>1765897898.6991351</v>
      </c>
      <c r="R148" s="36">
        <f>-'1.Inputs'!$D$24</f>
        <v>-2050000000</v>
      </c>
      <c r="S148" s="36">
        <f ca="1">((('1.Inputs'!$D$37*12*IF(1=1,'1.Inputs'!$D$38,IF(1=2,'1.Inputs'!$D$39,$E148)))*$F148*(('1.Inputs'!$D$40)+(1-'1.Inputs'!$D$40)*(1+'1.Inputs'!$D$41))*(1+$G148)^(1-1))-(('1.Inputs'!$D$37*12*IF(1=1,'1.Inputs'!$D$38,IF(1=2,'1.Inputs'!$D$39,$E148)))/(1-'1.Inputs'!$D$42)*$D148*(1+$G148)^(1-1))-('1.Inputs'!$D$37*12*IF(1=1,'1.Inputs'!$D$38,IF(1=2,'1.Inputs'!$D$39,$E148)))*'1.Inputs'!$D$43*(1+$G148)^(1-1)-'1.Inputs'!$D$44*(1+$G148)^(1-1)-('1.Inputs'!$D$20/'1.Inputs'!$D$27+'1.Inputs'!$D$23/'1.Inputs'!$D$28))-MAX(0,((('1.Inputs'!$D$37*12*IF(1=1,'1.Inputs'!$D$38,IF(1=2,'1.Inputs'!$D$39,$E148)))*$F148*(('1.Inputs'!$D$40)+(1-'1.Inputs'!$D$40)*(1+'1.Inputs'!$D$41))*(1+$G148)^(1-1))-(('1.Inputs'!$D$37*12*IF(1=1,'1.Inputs'!$D$38,IF(1=2,'1.Inputs'!$D$39,$E148)))/(1-'1.Inputs'!$D$42)*$D148*(1+$G148)^(1-1))-('1.Inputs'!$D$37*12*IF(1=1,'1.Inputs'!$D$38,IF(1=2,'1.Inputs'!$D$39,$E148)))*'1.Inputs'!$D$43*(1+$G148)^(1-1)-'1.Inputs'!$D$44*(1+$G148)^(1-1)-('1.Inputs'!$D$20/'1.Inputs'!$D$27+'1.Inputs'!$D$23/'1.Inputs'!$D$28)))*'1.Inputs'!$D$53+('1.Inputs'!$D$20/'1.Inputs'!$D$27+'1.Inputs'!$D$23/'1.Inputs'!$D$28)-H148</f>
        <v>-761349217.69283354</v>
      </c>
      <c r="T148" s="36">
        <f ca="1">((('1.Inputs'!$D$37*12*IF(2=1,'1.Inputs'!$D$38,IF(2=2,'1.Inputs'!$D$39,$E148)))*$F148*(('1.Inputs'!$D$40)+(1-'1.Inputs'!$D$40)*(1+'1.Inputs'!$D$41))*(1+$G148)^(2-1))-(('1.Inputs'!$D$37*12*IF(2=1,'1.Inputs'!$D$38,IF(2=2,'1.Inputs'!$D$39,$E148)))/(1-'1.Inputs'!$D$42)*$D148*(1+$G148)^(2-1))-('1.Inputs'!$D$37*12*IF(2=1,'1.Inputs'!$D$38,IF(2=2,'1.Inputs'!$D$39,$E148)))*'1.Inputs'!$D$43*(1+$G148)^(2-1)-'1.Inputs'!$D$44*(1+$G148)^(2-1)-('1.Inputs'!$D$20/'1.Inputs'!$D$27+'1.Inputs'!$D$23/'1.Inputs'!$D$28))-MAX(0,((('1.Inputs'!$D$37*12*IF(2=1,'1.Inputs'!$D$38,IF(2=2,'1.Inputs'!$D$39,$E148)))*$F148*(('1.Inputs'!$D$40)+(1-'1.Inputs'!$D$40)*(1+'1.Inputs'!$D$41))*(1+$G148)^(2-1))-(('1.Inputs'!$D$37*12*IF(2=1,'1.Inputs'!$D$38,IF(2=2,'1.Inputs'!$D$39,$E148)))/(1-'1.Inputs'!$D$42)*$D148*(1+$G148)^(2-1))-('1.Inputs'!$D$37*12*IF(2=1,'1.Inputs'!$D$38,IF(2=2,'1.Inputs'!$D$39,$E148)))*'1.Inputs'!$D$43*(1+$G148)^(2-1)-'1.Inputs'!$D$44*(1+$G148)^(2-1)-('1.Inputs'!$D$20/'1.Inputs'!$D$27+'1.Inputs'!$D$23/'1.Inputs'!$D$28)))*'1.Inputs'!$D$53+('1.Inputs'!$D$20/'1.Inputs'!$D$27+'1.Inputs'!$D$23/'1.Inputs'!$D$28)-(I148-H148)</f>
        <v>-35783870.359003425</v>
      </c>
      <c r="U148" s="36">
        <f ca="1">((('1.Inputs'!$D$37*12*IF(3=1,'1.Inputs'!$D$38,IF(3=2,'1.Inputs'!$D$39,$E148)))*$F148*(('1.Inputs'!$D$40)+(1-'1.Inputs'!$D$40)*(1+'1.Inputs'!$D$41))*(1+$G148)^(3-1))-(('1.Inputs'!$D$37*12*IF(3=1,'1.Inputs'!$D$38,IF(3=2,'1.Inputs'!$D$39,$E148)))/(1-'1.Inputs'!$D$42)*$D148*(1+$G148)^(3-1))-('1.Inputs'!$D$37*12*IF(3=1,'1.Inputs'!$D$38,IF(3=2,'1.Inputs'!$D$39,$E148)))*'1.Inputs'!$D$43*(1+$G148)^(3-1)-'1.Inputs'!$D$44*(1+$G148)^(3-1)-('1.Inputs'!$D$20/'1.Inputs'!$D$27+'1.Inputs'!$D$23/'1.Inputs'!$D$28))-MAX(0,((('1.Inputs'!$D$37*12*IF(3=1,'1.Inputs'!$D$38,IF(3=2,'1.Inputs'!$D$39,$E148)))*$F148*(('1.Inputs'!$D$40)+(1-'1.Inputs'!$D$40)*(1+'1.Inputs'!$D$41))*(1+$G148)^(3-1))-(('1.Inputs'!$D$37*12*IF(3=1,'1.Inputs'!$D$38,IF(3=2,'1.Inputs'!$D$39,$E148)))/(1-'1.Inputs'!$D$42)*$D148*(1+$G148)^(3-1))-('1.Inputs'!$D$37*12*IF(3=1,'1.Inputs'!$D$38,IF(3=2,'1.Inputs'!$D$39,$E148)))*'1.Inputs'!$D$43*(1+$G148)^(3-1)-'1.Inputs'!$D$44*(1+$G148)^(3-1)-('1.Inputs'!$D$20/'1.Inputs'!$D$27+'1.Inputs'!$D$23/'1.Inputs'!$D$28)))*'1.Inputs'!$D$53+('1.Inputs'!$D$20/'1.Inputs'!$D$27+'1.Inputs'!$D$23/'1.Inputs'!$D$28)-(J148-I148)</f>
        <v>263868450.95697355</v>
      </c>
      <c r="V148" s="36">
        <f ca="1">((('1.Inputs'!$D$37*12*IF(4=1,'1.Inputs'!$D$38,IF(4=2,'1.Inputs'!$D$39,$E148)))*$F148*(('1.Inputs'!$D$40)+(1-'1.Inputs'!$D$40)*(1+'1.Inputs'!$D$41))*(1+$G148)^(4-1))-(('1.Inputs'!$D$37*12*IF(4=1,'1.Inputs'!$D$38,IF(4=2,'1.Inputs'!$D$39,$E148)))/(1-'1.Inputs'!$D$42)*$D148*(1+$G148)^(4-1))-('1.Inputs'!$D$37*12*IF(4=1,'1.Inputs'!$D$38,IF(4=2,'1.Inputs'!$D$39,$E148)))*'1.Inputs'!$D$43*(1+$G148)^(4-1)-'1.Inputs'!$D$44*(1+$G148)^(4-1)-('1.Inputs'!$D$20/'1.Inputs'!$D$27+'1.Inputs'!$D$23/'1.Inputs'!$D$28))-MAX(0,((('1.Inputs'!$D$37*12*IF(4=1,'1.Inputs'!$D$38,IF(4=2,'1.Inputs'!$D$39,$E148)))*$F148*(('1.Inputs'!$D$40)+(1-'1.Inputs'!$D$40)*(1+'1.Inputs'!$D$41))*(1+$G148)^(4-1))-(('1.Inputs'!$D$37*12*IF(4=1,'1.Inputs'!$D$38,IF(4=2,'1.Inputs'!$D$39,$E148)))/(1-'1.Inputs'!$D$42)*$D148*(1+$G148)^(4-1))-('1.Inputs'!$D$37*12*IF(4=1,'1.Inputs'!$D$38,IF(4=2,'1.Inputs'!$D$39,$E148)))*'1.Inputs'!$D$43*(1+$G148)^(4-1)-'1.Inputs'!$D$44*(1+$G148)^(4-1)-('1.Inputs'!$D$20/'1.Inputs'!$D$27+'1.Inputs'!$D$23/'1.Inputs'!$D$28)))*'1.Inputs'!$D$53+('1.Inputs'!$D$20/'1.Inputs'!$D$27+'1.Inputs'!$D$23/'1.Inputs'!$D$28)-(K148-J148)</f>
        <v>402827543.42484629</v>
      </c>
      <c r="W148" s="36">
        <f ca="1">((('1.Inputs'!$D$37*12*IF(5=1,'1.Inputs'!$D$38,IF(5=2,'1.Inputs'!$D$39,$E148)))*$F148*(('1.Inputs'!$D$40)+(1-'1.Inputs'!$D$40)*(1+'1.Inputs'!$D$41))*(1+$G148)^(5-1))-(('1.Inputs'!$D$37*12*IF(5=1,'1.Inputs'!$D$38,IF(5=2,'1.Inputs'!$D$39,$E148)))/(1-'1.Inputs'!$D$42)*$D148*(1+$G148)^(5-1))-('1.Inputs'!$D$37*12*IF(5=1,'1.Inputs'!$D$38,IF(5=2,'1.Inputs'!$D$39,$E148)))*'1.Inputs'!$D$43*(1+$G148)^(5-1)-'1.Inputs'!$D$44*(1+$G148)^(5-1)-('1.Inputs'!$D$20/'1.Inputs'!$D$27+'1.Inputs'!$D$23/'1.Inputs'!$D$28))-MAX(0,((('1.Inputs'!$D$37*12*IF(5=1,'1.Inputs'!$D$38,IF(5=2,'1.Inputs'!$D$39,$E148)))*$F148*(('1.Inputs'!$D$40)+(1-'1.Inputs'!$D$40)*(1+'1.Inputs'!$D$41))*(1+$G148)^(5-1))-(('1.Inputs'!$D$37*12*IF(5=1,'1.Inputs'!$D$38,IF(5=2,'1.Inputs'!$D$39,$E148)))/(1-'1.Inputs'!$D$42)*$D148*(1+$G148)^(5-1))-('1.Inputs'!$D$37*12*IF(5=1,'1.Inputs'!$D$38,IF(5=2,'1.Inputs'!$D$39,$E148)))*'1.Inputs'!$D$43*(1+$G148)^(5-1)-'1.Inputs'!$D$44*(1+$G148)^(5-1)-('1.Inputs'!$D$20/'1.Inputs'!$D$27+'1.Inputs'!$D$23/'1.Inputs'!$D$28)))*'1.Inputs'!$D$53+('1.Inputs'!$D$20/'1.Inputs'!$D$27+'1.Inputs'!$D$23/'1.Inputs'!$D$28)-(L148-K148)</f>
        <v>416911740.63541508</v>
      </c>
      <c r="X148" s="36">
        <f ca="1">((('1.Inputs'!$D$37*12*IF(6=1,'1.Inputs'!$D$38,IF(6=2,'1.Inputs'!$D$39,$E148)))*$F148*(('1.Inputs'!$D$40)+(1-'1.Inputs'!$D$40)*(1+'1.Inputs'!$D$41))*(1+$G148)^(6-1))-(('1.Inputs'!$D$37*12*IF(6=1,'1.Inputs'!$D$38,IF(6=2,'1.Inputs'!$D$39,$E148)))/(1-'1.Inputs'!$D$42)*$D148*(1+$G148)^(6-1))-('1.Inputs'!$D$37*12*IF(6=1,'1.Inputs'!$D$38,IF(6=2,'1.Inputs'!$D$39,$E148)))*'1.Inputs'!$D$43*(1+$G148)^(6-1)-'1.Inputs'!$D$44*(1+$G148)^(6-1)-('1.Inputs'!$D$20/'1.Inputs'!$D$27+'1.Inputs'!$D$23/'1.Inputs'!$D$28))-MAX(0,((('1.Inputs'!$D$37*12*IF(6=1,'1.Inputs'!$D$38,IF(6=2,'1.Inputs'!$D$39,$E148)))*$F148*(('1.Inputs'!$D$40)+(1-'1.Inputs'!$D$40)*(1+'1.Inputs'!$D$41))*(1+$G148)^(6-1))-(('1.Inputs'!$D$37*12*IF(6=1,'1.Inputs'!$D$38,IF(6=2,'1.Inputs'!$D$39,$E148)))/(1-'1.Inputs'!$D$42)*$D148*(1+$G148)^(6-1))-('1.Inputs'!$D$37*12*IF(6=1,'1.Inputs'!$D$38,IF(6=2,'1.Inputs'!$D$39,$E148)))*'1.Inputs'!$D$43*(1+$G148)^(6-1)-'1.Inputs'!$D$44*(1+$G148)^(6-1)-('1.Inputs'!$D$20/'1.Inputs'!$D$27+'1.Inputs'!$D$23/'1.Inputs'!$D$28)))*'1.Inputs'!$D$53+('1.Inputs'!$D$20/'1.Inputs'!$D$27+'1.Inputs'!$D$23/'1.Inputs'!$D$28)-(M148-L148)</f>
        <v>431553803.81568289</v>
      </c>
      <c r="Y148" s="36">
        <f ca="1">((('1.Inputs'!$D$37*12*IF(7=1,'1.Inputs'!$D$38,IF(7=2,'1.Inputs'!$D$39,$E148)))*$F148*(('1.Inputs'!$D$40)+(1-'1.Inputs'!$D$40)*(1+'1.Inputs'!$D$41))*(1+$G148)^(7-1))-(('1.Inputs'!$D$37*12*IF(7=1,'1.Inputs'!$D$38,IF(7=2,'1.Inputs'!$D$39,$E148)))/(1-'1.Inputs'!$D$42)*$D148*(1+$G148)^(7-1))-('1.Inputs'!$D$37*12*IF(7=1,'1.Inputs'!$D$38,IF(7=2,'1.Inputs'!$D$39,$E148)))*'1.Inputs'!$D$43*(1+$G148)^(7-1)-'1.Inputs'!$D$44*(1+$G148)^(7-1)-('1.Inputs'!$D$20/'1.Inputs'!$D$27+'1.Inputs'!$D$23/'1.Inputs'!$D$28))-MAX(0,((('1.Inputs'!$D$37*12*IF(7=1,'1.Inputs'!$D$38,IF(7=2,'1.Inputs'!$D$39,$E148)))*$F148*(('1.Inputs'!$D$40)+(1-'1.Inputs'!$D$40)*(1+'1.Inputs'!$D$41))*(1+$G148)^(7-1))-(('1.Inputs'!$D$37*12*IF(7=1,'1.Inputs'!$D$38,IF(7=2,'1.Inputs'!$D$39,$E148)))/(1-'1.Inputs'!$D$42)*$D148*(1+$G148)^(7-1))-('1.Inputs'!$D$37*12*IF(7=1,'1.Inputs'!$D$38,IF(7=2,'1.Inputs'!$D$39,$E148)))*'1.Inputs'!$D$43*(1+$G148)^(7-1)-'1.Inputs'!$D$44*(1+$G148)^(7-1)-('1.Inputs'!$D$20/'1.Inputs'!$D$27+'1.Inputs'!$D$23/'1.Inputs'!$D$28)))*'1.Inputs'!$D$53+('1.Inputs'!$D$20/'1.Inputs'!$D$27+'1.Inputs'!$D$23/'1.Inputs'!$D$28)-(N148-M148)</f>
        <v>446775829.67698616</v>
      </c>
      <c r="Z148" s="36">
        <f ca="1">((('1.Inputs'!$D$37*12*IF(8=1,'1.Inputs'!$D$38,IF(8=2,'1.Inputs'!$D$39,$E148)))*$F148*(('1.Inputs'!$D$40)+(1-'1.Inputs'!$D$40)*(1+'1.Inputs'!$D$41))*(1+$G148)^(8-1))-(('1.Inputs'!$D$37*12*IF(8=1,'1.Inputs'!$D$38,IF(8=2,'1.Inputs'!$D$39,$E148)))/(1-'1.Inputs'!$D$42)*$D148*(1+$G148)^(8-1))-('1.Inputs'!$D$37*12*IF(8=1,'1.Inputs'!$D$38,IF(8=2,'1.Inputs'!$D$39,$E148)))*'1.Inputs'!$D$43*(1+$G148)^(8-1)-'1.Inputs'!$D$44*(1+$G148)^(8-1)-('1.Inputs'!$D$20/'1.Inputs'!$D$27+'1.Inputs'!$D$23/'1.Inputs'!$D$28))-MAX(0,((('1.Inputs'!$D$37*12*IF(8=1,'1.Inputs'!$D$38,IF(8=2,'1.Inputs'!$D$39,$E148)))*$F148*(('1.Inputs'!$D$40)+(1-'1.Inputs'!$D$40)*(1+'1.Inputs'!$D$41))*(1+$G148)^(8-1))-(('1.Inputs'!$D$37*12*IF(8=1,'1.Inputs'!$D$38,IF(8=2,'1.Inputs'!$D$39,$E148)))/(1-'1.Inputs'!$D$42)*$D148*(1+$G148)^(8-1))-('1.Inputs'!$D$37*12*IF(8=1,'1.Inputs'!$D$38,IF(8=2,'1.Inputs'!$D$39,$E148)))*'1.Inputs'!$D$43*(1+$G148)^(8-1)-'1.Inputs'!$D$44*(1+$G148)^(8-1)-('1.Inputs'!$D$20/'1.Inputs'!$D$27+'1.Inputs'!$D$23/'1.Inputs'!$D$28)))*'1.Inputs'!$D$53+('1.Inputs'!$D$20/'1.Inputs'!$D$27+'1.Inputs'!$D$23/'1.Inputs'!$D$28)-(O148-N148)</f>
        <v>462600790.16714692</v>
      </c>
      <c r="AA148" s="36">
        <f ca="1">((('1.Inputs'!$D$37*12*IF(9=1,'1.Inputs'!$D$38,IF(9=2,'1.Inputs'!$D$39,$E148)))*$F148*(('1.Inputs'!$D$40)+(1-'1.Inputs'!$D$40)*(1+'1.Inputs'!$D$41))*(1+$G148)^(9-1))-(('1.Inputs'!$D$37*12*IF(9=1,'1.Inputs'!$D$38,IF(9=2,'1.Inputs'!$D$39,$E148)))/(1-'1.Inputs'!$D$42)*$D148*(1+$G148)^(9-1))-('1.Inputs'!$D$37*12*IF(9=1,'1.Inputs'!$D$38,IF(9=2,'1.Inputs'!$D$39,$E148)))*'1.Inputs'!$D$43*(1+$G148)^(9-1)-'1.Inputs'!$D$44*(1+$G148)^(9-1)-('1.Inputs'!$D$20/'1.Inputs'!$D$27+'1.Inputs'!$D$23/'1.Inputs'!$D$28))-MAX(0,((('1.Inputs'!$D$37*12*IF(9=1,'1.Inputs'!$D$38,IF(9=2,'1.Inputs'!$D$39,$E148)))*$F148*(('1.Inputs'!$D$40)+(1-'1.Inputs'!$D$40)*(1+'1.Inputs'!$D$41))*(1+$G148)^(9-1))-(('1.Inputs'!$D$37*12*IF(9=1,'1.Inputs'!$D$38,IF(9=2,'1.Inputs'!$D$39,$E148)))/(1-'1.Inputs'!$D$42)*$D148*(1+$G148)^(9-1))-('1.Inputs'!$D$37*12*IF(9=1,'1.Inputs'!$D$38,IF(9=2,'1.Inputs'!$D$39,$E148)))*'1.Inputs'!$D$43*(1+$G148)^(9-1)-'1.Inputs'!$D$44*(1+$G148)^(9-1)-('1.Inputs'!$D$20/'1.Inputs'!$D$27+'1.Inputs'!$D$23/'1.Inputs'!$D$28)))*'1.Inputs'!$D$53+('1.Inputs'!$D$20/'1.Inputs'!$D$27+'1.Inputs'!$D$23/'1.Inputs'!$D$28)-(P148-O148)</f>
        <v>479052567.13802886</v>
      </c>
      <c r="AB148" s="36">
        <f ca="1">((('1.Inputs'!$D$37*12*IF(10=1,'1.Inputs'!$D$38,IF(10=2,'1.Inputs'!$D$39,$E148)))*$F148*(('1.Inputs'!$D$40)+(1-'1.Inputs'!$D$40)*(1+'1.Inputs'!$D$41))*(1+$G148)^(10-1))-(('1.Inputs'!$D$37*12*IF(10=1,'1.Inputs'!$D$38,IF(10=2,'1.Inputs'!$D$39,$E148)))/(1-'1.Inputs'!$D$42)*$D148*(1+$G148)^(10-1))-('1.Inputs'!$D$37*12*IF(10=1,'1.Inputs'!$D$38,IF(10=2,'1.Inputs'!$D$39,$E148)))*'1.Inputs'!$D$43*(1+$G148)^(10-1)-'1.Inputs'!$D$44*(1+$G148)^(10-1)-('1.Inputs'!$D$20/'1.Inputs'!$D$27+'1.Inputs'!$D$23/'1.Inputs'!$D$28))-MAX(0,((('1.Inputs'!$D$37*12*IF(10=1,'1.Inputs'!$D$38,IF(10=2,'1.Inputs'!$D$39,$E148)))*$F148*(('1.Inputs'!$D$40)+(1-'1.Inputs'!$D$40)*(1+'1.Inputs'!$D$41))*(1+$G148)^(10-1))-(('1.Inputs'!$D$37*12*IF(10=1,'1.Inputs'!$D$38,IF(10=2,'1.Inputs'!$D$39,$E148)))/(1-'1.Inputs'!$D$42)*$D148*(1+$G148)^(10-1))-('1.Inputs'!$D$37*12*IF(10=1,'1.Inputs'!$D$38,IF(10=2,'1.Inputs'!$D$39,$E148)))*'1.Inputs'!$D$43*(1+$G148)^(10-1)-'1.Inputs'!$D$44*(1+$G148)^(10-1)-('1.Inputs'!$D$20/'1.Inputs'!$D$27+'1.Inputs'!$D$23/'1.Inputs'!$D$28)))*'1.Inputs'!$D$53+('1.Inputs'!$D$20/'1.Inputs'!$D$27+'1.Inputs'!$D$23/'1.Inputs'!$D$28)-(Q148-P148)+(('1.Inputs'!$D$20+'1.Inputs'!$D$23-('1.Inputs'!$D$20/'1.Inputs'!$D$27+'1.Inputs'!$D$23/'1.Inputs'!$D$28)*'1.Inputs'!$D$10)*'1.Inputs'!$D$60+'1.Inputs'!$D$19*'1.Inputs'!$D$59+Q148)</f>
        <v>2962053887.085382</v>
      </c>
      <c r="AC148" s="36">
        <f ca="1">S148-AC$13-AC$14+MIN(AC$13,MAX(0,((('1.Inputs'!$D$37*12*IF(1=1,'1.Inputs'!$D$38,IF(1=2,'1.Inputs'!$D$39,$E148)))*$F148*(('1.Inputs'!$D$40)+(1-'1.Inputs'!$D$40)*(1+'1.Inputs'!$D$41))*(1+$G148)^(1-1))-(('1.Inputs'!$D$37*12*IF(1=1,'1.Inputs'!$D$38,IF(1=2,'1.Inputs'!$D$39,$E148)))/(1-'1.Inputs'!$D$42)*$D148*(1+$G148)^(1-1))-('1.Inputs'!$D$37*12*IF(1=1,'1.Inputs'!$D$38,IF(1=2,'1.Inputs'!$D$39,$E148)))*'1.Inputs'!$D$43*(1+$G148)^(1-1)-'1.Inputs'!$D$44*(1+$G148)^(1-1)-('1.Inputs'!$D$20/'1.Inputs'!$D$27+'1.Inputs'!$D$23/'1.Inputs'!$D$28))))*'1.Inputs'!$D$53</f>
        <v>-908949217.69283354</v>
      </c>
      <c r="AD148" s="36">
        <f ca="1">T148-AD$13-AD$14+MIN(AD$13,MAX(0,((('1.Inputs'!$D$37*12*IF(2=1,'1.Inputs'!$D$38,IF(2=2,'1.Inputs'!$D$39,$E148)))*$F148*(('1.Inputs'!$D$40)+(1-'1.Inputs'!$D$40)*(1+'1.Inputs'!$D$41))*(1+$G148)^(2-1))-(('1.Inputs'!$D$37*12*IF(2=1,'1.Inputs'!$D$38,IF(2=2,'1.Inputs'!$D$39,$E148)))/(1-'1.Inputs'!$D$42)*$D148*(1+$G148)^(2-1))-('1.Inputs'!$D$37*12*IF(2=1,'1.Inputs'!$D$38,IF(2=2,'1.Inputs'!$D$39,$E148)))*'1.Inputs'!$D$43*(1+$G148)^(2-1)-'1.Inputs'!$D$44*(1+$G148)^(2-1)-('1.Inputs'!$D$20/'1.Inputs'!$D$27+'1.Inputs'!$D$23/'1.Inputs'!$D$28))))*'1.Inputs'!$D$53</f>
        <v>-131723870.35900342</v>
      </c>
      <c r="AE148" s="36">
        <f ca="1">U148-AE$13-AE$14+MIN(AE$13,MAX(0,((('1.Inputs'!$D$37*12*IF(3=1,'1.Inputs'!$D$38,IF(3=2,'1.Inputs'!$D$39,$E148)))*$F148*(('1.Inputs'!$D$40)+(1-'1.Inputs'!$D$40)*(1+'1.Inputs'!$D$41))*(1+$G148)^(3-1))-(('1.Inputs'!$D$37*12*IF(3=1,'1.Inputs'!$D$38,IF(3=2,'1.Inputs'!$D$39,$E148)))/(1-'1.Inputs'!$D$42)*$D148*(1+$G148)^(3-1))-('1.Inputs'!$D$37*12*IF(3=1,'1.Inputs'!$D$38,IF(3=2,'1.Inputs'!$D$39,$E148)))*'1.Inputs'!$D$43*(1+$G148)^(3-1)-'1.Inputs'!$D$44*(1+$G148)^(3-1)-('1.Inputs'!$D$20/'1.Inputs'!$D$27+'1.Inputs'!$D$23/'1.Inputs'!$D$28))))*'1.Inputs'!$D$53</f>
        <v>-78071549.043026447</v>
      </c>
      <c r="AF148" s="36">
        <f ca="1">V148-AF$13-AF$14+MIN(AF$13,MAX(0,((('1.Inputs'!$D$37*12*IF(4=1,'1.Inputs'!$D$38,IF(4=2,'1.Inputs'!$D$39,$E148)))*$F148*(('1.Inputs'!$D$40)+(1-'1.Inputs'!$D$40)*(1+'1.Inputs'!$D$41))*(1+$G148)^(4-1))-(('1.Inputs'!$D$37*12*IF(4=1,'1.Inputs'!$D$38,IF(4=2,'1.Inputs'!$D$39,$E148)))/(1-'1.Inputs'!$D$42)*$D148*(1+$G148)^(4-1))-('1.Inputs'!$D$37*12*IF(4=1,'1.Inputs'!$D$38,IF(4=2,'1.Inputs'!$D$39,$E148)))*'1.Inputs'!$D$43*(1+$G148)^(4-1)-'1.Inputs'!$D$44*(1+$G148)^(4-1)-('1.Inputs'!$D$20/'1.Inputs'!$D$27+'1.Inputs'!$D$23/'1.Inputs'!$D$28))))*'1.Inputs'!$D$53</f>
        <v>80075543.424846292</v>
      </c>
      <c r="AG148" s="36">
        <f ca="1">W148-AG$13-AG$14+MIN(AG$13,MAX(0,((('1.Inputs'!$D$37*12*IF(5=1,'1.Inputs'!$D$38,IF(5=2,'1.Inputs'!$D$39,$E148)))*$F148*(('1.Inputs'!$D$40)+(1-'1.Inputs'!$D$40)*(1+'1.Inputs'!$D$41))*(1+$G148)^(5-1))-(('1.Inputs'!$D$37*12*IF(5=1,'1.Inputs'!$D$38,IF(5=2,'1.Inputs'!$D$39,$E148)))/(1-'1.Inputs'!$D$42)*$D148*(1+$G148)^(5-1))-('1.Inputs'!$D$37*12*IF(5=1,'1.Inputs'!$D$38,IF(5=2,'1.Inputs'!$D$39,$E148)))*'1.Inputs'!$D$43*(1+$G148)^(5-1)-'1.Inputs'!$D$44*(1+$G148)^(5-1)-('1.Inputs'!$D$20/'1.Inputs'!$D$27+'1.Inputs'!$D$23/'1.Inputs'!$D$28))))*'1.Inputs'!$D$53</f>
        <v>113347740.63541508</v>
      </c>
      <c r="AH148" s="36">
        <f ca="1">X148-AH$13-AH$14+MIN(AH$13,MAX(0,((('1.Inputs'!$D$37*12*IF(6=1,'1.Inputs'!$D$38,IF(6=2,'1.Inputs'!$D$39,$E148)))*$F148*(('1.Inputs'!$D$40)+(1-'1.Inputs'!$D$40)*(1+'1.Inputs'!$D$41))*(1+$G148)^(6-1))-(('1.Inputs'!$D$37*12*IF(6=1,'1.Inputs'!$D$38,IF(6=2,'1.Inputs'!$D$39,$E148)))/(1-'1.Inputs'!$D$42)*$D148*(1+$G148)^(6-1))-('1.Inputs'!$D$37*12*IF(6=1,'1.Inputs'!$D$38,IF(6=2,'1.Inputs'!$D$39,$E148)))*'1.Inputs'!$D$43*(1+$G148)^(6-1)-'1.Inputs'!$D$44*(1+$G148)^(6-1)-('1.Inputs'!$D$20/'1.Inputs'!$D$27+'1.Inputs'!$D$23/'1.Inputs'!$D$28))))*'1.Inputs'!$D$53</f>
        <v>147177803.81568289</v>
      </c>
      <c r="AI148" s="36">
        <f ca="1">Y148-AI$13-AI$14+MIN(AI$13,MAX(0,((('1.Inputs'!$D$37*12*IF(7=1,'1.Inputs'!$D$38,IF(7=2,'1.Inputs'!$D$39,$E148)))*$F148*(('1.Inputs'!$D$40)+(1-'1.Inputs'!$D$40)*(1+'1.Inputs'!$D$41))*(1+$G148)^(7-1))-(('1.Inputs'!$D$37*12*IF(7=1,'1.Inputs'!$D$38,IF(7=2,'1.Inputs'!$D$39,$E148)))/(1-'1.Inputs'!$D$42)*$D148*(1+$G148)^(7-1))-('1.Inputs'!$D$37*12*IF(7=1,'1.Inputs'!$D$38,IF(7=2,'1.Inputs'!$D$39,$E148)))*'1.Inputs'!$D$43*(1+$G148)^(7-1)-'1.Inputs'!$D$44*(1+$G148)^(7-1)-('1.Inputs'!$D$20/'1.Inputs'!$D$27+'1.Inputs'!$D$23/'1.Inputs'!$D$28))))*'1.Inputs'!$D$53</f>
        <v>181587829.67698616</v>
      </c>
      <c r="AJ148" s="36">
        <f ca="1">Z148-AJ$13-AJ$14+MIN(AJ$13,MAX(0,((('1.Inputs'!$D$37*12*IF(8=1,'1.Inputs'!$D$38,IF(8=2,'1.Inputs'!$D$39,$E148)))*$F148*(('1.Inputs'!$D$40)+(1-'1.Inputs'!$D$40)*(1+'1.Inputs'!$D$41))*(1+$G148)^(8-1))-(('1.Inputs'!$D$37*12*IF(8=1,'1.Inputs'!$D$38,IF(8=2,'1.Inputs'!$D$39,$E148)))/(1-'1.Inputs'!$D$42)*$D148*(1+$G148)^(8-1))-('1.Inputs'!$D$37*12*IF(8=1,'1.Inputs'!$D$38,IF(8=2,'1.Inputs'!$D$39,$E148)))*'1.Inputs'!$D$43*(1+$G148)^(8-1)-'1.Inputs'!$D$44*(1+$G148)^(8-1)-('1.Inputs'!$D$20/'1.Inputs'!$D$27+'1.Inputs'!$D$23/'1.Inputs'!$D$28))))*'1.Inputs'!$D$53</f>
        <v>462600790.16714692</v>
      </c>
      <c r="AK148" s="36">
        <f ca="1">AA148-AK$13-AK$14+MIN(AK$13,MAX(0,((('1.Inputs'!$D$37*12*IF(9=1,'1.Inputs'!$D$38,IF(9=2,'1.Inputs'!$D$39,$E148)))*$F148*(('1.Inputs'!$D$40)+(1-'1.Inputs'!$D$40)*(1+'1.Inputs'!$D$41))*(1+$G148)^(9-1))-(('1.Inputs'!$D$37*12*IF(9=1,'1.Inputs'!$D$38,IF(9=2,'1.Inputs'!$D$39,$E148)))/(1-'1.Inputs'!$D$42)*$D148*(1+$G148)^(9-1))-('1.Inputs'!$D$37*12*IF(9=1,'1.Inputs'!$D$38,IF(9=2,'1.Inputs'!$D$39,$E148)))*'1.Inputs'!$D$43*(1+$G148)^(9-1)-'1.Inputs'!$D$44*(1+$G148)^(9-1)-('1.Inputs'!$D$20/'1.Inputs'!$D$27+'1.Inputs'!$D$23/'1.Inputs'!$D$28))))*'1.Inputs'!$D$53</f>
        <v>479052567.13802886</v>
      </c>
      <c r="AL148" s="36">
        <f ca="1">AB148-AL$13-AL$14+MIN(AL$13,MAX(0,((('1.Inputs'!$D$37*12*IF(10=1,'1.Inputs'!$D$38,IF(10=2,'1.Inputs'!$D$39,$E148)))*$F148*(('1.Inputs'!$D$40)+(1-'1.Inputs'!$D$40)*(1+'1.Inputs'!$D$41))*(1+$G148)^(10-1))-(('1.Inputs'!$D$37*12*IF(10=1,'1.Inputs'!$D$38,IF(10=2,'1.Inputs'!$D$39,$E148)))/(1-'1.Inputs'!$D$42)*$D148*(1+$G148)^(10-1))-('1.Inputs'!$D$37*12*IF(10=1,'1.Inputs'!$D$38,IF(10=2,'1.Inputs'!$D$39,$E148)))*'1.Inputs'!$D$43*(1+$G148)^(10-1)-'1.Inputs'!$D$44*(1+$G148)^(10-1)-('1.Inputs'!$D$20/'1.Inputs'!$D$27+'1.Inputs'!$D$23/'1.Inputs'!$D$28))))*'1.Inputs'!$D$53+'1.Inputs'!$D$35</f>
        <v>3762053887.085382</v>
      </c>
      <c r="AM148" s="48">
        <f ca="1">R148+NPV('1.Inputs'!$D$55,S148:AB148)</f>
        <v>-325206163.35613751</v>
      </c>
      <c r="AN148" s="48">
        <f ca="1">-('1.Inputs'!$D$24*(1-'1.Inputs'!$D$31)+'1.Inputs'!$D$35)+NPV('1.Inputs'!$D$54,AC148:AL148)</f>
        <v>-1380173457.7789981</v>
      </c>
      <c r="AO148" s="36">
        <f t="shared" ca="1" si="21"/>
        <v>-5.1581925317942652</v>
      </c>
      <c r="AP148" s="36">
        <f t="shared" ca="1" si="22"/>
        <v>0.67039748718743286</v>
      </c>
      <c r="AQ148" s="36">
        <f ca="1">'1.Inputs'!$D$35+MIN(SUM($AC148:AC148),SUM($AC148:AD148),SUM($AC148:AE148),SUM($AC148:AF148),SUM($AC148:AG148),SUM($AC148:AH148),SUM($AC148:AI148),SUM($AC148:AJ148),SUM($AC148:AK148),SUM($AC148:AL148))</f>
        <v>-318744637.09486341</v>
      </c>
      <c r="AR148" s="36">
        <f ca="1">IF(AP148&lt;'1.Inputs'!$D$57,1,0)</f>
        <v>1</v>
      </c>
      <c r="AS148" s="36">
        <f t="shared" ca="1" si="23"/>
        <v>1</v>
      </c>
    </row>
    <row r="149" spans="2:45" ht="15" customHeight="1" x14ac:dyDescent="0.25">
      <c r="B149" s="36">
        <v>134</v>
      </c>
      <c r="C149" s="36">
        <f t="shared" ca="1" si="16"/>
        <v>0.2121353744181379</v>
      </c>
      <c r="D149" s="36">
        <f t="shared" ca="1" si="17"/>
        <v>16596.0442673742</v>
      </c>
      <c r="E149" s="47">
        <f t="shared" ca="1" si="18"/>
        <v>0.78366879559189639</v>
      </c>
      <c r="F149" s="36">
        <f t="shared" ca="1" si="19"/>
        <v>29911.458507128271</v>
      </c>
      <c r="G149" s="36">
        <f t="shared" ca="1" si="20"/>
        <v>3.3393403092337848E-2</v>
      </c>
      <c r="H149" s="36">
        <f ca="1">((('1.Inputs'!$D$37*12*IF(1=1,'1.Inputs'!$D$38,IF(1=2,'1.Inputs'!$D$39,$E149)))*$F149*(('1.Inputs'!$D$40)+(1-'1.Inputs'!$D$40)*(1+'1.Inputs'!$D$41))*(1+$G149)^(1-1))*'1.Inputs'!$D$47+(('1.Inputs'!$D$37*12*IF(1=1,'1.Inputs'!$D$38,IF(1=2,'1.Inputs'!$D$39,$E149)))/(1-'1.Inputs'!$D$42)*$D149*(1+$G149)^(1-1))*('1.Inputs'!$D$48-'1.Inputs'!$D$49))/'1.Inputs'!$D$51</f>
        <v>780185499.98604465</v>
      </c>
      <c r="I149" s="36">
        <f ca="1">((('1.Inputs'!$D$37*12*IF(2=1,'1.Inputs'!$D$38,IF(2=2,'1.Inputs'!$D$39,$E149)))*$F149*(('1.Inputs'!$D$40)+(1-'1.Inputs'!$D$40)*(1+'1.Inputs'!$D$41))*(1+$G149)^(2-1))*'1.Inputs'!$D$47+(('1.Inputs'!$D$37*12*IF(2=1,'1.Inputs'!$D$38,IF(2=2,'1.Inputs'!$D$39,$E149)))/(1-'1.Inputs'!$D$42)*$D149*(1+$G149)^(2-1))*('1.Inputs'!$D$48-'1.Inputs'!$D$49))/'1.Inputs'!$D$51</f>
        <v>1128733968.4234264</v>
      </c>
      <c r="J149" s="36">
        <f ca="1">((('1.Inputs'!$D$37*12*IF(3=1,'1.Inputs'!$D$38,IF(3=2,'1.Inputs'!$D$39,$E149)))*$F149*(('1.Inputs'!$D$40)+(1-'1.Inputs'!$D$40)*(1+'1.Inputs'!$D$41))*(1+$G149)^(3-1))*'1.Inputs'!$D$47+(('1.Inputs'!$D$37*12*IF(3=1,'1.Inputs'!$D$38,IF(3=2,'1.Inputs'!$D$39,$E149)))/(1-'1.Inputs'!$D$42)*$D149*(1+$G149)^(3-1))*('1.Inputs'!$D$48-'1.Inputs'!$D$49))/'1.Inputs'!$D$51</f>
        <v>1305845491.6451464</v>
      </c>
      <c r="K149" s="36">
        <f ca="1">((('1.Inputs'!$D$37*12*IF(4=1,'1.Inputs'!$D$38,IF(4=2,'1.Inputs'!$D$39,$E149)))*$F149*(('1.Inputs'!$D$40)+(1-'1.Inputs'!$D$40)*(1+'1.Inputs'!$D$41))*(1+$G149)^(4-1))*'1.Inputs'!$D$47+(('1.Inputs'!$D$37*12*IF(4=1,'1.Inputs'!$D$38,IF(4=2,'1.Inputs'!$D$39,$E149)))/(1-'1.Inputs'!$D$42)*$D149*(1+$G149)^(4-1))*('1.Inputs'!$D$48-'1.Inputs'!$D$49))/'1.Inputs'!$D$51</f>
        <v>1349452116.5239649</v>
      </c>
      <c r="L149" s="36">
        <f ca="1">((('1.Inputs'!$D$37*12*IF(5=1,'1.Inputs'!$D$38,IF(5=2,'1.Inputs'!$D$39,$E149)))*$F149*(('1.Inputs'!$D$40)+(1-'1.Inputs'!$D$40)*(1+'1.Inputs'!$D$41))*(1+$G149)^(5-1))*'1.Inputs'!$D$47+(('1.Inputs'!$D$37*12*IF(5=1,'1.Inputs'!$D$38,IF(5=2,'1.Inputs'!$D$39,$E149)))/(1-'1.Inputs'!$D$42)*$D149*(1+$G149)^(5-1))*('1.Inputs'!$D$48-'1.Inputs'!$D$49))/'1.Inputs'!$D$51</f>
        <v>1394514915.004858</v>
      </c>
      <c r="M149" s="36">
        <f ca="1">((('1.Inputs'!$D$37*12*IF(6=1,'1.Inputs'!$D$38,IF(6=2,'1.Inputs'!$D$39,$E149)))*$F149*(('1.Inputs'!$D$40)+(1-'1.Inputs'!$D$40)*(1+'1.Inputs'!$D$41))*(1+$G149)^(6-1))*'1.Inputs'!$D$47+(('1.Inputs'!$D$37*12*IF(6=1,'1.Inputs'!$D$38,IF(6=2,'1.Inputs'!$D$39,$E149)))/(1-'1.Inputs'!$D$42)*$D149*(1+$G149)^(6-1))*('1.Inputs'!$D$48-'1.Inputs'!$D$49))/'1.Inputs'!$D$51</f>
        <v>1441082513.6798928</v>
      </c>
      <c r="N149" s="36">
        <f ca="1">((('1.Inputs'!$D$37*12*IF(7=1,'1.Inputs'!$D$38,IF(7=2,'1.Inputs'!$D$39,$E149)))*$F149*(('1.Inputs'!$D$40)+(1-'1.Inputs'!$D$40)*(1+'1.Inputs'!$D$41))*(1+$G149)^(7-1))*'1.Inputs'!$D$47+(('1.Inputs'!$D$37*12*IF(7=1,'1.Inputs'!$D$38,IF(7=2,'1.Inputs'!$D$39,$E149)))/(1-'1.Inputs'!$D$42)*$D149*(1+$G149)^(7-1))*('1.Inputs'!$D$48-'1.Inputs'!$D$49))/'1.Inputs'!$D$51</f>
        <v>1489205162.948525</v>
      </c>
      <c r="O149" s="36">
        <f ca="1">((('1.Inputs'!$D$37*12*IF(8=1,'1.Inputs'!$D$38,IF(8=2,'1.Inputs'!$D$39,$E149)))*$F149*(('1.Inputs'!$D$40)+(1-'1.Inputs'!$D$40)*(1+'1.Inputs'!$D$41))*(1+$G149)^(8-1))*'1.Inputs'!$D$47+(('1.Inputs'!$D$37*12*IF(8=1,'1.Inputs'!$D$38,IF(8=2,'1.Inputs'!$D$39,$E149)))/(1-'1.Inputs'!$D$42)*$D149*(1+$G149)^(8-1))*('1.Inputs'!$D$48-'1.Inputs'!$D$49))/'1.Inputs'!$D$51</f>
        <v>1538934791.2420559</v>
      </c>
      <c r="P149" s="36">
        <f ca="1">((('1.Inputs'!$D$37*12*IF(9=1,'1.Inputs'!$D$38,IF(9=2,'1.Inputs'!$D$39,$E149)))*$F149*(('1.Inputs'!$D$40)+(1-'1.Inputs'!$D$40)*(1+'1.Inputs'!$D$41))*(1+$G149)^(9-1))*'1.Inputs'!$D$47+(('1.Inputs'!$D$37*12*IF(9=1,'1.Inputs'!$D$38,IF(9=2,'1.Inputs'!$D$39,$E149)))/(1-'1.Inputs'!$D$42)*$D149*(1+$G149)^(9-1))*('1.Inputs'!$D$48-'1.Inputs'!$D$49))/'1.Inputs'!$D$51</f>
        <v>1590325061.0588248</v>
      </c>
      <c r="Q149" s="36">
        <f ca="1">((('1.Inputs'!$D$37*12*IF(10=1,'1.Inputs'!$D$38,IF(10=2,'1.Inputs'!$D$39,$E149)))*$F149*(('1.Inputs'!$D$40)+(1-'1.Inputs'!$D$40)*(1+'1.Inputs'!$D$41))*(1+$G149)^(10-1))*'1.Inputs'!$D$47+(('1.Inputs'!$D$37*12*IF(10=1,'1.Inputs'!$D$38,IF(10=2,'1.Inputs'!$D$39,$E149)))/(1-'1.Inputs'!$D$42)*$D149*(1+$G149)^(10-1))*('1.Inputs'!$D$48-'1.Inputs'!$D$49))/'1.Inputs'!$D$51</f>
        <v>1643431426.8706093</v>
      </c>
      <c r="R149" s="36">
        <f>-'1.Inputs'!$D$24</f>
        <v>-2050000000</v>
      </c>
      <c r="S149" s="36">
        <f ca="1">((('1.Inputs'!$D$37*12*IF(1=1,'1.Inputs'!$D$38,IF(1=2,'1.Inputs'!$D$39,$E149)))*$F149*(('1.Inputs'!$D$40)+(1-'1.Inputs'!$D$40)*(1+'1.Inputs'!$D$41))*(1+$G149)^(1-1))-(('1.Inputs'!$D$37*12*IF(1=1,'1.Inputs'!$D$38,IF(1=2,'1.Inputs'!$D$39,$E149)))/(1-'1.Inputs'!$D$42)*$D149*(1+$G149)^(1-1))-('1.Inputs'!$D$37*12*IF(1=1,'1.Inputs'!$D$38,IF(1=2,'1.Inputs'!$D$39,$E149)))*'1.Inputs'!$D$43*(1+$G149)^(1-1)-'1.Inputs'!$D$44*(1+$G149)^(1-1)-('1.Inputs'!$D$20/'1.Inputs'!$D$27+'1.Inputs'!$D$23/'1.Inputs'!$D$28))-MAX(0,((('1.Inputs'!$D$37*12*IF(1=1,'1.Inputs'!$D$38,IF(1=2,'1.Inputs'!$D$39,$E149)))*$F149*(('1.Inputs'!$D$40)+(1-'1.Inputs'!$D$40)*(1+'1.Inputs'!$D$41))*(1+$G149)^(1-1))-(('1.Inputs'!$D$37*12*IF(1=1,'1.Inputs'!$D$38,IF(1=2,'1.Inputs'!$D$39,$E149)))/(1-'1.Inputs'!$D$42)*$D149*(1+$G149)^(1-1))-('1.Inputs'!$D$37*12*IF(1=1,'1.Inputs'!$D$38,IF(1=2,'1.Inputs'!$D$39,$E149)))*'1.Inputs'!$D$43*(1+$G149)^(1-1)-'1.Inputs'!$D$44*(1+$G149)^(1-1)-('1.Inputs'!$D$20/'1.Inputs'!$D$27+'1.Inputs'!$D$23/'1.Inputs'!$D$28)))*'1.Inputs'!$D$53+('1.Inputs'!$D$20/'1.Inputs'!$D$27+'1.Inputs'!$D$23/'1.Inputs'!$D$28)-H149</f>
        <v>-342122191.58801258</v>
      </c>
      <c r="T149" s="36">
        <f ca="1">((('1.Inputs'!$D$37*12*IF(2=1,'1.Inputs'!$D$38,IF(2=2,'1.Inputs'!$D$39,$E149)))*$F149*(('1.Inputs'!$D$40)+(1-'1.Inputs'!$D$40)*(1+'1.Inputs'!$D$41))*(1+$G149)^(2-1))-(('1.Inputs'!$D$37*12*IF(2=1,'1.Inputs'!$D$38,IF(2=2,'1.Inputs'!$D$39,$E149)))/(1-'1.Inputs'!$D$42)*$D149*(1+$G149)^(2-1))-('1.Inputs'!$D$37*12*IF(2=1,'1.Inputs'!$D$38,IF(2=2,'1.Inputs'!$D$39,$E149)))*'1.Inputs'!$D$43*(1+$G149)^(2-1)-'1.Inputs'!$D$44*(1+$G149)^(2-1)-('1.Inputs'!$D$20/'1.Inputs'!$D$27+'1.Inputs'!$D$23/'1.Inputs'!$D$28))-MAX(0,((('1.Inputs'!$D$37*12*IF(2=1,'1.Inputs'!$D$38,IF(2=2,'1.Inputs'!$D$39,$E149)))*$F149*(('1.Inputs'!$D$40)+(1-'1.Inputs'!$D$40)*(1+'1.Inputs'!$D$41))*(1+$G149)^(2-1))-(('1.Inputs'!$D$37*12*IF(2=1,'1.Inputs'!$D$38,IF(2=2,'1.Inputs'!$D$39,$E149)))/(1-'1.Inputs'!$D$42)*$D149*(1+$G149)^(2-1))-('1.Inputs'!$D$37*12*IF(2=1,'1.Inputs'!$D$38,IF(2=2,'1.Inputs'!$D$39,$E149)))*'1.Inputs'!$D$43*(1+$G149)^(2-1)-'1.Inputs'!$D$44*(1+$G149)^(2-1)-('1.Inputs'!$D$20/'1.Inputs'!$D$27+'1.Inputs'!$D$23/'1.Inputs'!$D$28)))*'1.Inputs'!$D$53+('1.Inputs'!$D$20/'1.Inputs'!$D$27+'1.Inputs'!$D$23/'1.Inputs'!$D$28)-(I149-H149)</f>
        <v>505925040.52113104</v>
      </c>
      <c r="U149" s="36">
        <f ca="1">((('1.Inputs'!$D$37*12*IF(3=1,'1.Inputs'!$D$38,IF(3=2,'1.Inputs'!$D$39,$E149)))*$F149*(('1.Inputs'!$D$40)+(1-'1.Inputs'!$D$40)*(1+'1.Inputs'!$D$41))*(1+$G149)^(3-1))-(('1.Inputs'!$D$37*12*IF(3=1,'1.Inputs'!$D$38,IF(3=2,'1.Inputs'!$D$39,$E149)))/(1-'1.Inputs'!$D$42)*$D149*(1+$G149)^(3-1))-('1.Inputs'!$D$37*12*IF(3=1,'1.Inputs'!$D$38,IF(3=2,'1.Inputs'!$D$39,$E149)))*'1.Inputs'!$D$43*(1+$G149)^(3-1)-'1.Inputs'!$D$44*(1+$G149)^(3-1)-('1.Inputs'!$D$20/'1.Inputs'!$D$27+'1.Inputs'!$D$23/'1.Inputs'!$D$28))-MAX(0,((('1.Inputs'!$D$37*12*IF(3=1,'1.Inputs'!$D$38,IF(3=2,'1.Inputs'!$D$39,$E149)))*$F149*(('1.Inputs'!$D$40)+(1-'1.Inputs'!$D$40)*(1+'1.Inputs'!$D$41))*(1+$G149)^(3-1))-(('1.Inputs'!$D$37*12*IF(3=1,'1.Inputs'!$D$38,IF(3=2,'1.Inputs'!$D$39,$E149)))/(1-'1.Inputs'!$D$42)*$D149*(1+$G149)^(3-1))-('1.Inputs'!$D$37*12*IF(3=1,'1.Inputs'!$D$38,IF(3=2,'1.Inputs'!$D$39,$E149)))*'1.Inputs'!$D$43*(1+$G149)^(3-1)-'1.Inputs'!$D$44*(1+$G149)^(3-1)-('1.Inputs'!$D$20/'1.Inputs'!$D$27+'1.Inputs'!$D$23/'1.Inputs'!$D$28)))*'1.Inputs'!$D$53+('1.Inputs'!$D$20/'1.Inputs'!$D$27+'1.Inputs'!$D$23/'1.Inputs'!$D$28)-(J149-I149)</f>
        <v>878695896.52506268</v>
      </c>
      <c r="V149" s="36">
        <f ca="1">((('1.Inputs'!$D$37*12*IF(4=1,'1.Inputs'!$D$38,IF(4=2,'1.Inputs'!$D$39,$E149)))*$F149*(('1.Inputs'!$D$40)+(1-'1.Inputs'!$D$40)*(1+'1.Inputs'!$D$41))*(1+$G149)^(4-1))-(('1.Inputs'!$D$37*12*IF(4=1,'1.Inputs'!$D$38,IF(4=2,'1.Inputs'!$D$39,$E149)))/(1-'1.Inputs'!$D$42)*$D149*(1+$G149)^(4-1))-('1.Inputs'!$D$37*12*IF(4=1,'1.Inputs'!$D$38,IF(4=2,'1.Inputs'!$D$39,$E149)))*'1.Inputs'!$D$43*(1+$G149)^(4-1)-'1.Inputs'!$D$44*(1+$G149)^(4-1)-('1.Inputs'!$D$20/'1.Inputs'!$D$27+'1.Inputs'!$D$23/'1.Inputs'!$D$28))-MAX(0,((('1.Inputs'!$D$37*12*IF(4=1,'1.Inputs'!$D$38,IF(4=2,'1.Inputs'!$D$39,$E149)))*$F149*(('1.Inputs'!$D$40)+(1-'1.Inputs'!$D$40)*(1+'1.Inputs'!$D$41))*(1+$G149)^(4-1))-(('1.Inputs'!$D$37*12*IF(4=1,'1.Inputs'!$D$38,IF(4=2,'1.Inputs'!$D$39,$E149)))/(1-'1.Inputs'!$D$42)*$D149*(1+$G149)^(4-1))-('1.Inputs'!$D$37*12*IF(4=1,'1.Inputs'!$D$38,IF(4=2,'1.Inputs'!$D$39,$E149)))*'1.Inputs'!$D$43*(1+$G149)^(4-1)-'1.Inputs'!$D$44*(1+$G149)^(4-1)-('1.Inputs'!$D$20/'1.Inputs'!$D$27+'1.Inputs'!$D$23/'1.Inputs'!$D$28)))*'1.Inputs'!$D$53+('1.Inputs'!$D$20/'1.Inputs'!$D$27+'1.Inputs'!$D$23/'1.Inputs'!$D$28)-(K149-J149)</f>
        <v>1045879959.3273363</v>
      </c>
      <c r="W149" s="36">
        <f ca="1">((('1.Inputs'!$D$37*12*IF(5=1,'1.Inputs'!$D$38,IF(5=2,'1.Inputs'!$D$39,$E149)))*$F149*(('1.Inputs'!$D$40)+(1-'1.Inputs'!$D$40)*(1+'1.Inputs'!$D$41))*(1+$G149)^(5-1))-(('1.Inputs'!$D$37*12*IF(5=1,'1.Inputs'!$D$38,IF(5=2,'1.Inputs'!$D$39,$E149)))/(1-'1.Inputs'!$D$42)*$D149*(1+$G149)^(5-1))-('1.Inputs'!$D$37*12*IF(5=1,'1.Inputs'!$D$38,IF(5=2,'1.Inputs'!$D$39,$E149)))*'1.Inputs'!$D$43*(1+$G149)^(5-1)-'1.Inputs'!$D$44*(1+$G149)^(5-1)-('1.Inputs'!$D$20/'1.Inputs'!$D$27+'1.Inputs'!$D$23/'1.Inputs'!$D$28))-MAX(0,((('1.Inputs'!$D$37*12*IF(5=1,'1.Inputs'!$D$38,IF(5=2,'1.Inputs'!$D$39,$E149)))*$F149*(('1.Inputs'!$D$40)+(1-'1.Inputs'!$D$40)*(1+'1.Inputs'!$D$41))*(1+$G149)^(5-1))-(('1.Inputs'!$D$37*12*IF(5=1,'1.Inputs'!$D$38,IF(5=2,'1.Inputs'!$D$39,$E149)))/(1-'1.Inputs'!$D$42)*$D149*(1+$G149)^(5-1))-('1.Inputs'!$D$37*12*IF(5=1,'1.Inputs'!$D$38,IF(5=2,'1.Inputs'!$D$39,$E149)))*'1.Inputs'!$D$43*(1+$G149)^(5-1)-'1.Inputs'!$D$44*(1+$G149)^(5-1)-('1.Inputs'!$D$20/'1.Inputs'!$D$27+'1.Inputs'!$D$23/'1.Inputs'!$D$28)))*'1.Inputs'!$D$53+('1.Inputs'!$D$20/'1.Inputs'!$D$27+'1.Inputs'!$D$23/'1.Inputs'!$D$28)-(L149-K149)</f>
        <v>1079227612.0992396</v>
      </c>
      <c r="X149" s="36">
        <f ca="1">((('1.Inputs'!$D$37*12*IF(6=1,'1.Inputs'!$D$38,IF(6=2,'1.Inputs'!$D$39,$E149)))*$F149*(('1.Inputs'!$D$40)+(1-'1.Inputs'!$D$40)*(1+'1.Inputs'!$D$41))*(1+$G149)^(6-1))-(('1.Inputs'!$D$37*12*IF(6=1,'1.Inputs'!$D$38,IF(6=2,'1.Inputs'!$D$39,$E149)))/(1-'1.Inputs'!$D$42)*$D149*(1+$G149)^(6-1))-('1.Inputs'!$D$37*12*IF(6=1,'1.Inputs'!$D$38,IF(6=2,'1.Inputs'!$D$39,$E149)))*'1.Inputs'!$D$43*(1+$G149)^(6-1)-'1.Inputs'!$D$44*(1+$G149)^(6-1)-('1.Inputs'!$D$20/'1.Inputs'!$D$27+'1.Inputs'!$D$23/'1.Inputs'!$D$28))-MAX(0,((('1.Inputs'!$D$37*12*IF(6=1,'1.Inputs'!$D$38,IF(6=2,'1.Inputs'!$D$39,$E149)))*$F149*(('1.Inputs'!$D$40)+(1-'1.Inputs'!$D$40)*(1+'1.Inputs'!$D$41))*(1+$G149)^(6-1))-(('1.Inputs'!$D$37*12*IF(6=1,'1.Inputs'!$D$38,IF(6=2,'1.Inputs'!$D$39,$E149)))/(1-'1.Inputs'!$D$42)*$D149*(1+$G149)^(6-1))-('1.Inputs'!$D$37*12*IF(6=1,'1.Inputs'!$D$38,IF(6=2,'1.Inputs'!$D$39,$E149)))*'1.Inputs'!$D$43*(1+$G149)^(6-1)-'1.Inputs'!$D$44*(1+$G149)^(6-1)-('1.Inputs'!$D$20/'1.Inputs'!$D$27+'1.Inputs'!$D$23/'1.Inputs'!$D$28)))*'1.Inputs'!$D$53+('1.Inputs'!$D$20/'1.Inputs'!$D$27+'1.Inputs'!$D$23/'1.Inputs'!$D$28)-(M149-L149)</f>
        <v>1113688856.4823375</v>
      </c>
      <c r="Y149" s="36">
        <f ca="1">((('1.Inputs'!$D$37*12*IF(7=1,'1.Inputs'!$D$38,IF(7=2,'1.Inputs'!$D$39,$E149)))*$F149*(('1.Inputs'!$D$40)+(1-'1.Inputs'!$D$40)*(1+'1.Inputs'!$D$41))*(1+$G149)^(7-1))-(('1.Inputs'!$D$37*12*IF(7=1,'1.Inputs'!$D$38,IF(7=2,'1.Inputs'!$D$39,$E149)))/(1-'1.Inputs'!$D$42)*$D149*(1+$G149)^(7-1))-('1.Inputs'!$D$37*12*IF(7=1,'1.Inputs'!$D$38,IF(7=2,'1.Inputs'!$D$39,$E149)))*'1.Inputs'!$D$43*(1+$G149)^(7-1)-'1.Inputs'!$D$44*(1+$G149)^(7-1)-('1.Inputs'!$D$20/'1.Inputs'!$D$27+'1.Inputs'!$D$23/'1.Inputs'!$D$28))-MAX(0,((('1.Inputs'!$D$37*12*IF(7=1,'1.Inputs'!$D$38,IF(7=2,'1.Inputs'!$D$39,$E149)))*$F149*(('1.Inputs'!$D$40)+(1-'1.Inputs'!$D$40)*(1+'1.Inputs'!$D$41))*(1+$G149)^(7-1))-(('1.Inputs'!$D$37*12*IF(7=1,'1.Inputs'!$D$38,IF(7=2,'1.Inputs'!$D$39,$E149)))/(1-'1.Inputs'!$D$42)*$D149*(1+$G149)^(7-1))-('1.Inputs'!$D$37*12*IF(7=1,'1.Inputs'!$D$38,IF(7=2,'1.Inputs'!$D$39,$E149)))*'1.Inputs'!$D$43*(1+$G149)^(7-1)-'1.Inputs'!$D$44*(1+$G149)^(7-1)-('1.Inputs'!$D$20/'1.Inputs'!$D$27+'1.Inputs'!$D$23/'1.Inputs'!$D$28)))*'1.Inputs'!$D$53+('1.Inputs'!$D$20/'1.Inputs'!$D$27+'1.Inputs'!$D$23/'1.Inputs'!$D$28)-(N149-M149)</f>
        <v>1149300879.090184</v>
      </c>
      <c r="Z149" s="36">
        <f ca="1">((('1.Inputs'!$D$37*12*IF(8=1,'1.Inputs'!$D$38,IF(8=2,'1.Inputs'!$D$39,$E149)))*$F149*(('1.Inputs'!$D$40)+(1-'1.Inputs'!$D$40)*(1+'1.Inputs'!$D$41))*(1+$G149)^(8-1))-(('1.Inputs'!$D$37*12*IF(8=1,'1.Inputs'!$D$38,IF(8=2,'1.Inputs'!$D$39,$E149)))/(1-'1.Inputs'!$D$42)*$D149*(1+$G149)^(8-1))-('1.Inputs'!$D$37*12*IF(8=1,'1.Inputs'!$D$38,IF(8=2,'1.Inputs'!$D$39,$E149)))*'1.Inputs'!$D$43*(1+$G149)^(8-1)-'1.Inputs'!$D$44*(1+$G149)^(8-1)-('1.Inputs'!$D$20/'1.Inputs'!$D$27+'1.Inputs'!$D$23/'1.Inputs'!$D$28))-MAX(0,((('1.Inputs'!$D$37*12*IF(8=1,'1.Inputs'!$D$38,IF(8=2,'1.Inputs'!$D$39,$E149)))*$F149*(('1.Inputs'!$D$40)+(1-'1.Inputs'!$D$40)*(1+'1.Inputs'!$D$41))*(1+$G149)^(8-1))-(('1.Inputs'!$D$37*12*IF(8=1,'1.Inputs'!$D$38,IF(8=2,'1.Inputs'!$D$39,$E149)))/(1-'1.Inputs'!$D$42)*$D149*(1+$G149)^(8-1))-('1.Inputs'!$D$37*12*IF(8=1,'1.Inputs'!$D$38,IF(8=2,'1.Inputs'!$D$39,$E149)))*'1.Inputs'!$D$43*(1+$G149)^(8-1)-'1.Inputs'!$D$44*(1+$G149)^(8-1)-('1.Inputs'!$D$20/'1.Inputs'!$D$27+'1.Inputs'!$D$23/'1.Inputs'!$D$28)))*'1.Inputs'!$D$53+('1.Inputs'!$D$20/'1.Inputs'!$D$27+'1.Inputs'!$D$23/'1.Inputs'!$D$28)-(O149-N149)</f>
        <v>1186102108.3239083</v>
      </c>
      <c r="AA149" s="36">
        <f ca="1">((('1.Inputs'!$D$37*12*IF(9=1,'1.Inputs'!$D$38,IF(9=2,'1.Inputs'!$D$39,$E149)))*$F149*(('1.Inputs'!$D$40)+(1-'1.Inputs'!$D$40)*(1+'1.Inputs'!$D$41))*(1+$G149)^(9-1))-(('1.Inputs'!$D$37*12*IF(9=1,'1.Inputs'!$D$38,IF(9=2,'1.Inputs'!$D$39,$E149)))/(1-'1.Inputs'!$D$42)*$D149*(1+$G149)^(9-1))-('1.Inputs'!$D$37*12*IF(9=1,'1.Inputs'!$D$38,IF(9=2,'1.Inputs'!$D$39,$E149)))*'1.Inputs'!$D$43*(1+$G149)^(9-1)-'1.Inputs'!$D$44*(1+$G149)^(9-1)-('1.Inputs'!$D$20/'1.Inputs'!$D$27+'1.Inputs'!$D$23/'1.Inputs'!$D$28))-MAX(0,((('1.Inputs'!$D$37*12*IF(9=1,'1.Inputs'!$D$38,IF(9=2,'1.Inputs'!$D$39,$E149)))*$F149*(('1.Inputs'!$D$40)+(1-'1.Inputs'!$D$40)*(1+'1.Inputs'!$D$41))*(1+$G149)^(9-1))-(('1.Inputs'!$D$37*12*IF(9=1,'1.Inputs'!$D$38,IF(9=2,'1.Inputs'!$D$39,$E149)))/(1-'1.Inputs'!$D$42)*$D149*(1+$G149)^(9-1))-('1.Inputs'!$D$37*12*IF(9=1,'1.Inputs'!$D$38,IF(9=2,'1.Inputs'!$D$39,$E149)))*'1.Inputs'!$D$43*(1+$G149)^(9-1)-'1.Inputs'!$D$44*(1+$G149)^(9-1)-('1.Inputs'!$D$20/'1.Inputs'!$D$27+'1.Inputs'!$D$23/'1.Inputs'!$D$28)))*'1.Inputs'!$D$53+('1.Inputs'!$D$20/'1.Inputs'!$D$27+'1.Inputs'!$D$23/'1.Inputs'!$D$28)-(P149-O149)</f>
        <v>1224132255.8397276</v>
      </c>
      <c r="AB149" s="36">
        <f ca="1">((('1.Inputs'!$D$37*12*IF(10=1,'1.Inputs'!$D$38,IF(10=2,'1.Inputs'!$D$39,$E149)))*$F149*(('1.Inputs'!$D$40)+(1-'1.Inputs'!$D$40)*(1+'1.Inputs'!$D$41))*(1+$G149)^(10-1))-(('1.Inputs'!$D$37*12*IF(10=1,'1.Inputs'!$D$38,IF(10=2,'1.Inputs'!$D$39,$E149)))/(1-'1.Inputs'!$D$42)*$D149*(1+$G149)^(10-1))-('1.Inputs'!$D$37*12*IF(10=1,'1.Inputs'!$D$38,IF(10=2,'1.Inputs'!$D$39,$E149)))*'1.Inputs'!$D$43*(1+$G149)^(10-1)-'1.Inputs'!$D$44*(1+$G149)^(10-1)-('1.Inputs'!$D$20/'1.Inputs'!$D$27+'1.Inputs'!$D$23/'1.Inputs'!$D$28))-MAX(0,((('1.Inputs'!$D$37*12*IF(10=1,'1.Inputs'!$D$38,IF(10=2,'1.Inputs'!$D$39,$E149)))*$F149*(('1.Inputs'!$D$40)+(1-'1.Inputs'!$D$40)*(1+'1.Inputs'!$D$41))*(1+$G149)^(10-1))-(('1.Inputs'!$D$37*12*IF(10=1,'1.Inputs'!$D$38,IF(10=2,'1.Inputs'!$D$39,$E149)))/(1-'1.Inputs'!$D$42)*$D149*(1+$G149)^(10-1))-('1.Inputs'!$D$37*12*IF(10=1,'1.Inputs'!$D$38,IF(10=2,'1.Inputs'!$D$39,$E149)))*'1.Inputs'!$D$43*(1+$G149)^(10-1)-'1.Inputs'!$D$44*(1+$G149)^(10-1)-('1.Inputs'!$D$20/'1.Inputs'!$D$27+'1.Inputs'!$D$23/'1.Inputs'!$D$28)))*'1.Inputs'!$D$53+('1.Inputs'!$D$20/'1.Inputs'!$D$27+'1.Inputs'!$D$23/'1.Inputs'!$D$28)-(Q149-P149)+(('1.Inputs'!$D$20+'1.Inputs'!$D$23-('1.Inputs'!$D$20/'1.Inputs'!$D$27+'1.Inputs'!$D$23/'1.Inputs'!$D$28)*'1.Inputs'!$D$10)*'1.Inputs'!$D$60+'1.Inputs'!$D$19*'1.Inputs'!$D$59+Q149)</f>
        <v>3606863786.2718115</v>
      </c>
      <c r="AC149" s="36">
        <f ca="1">S149-AC$13-AC$14+MIN(AC$13,MAX(0,((('1.Inputs'!$D$37*12*IF(1=1,'1.Inputs'!$D$38,IF(1=2,'1.Inputs'!$D$39,$E149)))*$F149*(('1.Inputs'!$D$40)+(1-'1.Inputs'!$D$40)*(1+'1.Inputs'!$D$41))*(1+$G149)^(1-1))-(('1.Inputs'!$D$37*12*IF(1=1,'1.Inputs'!$D$38,IF(1=2,'1.Inputs'!$D$39,$E149)))/(1-'1.Inputs'!$D$42)*$D149*(1+$G149)^(1-1))-('1.Inputs'!$D$37*12*IF(1=1,'1.Inputs'!$D$38,IF(1=2,'1.Inputs'!$D$39,$E149)))*'1.Inputs'!$D$43*(1+$G149)^(1-1)-'1.Inputs'!$D$44*(1+$G149)^(1-1)-('1.Inputs'!$D$20/'1.Inputs'!$D$27+'1.Inputs'!$D$23/'1.Inputs'!$D$28))))*'1.Inputs'!$D$53</f>
        <v>-438062191.58801258</v>
      </c>
      <c r="AD149" s="36">
        <f ca="1">T149-AD$13-AD$14+MIN(AD$13,MAX(0,((('1.Inputs'!$D$37*12*IF(2=1,'1.Inputs'!$D$38,IF(2=2,'1.Inputs'!$D$39,$E149)))*$F149*(('1.Inputs'!$D$40)+(1-'1.Inputs'!$D$40)*(1+'1.Inputs'!$D$41))*(1+$G149)^(2-1))-(('1.Inputs'!$D$37*12*IF(2=1,'1.Inputs'!$D$38,IF(2=2,'1.Inputs'!$D$39,$E149)))/(1-'1.Inputs'!$D$42)*$D149*(1+$G149)^(2-1))-('1.Inputs'!$D$37*12*IF(2=1,'1.Inputs'!$D$38,IF(2=2,'1.Inputs'!$D$39,$E149)))*'1.Inputs'!$D$43*(1+$G149)^(2-1)-'1.Inputs'!$D$44*(1+$G149)^(2-1)-('1.Inputs'!$D$20/'1.Inputs'!$D$27+'1.Inputs'!$D$23/'1.Inputs'!$D$28))))*'1.Inputs'!$D$53</f>
        <v>409985040.52113104</v>
      </c>
      <c r="AE149" s="36">
        <f ca="1">U149-AE$13-AE$14+MIN(AE$13,MAX(0,((('1.Inputs'!$D$37*12*IF(3=1,'1.Inputs'!$D$38,IF(3=2,'1.Inputs'!$D$39,$E149)))*$F149*(('1.Inputs'!$D$40)+(1-'1.Inputs'!$D$40)*(1+'1.Inputs'!$D$41))*(1+$G149)^(3-1))-(('1.Inputs'!$D$37*12*IF(3=1,'1.Inputs'!$D$38,IF(3=2,'1.Inputs'!$D$39,$E149)))/(1-'1.Inputs'!$D$42)*$D149*(1+$G149)^(3-1))-('1.Inputs'!$D$37*12*IF(3=1,'1.Inputs'!$D$38,IF(3=2,'1.Inputs'!$D$39,$E149)))*'1.Inputs'!$D$43*(1+$G149)^(3-1)-'1.Inputs'!$D$44*(1+$G149)^(3-1)-('1.Inputs'!$D$20/'1.Inputs'!$D$27+'1.Inputs'!$D$23/'1.Inputs'!$D$28))))*'1.Inputs'!$D$53</f>
        <v>536755896.52506268</v>
      </c>
      <c r="AF149" s="36">
        <f ca="1">V149-AF$13-AF$14+MIN(AF$13,MAX(0,((('1.Inputs'!$D$37*12*IF(4=1,'1.Inputs'!$D$38,IF(4=2,'1.Inputs'!$D$39,$E149)))*$F149*(('1.Inputs'!$D$40)+(1-'1.Inputs'!$D$40)*(1+'1.Inputs'!$D$41))*(1+$G149)^(4-1))-(('1.Inputs'!$D$37*12*IF(4=1,'1.Inputs'!$D$38,IF(4=2,'1.Inputs'!$D$39,$E149)))/(1-'1.Inputs'!$D$42)*$D149*(1+$G149)^(4-1))-('1.Inputs'!$D$37*12*IF(4=1,'1.Inputs'!$D$38,IF(4=2,'1.Inputs'!$D$39,$E149)))*'1.Inputs'!$D$43*(1+$G149)^(4-1)-'1.Inputs'!$D$44*(1+$G149)^(4-1)-('1.Inputs'!$D$20/'1.Inputs'!$D$27+'1.Inputs'!$D$23/'1.Inputs'!$D$28))))*'1.Inputs'!$D$53</f>
        <v>723127959.32733631</v>
      </c>
      <c r="AG149" s="36">
        <f ca="1">W149-AG$13-AG$14+MIN(AG$13,MAX(0,((('1.Inputs'!$D$37*12*IF(5=1,'1.Inputs'!$D$38,IF(5=2,'1.Inputs'!$D$39,$E149)))*$F149*(('1.Inputs'!$D$40)+(1-'1.Inputs'!$D$40)*(1+'1.Inputs'!$D$41))*(1+$G149)^(5-1))-(('1.Inputs'!$D$37*12*IF(5=1,'1.Inputs'!$D$38,IF(5=2,'1.Inputs'!$D$39,$E149)))/(1-'1.Inputs'!$D$42)*$D149*(1+$G149)^(5-1))-('1.Inputs'!$D$37*12*IF(5=1,'1.Inputs'!$D$38,IF(5=2,'1.Inputs'!$D$39,$E149)))*'1.Inputs'!$D$43*(1+$G149)^(5-1)-'1.Inputs'!$D$44*(1+$G149)^(5-1)-('1.Inputs'!$D$20/'1.Inputs'!$D$27+'1.Inputs'!$D$23/'1.Inputs'!$D$28))))*'1.Inputs'!$D$53</f>
        <v>775663612.09923959</v>
      </c>
      <c r="AH149" s="36">
        <f ca="1">X149-AH$13-AH$14+MIN(AH$13,MAX(0,((('1.Inputs'!$D$37*12*IF(6=1,'1.Inputs'!$D$38,IF(6=2,'1.Inputs'!$D$39,$E149)))*$F149*(('1.Inputs'!$D$40)+(1-'1.Inputs'!$D$40)*(1+'1.Inputs'!$D$41))*(1+$G149)^(6-1))-(('1.Inputs'!$D$37*12*IF(6=1,'1.Inputs'!$D$38,IF(6=2,'1.Inputs'!$D$39,$E149)))/(1-'1.Inputs'!$D$42)*$D149*(1+$G149)^(6-1))-('1.Inputs'!$D$37*12*IF(6=1,'1.Inputs'!$D$38,IF(6=2,'1.Inputs'!$D$39,$E149)))*'1.Inputs'!$D$43*(1+$G149)^(6-1)-'1.Inputs'!$D$44*(1+$G149)^(6-1)-('1.Inputs'!$D$20/'1.Inputs'!$D$27+'1.Inputs'!$D$23/'1.Inputs'!$D$28))))*'1.Inputs'!$D$53</f>
        <v>829312856.48233747</v>
      </c>
      <c r="AI149" s="36">
        <f ca="1">Y149-AI$13-AI$14+MIN(AI$13,MAX(0,((('1.Inputs'!$D$37*12*IF(7=1,'1.Inputs'!$D$38,IF(7=2,'1.Inputs'!$D$39,$E149)))*$F149*(('1.Inputs'!$D$40)+(1-'1.Inputs'!$D$40)*(1+'1.Inputs'!$D$41))*(1+$G149)^(7-1))-(('1.Inputs'!$D$37*12*IF(7=1,'1.Inputs'!$D$38,IF(7=2,'1.Inputs'!$D$39,$E149)))/(1-'1.Inputs'!$D$42)*$D149*(1+$G149)^(7-1))-('1.Inputs'!$D$37*12*IF(7=1,'1.Inputs'!$D$38,IF(7=2,'1.Inputs'!$D$39,$E149)))*'1.Inputs'!$D$43*(1+$G149)^(7-1)-'1.Inputs'!$D$44*(1+$G149)^(7-1)-('1.Inputs'!$D$20/'1.Inputs'!$D$27+'1.Inputs'!$D$23/'1.Inputs'!$D$28))))*'1.Inputs'!$D$53</f>
        <v>884112879.09018397</v>
      </c>
      <c r="AJ149" s="36">
        <f ca="1">Z149-AJ$13-AJ$14+MIN(AJ$13,MAX(0,((('1.Inputs'!$D$37*12*IF(8=1,'1.Inputs'!$D$38,IF(8=2,'1.Inputs'!$D$39,$E149)))*$F149*(('1.Inputs'!$D$40)+(1-'1.Inputs'!$D$40)*(1+'1.Inputs'!$D$41))*(1+$G149)^(8-1))-(('1.Inputs'!$D$37*12*IF(8=1,'1.Inputs'!$D$38,IF(8=2,'1.Inputs'!$D$39,$E149)))/(1-'1.Inputs'!$D$42)*$D149*(1+$G149)^(8-1))-('1.Inputs'!$D$37*12*IF(8=1,'1.Inputs'!$D$38,IF(8=2,'1.Inputs'!$D$39,$E149)))*'1.Inputs'!$D$43*(1+$G149)^(8-1)-'1.Inputs'!$D$44*(1+$G149)^(8-1)-('1.Inputs'!$D$20/'1.Inputs'!$D$27+'1.Inputs'!$D$23/'1.Inputs'!$D$28))))*'1.Inputs'!$D$53</f>
        <v>1186102108.3239083</v>
      </c>
      <c r="AK149" s="36">
        <f ca="1">AA149-AK$13-AK$14+MIN(AK$13,MAX(0,((('1.Inputs'!$D$37*12*IF(9=1,'1.Inputs'!$D$38,IF(9=2,'1.Inputs'!$D$39,$E149)))*$F149*(('1.Inputs'!$D$40)+(1-'1.Inputs'!$D$40)*(1+'1.Inputs'!$D$41))*(1+$G149)^(9-1))-(('1.Inputs'!$D$37*12*IF(9=1,'1.Inputs'!$D$38,IF(9=2,'1.Inputs'!$D$39,$E149)))/(1-'1.Inputs'!$D$42)*$D149*(1+$G149)^(9-1))-('1.Inputs'!$D$37*12*IF(9=1,'1.Inputs'!$D$38,IF(9=2,'1.Inputs'!$D$39,$E149)))*'1.Inputs'!$D$43*(1+$G149)^(9-1)-'1.Inputs'!$D$44*(1+$G149)^(9-1)-('1.Inputs'!$D$20/'1.Inputs'!$D$27+'1.Inputs'!$D$23/'1.Inputs'!$D$28))))*'1.Inputs'!$D$53</f>
        <v>1224132255.8397276</v>
      </c>
      <c r="AL149" s="36">
        <f ca="1">AB149-AL$13-AL$14+MIN(AL$13,MAX(0,((('1.Inputs'!$D$37*12*IF(10=1,'1.Inputs'!$D$38,IF(10=2,'1.Inputs'!$D$39,$E149)))*$F149*(('1.Inputs'!$D$40)+(1-'1.Inputs'!$D$40)*(1+'1.Inputs'!$D$41))*(1+$G149)^(10-1))-(('1.Inputs'!$D$37*12*IF(10=1,'1.Inputs'!$D$38,IF(10=2,'1.Inputs'!$D$39,$E149)))/(1-'1.Inputs'!$D$42)*$D149*(1+$G149)^(10-1))-('1.Inputs'!$D$37*12*IF(10=1,'1.Inputs'!$D$38,IF(10=2,'1.Inputs'!$D$39,$E149)))*'1.Inputs'!$D$43*(1+$G149)^(10-1)-'1.Inputs'!$D$44*(1+$G149)^(10-1)-('1.Inputs'!$D$20/'1.Inputs'!$D$27+'1.Inputs'!$D$23/'1.Inputs'!$D$28))))*'1.Inputs'!$D$53+'1.Inputs'!$D$35</f>
        <v>4406863786.2718115</v>
      </c>
      <c r="AM149" s="48">
        <f ca="1">R149+NPV('1.Inputs'!$D$55,S149:AB149)</f>
        <v>3153439040.5806808</v>
      </c>
      <c r="AN149" s="48">
        <f ca="1">-('1.Inputs'!$D$24*(1-'1.Inputs'!$D$31)+'1.Inputs'!$D$35)+NPV('1.Inputs'!$D$54,AC149:AL149)</f>
        <v>1360203365.6419892</v>
      </c>
      <c r="AO149" s="36">
        <f t="shared" ca="1" si="21"/>
        <v>-2.3179010270190554</v>
      </c>
      <c r="AP149" s="36">
        <f t="shared" ca="1" si="22"/>
        <v>2.2324590866998544</v>
      </c>
      <c r="AQ149" s="36">
        <f ca="1">'1.Inputs'!$D$35+MIN(SUM($AC149:AC149),SUM($AC149:AD149),SUM($AC149:AE149),SUM($AC149:AF149),SUM($AC149:AG149),SUM($AC149:AH149),SUM($AC149:AI149),SUM($AC149:AJ149),SUM($AC149:AK149),SUM($AC149:AL149))</f>
        <v>361937808.41198742</v>
      </c>
      <c r="AR149" s="36">
        <f ca="1">IF(AP149&lt;'1.Inputs'!$D$57,1,0)</f>
        <v>0</v>
      </c>
      <c r="AS149" s="36">
        <f t="shared" ca="1" si="23"/>
        <v>0</v>
      </c>
    </row>
    <row r="150" spans="2:45" ht="15" customHeight="1" x14ac:dyDescent="0.25">
      <c r="B150" s="36">
        <v>135</v>
      </c>
      <c r="C150" s="36">
        <f t="shared" ca="1" si="16"/>
        <v>0.39847375143855146</v>
      </c>
      <c r="D150" s="36">
        <f t="shared" ca="1" si="17"/>
        <v>22175.097524273486</v>
      </c>
      <c r="E150" s="47">
        <f t="shared" ca="1" si="18"/>
        <v>0.81467185268178144</v>
      </c>
      <c r="F150" s="36">
        <f t="shared" ca="1" si="19"/>
        <v>29937.853928010652</v>
      </c>
      <c r="G150" s="36">
        <f t="shared" ca="1" si="20"/>
        <v>4.729993788420965E-2</v>
      </c>
      <c r="H150" s="36">
        <f ca="1">((('1.Inputs'!$D$37*12*IF(1=1,'1.Inputs'!$D$38,IF(1=2,'1.Inputs'!$D$39,$E150)))*$F150*(('1.Inputs'!$D$40)+(1-'1.Inputs'!$D$40)*(1+'1.Inputs'!$D$41))*(1+$G150)^(1-1))*'1.Inputs'!$D$47+(('1.Inputs'!$D$37*12*IF(1=1,'1.Inputs'!$D$38,IF(1=2,'1.Inputs'!$D$39,$E150)))/(1-'1.Inputs'!$D$42)*$D150*(1+$G150)^(1-1))*('1.Inputs'!$D$48-'1.Inputs'!$D$49))/'1.Inputs'!$D$51</f>
        <v>814803293.4601922</v>
      </c>
      <c r="I150" s="36">
        <f ca="1">((('1.Inputs'!$D$37*12*IF(2=1,'1.Inputs'!$D$38,IF(2=2,'1.Inputs'!$D$39,$E150)))*$F150*(('1.Inputs'!$D$40)+(1-'1.Inputs'!$D$40)*(1+'1.Inputs'!$D$41))*(1+$G150)^(2-1))*'1.Inputs'!$D$47+(('1.Inputs'!$D$37*12*IF(2=1,'1.Inputs'!$D$38,IF(2=2,'1.Inputs'!$D$39,$E150)))/(1-'1.Inputs'!$D$42)*$D150*(1+$G150)^(2-1))*('1.Inputs'!$D$48-'1.Inputs'!$D$49))/'1.Inputs'!$D$51</f>
        <v>1194680814.0801923</v>
      </c>
      <c r="J150" s="36">
        <f ca="1">((('1.Inputs'!$D$37*12*IF(3=1,'1.Inputs'!$D$38,IF(3=2,'1.Inputs'!$D$39,$E150)))*$F150*(('1.Inputs'!$D$40)+(1-'1.Inputs'!$D$40)*(1+'1.Inputs'!$D$41))*(1+$G150)^(3-1))*'1.Inputs'!$D$47+(('1.Inputs'!$D$37*12*IF(3=1,'1.Inputs'!$D$38,IF(3=2,'1.Inputs'!$D$39,$E150)))/(1-'1.Inputs'!$D$42)*$D150*(1+$G150)^(3-1))*('1.Inputs'!$D$48-'1.Inputs'!$D$49))/'1.Inputs'!$D$51</f>
        <v>1456155109.5373189</v>
      </c>
      <c r="K150" s="36">
        <f ca="1">((('1.Inputs'!$D$37*12*IF(4=1,'1.Inputs'!$D$38,IF(4=2,'1.Inputs'!$D$39,$E150)))*$F150*(('1.Inputs'!$D$40)+(1-'1.Inputs'!$D$40)*(1+'1.Inputs'!$D$41))*(1+$G150)^(4-1))*'1.Inputs'!$D$47+(('1.Inputs'!$D$37*12*IF(4=1,'1.Inputs'!$D$38,IF(4=2,'1.Inputs'!$D$39,$E150)))/(1-'1.Inputs'!$D$42)*$D150*(1+$G150)^(4-1))*('1.Inputs'!$D$48-'1.Inputs'!$D$49))/'1.Inputs'!$D$51</f>
        <v>1525031155.7682083</v>
      </c>
      <c r="L150" s="36">
        <f ca="1">((('1.Inputs'!$D$37*12*IF(5=1,'1.Inputs'!$D$38,IF(5=2,'1.Inputs'!$D$39,$E150)))*$F150*(('1.Inputs'!$D$40)+(1-'1.Inputs'!$D$40)*(1+'1.Inputs'!$D$41))*(1+$G150)^(5-1))*'1.Inputs'!$D$47+(('1.Inputs'!$D$37*12*IF(5=1,'1.Inputs'!$D$38,IF(5=2,'1.Inputs'!$D$39,$E150)))/(1-'1.Inputs'!$D$42)*$D150*(1+$G150)^(5-1))*('1.Inputs'!$D$48-'1.Inputs'!$D$49))/'1.Inputs'!$D$51</f>
        <v>1597165034.7075291</v>
      </c>
      <c r="M150" s="36">
        <f ca="1">((('1.Inputs'!$D$37*12*IF(6=1,'1.Inputs'!$D$38,IF(6=2,'1.Inputs'!$D$39,$E150)))*$F150*(('1.Inputs'!$D$40)+(1-'1.Inputs'!$D$40)*(1+'1.Inputs'!$D$41))*(1+$G150)^(6-1))*'1.Inputs'!$D$47+(('1.Inputs'!$D$37*12*IF(6=1,'1.Inputs'!$D$38,IF(6=2,'1.Inputs'!$D$39,$E150)))/(1-'1.Inputs'!$D$42)*$D150*(1+$G150)^(6-1))*('1.Inputs'!$D$48-'1.Inputs'!$D$49))/'1.Inputs'!$D$51</f>
        <v>1672710841.6400266</v>
      </c>
      <c r="N150" s="36">
        <f ca="1">((('1.Inputs'!$D$37*12*IF(7=1,'1.Inputs'!$D$38,IF(7=2,'1.Inputs'!$D$39,$E150)))*$F150*(('1.Inputs'!$D$40)+(1-'1.Inputs'!$D$40)*(1+'1.Inputs'!$D$41))*(1+$G150)^(7-1))*'1.Inputs'!$D$47+(('1.Inputs'!$D$37*12*IF(7=1,'1.Inputs'!$D$38,IF(7=2,'1.Inputs'!$D$39,$E150)))/(1-'1.Inputs'!$D$42)*$D150*(1+$G150)^(7-1))*('1.Inputs'!$D$48-'1.Inputs'!$D$49))/'1.Inputs'!$D$51</f>
        <v>1751829960.5478437</v>
      </c>
      <c r="O150" s="36">
        <f ca="1">((('1.Inputs'!$D$37*12*IF(8=1,'1.Inputs'!$D$38,IF(8=2,'1.Inputs'!$D$39,$E150)))*$F150*(('1.Inputs'!$D$40)+(1-'1.Inputs'!$D$40)*(1+'1.Inputs'!$D$41))*(1+$G150)^(8-1))*'1.Inputs'!$D$47+(('1.Inputs'!$D$37*12*IF(8=1,'1.Inputs'!$D$38,IF(8=2,'1.Inputs'!$D$39,$E150)))/(1-'1.Inputs'!$D$42)*$D150*(1+$G150)^(8-1))*('1.Inputs'!$D$48-'1.Inputs'!$D$49))/'1.Inputs'!$D$51</f>
        <v>1834691408.8654542</v>
      </c>
      <c r="P150" s="36">
        <f ca="1">((('1.Inputs'!$D$37*12*IF(9=1,'1.Inputs'!$D$38,IF(9=2,'1.Inputs'!$D$39,$E150)))*$F150*(('1.Inputs'!$D$40)+(1-'1.Inputs'!$D$40)*(1+'1.Inputs'!$D$41))*(1+$G150)^(9-1))*'1.Inputs'!$D$47+(('1.Inputs'!$D$37*12*IF(9=1,'1.Inputs'!$D$38,IF(9=2,'1.Inputs'!$D$39,$E150)))/(1-'1.Inputs'!$D$42)*$D150*(1+$G150)^(9-1))*('1.Inputs'!$D$48-'1.Inputs'!$D$49))/'1.Inputs'!$D$51</f>
        <v>1921472198.5414839</v>
      </c>
      <c r="Q150" s="36">
        <f ca="1">((('1.Inputs'!$D$37*12*IF(10=1,'1.Inputs'!$D$38,IF(10=2,'1.Inputs'!$D$39,$E150)))*$F150*(('1.Inputs'!$D$40)+(1-'1.Inputs'!$D$40)*(1+'1.Inputs'!$D$41))*(1+$G150)^(10-1))*'1.Inputs'!$D$47+(('1.Inputs'!$D$37*12*IF(10=1,'1.Inputs'!$D$38,IF(10=2,'1.Inputs'!$D$39,$E150)))/(1-'1.Inputs'!$D$42)*$D150*(1+$G150)^(10-1))*('1.Inputs'!$D$48-'1.Inputs'!$D$49))/'1.Inputs'!$D$51</f>
        <v>2012357714.1787317</v>
      </c>
      <c r="R150" s="36">
        <f>-'1.Inputs'!$D$24</f>
        <v>-2050000000</v>
      </c>
      <c r="S150" s="36">
        <f ca="1">((('1.Inputs'!$D$37*12*IF(1=1,'1.Inputs'!$D$38,IF(1=2,'1.Inputs'!$D$39,$E150)))*$F150*(('1.Inputs'!$D$40)+(1-'1.Inputs'!$D$40)*(1+'1.Inputs'!$D$41))*(1+$G150)^(1-1))-(('1.Inputs'!$D$37*12*IF(1=1,'1.Inputs'!$D$38,IF(1=2,'1.Inputs'!$D$39,$E150)))/(1-'1.Inputs'!$D$42)*$D150*(1+$G150)^(1-1))-('1.Inputs'!$D$37*12*IF(1=1,'1.Inputs'!$D$38,IF(1=2,'1.Inputs'!$D$39,$E150)))*'1.Inputs'!$D$43*(1+$G150)^(1-1)-'1.Inputs'!$D$44*(1+$G150)^(1-1)-('1.Inputs'!$D$20/'1.Inputs'!$D$27+'1.Inputs'!$D$23/'1.Inputs'!$D$28))-MAX(0,((('1.Inputs'!$D$37*12*IF(1=1,'1.Inputs'!$D$38,IF(1=2,'1.Inputs'!$D$39,$E150)))*$F150*(('1.Inputs'!$D$40)+(1-'1.Inputs'!$D$40)*(1+'1.Inputs'!$D$41))*(1+$G150)^(1-1))-(('1.Inputs'!$D$37*12*IF(1=1,'1.Inputs'!$D$38,IF(1=2,'1.Inputs'!$D$39,$E150)))/(1-'1.Inputs'!$D$42)*$D150*(1+$G150)^(1-1))-('1.Inputs'!$D$37*12*IF(1=1,'1.Inputs'!$D$38,IF(1=2,'1.Inputs'!$D$39,$E150)))*'1.Inputs'!$D$43*(1+$G150)^(1-1)-'1.Inputs'!$D$44*(1+$G150)^(1-1)-('1.Inputs'!$D$20/'1.Inputs'!$D$27+'1.Inputs'!$D$23/'1.Inputs'!$D$28)))*'1.Inputs'!$D$53+('1.Inputs'!$D$20/'1.Inputs'!$D$27+'1.Inputs'!$D$23/'1.Inputs'!$D$28)-H150</f>
        <v>-1026403811.5295544</v>
      </c>
      <c r="T150" s="36">
        <f ca="1">((('1.Inputs'!$D$37*12*IF(2=1,'1.Inputs'!$D$38,IF(2=2,'1.Inputs'!$D$39,$E150)))*$F150*(('1.Inputs'!$D$40)+(1-'1.Inputs'!$D$40)*(1+'1.Inputs'!$D$41))*(1+$G150)^(2-1))-(('1.Inputs'!$D$37*12*IF(2=1,'1.Inputs'!$D$38,IF(2=2,'1.Inputs'!$D$39,$E150)))/(1-'1.Inputs'!$D$42)*$D150*(1+$G150)^(2-1))-('1.Inputs'!$D$37*12*IF(2=1,'1.Inputs'!$D$38,IF(2=2,'1.Inputs'!$D$39,$E150)))*'1.Inputs'!$D$43*(1+$G150)^(2-1)-'1.Inputs'!$D$44*(1+$G150)^(2-1)-('1.Inputs'!$D$20/'1.Inputs'!$D$27+'1.Inputs'!$D$23/'1.Inputs'!$D$28))-MAX(0,((('1.Inputs'!$D$37*12*IF(2=1,'1.Inputs'!$D$38,IF(2=2,'1.Inputs'!$D$39,$E150)))*$F150*(('1.Inputs'!$D$40)+(1-'1.Inputs'!$D$40)*(1+'1.Inputs'!$D$41))*(1+$G150)^(2-1))-(('1.Inputs'!$D$37*12*IF(2=1,'1.Inputs'!$D$38,IF(2=2,'1.Inputs'!$D$39,$E150)))/(1-'1.Inputs'!$D$42)*$D150*(1+$G150)^(2-1))-('1.Inputs'!$D$37*12*IF(2=1,'1.Inputs'!$D$38,IF(2=2,'1.Inputs'!$D$39,$E150)))*'1.Inputs'!$D$43*(1+$G150)^(2-1)-'1.Inputs'!$D$44*(1+$G150)^(2-1)-('1.Inputs'!$D$20/'1.Inputs'!$D$27+'1.Inputs'!$D$23/'1.Inputs'!$D$28)))*'1.Inputs'!$D$53+('1.Inputs'!$D$20/'1.Inputs'!$D$27+'1.Inputs'!$D$23/'1.Inputs'!$D$28)-(I150-H150)</f>
        <v>-313102436.18411684</v>
      </c>
      <c r="U150" s="36">
        <f ca="1">((('1.Inputs'!$D$37*12*IF(3=1,'1.Inputs'!$D$38,IF(3=2,'1.Inputs'!$D$39,$E150)))*$F150*(('1.Inputs'!$D$40)+(1-'1.Inputs'!$D$40)*(1+'1.Inputs'!$D$41))*(1+$G150)^(3-1))-(('1.Inputs'!$D$37*12*IF(3=1,'1.Inputs'!$D$38,IF(3=2,'1.Inputs'!$D$39,$E150)))/(1-'1.Inputs'!$D$42)*$D150*(1+$G150)^(3-1))-('1.Inputs'!$D$37*12*IF(3=1,'1.Inputs'!$D$38,IF(3=2,'1.Inputs'!$D$39,$E150)))*'1.Inputs'!$D$43*(1+$G150)^(3-1)-'1.Inputs'!$D$44*(1+$G150)^(3-1)-('1.Inputs'!$D$20/'1.Inputs'!$D$27+'1.Inputs'!$D$23/'1.Inputs'!$D$28))-MAX(0,((('1.Inputs'!$D$37*12*IF(3=1,'1.Inputs'!$D$38,IF(3=2,'1.Inputs'!$D$39,$E150)))*$F150*(('1.Inputs'!$D$40)+(1-'1.Inputs'!$D$40)*(1+'1.Inputs'!$D$41))*(1+$G150)^(3-1))-(('1.Inputs'!$D$37*12*IF(3=1,'1.Inputs'!$D$38,IF(3=2,'1.Inputs'!$D$39,$E150)))/(1-'1.Inputs'!$D$42)*$D150*(1+$G150)^(3-1))-('1.Inputs'!$D$37*12*IF(3=1,'1.Inputs'!$D$38,IF(3=2,'1.Inputs'!$D$39,$E150)))*'1.Inputs'!$D$43*(1+$G150)^(3-1)-'1.Inputs'!$D$44*(1+$G150)^(3-1)-('1.Inputs'!$D$20/'1.Inputs'!$D$27+'1.Inputs'!$D$23/'1.Inputs'!$D$28)))*'1.Inputs'!$D$53+('1.Inputs'!$D$20/'1.Inputs'!$D$27+'1.Inputs'!$D$23/'1.Inputs'!$D$28)-(J150-I150)</f>
        <v>-56207807.568466961</v>
      </c>
      <c r="V150" s="36">
        <f ca="1">((('1.Inputs'!$D$37*12*IF(4=1,'1.Inputs'!$D$38,IF(4=2,'1.Inputs'!$D$39,$E150)))*$F150*(('1.Inputs'!$D$40)+(1-'1.Inputs'!$D$40)*(1+'1.Inputs'!$D$41))*(1+$G150)^(4-1))-(('1.Inputs'!$D$37*12*IF(4=1,'1.Inputs'!$D$38,IF(4=2,'1.Inputs'!$D$39,$E150)))/(1-'1.Inputs'!$D$42)*$D150*(1+$G150)^(4-1))-('1.Inputs'!$D$37*12*IF(4=1,'1.Inputs'!$D$38,IF(4=2,'1.Inputs'!$D$39,$E150)))*'1.Inputs'!$D$43*(1+$G150)^(4-1)-'1.Inputs'!$D$44*(1+$G150)^(4-1)-('1.Inputs'!$D$20/'1.Inputs'!$D$27+'1.Inputs'!$D$23/'1.Inputs'!$D$28))-MAX(0,((('1.Inputs'!$D$37*12*IF(4=1,'1.Inputs'!$D$38,IF(4=2,'1.Inputs'!$D$39,$E150)))*$F150*(('1.Inputs'!$D$40)+(1-'1.Inputs'!$D$40)*(1+'1.Inputs'!$D$41))*(1+$G150)^(4-1))-(('1.Inputs'!$D$37*12*IF(4=1,'1.Inputs'!$D$38,IF(4=2,'1.Inputs'!$D$39,$E150)))/(1-'1.Inputs'!$D$42)*$D150*(1+$G150)^(4-1))-('1.Inputs'!$D$37*12*IF(4=1,'1.Inputs'!$D$38,IF(4=2,'1.Inputs'!$D$39,$E150)))*'1.Inputs'!$D$43*(1+$G150)^(4-1)-'1.Inputs'!$D$44*(1+$G150)^(4-1)-('1.Inputs'!$D$20/'1.Inputs'!$D$27+'1.Inputs'!$D$23/'1.Inputs'!$D$28)))*'1.Inputs'!$D$53+('1.Inputs'!$D$20/'1.Inputs'!$D$27+'1.Inputs'!$D$23/'1.Inputs'!$D$28)-(K150-J150)</f>
        <v>143864611.71958476</v>
      </c>
      <c r="W150" s="36">
        <f ca="1">((('1.Inputs'!$D$37*12*IF(5=1,'1.Inputs'!$D$38,IF(5=2,'1.Inputs'!$D$39,$E150)))*$F150*(('1.Inputs'!$D$40)+(1-'1.Inputs'!$D$40)*(1+'1.Inputs'!$D$41))*(1+$G150)^(5-1))-(('1.Inputs'!$D$37*12*IF(5=1,'1.Inputs'!$D$38,IF(5=2,'1.Inputs'!$D$39,$E150)))/(1-'1.Inputs'!$D$42)*$D150*(1+$G150)^(5-1))-('1.Inputs'!$D$37*12*IF(5=1,'1.Inputs'!$D$38,IF(5=2,'1.Inputs'!$D$39,$E150)))*'1.Inputs'!$D$43*(1+$G150)^(5-1)-'1.Inputs'!$D$44*(1+$G150)^(5-1)-('1.Inputs'!$D$20/'1.Inputs'!$D$27+'1.Inputs'!$D$23/'1.Inputs'!$D$28))-MAX(0,((('1.Inputs'!$D$37*12*IF(5=1,'1.Inputs'!$D$38,IF(5=2,'1.Inputs'!$D$39,$E150)))*$F150*(('1.Inputs'!$D$40)+(1-'1.Inputs'!$D$40)*(1+'1.Inputs'!$D$41))*(1+$G150)^(5-1))-(('1.Inputs'!$D$37*12*IF(5=1,'1.Inputs'!$D$38,IF(5=2,'1.Inputs'!$D$39,$E150)))/(1-'1.Inputs'!$D$42)*$D150*(1+$G150)^(5-1))-('1.Inputs'!$D$37*12*IF(5=1,'1.Inputs'!$D$38,IF(5=2,'1.Inputs'!$D$39,$E150)))*'1.Inputs'!$D$43*(1+$G150)^(5-1)-'1.Inputs'!$D$44*(1+$G150)^(5-1)-('1.Inputs'!$D$20/'1.Inputs'!$D$27+'1.Inputs'!$D$23/'1.Inputs'!$D$28)))*'1.Inputs'!$D$53+('1.Inputs'!$D$20/'1.Inputs'!$D$27+'1.Inputs'!$D$23/'1.Inputs'!$D$28)-(L150-K150)</f>
        <v>148434476.85262746</v>
      </c>
      <c r="X150" s="36">
        <f ca="1">((('1.Inputs'!$D$37*12*IF(6=1,'1.Inputs'!$D$38,IF(6=2,'1.Inputs'!$D$39,$E150)))*$F150*(('1.Inputs'!$D$40)+(1-'1.Inputs'!$D$40)*(1+'1.Inputs'!$D$41))*(1+$G150)^(6-1))-(('1.Inputs'!$D$37*12*IF(6=1,'1.Inputs'!$D$38,IF(6=2,'1.Inputs'!$D$39,$E150)))/(1-'1.Inputs'!$D$42)*$D150*(1+$G150)^(6-1))-('1.Inputs'!$D$37*12*IF(6=1,'1.Inputs'!$D$38,IF(6=2,'1.Inputs'!$D$39,$E150)))*'1.Inputs'!$D$43*(1+$G150)^(6-1)-'1.Inputs'!$D$44*(1+$G150)^(6-1)-('1.Inputs'!$D$20/'1.Inputs'!$D$27+'1.Inputs'!$D$23/'1.Inputs'!$D$28))-MAX(0,((('1.Inputs'!$D$37*12*IF(6=1,'1.Inputs'!$D$38,IF(6=2,'1.Inputs'!$D$39,$E150)))*$F150*(('1.Inputs'!$D$40)+(1-'1.Inputs'!$D$40)*(1+'1.Inputs'!$D$41))*(1+$G150)^(6-1))-(('1.Inputs'!$D$37*12*IF(6=1,'1.Inputs'!$D$38,IF(6=2,'1.Inputs'!$D$39,$E150)))/(1-'1.Inputs'!$D$42)*$D150*(1+$G150)^(6-1))-('1.Inputs'!$D$37*12*IF(6=1,'1.Inputs'!$D$38,IF(6=2,'1.Inputs'!$D$39,$E150)))*'1.Inputs'!$D$43*(1+$G150)^(6-1)-'1.Inputs'!$D$44*(1+$G150)^(6-1)-('1.Inputs'!$D$20/'1.Inputs'!$D$27+'1.Inputs'!$D$23/'1.Inputs'!$D$28)))*'1.Inputs'!$D$53+('1.Inputs'!$D$20/'1.Inputs'!$D$27+'1.Inputs'!$D$23/'1.Inputs'!$D$28)-(M150-L150)</f>
        <v>153220496.32260287</v>
      </c>
      <c r="Y150" s="36">
        <f ca="1">((('1.Inputs'!$D$37*12*IF(7=1,'1.Inputs'!$D$38,IF(7=2,'1.Inputs'!$D$39,$E150)))*$F150*(('1.Inputs'!$D$40)+(1-'1.Inputs'!$D$40)*(1+'1.Inputs'!$D$41))*(1+$G150)^(7-1))-(('1.Inputs'!$D$37*12*IF(7=1,'1.Inputs'!$D$38,IF(7=2,'1.Inputs'!$D$39,$E150)))/(1-'1.Inputs'!$D$42)*$D150*(1+$G150)^(7-1))-('1.Inputs'!$D$37*12*IF(7=1,'1.Inputs'!$D$38,IF(7=2,'1.Inputs'!$D$39,$E150)))*'1.Inputs'!$D$43*(1+$G150)^(7-1)-'1.Inputs'!$D$44*(1+$G150)^(7-1)-('1.Inputs'!$D$20/'1.Inputs'!$D$27+'1.Inputs'!$D$23/'1.Inputs'!$D$28))-MAX(0,((('1.Inputs'!$D$37*12*IF(7=1,'1.Inputs'!$D$38,IF(7=2,'1.Inputs'!$D$39,$E150)))*$F150*(('1.Inputs'!$D$40)+(1-'1.Inputs'!$D$40)*(1+'1.Inputs'!$D$41))*(1+$G150)^(7-1))-(('1.Inputs'!$D$37*12*IF(7=1,'1.Inputs'!$D$38,IF(7=2,'1.Inputs'!$D$39,$E150)))/(1-'1.Inputs'!$D$42)*$D150*(1+$G150)^(7-1))-('1.Inputs'!$D$37*12*IF(7=1,'1.Inputs'!$D$38,IF(7=2,'1.Inputs'!$D$39,$E150)))*'1.Inputs'!$D$43*(1+$G150)^(7-1)-'1.Inputs'!$D$44*(1+$G150)^(7-1)-('1.Inputs'!$D$20/'1.Inputs'!$D$27+'1.Inputs'!$D$23/'1.Inputs'!$D$28)))*'1.Inputs'!$D$53+('1.Inputs'!$D$20/'1.Inputs'!$D$27+'1.Inputs'!$D$23/'1.Inputs'!$D$28)-(N150-M150)</f>
        <v>158232894.21622053</v>
      </c>
      <c r="Z150" s="36">
        <f ca="1">((('1.Inputs'!$D$37*12*IF(8=1,'1.Inputs'!$D$38,IF(8=2,'1.Inputs'!$D$39,$E150)))*$F150*(('1.Inputs'!$D$40)+(1-'1.Inputs'!$D$40)*(1+'1.Inputs'!$D$41))*(1+$G150)^(8-1))-(('1.Inputs'!$D$37*12*IF(8=1,'1.Inputs'!$D$38,IF(8=2,'1.Inputs'!$D$39,$E150)))/(1-'1.Inputs'!$D$42)*$D150*(1+$G150)^(8-1))-('1.Inputs'!$D$37*12*IF(8=1,'1.Inputs'!$D$38,IF(8=2,'1.Inputs'!$D$39,$E150)))*'1.Inputs'!$D$43*(1+$G150)^(8-1)-'1.Inputs'!$D$44*(1+$G150)^(8-1)-('1.Inputs'!$D$20/'1.Inputs'!$D$27+'1.Inputs'!$D$23/'1.Inputs'!$D$28))-MAX(0,((('1.Inputs'!$D$37*12*IF(8=1,'1.Inputs'!$D$38,IF(8=2,'1.Inputs'!$D$39,$E150)))*$F150*(('1.Inputs'!$D$40)+(1-'1.Inputs'!$D$40)*(1+'1.Inputs'!$D$41))*(1+$G150)^(8-1))-(('1.Inputs'!$D$37*12*IF(8=1,'1.Inputs'!$D$38,IF(8=2,'1.Inputs'!$D$39,$E150)))/(1-'1.Inputs'!$D$42)*$D150*(1+$G150)^(8-1))-('1.Inputs'!$D$37*12*IF(8=1,'1.Inputs'!$D$38,IF(8=2,'1.Inputs'!$D$39,$E150)))*'1.Inputs'!$D$43*(1+$G150)^(8-1)-'1.Inputs'!$D$44*(1+$G150)^(8-1)-('1.Inputs'!$D$20/'1.Inputs'!$D$27+'1.Inputs'!$D$23/'1.Inputs'!$D$28)))*'1.Inputs'!$D$53+('1.Inputs'!$D$20/'1.Inputs'!$D$27+'1.Inputs'!$D$23/'1.Inputs'!$D$28)-(O150-N150)</f>
        <v>163482378.21885812</v>
      </c>
      <c r="AA150" s="36">
        <f ca="1">((('1.Inputs'!$D$37*12*IF(9=1,'1.Inputs'!$D$38,IF(9=2,'1.Inputs'!$D$39,$E150)))*$F150*(('1.Inputs'!$D$40)+(1-'1.Inputs'!$D$40)*(1+'1.Inputs'!$D$41))*(1+$G150)^(9-1))-(('1.Inputs'!$D$37*12*IF(9=1,'1.Inputs'!$D$38,IF(9=2,'1.Inputs'!$D$39,$E150)))/(1-'1.Inputs'!$D$42)*$D150*(1+$G150)^(9-1))-('1.Inputs'!$D$37*12*IF(9=1,'1.Inputs'!$D$38,IF(9=2,'1.Inputs'!$D$39,$E150)))*'1.Inputs'!$D$43*(1+$G150)^(9-1)-'1.Inputs'!$D$44*(1+$G150)^(9-1)-('1.Inputs'!$D$20/'1.Inputs'!$D$27+'1.Inputs'!$D$23/'1.Inputs'!$D$28))-MAX(0,((('1.Inputs'!$D$37*12*IF(9=1,'1.Inputs'!$D$38,IF(9=2,'1.Inputs'!$D$39,$E150)))*$F150*(('1.Inputs'!$D$40)+(1-'1.Inputs'!$D$40)*(1+'1.Inputs'!$D$41))*(1+$G150)^(9-1))-(('1.Inputs'!$D$37*12*IF(9=1,'1.Inputs'!$D$38,IF(9=2,'1.Inputs'!$D$39,$E150)))/(1-'1.Inputs'!$D$42)*$D150*(1+$G150)^(9-1))-('1.Inputs'!$D$37*12*IF(9=1,'1.Inputs'!$D$38,IF(9=2,'1.Inputs'!$D$39,$E150)))*'1.Inputs'!$D$43*(1+$G150)^(9-1)-'1.Inputs'!$D$44*(1+$G150)^(9-1)-('1.Inputs'!$D$20/'1.Inputs'!$D$27+'1.Inputs'!$D$23/'1.Inputs'!$D$28)))*'1.Inputs'!$D$53+('1.Inputs'!$D$20/'1.Inputs'!$D$27+'1.Inputs'!$D$23/'1.Inputs'!$D$28)-(P150-O150)</f>
        <v>168980162.48874375</v>
      </c>
      <c r="AB150" s="36">
        <f ca="1">((('1.Inputs'!$D$37*12*IF(10=1,'1.Inputs'!$D$38,IF(10=2,'1.Inputs'!$D$39,$E150)))*$F150*(('1.Inputs'!$D$40)+(1-'1.Inputs'!$D$40)*(1+'1.Inputs'!$D$41))*(1+$G150)^(10-1))-(('1.Inputs'!$D$37*12*IF(10=1,'1.Inputs'!$D$38,IF(10=2,'1.Inputs'!$D$39,$E150)))/(1-'1.Inputs'!$D$42)*$D150*(1+$G150)^(10-1))-('1.Inputs'!$D$37*12*IF(10=1,'1.Inputs'!$D$38,IF(10=2,'1.Inputs'!$D$39,$E150)))*'1.Inputs'!$D$43*(1+$G150)^(10-1)-'1.Inputs'!$D$44*(1+$G150)^(10-1)-('1.Inputs'!$D$20/'1.Inputs'!$D$27+'1.Inputs'!$D$23/'1.Inputs'!$D$28))-MAX(0,((('1.Inputs'!$D$37*12*IF(10=1,'1.Inputs'!$D$38,IF(10=2,'1.Inputs'!$D$39,$E150)))*$F150*(('1.Inputs'!$D$40)+(1-'1.Inputs'!$D$40)*(1+'1.Inputs'!$D$41))*(1+$G150)^(10-1))-(('1.Inputs'!$D$37*12*IF(10=1,'1.Inputs'!$D$38,IF(10=2,'1.Inputs'!$D$39,$E150)))/(1-'1.Inputs'!$D$42)*$D150*(1+$G150)^(10-1))-('1.Inputs'!$D$37*12*IF(10=1,'1.Inputs'!$D$38,IF(10=2,'1.Inputs'!$D$39,$E150)))*'1.Inputs'!$D$43*(1+$G150)^(10-1)-'1.Inputs'!$D$44*(1+$G150)^(10-1)-('1.Inputs'!$D$20/'1.Inputs'!$D$27+'1.Inputs'!$D$23/'1.Inputs'!$D$28)))*'1.Inputs'!$D$53+('1.Inputs'!$D$20/'1.Inputs'!$D$27+'1.Inputs'!$D$23/'1.Inputs'!$D$28)-(Q150-P150)+(('1.Inputs'!$D$20+'1.Inputs'!$D$23-('1.Inputs'!$D$20/'1.Inputs'!$D$27+'1.Inputs'!$D$23/'1.Inputs'!$D$28)*'1.Inputs'!$D$10)*'1.Inputs'!$D$60+'1.Inputs'!$D$19*'1.Inputs'!$D$59+Q150)</f>
        <v>2887095705.7918282</v>
      </c>
      <c r="AC150" s="36">
        <f ca="1">S150-AC$13-AC$14+MIN(AC$13,MAX(0,((('1.Inputs'!$D$37*12*IF(1=1,'1.Inputs'!$D$38,IF(1=2,'1.Inputs'!$D$39,$E150)))*$F150*(('1.Inputs'!$D$40)+(1-'1.Inputs'!$D$40)*(1+'1.Inputs'!$D$41))*(1+$G150)^(1-1))-(('1.Inputs'!$D$37*12*IF(1=1,'1.Inputs'!$D$38,IF(1=2,'1.Inputs'!$D$39,$E150)))/(1-'1.Inputs'!$D$42)*$D150*(1+$G150)^(1-1))-('1.Inputs'!$D$37*12*IF(1=1,'1.Inputs'!$D$38,IF(1=2,'1.Inputs'!$D$39,$E150)))*'1.Inputs'!$D$43*(1+$G150)^(1-1)-'1.Inputs'!$D$44*(1+$G150)^(1-1)-('1.Inputs'!$D$20/'1.Inputs'!$D$27+'1.Inputs'!$D$23/'1.Inputs'!$D$28))))*'1.Inputs'!$D$53</f>
        <v>-1174003811.5295544</v>
      </c>
      <c r="AD150" s="36">
        <f ca="1">T150-AD$13-AD$14+MIN(AD$13,MAX(0,((('1.Inputs'!$D$37*12*IF(2=1,'1.Inputs'!$D$38,IF(2=2,'1.Inputs'!$D$39,$E150)))*$F150*(('1.Inputs'!$D$40)+(1-'1.Inputs'!$D$40)*(1+'1.Inputs'!$D$41))*(1+$G150)^(2-1))-(('1.Inputs'!$D$37*12*IF(2=1,'1.Inputs'!$D$38,IF(2=2,'1.Inputs'!$D$39,$E150)))/(1-'1.Inputs'!$D$42)*$D150*(1+$G150)^(2-1))-('1.Inputs'!$D$37*12*IF(2=1,'1.Inputs'!$D$38,IF(2=2,'1.Inputs'!$D$39,$E150)))*'1.Inputs'!$D$43*(1+$G150)^(2-1)-'1.Inputs'!$D$44*(1+$G150)^(2-1)-('1.Inputs'!$D$20/'1.Inputs'!$D$27+'1.Inputs'!$D$23/'1.Inputs'!$D$28))))*'1.Inputs'!$D$53</f>
        <v>-460702436.18411684</v>
      </c>
      <c r="AE150" s="36">
        <f ca="1">U150-AE$13-AE$14+MIN(AE$13,MAX(0,((('1.Inputs'!$D$37*12*IF(3=1,'1.Inputs'!$D$38,IF(3=2,'1.Inputs'!$D$39,$E150)))*$F150*(('1.Inputs'!$D$40)+(1-'1.Inputs'!$D$40)*(1+'1.Inputs'!$D$41))*(1+$G150)^(3-1))-(('1.Inputs'!$D$37*12*IF(3=1,'1.Inputs'!$D$38,IF(3=2,'1.Inputs'!$D$39,$E150)))/(1-'1.Inputs'!$D$42)*$D150*(1+$G150)^(3-1))-('1.Inputs'!$D$37*12*IF(3=1,'1.Inputs'!$D$38,IF(3=2,'1.Inputs'!$D$39,$E150)))*'1.Inputs'!$D$43*(1+$G150)^(3-1)-'1.Inputs'!$D$44*(1+$G150)^(3-1)-('1.Inputs'!$D$20/'1.Inputs'!$D$27+'1.Inputs'!$D$23/'1.Inputs'!$D$28))))*'1.Inputs'!$D$53</f>
        <v>-411972006.39765024</v>
      </c>
      <c r="AF150" s="36">
        <f ca="1">V150-AF$13-AF$14+MIN(AF$13,MAX(0,((('1.Inputs'!$D$37*12*IF(4=1,'1.Inputs'!$D$38,IF(4=2,'1.Inputs'!$D$39,$E150)))*$F150*(('1.Inputs'!$D$40)+(1-'1.Inputs'!$D$40)*(1+'1.Inputs'!$D$41))*(1+$G150)^(4-1))-(('1.Inputs'!$D$37*12*IF(4=1,'1.Inputs'!$D$38,IF(4=2,'1.Inputs'!$D$39,$E150)))/(1-'1.Inputs'!$D$42)*$D150*(1+$G150)^(4-1))-('1.Inputs'!$D$37*12*IF(4=1,'1.Inputs'!$D$38,IF(4=2,'1.Inputs'!$D$39,$E150)))*'1.Inputs'!$D$43*(1+$G150)^(4-1)-'1.Inputs'!$D$44*(1+$G150)^(4-1)-('1.Inputs'!$D$20/'1.Inputs'!$D$27+'1.Inputs'!$D$23/'1.Inputs'!$D$28))))*'1.Inputs'!$D$53</f>
        <v>-178887388.28041524</v>
      </c>
      <c r="AG150" s="36">
        <f ca="1">W150-AG$13-AG$14+MIN(AG$13,MAX(0,((('1.Inputs'!$D$37*12*IF(5=1,'1.Inputs'!$D$38,IF(5=2,'1.Inputs'!$D$39,$E150)))*$F150*(('1.Inputs'!$D$40)+(1-'1.Inputs'!$D$40)*(1+'1.Inputs'!$D$41))*(1+$G150)^(5-1))-(('1.Inputs'!$D$37*12*IF(5=1,'1.Inputs'!$D$38,IF(5=2,'1.Inputs'!$D$39,$E150)))/(1-'1.Inputs'!$D$42)*$D150*(1+$G150)^(5-1))-('1.Inputs'!$D$37*12*IF(5=1,'1.Inputs'!$D$38,IF(5=2,'1.Inputs'!$D$39,$E150)))*'1.Inputs'!$D$43*(1+$G150)^(5-1)-'1.Inputs'!$D$44*(1+$G150)^(5-1)-('1.Inputs'!$D$20/'1.Inputs'!$D$27+'1.Inputs'!$D$23/'1.Inputs'!$D$28))))*'1.Inputs'!$D$53</f>
        <v>-155129523.14737254</v>
      </c>
      <c r="AH150" s="36">
        <f ca="1">X150-AH$13-AH$14+MIN(AH$13,MAX(0,((('1.Inputs'!$D$37*12*IF(6=1,'1.Inputs'!$D$38,IF(6=2,'1.Inputs'!$D$39,$E150)))*$F150*(('1.Inputs'!$D$40)+(1-'1.Inputs'!$D$40)*(1+'1.Inputs'!$D$41))*(1+$G150)^(6-1))-(('1.Inputs'!$D$37*12*IF(6=1,'1.Inputs'!$D$38,IF(6=2,'1.Inputs'!$D$39,$E150)))/(1-'1.Inputs'!$D$42)*$D150*(1+$G150)^(6-1))-('1.Inputs'!$D$37*12*IF(6=1,'1.Inputs'!$D$38,IF(6=2,'1.Inputs'!$D$39,$E150)))*'1.Inputs'!$D$43*(1+$G150)^(6-1)-'1.Inputs'!$D$44*(1+$G150)^(6-1)-('1.Inputs'!$D$20/'1.Inputs'!$D$27+'1.Inputs'!$D$23/'1.Inputs'!$D$28))))*'1.Inputs'!$D$53</f>
        <v>-131155503.67739713</v>
      </c>
      <c r="AI150" s="36">
        <f ca="1">Y150-AI$13-AI$14+MIN(AI$13,MAX(0,((('1.Inputs'!$D$37*12*IF(7=1,'1.Inputs'!$D$38,IF(7=2,'1.Inputs'!$D$39,$E150)))*$F150*(('1.Inputs'!$D$40)+(1-'1.Inputs'!$D$40)*(1+'1.Inputs'!$D$41))*(1+$G150)^(7-1))-(('1.Inputs'!$D$37*12*IF(7=1,'1.Inputs'!$D$38,IF(7=2,'1.Inputs'!$D$39,$E150)))/(1-'1.Inputs'!$D$42)*$D150*(1+$G150)^(7-1))-('1.Inputs'!$D$37*12*IF(7=1,'1.Inputs'!$D$38,IF(7=2,'1.Inputs'!$D$39,$E150)))*'1.Inputs'!$D$43*(1+$G150)^(7-1)-'1.Inputs'!$D$44*(1+$G150)^(7-1)-('1.Inputs'!$D$20/'1.Inputs'!$D$27+'1.Inputs'!$D$23/'1.Inputs'!$D$28))))*'1.Inputs'!$D$53</f>
        <v>-106955105.78377947</v>
      </c>
      <c r="AJ150" s="36">
        <f ca="1">Z150-AJ$13-AJ$14+MIN(AJ$13,MAX(0,((('1.Inputs'!$D$37*12*IF(8=1,'1.Inputs'!$D$38,IF(8=2,'1.Inputs'!$D$39,$E150)))*$F150*(('1.Inputs'!$D$40)+(1-'1.Inputs'!$D$40)*(1+'1.Inputs'!$D$41))*(1+$G150)^(8-1))-(('1.Inputs'!$D$37*12*IF(8=1,'1.Inputs'!$D$38,IF(8=2,'1.Inputs'!$D$39,$E150)))/(1-'1.Inputs'!$D$42)*$D150*(1+$G150)^(8-1))-('1.Inputs'!$D$37*12*IF(8=1,'1.Inputs'!$D$38,IF(8=2,'1.Inputs'!$D$39,$E150)))*'1.Inputs'!$D$43*(1+$G150)^(8-1)-'1.Inputs'!$D$44*(1+$G150)^(8-1)-('1.Inputs'!$D$20/'1.Inputs'!$D$27+'1.Inputs'!$D$23/'1.Inputs'!$D$28))))*'1.Inputs'!$D$53</f>
        <v>163482378.21885812</v>
      </c>
      <c r="AK150" s="36">
        <f ca="1">AA150-AK$13-AK$14+MIN(AK$13,MAX(0,((('1.Inputs'!$D$37*12*IF(9=1,'1.Inputs'!$D$38,IF(9=2,'1.Inputs'!$D$39,$E150)))*$F150*(('1.Inputs'!$D$40)+(1-'1.Inputs'!$D$40)*(1+'1.Inputs'!$D$41))*(1+$G150)^(9-1))-(('1.Inputs'!$D$37*12*IF(9=1,'1.Inputs'!$D$38,IF(9=2,'1.Inputs'!$D$39,$E150)))/(1-'1.Inputs'!$D$42)*$D150*(1+$G150)^(9-1))-('1.Inputs'!$D$37*12*IF(9=1,'1.Inputs'!$D$38,IF(9=2,'1.Inputs'!$D$39,$E150)))*'1.Inputs'!$D$43*(1+$G150)^(9-1)-'1.Inputs'!$D$44*(1+$G150)^(9-1)-('1.Inputs'!$D$20/'1.Inputs'!$D$27+'1.Inputs'!$D$23/'1.Inputs'!$D$28))))*'1.Inputs'!$D$53</f>
        <v>168980162.48874375</v>
      </c>
      <c r="AL150" s="36">
        <f ca="1">AB150-AL$13-AL$14+MIN(AL$13,MAX(0,((('1.Inputs'!$D$37*12*IF(10=1,'1.Inputs'!$D$38,IF(10=2,'1.Inputs'!$D$39,$E150)))*$F150*(('1.Inputs'!$D$40)+(1-'1.Inputs'!$D$40)*(1+'1.Inputs'!$D$41))*(1+$G150)^(10-1))-(('1.Inputs'!$D$37*12*IF(10=1,'1.Inputs'!$D$38,IF(10=2,'1.Inputs'!$D$39,$E150)))/(1-'1.Inputs'!$D$42)*$D150*(1+$G150)^(10-1))-('1.Inputs'!$D$37*12*IF(10=1,'1.Inputs'!$D$38,IF(10=2,'1.Inputs'!$D$39,$E150)))*'1.Inputs'!$D$43*(1+$G150)^(10-1)-'1.Inputs'!$D$44*(1+$G150)^(10-1)-('1.Inputs'!$D$20/'1.Inputs'!$D$27+'1.Inputs'!$D$23/'1.Inputs'!$D$28))))*'1.Inputs'!$D$53+'1.Inputs'!$D$35</f>
        <v>3687095705.7918282</v>
      </c>
      <c r="AM150" s="48">
        <f ca="1">R150+NPV('1.Inputs'!$D$55,S150:AB150)</f>
        <v>-1863238491.4611351</v>
      </c>
      <c r="AN150" s="48">
        <f ca="1">-('1.Inputs'!$D$24*(1-'1.Inputs'!$D$31)+'1.Inputs'!$D$35)+NPV('1.Inputs'!$D$54,AC150:AL150)</f>
        <v>-2652700241.1366081</v>
      </c>
      <c r="AO150" s="36">
        <f t="shared" ca="1" si="21"/>
        <v>-6.9539553626663579</v>
      </c>
      <c r="AP150" s="36">
        <f t="shared" ca="1" si="22"/>
        <v>-0.14280438914752785</v>
      </c>
      <c r="AQ150" s="36">
        <f ca="1">'1.Inputs'!$D$35+MIN(SUM($AC150:AC150),SUM($AC150:AD150),SUM($AC150:AE150),SUM($AC150:AF150),SUM($AC150:AG150),SUM($AC150:AH150),SUM($AC150:AI150),SUM($AC150:AJ150),SUM($AC150:AK150),SUM($AC150:AL150))</f>
        <v>-1818805775.0002861</v>
      </c>
      <c r="AR150" s="36">
        <f ca="1">IF(AP150&lt;'1.Inputs'!$D$57,1,0)</f>
        <v>1</v>
      </c>
      <c r="AS150" s="36">
        <f t="shared" ca="1" si="23"/>
        <v>1</v>
      </c>
    </row>
    <row r="151" spans="2:45" ht="15" customHeight="1" x14ac:dyDescent="0.25">
      <c r="B151" s="36">
        <v>136</v>
      </c>
      <c r="C151" s="36">
        <f t="shared" ca="1" si="16"/>
        <v>0.74970077060086793</v>
      </c>
      <c r="D151" s="36">
        <f t="shared" ca="1" si="17"/>
        <v>15475.99248714068</v>
      </c>
      <c r="E151" s="47">
        <f t="shared" ca="1" si="18"/>
        <v>0.85791450948291836</v>
      </c>
      <c r="F151" s="36">
        <f t="shared" ca="1" si="19"/>
        <v>32925.961015064204</v>
      </c>
      <c r="G151" s="36">
        <f t="shared" ca="1" si="20"/>
        <v>2.2725916965518522E-2</v>
      </c>
      <c r="H151" s="36">
        <f ca="1">((('1.Inputs'!$D$37*12*IF(1=1,'1.Inputs'!$D$38,IF(1=2,'1.Inputs'!$D$39,$E151)))*$F151*(('1.Inputs'!$D$40)+(1-'1.Inputs'!$D$40)*(1+'1.Inputs'!$D$41))*(1+$G151)^(1-1))*'1.Inputs'!$D$47+(('1.Inputs'!$D$37*12*IF(1=1,'1.Inputs'!$D$38,IF(1=2,'1.Inputs'!$D$39,$E151)))/(1-'1.Inputs'!$D$42)*$D151*(1+$G151)^(1-1))*('1.Inputs'!$D$48-'1.Inputs'!$D$49))/'1.Inputs'!$D$51</f>
        <v>841785122.89037609</v>
      </c>
      <c r="I151" s="36">
        <f ca="1">((('1.Inputs'!$D$37*12*IF(2=1,'1.Inputs'!$D$38,IF(2=2,'1.Inputs'!$D$39,$E151)))*$F151*(('1.Inputs'!$D$40)+(1-'1.Inputs'!$D$40)*(1+'1.Inputs'!$D$41))*(1+$G151)^(2-1))*'1.Inputs'!$D$47+(('1.Inputs'!$D$37*12*IF(2=1,'1.Inputs'!$D$38,IF(2=2,'1.Inputs'!$D$39,$E151)))/(1-'1.Inputs'!$D$42)*$D151*(1+$G151)^(2-1))*('1.Inputs'!$D$48-'1.Inputs'!$D$49))/'1.Inputs'!$D$51</f>
        <v>1205281646.3743882</v>
      </c>
      <c r="J151" s="36">
        <f ca="1">((('1.Inputs'!$D$37*12*IF(3=1,'1.Inputs'!$D$38,IF(3=2,'1.Inputs'!$D$39,$E151)))*$F151*(('1.Inputs'!$D$40)+(1-'1.Inputs'!$D$40)*(1+'1.Inputs'!$D$41))*(1+$G151)^(3-1))*'1.Inputs'!$D$47+(('1.Inputs'!$D$37*12*IF(3=1,'1.Inputs'!$D$38,IF(3=2,'1.Inputs'!$D$39,$E151)))/(1-'1.Inputs'!$D$42)*$D151*(1+$G151)^(3-1))*('1.Inputs'!$D$48-'1.Inputs'!$D$49))/'1.Inputs'!$D$51</f>
        <v>1510754086.8918355</v>
      </c>
      <c r="K151" s="36">
        <f ca="1">((('1.Inputs'!$D$37*12*IF(4=1,'1.Inputs'!$D$38,IF(4=2,'1.Inputs'!$D$39,$E151)))*$F151*(('1.Inputs'!$D$40)+(1-'1.Inputs'!$D$40)*(1+'1.Inputs'!$D$41))*(1+$G151)^(4-1))*'1.Inputs'!$D$47+(('1.Inputs'!$D$37*12*IF(4=1,'1.Inputs'!$D$38,IF(4=2,'1.Inputs'!$D$39,$E151)))/(1-'1.Inputs'!$D$42)*$D151*(1+$G151)^(4-1))*('1.Inputs'!$D$48-'1.Inputs'!$D$49))/'1.Inputs'!$D$51</f>
        <v>1545087358.8258572</v>
      </c>
      <c r="L151" s="36">
        <f ca="1">((('1.Inputs'!$D$37*12*IF(5=1,'1.Inputs'!$D$38,IF(5=2,'1.Inputs'!$D$39,$E151)))*$F151*(('1.Inputs'!$D$40)+(1-'1.Inputs'!$D$40)*(1+'1.Inputs'!$D$41))*(1+$G151)^(5-1))*'1.Inputs'!$D$47+(('1.Inputs'!$D$37*12*IF(5=1,'1.Inputs'!$D$38,IF(5=2,'1.Inputs'!$D$39,$E151)))/(1-'1.Inputs'!$D$42)*$D151*(1+$G151)^(5-1))*('1.Inputs'!$D$48-'1.Inputs'!$D$49))/'1.Inputs'!$D$51</f>
        <v>1580200885.8470058</v>
      </c>
      <c r="M151" s="36">
        <f ca="1">((('1.Inputs'!$D$37*12*IF(6=1,'1.Inputs'!$D$38,IF(6=2,'1.Inputs'!$D$39,$E151)))*$F151*(('1.Inputs'!$D$40)+(1-'1.Inputs'!$D$40)*(1+'1.Inputs'!$D$41))*(1+$G151)^(6-1))*'1.Inputs'!$D$47+(('1.Inputs'!$D$37*12*IF(6=1,'1.Inputs'!$D$38,IF(6=2,'1.Inputs'!$D$39,$E151)))/(1-'1.Inputs'!$D$42)*$D151*(1+$G151)^(6-1))*('1.Inputs'!$D$48-'1.Inputs'!$D$49))/'1.Inputs'!$D$51</f>
        <v>1616112399.9676034</v>
      </c>
      <c r="N151" s="36">
        <f ca="1">((('1.Inputs'!$D$37*12*IF(7=1,'1.Inputs'!$D$38,IF(7=2,'1.Inputs'!$D$39,$E151)))*$F151*(('1.Inputs'!$D$40)+(1-'1.Inputs'!$D$40)*(1+'1.Inputs'!$D$41))*(1+$G151)^(7-1))*'1.Inputs'!$D$47+(('1.Inputs'!$D$37*12*IF(7=1,'1.Inputs'!$D$38,IF(7=2,'1.Inputs'!$D$39,$E151)))/(1-'1.Inputs'!$D$42)*$D151*(1+$G151)^(7-1))*('1.Inputs'!$D$48-'1.Inputs'!$D$49))/'1.Inputs'!$D$51</f>
        <v>1652840036.1762123</v>
      </c>
      <c r="O151" s="36">
        <f ca="1">((('1.Inputs'!$D$37*12*IF(8=1,'1.Inputs'!$D$38,IF(8=2,'1.Inputs'!$D$39,$E151)))*$F151*(('1.Inputs'!$D$40)+(1-'1.Inputs'!$D$40)*(1+'1.Inputs'!$D$41))*(1+$G151)^(8-1))*'1.Inputs'!$D$47+(('1.Inputs'!$D$37*12*IF(8=1,'1.Inputs'!$D$38,IF(8=2,'1.Inputs'!$D$39,$E151)))/(1-'1.Inputs'!$D$42)*$D151*(1+$G151)^(8-1))*('1.Inputs'!$D$48-'1.Inputs'!$D$49))/'1.Inputs'!$D$51</f>
        <v>1690402341.5956378</v>
      </c>
      <c r="P151" s="36">
        <f ca="1">((('1.Inputs'!$D$37*12*IF(9=1,'1.Inputs'!$D$38,IF(9=2,'1.Inputs'!$D$39,$E151)))*$F151*(('1.Inputs'!$D$40)+(1-'1.Inputs'!$D$40)*(1+'1.Inputs'!$D$41))*(1+$G151)^(9-1))*'1.Inputs'!$D$47+(('1.Inputs'!$D$37*12*IF(9=1,'1.Inputs'!$D$38,IF(9=2,'1.Inputs'!$D$39,$E151)))/(1-'1.Inputs'!$D$42)*$D151*(1+$G151)^(9-1))*('1.Inputs'!$D$48-'1.Inputs'!$D$49))/'1.Inputs'!$D$51</f>
        <v>1728818284.8490577</v>
      </c>
      <c r="Q151" s="36">
        <f ca="1">((('1.Inputs'!$D$37*12*IF(10=1,'1.Inputs'!$D$38,IF(10=2,'1.Inputs'!$D$39,$E151)))*$F151*(('1.Inputs'!$D$40)+(1-'1.Inputs'!$D$40)*(1+'1.Inputs'!$D$41))*(1+$G151)^(10-1))*'1.Inputs'!$D$47+(('1.Inputs'!$D$37*12*IF(10=1,'1.Inputs'!$D$38,IF(10=2,'1.Inputs'!$D$39,$E151)))/(1-'1.Inputs'!$D$42)*$D151*(1+$G151)^(10-1))*('1.Inputs'!$D$48-'1.Inputs'!$D$49))/'1.Inputs'!$D$51</f>
        <v>1768107265.6390076</v>
      </c>
      <c r="R151" s="36">
        <f>-'1.Inputs'!$D$24</f>
        <v>-2050000000</v>
      </c>
      <c r="S151" s="36">
        <f ca="1">((('1.Inputs'!$D$37*12*IF(1=1,'1.Inputs'!$D$38,IF(1=2,'1.Inputs'!$D$39,$E151)))*$F151*(('1.Inputs'!$D$40)+(1-'1.Inputs'!$D$40)*(1+'1.Inputs'!$D$41))*(1+$G151)^(1-1))-(('1.Inputs'!$D$37*12*IF(1=1,'1.Inputs'!$D$38,IF(1=2,'1.Inputs'!$D$39,$E151)))/(1-'1.Inputs'!$D$42)*$D151*(1+$G151)^(1-1))-('1.Inputs'!$D$37*12*IF(1=1,'1.Inputs'!$D$38,IF(1=2,'1.Inputs'!$D$39,$E151)))*'1.Inputs'!$D$43*(1+$G151)^(1-1)-'1.Inputs'!$D$44*(1+$G151)^(1-1)-('1.Inputs'!$D$20/'1.Inputs'!$D$27+'1.Inputs'!$D$23/'1.Inputs'!$D$28))-MAX(0,((('1.Inputs'!$D$37*12*IF(1=1,'1.Inputs'!$D$38,IF(1=2,'1.Inputs'!$D$39,$E151)))*$F151*(('1.Inputs'!$D$40)+(1-'1.Inputs'!$D$40)*(1+'1.Inputs'!$D$41))*(1+$G151)^(1-1))-(('1.Inputs'!$D$37*12*IF(1=1,'1.Inputs'!$D$38,IF(1=2,'1.Inputs'!$D$39,$E151)))/(1-'1.Inputs'!$D$42)*$D151*(1+$G151)^(1-1))-('1.Inputs'!$D$37*12*IF(1=1,'1.Inputs'!$D$38,IF(1=2,'1.Inputs'!$D$39,$E151)))*'1.Inputs'!$D$43*(1+$G151)^(1-1)-'1.Inputs'!$D$44*(1+$G151)^(1-1)-('1.Inputs'!$D$20/'1.Inputs'!$D$27+'1.Inputs'!$D$23/'1.Inputs'!$D$28)))*'1.Inputs'!$D$53+('1.Inputs'!$D$20/'1.Inputs'!$D$27+'1.Inputs'!$D$23/'1.Inputs'!$D$28)-H151</f>
        <v>-30306396.662075162</v>
      </c>
      <c r="T151" s="36">
        <f ca="1">((('1.Inputs'!$D$37*12*IF(2=1,'1.Inputs'!$D$38,IF(2=2,'1.Inputs'!$D$39,$E151)))*$F151*(('1.Inputs'!$D$40)+(1-'1.Inputs'!$D$40)*(1+'1.Inputs'!$D$41))*(1+$G151)^(2-1))-(('1.Inputs'!$D$37*12*IF(2=1,'1.Inputs'!$D$38,IF(2=2,'1.Inputs'!$D$39,$E151)))/(1-'1.Inputs'!$D$42)*$D151*(1+$G151)^(2-1))-('1.Inputs'!$D$37*12*IF(2=1,'1.Inputs'!$D$38,IF(2=2,'1.Inputs'!$D$39,$E151)))*'1.Inputs'!$D$43*(1+$G151)^(2-1)-'1.Inputs'!$D$44*(1+$G151)^(2-1)-('1.Inputs'!$D$20/'1.Inputs'!$D$27+'1.Inputs'!$D$23/'1.Inputs'!$D$28))-MAX(0,((('1.Inputs'!$D$37*12*IF(2=1,'1.Inputs'!$D$38,IF(2=2,'1.Inputs'!$D$39,$E151)))*$F151*(('1.Inputs'!$D$40)+(1-'1.Inputs'!$D$40)*(1+'1.Inputs'!$D$41))*(1+$G151)^(2-1))-(('1.Inputs'!$D$37*12*IF(2=1,'1.Inputs'!$D$38,IF(2=2,'1.Inputs'!$D$39,$E151)))/(1-'1.Inputs'!$D$42)*$D151*(1+$G151)^(2-1))-('1.Inputs'!$D$37*12*IF(2=1,'1.Inputs'!$D$38,IF(2=2,'1.Inputs'!$D$39,$E151)))*'1.Inputs'!$D$43*(1+$G151)^(2-1)-'1.Inputs'!$D$44*(1+$G151)^(2-1)-('1.Inputs'!$D$20/'1.Inputs'!$D$27+'1.Inputs'!$D$23/'1.Inputs'!$D$28)))*'1.Inputs'!$D$53+('1.Inputs'!$D$20/'1.Inputs'!$D$27+'1.Inputs'!$D$23/'1.Inputs'!$D$28)-(I151-H151)</f>
        <v>1017306475.8104405</v>
      </c>
      <c r="U151" s="36">
        <f ca="1">((('1.Inputs'!$D$37*12*IF(3=1,'1.Inputs'!$D$38,IF(3=2,'1.Inputs'!$D$39,$E151)))*$F151*(('1.Inputs'!$D$40)+(1-'1.Inputs'!$D$40)*(1+'1.Inputs'!$D$41))*(1+$G151)^(3-1))-(('1.Inputs'!$D$37*12*IF(3=1,'1.Inputs'!$D$38,IF(3=2,'1.Inputs'!$D$39,$E151)))/(1-'1.Inputs'!$D$42)*$D151*(1+$G151)^(3-1))-('1.Inputs'!$D$37*12*IF(3=1,'1.Inputs'!$D$38,IF(3=2,'1.Inputs'!$D$39,$E151)))*'1.Inputs'!$D$43*(1+$G151)^(3-1)-'1.Inputs'!$D$44*(1+$G151)^(3-1)-('1.Inputs'!$D$20/'1.Inputs'!$D$27+'1.Inputs'!$D$23/'1.Inputs'!$D$28))-MAX(0,((('1.Inputs'!$D$37*12*IF(3=1,'1.Inputs'!$D$38,IF(3=2,'1.Inputs'!$D$39,$E151)))*$F151*(('1.Inputs'!$D$40)+(1-'1.Inputs'!$D$40)*(1+'1.Inputs'!$D$41))*(1+$G151)^(3-1))-(('1.Inputs'!$D$37*12*IF(3=1,'1.Inputs'!$D$38,IF(3=2,'1.Inputs'!$D$39,$E151)))/(1-'1.Inputs'!$D$42)*$D151*(1+$G151)^(3-1))-('1.Inputs'!$D$37*12*IF(3=1,'1.Inputs'!$D$38,IF(3=2,'1.Inputs'!$D$39,$E151)))*'1.Inputs'!$D$43*(1+$G151)^(3-1)-'1.Inputs'!$D$44*(1+$G151)^(3-1)-('1.Inputs'!$D$20/'1.Inputs'!$D$27+'1.Inputs'!$D$23/'1.Inputs'!$D$28)))*'1.Inputs'!$D$53+('1.Inputs'!$D$20/'1.Inputs'!$D$27+'1.Inputs'!$D$23/'1.Inputs'!$D$28)-(J151-I151)</f>
        <v>1551350627.7260511</v>
      </c>
      <c r="V151" s="36">
        <f ca="1">((('1.Inputs'!$D$37*12*IF(4=1,'1.Inputs'!$D$38,IF(4=2,'1.Inputs'!$D$39,$E151)))*$F151*(('1.Inputs'!$D$40)+(1-'1.Inputs'!$D$40)*(1+'1.Inputs'!$D$41))*(1+$G151)^(4-1))-(('1.Inputs'!$D$37*12*IF(4=1,'1.Inputs'!$D$38,IF(4=2,'1.Inputs'!$D$39,$E151)))/(1-'1.Inputs'!$D$42)*$D151*(1+$G151)^(4-1))-('1.Inputs'!$D$37*12*IF(4=1,'1.Inputs'!$D$38,IF(4=2,'1.Inputs'!$D$39,$E151)))*'1.Inputs'!$D$43*(1+$G151)^(4-1)-'1.Inputs'!$D$44*(1+$G151)^(4-1)-('1.Inputs'!$D$20/'1.Inputs'!$D$27+'1.Inputs'!$D$23/'1.Inputs'!$D$28))-MAX(0,((('1.Inputs'!$D$37*12*IF(4=1,'1.Inputs'!$D$38,IF(4=2,'1.Inputs'!$D$39,$E151)))*$F151*(('1.Inputs'!$D$40)+(1-'1.Inputs'!$D$40)*(1+'1.Inputs'!$D$41))*(1+$G151)^(4-1))-(('1.Inputs'!$D$37*12*IF(4=1,'1.Inputs'!$D$38,IF(4=2,'1.Inputs'!$D$39,$E151)))/(1-'1.Inputs'!$D$42)*$D151*(1+$G151)^(4-1))-('1.Inputs'!$D$37*12*IF(4=1,'1.Inputs'!$D$38,IF(4=2,'1.Inputs'!$D$39,$E151)))*'1.Inputs'!$D$43*(1+$G151)^(4-1)-'1.Inputs'!$D$44*(1+$G151)^(4-1)-('1.Inputs'!$D$20/'1.Inputs'!$D$27+'1.Inputs'!$D$23/'1.Inputs'!$D$28)))*'1.Inputs'!$D$53+('1.Inputs'!$D$20/'1.Inputs'!$D$27+'1.Inputs'!$D$23/'1.Inputs'!$D$28)-(K151-J151)</f>
        <v>1863614003.6014173</v>
      </c>
      <c r="W151" s="36">
        <f ca="1">((('1.Inputs'!$D$37*12*IF(5=1,'1.Inputs'!$D$38,IF(5=2,'1.Inputs'!$D$39,$E151)))*$F151*(('1.Inputs'!$D$40)+(1-'1.Inputs'!$D$40)*(1+'1.Inputs'!$D$41))*(1+$G151)^(5-1))-(('1.Inputs'!$D$37*12*IF(5=1,'1.Inputs'!$D$38,IF(5=2,'1.Inputs'!$D$39,$E151)))/(1-'1.Inputs'!$D$42)*$D151*(1+$G151)^(5-1))-('1.Inputs'!$D$37*12*IF(5=1,'1.Inputs'!$D$38,IF(5=2,'1.Inputs'!$D$39,$E151)))*'1.Inputs'!$D$43*(1+$G151)^(5-1)-'1.Inputs'!$D$44*(1+$G151)^(5-1)-('1.Inputs'!$D$20/'1.Inputs'!$D$27+'1.Inputs'!$D$23/'1.Inputs'!$D$28))-MAX(0,((('1.Inputs'!$D$37*12*IF(5=1,'1.Inputs'!$D$38,IF(5=2,'1.Inputs'!$D$39,$E151)))*$F151*(('1.Inputs'!$D$40)+(1-'1.Inputs'!$D$40)*(1+'1.Inputs'!$D$41))*(1+$G151)^(5-1))-(('1.Inputs'!$D$37*12*IF(5=1,'1.Inputs'!$D$38,IF(5=2,'1.Inputs'!$D$39,$E151)))/(1-'1.Inputs'!$D$42)*$D151*(1+$G151)^(5-1))-('1.Inputs'!$D$37*12*IF(5=1,'1.Inputs'!$D$38,IF(5=2,'1.Inputs'!$D$39,$E151)))*'1.Inputs'!$D$43*(1+$G151)^(5-1)-'1.Inputs'!$D$44*(1+$G151)^(5-1)-('1.Inputs'!$D$20/'1.Inputs'!$D$27+'1.Inputs'!$D$23/'1.Inputs'!$D$28)))*'1.Inputs'!$D$53+('1.Inputs'!$D$20/'1.Inputs'!$D$27+'1.Inputs'!$D$23/'1.Inputs'!$D$28)-(L151-K151)</f>
        <v>1904892541.1264203</v>
      </c>
      <c r="X151" s="36">
        <f ca="1">((('1.Inputs'!$D$37*12*IF(6=1,'1.Inputs'!$D$38,IF(6=2,'1.Inputs'!$D$39,$E151)))*$F151*(('1.Inputs'!$D$40)+(1-'1.Inputs'!$D$40)*(1+'1.Inputs'!$D$41))*(1+$G151)^(6-1))-(('1.Inputs'!$D$37*12*IF(6=1,'1.Inputs'!$D$38,IF(6=2,'1.Inputs'!$D$39,$E151)))/(1-'1.Inputs'!$D$42)*$D151*(1+$G151)^(6-1))-('1.Inputs'!$D$37*12*IF(6=1,'1.Inputs'!$D$38,IF(6=2,'1.Inputs'!$D$39,$E151)))*'1.Inputs'!$D$43*(1+$G151)^(6-1)-'1.Inputs'!$D$44*(1+$G151)^(6-1)-('1.Inputs'!$D$20/'1.Inputs'!$D$27+'1.Inputs'!$D$23/'1.Inputs'!$D$28))-MAX(0,((('1.Inputs'!$D$37*12*IF(6=1,'1.Inputs'!$D$38,IF(6=2,'1.Inputs'!$D$39,$E151)))*$F151*(('1.Inputs'!$D$40)+(1-'1.Inputs'!$D$40)*(1+'1.Inputs'!$D$41))*(1+$G151)^(6-1))-(('1.Inputs'!$D$37*12*IF(6=1,'1.Inputs'!$D$38,IF(6=2,'1.Inputs'!$D$39,$E151)))/(1-'1.Inputs'!$D$42)*$D151*(1+$G151)^(6-1))-('1.Inputs'!$D$37*12*IF(6=1,'1.Inputs'!$D$38,IF(6=2,'1.Inputs'!$D$39,$E151)))*'1.Inputs'!$D$43*(1+$G151)^(6-1)-'1.Inputs'!$D$44*(1+$G151)^(6-1)-('1.Inputs'!$D$20/'1.Inputs'!$D$27+'1.Inputs'!$D$23/'1.Inputs'!$D$28)))*'1.Inputs'!$D$53+('1.Inputs'!$D$20/'1.Inputs'!$D$27+'1.Inputs'!$D$23/'1.Inputs'!$D$28)-(M151-L151)</f>
        <v>1947109171.2676733</v>
      </c>
      <c r="Y151" s="36">
        <f ca="1">((('1.Inputs'!$D$37*12*IF(7=1,'1.Inputs'!$D$38,IF(7=2,'1.Inputs'!$D$39,$E151)))*$F151*(('1.Inputs'!$D$40)+(1-'1.Inputs'!$D$40)*(1+'1.Inputs'!$D$41))*(1+$G151)^(7-1))-(('1.Inputs'!$D$37*12*IF(7=1,'1.Inputs'!$D$38,IF(7=2,'1.Inputs'!$D$39,$E151)))/(1-'1.Inputs'!$D$42)*$D151*(1+$G151)^(7-1))-('1.Inputs'!$D$37*12*IF(7=1,'1.Inputs'!$D$38,IF(7=2,'1.Inputs'!$D$39,$E151)))*'1.Inputs'!$D$43*(1+$G151)^(7-1)-'1.Inputs'!$D$44*(1+$G151)^(7-1)-('1.Inputs'!$D$20/'1.Inputs'!$D$27+'1.Inputs'!$D$23/'1.Inputs'!$D$28))-MAX(0,((('1.Inputs'!$D$37*12*IF(7=1,'1.Inputs'!$D$38,IF(7=2,'1.Inputs'!$D$39,$E151)))*$F151*(('1.Inputs'!$D$40)+(1-'1.Inputs'!$D$40)*(1+'1.Inputs'!$D$41))*(1+$G151)^(7-1))-(('1.Inputs'!$D$37*12*IF(7=1,'1.Inputs'!$D$38,IF(7=2,'1.Inputs'!$D$39,$E151)))/(1-'1.Inputs'!$D$42)*$D151*(1+$G151)^(7-1))-('1.Inputs'!$D$37*12*IF(7=1,'1.Inputs'!$D$38,IF(7=2,'1.Inputs'!$D$39,$E151)))*'1.Inputs'!$D$43*(1+$G151)^(7-1)-'1.Inputs'!$D$44*(1+$G151)^(7-1)-('1.Inputs'!$D$20/'1.Inputs'!$D$27+'1.Inputs'!$D$23/'1.Inputs'!$D$28)))*'1.Inputs'!$D$53+('1.Inputs'!$D$20/'1.Inputs'!$D$27+'1.Inputs'!$D$23/'1.Inputs'!$D$28)-(N151-M151)</f>
        <v>1990285213.040081</v>
      </c>
      <c r="Z151" s="36">
        <f ca="1">((('1.Inputs'!$D$37*12*IF(8=1,'1.Inputs'!$D$38,IF(8=2,'1.Inputs'!$D$39,$E151)))*$F151*(('1.Inputs'!$D$40)+(1-'1.Inputs'!$D$40)*(1+'1.Inputs'!$D$41))*(1+$G151)^(8-1))-(('1.Inputs'!$D$37*12*IF(8=1,'1.Inputs'!$D$38,IF(8=2,'1.Inputs'!$D$39,$E151)))/(1-'1.Inputs'!$D$42)*$D151*(1+$G151)^(8-1))-('1.Inputs'!$D$37*12*IF(8=1,'1.Inputs'!$D$38,IF(8=2,'1.Inputs'!$D$39,$E151)))*'1.Inputs'!$D$43*(1+$G151)^(8-1)-'1.Inputs'!$D$44*(1+$G151)^(8-1)-('1.Inputs'!$D$20/'1.Inputs'!$D$27+'1.Inputs'!$D$23/'1.Inputs'!$D$28))-MAX(0,((('1.Inputs'!$D$37*12*IF(8=1,'1.Inputs'!$D$38,IF(8=2,'1.Inputs'!$D$39,$E151)))*$F151*(('1.Inputs'!$D$40)+(1-'1.Inputs'!$D$40)*(1+'1.Inputs'!$D$41))*(1+$G151)^(8-1))-(('1.Inputs'!$D$37*12*IF(8=1,'1.Inputs'!$D$38,IF(8=2,'1.Inputs'!$D$39,$E151)))/(1-'1.Inputs'!$D$42)*$D151*(1+$G151)^(8-1))-('1.Inputs'!$D$37*12*IF(8=1,'1.Inputs'!$D$38,IF(8=2,'1.Inputs'!$D$39,$E151)))*'1.Inputs'!$D$43*(1+$G151)^(8-1)-'1.Inputs'!$D$44*(1+$G151)^(8-1)-('1.Inputs'!$D$20/'1.Inputs'!$D$27+'1.Inputs'!$D$23/'1.Inputs'!$D$28)))*'1.Inputs'!$D$53+('1.Inputs'!$D$20/'1.Inputs'!$D$27+'1.Inputs'!$D$23/'1.Inputs'!$D$28)-(O151-N151)</f>
        <v>2034442469.9527092</v>
      </c>
      <c r="AA151" s="36">
        <f ca="1">((('1.Inputs'!$D$37*12*IF(9=1,'1.Inputs'!$D$38,IF(9=2,'1.Inputs'!$D$39,$E151)))*$F151*(('1.Inputs'!$D$40)+(1-'1.Inputs'!$D$40)*(1+'1.Inputs'!$D$41))*(1+$G151)^(9-1))-(('1.Inputs'!$D$37*12*IF(9=1,'1.Inputs'!$D$38,IF(9=2,'1.Inputs'!$D$39,$E151)))/(1-'1.Inputs'!$D$42)*$D151*(1+$G151)^(9-1))-('1.Inputs'!$D$37*12*IF(9=1,'1.Inputs'!$D$38,IF(9=2,'1.Inputs'!$D$39,$E151)))*'1.Inputs'!$D$43*(1+$G151)^(9-1)-'1.Inputs'!$D$44*(1+$G151)^(9-1)-('1.Inputs'!$D$20/'1.Inputs'!$D$27+'1.Inputs'!$D$23/'1.Inputs'!$D$28))-MAX(0,((('1.Inputs'!$D$37*12*IF(9=1,'1.Inputs'!$D$38,IF(9=2,'1.Inputs'!$D$39,$E151)))*$F151*(('1.Inputs'!$D$40)+(1-'1.Inputs'!$D$40)*(1+'1.Inputs'!$D$41))*(1+$G151)^(9-1))-(('1.Inputs'!$D$37*12*IF(9=1,'1.Inputs'!$D$38,IF(9=2,'1.Inputs'!$D$39,$E151)))/(1-'1.Inputs'!$D$42)*$D151*(1+$G151)^(9-1))-('1.Inputs'!$D$37*12*IF(9=1,'1.Inputs'!$D$38,IF(9=2,'1.Inputs'!$D$39,$E151)))*'1.Inputs'!$D$43*(1+$G151)^(9-1)-'1.Inputs'!$D$44*(1+$G151)^(9-1)-('1.Inputs'!$D$20/'1.Inputs'!$D$27+'1.Inputs'!$D$23/'1.Inputs'!$D$28)))*'1.Inputs'!$D$53+('1.Inputs'!$D$20/'1.Inputs'!$D$27+'1.Inputs'!$D$23/'1.Inputs'!$D$28)-(P151-O151)</f>
        <v>2079603241.0193577</v>
      </c>
      <c r="AB151" s="36">
        <f ca="1">((('1.Inputs'!$D$37*12*IF(10=1,'1.Inputs'!$D$38,IF(10=2,'1.Inputs'!$D$39,$E151)))*$F151*(('1.Inputs'!$D$40)+(1-'1.Inputs'!$D$40)*(1+'1.Inputs'!$D$41))*(1+$G151)^(10-1))-(('1.Inputs'!$D$37*12*IF(10=1,'1.Inputs'!$D$38,IF(10=2,'1.Inputs'!$D$39,$E151)))/(1-'1.Inputs'!$D$42)*$D151*(1+$G151)^(10-1))-('1.Inputs'!$D$37*12*IF(10=1,'1.Inputs'!$D$38,IF(10=2,'1.Inputs'!$D$39,$E151)))*'1.Inputs'!$D$43*(1+$G151)^(10-1)-'1.Inputs'!$D$44*(1+$G151)^(10-1)-('1.Inputs'!$D$20/'1.Inputs'!$D$27+'1.Inputs'!$D$23/'1.Inputs'!$D$28))-MAX(0,((('1.Inputs'!$D$37*12*IF(10=1,'1.Inputs'!$D$38,IF(10=2,'1.Inputs'!$D$39,$E151)))*$F151*(('1.Inputs'!$D$40)+(1-'1.Inputs'!$D$40)*(1+'1.Inputs'!$D$41))*(1+$G151)^(10-1))-(('1.Inputs'!$D$37*12*IF(10=1,'1.Inputs'!$D$38,IF(10=2,'1.Inputs'!$D$39,$E151)))/(1-'1.Inputs'!$D$42)*$D151*(1+$G151)^(10-1))-('1.Inputs'!$D$37*12*IF(10=1,'1.Inputs'!$D$38,IF(10=2,'1.Inputs'!$D$39,$E151)))*'1.Inputs'!$D$43*(1+$G151)^(10-1)-'1.Inputs'!$D$44*(1+$G151)^(10-1)-('1.Inputs'!$D$20/'1.Inputs'!$D$27+'1.Inputs'!$D$23/'1.Inputs'!$D$28)))*'1.Inputs'!$D$53+('1.Inputs'!$D$20/'1.Inputs'!$D$27+'1.Inputs'!$D$23/'1.Inputs'!$D$28)-(Q151-P151)+(('1.Inputs'!$D$20+'1.Inputs'!$D$23-('1.Inputs'!$D$20/'1.Inputs'!$D$27+'1.Inputs'!$D$23/'1.Inputs'!$D$28)*'1.Inputs'!$D$10)*'1.Inputs'!$D$60+'1.Inputs'!$D$19*'1.Inputs'!$D$59+Q151)</f>
        <v>4593897597.6583748</v>
      </c>
      <c r="AC151" s="36">
        <f ca="1">S151-AC$13-AC$14+MIN(AC$13,MAX(0,((('1.Inputs'!$D$37*12*IF(1=1,'1.Inputs'!$D$38,IF(1=2,'1.Inputs'!$D$39,$E151)))*$F151*(('1.Inputs'!$D$40)+(1-'1.Inputs'!$D$40)*(1+'1.Inputs'!$D$41))*(1+$G151)^(1-1))-(('1.Inputs'!$D$37*12*IF(1=1,'1.Inputs'!$D$38,IF(1=2,'1.Inputs'!$D$39,$E151)))/(1-'1.Inputs'!$D$42)*$D151*(1+$G151)^(1-1))-('1.Inputs'!$D$37*12*IF(1=1,'1.Inputs'!$D$38,IF(1=2,'1.Inputs'!$D$39,$E151)))*'1.Inputs'!$D$43*(1+$G151)^(1-1)-'1.Inputs'!$D$44*(1+$G151)^(1-1)-('1.Inputs'!$D$20/'1.Inputs'!$D$27+'1.Inputs'!$D$23/'1.Inputs'!$D$28))))*'1.Inputs'!$D$53</f>
        <v>-126246396.66207516</v>
      </c>
      <c r="AD151" s="36">
        <f ca="1">T151-AD$13-AD$14+MIN(AD$13,MAX(0,((('1.Inputs'!$D$37*12*IF(2=1,'1.Inputs'!$D$38,IF(2=2,'1.Inputs'!$D$39,$E151)))*$F151*(('1.Inputs'!$D$40)+(1-'1.Inputs'!$D$40)*(1+'1.Inputs'!$D$41))*(1+$G151)^(2-1))-(('1.Inputs'!$D$37*12*IF(2=1,'1.Inputs'!$D$38,IF(2=2,'1.Inputs'!$D$39,$E151)))/(1-'1.Inputs'!$D$42)*$D151*(1+$G151)^(2-1))-('1.Inputs'!$D$37*12*IF(2=1,'1.Inputs'!$D$38,IF(2=2,'1.Inputs'!$D$39,$E151)))*'1.Inputs'!$D$43*(1+$G151)^(2-1)-'1.Inputs'!$D$44*(1+$G151)^(2-1)-('1.Inputs'!$D$20/'1.Inputs'!$D$27+'1.Inputs'!$D$23/'1.Inputs'!$D$28))))*'1.Inputs'!$D$53</f>
        <v>921366475.81044054</v>
      </c>
      <c r="AE151" s="36">
        <f ca="1">U151-AE$13-AE$14+MIN(AE$13,MAX(0,((('1.Inputs'!$D$37*12*IF(3=1,'1.Inputs'!$D$38,IF(3=2,'1.Inputs'!$D$39,$E151)))*$F151*(('1.Inputs'!$D$40)+(1-'1.Inputs'!$D$40)*(1+'1.Inputs'!$D$41))*(1+$G151)^(3-1))-(('1.Inputs'!$D$37*12*IF(3=1,'1.Inputs'!$D$38,IF(3=2,'1.Inputs'!$D$39,$E151)))/(1-'1.Inputs'!$D$42)*$D151*(1+$G151)^(3-1))-('1.Inputs'!$D$37*12*IF(3=1,'1.Inputs'!$D$38,IF(3=2,'1.Inputs'!$D$39,$E151)))*'1.Inputs'!$D$43*(1+$G151)^(3-1)-'1.Inputs'!$D$44*(1+$G151)^(3-1)-('1.Inputs'!$D$20/'1.Inputs'!$D$27+'1.Inputs'!$D$23/'1.Inputs'!$D$28))))*'1.Inputs'!$D$53</f>
        <v>1209410627.7260511</v>
      </c>
      <c r="AF151" s="36">
        <f ca="1">V151-AF$13-AF$14+MIN(AF$13,MAX(0,((('1.Inputs'!$D$37*12*IF(4=1,'1.Inputs'!$D$38,IF(4=2,'1.Inputs'!$D$39,$E151)))*$F151*(('1.Inputs'!$D$40)+(1-'1.Inputs'!$D$40)*(1+'1.Inputs'!$D$41))*(1+$G151)^(4-1))-(('1.Inputs'!$D$37*12*IF(4=1,'1.Inputs'!$D$38,IF(4=2,'1.Inputs'!$D$39,$E151)))/(1-'1.Inputs'!$D$42)*$D151*(1+$G151)^(4-1))-('1.Inputs'!$D$37*12*IF(4=1,'1.Inputs'!$D$38,IF(4=2,'1.Inputs'!$D$39,$E151)))*'1.Inputs'!$D$43*(1+$G151)^(4-1)-'1.Inputs'!$D$44*(1+$G151)^(4-1)-('1.Inputs'!$D$20/'1.Inputs'!$D$27+'1.Inputs'!$D$23/'1.Inputs'!$D$28))))*'1.Inputs'!$D$53</f>
        <v>1540862003.6014173</v>
      </c>
      <c r="AG151" s="36">
        <f ca="1">W151-AG$13-AG$14+MIN(AG$13,MAX(0,((('1.Inputs'!$D$37*12*IF(5=1,'1.Inputs'!$D$38,IF(5=2,'1.Inputs'!$D$39,$E151)))*$F151*(('1.Inputs'!$D$40)+(1-'1.Inputs'!$D$40)*(1+'1.Inputs'!$D$41))*(1+$G151)^(5-1))-(('1.Inputs'!$D$37*12*IF(5=1,'1.Inputs'!$D$38,IF(5=2,'1.Inputs'!$D$39,$E151)))/(1-'1.Inputs'!$D$42)*$D151*(1+$G151)^(5-1))-('1.Inputs'!$D$37*12*IF(5=1,'1.Inputs'!$D$38,IF(5=2,'1.Inputs'!$D$39,$E151)))*'1.Inputs'!$D$43*(1+$G151)^(5-1)-'1.Inputs'!$D$44*(1+$G151)^(5-1)-('1.Inputs'!$D$20/'1.Inputs'!$D$27+'1.Inputs'!$D$23/'1.Inputs'!$D$28))))*'1.Inputs'!$D$53</f>
        <v>1601328541.1264203</v>
      </c>
      <c r="AH151" s="36">
        <f ca="1">X151-AH$13-AH$14+MIN(AH$13,MAX(0,((('1.Inputs'!$D$37*12*IF(6=1,'1.Inputs'!$D$38,IF(6=2,'1.Inputs'!$D$39,$E151)))*$F151*(('1.Inputs'!$D$40)+(1-'1.Inputs'!$D$40)*(1+'1.Inputs'!$D$41))*(1+$G151)^(6-1))-(('1.Inputs'!$D$37*12*IF(6=1,'1.Inputs'!$D$38,IF(6=2,'1.Inputs'!$D$39,$E151)))/(1-'1.Inputs'!$D$42)*$D151*(1+$G151)^(6-1))-('1.Inputs'!$D$37*12*IF(6=1,'1.Inputs'!$D$38,IF(6=2,'1.Inputs'!$D$39,$E151)))*'1.Inputs'!$D$43*(1+$G151)^(6-1)-'1.Inputs'!$D$44*(1+$G151)^(6-1)-('1.Inputs'!$D$20/'1.Inputs'!$D$27+'1.Inputs'!$D$23/'1.Inputs'!$D$28))))*'1.Inputs'!$D$53</f>
        <v>1662733171.2676733</v>
      </c>
      <c r="AI151" s="36">
        <f ca="1">Y151-AI$13-AI$14+MIN(AI$13,MAX(0,((('1.Inputs'!$D$37*12*IF(7=1,'1.Inputs'!$D$38,IF(7=2,'1.Inputs'!$D$39,$E151)))*$F151*(('1.Inputs'!$D$40)+(1-'1.Inputs'!$D$40)*(1+'1.Inputs'!$D$41))*(1+$G151)^(7-1))-(('1.Inputs'!$D$37*12*IF(7=1,'1.Inputs'!$D$38,IF(7=2,'1.Inputs'!$D$39,$E151)))/(1-'1.Inputs'!$D$42)*$D151*(1+$G151)^(7-1))-('1.Inputs'!$D$37*12*IF(7=1,'1.Inputs'!$D$38,IF(7=2,'1.Inputs'!$D$39,$E151)))*'1.Inputs'!$D$43*(1+$G151)^(7-1)-'1.Inputs'!$D$44*(1+$G151)^(7-1)-('1.Inputs'!$D$20/'1.Inputs'!$D$27+'1.Inputs'!$D$23/'1.Inputs'!$D$28))))*'1.Inputs'!$D$53</f>
        <v>1725097213.040081</v>
      </c>
      <c r="AJ151" s="36">
        <f ca="1">Z151-AJ$13-AJ$14+MIN(AJ$13,MAX(0,((('1.Inputs'!$D$37*12*IF(8=1,'1.Inputs'!$D$38,IF(8=2,'1.Inputs'!$D$39,$E151)))*$F151*(('1.Inputs'!$D$40)+(1-'1.Inputs'!$D$40)*(1+'1.Inputs'!$D$41))*(1+$G151)^(8-1))-(('1.Inputs'!$D$37*12*IF(8=1,'1.Inputs'!$D$38,IF(8=2,'1.Inputs'!$D$39,$E151)))/(1-'1.Inputs'!$D$42)*$D151*(1+$G151)^(8-1))-('1.Inputs'!$D$37*12*IF(8=1,'1.Inputs'!$D$38,IF(8=2,'1.Inputs'!$D$39,$E151)))*'1.Inputs'!$D$43*(1+$G151)^(8-1)-'1.Inputs'!$D$44*(1+$G151)^(8-1)-('1.Inputs'!$D$20/'1.Inputs'!$D$27+'1.Inputs'!$D$23/'1.Inputs'!$D$28))))*'1.Inputs'!$D$53</f>
        <v>2034442469.9527092</v>
      </c>
      <c r="AK151" s="36">
        <f ca="1">AA151-AK$13-AK$14+MIN(AK$13,MAX(0,((('1.Inputs'!$D$37*12*IF(9=1,'1.Inputs'!$D$38,IF(9=2,'1.Inputs'!$D$39,$E151)))*$F151*(('1.Inputs'!$D$40)+(1-'1.Inputs'!$D$40)*(1+'1.Inputs'!$D$41))*(1+$G151)^(9-1))-(('1.Inputs'!$D$37*12*IF(9=1,'1.Inputs'!$D$38,IF(9=2,'1.Inputs'!$D$39,$E151)))/(1-'1.Inputs'!$D$42)*$D151*(1+$G151)^(9-1))-('1.Inputs'!$D$37*12*IF(9=1,'1.Inputs'!$D$38,IF(9=2,'1.Inputs'!$D$39,$E151)))*'1.Inputs'!$D$43*(1+$G151)^(9-1)-'1.Inputs'!$D$44*(1+$G151)^(9-1)-('1.Inputs'!$D$20/'1.Inputs'!$D$27+'1.Inputs'!$D$23/'1.Inputs'!$D$28))))*'1.Inputs'!$D$53</f>
        <v>2079603241.0193577</v>
      </c>
      <c r="AL151" s="36">
        <f ca="1">AB151-AL$13-AL$14+MIN(AL$13,MAX(0,((('1.Inputs'!$D$37*12*IF(10=1,'1.Inputs'!$D$38,IF(10=2,'1.Inputs'!$D$39,$E151)))*$F151*(('1.Inputs'!$D$40)+(1-'1.Inputs'!$D$40)*(1+'1.Inputs'!$D$41))*(1+$G151)^(10-1))-(('1.Inputs'!$D$37*12*IF(10=1,'1.Inputs'!$D$38,IF(10=2,'1.Inputs'!$D$39,$E151)))/(1-'1.Inputs'!$D$42)*$D151*(1+$G151)^(10-1))-('1.Inputs'!$D$37*12*IF(10=1,'1.Inputs'!$D$38,IF(10=2,'1.Inputs'!$D$39,$E151)))*'1.Inputs'!$D$43*(1+$G151)^(10-1)-'1.Inputs'!$D$44*(1+$G151)^(10-1)-('1.Inputs'!$D$20/'1.Inputs'!$D$27+'1.Inputs'!$D$23/'1.Inputs'!$D$28))))*'1.Inputs'!$D$53+'1.Inputs'!$D$35</f>
        <v>5393897597.6583748</v>
      </c>
      <c r="AM151" s="48">
        <f ca="1">R151+NPV('1.Inputs'!$D$55,S151:AB151)</f>
        <v>7100487209.3296547</v>
      </c>
      <c r="AN151" s="48">
        <f ca="1">-('1.Inputs'!$D$24*(1-'1.Inputs'!$D$31)+'1.Inputs'!$D$35)+NPV('1.Inputs'!$D$54,AC151:AL151)</f>
        <v>4363682865.8379879</v>
      </c>
      <c r="AO151" s="36">
        <f t="shared" ca="1" si="21"/>
        <v>-0.20532789066446586</v>
      </c>
      <c r="AP151" s="36">
        <f t="shared" ca="1" si="22"/>
        <v>3.9414396029625283</v>
      </c>
      <c r="AQ151" s="36">
        <f ca="1">'1.Inputs'!$D$35+MIN(SUM($AC151:AC151),SUM($AC151:AD151),SUM($AC151:AE151),SUM($AC151:AF151),SUM($AC151:AG151),SUM($AC151:AH151),SUM($AC151:AI151),SUM($AC151:AJ151),SUM($AC151:AK151),SUM($AC151:AL151))</f>
        <v>673753603.33792484</v>
      </c>
      <c r="AR151" s="36">
        <f ca="1">IF(AP151&lt;'1.Inputs'!$D$57,1,0)</f>
        <v>0</v>
      </c>
      <c r="AS151" s="36">
        <f t="shared" ca="1" si="23"/>
        <v>0</v>
      </c>
    </row>
    <row r="152" spans="2:45" ht="15" customHeight="1" x14ac:dyDescent="0.25">
      <c r="B152" s="36">
        <v>137</v>
      </c>
      <c r="C152" s="36">
        <f t="shared" ca="1" si="16"/>
        <v>0.57246582988691697</v>
      </c>
      <c r="D152" s="36">
        <f t="shared" ca="1" si="17"/>
        <v>19261.974213752248</v>
      </c>
      <c r="E152" s="47">
        <f t="shared" ca="1" si="18"/>
        <v>0.83744588893913219</v>
      </c>
      <c r="F152" s="36">
        <f t="shared" ca="1" si="19"/>
        <v>30031.19966161203</v>
      </c>
      <c r="G152" s="36">
        <f t="shared" ca="1" si="20"/>
        <v>3.8161518109412526E-2</v>
      </c>
      <c r="H152" s="36">
        <f ca="1">((('1.Inputs'!$D$37*12*IF(1=1,'1.Inputs'!$D$38,IF(1=2,'1.Inputs'!$D$39,$E152)))*$F152*(('1.Inputs'!$D$40)+(1-'1.Inputs'!$D$40)*(1+'1.Inputs'!$D$41))*(1+$G152)^(1-1))*'1.Inputs'!$D$47+(('1.Inputs'!$D$37*12*IF(1=1,'1.Inputs'!$D$38,IF(1=2,'1.Inputs'!$D$39,$E152)))/(1-'1.Inputs'!$D$42)*$D152*(1+$G152)^(1-1))*('1.Inputs'!$D$48-'1.Inputs'!$D$49))/'1.Inputs'!$D$51</f>
        <v>799159294.59757018</v>
      </c>
      <c r="I152" s="36">
        <f ca="1">((('1.Inputs'!$D$37*12*IF(2=1,'1.Inputs'!$D$38,IF(2=2,'1.Inputs'!$D$39,$E152)))*$F152*(('1.Inputs'!$D$40)+(1-'1.Inputs'!$D$40)*(1+'1.Inputs'!$D$41))*(1+$G152)^(2-1))*'1.Inputs'!$D$47+(('1.Inputs'!$D$37*12*IF(2=1,'1.Inputs'!$D$38,IF(2=2,'1.Inputs'!$D$39,$E152)))/(1-'1.Inputs'!$D$42)*$D152*(1+$G152)^(2-1))*('1.Inputs'!$D$48-'1.Inputs'!$D$49))/'1.Inputs'!$D$51</f>
        <v>1161518997.0869253</v>
      </c>
      <c r="J152" s="36">
        <f ca="1">((('1.Inputs'!$D$37*12*IF(3=1,'1.Inputs'!$D$38,IF(3=2,'1.Inputs'!$D$39,$E152)))*$F152*(('1.Inputs'!$D$40)+(1-'1.Inputs'!$D$40)*(1+'1.Inputs'!$D$41))*(1+$G152)^(3-1))*'1.Inputs'!$D$47+(('1.Inputs'!$D$37*12*IF(3=1,'1.Inputs'!$D$38,IF(3=2,'1.Inputs'!$D$39,$E152)))/(1-'1.Inputs'!$D$42)*$D152*(1+$G152)^(3-1))*('1.Inputs'!$D$48-'1.Inputs'!$D$49))/'1.Inputs'!$D$51</f>
        <v>1442613389.924412</v>
      </c>
      <c r="K152" s="36">
        <f ca="1">((('1.Inputs'!$D$37*12*IF(4=1,'1.Inputs'!$D$38,IF(4=2,'1.Inputs'!$D$39,$E152)))*$F152*(('1.Inputs'!$D$40)+(1-'1.Inputs'!$D$40)*(1+'1.Inputs'!$D$41))*(1+$G152)^(4-1))*'1.Inputs'!$D$47+(('1.Inputs'!$D$37*12*IF(4=1,'1.Inputs'!$D$38,IF(4=2,'1.Inputs'!$D$39,$E152)))/(1-'1.Inputs'!$D$42)*$D152*(1+$G152)^(4-1))*('1.Inputs'!$D$48-'1.Inputs'!$D$49))/'1.Inputs'!$D$51</f>
        <v>1497665706.9288936</v>
      </c>
      <c r="L152" s="36">
        <f ca="1">((('1.Inputs'!$D$37*12*IF(5=1,'1.Inputs'!$D$38,IF(5=2,'1.Inputs'!$D$39,$E152)))*$F152*(('1.Inputs'!$D$40)+(1-'1.Inputs'!$D$40)*(1+'1.Inputs'!$D$41))*(1+$G152)^(5-1))*'1.Inputs'!$D$47+(('1.Inputs'!$D$37*12*IF(5=1,'1.Inputs'!$D$38,IF(5=2,'1.Inputs'!$D$39,$E152)))/(1-'1.Inputs'!$D$42)*$D152*(1+$G152)^(5-1))*('1.Inputs'!$D$48-'1.Inputs'!$D$49))/'1.Inputs'!$D$51</f>
        <v>1554818903.9257071</v>
      </c>
      <c r="M152" s="36">
        <f ca="1">((('1.Inputs'!$D$37*12*IF(6=1,'1.Inputs'!$D$38,IF(6=2,'1.Inputs'!$D$39,$E152)))*$F152*(('1.Inputs'!$D$40)+(1-'1.Inputs'!$D$40)*(1+'1.Inputs'!$D$41))*(1+$G152)^(6-1))*'1.Inputs'!$D$47+(('1.Inputs'!$D$37*12*IF(6=1,'1.Inputs'!$D$38,IF(6=2,'1.Inputs'!$D$39,$E152)))/(1-'1.Inputs'!$D$42)*$D152*(1+$G152)^(6-1))*('1.Inputs'!$D$48-'1.Inputs'!$D$49))/'1.Inputs'!$D$51</f>
        <v>1614153153.684725</v>
      </c>
      <c r="N152" s="36">
        <f ca="1">((('1.Inputs'!$D$37*12*IF(7=1,'1.Inputs'!$D$38,IF(7=2,'1.Inputs'!$D$39,$E152)))*$F152*(('1.Inputs'!$D$40)+(1-'1.Inputs'!$D$40)*(1+'1.Inputs'!$D$41))*(1+$G152)^(7-1))*'1.Inputs'!$D$47+(('1.Inputs'!$D$37*12*IF(7=1,'1.Inputs'!$D$38,IF(7=2,'1.Inputs'!$D$39,$E152)))/(1-'1.Inputs'!$D$42)*$D152*(1+$G152)^(7-1))*('1.Inputs'!$D$48-'1.Inputs'!$D$49))/'1.Inputs'!$D$51</f>
        <v>1675751688.4904304</v>
      </c>
      <c r="O152" s="36">
        <f ca="1">((('1.Inputs'!$D$37*12*IF(8=1,'1.Inputs'!$D$38,IF(8=2,'1.Inputs'!$D$39,$E152)))*$F152*(('1.Inputs'!$D$40)+(1-'1.Inputs'!$D$40)*(1+'1.Inputs'!$D$41))*(1+$G152)^(8-1))*'1.Inputs'!$D$47+(('1.Inputs'!$D$37*12*IF(8=1,'1.Inputs'!$D$38,IF(8=2,'1.Inputs'!$D$39,$E152)))/(1-'1.Inputs'!$D$42)*$D152*(1+$G152)^(8-1))*('1.Inputs'!$D$48-'1.Inputs'!$D$49))/'1.Inputs'!$D$51</f>
        <v>1739700916.8976362</v>
      </c>
      <c r="P152" s="36">
        <f ca="1">((('1.Inputs'!$D$37*12*IF(9=1,'1.Inputs'!$D$38,IF(9=2,'1.Inputs'!$D$39,$E152)))*$F152*(('1.Inputs'!$D$40)+(1-'1.Inputs'!$D$40)*(1+'1.Inputs'!$D$41))*(1+$G152)^(9-1))*'1.Inputs'!$D$47+(('1.Inputs'!$D$37*12*IF(9=1,'1.Inputs'!$D$38,IF(9=2,'1.Inputs'!$D$39,$E152)))/(1-'1.Inputs'!$D$42)*$D152*(1+$G152)^(9-1))*('1.Inputs'!$D$48-'1.Inputs'!$D$49))/'1.Inputs'!$D$51</f>
        <v>1806090544.9427876</v>
      </c>
      <c r="Q152" s="36">
        <f ca="1">((('1.Inputs'!$D$37*12*IF(10=1,'1.Inputs'!$D$38,IF(10=2,'1.Inputs'!$D$39,$E152)))*$F152*(('1.Inputs'!$D$40)+(1-'1.Inputs'!$D$40)*(1+'1.Inputs'!$D$41))*(1+$G152)^(10-1))*'1.Inputs'!$D$47+(('1.Inputs'!$D$37*12*IF(10=1,'1.Inputs'!$D$38,IF(10=2,'1.Inputs'!$D$39,$E152)))/(1-'1.Inputs'!$D$42)*$D152*(1+$G152)^(10-1))*('1.Inputs'!$D$48-'1.Inputs'!$D$49))/'1.Inputs'!$D$51</f>
        <v>1875013701.9808607</v>
      </c>
      <c r="R152" s="36">
        <f>-'1.Inputs'!$D$24</f>
        <v>-2050000000</v>
      </c>
      <c r="S152" s="36">
        <f ca="1">((('1.Inputs'!$D$37*12*IF(1=1,'1.Inputs'!$D$38,IF(1=2,'1.Inputs'!$D$39,$E152)))*$F152*(('1.Inputs'!$D$40)+(1-'1.Inputs'!$D$40)*(1+'1.Inputs'!$D$41))*(1+$G152)^(1-1))-(('1.Inputs'!$D$37*12*IF(1=1,'1.Inputs'!$D$38,IF(1=2,'1.Inputs'!$D$39,$E152)))/(1-'1.Inputs'!$D$42)*$D152*(1+$G152)^(1-1))-('1.Inputs'!$D$37*12*IF(1=1,'1.Inputs'!$D$38,IF(1=2,'1.Inputs'!$D$39,$E152)))*'1.Inputs'!$D$43*(1+$G152)^(1-1)-'1.Inputs'!$D$44*(1+$G152)^(1-1)-('1.Inputs'!$D$20/'1.Inputs'!$D$27+'1.Inputs'!$D$23/'1.Inputs'!$D$28))-MAX(0,((('1.Inputs'!$D$37*12*IF(1=1,'1.Inputs'!$D$38,IF(1=2,'1.Inputs'!$D$39,$E152)))*$F152*(('1.Inputs'!$D$40)+(1-'1.Inputs'!$D$40)*(1+'1.Inputs'!$D$41))*(1+$G152)^(1-1))-(('1.Inputs'!$D$37*12*IF(1=1,'1.Inputs'!$D$38,IF(1=2,'1.Inputs'!$D$39,$E152)))/(1-'1.Inputs'!$D$42)*$D152*(1+$G152)^(1-1))-('1.Inputs'!$D$37*12*IF(1=1,'1.Inputs'!$D$38,IF(1=2,'1.Inputs'!$D$39,$E152)))*'1.Inputs'!$D$43*(1+$G152)^(1-1)-'1.Inputs'!$D$44*(1+$G152)^(1-1)-('1.Inputs'!$D$20/'1.Inputs'!$D$27+'1.Inputs'!$D$23/'1.Inputs'!$D$28)))*'1.Inputs'!$D$53+('1.Inputs'!$D$20/'1.Inputs'!$D$27+'1.Inputs'!$D$23/'1.Inputs'!$D$28)-H152</f>
        <v>-604083760.10710001</v>
      </c>
      <c r="T152" s="36">
        <f ca="1">((('1.Inputs'!$D$37*12*IF(2=1,'1.Inputs'!$D$38,IF(2=2,'1.Inputs'!$D$39,$E152)))*$F152*(('1.Inputs'!$D$40)+(1-'1.Inputs'!$D$40)*(1+'1.Inputs'!$D$41))*(1+$G152)^(2-1))-(('1.Inputs'!$D$37*12*IF(2=1,'1.Inputs'!$D$38,IF(2=2,'1.Inputs'!$D$39,$E152)))/(1-'1.Inputs'!$D$42)*$D152*(1+$G152)^(2-1))-('1.Inputs'!$D$37*12*IF(2=1,'1.Inputs'!$D$38,IF(2=2,'1.Inputs'!$D$39,$E152)))*'1.Inputs'!$D$43*(1+$G152)^(2-1)-'1.Inputs'!$D$44*(1+$G152)^(2-1)-('1.Inputs'!$D$20/'1.Inputs'!$D$27+'1.Inputs'!$D$23/'1.Inputs'!$D$28))-MAX(0,((('1.Inputs'!$D$37*12*IF(2=1,'1.Inputs'!$D$38,IF(2=2,'1.Inputs'!$D$39,$E152)))*$F152*(('1.Inputs'!$D$40)+(1-'1.Inputs'!$D$40)*(1+'1.Inputs'!$D$41))*(1+$G152)^(2-1))-(('1.Inputs'!$D$37*12*IF(2=1,'1.Inputs'!$D$38,IF(2=2,'1.Inputs'!$D$39,$E152)))/(1-'1.Inputs'!$D$42)*$D152*(1+$G152)^(2-1))-('1.Inputs'!$D$37*12*IF(2=1,'1.Inputs'!$D$38,IF(2=2,'1.Inputs'!$D$39,$E152)))*'1.Inputs'!$D$43*(1+$G152)^(2-1)-'1.Inputs'!$D$44*(1+$G152)^(2-1)-('1.Inputs'!$D$20/'1.Inputs'!$D$27+'1.Inputs'!$D$23/'1.Inputs'!$D$28)))*'1.Inputs'!$D$53+('1.Inputs'!$D$20/'1.Inputs'!$D$27+'1.Inputs'!$D$23/'1.Inputs'!$D$28)-(I152-H152)</f>
        <v>142673586.57099414</v>
      </c>
      <c r="U152" s="36">
        <f ca="1">((('1.Inputs'!$D$37*12*IF(3=1,'1.Inputs'!$D$38,IF(3=2,'1.Inputs'!$D$39,$E152)))*$F152*(('1.Inputs'!$D$40)+(1-'1.Inputs'!$D$40)*(1+'1.Inputs'!$D$41))*(1+$G152)^(3-1))-(('1.Inputs'!$D$37*12*IF(3=1,'1.Inputs'!$D$38,IF(3=2,'1.Inputs'!$D$39,$E152)))/(1-'1.Inputs'!$D$42)*$D152*(1+$G152)^(3-1))-('1.Inputs'!$D$37*12*IF(3=1,'1.Inputs'!$D$38,IF(3=2,'1.Inputs'!$D$39,$E152)))*'1.Inputs'!$D$43*(1+$G152)^(3-1)-'1.Inputs'!$D$44*(1+$G152)^(3-1)-('1.Inputs'!$D$20/'1.Inputs'!$D$27+'1.Inputs'!$D$23/'1.Inputs'!$D$28))-MAX(0,((('1.Inputs'!$D$37*12*IF(3=1,'1.Inputs'!$D$38,IF(3=2,'1.Inputs'!$D$39,$E152)))*$F152*(('1.Inputs'!$D$40)+(1-'1.Inputs'!$D$40)*(1+'1.Inputs'!$D$41))*(1+$G152)^(3-1))-(('1.Inputs'!$D$37*12*IF(3=1,'1.Inputs'!$D$38,IF(3=2,'1.Inputs'!$D$39,$E152)))/(1-'1.Inputs'!$D$42)*$D152*(1+$G152)^(3-1))-('1.Inputs'!$D$37*12*IF(3=1,'1.Inputs'!$D$38,IF(3=2,'1.Inputs'!$D$39,$E152)))*'1.Inputs'!$D$43*(1+$G152)^(3-1)-'1.Inputs'!$D$44*(1+$G152)^(3-1)-('1.Inputs'!$D$20/'1.Inputs'!$D$27+'1.Inputs'!$D$23/'1.Inputs'!$D$28)))*'1.Inputs'!$D$53+('1.Inputs'!$D$20/'1.Inputs'!$D$27+'1.Inputs'!$D$23/'1.Inputs'!$D$28)-(J152-I152)</f>
        <v>458524785.32586396</v>
      </c>
      <c r="V152" s="36">
        <f ca="1">((('1.Inputs'!$D$37*12*IF(4=1,'1.Inputs'!$D$38,IF(4=2,'1.Inputs'!$D$39,$E152)))*$F152*(('1.Inputs'!$D$40)+(1-'1.Inputs'!$D$40)*(1+'1.Inputs'!$D$41))*(1+$G152)^(4-1))-(('1.Inputs'!$D$37*12*IF(4=1,'1.Inputs'!$D$38,IF(4=2,'1.Inputs'!$D$39,$E152)))/(1-'1.Inputs'!$D$42)*$D152*(1+$G152)^(4-1))-('1.Inputs'!$D$37*12*IF(4=1,'1.Inputs'!$D$38,IF(4=2,'1.Inputs'!$D$39,$E152)))*'1.Inputs'!$D$43*(1+$G152)^(4-1)-'1.Inputs'!$D$44*(1+$G152)^(4-1)-('1.Inputs'!$D$20/'1.Inputs'!$D$27+'1.Inputs'!$D$23/'1.Inputs'!$D$28))-MAX(0,((('1.Inputs'!$D$37*12*IF(4=1,'1.Inputs'!$D$38,IF(4=2,'1.Inputs'!$D$39,$E152)))*$F152*(('1.Inputs'!$D$40)+(1-'1.Inputs'!$D$40)*(1+'1.Inputs'!$D$41))*(1+$G152)^(4-1))-(('1.Inputs'!$D$37*12*IF(4=1,'1.Inputs'!$D$38,IF(4=2,'1.Inputs'!$D$39,$E152)))/(1-'1.Inputs'!$D$42)*$D152*(1+$G152)^(4-1))-('1.Inputs'!$D$37*12*IF(4=1,'1.Inputs'!$D$38,IF(4=2,'1.Inputs'!$D$39,$E152)))*'1.Inputs'!$D$43*(1+$G152)^(4-1)-'1.Inputs'!$D$44*(1+$G152)^(4-1)-('1.Inputs'!$D$20/'1.Inputs'!$D$27+'1.Inputs'!$D$23/'1.Inputs'!$D$28)))*'1.Inputs'!$D$53+('1.Inputs'!$D$20/'1.Inputs'!$D$27+'1.Inputs'!$D$23/'1.Inputs'!$D$28)-(K152-J152)</f>
        <v>710988720.08974934</v>
      </c>
      <c r="W152" s="36">
        <f ca="1">((('1.Inputs'!$D$37*12*IF(5=1,'1.Inputs'!$D$38,IF(5=2,'1.Inputs'!$D$39,$E152)))*$F152*(('1.Inputs'!$D$40)+(1-'1.Inputs'!$D$40)*(1+'1.Inputs'!$D$41))*(1+$G152)^(5-1))-(('1.Inputs'!$D$37*12*IF(5=1,'1.Inputs'!$D$38,IF(5=2,'1.Inputs'!$D$39,$E152)))/(1-'1.Inputs'!$D$42)*$D152*(1+$G152)^(5-1))-('1.Inputs'!$D$37*12*IF(5=1,'1.Inputs'!$D$38,IF(5=2,'1.Inputs'!$D$39,$E152)))*'1.Inputs'!$D$43*(1+$G152)^(5-1)-'1.Inputs'!$D$44*(1+$G152)^(5-1)-('1.Inputs'!$D$20/'1.Inputs'!$D$27+'1.Inputs'!$D$23/'1.Inputs'!$D$28))-MAX(0,((('1.Inputs'!$D$37*12*IF(5=1,'1.Inputs'!$D$38,IF(5=2,'1.Inputs'!$D$39,$E152)))*$F152*(('1.Inputs'!$D$40)+(1-'1.Inputs'!$D$40)*(1+'1.Inputs'!$D$41))*(1+$G152)^(5-1))-(('1.Inputs'!$D$37*12*IF(5=1,'1.Inputs'!$D$38,IF(5=2,'1.Inputs'!$D$39,$E152)))/(1-'1.Inputs'!$D$42)*$D152*(1+$G152)^(5-1))-('1.Inputs'!$D$37*12*IF(5=1,'1.Inputs'!$D$38,IF(5=2,'1.Inputs'!$D$39,$E152)))*'1.Inputs'!$D$43*(1+$G152)^(5-1)-'1.Inputs'!$D$44*(1+$G152)^(5-1)-('1.Inputs'!$D$20/'1.Inputs'!$D$27+'1.Inputs'!$D$23/'1.Inputs'!$D$28)))*'1.Inputs'!$D$53+('1.Inputs'!$D$20/'1.Inputs'!$D$27+'1.Inputs'!$D$23/'1.Inputs'!$D$28)-(L152-K152)</f>
        <v>736317997.27637219</v>
      </c>
      <c r="X152" s="36">
        <f ca="1">((('1.Inputs'!$D$37*12*IF(6=1,'1.Inputs'!$D$38,IF(6=2,'1.Inputs'!$D$39,$E152)))*$F152*(('1.Inputs'!$D$40)+(1-'1.Inputs'!$D$40)*(1+'1.Inputs'!$D$41))*(1+$G152)^(6-1))-(('1.Inputs'!$D$37*12*IF(6=1,'1.Inputs'!$D$38,IF(6=2,'1.Inputs'!$D$39,$E152)))/(1-'1.Inputs'!$D$42)*$D152*(1+$G152)^(6-1))-('1.Inputs'!$D$37*12*IF(6=1,'1.Inputs'!$D$38,IF(6=2,'1.Inputs'!$D$39,$E152)))*'1.Inputs'!$D$43*(1+$G152)^(6-1)-'1.Inputs'!$D$44*(1+$G152)^(6-1)-('1.Inputs'!$D$20/'1.Inputs'!$D$27+'1.Inputs'!$D$23/'1.Inputs'!$D$28))-MAX(0,((('1.Inputs'!$D$37*12*IF(6=1,'1.Inputs'!$D$38,IF(6=2,'1.Inputs'!$D$39,$E152)))*$F152*(('1.Inputs'!$D$40)+(1-'1.Inputs'!$D$40)*(1+'1.Inputs'!$D$41))*(1+$G152)^(6-1))-(('1.Inputs'!$D$37*12*IF(6=1,'1.Inputs'!$D$38,IF(6=2,'1.Inputs'!$D$39,$E152)))/(1-'1.Inputs'!$D$42)*$D152*(1+$G152)^(6-1))-('1.Inputs'!$D$37*12*IF(6=1,'1.Inputs'!$D$38,IF(6=2,'1.Inputs'!$D$39,$E152)))*'1.Inputs'!$D$43*(1+$G152)^(6-1)-'1.Inputs'!$D$44*(1+$G152)^(6-1)-('1.Inputs'!$D$20/'1.Inputs'!$D$27+'1.Inputs'!$D$23/'1.Inputs'!$D$28)))*'1.Inputs'!$D$53+('1.Inputs'!$D$20/'1.Inputs'!$D$27+'1.Inputs'!$D$23/'1.Inputs'!$D$28)-(M152-L152)</f>
        <v>762613878.13305092</v>
      </c>
      <c r="Y152" s="36">
        <f ca="1">((('1.Inputs'!$D$37*12*IF(7=1,'1.Inputs'!$D$38,IF(7=2,'1.Inputs'!$D$39,$E152)))*$F152*(('1.Inputs'!$D$40)+(1-'1.Inputs'!$D$40)*(1+'1.Inputs'!$D$41))*(1+$G152)^(7-1))-(('1.Inputs'!$D$37*12*IF(7=1,'1.Inputs'!$D$38,IF(7=2,'1.Inputs'!$D$39,$E152)))/(1-'1.Inputs'!$D$42)*$D152*(1+$G152)^(7-1))-('1.Inputs'!$D$37*12*IF(7=1,'1.Inputs'!$D$38,IF(7=2,'1.Inputs'!$D$39,$E152)))*'1.Inputs'!$D$43*(1+$G152)^(7-1)-'1.Inputs'!$D$44*(1+$G152)^(7-1)-('1.Inputs'!$D$20/'1.Inputs'!$D$27+'1.Inputs'!$D$23/'1.Inputs'!$D$28))-MAX(0,((('1.Inputs'!$D$37*12*IF(7=1,'1.Inputs'!$D$38,IF(7=2,'1.Inputs'!$D$39,$E152)))*$F152*(('1.Inputs'!$D$40)+(1-'1.Inputs'!$D$40)*(1+'1.Inputs'!$D$41))*(1+$G152)^(7-1))-(('1.Inputs'!$D$37*12*IF(7=1,'1.Inputs'!$D$38,IF(7=2,'1.Inputs'!$D$39,$E152)))/(1-'1.Inputs'!$D$42)*$D152*(1+$G152)^(7-1))-('1.Inputs'!$D$37*12*IF(7=1,'1.Inputs'!$D$38,IF(7=2,'1.Inputs'!$D$39,$E152)))*'1.Inputs'!$D$43*(1+$G152)^(7-1)-'1.Inputs'!$D$44*(1+$G152)^(7-1)-('1.Inputs'!$D$20/'1.Inputs'!$D$27+'1.Inputs'!$D$23/'1.Inputs'!$D$28)))*'1.Inputs'!$D$53+('1.Inputs'!$D$20/'1.Inputs'!$D$27+'1.Inputs'!$D$23/'1.Inputs'!$D$28)-(N152-M152)</f>
        <v>789913249.72324502</v>
      </c>
      <c r="Z152" s="36">
        <f ca="1">((('1.Inputs'!$D$37*12*IF(8=1,'1.Inputs'!$D$38,IF(8=2,'1.Inputs'!$D$39,$E152)))*$F152*(('1.Inputs'!$D$40)+(1-'1.Inputs'!$D$40)*(1+'1.Inputs'!$D$41))*(1+$G152)^(8-1))-(('1.Inputs'!$D$37*12*IF(8=1,'1.Inputs'!$D$38,IF(8=2,'1.Inputs'!$D$39,$E152)))/(1-'1.Inputs'!$D$42)*$D152*(1+$G152)^(8-1))-('1.Inputs'!$D$37*12*IF(8=1,'1.Inputs'!$D$38,IF(8=2,'1.Inputs'!$D$39,$E152)))*'1.Inputs'!$D$43*(1+$G152)^(8-1)-'1.Inputs'!$D$44*(1+$G152)^(8-1)-('1.Inputs'!$D$20/'1.Inputs'!$D$27+'1.Inputs'!$D$23/'1.Inputs'!$D$28))-MAX(0,((('1.Inputs'!$D$37*12*IF(8=1,'1.Inputs'!$D$38,IF(8=2,'1.Inputs'!$D$39,$E152)))*$F152*(('1.Inputs'!$D$40)+(1-'1.Inputs'!$D$40)*(1+'1.Inputs'!$D$41))*(1+$G152)^(8-1))-(('1.Inputs'!$D$37*12*IF(8=1,'1.Inputs'!$D$38,IF(8=2,'1.Inputs'!$D$39,$E152)))/(1-'1.Inputs'!$D$42)*$D152*(1+$G152)^(8-1))-('1.Inputs'!$D$37*12*IF(8=1,'1.Inputs'!$D$38,IF(8=2,'1.Inputs'!$D$39,$E152)))*'1.Inputs'!$D$43*(1+$G152)^(8-1)-'1.Inputs'!$D$44*(1+$G152)^(8-1)-('1.Inputs'!$D$20/'1.Inputs'!$D$27+'1.Inputs'!$D$23/'1.Inputs'!$D$28)))*'1.Inputs'!$D$53+('1.Inputs'!$D$20/'1.Inputs'!$D$27+'1.Inputs'!$D$23/'1.Inputs'!$D$28)-(O152-N152)</f>
        <v>818254406.77675533</v>
      </c>
      <c r="AA152" s="36">
        <f ca="1">((('1.Inputs'!$D$37*12*IF(9=1,'1.Inputs'!$D$38,IF(9=2,'1.Inputs'!$D$39,$E152)))*$F152*(('1.Inputs'!$D$40)+(1-'1.Inputs'!$D$40)*(1+'1.Inputs'!$D$41))*(1+$G152)^(9-1))-(('1.Inputs'!$D$37*12*IF(9=1,'1.Inputs'!$D$38,IF(9=2,'1.Inputs'!$D$39,$E152)))/(1-'1.Inputs'!$D$42)*$D152*(1+$G152)^(9-1))-('1.Inputs'!$D$37*12*IF(9=1,'1.Inputs'!$D$38,IF(9=2,'1.Inputs'!$D$39,$E152)))*'1.Inputs'!$D$43*(1+$G152)^(9-1)-'1.Inputs'!$D$44*(1+$G152)^(9-1)-('1.Inputs'!$D$20/'1.Inputs'!$D$27+'1.Inputs'!$D$23/'1.Inputs'!$D$28))-MAX(0,((('1.Inputs'!$D$37*12*IF(9=1,'1.Inputs'!$D$38,IF(9=2,'1.Inputs'!$D$39,$E152)))*$F152*(('1.Inputs'!$D$40)+(1-'1.Inputs'!$D$40)*(1+'1.Inputs'!$D$41))*(1+$G152)^(9-1))-(('1.Inputs'!$D$37*12*IF(9=1,'1.Inputs'!$D$38,IF(9=2,'1.Inputs'!$D$39,$E152)))/(1-'1.Inputs'!$D$42)*$D152*(1+$G152)^(9-1))-('1.Inputs'!$D$37*12*IF(9=1,'1.Inputs'!$D$38,IF(9=2,'1.Inputs'!$D$39,$E152)))*'1.Inputs'!$D$43*(1+$G152)^(9-1)-'1.Inputs'!$D$44*(1+$G152)^(9-1)-('1.Inputs'!$D$20/'1.Inputs'!$D$27+'1.Inputs'!$D$23/'1.Inputs'!$D$28)))*'1.Inputs'!$D$53+('1.Inputs'!$D$20/'1.Inputs'!$D$27+'1.Inputs'!$D$23/'1.Inputs'!$D$28)-(P152-O152)</f>
        <v>847677105.40840244</v>
      </c>
      <c r="AB152" s="36">
        <f ca="1">((('1.Inputs'!$D$37*12*IF(10=1,'1.Inputs'!$D$38,IF(10=2,'1.Inputs'!$D$39,$E152)))*$F152*(('1.Inputs'!$D$40)+(1-'1.Inputs'!$D$40)*(1+'1.Inputs'!$D$41))*(1+$G152)^(10-1))-(('1.Inputs'!$D$37*12*IF(10=1,'1.Inputs'!$D$38,IF(10=2,'1.Inputs'!$D$39,$E152)))/(1-'1.Inputs'!$D$42)*$D152*(1+$G152)^(10-1))-('1.Inputs'!$D$37*12*IF(10=1,'1.Inputs'!$D$38,IF(10=2,'1.Inputs'!$D$39,$E152)))*'1.Inputs'!$D$43*(1+$G152)^(10-1)-'1.Inputs'!$D$44*(1+$G152)^(10-1)-('1.Inputs'!$D$20/'1.Inputs'!$D$27+'1.Inputs'!$D$23/'1.Inputs'!$D$28))-MAX(0,((('1.Inputs'!$D$37*12*IF(10=1,'1.Inputs'!$D$38,IF(10=2,'1.Inputs'!$D$39,$E152)))*$F152*(('1.Inputs'!$D$40)+(1-'1.Inputs'!$D$40)*(1+'1.Inputs'!$D$41))*(1+$G152)^(10-1))-(('1.Inputs'!$D$37*12*IF(10=1,'1.Inputs'!$D$38,IF(10=2,'1.Inputs'!$D$39,$E152)))/(1-'1.Inputs'!$D$42)*$D152*(1+$G152)^(10-1))-('1.Inputs'!$D$37*12*IF(10=1,'1.Inputs'!$D$38,IF(10=2,'1.Inputs'!$D$39,$E152)))*'1.Inputs'!$D$43*(1+$G152)^(10-1)-'1.Inputs'!$D$44*(1+$G152)^(10-1)-('1.Inputs'!$D$20/'1.Inputs'!$D$27+'1.Inputs'!$D$23/'1.Inputs'!$D$28)))*'1.Inputs'!$D$53+('1.Inputs'!$D$20/'1.Inputs'!$D$27+'1.Inputs'!$D$23/'1.Inputs'!$D$28)-(Q152-P152)+(('1.Inputs'!$D$20+'1.Inputs'!$D$23-('1.Inputs'!$D$20/'1.Inputs'!$D$27+'1.Inputs'!$D$23/'1.Inputs'!$D$28)*'1.Inputs'!$D$10)*'1.Inputs'!$D$60+'1.Inputs'!$D$19*'1.Inputs'!$D$59+Q152)</f>
        <v>3453236320.8675709</v>
      </c>
      <c r="AC152" s="36">
        <f ca="1">S152-AC$13-AC$14+MIN(AC$13,MAX(0,((('1.Inputs'!$D$37*12*IF(1=1,'1.Inputs'!$D$38,IF(1=2,'1.Inputs'!$D$39,$E152)))*$F152*(('1.Inputs'!$D$40)+(1-'1.Inputs'!$D$40)*(1+'1.Inputs'!$D$41))*(1+$G152)^(1-1))-(('1.Inputs'!$D$37*12*IF(1=1,'1.Inputs'!$D$38,IF(1=2,'1.Inputs'!$D$39,$E152)))/(1-'1.Inputs'!$D$42)*$D152*(1+$G152)^(1-1))-('1.Inputs'!$D$37*12*IF(1=1,'1.Inputs'!$D$38,IF(1=2,'1.Inputs'!$D$39,$E152)))*'1.Inputs'!$D$43*(1+$G152)^(1-1)-'1.Inputs'!$D$44*(1+$G152)^(1-1)-('1.Inputs'!$D$20/'1.Inputs'!$D$27+'1.Inputs'!$D$23/'1.Inputs'!$D$28))))*'1.Inputs'!$D$53</f>
        <v>-719335395.38146222</v>
      </c>
      <c r="AD152" s="36">
        <f ca="1">T152-AD$13-AD$14+MIN(AD$13,MAX(0,((('1.Inputs'!$D$37*12*IF(2=1,'1.Inputs'!$D$38,IF(2=2,'1.Inputs'!$D$39,$E152)))*$F152*(('1.Inputs'!$D$40)+(1-'1.Inputs'!$D$40)*(1+'1.Inputs'!$D$41))*(1+$G152)^(2-1))-(('1.Inputs'!$D$37*12*IF(2=1,'1.Inputs'!$D$38,IF(2=2,'1.Inputs'!$D$39,$E152)))/(1-'1.Inputs'!$D$42)*$D152*(1+$G152)^(2-1))-('1.Inputs'!$D$37*12*IF(2=1,'1.Inputs'!$D$38,IF(2=2,'1.Inputs'!$D$39,$E152)))*'1.Inputs'!$D$43*(1+$G152)^(2-1)-'1.Inputs'!$D$44*(1+$G152)^(2-1)-('1.Inputs'!$D$20/'1.Inputs'!$D$27+'1.Inputs'!$D$23/'1.Inputs'!$D$28))))*'1.Inputs'!$D$53</f>
        <v>46733586.570994139</v>
      </c>
      <c r="AE152" s="36">
        <f ca="1">U152-AE$13-AE$14+MIN(AE$13,MAX(0,((('1.Inputs'!$D$37*12*IF(3=1,'1.Inputs'!$D$38,IF(3=2,'1.Inputs'!$D$39,$E152)))*$F152*(('1.Inputs'!$D$40)+(1-'1.Inputs'!$D$40)*(1+'1.Inputs'!$D$41))*(1+$G152)^(3-1))-(('1.Inputs'!$D$37*12*IF(3=1,'1.Inputs'!$D$38,IF(3=2,'1.Inputs'!$D$39,$E152)))/(1-'1.Inputs'!$D$42)*$D152*(1+$G152)^(3-1))-('1.Inputs'!$D$37*12*IF(3=1,'1.Inputs'!$D$38,IF(3=2,'1.Inputs'!$D$39,$E152)))*'1.Inputs'!$D$43*(1+$G152)^(3-1)-'1.Inputs'!$D$44*(1+$G152)^(3-1)-('1.Inputs'!$D$20/'1.Inputs'!$D$27+'1.Inputs'!$D$23/'1.Inputs'!$D$28))))*'1.Inputs'!$D$53</f>
        <v>116584785.32586396</v>
      </c>
      <c r="AF152" s="36">
        <f ca="1">V152-AF$13-AF$14+MIN(AF$13,MAX(0,((('1.Inputs'!$D$37*12*IF(4=1,'1.Inputs'!$D$38,IF(4=2,'1.Inputs'!$D$39,$E152)))*$F152*(('1.Inputs'!$D$40)+(1-'1.Inputs'!$D$40)*(1+'1.Inputs'!$D$41))*(1+$G152)^(4-1))-(('1.Inputs'!$D$37*12*IF(4=1,'1.Inputs'!$D$38,IF(4=2,'1.Inputs'!$D$39,$E152)))/(1-'1.Inputs'!$D$42)*$D152*(1+$G152)^(4-1))-('1.Inputs'!$D$37*12*IF(4=1,'1.Inputs'!$D$38,IF(4=2,'1.Inputs'!$D$39,$E152)))*'1.Inputs'!$D$43*(1+$G152)^(4-1)-'1.Inputs'!$D$44*(1+$G152)^(4-1)-('1.Inputs'!$D$20/'1.Inputs'!$D$27+'1.Inputs'!$D$23/'1.Inputs'!$D$28))))*'1.Inputs'!$D$53</f>
        <v>388236720.08974934</v>
      </c>
      <c r="AG152" s="36">
        <f ca="1">W152-AG$13-AG$14+MIN(AG$13,MAX(0,((('1.Inputs'!$D$37*12*IF(5=1,'1.Inputs'!$D$38,IF(5=2,'1.Inputs'!$D$39,$E152)))*$F152*(('1.Inputs'!$D$40)+(1-'1.Inputs'!$D$40)*(1+'1.Inputs'!$D$41))*(1+$G152)^(5-1))-(('1.Inputs'!$D$37*12*IF(5=1,'1.Inputs'!$D$38,IF(5=2,'1.Inputs'!$D$39,$E152)))/(1-'1.Inputs'!$D$42)*$D152*(1+$G152)^(5-1))-('1.Inputs'!$D$37*12*IF(5=1,'1.Inputs'!$D$38,IF(5=2,'1.Inputs'!$D$39,$E152)))*'1.Inputs'!$D$43*(1+$G152)^(5-1)-'1.Inputs'!$D$44*(1+$G152)^(5-1)-('1.Inputs'!$D$20/'1.Inputs'!$D$27+'1.Inputs'!$D$23/'1.Inputs'!$D$28))))*'1.Inputs'!$D$53</f>
        <v>432753997.27637219</v>
      </c>
      <c r="AH152" s="36">
        <f ca="1">X152-AH$13-AH$14+MIN(AH$13,MAX(0,((('1.Inputs'!$D$37*12*IF(6=1,'1.Inputs'!$D$38,IF(6=2,'1.Inputs'!$D$39,$E152)))*$F152*(('1.Inputs'!$D$40)+(1-'1.Inputs'!$D$40)*(1+'1.Inputs'!$D$41))*(1+$G152)^(6-1))-(('1.Inputs'!$D$37*12*IF(6=1,'1.Inputs'!$D$38,IF(6=2,'1.Inputs'!$D$39,$E152)))/(1-'1.Inputs'!$D$42)*$D152*(1+$G152)^(6-1))-('1.Inputs'!$D$37*12*IF(6=1,'1.Inputs'!$D$38,IF(6=2,'1.Inputs'!$D$39,$E152)))*'1.Inputs'!$D$43*(1+$G152)^(6-1)-'1.Inputs'!$D$44*(1+$G152)^(6-1)-('1.Inputs'!$D$20/'1.Inputs'!$D$27+'1.Inputs'!$D$23/'1.Inputs'!$D$28))))*'1.Inputs'!$D$53</f>
        <v>478237878.13305092</v>
      </c>
      <c r="AI152" s="36">
        <f ca="1">Y152-AI$13-AI$14+MIN(AI$13,MAX(0,((('1.Inputs'!$D$37*12*IF(7=1,'1.Inputs'!$D$38,IF(7=2,'1.Inputs'!$D$39,$E152)))*$F152*(('1.Inputs'!$D$40)+(1-'1.Inputs'!$D$40)*(1+'1.Inputs'!$D$41))*(1+$G152)^(7-1))-(('1.Inputs'!$D$37*12*IF(7=1,'1.Inputs'!$D$38,IF(7=2,'1.Inputs'!$D$39,$E152)))/(1-'1.Inputs'!$D$42)*$D152*(1+$G152)^(7-1))-('1.Inputs'!$D$37*12*IF(7=1,'1.Inputs'!$D$38,IF(7=2,'1.Inputs'!$D$39,$E152)))*'1.Inputs'!$D$43*(1+$G152)^(7-1)-'1.Inputs'!$D$44*(1+$G152)^(7-1)-('1.Inputs'!$D$20/'1.Inputs'!$D$27+'1.Inputs'!$D$23/'1.Inputs'!$D$28))))*'1.Inputs'!$D$53</f>
        <v>524725249.72324502</v>
      </c>
      <c r="AJ152" s="36">
        <f ca="1">Z152-AJ$13-AJ$14+MIN(AJ$13,MAX(0,((('1.Inputs'!$D$37*12*IF(8=1,'1.Inputs'!$D$38,IF(8=2,'1.Inputs'!$D$39,$E152)))*$F152*(('1.Inputs'!$D$40)+(1-'1.Inputs'!$D$40)*(1+'1.Inputs'!$D$41))*(1+$G152)^(8-1))-(('1.Inputs'!$D$37*12*IF(8=1,'1.Inputs'!$D$38,IF(8=2,'1.Inputs'!$D$39,$E152)))/(1-'1.Inputs'!$D$42)*$D152*(1+$G152)^(8-1))-('1.Inputs'!$D$37*12*IF(8=1,'1.Inputs'!$D$38,IF(8=2,'1.Inputs'!$D$39,$E152)))*'1.Inputs'!$D$43*(1+$G152)^(8-1)-'1.Inputs'!$D$44*(1+$G152)^(8-1)-('1.Inputs'!$D$20/'1.Inputs'!$D$27+'1.Inputs'!$D$23/'1.Inputs'!$D$28))))*'1.Inputs'!$D$53</f>
        <v>818254406.77675533</v>
      </c>
      <c r="AK152" s="36">
        <f ca="1">AA152-AK$13-AK$14+MIN(AK$13,MAX(0,((('1.Inputs'!$D$37*12*IF(9=1,'1.Inputs'!$D$38,IF(9=2,'1.Inputs'!$D$39,$E152)))*$F152*(('1.Inputs'!$D$40)+(1-'1.Inputs'!$D$40)*(1+'1.Inputs'!$D$41))*(1+$G152)^(9-1))-(('1.Inputs'!$D$37*12*IF(9=1,'1.Inputs'!$D$38,IF(9=2,'1.Inputs'!$D$39,$E152)))/(1-'1.Inputs'!$D$42)*$D152*(1+$G152)^(9-1))-('1.Inputs'!$D$37*12*IF(9=1,'1.Inputs'!$D$38,IF(9=2,'1.Inputs'!$D$39,$E152)))*'1.Inputs'!$D$43*(1+$G152)^(9-1)-'1.Inputs'!$D$44*(1+$G152)^(9-1)-('1.Inputs'!$D$20/'1.Inputs'!$D$27+'1.Inputs'!$D$23/'1.Inputs'!$D$28))))*'1.Inputs'!$D$53</f>
        <v>847677105.40840244</v>
      </c>
      <c r="AL152" s="36">
        <f ca="1">AB152-AL$13-AL$14+MIN(AL$13,MAX(0,((('1.Inputs'!$D$37*12*IF(10=1,'1.Inputs'!$D$38,IF(10=2,'1.Inputs'!$D$39,$E152)))*$F152*(('1.Inputs'!$D$40)+(1-'1.Inputs'!$D$40)*(1+'1.Inputs'!$D$41))*(1+$G152)^(10-1))-(('1.Inputs'!$D$37*12*IF(10=1,'1.Inputs'!$D$38,IF(10=2,'1.Inputs'!$D$39,$E152)))/(1-'1.Inputs'!$D$42)*$D152*(1+$G152)^(10-1))-('1.Inputs'!$D$37*12*IF(10=1,'1.Inputs'!$D$38,IF(10=2,'1.Inputs'!$D$39,$E152)))*'1.Inputs'!$D$43*(1+$G152)^(10-1)-'1.Inputs'!$D$44*(1+$G152)^(10-1)-('1.Inputs'!$D$20/'1.Inputs'!$D$27+'1.Inputs'!$D$23/'1.Inputs'!$D$28))))*'1.Inputs'!$D$53+'1.Inputs'!$D$35</f>
        <v>4253236320.8675709</v>
      </c>
      <c r="AM152" s="48">
        <f ca="1">R152+NPV('1.Inputs'!$D$55,S152:AB152)</f>
        <v>1239971625.5609784</v>
      </c>
      <c r="AN152" s="48">
        <f ca="1">-('1.Inputs'!$D$24*(1-'1.Inputs'!$D$31)+'1.Inputs'!$D$35)+NPV('1.Inputs'!$D$54,AC152:AL152)</f>
        <v>-172354927.1929543</v>
      </c>
      <c r="AO152" s="36">
        <f t="shared" ca="1" si="21"/>
        <v>-4.0927084018096203</v>
      </c>
      <c r="AP152" s="36">
        <f t="shared" ca="1" si="22"/>
        <v>1.1649511822303453</v>
      </c>
      <c r="AQ152" s="36">
        <f ca="1">'1.Inputs'!$D$35+MIN(SUM($AC152:AC152),SUM($AC152:AD152),SUM($AC152:AE152),SUM($AC152:AF152),SUM($AC152:AG152),SUM($AC152:AH152),SUM($AC152:AI152),SUM($AC152:AJ152),SUM($AC152:AK152),SUM($AC152:AL152))</f>
        <v>80664604.618537784</v>
      </c>
      <c r="AR152" s="36">
        <f ca="1">IF(AP152&lt;'1.Inputs'!$D$57,1,0)</f>
        <v>1</v>
      </c>
      <c r="AS152" s="36">
        <f t="shared" ca="1" si="23"/>
        <v>0</v>
      </c>
    </row>
    <row r="153" spans="2:45" ht="15" customHeight="1" x14ac:dyDescent="0.25">
      <c r="B153" s="36">
        <v>138</v>
      </c>
      <c r="C153" s="36">
        <f t="shared" ca="1" si="16"/>
        <v>0.67385611692155445</v>
      </c>
      <c r="D153" s="36">
        <f t="shared" ca="1" si="17"/>
        <v>17582.744783208494</v>
      </c>
      <c r="E153" s="47">
        <f t="shared" ca="1" si="18"/>
        <v>0.84912160091150879</v>
      </c>
      <c r="F153" s="36">
        <f t="shared" ca="1" si="19"/>
        <v>30905.359842156191</v>
      </c>
      <c r="G153" s="36">
        <f t="shared" ca="1" si="20"/>
        <v>5.0106316506890951E-2</v>
      </c>
      <c r="H153" s="36">
        <f ca="1">((('1.Inputs'!$D$37*12*IF(1=1,'1.Inputs'!$D$38,IF(1=2,'1.Inputs'!$D$39,$E153)))*$F153*(('1.Inputs'!$D$40)+(1-'1.Inputs'!$D$40)*(1+'1.Inputs'!$D$41))*(1+$G153)^(1-1))*'1.Inputs'!$D$47+(('1.Inputs'!$D$37*12*IF(1=1,'1.Inputs'!$D$38,IF(1=2,'1.Inputs'!$D$39,$E153)))/(1-'1.Inputs'!$D$42)*$D153*(1+$G153)^(1-1))*('1.Inputs'!$D$48-'1.Inputs'!$D$49))/'1.Inputs'!$D$51</f>
        <v>808763526.85114372</v>
      </c>
      <c r="I153" s="36">
        <f ca="1">((('1.Inputs'!$D$37*12*IF(2=1,'1.Inputs'!$D$38,IF(2=2,'1.Inputs'!$D$39,$E153)))*$F153*(('1.Inputs'!$D$40)+(1-'1.Inputs'!$D$40)*(1+'1.Inputs'!$D$41))*(1+$G153)^(2-1))*'1.Inputs'!$D$47+(('1.Inputs'!$D$37*12*IF(2=1,'1.Inputs'!$D$38,IF(2=2,'1.Inputs'!$D$39,$E153)))/(1-'1.Inputs'!$D$42)*$D153*(1+$G153)^(2-1))*('1.Inputs'!$D$48-'1.Inputs'!$D$49))/'1.Inputs'!$D$51</f>
        <v>1189002763.3494868</v>
      </c>
      <c r="J153" s="36">
        <f ca="1">((('1.Inputs'!$D$37*12*IF(3=1,'1.Inputs'!$D$38,IF(3=2,'1.Inputs'!$D$39,$E153)))*$F153*(('1.Inputs'!$D$40)+(1-'1.Inputs'!$D$40)*(1+'1.Inputs'!$D$41))*(1+$G153)^(3-1))*'1.Inputs'!$D$47+(('1.Inputs'!$D$37*12*IF(3=1,'1.Inputs'!$D$38,IF(3=2,'1.Inputs'!$D$39,$E153)))/(1-'1.Inputs'!$D$42)*$D153*(1+$G153)^(3-1))*('1.Inputs'!$D$48-'1.Inputs'!$D$49))/'1.Inputs'!$D$51</f>
        <v>1514565234.8387675</v>
      </c>
      <c r="K153" s="36">
        <f ca="1">((('1.Inputs'!$D$37*12*IF(4=1,'1.Inputs'!$D$38,IF(4=2,'1.Inputs'!$D$39,$E153)))*$F153*(('1.Inputs'!$D$40)+(1-'1.Inputs'!$D$40)*(1+'1.Inputs'!$D$41))*(1+$G153)^(4-1))*'1.Inputs'!$D$47+(('1.Inputs'!$D$37*12*IF(4=1,'1.Inputs'!$D$38,IF(4=2,'1.Inputs'!$D$39,$E153)))/(1-'1.Inputs'!$D$42)*$D153*(1+$G153)^(4-1))*('1.Inputs'!$D$48-'1.Inputs'!$D$49))/'1.Inputs'!$D$51</f>
        <v>1590454519.8659322</v>
      </c>
      <c r="L153" s="36">
        <f ca="1">((('1.Inputs'!$D$37*12*IF(5=1,'1.Inputs'!$D$38,IF(5=2,'1.Inputs'!$D$39,$E153)))*$F153*(('1.Inputs'!$D$40)+(1-'1.Inputs'!$D$40)*(1+'1.Inputs'!$D$41))*(1+$G153)^(5-1))*'1.Inputs'!$D$47+(('1.Inputs'!$D$37*12*IF(5=1,'1.Inputs'!$D$38,IF(5=2,'1.Inputs'!$D$39,$E153)))/(1-'1.Inputs'!$D$42)*$D153*(1+$G153)^(5-1))*('1.Inputs'!$D$48-'1.Inputs'!$D$49))/'1.Inputs'!$D$51</f>
        <v>1670146337.4281502</v>
      </c>
      <c r="M153" s="36">
        <f ca="1">((('1.Inputs'!$D$37*12*IF(6=1,'1.Inputs'!$D$38,IF(6=2,'1.Inputs'!$D$39,$E153)))*$F153*(('1.Inputs'!$D$40)+(1-'1.Inputs'!$D$40)*(1+'1.Inputs'!$D$41))*(1+$G153)^(6-1))*'1.Inputs'!$D$47+(('1.Inputs'!$D$37*12*IF(6=1,'1.Inputs'!$D$38,IF(6=2,'1.Inputs'!$D$39,$E153)))/(1-'1.Inputs'!$D$42)*$D153*(1+$G153)^(6-1))*('1.Inputs'!$D$48-'1.Inputs'!$D$49))/'1.Inputs'!$D$51</f>
        <v>1753831218.4241495</v>
      </c>
      <c r="N153" s="36">
        <f ca="1">((('1.Inputs'!$D$37*12*IF(7=1,'1.Inputs'!$D$38,IF(7=2,'1.Inputs'!$D$39,$E153)))*$F153*(('1.Inputs'!$D$40)+(1-'1.Inputs'!$D$40)*(1+'1.Inputs'!$D$41))*(1+$G153)^(7-1))*'1.Inputs'!$D$47+(('1.Inputs'!$D$37*12*IF(7=1,'1.Inputs'!$D$38,IF(7=2,'1.Inputs'!$D$39,$E153)))/(1-'1.Inputs'!$D$42)*$D153*(1+$G153)^(7-1))*('1.Inputs'!$D$48-'1.Inputs'!$D$49))/'1.Inputs'!$D$51</f>
        <v>1841709240.5541761</v>
      </c>
      <c r="O153" s="36">
        <f ca="1">((('1.Inputs'!$D$37*12*IF(8=1,'1.Inputs'!$D$38,IF(8=2,'1.Inputs'!$D$39,$E153)))*$F153*(('1.Inputs'!$D$40)+(1-'1.Inputs'!$D$40)*(1+'1.Inputs'!$D$41))*(1+$G153)^(8-1))*'1.Inputs'!$D$47+(('1.Inputs'!$D$37*12*IF(8=1,'1.Inputs'!$D$38,IF(8=2,'1.Inputs'!$D$39,$E153)))/(1-'1.Inputs'!$D$42)*$D153*(1+$G153)^(8-1))*('1.Inputs'!$D$48-'1.Inputs'!$D$49))/'1.Inputs'!$D$51</f>
        <v>1933990506.6750495</v>
      </c>
      <c r="P153" s="36">
        <f ca="1">((('1.Inputs'!$D$37*12*IF(9=1,'1.Inputs'!$D$38,IF(9=2,'1.Inputs'!$D$39,$E153)))*$F153*(('1.Inputs'!$D$40)+(1-'1.Inputs'!$D$40)*(1+'1.Inputs'!$D$41))*(1+$G153)^(9-1))*'1.Inputs'!$D$47+(('1.Inputs'!$D$37*12*IF(9=1,'1.Inputs'!$D$38,IF(9=2,'1.Inputs'!$D$39,$E153)))/(1-'1.Inputs'!$D$42)*$D153*(1+$G153)^(9-1))*('1.Inputs'!$D$48-'1.Inputs'!$D$49))/'1.Inputs'!$D$51</f>
        <v>2030895647.1238322</v>
      </c>
      <c r="Q153" s="36">
        <f ca="1">((('1.Inputs'!$D$37*12*IF(10=1,'1.Inputs'!$D$38,IF(10=2,'1.Inputs'!$D$39,$E153)))*$F153*(('1.Inputs'!$D$40)+(1-'1.Inputs'!$D$40)*(1+'1.Inputs'!$D$41))*(1+$G153)^(10-1))*'1.Inputs'!$D$47+(('1.Inputs'!$D$37*12*IF(10=1,'1.Inputs'!$D$38,IF(10=2,'1.Inputs'!$D$39,$E153)))/(1-'1.Inputs'!$D$42)*$D153*(1+$G153)^(10-1))*('1.Inputs'!$D$48-'1.Inputs'!$D$49))/'1.Inputs'!$D$51</f>
        <v>2132656347.211086</v>
      </c>
      <c r="R153" s="36">
        <f>-'1.Inputs'!$D$24</f>
        <v>-2050000000</v>
      </c>
      <c r="S153" s="36">
        <f ca="1">((('1.Inputs'!$D$37*12*IF(1=1,'1.Inputs'!$D$38,IF(1=2,'1.Inputs'!$D$39,$E153)))*$F153*(('1.Inputs'!$D$40)+(1-'1.Inputs'!$D$40)*(1+'1.Inputs'!$D$41))*(1+$G153)^(1-1))-(('1.Inputs'!$D$37*12*IF(1=1,'1.Inputs'!$D$38,IF(1=2,'1.Inputs'!$D$39,$E153)))/(1-'1.Inputs'!$D$42)*$D153*(1+$G153)^(1-1))-('1.Inputs'!$D$37*12*IF(1=1,'1.Inputs'!$D$38,IF(1=2,'1.Inputs'!$D$39,$E153)))*'1.Inputs'!$D$43*(1+$G153)^(1-1)-'1.Inputs'!$D$44*(1+$G153)^(1-1)-('1.Inputs'!$D$20/'1.Inputs'!$D$27+'1.Inputs'!$D$23/'1.Inputs'!$D$28))-MAX(0,((('1.Inputs'!$D$37*12*IF(1=1,'1.Inputs'!$D$38,IF(1=2,'1.Inputs'!$D$39,$E153)))*$F153*(('1.Inputs'!$D$40)+(1-'1.Inputs'!$D$40)*(1+'1.Inputs'!$D$41))*(1+$G153)^(1-1))-(('1.Inputs'!$D$37*12*IF(1=1,'1.Inputs'!$D$38,IF(1=2,'1.Inputs'!$D$39,$E153)))/(1-'1.Inputs'!$D$42)*$D153*(1+$G153)^(1-1))-('1.Inputs'!$D$37*12*IF(1=1,'1.Inputs'!$D$38,IF(1=2,'1.Inputs'!$D$39,$E153)))*'1.Inputs'!$D$43*(1+$G153)^(1-1)-'1.Inputs'!$D$44*(1+$G153)^(1-1)-('1.Inputs'!$D$20/'1.Inputs'!$D$27+'1.Inputs'!$D$23/'1.Inputs'!$D$28)))*'1.Inputs'!$D$53+('1.Inputs'!$D$20/'1.Inputs'!$D$27+'1.Inputs'!$D$23/'1.Inputs'!$D$28)-H153</f>
        <v>-376567011.5985471</v>
      </c>
      <c r="T153" s="36">
        <f ca="1">((('1.Inputs'!$D$37*12*IF(2=1,'1.Inputs'!$D$38,IF(2=2,'1.Inputs'!$D$39,$E153)))*$F153*(('1.Inputs'!$D$40)+(1-'1.Inputs'!$D$40)*(1+'1.Inputs'!$D$41))*(1+$G153)^(2-1))-(('1.Inputs'!$D$37*12*IF(2=1,'1.Inputs'!$D$38,IF(2=2,'1.Inputs'!$D$39,$E153)))/(1-'1.Inputs'!$D$42)*$D153*(1+$G153)^(2-1))-('1.Inputs'!$D$37*12*IF(2=1,'1.Inputs'!$D$38,IF(2=2,'1.Inputs'!$D$39,$E153)))*'1.Inputs'!$D$43*(1+$G153)^(2-1)-'1.Inputs'!$D$44*(1+$G153)^(2-1)-('1.Inputs'!$D$20/'1.Inputs'!$D$27+'1.Inputs'!$D$23/'1.Inputs'!$D$28))-MAX(0,((('1.Inputs'!$D$37*12*IF(2=1,'1.Inputs'!$D$38,IF(2=2,'1.Inputs'!$D$39,$E153)))*$F153*(('1.Inputs'!$D$40)+(1-'1.Inputs'!$D$40)*(1+'1.Inputs'!$D$41))*(1+$G153)^(2-1))-(('1.Inputs'!$D$37*12*IF(2=1,'1.Inputs'!$D$38,IF(2=2,'1.Inputs'!$D$39,$E153)))/(1-'1.Inputs'!$D$42)*$D153*(1+$G153)^(2-1))-('1.Inputs'!$D$37*12*IF(2=1,'1.Inputs'!$D$38,IF(2=2,'1.Inputs'!$D$39,$E153)))*'1.Inputs'!$D$43*(1+$G153)^(2-1)-'1.Inputs'!$D$44*(1+$G153)^(2-1)-('1.Inputs'!$D$20/'1.Inputs'!$D$27+'1.Inputs'!$D$23/'1.Inputs'!$D$28)))*'1.Inputs'!$D$53+('1.Inputs'!$D$20/'1.Inputs'!$D$27+'1.Inputs'!$D$23/'1.Inputs'!$D$28)-(I153-H153)</f>
        <v>478664315.62196434</v>
      </c>
      <c r="U153" s="36">
        <f ca="1">((('1.Inputs'!$D$37*12*IF(3=1,'1.Inputs'!$D$38,IF(3=2,'1.Inputs'!$D$39,$E153)))*$F153*(('1.Inputs'!$D$40)+(1-'1.Inputs'!$D$40)*(1+'1.Inputs'!$D$41))*(1+$G153)^(3-1))-(('1.Inputs'!$D$37*12*IF(3=1,'1.Inputs'!$D$38,IF(3=2,'1.Inputs'!$D$39,$E153)))/(1-'1.Inputs'!$D$42)*$D153*(1+$G153)^(3-1))-('1.Inputs'!$D$37*12*IF(3=1,'1.Inputs'!$D$38,IF(3=2,'1.Inputs'!$D$39,$E153)))*'1.Inputs'!$D$43*(1+$G153)^(3-1)-'1.Inputs'!$D$44*(1+$G153)^(3-1)-('1.Inputs'!$D$20/'1.Inputs'!$D$27+'1.Inputs'!$D$23/'1.Inputs'!$D$28))-MAX(0,((('1.Inputs'!$D$37*12*IF(3=1,'1.Inputs'!$D$38,IF(3=2,'1.Inputs'!$D$39,$E153)))*$F153*(('1.Inputs'!$D$40)+(1-'1.Inputs'!$D$40)*(1+'1.Inputs'!$D$41))*(1+$G153)^(3-1))-(('1.Inputs'!$D$37*12*IF(3=1,'1.Inputs'!$D$38,IF(3=2,'1.Inputs'!$D$39,$E153)))/(1-'1.Inputs'!$D$42)*$D153*(1+$G153)^(3-1))-('1.Inputs'!$D$37*12*IF(3=1,'1.Inputs'!$D$38,IF(3=2,'1.Inputs'!$D$39,$E153)))*'1.Inputs'!$D$43*(1+$G153)^(3-1)-'1.Inputs'!$D$44*(1+$G153)^(3-1)-('1.Inputs'!$D$20/'1.Inputs'!$D$27+'1.Inputs'!$D$23/'1.Inputs'!$D$28)))*'1.Inputs'!$D$53+('1.Inputs'!$D$20/'1.Inputs'!$D$27+'1.Inputs'!$D$23/'1.Inputs'!$D$28)-(J153-I153)</f>
        <v>893005789.29161477</v>
      </c>
      <c r="V153" s="36">
        <f ca="1">((('1.Inputs'!$D$37*12*IF(4=1,'1.Inputs'!$D$38,IF(4=2,'1.Inputs'!$D$39,$E153)))*$F153*(('1.Inputs'!$D$40)+(1-'1.Inputs'!$D$40)*(1+'1.Inputs'!$D$41))*(1+$G153)^(4-1))-(('1.Inputs'!$D$37*12*IF(4=1,'1.Inputs'!$D$38,IF(4=2,'1.Inputs'!$D$39,$E153)))/(1-'1.Inputs'!$D$42)*$D153*(1+$G153)^(4-1))-('1.Inputs'!$D$37*12*IF(4=1,'1.Inputs'!$D$38,IF(4=2,'1.Inputs'!$D$39,$E153)))*'1.Inputs'!$D$43*(1+$G153)^(4-1)-'1.Inputs'!$D$44*(1+$G153)^(4-1)-('1.Inputs'!$D$20/'1.Inputs'!$D$27+'1.Inputs'!$D$23/'1.Inputs'!$D$28))-MAX(0,((('1.Inputs'!$D$37*12*IF(4=1,'1.Inputs'!$D$38,IF(4=2,'1.Inputs'!$D$39,$E153)))*$F153*(('1.Inputs'!$D$40)+(1-'1.Inputs'!$D$40)*(1+'1.Inputs'!$D$41))*(1+$G153)^(4-1))-(('1.Inputs'!$D$37*12*IF(4=1,'1.Inputs'!$D$38,IF(4=2,'1.Inputs'!$D$39,$E153)))/(1-'1.Inputs'!$D$42)*$D153*(1+$G153)^(4-1))-('1.Inputs'!$D$37*12*IF(4=1,'1.Inputs'!$D$38,IF(4=2,'1.Inputs'!$D$39,$E153)))*'1.Inputs'!$D$43*(1+$G153)^(4-1)-'1.Inputs'!$D$44*(1+$G153)^(4-1)-('1.Inputs'!$D$20/'1.Inputs'!$D$27+'1.Inputs'!$D$23/'1.Inputs'!$D$28)))*'1.Inputs'!$D$53+('1.Inputs'!$D$20/'1.Inputs'!$D$27+'1.Inputs'!$D$23/'1.Inputs'!$D$28)-(K153-J153)</f>
        <v>1201369419.2587192</v>
      </c>
      <c r="W153" s="36">
        <f ca="1">((('1.Inputs'!$D$37*12*IF(5=1,'1.Inputs'!$D$38,IF(5=2,'1.Inputs'!$D$39,$E153)))*$F153*(('1.Inputs'!$D$40)+(1-'1.Inputs'!$D$40)*(1+'1.Inputs'!$D$41))*(1+$G153)^(5-1))-(('1.Inputs'!$D$37*12*IF(5=1,'1.Inputs'!$D$38,IF(5=2,'1.Inputs'!$D$39,$E153)))/(1-'1.Inputs'!$D$42)*$D153*(1+$G153)^(5-1))-('1.Inputs'!$D$37*12*IF(5=1,'1.Inputs'!$D$38,IF(5=2,'1.Inputs'!$D$39,$E153)))*'1.Inputs'!$D$43*(1+$G153)^(5-1)-'1.Inputs'!$D$44*(1+$G153)^(5-1)-('1.Inputs'!$D$20/'1.Inputs'!$D$27+'1.Inputs'!$D$23/'1.Inputs'!$D$28))-MAX(0,((('1.Inputs'!$D$37*12*IF(5=1,'1.Inputs'!$D$38,IF(5=2,'1.Inputs'!$D$39,$E153)))*$F153*(('1.Inputs'!$D$40)+(1-'1.Inputs'!$D$40)*(1+'1.Inputs'!$D$41))*(1+$G153)^(5-1))-(('1.Inputs'!$D$37*12*IF(5=1,'1.Inputs'!$D$38,IF(5=2,'1.Inputs'!$D$39,$E153)))/(1-'1.Inputs'!$D$42)*$D153*(1+$G153)^(5-1))-('1.Inputs'!$D$37*12*IF(5=1,'1.Inputs'!$D$38,IF(5=2,'1.Inputs'!$D$39,$E153)))*'1.Inputs'!$D$43*(1+$G153)^(5-1)-'1.Inputs'!$D$44*(1+$G153)^(5-1)-('1.Inputs'!$D$20/'1.Inputs'!$D$27+'1.Inputs'!$D$23/'1.Inputs'!$D$28)))*'1.Inputs'!$D$53+('1.Inputs'!$D$20/'1.Inputs'!$D$27+'1.Inputs'!$D$23/'1.Inputs'!$D$28)-(L153-K153)</f>
        <v>1259198092.1668451</v>
      </c>
      <c r="X153" s="36">
        <f ca="1">((('1.Inputs'!$D$37*12*IF(6=1,'1.Inputs'!$D$38,IF(6=2,'1.Inputs'!$D$39,$E153)))*$F153*(('1.Inputs'!$D$40)+(1-'1.Inputs'!$D$40)*(1+'1.Inputs'!$D$41))*(1+$G153)^(6-1))-(('1.Inputs'!$D$37*12*IF(6=1,'1.Inputs'!$D$38,IF(6=2,'1.Inputs'!$D$39,$E153)))/(1-'1.Inputs'!$D$42)*$D153*(1+$G153)^(6-1))-('1.Inputs'!$D$37*12*IF(6=1,'1.Inputs'!$D$38,IF(6=2,'1.Inputs'!$D$39,$E153)))*'1.Inputs'!$D$43*(1+$G153)^(6-1)-'1.Inputs'!$D$44*(1+$G153)^(6-1)-('1.Inputs'!$D$20/'1.Inputs'!$D$27+'1.Inputs'!$D$23/'1.Inputs'!$D$28))-MAX(0,((('1.Inputs'!$D$37*12*IF(6=1,'1.Inputs'!$D$38,IF(6=2,'1.Inputs'!$D$39,$E153)))*$F153*(('1.Inputs'!$D$40)+(1-'1.Inputs'!$D$40)*(1+'1.Inputs'!$D$41))*(1+$G153)^(6-1))-(('1.Inputs'!$D$37*12*IF(6=1,'1.Inputs'!$D$38,IF(6=2,'1.Inputs'!$D$39,$E153)))/(1-'1.Inputs'!$D$42)*$D153*(1+$G153)^(6-1))-('1.Inputs'!$D$37*12*IF(6=1,'1.Inputs'!$D$38,IF(6=2,'1.Inputs'!$D$39,$E153)))*'1.Inputs'!$D$43*(1+$G153)^(6-1)-'1.Inputs'!$D$44*(1+$G153)^(6-1)-('1.Inputs'!$D$20/'1.Inputs'!$D$27+'1.Inputs'!$D$23/'1.Inputs'!$D$28)))*'1.Inputs'!$D$53+('1.Inputs'!$D$20/'1.Inputs'!$D$27+'1.Inputs'!$D$23/'1.Inputs'!$D$28)-(M153-L153)</f>
        <v>1319924346.8628795</v>
      </c>
      <c r="Y153" s="36">
        <f ca="1">((('1.Inputs'!$D$37*12*IF(7=1,'1.Inputs'!$D$38,IF(7=2,'1.Inputs'!$D$39,$E153)))*$F153*(('1.Inputs'!$D$40)+(1-'1.Inputs'!$D$40)*(1+'1.Inputs'!$D$41))*(1+$G153)^(7-1))-(('1.Inputs'!$D$37*12*IF(7=1,'1.Inputs'!$D$38,IF(7=2,'1.Inputs'!$D$39,$E153)))/(1-'1.Inputs'!$D$42)*$D153*(1+$G153)^(7-1))-('1.Inputs'!$D$37*12*IF(7=1,'1.Inputs'!$D$38,IF(7=2,'1.Inputs'!$D$39,$E153)))*'1.Inputs'!$D$43*(1+$G153)^(7-1)-'1.Inputs'!$D$44*(1+$G153)^(7-1)-('1.Inputs'!$D$20/'1.Inputs'!$D$27+'1.Inputs'!$D$23/'1.Inputs'!$D$28))-MAX(0,((('1.Inputs'!$D$37*12*IF(7=1,'1.Inputs'!$D$38,IF(7=2,'1.Inputs'!$D$39,$E153)))*$F153*(('1.Inputs'!$D$40)+(1-'1.Inputs'!$D$40)*(1+'1.Inputs'!$D$41))*(1+$G153)^(7-1))-(('1.Inputs'!$D$37*12*IF(7=1,'1.Inputs'!$D$38,IF(7=2,'1.Inputs'!$D$39,$E153)))/(1-'1.Inputs'!$D$42)*$D153*(1+$G153)^(7-1))-('1.Inputs'!$D$37*12*IF(7=1,'1.Inputs'!$D$38,IF(7=2,'1.Inputs'!$D$39,$E153)))*'1.Inputs'!$D$43*(1+$G153)^(7-1)-'1.Inputs'!$D$44*(1+$G153)^(7-1)-('1.Inputs'!$D$20/'1.Inputs'!$D$27+'1.Inputs'!$D$23/'1.Inputs'!$D$28)))*'1.Inputs'!$D$53+('1.Inputs'!$D$20/'1.Inputs'!$D$27+'1.Inputs'!$D$23/'1.Inputs'!$D$28)-(N153-M153)</f>
        <v>1383693370.4969923</v>
      </c>
      <c r="Z153" s="36">
        <f ca="1">((('1.Inputs'!$D$37*12*IF(8=1,'1.Inputs'!$D$38,IF(8=2,'1.Inputs'!$D$39,$E153)))*$F153*(('1.Inputs'!$D$40)+(1-'1.Inputs'!$D$40)*(1+'1.Inputs'!$D$41))*(1+$G153)^(8-1))-(('1.Inputs'!$D$37*12*IF(8=1,'1.Inputs'!$D$38,IF(8=2,'1.Inputs'!$D$39,$E153)))/(1-'1.Inputs'!$D$42)*$D153*(1+$G153)^(8-1))-('1.Inputs'!$D$37*12*IF(8=1,'1.Inputs'!$D$38,IF(8=2,'1.Inputs'!$D$39,$E153)))*'1.Inputs'!$D$43*(1+$G153)^(8-1)-'1.Inputs'!$D$44*(1+$G153)^(8-1)-('1.Inputs'!$D$20/'1.Inputs'!$D$27+'1.Inputs'!$D$23/'1.Inputs'!$D$28))-MAX(0,((('1.Inputs'!$D$37*12*IF(8=1,'1.Inputs'!$D$38,IF(8=2,'1.Inputs'!$D$39,$E153)))*$F153*(('1.Inputs'!$D$40)+(1-'1.Inputs'!$D$40)*(1+'1.Inputs'!$D$41))*(1+$G153)^(8-1))-(('1.Inputs'!$D$37*12*IF(8=1,'1.Inputs'!$D$38,IF(8=2,'1.Inputs'!$D$39,$E153)))/(1-'1.Inputs'!$D$42)*$D153*(1+$G153)^(8-1))-('1.Inputs'!$D$37*12*IF(8=1,'1.Inputs'!$D$38,IF(8=2,'1.Inputs'!$D$39,$E153)))*'1.Inputs'!$D$43*(1+$G153)^(8-1)-'1.Inputs'!$D$44*(1+$G153)^(8-1)-('1.Inputs'!$D$20/'1.Inputs'!$D$27+'1.Inputs'!$D$23/'1.Inputs'!$D$28)))*'1.Inputs'!$D$53+('1.Inputs'!$D$20/'1.Inputs'!$D$27+'1.Inputs'!$D$23/'1.Inputs'!$D$28)-(O153-N153)</f>
        <v>1450657625.0126507</v>
      </c>
      <c r="AA153" s="36">
        <f ca="1">((('1.Inputs'!$D$37*12*IF(9=1,'1.Inputs'!$D$38,IF(9=2,'1.Inputs'!$D$39,$E153)))*$F153*(('1.Inputs'!$D$40)+(1-'1.Inputs'!$D$40)*(1+'1.Inputs'!$D$41))*(1+$G153)^(9-1))-(('1.Inputs'!$D$37*12*IF(9=1,'1.Inputs'!$D$38,IF(9=2,'1.Inputs'!$D$39,$E153)))/(1-'1.Inputs'!$D$42)*$D153*(1+$G153)^(9-1))-('1.Inputs'!$D$37*12*IF(9=1,'1.Inputs'!$D$38,IF(9=2,'1.Inputs'!$D$39,$E153)))*'1.Inputs'!$D$43*(1+$G153)^(9-1)-'1.Inputs'!$D$44*(1+$G153)^(9-1)-('1.Inputs'!$D$20/'1.Inputs'!$D$27+'1.Inputs'!$D$23/'1.Inputs'!$D$28))-MAX(0,((('1.Inputs'!$D$37*12*IF(9=1,'1.Inputs'!$D$38,IF(9=2,'1.Inputs'!$D$39,$E153)))*$F153*(('1.Inputs'!$D$40)+(1-'1.Inputs'!$D$40)*(1+'1.Inputs'!$D$41))*(1+$G153)^(9-1))-(('1.Inputs'!$D$37*12*IF(9=1,'1.Inputs'!$D$38,IF(9=2,'1.Inputs'!$D$39,$E153)))/(1-'1.Inputs'!$D$42)*$D153*(1+$G153)^(9-1))-('1.Inputs'!$D$37*12*IF(9=1,'1.Inputs'!$D$38,IF(9=2,'1.Inputs'!$D$39,$E153)))*'1.Inputs'!$D$43*(1+$G153)^(9-1)-'1.Inputs'!$D$44*(1+$G153)^(9-1)-('1.Inputs'!$D$20/'1.Inputs'!$D$27+'1.Inputs'!$D$23/'1.Inputs'!$D$28)))*'1.Inputs'!$D$53+('1.Inputs'!$D$20/'1.Inputs'!$D$27+'1.Inputs'!$D$23/'1.Inputs'!$D$28)-(P153-O153)</f>
        <v>1520977211.6597183</v>
      </c>
      <c r="AB153" s="36">
        <f ca="1">((('1.Inputs'!$D$37*12*IF(10=1,'1.Inputs'!$D$38,IF(10=2,'1.Inputs'!$D$39,$E153)))*$F153*(('1.Inputs'!$D$40)+(1-'1.Inputs'!$D$40)*(1+'1.Inputs'!$D$41))*(1+$G153)^(10-1))-(('1.Inputs'!$D$37*12*IF(10=1,'1.Inputs'!$D$38,IF(10=2,'1.Inputs'!$D$39,$E153)))/(1-'1.Inputs'!$D$42)*$D153*(1+$G153)^(10-1))-('1.Inputs'!$D$37*12*IF(10=1,'1.Inputs'!$D$38,IF(10=2,'1.Inputs'!$D$39,$E153)))*'1.Inputs'!$D$43*(1+$G153)^(10-1)-'1.Inputs'!$D$44*(1+$G153)^(10-1)-('1.Inputs'!$D$20/'1.Inputs'!$D$27+'1.Inputs'!$D$23/'1.Inputs'!$D$28))-MAX(0,((('1.Inputs'!$D$37*12*IF(10=1,'1.Inputs'!$D$38,IF(10=2,'1.Inputs'!$D$39,$E153)))*$F153*(('1.Inputs'!$D$40)+(1-'1.Inputs'!$D$40)*(1+'1.Inputs'!$D$41))*(1+$G153)^(10-1))-(('1.Inputs'!$D$37*12*IF(10=1,'1.Inputs'!$D$38,IF(10=2,'1.Inputs'!$D$39,$E153)))/(1-'1.Inputs'!$D$42)*$D153*(1+$G153)^(10-1))-('1.Inputs'!$D$37*12*IF(10=1,'1.Inputs'!$D$38,IF(10=2,'1.Inputs'!$D$39,$E153)))*'1.Inputs'!$D$43*(1+$G153)^(10-1)-'1.Inputs'!$D$44*(1+$G153)^(10-1)-('1.Inputs'!$D$20/'1.Inputs'!$D$27+'1.Inputs'!$D$23/'1.Inputs'!$D$28)))*'1.Inputs'!$D$53+('1.Inputs'!$D$20/'1.Inputs'!$D$27+'1.Inputs'!$D$23/'1.Inputs'!$D$28)-(Q153-P153)+(('1.Inputs'!$D$20+'1.Inputs'!$D$23-('1.Inputs'!$D$20/'1.Inputs'!$D$27+'1.Inputs'!$D$23/'1.Inputs'!$D$28)*'1.Inputs'!$D$10)*'1.Inputs'!$D$60+'1.Inputs'!$D$19*'1.Inputs'!$D$59+Q153)</f>
        <v>4427476600.9830446</v>
      </c>
      <c r="AC153" s="36">
        <f ca="1">S153-AC$13-AC$14+MIN(AC$13,MAX(0,((('1.Inputs'!$D$37*12*IF(1=1,'1.Inputs'!$D$38,IF(1=2,'1.Inputs'!$D$39,$E153)))*$F153*(('1.Inputs'!$D$40)+(1-'1.Inputs'!$D$40)*(1+'1.Inputs'!$D$41))*(1+$G153)^(1-1))-(('1.Inputs'!$D$37*12*IF(1=1,'1.Inputs'!$D$38,IF(1=2,'1.Inputs'!$D$39,$E153)))/(1-'1.Inputs'!$D$42)*$D153*(1+$G153)^(1-1))-('1.Inputs'!$D$37*12*IF(1=1,'1.Inputs'!$D$38,IF(1=2,'1.Inputs'!$D$39,$E153)))*'1.Inputs'!$D$43*(1+$G153)^(1-1)-'1.Inputs'!$D$44*(1+$G153)^(1-1)-('1.Inputs'!$D$20/'1.Inputs'!$D$27+'1.Inputs'!$D$23/'1.Inputs'!$D$28))))*'1.Inputs'!$D$53</f>
        <v>-472507011.5985471</v>
      </c>
      <c r="AD153" s="36">
        <f ca="1">T153-AD$13-AD$14+MIN(AD$13,MAX(0,((('1.Inputs'!$D$37*12*IF(2=1,'1.Inputs'!$D$38,IF(2=2,'1.Inputs'!$D$39,$E153)))*$F153*(('1.Inputs'!$D$40)+(1-'1.Inputs'!$D$40)*(1+'1.Inputs'!$D$41))*(1+$G153)^(2-1))-(('1.Inputs'!$D$37*12*IF(2=1,'1.Inputs'!$D$38,IF(2=2,'1.Inputs'!$D$39,$E153)))/(1-'1.Inputs'!$D$42)*$D153*(1+$G153)^(2-1))-('1.Inputs'!$D$37*12*IF(2=1,'1.Inputs'!$D$38,IF(2=2,'1.Inputs'!$D$39,$E153)))*'1.Inputs'!$D$43*(1+$G153)^(2-1)-'1.Inputs'!$D$44*(1+$G153)^(2-1)-('1.Inputs'!$D$20/'1.Inputs'!$D$27+'1.Inputs'!$D$23/'1.Inputs'!$D$28))))*'1.Inputs'!$D$53</f>
        <v>382724315.62196434</v>
      </c>
      <c r="AE153" s="36">
        <f ca="1">U153-AE$13-AE$14+MIN(AE$13,MAX(0,((('1.Inputs'!$D$37*12*IF(3=1,'1.Inputs'!$D$38,IF(3=2,'1.Inputs'!$D$39,$E153)))*$F153*(('1.Inputs'!$D$40)+(1-'1.Inputs'!$D$40)*(1+'1.Inputs'!$D$41))*(1+$G153)^(3-1))-(('1.Inputs'!$D$37*12*IF(3=1,'1.Inputs'!$D$38,IF(3=2,'1.Inputs'!$D$39,$E153)))/(1-'1.Inputs'!$D$42)*$D153*(1+$G153)^(3-1))-('1.Inputs'!$D$37*12*IF(3=1,'1.Inputs'!$D$38,IF(3=2,'1.Inputs'!$D$39,$E153)))*'1.Inputs'!$D$43*(1+$G153)^(3-1)-'1.Inputs'!$D$44*(1+$G153)^(3-1)-('1.Inputs'!$D$20/'1.Inputs'!$D$27+'1.Inputs'!$D$23/'1.Inputs'!$D$28))))*'1.Inputs'!$D$53</f>
        <v>551065789.29161477</v>
      </c>
      <c r="AF153" s="36">
        <f ca="1">V153-AF$13-AF$14+MIN(AF$13,MAX(0,((('1.Inputs'!$D$37*12*IF(4=1,'1.Inputs'!$D$38,IF(4=2,'1.Inputs'!$D$39,$E153)))*$F153*(('1.Inputs'!$D$40)+(1-'1.Inputs'!$D$40)*(1+'1.Inputs'!$D$41))*(1+$G153)^(4-1))-(('1.Inputs'!$D$37*12*IF(4=1,'1.Inputs'!$D$38,IF(4=2,'1.Inputs'!$D$39,$E153)))/(1-'1.Inputs'!$D$42)*$D153*(1+$G153)^(4-1))-('1.Inputs'!$D$37*12*IF(4=1,'1.Inputs'!$D$38,IF(4=2,'1.Inputs'!$D$39,$E153)))*'1.Inputs'!$D$43*(1+$G153)^(4-1)-'1.Inputs'!$D$44*(1+$G153)^(4-1)-('1.Inputs'!$D$20/'1.Inputs'!$D$27+'1.Inputs'!$D$23/'1.Inputs'!$D$28))))*'1.Inputs'!$D$53</f>
        <v>878617419.25871921</v>
      </c>
      <c r="AG153" s="36">
        <f ca="1">W153-AG$13-AG$14+MIN(AG$13,MAX(0,((('1.Inputs'!$D$37*12*IF(5=1,'1.Inputs'!$D$38,IF(5=2,'1.Inputs'!$D$39,$E153)))*$F153*(('1.Inputs'!$D$40)+(1-'1.Inputs'!$D$40)*(1+'1.Inputs'!$D$41))*(1+$G153)^(5-1))-(('1.Inputs'!$D$37*12*IF(5=1,'1.Inputs'!$D$38,IF(5=2,'1.Inputs'!$D$39,$E153)))/(1-'1.Inputs'!$D$42)*$D153*(1+$G153)^(5-1))-('1.Inputs'!$D$37*12*IF(5=1,'1.Inputs'!$D$38,IF(5=2,'1.Inputs'!$D$39,$E153)))*'1.Inputs'!$D$43*(1+$G153)^(5-1)-'1.Inputs'!$D$44*(1+$G153)^(5-1)-('1.Inputs'!$D$20/'1.Inputs'!$D$27+'1.Inputs'!$D$23/'1.Inputs'!$D$28))))*'1.Inputs'!$D$53</f>
        <v>955634092.16684508</v>
      </c>
      <c r="AH153" s="36">
        <f ca="1">X153-AH$13-AH$14+MIN(AH$13,MAX(0,((('1.Inputs'!$D$37*12*IF(6=1,'1.Inputs'!$D$38,IF(6=2,'1.Inputs'!$D$39,$E153)))*$F153*(('1.Inputs'!$D$40)+(1-'1.Inputs'!$D$40)*(1+'1.Inputs'!$D$41))*(1+$G153)^(6-1))-(('1.Inputs'!$D$37*12*IF(6=1,'1.Inputs'!$D$38,IF(6=2,'1.Inputs'!$D$39,$E153)))/(1-'1.Inputs'!$D$42)*$D153*(1+$G153)^(6-1))-('1.Inputs'!$D$37*12*IF(6=1,'1.Inputs'!$D$38,IF(6=2,'1.Inputs'!$D$39,$E153)))*'1.Inputs'!$D$43*(1+$G153)^(6-1)-'1.Inputs'!$D$44*(1+$G153)^(6-1)-('1.Inputs'!$D$20/'1.Inputs'!$D$27+'1.Inputs'!$D$23/'1.Inputs'!$D$28))))*'1.Inputs'!$D$53</f>
        <v>1035548346.8628795</v>
      </c>
      <c r="AI153" s="36">
        <f ca="1">Y153-AI$13-AI$14+MIN(AI$13,MAX(0,((('1.Inputs'!$D$37*12*IF(7=1,'1.Inputs'!$D$38,IF(7=2,'1.Inputs'!$D$39,$E153)))*$F153*(('1.Inputs'!$D$40)+(1-'1.Inputs'!$D$40)*(1+'1.Inputs'!$D$41))*(1+$G153)^(7-1))-(('1.Inputs'!$D$37*12*IF(7=1,'1.Inputs'!$D$38,IF(7=2,'1.Inputs'!$D$39,$E153)))/(1-'1.Inputs'!$D$42)*$D153*(1+$G153)^(7-1))-('1.Inputs'!$D$37*12*IF(7=1,'1.Inputs'!$D$38,IF(7=2,'1.Inputs'!$D$39,$E153)))*'1.Inputs'!$D$43*(1+$G153)^(7-1)-'1.Inputs'!$D$44*(1+$G153)^(7-1)-('1.Inputs'!$D$20/'1.Inputs'!$D$27+'1.Inputs'!$D$23/'1.Inputs'!$D$28))))*'1.Inputs'!$D$53</f>
        <v>1118505370.4969923</v>
      </c>
      <c r="AJ153" s="36">
        <f ca="1">Z153-AJ$13-AJ$14+MIN(AJ$13,MAX(0,((('1.Inputs'!$D$37*12*IF(8=1,'1.Inputs'!$D$38,IF(8=2,'1.Inputs'!$D$39,$E153)))*$F153*(('1.Inputs'!$D$40)+(1-'1.Inputs'!$D$40)*(1+'1.Inputs'!$D$41))*(1+$G153)^(8-1))-(('1.Inputs'!$D$37*12*IF(8=1,'1.Inputs'!$D$38,IF(8=2,'1.Inputs'!$D$39,$E153)))/(1-'1.Inputs'!$D$42)*$D153*(1+$G153)^(8-1))-('1.Inputs'!$D$37*12*IF(8=1,'1.Inputs'!$D$38,IF(8=2,'1.Inputs'!$D$39,$E153)))*'1.Inputs'!$D$43*(1+$G153)^(8-1)-'1.Inputs'!$D$44*(1+$G153)^(8-1)-('1.Inputs'!$D$20/'1.Inputs'!$D$27+'1.Inputs'!$D$23/'1.Inputs'!$D$28))))*'1.Inputs'!$D$53</f>
        <v>1450657625.0126507</v>
      </c>
      <c r="AK153" s="36">
        <f ca="1">AA153-AK$13-AK$14+MIN(AK$13,MAX(0,((('1.Inputs'!$D$37*12*IF(9=1,'1.Inputs'!$D$38,IF(9=2,'1.Inputs'!$D$39,$E153)))*$F153*(('1.Inputs'!$D$40)+(1-'1.Inputs'!$D$40)*(1+'1.Inputs'!$D$41))*(1+$G153)^(9-1))-(('1.Inputs'!$D$37*12*IF(9=1,'1.Inputs'!$D$38,IF(9=2,'1.Inputs'!$D$39,$E153)))/(1-'1.Inputs'!$D$42)*$D153*(1+$G153)^(9-1))-('1.Inputs'!$D$37*12*IF(9=1,'1.Inputs'!$D$38,IF(9=2,'1.Inputs'!$D$39,$E153)))*'1.Inputs'!$D$43*(1+$G153)^(9-1)-'1.Inputs'!$D$44*(1+$G153)^(9-1)-('1.Inputs'!$D$20/'1.Inputs'!$D$27+'1.Inputs'!$D$23/'1.Inputs'!$D$28))))*'1.Inputs'!$D$53</f>
        <v>1520977211.6597183</v>
      </c>
      <c r="AL153" s="36">
        <f ca="1">AB153-AL$13-AL$14+MIN(AL$13,MAX(0,((('1.Inputs'!$D$37*12*IF(10=1,'1.Inputs'!$D$38,IF(10=2,'1.Inputs'!$D$39,$E153)))*$F153*(('1.Inputs'!$D$40)+(1-'1.Inputs'!$D$40)*(1+'1.Inputs'!$D$41))*(1+$G153)^(10-1))-(('1.Inputs'!$D$37*12*IF(10=1,'1.Inputs'!$D$38,IF(10=2,'1.Inputs'!$D$39,$E153)))/(1-'1.Inputs'!$D$42)*$D153*(1+$G153)^(10-1))-('1.Inputs'!$D$37*12*IF(10=1,'1.Inputs'!$D$38,IF(10=2,'1.Inputs'!$D$39,$E153)))*'1.Inputs'!$D$43*(1+$G153)^(10-1)-'1.Inputs'!$D$44*(1+$G153)^(10-1)-('1.Inputs'!$D$20/'1.Inputs'!$D$27+'1.Inputs'!$D$23/'1.Inputs'!$D$28))))*'1.Inputs'!$D$53+'1.Inputs'!$D$35</f>
        <v>5227476600.9830446</v>
      </c>
      <c r="AM153" s="48">
        <f ca="1">R153+NPV('1.Inputs'!$D$55,S153:AB153)</f>
        <v>4007902525.1227493</v>
      </c>
      <c r="AN153" s="48">
        <f ca="1">-('1.Inputs'!$D$24*(1-'1.Inputs'!$D$31)+'1.Inputs'!$D$35)+NPV('1.Inputs'!$D$54,AC153:AL153)</f>
        <v>1923085655.7430162</v>
      </c>
      <c r="AO153" s="36">
        <f t="shared" ca="1" si="21"/>
        <v>-2.551267016250319</v>
      </c>
      <c r="AP153" s="36">
        <f t="shared" ca="1" si="22"/>
        <v>2.2688155215742247</v>
      </c>
      <c r="AQ153" s="36">
        <f ca="1">'1.Inputs'!$D$35+MIN(SUM($AC153:AC153),SUM($AC153:AD153),SUM($AC153:AE153),SUM($AC153:AF153),SUM($AC153:AG153),SUM($AC153:AH153),SUM($AC153:AI153),SUM($AC153:AJ153),SUM($AC153:AK153),SUM($AC153:AL153))</f>
        <v>327492988.4014529</v>
      </c>
      <c r="AR153" s="36">
        <f ca="1">IF(AP153&lt;'1.Inputs'!$D$57,1,0)</f>
        <v>0</v>
      </c>
      <c r="AS153" s="36">
        <f t="shared" ca="1" si="23"/>
        <v>0</v>
      </c>
    </row>
    <row r="154" spans="2:45" ht="15" customHeight="1" x14ac:dyDescent="0.25">
      <c r="B154" s="36">
        <v>139</v>
      </c>
      <c r="C154" s="36">
        <f t="shared" ca="1" si="16"/>
        <v>0.93102004437265007</v>
      </c>
      <c r="D154" s="36">
        <f t="shared" ca="1" si="17"/>
        <v>17044.019594133566</v>
      </c>
      <c r="E154" s="47">
        <f t="shared" ca="1" si="18"/>
        <v>0.88740718918747286</v>
      </c>
      <c r="F154" s="36">
        <f t="shared" ca="1" si="19"/>
        <v>29629.832808717714</v>
      </c>
      <c r="G154" s="36">
        <f t="shared" ca="1" si="20"/>
        <v>4.4143141537577681E-2</v>
      </c>
      <c r="H154" s="36">
        <f ca="1">((('1.Inputs'!$D$37*12*IF(1=1,'1.Inputs'!$D$38,IF(1=2,'1.Inputs'!$D$39,$E154)))*$F154*(('1.Inputs'!$D$40)+(1-'1.Inputs'!$D$40)*(1+'1.Inputs'!$D$41))*(1+$G154)^(1-1))*'1.Inputs'!$D$47+(('1.Inputs'!$D$37*12*IF(1=1,'1.Inputs'!$D$38,IF(1=2,'1.Inputs'!$D$39,$E154)))/(1-'1.Inputs'!$D$42)*$D154*(1+$G154)^(1-1))*('1.Inputs'!$D$48-'1.Inputs'!$D$49))/'1.Inputs'!$D$51</f>
        <v>776524153.5026089</v>
      </c>
      <c r="I154" s="36">
        <f ca="1">((('1.Inputs'!$D$37*12*IF(2=1,'1.Inputs'!$D$38,IF(2=2,'1.Inputs'!$D$39,$E154)))*$F154*(('1.Inputs'!$D$40)+(1-'1.Inputs'!$D$40)*(1+'1.Inputs'!$D$41))*(1+$G154)^(2-1))*'1.Inputs'!$D$47+(('1.Inputs'!$D$37*12*IF(2=1,'1.Inputs'!$D$38,IF(2=2,'1.Inputs'!$D$39,$E154)))/(1-'1.Inputs'!$D$42)*$D154*(1+$G154)^(2-1))*('1.Inputs'!$D$48-'1.Inputs'!$D$49))/'1.Inputs'!$D$51</f>
        <v>1135123316.7652314</v>
      </c>
      <c r="J154" s="36">
        <f ca="1">((('1.Inputs'!$D$37*12*IF(3=1,'1.Inputs'!$D$38,IF(3=2,'1.Inputs'!$D$39,$E154)))*$F154*(('1.Inputs'!$D$40)+(1-'1.Inputs'!$D$40)*(1+'1.Inputs'!$D$41))*(1+$G154)^(3-1))*'1.Inputs'!$D$47+(('1.Inputs'!$D$37*12*IF(3=1,'1.Inputs'!$D$38,IF(3=2,'1.Inputs'!$D$39,$E154)))/(1-'1.Inputs'!$D$42)*$D154*(1+$G154)^(3-1))*('1.Inputs'!$D$48-'1.Inputs'!$D$49))/'1.Inputs'!$D$51</f>
        <v>1502546729.7167261</v>
      </c>
      <c r="K154" s="36">
        <f ca="1">((('1.Inputs'!$D$37*12*IF(4=1,'1.Inputs'!$D$38,IF(4=2,'1.Inputs'!$D$39,$E154)))*$F154*(('1.Inputs'!$D$40)+(1-'1.Inputs'!$D$40)*(1+'1.Inputs'!$D$41))*(1+$G154)^(4-1))*'1.Inputs'!$D$47+(('1.Inputs'!$D$37*12*IF(4=1,'1.Inputs'!$D$38,IF(4=2,'1.Inputs'!$D$39,$E154)))/(1-'1.Inputs'!$D$42)*$D154*(1+$G154)^(4-1))*('1.Inputs'!$D$48-'1.Inputs'!$D$49))/'1.Inputs'!$D$51</f>
        <v>1568873862.6734357</v>
      </c>
      <c r="L154" s="36">
        <f ca="1">((('1.Inputs'!$D$37*12*IF(5=1,'1.Inputs'!$D$38,IF(5=2,'1.Inputs'!$D$39,$E154)))*$F154*(('1.Inputs'!$D$40)+(1-'1.Inputs'!$D$40)*(1+'1.Inputs'!$D$41))*(1+$G154)^(5-1))*'1.Inputs'!$D$47+(('1.Inputs'!$D$37*12*IF(5=1,'1.Inputs'!$D$38,IF(5=2,'1.Inputs'!$D$39,$E154)))/(1-'1.Inputs'!$D$42)*$D154*(1+$G154)^(5-1))*('1.Inputs'!$D$48-'1.Inputs'!$D$49))/'1.Inputs'!$D$51</f>
        <v>1638128883.6480353</v>
      </c>
      <c r="M154" s="36">
        <f ca="1">((('1.Inputs'!$D$37*12*IF(6=1,'1.Inputs'!$D$38,IF(6=2,'1.Inputs'!$D$39,$E154)))*$F154*(('1.Inputs'!$D$40)+(1-'1.Inputs'!$D$40)*(1+'1.Inputs'!$D$41))*(1+$G154)^(6-1))*'1.Inputs'!$D$47+(('1.Inputs'!$D$37*12*IF(6=1,'1.Inputs'!$D$38,IF(6=2,'1.Inputs'!$D$39,$E154)))/(1-'1.Inputs'!$D$42)*$D154*(1+$G154)^(6-1))*('1.Inputs'!$D$48-'1.Inputs'!$D$49))/'1.Inputs'!$D$51</f>
        <v>1710441038.8157051</v>
      </c>
      <c r="N154" s="36">
        <f ca="1">((('1.Inputs'!$D$37*12*IF(7=1,'1.Inputs'!$D$38,IF(7=2,'1.Inputs'!$D$39,$E154)))*$F154*(('1.Inputs'!$D$40)+(1-'1.Inputs'!$D$40)*(1+'1.Inputs'!$D$41))*(1+$G154)^(7-1))*'1.Inputs'!$D$47+(('1.Inputs'!$D$37*12*IF(7=1,'1.Inputs'!$D$38,IF(7=2,'1.Inputs'!$D$39,$E154)))/(1-'1.Inputs'!$D$42)*$D154*(1+$G154)^(7-1))*('1.Inputs'!$D$48-'1.Inputs'!$D$49))/'1.Inputs'!$D$51</f>
        <v>1785945279.6838281</v>
      </c>
      <c r="O154" s="36">
        <f ca="1">((('1.Inputs'!$D$37*12*IF(8=1,'1.Inputs'!$D$38,IF(8=2,'1.Inputs'!$D$39,$E154)))*$F154*(('1.Inputs'!$D$40)+(1-'1.Inputs'!$D$40)*(1+'1.Inputs'!$D$41))*(1+$G154)^(8-1))*'1.Inputs'!$D$47+(('1.Inputs'!$D$37*12*IF(8=1,'1.Inputs'!$D$38,IF(8=2,'1.Inputs'!$D$39,$E154)))/(1-'1.Inputs'!$D$42)*$D154*(1+$G154)^(8-1))*('1.Inputs'!$D$48-'1.Inputs'!$D$49))/'1.Inputs'!$D$51</f>
        <v>1864782514.94328</v>
      </c>
      <c r="P154" s="36">
        <f ca="1">((('1.Inputs'!$D$37*12*IF(9=1,'1.Inputs'!$D$38,IF(9=2,'1.Inputs'!$D$39,$E154)))*$F154*(('1.Inputs'!$D$40)+(1-'1.Inputs'!$D$40)*(1+'1.Inputs'!$D$41))*(1+$G154)^(9-1))*'1.Inputs'!$D$47+(('1.Inputs'!$D$37*12*IF(9=1,'1.Inputs'!$D$38,IF(9=2,'1.Inputs'!$D$39,$E154)))/(1-'1.Inputs'!$D$42)*$D154*(1+$G154)^(9-1))*('1.Inputs'!$D$48-'1.Inputs'!$D$49))/'1.Inputs'!$D$51</f>
        <v>1947099873.4372213</v>
      </c>
      <c r="Q154" s="36">
        <f ca="1">((('1.Inputs'!$D$37*12*IF(10=1,'1.Inputs'!$D$38,IF(10=2,'1.Inputs'!$D$39,$E154)))*$F154*(('1.Inputs'!$D$40)+(1-'1.Inputs'!$D$40)*(1+'1.Inputs'!$D$41))*(1+$G154)^(10-1))*'1.Inputs'!$D$47+(('1.Inputs'!$D$37*12*IF(10=1,'1.Inputs'!$D$38,IF(10=2,'1.Inputs'!$D$39,$E154)))/(1-'1.Inputs'!$D$42)*$D154*(1+$G154)^(10-1))*('1.Inputs'!$D$48-'1.Inputs'!$D$49))/'1.Inputs'!$D$51</f>
        <v>2033050978.7381601</v>
      </c>
      <c r="R154" s="36">
        <f>-'1.Inputs'!$D$24</f>
        <v>-2050000000</v>
      </c>
      <c r="S154" s="36">
        <f ca="1">((('1.Inputs'!$D$37*12*IF(1=1,'1.Inputs'!$D$38,IF(1=2,'1.Inputs'!$D$39,$E154)))*$F154*(('1.Inputs'!$D$40)+(1-'1.Inputs'!$D$40)*(1+'1.Inputs'!$D$41))*(1+$G154)^(1-1))-(('1.Inputs'!$D$37*12*IF(1=1,'1.Inputs'!$D$38,IF(1=2,'1.Inputs'!$D$39,$E154)))/(1-'1.Inputs'!$D$42)*$D154*(1+$G154)^(1-1))-('1.Inputs'!$D$37*12*IF(1=1,'1.Inputs'!$D$38,IF(1=2,'1.Inputs'!$D$39,$E154)))*'1.Inputs'!$D$43*(1+$G154)^(1-1)-'1.Inputs'!$D$44*(1+$G154)^(1-1)-('1.Inputs'!$D$20/'1.Inputs'!$D$27+'1.Inputs'!$D$23/'1.Inputs'!$D$28))-MAX(0,((('1.Inputs'!$D$37*12*IF(1=1,'1.Inputs'!$D$38,IF(1=2,'1.Inputs'!$D$39,$E154)))*$F154*(('1.Inputs'!$D$40)+(1-'1.Inputs'!$D$40)*(1+'1.Inputs'!$D$41))*(1+$G154)^(1-1))-(('1.Inputs'!$D$37*12*IF(1=1,'1.Inputs'!$D$38,IF(1=2,'1.Inputs'!$D$39,$E154)))/(1-'1.Inputs'!$D$42)*$D154*(1+$G154)^(1-1))-('1.Inputs'!$D$37*12*IF(1=1,'1.Inputs'!$D$38,IF(1=2,'1.Inputs'!$D$39,$E154)))*'1.Inputs'!$D$43*(1+$G154)^(1-1)-'1.Inputs'!$D$44*(1+$G154)^(1-1)-('1.Inputs'!$D$20/'1.Inputs'!$D$27+'1.Inputs'!$D$23/'1.Inputs'!$D$28)))*'1.Inputs'!$D$53+('1.Inputs'!$D$20/'1.Inputs'!$D$27+'1.Inputs'!$D$23/'1.Inputs'!$D$28)-H154</f>
        <v>-406005455.36441267</v>
      </c>
      <c r="T154" s="36">
        <f ca="1">((('1.Inputs'!$D$37*12*IF(2=1,'1.Inputs'!$D$38,IF(2=2,'1.Inputs'!$D$39,$E154)))*$F154*(('1.Inputs'!$D$40)+(1-'1.Inputs'!$D$40)*(1+'1.Inputs'!$D$41))*(1+$G154)^(2-1))-(('1.Inputs'!$D$37*12*IF(2=1,'1.Inputs'!$D$38,IF(2=2,'1.Inputs'!$D$39,$E154)))/(1-'1.Inputs'!$D$42)*$D154*(1+$G154)^(2-1))-('1.Inputs'!$D$37*12*IF(2=1,'1.Inputs'!$D$38,IF(2=2,'1.Inputs'!$D$39,$E154)))*'1.Inputs'!$D$43*(1+$G154)^(2-1)-'1.Inputs'!$D$44*(1+$G154)^(2-1)-('1.Inputs'!$D$20/'1.Inputs'!$D$27+'1.Inputs'!$D$23/'1.Inputs'!$D$28))-MAX(0,((('1.Inputs'!$D$37*12*IF(2=1,'1.Inputs'!$D$38,IF(2=2,'1.Inputs'!$D$39,$E154)))*$F154*(('1.Inputs'!$D$40)+(1-'1.Inputs'!$D$40)*(1+'1.Inputs'!$D$41))*(1+$G154)^(2-1))-(('1.Inputs'!$D$37*12*IF(2=1,'1.Inputs'!$D$38,IF(2=2,'1.Inputs'!$D$39,$E154)))/(1-'1.Inputs'!$D$42)*$D154*(1+$G154)^(2-1))-('1.Inputs'!$D$37*12*IF(2=1,'1.Inputs'!$D$38,IF(2=2,'1.Inputs'!$D$39,$E154)))*'1.Inputs'!$D$43*(1+$G154)^(2-1)-'1.Inputs'!$D$44*(1+$G154)^(2-1)-('1.Inputs'!$D$20/'1.Inputs'!$D$27+'1.Inputs'!$D$23/'1.Inputs'!$D$28)))*'1.Inputs'!$D$53+('1.Inputs'!$D$20/'1.Inputs'!$D$27+'1.Inputs'!$D$23/'1.Inputs'!$D$28)-(I154-H154)</f>
        <v>405534643.50586164</v>
      </c>
      <c r="U154" s="36">
        <f ca="1">((('1.Inputs'!$D$37*12*IF(3=1,'1.Inputs'!$D$38,IF(3=2,'1.Inputs'!$D$39,$E154)))*$F154*(('1.Inputs'!$D$40)+(1-'1.Inputs'!$D$40)*(1+'1.Inputs'!$D$41))*(1+$G154)^(3-1))-(('1.Inputs'!$D$37*12*IF(3=1,'1.Inputs'!$D$38,IF(3=2,'1.Inputs'!$D$39,$E154)))/(1-'1.Inputs'!$D$42)*$D154*(1+$G154)^(3-1))-('1.Inputs'!$D$37*12*IF(3=1,'1.Inputs'!$D$38,IF(3=2,'1.Inputs'!$D$39,$E154)))*'1.Inputs'!$D$43*(1+$G154)^(3-1)-'1.Inputs'!$D$44*(1+$G154)^(3-1)-('1.Inputs'!$D$20/'1.Inputs'!$D$27+'1.Inputs'!$D$23/'1.Inputs'!$D$28))-MAX(0,((('1.Inputs'!$D$37*12*IF(3=1,'1.Inputs'!$D$38,IF(3=2,'1.Inputs'!$D$39,$E154)))*$F154*(('1.Inputs'!$D$40)+(1-'1.Inputs'!$D$40)*(1+'1.Inputs'!$D$41))*(1+$G154)^(3-1))-(('1.Inputs'!$D$37*12*IF(3=1,'1.Inputs'!$D$38,IF(3=2,'1.Inputs'!$D$39,$E154)))/(1-'1.Inputs'!$D$42)*$D154*(1+$G154)^(3-1))-('1.Inputs'!$D$37*12*IF(3=1,'1.Inputs'!$D$38,IF(3=2,'1.Inputs'!$D$39,$E154)))*'1.Inputs'!$D$43*(1+$G154)^(3-1)-'1.Inputs'!$D$44*(1+$G154)^(3-1)-('1.Inputs'!$D$20/'1.Inputs'!$D$27+'1.Inputs'!$D$23/'1.Inputs'!$D$28)))*'1.Inputs'!$D$53+('1.Inputs'!$D$20/'1.Inputs'!$D$27+'1.Inputs'!$D$23/'1.Inputs'!$D$28)-(J154-I154)</f>
        <v>799506927.25230455</v>
      </c>
      <c r="V154" s="36">
        <f ca="1">((('1.Inputs'!$D$37*12*IF(4=1,'1.Inputs'!$D$38,IF(4=2,'1.Inputs'!$D$39,$E154)))*$F154*(('1.Inputs'!$D$40)+(1-'1.Inputs'!$D$40)*(1+'1.Inputs'!$D$41))*(1+$G154)^(4-1))-(('1.Inputs'!$D$37*12*IF(4=1,'1.Inputs'!$D$38,IF(4=2,'1.Inputs'!$D$39,$E154)))/(1-'1.Inputs'!$D$42)*$D154*(1+$G154)^(4-1))-('1.Inputs'!$D$37*12*IF(4=1,'1.Inputs'!$D$38,IF(4=2,'1.Inputs'!$D$39,$E154)))*'1.Inputs'!$D$43*(1+$G154)^(4-1)-'1.Inputs'!$D$44*(1+$G154)^(4-1)-('1.Inputs'!$D$20/'1.Inputs'!$D$27+'1.Inputs'!$D$23/'1.Inputs'!$D$28))-MAX(0,((('1.Inputs'!$D$37*12*IF(4=1,'1.Inputs'!$D$38,IF(4=2,'1.Inputs'!$D$39,$E154)))*$F154*(('1.Inputs'!$D$40)+(1-'1.Inputs'!$D$40)*(1+'1.Inputs'!$D$41))*(1+$G154)^(4-1))-(('1.Inputs'!$D$37*12*IF(4=1,'1.Inputs'!$D$38,IF(4=2,'1.Inputs'!$D$39,$E154)))/(1-'1.Inputs'!$D$42)*$D154*(1+$G154)^(4-1))-('1.Inputs'!$D$37*12*IF(4=1,'1.Inputs'!$D$38,IF(4=2,'1.Inputs'!$D$39,$E154)))*'1.Inputs'!$D$43*(1+$G154)^(4-1)-'1.Inputs'!$D$44*(1+$G154)^(4-1)-('1.Inputs'!$D$20/'1.Inputs'!$D$27+'1.Inputs'!$D$23/'1.Inputs'!$D$28)))*'1.Inputs'!$D$53+('1.Inputs'!$D$20/'1.Inputs'!$D$27+'1.Inputs'!$D$23/'1.Inputs'!$D$28)-(K154-J154)</f>
        <v>1150029414.9815495</v>
      </c>
      <c r="W154" s="36">
        <f ca="1">((('1.Inputs'!$D$37*12*IF(5=1,'1.Inputs'!$D$38,IF(5=2,'1.Inputs'!$D$39,$E154)))*$F154*(('1.Inputs'!$D$40)+(1-'1.Inputs'!$D$40)*(1+'1.Inputs'!$D$41))*(1+$G154)^(5-1))-(('1.Inputs'!$D$37*12*IF(5=1,'1.Inputs'!$D$38,IF(5=2,'1.Inputs'!$D$39,$E154)))/(1-'1.Inputs'!$D$42)*$D154*(1+$G154)^(5-1))-('1.Inputs'!$D$37*12*IF(5=1,'1.Inputs'!$D$38,IF(5=2,'1.Inputs'!$D$39,$E154)))*'1.Inputs'!$D$43*(1+$G154)^(5-1)-'1.Inputs'!$D$44*(1+$G154)^(5-1)-('1.Inputs'!$D$20/'1.Inputs'!$D$27+'1.Inputs'!$D$23/'1.Inputs'!$D$28))-MAX(0,((('1.Inputs'!$D$37*12*IF(5=1,'1.Inputs'!$D$38,IF(5=2,'1.Inputs'!$D$39,$E154)))*$F154*(('1.Inputs'!$D$40)+(1-'1.Inputs'!$D$40)*(1+'1.Inputs'!$D$41))*(1+$G154)^(5-1))-(('1.Inputs'!$D$37*12*IF(5=1,'1.Inputs'!$D$38,IF(5=2,'1.Inputs'!$D$39,$E154)))/(1-'1.Inputs'!$D$42)*$D154*(1+$G154)^(5-1))-('1.Inputs'!$D$37*12*IF(5=1,'1.Inputs'!$D$38,IF(5=2,'1.Inputs'!$D$39,$E154)))*'1.Inputs'!$D$43*(1+$G154)^(5-1)-'1.Inputs'!$D$44*(1+$G154)^(5-1)-('1.Inputs'!$D$20/'1.Inputs'!$D$27+'1.Inputs'!$D$23/'1.Inputs'!$D$28)))*'1.Inputs'!$D$53+('1.Inputs'!$D$20/'1.Inputs'!$D$27+'1.Inputs'!$D$23/'1.Inputs'!$D$28)-(L154-K154)</f>
        <v>1198709562.7818072</v>
      </c>
      <c r="X154" s="36">
        <f ca="1">((('1.Inputs'!$D$37*12*IF(6=1,'1.Inputs'!$D$38,IF(6=2,'1.Inputs'!$D$39,$E154)))*$F154*(('1.Inputs'!$D$40)+(1-'1.Inputs'!$D$40)*(1+'1.Inputs'!$D$41))*(1+$G154)^(6-1))-(('1.Inputs'!$D$37*12*IF(6=1,'1.Inputs'!$D$38,IF(6=2,'1.Inputs'!$D$39,$E154)))/(1-'1.Inputs'!$D$42)*$D154*(1+$G154)^(6-1))-('1.Inputs'!$D$37*12*IF(6=1,'1.Inputs'!$D$38,IF(6=2,'1.Inputs'!$D$39,$E154)))*'1.Inputs'!$D$43*(1+$G154)^(6-1)-'1.Inputs'!$D$44*(1+$G154)^(6-1)-('1.Inputs'!$D$20/'1.Inputs'!$D$27+'1.Inputs'!$D$23/'1.Inputs'!$D$28))-MAX(0,((('1.Inputs'!$D$37*12*IF(6=1,'1.Inputs'!$D$38,IF(6=2,'1.Inputs'!$D$39,$E154)))*$F154*(('1.Inputs'!$D$40)+(1-'1.Inputs'!$D$40)*(1+'1.Inputs'!$D$41))*(1+$G154)^(6-1))-(('1.Inputs'!$D$37*12*IF(6=1,'1.Inputs'!$D$38,IF(6=2,'1.Inputs'!$D$39,$E154)))/(1-'1.Inputs'!$D$42)*$D154*(1+$G154)^(6-1))-('1.Inputs'!$D$37*12*IF(6=1,'1.Inputs'!$D$38,IF(6=2,'1.Inputs'!$D$39,$E154)))*'1.Inputs'!$D$43*(1+$G154)^(6-1)-'1.Inputs'!$D$44*(1+$G154)^(6-1)-('1.Inputs'!$D$20/'1.Inputs'!$D$27+'1.Inputs'!$D$23/'1.Inputs'!$D$28)))*'1.Inputs'!$D$53+('1.Inputs'!$D$20/'1.Inputs'!$D$27+'1.Inputs'!$D$23/'1.Inputs'!$D$28)-(M154-L154)</f>
        <v>1249538605.2364814</v>
      </c>
      <c r="Y154" s="36">
        <f ca="1">((('1.Inputs'!$D$37*12*IF(7=1,'1.Inputs'!$D$38,IF(7=2,'1.Inputs'!$D$39,$E154)))*$F154*(('1.Inputs'!$D$40)+(1-'1.Inputs'!$D$40)*(1+'1.Inputs'!$D$41))*(1+$G154)^(7-1))-(('1.Inputs'!$D$37*12*IF(7=1,'1.Inputs'!$D$38,IF(7=2,'1.Inputs'!$D$39,$E154)))/(1-'1.Inputs'!$D$42)*$D154*(1+$G154)^(7-1))-('1.Inputs'!$D$37*12*IF(7=1,'1.Inputs'!$D$38,IF(7=2,'1.Inputs'!$D$39,$E154)))*'1.Inputs'!$D$43*(1+$G154)^(7-1)-'1.Inputs'!$D$44*(1+$G154)^(7-1)-('1.Inputs'!$D$20/'1.Inputs'!$D$27+'1.Inputs'!$D$23/'1.Inputs'!$D$28))-MAX(0,((('1.Inputs'!$D$37*12*IF(7=1,'1.Inputs'!$D$38,IF(7=2,'1.Inputs'!$D$39,$E154)))*$F154*(('1.Inputs'!$D$40)+(1-'1.Inputs'!$D$40)*(1+'1.Inputs'!$D$41))*(1+$G154)^(7-1))-(('1.Inputs'!$D$37*12*IF(7=1,'1.Inputs'!$D$38,IF(7=2,'1.Inputs'!$D$39,$E154)))/(1-'1.Inputs'!$D$42)*$D154*(1+$G154)^(7-1))-('1.Inputs'!$D$37*12*IF(7=1,'1.Inputs'!$D$38,IF(7=2,'1.Inputs'!$D$39,$E154)))*'1.Inputs'!$D$43*(1+$G154)^(7-1)-'1.Inputs'!$D$44*(1+$G154)^(7-1)-('1.Inputs'!$D$20/'1.Inputs'!$D$27+'1.Inputs'!$D$23/'1.Inputs'!$D$28)))*'1.Inputs'!$D$53+('1.Inputs'!$D$20/'1.Inputs'!$D$27+'1.Inputs'!$D$23/'1.Inputs'!$D$28)-(N154-M154)</f>
        <v>1302611401.3064523</v>
      </c>
      <c r="Z154" s="36">
        <f ca="1">((('1.Inputs'!$D$37*12*IF(8=1,'1.Inputs'!$D$38,IF(8=2,'1.Inputs'!$D$39,$E154)))*$F154*(('1.Inputs'!$D$40)+(1-'1.Inputs'!$D$40)*(1+'1.Inputs'!$D$41))*(1+$G154)^(8-1))-(('1.Inputs'!$D$37*12*IF(8=1,'1.Inputs'!$D$38,IF(8=2,'1.Inputs'!$D$39,$E154)))/(1-'1.Inputs'!$D$42)*$D154*(1+$G154)^(8-1))-('1.Inputs'!$D$37*12*IF(8=1,'1.Inputs'!$D$38,IF(8=2,'1.Inputs'!$D$39,$E154)))*'1.Inputs'!$D$43*(1+$G154)^(8-1)-'1.Inputs'!$D$44*(1+$G154)^(8-1)-('1.Inputs'!$D$20/'1.Inputs'!$D$27+'1.Inputs'!$D$23/'1.Inputs'!$D$28))-MAX(0,((('1.Inputs'!$D$37*12*IF(8=1,'1.Inputs'!$D$38,IF(8=2,'1.Inputs'!$D$39,$E154)))*$F154*(('1.Inputs'!$D$40)+(1-'1.Inputs'!$D$40)*(1+'1.Inputs'!$D$41))*(1+$G154)^(8-1))-(('1.Inputs'!$D$37*12*IF(8=1,'1.Inputs'!$D$38,IF(8=2,'1.Inputs'!$D$39,$E154)))/(1-'1.Inputs'!$D$42)*$D154*(1+$G154)^(8-1))-('1.Inputs'!$D$37*12*IF(8=1,'1.Inputs'!$D$38,IF(8=2,'1.Inputs'!$D$39,$E154)))*'1.Inputs'!$D$43*(1+$G154)^(8-1)-'1.Inputs'!$D$44*(1+$G154)^(8-1)-('1.Inputs'!$D$20/'1.Inputs'!$D$27+'1.Inputs'!$D$23/'1.Inputs'!$D$28)))*'1.Inputs'!$D$53+('1.Inputs'!$D$20/'1.Inputs'!$D$27+'1.Inputs'!$D$23/'1.Inputs'!$D$28)-(O154-N154)</f>
        <v>1358026997.325135</v>
      </c>
      <c r="AA154" s="36">
        <f ca="1">((('1.Inputs'!$D$37*12*IF(9=1,'1.Inputs'!$D$38,IF(9=2,'1.Inputs'!$D$39,$E154)))*$F154*(('1.Inputs'!$D$40)+(1-'1.Inputs'!$D$40)*(1+'1.Inputs'!$D$41))*(1+$G154)^(9-1))-(('1.Inputs'!$D$37*12*IF(9=1,'1.Inputs'!$D$38,IF(9=2,'1.Inputs'!$D$39,$E154)))/(1-'1.Inputs'!$D$42)*$D154*(1+$G154)^(9-1))-('1.Inputs'!$D$37*12*IF(9=1,'1.Inputs'!$D$38,IF(9=2,'1.Inputs'!$D$39,$E154)))*'1.Inputs'!$D$43*(1+$G154)^(9-1)-'1.Inputs'!$D$44*(1+$G154)^(9-1)-('1.Inputs'!$D$20/'1.Inputs'!$D$27+'1.Inputs'!$D$23/'1.Inputs'!$D$28))-MAX(0,((('1.Inputs'!$D$37*12*IF(9=1,'1.Inputs'!$D$38,IF(9=2,'1.Inputs'!$D$39,$E154)))*$F154*(('1.Inputs'!$D$40)+(1-'1.Inputs'!$D$40)*(1+'1.Inputs'!$D$41))*(1+$G154)^(9-1))-(('1.Inputs'!$D$37*12*IF(9=1,'1.Inputs'!$D$38,IF(9=2,'1.Inputs'!$D$39,$E154)))/(1-'1.Inputs'!$D$42)*$D154*(1+$G154)^(9-1))-('1.Inputs'!$D$37*12*IF(9=1,'1.Inputs'!$D$38,IF(9=2,'1.Inputs'!$D$39,$E154)))*'1.Inputs'!$D$43*(1+$G154)^(9-1)-'1.Inputs'!$D$44*(1+$G154)^(9-1)-('1.Inputs'!$D$20/'1.Inputs'!$D$27+'1.Inputs'!$D$23/'1.Inputs'!$D$28)))*'1.Inputs'!$D$53+('1.Inputs'!$D$20/'1.Inputs'!$D$27+'1.Inputs'!$D$23/'1.Inputs'!$D$28)-(P154-O154)</f>
        <v>1415888811.8422589</v>
      </c>
      <c r="AB154" s="36">
        <f ca="1">((('1.Inputs'!$D$37*12*IF(10=1,'1.Inputs'!$D$38,IF(10=2,'1.Inputs'!$D$39,$E154)))*$F154*(('1.Inputs'!$D$40)+(1-'1.Inputs'!$D$40)*(1+'1.Inputs'!$D$41))*(1+$G154)^(10-1))-(('1.Inputs'!$D$37*12*IF(10=1,'1.Inputs'!$D$38,IF(10=2,'1.Inputs'!$D$39,$E154)))/(1-'1.Inputs'!$D$42)*$D154*(1+$G154)^(10-1))-('1.Inputs'!$D$37*12*IF(10=1,'1.Inputs'!$D$38,IF(10=2,'1.Inputs'!$D$39,$E154)))*'1.Inputs'!$D$43*(1+$G154)^(10-1)-'1.Inputs'!$D$44*(1+$G154)^(10-1)-('1.Inputs'!$D$20/'1.Inputs'!$D$27+'1.Inputs'!$D$23/'1.Inputs'!$D$28))-MAX(0,((('1.Inputs'!$D$37*12*IF(10=1,'1.Inputs'!$D$38,IF(10=2,'1.Inputs'!$D$39,$E154)))*$F154*(('1.Inputs'!$D$40)+(1-'1.Inputs'!$D$40)*(1+'1.Inputs'!$D$41))*(1+$G154)^(10-1))-(('1.Inputs'!$D$37*12*IF(10=1,'1.Inputs'!$D$38,IF(10=2,'1.Inputs'!$D$39,$E154)))/(1-'1.Inputs'!$D$42)*$D154*(1+$G154)^(10-1))-('1.Inputs'!$D$37*12*IF(10=1,'1.Inputs'!$D$38,IF(10=2,'1.Inputs'!$D$39,$E154)))*'1.Inputs'!$D$43*(1+$G154)^(10-1)-'1.Inputs'!$D$44*(1+$G154)^(10-1)-('1.Inputs'!$D$20/'1.Inputs'!$D$27+'1.Inputs'!$D$23/'1.Inputs'!$D$28)))*'1.Inputs'!$D$53+('1.Inputs'!$D$20/'1.Inputs'!$D$27+'1.Inputs'!$D$23/'1.Inputs'!$D$28)-(Q154-P154)+(('1.Inputs'!$D$20+'1.Inputs'!$D$23-('1.Inputs'!$D$20/'1.Inputs'!$D$27+'1.Inputs'!$D$23/'1.Inputs'!$D$28)*'1.Inputs'!$D$10)*'1.Inputs'!$D$60+'1.Inputs'!$D$19*'1.Inputs'!$D$59+Q154)</f>
        <v>4209355807.3653946</v>
      </c>
      <c r="AC154" s="36">
        <f ca="1">S154-AC$13-AC$14+MIN(AC$13,MAX(0,((('1.Inputs'!$D$37*12*IF(1=1,'1.Inputs'!$D$38,IF(1=2,'1.Inputs'!$D$39,$E154)))*$F154*(('1.Inputs'!$D$40)+(1-'1.Inputs'!$D$40)*(1+'1.Inputs'!$D$41))*(1+$G154)^(1-1))-(('1.Inputs'!$D$37*12*IF(1=1,'1.Inputs'!$D$38,IF(1=2,'1.Inputs'!$D$39,$E154)))/(1-'1.Inputs'!$D$42)*$D154*(1+$G154)^(1-1))-('1.Inputs'!$D$37*12*IF(1=1,'1.Inputs'!$D$38,IF(1=2,'1.Inputs'!$D$39,$E154)))*'1.Inputs'!$D$43*(1+$G154)^(1-1)-'1.Inputs'!$D$44*(1+$G154)^(1-1)-('1.Inputs'!$D$20/'1.Inputs'!$D$27+'1.Inputs'!$D$23/'1.Inputs'!$D$28))))*'1.Inputs'!$D$53</f>
        <v>-501945455.36441267</v>
      </c>
      <c r="AD154" s="36">
        <f ca="1">T154-AD$13-AD$14+MIN(AD$13,MAX(0,((('1.Inputs'!$D$37*12*IF(2=1,'1.Inputs'!$D$38,IF(2=2,'1.Inputs'!$D$39,$E154)))*$F154*(('1.Inputs'!$D$40)+(1-'1.Inputs'!$D$40)*(1+'1.Inputs'!$D$41))*(1+$G154)^(2-1))-(('1.Inputs'!$D$37*12*IF(2=1,'1.Inputs'!$D$38,IF(2=2,'1.Inputs'!$D$39,$E154)))/(1-'1.Inputs'!$D$42)*$D154*(1+$G154)^(2-1))-('1.Inputs'!$D$37*12*IF(2=1,'1.Inputs'!$D$38,IF(2=2,'1.Inputs'!$D$39,$E154)))*'1.Inputs'!$D$43*(1+$G154)^(2-1)-'1.Inputs'!$D$44*(1+$G154)^(2-1)-('1.Inputs'!$D$20/'1.Inputs'!$D$27+'1.Inputs'!$D$23/'1.Inputs'!$D$28))))*'1.Inputs'!$D$53</f>
        <v>309594643.50586164</v>
      </c>
      <c r="AE154" s="36">
        <f ca="1">U154-AE$13-AE$14+MIN(AE$13,MAX(0,((('1.Inputs'!$D$37*12*IF(3=1,'1.Inputs'!$D$38,IF(3=2,'1.Inputs'!$D$39,$E154)))*$F154*(('1.Inputs'!$D$40)+(1-'1.Inputs'!$D$40)*(1+'1.Inputs'!$D$41))*(1+$G154)^(3-1))-(('1.Inputs'!$D$37*12*IF(3=1,'1.Inputs'!$D$38,IF(3=2,'1.Inputs'!$D$39,$E154)))/(1-'1.Inputs'!$D$42)*$D154*(1+$G154)^(3-1))-('1.Inputs'!$D$37*12*IF(3=1,'1.Inputs'!$D$38,IF(3=2,'1.Inputs'!$D$39,$E154)))*'1.Inputs'!$D$43*(1+$G154)^(3-1)-'1.Inputs'!$D$44*(1+$G154)^(3-1)-('1.Inputs'!$D$20/'1.Inputs'!$D$27+'1.Inputs'!$D$23/'1.Inputs'!$D$28))))*'1.Inputs'!$D$53</f>
        <v>457566927.25230455</v>
      </c>
      <c r="AF154" s="36">
        <f ca="1">V154-AF$13-AF$14+MIN(AF$13,MAX(0,((('1.Inputs'!$D$37*12*IF(4=1,'1.Inputs'!$D$38,IF(4=2,'1.Inputs'!$D$39,$E154)))*$F154*(('1.Inputs'!$D$40)+(1-'1.Inputs'!$D$40)*(1+'1.Inputs'!$D$41))*(1+$G154)^(4-1))-(('1.Inputs'!$D$37*12*IF(4=1,'1.Inputs'!$D$38,IF(4=2,'1.Inputs'!$D$39,$E154)))/(1-'1.Inputs'!$D$42)*$D154*(1+$G154)^(4-1))-('1.Inputs'!$D$37*12*IF(4=1,'1.Inputs'!$D$38,IF(4=2,'1.Inputs'!$D$39,$E154)))*'1.Inputs'!$D$43*(1+$G154)^(4-1)-'1.Inputs'!$D$44*(1+$G154)^(4-1)-('1.Inputs'!$D$20/'1.Inputs'!$D$27+'1.Inputs'!$D$23/'1.Inputs'!$D$28))))*'1.Inputs'!$D$53</f>
        <v>827277414.9815495</v>
      </c>
      <c r="AG154" s="36">
        <f ca="1">W154-AG$13-AG$14+MIN(AG$13,MAX(0,((('1.Inputs'!$D$37*12*IF(5=1,'1.Inputs'!$D$38,IF(5=2,'1.Inputs'!$D$39,$E154)))*$F154*(('1.Inputs'!$D$40)+(1-'1.Inputs'!$D$40)*(1+'1.Inputs'!$D$41))*(1+$G154)^(5-1))-(('1.Inputs'!$D$37*12*IF(5=1,'1.Inputs'!$D$38,IF(5=2,'1.Inputs'!$D$39,$E154)))/(1-'1.Inputs'!$D$42)*$D154*(1+$G154)^(5-1))-('1.Inputs'!$D$37*12*IF(5=1,'1.Inputs'!$D$38,IF(5=2,'1.Inputs'!$D$39,$E154)))*'1.Inputs'!$D$43*(1+$G154)^(5-1)-'1.Inputs'!$D$44*(1+$G154)^(5-1)-('1.Inputs'!$D$20/'1.Inputs'!$D$27+'1.Inputs'!$D$23/'1.Inputs'!$D$28))))*'1.Inputs'!$D$53</f>
        <v>895145562.78180718</v>
      </c>
      <c r="AH154" s="36">
        <f ca="1">X154-AH$13-AH$14+MIN(AH$13,MAX(0,((('1.Inputs'!$D$37*12*IF(6=1,'1.Inputs'!$D$38,IF(6=2,'1.Inputs'!$D$39,$E154)))*$F154*(('1.Inputs'!$D$40)+(1-'1.Inputs'!$D$40)*(1+'1.Inputs'!$D$41))*(1+$G154)^(6-1))-(('1.Inputs'!$D$37*12*IF(6=1,'1.Inputs'!$D$38,IF(6=2,'1.Inputs'!$D$39,$E154)))/(1-'1.Inputs'!$D$42)*$D154*(1+$G154)^(6-1))-('1.Inputs'!$D$37*12*IF(6=1,'1.Inputs'!$D$38,IF(6=2,'1.Inputs'!$D$39,$E154)))*'1.Inputs'!$D$43*(1+$G154)^(6-1)-'1.Inputs'!$D$44*(1+$G154)^(6-1)-('1.Inputs'!$D$20/'1.Inputs'!$D$27+'1.Inputs'!$D$23/'1.Inputs'!$D$28))))*'1.Inputs'!$D$53</f>
        <v>965162605.23648143</v>
      </c>
      <c r="AI154" s="36">
        <f ca="1">Y154-AI$13-AI$14+MIN(AI$13,MAX(0,((('1.Inputs'!$D$37*12*IF(7=1,'1.Inputs'!$D$38,IF(7=2,'1.Inputs'!$D$39,$E154)))*$F154*(('1.Inputs'!$D$40)+(1-'1.Inputs'!$D$40)*(1+'1.Inputs'!$D$41))*(1+$G154)^(7-1))-(('1.Inputs'!$D$37*12*IF(7=1,'1.Inputs'!$D$38,IF(7=2,'1.Inputs'!$D$39,$E154)))/(1-'1.Inputs'!$D$42)*$D154*(1+$G154)^(7-1))-('1.Inputs'!$D$37*12*IF(7=1,'1.Inputs'!$D$38,IF(7=2,'1.Inputs'!$D$39,$E154)))*'1.Inputs'!$D$43*(1+$G154)^(7-1)-'1.Inputs'!$D$44*(1+$G154)^(7-1)-('1.Inputs'!$D$20/'1.Inputs'!$D$27+'1.Inputs'!$D$23/'1.Inputs'!$D$28))))*'1.Inputs'!$D$53</f>
        <v>1037423401.3064523</v>
      </c>
      <c r="AJ154" s="36">
        <f ca="1">Z154-AJ$13-AJ$14+MIN(AJ$13,MAX(0,((('1.Inputs'!$D$37*12*IF(8=1,'1.Inputs'!$D$38,IF(8=2,'1.Inputs'!$D$39,$E154)))*$F154*(('1.Inputs'!$D$40)+(1-'1.Inputs'!$D$40)*(1+'1.Inputs'!$D$41))*(1+$G154)^(8-1))-(('1.Inputs'!$D$37*12*IF(8=1,'1.Inputs'!$D$38,IF(8=2,'1.Inputs'!$D$39,$E154)))/(1-'1.Inputs'!$D$42)*$D154*(1+$G154)^(8-1))-('1.Inputs'!$D$37*12*IF(8=1,'1.Inputs'!$D$38,IF(8=2,'1.Inputs'!$D$39,$E154)))*'1.Inputs'!$D$43*(1+$G154)^(8-1)-'1.Inputs'!$D$44*(1+$G154)^(8-1)-('1.Inputs'!$D$20/'1.Inputs'!$D$27+'1.Inputs'!$D$23/'1.Inputs'!$D$28))))*'1.Inputs'!$D$53</f>
        <v>1358026997.325135</v>
      </c>
      <c r="AK154" s="36">
        <f ca="1">AA154-AK$13-AK$14+MIN(AK$13,MAX(0,((('1.Inputs'!$D$37*12*IF(9=1,'1.Inputs'!$D$38,IF(9=2,'1.Inputs'!$D$39,$E154)))*$F154*(('1.Inputs'!$D$40)+(1-'1.Inputs'!$D$40)*(1+'1.Inputs'!$D$41))*(1+$G154)^(9-1))-(('1.Inputs'!$D$37*12*IF(9=1,'1.Inputs'!$D$38,IF(9=2,'1.Inputs'!$D$39,$E154)))/(1-'1.Inputs'!$D$42)*$D154*(1+$G154)^(9-1))-('1.Inputs'!$D$37*12*IF(9=1,'1.Inputs'!$D$38,IF(9=2,'1.Inputs'!$D$39,$E154)))*'1.Inputs'!$D$43*(1+$G154)^(9-1)-'1.Inputs'!$D$44*(1+$G154)^(9-1)-('1.Inputs'!$D$20/'1.Inputs'!$D$27+'1.Inputs'!$D$23/'1.Inputs'!$D$28))))*'1.Inputs'!$D$53</f>
        <v>1415888811.8422589</v>
      </c>
      <c r="AL154" s="36">
        <f ca="1">AB154-AL$13-AL$14+MIN(AL$13,MAX(0,((('1.Inputs'!$D$37*12*IF(10=1,'1.Inputs'!$D$38,IF(10=2,'1.Inputs'!$D$39,$E154)))*$F154*(('1.Inputs'!$D$40)+(1-'1.Inputs'!$D$40)*(1+'1.Inputs'!$D$41))*(1+$G154)^(10-1))-(('1.Inputs'!$D$37*12*IF(10=1,'1.Inputs'!$D$38,IF(10=2,'1.Inputs'!$D$39,$E154)))/(1-'1.Inputs'!$D$42)*$D154*(1+$G154)^(10-1))-('1.Inputs'!$D$37*12*IF(10=1,'1.Inputs'!$D$38,IF(10=2,'1.Inputs'!$D$39,$E154)))*'1.Inputs'!$D$43*(1+$G154)^(10-1)-'1.Inputs'!$D$44*(1+$G154)^(10-1)-('1.Inputs'!$D$20/'1.Inputs'!$D$27+'1.Inputs'!$D$23/'1.Inputs'!$D$28))))*'1.Inputs'!$D$53+'1.Inputs'!$D$35</f>
        <v>5009355807.3653946</v>
      </c>
      <c r="AM154" s="48">
        <f ca="1">R154+NPV('1.Inputs'!$D$55,S154:AB154)</f>
        <v>3569299544.3411903</v>
      </c>
      <c r="AN154" s="48">
        <f ca="1">-('1.Inputs'!$D$24*(1-'1.Inputs'!$D$31)+'1.Inputs'!$D$35)+NPV('1.Inputs'!$D$54,AC154:AL154)</f>
        <v>1594252247.997694</v>
      </c>
      <c r="AO154" s="36">
        <f t="shared" ca="1" si="21"/>
        <v>-2.7507144672385682</v>
      </c>
      <c r="AP154" s="36">
        <f t="shared" ca="1" si="22"/>
        <v>2.0312675997263834</v>
      </c>
      <c r="AQ154" s="36">
        <f ca="1">'1.Inputs'!$D$35+MIN(SUM($AC154:AC154),SUM($AC154:AD154),SUM($AC154:AE154),SUM($AC154:AF154),SUM($AC154:AG154),SUM($AC154:AH154),SUM($AC154:AI154),SUM($AC154:AJ154),SUM($AC154:AK154),SUM($AC154:AL154))</f>
        <v>298054544.63558733</v>
      </c>
      <c r="AR154" s="36">
        <f ca="1">IF(AP154&lt;'1.Inputs'!$D$57,1,0)</f>
        <v>0</v>
      </c>
      <c r="AS154" s="36">
        <f t="shared" ca="1" si="23"/>
        <v>0</v>
      </c>
    </row>
    <row r="155" spans="2:45" ht="15" customHeight="1" x14ac:dyDescent="0.25">
      <c r="B155" s="36">
        <v>140</v>
      </c>
      <c r="C155" s="36">
        <f t="shared" ca="1" si="16"/>
        <v>0.88522848175395918</v>
      </c>
      <c r="D155" s="36">
        <f t="shared" ca="1" si="17"/>
        <v>18163.422348523418</v>
      </c>
      <c r="E155" s="47">
        <f t="shared" ca="1" si="18"/>
        <v>0.87795857541675082</v>
      </c>
      <c r="F155" s="36">
        <f t="shared" ca="1" si="19"/>
        <v>29525.699901532364</v>
      </c>
      <c r="G155" s="36">
        <f t="shared" ca="1" si="20"/>
        <v>4.5542682918717096E-2</v>
      </c>
      <c r="H155" s="36">
        <f ca="1">((('1.Inputs'!$D$37*12*IF(1=1,'1.Inputs'!$D$38,IF(1=2,'1.Inputs'!$D$39,$E155)))*$F155*(('1.Inputs'!$D$40)+(1-'1.Inputs'!$D$40)*(1+'1.Inputs'!$D$41))*(1+$G155)^(1-1))*'1.Inputs'!$D$47+(('1.Inputs'!$D$37*12*IF(1=1,'1.Inputs'!$D$38,IF(1=2,'1.Inputs'!$D$39,$E155)))/(1-'1.Inputs'!$D$42)*$D155*(1+$G155)^(1-1))*('1.Inputs'!$D$48-'1.Inputs'!$D$49))/'1.Inputs'!$D$51</f>
        <v>780985963.06065917</v>
      </c>
      <c r="I155" s="36">
        <f ca="1">((('1.Inputs'!$D$37*12*IF(2=1,'1.Inputs'!$D$38,IF(2=2,'1.Inputs'!$D$39,$E155)))*$F155*(('1.Inputs'!$D$40)+(1-'1.Inputs'!$D$40)*(1+'1.Inputs'!$D$41))*(1+$G155)^(2-1))*'1.Inputs'!$D$47+(('1.Inputs'!$D$37*12*IF(2=1,'1.Inputs'!$D$38,IF(2=2,'1.Inputs'!$D$39,$E155)))/(1-'1.Inputs'!$D$42)*$D155*(1+$G155)^(2-1))*('1.Inputs'!$D$48-'1.Inputs'!$D$49))/'1.Inputs'!$D$51</f>
        <v>1143175822.7964196</v>
      </c>
      <c r="J155" s="36">
        <f ca="1">((('1.Inputs'!$D$37*12*IF(3=1,'1.Inputs'!$D$38,IF(3=2,'1.Inputs'!$D$39,$E155)))*$F155*(('1.Inputs'!$D$40)+(1-'1.Inputs'!$D$40)*(1+'1.Inputs'!$D$41))*(1+$G155)^(3-1))*'1.Inputs'!$D$47+(('1.Inputs'!$D$37*12*IF(3=1,'1.Inputs'!$D$38,IF(3=2,'1.Inputs'!$D$39,$E155)))/(1-'1.Inputs'!$D$42)*$D155*(1+$G155)^(3-1))*('1.Inputs'!$D$48-'1.Inputs'!$D$49))/'1.Inputs'!$D$51</f>
        <v>1499100617.5438981</v>
      </c>
      <c r="K155" s="36">
        <f ca="1">((('1.Inputs'!$D$37*12*IF(4=1,'1.Inputs'!$D$38,IF(4=2,'1.Inputs'!$D$39,$E155)))*$F155*(('1.Inputs'!$D$40)+(1-'1.Inputs'!$D$40)*(1+'1.Inputs'!$D$41))*(1+$G155)^(4-1))*'1.Inputs'!$D$47+(('1.Inputs'!$D$37*12*IF(4=1,'1.Inputs'!$D$38,IF(4=2,'1.Inputs'!$D$39,$E155)))/(1-'1.Inputs'!$D$42)*$D155*(1+$G155)^(4-1))*('1.Inputs'!$D$48-'1.Inputs'!$D$49))/'1.Inputs'!$D$51</f>
        <v>1567373681.6319532</v>
      </c>
      <c r="L155" s="36">
        <f ca="1">((('1.Inputs'!$D$37*12*IF(5=1,'1.Inputs'!$D$38,IF(5=2,'1.Inputs'!$D$39,$E155)))*$F155*(('1.Inputs'!$D$40)+(1-'1.Inputs'!$D$40)*(1+'1.Inputs'!$D$41))*(1+$G155)^(5-1))*'1.Inputs'!$D$47+(('1.Inputs'!$D$37*12*IF(5=1,'1.Inputs'!$D$38,IF(5=2,'1.Inputs'!$D$39,$E155)))/(1-'1.Inputs'!$D$42)*$D155*(1+$G155)^(5-1))*('1.Inputs'!$D$48-'1.Inputs'!$D$49))/'1.Inputs'!$D$51</f>
        <v>1638756084.2296593</v>
      </c>
      <c r="M155" s="36">
        <f ca="1">((('1.Inputs'!$D$37*12*IF(6=1,'1.Inputs'!$D$38,IF(6=2,'1.Inputs'!$D$39,$E155)))*$F155*(('1.Inputs'!$D$40)+(1-'1.Inputs'!$D$40)*(1+'1.Inputs'!$D$41))*(1+$G155)^(6-1))*'1.Inputs'!$D$47+(('1.Inputs'!$D$37*12*IF(6=1,'1.Inputs'!$D$38,IF(6=2,'1.Inputs'!$D$39,$E155)))/(1-'1.Inputs'!$D$42)*$D155*(1+$G155)^(6-1))*('1.Inputs'!$D$48-'1.Inputs'!$D$49))/'1.Inputs'!$D$51</f>
        <v>1713389432.954849</v>
      </c>
      <c r="N155" s="36">
        <f ca="1">((('1.Inputs'!$D$37*12*IF(7=1,'1.Inputs'!$D$38,IF(7=2,'1.Inputs'!$D$39,$E155)))*$F155*(('1.Inputs'!$D$40)+(1-'1.Inputs'!$D$40)*(1+'1.Inputs'!$D$41))*(1+$G155)^(7-1))*'1.Inputs'!$D$47+(('1.Inputs'!$D$37*12*IF(7=1,'1.Inputs'!$D$38,IF(7=2,'1.Inputs'!$D$39,$E155)))/(1-'1.Inputs'!$D$42)*$D155*(1+$G155)^(7-1))*('1.Inputs'!$D$48-'1.Inputs'!$D$49))/'1.Inputs'!$D$51</f>
        <v>1791421784.6161919</v>
      </c>
      <c r="O155" s="36">
        <f ca="1">((('1.Inputs'!$D$37*12*IF(8=1,'1.Inputs'!$D$38,IF(8=2,'1.Inputs'!$D$39,$E155)))*$F155*(('1.Inputs'!$D$40)+(1-'1.Inputs'!$D$40)*(1+'1.Inputs'!$D$41))*(1+$G155)^(8-1))*'1.Inputs'!$D$47+(('1.Inputs'!$D$37*12*IF(8=1,'1.Inputs'!$D$38,IF(8=2,'1.Inputs'!$D$39,$E155)))/(1-'1.Inputs'!$D$42)*$D155*(1+$G155)^(8-1))*('1.Inputs'!$D$48-'1.Inputs'!$D$49))/'1.Inputs'!$D$51</f>
        <v>1873007938.92665</v>
      </c>
      <c r="P155" s="36">
        <f ca="1">((('1.Inputs'!$D$37*12*IF(9=1,'1.Inputs'!$D$38,IF(9=2,'1.Inputs'!$D$39,$E155)))*$F155*(('1.Inputs'!$D$40)+(1-'1.Inputs'!$D$40)*(1+'1.Inputs'!$D$41))*(1+$G155)^(9-1))*'1.Inputs'!$D$47+(('1.Inputs'!$D$37*12*IF(9=1,'1.Inputs'!$D$38,IF(9=2,'1.Inputs'!$D$39,$E155)))/(1-'1.Inputs'!$D$42)*$D155*(1+$G155)^(9-1))*('1.Inputs'!$D$48-'1.Inputs'!$D$49))/'1.Inputs'!$D$51</f>
        <v>1958309745.5934262</v>
      </c>
      <c r="Q155" s="36">
        <f ca="1">((('1.Inputs'!$D$37*12*IF(10=1,'1.Inputs'!$D$38,IF(10=2,'1.Inputs'!$D$39,$E155)))*$F155*(('1.Inputs'!$D$40)+(1-'1.Inputs'!$D$40)*(1+'1.Inputs'!$D$41))*(1+$G155)^(10-1))*'1.Inputs'!$D$47+(('1.Inputs'!$D$37*12*IF(10=1,'1.Inputs'!$D$38,IF(10=2,'1.Inputs'!$D$39,$E155)))/(1-'1.Inputs'!$D$42)*$D155*(1+$G155)^(10-1))*('1.Inputs'!$D$48-'1.Inputs'!$D$49))/'1.Inputs'!$D$51</f>
        <v>2047496425.3936207</v>
      </c>
      <c r="R155" s="36">
        <f>-'1.Inputs'!$D$24</f>
        <v>-2050000000</v>
      </c>
      <c r="S155" s="36">
        <f ca="1">((('1.Inputs'!$D$37*12*IF(1=1,'1.Inputs'!$D$38,IF(1=2,'1.Inputs'!$D$39,$E155)))*$F155*(('1.Inputs'!$D$40)+(1-'1.Inputs'!$D$40)*(1+'1.Inputs'!$D$41))*(1+$G155)^(1-1))-(('1.Inputs'!$D$37*12*IF(1=1,'1.Inputs'!$D$38,IF(1=2,'1.Inputs'!$D$39,$E155)))/(1-'1.Inputs'!$D$42)*$D155*(1+$G155)^(1-1))-('1.Inputs'!$D$37*12*IF(1=1,'1.Inputs'!$D$38,IF(1=2,'1.Inputs'!$D$39,$E155)))*'1.Inputs'!$D$43*(1+$G155)^(1-1)-'1.Inputs'!$D$44*(1+$G155)^(1-1)-('1.Inputs'!$D$20/'1.Inputs'!$D$27+'1.Inputs'!$D$23/'1.Inputs'!$D$28))-MAX(0,((('1.Inputs'!$D$37*12*IF(1=1,'1.Inputs'!$D$38,IF(1=2,'1.Inputs'!$D$39,$E155)))*$F155*(('1.Inputs'!$D$40)+(1-'1.Inputs'!$D$40)*(1+'1.Inputs'!$D$41))*(1+$G155)^(1-1))-(('1.Inputs'!$D$37*12*IF(1=1,'1.Inputs'!$D$38,IF(1=2,'1.Inputs'!$D$39,$E155)))/(1-'1.Inputs'!$D$42)*$D155*(1+$G155)^(1-1))-('1.Inputs'!$D$37*12*IF(1=1,'1.Inputs'!$D$38,IF(1=2,'1.Inputs'!$D$39,$E155)))*'1.Inputs'!$D$43*(1+$G155)^(1-1)-'1.Inputs'!$D$44*(1+$G155)^(1-1)-('1.Inputs'!$D$20/'1.Inputs'!$D$27+'1.Inputs'!$D$23/'1.Inputs'!$D$28)))*'1.Inputs'!$D$53+('1.Inputs'!$D$20/'1.Inputs'!$D$27+'1.Inputs'!$D$23/'1.Inputs'!$D$28)-H155</f>
        <v>-526165925.39364117</v>
      </c>
      <c r="T155" s="36">
        <f ca="1">((('1.Inputs'!$D$37*12*IF(2=1,'1.Inputs'!$D$38,IF(2=2,'1.Inputs'!$D$39,$E155)))*$F155*(('1.Inputs'!$D$40)+(1-'1.Inputs'!$D$40)*(1+'1.Inputs'!$D$41))*(1+$G155)^(2-1))-(('1.Inputs'!$D$37*12*IF(2=1,'1.Inputs'!$D$38,IF(2=2,'1.Inputs'!$D$39,$E155)))/(1-'1.Inputs'!$D$42)*$D155*(1+$G155)^(2-1))-('1.Inputs'!$D$37*12*IF(2=1,'1.Inputs'!$D$38,IF(2=2,'1.Inputs'!$D$39,$E155)))*'1.Inputs'!$D$43*(1+$G155)^(2-1)-'1.Inputs'!$D$44*(1+$G155)^(2-1)-('1.Inputs'!$D$20/'1.Inputs'!$D$27+'1.Inputs'!$D$23/'1.Inputs'!$D$28))-MAX(0,((('1.Inputs'!$D$37*12*IF(2=1,'1.Inputs'!$D$38,IF(2=2,'1.Inputs'!$D$39,$E155)))*$F155*(('1.Inputs'!$D$40)+(1-'1.Inputs'!$D$40)*(1+'1.Inputs'!$D$41))*(1+$G155)^(2-1))-(('1.Inputs'!$D$37*12*IF(2=1,'1.Inputs'!$D$38,IF(2=2,'1.Inputs'!$D$39,$E155)))/(1-'1.Inputs'!$D$42)*$D155*(1+$G155)^(2-1))-('1.Inputs'!$D$37*12*IF(2=1,'1.Inputs'!$D$38,IF(2=2,'1.Inputs'!$D$39,$E155)))*'1.Inputs'!$D$43*(1+$G155)^(2-1)-'1.Inputs'!$D$44*(1+$G155)^(2-1)-('1.Inputs'!$D$20/'1.Inputs'!$D$27+'1.Inputs'!$D$23/'1.Inputs'!$D$28)))*'1.Inputs'!$D$53+('1.Inputs'!$D$20/'1.Inputs'!$D$27+'1.Inputs'!$D$23/'1.Inputs'!$D$28)-(I155-H155)</f>
        <v>233549795.77349818</v>
      </c>
      <c r="U155" s="36">
        <f ca="1">((('1.Inputs'!$D$37*12*IF(3=1,'1.Inputs'!$D$38,IF(3=2,'1.Inputs'!$D$39,$E155)))*$F155*(('1.Inputs'!$D$40)+(1-'1.Inputs'!$D$40)*(1+'1.Inputs'!$D$41))*(1+$G155)^(3-1))-(('1.Inputs'!$D$37*12*IF(3=1,'1.Inputs'!$D$38,IF(3=2,'1.Inputs'!$D$39,$E155)))/(1-'1.Inputs'!$D$42)*$D155*(1+$G155)^(3-1))-('1.Inputs'!$D$37*12*IF(3=1,'1.Inputs'!$D$38,IF(3=2,'1.Inputs'!$D$39,$E155)))*'1.Inputs'!$D$43*(1+$G155)^(3-1)-'1.Inputs'!$D$44*(1+$G155)^(3-1)-('1.Inputs'!$D$20/'1.Inputs'!$D$27+'1.Inputs'!$D$23/'1.Inputs'!$D$28))-MAX(0,((('1.Inputs'!$D$37*12*IF(3=1,'1.Inputs'!$D$38,IF(3=2,'1.Inputs'!$D$39,$E155)))*$F155*(('1.Inputs'!$D$40)+(1-'1.Inputs'!$D$40)*(1+'1.Inputs'!$D$41))*(1+$G155)^(3-1))-(('1.Inputs'!$D$37*12*IF(3=1,'1.Inputs'!$D$38,IF(3=2,'1.Inputs'!$D$39,$E155)))/(1-'1.Inputs'!$D$42)*$D155*(1+$G155)^(3-1))-('1.Inputs'!$D$37*12*IF(3=1,'1.Inputs'!$D$38,IF(3=2,'1.Inputs'!$D$39,$E155)))*'1.Inputs'!$D$43*(1+$G155)^(3-1)-'1.Inputs'!$D$44*(1+$G155)^(3-1)-('1.Inputs'!$D$20/'1.Inputs'!$D$27+'1.Inputs'!$D$23/'1.Inputs'!$D$28)))*'1.Inputs'!$D$53+('1.Inputs'!$D$20/'1.Inputs'!$D$27+'1.Inputs'!$D$23/'1.Inputs'!$D$28)-(J155-I155)</f>
        <v>573163116.69366932</v>
      </c>
      <c r="V155" s="36">
        <f ca="1">((('1.Inputs'!$D$37*12*IF(4=1,'1.Inputs'!$D$38,IF(4=2,'1.Inputs'!$D$39,$E155)))*$F155*(('1.Inputs'!$D$40)+(1-'1.Inputs'!$D$40)*(1+'1.Inputs'!$D$41))*(1+$G155)^(4-1))-(('1.Inputs'!$D$37*12*IF(4=1,'1.Inputs'!$D$38,IF(4=2,'1.Inputs'!$D$39,$E155)))/(1-'1.Inputs'!$D$42)*$D155*(1+$G155)^(4-1))-('1.Inputs'!$D$37*12*IF(4=1,'1.Inputs'!$D$38,IF(4=2,'1.Inputs'!$D$39,$E155)))*'1.Inputs'!$D$43*(1+$G155)^(4-1)-'1.Inputs'!$D$44*(1+$G155)^(4-1)-('1.Inputs'!$D$20/'1.Inputs'!$D$27+'1.Inputs'!$D$23/'1.Inputs'!$D$28))-MAX(0,((('1.Inputs'!$D$37*12*IF(4=1,'1.Inputs'!$D$38,IF(4=2,'1.Inputs'!$D$39,$E155)))*$F155*(('1.Inputs'!$D$40)+(1-'1.Inputs'!$D$40)*(1+'1.Inputs'!$D$41))*(1+$G155)^(4-1))-(('1.Inputs'!$D$37*12*IF(4=1,'1.Inputs'!$D$38,IF(4=2,'1.Inputs'!$D$39,$E155)))/(1-'1.Inputs'!$D$42)*$D155*(1+$G155)^(4-1))-('1.Inputs'!$D$37*12*IF(4=1,'1.Inputs'!$D$38,IF(4=2,'1.Inputs'!$D$39,$E155)))*'1.Inputs'!$D$43*(1+$G155)^(4-1)-'1.Inputs'!$D$44*(1+$G155)^(4-1)-('1.Inputs'!$D$20/'1.Inputs'!$D$27+'1.Inputs'!$D$23/'1.Inputs'!$D$28)))*'1.Inputs'!$D$53+('1.Inputs'!$D$20/'1.Inputs'!$D$27+'1.Inputs'!$D$23/'1.Inputs'!$D$28)-(K155-J155)</f>
        <v>900976111.73956108</v>
      </c>
      <c r="W155" s="36">
        <f ca="1">((('1.Inputs'!$D$37*12*IF(5=1,'1.Inputs'!$D$38,IF(5=2,'1.Inputs'!$D$39,$E155)))*$F155*(('1.Inputs'!$D$40)+(1-'1.Inputs'!$D$40)*(1+'1.Inputs'!$D$41))*(1+$G155)^(5-1))-(('1.Inputs'!$D$37*12*IF(5=1,'1.Inputs'!$D$38,IF(5=2,'1.Inputs'!$D$39,$E155)))/(1-'1.Inputs'!$D$42)*$D155*(1+$G155)^(5-1))-('1.Inputs'!$D$37*12*IF(5=1,'1.Inputs'!$D$38,IF(5=2,'1.Inputs'!$D$39,$E155)))*'1.Inputs'!$D$43*(1+$G155)^(5-1)-'1.Inputs'!$D$44*(1+$G155)^(5-1)-('1.Inputs'!$D$20/'1.Inputs'!$D$27+'1.Inputs'!$D$23/'1.Inputs'!$D$28))-MAX(0,((('1.Inputs'!$D$37*12*IF(5=1,'1.Inputs'!$D$38,IF(5=2,'1.Inputs'!$D$39,$E155)))*$F155*(('1.Inputs'!$D$40)+(1-'1.Inputs'!$D$40)*(1+'1.Inputs'!$D$41))*(1+$G155)^(5-1))-(('1.Inputs'!$D$37*12*IF(5=1,'1.Inputs'!$D$38,IF(5=2,'1.Inputs'!$D$39,$E155)))/(1-'1.Inputs'!$D$42)*$D155*(1+$G155)^(5-1))-('1.Inputs'!$D$37*12*IF(5=1,'1.Inputs'!$D$38,IF(5=2,'1.Inputs'!$D$39,$E155)))*'1.Inputs'!$D$43*(1+$G155)^(5-1)-'1.Inputs'!$D$44*(1+$G155)^(5-1)-('1.Inputs'!$D$20/'1.Inputs'!$D$27+'1.Inputs'!$D$23/'1.Inputs'!$D$28)))*'1.Inputs'!$D$53+('1.Inputs'!$D$20/'1.Inputs'!$D$27+'1.Inputs'!$D$23/'1.Inputs'!$D$28)-(L155-K155)</f>
        <v>939857089.34594536</v>
      </c>
      <c r="X155" s="36">
        <f ca="1">((('1.Inputs'!$D$37*12*IF(6=1,'1.Inputs'!$D$38,IF(6=2,'1.Inputs'!$D$39,$E155)))*$F155*(('1.Inputs'!$D$40)+(1-'1.Inputs'!$D$40)*(1+'1.Inputs'!$D$41))*(1+$G155)^(6-1))-(('1.Inputs'!$D$37*12*IF(6=1,'1.Inputs'!$D$38,IF(6=2,'1.Inputs'!$D$39,$E155)))/(1-'1.Inputs'!$D$42)*$D155*(1+$G155)^(6-1))-('1.Inputs'!$D$37*12*IF(6=1,'1.Inputs'!$D$38,IF(6=2,'1.Inputs'!$D$39,$E155)))*'1.Inputs'!$D$43*(1+$G155)^(6-1)-'1.Inputs'!$D$44*(1+$G155)^(6-1)-('1.Inputs'!$D$20/'1.Inputs'!$D$27+'1.Inputs'!$D$23/'1.Inputs'!$D$28))-MAX(0,((('1.Inputs'!$D$37*12*IF(6=1,'1.Inputs'!$D$38,IF(6=2,'1.Inputs'!$D$39,$E155)))*$F155*(('1.Inputs'!$D$40)+(1-'1.Inputs'!$D$40)*(1+'1.Inputs'!$D$41))*(1+$G155)^(6-1))-(('1.Inputs'!$D$37*12*IF(6=1,'1.Inputs'!$D$38,IF(6=2,'1.Inputs'!$D$39,$E155)))/(1-'1.Inputs'!$D$42)*$D155*(1+$G155)^(6-1))-('1.Inputs'!$D$37*12*IF(6=1,'1.Inputs'!$D$38,IF(6=2,'1.Inputs'!$D$39,$E155)))*'1.Inputs'!$D$43*(1+$G155)^(6-1)-'1.Inputs'!$D$44*(1+$G155)^(6-1)-('1.Inputs'!$D$20/'1.Inputs'!$D$27+'1.Inputs'!$D$23/'1.Inputs'!$D$28)))*'1.Inputs'!$D$53+('1.Inputs'!$D$20/'1.Inputs'!$D$27+'1.Inputs'!$D$23/'1.Inputs'!$D$28)-(M155-L155)</f>
        <v>980508810.98702669</v>
      </c>
      <c r="Y155" s="36">
        <f ca="1">((('1.Inputs'!$D$37*12*IF(7=1,'1.Inputs'!$D$38,IF(7=2,'1.Inputs'!$D$39,$E155)))*$F155*(('1.Inputs'!$D$40)+(1-'1.Inputs'!$D$40)*(1+'1.Inputs'!$D$41))*(1+$G155)^(7-1))-(('1.Inputs'!$D$37*12*IF(7=1,'1.Inputs'!$D$38,IF(7=2,'1.Inputs'!$D$39,$E155)))/(1-'1.Inputs'!$D$42)*$D155*(1+$G155)^(7-1))-('1.Inputs'!$D$37*12*IF(7=1,'1.Inputs'!$D$38,IF(7=2,'1.Inputs'!$D$39,$E155)))*'1.Inputs'!$D$43*(1+$G155)^(7-1)-'1.Inputs'!$D$44*(1+$G155)^(7-1)-('1.Inputs'!$D$20/'1.Inputs'!$D$27+'1.Inputs'!$D$23/'1.Inputs'!$D$28))-MAX(0,((('1.Inputs'!$D$37*12*IF(7=1,'1.Inputs'!$D$38,IF(7=2,'1.Inputs'!$D$39,$E155)))*$F155*(('1.Inputs'!$D$40)+(1-'1.Inputs'!$D$40)*(1+'1.Inputs'!$D$41))*(1+$G155)^(7-1))-(('1.Inputs'!$D$37*12*IF(7=1,'1.Inputs'!$D$38,IF(7=2,'1.Inputs'!$D$39,$E155)))/(1-'1.Inputs'!$D$42)*$D155*(1+$G155)^(7-1))-('1.Inputs'!$D$37*12*IF(7=1,'1.Inputs'!$D$38,IF(7=2,'1.Inputs'!$D$39,$E155)))*'1.Inputs'!$D$43*(1+$G155)^(7-1)-'1.Inputs'!$D$44*(1+$G155)^(7-1)-('1.Inputs'!$D$20/'1.Inputs'!$D$27+'1.Inputs'!$D$23/'1.Inputs'!$D$28)))*'1.Inputs'!$D$53+('1.Inputs'!$D$20/'1.Inputs'!$D$27+'1.Inputs'!$D$23/'1.Inputs'!$D$28)-(N155-M155)</f>
        <v>1023011921.0969071</v>
      </c>
      <c r="Z155" s="36">
        <f ca="1">((('1.Inputs'!$D$37*12*IF(8=1,'1.Inputs'!$D$38,IF(8=2,'1.Inputs'!$D$39,$E155)))*$F155*(('1.Inputs'!$D$40)+(1-'1.Inputs'!$D$40)*(1+'1.Inputs'!$D$41))*(1+$G155)^(8-1))-(('1.Inputs'!$D$37*12*IF(8=1,'1.Inputs'!$D$38,IF(8=2,'1.Inputs'!$D$39,$E155)))/(1-'1.Inputs'!$D$42)*$D155*(1+$G155)^(8-1))-('1.Inputs'!$D$37*12*IF(8=1,'1.Inputs'!$D$38,IF(8=2,'1.Inputs'!$D$39,$E155)))*'1.Inputs'!$D$43*(1+$G155)^(8-1)-'1.Inputs'!$D$44*(1+$G155)^(8-1)-('1.Inputs'!$D$20/'1.Inputs'!$D$27+'1.Inputs'!$D$23/'1.Inputs'!$D$28))-MAX(0,((('1.Inputs'!$D$37*12*IF(8=1,'1.Inputs'!$D$38,IF(8=2,'1.Inputs'!$D$39,$E155)))*$F155*(('1.Inputs'!$D$40)+(1-'1.Inputs'!$D$40)*(1+'1.Inputs'!$D$41))*(1+$G155)^(8-1))-(('1.Inputs'!$D$37*12*IF(8=1,'1.Inputs'!$D$38,IF(8=2,'1.Inputs'!$D$39,$E155)))/(1-'1.Inputs'!$D$42)*$D155*(1+$G155)^(8-1))-('1.Inputs'!$D$37*12*IF(8=1,'1.Inputs'!$D$38,IF(8=2,'1.Inputs'!$D$39,$E155)))*'1.Inputs'!$D$43*(1+$G155)^(8-1)-'1.Inputs'!$D$44*(1+$G155)^(8-1)-('1.Inputs'!$D$20/'1.Inputs'!$D$27+'1.Inputs'!$D$23/'1.Inputs'!$D$28)))*'1.Inputs'!$D$53+('1.Inputs'!$D$20/'1.Inputs'!$D$27+'1.Inputs'!$D$23/'1.Inputs'!$D$28)-(O155-N155)</f>
        <v>1067450736.8735819</v>
      </c>
      <c r="AA155" s="36">
        <f ca="1">((('1.Inputs'!$D$37*12*IF(9=1,'1.Inputs'!$D$38,IF(9=2,'1.Inputs'!$D$39,$E155)))*$F155*(('1.Inputs'!$D$40)+(1-'1.Inputs'!$D$40)*(1+'1.Inputs'!$D$41))*(1+$G155)^(9-1))-(('1.Inputs'!$D$37*12*IF(9=1,'1.Inputs'!$D$38,IF(9=2,'1.Inputs'!$D$39,$E155)))/(1-'1.Inputs'!$D$42)*$D155*(1+$G155)^(9-1))-('1.Inputs'!$D$37*12*IF(9=1,'1.Inputs'!$D$38,IF(9=2,'1.Inputs'!$D$39,$E155)))*'1.Inputs'!$D$43*(1+$G155)^(9-1)-'1.Inputs'!$D$44*(1+$G155)^(9-1)-('1.Inputs'!$D$20/'1.Inputs'!$D$27+'1.Inputs'!$D$23/'1.Inputs'!$D$28))-MAX(0,((('1.Inputs'!$D$37*12*IF(9=1,'1.Inputs'!$D$38,IF(9=2,'1.Inputs'!$D$39,$E155)))*$F155*(('1.Inputs'!$D$40)+(1-'1.Inputs'!$D$40)*(1+'1.Inputs'!$D$41))*(1+$G155)^(9-1))-(('1.Inputs'!$D$37*12*IF(9=1,'1.Inputs'!$D$38,IF(9=2,'1.Inputs'!$D$39,$E155)))/(1-'1.Inputs'!$D$42)*$D155*(1+$G155)^(9-1))-('1.Inputs'!$D$37*12*IF(9=1,'1.Inputs'!$D$38,IF(9=2,'1.Inputs'!$D$39,$E155)))*'1.Inputs'!$D$43*(1+$G155)^(9-1)-'1.Inputs'!$D$44*(1+$G155)^(9-1)-('1.Inputs'!$D$20/'1.Inputs'!$D$27+'1.Inputs'!$D$23/'1.Inputs'!$D$28)))*'1.Inputs'!$D$53+('1.Inputs'!$D$20/'1.Inputs'!$D$27+'1.Inputs'!$D$23/'1.Inputs'!$D$28)-(P155-O155)</f>
        <v>1113913415.5464573</v>
      </c>
      <c r="AB155" s="36">
        <f ca="1">((('1.Inputs'!$D$37*12*IF(10=1,'1.Inputs'!$D$38,IF(10=2,'1.Inputs'!$D$39,$E155)))*$F155*(('1.Inputs'!$D$40)+(1-'1.Inputs'!$D$40)*(1+'1.Inputs'!$D$41))*(1+$G155)^(10-1))-(('1.Inputs'!$D$37*12*IF(10=1,'1.Inputs'!$D$38,IF(10=2,'1.Inputs'!$D$39,$E155)))/(1-'1.Inputs'!$D$42)*$D155*(1+$G155)^(10-1))-('1.Inputs'!$D$37*12*IF(10=1,'1.Inputs'!$D$38,IF(10=2,'1.Inputs'!$D$39,$E155)))*'1.Inputs'!$D$43*(1+$G155)^(10-1)-'1.Inputs'!$D$44*(1+$G155)^(10-1)-('1.Inputs'!$D$20/'1.Inputs'!$D$27+'1.Inputs'!$D$23/'1.Inputs'!$D$28))-MAX(0,((('1.Inputs'!$D$37*12*IF(10=1,'1.Inputs'!$D$38,IF(10=2,'1.Inputs'!$D$39,$E155)))*$F155*(('1.Inputs'!$D$40)+(1-'1.Inputs'!$D$40)*(1+'1.Inputs'!$D$41))*(1+$G155)^(10-1))-(('1.Inputs'!$D$37*12*IF(10=1,'1.Inputs'!$D$38,IF(10=2,'1.Inputs'!$D$39,$E155)))/(1-'1.Inputs'!$D$42)*$D155*(1+$G155)^(10-1))-('1.Inputs'!$D$37*12*IF(10=1,'1.Inputs'!$D$38,IF(10=2,'1.Inputs'!$D$39,$E155)))*'1.Inputs'!$D$43*(1+$G155)^(10-1)-'1.Inputs'!$D$44*(1+$G155)^(10-1)-('1.Inputs'!$D$20/'1.Inputs'!$D$27+'1.Inputs'!$D$23/'1.Inputs'!$D$28)))*'1.Inputs'!$D$53+('1.Inputs'!$D$20/'1.Inputs'!$D$27+'1.Inputs'!$D$23/'1.Inputs'!$D$28)-(Q155-P155)+(('1.Inputs'!$D$20+'1.Inputs'!$D$23-('1.Inputs'!$D$20/'1.Inputs'!$D$27+'1.Inputs'!$D$23/'1.Inputs'!$D$28)*'1.Inputs'!$D$10)*'1.Inputs'!$D$60+'1.Inputs'!$D$19*'1.Inputs'!$D$59+Q155)</f>
        <v>3909988554.6553059</v>
      </c>
      <c r="AC155" s="36">
        <f ca="1">S155-AC$13-AC$14+MIN(AC$13,MAX(0,((('1.Inputs'!$D$37*12*IF(1=1,'1.Inputs'!$D$38,IF(1=2,'1.Inputs'!$D$39,$E155)))*$F155*(('1.Inputs'!$D$40)+(1-'1.Inputs'!$D$40)*(1+'1.Inputs'!$D$41))*(1+$G155)^(1-1))-(('1.Inputs'!$D$37*12*IF(1=1,'1.Inputs'!$D$38,IF(1=2,'1.Inputs'!$D$39,$E155)))/(1-'1.Inputs'!$D$42)*$D155*(1+$G155)^(1-1))-('1.Inputs'!$D$37*12*IF(1=1,'1.Inputs'!$D$38,IF(1=2,'1.Inputs'!$D$39,$E155)))*'1.Inputs'!$D$43*(1+$G155)^(1-1)-'1.Inputs'!$D$44*(1+$G155)^(1-1)-('1.Inputs'!$D$20/'1.Inputs'!$D$27+'1.Inputs'!$D$23/'1.Inputs'!$D$28))))*'1.Inputs'!$D$53</f>
        <v>-622105925.39364123</v>
      </c>
      <c r="AD155" s="36">
        <f ca="1">T155-AD$13-AD$14+MIN(AD$13,MAX(0,((('1.Inputs'!$D$37*12*IF(2=1,'1.Inputs'!$D$38,IF(2=2,'1.Inputs'!$D$39,$E155)))*$F155*(('1.Inputs'!$D$40)+(1-'1.Inputs'!$D$40)*(1+'1.Inputs'!$D$41))*(1+$G155)^(2-1))-(('1.Inputs'!$D$37*12*IF(2=1,'1.Inputs'!$D$38,IF(2=2,'1.Inputs'!$D$39,$E155)))/(1-'1.Inputs'!$D$42)*$D155*(1+$G155)^(2-1))-('1.Inputs'!$D$37*12*IF(2=1,'1.Inputs'!$D$38,IF(2=2,'1.Inputs'!$D$39,$E155)))*'1.Inputs'!$D$43*(1+$G155)^(2-1)-'1.Inputs'!$D$44*(1+$G155)^(2-1)-('1.Inputs'!$D$20/'1.Inputs'!$D$27+'1.Inputs'!$D$23/'1.Inputs'!$D$28))))*'1.Inputs'!$D$53</f>
        <v>137609795.77349818</v>
      </c>
      <c r="AE155" s="36">
        <f ca="1">U155-AE$13-AE$14+MIN(AE$13,MAX(0,((('1.Inputs'!$D$37*12*IF(3=1,'1.Inputs'!$D$38,IF(3=2,'1.Inputs'!$D$39,$E155)))*$F155*(('1.Inputs'!$D$40)+(1-'1.Inputs'!$D$40)*(1+'1.Inputs'!$D$41))*(1+$G155)^(3-1))-(('1.Inputs'!$D$37*12*IF(3=1,'1.Inputs'!$D$38,IF(3=2,'1.Inputs'!$D$39,$E155)))/(1-'1.Inputs'!$D$42)*$D155*(1+$G155)^(3-1))-('1.Inputs'!$D$37*12*IF(3=1,'1.Inputs'!$D$38,IF(3=2,'1.Inputs'!$D$39,$E155)))*'1.Inputs'!$D$43*(1+$G155)^(3-1)-'1.Inputs'!$D$44*(1+$G155)^(3-1)-('1.Inputs'!$D$20/'1.Inputs'!$D$27+'1.Inputs'!$D$23/'1.Inputs'!$D$28))))*'1.Inputs'!$D$53</f>
        <v>231223116.69366932</v>
      </c>
      <c r="AF155" s="36">
        <f ca="1">V155-AF$13-AF$14+MIN(AF$13,MAX(0,((('1.Inputs'!$D$37*12*IF(4=1,'1.Inputs'!$D$38,IF(4=2,'1.Inputs'!$D$39,$E155)))*$F155*(('1.Inputs'!$D$40)+(1-'1.Inputs'!$D$40)*(1+'1.Inputs'!$D$41))*(1+$G155)^(4-1))-(('1.Inputs'!$D$37*12*IF(4=1,'1.Inputs'!$D$38,IF(4=2,'1.Inputs'!$D$39,$E155)))/(1-'1.Inputs'!$D$42)*$D155*(1+$G155)^(4-1))-('1.Inputs'!$D$37*12*IF(4=1,'1.Inputs'!$D$38,IF(4=2,'1.Inputs'!$D$39,$E155)))*'1.Inputs'!$D$43*(1+$G155)^(4-1)-'1.Inputs'!$D$44*(1+$G155)^(4-1)-('1.Inputs'!$D$20/'1.Inputs'!$D$27+'1.Inputs'!$D$23/'1.Inputs'!$D$28))))*'1.Inputs'!$D$53</f>
        <v>578224111.73956108</v>
      </c>
      <c r="AG155" s="36">
        <f ca="1">W155-AG$13-AG$14+MIN(AG$13,MAX(0,((('1.Inputs'!$D$37*12*IF(5=1,'1.Inputs'!$D$38,IF(5=2,'1.Inputs'!$D$39,$E155)))*$F155*(('1.Inputs'!$D$40)+(1-'1.Inputs'!$D$40)*(1+'1.Inputs'!$D$41))*(1+$G155)^(5-1))-(('1.Inputs'!$D$37*12*IF(5=1,'1.Inputs'!$D$38,IF(5=2,'1.Inputs'!$D$39,$E155)))/(1-'1.Inputs'!$D$42)*$D155*(1+$G155)^(5-1))-('1.Inputs'!$D$37*12*IF(5=1,'1.Inputs'!$D$38,IF(5=2,'1.Inputs'!$D$39,$E155)))*'1.Inputs'!$D$43*(1+$G155)^(5-1)-'1.Inputs'!$D$44*(1+$G155)^(5-1)-('1.Inputs'!$D$20/'1.Inputs'!$D$27+'1.Inputs'!$D$23/'1.Inputs'!$D$28))))*'1.Inputs'!$D$53</f>
        <v>636293089.34594536</v>
      </c>
      <c r="AH155" s="36">
        <f ca="1">X155-AH$13-AH$14+MIN(AH$13,MAX(0,((('1.Inputs'!$D$37*12*IF(6=1,'1.Inputs'!$D$38,IF(6=2,'1.Inputs'!$D$39,$E155)))*$F155*(('1.Inputs'!$D$40)+(1-'1.Inputs'!$D$40)*(1+'1.Inputs'!$D$41))*(1+$G155)^(6-1))-(('1.Inputs'!$D$37*12*IF(6=1,'1.Inputs'!$D$38,IF(6=2,'1.Inputs'!$D$39,$E155)))/(1-'1.Inputs'!$D$42)*$D155*(1+$G155)^(6-1))-('1.Inputs'!$D$37*12*IF(6=1,'1.Inputs'!$D$38,IF(6=2,'1.Inputs'!$D$39,$E155)))*'1.Inputs'!$D$43*(1+$G155)^(6-1)-'1.Inputs'!$D$44*(1+$G155)^(6-1)-('1.Inputs'!$D$20/'1.Inputs'!$D$27+'1.Inputs'!$D$23/'1.Inputs'!$D$28))))*'1.Inputs'!$D$53</f>
        <v>696132810.98702669</v>
      </c>
      <c r="AI155" s="36">
        <f ca="1">Y155-AI$13-AI$14+MIN(AI$13,MAX(0,((('1.Inputs'!$D$37*12*IF(7=1,'1.Inputs'!$D$38,IF(7=2,'1.Inputs'!$D$39,$E155)))*$F155*(('1.Inputs'!$D$40)+(1-'1.Inputs'!$D$40)*(1+'1.Inputs'!$D$41))*(1+$G155)^(7-1))-(('1.Inputs'!$D$37*12*IF(7=1,'1.Inputs'!$D$38,IF(7=2,'1.Inputs'!$D$39,$E155)))/(1-'1.Inputs'!$D$42)*$D155*(1+$G155)^(7-1))-('1.Inputs'!$D$37*12*IF(7=1,'1.Inputs'!$D$38,IF(7=2,'1.Inputs'!$D$39,$E155)))*'1.Inputs'!$D$43*(1+$G155)^(7-1)-'1.Inputs'!$D$44*(1+$G155)^(7-1)-('1.Inputs'!$D$20/'1.Inputs'!$D$27+'1.Inputs'!$D$23/'1.Inputs'!$D$28))))*'1.Inputs'!$D$53</f>
        <v>757823921.09690714</v>
      </c>
      <c r="AJ155" s="36">
        <f ca="1">Z155-AJ$13-AJ$14+MIN(AJ$13,MAX(0,((('1.Inputs'!$D$37*12*IF(8=1,'1.Inputs'!$D$38,IF(8=2,'1.Inputs'!$D$39,$E155)))*$F155*(('1.Inputs'!$D$40)+(1-'1.Inputs'!$D$40)*(1+'1.Inputs'!$D$41))*(1+$G155)^(8-1))-(('1.Inputs'!$D$37*12*IF(8=1,'1.Inputs'!$D$38,IF(8=2,'1.Inputs'!$D$39,$E155)))/(1-'1.Inputs'!$D$42)*$D155*(1+$G155)^(8-1))-('1.Inputs'!$D$37*12*IF(8=1,'1.Inputs'!$D$38,IF(8=2,'1.Inputs'!$D$39,$E155)))*'1.Inputs'!$D$43*(1+$G155)^(8-1)-'1.Inputs'!$D$44*(1+$G155)^(8-1)-('1.Inputs'!$D$20/'1.Inputs'!$D$27+'1.Inputs'!$D$23/'1.Inputs'!$D$28))))*'1.Inputs'!$D$53</f>
        <v>1067450736.8735819</v>
      </c>
      <c r="AK155" s="36">
        <f ca="1">AA155-AK$13-AK$14+MIN(AK$13,MAX(0,((('1.Inputs'!$D$37*12*IF(9=1,'1.Inputs'!$D$38,IF(9=2,'1.Inputs'!$D$39,$E155)))*$F155*(('1.Inputs'!$D$40)+(1-'1.Inputs'!$D$40)*(1+'1.Inputs'!$D$41))*(1+$G155)^(9-1))-(('1.Inputs'!$D$37*12*IF(9=1,'1.Inputs'!$D$38,IF(9=2,'1.Inputs'!$D$39,$E155)))/(1-'1.Inputs'!$D$42)*$D155*(1+$G155)^(9-1))-('1.Inputs'!$D$37*12*IF(9=1,'1.Inputs'!$D$38,IF(9=2,'1.Inputs'!$D$39,$E155)))*'1.Inputs'!$D$43*(1+$G155)^(9-1)-'1.Inputs'!$D$44*(1+$G155)^(9-1)-('1.Inputs'!$D$20/'1.Inputs'!$D$27+'1.Inputs'!$D$23/'1.Inputs'!$D$28))))*'1.Inputs'!$D$53</f>
        <v>1113913415.5464573</v>
      </c>
      <c r="AL155" s="36">
        <f ca="1">AB155-AL$13-AL$14+MIN(AL$13,MAX(0,((('1.Inputs'!$D$37*12*IF(10=1,'1.Inputs'!$D$38,IF(10=2,'1.Inputs'!$D$39,$E155)))*$F155*(('1.Inputs'!$D$40)+(1-'1.Inputs'!$D$40)*(1+'1.Inputs'!$D$41))*(1+$G155)^(10-1))-(('1.Inputs'!$D$37*12*IF(10=1,'1.Inputs'!$D$38,IF(10=2,'1.Inputs'!$D$39,$E155)))/(1-'1.Inputs'!$D$42)*$D155*(1+$G155)^(10-1))-('1.Inputs'!$D$37*12*IF(10=1,'1.Inputs'!$D$38,IF(10=2,'1.Inputs'!$D$39,$E155)))*'1.Inputs'!$D$43*(1+$G155)^(10-1)-'1.Inputs'!$D$44*(1+$G155)^(10-1)-('1.Inputs'!$D$20/'1.Inputs'!$D$27+'1.Inputs'!$D$23/'1.Inputs'!$D$28))))*'1.Inputs'!$D$53+'1.Inputs'!$D$35</f>
        <v>4709988554.6553059</v>
      </c>
      <c r="AM155" s="48">
        <f ca="1">R155+NPV('1.Inputs'!$D$55,S155:AB155)</f>
        <v>2265890065.5545578</v>
      </c>
      <c r="AN155" s="48">
        <f ca="1">-('1.Inputs'!$D$24*(1-'1.Inputs'!$D$31)+'1.Inputs'!$D$35)+NPV('1.Inputs'!$D$54,AC155:AL155)</f>
        <v>599523542.97997379</v>
      </c>
      <c r="AO155" s="36">
        <f t="shared" ca="1" si="21"/>
        <v>-3.5648097926398452</v>
      </c>
      <c r="AP155" s="36">
        <f t="shared" ca="1" si="22"/>
        <v>1.4562071054209078</v>
      </c>
      <c r="AQ155" s="36">
        <f ca="1">'1.Inputs'!$D$35+MIN(SUM($AC155:AC155),SUM($AC155:AD155),SUM($AC155:AE155),SUM($AC155:AF155),SUM($AC155:AG155),SUM($AC155:AH155),SUM($AC155:AI155),SUM($AC155:AJ155),SUM($AC155:AK155),SUM($AC155:AL155))</f>
        <v>177894074.60635877</v>
      </c>
      <c r="AR155" s="36">
        <f ca="1">IF(AP155&lt;'1.Inputs'!$D$57,1,0)</f>
        <v>0</v>
      </c>
      <c r="AS155" s="36">
        <f t="shared" ca="1" si="23"/>
        <v>0</v>
      </c>
    </row>
    <row r="156" spans="2:45" ht="15" customHeight="1" x14ac:dyDescent="0.25">
      <c r="B156" s="36">
        <v>141</v>
      </c>
      <c r="C156" s="36">
        <f t="shared" ca="1" si="16"/>
        <v>0.72970415640092956</v>
      </c>
      <c r="D156" s="36">
        <f t="shared" ca="1" si="17"/>
        <v>16942.20266491162</v>
      </c>
      <c r="E156" s="47">
        <f t="shared" ca="1" si="18"/>
        <v>0.85548212657390443</v>
      </c>
      <c r="F156" s="36">
        <f t="shared" ca="1" si="19"/>
        <v>27649.710513034071</v>
      </c>
      <c r="G156" s="36">
        <f t="shared" ca="1" si="20"/>
        <v>2.810815155957231E-2</v>
      </c>
      <c r="H156" s="36">
        <f ca="1">((('1.Inputs'!$D$37*12*IF(1=1,'1.Inputs'!$D$38,IF(1=2,'1.Inputs'!$D$39,$E156)))*$F156*(('1.Inputs'!$D$40)+(1-'1.Inputs'!$D$40)*(1+'1.Inputs'!$D$41))*(1+$G156)^(1-1))*'1.Inputs'!$D$47+(('1.Inputs'!$D$37*12*IF(1=1,'1.Inputs'!$D$38,IF(1=2,'1.Inputs'!$D$39,$E156)))/(1-'1.Inputs'!$D$42)*$D156*(1+$G156)^(1-1))*('1.Inputs'!$D$48-'1.Inputs'!$D$49))/'1.Inputs'!$D$51</f>
        <v>730954542.45631003</v>
      </c>
      <c r="I156" s="36">
        <f ca="1">((('1.Inputs'!$D$37*12*IF(2=1,'1.Inputs'!$D$38,IF(2=2,'1.Inputs'!$D$39,$E156)))*$F156*(('1.Inputs'!$D$40)+(1-'1.Inputs'!$D$40)*(1+'1.Inputs'!$D$41))*(1+$G156)^(2-1))*'1.Inputs'!$D$47+(('1.Inputs'!$D$37*12*IF(2=1,'1.Inputs'!$D$38,IF(2=2,'1.Inputs'!$D$39,$E156)))/(1-'1.Inputs'!$D$42)*$D156*(1+$G156)^(2-1))*('1.Inputs'!$D$48-'1.Inputs'!$D$49))/'1.Inputs'!$D$51</f>
        <v>1052100452.9263618</v>
      </c>
      <c r="J156" s="36">
        <f ca="1">((('1.Inputs'!$D$37*12*IF(3=1,'1.Inputs'!$D$38,IF(3=2,'1.Inputs'!$D$39,$E156)))*$F156*(('1.Inputs'!$D$40)+(1-'1.Inputs'!$D$40)*(1+'1.Inputs'!$D$41))*(1+$G156)^(3-1))*'1.Inputs'!$D$47+(('1.Inputs'!$D$37*12*IF(3=1,'1.Inputs'!$D$38,IF(3=2,'1.Inputs'!$D$39,$E156)))/(1-'1.Inputs'!$D$42)*$D156*(1+$G156)^(3-1))*('1.Inputs'!$D$48-'1.Inputs'!$D$49))/'1.Inputs'!$D$51</f>
        <v>1321931375.2975905</v>
      </c>
      <c r="K156" s="36">
        <f ca="1">((('1.Inputs'!$D$37*12*IF(4=1,'1.Inputs'!$D$38,IF(4=2,'1.Inputs'!$D$39,$E156)))*$F156*(('1.Inputs'!$D$40)+(1-'1.Inputs'!$D$40)*(1+'1.Inputs'!$D$41))*(1+$G156)^(4-1))*'1.Inputs'!$D$47+(('1.Inputs'!$D$37*12*IF(4=1,'1.Inputs'!$D$38,IF(4=2,'1.Inputs'!$D$39,$E156)))/(1-'1.Inputs'!$D$42)*$D156*(1+$G156)^(4-1))*('1.Inputs'!$D$48-'1.Inputs'!$D$49))/'1.Inputs'!$D$51</f>
        <v>1359088422.7458088</v>
      </c>
      <c r="L156" s="36">
        <f ca="1">((('1.Inputs'!$D$37*12*IF(5=1,'1.Inputs'!$D$38,IF(5=2,'1.Inputs'!$D$39,$E156)))*$F156*(('1.Inputs'!$D$40)+(1-'1.Inputs'!$D$40)*(1+'1.Inputs'!$D$41))*(1+$G156)^(5-1))*'1.Inputs'!$D$47+(('1.Inputs'!$D$37*12*IF(5=1,'1.Inputs'!$D$38,IF(5=2,'1.Inputs'!$D$39,$E156)))/(1-'1.Inputs'!$D$42)*$D156*(1+$G156)^(5-1))*('1.Inputs'!$D$48-'1.Inputs'!$D$49))/'1.Inputs'!$D$51</f>
        <v>1397289886.1152081</v>
      </c>
      <c r="M156" s="36">
        <f ca="1">((('1.Inputs'!$D$37*12*IF(6=1,'1.Inputs'!$D$38,IF(6=2,'1.Inputs'!$D$39,$E156)))*$F156*(('1.Inputs'!$D$40)+(1-'1.Inputs'!$D$40)*(1+'1.Inputs'!$D$41))*(1+$G156)^(6-1))*'1.Inputs'!$D$47+(('1.Inputs'!$D$37*12*IF(6=1,'1.Inputs'!$D$38,IF(6=2,'1.Inputs'!$D$39,$E156)))/(1-'1.Inputs'!$D$42)*$D156*(1+$G156)^(6-1))*('1.Inputs'!$D$48-'1.Inputs'!$D$49))/'1.Inputs'!$D$51</f>
        <v>1436565122.0067921</v>
      </c>
      <c r="N156" s="36">
        <f ca="1">((('1.Inputs'!$D$37*12*IF(7=1,'1.Inputs'!$D$38,IF(7=2,'1.Inputs'!$D$39,$E156)))*$F156*(('1.Inputs'!$D$40)+(1-'1.Inputs'!$D$40)*(1+'1.Inputs'!$D$41))*(1+$G156)^(7-1))*'1.Inputs'!$D$47+(('1.Inputs'!$D$37*12*IF(7=1,'1.Inputs'!$D$38,IF(7=2,'1.Inputs'!$D$39,$E156)))/(1-'1.Inputs'!$D$42)*$D156*(1+$G156)^(7-1))*('1.Inputs'!$D$48-'1.Inputs'!$D$49))/'1.Inputs'!$D$51</f>
        <v>1476944312.1813545</v>
      </c>
      <c r="O156" s="36">
        <f ca="1">((('1.Inputs'!$D$37*12*IF(8=1,'1.Inputs'!$D$38,IF(8=2,'1.Inputs'!$D$39,$E156)))*$F156*(('1.Inputs'!$D$40)+(1-'1.Inputs'!$D$40)*(1+'1.Inputs'!$D$41))*(1+$G156)^(8-1))*'1.Inputs'!$D$47+(('1.Inputs'!$D$37*12*IF(8=1,'1.Inputs'!$D$38,IF(8=2,'1.Inputs'!$D$39,$E156)))/(1-'1.Inputs'!$D$42)*$D156*(1+$G156)^(8-1))*('1.Inputs'!$D$48-'1.Inputs'!$D$49))/'1.Inputs'!$D$51</f>
        <v>1518458486.753196</v>
      </c>
      <c r="P156" s="36">
        <f ca="1">((('1.Inputs'!$D$37*12*IF(9=1,'1.Inputs'!$D$38,IF(9=2,'1.Inputs'!$D$39,$E156)))*$F156*(('1.Inputs'!$D$40)+(1-'1.Inputs'!$D$40)*(1+'1.Inputs'!$D$41))*(1+$G156)^(9-1))*'1.Inputs'!$D$47+(('1.Inputs'!$D$37*12*IF(9=1,'1.Inputs'!$D$38,IF(9=2,'1.Inputs'!$D$39,$E156)))/(1-'1.Inputs'!$D$42)*$D156*(1+$G156)^(9-1))*('1.Inputs'!$D$48-'1.Inputs'!$D$49))/'1.Inputs'!$D$51</f>
        <v>1561139548.0357738</v>
      </c>
      <c r="Q156" s="36">
        <f ca="1">((('1.Inputs'!$D$37*12*IF(10=1,'1.Inputs'!$D$38,IF(10=2,'1.Inputs'!$D$39,$E156)))*$F156*(('1.Inputs'!$D$40)+(1-'1.Inputs'!$D$40)*(1+'1.Inputs'!$D$41))*(1+$G156)^(10-1))*'1.Inputs'!$D$47+(('1.Inputs'!$D$37*12*IF(10=1,'1.Inputs'!$D$38,IF(10=2,'1.Inputs'!$D$39,$E156)))/(1-'1.Inputs'!$D$42)*$D156*(1+$G156)^(10-1))*('1.Inputs'!$D$48-'1.Inputs'!$D$49))/'1.Inputs'!$D$51</f>
        <v>1605020295.057605</v>
      </c>
      <c r="R156" s="36">
        <f>-'1.Inputs'!$D$24</f>
        <v>-2050000000</v>
      </c>
      <c r="S156" s="36">
        <f ca="1">((('1.Inputs'!$D$37*12*IF(1=1,'1.Inputs'!$D$38,IF(1=2,'1.Inputs'!$D$39,$E156)))*$F156*(('1.Inputs'!$D$40)+(1-'1.Inputs'!$D$40)*(1+'1.Inputs'!$D$41))*(1+$G156)^(1-1))-(('1.Inputs'!$D$37*12*IF(1=1,'1.Inputs'!$D$38,IF(1=2,'1.Inputs'!$D$39,$E156)))/(1-'1.Inputs'!$D$42)*$D156*(1+$G156)^(1-1))-('1.Inputs'!$D$37*12*IF(1=1,'1.Inputs'!$D$38,IF(1=2,'1.Inputs'!$D$39,$E156)))*'1.Inputs'!$D$43*(1+$G156)^(1-1)-'1.Inputs'!$D$44*(1+$G156)^(1-1)-('1.Inputs'!$D$20/'1.Inputs'!$D$27+'1.Inputs'!$D$23/'1.Inputs'!$D$28))-MAX(0,((('1.Inputs'!$D$37*12*IF(1=1,'1.Inputs'!$D$38,IF(1=2,'1.Inputs'!$D$39,$E156)))*$F156*(('1.Inputs'!$D$40)+(1-'1.Inputs'!$D$40)*(1+'1.Inputs'!$D$41))*(1+$G156)^(1-1))-(('1.Inputs'!$D$37*12*IF(1=1,'1.Inputs'!$D$38,IF(1=2,'1.Inputs'!$D$39,$E156)))/(1-'1.Inputs'!$D$42)*$D156*(1+$G156)^(1-1))-('1.Inputs'!$D$37*12*IF(1=1,'1.Inputs'!$D$38,IF(1=2,'1.Inputs'!$D$39,$E156)))*'1.Inputs'!$D$43*(1+$G156)^(1-1)-'1.Inputs'!$D$44*(1+$G156)^(1-1)-('1.Inputs'!$D$20/'1.Inputs'!$D$27+'1.Inputs'!$D$23/'1.Inputs'!$D$28)))*'1.Inputs'!$D$53+('1.Inputs'!$D$20/'1.Inputs'!$D$27+'1.Inputs'!$D$23/'1.Inputs'!$D$28)-H156</f>
        <v>-526051046.18021643</v>
      </c>
      <c r="T156" s="36">
        <f ca="1">((('1.Inputs'!$D$37*12*IF(2=1,'1.Inputs'!$D$38,IF(2=2,'1.Inputs'!$D$39,$E156)))*$F156*(('1.Inputs'!$D$40)+(1-'1.Inputs'!$D$40)*(1+'1.Inputs'!$D$41))*(1+$G156)^(2-1))-(('1.Inputs'!$D$37*12*IF(2=1,'1.Inputs'!$D$38,IF(2=2,'1.Inputs'!$D$39,$E156)))/(1-'1.Inputs'!$D$42)*$D156*(1+$G156)^(2-1))-('1.Inputs'!$D$37*12*IF(2=1,'1.Inputs'!$D$38,IF(2=2,'1.Inputs'!$D$39,$E156)))*'1.Inputs'!$D$43*(1+$G156)^(2-1)-'1.Inputs'!$D$44*(1+$G156)^(2-1)-('1.Inputs'!$D$20/'1.Inputs'!$D$27+'1.Inputs'!$D$23/'1.Inputs'!$D$28))-MAX(0,((('1.Inputs'!$D$37*12*IF(2=1,'1.Inputs'!$D$38,IF(2=2,'1.Inputs'!$D$39,$E156)))*$F156*(('1.Inputs'!$D$40)+(1-'1.Inputs'!$D$40)*(1+'1.Inputs'!$D$41))*(1+$G156)^(2-1))-(('1.Inputs'!$D$37*12*IF(2=1,'1.Inputs'!$D$38,IF(2=2,'1.Inputs'!$D$39,$E156)))/(1-'1.Inputs'!$D$42)*$D156*(1+$G156)^(2-1))-('1.Inputs'!$D$37*12*IF(2=1,'1.Inputs'!$D$38,IF(2=2,'1.Inputs'!$D$39,$E156)))*'1.Inputs'!$D$43*(1+$G156)^(2-1)-'1.Inputs'!$D$44*(1+$G156)^(2-1)-('1.Inputs'!$D$20/'1.Inputs'!$D$27+'1.Inputs'!$D$23/'1.Inputs'!$D$28)))*'1.Inputs'!$D$53+('1.Inputs'!$D$20/'1.Inputs'!$D$27+'1.Inputs'!$D$23/'1.Inputs'!$D$28)-(I156-H156)</f>
        <v>193600179.49553442</v>
      </c>
      <c r="U156" s="36">
        <f ca="1">((('1.Inputs'!$D$37*12*IF(3=1,'1.Inputs'!$D$38,IF(3=2,'1.Inputs'!$D$39,$E156)))*$F156*(('1.Inputs'!$D$40)+(1-'1.Inputs'!$D$40)*(1+'1.Inputs'!$D$41))*(1+$G156)^(3-1))-(('1.Inputs'!$D$37*12*IF(3=1,'1.Inputs'!$D$38,IF(3=2,'1.Inputs'!$D$39,$E156)))/(1-'1.Inputs'!$D$42)*$D156*(1+$G156)^(3-1))-('1.Inputs'!$D$37*12*IF(3=1,'1.Inputs'!$D$38,IF(3=2,'1.Inputs'!$D$39,$E156)))*'1.Inputs'!$D$43*(1+$G156)^(3-1)-'1.Inputs'!$D$44*(1+$G156)^(3-1)-('1.Inputs'!$D$20/'1.Inputs'!$D$27+'1.Inputs'!$D$23/'1.Inputs'!$D$28))-MAX(0,((('1.Inputs'!$D$37*12*IF(3=1,'1.Inputs'!$D$38,IF(3=2,'1.Inputs'!$D$39,$E156)))*$F156*(('1.Inputs'!$D$40)+(1-'1.Inputs'!$D$40)*(1+'1.Inputs'!$D$41))*(1+$G156)^(3-1))-(('1.Inputs'!$D$37*12*IF(3=1,'1.Inputs'!$D$38,IF(3=2,'1.Inputs'!$D$39,$E156)))/(1-'1.Inputs'!$D$42)*$D156*(1+$G156)^(3-1))-('1.Inputs'!$D$37*12*IF(3=1,'1.Inputs'!$D$38,IF(3=2,'1.Inputs'!$D$39,$E156)))*'1.Inputs'!$D$43*(1+$G156)^(3-1)-'1.Inputs'!$D$44*(1+$G156)^(3-1)-('1.Inputs'!$D$20/'1.Inputs'!$D$27+'1.Inputs'!$D$23/'1.Inputs'!$D$28)))*'1.Inputs'!$D$53+('1.Inputs'!$D$20/'1.Inputs'!$D$27+'1.Inputs'!$D$23/'1.Inputs'!$D$28)-(J156-I156)</f>
        <v>502159285.06172001</v>
      </c>
      <c r="V156" s="36">
        <f ca="1">((('1.Inputs'!$D$37*12*IF(4=1,'1.Inputs'!$D$38,IF(4=2,'1.Inputs'!$D$39,$E156)))*$F156*(('1.Inputs'!$D$40)+(1-'1.Inputs'!$D$40)*(1+'1.Inputs'!$D$41))*(1+$G156)^(4-1))-(('1.Inputs'!$D$37*12*IF(4=1,'1.Inputs'!$D$38,IF(4=2,'1.Inputs'!$D$39,$E156)))/(1-'1.Inputs'!$D$42)*$D156*(1+$G156)^(4-1))-('1.Inputs'!$D$37*12*IF(4=1,'1.Inputs'!$D$38,IF(4=2,'1.Inputs'!$D$39,$E156)))*'1.Inputs'!$D$43*(1+$G156)^(4-1)-'1.Inputs'!$D$44*(1+$G156)^(4-1)-('1.Inputs'!$D$20/'1.Inputs'!$D$27+'1.Inputs'!$D$23/'1.Inputs'!$D$28))-MAX(0,((('1.Inputs'!$D$37*12*IF(4=1,'1.Inputs'!$D$38,IF(4=2,'1.Inputs'!$D$39,$E156)))*$F156*(('1.Inputs'!$D$40)+(1-'1.Inputs'!$D$40)*(1+'1.Inputs'!$D$41))*(1+$G156)^(4-1))-(('1.Inputs'!$D$37*12*IF(4=1,'1.Inputs'!$D$38,IF(4=2,'1.Inputs'!$D$39,$E156)))/(1-'1.Inputs'!$D$42)*$D156*(1+$G156)^(4-1))-('1.Inputs'!$D$37*12*IF(4=1,'1.Inputs'!$D$38,IF(4=2,'1.Inputs'!$D$39,$E156)))*'1.Inputs'!$D$43*(1+$G156)^(4-1)-'1.Inputs'!$D$44*(1+$G156)^(4-1)-('1.Inputs'!$D$20/'1.Inputs'!$D$27+'1.Inputs'!$D$23/'1.Inputs'!$D$28)))*'1.Inputs'!$D$53+('1.Inputs'!$D$20/'1.Inputs'!$D$27+'1.Inputs'!$D$23/'1.Inputs'!$D$28)-(K156-J156)</f>
        <v>755204267.57657135</v>
      </c>
      <c r="W156" s="36">
        <f ca="1">((('1.Inputs'!$D$37*12*IF(5=1,'1.Inputs'!$D$38,IF(5=2,'1.Inputs'!$D$39,$E156)))*$F156*(('1.Inputs'!$D$40)+(1-'1.Inputs'!$D$40)*(1+'1.Inputs'!$D$41))*(1+$G156)^(5-1))-(('1.Inputs'!$D$37*12*IF(5=1,'1.Inputs'!$D$38,IF(5=2,'1.Inputs'!$D$39,$E156)))/(1-'1.Inputs'!$D$42)*$D156*(1+$G156)^(5-1))-('1.Inputs'!$D$37*12*IF(5=1,'1.Inputs'!$D$38,IF(5=2,'1.Inputs'!$D$39,$E156)))*'1.Inputs'!$D$43*(1+$G156)^(5-1)-'1.Inputs'!$D$44*(1+$G156)^(5-1)-('1.Inputs'!$D$20/'1.Inputs'!$D$27+'1.Inputs'!$D$23/'1.Inputs'!$D$28))-MAX(0,((('1.Inputs'!$D$37*12*IF(5=1,'1.Inputs'!$D$38,IF(5=2,'1.Inputs'!$D$39,$E156)))*$F156*(('1.Inputs'!$D$40)+(1-'1.Inputs'!$D$40)*(1+'1.Inputs'!$D$41))*(1+$G156)^(5-1))-(('1.Inputs'!$D$37*12*IF(5=1,'1.Inputs'!$D$38,IF(5=2,'1.Inputs'!$D$39,$E156)))/(1-'1.Inputs'!$D$42)*$D156*(1+$G156)^(5-1))-('1.Inputs'!$D$37*12*IF(5=1,'1.Inputs'!$D$38,IF(5=2,'1.Inputs'!$D$39,$E156)))*'1.Inputs'!$D$43*(1+$G156)^(5-1)-'1.Inputs'!$D$44*(1+$G156)^(5-1)-('1.Inputs'!$D$20/'1.Inputs'!$D$27+'1.Inputs'!$D$23/'1.Inputs'!$D$28)))*'1.Inputs'!$D$53+('1.Inputs'!$D$20/'1.Inputs'!$D$27+'1.Inputs'!$D$23/'1.Inputs'!$D$28)-(L156-K156)</f>
        <v>775103553.42686009</v>
      </c>
      <c r="X156" s="36">
        <f ca="1">((('1.Inputs'!$D$37*12*IF(6=1,'1.Inputs'!$D$38,IF(6=2,'1.Inputs'!$D$39,$E156)))*$F156*(('1.Inputs'!$D$40)+(1-'1.Inputs'!$D$40)*(1+'1.Inputs'!$D$41))*(1+$G156)^(6-1))-(('1.Inputs'!$D$37*12*IF(6=1,'1.Inputs'!$D$38,IF(6=2,'1.Inputs'!$D$39,$E156)))/(1-'1.Inputs'!$D$42)*$D156*(1+$G156)^(6-1))-('1.Inputs'!$D$37*12*IF(6=1,'1.Inputs'!$D$38,IF(6=2,'1.Inputs'!$D$39,$E156)))*'1.Inputs'!$D$43*(1+$G156)^(6-1)-'1.Inputs'!$D$44*(1+$G156)^(6-1)-('1.Inputs'!$D$20/'1.Inputs'!$D$27+'1.Inputs'!$D$23/'1.Inputs'!$D$28))-MAX(0,((('1.Inputs'!$D$37*12*IF(6=1,'1.Inputs'!$D$38,IF(6=2,'1.Inputs'!$D$39,$E156)))*$F156*(('1.Inputs'!$D$40)+(1-'1.Inputs'!$D$40)*(1+'1.Inputs'!$D$41))*(1+$G156)^(6-1))-(('1.Inputs'!$D$37*12*IF(6=1,'1.Inputs'!$D$38,IF(6=2,'1.Inputs'!$D$39,$E156)))/(1-'1.Inputs'!$D$42)*$D156*(1+$G156)^(6-1))-('1.Inputs'!$D$37*12*IF(6=1,'1.Inputs'!$D$38,IF(6=2,'1.Inputs'!$D$39,$E156)))*'1.Inputs'!$D$43*(1+$G156)^(6-1)-'1.Inputs'!$D$44*(1+$G156)^(6-1)-('1.Inputs'!$D$20/'1.Inputs'!$D$27+'1.Inputs'!$D$23/'1.Inputs'!$D$28)))*'1.Inputs'!$D$53+('1.Inputs'!$D$20/'1.Inputs'!$D$27+'1.Inputs'!$D$23/'1.Inputs'!$D$28)-(M156-L156)</f>
        <v>795562171.41975522</v>
      </c>
      <c r="Y156" s="36">
        <f ca="1">((('1.Inputs'!$D$37*12*IF(7=1,'1.Inputs'!$D$38,IF(7=2,'1.Inputs'!$D$39,$E156)))*$F156*(('1.Inputs'!$D$40)+(1-'1.Inputs'!$D$40)*(1+'1.Inputs'!$D$41))*(1+$G156)^(7-1))-(('1.Inputs'!$D$37*12*IF(7=1,'1.Inputs'!$D$38,IF(7=2,'1.Inputs'!$D$39,$E156)))/(1-'1.Inputs'!$D$42)*$D156*(1+$G156)^(7-1))-('1.Inputs'!$D$37*12*IF(7=1,'1.Inputs'!$D$38,IF(7=2,'1.Inputs'!$D$39,$E156)))*'1.Inputs'!$D$43*(1+$G156)^(7-1)-'1.Inputs'!$D$44*(1+$G156)^(7-1)-('1.Inputs'!$D$20/'1.Inputs'!$D$27+'1.Inputs'!$D$23/'1.Inputs'!$D$28))-MAX(0,((('1.Inputs'!$D$37*12*IF(7=1,'1.Inputs'!$D$38,IF(7=2,'1.Inputs'!$D$39,$E156)))*$F156*(('1.Inputs'!$D$40)+(1-'1.Inputs'!$D$40)*(1+'1.Inputs'!$D$41))*(1+$G156)^(7-1))-(('1.Inputs'!$D$37*12*IF(7=1,'1.Inputs'!$D$38,IF(7=2,'1.Inputs'!$D$39,$E156)))/(1-'1.Inputs'!$D$42)*$D156*(1+$G156)^(7-1))-('1.Inputs'!$D$37*12*IF(7=1,'1.Inputs'!$D$38,IF(7=2,'1.Inputs'!$D$39,$E156)))*'1.Inputs'!$D$43*(1+$G156)^(7-1)-'1.Inputs'!$D$44*(1+$G156)^(7-1)-('1.Inputs'!$D$20/'1.Inputs'!$D$27+'1.Inputs'!$D$23/'1.Inputs'!$D$28)))*'1.Inputs'!$D$53+('1.Inputs'!$D$20/'1.Inputs'!$D$27+'1.Inputs'!$D$23/'1.Inputs'!$D$28)-(N156-M156)</f>
        <v>816595843.34789395</v>
      </c>
      <c r="Z156" s="36">
        <f ca="1">((('1.Inputs'!$D$37*12*IF(8=1,'1.Inputs'!$D$38,IF(8=2,'1.Inputs'!$D$39,$E156)))*$F156*(('1.Inputs'!$D$40)+(1-'1.Inputs'!$D$40)*(1+'1.Inputs'!$D$41))*(1+$G156)^(8-1))-(('1.Inputs'!$D$37*12*IF(8=1,'1.Inputs'!$D$38,IF(8=2,'1.Inputs'!$D$39,$E156)))/(1-'1.Inputs'!$D$42)*$D156*(1+$G156)^(8-1))-('1.Inputs'!$D$37*12*IF(8=1,'1.Inputs'!$D$38,IF(8=2,'1.Inputs'!$D$39,$E156)))*'1.Inputs'!$D$43*(1+$G156)^(8-1)-'1.Inputs'!$D$44*(1+$G156)^(8-1)-('1.Inputs'!$D$20/'1.Inputs'!$D$27+'1.Inputs'!$D$23/'1.Inputs'!$D$28))-MAX(0,((('1.Inputs'!$D$37*12*IF(8=1,'1.Inputs'!$D$38,IF(8=2,'1.Inputs'!$D$39,$E156)))*$F156*(('1.Inputs'!$D$40)+(1-'1.Inputs'!$D$40)*(1+'1.Inputs'!$D$41))*(1+$G156)^(8-1))-(('1.Inputs'!$D$37*12*IF(8=1,'1.Inputs'!$D$38,IF(8=2,'1.Inputs'!$D$39,$E156)))/(1-'1.Inputs'!$D$42)*$D156*(1+$G156)^(8-1))-('1.Inputs'!$D$37*12*IF(8=1,'1.Inputs'!$D$38,IF(8=2,'1.Inputs'!$D$39,$E156)))*'1.Inputs'!$D$43*(1+$G156)^(8-1)-'1.Inputs'!$D$44*(1+$G156)^(8-1)-('1.Inputs'!$D$20/'1.Inputs'!$D$27+'1.Inputs'!$D$23/'1.Inputs'!$D$28)))*'1.Inputs'!$D$53+('1.Inputs'!$D$20/'1.Inputs'!$D$27+'1.Inputs'!$D$23/'1.Inputs'!$D$28)-(O156-N156)</f>
        <v>838220732.91444409</v>
      </c>
      <c r="AA156" s="36">
        <f ca="1">((('1.Inputs'!$D$37*12*IF(9=1,'1.Inputs'!$D$38,IF(9=2,'1.Inputs'!$D$39,$E156)))*$F156*(('1.Inputs'!$D$40)+(1-'1.Inputs'!$D$40)*(1+'1.Inputs'!$D$41))*(1+$G156)^(9-1))-(('1.Inputs'!$D$37*12*IF(9=1,'1.Inputs'!$D$38,IF(9=2,'1.Inputs'!$D$39,$E156)))/(1-'1.Inputs'!$D$42)*$D156*(1+$G156)^(9-1))-('1.Inputs'!$D$37*12*IF(9=1,'1.Inputs'!$D$38,IF(9=2,'1.Inputs'!$D$39,$E156)))*'1.Inputs'!$D$43*(1+$G156)^(9-1)-'1.Inputs'!$D$44*(1+$G156)^(9-1)-('1.Inputs'!$D$20/'1.Inputs'!$D$27+'1.Inputs'!$D$23/'1.Inputs'!$D$28))-MAX(0,((('1.Inputs'!$D$37*12*IF(9=1,'1.Inputs'!$D$38,IF(9=2,'1.Inputs'!$D$39,$E156)))*$F156*(('1.Inputs'!$D$40)+(1-'1.Inputs'!$D$40)*(1+'1.Inputs'!$D$41))*(1+$G156)^(9-1))-(('1.Inputs'!$D$37*12*IF(9=1,'1.Inputs'!$D$38,IF(9=2,'1.Inputs'!$D$39,$E156)))/(1-'1.Inputs'!$D$42)*$D156*(1+$G156)^(9-1))-('1.Inputs'!$D$37*12*IF(9=1,'1.Inputs'!$D$38,IF(9=2,'1.Inputs'!$D$39,$E156)))*'1.Inputs'!$D$43*(1+$G156)^(9-1)-'1.Inputs'!$D$44*(1+$G156)^(9-1)-('1.Inputs'!$D$20/'1.Inputs'!$D$27+'1.Inputs'!$D$23/'1.Inputs'!$D$28)))*'1.Inputs'!$D$53+('1.Inputs'!$D$20/'1.Inputs'!$D$27+'1.Inputs'!$D$23/'1.Inputs'!$D$28)-(P156-O156)</f>
        <v>860453458.15438914</v>
      </c>
      <c r="AB156" s="36">
        <f ca="1">((('1.Inputs'!$D$37*12*IF(10=1,'1.Inputs'!$D$38,IF(10=2,'1.Inputs'!$D$39,$E156)))*$F156*(('1.Inputs'!$D$40)+(1-'1.Inputs'!$D$40)*(1+'1.Inputs'!$D$41))*(1+$G156)^(10-1))-(('1.Inputs'!$D$37*12*IF(10=1,'1.Inputs'!$D$38,IF(10=2,'1.Inputs'!$D$39,$E156)))/(1-'1.Inputs'!$D$42)*$D156*(1+$G156)^(10-1))-('1.Inputs'!$D$37*12*IF(10=1,'1.Inputs'!$D$38,IF(10=2,'1.Inputs'!$D$39,$E156)))*'1.Inputs'!$D$43*(1+$G156)^(10-1)-'1.Inputs'!$D$44*(1+$G156)^(10-1)-('1.Inputs'!$D$20/'1.Inputs'!$D$27+'1.Inputs'!$D$23/'1.Inputs'!$D$28))-MAX(0,((('1.Inputs'!$D$37*12*IF(10=1,'1.Inputs'!$D$38,IF(10=2,'1.Inputs'!$D$39,$E156)))*$F156*(('1.Inputs'!$D$40)+(1-'1.Inputs'!$D$40)*(1+'1.Inputs'!$D$41))*(1+$G156)^(10-1))-(('1.Inputs'!$D$37*12*IF(10=1,'1.Inputs'!$D$38,IF(10=2,'1.Inputs'!$D$39,$E156)))/(1-'1.Inputs'!$D$42)*$D156*(1+$G156)^(10-1))-('1.Inputs'!$D$37*12*IF(10=1,'1.Inputs'!$D$38,IF(10=2,'1.Inputs'!$D$39,$E156)))*'1.Inputs'!$D$43*(1+$G156)^(10-1)-'1.Inputs'!$D$44*(1+$G156)^(10-1)-('1.Inputs'!$D$20/'1.Inputs'!$D$27+'1.Inputs'!$D$23/'1.Inputs'!$D$28)))*'1.Inputs'!$D$53+('1.Inputs'!$D$20/'1.Inputs'!$D$27+'1.Inputs'!$D$23/'1.Inputs'!$D$28)-(Q156-P156)+(('1.Inputs'!$D$20+'1.Inputs'!$D$23-('1.Inputs'!$D$20/'1.Inputs'!$D$27+'1.Inputs'!$D$23/'1.Inputs'!$D$28)*'1.Inputs'!$D$10)*'1.Inputs'!$D$60+'1.Inputs'!$D$19*'1.Inputs'!$D$59+Q156)</f>
        <v>3188331399.2625661</v>
      </c>
      <c r="AC156" s="36">
        <f ca="1">S156-AC$13-AC$14+MIN(AC$13,MAX(0,((('1.Inputs'!$D$37*12*IF(1=1,'1.Inputs'!$D$38,IF(1=2,'1.Inputs'!$D$39,$E156)))*$F156*(('1.Inputs'!$D$40)+(1-'1.Inputs'!$D$40)*(1+'1.Inputs'!$D$41))*(1+$G156)^(1-1))-(('1.Inputs'!$D$37*12*IF(1=1,'1.Inputs'!$D$38,IF(1=2,'1.Inputs'!$D$39,$E156)))/(1-'1.Inputs'!$D$42)*$D156*(1+$G156)^(1-1))-('1.Inputs'!$D$37*12*IF(1=1,'1.Inputs'!$D$38,IF(1=2,'1.Inputs'!$D$39,$E156)))*'1.Inputs'!$D$43*(1+$G156)^(1-1)-'1.Inputs'!$D$44*(1+$G156)^(1-1)-('1.Inputs'!$D$20/'1.Inputs'!$D$27+'1.Inputs'!$D$23/'1.Inputs'!$D$28))))*'1.Inputs'!$D$53</f>
        <v>-636010702.03155065</v>
      </c>
      <c r="AD156" s="36">
        <f ca="1">T156-AD$13-AD$14+MIN(AD$13,MAX(0,((('1.Inputs'!$D$37*12*IF(2=1,'1.Inputs'!$D$38,IF(2=2,'1.Inputs'!$D$39,$E156)))*$F156*(('1.Inputs'!$D$40)+(1-'1.Inputs'!$D$40)*(1+'1.Inputs'!$D$41))*(1+$G156)^(2-1))-(('1.Inputs'!$D$37*12*IF(2=1,'1.Inputs'!$D$38,IF(2=2,'1.Inputs'!$D$39,$E156)))/(1-'1.Inputs'!$D$42)*$D156*(1+$G156)^(2-1))-('1.Inputs'!$D$37*12*IF(2=1,'1.Inputs'!$D$38,IF(2=2,'1.Inputs'!$D$39,$E156)))*'1.Inputs'!$D$43*(1+$G156)^(2-1)-'1.Inputs'!$D$44*(1+$G156)^(2-1)-('1.Inputs'!$D$20/'1.Inputs'!$D$27+'1.Inputs'!$D$23/'1.Inputs'!$D$28))))*'1.Inputs'!$D$53</f>
        <v>97660179.49553442</v>
      </c>
      <c r="AE156" s="36">
        <f ca="1">U156-AE$13-AE$14+MIN(AE$13,MAX(0,((('1.Inputs'!$D$37*12*IF(3=1,'1.Inputs'!$D$38,IF(3=2,'1.Inputs'!$D$39,$E156)))*$F156*(('1.Inputs'!$D$40)+(1-'1.Inputs'!$D$40)*(1+'1.Inputs'!$D$41))*(1+$G156)^(3-1))-(('1.Inputs'!$D$37*12*IF(3=1,'1.Inputs'!$D$38,IF(3=2,'1.Inputs'!$D$39,$E156)))/(1-'1.Inputs'!$D$42)*$D156*(1+$G156)^(3-1))-('1.Inputs'!$D$37*12*IF(3=1,'1.Inputs'!$D$38,IF(3=2,'1.Inputs'!$D$39,$E156)))*'1.Inputs'!$D$43*(1+$G156)^(3-1)-'1.Inputs'!$D$44*(1+$G156)^(3-1)-('1.Inputs'!$D$20/'1.Inputs'!$D$27+'1.Inputs'!$D$23/'1.Inputs'!$D$28))))*'1.Inputs'!$D$53</f>
        <v>160219285.06172001</v>
      </c>
      <c r="AF156" s="36">
        <f ca="1">V156-AF$13-AF$14+MIN(AF$13,MAX(0,((('1.Inputs'!$D$37*12*IF(4=1,'1.Inputs'!$D$38,IF(4=2,'1.Inputs'!$D$39,$E156)))*$F156*(('1.Inputs'!$D$40)+(1-'1.Inputs'!$D$40)*(1+'1.Inputs'!$D$41))*(1+$G156)^(4-1))-(('1.Inputs'!$D$37*12*IF(4=1,'1.Inputs'!$D$38,IF(4=2,'1.Inputs'!$D$39,$E156)))/(1-'1.Inputs'!$D$42)*$D156*(1+$G156)^(4-1))-('1.Inputs'!$D$37*12*IF(4=1,'1.Inputs'!$D$38,IF(4=2,'1.Inputs'!$D$39,$E156)))*'1.Inputs'!$D$43*(1+$G156)^(4-1)-'1.Inputs'!$D$44*(1+$G156)^(4-1)-('1.Inputs'!$D$20/'1.Inputs'!$D$27+'1.Inputs'!$D$23/'1.Inputs'!$D$28))))*'1.Inputs'!$D$53</f>
        <v>432452267.57657135</v>
      </c>
      <c r="AG156" s="36">
        <f ca="1">W156-AG$13-AG$14+MIN(AG$13,MAX(0,((('1.Inputs'!$D$37*12*IF(5=1,'1.Inputs'!$D$38,IF(5=2,'1.Inputs'!$D$39,$E156)))*$F156*(('1.Inputs'!$D$40)+(1-'1.Inputs'!$D$40)*(1+'1.Inputs'!$D$41))*(1+$G156)^(5-1))-(('1.Inputs'!$D$37*12*IF(5=1,'1.Inputs'!$D$38,IF(5=2,'1.Inputs'!$D$39,$E156)))/(1-'1.Inputs'!$D$42)*$D156*(1+$G156)^(5-1))-('1.Inputs'!$D$37*12*IF(5=1,'1.Inputs'!$D$38,IF(5=2,'1.Inputs'!$D$39,$E156)))*'1.Inputs'!$D$43*(1+$G156)^(5-1)-'1.Inputs'!$D$44*(1+$G156)^(5-1)-('1.Inputs'!$D$20/'1.Inputs'!$D$27+'1.Inputs'!$D$23/'1.Inputs'!$D$28))))*'1.Inputs'!$D$53</f>
        <v>471539553.42686009</v>
      </c>
      <c r="AH156" s="36">
        <f ca="1">X156-AH$13-AH$14+MIN(AH$13,MAX(0,((('1.Inputs'!$D$37*12*IF(6=1,'1.Inputs'!$D$38,IF(6=2,'1.Inputs'!$D$39,$E156)))*$F156*(('1.Inputs'!$D$40)+(1-'1.Inputs'!$D$40)*(1+'1.Inputs'!$D$41))*(1+$G156)^(6-1))-(('1.Inputs'!$D$37*12*IF(6=1,'1.Inputs'!$D$38,IF(6=2,'1.Inputs'!$D$39,$E156)))/(1-'1.Inputs'!$D$42)*$D156*(1+$G156)^(6-1))-('1.Inputs'!$D$37*12*IF(6=1,'1.Inputs'!$D$38,IF(6=2,'1.Inputs'!$D$39,$E156)))*'1.Inputs'!$D$43*(1+$G156)^(6-1)-'1.Inputs'!$D$44*(1+$G156)^(6-1)-('1.Inputs'!$D$20/'1.Inputs'!$D$27+'1.Inputs'!$D$23/'1.Inputs'!$D$28))))*'1.Inputs'!$D$53</f>
        <v>511186171.41975522</v>
      </c>
      <c r="AI156" s="36">
        <f ca="1">Y156-AI$13-AI$14+MIN(AI$13,MAX(0,((('1.Inputs'!$D$37*12*IF(7=1,'1.Inputs'!$D$38,IF(7=2,'1.Inputs'!$D$39,$E156)))*$F156*(('1.Inputs'!$D$40)+(1-'1.Inputs'!$D$40)*(1+'1.Inputs'!$D$41))*(1+$G156)^(7-1))-(('1.Inputs'!$D$37*12*IF(7=1,'1.Inputs'!$D$38,IF(7=2,'1.Inputs'!$D$39,$E156)))/(1-'1.Inputs'!$D$42)*$D156*(1+$G156)^(7-1))-('1.Inputs'!$D$37*12*IF(7=1,'1.Inputs'!$D$38,IF(7=2,'1.Inputs'!$D$39,$E156)))*'1.Inputs'!$D$43*(1+$G156)^(7-1)-'1.Inputs'!$D$44*(1+$G156)^(7-1)-('1.Inputs'!$D$20/'1.Inputs'!$D$27+'1.Inputs'!$D$23/'1.Inputs'!$D$28))))*'1.Inputs'!$D$53</f>
        <v>551407843.34789395</v>
      </c>
      <c r="AJ156" s="36">
        <f ca="1">Z156-AJ$13-AJ$14+MIN(AJ$13,MAX(0,((('1.Inputs'!$D$37*12*IF(8=1,'1.Inputs'!$D$38,IF(8=2,'1.Inputs'!$D$39,$E156)))*$F156*(('1.Inputs'!$D$40)+(1-'1.Inputs'!$D$40)*(1+'1.Inputs'!$D$41))*(1+$G156)^(8-1))-(('1.Inputs'!$D$37*12*IF(8=1,'1.Inputs'!$D$38,IF(8=2,'1.Inputs'!$D$39,$E156)))/(1-'1.Inputs'!$D$42)*$D156*(1+$G156)^(8-1))-('1.Inputs'!$D$37*12*IF(8=1,'1.Inputs'!$D$38,IF(8=2,'1.Inputs'!$D$39,$E156)))*'1.Inputs'!$D$43*(1+$G156)^(8-1)-'1.Inputs'!$D$44*(1+$G156)^(8-1)-('1.Inputs'!$D$20/'1.Inputs'!$D$27+'1.Inputs'!$D$23/'1.Inputs'!$D$28))))*'1.Inputs'!$D$53</f>
        <v>838220732.91444409</v>
      </c>
      <c r="AK156" s="36">
        <f ca="1">AA156-AK$13-AK$14+MIN(AK$13,MAX(0,((('1.Inputs'!$D$37*12*IF(9=1,'1.Inputs'!$D$38,IF(9=2,'1.Inputs'!$D$39,$E156)))*$F156*(('1.Inputs'!$D$40)+(1-'1.Inputs'!$D$40)*(1+'1.Inputs'!$D$41))*(1+$G156)^(9-1))-(('1.Inputs'!$D$37*12*IF(9=1,'1.Inputs'!$D$38,IF(9=2,'1.Inputs'!$D$39,$E156)))/(1-'1.Inputs'!$D$42)*$D156*(1+$G156)^(9-1))-('1.Inputs'!$D$37*12*IF(9=1,'1.Inputs'!$D$38,IF(9=2,'1.Inputs'!$D$39,$E156)))*'1.Inputs'!$D$43*(1+$G156)^(9-1)-'1.Inputs'!$D$44*(1+$G156)^(9-1)-('1.Inputs'!$D$20/'1.Inputs'!$D$27+'1.Inputs'!$D$23/'1.Inputs'!$D$28))))*'1.Inputs'!$D$53</f>
        <v>860453458.15438914</v>
      </c>
      <c r="AL156" s="36">
        <f ca="1">AB156-AL$13-AL$14+MIN(AL$13,MAX(0,((('1.Inputs'!$D$37*12*IF(10=1,'1.Inputs'!$D$38,IF(10=2,'1.Inputs'!$D$39,$E156)))*$F156*(('1.Inputs'!$D$40)+(1-'1.Inputs'!$D$40)*(1+'1.Inputs'!$D$41))*(1+$G156)^(10-1))-(('1.Inputs'!$D$37*12*IF(10=1,'1.Inputs'!$D$38,IF(10=2,'1.Inputs'!$D$39,$E156)))/(1-'1.Inputs'!$D$42)*$D156*(1+$G156)^(10-1))-('1.Inputs'!$D$37*12*IF(10=1,'1.Inputs'!$D$38,IF(10=2,'1.Inputs'!$D$39,$E156)))*'1.Inputs'!$D$43*(1+$G156)^(10-1)-'1.Inputs'!$D$44*(1+$G156)^(10-1)-('1.Inputs'!$D$20/'1.Inputs'!$D$27+'1.Inputs'!$D$23/'1.Inputs'!$D$28))))*'1.Inputs'!$D$53+'1.Inputs'!$D$35</f>
        <v>3988331399.2625661</v>
      </c>
      <c r="AM156" s="48">
        <f ca="1">R156+NPV('1.Inputs'!$D$55,S156:AB156)</f>
        <v>1387443945.2103662</v>
      </c>
      <c r="AN156" s="48">
        <f ca="1">-('1.Inputs'!$D$24*(1-'1.Inputs'!$D$31)+'1.Inputs'!$D$35)+NPV('1.Inputs'!$D$54,AC156:AL156)</f>
        <v>-20689564.492248058</v>
      </c>
      <c r="AO156" s="36">
        <f t="shared" ca="1" si="21"/>
        <v>-3.5640314781857483</v>
      </c>
      <c r="AP156" s="36">
        <f t="shared" ca="1" si="22"/>
        <v>1.2758111917218495</v>
      </c>
      <c r="AQ156" s="36">
        <f ca="1">'1.Inputs'!$D$35+MIN(SUM($AC156:AC156),SUM($AC156:AD156),SUM($AC156:AE156),SUM($AC156:AF156),SUM($AC156:AG156),SUM($AC156:AH156),SUM($AC156:AI156),SUM($AC156:AJ156),SUM($AC156:AK156),SUM($AC156:AL156))</f>
        <v>163989297.96844935</v>
      </c>
      <c r="AR156" s="36">
        <f ca="1">IF(AP156&lt;'1.Inputs'!$D$57,1,0)</f>
        <v>0</v>
      </c>
      <c r="AS156" s="36">
        <f t="shared" ca="1" si="23"/>
        <v>0</v>
      </c>
    </row>
    <row r="157" spans="2:45" ht="15" customHeight="1" x14ac:dyDescent="0.25">
      <c r="B157" s="36">
        <v>142</v>
      </c>
      <c r="C157" s="36">
        <f t="shared" ca="1" si="16"/>
        <v>0.62958927597555436</v>
      </c>
      <c r="D157" s="36">
        <f t="shared" ca="1" si="17"/>
        <v>21561.728731471267</v>
      </c>
      <c r="E157" s="47">
        <f t="shared" ca="1" si="18"/>
        <v>0.84414036945697513</v>
      </c>
      <c r="F157" s="36">
        <f t="shared" ca="1" si="19"/>
        <v>28675.502228025303</v>
      </c>
      <c r="G157" s="36">
        <f t="shared" ca="1" si="20"/>
        <v>5.0363892877761524E-2</v>
      </c>
      <c r="H157" s="36">
        <f ca="1">((('1.Inputs'!$D$37*12*IF(1=1,'1.Inputs'!$D$38,IF(1=2,'1.Inputs'!$D$39,$E157)))*$F157*(('1.Inputs'!$D$40)+(1-'1.Inputs'!$D$40)*(1+'1.Inputs'!$D$41))*(1+$G157)^(1-1))*'1.Inputs'!$D$47+(('1.Inputs'!$D$37*12*IF(1=1,'1.Inputs'!$D$38,IF(1=2,'1.Inputs'!$D$39,$E157)))/(1-'1.Inputs'!$D$42)*$D157*(1+$G157)^(1-1))*('1.Inputs'!$D$48-'1.Inputs'!$D$49))/'1.Inputs'!$D$51</f>
        <v>782407856.25587738</v>
      </c>
      <c r="I157" s="36">
        <f ca="1">((('1.Inputs'!$D$37*12*IF(2=1,'1.Inputs'!$D$38,IF(2=2,'1.Inputs'!$D$39,$E157)))*$F157*(('1.Inputs'!$D$40)+(1-'1.Inputs'!$D$40)*(1+'1.Inputs'!$D$41))*(1+$G157)^(2-1))*'1.Inputs'!$D$47+(('1.Inputs'!$D$37*12*IF(2=1,'1.Inputs'!$D$38,IF(2=2,'1.Inputs'!$D$39,$E157)))/(1-'1.Inputs'!$D$42)*$D157*(1+$G157)^(2-1))*('1.Inputs'!$D$48-'1.Inputs'!$D$49))/'1.Inputs'!$D$51</f>
        <v>1150538146.4010942</v>
      </c>
      <c r="J157" s="36">
        <f ca="1">((('1.Inputs'!$D$37*12*IF(3=1,'1.Inputs'!$D$38,IF(3=2,'1.Inputs'!$D$39,$E157)))*$F157*(('1.Inputs'!$D$40)+(1-'1.Inputs'!$D$40)*(1+'1.Inputs'!$D$41))*(1+$G157)^(3-1))*'1.Inputs'!$D$47+(('1.Inputs'!$D$37*12*IF(3=1,'1.Inputs'!$D$38,IF(3=2,'1.Inputs'!$D$39,$E157)))/(1-'1.Inputs'!$D$42)*$D157*(1+$G157)^(3-1))*('1.Inputs'!$D$48-'1.Inputs'!$D$49))/'1.Inputs'!$D$51</f>
        <v>1457328427.5010962</v>
      </c>
      <c r="K157" s="36">
        <f ca="1">((('1.Inputs'!$D$37*12*IF(4=1,'1.Inputs'!$D$38,IF(4=2,'1.Inputs'!$D$39,$E157)))*$F157*(('1.Inputs'!$D$40)+(1-'1.Inputs'!$D$40)*(1+'1.Inputs'!$D$41))*(1+$G157)^(4-1))*'1.Inputs'!$D$47+(('1.Inputs'!$D$37*12*IF(4=1,'1.Inputs'!$D$38,IF(4=2,'1.Inputs'!$D$39,$E157)))/(1-'1.Inputs'!$D$42)*$D157*(1+$G157)^(4-1))*('1.Inputs'!$D$48-'1.Inputs'!$D$49))/'1.Inputs'!$D$51</f>
        <v>1530725160.3114779</v>
      </c>
      <c r="L157" s="36">
        <f ca="1">((('1.Inputs'!$D$37*12*IF(5=1,'1.Inputs'!$D$38,IF(5=2,'1.Inputs'!$D$39,$E157)))*$F157*(('1.Inputs'!$D$40)+(1-'1.Inputs'!$D$40)*(1+'1.Inputs'!$D$41))*(1+$G157)^(5-1))*'1.Inputs'!$D$47+(('1.Inputs'!$D$37*12*IF(5=1,'1.Inputs'!$D$38,IF(5=2,'1.Inputs'!$D$39,$E157)))/(1-'1.Inputs'!$D$42)*$D157*(1+$G157)^(5-1))*('1.Inputs'!$D$48-'1.Inputs'!$D$49))/'1.Inputs'!$D$51</f>
        <v>1607818438.3106995</v>
      </c>
      <c r="M157" s="36">
        <f ca="1">((('1.Inputs'!$D$37*12*IF(6=1,'1.Inputs'!$D$38,IF(6=2,'1.Inputs'!$D$39,$E157)))*$F157*(('1.Inputs'!$D$40)+(1-'1.Inputs'!$D$40)*(1+'1.Inputs'!$D$41))*(1+$G157)^(6-1))*'1.Inputs'!$D$47+(('1.Inputs'!$D$37*12*IF(6=1,'1.Inputs'!$D$38,IF(6=2,'1.Inputs'!$D$39,$E157)))/(1-'1.Inputs'!$D$42)*$D157*(1+$G157)^(6-1))*('1.Inputs'!$D$48-'1.Inputs'!$D$49))/'1.Inputs'!$D$51</f>
        <v>1688794433.9046695</v>
      </c>
      <c r="N157" s="36">
        <f ca="1">((('1.Inputs'!$D$37*12*IF(7=1,'1.Inputs'!$D$38,IF(7=2,'1.Inputs'!$D$39,$E157)))*$F157*(('1.Inputs'!$D$40)+(1-'1.Inputs'!$D$40)*(1+'1.Inputs'!$D$41))*(1+$G157)^(7-1))*'1.Inputs'!$D$47+(('1.Inputs'!$D$37*12*IF(7=1,'1.Inputs'!$D$38,IF(7=2,'1.Inputs'!$D$39,$E157)))/(1-'1.Inputs'!$D$42)*$D157*(1+$G157)^(7-1))*('1.Inputs'!$D$48-'1.Inputs'!$D$49))/'1.Inputs'!$D$51</f>
        <v>1773848695.8664038</v>
      </c>
      <c r="O157" s="36">
        <f ca="1">((('1.Inputs'!$D$37*12*IF(8=1,'1.Inputs'!$D$38,IF(8=2,'1.Inputs'!$D$39,$E157)))*$F157*(('1.Inputs'!$D$40)+(1-'1.Inputs'!$D$40)*(1+'1.Inputs'!$D$41))*(1+$G157)^(8-1))*'1.Inputs'!$D$47+(('1.Inputs'!$D$37*12*IF(8=1,'1.Inputs'!$D$38,IF(8=2,'1.Inputs'!$D$39,$E157)))/(1-'1.Inputs'!$D$42)*$D157*(1+$G157)^(8-1))*('1.Inputs'!$D$48-'1.Inputs'!$D$49))/'1.Inputs'!$D$51</f>
        <v>1863186621.5663764</v>
      </c>
      <c r="P157" s="36">
        <f ca="1">((('1.Inputs'!$D$37*12*IF(9=1,'1.Inputs'!$D$38,IF(9=2,'1.Inputs'!$D$39,$E157)))*$F157*(('1.Inputs'!$D$40)+(1-'1.Inputs'!$D$40)*(1+'1.Inputs'!$D$41))*(1+$G157)^(9-1))*'1.Inputs'!$D$47+(('1.Inputs'!$D$37*12*IF(9=1,'1.Inputs'!$D$38,IF(9=2,'1.Inputs'!$D$39,$E157)))/(1-'1.Inputs'!$D$42)*$D157*(1+$G157)^(9-1))*('1.Inputs'!$D$48-'1.Inputs'!$D$49))/'1.Inputs'!$D$51</f>
        <v>1957023952.9862237</v>
      </c>
      <c r="Q157" s="36">
        <f ca="1">((('1.Inputs'!$D$37*12*IF(10=1,'1.Inputs'!$D$38,IF(10=2,'1.Inputs'!$D$39,$E157)))*$F157*(('1.Inputs'!$D$40)+(1-'1.Inputs'!$D$40)*(1+'1.Inputs'!$D$41))*(1+$G157)^(10-1))*'1.Inputs'!$D$47+(('1.Inputs'!$D$37*12*IF(10=1,'1.Inputs'!$D$38,IF(10=2,'1.Inputs'!$D$39,$E157)))/(1-'1.Inputs'!$D$42)*$D157*(1+$G157)^(10-1))*('1.Inputs'!$D$48-'1.Inputs'!$D$49))/'1.Inputs'!$D$51</f>
        <v>2055587297.7136352</v>
      </c>
      <c r="R157" s="36">
        <f>-'1.Inputs'!$D$24</f>
        <v>-2050000000</v>
      </c>
      <c r="S157" s="36">
        <f ca="1">((('1.Inputs'!$D$37*12*IF(1=1,'1.Inputs'!$D$38,IF(1=2,'1.Inputs'!$D$39,$E157)))*$F157*(('1.Inputs'!$D$40)+(1-'1.Inputs'!$D$40)*(1+'1.Inputs'!$D$41))*(1+$G157)^(1-1))-(('1.Inputs'!$D$37*12*IF(1=1,'1.Inputs'!$D$38,IF(1=2,'1.Inputs'!$D$39,$E157)))/(1-'1.Inputs'!$D$42)*$D157*(1+$G157)^(1-1))-('1.Inputs'!$D$37*12*IF(1=1,'1.Inputs'!$D$38,IF(1=2,'1.Inputs'!$D$39,$E157)))*'1.Inputs'!$D$43*(1+$G157)^(1-1)-'1.Inputs'!$D$44*(1+$G157)^(1-1)-('1.Inputs'!$D$20/'1.Inputs'!$D$27+'1.Inputs'!$D$23/'1.Inputs'!$D$28))-MAX(0,((('1.Inputs'!$D$37*12*IF(1=1,'1.Inputs'!$D$38,IF(1=2,'1.Inputs'!$D$39,$E157)))*$F157*(('1.Inputs'!$D$40)+(1-'1.Inputs'!$D$40)*(1+'1.Inputs'!$D$41))*(1+$G157)^(1-1))-(('1.Inputs'!$D$37*12*IF(1=1,'1.Inputs'!$D$38,IF(1=2,'1.Inputs'!$D$39,$E157)))/(1-'1.Inputs'!$D$42)*$D157*(1+$G157)^(1-1))-('1.Inputs'!$D$37*12*IF(1=1,'1.Inputs'!$D$38,IF(1=2,'1.Inputs'!$D$39,$E157)))*'1.Inputs'!$D$43*(1+$G157)^(1-1)-'1.Inputs'!$D$44*(1+$G157)^(1-1)-('1.Inputs'!$D$20/'1.Inputs'!$D$27+'1.Inputs'!$D$23/'1.Inputs'!$D$28)))*'1.Inputs'!$D$53+('1.Inputs'!$D$20/'1.Inputs'!$D$27+'1.Inputs'!$D$23/'1.Inputs'!$D$28)-H157</f>
        <v>-1076179389.1116991</v>
      </c>
      <c r="T157" s="36">
        <f ca="1">((('1.Inputs'!$D$37*12*IF(2=1,'1.Inputs'!$D$38,IF(2=2,'1.Inputs'!$D$39,$E157)))*$F157*(('1.Inputs'!$D$40)+(1-'1.Inputs'!$D$40)*(1+'1.Inputs'!$D$41))*(1+$G157)^(2-1))-(('1.Inputs'!$D$37*12*IF(2=1,'1.Inputs'!$D$38,IF(2=2,'1.Inputs'!$D$39,$E157)))/(1-'1.Inputs'!$D$42)*$D157*(1+$G157)^(2-1))-('1.Inputs'!$D$37*12*IF(2=1,'1.Inputs'!$D$38,IF(2=2,'1.Inputs'!$D$39,$E157)))*'1.Inputs'!$D$43*(1+$G157)^(2-1)-'1.Inputs'!$D$44*(1+$G157)^(2-1)-('1.Inputs'!$D$20/'1.Inputs'!$D$27+'1.Inputs'!$D$23/'1.Inputs'!$D$28))-MAX(0,((('1.Inputs'!$D$37*12*IF(2=1,'1.Inputs'!$D$38,IF(2=2,'1.Inputs'!$D$39,$E157)))*$F157*(('1.Inputs'!$D$40)+(1-'1.Inputs'!$D$40)*(1+'1.Inputs'!$D$41))*(1+$G157)^(2-1))-(('1.Inputs'!$D$37*12*IF(2=1,'1.Inputs'!$D$38,IF(2=2,'1.Inputs'!$D$39,$E157)))/(1-'1.Inputs'!$D$42)*$D157*(1+$G157)^(2-1))-('1.Inputs'!$D$37*12*IF(2=1,'1.Inputs'!$D$38,IF(2=2,'1.Inputs'!$D$39,$E157)))*'1.Inputs'!$D$43*(1+$G157)^(2-1)-'1.Inputs'!$D$44*(1+$G157)^(2-1)-('1.Inputs'!$D$20/'1.Inputs'!$D$27+'1.Inputs'!$D$23/'1.Inputs'!$D$28)))*'1.Inputs'!$D$53+('1.Inputs'!$D$20/'1.Inputs'!$D$27+'1.Inputs'!$D$23/'1.Inputs'!$D$28)-(I157-H157)</f>
        <v>-421993103.92317271</v>
      </c>
      <c r="U157" s="36">
        <f ca="1">((('1.Inputs'!$D$37*12*IF(3=1,'1.Inputs'!$D$38,IF(3=2,'1.Inputs'!$D$39,$E157)))*$F157*(('1.Inputs'!$D$40)+(1-'1.Inputs'!$D$40)*(1+'1.Inputs'!$D$41))*(1+$G157)^(3-1))-(('1.Inputs'!$D$37*12*IF(3=1,'1.Inputs'!$D$38,IF(3=2,'1.Inputs'!$D$39,$E157)))/(1-'1.Inputs'!$D$42)*$D157*(1+$G157)^(3-1))-('1.Inputs'!$D$37*12*IF(3=1,'1.Inputs'!$D$38,IF(3=2,'1.Inputs'!$D$39,$E157)))*'1.Inputs'!$D$43*(1+$G157)^(3-1)-'1.Inputs'!$D$44*(1+$G157)^(3-1)-('1.Inputs'!$D$20/'1.Inputs'!$D$27+'1.Inputs'!$D$23/'1.Inputs'!$D$28))-MAX(0,((('1.Inputs'!$D$37*12*IF(3=1,'1.Inputs'!$D$38,IF(3=2,'1.Inputs'!$D$39,$E157)))*$F157*(('1.Inputs'!$D$40)+(1-'1.Inputs'!$D$40)*(1+'1.Inputs'!$D$41))*(1+$G157)^(3-1))-(('1.Inputs'!$D$37*12*IF(3=1,'1.Inputs'!$D$38,IF(3=2,'1.Inputs'!$D$39,$E157)))/(1-'1.Inputs'!$D$42)*$D157*(1+$G157)^(3-1))-('1.Inputs'!$D$37*12*IF(3=1,'1.Inputs'!$D$38,IF(3=2,'1.Inputs'!$D$39,$E157)))*'1.Inputs'!$D$43*(1+$G157)^(3-1)-'1.Inputs'!$D$44*(1+$G157)^(3-1)-('1.Inputs'!$D$20/'1.Inputs'!$D$27+'1.Inputs'!$D$23/'1.Inputs'!$D$28)))*'1.Inputs'!$D$53+('1.Inputs'!$D$20/'1.Inputs'!$D$27+'1.Inputs'!$D$23/'1.Inputs'!$D$28)-(J157-I157)</f>
        <v>-170987324.30786076</v>
      </c>
      <c r="V157" s="36">
        <f ca="1">((('1.Inputs'!$D$37*12*IF(4=1,'1.Inputs'!$D$38,IF(4=2,'1.Inputs'!$D$39,$E157)))*$F157*(('1.Inputs'!$D$40)+(1-'1.Inputs'!$D$40)*(1+'1.Inputs'!$D$41))*(1+$G157)^(4-1))-(('1.Inputs'!$D$37*12*IF(4=1,'1.Inputs'!$D$38,IF(4=2,'1.Inputs'!$D$39,$E157)))/(1-'1.Inputs'!$D$42)*$D157*(1+$G157)^(4-1))-('1.Inputs'!$D$37*12*IF(4=1,'1.Inputs'!$D$38,IF(4=2,'1.Inputs'!$D$39,$E157)))*'1.Inputs'!$D$43*(1+$G157)^(4-1)-'1.Inputs'!$D$44*(1+$G157)^(4-1)-('1.Inputs'!$D$20/'1.Inputs'!$D$27+'1.Inputs'!$D$23/'1.Inputs'!$D$28))-MAX(0,((('1.Inputs'!$D$37*12*IF(4=1,'1.Inputs'!$D$38,IF(4=2,'1.Inputs'!$D$39,$E157)))*$F157*(('1.Inputs'!$D$40)+(1-'1.Inputs'!$D$40)*(1+'1.Inputs'!$D$41))*(1+$G157)^(4-1))-(('1.Inputs'!$D$37*12*IF(4=1,'1.Inputs'!$D$38,IF(4=2,'1.Inputs'!$D$39,$E157)))/(1-'1.Inputs'!$D$42)*$D157*(1+$G157)^(4-1))-('1.Inputs'!$D$37*12*IF(4=1,'1.Inputs'!$D$38,IF(4=2,'1.Inputs'!$D$39,$E157)))*'1.Inputs'!$D$43*(1+$G157)^(4-1)-'1.Inputs'!$D$44*(1+$G157)^(4-1)-('1.Inputs'!$D$20/'1.Inputs'!$D$27+'1.Inputs'!$D$23/'1.Inputs'!$D$28)))*'1.Inputs'!$D$53+('1.Inputs'!$D$20/'1.Inputs'!$D$27+'1.Inputs'!$D$23/'1.Inputs'!$D$28)-(K157-J157)</f>
        <v>66866095.611647815</v>
      </c>
      <c r="W157" s="36">
        <f ca="1">((('1.Inputs'!$D$37*12*IF(5=1,'1.Inputs'!$D$38,IF(5=2,'1.Inputs'!$D$39,$E157)))*$F157*(('1.Inputs'!$D$40)+(1-'1.Inputs'!$D$40)*(1+'1.Inputs'!$D$41))*(1+$G157)^(5-1))-(('1.Inputs'!$D$37*12*IF(5=1,'1.Inputs'!$D$38,IF(5=2,'1.Inputs'!$D$39,$E157)))/(1-'1.Inputs'!$D$42)*$D157*(1+$G157)^(5-1))-('1.Inputs'!$D$37*12*IF(5=1,'1.Inputs'!$D$38,IF(5=2,'1.Inputs'!$D$39,$E157)))*'1.Inputs'!$D$43*(1+$G157)^(5-1)-'1.Inputs'!$D$44*(1+$G157)^(5-1)-('1.Inputs'!$D$20/'1.Inputs'!$D$27+'1.Inputs'!$D$23/'1.Inputs'!$D$28))-MAX(0,((('1.Inputs'!$D$37*12*IF(5=1,'1.Inputs'!$D$38,IF(5=2,'1.Inputs'!$D$39,$E157)))*$F157*(('1.Inputs'!$D$40)+(1-'1.Inputs'!$D$40)*(1+'1.Inputs'!$D$41))*(1+$G157)^(5-1))-(('1.Inputs'!$D$37*12*IF(5=1,'1.Inputs'!$D$38,IF(5=2,'1.Inputs'!$D$39,$E157)))/(1-'1.Inputs'!$D$42)*$D157*(1+$G157)^(5-1))-('1.Inputs'!$D$37*12*IF(5=1,'1.Inputs'!$D$38,IF(5=2,'1.Inputs'!$D$39,$E157)))*'1.Inputs'!$D$43*(1+$G157)^(5-1)-'1.Inputs'!$D$44*(1+$G157)^(5-1)-('1.Inputs'!$D$20/'1.Inputs'!$D$27+'1.Inputs'!$D$23/'1.Inputs'!$D$28)))*'1.Inputs'!$D$53+('1.Inputs'!$D$20/'1.Inputs'!$D$27+'1.Inputs'!$D$23/'1.Inputs'!$D$28)-(L157-K157)</f>
        <v>67854038.54971236</v>
      </c>
      <c r="X157" s="36">
        <f ca="1">((('1.Inputs'!$D$37*12*IF(6=1,'1.Inputs'!$D$38,IF(6=2,'1.Inputs'!$D$39,$E157)))*$F157*(('1.Inputs'!$D$40)+(1-'1.Inputs'!$D$40)*(1+'1.Inputs'!$D$41))*(1+$G157)^(6-1))-(('1.Inputs'!$D$37*12*IF(6=1,'1.Inputs'!$D$38,IF(6=2,'1.Inputs'!$D$39,$E157)))/(1-'1.Inputs'!$D$42)*$D157*(1+$G157)^(6-1))-('1.Inputs'!$D$37*12*IF(6=1,'1.Inputs'!$D$38,IF(6=2,'1.Inputs'!$D$39,$E157)))*'1.Inputs'!$D$43*(1+$G157)^(6-1)-'1.Inputs'!$D$44*(1+$G157)^(6-1)-('1.Inputs'!$D$20/'1.Inputs'!$D$27+'1.Inputs'!$D$23/'1.Inputs'!$D$28))-MAX(0,((('1.Inputs'!$D$37*12*IF(6=1,'1.Inputs'!$D$38,IF(6=2,'1.Inputs'!$D$39,$E157)))*$F157*(('1.Inputs'!$D$40)+(1-'1.Inputs'!$D$40)*(1+'1.Inputs'!$D$41))*(1+$G157)^(6-1))-(('1.Inputs'!$D$37*12*IF(6=1,'1.Inputs'!$D$38,IF(6=2,'1.Inputs'!$D$39,$E157)))/(1-'1.Inputs'!$D$42)*$D157*(1+$G157)^(6-1))-('1.Inputs'!$D$37*12*IF(6=1,'1.Inputs'!$D$38,IF(6=2,'1.Inputs'!$D$39,$E157)))*'1.Inputs'!$D$43*(1+$G157)^(6-1)-'1.Inputs'!$D$44*(1+$G157)^(6-1)-('1.Inputs'!$D$20/'1.Inputs'!$D$27+'1.Inputs'!$D$23/'1.Inputs'!$D$28)))*'1.Inputs'!$D$53+('1.Inputs'!$D$20/'1.Inputs'!$D$27+'1.Inputs'!$D$23/'1.Inputs'!$D$28)-(M157-L157)</f>
        <v>68891738.140079677</v>
      </c>
      <c r="Y157" s="36">
        <f ca="1">((('1.Inputs'!$D$37*12*IF(7=1,'1.Inputs'!$D$38,IF(7=2,'1.Inputs'!$D$39,$E157)))*$F157*(('1.Inputs'!$D$40)+(1-'1.Inputs'!$D$40)*(1+'1.Inputs'!$D$41))*(1+$G157)^(7-1))-(('1.Inputs'!$D$37*12*IF(7=1,'1.Inputs'!$D$38,IF(7=2,'1.Inputs'!$D$39,$E157)))/(1-'1.Inputs'!$D$42)*$D157*(1+$G157)^(7-1))-('1.Inputs'!$D$37*12*IF(7=1,'1.Inputs'!$D$38,IF(7=2,'1.Inputs'!$D$39,$E157)))*'1.Inputs'!$D$43*(1+$G157)^(7-1)-'1.Inputs'!$D$44*(1+$G157)^(7-1)-('1.Inputs'!$D$20/'1.Inputs'!$D$27+'1.Inputs'!$D$23/'1.Inputs'!$D$28))-MAX(0,((('1.Inputs'!$D$37*12*IF(7=1,'1.Inputs'!$D$38,IF(7=2,'1.Inputs'!$D$39,$E157)))*$F157*(('1.Inputs'!$D$40)+(1-'1.Inputs'!$D$40)*(1+'1.Inputs'!$D$41))*(1+$G157)^(7-1))-(('1.Inputs'!$D$37*12*IF(7=1,'1.Inputs'!$D$38,IF(7=2,'1.Inputs'!$D$39,$E157)))/(1-'1.Inputs'!$D$42)*$D157*(1+$G157)^(7-1))-('1.Inputs'!$D$37*12*IF(7=1,'1.Inputs'!$D$38,IF(7=2,'1.Inputs'!$D$39,$E157)))*'1.Inputs'!$D$43*(1+$G157)^(7-1)-'1.Inputs'!$D$44*(1+$G157)^(7-1)-('1.Inputs'!$D$20/'1.Inputs'!$D$27+'1.Inputs'!$D$23/'1.Inputs'!$D$28)))*'1.Inputs'!$D$53+('1.Inputs'!$D$20/'1.Inputs'!$D$27+'1.Inputs'!$D$23/'1.Inputs'!$D$28)-(N157-M157)</f>
        <v>69981700.3214553</v>
      </c>
      <c r="Z157" s="36">
        <f ca="1">((('1.Inputs'!$D$37*12*IF(8=1,'1.Inputs'!$D$38,IF(8=2,'1.Inputs'!$D$39,$E157)))*$F157*(('1.Inputs'!$D$40)+(1-'1.Inputs'!$D$40)*(1+'1.Inputs'!$D$41))*(1+$G157)^(8-1))-(('1.Inputs'!$D$37*12*IF(8=1,'1.Inputs'!$D$38,IF(8=2,'1.Inputs'!$D$39,$E157)))/(1-'1.Inputs'!$D$42)*$D157*(1+$G157)^(8-1))-('1.Inputs'!$D$37*12*IF(8=1,'1.Inputs'!$D$38,IF(8=2,'1.Inputs'!$D$39,$E157)))*'1.Inputs'!$D$43*(1+$G157)^(8-1)-'1.Inputs'!$D$44*(1+$G157)^(8-1)-('1.Inputs'!$D$20/'1.Inputs'!$D$27+'1.Inputs'!$D$23/'1.Inputs'!$D$28))-MAX(0,((('1.Inputs'!$D$37*12*IF(8=1,'1.Inputs'!$D$38,IF(8=2,'1.Inputs'!$D$39,$E157)))*$F157*(('1.Inputs'!$D$40)+(1-'1.Inputs'!$D$40)*(1+'1.Inputs'!$D$41))*(1+$G157)^(8-1))-(('1.Inputs'!$D$37*12*IF(8=1,'1.Inputs'!$D$38,IF(8=2,'1.Inputs'!$D$39,$E157)))/(1-'1.Inputs'!$D$42)*$D157*(1+$G157)^(8-1))-('1.Inputs'!$D$37*12*IF(8=1,'1.Inputs'!$D$38,IF(8=2,'1.Inputs'!$D$39,$E157)))*'1.Inputs'!$D$43*(1+$G157)^(8-1)-'1.Inputs'!$D$44*(1+$G157)^(8-1)-('1.Inputs'!$D$20/'1.Inputs'!$D$27+'1.Inputs'!$D$23/'1.Inputs'!$D$28)))*'1.Inputs'!$D$53+('1.Inputs'!$D$20/'1.Inputs'!$D$27+'1.Inputs'!$D$23/'1.Inputs'!$D$28)-(O157-N157)</f>
        <v>71126557.241374493</v>
      </c>
      <c r="AA157" s="36">
        <f ca="1">((('1.Inputs'!$D$37*12*IF(9=1,'1.Inputs'!$D$38,IF(9=2,'1.Inputs'!$D$39,$E157)))*$F157*(('1.Inputs'!$D$40)+(1-'1.Inputs'!$D$40)*(1+'1.Inputs'!$D$41))*(1+$G157)^(9-1))-(('1.Inputs'!$D$37*12*IF(9=1,'1.Inputs'!$D$38,IF(9=2,'1.Inputs'!$D$39,$E157)))/(1-'1.Inputs'!$D$42)*$D157*(1+$G157)^(9-1))-('1.Inputs'!$D$37*12*IF(9=1,'1.Inputs'!$D$38,IF(9=2,'1.Inputs'!$D$39,$E157)))*'1.Inputs'!$D$43*(1+$G157)^(9-1)-'1.Inputs'!$D$44*(1+$G157)^(9-1)-('1.Inputs'!$D$20/'1.Inputs'!$D$27+'1.Inputs'!$D$23/'1.Inputs'!$D$28))-MAX(0,((('1.Inputs'!$D$37*12*IF(9=1,'1.Inputs'!$D$38,IF(9=2,'1.Inputs'!$D$39,$E157)))*$F157*(('1.Inputs'!$D$40)+(1-'1.Inputs'!$D$40)*(1+'1.Inputs'!$D$41))*(1+$G157)^(9-1))-(('1.Inputs'!$D$37*12*IF(9=1,'1.Inputs'!$D$38,IF(9=2,'1.Inputs'!$D$39,$E157)))/(1-'1.Inputs'!$D$42)*$D157*(1+$G157)^(9-1))-('1.Inputs'!$D$37*12*IF(9=1,'1.Inputs'!$D$38,IF(9=2,'1.Inputs'!$D$39,$E157)))*'1.Inputs'!$D$43*(1+$G157)^(9-1)-'1.Inputs'!$D$44*(1+$G157)^(9-1)-('1.Inputs'!$D$20/'1.Inputs'!$D$27+'1.Inputs'!$D$23/'1.Inputs'!$D$28)))*'1.Inputs'!$D$53+('1.Inputs'!$D$20/'1.Inputs'!$D$27+'1.Inputs'!$D$23/'1.Inputs'!$D$28)-(P157-O157)</f>
        <v>72329073.612568438</v>
      </c>
      <c r="AB157" s="36">
        <f ca="1">((('1.Inputs'!$D$37*12*IF(10=1,'1.Inputs'!$D$38,IF(10=2,'1.Inputs'!$D$39,$E157)))*$F157*(('1.Inputs'!$D$40)+(1-'1.Inputs'!$D$40)*(1+'1.Inputs'!$D$41))*(1+$G157)^(10-1))-(('1.Inputs'!$D$37*12*IF(10=1,'1.Inputs'!$D$38,IF(10=2,'1.Inputs'!$D$39,$E157)))/(1-'1.Inputs'!$D$42)*$D157*(1+$G157)^(10-1))-('1.Inputs'!$D$37*12*IF(10=1,'1.Inputs'!$D$38,IF(10=2,'1.Inputs'!$D$39,$E157)))*'1.Inputs'!$D$43*(1+$G157)^(10-1)-'1.Inputs'!$D$44*(1+$G157)^(10-1)-('1.Inputs'!$D$20/'1.Inputs'!$D$27+'1.Inputs'!$D$23/'1.Inputs'!$D$28))-MAX(0,((('1.Inputs'!$D$37*12*IF(10=1,'1.Inputs'!$D$38,IF(10=2,'1.Inputs'!$D$39,$E157)))*$F157*(('1.Inputs'!$D$40)+(1-'1.Inputs'!$D$40)*(1+'1.Inputs'!$D$41))*(1+$G157)^(10-1))-(('1.Inputs'!$D$37*12*IF(10=1,'1.Inputs'!$D$38,IF(10=2,'1.Inputs'!$D$39,$E157)))/(1-'1.Inputs'!$D$42)*$D157*(1+$G157)^(10-1))-('1.Inputs'!$D$37*12*IF(10=1,'1.Inputs'!$D$38,IF(10=2,'1.Inputs'!$D$39,$E157)))*'1.Inputs'!$D$43*(1+$G157)^(10-1)-'1.Inputs'!$D$44*(1+$G157)^(10-1)-('1.Inputs'!$D$20/'1.Inputs'!$D$27+'1.Inputs'!$D$23/'1.Inputs'!$D$28)))*'1.Inputs'!$D$53+('1.Inputs'!$D$20/'1.Inputs'!$D$27+'1.Inputs'!$D$23/'1.Inputs'!$D$28)-(Q157-P157)+(('1.Inputs'!$D$20+'1.Inputs'!$D$23-('1.Inputs'!$D$20/'1.Inputs'!$D$27+'1.Inputs'!$D$23/'1.Inputs'!$D$28)*'1.Inputs'!$D$10)*'1.Inputs'!$D$60+'1.Inputs'!$D$19*'1.Inputs'!$D$59+Q157)</f>
        <v>2829179451.1031013</v>
      </c>
      <c r="AC157" s="36">
        <f ca="1">S157-AC$13-AC$14+MIN(AC$13,MAX(0,((('1.Inputs'!$D$37*12*IF(1=1,'1.Inputs'!$D$38,IF(1=2,'1.Inputs'!$D$39,$E157)))*$F157*(('1.Inputs'!$D$40)+(1-'1.Inputs'!$D$40)*(1+'1.Inputs'!$D$41))*(1+$G157)^(1-1))-(('1.Inputs'!$D$37*12*IF(1=1,'1.Inputs'!$D$38,IF(1=2,'1.Inputs'!$D$39,$E157)))/(1-'1.Inputs'!$D$42)*$D157*(1+$G157)^(1-1))-('1.Inputs'!$D$37*12*IF(1=1,'1.Inputs'!$D$38,IF(1=2,'1.Inputs'!$D$39,$E157)))*'1.Inputs'!$D$43*(1+$G157)^(1-1)-'1.Inputs'!$D$44*(1+$G157)^(1-1)-('1.Inputs'!$D$20/'1.Inputs'!$D$27+'1.Inputs'!$D$23/'1.Inputs'!$D$28))))*'1.Inputs'!$D$53</f>
        <v>-1223779389.1116991</v>
      </c>
      <c r="AD157" s="36">
        <f ca="1">T157-AD$13-AD$14+MIN(AD$13,MAX(0,((('1.Inputs'!$D$37*12*IF(2=1,'1.Inputs'!$D$38,IF(2=2,'1.Inputs'!$D$39,$E157)))*$F157*(('1.Inputs'!$D$40)+(1-'1.Inputs'!$D$40)*(1+'1.Inputs'!$D$41))*(1+$G157)^(2-1))-(('1.Inputs'!$D$37*12*IF(2=1,'1.Inputs'!$D$38,IF(2=2,'1.Inputs'!$D$39,$E157)))/(1-'1.Inputs'!$D$42)*$D157*(1+$G157)^(2-1))-('1.Inputs'!$D$37*12*IF(2=1,'1.Inputs'!$D$38,IF(2=2,'1.Inputs'!$D$39,$E157)))*'1.Inputs'!$D$43*(1+$G157)^(2-1)-'1.Inputs'!$D$44*(1+$G157)^(2-1)-('1.Inputs'!$D$20/'1.Inputs'!$D$27+'1.Inputs'!$D$23/'1.Inputs'!$D$28))))*'1.Inputs'!$D$53</f>
        <v>-569593103.92317271</v>
      </c>
      <c r="AE157" s="36">
        <f ca="1">U157-AE$13-AE$14+MIN(AE$13,MAX(0,((('1.Inputs'!$D$37*12*IF(3=1,'1.Inputs'!$D$38,IF(3=2,'1.Inputs'!$D$39,$E157)))*$F157*(('1.Inputs'!$D$40)+(1-'1.Inputs'!$D$40)*(1+'1.Inputs'!$D$41))*(1+$G157)^(3-1))-(('1.Inputs'!$D$37*12*IF(3=1,'1.Inputs'!$D$38,IF(3=2,'1.Inputs'!$D$39,$E157)))/(1-'1.Inputs'!$D$42)*$D157*(1+$G157)^(3-1))-('1.Inputs'!$D$37*12*IF(3=1,'1.Inputs'!$D$38,IF(3=2,'1.Inputs'!$D$39,$E157)))*'1.Inputs'!$D$43*(1+$G157)^(3-1)-'1.Inputs'!$D$44*(1+$G157)^(3-1)-('1.Inputs'!$D$20/'1.Inputs'!$D$27+'1.Inputs'!$D$23/'1.Inputs'!$D$28))))*'1.Inputs'!$D$53</f>
        <v>-564154962.95824623</v>
      </c>
      <c r="AF157" s="36">
        <f ca="1">V157-AF$13-AF$14+MIN(AF$13,MAX(0,((('1.Inputs'!$D$37*12*IF(4=1,'1.Inputs'!$D$38,IF(4=2,'1.Inputs'!$D$39,$E157)))*$F157*(('1.Inputs'!$D$40)+(1-'1.Inputs'!$D$40)*(1+'1.Inputs'!$D$41))*(1+$G157)^(4-1))-(('1.Inputs'!$D$37*12*IF(4=1,'1.Inputs'!$D$38,IF(4=2,'1.Inputs'!$D$39,$E157)))/(1-'1.Inputs'!$D$42)*$D157*(1+$G157)^(4-1))-('1.Inputs'!$D$37*12*IF(4=1,'1.Inputs'!$D$38,IF(4=2,'1.Inputs'!$D$39,$E157)))*'1.Inputs'!$D$43*(1+$G157)^(4-1)-'1.Inputs'!$D$44*(1+$G157)^(4-1)-('1.Inputs'!$D$20/'1.Inputs'!$D$27+'1.Inputs'!$D$23/'1.Inputs'!$D$28))))*'1.Inputs'!$D$53</f>
        <v>-294380073.69956708</v>
      </c>
      <c r="AG157" s="36">
        <f ca="1">W157-AG$13-AG$14+MIN(AG$13,MAX(0,((('1.Inputs'!$D$37*12*IF(5=1,'1.Inputs'!$D$38,IF(5=2,'1.Inputs'!$D$39,$E157)))*$F157*(('1.Inputs'!$D$40)+(1-'1.Inputs'!$D$40)*(1+'1.Inputs'!$D$41))*(1+$G157)^(5-1))-(('1.Inputs'!$D$37*12*IF(5=1,'1.Inputs'!$D$38,IF(5=2,'1.Inputs'!$D$39,$E157)))/(1-'1.Inputs'!$D$42)*$D157*(1+$G157)^(5-1))-('1.Inputs'!$D$37*12*IF(5=1,'1.Inputs'!$D$38,IF(5=2,'1.Inputs'!$D$39,$E157)))*'1.Inputs'!$D$43*(1+$G157)^(5-1)-'1.Inputs'!$D$44*(1+$G157)^(5-1)-('1.Inputs'!$D$20/'1.Inputs'!$D$27+'1.Inputs'!$D$23/'1.Inputs'!$D$28))))*'1.Inputs'!$D$53</f>
        <v>-261349714.07778478</v>
      </c>
      <c r="AH157" s="36">
        <f ca="1">X157-AH$13-AH$14+MIN(AH$13,MAX(0,((('1.Inputs'!$D$37*12*IF(6=1,'1.Inputs'!$D$38,IF(6=2,'1.Inputs'!$D$39,$E157)))*$F157*(('1.Inputs'!$D$40)+(1-'1.Inputs'!$D$40)*(1+'1.Inputs'!$D$41))*(1+$G157)^(6-1))-(('1.Inputs'!$D$37*12*IF(6=1,'1.Inputs'!$D$38,IF(6=2,'1.Inputs'!$D$39,$E157)))/(1-'1.Inputs'!$D$42)*$D157*(1+$G157)^(6-1))-('1.Inputs'!$D$37*12*IF(6=1,'1.Inputs'!$D$38,IF(6=2,'1.Inputs'!$D$39,$E157)))*'1.Inputs'!$D$43*(1+$G157)^(6-1)-'1.Inputs'!$D$44*(1+$G157)^(6-1)-('1.Inputs'!$D$20/'1.Inputs'!$D$27+'1.Inputs'!$D$23/'1.Inputs'!$D$28))))*'1.Inputs'!$D$53</f>
        <v>-228142559.08004737</v>
      </c>
      <c r="AI157" s="36">
        <f ca="1">Y157-AI$13-AI$14+MIN(AI$13,MAX(0,((('1.Inputs'!$D$37*12*IF(7=1,'1.Inputs'!$D$38,IF(7=2,'1.Inputs'!$D$39,$E157)))*$F157*(('1.Inputs'!$D$40)+(1-'1.Inputs'!$D$40)*(1+'1.Inputs'!$D$41))*(1+$G157)^(7-1))-(('1.Inputs'!$D$37*12*IF(7=1,'1.Inputs'!$D$38,IF(7=2,'1.Inputs'!$D$39,$E157)))/(1-'1.Inputs'!$D$42)*$D157*(1+$G157)^(7-1))-('1.Inputs'!$D$37*12*IF(7=1,'1.Inputs'!$D$38,IF(7=2,'1.Inputs'!$D$39,$E157)))*'1.Inputs'!$D$43*(1+$G157)^(7-1)-'1.Inputs'!$D$44*(1+$G157)^(7-1)-('1.Inputs'!$D$20/'1.Inputs'!$D$27+'1.Inputs'!$D$23/'1.Inputs'!$D$28))))*'1.Inputs'!$D$53</f>
        <v>-195206299.6785447</v>
      </c>
      <c r="AJ157" s="36">
        <f ca="1">Z157-AJ$13-AJ$14+MIN(AJ$13,MAX(0,((('1.Inputs'!$D$37*12*IF(8=1,'1.Inputs'!$D$38,IF(8=2,'1.Inputs'!$D$39,$E157)))*$F157*(('1.Inputs'!$D$40)+(1-'1.Inputs'!$D$40)*(1+'1.Inputs'!$D$41))*(1+$G157)^(8-1))-(('1.Inputs'!$D$37*12*IF(8=1,'1.Inputs'!$D$38,IF(8=2,'1.Inputs'!$D$39,$E157)))/(1-'1.Inputs'!$D$42)*$D157*(1+$G157)^(8-1))-('1.Inputs'!$D$37*12*IF(8=1,'1.Inputs'!$D$38,IF(8=2,'1.Inputs'!$D$39,$E157)))*'1.Inputs'!$D$43*(1+$G157)^(8-1)-'1.Inputs'!$D$44*(1+$G157)^(8-1)-('1.Inputs'!$D$20/'1.Inputs'!$D$27+'1.Inputs'!$D$23/'1.Inputs'!$D$28))))*'1.Inputs'!$D$53</f>
        <v>71126557.241374493</v>
      </c>
      <c r="AK157" s="36">
        <f ca="1">AA157-AK$13-AK$14+MIN(AK$13,MAX(0,((('1.Inputs'!$D$37*12*IF(9=1,'1.Inputs'!$D$38,IF(9=2,'1.Inputs'!$D$39,$E157)))*$F157*(('1.Inputs'!$D$40)+(1-'1.Inputs'!$D$40)*(1+'1.Inputs'!$D$41))*(1+$G157)^(9-1))-(('1.Inputs'!$D$37*12*IF(9=1,'1.Inputs'!$D$38,IF(9=2,'1.Inputs'!$D$39,$E157)))/(1-'1.Inputs'!$D$42)*$D157*(1+$G157)^(9-1))-('1.Inputs'!$D$37*12*IF(9=1,'1.Inputs'!$D$38,IF(9=2,'1.Inputs'!$D$39,$E157)))*'1.Inputs'!$D$43*(1+$G157)^(9-1)-'1.Inputs'!$D$44*(1+$G157)^(9-1)-('1.Inputs'!$D$20/'1.Inputs'!$D$27+'1.Inputs'!$D$23/'1.Inputs'!$D$28))))*'1.Inputs'!$D$53</f>
        <v>72329073.612568438</v>
      </c>
      <c r="AL157" s="36">
        <f ca="1">AB157-AL$13-AL$14+MIN(AL$13,MAX(0,((('1.Inputs'!$D$37*12*IF(10=1,'1.Inputs'!$D$38,IF(10=2,'1.Inputs'!$D$39,$E157)))*$F157*(('1.Inputs'!$D$40)+(1-'1.Inputs'!$D$40)*(1+'1.Inputs'!$D$41))*(1+$G157)^(10-1))-(('1.Inputs'!$D$37*12*IF(10=1,'1.Inputs'!$D$38,IF(10=2,'1.Inputs'!$D$39,$E157)))/(1-'1.Inputs'!$D$42)*$D157*(1+$G157)^(10-1))-('1.Inputs'!$D$37*12*IF(10=1,'1.Inputs'!$D$38,IF(10=2,'1.Inputs'!$D$39,$E157)))*'1.Inputs'!$D$43*(1+$G157)^(10-1)-'1.Inputs'!$D$44*(1+$G157)^(10-1)-('1.Inputs'!$D$20/'1.Inputs'!$D$27+'1.Inputs'!$D$23/'1.Inputs'!$D$28))))*'1.Inputs'!$D$53+'1.Inputs'!$D$35</f>
        <v>3629179451.1031013</v>
      </c>
      <c r="AM157" s="48">
        <f ca="1">R157+NPV('1.Inputs'!$D$55,S157:AB157)</f>
        <v>-2346678602.9579115</v>
      </c>
      <c r="AN157" s="48">
        <f ca="1">-('1.Inputs'!$D$24*(1-'1.Inputs'!$D$31)+'1.Inputs'!$D$35)+NPV('1.Inputs'!$D$54,AC157:AL157)</f>
        <v>-3092767237.7727737</v>
      </c>
      <c r="AO157" s="36">
        <f t="shared" ca="1" si="21"/>
        <v>-7.2911882731144928</v>
      </c>
      <c r="AP157" s="36">
        <f t="shared" ca="1" si="22"/>
        <v>-0.43441901500980884</v>
      </c>
      <c r="AQ157" s="36">
        <f ca="1">'1.Inputs'!$D$35+MIN(SUM($AC157:AC157),SUM($AC157:AD157),SUM($AC157:AE157),SUM($AC157:AF157),SUM($AC157:AG157),SUM($AC157:AH157),SUM($AC157:AI157),SUM($AC157:AJ157),SUM($AC157:AK157),SUM($AC157:AL157))</f>
        <v>-2536606102.5290618</v>
      </c>
      <c r="AR157" s="36">
        <f ca="1">IF(AP157&lt;'1.Inputs'!$D$57,1,0)</f>
        <v>1</v>
      </c>
      <c r="AS157" s="36">
        <f t="shared" ca="1" si="23"/>
        <v>1</v>
      </c>
    </row>
    <row r="158" spans="2:45" ht="15" customHeight="1" x14ac:dyDescent="0.25">
      <c r="B158" s="36">
        <v>143</v>
      </c>
      <c r="C158" s="36">
        <f t="shared" ca="1" si="16"/>
        <v>0.8049292137651991</v>
      </c>
      <c r="D158" s="36">
        <f t="shared" ca="1" si="17"/>
        <v>16844.321753831158</v>
      </c>
      <c r="E158" s="47">
        <f t="shared" ca="1" si="18"/>
        <v>0.86519041955993525</v>
      </c>
      <c r="F158" s="36">
        <f t="shared" ca="1" si="19"/>
        <v>27719.048959320149</v>
      </c>
      <c r="G158" s="36">
        <f t="shared" ca="1" si="20"/>
        <v>6.3283669290245717E-2</v>
      </c>
      <c r="H158" s="36">
        <f ca="1">((('1.Inputs'!$D$37*12*IF(1=1,'1.Inputs'!$D$38,IF(1=2,'1.Inputs'!$D$39,$E158)))*$F158*(('1.Inputs'!$D$40)+(1-'1.Inputs'!$D$40)*(1+'1.Inputs'!$D$41))*(1+$G158)^(1-1))*'1.Inputs'!$D$47+(('1.Inputs'!$D$37*12*IF(1=1,'1.Inputs'!$D$38,IF(1=2,'1.Inputs'!$D$39,$E158)))/(1-'1.Inputs'!$D$42)*$D158*(1+$G158)^(1-1))*('1.Inputs'!$D$48-'1.Inputs'!$D$49))/'1.Inputs'!$D$51</f>
        <v>731931690.36334276</v>
      </c>
      <c r="I158" s="36">
        <f ca="1">((('1.Inputs'!$D$37*12*IF(2=1,'1.Inputs'!$D$38,IF(2=2,'1.Inputs'!$D$39,$E158)))*$F158*(('1.Inputs'!$D$40)+(1-'1.Inputs'!$D$40)*(1+'1.Inputs'!$D$41))*(1+$G158)^(2-1))*'1.Inputs'!$D$47+(('1.Inputs'!$D$37*12*IF(2=1,'1.Inputs'!$D$38,IF(2=2,'1.Inputs'!$D$39,$E158)))/(1-'1.Inputs'!$D$42)*$D158*(1+$G158)^(2-1))*('1.Inputs'!$D$48-'1.Inputs'!$D$49))/'1.Inputs'!$D$51</f>
        <v>1089551418.7590857</v>
      </c>
      <c r="J158" s="36">
        <f ca="1">((('1.Inputs'!$D$37*12*IF(3=1,'1.Inputs'!$D$38,IF(3=2,'1.Inputs'!$D$39,$E158)))*$F158*(('1.Inputs'!$D$40)+(1-'1.Inputs'!$D$40)*(1+'1.Inputs'!$D$41))*(1+$G158)^(3-1))*'1.Inputs'!$D$47+(('1.Inputs'!$D$37*12*IF(3=1,'1.Inputs'!$D$38,IF(3=2,'1.Inputs'!$D$39,$E158)))/(1-'1.Inputs'!$D$42)*$D158*(1+$G158)^(3-1))*('1.Inputs'!$D$48-'1.Inputs'!$D$49))/'1.Inputs'!$D$51</f>
        <v>1431892901.138499</v>
      </c>
      <c r="K158" s="36">
        <f ca="1">((('1.Inputs'!$D$37*12*IF(4=1,'1.Inputs'!$D$38,IF(4=2,'1.Inputs'!$D$39,$E158)))*$F158*(('1.Inputs'!$D$40)+(1-'1.Inputs'!$D$40)*(1+'1.Inputs'!$D$41))*(1+$G158)^(4-1))*'1.Inputs'!$D$47+(('1.Inputs'!$D$37*12*IF(4=1,'1.Inputs'!$D$38,IF(4=2,'1.Inputs'!$D$39,$E158)))/(1-'1.Inputs'!$D$42)*$D158*(1+$G158)^(4-1))*('1.Inputs'!$D$48-'1.Inputs'!$D$49))/'1.Inputs'!$D$51</f>
        <v>1522508337.9531982</v>
      </c>
      <c r="L158" s="36">
        <f ca="1">((('1.Inputs'!$D$37*12*IF(5=1,'1.Inputs'!$D$38,IF(5=2,'1.Inputs'!$D$39,$E158)))*$F158*(('1.Inputs'!$D$40)+(1-'1.Inputs'!$D$40)*(1+'1.Inputs'!$D$41))*(1+$G158)^(5-1))*'1.Inputs'!$D$47+(('1.Inputs'!$D$37*12*IF(5=1,'1.Inputs'!$D$38,IF(5=2,'1.Inputs'!$D$39,$E158)))/(1-'1.Inputs'!$D$42)*$D158*(1+$G158)^(5-1))*('1.Inputs'!$D$48-'1.Inputs'!$D$49))/'1.Inputs'!$D$51</f>
        <v>1618858252.1038699</v>
      </c>
      <c r="M158" s="36">
        <f ca="1">((('1.Inputs'!$D$37*12*IF(6=1,'1.Inputs'!$D$38,IF(6=2,'1.Inputs'!$D$39,$E158)))*$F158*(('1.Inputs'!$D$40)+(1-'1.Inputs'!$D$40)*(1+'1.Inputs'!$D$41))*(1+$G158)^(6-1))*'1.Inputs'!$D$47+(('1.Inputs'!$D$37*12*IF(6=1,'1.Inputs'!$D$38,IF(6=2,'1.Inputs'!$D$39,$E158)))/(1-'1.Inputs'!$D$42)*$D158*(1+$G158)^(6-1))*('1.Inputs'!$D$48-'1.Inputs'!$D$49))/'1.Inputs'!$D$51</f>
        <v>1721305542.3577967</v>
      </c>
      <c r="N158" s="36">
        <f ca="1">((('1.Inputs'!$D$37*12*IF(7=1,'1.Inputs'!$D$38,IF(7=2,'1.Inputs'!$D$39,$E158)))*$F158*(('1.Inputs'!$D$40)+(1-'1.Inputs'!$D$40)*(1+'1.Inputs'!$D$41))*(1+$G158)^(7-1))*'1.Inputs'!$D$47+(('1.Inputs'!$D$37*12*IF(7=1,'1.Inputs'!$D$38,IF(7=2,'1.Inputs'!$D$39,$E158)))/(1-'1.Inputs'!$D$42)*$D158*(1+$G158)^(7-1))*('1.Inputs'!$D$48-'1.Inputs'!$D$49))/'1.Inputs'!$D$51</f>
        <v>1830236073.0478339</v>
      </c>
      <c r="O158" s="36">
        <f ca="1">((('1.Inputs'!$D$37*12*IF(8=1,'1.Inputs'!$D$38,IF(8=2,'1.Inputs'!$D$39,$E158)))*$F158*(('1.Inputs'!$D$40)+(1-'1.Inputs'!$D$40)*(1+'1.Inputs'!$D$41))*(1+$G158)^(8-1))*'1.Inputs'!$D$47+(('1.Inputs'!$D$37*12*IF(8=1,'1.Inputs'!$D$38,IF(8=2,'1.Inputs'!$D$39,$E158)))/(1-'1.Inputs'!$D$42)*$D158*(1+$G158)^(8-1))*('1.Inputs'!$D$48-'1.Inputs'!$D$49))/'1.Inputs'!$D$51</f>
        <v>1946060127.4176714</v>
      </c>
      <c r="P158" s="36">
        <f ca="1">((('1.Inputs'!$D$37*12*IF(9=1,'1.Inputs'!$D$38,IF(9=2,'1.Inputs'!$D$39,$E158)))*$F158*(('1.Inputs'!$D$40)+(1-'1.Inputs'!$D$40)*(1+'1.Inputs'!$D$41))*(1+$G158)^(9-1))*'1.Inputs'!$D$47+(('1.Inputs'!$D$37*12*IF(9=1,'1.Inputs'!$D$38,IF(9=2,'1.Inputs'!$D$39,$E158)))/(1-'1.Inputs'!$D$42)*$D158*(1+$G158)^(9-1))*('1.Inputs'!$D$48-'1.Inputs'!$D$49))/'1.Inputs'!$D$51</f>
        <v>2069213952.9401042</v>
      </c>
      <c r="Q158" s="36">
        <f ca="1">((('1.Inputs'!$D$37*12*IF(10=1,'1.Inputs'!$D$38,IF(10=2,'1.Inputs'!$D$39,$E158)))*$F158*(('1.Inputs'!$D$40)+(1-'1.Inputs'!$D$40)*(1+'1.Inputs'!$D$41))*(1+$G158)^(10-1))*'1.Inputs'!$D$47+(('1.Inputs'!$D$37*12*IF(10=1,'1.Inputs'!$D$38,IF(10=2,'1.Inputs'!$D$39,$E158)))/(1-'1.Inputs'!$D$42)*$D158*(1+$G158)^(10-1))*('1.Inputs'!$D$48-'1.Inputs'!$D$49))/'1.Inputs'!$D$51</f>
        <v>2200161404.4287281</v>
      </c>
      <c r="R158" s="36">
        <f>-'1.Inputs'!$D$24</f>
        <v>-2050000000</v>
      </c>
      <c r="S158" s="36">
        <f ca="1">((('1.Inputs'!$D$37*12*IF(1=1,'1.Inputs'!$D$38,IF(1=2,'1.Inputs'!$D$39,$E158)))*$F158*(('1.Inputs'!$D$40)+(1-'1.Inputs'!$D$40)*(1+'1.Inputs'!$D$41))*(1+$G158)^(1-1))-(('1.Inputs'!$D$37*12*IF(1=1,'1.Inputs'!$D$38,IF(1=2,'1.Inputs'!$D$39,$E158)))/(1-'1.Inputs'!$D$42)*$D158*(1+$G158)^(1-1))-('1.Inputs'!$D$37*12*IF(1=1,'1.Inputs'!$D$38,IF(1=2,'1.Inputs'!$D$39,$E158)))*'1.Inputs'!$D$43*(1+$G158)^(1-1)-'1.Inputs'!$D$44*(1+$G158)^(1-1)-('1.Inputs'!$D$20/'1.Inputs'!$D$27+'1.Inputs'!$D$23/'1.Inputs'!$D$28))-MAX(0,((('1.Inputs'!$D$37*12*IF(1=1,'1.Inputs'!$D$38,IF(1=2,'1.Inputs'!$D$39,$E158)))*$F158*(('1.Inputs'!$D$40)+(1-'1.Inputs'!$D$40)*(1+'1.Inputs'!$D$41))*(1+$G158)^(1-1))-(('1.Inputs'!$D$37*12*IF(1=1,'1.Inputs'!$D$38,IF(1=2,'1.Inputs'!$D$39,$E158)))/(1-'1.Inputs'!$D$42)*$D158*(1+$G158)^(1-1))-('1.Inputs'!$D$37*12*IF(1=1,'1.Inputs'!$D$38,IF(1=2,'1.Inputs'!$D$39,$E158)))*'1.Inputs'!$D$43*(1+$G158)^(1-1)-'1.Inputs'!$D$44*(1+$G158)^(1-1)-('1.Inputs'!$D$20/'1.Inputs'!$D$27+'1.Inputs'!$D$23/'1.Inputs'!$D$28)))*'1.Inputs'!$D$53+('1.Inputs'!$D$20/'1.Inputs'!$D$27+'1.Inputs'!$D$23/'1.Inputs'!$D$28)-H158</f>
        <v>-511579038.18842566</v>
      </c>
      <c r="T158" s="36">
        <f ca="1">((('1.Inputs'!$D$37*12*IF(2=1,'1.Inputs'!$D$38,IF(2=2,'1.Inputs'!$D$39,$E158)))*$F158*(('1.Inputs'!$D$40)+(1-'1.Inputs'!$D$40)*(1+'1.Inputs'!$D$41))*(1+$G158)^(2-1))-(('1.Inputs'!$D$37*12*IF(2=1,'1.Inputs'!$D$38,IF(2=2,'1.Inputs'!$D$39,$E158)))/(1-'1.Inputs'!$D$42)*$D158*(1+$G158)^(2-1))-('1.Inputs'!$D$37*12*IF(2=1,'1.Inputs'!$D$38,IF(2=2,'1.Inputs'!$D$39,$E158)))*'1.Inputs'!$D$43*(1+$G158)^(2-1)-'1.Inputs'!$D$44*(1+$G158)^(2-1)-('1.Inputs'!$D$20/'1.Inputs'!$D$27+'1.Inputs'!$D$23/'1.Inputs'!$D$28))-MAX(0,((('1.Inputs'!$D$37*12*IF(2=1,'1.Inputs'!$D$38,IF(2=2,'1.Inputs'!$D$39,$E158)))*$F158*(('1.Inputs'!$D$40)+(1-'1.Inputs'!$D$40)*(1+'1.Inputs'!$D$41))*(1+$G158)^(2-1))-(('1.Inputs'!$D$37*12*IF(2=1,'1.Inputs'!$D$38,IF(2=2,'1.Inputs'!$D$39,$E158)))/(1-'1.Inputs'!$D$42)*$D158*(1+$G158)^(2-1))-('1.Inputs'!$D$37*12*IF(2=1,'1.Inputs'!$D$38,IF(2=2,'1.Inputs'!$D$39,$E158)))*'1.Inputs'!$D$43*(1+$G158)^(2-1)-'1.Inputs'!$D$44*(1+$G158)^(2-1)-('1.Inputs'!$D$20/'1.Inputs'!$D$27+'1.Inputs'!$D$23/'1.Inputs'!$D$28)))*'1.Inputs'!$D$53+('1.Inputs'!$D$20/'1.Inputs'!$D$27+'1.Inputs'!$D$23/'1.Inputs'!$D$28)-(I158-H158)</f>
        <v>196118762.65396154</v>
      </c>
      <c r="U158" s="36">
        <f ca="1">((('1.Inputs'!$D$37*12*IF(3=1,'1.Inputs'!$D$38,IF(3=2,'1.Inputs'!$D$39,$E158)))*$F158*(('1.Inputs'!$D$40)+(1-'1.Inputs'!$D$40)*(1+'1.Inputs'!$D$41))*(1+$G158)^(3-1))-(('1.Inputs'!$D$37*12*IF(3=1,'1.Inputs'!$D$38,IF(3=2,'1.Inputs'!$D$39,$E158)))/(1-'1.Inputs'!$D$42)*$D158*(1+$G158)^(3-1))-('1.Inputs'!$D$37*12*IF(3=1,'1.Inputs'!$D$38,IF(3=2,'1.Inputs'!$D$39,$E158)))*'1.Inputs'!$D$43*(1+$G158)^(3-1)-'1.Inputs'!$D$44*(1+$G158)^(3-1)-('1.Inputs'!$D$20/'1.Inputs'!$D$27+'1.Inputs'!$D$23/'1.Inputs'!$D$28))-MAX(0,((('1.Inputs'!$D$37*12*IF(3=1,'1.Inputs'!$D$38,IF(3=2,'1.Inputs'!$D$39,$E158)))*$F158*(('1.Inputs'!$D$40)+(1-'1.Inputs'!$D$40)*(1+'1.Inputs'!$D$41))*(1+$G158)^(3-1))-(('1.Inputs'!$D$37*12*IF(3=1,'1.Inputs'!$D$38,IF(3=2,'1.Inputs'!$D$39,$E158)))/(1-'1.Inputs'!$D$42)*$D158*(1+$G158)^(3-1))-('1.Inputs'!$D$37*12*IF(3=1,'1.Inputs'!$D$38,IF(3=2,'1.Inputs'!$D$39,$E158)))*'1.Inputs'!$D$43*(1+$G158)^(3-1)-'1.Inputs'!$D$44*(1+$G158)^(3-1)-('1.Inputs'!$D$20/'1.Inputs'!$D$27+'1.Inputs'!$D$23/'1.Inputs'!$D$28)))*'1.Inputs'!$D$53+('1.Inputs'!$D$20/'1.Inputs'!$D$27+'1.Inputs'!$D$23/'1.Inputs'!$D$28)-(J158-I158)</f>
        <v>526615490.97030962</v>
      </c>
      <c r="V158" s="36">
        <f ca="1">((('1.Inputs'!$D$37*12*IF(4=1,'1.Inputs'!$D$38,IF(4=2,'1.Inputs'!$D$39,$E158)))*$F158*(('1.Inputs'!$D$40)+(1-'1.Inputs'!$D$40)*(1+'1.Inputs'!$D$41))*(1+$G158)^(4-1))-(('1.Inputs'!$D$37*12*IF(4=1,'1.Inputs'!$D$38,IF(4=2,'1.Inputs'!$D$39,$E158)))/(1-'1.Inputs'!$D$42)*$D158*(1+$G158)^(4-1))-('1.Inputs'!$D$37*12*IF(4=1,'1.Inputs'!$D$38,IF(4=2,'1.Inputs'!$D$39,$E158)))*'1.Inputs'!$D$43*(1+$G158)^(4-1)-'1.Inputs'!$D$44*(1+$G158)^(4-1)-('1.Inputs'!$D$20/'1.Inputs'!$D$27+'1.Inputs'!$D$23/'1.Inputs'!$D$28))-MAX(0,((('1.Inputs'!$D$37*12*IF(4=1,'1.Inputs'!$D$38,IF(4=2,'1.Inputs'!$D$39,$E158)))*$F158*(('1.Inputs'!$D$40)+(1-'1.Inputs'!$D$40)*(1+'1.Inputs'!$D$41))*(1+$G158)^(4-1))-(('1.Inputs'!$D$37*12*IF(4=1,'1.Inputs'!$D$38,IF(4=2,'1.Inputs'!$D$39,$E158)))/(1-'1.Inputs'!$D$42)*$D158*(1+$G158)^(4-1))-('1.Inputs'!$D$37*12*IF(4=1,'1.Inputs'!$D$38,IF(4=2,'1.Inputs'!$D$39,$E158)))*'1.Inputs'!$D$43*(1+$G158)^(4-1)-'1.Inputs'!$D$44*(1+$G158)^(4-1)-('1.Inputs'!$D$20/'1.Inputs'!$D$27+'1.Inputs'!$D$23/'1.Inputs'!$D$28)))*'1.Inputs'!$D$53+('1.Inputs'!$D$20/'1.Inputs'!$D$27+'1.Inputs'!$D$23/'1.Inputs'!$D$28)-(K158-J158)</f>
        <v>830342168.88997626</v>
      </c>
      <c r="W158" s="36">
        <f ca="1">((('1.Inputs'!$D$37*12*IF(5=1,'1.Inputs'!$D$38,IF(5=2,'1.Inputs'!$D$39,$E158)))*$F158*(('1.Inputs'!$D$40)+(1-'1.Inputs'!$D$40)*(1+'1.Inputs'!$D$41))*(1+$G158)^(5-1))-(('1.Inputs'!$D$37*12*IF(5=1,'1.Inputs'!$D$38,IF(5=2,'1.Inputs'!$D$39,$E158)))/(1-'1.Inputs'!$D$42)*$D158*(1+$G158)^(5-1))-('1.Inputs'!$D$37*12*IF(5=1,'1.Inputs'!$D$38,IF(5=2,'1.Inputs'!$D$39,$E158)))*'1.Inputs'!$D$43*(1+$G158)^(5-1)-'1.Inputs'!$D$44*(1+$G158)^(5-1)-('1.Inputs'!$D$20/'1.Inputs'!$D$27+'1.Inputs'!$D$23/'1.Inputs'!$D$28))-MAX(0,((('1.Inputs'!$D$37*12*IF(5=1,'1.Inputs'!$D$38,IF(5=2,'1.Inputs'!$D$39,$E158)))*$F158*(('1.Inputs'!$D$40)+(1-'1.Inputs'!$D$40)*(1+'1.Inputs'!$D$41))*(1+$G158)^(5-1))-(('1.Inputs'!$D$37*12*IF(5=1,'1.Inputs'!$D$38,IF(5=2,'1.Inputs'!$D$39,$E158)))/(1-'1.Inputs'!$D$42)*$D158*(1+$G158)^(5-1))-('1.Inputs'!$D$37*12*IF(5=1,'1.Inputs'!$D$38,IF(5=2,'1.Inputs'!$D$39,$E158)))*'1.Inputs'!$D$43*(1+$G158)^(5-1)-'1.Inputs'!$D$44*(1+$G158)^(5-1)-('1.Inputs'!$D$20/'1.Inputs'!$D$27+'1.Inputs'!$D$23/'1.Inputs'!$D$28)))*'1.Inputs'!$D$53+('1.Inputs'!$D$20/'1.Inputs'!$D$27+'1.Inputs'!$D$23/'1.Inputs'!$D$28)-(L158-K158)</f>
        <v>879899114.72979069</v>
      </c>
      <c r="X158" s="36">
        <f ca="1">((('1.Inputs'!$D$37*12*IF(6=1,'1.Inputs'!$D$38,IF(6=2,'1.Inputs'!$D$39,$E158)))*$F158*(('1.Inputs'!$D$40)+(1-'1.Inputs'!$D$40)*(1+'1.Inputs'!$D$41))*(1+$G158)^(6-1))-(('1.Inputs'!$D$37*12*IF(6=1,'1.Inputs'!$D$38,IF(6=2,'1.Inputs'!$D$39,$E158)))/(1-'1.Inputs'!$D$42)*$D158*(1+$G158)^(6-1))-('1.Inputs'!$D$37*12*IF(6=1,'1.Inputs'!$D$38,IF(6=2,'1.Inputs'!$D$39,$E158)))*'1.Inputs'!$D$43*(1+$G158)^(6-1)-'1.Inputs'!$D$44*(1+$G158)^(6-1)-('1.Inputs'!$D$20/'1.Inputs'!$D$27+'1.Inputs'!$D$23/'1.Inputs'!$D$28))-MAX(0,((('1.Inputs'!$D$37*12*IF(6=1,'1.Inputs'!$D$38,IF(6=2,'1.Inputs'!$D$39,$E158)))*$F158*(('1.Inputs'!$D$40)+(1-'1.Inputs'!$D$40)*(1+'1.Inputs'!$D$41))*(1+$G158)^(6-1))-(('1.Inputs'!$D$37*12*IF(6=1,'1.Inputs'!$D$38,IF(6=2,'1.Inputs'!$D$39,$E158)))/(1-'1.Inputs'!$D$42)*$D158*(1+$G158)^(6-1))-('1.Inputs'!$D$37*12*IF(6=1,'1.Inputs'!$D$38,IF(6=2,'1.Inputs'!$D$39,$E158)))*'1.Inputs'!$D$43*(1+$G158)^(6-1)-'1.Inputs'!$D$44*(1+$G158)^(6-1)-('1.Inputs'!$D$20/'1.Inputs'!$D$27+'1.Inputs'!$D$23/'1.Inputs'!$D$28)))*'1.Inputs'!$D$53+('1.Inputs'!$D$20/'1.Inputs'!$D$27+'1.Inputs'!$D$23/'1.Inputs'!$D$28)-(M158-L158)</f>
        <v>932592205.94116664</v>
      </c>
      <c r="Y158" s="36">
        <f ca="1">((('1.Inputs'!$D$37*12*IF(7=1,'1.Inputs'!$D$38,IF(7=2,'1.Inputs'!$D$39,$E158)))*$F158*(('1.Inputs'!$D$40)+(1-'1.Inputs'!$D$40)*(1+'1.Inputs'!$D$41))*(1+$G158)^(7-1))-(('1.Inputs'!$D$37*12*IF(7=1,'1.Inputs'!$D$38,IF(7=2,'1.Inputs'!$D$39,$E158)))/(1-'1.Inputs'!$D$42)*$D158*(1+$G158)^(7-1))-('1.Inputs'!$D$37*12*IF(7=1,'1.Inputs'!$D$38,IF(7=2,'1.Inputs'!$D$39,$E158)))*'1.Inputs'!$D$43*(1+$G158)^(7-1)-'1.Inputs'!$D$44*(1+$G158)^(7-1)-('1.Inputs'!$D$20/'1.Inputs'!$D$27+'1.Inputs'!$D$23/'1.Inputs'!$D$28))-MAX(0,((('1.Inputs'!$D$37*12*IF(7=1,'1.Inputs'!$D$38,IF(7=2,'1.Inputs'!$D$39,$E158)))*$F158*(('1.Inputs'!$D$40)+(1-'1.Inputs'!$D$40)*(1+'1.Inputs'!$D$41))*(1+$G158)^(7-1))-(('1.Inputs'!$D$37*12*IF(7=1,'1.Inputs'!$D$38,IF(7=2,'1.Inputs'!$D$39,$E158)))/(1-'1.Inputs'!$D$42)*$D158*(1+$G158)^(7-1))-('1.Inputs'!$D$37*12*IF(7=1,'1.Inputs'!$D$38,IF(7=2,'1.Inputs'!$D$39,$E158)))*'1.Inputs'!$D$43*(1+$G158)^(7-1)-'1.Inputs'!$D$44*(1+$G158)^(7-1)-('1.Inputs'!$D$20/'1.Inputs'!$D$27+'1.Inputs'!$D$23/'1.Inputs'!$D$28)))*'1.Inputs'!$D$53+('1.Inputs'!$D$20/'1.Inputs'!$D$27+'1.Inputs'!$D$23/'1.Inputs'!$D$28)-(N158-M158)</f>
        <v>988619909.31064391</v>
      </c>
      <c r="Z158" s="36">
        <f ca="1">((('1.Inputs'!$D$37*12*IF(8=1,'1.Inputs'!$D$38,IF(8=2,'1.Inputs'!$D$39,$E158)))*$F158*(('1.Inputs'!$D$40)+(1-'1.Inputs'!$D$40)*(1+'1.Inputs'!$D$41))*(1+$G158)^(8-1))-(('1.Inputs'!$D$37*12*IF(8=1,'1.Inputs'!$D$38,IF(8=2,'1.Inputs'!$D$39,$E158)))/(1-'1.Inputs'!$D$42)*$D158*(1+$G158)^(8-1))-('1.Inputs'!$D$37*12*IF(8=1,'1.Inputs'!$D$38,IF(8=2,'1.Inputs'!$D$39,$E158)))*'1.Inputs'!$D$43*(1+$G158)^(8-1)-'1.Inputs'!$D$44*(1+$G158)^(8-1)-('1.Inputs'!$D$20/'1.Inputs'!$D$27+'1.Inputs'!$D$23/'1.Inputs'!$D$28))-MAX(0,((('1.Inputs'!$D$37*12*IF(8=1,'1.Inputs'!$D$38,IF(8=2,'1.Inputs'!$D$39,$E158)))*$F158*(('1.Inputs'!$D$40)+(1-'1.Inputs'!$D$40)*(1+'1.Inputs'!$D$41))*(1+$G158)^(8-1))-(('1.Inputs'!$D$37*12*IF(8=1,'1.Inputs'!$D$38,IF(8=2,'1.Inputs'!$D$39,$E158)))/(1-'1.Inputs'!$D$42)*$D158*(1+$G158)^(8-1))-('1.Inputs'!$D$37*12*IF(8=1,'1.Inputs'!$D$38,IF(8=2,'1.Inputs'!$D$39,$E158)))*'1.Inputs'!$D$43*(1+$G158)^(8-1)-'1.Inputs'!$D$44*(1+$G158)^(8-1)-('1.Inputs'!$D$20/'1.Inputs'!$D$27+'1.Inputs'!$D$23/'1.Inputs'!$D$28)))*'1.Inputs'!$D$53+('1.Inputs'!$D$20/'1.Inputs'!$D$27+'1.Inputs'!$D$23/'1.Inputs'!$D$28)-(O158-N158)</f>
        <v>1048193251.3312466</v>
      </c>
      <c r="AA158" s="36">
        <f ca="1">((('1.Inputs'!$D$37*12*IF(9=1,'1.Inputs'!$D$38,IF(9=2,'1.Inputs'!$D$39,$E158)))*$F158*(('1.Inputs'!$D$40)+(1-'1.Inputs'!$D$40)*(1+'1.Inputs'!$D$41))*(1+$G158)^(9-1))-(('1.Inputs'!$D$37*12*IF(9=1,'1.Inputs'!$D$38,IF(9=2,'1.Inputs'!$D$39,$E158)))/(1-'1.Inputs'!$D$42)*$D158*(1+$G158)^(9-1))-('1.Inputs'!$D$37*12*IF(9=1,'1.Inputs'!$D$38,IF(9=2,'1.Inputs'!$D$39,$E158)))*'1.Inputs'!$D$43*(1+$G158)^(9-1)-'1.Inputs'!$D$44*(1+$G158)^(9-1)-('1.Inputs'!$D$20/'1.Inputs'!$D$27+'1.Inputs'!$D$23/'1.Inputs'!$D$28))-MAX(0,((('1.Inputs'!$D$37*12*IF(9=1,'1.Inputs'!$D$38,IF(9=2,'1.Inputs'!$D$39,$E158)))*$F158*(('1.Inputs'!$D$40)+(1-'1.Inputs'!$D$40)*(1+'1.Inputs'!$D$41))*(1+$G158)^(9-1))-(('1.Inputs'!$D$37*12*IF(9=1,'1.Inputs'!$D$38,IF(9=2,'1.Inputs'!$D$39,$E158)))/(1-'1.Inputs'!$D$42)*$D158*(1+$G158)^(9-1))-('1.Inputs'!$D$37*12*IF(9=1,'1.Inputs'!$D$38,IF(9=2,'1.Inputs'!$D$39,$E158)))*'1.Inputs'!$D$43*(1+$G158)^(9-1)-'1.Inputs'!$D$44*(1+$G158)^(9-1)-('1.Inputs'!$D$20/'1.Inputs'!$D$27+'1.Inputs'!$D$23/'1.Inputs'!$D$28)))*'1.Inputs'!$D$53+('1.Inputs'!$D$20/'1.Inputs'!$D$27+'1.Inputs'!$D$23/'1.Inputs'!$D$28)-(P158-O158)</f>
        <v>1111536613.0267978</v>
      </c>
      <c r="AB158" s="36">
        <f ca="1">((('1.Inputs'!$D$37*12*IF(10=1,'1.Inputs'!$D$38,IF(10=2,'1.Inputs'!$D$39,$E158)))*$F158*(('1.Inputs'!$D$40)+(1-'1.Inputs'!$D$40)*(1+'1.Inputs'!$D$41))*(1+$G158)^(10-1))-(('1.Inputs'!$D$37*12*IF(10=1,'1.Inputs'!$D$38,IF(10=2,'1.Inputs'!$D$39,$E158)))/(1-'1.Inputs'!$D$42)*$D158*(1+$G158)^(10-1))-('1.Inputs'!$D$37*12*IF(10=1,'1.Inputs'!$D$38,IF(10=2,'1.Inputs'!$D$39,$E158)))*'1.Inputs'!$D$43*(1+$G158)^(10-1)-'1.Inputs'!$D$44*(1+$G158)^(10-1)-('1.Inputs'!$D$20/'1.Inputs'!$D$27+'1.Inputs'!$D$23/'1.Inputs'!$D$28))-MAX(0,((('1.Inputs'!$D$37*12*IF(10=1,'1.Inputs'!$D$38,IF(10=2,'1.Inputs'!$D$39,$E158)))*$F158*(('1.Inputs'!$D$40)+(1-'1.Inputs'!$D$40)*(1+'1.Inputs'!$D$41))*(1+$G158)^(10-1))-(('1.Inputs'!$D$37*12*IF(10=1,'1.Inputs'!$D$38,IF(10=2,'1.Inputs'!$D$39,$E158)))/(1-'1.Inputs'!$D$42)*$D158*(1+$G158)^(10-1))-('1.Inputs'!$D$37*12*IF(10=1,'1.Inputs'!$D$38,IF(10=2,'1.Inputs'!$D$39,$E158)))*'1.Inputs'!$D$43*(1+$G158)^(10-1)-'1.Inputs'!$D$44*(1+$G158)^(10-1)-('1.Inputs'!$D$20/'1.Inputs'!$D$27+'1.Inputs'!$D$23/'1.Inputs'!$D$28)))*'1.Inputs'!$D$53+('1.Inputs'!$D$20/'1.Inputs'!$D$27+'1.Inputs'!$D$23/'1.Inputs'!$D$28)-(Q158-P158)+(('1.Inputs'!$D$20+'1.Inputs'!$D$23-('1.Inputs'!$D$20/'1.Inputs'!$D$27+'1.Inputs'!$D$23/'1.Inputs'!$D$28)*'1.Inputs'!$D$10)*'1.Inputs'!$D$60+'1.Inputs'!$D$19*'1.Inputs'!$D$59+Q158)</f>
        <v>4079049979.5043478</v>
      </c>
      <c r="AC158" s="36">
        <f ca="1">S158-AC$13-AC$14+MIN(AC$13,MAX(0,((('1.Inputs'!$D$37*12*IF(1=1,'1.Inputs'!$D$38,IF(1=2,'1.Inputs'!$D$39,$E158)))*$F158*(('1.Inputs'!$D$40)+(1-'1.Inputs'!$D$40)*(1+'1.Inputs'!$D$41))*(1+$G158)^(1-1))-(('1.Inputs'!$D$37*12*IF(1=1,'1.Inputs'!$D$38,IF(1=2,'1.Inputs'!$D$39,$E158)))/(1-'1.Inputs'!$D$42)*$D158*(1+$G158)^(1-1))-('1.Inputs'!$D$37*12*IF(1=1,'1.Inputs'!$D$38,IF(1=2,'1.Inputs'!$D$39,$E158)))*'1.Inputs'!$D$43*(1+$G158)^(1-1)-'1.Inputs'!$D$44*(1+$G158)^(1-1)-('1.Inputs'!$D$20/'1.Inputs'!$D$27+'1.Inputs'!$D$23/'1.Inputs'!$D$28))))*'1.Inputs'!$D$53</f>
        <v>-613219917.78654718</v>
      </c>
      <c r="AD158" s="36">
        <f ca="1">T158-AD$13-AD$14+MIN(AD$13,MAX(0,((('1.Inputs'!$D$37*12*IF(2=1,'1.Inputs'!$D$38,IF(2=2,'1.Inputs'!$D$39,$E158)))*$F158*(('1.Inputs'!$D$40)+(1-'1.Inputs'!$D$40)*(1+'1.Inputs'!$D$41))*(1+$G158)^(2-1))-(('1.Inputs'!$D$37*12*IF(2=1,'1.Inputs'!$D$38,IF(2=2,'1.Inputs'!$D$39,$E158)))/(1-'1.Inputs'!$D$42)*$D158*(1+$G158)^(2-1))-('1.Inputs'!$D$37*12*IF(2=1,'1.Inputs'!$D$38,IF(2=2,'1.Inputs'!$D$39,$E158)))*'1.Inputs'!$D$43*(1+$G158)^(2-1)-'1.Inputs'!$D$44*(1+$G158)^(2-1)-('1.Inputs'!$D$20/'1.Inputs'!$D$27+'1.Inputs'!$D$23/'1.Inputs'!$D$28))))*'1.Inputs'!$D$53</f>
        <v>100178762.65396154</v>
      </c>
      <c r="AE158" s="36">
        <f ca="1">U158-AE$13-AE$14+MIN(AE$13,MAX(0,((('1.Inputs'!$D$37*12*IF(3=1,'1.Inputs'!$D$38,IF(3=2,'1.Inputs'!$D$39,$E158)))*$F158*(('1.Inputs'!$D$40)+(1-'1.Inputs'!$D$40)*(1+'1.Inputs'!$D$41))*(1+$G158)^(3-1))-(('1.Inputs'!$D$37*12*IF(3=1,'1.Inputs'!$D$38,IF(3=2,'1.Inputs'!$D$39,$E158)))/(1-'1.Inputs'!$D$42)*$D158*(1+$G158)^(3-1))-('1.Inputs'!$D$37*12*IF(3=1,'1.Inputs'!$D$38,IF(3=2,'1.Inputs'!$D$39,$E158)))*'1.Inputs'!$D$43*(1+$G158)^(3-1)-'1.Inputs'!$D$44*(1+$G158)^(3-1)-('1.Inputs'!$D$20/'1.Inputs'!$D$27+'1.Inputs'!$D$23/'1.Inputs'!$D$28))))*'1.Inputs'!$D$53</f>
        <v>184675490.97030962</v>
      </c>
      <c r="AF158" s="36">
        <f ca="1">V158-AF$13-AF$14+MIN(AF$13,MAX(0,((('1.Inputs'!$D$37*12*IF(4=1,'1.Inputs'!$D$38,IF(4=2,'1.Inputs'!$D$39,$E158)))*$F158*(('1.Inputs'!$D$40)+(1-'1.Inputs'!$D$40)*(1+'1.Inputs'!$D$41))*(1+$G158)^(4-1))-(('1.Inputs'!$D$37*12*IF(4=1,'1.Inputs'!$D$38,IF(4=2,'1.Inputs'!$D$39,$E158)))/(1-'1.Inputs'!$D$42)*$D158*(1+$G158)^(4-1))-('1.Inputs'!$D$37*12*IF(4=1,'1.Inputs'!$D$38,IF(4=2,'1.Inputs'!$D$39,$E158)))*'1.Inputs'!$D$43*(1+$G158)^(4-1)-'1.Inputs'!$D$44*(1+$G158)^(4-1)-('1.Inputs'!$D$20/'1.Inputs'!$D$27+'1.Inputs'!$D$23/'1.Inputs'!$D$28))))*'1.Inputs'!$D$53</f>
        <v>507590168.88997626</v>
      </c>
      <c r="AG158" s="36">
        <f ca="1">W158-AG$13-AG$14+MIN(AG$13,MAX(0,((('1.Inputs'!$D$37*12*IF(5=1,'1.Inputs'!$D$38,IF(5=2,'1.Inputs'!$D$39,$E158)))*$F158*(('1.Inputs'!$D$40)+(1-'1.Inputs'!$D$40)*(1+'1.Inputs'!$D$41))*(1+$G158)^(5-1))-(('1.Inputs'!$D$37*12*IF(5=1,'1.Inputs'!$D$38,IF(5=2,'1.Inputs'!$D$39,$E158)))/(1-'1.Inputs'!$D$42)*$D158*(1+$G158)^(5-1))-('1.Inputs'!$D$37*12*IF(5=1,'1.Inputs'!$D$38,IF(5=2,'1.Inputs'!$D$39,$E158)))*'1.Inputs'!$D$43*(1+$G158)^(5-1)-'1.Inputs'!$D$44*(1+$G158)^(5-1)-('1.Inputs'!$D$20/'1.Inputs'!$D$27+'1.Inputs'!$D$23/'1.Inputs'!$D$28))))*'1.Inputs'!$D$53</f>
        <v>576335114.72979069</v>
      </c>
      <c r="AH158" s="36">
        <f ca="1">X158-AH$13-AH$14+MIN(AH$13,MAX(0,((('1.Inputs'!$D$37*12*IF(6=1,'1.Inputs'!$D$38,IF(6=2,'1.Inputs'!$D$39,$E158)))*$F158*(('1.Inputs'!$D$40)+(1-'1.Inputs'!$D$40)*(1+'1.Inputs'!$D$41))*(1+$G158)^(6-1))-(('1.Inputs'!$D$37*12*IF(6=1,'1.Inputs'!$D$38,IF(6=2,'1.Inputs'!$D$39,$E158)))/(1-'1.Inputs'!$D$42)*$D158*(1+$G158)^(6-1))-('1.Inputs'!$D$37*12*IF(6=1,'1.Inputs'!$D$38,IF(6=2,'1.Inputs'!$D$39,$E158)))*'1.Inputs'!$D$43*(1+$G158)^(6-1)-'1.Inputs'!$D$44*(1+$G158)^(6-1)-('1.Inputs'!$D$20/'1.Inputs'!$D$27+'1.Inputs'!$D$23/'1.Inputs'!$D$28))))*'1.Inputs'!$D$53</f>
        <v>648216205.94116664</v>
      </c>
      <c r="AI158" s="36">
        <f ca="1">Y158-AI$13-AI$14+MIN(AI$13,MAX(0,((('1.Inputs'!$D$37*12*IF(7=1,'1.Inputs'!$D$38,IF(7=2,'1.Inputs'!$D$39,$E158)))*$F158*(('1.Inputs'!$D$40)+(1-'1.Inputs'!$D$40)*(1+'1.Inputs'!$D$41))*(1+$G158)^(7-1))-(('1.Inputs'!$D$37*12*IF(7=1,'1.Inputs'!$D$38,IF(7=2,'1.Inputs'!$D$39,$E158)))/(1-'1.Inputs'!$D$42)*$D158*(1+$G158)^(7-1))-('1.Inputs'!$D$37*12*IF(7=1,'1.Inputs'!$D$38,IF(7=2,'1.Inputs'!$D$39,$E158)))*'1.Inputs'!$D$43*(1+$G158)^(7-1)-'1.Inputs'!$D$44*(1+$G158)^(7-1)-('1.Inputs'!$D$20/'1.Inputs'!$D$27+'1.Inputs'!$D$23/'1.Inputs'!$D$28))))*'1.Inputs'!$D$53</f>
        <v>723431909.31064391</v>
      </c>
      <c r="AJ158" s="36">
        <f ca="1">Z158-AJ$13-AJ$14+MIN(AJ$13,MAX(0,((('1.Inputs'!$D$37*12*IF(8=1,'1.Inputs'!$D$38,IF(8=2,'1.Inputs'!$D$39,$E158)))*$F158*(('1.Inputs'!$D$40)+(1-'1.Inputs'!$D$40)*(1+'1.Inputs'!$D$41))*(1+$G158)^(8-1))-(('1.Inputs'!$D$37*12*IF(8=1,'1.Inputs'!$D$38,IF(8=2,'1.Inputs'!$D$39,$E158)))/(1-'1.Inputs'!$D$42)*$D158*(1+$G158)^(8-1))-('1.Inputs'!$D$37*12*IF(8=1,'1.Inputs'!$D$38,IF(8=2,'1.Inputs'!$D$39,$E158)))*'1.Inputs'!$D$43*(1+$G158)^(8-1)-'1.Inputs'!$D$44*(1+$G158)^(8-1)-('1.Inputs'!$D$20/'1.Inputs'!$D$27+'1.Inputs'!$D$23/'1.Inputs'!$D$28))))*'1.Inputs'!$D$53</f>
        <v>1048193251.3312466</v>
      </c>
      <c r="AK158" s="36">
        <f ca="1">AA158-AK$13-AK$14+MIN(AK$13,MAX(0,((('1.Inputs'!$D$37*12*IF(9=1,'1.Inputs'!$D$38,IF(9=2,'1.Inputs'!$D$39,$E158)))*$F158*(('1.Inputs'!$D$40)+(1-'1.Inputs'!$D$40)*(1+'1.Inputs'!$D$41))*(1+$G158)^(9-1))-(('1.Inputs'!$D$37*12*IF(9=1,'1.Inputs'!$D$38,IF(9=2,'1.Inputs'!$D$39,$E158)))/(1-'1.Inputs'!$D$42)*$D158*(1+$G158)^(9-1))-('1.Inputs'!$D$37*12*IF(9=1,'1.Inputs'!$D$38,IF(9=2,'1.Inputs'!$D$39,$E158)))*'1.Inputs'!$D$43*(1+$G158)^(9-1)-'1.Inputs'!$D$44*(1+$G158)^(9-1)-('1.Inputs'!$D$20/'1.Inputs'!$D$27+'1.Inputs'!$D$23/'1.Inputs'!$D$28))))*'1.Inputs'!$D$53</f>
        <v>1111536613.0267978</v>
      </c>
      <c r="AL158" s="36">
        <f ca="1">AB158-AL$13-AL$14+MIN(AL$13,MAX(0,((('1.Inputs'!$D$37*12*IF(10=1,'1.Inputs'!$D$38,IF(10=2,'1.Inputs'!$D$39,$E158)))*$F158*(('1.Inputs'!$D$40)+(1-'1.Inputs'!$D$40)*(1+'1.Inputs'!$D$41))*(1+$G158)^(10-1))-(('1.Inputs'!$D$37*12*IF(10=1,'1.Inputs'!$D$38,IF(10=2,'1.Inputs'!$D$39,$E158)))/(1-'1.Inputs'!$D$42)*$D158*(1+$G158)^(10-1))-('1.Inputs'!$D$37*12*IF(10=1,'1.Inputs'!$D$38,IF(10=2,'1.Inputs'!$D$39,$E158)))*'1.Inputs'!$D$43*(1+$G158)^(10-1)-'1.Inputs'!$D$44*(1+$G158)^(10-1)-('1.Inputs'!$D$20/'1.Inputs'!$D$27+'1.Inputs'!$D$23/'1.Inputs'!$D$28))))*'1.Inputs'!$D$53+'1.Inputs'!$D$35</f>
        <v>4879049979.5043478</v>
      </c>
      <c r="AM158" s="48">
        <f ca="1">R158+NPV('1.Inputs'!$D$55,S158:AB158)</f>
        <v>2142701819.3779187</v>
      </c>
      <c r="AN158" s="48">
        <f ca="1">-('1.Inputs'!$D$24*(1-'1.Inputs'!$D$31)+'1.Inputs'!$D$35)+NPV('1.Inputs'!$D$54,AC158:AL158)</f>
        <v>487297170.60251045</v>
      </c>
      <c r="AO158" s="36">
        <f t="shared" ca="1" si="21"/>
        <v>-3.4659826435530192</v>
      </c>
      <c r="AP158" s="36">
        <f t="shared" ca="1" si="22"/>
        <v>1.337945861205055</v>
      </c>
      <c r="AQ158" s="36">
        <f ca="1">'1.Inputs'!$D$35+MIN(SUM($AC158:AC158),SUM($AC158:AD158),SUM($AC158:AE158),SUM($AC158:AF158),SUM($AC158:AG158),SUM($AC158:AH158),SUM($AC158:AI158),SUM($AC158:AJ158),SUM($AC158:AK158),SUM($AC158:AL158))</f>
        <v>186780082.21345282</v>
      </c>
      <c r="AR158" s="36">
        <f ca="1">IF(AP158&lt;'1.Inputs'!$D$57,1,0)</f>
        <v>0</v>
      </c>
      <c r="AS158" s="36">
        <f t="shared" ca="1" si="23"/>
        <v>0</v>
      </c>
    </row>
    <row r="159" spans="2:45" ht="15" customHeight="1" x14ac:dyDescent="0.25">
      <c r="B159" s="36">
        <v>144</v>
      </c>
      <c r="C159" s="36">
        <f t="shared" ca="1" si="16"/>
        <v>0.28872096366742961</v>
      </c>
      <c r="D159" s="36">
        <f t="shared" ca="1" si="17"/>
        <v>21554.488138731409</v>
      </c>
      <c r="E159" s="47">
        <f t="shared" ca="1" si="18"/>
        <v>0.79761040826174823</v>
      </c>
      <c r="F159" s="36">
        <f t="shared" ca="1" si="19"/>
        <v>34424.317918902569</v>
      </c>
      <c r="G159" s="36">
        <f t="shared" ca="1" si="20"/>
        <v>4.0135104340818899E-2</v>
      </c>
      <c r="H159" s="36">
        <f ca="1">((('1.Inputs'!$D$37*12*IF(1=1,'1.Inputs'!$D$38,IF(1=2,'1.Inputs'!$D$39,$E159)))*$F159*(('1.Inputs'!$D$40)+(1-'1.Inputs'!$D$40)*(1+'1.Inputs'!$D$41))*(1+$G159)^(1-1))*'1.Inputs'!$D$47+(('1.Inputs'!$D$37*12*IF(1=1,'1.Inputs'!$D$38,IF(1=2,'1.Inputs'!$D$39,$E159)))/(1-'1.Inputs'!$D$42)*$D159*(1+$G159)^(1-1))*('1.Inputs'!$D$48-'1.Inputs'!$D$49))/'1.Inputs'!$D$51</f>
        <v>912861822.48306036</v>
      </c>
      <c r="I159" s="36">
        <f ca="1">((('1.Inputs'!$D$37*12*IF(2=1,'1.Inputs'!$D$38,IF(2=2,'1.Inputs'!$D$39,$E159)))*$F159*(('1.Inputs'!$D$40)+(1-'1.Inputs'!$D$40)*(1+'1.Inputs'!$D$41))*(1+$G159)^(2-1))*'1.Inputs'!$D$47+(('1.Inputs'!$D$37*12*IF(2=1,'1.Inputs'!$D$38,IF(2=2,'1.Inputs'!$D$39,$E159)))/(1-'1.Inputs'!$D$42)*$D159*(1+$G159)^(2-1))*('1.Inputs'!$D$48-'1.Inputs'!$D$49))/'1.Inputs'!$D$51</f>
        <v>1329299477.7680352</v>
      </c>
      <c r="J159" s="36">
        <f ca="1">((('1.Inputs'!$D$37*12*IF(3=1,'1.Inputs'!$D$38,IF(3=2,'1.Inputs'!$D$39,$E159)))*$F159*(('1.Inputs'!$D$40)+(1-'1.Inputs'!$D$40)*(1+'1.Inputs'!$D$41))*(1+$G159)^(3-1))*'1.Inputs'!$D$47+(('1.Inputs'!$D$37*12*IF(3=1,'1.Inputs'!$D$38,IF(3=2,'1.Inputs'!$D$39,$E159)))/(1-'1.Inputs'!$D$42)*$D159*(1+$G159)^(3-1))*('1.Inputs'!$D$48-'1.Inputs'!$D$49))/'1.Inputs'!$D$51</f>
        <v>1575452670.3976946</v>
      </c>
      <c r="K159" s="36">
        <f ca="1">((('1.Inputs'!$D$37*12*IF(4=1,'1.Inputs'!$D$38,IF(4=2,'1.Inputs'!$D$39,$E159)))*$F159*(('1.Inputs'!$D$40)+(1-'1.Inputs'!$D$40)*(1+'1.Inputs'!$D$41))*(1+$G159)^(4-1))*'1.Inputs'!$D$47+(('1.Inputs'!$D$37*12*IF(4=1,'1.Inputs'!$D$38,IF(4=2,'1.Inputs'!$D$39,$E159)))/(1-'1.Inputs'!$D$42)*$D159*(1+$G159)^(4-1))*('1.Inputs'!$D$48-'1.Inputs'!$D$49))/'1.Inputs'!$D$51</f>
        <v>1638683627.7081275</v>
      </c>
      <c r="L159" s="36">
        <f ca="1">((('1.Inputs'!$D$37*12*IF(5=1,'1.Inputs'!$D$38,IF(5=2,'1.Inputs'!$D$39,$E159)))*$F159*(('1.Inputs'!$D$40)+(1-'1.Inputs'!$D$40)*(1+'1.Inputs'!$D$41))*(1+$G159)^(5-1))*'1.Inputs'!$D$47+(('1.Inputs'!$D$37*12*IF(5=1,'1.Inputs'!$D$38,IF(5=2,'1.Inputs'!$D$39,$E159)))/(1-'1.Inputs'!$D$42)*$D159*(1+$G159)^(5-1))*('1.Inputs'!$D$48-'1.Inputs'!$D$49))/'1.Inputs'!$D$51</f>
        <v>1704452366.0877852</v>
      </c>
      <c r="M159" s="36">
        <f ca="1">((('1.Inputs'!$D$37*12*IF(6=1,'1.Inputs'!$D$38,IF(6=2,'1.Inputs'!$D$39,$E159)))*$F159*(('1.Inputs'!$D$40)+(1-'1.Inputs'!$D$40)*(1+'1.Inputs'!$D$41))*(1+$G159)^(6-1))*'1.Inputs'!$D$47+(('1.Inputs'!$D$37*12*IF(6=1,'1.Inputs'!$D$38,IF(6=2,'1.Inputs'!$D$39,$E159)))/(1-'1.Inputs'!$D$42)*$D159*(1+$G159)^(6-1))*('1.Inputs'!$D$48-'1.Inputs'!$D$49))/'1.Inputs'!$D$51</f>
        <v>1772860739.6446743</v>
      </c>
      <c r="N159" s="36">
        <f ca="1">((('1.Inputs'!$D$37*12*IF(7=1,'1.Inputs'!$D$38,IF(7=2,'1.Inputs'!$D$39,$E159)))*$F159*(('1.Inputs'!$D$40)+(1-'1.Inputs'!$D$40)*(1+'1.Inputs'!$D$41))*(1+$G159)^(7-1))*'1.Inputs'!$D$47+(('1.Inputs'!$D$37*12*IF(7=1,'1.Inputs'!$D$38,IF(7=2,'1.Inputs'!$D$39,$E159)))/(1-'1.Inputs'!$D$42)*$D159*(1+$G159)^(7-1))*('1.Inputs'!$D$48-'1.Inputs'!$D$49))/'1.Inputs'!$D$51</f>
        <v>1844014690.4120545</v>
      </c>
      <c r="O159" s="36">
        <f ca="1">((('1.Inputs'!$D$37*12*IF(8=1,'1.Inputs'!$D$38,IF(8=2,'1.Inputs'!$D$39,$E159)))*$F159*(('1.Inputs'!$D$40)+(1-'1.Inputs'!$D$40)*(1+'1.Inputs'!$D$41))*(1+$G159)^(8-1))*'1.Inputs'!$D$47+(('1.Inputs'!$D$37*12*IF(8=1,'1.Inputs'!$D$38,IF(8=2,'1.Inputs'!$D$39,$E159)))/(1-'1.Inputs'!$D$42)*$D159*(1+$G159)^(8-1))*('1.Inputs'!$D$48-'1.Inputs'!$D$49))/'1.Inputs'!$D$51</f>
        <v>1918024412.4177449</v>
      </c>
      <c r="P159" s="36">
        <f ca="1">((('1.Inputs'!$D$37*12*IF(9=1,'1.Inputs'!$D$38,IF(9=2,'1.Inputs'!$D$39,$E159)))*$F159*(('1.Inputs'!$D$40)+(1-'1.Inputs'!$D$40)*(1+'1.Inputs'!$D$41))*(1+$G159)^(9-1))*'1.Inputs'!$D$47+(('1.Inputs'!$D$37*12*IF(9=1,'1.Inputs'!$D$38,IF(9=2,'1.Inputs'!$D$39,$E159)))/(1-'1.Inputs'!$D$42)*$D159*(1+$G159)^(9-1))*('1.Inputs'!$D$48-'1.Inputs'!$D$49))/'1.Inputs'!$D$51</f>
        <v>1995004522.3383687</v>
      </c>
      <c r="Q159" s="36">
        <f ca="1">((('1.Inputs'!$D$37*12*IF(10=1,'1.Inputs'!$D$38,IF(10=2,'1.Inputs'!$D$39,$E159)))*$F159*(('1.Inputs'!$D$40)+(1-'1.Inputs'!$D$40)*(1+'1.Inputs'!$D$41))*(1+$G159)^(10-1))*'1.Inputs'!$D$47+(('1.Inputs'!$D$37*12*IF(10=1,'1.Inputs'!$D$38,IF(10=2,'1.Inputs'!$D$39,$E159)))/(1-'1.Inputs'!$D$42)*$D159*(1+$G159)^(10-1))*('1.Inputs'!$D$48-'1.Inputs'!$D$49))/'1.Inputs'!$D$51</f>
        <v>2075074237.0028245</v>
      </c>
      <c r="R159" s="36">
        <f>-'1.Inputs'!$D$24</f>
        <v>-2050000000</v>
      </c>
      <c r="S159" s="36">
        <f ca="1">((('1.Inputs'!$D$37*12*IF(1=1,'1.Inputs'!$D$38,IF(1=2,'1.Inputs'!$D$39,$E159)))*$F159*(('1.Inputs'!$D$40)+(1-'1.Inputs'!$D$40)*(1+'1.Inputs'!$D$41))*(1+$G159)^(1-1))-(('1.Inputs'!$D$37*12*IF(1=1,'1.Inputs'!$D$38,IF(1=2,'1.Inputs'!$D$39,$E159)))/(1-'1.Inputs'!$D$42)*$D159*(1+$G159)^(1-1))-('1.Inputs'!$D$37*12*IF(1=1,'1.Inputs'!$D$38,IF(1=2,'1.Inputs'!$D$39,$E159)))*'1.Inputs'!$D$43*(1+$G159)^(1-1)-'1.Inputs'!$D$44*(1+$G159)^(1-1)-('1.Inputs'!$D$20/'1.Inputs'!$D$27+'1.Inputs'!$D$23/'1.Inputs'!$D$28))-MAX(0,((('1.Inputs'!$D$37*12*IF(1=1,'1.Inputs'!$D$38,IF(1=2,'1.Inputs'!$D$39,$E159)))*$F159*(('1.Inputs'!$D$40)+(1-'1.Inputs'!$D$40)*(1+'1.Inputs'!$D$41))*(1+$G159)^(1-1))-(('1.Inputs'!$D$37*12*IF(1=1,'1.Inputs'!$D$38,IF(1=2,'1.Inputs'!$D$39,$E159)))/(1-'1.Inputs'!$D$42)*$D159*(1+$G159)^(1-1))-('1.Inputs'!$D$37*12*IF(1=1,'1.Inputs'!$D$38,IF(1=2,'1.Inputs'!$D$39,$E159)))*'1.Inputs'!$D$43*(1+$G159)^(1-1)-'1.Inputs'!$D$44*(1+$G159)^(1-1)-('1.Inputs'!$D$20/'1.Inputs'!$D$27+'1.Inputs'!$D$23/'1.Inputs'!$D$28)))*'1.Inputs'!$D$53+('1.Inputs'!$D$20/'1.Inputs'!$D$27+'1.Inputs'!$D$23/'1.Inputs'!$D$28)-H159</f>
        <v>-546931926.41657901</v>
      </c>
      <c r="T159" s="36">
        <f ca="1">((('1.Inputs'!$D$37*12*IF(2=1,'1.Inputs'!$D$38,IF(2=2,'1.Inputs'!$D$39,$E159)))*$F159*(('1.Inputs'!$D$40)+(1-'1.Inputs'!$D$40)*(1+'1.Inputs'!$D$41))*(1+$G159)^(2-1))-(('1.Inputs'!$D$37*12*IF(2=1,'1.Inputs'!$D$38,IF(2=2,'1.Inputs'!$D$39,$E159)))/(1-'1.Inputs'!$D$42)*$D159*(1+$G159)^(2-1))-('1.Inputs'!$D$37*12*IF(2=1,'1.Inputs'!$D$38,IF(2=2,'1.Inputs'!$D$39,$E159)))*'1.Inputs'!$D$43*(1+$G159)^(2-1)-'1.Inputs'!$D$44*(1+$G159)^(2-1)-('1.Inputs'!$D$20/'1.Inputs'!$D$27+'1.Inputs'!$D$23/'1.Inputs'!$D$28))-MAX(0,((('1.Inputs'!$D$37*12*IF(2=1,'1.Inputs'!$D$38,IF(2=2,'1.Inputs'!$D$39,$E159)))*$F159*(('1.Inputs'!$D$40)+(1-'1.Inputs'!$D$40)*(1+'1.Inputs'!$D$41))*(1+$G159)^(2-1))-(('1.Inputs'!$D$37*12*IF(2=1,'1.Inputs'!$D$38,IF(2=2,'1.Inputs'!$D$39,$E159)))/(1-'1.Inputs'!$D$42)*$D159*(1+$G159)^(2-1))-('1.Inputs'!$D$37*12*IF(2=1,'1.Inputs'!$D$38,IF(2=2,'1.Inputs'!$D$39,$E159)))*'1.Inputs'!$D$43*(1+$G159)^(2-1)-'1.Inputs'!$D$44*(1+$G159)^(2-1)-('1.Inputs'!$D$20/'1.Inputs'!$D$27+'1.Inputs'!$D$23/'1.Inputs'!$D$28)))*'1.Inputs'!$D$53+('1.Inputs'!$D$20/'1.Inputs'!$D$27+'1.Inputs'!$D$23/'1.Inputs'!$D$28)-(I159-H159)</f>
        <v>338262164.85577941</v>
      </c>
      <c r="U159" s="36">
        <f ca="1">((('1.Inputs'!$D$37*12*IF(3=1,'1.Inputs'!$D$38,IF(3=2,'1.Inputs'!$D$39,$E159)))*$F159*(('1.Inputs'!$D$40)+(1-'1.Inputs'!$D$40)*(1+'1.Inputs'!$D$41))*(1+$G159)^(3-1))-(('1.Inputs'!$D$37*12*IF(3=1,'1.Inputs'!$D$38,IF(3=2,'1.Inputs'!$D$39,$E159)))/(1-'1.Inputs'!$D$42)*$D159*(1+$G159)^(3-1))-('1.Inputs'!$D$37*12*IF(3=1,'1.Inputs'!$D$38,IF(3=2,'1.Inputs'!$D$39,$E159)))*'1.Inputs'!$D$43*(1+$G159)^(3-1)-'1.Inputs'!$D$44*(1+$G159)^(3-1)-('1.Inputs'!$D$20/'1.Inputs'!$D$27+'1.Inputs'!$D$23/'1.Inputs'!$D$28))-MAX(0,((('1.Inputs'!$D$37*12*IF(3=1,'1.Inputs'!$D$38,IF(3=2,'1.Inputs'!$D$39,$E159)))*$F159*(('1.Inputs'!$D$40)+(1-'1.Inputs'!$D$40)*(1+'1.Inputs'!$D$41))*(1+$G159)^(3-1))-(('1.Inputs'!$D$37*12*IF(3=1,'1.Inputs'!$D$38,IF(3=2,'1.Inputs'!$D$39,$E159)))/(1-'1.Inputs'!$D$42)*$D159*(1+$G159)^(3-1))-('1.Inputs'!$D$37*12*IF(3=1,'1.Inputs'!$D$38,IF(3=2,'1.Inputs'!$D$39,$E159)))*'1.Inputs'!$D$43*(1+$G159)^(3-1)-'1.Inputs'!$D$44*(1+$G159)^(3-1)-('1.Inputs'!$D$20/'1.Inputs'!$D$27+'1.Inputs'!$D$23/'1.Inputs'!$D$28)))*'1.Inputs'!$D$53+('1.Inputs'!$D$20/'1.Inputs'!$D$27+'1.Inputs'!$D$23/'1.Inputs'!$D$28)-(J159-I159)</f>
        <v>727802544.05978334</v>
      </c>
      <c r="V159" s="36">
        <f ca="1">((('1.Inputs'!$D$37*12*IF(4=1,'1.Inputs'!$D$38,IF(4=2,'1.Inputs'!$D$39,$E159)))*$F159*(('1.Inputs'!$D$40)+(1-'1.Inputs'!$D$40)*(1+'1.Inputs'!$D$41))*(1+$G159)^(4-1))-(('1.Inputs'!$D$37*12*IF(4=1,'1.Inputs'!$D$38,IF(4=2,'1.Inputs'!$D$39,$E159)))/(1-'1.Inputs'!$D$42)*$D159*(1+$G159)^(4-1))-('1.Inputs'!$D$37*12*IF(4=1,'1.Inputs'!$D$38,IF(4=2,'1.Inputs'!$D$39,$E159)))*'1.Inputs'!$D$43*(1+$G159)^(4-1)-'1.Inputs'!$D$44*(1+$G159)^(4-1)-('1.Inputs'!$D$20/'1.Inputs'!$D$27+'1.Inputs'!$D$23/'1.Inputs'!$D$28))-MAX(0,((('1.Inputs'!$D$37*12*IF(4=1,'1.Inputs'!$D$38,IF(4=2,'1.Inputs'!$D$39,$E159)))*$F159*(('1.Inputs'!$D$40)+(1-'1.Inputs'!$D$40)*(1+'1.Inputs'!$D$41))*(1+$G159)^(4-1))-(('1.Inputs'!$D$37*12*IF(4=1,'1.Inputs'!$D$38,IF(4=2,'1.Inputs'!$D$39,$E159)))/(1-'1.Inputs'!$D$42)*$D159*(1+$G159)^(4-1))-('1.Inputs'!$D$37*12*IF(4=1,'1.Inputs'!$D$38,IF(4=2,'1.Inputs'!$D$39,$E159)))*'1.Inputs'!$D$43*(1+$G159)^(4-1)-'1.Inputs'!$D$44*(1+$G159)^(4-1)-('1.Inputs'!$D$20/'1.Inputs'!$D$27+'1.Inputs'!$D$23/'1.Inputs'!$D$28)))*'1.Inputs'!$D$53+('1.Inputs'!$D$20/'1.Inputs'!$D$27+'1.Inputs'!$D$23/'1.Inputs'!$D$28)-(K159-J159)</f>
        <v>947918210.81427598</v>
      </c>
      <c r="W159" s="36">
        <f ca="1">((('1.Inputs'!$D$37*12*IF(5=1,'1.Inputs'!$D$38,IF(5=2,'1.Inputs'!$D$39,$E159)))*$F159*(('1.Inputs'!$D$40)+(1-'1.Inputs'!$D$40)*(1+'1.Inputs'!$D$41))*(1+$G159)^(5-1))-(('1.Inputs'!$D$37*12*IF(5=1,'1.Inputs'!$D$38,IF(5=2,'1.Inputs'!$D$39,$E159)))/(1-'1.Inputs'!$D$42)*$D159*(1+$G159)^(5-1))-('1.Inputs'!$D$37*12*IF(5=1,'1.Inputs'!$D$38,IF(5=2,'1.Inputs'!$D$39,$E159)))*'1.Inputs'!$D$43*(1+$G159)^(5-1)-'1.Inputs'!$D$44*(1+$G159)^(5-1)-('1.Inputs'!$D$20/'1.Inputs'!$D$27+'1.Inputs'!$D$23/'1.Inputs'!$D$28))-MAX(0,((('1.Inputs'!$D$37*12*IF(5=1,'1.Inputs'!$D$38,IF(5=2,'1.Inputs'!$D$39,$E159)))*$F159*(('1.Inputs'!$D$40)+(1-'1.Inputs'!$D$40)*(1+'1.Inputs'!$D$41))*(1+$G159)^(5-1))-(('1.Inputs'!$D$37*12*IF(5=1,'1.Inputs'!$D$38,IF(5=2,'1.Inputs'!$D$39,$E159)))/(1-'1.Inputs'!$D$42)*$D159*(1+$G159)^(5-1))-('1.Inputs'!$D$37*12*IF(5=1,'1.Inputs'!$D$38,IF(5=2,'1.Inputs'!$D$39,$E159)))*'1.Inputs'!$D$43*(1+$G159)^(5-1)-'1.Inputs'!$D$44*(1+$G159)^(5-1)-('1.Inputs'!$D$20/'1.Inputs'!$D$27+'1.Inputs'!$D$23/'1.Inputs'!$D$28)))*'1.Inputs'!$D$53+('1.Inputs'!$D$20/'1.Inputs'!$D$27+'1.Inputs'!$D$23/'1.Inputs'!$D$28)-(L159-K159)</f>
        <v>984066623.43176508</v>
      </c>
      <c r="X159" s="36">
        <f ca="1">((('1.Inputs'!$D$37*12*IF(6=1,'1.Inputs'!$D$38,IF(6=2,'1.Inputs'!$D$39,$E159)))*$F159*(('1.Inputs'!$D$40)+(1-'1.Inputs'!$D$40)*(1+'1.Inputs'!$D$41))*(1+$G159)^(6-1))-(('1.Inputs'!$D$37*12*IF(6=1,'1.Inputs'!$D$38,IF(6=2,'1.Inputs'!$D$39,$E159)))/(1-'1.Inputs'!$D$42)*$D159*(1+$G159)^(6-1))-('1.Inputs'!$D$37*12*IF(6=1,'1.Inputs'!$D$38,IF(6=2,'1.Inputs'!$D$39,$E159)))*'1.Inputs'!$D$43*(1+$G159)^(6-1)-'1.Inputs'!$D$44*(1+$G159)^(6-1)-('1.Inputs'!$D$20/'1.Inputs'!$D$27+'1.Inputs'!$D$23/'1.Inputs'!$D$28))-MAX(0,((('1.Inputs'!$D$37*12*IF(6=1,'1.Inputs'!$D$38,IF(6=2,'1.Inputs'!$D$39,$E159)))*$F159*(('1.Inputs'!$D$40)+(1-'1.Inputs'!$D$40)*(1+'1.Inputs'!$D$41))*(1+$G159)^(6-1))-(('1.Inputs'!$D$37*12*IF(6=1,'1.Inputs'!$D$38,IF(6=2,'1.Inputs'!$D$39,$E159)))/(1-'1.Inputs'!$D$42)*$D159*(1+$G159)^(6-1))-('1.Inputs'!$D$37*12*IF(6=1,'1.Inputs'!$D$38,IF(6=2,'1.Inputs'!$D$39,$E159)))*'1.Inputs'!$D$43*(1+$G159)^(6-1)-'1.Inputs'!$D$44*(1+$G159)^(6-1)-('1.Inputs'!$D$20/'1.Inputs'!$D$27+'1.Inputs'!$D$23/'1.Inputs'!$D$28)))*'1.Inputs'!$D$53+('1.Inputs'!$D$20/'1.Inputs'!$D$27+'1.Inputs'!$D$23/'1.Inputs'!$D$28)-(M159-L159)</f>
        <v>1021665856.3614137</v>
      </c>
      <c r="Y159" s="36">
        <f ca="1">((('1.Inputs'!$D$37*12*IF(7=1,'1.Inputs'!$D$38,IF(7=2,'1.Inputs'!$D$39,$E159)))*$F159*(('1.Inputs'!$D$40)+(1-'1.Inputs'!$D$40)*(1+'1.Inputs'!$D$41))*(1+$G159)^(7-1))-(('1.Inputs'!$D$37*12*IF(7=1,'1.Inputs'!$D$38,IF(7=2,'1.Inputs'!$D$39,$E159)))/(1-'1.Inputs'!$D$42)*$D159*(1+$G159)^(7-1))-('1.Inputs'!$D$37*12*IF(7=1,'1.Inputs'!$D$38,IF(7=2,'1.Inputs'!$D$39,$E159)))*'1.Inputs'!$D$43*(1+$G159)^(7-1)-'1.Inputs'!$D$44*(1+$G159)^(7-1)-('1.Inputs'!$D$20/'1.Inputs'!$D$27+'1.Inputs'!$D$23/'1.Inputs'!$D$28))-MAX(0,((('1.Inputs'!$D$37*12*IF(7=1,'1.Inputs'!$D$38,IF(7=2,'1.Inputs'!$D$39,$E159)))*$F159*(('1.Inputs'!$D$40)+(1-'1.Inputs'!$D$40)*(1+'1.Inputs'!$D$41))*(1+$G159)^(7-1))-(('1.Inputs'!$D$37*12*IF(7=1,'1.Inputs'!$D$38,IF(7=2,'1.Inputs'!$D$39,$E159)))/(1-'1.Inputs'!$D$42)*$D159*(1+$G159)^(7-1))-('1.Inputs'!$D$37*12*IF(7=1,'1.Inputs'!$D$38,IF(7=2,'1.Inputs'!$D$39,$E159)))*'1.Inputs'!$D$43*(1+$G159)^(7-1)-'1.Inputs'!$D$44*(1+$G159)^(7-1)-('1.Inputs'!$D$20/'1.Inputs'!$D$27+'1.Inputs'!$D$23/'1.Inputs'!$D$28)))*'1.Inputs'!$D$53+('1.Inputs'!$D$20/'1.Inputs'!$D$27+'1.Inputs'!$D$23/'1.Inputs'!$D$28)-(N159-M159)</f>
        <v>1060774138.4278274</v>
      </c>
      <c r="Z159" s="36">
        <f ca="1">((('1.Inputs'!$D$37*12*IF(8=1,'1.Inputs'!$D$38,IF(8=2,'1.Inputs'!$D$39,$E159)))*$F159*(('1.Inputs'!$D$40)+(1-'1.Inputs'!$D$40)*(1+'1.Inputs'!$D$41))*(1+$G159)^(8-1))-(('1.Inputs'!$D$37*12*IF(8=1,'1.Inputs'!$D$38,IF(8=2,'1.Inputs'!$D$39,$E159)))/(1-'1.Inputs'!$D$42)*$D159*(1+$G159)^(8-1))-('1.Inputs'!$D$37*12*IF(8=1,'1.Inputs'!$D$38,IF(8=2,'1.Inputs'!$D$39,$E159)))*'1.Inputs'!$D$43*(1+$G159)^(8-1)-'1.Inputs'!$D$44*(1+$G159)^(8-1)-('1.Inputs'!$D$20/'1.Inputs'!$D$27+'1.Inputs'!$D$23/'1.Inputs'!$D$28))-MAX(0,((('1.Inputs'!$D$37*12*IF(8=1,'1.Inputs'!$D$38,IF(8=2,'1.Inputs'!$D$39,$E159)))*$F159*(('1.Inputs'!$D$40)+(1-'1.Inputs'!$D$40)*(1+'1.Inputs'!$D$41))*(1+$G159)^(8-1))-(('1.Inputs'!$D$37*12*IF(8=1,'1.Inputs'!$D$38,IF(8=2,'1.Inputs'!$D$39,$E159)))/(1-'1.Inputs'!$D$42)*$D159*(1+$G159)^(8-1))-('1.Inputs'!$D$37*12*IF(8=1,'1.Inputs'!$D$38,IF(8=2,'1.Inputs'!$D$39,$E159)))*'1.Inputs'!$D$43*(1+$G159)^(8-1)-'1.Inputs'!$D$44*(1+$G159)^(8-1)-('1.Inputs'!$D$20/'1.Inputs'!$D$27+'1.Inputs'!$D$23/'1.Inputs'!$D$28)))*'1.Inputs'!$D$53+('1.Inputs'!$D$20/'1.Inputs'!$D$27+'1.Inputs'!$D$23/'1.Inputs'!$D$28)-(O159-N159)</f>
        <v>1101452035.4755661</v>
      </c>
      <c r="AA159" s="36">
        <f ca="1">((('1.Inputs'!$D$37*12*IF(9=1,'1.Inputs'!$D$38,IF(9=2,'1.Inputs'!$D$39,$E159)))*$F159*(('1.Inputs'!$D$40)+(1-'1.Inputs'!$D$40)*(1+'1.Inputs'!$D$41))*(1+$G159)^(9-1))-(('1.Inputs'!$D$37*12*IF(9=1,'1.Inputs'!$D$38,IF(9=2,'1.Inputs'!$D$39,$E159)))/(1-'1.Inputs'!$D$42)*$D159*(1+$G159)^(9-1))-('1.Inputs'!$D$37*12*IF(9=1,'1.Inputs'!$D$38,IF(9=2,'1.Inputs'!$D$39,$E159)))*'1.Inputs'!$D$43*(1+$G159)^(9-1)-'1.Inputs'!$D$44*(1+$G159)^(9-1)-('1.Inputs'!$D$20/'1.Inputs'!$D$27+'1.Inputs'!$D$23/'1.Inputs'!$D$28))-MAX(0,((('1.Inputs'!$D$37*12*IF(9=1,'1.Inputs'!$D$38,IF(9=2,'1.Inputs'!$D$39,$E159)))*$F159*(('1.Inputs'!$D$40)+(1-'1.Inputs'!$D$40)*(1+'1.Inputs'!$D$41))*(1+$G159)^(9-1))-(('1.Inputs'!$D$37*12*IF(9=1,'1.Inputs'!$D$38,IF(9=2,'1.Inputs'!$D$39,$E159)))/(1-'1.Inputs'!$D$42)*$D159*(1+$G159)^(9-1))-('1.Inputs'!$D$37*12*IF(9=1,'1.Inputs'!$D$38,IF(9=2,'1.Inputs'!$D$39,$E159)))*'1.Inputs'!$D$43*(1+$G159)^(9-1)-'1.Inputs'!$D$44*(1+$G159)^(9-1)-('1.Inputs'!$D$20/'1.Inputs'!$D$27+'1.Inputs'!$D$23/'1.Inputs'!$D$28)))*'1.Inputs'!$D$53+('1.Inputs'!$D$20/'1.Inputs'!$D$27+'1.Inputs'!$D$23/'1.Inputs'!$D$28)-(P159-O159)</f>
        <v>1143762544.1656823</v>
      </c>
      <c r="AB159" s="36">
        <f ca="1">((('1.Inputs'!$D$37*12*IF(10=1,'1.Inputs'!$D$38,IF(10=2,'1.Inputs'!$D$39,$E159)))*$F159*(('1.Inputs'!$D$40)+(1-'1.Inputs'!$D$40)*(1+'1.Inputs'!$D$41))*(1+$G159)^(10-1))-(('1.Inputs'!$D$37*12*IF(10=1,'1.Inputs'!$D$38,IF(10=2,'1.Inputs'!$D$39,$E159)))/(1-'1.Inputs'!$D$42)*$D159*(1+$G159)^(10-1))-('1.Inputs'!$D$37*12*IF(10=1,'1.Inputs'!$D$38,IF(10=2,'1.Inputs'!$D$39,$E159)))*'1.Inputs'!$D$43*(1+$G159)^(10-1)-'1.Inputs'!$D$44*(1+$G159)^(10-1)-('1.Inputs'!$D$20/'1.Inputs'!$D$27+'1.Inputs'!$D$23/'1.Inputs'!$D$28))-MAX(0,((('1.Inputs'!$D$37*12*IF(10=1,'1.Inputs'!$D$38,IF(10=2,'1.Inputs'!$D$39,$E159)))*$F159*(('1.Inputs'!$D$40)+(1-'1.Inputs'!$D$40)*(1+'1.Inputs'!$D$41))*(1+$G159)^(10-1))-(('1.Inputs'!$D$37*12*IF(10=1,'1.Inputs'!$D$38,IF(10=2,'1.Inputs'!$D$39,$E159)))/(1-'1.Inputs'!$D$42)*$D159*(1+$G159)^(10-1))-('1.Inputs'!$D$37*12*IF(10=1,'1.Inputs'!$D$38,IF(10=2,'1.Inputs'!$D$39,$E159)))*'1.Inputs'!$D$43*(1+$G159)^(10-1)-'1.Inputs'!$D$44*(1+$G159)^(10-1)-('1.Inputs'!$D$20/'1.Inputs'!$D$27+'1.Inputs'!$D$23/'1.Inputs'!$D$28)))*'1.Inputs'!$D$53+('1.Inputs'!$D$20/'1.Inputs'!$D$27+'1.Inputs'!$D$23/'1.Inputs'!$D$28)-(Q159-P159)+(('1.Inputs'!$D$20+'1.Inputs'!$D$23-('1.Inputs'!$D$20/'1.Inputs'!$D$27+'1.Inputs'!$D$23/'1.Inputs'!$D$28)*'1.Inputs'!$D$10)*'1.Inputs'!$D$60+'1.Inputs'!$D$19*'1.Inputs'!$D$59+Q159)</f>
        <v>3962845426.5396128</v>
      </c>
      <c r="AC159" s="36">
        <f ca="1">S159-AC$13-AC$14+MIN(AC$13,MAX(0,((('1.Inputs'!$D$37*12*IF(1=1,'1.Inputs'!$D$38,IF(1=2,'1.Inputs'!$D$39,$E159)))*$F159*(('1.Inputs'!$D$40)+(1-'1.Inputs'!$D$40)*(1+'1.Inputs'!$D$41))*(1+$G159)^(1-1))-(('1.Inputs'!$D$37*12*IF(1=1,'1.Inputs'!$D$38,IF(1=2,'1.Inputs'!$D$39,$E159)))/(1-'1.Inputs'!$D$42)*$D159*(1+$G159)^(1-1))-('1.Inputs'!$D$37*12*IF(1=1,'1.Inputs'!$D$38,IF(1=2,'1.Inputs'!$D$39,$E159)))*'1.Inputs'!$D$43*(1+$G159)^(1-1)-'1.Inputs'!$D$44*(1+$G159)^(1-1)-('1.Inputs'!$D$20/'1.Inputs'!$D$27+'1.Inputs'!$D$23/'1.Inputs'!$D$28))))*'1.Inputs'!$D$53</f>
        <v>-642871926.41657901</v>
      </c>
      <c r="AD159" s="36">
        <f ca="1">T159-AD$13-AD$14+MIN(AD$13,MAX(0,((('1.Inputs'!$D$37*12*IF(2=1,'1.Inputs'!$D$38,IF(2=2,'1.Inputs'!$D$39,$E159)))*$F159*(('1.Inputs'!$D$40)+(1-'1.Inputs'!$D$40)*(1+'1.Inputs'!$D$41))*(1+$G159)^(2-1))-(('1.Inputs'!$D$37*12*IF(2=1,'1.Inputs'!$D$38,IF(2=2,'1.Inputs'!$D$39,$E159)))/(1-'1.Inputs'!$D$42)*$D159*(1+$G159)^(2-1))-('1.Inputs'!$D$37*12*IF(2=1,'1.Inputs'!$D$38,IF(2=2,'1.Inputs'!$D$39,$E159)))*'1.Inputs'!$D$43*(1+$G159)^(2-1)-'1.Inputs'!$D$44*(1+$G159)^(2-1)-('1.Inputs'!$D$20/'1.Inputs'!$D$27+'1.Inputs'!$D$23/'1.Inputs'!$D$28))))*'1.Inputs'!$D$53</f>
        <v>242322164.85577941</v>
      </c>
      <c r="AE159" s="36">
        <f ca="1">U159-AE$13-AE$14+MIN(AE$13,MAX(0,((('1.Inputs'!$D$37*12*IF(3=1,'1.Inputs'!$D$38,IF(3=2,'1.Inputs'!$D$39,$E159)))*$F159*(('1.Inputs'!$D$40)+(1-'1.Inputs'!$D$40)*(1+'1.Inputs'!$D$41))*(1+$G159)^(3-1))-(('1.Inputs'!$D$37*12*IF(3=1,'1.Inputs'!$D$38,IF(3=2,'1.Inputs'!$D$39,$E159)))/(1-'1.Inputs'!$D$42)*$D159*(1+$G159)^(3-1))-('1.Inputs'!$D$37*12*IF(3=1,'1.Inputs'!$D$38,IF(3=2,'1.Inputs'!$D$39,$E159)))*'1.Inputs'!$D$43*(1+$G159)^(3-1)-'1.Inputs'!$D$44*(1+$G159)^(3-1)-('1.Inputs'!$D$20/'1.Inputs'!$D$27+'1.Inputs'!$D$23/'1.Inputs'!$D$28))))*'1.Inputs'!$D$53</f>
        <v>385862544.05978334</v>
      </c>
      <c r="AF159" s="36">
        <f ca="1">V159-AF$13-AF$14+MIN(AF$13,MAX(0,((('1.Inputs'!$D$37*12*IF(4=1,'1.Inputs'!$D$38,IF(4=2,'1.Inputs'!$D$39,$E159)))*$F159*(('1.Inputs'!$D$40)+(1-'1.Inputs'!$D$40)*(1+'1.Inputs'!$D$41))*(1+$G159)^(4-1))-(('1.Inputs'!$D$37*12*IF(4=1,'1.Inputs'!$D$38,IF(4=2,'1.Inputs'!$D$39,$E159)))/(1-'1.Inputs'!$D$42)*$D159*(1+$G159)^(4-1))-('1.Inputs'!$D$37*12*IF(4=1,'1.Inputs'!$D$38,IF(4=2,'1.Inputs'!$D$39,$E159)))*'1.Inputs'!$D$43*(1+$G159)^(4-1)-'1.Inputs'!$D$44*(1+$G159)^(4-1)-('1.Inputs'!$D$20/'1.Inputs'!$D$27+'1.Inputs'!$D$23/'1.Inputs'!$D$28))))*'1.Inputs'!$D$53</f>
        <v>625166210.81427598</v>
      </c>
      <c r="AG159" s="36">
        <f ca="1">W159-AG$13-AG$14+MIN(AG$13,MAX(0,((('1.Inputs'!$D$37*12*IF(5=1,'1.Inputs'!$D$38,IF(5=2,'1.Inputs'!$D$39,$E159)))*$F159*(('1.Inputs'!$D$40)+(1-'1.Inputs'!$D$40)*(1+'1.Inputs'!$D$41))*(1+$G159)^(5-1))-(('1.Inputs'!$D$37*12*IF(5=1,'1.Inputs'!$D$38,IF(5=2,'1.Inputs'!$D$39,$E159)))/(1-'1.Inputs'!$D$42)*$D159*(1+$G159)^(5-1))-('1.Inputs'!$D$37*12*IF(5=1,'1.Inputs'!$D$38,IF(5=2,'1.Inputs'!$D$39,$E159)))*'1.Inputs'!$D$43*(1+$G159)^(5-1)-'1.Inputs'!$D$44*(1+$G159)^(5-1)-('1.Inputs'!$D$20/'1.Inputs'!$D$27+'1.Inputs'!$D$23/'1.Inputs'!$D$28))))*'1.Inputs'!$D$53</f>
        <v>680502623.43176508</v>
      </c>
      <c r="AH159" s="36">
        <f ca="1">X159-AH$13-AH$14+MIN(AH$13,MAX(0,((('1.Inputs'!$D$37*12*IF(6=1,'1.Inputs'!$D$38,IF(6=2,'1.Inputs'!$D$39,$E159)))*$F159*(('1.Inputs'!$D$40)+(1-'1.Inputs'!$D$40)*(1+'1.Inputs'!$D$41))*(1+$G159)^(6-1))-(('1.Inputs'!$D$37*12*IF(6=1,'1.Inputs'!$D$38,IF(6=2,'1.Inputs'!$D$39,$E159)))/(1-'1.Inputs'!$D$42)*$D159*(1+$G159)^(6-1))-('1.Inputs'!$D$37*12*IF(6=1,'1.Inputs'!$D$38,IF(6=2,'1.Inputs'!$D$39,$E159)))*'1.Inputs'!$D$43*(1+$G159)^(6-1)-'1.Inputs'!$D$44*(1+$G159)^(6-1)-('1.Inputs'!$D$20/'1.Inputs'!$D$27+'1.Inputs'!$D$23/'1.Inputs'!$D$28))))*'1.Inputs'!$D$53</f>
        <v>737289856.36141372</v>
      </c>
      <c r="AI159" s="36">
        <f ca="1">Y159-AI$13-AI$14+MIN(AI$13,MAX(0,((('1.Inputs'!$D$37*12*IF(7=1,'1.Inputs'!$D$38,IF(7=2,'1.Inputs'!$D$39,$E159)))*$F159*(('1.Inputs'!$D$40)+(1-'1.Inputs'!$D$40)*(1+'1.Inputs'!$D$41))*(1+$G159)^(7-1))-(('1.Inputs'!$D$37*12*IF(7=1,'1.Inputs'!$D$38,IF(7=2,'1.Inputs'!$D$39,$E159)))/(1-'1.Inputs'!$D$42)*$D159*(1+$G159)^(7-1))-('1.Inputs'!$D$37*12*IF(7=1,'1.Inputs'!$D$38,IF(7=2,'1.Inputs'!$D$39,$E159)))*'1.Inputs'!$D$43*(1+$G159)^(7-1)-'1.Inputs'!$D$44*(1+$G159)^(7-1)-('1.Inputs'!$D$20/'1.Inputs'!$D$27+'1.Inputs'!$D$23/'1.Inputs'!$D$28))))*'1.Inputs'!$D$53</f>
        <v>795586138.42782736</v>
      </c>
      <c r="AJ159" s="36">
        <f ca="1">Z159-AJ$13-AJ$14+MIN(AJ$13,MAX(0,((('1.Inputs'!$D$37*12*IF(8=1,'1.Inputs'!$D$38,IF(8=2,'1.Inputs'!$D$39,$E159)))*$F159*(('1.Inputs'!$D$40)+(1-'1.Inputs'!$D$40)*(1+'1.Inputs'!$D$41))*(1+$G159)^(8-1))-(('1.Inputs'!$D$37*12*IF(8=1,'1.Inputs'!$D$38,IF(8=2,'1.Inputs'!$D$39,$E159)))/(1-'1.Inputs'!$D$42)*$D159*(1+$G159)^(8-1))-('1.Inputs'!$D$37*12*IF(8=1,'1.Inputs'!$D$38,IF(8=2,'1.Inputs'!$D$39,$E159)))*'1.Inputs'!$D$43*(1+$G159)^(8-1)-'1.Inputs'!$D$44*(1+$G159)^(8-1)-('1.Inputs'!$D$20/'1.Inputs'!$D$27+'1.Inputs'!$D$23/'1.Inputs'!$D$28))))*'1.Inputs'!$D$53</f>
        <v>1101452035.4755661</v>
      </c>
      <c r="AK159" s="36">
        <f ca="1">AA159-AK$13-AK$14+MIN(AK$13,MAX(0,((('1.Inputs'!$D$37*12*IF(9=1,'1.Inputs'!$D$38,IF(9=2,'1.Inputs'!$D$39,$E159)))*$F159*(('1.Inputs'!$D$40)+(1-'1.Inputs'!$D$40)*(1+'1.Inputs'!$D$41))*(1+$G159)^(9-1))-(('1.Inputs'!$D$37*12*IF(9=1,'1.Inputs'!$D$38,IF(9=2,'1.Inputs'!$D$39,$E159)))/(1-'1.Inputs'!$D$42)*$D159*(1+$G159)^(9-1))-('1.Inputs'!$D$37*12*IF(9=1,'1.Inputs'!$D$38,IF(9=2,'1.Inputs'!$D$39,$E159)))*'1.Inputs'!$D$43*(1+$G159)^(9-1)-'1.Inputs'!$D$44*(1+$G159)^(9-1)-('1.Inputs'!$D$20/'1.Inputs'!$D$27+'1.Inputs'!$D$23/'1.Inputs'!$D$28))))*'1.Inputs'!$D$53</f>
        <v>1143762544.1656823</v>
      </c>
      <c r="AL159" s="36">
        <f ca="1">AB159-AL$13-AL$14+MIN(AL$13,MAX(0,((('1.Inputs'!$D$37*12*IF(10=1,'1.Inputs'!$D$38,IF(10=2,'1.Inputs'!$D$39,$E159)))*$F159*(('1.Inputs'!$D$40)+(1-'1.Inputs'!$D$40)*(1+'1.Inputs'!$D$41))*(1+$G159)^(10-1))-(('1.Inputs'!$D$37*12*IF(10=1,'1.Inputs'!$D$38,IF(10=2,'1.Inputs'!$D$39,$E159)))/(1-'1.Inputs'!$D$42)*$D159*(1+$G159)^(10-1))-('1.Inputs'!$D$37*12*IF(10=1,'1.Inputs'!$D$38,IF(10=2,'1.Inputs'!$D$39,$E159)))*'1.Inputs'!$D$43*(1+$G159)^(10-1)-'1.Inputs'!$D$44*(1+$G159)^(10-1)-('1.Inputs'!$D$20/'1.Inputs'!$D$27+'1.Inputs'!$D$23/'1.Inputs'!$D$28))))*'1.Inputs'!$D$53+'1.Inputs'!$D$35</f>
        <v>4762845426.5396128</v>
      </c>
      <c r="AM159" s="48">
        <f ca="1">R159+NPV('1.Inputs'!$D$55,S159:AB159)</f>
        <v>2576706781.6418705</v>
      </c>
      <c r="AN159" s="48">
        <f ca="1">-('1.Inputs'!$D$24*(1-'1.Inputs'!$D$31)+'1.Inputs'!$D$35)+NPV('1.Inputs'!$D$54,AC159:AL159)</f>
        <v>847757720.35760975</v>
      </c>
      <c r="AO159" s="36">
        <f t="shared" ca="1" si="21"/>
        <v>-3.7055008564808878</v>
      </c>
      <c r="AP159" s="36">
        <f t="shared" ca="1" si="22"/>
        <v>1.8490918294201812</v>
      </c>
      <c r="AQ159" s="36">
        <f ca="1">'1.Inputs'!$D$35+MIN(SUM($AC159:AC159),SUM($AC159:AD159),SUM($AC159:AE159),SUM($AC159:AF159),SUM($AC159:AG159),SUM($AC159:AH159),SUM($AC159:AI159),SUM($AC159:AJ159),SUM($AC159:AK159),SUM($AC159:AL159))</f>
        <v>157128073.58342099</v>
      </c>
      <c r="AR159" s="36">
        <f ca="1">IF(AP159&lt;'1.Inputs'!$D$57,1,0)</f>
        <v>0</v>
      </c>
      <c r="AS159" s="36">
        <f t="shared" ca="1" si="23"/>
        <v>0</v>
      </c>
    </row>
    <row r="160" spans="2:45" ht="15" customHeight="1" x14ac:dyDescent="0.25">
      <c r="B160" s="36">
        <v>145</v>
      </c>
      <c r="C160" s="36">
        <f t="shared" ca="1" si="16"/>
        <v>0.16989915596848426</v>
      </c>
      <c r="D160" s="36">
        <f t="shared" ca="1" si="17"/>
        <v>15705.053776532652</v>
      </c>
      <c r="E160" s="47">
        <f t="shared" ca="1" si="18"/>
        <v>0.77487771462164146</v>
      </c>
      <c r="F160" s="36">
        <f t="shared" ca="1" si="19"/>
        <v>28913.313400362684</v>
      </c>
      <c r="G160" s="36">
        <f t="shared" ca="1" si="20"/>
        <v>5.8956698192279465E-2</v>
      </c>
      <c r="H160" s="36">
        <f ca="1">((('1.Inputs'!$D$37*12*IF(1=1,'1.Inputs'!$D$38,IF(1=2,'1.Inputs'!$D$39,$E160)))*$F160*(('1.Inputs'!$D$40)+(1-'1.Inputs'!$D$40)*(1+'1.Inputs'!$D$41))*(1+$G160)^(1-1))*'1.Inputs'!$D$47+(('1.Inputs'!$D$37*12*IF(1=1,'1.Inputs'!$D$38,IF(1=2,'1.Inputs'!$D$39,$E160)))/(1-'1.Inputs'!$D$42)*$D160*(1+$G160)^(1-1))*('1.Inputs'!$D$48-'1.Inputs'!$D$49))/'1.Inputs'!$D$51</f>
        <v>752094737.21587098</v>
      </c>
      <c r="I160" s="36">
        <f ca="1">((('1.Inputs'!$D$37*12*IF(2=1,'1.Inputs'!$D$38,IF(2=2,'1.Inputs'!$D$39,$E160)))*$F160*(('1.Inputs'!$D$40)+(1-'1.Inputs'!$D$40)*(1+'1.Inputs'!$D$41))*(1+$G160)^(2-1))*'1.Inputs'!$D$47+(('1.Inputs'!$D$37*12*IF(2=1,'1.Inputs'!$D$38,IF(2=2,'1.Inputs'!$D$39,$E160)))/(1-'1.Inputs'!$D$42)*$D160*(1+$G160)^(2-1))*('1.Inputs'!$D$48-'1.Inputs'!$D$49))/'1.Inputs'!$D$51</f>
        <v>1115010063.5098727</v>
      </c>
      <c r="J160" s="36">
        <f ca="1">((('1.Inputs'!$D$37*12*IF(3=1,'1.Inputs'!$D$38,IF(3=2,'1.Inputs'!$D$39,$E160)))*$F160*(('1.Inputs'!$D$40)+(1-'1.Inputs'!$D$40)*(1+'1.Inputs'!$D$41))*(1+$G160)^(3-1))*'1.Inputs'!$D$47+(('1.Inputs'!$D$37*12*IF(3=1,'1.Inputs'!$D$38,IF(3=2,'1.Inputs'!$D$39,$E160)))/(1-'1.Inputs'!$D$42)*$D160*(1+$G160)^(3-1))*('1.Inputs'!$D$48-'1.Inputs'!$D$49))/'1.Inputs'!$D$51</f>
        <v>1307049753.8889832</v>
      </c>
      <c r="K160" s="36">
        <f ca="1">((('1.Inputs'!$D$37*12*IF(4=1,'1.Inputs'!$D$38,IF(4=2,'1.Inputs'!$D$39,$E160)))*$F160*(('1.Inputs'!$D$40)+(1-'1.Inputs'!$D$40)*(1+'1.Inputs'!$D$41))*(1+$G160)^(4-1))*'1.Inputs'!$D$47+(('1.Inputs'!$D$37*12*IF(4=1,'1.Inputs'!$D$38,IF(4=2,'1.Inputs'!$D$39,$E160)))/(1-'1.Inputs'!$D$42)*$D160*(1+$G160)^(4-1))*('1.Inputs'!$D$48-'1.Inputs'!$D$49))/'1.Inputs'!$D$51</f>
        <v>1384109091.7513092</v>
      </c>
      <c r="L160" s="36">
        <f ca="1">((('1.Inputs'!$D$37*12*IF(5=1,'1.Inputs'!$D$38,IF(5=2,'1.Inputs'!$D$39,$E160)))*$F160*(('1.Inputs'!$D$40)+(1-'1.Inputs'!$D$40)*(1+'1.Inputs'!$D$41))*(1+$G160)^(5-1))*'1.Inputs'!$D$47+(('1.Inputs'!$D$37*12*IF(5=1,'1.Inputs'!$D$38,IF(5=2,'1.Inputs'!$D$39,$E160)))/(1-'1.Inputs'!$D$42)*$D160*(1+$G160)^(5-1))*('1.Inputs'!$D$48-'1.Inputs'!$D$49))/'1.Inputs'!$D$51</f>
        <v>1465711593.7388813</v>
      </c>
      <c r="M160" s="36">
        <f ca="1">((('1.Inputs'!$D$37*12*IF(6=1,'1.Inputs'!$D$38,IF(6=2,'1.Inputs'!$D$39,$E160)))*$F160*(('1.Inputs'!$D$40)+(1-'1.Inputs'!$D$40)*(1+'1.Inputs'!$D$41))*(1+$G160)^(6-1))*'1.Inputs'!$D$47+(('1.Inputs'!$D$37*12*IF(6=1,'1.Inputs'!$D$38,IF(6=2,'1.Inputs'!$D$39,$E160)))/(1-'1.Inputs'!$D$42)*$D160*(1+$G160)^(6-1))*('1.Inputs'!$D$48-'1.Inputs'!$D$49))/'1.Inputs'!$D$51</f>
        <v>1552125109.8078694</v>
      </c>
      <c r="N160" s="36">
        <f ca="1">((('1.Inputs'!$D$37*12*IF(7=1,'1.Inputs'!$D$38,IF(7=2,'1.Inputs'!$D$39,$E160)))*$F160*(('1.Inputs'!$D$40)+(1-'1.Inputs'!$D$40)*(1+'1.Inputs'!$D$41))*(1+$G160)^(7-1))*'1.Inputs'!$D$47+(('1.Inputs'!$D$37*12*IF(7=1,'1.Inputs'!$D$38,IF(7=2,'1.Inputs'!$D$39,$E160)))/(1-'1.Inputs'!$D$42)*$D160*(1+$G160)^(7-1))*('1.Inputs'!$D$48-'1.Inputs'!$D$49))/'1.Inputs'!$D$51</f>
        <v>1643633281.4634707</v>
      </c>
      <c r="O160" s="36">
        <f ca="1">((('1.Inputs'!$D$37*12*IF(8=1,'1.Inputs'!$D$38,IF(8=2,'1.Inputs'!$D$39,$E160)))*$F160*(('1.Inputs'!$D$40)+(1-'1.Inputs'!$D$40)*(1+'1.Inputs'!$D$41))*(1+$G160)^(8-1))*'1.Inputs'!$D$47+(('1.Inputs'!$D$37*12*IF(8=1,'1.Inputs'!$D$38,IF(8=2,'1.Inputs'!$D$39,$E160)))/(1-'1.Inputs'!$D$42)*$D160*(1+$G160)^(8-1))*('1.Inputs'!$D$48-'1.Inputs'!$D$49))/'1.Inputs'!$D$51</f>
        <v>1740536472.777499</v>
      </c>
      <c r="P160" s="36">
        <f ca="1">((('1.Inputs'!$D$37*12*IF(9=1,'1.Inputs'!$D$38,IF(9=2,'1.Inputs'!$D$39,$E160)))*$F160*(('1.Inputs'!$D$40)+(1-'1.Inputs'!$D$40)*(1+'1.Inputs'!$D$41))*(1+$G160)^(9-1))*'1.Inputs'!$D$47+(('1.Inputs'!$D$37*12*IF(9=1,'1.Inputs'!$D$38,IF(9=2,'1.Inputs'!$D$39,$E160)))/(1-'1.Inputs'!$D$42)*$D160*(1+$G160)^(9-1))*('1.Inputs'!$D$48-'1.Inputs'!$D$49))/'1.Inputs'!$D$51</f>
        <v>1843152756.2956963</v>
      </c>
      <c r="Q160" s="36">
        <f ca="1">((('1.Inputs'!$D$37*12*IF(10=1,'1.Inputs'!$D$38,IF(10=2,'1.Inputs'!$D$39,$E160)))*$F160*(('1.Inputs'!$D$40)+(1-'1.Inputs'!$D$40)*(1+'1.Inputs'!$D$41))*(1+$G160)^(10-1))*'1.Inputs'!$D$47+(('1.Inputs'!$D$37*12*IF(10=1,'1.Inputs'!$D$38,IF(10=2,'1.Inputs'!$D$39,$E160)))/(1-'1.Inputs'!$D$42)*$D160*(1+$G160)^(10-1))*('1.Inputs'!$D$48-'1.Inputs'!$D$49))/'1.Inputs'!$D$51</f>
        <v>1951818957.0708902</v>
      </c>
      <c r="R160" s="36">
        <f>-'1.Inputs'!$D$24</f>
        <v>-2050000000</v>
      </c>
      <c r="S160" s="36">
        <f ca="1">((('1.Inputs'!$D$37*12*IF(1=1,'1.Inputs'!$D$38,IF(1=2,'1.Inputs'!$D$39,$E160)))*$F160*(('1.Inputs'!$D$40)+(1-'1.Inputs'!$D$40)*(1+'1.Inputs'!$D$41))*(1+$G160)^(1-1))-(('1.Inputs'!$D$37*12*IF(1=1,'1.Inputs'!$D$38,IF(1=2,'1.Inputs'!$D$39,$E160)))/(1-'1.Inputs'!$D$42)*$D160*(1+$G160)^(1-1))-('1.Inputs'!$D$37*12*IF(1=1,'1.Inputs'!$D$38,IF(1=2,'1.Inputs'!$D$39,$E160)))*'1.Inputs'!$D$43*(1+$G160)^(1-1)-'1.Inputs'!$D$44*(1+$G160)^(1-1)-('1.Inputs'!$D$20/'1.Inputs'!$D$27+'1.Inputs'!$D$23/'1.Inputs'!$D$28))-MAX(0,((('1.Inputs'!$D$37*12*IF(1=1,'1.Inputs'!$D$38,IF(1=2,'1.Inputs'!$D$39,$E160)))*$F160*(('1.Inputs'!$D$40)+(1-'1.Inputs'!$D$40)*(1+'1.Inputs'!$D$41))*(1+$G160)^(1-1))-(('1.Inputs'!$D$37*12*IF(1=1,'1.Inputs'!$D$38,IF(1=2,'1.Inputs'!$D$39,$E160)))/(1-'1.Inputs'!$D$42)*$D160*(1+$G160)^(1-1))-('1.Inputs'!$D$37*12*IF(1=1,'1.Inputs'!$D$38,IF(1=2,'1.Inputs'!$D$39,$E160)))*'1.Inputs'!$D$43*(1+$G160)^(1-1)-'1.Inputs'!$D$44*(1+$G160)^(1-1)-('1.Inputs'!$D$20/'1.Inputs'!$D$27+'1.Inputs'!$D$23/'1.Inputs'!$D$28)))*'1.Inputs'!$D$53+('1.Inputs'!$D$20/'1.Inputs'!$D$27+'1.Inputs'!$D$23/'1.Inputs'!$D$28)-H160</f>
        <v>-317644461.1129173</v>
      </c>
      <c r="T160" s="36">
        <f ca="1">((('1.Inputs'!$D$37*12*IF(2=1,'1.Inputs'!$D$38,IF(2=2,'1.Inputs'!$D$39,$E160)))*$F160*(('1.Inputs'!$D$40)+(1-'1.Inputs'!$D$40)*(1+'1.Inputs'!$D$41))*(1+$G160)^(2-1))-(('1.Inputs'!$D$37*12*IF(2=1,'1.Inputs'!$D$38,IF(2=2,'1.Inputs'!$D$39,$E160)))/(1-'1.Inputs'!$D$42)*$D160*(1+$G160)^(2-1))-('1.Inputs'!$D$37*12*IF(2=1,'1.Inputs'!$D$38,IF(2=2,'1.Inputs'!$D$39,$E160)))*'1.Inputs'!$D$43*(1+$G160)^(2-1)-'1.Inputs'!$D$44*(1+$G160)^(2-1)-('1.Inputs'!$D$20/'1.Inputs'!$D$27+'1.Inputs'!$D$23/'1.Inputs'!$D$28))-MAX(0,((('1.Inputs'!$D$37*12*IF(2=1,'1.Inputs'!$D$38,IF(2=2,'1.Inputs'!$D$39,$E160)))*$F160*(('1.Inputs'!$D$40)+(1-'1.Inputs'!$D$40)*(1+'1.Inputs'!$D$41))*(1+$G160)^(2-1))-(('1.Inputs'!$D$37*12*IF(2=1,'1.Inputs'!$D$38,IF(2=2,'1.Inputs'!$D$39,$E160)))/(1-'1.Inputs'!$D$42)*$D160*(1+$G160)^(2-1))-('1.Inputs'!$D$37*12*IF(2=1,'1.Inputs'!$D$38,IF(2=2,'1.Inputs'!$D$39,$E160)))*'1.Inputs'!$D$43*(1+$G160)^(2-1)-'1.Inputs'!$D$44*(1+$G160)^(2-1)-('1.Inputs'!$D$20/'1.Inputs'!$D$27+'1.Inputs'!$D$23/'1.Inputs'!$D$28)))*'1.Inputs'!$D$53+('1.Inputs'!$D$20/'1.Inputs'!$D$27+'1.Inputs'!$D$23/'1.Inputs'!$D$28)-(I160-H160)</f>
        <v>506170197.37256408</v>
      </c>
      <c r="U160" s="36">
        <f ca="1">((('1.Inputs'!$D$37*12*IF(3=1,'1.Inputs'!$D$38,IF(3=2,'1.Inputs'!$D$39,$E160)))*$F160*(('1.Inputs'!$D$40)+(1-'1.Inputs'!$D$40)*(1+'1.Inputs'!$D$41))*(1+$G160)^(3-1))-(('1.Inputs'!$D$37*12*IF(3=1,'1.Inputs'!$D$38,IF(3=2,'1.Inputs'!$D$39,$E160)))/(1-'1.Inputs'!$D$42)*$D160*(1+$G160)^(3-1))-('1.Inputs'!$D$37*12*IF(3=1,'1.Inputs'!$D$38,IF(3=2,'1.Inputs'!$D$39,$E160)))*'1.Inputs'!$D$43*(1+$G160)^(3-1)-'1.Inputs'!$D$44*(1+$G160)^(3-1)-('1.Inputs'!$D$20/'1.Inputs'!$D$27+'1.Inputs'!$D$23/'1.Inputs'!$D$28))-MAX(0,((('1.Inputs'!$D$37*12*IF(3=1,'1.Inputs'!$D$38,IF(3=2,'1.Inputs'!$D$39,$E160)))*$F160*(('1.Inputs'!$D$40)+(1-'1.Inputs'!$D$40)*(1+'1.Inputs'!$D$41))*(1+$G160)^(3-1))-(('1.Inputs'!$D$37*12*IF(3=1,'1.Inputs'!$D$38,IF(3=2,'1.Inputs'!$D$39,$E160)))/(1-'1.Inputs'!$D$42)*$D160*(1+$G160)^(3-1))-('1.Inputs'!$D$37*12*IF(3=1,'1.Inputs'!$D$38,IF(3=2,'1.Inputs'!$D$39,$E160)))*'1.Inputs'!$D$43*(1+$G160)^(3-1)-'1.Inputs'!$D$44*(1+$G160)^(3-1)-('1.Inputs'!$D$20/'1.Inputs'!$D$27+'1.Inputs'!$D$23/'1.Inputs'!$D$28)))*'1.Inputs'!$D$53+('1.Inputs'!$D$20/'1.Inputs'!$D$27+'1.Inputs'!$D$23/'1.Inputs'!$D$28)-(J160-I160)</f>
        <v>888764153.92440724</v>
      </c>
      <c r="V160" s="36">
        <f ca="1">((('1.Inputs'!$D$37*12*IF(4=1,'1.Inputs'!$D$38,IF(4=2,'1.Inputs'!$D$39,$E160)))*$F160*(('1.Inputs'!$D$40)+(1-'1.Inputs'!$D$40)*(1+'1.Inputs'!$D$41))*(1+$G160)^(4-1))-(('1.Inputs'!$D$37*12*IF(4=1,'1.Inputs'!$D$38,IF(4=2,'1.Inputs'!$D$39,$E160)))/(1-'1.Inputs'!$D$42)*$D160*(1+$G160)^(4-1))-('1.Inputs'!$D$37*12*IF(4=1,'1.Inputs'!$D$38,IF(4=2,'1.Inputs'!$D$39,$E160)))*'1.Inputs'!$D$43*(1+$G160)^(4-1)-'1.Inputs'!$D$44*(1+$G160)^(4-1)-('1.Inputs'!$D$20/'1.Inputs'!$D$27+'1.Inputs'!$D$23/'1.Inputs'!$D$28))-MAX(0,((('1.Inputs'!$D$37*12*IF(4=1,'1.Inputs'!$D$38,IF(4=2,'1.Inputs'!$D$39,$E160)))*$F160*(('1.Inputs'!$D$40)+(1-'1.Inputs'!$D$40)*(1+'1.Inputs'!$D$41))*(1+$G160)^(4-1))-(('1.Inputs'!$D$37*12*IF(4=1,'1.Inputs'!$D$38,IF(4=2,'1.Inputs'!$D$39,$E160)))/(1-'1.Inputs'!$D$42)*$D160*(1+$G160)^(4-1))-('1.Inputs'!$D$37*12*IF(4=1,'1.Inputs'!$D$38,IF(4=2,'1.Inputs'!$D$39,$E160)))*'1.Inputs'!$D$43*(1+$G160)^(4-1)-'1.Inputs'!$D$44*(1+$G160)^(4-1)-('1.Inputs'!$D$20/'1.Inputs'!$D$27+'1.Inputs'!$D$23/'1.Inputs'!$D$28)))*'1.Inputs'!$D$53+('1.Inputs'!$D$20/'1.Inputs'!$D$27+'1.Inputs'!$D$23/'1.Inputs'!$D$28)-(K160-J160)</f>
        <v>1064679428.505265</v>
      </c>
      <c r="W160" s="36">
        <f ca="1">((('1.Inputs'!$D$37*12*IF(5=1,'1.Inputs'!$D$38,IF(5=2,'1.Inputs'!$D$39,$E160)))*$F160*(('1.Inputs'!$D$40)+(1-'1.Inputs'!$D$40)*(1+'1.Inputs'!$D$41))*(1+$G160)^(5-1))-(('1.Inputs'!$D$37*12*IF(5=1,'1.Inputs'!$D$38,IF(5=2,'1.Inputs'!$D$39,$E160)))/(1-'1.Inputs'!$D$42)*$D160*(1+$G160)^(5-1))-('1.Inputs'!$D$37*12*IF(5=1,'1.Inputs'!$D$38,IF(5=2,'1.Inputs'!$D$39,$E160)))*'1.Inputs'!$D$43*(1+$G160)^(5-1)-'1.Inputs'!$D$44*(1+$G160)^(5-1)-('1.Inputs'!$D$20/'1.Inputs'!$D$27+'1.Inputs'!$D$23/'1.Inputs'!$D$28))-MAX(0,((('1.Inputs'!$D$37*12*IF(5=1,'1.Inputs'!$D$38,IF(5=2,'1.Inputs'!$D$39,$E160)))*$F160*(('1.Inputs'!$D$40)+(1-'1.Inputs'!$D$40)*(1+'1.Inputs'!$D$41))*(1+$G160)^(5-1))-(('1.Inputs'!$D$37*12*IF(5=1,'1.Inputs'!$D$38,IF(5=2,'1.Inputs'!$D$39,$E160)))/(1-'1.Inputs'!$D$42)*$D160*(1+$G160)^(5-1))-('1.Inputs'!$D$37*12*IF(5=1,'1.Inputs'!$D$38,IF(5=2,'1.Inputs'!$D$39,$E160)))*'1.Inputs'!$D$43*(1+$G160)^(5-1)-'1.Inputs'!$D$44*(1+$G160)^(5-1)-('1.Inputs'!$D$20/'1.Inputs'!$D$27+'1.Inputs'!$D$23/'1.Inputs'!$D$28)))*'1.Inputs'!$D$53+('1.Inputs'!$D$20/'1.Inputs'!$D$27+'1.Inputs'!$D$23/'1.Inputs'!$D$28)-(L160-K160)</f>
        <v>1124663708.253593</v>
      </c>
      <c r="X160" s="36">
        <f ca="1">((('1.Inputs'!$D$37*12*IF(6=1,'1.Inputs'!$D$38,IF(6=2,'1.Inputs'!$D$39,$E160)))*$F160*(('1.Inputs'!$D$40)+(1-'1.Inputs'!$D$40)*(1+'1.Inputs'!$D$41))*(1+$G160)^(6-1))-(('1.Inputs'!$D$37*12*IF(6=1,'1.Inputs'!$D$38,IF(6=2,'1.Inputs'!$D$39,$E160)))/(1-'1.Inputs'!$D$42)*$D160*(1+$G160)^(6-1))-('1.Inputs'!$D$37*12*IF(6=1,'1.Inputs'!$D$38,IF(6=2,'1.Inputs'!$D$39,$E160)))*'1.Inputs'!$D$43*(1+$G160)^(6-1)-'1.Inputs'!$D$44*(1+$G160)^(6-1)-('1.Inputs'!$D$20/'1.Inputs'!$D$27+'1.Inputs'!$D$23/'1.Inputs'!$D$28))-MAX(0,((('1.Inputs'!$D$37*12*IF(6=1,'1.Inputs'!$D$38,IF(6=2,'1.Inputs'!$D$39,$E160)))*$F160*(('1.Inputs'!$D$40)+(1-'1.Inputs'!$D$40)*(1+'1.Inputs'!$D$41))*(1+$G160)^(6-1))-(('1.Inputs'!$D$37*12*IF(6=1,'1.Inputs'!$D$38,IF(6=2,'1.Inputs'!$D$39,$E160)))/(1-'1.Inputs'!$D$42)*$D160*(1+$G160)^(6-1))-('1.Inputs'!$D$37*12*IF(6=1,'1.Inputs'!$D$38,IF(6=2,'1.Inputs'!$D$39,$E160)))*'1.Inputs'!$D$43*(1+$G160)^(6-1)-'1.Inputs'!$D$44*(1+$G160)^(6-1)-('1.Inputs'!$D$20/'1.Inputs'!$D$27+'1.Inputs'!$D$23/'1.Inputs'!$D$28)))*'1.Inputs'!$D$53+('1.Inputs'!$D$20/'1.Inputs'!$D$27+'1.Inputs'!$D$23/'1.Inputs'!$D$28)-(M160-L160)</f>
        <v>1188184463.0793254</v>
      </c>
      <c r="Y160" s="36">
        <f ca="1">((('1.Inputs'!$D$37*12*IF(7=1,'1.Inputs'!$D$38,IF(7=2,'1.Inputs'!$D$39,$E160)))*$F160*(('1.Inputs'!$D$40)+(1-'1.Inputs'!$D$40)*(1+'1.Inputs'!$D$41))*(1+$G160)^(7-1))-(('1.Inputs'!$D$37*12*IF(7=1,'1.Inputs'!$D$38,IF(7=2,'1.Inputs'!$D$39,$E160)))/(1-'1.Inputs'!$D$42)*$D160*(1+$G160)^(7-1))-('1.Inputs'!$D$37*12*IF(7=1,'1.Inputs'!$D$38,IF(7=2,'1.Inputs'!$D$39,$E160)))*'1.Inputs'!$D$43*(1+$G160)^(7-1)-'1.Inputs'!$D$44*(1+$G160)^(7-1)-('1.Inputs'!$D$20/'1.Inputs'!$D$27+'1.Inputs'!$D$23/'1.Inputs'!$D$28))-MAX(0,((('1.Inputs'!$D$37*12*IF(7=1,'1.Inputs'!$D$38,IF(7=2,'1.Inputs'!$D$39,$E160)))*$F160*(('1.Inputs'!$D$40)+(1-'1.Inputs'!$D$40)*(1+'1.Inputs'!$D$41))*(1+$G160)^(7-1))-(('1.Inputs'!$D$37*12*IF(7=1,'1.Inputs'!$D$38,IF(7=2,'1.Inputs'!$D$39,$E160)))/(1-'1.Inputs'!$D$42)*$D160*(1+$G160)^(7-1))-('1.Inputs'!$D$37*12*IF(7=1,'1.Inputs'!$D$38,IF(7=2,'1.Inputs'!$D$39,$E160)))*'1.Inputs'!$D$43*(1+$G160)^(7-1)-'1.Inputs'!$D$44*(1+$G160)^(7-1)-('1.Inputs'!$D$20/'1.Inputs'!$D$27+'1.Inputs'!$D$23/'1.Inputs'!$D$28)))*'1.Inputs'!$D$53+('1.Inputs'!$D$20/'1.Inputs'!$D$27+'1.Inputs'!$D$23/'1.Inputs'!$D$28)-(N160-M160)</f>
        <v>1255450191.8762636</v>
      </c>
      <c r="Z160" s="36">
        <f ca="1">((('1.Inputs'!$D$37*12*IF(8=1,'1.Inputs'!$D$38,IF(8=2,'1.Inputs'!$D$39,$E160)))*$F160*(('1.Inputs'!$D$40)+(1-'1.Inputs'!$D$40)*(1+'1.Inputs'!$D$41))*(1+$G160)^(8-1))-(('1.Inputs'!$D$37*12*IF(8=1,'1.Inputs'!$D$38,IF(8=2,'1.Inputs'!$D$39,$E160)))/(1-'1.Inputs'!$D$42)*$D160*(1+$G160)^(8-1))-('1.Inputs'!$D$37*12*IF(8=1,'1.Inputs'!$D$38,IF(8=2,'1.Inputs'!$D$39,$E160)))*'1.Inputs'!$D$43*(1+$G160)^(8-1)-'1.Inputs'!$D$44*(1+$G160)^(8-1)-('1.Inputs'!$D$20/'1.Inputs'!$D$27+'1.Inputs'!$D$23/'1.Inputs'!$D$28))-MAX(0,((('1.Inputs'!$D$37*12*IF(8=1,'1.Inputs'!$D$38,IF(8=2,'1.Inputs'!$D$39,$E160)))*$F160*(('1.Inputs'!$D$40)+(1-'1.Inputs'!$D$40)*(1+'1.Inputs'!$D$41))*(1+$G160)^(8-1))-(('1.Inputs'!$D$37*12*IF(8=1,'1.Inputs'!$D$38,IF(8=2,'1.Inputs'!$D$39,$E160)))/(1-'1.Inputs'!$D$42)*$D160*(1+$G160)^(8-1))-('1.Inputs'!$D$37*12*IF(8=1,'1.Inputs'!$D$38,IF(8=2,'1.Inputs'!$D$39,$E160)))*'1.Inputs'!$D$43*(1+$G160)^(8-1)-'1.Inputs'!$D$44*(1+$G160)^(8-1)-('1.Inputs'!$D$20/'1.Inputs'!$D$27+'1.Inputs'!$D$23/'1.Inputs'!$D$28)))*'1.Inputs'!$D$53+('1.Inputs'!$D$20/'1.Inputs'!$D$27+'1.Inputs'!$D$23/'1.Inputs'!$D$28)-(O160-N160)</f>
        <v>1326681685.9445662</v>
      </c>
      <c r="AA160" s="36">
        <f ca="1">((('1.Inputs'!$D$37*12*IF(9=1,'1.Inputs'!$D$38,IF(9=2,'1.Inputs'!$D$39,$E160)))*$F160*(('1.Inputs'!$D$40)+(1-'1.Inputs'!$D$40)*(1+'1.Inputs'!$D$41))*(1+$G160)^(9-1))-(('1.Inputs'!$D$37*12*IF(9=1,'1.Inputs'!$D$38,IF(9=2,'1.Inputs'!$D$39,$E160)))/(1-'1.Inputs'!$D$42)*$D160*(1+$G160)^(9-1))-('1.Inputs'!$D$37*12*IF(9=1,'1.Inputs'!$D$38,IF(9=2,'1.Inputs'!$D$39,$E160)))*'1.Inputs'!$D$43*(1+$G160)^(9-1)-'1.Inputs'!$D$44*(1+$G160)^(9-1)-('1.Inputs'!$D$20/'1.Inputs'!$D$27+'1.Inputs'!$D$23/'1.Inputs'!$D$28))-MAX(0,((('1.Inputs'!$D$37*12*IF(9=1,'1.Inputs'!$D$38,IF(9=2,'1.Inputs'!$D$39,$E160)))*$F160*(('1.Inputs'!$D$40)+(1-'1.Inputs'!$D$40)*(1+'1.Inputs'!$D$41))*(1+$G160)^(9-1))-(('1.Inputs'!$D$37*12*IF(9=1,'1.Inputs'!$D$38,IF(9=2,'1.Inputs'!$D$39,$E160)))/(1-'1.Inputs'!$D$42)*$D160*(1+$G160)^(9-1))-('1.Inputs'!$D$37*12*IF(9=1,'1.Inputs'!$D$38,IF(9=2,'1.Inputs'!$D$39,$E160)))*'1.Inputs'!$D$43*(1+$G160)^(9-1)-'1.Inputs'!$D$44*(1+$G160)^(9-1)-('1.Inputs'!$D$20/'1.Inputs'!$D$27+'1.Inputs'!$D$23/'1.Inputs'!$D$28)))*'1.Inputs'!$D$53+('1.Inputs'!$D$20/'1.Inputs'!$D$27+'1.Inputs'!$D$23/'1.Inputs'!$D$28)-(P160-O160)</f>
        <v>1402112753.7104399</v>
      </c>
      <c r="AB160" s="36">
        <f ca="1">((('1.Inputs'!$D$37*12*IF(10=1,'1.Inputs'!$D$38,IF(10=2,'1.Inputs'!$D$39,$E160)))*$F160*(('1.Inputs'!$D$40)+(1-'1.Inputs'!$D$40)*(1+'1.Inputs'!$D$41))*(1+$G160)^(10-1))-(('1.Inputs'!$D$37*12*IF(10=1,'1.Inputs'!$D$38,IF(10=2,'1.Inputs'!$D$39,$E160)))/(1-'1.Inputs'!$D$42)*$D160*(1+$G160)^(10-1))-('1.Inputs'!$D$37*12*IF(10=1,'1.Inputs'!$D$38,IF(10=2,'1.Inputs'!$D$39,$E160)))*'1.Inputs'!$D$43*(1+$G160)^(10-1)-'1.Inputs'!$D$44*(1+$G160)^(10-1)-('1.Inputs'!$D$20/'1.Inputs'!$D$27+'1.Inputs'!$D$23/'1.Inputs'!$D$28))-MAX(0,((('1.Inputs'!$D$37*12*IF(10=1,'1.Inputs'!$D$38,IF(10=2,'1.Inputs'!$D$39,$E160)))*$F160*(('1.Inputs'!$D$40)+(1-'1.Inputs'!$D$40)*(1+'1.Inputs'!$D$41))*(1+$G160)^(10-1))-(('1.Inputs'!$D$37*12*IF(10=1,'1.Inputs'!$D$38,IF(10=2,'1.Inputs'!$D$39,$E160)))/(1-'1.Inputs'!$D$42)*$D160*(1+$G160)^(10-1))-('1.Inputs'!$D$37*12*IF(10=1,'1.Inputs'!$D$38,IF(10=2,'1.Inputs'!$D$39,$E160)))*'1.Inputs'!$D$43*(1+$G160)^(10-1)-'1.Inputs'!$D$44*(1+$G160)^(10-1)-('1.Inputs'!$D$20/'1.Inputs'!$D$27+'1.Inputs'!$D$23/'1.Inputs'!$D$28)))*'1.Inputs'!$D$53+('1.Inputs'!$D$20/'1.Inputs'!$D$27+'1.Inputs'!$D$23/'1.Inputs'!$D$28)-(Q160-P160)+(('1.Inputs'!$D$20+'1.Inputs'!$D$23-('1.Inputs'!$D$20/'1.Inputs'!$D$27+'1.Inputs'!$D$23/'1.Inputs'!$D$28)*'1.Inputs'!$D$10)*'1.Inputs'!$D$60+'1.Inputs'!$D$19*'1.Inputs'!$D$59+Q160)</f>
        <v>4133809945.2437963</v>
      </c>
      <c r="AC160" s="36">
        <f ca="1">S160-AC$13-AC$14+MIN(AC$13,MAX(0,((('1.Inputs'!$D$37*12*IF(1=1,'1.Inputs'!$D$38,IF(1=2,'1.Inputs'!$D$39,$E160)))*$F160*(('1.Inputs'!$D$40)+(1-'1.Inputs'!$D$40)*(1+'1.Inputs'!$D$41))*(1+$G160)^(1-1))-(('1.Inputs'!$D$37*12*IF(1=1,'1.Inputs'!$D$38,IF(1=2,'1.Inputs'!$D$39,$E160)))/(1-'1.Inputs'!$D$42)*$D160*(1+$G160)^(1-1))-('1.Inputs'!$D$37*12*IF(1=1,'1.Inputs'!$D$38,IF(1=2,'1.Inputs'!$D$39,$E160)))*'1.Inputs'!$D$43*(1+$G160)^(1-1)-'1.Inputs'!$D$44*(1+$G160)^(1-1)-('1.Inputs'!$D$20/'1.Inputs'!$D$27+'1.Inputs'!$D$23/'1.Inputs'!$D$28))))*'1.Inputs'!$D$53</f>
        <v>-413584461.1129173</v>
      </c>
      <c r="AD160" s="36">
        <f ca="1">T160-AD$13-AD$14+MIN(AD$13,MAX(0,((('1.Inputs'!$D$37*12*IF(2=1,'1.Inputs'!$D$38,IF(2=2,'1.Inputs'!$D$39,$E160)))*$F160*(('1.Inputs'!$D$40)+(1-'1.Inputs'!$D$40)*(1+'1.Inputs'!$D$41))*(1+$G160)^(2-1))-(('1.Inputs'!$D$37*12*IF(2=1,'1.Inputs'!$D$38,IF(2=2,'1.Inputs'!$D$39,$E160)))/(1-'1.Inputs'!$D$42)*$D160*(1+$G160)^(2-1))-('1.Inputs'!$D$37*12*IF(2=1,'1.Inputs'!$D$38,IF(2=2,'1.Inputs'!$D$39,$E160)))*'1.Inputs'!$D$43*(1+$G160)^(2-1)-'1.Inputs'!$D$44*(1+$G160)^(2-1)-('1.Inputs'!$D$20/'1.Inputs'!$D$27+'1.Inputs'!$D$23/'1.Inputs'!$D$28))))*'1.Inputs'!$D$53</f>
        <v>410230197.37256408</v>
      </c>
      <c r="AE160" s="36">
        <f ca="1">U160-AE$13-AE$14+MIN(AE$13,MAX(0,((('1.Inputs'!$D$37*12*IF(3=1,'1.Inputs'!$D$38,IF(3=2,'1.Inputs'!$D$39,$E160)))*$F160*(('1.Inputs'!$D$40)+(1-'1.Inputs'!$D$40)*(1+'1.Inputs'!$D$41))*(1+$G160)^(3-1))-(('1.Inputs'!$D$37*12*IF(3=1,'1.Inputs'!$D$38,IF(3=2,'1.Inputs'!$D$39,$E160)))/(1-'1.Inputs'!$D$42)*$D160*(1+$G160)^(3-1))-('1.Inputs'!$D$37*12*IF(3=1,'1.Inputs'!$D$38,IF(3=2,'1.Inputs'!$D$39,$E160)))*'1.Inputs'!$D$43*(1+$G160)^(3-1)-'1.Inputs'!$D$44*(1+$G160)^(3-1)-('1.Inputs'!$D$20/'1.Inputs'!$D$27+'1.Inputs'!$D$23/'1.Inputs'!$D$28))))*'1.Inputs'!$D$53</f>
        <v>546824153.92440724</v>
      </c>
      <c r="AF160" s="36">
        <f ca="1">V160-AF$13-AF$14+MIN(AF$13,MAX(0,((('1.Inputs'!$D$37*12*IF(4=1,'1.Inputs'!$D$38,IF(4=2,'1.Inputs'!$D$39,$E160)))*$F160*(('1.Inputs'!$D$40)+(1-'1.Inputs'!$D$40)*(1+'1.Inputs'!$D$41))*(1+$G160)^(4-1))-(('1.Inputs'!$D$37*12*IF(4=1,'1.Inputs'!$D$38,IF(4=2,'1.Inputs'!$D$39,$E160)))/(1-'1.Inputs'!$D$42)*$D160*(1+$G160)^(4-1))-('1.Inputs'!$D$37*12*IF(4=1,'1.Inputs'!$D$38,IF(4=2,'1.Inputs'!$D$39,$E160)))*'1.Inputs'!$D$43*(1+$G160)^(4-1)-'1.Inputs'!$D$44*(1+$G160)^(4-1)-('1.Inputs'!$D$20/'1.Inputs'!$D$27+'1.Inputs'!$D$23/'1.Inputs'!$D$28))))*'1.Inputs'!$D$53</f>
        <v>741927428.505265</v>
      </c>
      <c r="AG160" s="36">
        <f ca="1">W160-AG$13-AG$14+MIN(AG$13,MAX(0,((('1.Inputs'!$D$37*12*IF(5=1,'1.Inputs'!$D$38,IF(5=2,'1.Inputs'!$D$39,$E160)))*$F160*(('1.Inputs'!$D$40)+(1-'1.Inputs'!$D$40)*(1+'1.Inputs'!$D$41))*(1+$G160)^(5-1))-(('1.Inputs'!$D$37*12*IF(5=1,'1.Inputs'!$D$38,IF(5=2,'1.Inputs'!$D$39,$E160)))/(1-'1.Inputs'!$D$42)*$D160*(1+$G160)^(5-1))-('1.Inputs'!$D$37*12*IF(5=1,'1.Inputs'!$D$38,IF(5=2,'1.Inputs'!$D$39,$E160)))*'1.Inputs'!$D$43*(1+$G160)^(5-1)-'1.Inputs'!$D$44*(1+$G160)^(5-1)-('1.Inputs'!$D$20/'1.Inputs'!$D$27+'1.Inputs'!$D$23/'1.Inputs'!$D$28))))*'1.Inputs'!$D$53</f>
        <v>821099708.25359297</v>
      </c>
      <c r="AH160" s="36">
        <f ca="1">X160-AH$13-AH$14+MIN(AH$13,MAX(0,((('1.Inputs'!$D$37*12*IF(6=1,'1.Inputs'!$D$38,IF(6=2,'1.Inputs'!$D$39,$E160)))*$F160*(('1.Inputs'!$D$40)+(1-'1.Inputs'!$D$40)*(1+'1.Inputs'!$D$41))*(1+$G160)^(6-1))-(('1.Inputs'!$D$37*12*IF(6=1,'1.Inputs'!$D$38,IF(6=2,'1.Inputs'!$D$39,$E160)))/(1-'1.Inputs'!$D$42)*$D160*(1+$G160)^(6-1))-('1.Inputs'!$D$37*12*IF(6=1,'1.Inputs'!$D$38,IF(6=2,'1.Inputs'!$D$39,$E160)))*'1.Inputs'!$D$43*(1+$G160)^(6-1)-'1.Inputs'!$D$44*(1+$G160)^(6-1)-('1.Inputs'!$D$20/'1.Inputs'!$D$27+'1.Inputs'!$D$23/'1.Inputs'!$D$28))))*'1.Inputs'!$D$53</f>
        <v>903808463.07932544</v>
      </c>
      <c r="AI160" s="36">
        <f ca="1">Y160-AI$13-AI$14+MIN(AI$13,MAX(0,((('1.Inputs'!$D$37*12*IF(7=1,'1.Inputs'!$D$38,IF(7=2,'1.Inputs'!$D$39,$E160)))*$F160*(('1.Inputs'!$D$40)+(1-'1.Inputs'!$D$40)*(1+'1.Inputs'!$D$41))*(1+$G160)^(7-1))-(('1.Inputs'!$D$37*12*IF(7=1,'1.Inputs'!$D$38,IF(7=2,'1.Inputs'!$D$39,$E160)))/(1-'1.Inputs'!$D$42)*$D160*(1+$G160)^(7-1))-('1.Inputs'!$D$37*12*IF(7=1,'1.Inputs'!$D$38,IF(7=2,'1.Inputs'!$D$39,$E160)))*'1.Inputs'!$D$43*(1+$G160)^(7-1)-'1.Inputs'!$D$44*(1+$G160)^(7-1)-('1.Inputs'!$D$20/'1.Inputs'!$D$27+'1.Inputs'!$D$23/'1.Inputs'!$D$28))))*'1.Inputs'!$D$53</f>
        <v>990262191.87626362</v>
      </c>
      <c r="AJ160" s="36">
        <f ca="1">Z160-AJ$13-AJ$14+MIN(AJ$13,MAX(0,((('1.Inputs'!$D$37*12*IF(8=1,'1.Inputs'!$D$38,IF(8=2,'1.Inputs'!$D$39,$E160)))*$F160*(('1.Inputs'!$D$40)+(1-'1.Inputs'!$D$40)*(1+'1.Inputs'!$D$41))*(1+$G160)^(8-1))-(('1.Inputs'!$D$37*12*IF(8=1,'1.Inputs'!$D$38,IF(8=2,'1.Inputs'!$D$39,$E160)))/(1-'1.Inputs'!$D$42)*$D160*(1+$G160)^(8-1))-('1.Inputs'!$D$37*12*IF(8=1,'1.Inputs'!$D$38,IF(8=2,'1.Inputs'!$D$39,$E160)))*'1.Inputs'!$D$43*(1+$G160)^(8-1)-'1.Inputs'!$D$44*(1+$G160)^(8-1)-('1.Inputs'!$D$20/'1.Inputs'!$D$27+'1.Inputs'!$D$23/'1.Inputs'!$D$28))))*'1.Inputs'!$D$53</f>
        <v>1326681685.9445662</v>
      </c>
      <c r="AK160" s="36">
        <f ca="1">AA160-AK$13-AK$14+MIN(AK$13,MAX(0,((('1.Inputs'!$D$37*12*IF(9=1,'1.Inputs'!$D$38,IF(9=2,'1.Inputs'!$D$39,$E160)))*$F160*(('1.Inputs'!$D$40)+(1-'1.Inputs'!$D$40)*(1+'1.Inputs'!$D$41))*(1+$G160)^(9-1))-(('1.Inputs'!$D$37*12*IF(9=1,'1.Inputs'!$D$38,IF(9=2,'1.Inputs'!$D$39,$E160)))/(1-'1.Inputs'!$D$42)*$D160*(1+$G160)^(9-1))-('1.Inputs'!$D$37*12*IF(9=1,'1.Inputs'!$D$38,IF(9=2,'1.Inputs'!$D$39,$E160)))*'1.Inputs'!$D$43*(1+$G160)^(9-1)-'1.Inputs'!$D$44*(1+$G160)^(9-1)-('1.Inputs'!$D$20/'1.Inputs'!$D$27+'1.Inputs'!$D$23/'1.Inputs'!$D$28))))*'1.Inputs'!$D$53</f>
        <v>1402112753.7104399</v>
      </c>
      <c r="AL160" s="36">
        <f ca="1">AB160-AL$13-AL$14+MIN(AL$13,MAX(0,((('1.Inputs'!$D$37*12*IF(10=1,'1.Inputs'!$D$38,IF(10=2,'1.Inputs'!$D$39,$E160)))*$F160*(('1.Inputs'!$D$40)+(1-'1.Inputs'!$D$40)*(1+'1.Inputs'!$D$41))*(1+$G160)^(10-1))-(('1.Inputs'!$D$37*12*IF(10=1,'1.Inputs'!$D$38,IF(10=2,'1.Inputs'!$D$39,$E160)))/(1-'1.Inputs'!$D$42)*$D160*(1+$G160)^(10-1))-('1.Inputs'!$D$37*12*IF(10=1,'1.Inputs'!$D$38,IF(10=2,'1.Inputs'!$D$39,$E160)))*'1.Inputs'!$D$43*(1+$G160)^(10-1)-'1.Inputs'!$D$44*(1+$G160)^(10-1)-('1.Inputs'!$D$20/'1.Inputs'!$D$27+'1.Inputs'!$D$23/'1.Inputs'!$D$28))))*'1.Inputs'!$D$53+'1.Inputs'!$D$35</f>
        <v>4933809945.2437963</v>
      </c>
      <c r="AM160" s="48">
        <f ca="1">R160+NPV('1.Inputs'!$D$55,S160:AB160)</f>
        <v>3600547113.9100609</v>
      </c>
      <c r="AN160" s="48">
        <f ca="1">-('1.Inputs'!$D$24*(1-'1.Inputs'!$D$31)+'1.Inputs'!$D$35)+NPV('1.Inputs'!$D$54,AC160:AL160)</f>
        <v>1655933670.743813</v>
      </c>
      <c r="AO160" s="36">
        <f t="shared" ca="1" si="21"/>
        <v>-2.1520627446674614</v>
      </c>
      <c r="AP160" s="36">
        <f t="shared" ca="1" si="22"/>
        <v>2.2580390089542868</v>
      </c>
      <c r="AQ160" s="36">
        <f ca="1">'1.Inputs'!$D$35+MIN(SUM($AC160:AC160),SUM($AC160:AD160),SUM($AC160:AE160),SUM($AC160:AF160),SUM($AC160:AG160),SUM($AC160:AH160),SUM($AC160:AI160),SUM($AC160:AJ160),SUM($AC160:AK160),SUM($AC160:AL160))</f>
        <v>386415538.8870827</v>
      </c>
      <c r="AR160" s="36">
        <f ca="1">IF(AP160&lt;'1.Inputs'!$D$57,1,0)</f>
        <v>0</v>
      </c>
      <c r="AS160" s="36">
        <f t="shared" ca="1" si="23"/>
        <v>0</v>
      </c>
    </row>
    <row r="161" spans="2:45" ht="15" customHeight="1" x14ac:dyDescent="0.25">
      <c r="B161" s="36">
        <v>146</v>
      </c>
      <c r="C161" s="36">
        <f t="shared" ca="1" si="16"/>
        <v>0.66249413684832015</v>
      </c>
      <c r="D161" s="36">
        <f t="shared" ca="1" si="17"/>
        <v>18637.785205264612</v>
      </c>
      <c r="E161" s="47">
        <f t="shared" ca="1" si="18"/>
        <v>0.84785907654247872</v>
      </c>
      <c r="F161" s="36">
        <f t="shared" ca="1" si="19"/>
        <v>26666.868496811254</v>
      </c>
      <c r="G161" s="36">
        <f t="shared" ca="1" si="20"/>
        <v>2.1788994081527624E-2</v>
      </c>
      <c r="H161" s="36">
        <f ca="1">((('1.Inputs'!$D$37*12*IF(1=1,'1.Inputs'!$D$38,IF(1=2,'1.Inputs'!$D$39,$E161)))*$F161*(('1.Inputs'!$D$40)+(1-'1.Inputs'!$D$40)*(1+'1.Inputs'!$D$41))*(1+$G161)^(1-1))*'1.Inputs'!$D$47+(('1.Inputs'!$D$37*12*IF(1=1,'1.Inputs'!$D$38,IF(1=2,'1.Inputs'!$D$39,$E161)))/(1-'1.Inputs'!$D$42)*$D161*(1+$G161)^(1-1))*('1.Inputs'!$D$48-'1.Inputs'!$D$49))/'1.Inputs'!$D$51</f>
        <v>718982946.61703384</v>
      </c>
      <c r="I161" s="36">
        <f ca="1">((('1.Inputs'!$D$37*12*IF(2=1,'1.Inputs'!$D$38,IF(2=2,'1.Inputs'!$D$39,$E161)))*$F161*(('1.Inputs'!$D$40)+(1-'1.Inputs'!$D$40)*(1+'1.Inputs'!$D$41))*(1+$G161)^(2-1))*'1.Inputs'!$D$47+(('1.Inputs'!$D$37*12*IF(2=1,'1.Inputs'!$D$38,IF(2=2,'1.Inputs'!$D$39,$E161)))/(1-'1.Inputs'!$D$42)*$D161*(1+$G161)^(2-1))*('1.Inputs'!$D$48-'1.Inputs'!$D$49))/'1.Inputs'!$D$51</f>
        <v>1028508406.4998285</v>
      </c>
      <c r="J161" s="36">
        <f ca="1">((('1.Inputs'!$D$37*12*IF(3=1,'1.Inputs'!$D$38,IF(3=2,'1.Inputs'!$D$39,$E161)))*$F161*(('1.Inputs'!$D$40)+(1-'1.Inputs'!$D$40)*(1+'1.Inputs'!$D$41))*(1+$G161)^(3-1))*'1.Inputs'!$D$47+(('1.Inputs'!$D$37*12*IF(3=1,'1.Inputs'!$D$38,IF(3=2,'1.Inputs'!$D$39,$E161)))/(1-'1.Inputs'!$D$42)*$D161*(1+$G161)^(3-1))*('1.Inputs'!$D$48-'1.Inputs'!$D$49))/'1.Inputs'!$D$51</f>
        <v>1272901211.929919</v>
      </c>
      <c r="K161" s="36">
        <f ca="1">((('1.Inputs'!$D$37*12*IF(4=1,'1.Inputs'!$D$38,IF(4=2,'1.Inputs'!$D$39,$E161)))*$F161*(('1.Inputs'!$D$40)+(1-'1.Inputs'!$D$40)*(1+'1.Inputs'!$D$41))*(1+$G161)^(4-1))*'1.Inputs'!$D$47+(('1.Inputs'!$D$37*12*IF(4=1,'1.Inputs'!$D$38,IF(4=2,'1.Inputs'!$D$39,$E161)))/(1-'1.Inputs'!$D$42)*$D161*(1+$G161)^(4-1))*('1.Inputs'!$D$48-'1.Inputs'!$D$49))/'1.Inputs'!$D$51</f>
        <v>1300636448.9030294</v>
      </c>
      <c r="L161" s="36">
        <f ca="1">((('1.Inputs'!$D$37*12*IF(5=1,'1.Inputs'!$D$38,IF(5=2,'1.Inputs'!$D$39,$E161)))*$F161*(('1.Inputs'!$D$40)+(1-'1.Inputs'!$D$40)*(1+'1.Inputs'!$D$41))*(1+$G161)^(5-1))*'1.Inputs'!$D$47+(('1.Inputs'!$D$37*12*IF(5=1,'1.Inputs'!$D$38,IF(5=2,'1.Inputs'!$D$39,$E161)))/(1-'1.Inputs'!$D$42)*$D161*(1+$G161)^(5-1))*('1.Inputs'!$D$48-'1.Inputs'!$D$49))/'1.Inputs'!$D$51</f>
        <v>1328976008.7903967</v>
      </c>
      <c r="M161" s="36">
        <f ca="1">((('1.Inputs'!$D$37*12*IF(6=1,'1.Inputs'!$D$38,IF(6=2,'1.Inputs'!$D$39,$E161)))*$F161*(('1.Inputs'!$D$40)+(1-'1.Inputs'!$D$40)*(1+'1.Inputs'!$D$41))*(1+$G161)^(6-1))*'1.Inputs'!$D$47+(('1.Inputs'!$D$37*12*IF(6=1,'1.Inputs'!$D$38,IF(6=2,'1.Inputs'!$D$39,$E161)))/(1-'1.Inputs'!$D$42)*$D161*(1+$G161)^(6-1))*('1.Inputs'!$D$48-'1.Inputs'!$D$49))/'1.Inputs'!$D$51</f>
        <v>1357933059.180423</v>
      </c>
      <c r="N161" s="36">
        <f ca="1">((('1.Inputs'!$D$37*12*IF(7=1,'1.Inputs'!$D$38,IF(7=2,'1.Inputs'!$D$39,$E161)))*$F161*(('1.Inputs'!$D$40)+(1-'1.Inputs'!$D$40)*(1+'1.Inputs'!$D$41))*(1+$G161)^(7-1))*'1.Inputs'!$D$47+(('1.Inputs'!$D$37*12*IF(7=1,'1.Inputs'!$D$38,IF(7=2,'1.Inputs'!$D$39,$E161)))/(1-'1.Inputs'!$D$42)*$D161*(1+$G161)^(7-1))*('1.Inputs'!$D$48-'1.Inputs'!$D$49))/'1.Inputs'!$D$51</f>
        <v>1387521054.5700159</v>
      </c>
      <c r="O161" s="36">
        <f ca="1">((('1.Inputs'!$D$37*12*IF(8=1,'1.Inputs'!$D$38,IF(8=2,'1.Inputs'!$D$39,$E161)))*$F161*(('1.Inputs'!$D$40)+(1-'1.Inputs'!$D$40)*(1+'1.Inputs'!$D$41))*(1+$G161)^(8-1))*'1.Inputs'!$D$47+(('1.Inputs'!$D$37*12*IF(8=1,'1.Inputs'!$D$38,IF(8=2,'1.Inputs'!$D$39,$E161)))/(1-'1.Inputs'!$D$42)*$D161*(1+$G161)^(8-1))*('1.Inputs'!$D$48-'1.Inputs'!$D$49))/'1.Inputs'!$D$51</f>
        <v>1417753742.6160371</v>
      </c>
      <c r="P161" s="36">
        <f ca="1">((('1.Inputs'!$D$37*12*IF(9=1,'1.Inputs'!$D$38,IF(9=2,'1.Inputs'!$D$39,$E161)))*$F161*(('1.Inputs'!$D$40)+(1-'1.Inputs'!$D$40)*(1+'1.Inputs'!$D$41))*(1+$G161)^(9-1))*'1.Inputs'!$D$47+(('1.Inputs'!$D$37*12*IF(9=1,'1.Inputs'!$D$38,IF(9=2,'1.Inputs'!$D$39,$E161)))/(1-'1.Inputs'!$D$42)*$D161*(1+$G161)^(9-1))*('1.Inputs'!$D$48-'1.Inputs'!$D$49))/'1.Inputs'!$D$51</f>
        <v>1448645170.5229611</v>
      </c>
      <c r="Q161" s="36">
        <f ca="1">((('1.Inputs'!$D$37*12*IF(10=1,'1.Inputs'!$D$38,IF(10=2,'1.Inputs'!$D$39,$E161)))*$F161*(('1.Inputs'!$D$40)+(1-'1.Inputs'!$D$40)*(1+'1.Inputs'!$D$41))*(1+$G161)^(10-1))*'1.Inputs'!$D$47+(('1.Inputs'!$D$37*12*IF(10=1,'1.Inputs'!$D$38,IF(10=2,'1.Inputs'!$D$39,$E161)))/(1-'1.Inputs'!$D$42)*$D161*(1+$G161)^(10-1))*('1.Inputs'!$D$48-'1.Inputs'!$D$49))/'1.Inputs'!$D$51</f>
        <v>1480209691.5697198</v>
      </c>
      <c r="R161" s="36">
        <f>-'1.Inputs'!$D$24</f>
        <v>-2050000000</v>
      </c>
      <c r="S161" s="36">
        <f ca="1">((('1.Inputs'!$D$37*12*IF(1=1,'1.Inputs'!$D$38,IF(1=2,'1.Inputs'!$D$39,$E161)))*$F161*(('1.Inputs'!$D$40)+(1-'1.Inputs'!$D$40)*(1+'1.Inputs'!$D$41))*(1+$G161)^(1-1))-(('1.Inputs'!$D$37*12*IF(1=1,'1.Inputs'!$D$38,IF(1=2,'1.Inputs'!$D$39,$E161)))/(1-'1.Inputs'!$D$42)*$D161*(1+$G161)^(1-1))-('1.Inputs'!$D$37*12*IF(1=1,'1.Inputs'!$D$38,IF(1=2,'1.Inputs'!$D$39,$E161)))*'1.Inputs'!$D$43*(1+$G161)^(1-1)-'1.Inputs'!$D$44*(1+$G161)^(1-1)-('1.Inputs'!$D$20/'1.Inputs'!$D$27+'1.Inputs'!$D$23/'1.Inputs'!$D$28))-MAX(0,((('1.Inputs'!$D$37*12*IF(1=1,'1.Inputs'!$D$38,IF(1=2,'1.Inputs'!$D$39,$E161)))*$F161*(('1.Inputs'!$D$40)+(1-'1.Inputs'!$D$40)*(1+'1.Inputs'!$D$41))*(1+$G161)^(1-1))-(('1.Inputs'!$D$37*12*IF(1=1,'1.Inputs'!$D$38,IF(1=2,'1.Inputs'!$D$39,$E161)))/(1-'1.Inputs'!$D$42)*$D161*(1+$G161)^(1-1))-('1.Inputs'!$D$37*12*IF(1=1,'1.Inputs'!$D$38,IF(1=2,'1.Inputs'!$D$39,$E161)))*'1.Inputs'!$D$43*(1+$G161)^(1-1)-'1.Inputs'!$D$44*(1+$G161)^(1-1)-('1.Inputs'!$D$20/'1.Inputs'!$D$27+'1.Inputs'!$D$23/'1.Inputs'!$D$28)))*'1.Inputs'!$D$53+('1.Inputs'!$D$20/'1.Inputs'!$D$27+'1.Inputs'!$D$23/'1.Inputs'!$D$28)-H161</f>
        <v>-858436219.09738195</v>
      </c>
      <c r="T161" s="36">
        <f ca="1">((('1.Inputs'!$D$37*12*IF(2=1,'1.Inputs'!$D$38,IF(2=2,'1.Inputs'!$D$39,$E161)))*$F161*(('1.Inputs'!$D$40)+(1-'1.Inputs'!$D$40)*(1+'1.Inputs'!$D$41))*(1+$G161)^(2-1))-(('1.Inputs'!$D$37*12*IF(2=1,'1.Inputs'!$D$38,IF(2=2,'1.Inputs'!$D$39,$E161)))/(1-'1.Inputs'!$D$42)*$D161*(1+$G161)^(2-1))-('1.Inputs'!$D$37*12*IF(2=1,'1.Inputs'!$D$38,IF(2=2,'1.Inputs'!$D$39,$E161)))*'1.Inputs'!$D$43*(1+$G161)^(2-1)-'1.Inputs'!$D$44*(1+$G161)^(2-1)-('1.Inputs'!$D$20/'1.Inputs'!$D$27+'1.Inputs'!$D$23/'1.Inputs'!$D$28))-MAX(0,((('1.Inputs'!$D$37*12*IF(2=1,'1.Inputs'!$D$38,IF(2=2,'1.Inputs'!$D$39,$E161)))*$F161*(('1.Inputs'!$D$40)+(1-'1.Inputs'!$D$40)*(1+'1.Inputs'!$D$41))*(1+$G161)^(2-1))-(('1.Inputs'!$D$37*12*IF(2=1,'1.Inputs'!$D$38,IF(2=2,'1.Inputs'!$D$39,$E161)))/(1-'1.Inputs'!$D$42)*$D161*(1+$G161)^(2-1))-('1.Inputs'!$D$37*12*IF(2=1,'1.Inputs'!$D$38,IF(2=2,'1.Inputs'!$D$39,$E161)))*'1.Inputs'!$D$43*(1+$G161)^(2-1)-'1.Inputs'!$D$44*(1+$G161)^(2-1)-('1.Inputs'!$D$20/'1.Inputs'!$D$27+'1.Inputs'!$D$23/'1.Inputs'!$D$28)))*'1.Inputs'!$D$53+('1.Inputs'!$D$20/'1.Inputs'!$D$27+'1.Inputs'!$D$23/'1.Inputs'!$D$28)-(I161-H161)</f>
        <v>-152844390.56597307</v>
      </c>
      <c r="U161" s="36">
        <f ca="1">((('1.Inputs'!$D$37*12*IF(3=1,'1.Inputs'!$D$38,IF(3=2,'1.Inputs'!$D$39,$E161)))*$F161*(('1.Inputs'!$D$40)+(1-'1.Inputs'!$D$40)*(1+'1.Inputs'!$D$41))*(1+$G161)^(3-1))-(('1.Inputs'!$D$37*12*IF(3=1,'1.Inputs'!$D$38,IF(3=2,'1.Inputs'!$D$39,$E161)))/(1-'1.Inputs'!$D$42)*$D161*(1+$G161)^(3-1))-('1.Inputs'!$D$37*12*IF(3=1,'1.Inputs'!$D$38,IF(3=2,'1.Inputs'!$D$39,$E161)))*'1.Inputs'!$D$43*(1+$G161)^(3-1)-'1.Inputs'!$D$44*(1+$G161)^(3-1)-('1.Inputs'!$D$20/'1.Inputs'!$D$27+'1.Inputs'!$D$23/'1.Inputs'!$D$28))-MAX(0,((('1.Inputs'!$D$37*12*IF(3=1,'1.Inputs'!$D$38,IF(3=2,'1.Inputs'!$D$39,$E161)))*$F161*(('1.Inputs'!$D$40)+(1-'1.Inputs'!$D$40)*(1+'1.Inputs'!$D$41))*(1+$G161)^(3-1))-(('1.Inputs'!$D$37*12*IF(3=1,'1.Inputs'!$D$38,IF(3=2,'1.Inputs'!$D$39,$E161)))/(1-'1.Inputs'!$D$42)*$D161*(1+$G161)^(3-1))-('1.Inputs'!$D$37*12*IF(3=1,'1.Inputs'!$D$38,IF(3=2,'1.Inputs'!$D$39,$E161)))*'1.Inputs'!$D$43*(1+$G161)^(3-1)-'1.Inputs'!$D$44*(1+$G161)^(3-1)-('1.Inputs'!$D$20/'1.Inputs'!$D$27+'1.Inputs'!$D$23/'1.Inputs'!$D$28)))*'1.Inputs'!$D$53+('1.Inputs'!$D$20/'1.Inputs'!$D$27+'1.Inputs'!$D$23/'1.Inputs'!$D$28)-(J161-I161)</f>
        <v>67302579.676199794</v>
      </c>
      <c r="V161" s="36">
        <f ca="1">((('1.Inputs'!$D$37*12*IF(4=1,'1.Inputs'!$D$38,IF(4=2,'1.Inputs'!$D$39,$E161)))*$F161*(('1.Inputs'!$D$40)+(1-'1.Inputs'!$D$40)*(1+'1.Inputs'!$D$41))*(1+$G161)^(4-1))-(('1.Inputs'!$D$37*12*IF(4=1,'1.Inputs'!$D$38,IF(4=2,'1.Inputs'!$D$39,$E161)))/(1-'1.Inputs'!$D$42)*$D161*(1+$G161)^(4-1))-('1.Inputs'!$D$37*12*IF(4=1,'1.Inputs'!$D$38,IF(4=2,'1.Inputs'!$D$39,$E161)))*'1.Inputs'!$D$43*(1+$G161)^(4-1)-'1.Inputs'!$D$44*(1+$G161)^(4-1)-('1.Inputs'!$D$20/'1.Inputs'!$D$27+'1.Inputs'!$D$23/'1.Inputs'!$D$28))-MAX(0,((('1.Inputs'!$D$37*12*IF(4=1,'1.Inputs'!$D$38,IF(4=2,'1.Inputs'!$D$39,$E161)))*$F161*(('1.Inputs'!$D$40)+(1-'1.Inputs'!$D$40)*(1+'1.Inputs'!$D$41))*(1+$G161)^(4-1))-(('1.Inputs'!$D$37*12*IF(4=1,'1.Inputs'!$D$38,IF(4=2,'1.Inputs'!$D$39,$E161)))/(1-'1.Inputs'!$D$42)*$D161*(1+$G161)^(4-1))-('1.Inputs'!$D$37*12*IF(4=1,'1.Inputs'!$D$38,IF(4=2,'1.Inputs'!$D$39,$E161)))*'1.Inputs'!$D$43*(1+$G161)^(4-1)-'1.Inputs'!$D$44*(1+$G161)^(4-1)-('1.Inputs'!$D$20/'1.Inputs'!$D$27+'1.Inputs'!$D$23/'1.Inputs'!$D$28)))*'1.Inputs'!$D$53+('1.Inputs'!$D$20/'1.Inputs'!$D$27+'1.Inputs'!$D$23/'1.Inputs'!$D$28)-(K161-J161)</f>
        <v>289722147.06414813</v>
      </c>
      <c r="W161" s="36">
        <f ca="1">((('1.Inputs'!$D$37*12*IF(5=1,'1.Inputs'!$D$38,IF(5=2,'1.Inputs'!$D$39,$E161)))*$F161*(('1.Inputs'!$D$40)+(1-'1.Inputs'!$D$40)*(1+'1.Inputs'!$D$41))*(1+$G161)^(5-1))-(('1.Inputs'!$D$37*12*IF(5=1,'1.Inputs'!$D$38,IF(5=2,'1.Inputs'!$D$39,$E161)))/(1-'1.Inputs'!$D$42)*$D161*(1+$G161)^(5-1))-('1.Inputs'!$D$37*12*IF(5=1,'1.Inputs'!$D$38,IF(5=2,'1.Inputs'!$D$39,$E161)))*'1.Inputs'!$D$43*(1+$G161)^(5-1)-'1.Inputs'!$D$44*(1+$G161)^(5-1)-('1.Inputs'!$D$20/'1.Inputs'!$D$27+'1.Inputs'!$D$23/'1.Inputs'!$D$28))-MAX(0,((('1.Inputs'!$D$37*12*IF(5=1,'1.Inputs'!$D$38,IF(5=2,'1.Inputs'!$D$39,$E161)))*$F161*(('1.Inputs'!$D$40)+(1-'1.Inputs'!$D$40)*(1+'1.Inputs'!$D$41))*(1+$G161)^(5-1))-(('1.Inputs'!$D$37*12*IF(5=1,'1.Inputs'!$D$38,IF(5=2,'1.Inputs'!$D$39,$E161)))/(1-'1.Inputs'!$D$42)*$D161*(1+$G161)^(5-1))-('1.Inputs'!$D$37*12*IF(5=1,'1.Inputs'!$D$38,IF(5=2,'1.Inputs'!$D$39,$E161)))*'1.Inputs'!$D$43*(1+$G161)^(5-1)-'1.Inputs'!$D$44*(1+$G161)^(5-1)-('1.Inputs'!$D$20/'1.Inputs'!$D$27+'1.Inputs'!$D$23/'1.Inputs'!$D$28)))*'1.Inputs'!$D$53+('1.Inputs'!$D$20/'1.Inputs'!$D$27+'1.Inputs'!$D$23/'1.Inputs'!$D$28)-(L161-K161)</f>
        <v>295005371.2414639</v>
      </c>
      <c r="X161" s="36">
        <f ca="1">((('1.Inputs'!$D$37*12*IF(6=1,'1.Inputs'!$D$38,IF(6=2,'1.Inputs'!$D$39,$E161)))*$F161*(('1.Inputs'!$D$40)+(1-'1.Inputs'!$D$40)*(1+'1.Inputs'!$D$41))*(1+$G161)^(6-1))-(('1.Inputs'!$D$37*12*IF(6=1,'1.Inputs'!$D$38,IF(6=2,'1.Inputs'!$D$39,$E161)))/(1-'1.Inputs'!$D$42)*$D161*(1+$G161)^(6-1))-('1.Inputs'!$D$37*12*IF(6=1,'1.Inputs'!$D$38,IF(6=2,'1.Inputs'!$D$39,$E161)))*'1.Inputs'!$D$43*(1+$G161)^(6-1)-'1.Inputs'!$D$44*(1+$G161)^(6-1)-('1.Inputs'!$D$20/'1.Inputs'!$D$27+'1.Inputs'!$D$23/'1.Inputs'!$D$28))-MAX(0,((('1.Inputs'!$D$37*12*IF(6=1,'1.Inputs'!$D$38,IF(6=2,'1.Inputs'!$D$39,$E161)))*$F161*(('1.Inputs'!$D$40)+(1-'1.Inputs'!$D$40)*(1+'1.Inputs'!$D$41))*(1+$G161)^(6-1))-(('1.Inputs'!$D$37*12*IF(6=1,'1.Inputs'!$D$38,IF(6=2,'1.Inputs'!$D$39,$E161)))/(1-'1.Inputs'!$D$42)*$D161*(1+$G161)^(6-1))-('1.Inputs'!$D$37*12*IF(6=1,'1.Inputs'!$D$38,IF(6=2,'1.Inputs'!$D$39,$E161)))*'1.Inputs'!$D$43*(1+$G161)^(6-1)-'1.Inputs'!$D$44*(1+$G161)^(6-1)-('1.Inputs'!$D$20/'1.Inputs'!$D$27+'1.Inputs'!$D$23/'1.Inputs'!$D$28)))*'1.Inputs'!$D$53+('1.Inputs'!$D$20/'1.Inputs'!$D$27+'1.Inputs'!$D$23/'1.Inputs'!$D$28)-(M161-L161)</f>
        <v>300403711.55911112</v>
      </c>
      <c r="Y161" s="36">
        <f ca="1">((('1.Inputs'!$D$37*12*IF(7=1,'1.Inputs'!$D$38,IF(7=2,'1.Inputs'!$D$39,$E161)))*$F161*(('1.Inputs'!$D$40)+(1-'1.Inputs'!$D$40)*(1+'1.Inputs'!$D$41))*(1+$G161)^(7-1))-(('1.Inputs'!$D$37*12*IF(7=1,'1.Inputs'!$D$38,IF(7=2,'1.Inputs'!$D$39,$E161)))/(1-'1.Inputs'!$D$42)*$D161*(1+$G161)^(7-1))-('1.Inputs'!$D$37*12*IF(7=1,'1.Inputs'!$D$38,IF(7=2,'1.Inputs'!$D$39,$E161)))*'1.Inputs'!$D$43*(1+$G161)^(7-1)-'1.Inputs'!$D$44*(1+$G161)^(7-1)-('1.Inputs'!$D$20/'1.Inputs'!$D$27+'1.Inputs'!$D$23/'1.Inputs'!$D$28))-MAX(0,((('1.Inputs'!$D$37*12*IF(7=1,'1.Inputs'!$D$38,IF(7=2,'1.Inputs'!$D$39,$E161)))*$F161*(('1.Inputs'!$D$40)+(1-'1.Inputs'!$D$40)*(1+'1.Inputs'!$D$41))*(1+$G161)^(7-1))-(('1.Inputs'!$D$37*12*IF(7=1,'1.Inputs'!$D$38,IF(7=2,'1.Inputs'!$D$39,$E161)))/(1-'1.Inputs'!$D$42)*$D161*(1+$G161)^(7-1))-('1.Inputs'!$D$37*12*IF(7=1,'1.Inputs'!$D$38,IF(7=2,'1.Inputs'!$D$39,$E161)))*'1.Inputs'!$D$43*(1+$G161)^(7-1)-'1.Inputs'!$D$44*(1+$G161)^(7-1)-('1.Inputs'!$D$20/'1.Inputs'!$D$27+'1.Inputs'!$D$23/'1.Inputs'!$D$28)))*'1.Inputs'!$D$53+('1.Inputs'!$D$20/'1.Inputs'!$D$27+'1.Inputs'!$D$23/'1.Inputs'!$D$28)-(N161-M161)</f>
        <v>305919676.28198922</v>
      </c>
      <c r="Z161" s="36">
        <f ca="1">((('1.Inputs'!$D$37*12*IF(8=1,'1.Inputs'!$D$38,IF(8=2,'1.Inputs'!$D$39,$E161)))*$F161*(('1.Inputs'!$D$40)+(1-'1.Inputs'!$D$40)*(1+'1.Inputs'!$D$41))*(1+$G161)^(8-1))-(('1.Inputs'!$D$37*12*IF(8=1,'1.Inputs'!$D$38,IF(8=2,'1.Inputs'!$D$39,$E161)))/(1-'1.Inputs'!$D$42)*$D161*(1+$G161)^(8-1))-('1.Inputs'!$D$37*12*IF(8=1,'1.Inputs'!$D$38,IF(8=2,'1.Inputs'!$D$39,$E161)))*'1.Inputs'!$D$43*(1+$G161)^(8-1)-'1.Inputs'!$D$44*(1+$G161)^(8-1)-('1.Inputs'!$D$20/'1.Inputs'!$D$27+'1.Inputs'!$D$23/'1.Inputs'!$D$28))-MAX(0,((('1.Inputs'!$D$37*12*IF(8=1,'1.Inputs'!$D$38,IF(8=2,'1.Inputs'!$D$39,$E161)))*$F161*(('1.Inputs'!$D$40)+(1-'1.Inputs'!$D$40)*(1+'1.Inputs'!$D$41))*(1+$G161)^(8-1))-(('1.Inputs'!$D$37*12*IF(8=1,'1.Inputs'!$D$38,IF(8=2,'1.Inputs'!$D$39,$E161)))/(1-'1.Inputs'!$D$42)*$D161*(1+$G161)^(8-1))-('1.Inputs'!$D$37*12*IF(8=1,'1.Inputs'!$D$38,IF(8=2,'1.Inputs'!$D$39,$E161)))*'1.Inputs'!$D$43*(1+$G161)^(8-1)-'1.Inputs'!$D$44*(1+$G161)^(8-1)-('1.Inputs'!$D$20/'1.Inputs'!$D$27+'1.Inputs'!$D$23/'1.Inputs'!$D$28)))*'1.Inputs'!$D$53+('1.Inputs'!$D$20/'1.Inputs'!$D$27+'1.Inputs'!$D$23/'1.Inputs'!$D$28)-(O161-N161)</f>
        <v>311555828.32756793</v>
      </c>
      <c r="AA161" s="36">
        <f ca="1">((('1.Inputs'!$D$37*12*IF(9=1,'1.Inputs'!$D$38,IF(9=2,'1.Inputs'!$D$39,$E161)))*$F161*(('1.Inputs'!$D$40)+(1-'1.Inputs'!$D$40)*(1+'1.Inputs'!$D$41))*(1+$G161)^(9-1))-(('1.Inputs'!$D$37*12*IF(9=1,'1.Inputs'!$D$38,IF(9=2,'1.Inputs'!$D$39,$E161)))/(1-'1.Inputs'!$D$42)*$D161*(1+$G161)^(9-1))-('1.Inputs'!$D$37*12*IF(9=1,'1.Inputs'!$D$38,IF(9=2,'1.Inputs'!$D$39,$E161)))*'1.Inputs'!$D$43*(1+$G161)^(9-1)-'1.Inputs'!$D$44*(1+$G161)^(9-1)-('1.Inputs'!$D$20/'1.Inputs'!$D$27+'1.Inputs'!$D$23/'1.Inputs'!$D$28))-MAX(0,((('1.Inputs'!$D$37*12*IF(9=1,'1.Inputs'!$D$38,IF(9=2,'1.Inputs'!$D$39,$E161)))*$F161*(('1.Inputs'!$D$40)+(1-'1.Inputs'!$D$40)*(1+'1.Inputs'!$D$41))*(1+$G161)^(9-1))-(('1.Inputs'!$D$37*12*IF(9=1,'1.Inputs'!$D$38,IF(9=2,'1.Inputs'!$D$39,$E161)))/(1-'1.Inputs'!$D$42)*$D161*(1+$G161)^(9-1))-('1.Inputs'!$D$37*12*IF(9=1,'1.Inputs'!$D$38,IF(9=2,'1.Inputs'!$D$39,$E161)))*'1.Inputs'!$D$43*(1+$G161)^(9-1)-'1.Inputs'!$D$44*(1+$G161)^(9-1)-('1.Inputs'!$D$20/'1.Inputs'!$D$27+'1.Inputs'!$D$23/'1.Inputs'!$D$28)))*'1.Inputs'!$D$53+('1.Inputs'!$D$20/'1.Inputs'!$D$27+'1.Inputs'!$D$23/'1.Inputs'!$D$28)-(P161-O161)</f>
        <v>317314786.45671105</v>
      </c>
      <c r="AB161" s="36">
        <f ca="1">((('1.Inputs'!$D$37*12*IF(10=1,'1.Inputs'!$D$38,IF(10=2,'1.Inputs'!$D$39,$E161)))*$F161*(('1.Inputs'!$D$40)+(1-'1.Inputs'!$D$40)*(1+'1.Inputs'!$D$41))*(1+$G161)^(10-1))-(('1.Inputs'!$D$37*12*IF(10=1,'1.Inputs'!$D$38,IF(10=2,'1.Inputs'!$D$39,$E161)))/(1-'1.Inputs'!$D$42)*$D161*(1+$G161)^(10-1))-('1.Inputs'!$D$37*12*IF(10=1,'1.Inputs'!$D$38,IF(10=2,'1.Inputs'!$D$39,$E161)))*'1.Inputs'!$D$43*(1+$G161)^(10-1)-'1.Inputs'!$D$44*(1+$G161)^(10-1)-('1.Inputs'!$D$20/'1.Inputs'!$D$27+'1.Inputs'!$D$23/'1.Inputs'!$D$28))-MAX(0,((('1.Inputs'!$D$37*12*IF(10=1,'1.Inputs'!$D$38,IF(10=2,'1.Inputs'!$D$39,$E161)))*$F161*(('1.Inputs'!$D$40)+(1-'1.Inputs'!$D$40)*(1+'1.Inputs'!$D$41))*(1+$G161)^(10-1))-(('1.Inputs'!$D$37*12*IF(10=1,'1.Inputs'!$D$38,IF(10=2,'1.Inputs'!$D$39,$E161)))/(1-'1.Inputs'!$D$42)*$D161*(1+$G161)^(10-1))-('1.Inputs'!$D$37*12*IF(10=1,'1.Inputs'!$D$38,IF(10=2,'1.Inputs'!$D$39,$E161)))*'1.Inputs'!$D$43*(1+$G161)^(10-1)-'1.Inputs'!$D$44*(1+$G161)^(10-1)-('1.Inputs'!$D$20/'1.Inputs'!$D$27+'1.Inputs'!$D$23/'1.Inputs'!$D$28)))*'1.Inputs'!$D$53+('1.Inputs'!$D$20/'1.Inputs'!$D$27+'1.Inputs'!$D$23/'1.Inputs'!$D$28)-(Q161-P161)+(('1.Inputs'!$D$20+'1.Inputs'!$D$23-('1.Inputs'!$D$20/'1.Inputs'!$D$27+'1.Inputs'!$D$23/'1.Inputs'!$D$28)*'1.Inputs'!$D$10)*'1.Inputs'!$D$60+'1.Inputs'!$D$19*'1.Inputs'!$D$59+Q161)</f>
        <v>2503408918.0601645</v>
      </c>
      <c r="AC161" s="36">
        <f ca="1">S161-AC$13-AC$14+MIN(AC$13,MAX(0,((('1.Inputs'!$D$37*12*IF(1=1,'1.Inputs'!$D$38,IF(1=2,'1.Inputs'!$D$39,$E161)))*$F161*(('1.Inputs'!$D$40)+(1-'1.Inputs'!$D$40)*(1+'1.Inputs'!$D$41))*(1+$G161)^(1-1))-(('1.Inputs'!$D$37*12*IF(1=1,'1.Inputs'!$D$38,IF(1=2,'1.Inputs'!$D$39,$E161)))/(1-'1.Inputs'!$D$42)*$D161*(1+$G161)^(1-1))-('1.Inputs'!$D$37*12*IF(1=1,'1.Inputs'!$D$38,IF(1=2,'1.Inputs'!$D$39,$E161)))*'1.Inputs'!$D$43*(1+$G161)^(1-1)-'1.Inputs'!$D$44*(1+$G161)^(1-1)-('1.Inputs'!$D$20/'1.Inputs'!$D$27+'1.Inputs'!$D$23/'1.Inputs'!$D$28))))*'1.Inputs'!$D$53</f>
        <v>-1006036219.0973819</v>
      </c>
      <c r="AD161" s="36">
        <f ca="1">T161-AD$13-AD$14+MIN(AD$13,MAX(0,((('1.Inputs'!$D$37*12*IF(2=1,'1.Inputs'!$D$38,IF(2=2,'1.Inputs'!$D$39,$E161)))*$F161*(('1.Inputs'!$D$40)+(1-'1.Inputs'!$D$40)*(1+'1.Inputs'!$D$41))*(1+$G161)^(2-1))-(('1.Inputs'!$D$37*12*IF(2=1,'1.Inputs'!$D$38,IF(2=2,'1.Inputs'!$D$39,$E161)))/(1-'1.Inputs'!$D$42)*$D161*(1+$G161)^(2-1))-('1.Inputs'!$D$37*12*IF(2=1,'1.Inputs'!$D$38,IF(2=2,'1.Inputs'!$D$39,$E161)))*'1.Inputs'!$D$43*(1+$G161)^(2-1)-'1.Inputs'!$D$44*(1+$G161)^(2-1)-('1.Inputs'!$D$20/'1.Inputs'!$D$27+'1.Inputs'!$D$23/'1.Inputs'!$D$28))))*'1.Inputs'!$D$53</f>
        <v>-288769968.62614608</v>
      </c>
      <c r="AE161" s="36">
        <f ca="1">U161-AE$13-AE$14+MIN(AE$13,MAX(0,((('1.Inputs'!$D$37*12*IF(3=1,'1.Inputs'!$D$38,IF(3=2,'1.Inputs'!$D$39,$E161)))*$F161*(('1.Inputs'!$D$40)+(1-'1.Inputs'!$D$40)*(1+'1.Inputs'!$D$41))*(1+$G161)^(3-1))-(('1.Inputs'!$D$37*12*IF(3=1,'1.Inputs'!$D$38,IF(3=2,'1.Inputs'!$D$39,$E161)))/(1-'1.Inputs'!$D$42)*$D161*(1+$G161)^(3-1))-('1.Inputs'!$D$37*12*IF(3=1,'1.Inputs'!$D$38,IF(3=2,'1.Inputs'!$D$39,$E161)))*'1.Inputs'!$D$43*(1+$G161)^(3-1)-'1.Inputs'!$D$44*(1+$G161)^(3-1)-('1.Inputs'!$D$20/'1.Inputs'!$D$27+'1.Inputs'!$D$23/'1.Inputs'!$D$28))))*'1.Inputs'!$D$53</f>
        <v>-274637420.32380021</v>
      </c>
      <c r="AF161" s="36">
        <f ca="1">V161-AF$13-AF$14+MIN(AF$13,MAX(0,((('1.Inputs'!$D$37*12*IF(4=1,'1.Inputs'!$D$38,IF(4=2,'1.Inputs'!$D$39,$E161)))*$F161*(('1.Inputs'!$D$40)+(1-'1.Inputs'!$D$40)*(1+'1.Inputs'!$D$41))*(1+$G161)^(4-1))-(('1.Inputs'!$D$37*12*IF(4=1,'1.Inputs'!$D$38,IF(4=2,'1.Inputs'!$D$39,$E161)))/(1-'1.Inputs'!$D$42)*$D161*(1+$G161)^(4-1))-('1.Inputs'!$D$37*12*IF(4=1,'1.Inputs'!$D$38,IF(4=2,'1.Inputs'!$D$39,$E161)))*'1.Inputs'!$D$43*(1+$G161)^(4-1)-'1.Inputs'!$D$44*(1+$G161)^(4-1)-('1.Inputs'!$D$20/'1.Inputs'!$D$27+'1.Inputs'!$D$23/'1.Inputs'!$D$28))))*'1.Inputs'!$D$53</f>
        <v>-33029852.935851872</v>
      </c>
      <c r="AG161" s="36">
        <f ca="1">W161-AG$13-AG$14+MIN(AG$13,MAX(0,((('1.Inputs'!$D$37*12*IF(5=1,'1.Inputs'!$D$38,IF(5=2,'1.Inputs'!$D$39,$E161)))*$F161*(('1.Inputs'!$D$40)+(1-'1.Inputs'!$D$40)*(1+'1.Inputs'!$D$41))*(1+$G161)^(5-1))-(('1.Inputs'!$D$37*12*IF(5=1,'1.Inputs'!$D$38,IF(5=2,'1.Inputs'!$D$39,$E161)))/(1-'1.Inputs'!$D$42)*$D161*(1+$G161)^(5-1))-('1.Inputs'!$D$37*12*IF(5=1,'1.Inputs'!$D$38,IF(5=2,'1.Inputs'!$D$39,$E161)))*'1.Inputs'!$D$43*(1+$G161)^(5-1)-'1.Inputs'!$D$44*(1+$G161)^(5-1)-('1.Inputs'!$D$20/'1.Inputs'!$D$27+'1.Inputs'!$D$23/'1.Inputs'!$D$28))))*'1.Inputs'!$D$53</f>
        <v>-8558628.7585361041</v>
      </c>
      <c r="AH161" s="36">
        <f ca="1">X161-AH$13-AH$14+MIN(AH$13,MAX(0,((('1.Inputs'!$D$37*12*IF(6=1,'1.Inputs'!$D$38,IF(6=2,'1.Inputs'!$D$39,$E161)))*$F161*(('1.Inputs'!$D$40)+(1-'1.Inputs'!$D$40)*(1+'1.Inputs'!$D$41))*(1+$G161)^(6-1))-(('1.Inputs'!$D$37*12*IF(6=1,'1.Inputs'!$D$38,IF(6=2,'1.Inputs'!$D$39,$E161)))/(1-'1.Inputs'!$D$42)*$D161*(1+$G161)^(6-1))-('1.Inputs'!$D$37*12*IF(6=1,'1.Inputs'!$D$38,IF(6=2,'1.Inputs'!$D$39,$E161)))*'1.Inputs'!$D$43*(1+$G161)^(6-1)-'1.Inputs'!$D$44*(1+$G161)^(6-1)-('1.Inputs'!$D$20/'1.Inputs'!$D$27+'1.Inputs'!$D$23/'1.Inputs'!$D$28))))*'1.Inputs'!$D$53</f>
        <v>16027711.559111118</v>
      </c>
      <c r="AI161" s="36">
        <f ca="1">Y161-AI$13-AI$14+MIN(AI$13,MAX(0,((('1.Inputs'!$D$37*12*IF(7=1,'1.Inputs'!$D$38,IF(7=2,'1.Inputs'!$D$39,$E161)))*$F161*(('1.Inputs'!$D$40)+(1-'1.Inputs'!$D$40)*(1+'1.Inputs'!$D$41))*(1+$G161)^(7-1))-(('1.Inputs'!$D$37*12*IF(7=1,'1.Inputs'!$D$38,IF(7=2,'1.Inputs'!$D$39,$E161)))/(1-'1.Inputs'!$D$42)*$D161*(1+$G161)^(7-1))-('1.Inputs'!$D$37*12*IF(7=1,'1.Inputs'!$D$38,IF(7=2,'1.Inputs'!$D$39,$E161)))*'1.Inputs'!$D$43*(1+$G161)^(7-1)-'1.Inputs'!$D$44*(1+$G161)^(7-1)-('1.Inputs'!$D$20/'1.Inputs'!$D$27+'1.Inputs'!$D$23/'1.Inputs'!$D$28))))*'1.Inputs'!$D$53</f>
        <v>40731676.281989217</v>
      </c>
      <c r="AJ161" s="36">
        <f ca="1">Z161-AJ$13-AJ$14+MIN(AJ$13,MAX(0,((('1.Inputs'!$D$37*12*IF(8=1,'1.Inputs'!$D$38,IF(8=2,'1.Inputs'!$D$39,$E161)))*$F161*(('1.Inputs'!$D$40)+(1-'1.Inputs'!$D$40)*(1+'1.Inputs'!$D$41))*(1+$G161)^(8-1))-(('1.Inputs'!$D$37*12*IF(8=1,'1.Inputs'!$D$38,IF(8=2,'1.Inputs'!$D$39,$E161)))/(1-'1.Inputs'!$D$42)*$D161*(1+$G161)^(8-1))-('1.Inputs'!$D$37*12*IF(8=1,'1.Inputs'!$D$38,IF(8=2,'1.Inputs'!$D$39,$E161)))*'1.Inputs'!$D$43*(1+$G161)^(8-1)-'1.Inputs'!$D$44*(1+$G161)^(8-1)-('1.Inputs'!$D$20/'1.Inputs'!$D$27+'1.Inputs'!$D$23/'1.Inputs'!$D$28))))*'1.Inputs'!$D$53</f>
        <v>311555828.32756793</v>
      </c>
      <c r="AK161" s="36">
        <f ca="1">AA161-AK$13-AK$14+MIN(AK$13,MAX(0,((('1.Inputs'!$D$37*12*IF(9=1,'1.Inputs'!$D$38,IF(9=2,'1.Inputs'!$D$39,$E161)))*$F161*(('1.Inputs'!$D$40)+(1-'1.Inputs'!$D$40)*(1+'1.Inputs'!$D$41))*(1+$G161)^(9-1))-(('1.Inputs'!$D$37*12*IF(9=1,'1.Inputs'!$D$38,IF(9=2,'1.Inputs'!$D$39,$E161)))/(1-'1.Inputs'!$D$42)*$D161*(1+$G161)^(9-1))-('1.Inputs'!$D$37*12*IF(9=1,'1.Inputs'!$D$38,IF(9=2,'1.Inputs'!$D$39,$E161)))*'1.Inputs'!$D$43*(1+$G161)^(9-1)-'1.Inputs'!$D$44*(1+$G161)^(9-1)-('1.Inputs'!$D$20/'1.Inputs'!$D$27+'1.Inputs'!$D$23/'1.Inputs'!$D$28))))*'1.Inputs'!$D$53</f>
        <v>317314786.45671105</v>
      </c>
      <c r="AL161" s="36">
        <f ca="1">AB161-AL$13-AL$14+MIN(AL$13,MAX(0,((('1.Inputs'!$D$37*12*IF(10=1,'1.Inputs'!$D$38,IF(10=2,'1.Inputs'!$D$39,$E161)))*$F161*(('1.Inputs'!$D$40)+(1-'1.Inputs'!$D$40)*(1+'1.Inputs'!$D$41))*(1+$G161)^(10-1))-(('1.Inputs'!$D$37*12*IF(10=1,'1.Inputs'!$D$38,IF(10=2,'1.Inputs'!$D$39,$E161)))/(1-'1.Inputs'!$D$42)*$D161*(1+$G161)^(10-1))-('1.Inputs'!$D$37*12*IF(10=1,'1.Inputs'!$D$38,IF(10=2,'1.Inputs'!$D$39,$E161)))*'1.Inputs'!$D$43*(1+$G161)^(10-1)-'1.Inputs'!$D$44*(1+$G161)^(10-1)-('1.Inputs'!$D$20/'1.Inputs'!$D$27+'1.Inputs'!$D$23/'1.Inputs'!$D$28))))*'1.Inputs'!$D$53+'1.Inputs'!$D$35</f>
        <v>3303408918.0601645</v>
      </c>
      <c r="AM161" s="48">
        <f ca="1">R161+NPV('1.Inputs'!$D$55,S161:AB161)</f>
        <v>-1188352876.8198137</v>
      </c>
      <c r="AN161" s="48">
        <f ca="1">-('1.Inputs'!$D$24*(1-'1.Inputs'!$D$31)+'1.Inputs'!$D$35)+NPV('1.Inputs'!$D$54,AC161:AL161)</f>
        <v>-2063579249.1870565</v>
      </c>
      <c r="AO161" s="36">
        <f t="shared" ca="1" si="21"/>
        <v>-5.8159635440202031</v>
      </c>
      <c r="AP161" s="36">
        <f t="shared" ca="1" si="22"/>
        <v>0.17099232641310924</v>
      </c>
      <c r="AQ161" s="36">
        <f ca="1">'1.Inputs'!$D$35+MIN(SUM($AC161:AC161),SUM($AC161:AD161),SUM($AC161:AE161),SUM($AC161:AF161),SUM($AC161:AG161),SUM($AC161:AH161),SUM($AC161:AI161),SUM($AC161:AJ161),SUM($AC161:AK161),SUM($AC161:AL161))</f>
        <v>-811032089.74171591</v>
      </c>
      <c r="AR161" s="36">
        <f ca="1">IF(AP161&lt;'1.Inputs'!$D$57,1,0)</f>
        <v>1</v>
      </c>
      <c r="AS161" s="36">
        <f t="shared" ca="1" si="23"/>
        <v>1</v>
      </c>
    </row>
    <row r="162" spans="2:45" ht="15" customHeight="1" x14ac:dyDescent="0.25">
      <c r="B162" s="36">
        <v>147</v>
      </c>
      <c r="C162" s="36">
        <f t="shared" ca="1" si="16"/>
        <v>0.73265042666765623</v>
      </c>
      <c r="D162" s="36">
        <f t="shared" ca="1" si="17"/>
        <v>18701.116134566928</v>
      </c>
      <c r="E162" s="47">
        <f t="shared" ca="1" si="18"/>
        <v>0.85583471788172283</v>
      </c>
      <c r="F162" s="36">
        <f t="shared" ca="1" si="19"/>
        <v>28858.275413522759</v>
      </c>
      <c r="G162" s="36">
        <f t="shared" ca="1" si="20"/>
        <v>4.3925527201669812E-2</v>
      </c>
      <c r="H162" s="36">
        <f ca="1">((('1.Inputs'!$D$37*12*IF(1=1,'1.Inputs'!$D$38,IF(1=2,'1.Inputs'!$D$39,$E162)))*$F162*(('1.Inputs'!$D$40)+(1-'1.Inputs'!$D$40)*(1+'1.Inputs'!$D$41))*(1+$G162)^(1-1))*'1.Inputs'!$D$47+(('1.Inputs'!$D$37*12*IF(1=1,'1.Inputs'!$D$38,IF(1=2,'1.Inputs'!$D$39,$E162)))/(1-'1.Inputs'!$D$42)*$D162*(1+$G162)^(1-1))*('1.Inputs'!$D$48-'1.Inputs'!$D$49))/'1.Inputs'!$D$51</f>
        <v>769114047.82944798</v>
      </c>
      <c r="I162" s="36">
        <f ca="1">((('1.Inputs'!$D$37*12*IF(2=1,'1.Inputs'!$D$38,IF(2=2,'1.Inputs'!$D$39,$E162)))*$F162*(('1.Inputs'!$D$40)+(1-'1.Inputs'!$D$40)*(1+'1.Inputs'!$D$41))*(1+$G162)^(2-1))*'1.Inputs'!$D$47+(('1.Inputs'!$D$37*12*IF(2=1,'1.Inputs'!$D$38,IF(2=2,'1.Inputs'!$D$39,$E162)))/(1-'1.Inputs'!$D$42)*$D162*(1+$G162)^(2-1))*('1.Inputs'!$D$48-'1.Inputs'!$D$49))/'1.Inputs'!$D$51</f>
        <v>1124056903.0019934</v>
      </c>
      <c r="J162" s="36">
        <f ca="1">((('1.Inputs'!$D$37*12*IF(3=1,'1.Inputs'!$D$38,IF(3=2,'1.Inputs'!$D$39,$E162)))*$F162*(('1.Inputs'!$D$40)+(1-'1.Inputs'!$D$40)*(1+'1.Inputs'!$D$41))*(1+$G162)^(3-1))*'1.Inputs'!$D$47+(('1.Inputs'!$D$37*12*IF(3=1,'1.Inputs'!$D$38,IF(3=2,'1.Inputs'!$D$39,$E162)))/(1-'1.Inputs'!$D$42)*$D162*(1+$G162)^(3-1))*('1.Inputs'!$D$48-'1.Inputs'!$D$49))/'1.Inputs'!$D$51</f>
        <v>1434662262.4351268</v>
      </c>
      <c r="K162" s="36">
        <f ca="1">((('1.Inputs'!$D$37*12*IF(4=1,'1.Inputs'!$D$38,IF(4=2,'1.Inputs'!$D$39,$E162)))*$F162*(('1.Inputs'!$D$40)+(1-'1.Inputs'!$D$40)*(1+'1.Inputs'!$D$41))*(1+$G162)^(4-1))*'1.Inputs'!$D$47+(('1.Inputs'!$D$37*12*IF(4=1,'1.Inputs'!$D$38,IF(4=2,'1.Inputs'!$D$39,$E162)))/(1-'1.Inputs'!$D$42)*$D162*(1+$G162)^(4-1))*('1.Inputs'!$D$48-'1.Inputs'!$D$49))/'1.Inputs'!$D$51</f>
        <v>1497680558.6689303</v>
      </c>
      <c r="L162" s="36">
        <f ca="1">((('1.Inputs'!$D$37*12*IF(5=1,'1.Inputs'!$D$38,IF(5=2,'1.Inputs'!$D$39,$E162)))*$F162*(('1.Inputs'!$D$40)+(1-'1.Inputs'!$D$40)*(1+'1.Inputs'!$D$41))*(1+$G162)^(5-1))*'1.Inputs'!$D$47+(('1.Inputs'!$D$37*12*IF(5=1,'1.Inputs'!$D$38,IF(5=2,'1.Inputs'!$D$39,$E162)))/(1-'1.Inputs'!$D$42)*$D162*(1+$G162)^(5-1))*('1.Inputs'!$D$48-'1.Inputs'!$D$49))/'1.Inputs'!$D$51</f>
        <v>1563466966.7881544</v>
      </c>
      <c r="M162" s="36">
        <f ca="1">((('1.Inputs'!$D$37*12*IF(6=1,'1.Inputs'!$D$38,IF(6=2,'1.Inputs'!$D$39,$E162)))*$F162*(('1.Inputs'!$D$40)+(1-'1.Inputs'!$D$40)*(1+'1.Inputs'!$D$41))*(1+$G162)^(6-1))*'1.Inputs'!$D$47+(('1.Inputs'!$D$37*12*IF(6=1,'1.Inputs'!$D$38,IF(6=2,'1.Inputs'!$D$39,$E162)))/(1-'1.Inputs'!$D$42)*$D162*(1+$G162)^(6-1))*('1.Inputs'!$D$48-'1.Inputs'!$D$49))/'1.Inputs'!$D$51</f>
        <v>1632143077.5667195</v>
      </c>
      <c r="N162" s="36">
        <f ca="1">((('1.Inputs'!$D$37*12*IF(7=1,'1.Inputs'!$D$38,IF(7=2,'1.Inputs'!$D$39,$E162)))*$F162*(('1.Inputs'!$D$40)+(1-'1.Inputs'!$D$40)*(1+'1.Inputs'!$D$41))*(1+$G162)^(7-1))*'1.Inputs'!$D$47+(('1.Inputs'!$D$37*12*IF(7=1,'1.Inputs'!$D$38,IF(7=2,'1.Inputs'!$D$39,$E162)))/(1-'1.Inputs'!$D$42)*$D162*(1+$G162)^(7-1))*('1.Inputs'!$D$48-'1.Inputs'!$D$49))/'1.Inputs'!$D$51</f>
        <v>1703835822.7173941</v>
      </c>
      <c r="O162" s="36">
        <f ca="1">((('1.Inputs'!$D$37*12*IF(8=1,'1.Inputs'!$D$38,IF(8=2,'1.Inputs'!$D$39,$E162)))*$F162*(('1.Inputs'!$D$40)+(1-'1.Inputs'!$D$40)*(1+'1.Inputs'!$D$41))*(1+$G162)^(8-1))*'1.Inputs'!$D$47+(('1.Inputs'!$D$37*12*IF(8=1,'1.Inputs'!$D$38,IF(8=2,'1.Inputs'!$D$39,$E162)))/(1-'1.Inputs'!$D$42)*$D162*(1+$G162)^(8-1))*('1.Inputs'!$D$48-'1.Inputs'!$D$49))/'1.Inputs'!$D$51</f>
        <v>1778677709.4953468</v>
      </c>
      <c r="P162" s="36">
        <f ca="1">((('1.Inputs'!$D$37*12*IF(9=1,'1.Inputs'!$D$38,IF(9=2,'1.Inputs'!$D$39,$E162)))*$F162*(('1.Inputs'!$D$40)+(1-'1.Inputs'!$D$40)*(1+'1.Inputs'!$D$41))*(1+$G162)^(9-1))*'1.Inputs'!$D$47+(('1.Inputs'!$D$37*12*IF(9=1,'1.Inputs'!$D$38,IF(9=2,'1.Inputs'!$D$39,$E162)))/(1-'1.Inputs'!$D$42)*$D162*(1+$G162)^(9-1))*('1.Inputs'!$D$48-'1.Inputs'!$D$49))/'1.Inputs'!$D$51</f>
        <v>1856807065.6067884</v>
      </c>
      <c r="Q162" s="36">
        <f ca="1">((('1.Inputs'!$D$37*12*IF(10=1,'1.Inputs'!$D$38,IF(10=2,'1.Inputs'!$D$39,$E162)))*$F162*(('1.Inputs'!$D$40)+(1-'1.Inputs'!$D$40)*(1+'1.Inputs'!$D$41))*(1+$G162)^(10-1))*'1.Inputs'!$D$47+(('1.Inputs'!$D$37*12*IF(10=1,'1.Inputs'!$D$38,IF(10=2,'1.Inputs'!$D$39,$E162)))/(1-'1.Inputs'!$D$42)*$D162*(1+$G162)^(10-1))*('1.Inputs'!$D$48-'1.Inputs'!$D$49))/'1.Inputs'!$D$51</f>
        <v>1938368294.8753519</v>
      </c>
      <c r="R162" s="36">
        <f>-'1.Inputs'!$D$24</f>
        <v>-2050000000</v>
      </c>
      <c r="S162" s="36">
        <f ca="1">((('1.Inputs'!$D$37*12*IF(1=1,'1.Inputs'!$D$38,IF(1=2,'1.Inputs'!$D$39,$E162)))*$F162*(('1.Inputs'!$D$40)+(1-'1.Inputs'!$D$40)*(1+'1.Inputs'!$D$41))*(1+$G162)^(1-1))-(('1.Inputs'!$D$37*12*IF(1=1,'1.Inputs'!$D$38,IF(1=2,'1.Inputs'!$D$39,$E162)))/(1-'1.Inputs'!$D$42)*$D162*(1+$G162)^(1-1))-('1.Inputs'!$D$37*12*IF(1=1,'1.Inputs'!$D$38,IF(1=2,'1.Inputs'!$D$39,$E162)))*'1.Inputs'!$D$43*(1+$G162)^(1-1)-'1.Inputs'!$D$44*(1+$G162)^(1-1)-('1.Inputs'!$D$20/'1.Inputs'!$D$27+'1.Inputs'!$D$23/'1.Inputs'!$D$28))-MAX(0,((('1.Inputs'!$D$37*12*IF(1=1,'1.Inputs'!$D$38,IF(1=2,'1.Inputs'!$D$39,$E162)))*$F162*(('1.Inputs'!$D$40)+(1-'1.Inputs'!$D$40)*(1+'1.Inputs'!$D$41))*(1+$G162)^(1-1))-(('1.Inputs'!$D$37*12*IF(1=1,'1.Inputs'!$D$38,IF(1=2,'1.Inputs'!$D$39,$E162)))/(1-'1.Inputs'!$D$42)*$D162*(1+$G162)^(1-1))-('1.Inputs'!$D$37*12*IF(1=1,'1.Inputs'!$D$38,IF(1=2,'1.Inputs'!$D$39,$E162)))*'1.Inputs'!$D$43*(1+$G162)^(1-1)-'1.Inputs'!$D$44*(1+$G162)^(1-1)-('1.Inputs'!$D$20/'1.Inputs'!$D$27+'1.Inputs'!$D$23/'1.Inputs'!$D$28)))*'1.Inputs'!$D$53+('1.Inputs'!$D$20/'1.Inputs'!$D$27+'1.Inputs'!$D$23/'1.Inputs'!$D$28)-H162</f>
        <v>-624527582.17298579</v>
      </c>
      <c r="T162" s="36">
        <f ca="1">((('1.Inputs'!$D$37*12*IF(2=1,'1.Inputs'!$D$38,IF(2=2,'1.Inputs'!$D$39,$E162)))*$F162*(('1.Inputs'!$D$40)+(1-'1.Inputs'!$D$40)*(1+'1.Inputs'!$D$41))*(1+$G162)^(2-1))-(('1.Inputs'!$D$37*12*IF(2=1,'1.Inputs'!$D$38,IF(2=2,'1.Inputs'!$D$39,$E162)))/(1-'1.Inputs'!$D$42)*$D162*(1+$G162)^(2-1))-('1.Inputs'!$D$37*12*IF(2=1,'1.Inputs'!$D$38,IF(2=2,'1.Inputs'!$D$39,$E162)))*'1.Inputs'!$D$43*(1+$G162)^(2-1)-'1.Inputs'!$D$44*(1+$G162)^(2-1)-('1.Inputs'!$D$20/'1.Inputs'!$D$27+'1.Inputs'!$D$23/'1.Inputs'!$D$28))-MAX(0,((('1.Inputs'!$D$37*12*IF(2=1,'1.Inputs'!$D$38,IF(2=2,'1.Inputs'!$D$39,$E162)))*$F162*(('1.Inputs'!$D$40)+(1-'1.Inputs'!$D$40)*(1+'1.Inputs'!$D$41))*(1+$G162)^(2-1))-(('1.Inputs'!$D$37*12*IF(2=1,'1.Inputs'!$D$38,IF(2=2,'1.Inputs'!$D$39,$E162)))/(1-'1.Inputs'!$D$42)*$D162*(1+$G162)^(2-1))-('1.Inputs'!$D$37*12*IF(2=1,'1.Inputs'!$D$38,IF(2=2,'1.Inputs'!$D$39,$E162)))*'1.Inputs'!$D$43*(1+$G162)^(2-1)-'1.Inputs'!$D$44*(1+$G162)^(2-1)-('1.Inputs'!$D$20/'1.Inputs'!$D$27+'1.Inputs'!$D$23/'1.Inputs'!$D$28)))*'1.Inputs'!$D$53+('1.Inputs'!$D$20/'1.Inputs'!$D$27+'1.Inputs'!$D$23/'1.Inputs'!$D$28)-(I162-H162)</f>
        <v>78842547.909562826</v>
      </c>
      <c r="U162" s="36">
        <f ca="1">((('1.Inputs'!$D$37*12*IF(3=1,'1.Inputs'!$D$38,IF(3=2,'1.Inputs'!$D$39,$E162)))*$F162*(('1.Inputs'!$D$40)+(1-'1.Inputs'!$D$40)*(1+'1.Inputs'!$D$41))*(1+$G162)^(3-1))-(('1.Inputs'!$D$37*12*IF(3=1,'1.Inputs'!$D$38,IF(3=2,'1.Inputs'!$D$39,$E162)))/(1-'1.Inputs'!$D$42)*$D162*(1+$G162)^(3-1))-('1.Inputs'!$D$37*12*IF(3=1,'1.Inputs'!$D$38,IF(3=2,'1.Inputs'!$D$39,$E162)))*'1.Inputs'!$D$43*(1+$G162)^(3-1)-'1.Inputs'!$D$44*(1+$G162)^(3-1)-('1.Inputs'!$D$20/'1.Inputs'!$D$27+'1.Inputs'!$D$23/'1.Inputs'!$D$28))-MAX(0,((('1.Inputs'!$D$37*12*IF(3=1,'1.Inputs'!$D$38,IF(3=2,'1.Inputs'!$D$39,$E162)))*$F162*(('1.Inputs'!$D$40)+(1-'1.Inputs'!$D$40)*(1+'1.Inputs'!$D$41))*(1+$G162)^(3-1))-(('1.Inputs'!$D$37*12*IF(3=1,'1.Inputs'!$D$38,IF(3=2,'1.Inputs'!$D$39,$E162)))/(1-'1.Inputs'!$D$42)*$D162*(1+$G162)^(3-1))-('1.Inputs'!$D$37*12*IF(3=1,'1.Inputs'!$D$38,IF(3=2,'1.Inputs'!$D$39,$E162)))*'1.Inputs'!$D$43*(1+$G162)^(3-1)-'1.Inputs'!$D$44*(1+$G162)^(3-1)-('1.Inputs'!$D$20/'1.Inputs'!$D$27+'1.Inputs'!$D$23/'1.Inputs'!$D$28)))*'1.Inputs'!$D$53+('1.Inputs'!$D$20/'1.Inputs'!$D$27+'1.Inputs'!$D$23/'1.Inputs'!$D$28)-(J162-I162)</f>
        <v>371915265.90413666</v>
      </c>
      <c r="V162" s="36">
        <f ca="1">((('1.Inputs'!$D$37*12*IF(4=1,'1.Inputs'!$D$38,IF(4=2,'1.Inputs'!$D$39,$E162)))*$F162*(('1.Inputs'!$D$40)+(1-'1.Inputs'!$D$40)*(1+'1.Inputs'!$D$41))*(1+$G162)^(4-1))-(('1.Inputs'!$D$37*12*IF(4=1,'1.Inputs'!$D$38,IF(4=2,'1.Inputs'!$D$39,$E162)))/(1-'1.Inputs'!$D$42)*$D162*(1+$G162)^(4-1))-('1.Inputs'!$D$37*12*IF(4=1,'1.Inputs'!$D$38,IF(4=2,'1.Inputs'!$D$39,$E162)))*'1.Inputs'!$D$43*(1+$G162)^(4-1)-'1.Inputs'!$D$44*(1+$G162)^(4-1)-('1.Inputs'!$D$20/'1.Inputs'!$D$27+'1.Inputs'!$D$23/'1.Inputs'!$D$28))-MAX(0,((('1.Inputs'!$D$37*12*IF(4=1,'1.Inputs'!$D$38,IF(4=2,'1.Inputs'!$D$39,$E162)))*$F162*(('1.Inputs'!$D$40)+(1-'1.Inputs'!$D$40)*(1+'1.Inputs'!$D$41))*(1+$G162)^(4-1))-(('1.Inputs'!$D$37*12*IF(4=1,'1.Inputs'!$D$38,IF(4=2,'1.Inputs'!$D$39,$E162)))/(1-'1.Inputs'!$D$42)*$D162*(1+$G162)^(4-1))-('1.Inputs'!$D$37*12*IF(4=1,'1.Inputs'!$D$38,IF(4=2,'1.Inputs'!$D$39,$E162)))*'1.Inputs'!$D$43*(1+$G162)^(4-1)-'1.Inputs'!$D$44*(1+$G162)^(4-1)-('1.Inputs'!$D$20/'1.Inputs'!$D$27+'1.Inputs'!$D$23/'1.Inputs'!$D$28)))*'1.Inputs'!$D$53+('1.Inputs'!$D$20/'1.Inputs'!$D$27+'1.Inputs'!$D$23/'1.Inputs'!$D$28)-(K162-J162)</f>
        <v>647406926.23714066</v>
      </c>
      <c r="W162" s="36">
        <f ca="1">((('1.Inputs'!$D$37*12*IF(5=1,'1.Inputs'!$D$38,IF(5=2,'1.Inputs'!$D$39,$E162)))*$F162*(('1.Inputs'!$D$40)+(1-'1.Inputs'!$D$40)*(1+'1.Inputs'!$D$41))*(1+$G162)^(5-1))-(('1.Inputs'!$D$37*12*IF(5=1,'1.Inputs'!$D$38,IF(5=2,'1.Inputs'!$D$39,$E162)))/(1-'1.Inputs'!$D$42)*$D162*(1+$G162)^(5-1))-('1.Inputs'!$D$37*12*IF(5=1,'1.Inputs'!$D$38,IF(5=2,'1.Inputs'!$D$39,$E162)))*'1.Inputs'!$D$43*(1+$G162)^(5-1)-'1.Inputs'!$D$44*(1+$G162)^(5-1)-('1.Inputs'!$D$20/'1.Inputs'!$D$27+'1.Inputs'!$D$23/'1.Inputs'!$D$28))-MAX(0,((('1.Inputs'!$D$37*12*IF(5=1,'1.Inputs'!$D$38,IF(5=2,'1.Inputs'!$D$39,$E162)))*$F162*(('1.Inputs'!$D$40)+(1-'1.Inputs'!$D$40)*(1+'1.Inputs'!$D$41))*(1+$G162)^(5-1))-(('1.Inputs'!$D$37*12*IF(5=1,'1.Inputs'!$D$38,IF(5=2,'1.Inputs'!$D$39,$E162)))/(1-'1.Inputs'!$D$42)*$D162*(1+$G162)^(5-1))-('1.Inputs'!$D$37*12*IF(5=1,'1.Inputs'!$D$38,IF(5=2,'1.Inputs'!$D$39,$E162)))*'1.Inputs'!$D$43*(1+$G162)^(5-1)-'1.Inputs'!$D$44*(1+$G162)^(5-1)-('1.Inputs'!$D$20/'1.Inputs'!$D$27+'1.Inputs'!$D$23/'1.Inputs'!$D$28)))*'1.Inputs'!$D$53+('1.Inputs'!$D$20/'1.Inputs'!$D$27+'1.Inputs'!$D$23/'1.Inputs'!$D$28)-(L162-K162)</f>
        <v>673769135.62584114</v>
      </c>
      <c r="X162" s="36">
        <f ca="1">((('1.Inputs'!$D$37*12*IF(6=1,'1.Inputs'!$D$38,IF(6=2,'1.Inputs'!$D$39,$E162)))*$F162*(('1.Inputs'!$D$40)+(1-'1.Inputs'!$D$40)*(1+'1.Inputs'!$D$41))*(1+$G162)^(6-1))-(('1.Inputs'!$D$37*12*IF(6=1,'1.Inputs'!$D$38,IF(6=2,'1.Inputs'!$D$39,$E162)))/(1-'1.Inputs'!$D$42)*$D162*(1+$G162)^(6-1))-('1.Inputs'!$D$37*12*IF(6=1,'1.Inputs'!$D$38,IF(6=2,'1.Inputs'!$D$39,$E162)))*'1.Inputs'!$D$43*(1+$G162)^(6-1)-'1.Inputs'!$D$44*(1+$G162)^(6-1)-('1.Inputs'!$D$20/'1.Inputs'!$D$27+'1.Inputs'!$D$23/'1.Inputs'!$D$28))-MAX(0,((('1.Inputs'!$D$37*12*IF(6=1,'1.Inputs'!$D$38,IF(6=2,'1.Inputs'!$D$39,$E162)))*$F162*(('1.Inputs'!$D$40)+(1-'1.Inputs'!$D$40)*(1+'1.Inputs'!$D$41))*(1+$G162)^(6-1))-(('1.Inputs'!$D$37*12*IF(6=1,'1.Inputs'!$D$38,IF(6=2,'1.Inputs'!$D$39,$E162)))/(1-'1.Inputs'!$D$42)*$D162*(1+$G162)^(6-1))-('1.Inputs'!$D$37*12*IF(6=1,'1.Inputs'!$D$38,IF(6=2,'1.Inputs'!$D$39,$E162)))*'1.Inputs'!$D$43*(1+$G162)^(6-1)-'1.Inputs'!$D$44*(1+$G162)^(6-1)-('1.Inputs'!$D$20/'1.Inputs'!$D$27+'1.Inputs'!$D$23/'1.Inputs'!$D$28)))*'1.Inputs'!$D$53+('1.Inputs'!$D$20/'1.Inputs'!$D$27+'1.Inputs'!$D$23/'1.Inputs'!$D$28)-(M162-L162)</f>
        <v>701289318.96014047</v>
      </c>
      <c r="Y162" s="36">
        <f ca="1">((('1.Inputs'!$D$37*12*IF(7=1,'1.Inputs'!$D$38,IF(7=2,'1.Inputs'!$D$39,$E162)))*$F162*(('1.Inputs'!$D$40)+(1-'1.Inputs'!$D$40)*(1+'1.Inputs'!$D$41))*(1+$G162)^(7-1))-(('1.Inputs'!$D$37*12*IF(7=1,'1.Inputs'!$D$38,IF(7=2,'1.Inputs'!$D$39,$E162)))/(1-'1.Inputs'!$D$42)*$D162*(1+$G162)^(7-1))-('1.Inputs'!$D$37*12*IF(7=1,'1.Inputs'!$D$38,IF(7=2,'1.Inputs'!$D$39,$E162)))*'1.Inputs'!$D$43*(1+$G162)^(7-1)-'1.Inputs'!$D$44*(1+$G162)^(7-1)-('1.Inputs'!$D$20/'1.Inputs'!$D$27+'1.Inputs'!$D$23/'1.Inputs'!$D$28))-MAX(0,((('1.Inputs'!$D$37*12*IF(7=1,'1.Inputs'!$D$38,IF(7=2,'1.Inputs'!$D$39,$E162)))*$F162*(('1.Inputs'!$D$40)+(1-'1.Inputs'!$D$40)*(1+'1.Inputs'!$D$41))*(1+$G162)^(7-1))-(('1.Inputs'!$D$37*12*IF(7=1,'1.Inputs'!$D$38,IF(7=2,'1.Inputs'!$D$39,$E162)))/(1-'1.Inputs'!$D$42)*$D162*(1+$G162)^(7-1))-('1.Inputs'!$D$37*12*IF(7=1,'1.Inputs'!$D$38,IF(7=2,'1.Inputs'!$D$39,$E162)))*'1.Inputs'!$D$43*(1+$G162)^(7-1)-'1.Inputs'!$D$44*(1+$G162)^(7-1)-('1.Inputs'!$D$20/'1.Inputs'!$D$27+'1.Inputs'!$D$23/'1.Inputs'!$D$28)))*'1.Inputs'!$D$53+('1.Inputs'!$D$20/'1.Inputs'!$D$27+'1.Inputs'!$D$23/'1.Inputs'!$D$28)-(N162-M162)</f>
        <v>730018340.85608602</v>
      </c>
      <c r="Z162" s="36">
        <f ca="1">((('1.Inputs'!$D$37*12*IF(8=1,'1.Inputs'!$D$38,IF(8=2,'1.Inputs'!$D$39,$E162)))*$F162*(('1.Inputs'!$D$40)+(1-'1.Inputs'!$D$40)*(1+'1.Inputs'!$D$41))*(1+$G162)^(8-1))-(('1.Inputs'!$D$37*12*IF(8=1,'1.Inputs'!$D$38,IF(8=2,'1.Inputs'!$D$39,$E162)))/(1-'1.Inputs'!$D$42)*$D162*(1+$G162)^(8-1))-('1.Inputs'!$D$37*12*IF(8=1,'1.Inputs'!$D$38,IF(8=2,'1.Inputs'!$D$39,$E162)))*'1.Inputs'!$D$43*(1+$G162)^(8-1)-'1.Inputs'!$D$44*(1+$G162)^(8-1)-('1.Inputs'!$D$20/'1.Inputs'!$D$27+'1.Inputs'!$D$23/'1.Inputs'!$D$28))-MAX(0,((('1.Inputs'!$D$37*12*IF(8=1,'1.Inputs'!$D$38,IF(8=2,'1.Inputs'!$D$39,$E162)))*$F162*(('1.Inputs'!$D$40)+(1-'1.Inputs'!$D$40)*(1+'1.Inputs'!$D$41))*(1+$G162)^(8-1))-(('1.Inputs'!$D$37*12*IF(8=1,'1.Inputs'!$D$38,IF(8=2,'1.Inputs'!$D$39,$E162)))/(1-'1.Inputs'!$D$42)*$D162*(1+$G162)^(8-1))-('1.Inputs'!$D$37*12*IF(8=1,'1.Inputs'!$D$38,IF(8=2,'1.Inputs'!$D$39,$E162)))*'1.Inputs'!$D$43*(1+$G162)^(8-1)-'1.Inputs'!$D$44*(1+$G162)^(8-1)-('1.Inputs'!$D$20/'1.Inputs'!$D$27+'1.Inputs'!$D$23/'1.Inputs'!$D$28)))*'1.Inputs'!$D$53+('1.Inputs'!$D$20/'1.Inputs'!$D$27+'1.Inputs'!$D$23/'1.Inputs'!$D$28)-(O162-N162)</f>
        <v>760009300.18479872</v>
      </c>
      <c r="AA162" s="36">
        <f ca="1">((('1.Inputs'!$D$37*12*IF(9=1,'1.Inputs'!$D$38,IF(9=2,'1.Inputs'!$D$39,$E162)))*$F162*(('1.Inputs'!$D$40)+(1-'1.Inputs'!$D$40)*(1+'1.Inputs'!$D$41))*(1+$G162)^(9-1))-(('1.Inputs'!$D$37*12*IF(9=1,'1.Inputs'!$D$38,IF(9=2,'1.Inputs'!$D$39,$E162)))/(1-'1.Inputs'!$D$42)*$D162*(1+$G162)^(9-1))-('1.Inputs'!$D$37*12*IF(9=1,'1.Inputs'!$D$38,IF(9=2,'1.Inputs'!$D$39,$E162)))*'1.Inputs'!$D$43*(1+$G162)^(9-1)-'1.Inputs'!$D$44*(1+$G162)^(9-1)-('1.Inputs'!$D$20/'1.Inputs'!$D$27+'1.Inputs'!$D$23/'1.Inputs'!$D$28))-MAX(0,((('1.Inputs'!$D$37*12*IF(9=1,'1.Inputs'!$D$38,IF(9=2,'1.Inputs'!$D$39,$E162)))*$F162*(('1.Inputs'!$D$40)+(1-'1.Inputs'!$D$40)*(1+'1.Inputs'!$D$41))*(1+$G162)^(9-1))-(('1.Inputs'!$D$37*12*IF(9=1,'1.Inputs'!$D$38,IF(9=2,'1.Inputs'!$D$39,$E162)))/(1-'1.Inputs'!$D$42)*$D162*(1+$G162)^(9-1))-('1.Inputs'!$D$37*12*IF(9=1,'1.Inputs'!$D$38,IF(9=2,'1.Inputs'!$D$39,$E162)))*'1.Inputs'!$D$43*(1+$G162)^(9-1)-'1.Inputs'!$D$44*(1+$G162)^(9-1)-('1.Inputs'!$D$20/'1.Inputs'!$D$27+'1.Inputs'!$D$23/'1.Inputs'!$D$28)))*'1.Inputs'!$D$53+('1.Inputs'!$D$20/'1.Inputs'!$D$27+'1.Inputs'!$D$23/'1.Inputs'!$D$28)-(P162-O162)</f>
        <v>791317628.21331024</v>
      </c>
      <c r="AB162" s="36">
        <f ca="1">((('1.Inputs'!$D$37*12*IF(10=1,'1.Inputs'!$D$38,IF(10=2,'1.Inputs'!$D$39,$E162)))*$F162*(('1.Inputs'!$D$40)+(1-'1.Inputs'!$D$40)*(1+'1.Inputs'!$D$41))*(1+$G162)^(10-1))-(('1.Inputs'!$D$37*12*IF(10=1,'1.Inputs'!$D$38,IF(10=2,'1.Inputs'!$D$39,$E162)))/(1-'1.Inputs'!$D$42)*$D162*(1+$G162)^(10-1))-('1.Inputs'!$D$37*12*IF(10=1,'1.Inputs'!$D$38,IF(10=2,'1.Inputs'!$D$39,$E162)))*'1.Inputs'!$D$43*(1+$G162)^(10-1)-'1.Inputs'!$D$44*(1+$G162)^(10-1)-('1.Inputs'!$D$20/'1.Inputs'!$D$27+'1.Inputs'!$D$23/'1.Inputs'!$D$28))-MAX(0,((('1.Inputs'!$D$37*12*IF(10=1,'1.Inputs'!$D$38,IF(10=2,'1.Inputs'!$D$39,$E162)))*$F162*(('1.Inputs'!$D$40)+(1-'1.Inputs'!$D$40)*(1+'1.Inputs'!$D$41))*(1+$G162)^(10-1))-(('1.Inputs'!$D$37*12*IF(10=1,'1.Inputs'!$D$38,IF(10=2,'1.Inputs'!$D$39,$E162)))/(1-'1.Inputs'!$D$42)*$D162*(1+$G162)^(10-1))-('1.Inputs'!$D$37*12*IF(10=1,'1.Inputs'!$D$38,IF(10=2,'1.Inputs'!$D$39,$E162)))*'1.Inputs'!$D$43*(1+$G162)^(10-1)-'1.Inputs'!$D$44*(1+$G162)^(10-1)-('1.Inputs'!$D$20/'1.Inputs'!$D$27+'1.Inputs'!$D$23/'1.Inputs'!$D$28)))*'1.Inputs'!$D$53+('1.Inputs'!$D$20/'1.Inputs'!$D$27+'1.Inputs'!$D$23/'1.Inputs'!$D$28)-(Q162-P162)+(('1.Inputs'!$D$20+'1.Inputs'!$D$23-('1.Inputs'!$D$20/'1.Inputs'!$D$27+'1.Inputs'!$D$23/'1.Inputs'!$D$28)*'1.Inputs'!$D$10)*'1.Inputs'!$D$60+'1.Inputs'!$D$19*'1.Inputs'!$D$59+Q162)</f>
        <v>3462369485.9316278</v>
      </c>
      <c r="AC162" s="36">
        <f ca="1">S162-AC$13-AC$14+MIN(AC$13,MAX(0,((('1.Inputs'!$D$37*12*IF(1=1,'1.Inputs'!$D$38,IF(1=2,'1.Inputs'!$D$39,$E162)))*$F162*(('1.Inputs'!$D$40)+(1-'1.Inputs'!$D$40)*(1+'1.Inputs'!$D$41))*(1+$G162)^(1-1))-(('1.Inputs'!$D$37*12*IF(1=1,'1.Inputs'!$D$38,IF(1=2,'1.Inputs'!$D$39,$E162)))/(1-'1.Inputs'!$D$42)*$D162*(1+$G162)^(1-1))-('1.Inputs'!$D$37*12*IF(1=1,'1.Inputs'!$D$38,IF(1=2,'1.Inputs'!$D$39,$E162)))*'1.Inputs'!$D$43*(1+$G162)^(1-1)-'1.Inputs'!$D$44*(1+$G162)^(1-1)-('1.Inputs'!$D$20/'1.Inputs'!$D$27+'1.Inputs'!$D$23/'1.Inputs'!$D$28))))*'1.Inputs'!$D$53</f>
        <v>-766965639.12719846</v>
      </c>
      <c r="AD162" s="36">
        <f ca="1">T162-AD$13-AD$14+MIN(AD$13,MAX(0,((('1.Inputs'!$D$37*12*IF(2=1,'1.Inputs'!$D$38,IF(2=2,'1.Inputs'!$D$39,$E162)))*$F162*(('1.Inputs'!$D$40)+(1-'1.Inputs'!$D$40)*(1+'1.Inputs'!$D$41))*(1+$G162)^(2-1))-(('1.Inputs'!$D$37*12*IF(2=1,'1.Inputs'!$D$38,IF(2=2,'1.Inputs'!$D$39,$E162)))/(1-'1.Inputs'!$D$42)*$D162*(1+$G162)^(2-1))-('1.Inputs'!$D$37*12*IF(2=1,'1.Inputs'!$D$38,IF(2=2,'1.Inputs'!$D$39,$E162)))*'1.Inputs'!$D$43*(1+$G162)^(2-1)-'1.Inputs'!$D$44*(1+$G162)^(2-1)-('1.Inputs'!$D$20/'1.Inputs'!$D$27+'1.Inputs'!$D$23/'1.Inputs'!$D$28))))*'1.Inputs'!$D$53</f>
        <v>-17097452.090437174</v>
      </c>
      <c r="AE162" s="36">
        <f ca="1">U162-AE$13-AE$14+MIN(AE$13,MAX(0,((('1.Inputs'!$D$37*12*IF(3=1,'1.Inputs'!$D$38,IF(3=2,'1.Inputs'!$D$39,$E162)))*$F162*(('1.Inputs'!$D$40)+(1-'1.Inputs'!$D$40)*(1+'1.Inputs'!$D$41))*(1+$G162)^(3-1))-(('1.Inputs'!$D$37*12*IF(3=1,'1.Inputs'!$D$38,IF(3=2,'1.Inputs'!$D$39,$E162)))/(1-'1.Inputs'!$D$42)*$D162*(1+$G162)^(3-1))-('1.Inputs'!$D$37*12*IF(3=1,'1.Inputs'!$D$38,IF(3=2,'1.Inputs'!$D$39,$E162)))*'1.Inputs'!$D$43*(1+$G162)^(3-1)-'1.Inputs'!$D$44*(1+$G162)^(3-1)-('1.Inputs'!$D$20/'1.Inputs'!$D$27+'1.Inputs'!$D$23/'1.Inputs'!$D$28))))*'1.Inputs'!$D$53</f>
        <v>29975265.904136658</v>
      </c>
      <c r="AF162" s="36">
        <f ca="1">V162-AF$13-AF$14+MIN(AF$13,MAX(0,((('1.Inputs'!$D$37*12*IF(4=1,'1.Inputs'!$D$38,IF(4=2,'1.Inputs'!$D$39,$E162)))*$F162*(('1.Inputs'!$D$40)+(1-'1.Inputs'!$D$40)*(1+'1.Inputs'!$D$41))*(1+$G162)^(4-1))-(('1.Inputs'!$D$37*12*IF(4=1,'1.Inputs'!$D$38,IF(4=2,'1.Inputs'!$D$39,$E162)))/(1-'1.Inputs'!$D$42)*$D162*(1+$G162)^(4-1))-('1.Inputs'!$D$37*12*IF(4=1,'1.Inputs'!$D$38,IF(4=2,'1.Inputs'!$D$39,$E162)))*'1.Inputs'!$D$43*(1+$G162)^(4-1)-'1.Inputs'!$D$44*(1+$G162)^(4-1)-('1.Inputs'!$D$20/'1.Inputs'!$D$27+'1.Inputs'!$D$23/'1.Inputs'!$D$28))))*'1.Inputs'!$D$53</f>
        <v>324654926.23714066</v>
      </c>
      <c r="AG162" s="36">
        <f ca="1">W162-AG$13-AG$14+MIN(AG$13,MAX(0,((('1.Inputs'!$D$37*12*IF(5=1,'1.Inputs'!$D$38,IF(5=2,'1.Inputs'!$D$39,$E162)))*$F162*(('1.Inputs'!$D$40)+(1-'1.Inputs'!$D$40)*(1+'1.Inputs'!$D$41))*(1+$G162)^(5-1))-(('1.Inputs'!$D$37*12*IF(5=1,'1.Inputs'!$D$38,IF(5=2,'1.Inputs'!$D$39,$E162)))/(1-'1.Inputs'!$D$42)*$D162*(1+$G162)^(5-1))-('1.Inputs'!$D$37*12*IF(5=1,'1.Inputs'!$D$38,IF(5=2,'1.Inputs'!$D$39,$E162)))*'1.Inputs'!$D$43*(1+$G162)^(5-1)-'1.Inputs'!$D$44*(1+$G162)^(5-1)-('1.Inputs'!$D$20/'1.Inputs'!$D$27+'1.Inputs'!$D$23/'1.Inputs'!$D$28))))*'1.Inputs'!$D$53</f>
        <v>370205135.62584114</v>
      </c>
      <c r="AH162" s="36">
        <f ca="1">X162-AH$13-AH$14+MIN(AH$13,MAX(0,((('1.Inputs'!$D$37*12*IF(6=1,'1.Inputs'!$D$38,IF(6=2,'1.Inputs'!$D$39,$E162)))*$F162*(('1.Inputs'!$D$40)+(1-'1.Inputs'!$D$40)*(1+'1.Inputs'!$D$41))*(1+$G162)^(6-1))-(('1.Inputs'!$D$37*12*IF(6=1,'1.Inputs'!$D$38,IF(6=2,'1.Inputs'!$D$39,$E162)))/(1-'1.Inputs'!$D$42)*$D162*(1+$G162)^(6-1))-('1.Inputs'!$D$37*12*IF(6=1,'1.Inputs'!$D$38,IF(6=2,'1.Inputs'!$D$39,$E162)))*'1.Inputs'!$D$43*(1+$G162)^(6-1)-'1.Inputs'!$D$44*(1+$G162)^(6-1)-('1.Inputs'!$D$20/'1.Inputs'!$D$27+'1.Inputs'!$D$23/'1.Inputs'!$D$28))))*'1.Inputs'!$D$53</f>
        <v>416913318.96014047</v>
      </c>
      <c r="AI162" s="36">
        <f ca="1">Y162-AI$13-AI$14+MIN(AI$13,MAX(0,((('1.Inputs'!$D$37*12*IF(7=1,'1.Inputs'!$D$38,IF(7=2,'1.Inputs'!$D$39,$E162)))*$F162*(('1.Inputs'!$D$40)+(1-'1.Inputs'!$D$40)*(1+'1.Inputs'!$D$41))*(1+$G162)^(7-1))-(('1.Inputs'!$D$37*12*IF(7=1,'1.Inputs'!$D$38,IF(7=2,'1.Inputs'!$D$39,$E162)))/(1-'1.Inputs'!$D$42)*$D162*(1+$G162)^(7-1))-('1.Inputs'!$D$37*12*IF(7=1,'1.Inputs'!$D$38,IF(7=2,'1.Inputs'!$D$39,$E162)))*'1.Inputs'!$D$43*(1+$G162)^(7-1)-'1.Inputs'!$D$44*(1+$G162)^(7-1)-('1.Inputs'!$D$20/'1.Inputs'!$D$27+'1.Inputs'!$D$23/'1.Inputs'!$D$28))))*'1.Inputs'!$D$53</f>
        <v>464830340.85608602</v>
      </c>
      <c r="AJ162" s="36">
        <f ca="1">Z162-AJ$13-AJ$14+MIN(AJ$13,MAX(0,((('1.Inputs'!$D$37*12*IF(8=1,'1.Inputs'!$D$38,IF(8=2,'1.Inputs'!$D$39,$E162)))*$F162*(('1.Inputs'!$D$40)+(1-'1.Inputs'!$D$40)*(1+'1.Inputs'!$D$41))*(1+$G162)^(8-1))-(('1.Inputs'!$D$37*12*IF(8=1,'1.Inputs'!$D$38,IF(8=2,'1.Inputs'!$D$39,$E162)))/(1-'1.Inputs'!$D$42)*$D162*(1+$G162)^(8-1))-('1.Inputs'!$D$37*12*IF(8=1,'1.Inputs'!$D$38,IF(8=2,'1.Inputs'!$D$39,$E162)))*'1.Inputs'!$D$43*(1+$G162)^(8-1)-'1.Inputs'!$D$44*(1+$G162)^(8-1)-('1.Inputs'!$D$20/'1.Inputs'!$D$27+'1.Inputs'!$D$23/'1.Inputs'!$D$28))))*'1.Inputs'!$D$53</f>
        <v>760009300.18479872</v>
      </c>
      <c r="AK162" s="36">
        <f ca="1">AA162-AK$13-AK$14+MIN(AK$13,MAX(0,((('1.Inputs'!$D$37*12*IF(9=1,'1.Inputs'!$D$38,IF(9=2,'1.Inputs'!$D$39,$E162)))*$F162*(('1.Inputs'!$D$40)+(1-'1.Inputs'!$D$40)*(1+'1.Inputs'!$D$41))*(1+$G162)^(9-1))-(('1.Inputs'!$D$37*12*IF(9=1,'1.Inputs'!$D$38,IF(9=2,'1.Inputs'!$D$39,$E162)))/(1-'1.Inputs'!$D$42)*$D162*(1+$G162)^(9-1))-('1.Inputs'!$D$37*12*IF(9=1,'1.Inputs'!$D$38,IF(9=2,'1.Inputs'!$D$39,$E162)))*'1.Inputs'!$D$43*(1+$G162)^(9-1)-'1.Inputs'!$D$44*(1+$G162)^(9-1)-('1.Inputs'!$D$20/'1.Inputs'!$D$27+'1.Inputs'!$D$23/'1.Inputs'!$D$28))))*'1.Inputs'!$D$53</f>
        <v>791317628.21331024</v>
      </c>
      <c r="AL162" s="36">
        <f ca="1">AB162-AL$13-AL$14+MIN(AL$13,MAX(0,((('1.Inputs'!$D$37*12*IF(10=1,'1.Inputs'!$D$38,IF(10=2,'1.Inputs'!$D$39,$E162)))*$F162*(('1.Inputs'!$D$40)+(1-'1.Inputs'!$D$40)*(1+'1.Inputs'!$D$41))*(1+$G162)^(10-1))-(('1.Inputs'!$D$37*12*IF(10=1,'1.Inputs'!$D$38,IF(10=2,'1.Inputs'!$D$39,$E162)))/(1-'1.Inputs'!$D$42)*$D162*(1+$G162)^(10-1))-('1.Inputs'!$D$37*12*IF(10=1,'1.Inputs'!$D$38,IF(10=2,'1.Inputs'!$D$39,$E162)))*'1.Inputs'!$D$43*(1+$G162)^(10-1)-'1.Inputs'!$D$44*(1+$G162)^(10-1)-('1.Inputs'!$D$20/'1.Inputs'!$D$27+'1.Inputs'!$D$23/'1.Inputs'!$D$28))))*'1.Inputs'!$D$53+'1.Inputs'!$D$35</f>
        <v>4262369485.9316278</v>
      </c>
      <c r="AM162" s="48">
        <f ca="1">R162+NPV('1.Inputs'!$D$55,S162:AB162)</f>
        <v>932752282.34109068</v>
      </c>
      <c r="AN162" s="48">
        <f ca="1">-('1.Inputs'!$D$24*(1-'1.Inputs'!$D$31)+'1.Inputs'!$D$35)+NPV('1.Inputs'!$D$54,AC162:AL162)</f>
        <v>-439386738.1285553</v>
      </c>
      <c r="AO162" s="36">
        <f t="shared" ca="1" si="21"/>
        <v>-4.2312166813887924</v>
      </c>
      <c r="AP162" s="36">
        <f t="shared" ca="1" si="22"/>
        <v>0.94490667150441221</v>
      </c>
      <c r="AQ162" s="36">
        <f ca="1">'1.Inputs'!$D$35+MIN(SUM($AC162:AC162),SUM($AC162:AD162),SUM($AC162:AE162),SUM($AC162:AF162),SUM($AC162:AG162),SUM($AC162:AH162),SUM($AC162:AI162),SUM($AC162:AJ162),SUM($AC162:AK162),SUM($AC162:AL162))</f>
        <v>15936908.782364368</v>
      </c>
      <c r="AR162" s="36">
        <f ca="1">IF(AP162&lt;'1.Inputs'!$D$57,1,0)</f>
        <v>1</v>
      </c>
      <c r="AS162" s="36">
        <f t="shared" ca="1" si="23"/>
        <v>0</v>
      </c>
    </row>
    <row r="163" spans="2:45" ht="15" customHeight="1" x14ac:dyDescent="0.25">
      <c r="B163" s="36">
        <v>148</v>
      </c>
      <c r="C163" s="36">
        <f t="shared" ca="1" si="16"/>
        <v>0.6747747768461263</v>
      </c>
      <c r="D163" s="36">
        <f t="shared" ca="1" si="17"/>
        <v>18269.67051190299</v>
      </c>
      <c r="E163" s="47">
        <f t="shared" ca="1" si="18"/>
        <v>0.84922321413212543</v>
      </c>
      <c r="F163" s="36">
        <f t="shared" ca="1" si="19"/>
        <v>29271.377617775677</v>
      </c>
      <c r="G163" s="36">
        <f t="shared" ca="1" si="20"/>
        <v>3.1369608175193152E-2</v>
      </c>
      <c r="H163" s="36">
        <f ca="1">((('1.Inputs'!$D$37*12*IF(1=1,'1.Inputs'!$D$38,IF(1=2,'1.Inputs'!$D$39,$E163)))*$F163*(('1.Inputs'!$D$40)+(1-'1.Inputs'!$D$40)*(1+'1.Inputs'!$D$41))*(1+$G163)^(1-1))*'1.Inputs'!$D$47+(('1.Inputs'!$D$37*12*IF(1=1,'1.Inputs'!$D$38,IF(1=2,'1.Inputs'!$D$39,$E163)))/(1-'1.Inputs'!$D$42)*$D163*(1+$G163)^(1-1))*('1.Inputs'!$D$48-'1.Inputs'!$D$49))/'1.Inputs'!$D$51</f>
        <v>775860701.87413597</v>
      </c>
      <c r="I163" s="36">
        <f ca="1">((('1.Inputs'!$D$37*12*IF(2=1,'1.Inputs'!$D$38,IF(2=2,'1.Inputs'!$D$39,$E163)))*$F163*(('1.Inputs'!$D$40)+(1-'1.Inputs'!$D$40)*(1+'1.Inputs'!$D$41))*(1+$G163)^(2-1))*'1.Inputs'!$D$47+(('1.Inputs'!$D$37*12*IF(2=1,'1.Inputs'!$D$38,IF(2=2,'1.Inputs'!$D$39,$E163)))/(1-'1.Inputs'!$D$42)*$D163*(1+$G163)^(2-1))*('1.Inputs'!$D$48-'1.Inputs'!$D$49))/'1.Inputs'!$D$51</f>
        <v>1120278807.3266411</v>
      </c>
      <c r="J163" s="36">
        <f ca="1">((('1.Inputs'!$D$37*12*IF(3=1,'1.Inputs'!$D$38,IF(3=2,'1.Inputs'!$D$39,$E163)))*$F163*(('1.Inputs'!$D$40)+(1-'1.Inputs'!$D$40)*(1+'1.Inputs'!$D$41))*(1+$G163)^(3-1))*'1.Inputs'!$D$47+(('1.Inputs'!$D$37*12*IF(3=1,'1.Inputs'!$D$38,IF(3=2,'1.Inputs'!$D$39,$E163)))/(1-'1.Inputs'!$D$42)*$D163*(1+$G163)^(3-1))*('1.Inputs'!$D$48-'1.Inputs'!$D$49))/'1.Inputs'!$D$51</f>
        <v>1401729674.6736925</v>
      </c>
      <c r="K163" s="36">
        <f ca="1">((('1.Inputs'!$D$37*12*IF(4=1,'1.Inputs'!$D$38,IF(4=2,'1.Inputs'!$D$39,$E163)))*$F163*(('1.Inputs'!$D$40)+(1-'1.Inputs'!$D$40)*(1+'1.Inputs'!$D$41))*(1+$G163)^(4-1))*'1.Inputs'!$D$47+(('1.Inputs'!$D$37*12*IF(4=1,'1.Inputs'!$D$38,IF(4=2,'1.Inputs'!$D$39,$E163)))/(1-'1.Inputs'!$D$42)*$D163*(1+$G163)^(4-1))*('1.Inputs'!$D$48-'1.Inputs'!$D$49))/'1.Inputs'!$D$51</f>
        <v>1445701385.3357472</v>
      </c>
      <c r="L163" s="36">
        <f ca="1">((('1.Inputs'!$D$37*12*IF(5=1,'1.Inputs'!$D$38,IF(5=2,'1.Inputs'!$D$39,$E163)))*$F163*(('1.Inputs'!$D$40)+(1-'1.Inputs'!$D$40)*(1+'1.Inputs'!$D$41))*(1+$G163)^(5-1))*'1.Inputs'!$D$47+(('1.Inputs'!$D$37*12*IF(5=1,'1.Inputs'!$D$38,IF(5=2,'1.Inputs'!$D$39,$E163)))/(1-'1.Inputs'!$D$42)*$D163*(1+$G163)^(5-1))*('1.Inputs'!$D$48-'1.Inputs'!$D$49))/'1.Inputs'!$D$51</f>
        <v>1491052471.3320637</v>
      </c>
      <c r="M163" s="36">
        <f ca="1">((('1.Inputs'!$D$37*12*IF(6=1,'1.Inputs'!$D$38,IF(6=2,'1.Inputs'!$D$39,$E163)))*$F163*(('1.Inputs'!$D$40)+(1-'1.Inputs'!$D$40)*(1+'1.Inputs'!$D$41))*(1+$G163)^(6-1))*'1.Inputs'!$D$47+(('1.Inputs'!$D$37*12*IF(6=1,'1.Inputs'!$D$38,IF(6=2,'1.Inputs'!$D$39,$E163)))/(1-'1.Inputs'!$D$42)*$D163*(1+$G163)^(6-1))*('1.Inputs'!$D$48-'1.Inputs'!$D$49))/'1.Inputs'!$D$51</f>
        <v>1537826203.1264038</v>
      </c>
      <c r="N163" s="36">
        <f ca="1">((('1.Inputs'!$D$37*12*IF(7=1,'1.Inputs'!$D$38,IF(7=2,'1.Inputs'!$D$39,$E163)))*$F163*(('1.Inputs'!$D$40)+(1-'1.Inputs'!$D$40)*(1+'1.Inputs'!$D$41))*(1+$G163)^(7-1))*'1.Inputs'!$D$47+(('1.Inputs'!$D$37*12*IF(7=1,'1.Inputs'!$D$38,IF(7=2,'1.Inputs'!$D$39,$E163)))/(1-'1.Inputs'!$D$42)*$D163*(1+$G163)^(7-1))*('1.Inputs'!$D$48-'1.Inputs'!$D$49))/'1.Inputs'!$D$51</f>
        <v>1586067208.560024</v>
      </c>
      <c r="O163" s="36">
        <f ca="1">((('1.Inputs'!$D$37*12*IF(8=1,'1.Inputs'!$D$38,IF(8=2,'1.Inputs'!$D$39,$E163)))*$F163*(('1.Inputs'!$D$40)+(1-'1.Inputs'!$D$40)*(1+'1.Inputs'!$D$41))*(1+$G163)^(8-1))*'1.Inputs'!$D$47+(('1.Inputs'!$D$37*12*IF(8=1,'1.Inputs'!$D$38,IF(8=2,'1.Inputs'!$D$39,$E163)))/(1-'1.Inputs'!$D$42)*$D163*(1+$G163)^(8-1))*('1.Inputs'!$D$48-'1.Inputs'!$D$49))/'1.Inputs'!$D$51</f>
        <v>1635821515.4320743</v>
      </c>
      <c r="P163" s="36">
        <f ca="1">((('1.Inputs'!$D$37*12*IF(9=1,'1.Inputs'!$D$38,IF(9=2,'1.Inputs'!$D$39,$E163)))*$F163*(('1.Inputs'!$D$40)+(1-'1.Inputs'!$D$40)*(1+'1.Inputs'!$D$41))*(1+$G163)^(9-1))*'1.Inputs'!$D$47+(('1.Inputs'!$D$37*12*IF(9=1,'1.Inputs'!$D$38,IF(9=2,'1.Inputs'!$D$39,$E163)))/(1-'1.Inputs'!$D$42)*$D163*(1+$G163)^(9-1))*('1.Inputs'!$D$48-'1.Inputs'!$D$49))/'1.Inputs'!$D$51</f>
        <v>1687136595.4157288</v>
      </c>
      <c r="Q163" s="36">
        <f ca="1">((('1.Inputs'!$D$37*12*IF(10=1,'1.Inputs'!$D$38,IF(10=2,'1.Inputs'!$D$39,$E163)))*$F163*(('1.Inputs'!$D$40)+(1-'1.Inputs'!$D$40)*(1+'1.Inputs'!$D$41))*(1+$G163)^(10-1))*'1.Inputs'!$D$47+(('1.Inputs'!$D$37*12*IF(10=1,'1.Inputs'!$D$38,IF(10=2,'1.Inputs'!$D$39,$E163)))/(1-'1.Inputs'!$D$42)*$D163*(1+$G163)^(10-1))*('1.Inputs'!$D$48-'1.Inputs'!$D$49))/'1.Inputs'!$D$51</f>
        <v>1740061409.3519497</v>
      </c>
      <c r="R163" s="36">
        <f>-'1.Inputs'!$D$24</f>
        <v>-2050000000</v>
      </c>
      <c r="S163" s="36">
        <f ca="1">((('1.Inputs'!$D$37*12*IF(1=1,'1.Inputs'!$D$38,IF(1=2,'1.Inputs'!$D$39,$E163)))*$F163*(('1.Inputs'!$D$40)+(1-'1.Inputs'!$D$40)*(1+'1.Inputs'!$D$41))*(1+$G163)^(1-1))-(('1.Inputs'!$D$37*12*IF(1=1,'1.Inputs'!$D$38,IF(1=2,'1.Inputs'!$D$39,$E163)))/(1-'1.Inputs'!$D$42)*$D163*(1+$G163)^(1-1))-('1.Inputs'!$D$37*12*IF(1=1,'1.Inputs'!$D$38,IF(1=2,'1.Inputs'!$D$39,$E163)))*'1.Inputs'!$D$43*(1+$G163)^(1-1)-'1.Inputs'!$D$44*(1+$G163)^(1-1)-('1.Inputs'!$D$20/'1.Inputs'!$D$27+'1.Inputs'!$D$23/'1.Inputs'!$D$28))-MAX(0,((('1.Inputs'!$D$37*12*IF(1=1,'1.Inputs'!$D$38,IF(1=2,'1.Inputs'!$D$39,$E163)))*$F163*(('1.Inputs'!$D$40)+(1-'1.Inputs'!$D$40)*(1+'1.Inputs'!$D$41))*(1+$G163)^(1-1))-(('1.Inputs'!$D$37*12*IF(1=1,'1.Inputs'!$D$38,IF(1=2,'1.Inputs'!$D$39,$E163)))/(1-'1.Inputs'!$D$42)*$D163*(1+$G163)^(1-1))-('1.Inputs'!$D$37*12*IF(1=1,'1.Inputs'!$D$38,IF(1=2,'1.Inputs'!$D$39,$E163)))*'1.Inputs'!$D$43*(1+$G163)^(1-1)-'1.Inputs'!$D$44*(1+$G163)^(1-1)-('1.Inputs'!$D$20/'1.Inputs'!$D$27+'1.Inputs'!$D$23/'1.Inputs'!$D$28)))*'1.Inputs'!$D$53+('1.Inputs'!$D$20/'1.Inputs'!$D$27+'1.Inputs'!$D$23/'1.Inputs'!$D$28)-H163</f>
        <v>-553662348.60225153</v>
      </c>
      <c r="T163" s="36">
        <f ca="1">((('1.Inputs'!$D$37*12*IF(2=1,'1.Inputs'!$D$38,IF(2=2,'1.Inputs'!$D$39,$E163)))*$F163*(('1.Inputs'!$D$40)+(1-'1.Inputs'!$D$40)*(1+'1.Inputs'!$D$41))*(1+$G163)^(2-1))-(('1.Inputs'!$D$37*12*IF(2=1,'1.Inputs'!$D$38,IF(2=2,'1.Inputs'!$D$39,$E163)))/(1-'1.Inputs'!$D$42)*$D163*(1+$G163)^(2-1))-('1.Inputs'!$D$37*12*IF(2=1,'1.Inputs'!$D$38,IF(2=2,'1.Inputs'!$D$39,$E163)))*'1.Inputs'!$D$43*(1+$G163)^(2-1)-'1.Inputs'!$D$44*(1+$G163)^(2-1)-('1.Inputs'!$D$20/'1.Inputs'!$D$27+'1.Inputs'!$D$23/'1.Inputs'!$D$28))-MAX(0,((('1.Inputs'!$D$37*12*IF(2=1,'1.Inputs'!$D$38,IF(2=2,'1.Inputs'!$D$39,$E163)))*$F163*(('1.Inputs'!$D$40)+(1-'1.Inputs'!$D$40)*(1+'1.Inputs'!$D$41))*(1+$G163)^(2-1))-(('1.Inputs'!$D$37*12*IF(2=1,'1.Inputs'!$D$38,IF(2=2,'1.Inputs'!$D$39,$E163)))/(1-'1.Inputs'!$D$42)*$D163*(1+$G163)^(2-1))-('1.Inputs'!$D$37*12*IF(2=1,'1.Inputs'!$D$38,IF(2=2,'1.Inputs'!$D$39,$E163)))*'1.Inputs'!$D$43*(1+$G163)^(2-1)-'1.Inputs'!$D$44*(1+$G163)^(2-1)-('1.Inputs'!$D$20/'1.Inputs'!$D$27+'1.Inputs'!$D$23/'1.Inputs'!$D$28)))*'1.Inputs'!$D$53+('1.Inputs'!$D$20/'1.Inputs'!$D$27+'1.Inputs'!$D$23/'1.Inputs'!$D$28)-(I163-H163)</f>
        <v>196783363.25137627</v>
      </c>
      <c r="U163" s="36">
        <f ca="1">((('1.Inputs'!$D$37*12*IF(3=1,'1.Inputs'!$D$38,IF(3=2,'1.Inputs'!$D$39,$E163)))*$F163*(('1.Inputs'!$D$40)+(1-'1.Inputs'!$D$40)*(1+'1.Inputs'!$D$41))*(1+$G163)^(3-1))-(('1.Inputs'!$D$37*12*IF(3=1,'1.Inputs'!$D$38,IF(3=2,'1.Inputs'!$D$39,$E163)))/(1-'1.Inputs'!$D$42)*$D163*(1+$G163)^(3-1))-('1.Inputs'!$D$37*12*IF(3=1,'1.Inputs'!$D$38,IF(3=2,'1.Inputs'!$D$39,$E163)))*'1.Inputs'!$D$43*(1+$G163)^(3-1)-'1.Inputs'!$D$44*(1+$G163)^(3-1)-('1.Inputs'!$D$20/'1.Inputs'!$D$27+'1.Inputs'!$D$23/'1.Inputs'!$D$28))-MAX(0,((('1.Inputs'!$D$37*12*IF(3=1,'1.Inputs'!$D$38,IF(3=2,'1.Inputs'!$D$39,$E163)))*$F163*(('1.Inputs'!$D$40)+(1-'1.Inputs'!$D$40)*(1+'1.Inputs'!$D$41))*(1+$G163)^(3-1))-(('1.Inputs'!$D$37*12*IF(3=1,'1.Inputs'!$D$38,IF(3=2,'1.Inputs'!$D$39,$E163)))/(1-'1.Inputs'!$D$42)*$D163*(1+$G163)^(3-1))-('1.Inputs'!$D$37*12*IF(3=1,'1.Inputs'!$D$38,IF(3=2,'1.Inputs'!$D$39,$E163)))*'1.Inputs'!$D$43*(1+$G163)^(3-1)-'1.Inputs'!$D$44*(1+$G163)^(3-1)-('1.Inputs'!$D$20/'1.Inputs'!$D$27+'1.Inputs'!$D$23/'1.Inputs'!$D$28)))*'1.Inputs'!$D$53+('1.Inputs'!$D$20/'1.Inputs'!$D$27+'1.Inputs'!$D$23/'1.Inputs'!$D$28)-(J163-I163)</f>
        <v>516502221.13803685</v>
      </c>
      <c r="V163" s="36">
        <f ca="1">((('1.Inputs'!$D$37*12*IF(4=1,'1.Inputs'!$D$38,IF(4=2,'1.Inputs'!$D$39,$E163)))*$F163*(('1.Inputs'!$D$40)+(1-'1.Inputs'!$D$40)*(1+'1.Inputs'!$D$41))*(1+$G163)^(4-1))-(('1.Inputs'!$D$37*12*IF(4=1,'1.Inputs'!$D$38,IF(4=2,'1.Inputs'!$D$39,$E163)))/(1-'1.Inputs'!$D$42)*$D163*(1+$G163)^(4-1))-('1.Inputs'!$D$37*12*IF(4=1,'1.Inputs'!$D$38,IF(4=2,'1.Inputs'!$D$39,$E163)))*'1.Inputs'!$D$43*(1+$G163)^(4-1)-'1.Inputs'!$D$44*(1+$G163)^(4-1)-('1.Inputs'!$D$20/'1.Inputs'!$D$27+'1.Inputs'!$D$23/'1.Inputs'!$D$28))-MAX(0,((('1.Inputs'!$D$37*12*IF(4=1,'1.Inputs'!$D$38,IF(4=2,'1.Inputs'!$D$39,$E163)))*$F163*(('1.Inputs'!$D$40)+(1-'1.Inputs'!$D$40)*(1+'1.Inputs'!$D$41))*(1+$G163)^(4-1))-(('1.Inputs'!$D$37*12*IF(4=1,'1.Inputs'!$D$38,IF(4=2,'1.Inputs'!$D$39,$E163)))/(1-'1.Inputs'!$D$42)*$D163*(1+$G163)^(4-1))-('1.Inputs'!$D$37*12*IF(4=1,'1.Inputs'!$D$38,IF(4=2,'1.Inputs'!$D$39,$E163)))*'1.Inputs'!$D$43*(1+$G163)^(4-1)-'1.Inputs'!$D$44*(1+$G163)^(4-1)-('1.Inputs'!$D$20/'1.Inputs'!$D$27+'1.Inputs'!$D$23/'1.Inputs'!$D$28)))*'1.Inputs'!$D$53+('1.Inputs'!$D$20/'1.Inputs'!$D$27+'1.Inputs'!$D$23/'1.Inputs'!$D$28)-(K163-J163)</f>
        <v>777530639.5647186</v>
      </c>
      <c r="W163" s="36">
        <f ca="1">((('1.Inputs'!$D$37*12*IF(5=1,'1.Inputs'!$D$38,IF(5=2,'1.Inputs'!$D$39,$E163)))*$F163*(('1.Inputs'!$D$40)+(1-'1.Inputs'!$D$40)*(1+'1.Inputs'!$D$41))*(1+$G163)^(5-1))-(('1.Inputs'!$D$37*12*IF(5=1,'1.Inputs'!$D$38,IF(5=2,'1.Inputs'!$D$39,$E163)))/(1-'1.Inputs'!$D$42)*$D163*(1+$G163)^(5-1))-('1.Inputs'!$D$37*12*IF(5=1,'1.Inputs'!$D$38,IF(5=2,'1.Inputs'!$D$39,$E163)))*'1.Inputs'!$D$43*(1+$G163)^(5-1)-'1.Inputs'!$D$44*(1+$G163)^(5-1)-('1.Inputs'!$D$20/'1.Inputs'!$D$27+'1.Inputs'!$D$23/'1.Inputs'!$D$28))-MAX(0,((('1.Inputs'!$D$37*12*IF(5=1,'1.Inputs'!$D$38,IF(5=2,'1.Inputs'!$D$39,$E163)))*$F163*(('1.Inputs'!$D$40)+(1-'1.Inputs'!$D$40)*(1+'1.Inputs'!$D$41))*(1+$G163)^(5-1))-(('1.Inputs'!$D$37*12*IF(5=1,'1.Inputs'!$D$38,IF(5=2,'1.Inputs'!$D$39,$E163)))/(1-'1.Inputs'!$D$42)*$D163*(1+$G163)^(5-1))-('1.Inputs'!$D$37*12*IF(5=1,'1.Inputs'!$D$38,IF(5=2,'1.Inputs'!$D$39,$E163)))*'1.Inputs'!$D$43*(1+$G163)^(5-1)-'1.Inputs'!$D$44*(1+$G163)^(5-1)-('1.Inputs'!$D$20/'1.Inputs'!$D$27+'1.Inputs'!$D$23/'1.Inputs'!$D$28)))*'1.Inputs'!$D$53+('1.Inputs'!$D$20/'1.Inputs'!$D$27+'1.Inputs'!$D$23/'1.Inputs'!$D$28)-(L163-K163)</f>
        <v>800439257.0857929</v>
      </c>
      <c r="X163" s="36">
        <f ca="1">((('1.Inputs'!$D$37*12*IF(6=1,'1.Inputs'!$D$38,IF(6=2,'1.Inputs'!$D$39,$E163)))*$F163*(('1.Inputs'!$D$40)+(1-'1.Inputs'!$D$40)*(1+'1.Inputs'!$D$41))*(1+$G163)^(6-1))-(('1.Inputs'!$D$37*12*IF(6=1,'1.Inputs'!$D$38,IF(6=2,'1.Inputs'!$D$39,$E163)))/(1-'1.Inputs'!$D$42)*$D163*(1+$G163)^(6-1))-('1.Inputs'!$D$37*12*IF(6=1,'1.Inputs'!$D$38,IF(6=2,'1.Inputs'!$D$39,$E163)))*'1.Inputs'!$D$43*(1+$G163)^(6-1)-'1.Inputs'!$D$44*(1+$G163)^(6-1)-('1.Inputs'!$D$20/'1.Inputs'!$D$27+'1.Inputs'!$D$23/'1.Inputs'!$D$28))-MAX(0,((('1.Inputs'!$D$37*12*IF(6=1,'1.Inputs'!$D$38,IF(6=2,'1.Inputs'!$D$39,$E163)))*$F163*(('1.Inputs'!$D$40)+(1-'1.Inputs'!$D$40)*(1+'1.Inputs'!$D$41))*(1+$G163)^(6-1))-(('1.Inputs'!$D$37*12*IF(6=1,'1.Inputs'!$D$38,IF(6=2,'1.Inputs'!$D$39,$E163)))/(1-'1.Inputs'!$D$42)*$D163*(1+$G163)^(6-1))-('1.Inputs'!$D$37*12*IF(6=1,'1.Inputs'!$D$38,IF(6=2,'1.Inputs'!$D$39,$E163)))*'1.Inputs'!$D$43*(1+$G163)^(6-1)-'1.Inputs'!$D$44*(1+$G163)^(6-1)-('1.Inputs'!$D$20/'1.Inputs'!$D$27+'1.Inputs'!$D$23/'1.Inputs'!$D$28)))*'1.Inputs'!$D$53+('1.Inputs'!$D$20/'1.Inputs'!$D$27+'1.Inputs'!$D$23/'1.Inputs'!$D$28)-(M163-L163)</f>
        <v>824066508.96233892</v>
      </c>
      <c r="Y163" s="36">
        <f ca="1">((('1.Inputs'!$D$37*12*IF(7=1,'1.Inputs'!$D$38,IF(7=2,'1.Inputs'!$D$39,$E163)))*$F163*(('1.Inputs'!$D$40)+(1-'1.Inputs'!$D$40)*(1+'1.Inputs'!$D$41))*(1+$G163)^(7-1))-(('1.Inputs'!$D$37*12*IF(7=1,'1.Inputs'!$D$38,IF(7=2,'1.Inputs'!$D$39,$E163)))/(1-'1.Inputs'!$D$42)*$D163*(1+$G163)^(7-1))-('1.Inputs'!$D$37*12*IF(7=1,'1.Inputs'!$D$38,IF(7=2,'1.Inputs'!$D$39,$E163)))*'1.Inputs'!$D$43*(1+$G163)^(7-1)-'1.Inputs'!$D$44*(1+$G163)^(7-1)-('1.Inputs'!$D$20/'1.Inputs'!$D$27+'1.Inputs'!$D$23/'1.Inputs'!$D$28))-MAX(0,((('1.Inputs'!$D$37*12*IF(7=1,'1.Inputs'!$D$38,IF(7=2,'1.Inputs'!$D$39,$E163)))*$F163*(('1.Inputs'!$D$40)+(1-'1.Inputs'!$D$40)*(1+'1.Inputs'!$D$41))*(1+$G163)^(7-1))-(('1.Inputs'!$D$37*12*IF(7=1,'1.Inputs'!$D$38,IF(7=2,'1.Inputs'!$D$39,$E163)))/(1-'1.Inputs'!$D$42)*$D163*(1+$G163)^(7-1))-('1.Inputs'!$D$37*12*IF(7=1,'1.Inputs'!$D$38,IF(7=2,'1.Inputs'!$D$39,$E163)))*'1.Inputs'!$D$43*(1+$G163)^(7-1)-'1.Inputs'!$D$44*(1+$G163)^(7-1)-('1.Inputs'!$D$20/'1.Inputs'!$D$27+'1.Inputs'!$D$23/'1.Inputs'!$D$28)))*'1.Inputs'!$D$53+('1.Inputs'!$D$20/'1.Inputs'!$D$27+'1.Inputs'!$D$23/'1.Inputs'!$D$28)-(N163-M163)</f>
        <v>848434938.47250962</v>
      </c>
      <c r="Z163" s="36">
        <f ca="1">((('1.Inputs'!$D$37*12*IF(8=1,'1.Inputs'!$D$38,IF(8=2,'1.Inputs'!$D$39,$E163)))*$F163*(('1.Inputs'!$D$40)+(1-'1.Inputs'!$D$40)*(1+'1.Inputs'!$D$41))*(1+$G163)^(8-1))-(('1.Inputs'!$D$37*12*IF(8=1,'1.Inputs'!$D$38,IF(8=2,'1.Inputs'!$D$39,$E163)))/(1-'1.Inputs'!$D$42)*$D163*(1+$G163)^(8-1))-('1.Inputs'!$D$37*12*IF(8=1,'1.Inputs'!$D$38,IF(8=2,'1.Inputs'!$D$39,$E163)))*'1.Inputs'!$D$43*(1+$G163)^(8-1)-'1.Inputs'!$D$44*(1+$G163)^(8-1)-('1.Inputs'!$D$20/'1.Inputs'!$D$27+'1.Inputs'!$D$23/'1.Inputs'!$D$28))-MAX(0,((('1.Inputs'!$D$37*12*IF(8=1,'1.Inputs'!$D$38,IF(8=2,'1.Inputs'!$D$39,$E163)))*$F163*(('1.Inputs'!$D$40)+(1-'1.Inputs'!$D$40)*(1+'1.Inputs'!$D$41))*(1+$G163)^(8-1))-(('1.Inputs'!$D$37*12*IF(8=1,'1.Inputs'!$D$38,IF(8=2,'1.Inputs'!$D$39,$E163)))/(1-'1.Inputs'!$D$42)*$D163*(1+$G163)^(8-1))-('1.Inputs'!$D$37*12*IF(8=1,'1.Inputs'!$D$38,IF(8=2,'1.Inputs'!$D$39,$E163)))*'1.Inputs'!$D$43*(1+$G163)^(8-1)-'1.Inputs'!$D$44*(1+$G163)^(8-1)-('1.Inputs'!$D$20/'1.Inputs'!$D$27+'1.Inputs'!$D$23/'1.Inputs'!$D$28)))*'1.Inputs'!$D$53+('1.Inputs'!$D$20/'1.Inputs'!$D$27+'1.Inputs'!$D$23/'1.Inputs'!$D$28)-(O163-N163)</f>
        <v>873567796.06825793</v>
      </c>
      <c r="AA163" s="36">
        <f ca="1">((('1.Inputs'!$D$37*12*IF(9=1,'1.Inputs'!$D$38,IF(9=2,'1.Inputs'!$D$39,$E163)))*$F163*(('1.Inputs'!$D$40)+(1-'1.Inputs'!$D$40)*(1+'1.Inputs'!$D$41))*(1+$G163)^(9-1))-(('1.Inputs'!$D$37*12*IF(9=1,'1.Inputs'!$D$38,IF(9=2,'1.Inputs'!$D$39,$E163)))/(1-'1.Inputs'!$D$42)*$D163*(1+$G163)^(9-1))-('1.Inputs'!$D$37*12*IF(9=1,'1.Inputs'!$D$38,IF(9=2,'1.Inputs'!$D$39,$E163)))*'1.Inputs'!$D$43*(1+$G163)^(9-1)-'1.Inputs'!$D$44*(1+$G163)^(9-1)-('1.Inputs'!$D$20/'1.Inputs'!$D$27+'1.Inputs'!$D$23/'1.Inputs'!$D$28))-MAX(0,((('1.Inputs'!$D$37*12*IF(9=1,'1.Inputs'!$D$38,IF(9=2,'1.Inputs'!$D$39,$E163)))*$F163*(('1.Inputs'!$D$40)+(1-'1.Inputs'!$D$40)*(1+'1.Inputs'!$D$41))*(1+$G163)^(9-1))-(('1.Inputs'!$D$37*12*IF(9=1,'1.Inputs'!$D$38,IF(9=2,'1.Inputs'!$D$39,$E163)))/(1-'1.Inputs'!$D$42)*$D163*(1+$G163)^(9-1))-('1.Inputs'!$D$37*12*IF(9=1,'1.Inputs'!$D$38,IF(9=2,'1.Inputs'!$D$39,$E163)))*'1.Inputs'!$D$43*(1+$G163)^(9-1)-'1.Inputs'!$D$44*(1+$G163)^(9-1)-('1.Inputs'!$D$20/'1.Inputs'!$D$27+'1.Inputs'!$D$23/'1.Inputs'!$D$28)))*'1.Inputs'!$D$53+('1.Inputs'!$D$20/'1.Inputs'!$D$27+'1.Inputs'!$D$23/'1.Inputs'!$D$28)-(P163-O163)</f>
        <v>899489061.55910873</v>
      </c>
      <c r="AB163" s="36">
        <f ca="1">((('1.Inputs'!$D$37*12*IF(10=1,'1.Inputs'!$D$38,IF(10=2,'1.Inputs'!$D$39,$E163)))*$F163*(('1.Inputs'!$D$40)+(1-'1.Inputs'!$D$40)*(1+'1.Inputs'!$D$41))*(1+$G163)^(10-1))-(('1.Inputs'!$D$37*12*IF(10=1,'1.Inputs'!$D$38,IF(10=2,'1.Inputs'!$D$39,$E163)))/(1-'1.Inputs'!$D$42)*$D163*(1+$G163)^(10-1))-('1.Inputs'!$D$37*12*IF(10=1,'1.Inputs'!$D$38,IF(10=2,'1.Inputs'!$D$39,$E163)))*'1.Inputs'!$D$43*(1+$G163)^(10-1)-'1.Inputs'!$D$44*(1+$G163)^(10-1)-('1.Inputs'!$D$20/'1.Inputs'!$D$27+'1.Inputs'!$D$23/'1.Inputs'!$D$28))-MAX(0,((('1.Inputs'!$D$37*12*IF(10=1,'1.Inputs'!$D$38,IF(10=2,'1.Inputs'!$D$39,$E163)))*$F163*(('1.Inputs'!$D$40)+(1-'1.Inputs'!$D$40)*(1+'1.Inputs'!$D$41))*(1+$G163)^(10-1))-(('1.Inputs'!$D$37*12*IF(10=1,'1.Inputs'!$D$38,IF(10=2,'1.Inputs'!$D$39,$E163)))/(1-'1.Inputs'!$D$42)*$D163*(1+$G163)^(10-1))-('1.Inputs'!$D$37*12*IF(10=1,'1.Inputs'!$D$38,IF(10=2,'1.Inputs'!$D$39,$E163)))*'1.Inputs'!$D$43*(1+$G163)^(10-1)-'1.Inputs'!$D$44*(1+$G163)^(10-1)-('1.Inputs'!$D$20/'1.Inputs'!$D$27+'1.Inputs'!$D$23/'1.Inputs'!$D$28)))*'1.Inputs'!$D$53+('1.Inputs'!$D$20/'1.Inputs'!$D$27+'1.Inputs'!$D$23/'1.Inputs'!$D$28)-(Q163-P163)+(('1.Inputs'!$D$20+'1.Inputs'!$D$23-('1.Inputs'!$D$20/'1.Inputs'!$D$27+'1.Inputs'!$D$23/'1.Inputs'!$D$28)*'1.Inputs'!$D$10)*'1.Inputs'!$D$60+'1.Inputs'!$D$19*'1.Inputs'!$D$59+Q163)</f>
        <v>3366284876.343761</v>
      </c>
      <c r="AC163" s="36">
        <f ca="1">S163-AC$13-AC$14+MIN(AC$13,MAX(0,((('1.Inputs'!$D$37*12*IF(1=1,'1.Inputs'!$D$38,IF(1=2,'1.Inputs'!$D$39,$E163)))*$F163*(('1.Inputs'!$D$40)+(1-'1.Inputs'!$D$40)*(1+'1.Inputs'!$D$41))*(1+$G163)^(1-1))-(('1.Inputs'!$D$37*12*IF(1=1,'1.Inputs'!$D$38,IF(1=2,'1.Inputs'!$D$39,$E163)))/(1-'1.Inputs'!$D$42)*$D163*(1+$G163)^(1-1))-('1.Inputs'!$D$37*12*IF(1=1,'1.Inputs'!$D$38,IF(1=2,'1.Inputs'!$D$39,$E163)))*'1.Inputs'!$D$43*(1+$G163)^(1-1)-'1.Inputs'!$D$44*(1+$G163)^(1-1)-('1.Inputs'!$D$20/'1.Inputs'!$D$27+'1.Inputs'!$D$23/'1.Inputs'!$D$28))))*'1.Inputs'!$D$53</f>
        <v>-654309389.14815998</v>
      </c>
      <c r="AD163" s="36">
        <f ca="1">T163-AD$13-AD$14+MIN(AD$13,MAX(0,((('1.Inputs'!$D$37*12*IF(2=1,'1.Inputs'!$D$38,IF(2=2,'1.Inputs'!$D$39,$E163)))*$F163*(('1.Inputs'!$D$40)+(1-'1.Inputs'!$D$40)*(1+'1.Inputs'!$D$41))*(1+$G163)^(2-1))-(('1.Inputs'!$D$37*12*IF(2=1,'1.Inputs'!$D$38,IF(2=2,'1.Inputs'!$D$39,$E163)))/(1-'1.Inputs'!$D$42)*$D163*(1+$G163)^(2-1))-('1.Inputs'!$D$37*12*IF(2=1,'1.Inputs'!$D$38,IF(2=2,'1.Inputs'!$D$39,$E163)))*'1.Inputs'!$D$43*(1+$G163)^(2-1)-'1.Inputs'!$D$44*(1+$G163)^(2-1)-('1.Inputs'!$D$20/'1.Inputs'!$D$27+'1.Inputs'!$D$23/'1.Inputs'!$D$28))))*'1.Inputs'!$D$53</f>
        <v>100843363.25137627</v>
      </c>
      <c r="AE163" s="36">
        <f ca="1">U163-AE$13-AE$14+MIN(AE$13,MAX(0,((('1.Inputs'!$D$37*12*IF(3=1,'1.Inputs'!$D$38,IF(3=2,'1.Inputs'!$D$39,$E163)))*$F163*(('1.Inputs'!$D$40)+(1-'1.Inputs'!$D$40)*(1+'1.Inputs'!$D$41))*(1+$G163)^(3-1))-(('1.Inputs'!$D$37*12*IF(3=1,'1.Inputs'!$D$38,IF(3=2,'1.Inputs'!$D$39,$E163)))/(1-'1.Inputs'!$D$42)*$D163*(1+$G163)^(3-1))-('1.Inputs'!$D$37*12*IF(3=1,'1.Inputs'!$D$38,IF(3=2,'1.Inputs'!$D$39,$E163)))*'1.Inputs'!$D$43*(1+$G163)^(3-1)-'1.Inputs'!$D$44*(1+$G163)^(3-1)-('1.Inputs'!$D$20/'1.Inputs'!$D$27+'1.Inputs'!$D$23/'1.Inputs'!$D$28))))*'1.Inputs'!$D$53</f>
        <v>174562221.13803685</v>
      </c>
      <c r="AF163" s="36">
        <f ca="1">V163-AF$13-AF$14+MIN(AF$13,MAX(0,((('1.Inputs'!$D$37*12*IF(4=1,'1.Inputs'!$D$38,IF(4=2,'1.Inputs'!$D$39,$E163)))*$F163*(('1.Inputs'!$D$40)+(1-'1.Inputs'!$D$40)*(1+'1.Inputs'!$D$41))*(1+$G163)^(4-1))-(('1.Inputs'!$D$37*12*IF(4=1,'1.Inputs'!$D$38,IF(4=2,'1.Inputs'!$D$39,$E163)))/(1-'1.Inputs'!$D$42)*$D163*(1+$G163)^(4-1))-('1.Inputs'!$D$37*12*IF(4=1,'1.Inputs'!$D$38,IF(4=2,'1.Inputs'!$D$39,$E163)))*'1.Inputs'!$D$43*(1+$G163)^(4-1)-'1.Inputs'!$D$44*(1+$G163)^(4-1)-('1.Inputs'!$D$20/'1.Inputs'!$D$27+'1.Inputs'!$D$23/'1.Inputs'!$D$28))))*'1.Inputs'!$D$53</f>
        <v>454778639.5647186</v>
      </c>
      <c r="AG163" s="36">
        <f ca="1">W163-AG$13-AG$14+MIN(AG$13,MAX(0,((('1.Inputs'!$D$37*12*IF(5=1,'1.Inputs'!$D$38,IF(5=2,'1.Inputs'!$D$39,$E163)))*$F163*(('1.Inputs'!$D$40)+(1-'1.Inputs'!$D$40)*(1+'1.Inputs'!$D$41))*(1+$G163)^(5-1))-(('1.Inputs'!$D$37*12*IF(5=1,'1.Inputs'!$D$38,IF(5=2,'1.Inputs'!$D$39,$E163)))/(1-'1.Inputs'!$D$42)*$D163*(1+$G163)^(5-1))-('1.Inputs'!$D$37*12*IF(5=1,'1.Inputs'!$D$38,IF(5=2,'1.Inputs'!$D$39,$E163)))*'1.Inputs'!$D$43*(1+$G163)^(5-1)-'1.Inputs'!$D$44*(1+$G163)^(5-1)-('1.Inputs'!$D$20/'1.Inputs'!$D$27+'1.Inputs'!$D$23/'1.Inputs'!$D$28))))*'1.Inputs'!$D$53</f>
        <v>496875257.0857929</v>
      </c>
      <c r="AH163" s="36">
        <f ca="1">X163-AH$13-AH$14+MIN(AH$13,MAX(0,((('1.Inputs'!$D$37*12*IF(6=1,'1.Inputs'!$D$38,IF(6=2,'1.Inputs'!$D$39,$E163)))*$F163*(('1.Inputs'!$D$40)+(1-'1.Inputs'!$D$40)*(1+'1.Inputs'!$D$41))*(1+$G163)^(6-1))-(('1.Inputs'!$D$37*12*IF(6=1,'1.Inputs'!$D$38,IF(6=2,'1.Inputs'!$D$39,$E163)))/(1-'1.Inputs'!$D$42)*$D163*(1+$G163)^(6-1))-('1.Inputs'!$D$37*12*IF(6=1,'1.Inputs'!$D$38,IF(6=2,'1.Inputs'!$D$39,$E163)))*'1.Inputs'!$D$43*(1+$G163)^(6-1)-'1.Inputs'!$D$44*(1+$G163)^(6-1)-('1.Inputs'!$D$20/'1.Inputs'!$D$27+'1.Inputs'!$D$23/'1.Inputs'!$D$28))))*'1.Inputs'!$D$53</f>
        <v>539690508.96233892</v>
      </c>
      <c r="AI163" s="36">
        <f ca="1">Y163-AI$13-AI$14+MIN(AI$13,MAX(0,((('1.Inputs'!$D$37*12*IF(7=1,'1.Inputs'!$D$38,IF(7=2,'1.Inputs'!$D$39,$E163)))*$F163*(('1.Inputs'!$D$40)+(1-'1.Inputs'!$D$40)*(1+'1.Inputs'!$D$41))*(1+$G163)^(7-1))-(('1.Inputs'!$D$37*12*IF(7=1,'1.Inputs'!$D$38,IF(7=2,'1.Inputs'!$D$39,$E163)))/(1-'1.Inputs'!$D$42)*$D163*(1+$G163)^(7-1))-('1.Inputs'!$D$37*12*IF(7=1,'1.Inputs'!$D$38,IF(7=2,'1.Inputs'!$D$39,$E163)))*'1.Inputs'!$D$43*(1+$G163)^(7-1)-'1.Inputs'!$D$44*(1+$G163)^(7-1)-('1.Inputs'!$D$20/'1.Inputs'!$D$27+'1.Inputs'!$D$23/'1.Inputs'!$D$28))))*'1.Inputs'!$D$53</f>
        <v>583246938.47250962</v>
      </c>
      <c r="AJ163" s="36">
        <f ca="1">Z163-AJ$13-AJ$14+MIN(AJ$13,MAX(0,((('1.Inputs'!$D$37*12*IF(8=1,'1.Inputs'!$D$38,IF(8=2,'1.Inputs'!$D$39,$E163)))*$F163*(('1.Inputs'!$D$40)+(1-'1.Inputs'!$D$40)*(1+'1.Inputs'!$D$41))*(1+$G163)^(8-1))-(('1.Inputs'!$D$37*12*IF(8=1,'1.Inputs'!$D$38,IF(8=2,'1.Inputs'!$D$39,$E163)))/(1-'1.Inputs'!$D$42)*$D163*(1+$G163)^(8-1))-('1.Inputs'!$D$37*12*IF(8=1,'1.Inputs'!$D$38,IF(8=2,'1.Inputs'!$D$39,$E163)))*'1.Inputs'!$D$43*(1+$G163)^(8-1)-'1.Inputs'!$D$44*(1+$G163)^(8-1)-('1.Inputs'!$D$20/'1.Inputs'!$D$27+'1.Inputs'!$D$23/'1.Inputs'!$D$28))))*'1.Inputs'!$D$53</f>
        <v>873567796.06825793</v>
      </c>
      <c r="AK163" s="36">
        <f ca="1">AA163-AK$13-AK$14+MIN(AK$13,MAX(0,((('1.Inputs'!$D$37*12*IF(9=1,'1.Inputs'!$D$38,IF(9=2,'1.Inputs'!$D$39,$E163)))*$F163*(('1.Inputs'!$D$40)+(1-'1.Inputs'!$D$40)*(1+'1.Inputs'!$D$41))*(1+$G163)^(9-1))-(('1.Inputs'!$D$37*12*IF(9=1,'1.Inputs'!$D$38,IF(9=2,'1.Inputs'!$D$39,$E163)))/(1-'1.Inputs'!$D$42)*$D163*(1+$G163)^(9-1))-('1.Inputs'!$D$37*12*IF(9=1,'1.Inputs'!$D$38,IF(9=2,'1.Inputs'!$D$39,$E163)))*'1.Inputs'!$D$43*(1+$G163)^(9-1)-'1.Inputs'!$D$44*(1+$G163)^(9-1)-('1.Inputs'!$D$20/'1.Inputs'!$D$27+'1.Inputs'!$D$23/'1.Inputs'!$D$28))))*'1.Inputs'!$D$53</f>
        <v>899489061.55910873</v>
      </c>
      <c r="AL163" s="36">
        <f ca="1">AB163-AL$13-AL$14+MIN(AL$13,MAX(0,((('1.Inputs'!$D$37*12*IF(10=1,'1.Inputs'!$D$38,IF(10=2,'1.Inputs'!$D$39,$E163)))*$F163*(('1.Inputs'!$D$40)+(1-'1.Inputs'!$D$40)*(1+'1.Inputs'!$D$41))*(1+$G163)^(10-1))-(('1.Inputs'!$D$37*12*IF(10=1,'1.Inputs'!$D$38,IF(10=2,'1.Inputs'!$D$39,$E163)))/(1-'1.Inputs'!$D$42)*$D163*(1+$G163)^(10-1))-('1.Inputs'!$D$37*12*IF(10=1,'1.Inputs'!$D$38,IF(10=2,'1.Inputs'!$D$39,$E163)))*'1.Inputs'!$D$43*(1+$G163)^(10-1)-'1.Inputs'!$D$44*(1+$G163)^(10-1)-('1.Inputs'!$D$20/'1.Inputs'!$D$27+'1.Inputs'!$D$23/'1.Inputs'!$D$28))))*'1.Inputs'!$D$53+'1.Inputs'!$D$35</f>
        <v>4166284876.343761</v>
      </c>
      <c r="AM163" s="48">
        <f ca="1">R163+NPV('1.Inputs'!$D$55,S163:AB163)</f>
        <v>1519823890.4903316</v>
      </c>
      <c r="AN163" s="48">
        <f ca="1">-('1.Inputs'!$D$24*(1-'1.Inputs'!$D$31)+'1.Inputs'!$D$35)+NPV('1.Inputs'!$D$54,AC163:AL163)</f>
        <v>70167966.521972895</v>
      </c>
      <c r="AO163" s="36">
        <f t="shared" ca="1" si="21"/>
        <v>-3.7510999227794821</v>
      </c>
      <c r="AP163" s="36">
        <f t="shared" ca="1" si="22"/>
        <v>1.3122515780946058</v>
      </c>
      <c r="AQ163" s="36">
        <f ca="1">'1.Inputs'!$D$35+MIN(SUM($AC163:AC163),SUM($AC163:AD163),SUM($AC163:AE163),SUM($AC163:AF163),SUM($AC163:AG163),SUM($AC163:AH163),SUM($AC163:AI163),SUM($AC163:AJ163),SUM($AC163:AK163),SUM($AC163:AL163))</f>
        <v>145690610.85184002</v>
      </c>
      <c r="AR163" s="36">
        <f ca="1">IF(AP163&lt;'1.Inputs'!$D$57,1,0)</f>
        <v>0</v>
      </c>
      <c r="AS163" s="36">
        <f t="shared" ca="1" si="23"/>
        <v>0</v>
      </c>
    </row>
    <row r="164" spans="2:45" ht="15" customHeight="1" x14ac:dyDescent="0.25">
      <c r="B164" s="36">
        <v>149</v>
      </c>
      <c r="C164" s="36">
        <f t="shared" ca="1" si="16"/>
        <v>0.39998052701639819</v>
      </c>
      <c r="D164" s="36">
        <f t="shared" ca="1" si="17"/>
        <v>20830.565217117426</v>
      </c>
      <c r="E164" s="47">
        <f t="shared" ca="1" si="18"/>
        <v>0.81488845630236806</v>
      </c>
      <c r="F164" s="36">
        <f t="shared" ca="1" si="19"/>
        <v>30600.020535683845</v>
      </c>
      <c r="G164" s="36">
        <f t="shared" ca="1" si="20"/>
        <v>2.8495732204910383E-2</v>
      </c>
      <c r="H164" s="36">
        <f ca="1">((('1.Inputs'!$D$37*12*IF(1=1,'1.Inputs'!$D$38,IF(1=2,'1.Inputs'!$D$39,$E164)))*$F164*(('1.Inputs'!$D$40)+(1-'1.Inputs'!$D$40)*(1+'1.Inputs'!$D$41))*(1+$G164)^(1-1))*'1.Inputs'!$D$47+(('1.Inputs'!$D$37*12*IF(1=1,'1.Inputs'!$D$38,IF(1=2,'1.Inputs'!$D$39,$E164)))/(1-'1.Inputs'!$D$42)*$D164*(1+$G164)^(1-1))*('1.Inputs'!$D$48-'1.Inputs'!$D$49))/'1.Inputs'!$D$51</f>
        <v>821636107.72781253</v>
      </c>
      <c r="I164" s="36">
        <f ca="1">((('1.Inputs'!$D$37*12*IF(2=1,'1.Inputs'!$D$38,IF(2=2,'1.Inputs'!$D$39,$E164)))*$F164*(('1.Inputs'!$D$40)+(1-'1.Inputs'!$D$40)*(1+'1.Inputs'!$D$41))*(1+$G164)^(2-1))*'1.Inputs'!$D$47+(('1.Inputs'!$D$37*12*IF(2=1,'1.Inputs'!$D$38,IF(2=2,'1.Inputs'!$D$39,$E164)))/(1-'1.Inputs'!$D$42)*$D164*(1+$G164)^(2-1))*('1.Inputs'!$D$48-'1.Inputs'!$D$49))/'1.Inputs'!$D$51</f>
        <v>1183068922.3129129</v>
      </c>
      <c r="J164" s="36">
        <f ca="1">((('1.Inputs'!$D$37*12*IF(3=1,'1.Inputs'!$D$38,IF(3=2,'1.Inputs'!$D$39,$E164)))*$F164*(('1.Inputs'!$D$40)+(1-'1.Inputs'!$D$40)*(1+'1.Inputs'!$D$41))*(1+$G164)^(3-1))*'1.Inputs'!$D$47+(('1.Inputs'!$D$37*12*IF(3=1,'1.Inputs'!$D$38,IF(3=2,'1.Inputs'!$D$39,$E164)))/(1-'1.Inputs'!$D$42)*$D164*(1+$G164)^(3-1))*('1.Inputs'!$D$48-'1.Inputs'!$D$49))/'1.Inputs'!$D$51</f>
        <v>1416487236.8220379</v>
      </c>
      <c r="K164" s="36">
        <f ca="1">((('1.Inputs'!$D$37*12*IF(4=1,'1.Inputs'!$D$38,IF(4=2,'1.Inputs'!$D$39,$E164)))*$F164*(('1.Inputs'!$D$40)+(1-'1.Inputs'!$D$40)*(1+'1.Inputs'!$D$41))*(1+$G164)^(4-1))*'1.Inputs'!$D$47+(('1.Inputs'!$D$37*12*IF(4=1,'1.Inputs'!$D$38,IF(4=2,'1.Inputs'!$D$39,$E164)))/(1-'1.Inputs'!$D$42)*$D164*(1+$G164)^(4-1))*('1.Inputs'!$D$48-'1.Inputs'!$D$49))/'1.Inputs'!$D$51</f>
        <v>1456851077.7941921</v>
      </c>
      <c r="L164" s="36">
        <f ca="1">((('1.Inputs'!$D$37*12*IF(5=1,'1.Inputs'!$D$38,IF(5=2,'1.Inputs'!$D$39,$E164)))*$F164*(('1.Inputs'!$D$40)+(1-'1.Inputs'!$D$40)*(1+'1.Inputs'!$D$41))*(1+$G164)^(5-1))*'1.Inputs'!$D$47+(('1.Inputs'!$D$37*12*IF(5=1,'1.Inputs'!$D$38,IF(5=2,'1.Inputs'!$D$39,$E164)))/(1-'1.Inputs'!$D$42)*$D164*(1+$G164)^(5-1))*('1.Inputs'!$D$48-'1.Inputs'!$D$49))/'1.Inputs'!$D$51</f>
        <v>1498365115.9694507</v>
      </c>
      <c r="M164" s="36">
        <f ca="1">((('1.Inputs'!$D$37*12*IF(6=1,'1.Inputs'!$D$38,IF(6=2,'1.Inputs'!$D$39,$E164)))*$F164*(('1.Inputs'!$D$40)+(1-'1.Inputs'!$D$40)*(1+'1.Inputs'!$D$41))*(1+$G164)^(6-1))*'1.Inputs'!$D$47+(('1.Inputs'!$D$37*12*IF(6=1,'1.Inputs'!$D$38,IF(6=2,'1.Inputs'!$D$39,$E164)))/(1-'1.Inputs'!$D$42)*$D164*(1+$G164)^(6-1))*('1.Inputs'!$D$48-'1.Inputs'!$D$49))/'1.Inputs'!$D$51</f>
        <v>1541062127.0592959</v>
      </c>
      <c r="N164" s="36">
        <f ca="1">((('1.Inputs'!$D$37*12*IF(7=1,'1.Inputs'!$D$38,IF(7=2,'1.Inputs'!$D$39,$E164)))*$F164*(('1.Inputs'!$D$40)+(1-'1.Inputs'!$D$40)*(1+'1.Inputs'!$D$41))*(1+$G164)^(7-1))*'1.Inputs'!$D$47+(('1.Inputs'!$D$37*12*IF(7=1,'1.Inputs'!$D$38,IF(7=2,'1.Inputs'!$D$39,$E164)))/(1-'1.Inputs'!$D$42)*$D164*(1+$G164)^(7-1))*('1.Inputs'!$D$48-'1.Inputs'!$D$49))/'1.Inputs'!$D$51</f>
        <v>1584975820.7431068</v>
      </c>
      <c r="O164" s="36">
        <f ca="1">((('1.Inputs'!$D$37*12*IF(8=1,'1.Inputs'!$D$38,IF(8=2,'1.Inputs'!$D$39,$E164)))*$F164*(('1.Inputs'!$D$40)+(1-'1.Inputs'!$D$40)*(1+'1.Inputs'!$D$41))*(1+$G164)^(8-1))*'1.Inputs'!$D$47+(('1.Inputs'!$D$37*12*IF(8=1,'1.Inputs'!$D$38,IF(8=2,'1.Inputs'!$D$39,$E164)))/(1-'1.Inputs'!$D$42)*$D164*(1+$G164)^(8-1))*('1.Inputs'!$D$48-'1.Inputs'!$D$49))/'1.Inputs'!$D$51</f>
        <v>1630140867.2822604</v>
      </c>
      <c r="P164" s="36">
        <f ca="1">((('1.Inputs'!$D$37*12*IF(9=1,'1.Inputs'!$D$38,IF(9=2,'1.Inputs'!$D$39,$E164)))*$F164*(('1.Inputs'!$D$40)+(1-'1.Inputs'!$D$40)*(1+'1.Inputs'!$D$41))*(1+$G164)^(9-1))*'1.Inputs'!$D$47+(('1.Inputs'!$D$37*12*IF(9=1,'1.Inputs'!$D$38,IF(9=2,'1.Inputs'!$D$39,$E164)))/(1-'1.Inputs'!$D$42)*$D164*(1+$G164)^(9-1))*('1.Inputs'!$D$48-'1.Inputs'!$D$49))/'1.Inputs'!$D$51</f>
        <v>1676592924.8926167</v>
      </c>
      <c r="Q164" s="36">
        <f ca="1">((('1.Inputs'!$D$37*12*IF(10=1,'1.Inputs'!$D$38,IF(10=2,'1.Inputs'!$D$39,$E164)))*$F164*(('1.Inputs'!$D$40)+(1-'1.Inputs'!$D$40)*(1+'1.Inputs'!$D$41))*(1+$G164)^(10-1))*'1.Inputs'!$D$47+(('1.Inputs'!$D$37*12*IF(10=1,'1.Inputs'!$D$38,IF(10=2,'1.Inputs'!$D$39,$E164)))/(1-'1.Inputs'!$D$42)*$D164*(1+$G164)^(10-1))*('1.Inputs'!$D$48-'1.Inputs'!$D$49))/'1.Inputs'!$D$51</f>
        <v>1724368667.8970039</v>
      </c>
      <c r="R164" s="36">
        <f>-'1.Inputs'!$D$24</f>
        <v>-2050000000</v>
      </c>
      <c r="S164" s="36">
        <f ca="1">((('1.Inputs'!$D$37*12*IF(1=1,'1.Inputs'!$D$38,IF(1=2,'1.Inputs'!$D$39,$E164)))*$F164*(('1.Inputs'!$D$40)+(1-'1.Inputs'!$D$40)*(1+'1.Inputs'!$D$41))*(1+$G164)^(1-1))-(('1.Inputs'!$D$37*12*IF(1=1,'1.Inputs'!$D$38,IF(1=2,'1.Inputs'!$D$39,$E164)))/(1-'1.Inputs'!$D$42)*$D164*(1+$G164)^(1-1))-('1.Inputs'!$D$37*12*IF(1=1,'1.Inputs'!$D$38,IF(1=2,'1.Inputs'!$D$39,$E164)))*'1.Inputs'!$D$43*(1+$G164)^(1-1)-'1.Inputs'!$D$44*(1+$G164)^(1-1)-('1.Inputs'!$D$20/'1.Inputs'!$D$27+'1.Inputs'!$D$23/'1.Inputs'!$D$28))-MAX(0,((('1.Inputs'!$D$37*12*IF(1=1,'1.Inputs'!$D$38,IF(1=2,'1.Inputs'!$D$39,$E164)))*$F164*(('1.Inputs'!$D$40)+(1-'1.Inputs'!$D$40)*(1+'1.Inputs'!$D$41))*(1+$G164)^(1-1))-(('1.Inputs'!$D$37*12*IF(1=1,'1.Inputs'!$D$38,IF(1=2,'1.Inputs'!$D$39,$E164)))/(1-'1.Inputs'!$D$42)*$D164*(1+$G164)^(1-1))-('1.Inputs'!$D$37*12*IF(1=1,'1.Inputs'!$D$38,IF(1=2,'1.Inputs'!$D$39,$E164)))*'1.Inputs'!$D$43*(1+$G164)^(1-1)-'1.Inputs'!$D$44*(1+$G164)^(1-1)-('1.Inputs'!$D$20/'1.Inputs'!$D$27+'1.Inputs'!$D$23/'1.Inputs'!$D$28)))*'1.Inputs'!$D$53+('1.Inputs'!$D$20/'1.Inputs'!$D$27+'1.Inputs'!$D$23/'1.Inputs'!$D$28)-H164</f>
        <v>-746288708.39461303</v>
      </c>
      <c r="T164" s="36">
        <f ca="1">((('1.Inputs'!$D$37*12*IF(2=1,'1.Inputs'!$D$38,IF(2=2,'1.Inputs'!$D$39,$E164)))*$F164*(('1.Inputs'!$D$40)+(1-'1.Inputs'!$D$40)*(1+'1.Inputs'!$D$41))*(1+$G164)^(2-1))-(('1.Inputs'!$D$37*12*IF(2=1,'1.Inputs'!$D$38,IF(2=2,'1.Inputs'!$D$39,$E164)))/(1-'1.Inputs'!$D$42)*$D164*(1+$G164)^(2-1))-('1.Inputs'!$D$37*12*IF(2=1,'1.Inputs'!$D$38,IF(2=2,'1.Inputs'!$D$39,$E164)))*'1.Inputs'!$D$43*(1+$G164)^(2-1)-'1.Inputs'!$D$44*(1+$G164)^(2-1)-('1.Inputs'!$D$20/'1.Inputs'!$D$27+'1.Inputs'!$D$23/'1.Inputs'!$D$28))-MAX(0,((('1.Inputs'!$D$37*12*IF(2=1,'1.Inputs'!$D$38,IF(2=2,'1.Inputs'!$D$39,$E164)))*$F164*(('1.Inputs'!$D$40)+(1-'1.Inputs'!$D$40)*(1+'1.Inputs'!$D$41))*(1+$G164)^(2-1))-(('1.Inputs'!$D$37*12*IF(2=1,'1.Inputs'!$D$38,IF(2=2,'1.Inputs'!$D$39,$E164)))/(1-'1.Inputs'!$D$42)*$D164*(1+$G164)^(2-1))-('1.Inputs'!$D$37*12*IF(2=1,'1.Inputs'!$D$38,IF(2=2,'1.Inputs'!$D$39,$E164)))*'1.Inputs'!$D$43*(1+$G164)^(2-1)-'1.Inputs'!$D$44*(1+$G164)^(2-1)-('1.Inputs'!$D$20/'1.Inputs'!$D$27+'1.Inputs'!$D$23/'1.Inputs'!$D$28)))*'1.Inputs'!$D$53+('1.Inputs'!$D$20/'1.Inputs'!$D$27+'1.Inputs'!$D$23/'1.Inputs'!$D$28)-(I164-H164)</f>
        <v>-2994837.6804400682</v>
      </c>
      <c r="U164" s="36">
        <f ca="1">((('1.Inputs'!$D$37*12*IF(3=1,'1.Inputs'!$D$38,IF(3=2,'1.Inputs'!$D$39,$E164)))*$F164*(('1.Inputs'!$D$40)+(1-'1.Inputs'!$D$40)*(1+'1.Inputs'!$D$41))*(1+$G164)^(3-1))-(('1.Inputs'!$D$37*12*IF(3=1,'1.Inputs'!$D$38,IF(3=2,'1.Inputs'!$D$39,$E164)))/(1-'1.Inputs'!$D$42)*$D164*(1+$G164)^(3-1))-('1.Inputs'!$D$37*12*IF(3=1,'1.Inputs'!$D$38,IF(3=2,'1.Inputs'!$D$39,$E164)))*'1.Inputs'!$D$43*(1+$G164)^(3-1)-'1.Inputs'!$D$44*(1+$G164)^(3-1)-('1.Inputs'!$D$20/'1.Inputs'!$D$27+'1.Inputs'!$D$23/'1.Inputs'!$D$28))-MAX(0,((('1.Inputs'!$D$37*12*IF(3=1,'1.Inputs'!$D$38,IF(3=2,'1.Inputs'!$D$39,$E164)))*$F164*(('1.Inputs'!$D$40)+(1-'1.Inputs'!$D$40)*(1+'1.Inputs'!$D$41))*(1+$G164)^(3-1))-(('1.Inputs'!$D$37*12*IF(3=1,'1.Inputs'!$D$38,IF(3=2,'1.Inputs'!$D$39,$E164)))/(1-'1.Inputs'!$D$42)*$D164*(1+$G164)^(3-1))-('1.Inputs'!$D$37*12*IF(3=1,'1.Inputs'!$D$38,IF(3=2,'1.Inputs'!$D$39,$E164)))*'1.Inputs'!$D$43*(1+$G164)^(3-1)-'1.Inputs'!$D$44*(1+$G164)^(3-1)-('1.Inputs'!$D$20/'1.Inputs'!$D$27+'1.Inputs'!$D$23/'1.Inputs'!$D$28)))*'1.Inputs'!$D$53+('1.Inputs'!$D$20/'1.Inputs'!$D$27+'1.Inputs'!$D$23/'1.Inputs'!$D$28)-(J164-I164)</f>
        <v>287980601.13602436</v>
      </c>
      <c r="V164" s="36">
        <f ca="1">((('1.Inputs'!$D$37*12*IF(4=1,'1.Inputs'!$D$38,IF(4=2,'1.Inputs'!$D$39,$E164)))*$F164*(('1.Inputs'!$D$40)+(1-'1.Inputs'!$D$40)*(1+'1.Inputs'!$D$41))*(1+$G164)^(4-1))-(('1.Inputs'!$D$37*12*IF(4=1,'1.Inputs'!$D$38,IF(4=2,'1.Inputs'!$D$39,$E164)))/(1-'1.Inputs'!$D$42)*$D164*(1+$G164)^(4-1))-('1.Inputs'!$D$37*12*IF(4=1,'1.Inputs'!$D$38,IF(4=2,'1.Inputs'!$D$39,$E164)))*'1.Inputs'!$D$43*(1+$G164)^(4-1)-'1.Inputs'!$D$44*(1+$G164)^(4-1)-('1.Inputs'!$D$20/'1.Inputs'!$D$27+'1.Inputs'!$D$23/'1.Inputs'!$D$28))-MAX(0,((('1.Inputs'!$D$37*12*IF(4=1,'1.Inputs'!$D$38,IF(4=2,'1.Inputs'!$D$39,$E164)))*$F164*(('1.Inputs'!$D$40)+(1-'1.Inputs'!$D$40)*(1+'1.Inputs'!$D$41))*(1+$G164)^(4-1))-(('1.Inputs'!$D$37*12*IF(4=1,'1.Inputs'!$D$38,IF(4=2,'1.Inputs'!$D$39,$E164)))/(1-'1.Inputs'!$D$42)*$D164*(1+$G164)^(4-1))-('1.Inputs'!$D$37*12*IF(4=1,'1.Inputs'!$D$38,IF(4=2,'1.Inputs'!$D$39,$E164)))*'1.Inputs'!$D$43*(1+$G164)^(4-1)-'1.Inputs'!$D$44*(1+$G164)^(4-1)-('1.Inputs'!$D$20/'1.Inputs'!$D$27+'1.Inputs'!$D$23/'1.Inputs'!$D$28)))*'1.Inputs'!$D$53+('1.Inputs'!$D$20/'1.Inputs'!$D$27+'1.Inputs'!$D$23/'1.Inputs'!$D$28)-(K164-J164)</f>
        <v>494546295.19846821</v>
      </c>
      <c r="W164" s="36">
        <f ca="1">((('1.Inputs'!$D$37*12*IF(5=1,'1.Inputs'!$D$38,IF(5=2,'1.Inputs'!$D$39,$E164)))*$F164*(('1.Inputs'!$D$40)+(1-'1.Inputs'!$D$40)*(1+'1.Inputs'!$D$41))*(1+$G164)^(5-1))-(('1.Inputs'!$D$37*12*IF(5=1,'1.Inputs'!$D$38,IF(5=2,'1.Inputs'!$D$39,$E164)))/(1-'1.Inputs'!$D$42)*$D164*(1+$G164)^(5-1))-('1.Inputs'!$D$37*12*IF(5=1,'1.Inputs'!$D$38,IF(5=2,'1.Inputs'!$D$39,$E164)))*'1.Inputs'!$D$43*(1+$G164)^(5-1)-'1.Inputs'!$D$44*(1+$G164)^(5-1)-('1.Inputs'!$D$20/'1.Inputs'!$D$27+'1.Inputs'!$D$23/'1.Inputs'!$D$28))-MAX(0,((('1.Inputs'!$D$37*12*IF(5=1,'1.Inputs'!$D$38,IF(5=2,'1.Inputs'!$D$39,$E164)))*$F164*(('1.Inputs'!$D$40)+(1-'1.Inputs'!$D$40)*(1+'1.Inputs'!$D$41))*(1+$G164)^(5-1))-(('1.Inputs'!$D$37*12*IF(5=1,'1.Inputs'!$D$38,IF(5=2,'1.Inputs'!$D$39,$E164)))/(1-'1.Inputs'!$D$42)*$D164*(1+$G164)^(5-1))-('1.Inputs'!$D$37*12*IF(5=1,'1.Inputs'!$D$38,IF(5=2,'1.Inputs'!$D$39,$E164)))*'1.Inputs'!$D$43*(1+$G164)^(5-1)-'1.Inputs'!$D$44*(1+$G164)^(5-1)-('1.Inputs'!$D$20/'1.Inputs'!$D$27+'1.Inputs'!$D$23/'1.Inputs'!$D$28)))*'1.Inputs'!$D$53+('1.Inputs'!$D$20/'1.Inputs'!$D$27+'1.Inputs'!$D$23/'1.Inputs'!$D$28)-(L164-K164)</f>
        <v>507292330.64269233</v>
      </c>
      <c r="X164" s="36">
        <f ca="1">((('1.Inputs'!$D$37*12*IF(6=1,'1.Inputs'!$D$38,IF(6=2,'1.Inputs'!$D$39,$E164)))*$F164*(('1.Inputs'!$D$40)+(1-'1.Inputs'!$D$40)*(1+'1.Inputs'!$D$41))*(1+$G164)^(6-1))-(('1.Inputs'!$D$37*12*IF(6=1,'1.Inputs'!$D$38,IF(6=2,'1.Inputs'!$D$39,$E164)))/(1-'1.Inputs'!$D$42)*$D164*(1+$G164)^(6-1))-('1.Inputs'!$D$37*12*IF(6=1,'1.Inputs'!$D$38,IF(6=2,'1.Inputs'!$D$39,$E164)))*'1.Inputs'!$D$43*(1+$G164)^(6-1)-'1.Inputs'!$D$44*(1+$G164)^(6-1)-('1.Inputs'!$D$20/'1.Inputs'!$D$27+'1.Inputs'!$D$23/'1.Inputs'!$D$28))-MAX(0,((('1.Inputs'!$D$37*12*IF(6=1,'1.Inputs'!$D$38,IF(6=2,'1.Inputs'!$D$39,$E164)))*$F164*(('1.Inputs'!$D$40)+(1-'1.Inputs'!$D$40)*(1+'1.Inputs'!$D$41))*(1+$G164)^(6-1))-(('1.Inputs'!$D$37*12*IF(6=1,'1.Inputs'!$D$38,IF(6=2,'1.Inputs'!$D$39,$E164)))/(1-'1.Inputs'!$D$42)*$D164*(1+$G164)^(6-1))-('1.Inputs'!$D$37*12*IF(6=1,'1.Inputs'!$D$38,IF(6=2,'1.Inputs'!$D$39,$E164)))*'1.Inputs'!$D$43*(1+$G164)^(6-1)-'1.Inputs'!$D$44*(1+$G164)^(6-1)-('1.Inputs'!$D$20/'1.Inputs'!$D$27+'1.Inputs'!$D$23/'1.Inputs'!$D$28)))*'1.Inputs'!$D$53+('1.Inputs'!$D$20/'1.Inputs'!$D$27+'1.Inputs'!$D$23/'1.Inputs'!$D$28)-(M164-L164)</f>
        <v>520401573.6996094</v>
      </c>
      <c r="Y164" s="36">
        <f ca="1">((('1.Inputs'!$D$37*12*IF(7=1,'1.Inputs'!$D$38,IF(7=2,'1.Inputs'!$D$39,$E164)))*$F164*(('1.Inputs'!$D$40)+(1-'1.Inputs'!$D$40)*(1+'1.Inputs'!$D$41))*(1+$G164)^(7-1))-(('1.Inputs'!$D$37*12*IF(7=1,'1.Inputs'!$D$38,IF(7=2,'1.Inputs'!$D$39,$E164)))/(1-'1.Inputs'!$D$42)*$D164*(1+$G164)^(7-1))-('1.Inputs'!$D$37*12*IF(7=1,'1.Inputs'!$D$38,IF(7=2,'1.Inputs'!$D$39,$E164)))*'1.Inputs'!$D$43*(1+$G164)^(7-1)-'1.Inputs'!$D$44*(1+$G164)^(7-1)-('1.Inputs'!$D$20/'1.Inputs'!$D$27+'1.Inputs'!$D$23/'1.Inputs'!$D$28))-MAX(0,((('1.Inputs'!$D$37*12*IF(7=1,'1.Inputs'!$D$38,IF(7=2,'1.Inputs'!$D$39,$E164)))*$F164*(('1.Inputs'!$D$40)+(1-'1.Inputs'!$D$40)*(1+'1.Inputs'!$D$41))*(1+$G164)^(7-1))-(('1.Inputs'!$D$37*12*IF(7=1,'1.Inputs'!$D$38,IF(7=2,'1.Inputs'!$D$39,$E164)))/(1-'1.Inputs'!$D$42)*$D164*(1+$G164)^(7-1))-('1.Inputs'!$D$37*12*IF(7=1,'1.Inputs'!$D$38,IF(7=2,'1.Inputs'!$D$39,$E164)))*'1.Inputs'!$D$43*(1+$G164)^(7-1)-'1.Inputs'!$D$44*(1+$G164)^(7-1)-('1.Inputs'!$D$20/'1.Inputs'!$D$27+'1.Inputs'!$D$23/'1.Inputs'!$D$28)))*'1.Inputs'!$D$53+('1.Inputs'!$D$20/'1.Inputs'!$D$27+'1.Inputs'!$D$23/'1.Inputs'!$D$28)-(N164-M164)</f>
        <v>533884374.23608553</v>
      </c>
      <c r="Z164" s="36">
        <f ca="1">((('1.Inputs'!$D$37*12*IF(8=1,'1.Inputs'!$D$38,IF(8=2,'1.Inputs'!$D$39,$E164)))*$F164*(('1.Inputs'!$D$40)+(1-'1.Inputs'!$D$40)*(1+'1.Inputs'!$D$41))*(1+$G164)^(8-1))-(('1.Inputs'!$D$37*12*IF(8=1,'1.Inputs'!$D$38,IF(8=2,'1.Inputs'!$D$39,$E164)))/(1-'1.Inputs'!$D$42)*$D164*(1+$G164)^(8-1))-('1.Inputs'!$D$37*12*IF(8=1,'1.Inputs'!$D$38,IF(8=2,'1.Inputs'!$D$39,$E164)))*'1.Inputs'!$D$43*(1+$G164)^(8-1)-'1.Inputs'!$D$44*(1+$G164)^(8-1)-('1.Inputs'!$D$20/'1.Inputs'!$D$27+'1.Inputs'!$D$23/'1.Inputs'!$D$28))-MAX(0,((('1.Inputs'!$D$37*12*IF(8=1,'1.Inputs'!$D$38,IF(8=2,'1.Inputs'!$D$39,$E164)))*$F164*(('1.Inputs'!$D$40)+(1-'1.Inputs'!$D$40)*(1+'1.Inputs'!$D$41))*(1+$G164)^(8-1))-(('1.Inputs'!$D$37*12*IF(8=1,'1.Inputs'!$D$38,IF(8=2,'1.Inputs'!$D$39,$E164)))/(1-'1.Inputs'!$D$42)*$D164*(1+$G164)^(8-1))-('1.Inputs'!$D$37*12*IF(8=1,'1.Inputs'!$D$38,IF(8=2,'1.Inputs'!$D$39,$E164)))*'1.Inputs'!$D$43*(1+$G164)^(8-1)-'1.Inputs'!$D$44*(1+$G164)^(8-1)-('1.Inputs'!$D$20/'1.Inputs'!$D$27+'1.Inputs'!$D$23/'1.Inputs'!$D$28)))*'1.Inputs'!$D$53+('1.Inputs'!$D$20/'1.Inputs'!$D$27+'1.Inputs'!$D$23/'1.Inputs'!$D$28)-(O164-N164)</f>
        <v>547751377.04602146</v>
      </c>
      <c r="AA164" s="36">
        <f ca="1">((('1.Inputs'!$D$37*12*IF(9=1,'1.Inputs'!$D$38,IF(9=2,'1.Inputs'!$D$39,$E164)))*$F164*(('1.Inputs'!$D$40)+(1-'1.Inputs'!$D$40)*(1+'1.Inputs'!$D$41))*(1+$G164)^(9-1))-(('1.Inputs'!$D$37*12*IF(9=1,'1.Inputs'!$D$38,IF(9=2,'1.Inputs'!$D$39,$E164)))/(1-'1.Inputs'!$D$42)*$D164*(1+$G164)^(9-1))-('1.Inputs'!$D$37*12*IF(9=1,'1.Inputs'!$D$38,IF(9=2,'1.Inputs'!$D$39,$E164)))*'1.Inputs'!$D$43*(1+$G164)^(9-1)-'1.Inputs'!$D$44*(1+$G164)^(9-1)-('1.Inputs'!$D$20/'1.Inputs'!$D$27+'1.Inputs'!$D$23/'1.Inputs'!$D$28))-MAX(0,((('1.Inputs'!$D$37*12*IF(9=1,'1.Inputs'!$D$38,IF(9=2,'1.Inputs'!$D$39,$E164)))*$F164*(('1.Inputs'!$D$40)+(1-'1.Inputs'!$D$40)*(1+'1.Inputs'!$D$41))*(1+$G164)^(9-1))-(('1.Inputs'!$D$37*12*IF(9=1,'1.Inputs'!$D$38,IF(9=2,'1.Inputs'!$D$39,$E164)))/(1-'1.Inputs'!$D$42)*$D164*(1+$G164)^(9-1))-('1.Inputs'!$D$37*12*IF(9=1,'1.Inputs'!$D$38,IF(9=2,'1.Inputs'!$D$39,$E164)))*'1.Inputs'!$D$43*(1+$G164)^(9-1)-'1.Inputs'!$D$44*(1+$G164)^(9-1)-('1.Inputs'!$D$20/'1.Inputs'!$D$27+'1.Inputs'!$D$23/'1.Inputs'!$D$28)))*'1.Inputs'!$D$53+('1.Inputs'!$D$20/'1.Inputs'!$D$27+'1.Inputs'!$D$23/'1.Inputs'!$D$28)-(P164-O164)</f>
        <v>562013530.25451314</v>
      </c>
      <c r="AB164" s="36">
        <f ca="1">((('1.Inputs'!$D$37*12*IF(10=1,'1.Inputs'!$D$38,IF(10=2,'1.Inputs'!$D$39,$E164)))*$F164*(('1.Inputs'!$D$40)+(1-'1.Inputs'!$D$40)*(1+'1.Inputs'!$D$41))*(1+$G164)^(10-1))-(('1.Inputs'!$D$37*12*IF(10=1,'1.Inputs'!$D$38,IF(10=2,'1.Inputs'!$D$39,$E164)))/(1-'1.Inputs'!$D$42)*$D164*(1+$G164)^(10-1))-('1.Inputs'!$D$37*12*IF(10=1,'1.Inputs'!$D$38,IF(10=2,'1.Inputs'!$D$39,$E164)))*'1.Inputs'!$D$43*(1+$G164)^(10-1)-'1.Inputs'!$D$44*(1+$G164)^(10-1)-('1.Inputs'!$D$20/'1.Inputs'!$D$27+'1.Inputs'!$D$23/'1.Inputs'!$D$28))-MAX(0,((('1.Inputs'!$D$37*12*IF(10=1,'1.Inputs'!$D$38,IF(10=2,'1.Inputs'!$D$39,$E164)))*$F164*(('1.Inputs'!$D$40)+(1-'1.Inputs'!$D$40)*(1+'1.Inputs'!$D$41))*(1+$G164)^(10-1))-(('1.Inputs'!$D$37*12*IF(10=1,'1.Inputs'!$D$38,IF(10=2,'1.Inputs'!$D$39,$E164)))/(1-'1.Inputs'!$D$42)*$D164*(1+$G164)^(10-1))-('1.Inputs'!$D$37*12*IF(10=1,'1.Inputs'!$D$38,IF(10=2,'1.Inputs'!$D$39,$E164)))*'1.Inputs'!$D$43*(1+$G164)^(10-1)-'1.Inputs'!$D$44*(1+$G164)^(10-1)-('1.Inputs'!$D$20/'1.Inputs'!$D$27+'1.Inputs'!$D$23/'1.Inputs'!$D$28)))*'1.Inputs'!$D$53+('1.Inputs'!$D$20/'1.Inputs'!$D$27+'1.Inputs'!$D$23/'1.Inputs'!$D$28)-(Q164-P164)+(('1.Inputs'!$D$20+'1.Inputs'!$D$23-('1.Inputs'!$D$20/'1.Inputs'!$D$27+'1.Inputs'!$D$23/'1.Inputs'!$D$28)*'1.Inputs'!$D$10)*'1.Inputs'!$D$60+'1.Inputs'!$D$19*'1.Inputs'!$D$59+Q164)</f>
        <v>3001050761.8585043</v>
      </c>
      <c r="AC164" s="36">
        <f ca="1">S164-AC$13-AC$14+MIN(AC$13,MAX(0,((('1.Inputs'!$D$37*12*IF(1=1,'1.Inputs'!$D$38,IF(1=2,'1.Inputs'!$D$39,$E164)))*$F164*(('1.Inputs'!$D$40)+(1-'1.Inputs'!$D$40)*(1+'1.Inputs'!$D$41))*(1+$G164)^(1-1))-(('1.Inputs'!$D$37*12*IF(1=1,'1.Inputs'!$D$38,IF(1=2,'1.Inputs'!$D$39,$E164)))/(1-'1.Inputs'!$D$42)*$D164*(1+$G164)^(1-1))-('1.Inputs'!$D$37*12*IF(1=1,'1.Inputs'!$D$38,IF(1=2,'1.Inputs'!$D$39,$E164)))*'1.Inputs'!$D$43*(1+$G164)^(1-1)-'1.Inputs'!$D$44*(1+$G164)^(1-1)-('1.Inputs'!$D$20/'1.Inputs'!$D$27+'1.Inputs'!$D$23/'1.Inputs'!$D$28))))*'1.Inputs'!$D$53</f>
        <v>-893888708.39461303</v>
      </c>
      <c r="AD164" s="36">
        <f ca="1">T164-AD$13-AD$14+MIN(AD$13,MAX(0,((('1.Inputs'!$D$37*12*IF(2=1,'1.Inputs'!$D$38,IF(2=2,'1.Inputs'!$D$39,$E164)))*$F164*(('1.Inputs'!$D$40)+(1-'1.Inputs'!$D$40)*(1+'1.Inputs'!$D$41))*(1+$G164)^(2-1))-(('1.Inputs'!$D$37*12*IF(2=1,'1.Inputs'!$D$38,IF(2=2,'1.Inputs'!$D$39,$E164)))/(1-'1.Inputs'!$D$42)*$D164*(1+$G164)^(2-1))-('1.Inputs'!$D$37*12*IF(2=1,'1.Inputs'!$D$38,IF(2=2,'1.Inputs'!$D$39,$E164)))*'1.Inputs'!$D$43*(1+$G164)^(2-1)-'1.Inputs'!$D$44*(1+$G164)^(2-1)-('1.Inputs'!$D$20/'1.Inputs'!$D$27+'1.Inputs'!$D$23/'1.Inputs'!$D$28))))*'1.Inputs'!$D$53</f>
        <v>-98934837.680440068</v>
      </c>
      <c r="AE164" s="36">
        <f ca="1">U164-AE$13-AE$14+MIN(AE$13,MAX(0,((('1.Inputs'!$D$37*12*IF(3=1,'1.Inputs'!$D$38,IF(3=2,'1.Inputs'!$D$39,$E164)))*$F164*(('1.Inputs'!$D$40)+(1-'1.Inputs'!$D$40)*(1+'1.Inputs'!$D$41))*(1+$G164)^(3-1))-(('1.Inputs'!$D$37*12*IF(3=1,'1.Inputs'!$D$38,IF(3=2,'1.Inputs'!$D$39,$E164)))/(1-'1.Inputs'!$D$42)*$D164*(1+$G164)^(3-1))-('1.Inputs'!$D$37*12*IF(3=1,'1.Inputs'!$D$38,IF(3=2,'1.Inputs'!$D$39,$E164)))*'1.Inputs'!$D$43*(1+$G164)^(3-1)-'1.Inputs'!$D$44*(1+$G164)^(3-1)-('1.Inputs'!$D$20/'1.Inputs'!$D$27+'1.Inputs'!$D$23/'1.Inputs'!$D$28))))*'1.Inputs'!$D$53</f>
        <v>-53959398.863975644</v>
      </c>
      <c r="AF164" s="36">
        <f ca="1">V164-AF$13-AF$14+MIN(AF$13,MAX(0,((('1.Inputs'!$D$37*12*IF(4=1,'1.Inputs'!$D$38,IF(4=2,'1.Inputs'!$D$39,$E164)))*$F164*(('1.Inputs'!$D$40)+(1-'1.Inputs'!$D$40)*(1+'1.Inputs'!$D$41))*(1+$G164)^(4-1))-(('1.Inputs'!$D$37*12*IF(4=1,'1.Inputs'!$D$38,IF(4=2,'1.Inputs'!$D$39,$E164)))/(1-'1.Inputs'!$D$42)*$D164*(1+$G164)^(4-1))-('1.Inputs'!$D$37*12*IF(4=1,'1.Inputs'!$D$38,IF(4=2,'1.Inputs'!$D$39,$E164)))*'1.Inputs'!$D$43*(1+$G164)^(4-1)-'1.Inputs'!$D$44*(1+$G164)^(4-1)-('1.Inputs'!$D$20/'1.Inputs'!$D$27+'1.Inputs'!$D$23/'1.Inputs'!$D$28))))*'1.Inputs'!$D$53</f>
        <v>171794295.19846821</v>
      </c>
      <c r="AG164" s="36">
        <f ca="1">W164-AG$13-AG$14+MIN(AG$13,MAX(0,((('1.Inputs'!$D$37*12*IF(5=1,'1.Inputs'!$D$38,IF(5=2,'1.Inputs'!$D$39,$E164)))*$F164*(('1.Inputs'!$D$40)+(1-'1.Inputs'!$D$40)*(1+'1.Inputs'!$D$41))*(1+$G164)^(5-1))-(('1.Inputs'!$D$37*12*IF(5=1,'1.Inputs'!$D$38,IF(5=2,'1.Inputs'!$D$39,$E164)))/(1-'1.Inputs'!$D$42)*$D164*(1+$G164)^(5-1))-('1.Inputs'!$D$37*12*IF(5=1,'1.Inputs'!$D$38,IF(5=2,'1.Inputs'!$D$39,$E164)))*'1.Inputs'!$D$43*(1+$G164)^(5-1)-'1.Inputs'!$D$44*(1+$G164)^(5-1)-('1.Inputs'!$D$20/'1.Inputs'!$D$27+'1.Inputs'!$D$23/'1.Inputs'!$D$28))))*'1.Inputs'!$D$53</f>
        <v>203728330.64269233</v>
      </c>
      <c r="AH164" s="36">
        <f ca="1">X164-AH$13-AH$14+MIN(AH$13,MAX(0,((('1.Inputs'!$D$37*12*IF(6=1,'1.Inputs'!$D$38,IF(6=2,'1.Inputs'!$D$39,$E164)))*$F164*(('1.Inputs'!$D$40)+(1-'1.Inputs'!$D$40)*(1+'1.Inputs'!$D$41))*(1+$G164)^(6-1))-(('1.Inputs'!$D$37*12*IF(6=1,'1.Inputs'!$D$38,IF(6=2,'1.Inputs'!$D$39,$E164)))/(1-'1.Inputs'!$D$42)*$D164*(1+$G164)^(6-1))-('1.Inputs'!$D$37*12*IF(6=1,'1.Inputs'!$D$38,IF(6=2,'1.Inputs'!$D$39,$E164)))*'1.Inputs'!$D$43*(1+$G164)^(6-1)-'1.Inputs'!$D$44*(1+$G164)^(6-1)-('1.Inputs'!$D$20/'1.Inputs'!$D$27+'1.Inputs'!$D$23/'1.Inputs'!$D$28))))*'1.Inputs'!$D$53</f>
        <v>236025573.6996094</v>
      </c>
      <c r="AI164" s="36">
        <f ca="1">Y164-AI$13-AI$14+MIN(AI$13,MAX(0,((('1.Inputs'!$D$37*12*IF(7=1,'1.Inputs'!$D$38,IF(7=2,'1.Inputs'!$D$39,$E164)))*$F164*(('1.Inputs'!$D$40)+(1-'1.Inputs'!$D$40)*(1+'1.Inputs'!$D$41))*(1+$G164)^(7-1))-(('1.Inputs'!$D$37*12*IF(7=1,'1.Inputs'!$D$38,IF(7=2,'1.Inputs'!$D$39,$E164)))/(1-'1.Inputs'!$D$42)*$D164*(1+$G164)^(7-1))-('1.Inputs'!$D$37*12*IF(7=1,'1.Inputs'!$D$38,IF(7=2,'1.Inputs'!$D$39,$E164)))*'1.Inputs'!$D$43*(1+$G164)^(7-1)-'1.Inputs'!$D$44*(1+$G164)^(7-1)-('1.Inputs'!$D$20/'1.Inputs'!$D$27+'1.Inputs'!$D$23/'1.Inputs'!$D$28))))*'1.Inputs'!$D$53</f>
        <v>268696374.23608553</v>
      </c>
      <c r="AJ164" s="36">
        <f ca="1">Z164-AJ$13-AJ$14+MIN(AJ$13,MAX(0,((('1.Inputs'!$D$37*12*IF(8=1,'1.Inputs'!$D$38,IF(8=2,'1.Inputs'!$D$39,$E164)))*$F164*(('1.Inputs'!$D$40)+(1-'1.Inputs'!$D$40)*(1+'1.Inputs'!$D$41))*(1+$G164)^(8-1))-(('1.Inputs'!$D$37*12*IF(8=1,'1.Inputs'!$D$38,IF(8=2,'1.Inputs'!$D$39,$E164)))/(1-'1.Inputs'!$D$42)*$D164*(1+$G164)^(8-1))-('1.Inputs'!$D$37*12*IF(8=1,'1.Inputs'!$D$38,IF(8=2,'1.Inputs'!$D$39,$E164)))*'1.Inputs'!$D$43*(1+$G164)^(8-1)-'1.Inputs'!$D$44*(1+$G164)^(8-1)-('1.Inputs'!$D$20/'1.Inputs'!$D$27+'1.Inputs'!$D$23/'1.Inputs'!$D$28))))*'1.Inputs'!$D$53</f>
        <v>547751377.04602146</v>
      </c>
      <c r="AK164" s="36">
        <f ca="1">AA164-AK$13-AK$14+MIN(AK$13,MAX(0,((('1.Inputs'!$D$37*12*IF(9=1,'1.Inputs'!$D$38,IF(9=2,'1.Inputs'!$D$39,$E164)))*$F164*(('1.Inputs'!$D$40)+(1-'1.Inputs'!$D$40)*(1+'1.Inputs'!$D$41))*(1+$G164)^(9-1))-(('1.Inputs'!$D$37*12*IF(9=1,'1.Inputs'!$D$38,IF(9=2,'1.Inputs'!$D$39,$E164)))/(1-'1.Inputs'!$D$42)*$D164*(1+$G164)^(9-1))-('1.Inputs'!$D$37*12*IF(9=1,'1.Inputs'!$D$38,IF(9=2,'1.Inputs'!$D$39,$E164)))*'1.Inputs'!$D$43*(1+$G164)^(9-1)-'1.Inputs'!$D$44*(1+$G164)^(9-1)-('1.Inputs'!$D$20/'1.Inputs'!$D$27+'1.Inputs'!$D$23/'1.Inputs'!$D$28))))*'1.Inputs'!$D$53</f>
        <v>562013530.25451314</v>
      </c>
      <c r="AL164" s="36">
        <f ca="1">AB164-AL$13-AL$14+MIN(AL$13,MAX(0,((('1.Inputs'!$D$37*12*IF(10=1,'1.Inputs'!$D$38,IF(10=2,'1.Inputs'!$D$39,$E164)))*$F164*(('1.Inputs'!$D$40)+(1-'1.Inputs'!$D$40)*(1+'1.Inputs'!$D$41))*(1+$G164)^(10-1))-(('1.Inputs'!$D$37*12*IF(10=1,'1.Inputs'!$D$38,IF(10=2,'1.Inputs'!$D$39,$E164)))/(1-'1.Inputs'!$D$42)*$D164*(1+$G164)^(10-1))-('1.Inputs'!$D$37*12*IF(10=1,'1.Inputs'!$D$38,IF(10=2,'1.Inputs'!$D$39,$E164)))*'1.Inputs'!$D$43*(1+$G164)^(10-1)-'1.Inputs'!$D$44*(1+$G164)^(10-1)-('1.Inputs'!$D$20/'1.Inputs'!$D$27+'1.Inputs'!$D$23/'1.Inputs'!$D$28))))*'1.Inputs'!$D$53+'1.Inputs'!$D$35</f>
        <v>3801050761.8585043</v>
      </c>
      <c r="AM164" s="48">
        <f ca="1">R164+NPV('1.Inputs'!$D$55,S164:AB164)</f>
        <v>4356442.4783129692</v>
      </c>
      <c r="AN164" s="48">
        <f ca="1">-('1.Inputs'!$D$24*(1-'1.Inputs'!$D$31)+'1.Inputs'!$D$35)+NPV('1.Inputs'!$D$54,AC164:AL164)</f>
        <v>-1133306797.3510566</v>
      </c>
      <c r="AO164" s="36">
        <f t="shared" ca="1" si="21"/>
        <v>-5.0561565609391126</v>
      </c>
      <c r="AP164" s="36">
        <f t="shared" ca="1" si="22"/>
        <v>0.73165803134152529</v>
      </c>
      <c r="AQ164" s="36">
        <f ca="1">'1.Inputs'!$D$35+MIN(SUM($AC164:AC164),SUM($AC164:AD164),SUM($AC164:AE164),SUM($AC164:AF164),SUM($AC164:AG164),SUM($AC164:AH164),SUM($AC164:AI164),SUM($AC164:AJ164),SUM($AC164:AK164),SUM($AC164:AL164))</f>
        <v>-246782944.93902874</v>
      </c>
      <c r="AR164" s="36">
        <f ca="1">IF(AP164&lt;'1.Inputs'!$D$57,1,0)</f>
        <v>1</v>
      </c>
      <c r="AS164" s="36">
        <f t="shared" ca="1" si="23"/>
        <v>1</v>
      </c>
    </row>
    <row r="165" spans="2:45" ht="15" customHeight="1" x14ac:dyDescent="0.25">
      <c r="B165" s="36">
        <v>150</v>
      </c>
      <c r="C165" s="36">
        <f t="shared" ca="1" si="16"/>
        <v>0.71286367516794635</v>
      </c>
      <c r="D165" s="36">
        <f t="shared" ca="1" si="17"/>
        <v>17729.806005516803</v>
      </c>
      <c r="E165" s="47">
        <f t="shared" ca="1" si="18"/>
        <v>0.8535026361243272</v>
      </c>
      <c r="F165" s="36">
        <f t="shared" ca="1" si="19"/>
        <v>33382.260971569907</v>
      </c>
      <c r="G165" s="36">
        <f t="shared" ca="1" si="20"/>
        <v>3.4218861528981785E-2</v>
      </c>
      <c r="H165" s="36">
        <f ca="1">((('1.Inputs'!$D$37*12*IF(1=1,'1.Inputs'!$D$38,IF(1=2,'1.Inputs'!$D$39,$E165)))*$F165*(('1.Inputs'!$D$40)+(1-'1.Inputs'!$D$40)*(1+'1.Inputs'!$D$41))*(1+$G165)^(1-1))*'1.Inputs'!$D$47+(('1.Inputs'!$D$37*12*IF(1=1,'1.Inputs'!$D$38,IF(1=2,'1.Inputs'!$D$39,$E165)))/(1-'1.Inputs'!$D$42)*$D165*(1+$G165)^(1-1))*('1.Inputs'!$D$48-'1.Inputs'!$D$49))/'1.Inputs'!$D$51</f>
        <v>865885897.25900781</v>
      </c>
      <c r="I165" s="36">
        <f ca="1">((('1.Inputs'!$D$37*12*IF(2=1,'1.Inputs'!$D$38,IF(2=2,'1.Inputs'!$D$39,$E165)))*$F165*(('1.Inputs'!$D$40)+(1-'1.Inputs'!$D$40)*(1+'1.Inputs'!$D$41))*(1+$G165)^(2-1))*'1.Inputs'!$D$47+(('1.Inputs'!$D$37*12*IF(2=1,'1.Inputs'!$D$38,IF(2=2,'1.Inputs'!$D$39,$E165)))/(1-'1.Inputs'!$D$42)*$D165*(1+$G165)^(2-1))*('1.Inputs'!$D$48-'1.Inputs'!$D$49))/'1.Inputs'!$D$51</f>
        <v>1253721737.6280963</v>
      </c>
      <c r="J165" s="36">
        <f ca="1">((('1.Inputs'!$D$37*12*IF(3=1,'1.Inputs'!$D$38,IF(3=2,'1.Inputs'!$D$39,$E165)))*$F165*(('1.Inputs'!$D$40)+(1-'1.Inputs'!$D$40)*(1+'1.Inputs'!$D$41))*(1+$G165)^(3-1))*'1.Inputs'!$D$47+(('1.Inputs'!$D$37*12*IF(3=1,'1.Inputs'!$D$38,IF(3=2,'1.Inputs'!$D$39,$E165)))/(1-'1.Inputs'!$D$42)*$D165*(1+$G165)^(3-1))*('1.Inputs'!$D$48-'1.Inputs'!$D$49))/'1.Inputs'!$D$51</f>
        <v>1580958379.0520275</v>
      </c>
      <c r="K165" s="36">
        <f ca="1">((('1.Inputs'!$D$37*12*IF(4=1,'1.Inputs'!$D$38,IF(4=2,'1.Inputs'!$D$39,$E165)))*$F165*(('1.Inputs'!$D$40)+(1-'1.Inputs'!$D$40)*(1+'1.Inputs'!$D$41))*(1+$G165)^(4-1))*'1.Inputs'!$D$47+(('1.Inputs'!$D$37*12*IF(4=1,'1.Inputs'!$D$38,IF(4=2,'1.Inputs'!$D$39,$E165)))/(1-'1.Inputs'!$D$42)*$D165*(1+$G165)^(4-1))*('1.Inputs'!$D$48-'1.Inputs'!$D$49))/'1.Inputs'!$D$51</f>
        <v>1635056974.9078922</v>
      </c>
      <c r="L165" s="36">
        <f ca="1">((('1.Inputs'!$D$37*12*IF(5=1,'1.Inputs'!$D$38,IF(5=2,'1.Inputs'!$D$39,$E165)))*$F165*(('1.Inputs'!$D$40)+(1-'1.Inputs'!$D$40)*(1+'1.Inputs'!$D$41))*(1+$G165)^(5-1))*'1.Inputs'!$D$47+(('1.Inputs'!$D$37*12*IF(5=1,'1.Inputs'!$D$38,IF(5=2,'1.Inputs'!$D$39,$E165)))/(1-'1.Inputs'!$D$42)*$D165*(1+$G165)^(5-1))*('1.Inputs'!$D$48-'1.Inputs'!$D$49))/'1.Inputs'!$D$51</f>
        <v>1691006763.1242611</v>
      </c>
      <c r="M165" s="36">
        <f ca="1">((('1.Inputs'!$D$37*12*IF(6=1,'1.Inputs'!$D$38,IF(6=2,'1.Inputs'!$D$39,$E165)))*$F165*(('1.Inputs'!$D$40)+(1-'1.Inputs'!$D$40)*(1+'1.Inputs'!$D$41))*(1+$G165)^(6-1))*'1.Inputs'!$D$47+(('1.Inputs'!$D$37*12*IF(6=1,'1.Inputs'!$D$38,IF(6=2,'1.Inputs'!$D$39,$E165)))/(1-'1.Inputs'!$D$42)*$D165*(1+$G165)^(6-1))*('1.Inputs'!$D$48-'1.Inputs'!$D$49))/'1.Inputs'!$D$51</f>
        <v>1748871089.3961818</v>
      </c>
      <c r="N165" s="36">
        <f ca="1">((('1.Inputs'!$D$37*12*IF(7=1,'1.Inputs'!$D$38,IF(7=2,'1.Inputs'!$D$39,$E165)))*$F165*(('1.Inputs'!$D$40)+(1-'1.Inputs'!$D$40)*(1+'1.Inputs'!$D$41))*(1+$G165)^(7-1))*'1.Inputs'!$D$47+(('1.Inputs'!$D$37*12*IF(7=1,'1.Inputs'!$D$38,IF(7=2,'1.Inputs'!$D$39,$E165)))/(1-'1.Inputs'!$D$42)*$D165*(1+$G165)^(7-1))*('1.Inputs'!$D$48-'1.Inputs'!$D$49))/'1.Inputs'!$D$51</f>
        <v>1808715467.0362699</v>
      </c>
      <c r="O165" s="36">
        <f ca="1">((('1.Inputs'!$D$37*12*IF(8=1,'1.Inputs'!$D$38,IF(8=2,'1.Inputs'!$D$39,$E165)))*$F165*(('1.Inputs'!$D$40)+(1-'1.Inputs'!$D$40)*(1+'1.Inputs'!$D$41))*(1+$G165)^(8-1))*'1.Inputs'!$D$47+(('1.Inputs'!$D$37*12*IF(8=1,'1.Inputs'!$D$38,IF(8=2,'1.Inputs'!$D$39,$E165)))/(1-'1.Inputs'!$D$42)*$D165*(1+$G165)^(8-1))*('1.Inputs'!$D$48-'1.Inputs'!$D$49))/'1.Inputs'!$D$51</f>
        <v>1870607651.1481116</v>
      </c>
      <c r="P165" s="36">
        <f ca="1">((('1.Inputs'!$D$37*12*IF(9=1,'1.Inputs'!$D$38,IF(9=2,'1.Inputs'!$D$39,$E165)))*$F165*(('1.Inputs'!$D$40)+(1-'1.Inputs'!$D$40)*(1+'1.Inputs'!$D$41))*(1+$G165)^(9-1))*'1.Inputs'!$D$47+(('1.Inputs'!$D$37*12*IF(9=1,'1.Inputs'!$D$38,IF(9=2,'1.Inputs'!$D$39,$E165)))/(1-'1.Inputs'!$D$42)*$D165*(1+$G165)^(9-1))*('1.Inputs'!$D$48-'1.Inputs'!$D$49))/'1.Inputs'!$D$51</f>
        <v>1934617715.3378029</v>
      </c>
      <c r="Q165" s="36">
        <f ca="1">((('1.Inputs'!$D$37*12*IF(10=1,'1.Inputs'!$D$38,IF(10=2,'1.Inputs'!$D$39,$E165)))*$F165*(('1.Inputs'!$D$40)+(1-'1.Inputs'!$D$40)*(1+'1.Inputs'!$D$41))*(1+$G165)^(10-1))*'1.Inputs'!$D$47+(('1.Inputs'!$D$37*12*IF(10=1,'1.Inputs'!$D$38,IF(10=2,'1.Inputs'!$D$39,$E165)))/(1-'1.Inputs'!$D$42)*$D165*(1+$G165)^(10-1))*('1.Inputs'!$D$48-'1.Inputs'!$D$49))/'1.Inputs'!$D$51</f>
        <v>2000818131.0504622</v>
      </c>
      <c r="R165" s="36">
        <f>-'1.Inputs'!$D$24</f>
        <v>-2050000000</v>
      </c>
      <c r="S165" s="36">
        <f ca="1">((('1.Inputs'!$D$37*12*IF(1=1,'1.Inputs'!$D$38,IF(1=2,'1.Inputs'!$D$39,$E165)))*$F165*(('1.Inputs'!$D$40)+(1-'1.Inputs'!$D$40)*(1+'1.Inputs'!$D$41))*(1+$G165)^(1-1))-(('1.Inputs'!$D$37*12*IF(1=1,'1.Inputs'!$D$38,IF(1=2,'1.Inputs'!$D$39,$E165)))/(1-'1.Inputs'!$D$42)*$D165*(1+$G165)^(1-1))-('1.Inputs'!$D$37*12*IF(1=1,'1.Inputs'!$D$38,IF(1=2,'1.Inputs'!$D$39,$E165)))*'1.Inputs'!$D$43*(1+$G165)^(1-1)-'1.Inputs'!$D$44*(1+$G165)^(1-1)-('1.Inputs'!$D$20/'1.Inputs'!$D$27+'1.Inputs'!$D$23/'1.Inputs'!$D$28))-MAX(0,((('1.Inputs'!$D$37*12*IF(1=1,'1.Inputs'!$D$38,IF(1=2,'1.Inputs'!$D$39,$E165)))*$F165*(('1.Inputs'!$D$40)+(1-'1.Inputs'!$D$40)*(1+'1.Inputs'!$D$41))*(1+$G165)^(1-1))-(('1.Inputs'!$D$37*12*IF(1=1,'1.Inputs'!$D$38,IF(1=2,'1.Inputs'!$D$39,$E165)))/(1-'1.Inputs'!$D$42)*$D165*(1+$G165)^(1-1))-('1.Inputs'!$D$37*12*IF(1=1,'1.Inputs'!$D$38,IF(1=2,'1.Inputs'!$D$39,$E165)))*'1.Inputs'!$D$43*(1+$G165)^(1-1)-'1.Inputs'!$D$44*(1+$G165)^(1-1)-('1.Inputs'!$D$20/'1.Inputs'!$D$27+'1.Inputs'!$D$23/'1.Inputs'!$D$28)))*'1.Inputs'!$D$53+('1.Inputs'!$D$20/'1.Inputs'!$D$27+'1.Inputs'!$D$23/'1.Inputs'!$D$28)-H165</f>
        <v>-228398075.43410718</v>
      </c>
      <c r="T165" s="36">
        <f ca="1">((('1.Inputs'!$D$37*12*IF(2=1,'1.Inputs'!$D$38,IF(2=2,'1.Inputs'!$D$39,$E165)))*$F165*(('1.Inputs'!$D$40)+(1-'1.Inputs'!$D$40)*(1+'1.Inputs'!$D$41))*(1+$G165)^(2-1))-(('1.Inputs'!$D$37*12*IF(2=1,'1.Inputs'!$D$38,IF(2=2,'1.Inputs'!$D$39,$E165)))/(1-'1.Inputs'!$D$42)*$D165*(1+$G165)^(2-1))-('1.Inputs'!$D$37*12*IF(2=1,'1.Inputs'!$D$38,IF(2=2,'1.Inputs'!$D$39,$E165)))*'1.Inputs'!$D$43*(1+$G165)^(2-1)-'1.Inputs'!$D$44*(1+$G165)^(2-1)-('1.Inputs'!$D$20/'1.Inputs'!$D$27+'1.Inputs'!$D$23/'1.Inputs'!$D$28))-MAX(0,((('1.Inputs'!$D$37*12*IF(2=1,'1.Inputs'!$D$38,IF(2=2,'1.Inputs'!$D$39,$E165)))*$F165*(('1.Inputs'!$D$40)+(1-'1.Inputs'!$D$40)*(1+'1.Inputs'!$D$41))*(1+$G165)^(2-1))-(('1.Inputs'!$D$37*12*IF(2=1,'1.Inputs'!$D$38,IF(2=2,'1.Inputs'!$D$39,$E165)))/(1-'1.Inputs'!$D$42)*$D165*(1+$G165)^(2-1))-('1.Inputs'!$D$37*12*IF(2=1,'1.Inputs'!$D$38,IF(2=2,'1.Inputs'!$D$39,$E165)))*'1.Inputs'!$D$43*(1+$G165)^(2-1)-'1.Inputs'!$D$44*(1+$G165)^(2-1)-('1.Inputs'!$D$20/'1.Inputs'!$D$27+'1.Inputs'!$D$23/'1.Inputs'!$D$28)))*'1.Inputs'!$D$53+('1.Inputs'!$D$20/'1.Inputs'!$D$27+'1.Inputs'!$D$23/'1.Inputs'!$D$28)-(I165-H165)</f>
        <v>756030496.59542477</v>
      </c>
      <c r="U165" s="36">
        <f ca="1">((('1.Inputs'!$D$37*12*IF(3=1,'1.Inputs'!$D$38,IF(3=2,'1.Inputs'!$D$39,$E165)))*$F165*(('1.Inputs'!$D$40)+(1-'1.Inputs'!$D$40)*(1+'1.Inputs'!$D$41))*(1+$G165)^(3-1))-(('1.Inputs'!$D$37*12*IF(3=1,'1.Inputs'!$D$38,IF(3=2,'1.Inputs'!$D$39,$E165)))/(1-'1.Inputs'!$D$42)*$D165*(1+$G165)^(3-1))-('1.Inputs'!$D$37*12*IF(3=1,'1.Inputs'!$D$38,IF(3=2,'1.Inputs'!$D$39,$E165)))*'1.Inputs'!$D$43*(1+$G165)^(3-1)-'1.Inputs'!$D$44*(1+$G165)^(3-1)-('1.Inputs'!$D$20/'1.Inputs'!$D$27+'1.Inputs'!$D$23/'1.Inputs'!$D$28))-MAX(0,((('1.Inputs'!$D$37*12*IF(3=1,'1.Inputs'!$D$38,IF(3=2,'1.Inputs'!$D$39,$E165)))*$F165*(('1.Inputs'!$D$40)+(1-'1.Inputs'!$D$40)*(1+'1.Inputs'!$D$41))*(1+$G165)^(3-1))-(('1.Inputs'!$D$37*12*IF(3=1,'1.Inputs'!$D$38,IF(3=2,'1.Inputs'!$D$39,$E165)))/(1-'1.Inputs'!$D$42)*$D165*(1+$G165)^(3-1))-('1.Inputs'!$D$37*12*IF(3=1,'1.Inputs'!$D$38,IF(3=2,'1.Inputs'!$D$39,$E165)))*'1.Inputs'!$D$43*(1+$G165)^(3-1)-'1.Inputs'!$D$44*(1+$G165)^(3-1)-('1.Inputs'!$D$20/'1.Inputs'!$D$27+'1.Inputs'!$D$23/'1.Inputs'!$D$28)))*'1.Inputs'!$D$53+('1.Inputs'!$D$20/'1.Inputs'!$D$27+'1.Inputs'!$D$23/'1.Inputs'!$D$28)-(J165-I165)</f>
        <v>1240073960.6445932</v>
      </c>
      <c r="V165" s="36">
        <f ca="1">((('1.Inputs'!$D$37*12*IF(4=1,'1.Inputs'!$D$38,IF(4=2,'1.Inputs'!$D$39,$E165)))*$F165*(('1.Inputs'!$D$40)+(1-'1.Inputs'!$D$40)*(1+'1.Inputs'!$D$41))*(1+$G165)^(4-1))-(('1.Inputs'!$D$37*12*IF(4=1,'1.Inputs'!$D$38,IF(4=2,'1.Inputs'!$D$39,$E165)))/(1-'1.Inputs'!$D$42)*$D165*(1+$G165)^(4-1))-('1.Inputs'!$D$37*12*IF(4=1,'1.Inputs'!$D$38,IF(4=2,'1.Inputs'!$D$39,$E165)))*'1.Inputs'!$D$43*(1+$G165)^(4-1)-'1.Inputs'!$D$44*(1+$G165)^(4-1)-('1.Inputs'!$D$20/'1.Inputs'!$D$27+'1.Inputs'!$D$23/'1.Inputs'!$D$28))-MAX(0,((('1.Inputs'!$D$37*12*IF(4=1,'1.Inputs'!$D$38,IF(4=2,'1.Inputs'!$D$39,$E165)))*$F165*(('1.Inputs'!$D$40)+(1-'1.Inputs'!$D$40)*(1+'1.Inputs'!$D$41))*(1+$G165)^(4-1))-(('1.Inputs'!$D$37*12*IF(4=1,'1.Inputs'!$D$38,IF(4=2,'1.Inputs'!$D$39,$E165)))/(1-'1.Inputs'!$D$42)*$D165*(1+$G165)^(4-1))-('1.Inputs'!$D$37*12*IF(4=1,'1.Inputs'!$D$38,IF(4=2,'1.Inputs'!$D$39,$E165)))*'1.Inputs'!$D$43*(1+$G165)^(4-1)-'1.Inputs'!$D$44*(1+$G165)^(4-1)-('1.Inputs'!$D$20/'1.Inputs'!$D$27+'1.Inputs'!$D$23/'1.Inputs'!$D$28)))*'1.Inputs'!$D$53+('1.Inputs'!$D$20/'1.Inputs'!$D$27+'1.Inputs'!$D$23/'1.Inputs'!$D$28)-(K165-J165)</f>
        <v>1565226749.4705024</v>
      </c>
      <c r="W165" s="36">
        <f ca="1">((('1.Inputs'!$D$37*12*IF(5=1,'1.Inputs'!$D$38,IF(5=2,'1.Inputs'!$D$39,$E165)))*$F165*(('1.Inputs'!$D$40)+(1-'1.Inputs'!$D$40)*(1+'1.Inputs'!$D$41))*(1+$G165)^(5-1))-(('1.Inputs'!$D$37*12*IF(5=1,'1.Inputs'!$D$38,IF(5=2,'1.Inputs'!$D$39,$E165)))/(1-'1.Inputs'!$D$42)*$D165*(1+$G165)^(5-1))-('1.Inputs'!$D$37*12*IF(5=1,'1.Inputs'!$D$38,IF(5=2,'1.Inputs'!$D$39,$E165)))*'1.Inputs'!$D$43*(1+$G165)^(5-1)-'1.Inputs'!$D$44*(1+$G165)^(5-1)-('1.Inputs'!$D$20/'1.Inputs'!$D$27+'1.Inputs'!$D$23/'1.Inputs'!$D$28))-MAX(0,((('1.Inputs'!$D$37*12*IF(5=1,'1.Inputs'!$D$38,IF(5=2,'1.Inputs'!$D$39,$E165)))*$F165*(('1.Inputs'!$D$40)+(1-'1.Inputs'!$D$40)*(1+'1.Inputs'!$D$41))*(1+$G165)^(5-1))-(('1.Inputs'!$D$37*12*IF(5=1,'1.Inputs'!$D$38,IF(5=2,'1.Inputs'!$D$39,$E165)))/(1-'1.Inputs'!$D$42)*$D165*(1+$G165)^(5-1))-('1.Inputs'!$D$37*12*IF(5=1,'1.Inputs'!$D$38,IF(5=2,'1.Inputs'!$D$39,$E165)))*'1.Inputs'!$D$43*(1+$G165)^(5-1)-'1.Inputs'!$D$44*(1+$G165)^(5-1)-('1.Inputs'!$D$20/'1.Inputs'!$D$27+'1.Inputs'!$D$23/'1.Inputs'!$D$28)))*'1.Inputs'!$D$53+('1.Inputs'!$D$20/'1.Inputs'!$D$27+'1.Inputs'!$D$23/'1.Inputs'!$D$28)-(L165-K165)</f>
        <v>1617170185.6648481</v>
      </c>
      <c r="X165" s="36">
        <f ca="1">((('1.Inputs'!$D$37*12*IF(6=1,'1.Inputs'!$D$38,IF(6=2,'1.Inputs'!$D$39,$E165)))*$F165*(('1.Inputs'!$D$40)+(1-'1.Inputs'!$D$40)*(1+'1.Inputs'!$D$41))*(1+$G165)^(6-1))-(('1.Inputs'!$D$37*12*IF(6=1,'1.Inputs'!$D$38,IF(6=2,'1.Inputs'!$D$39,$E165)))/(1-'1.Inputs'!$D$42)*$D165*(1+$G165)^(6-1))-('1.Inputs'!$D$37*12*IF(6=1,'1.Inputs'!$D$38,IF(6=2,'1.Inputs'!$D$39,$E165)))*'1.Inputs'!$D$43*(1+$G165)^(6-1)-'1.Inputs'!$D$44*(1+$G165)^(6-1)-('1.Inputs'!$D$20/'1.Inputs'!$D$27+'1.Inputs'!$D$23/'1.Inputs'!$D$28))-MAX(0,((('1.Inputs'!$D$37*12*IF(6=1,'1.Inputs'!$D$38,IF(6=2,'1.Inputs'!$D$39,$E165)))*$F165*(('1.Inputs'!$D$40)+(1-'1.Inputs'!$D$40)*(1+'1.Inputs'!$D$41))*(1+$G165)^(6-1))-(('1.Inputs'!$D$37*12*IF(6=1,'1.Inputs'!$D$38,IF(6=2,'1.Inputs'!$D$39,$E165)))/(1-'1.Inputs'!$D$42)*$D165*(1+$G165)^(6-1))-('1.Inputs'!$D$37*12*IF(6=1,'1.Inputs'!$D$38,IF(6=2,'1.Inputs'!$D$39,$E165)))*'1.Inputs'!$D$43*(1+$G165)^(6-1)-'1.Inputs'!$D$44*(1+$G165)^(6-1)-('1.Inputs'!$D$20/'1.Inputs'!$D$27+'1.Inputs'!$D$23/'1.Inputs'!$D$28)))*'1.Inputs'!$D$53+('1.Inputs'!$D$20/'1.Inputs'!$D$27+'1.Inputs'!$D$23/'1.Inputs'!$D$28)-(M165-L165)</f>
        <v>1670891067.1096668</v>
      </c>
      <c r="Y165" s="36">
        <f ca="1">((('1.Inputs'!$D$37*12*IF(7=1,'1.Inputs'!$D$38,IF(7=2,'1.Inputs'!$D$39,$E165)))*$F165*(('1.Inputs'!$D$40)+(1-'1.Inputs'!$D$40)*(1+'1.Inputs'!$D$41))*(1+$G165)^(7-1))-(('1.Inputs'!$D$37*12*IF(7=1,'1.Inputs'!$D$38,IF(7=2,'1.Inputs'!$D$39,$E165)))/(1-'1.Inputs'!$D$42)*$D165*(1+$G165)^(7-1))-('1.Inputs'!$D$37*12*IF(7=1,'1.Inputs'!$D$38,IF(7=2,'1.Inputs'!$D$39,$E165)))*'1.Inputs'!$D$43*(1+$G165)^(7-1)-'1.Inputs'!$D$44*(1+$G165)^(7-1)-('1.Inputs'!$D$20/'1.Inputs'!$D$27+'1.Inputs'!$D$23/'1.Inputs'!$D$28))-MAX(0,((('1.Inputs'!$D$37*12*IF(7=1,'1.Inputs'!$D$38,IF(7=2,'1.Inputs'!$D$39,$E165)))*$F165*(('1.Inputs'!$D$40)+(1-'1.Inputs'!$D$40)*(1+'1.Inputs'!$D$41))*(1+$G165)^(7-1))-(('1.Inputs'!$D$37*12*IF(7=1,'1.Inputs'!$D$38,IF(7=2,'1.Inputs'!$D$39,$E165)))/(1-'1.Inputs'!$D$42)*$D165*(1+$G165)^(7-1))-('1.Inputs'!$D$37*12*IF(7=1,'1.Inputs'!$D$38,IF(7=2,'1.Inputs'!$D$39,$E165)))*'1.Inputs'!$D$43*(1+$G165)^(7-1)-'1.Inputs'!$D$44*(1+$G165)^(7-1)-('1.Inputs'!$D$20/'1.Inputs'!$D$27+'1.Inputs'!$D$23/'1.Inputs'!$D$28)))*'1.Inputs'!$D$53+('1.Inputs'!$D$20/'1.Inputs'!$D$27+'1.Inputs'!$D$23/'1.Inputs'!$D$28)-(N165-M165)</f>
        <v>1726450215.9578609</v>
      </c>
      <c r="Z165" s="36">
        <f ca="1">((('1.Inputs'!$D$37*12*IF(8=1,'1.Inputs'!$D$38,IF(8=2,'1.Inputs'!$D$39,$E165)))*$F165*(('1.Inputs'!$D$40)+(1-'1.Inputs'!$D$40)*(1+'1.Inputs'!$D$41))*(1+$G165)^(8-1))-(('1.Inputs'!$D$37*12*IF(8=1,'1.Inputs'!$D$38,IF(8=2,'1.Inputs'!$D$39,$E165)))/(1-'1.Inputs'!$D$42)*$D165*(1+$G165)^(8-1))-('1.Inputs'!$D$37*12*IF(8=1,'1.Inputs'!$D$38,IF(8=2,'1.Inputs'!$D$39,$E165)))*'1.Inputs'!$D$43*(1+$G165)^(8-1)-'1.Inputs'!$D$44*(1+$G165)^(8-1)-('1.Inputs'!$D$20/'1.Inputs'!$D$27+'1.Inputs'!$D$23/'1.Inputs'!$D$28))-MAX(0,((('1.Inputs'!$D$37*12*IF(8=1,'1.Inputs'!$D$38,IF(8=2,'1.Inputs'!$D$39,$E165)))*$F165*(('1.Inputs'!$D$40)+(1-'1.Inputs'!$D$40)*(1+'1.Inputs'!$D$41))*(1+$G165)^(8-1))-(('1.Inputs'!$D$37*12*IF(8=1,'1.Inputs'!$D$38,IF(8=2,'1.Inputs'!$D$39,$E165)))/(1-'1.Inputs'!$D$42)*$D165*(1+$G165)^(8-1))-('1.Inputs'!$D$37*12*IF(8=1,'1.Inputs'!$D$38,IF(8=2,'1.Inputs'!$D$39,$E165)))*'1.Inputs'!$D$43*(1+$G165)^(8-1)-'1.Inputs'!$D$44*(1+$G165)^(8-1)-('1.Inputs'!$D$20/'1.Inputs'!$D$27+'1.Inputs'!$D$23/'1.Inputs'!$D$28)))*'1.Inputs'!$D$53+('1.Inputs'!$D$20/'1.Inputs'!$D$27+'1.Inputs'!$D$23/'1.Inputs'!$D$28)-(O165-N165)</f>
        <v>1783910535.6271596</v>
      </c>
      <c r="AA165" s="36">
        <f ca="1">((('1.Inputs'!$D$37*12*IF(9=1,'1.Inputs'!$D$38,IF(9=2,'1.Inputs'!$D$39,$E165)))*$F165*(('1.Inputs'!$D$40)+(1-'1.Inputs'!$D$40)*(1+'1.Inputs'!$D$41))*(1+$G165)^(9-1))-(('1.Inputs'!$D$37*12*IF(9=1,'1.Inputs'!$D$38,IF(9=2,'1.Inputs'!$D$39,$E165)))/(1-'1.Inputs'!$D$42)*$D165*(1+$G165)^(9-1))-('1.Inputs'!$D$37*12*IF(9=1,'1.Inputs'!$D$38,IF(9=2,'1.Inputs'!$D$39,$E165)))*'1.Inputs'!$D$43*(1+$G165)^(9-1)-'1.Inputs'!$D$44*(1+$G165)^(9-1)-('1.Inputs'!$D$20/'1.Inputs'!$D$27+'1.Inputs'!$D$23/'1.Inputs'!$D$28))-MAX(0,((('1.Inputs'!$D$37*12*IF(9=1,'1.Inputs'!$D$38,IF(9=2,'1.Inputs'!$D$39,$E165)))*$F165*(('1.Inputs'!$D$40)+(1-'1.Inputs'!$D$40)*(1+'1.Inputs'!$D$41))*(1+$G165)^(9-1))-(('1.Inputs'!$D$37*12*IF(9=1,'1.Inputs'!$D$38,IF(9=2,'1.Inputs'!$D$39,$E165)))/(1-'1.Inputs'!$D$42)*$D165*(1+$G165)^(9-1))-('1.Inputs'!$D$37*12*IF(9=1,'1.Inputs'!$D$38,IF(9=2,'1.Inputs'!$D$39,$E165)))*'1.Inputs'!$D$43*(1+$G165)^(9-1)-'1.Inputs'!$D$44*(1+$G165)^(9-1)-('1.Inputs'!$D$20/'1.Inputs'!$D$27+'1.Inputs'!$D$23/'1.Inputs'!$D$28)))*'1.Inputs'!$D$53+('1.Inputs'!$D$20/'1.Inputs'!$D$27+'1.Inputs'!$D$23/'1.Inputs'!$D$28)-(P165-O165)</f>
        <v>1843337082.0186319</v>
      </c>
      <c r="AB165" s="36">
        <f ca="1">((('1.Inputs'!$D$37*12*IF(10=1,'1.Inputs'!$D$38,IF(10=2,'1.Inputs'!$D$39,$E165)))*$F165*(('1.Inputs'!$D$40)+(1-'1.Inputs'!$D$40)*(1+'1.Inputs'!$D$41))*(1+$G165)^(10-1))-(('1.Inputs'!$D$37*12*IF(10=1,'1.Inputs'!$D$38,IF(10=2,'1.Inputs'!$D$39,$E165)))/(1-'1.Inputs'!$D$42)*$D165*(1+$G165)^(10-1))-('1.Inputs'!$D$37*12*IF(10=1,'1.Inputs'!$D$38,IF(10=2,'1.Inputs'!$D$39,$E165)))*'1.Inputs'!$D$43*(1+$G165)^(10-1)-'1.Inputs'!$D$44*(1+$G165)^(10-1)-('1.Inputs'!$D$20/'1.Inputs'!$D$27+'1.Inputs'!$D$23/'1.Inputs'!$D$28))-MAX(0,((('1.Inputs'!$D$37*12*IF(10=1,'1.Inputs'!$D$38,IF(10=2,'1.Inputs'!$D$39,$E165)))*$F165*(('1.Inputs'!$D$40)+(1-'1.Inputs'!$D$40)*(1+'1.Inputs'!$D$41))*(1+$G165)^(10-1))-(('1.Inputs'!$D$37*12*IF(10=1,'1.Inputs'!$D$38,IF(10=2,'1.Inputs'!$D$39,$E165)))/(1-'1.Inputs'!$D$42)*$D165*(1+$G165)^(10-1))-('1.Inputs'!$D$37*12*IF(10=1,'1.Inputs'!$D$38,IF(10=2,'1.Inputs'!$D$39,$E165)))*'1.Inputs'!$D$43*(1+$G165)^(10-1)-'1.Inputs'!$D$44*(1+$G165)^(10-1)-('1.Inputs'!$D$20/'1.Inputs'!$D$27+'1.Inputs'!$D$23/'1.Inputs'!$D$28)))*'1.Inputs'!$D$53+('1.Inputs'!$D$20/'1.Inputs'!$D$27+'1.Inputs'!$D$23/'1.Inputs'!$D$28)-(Q165-P165)+(('1.Inputs'!$D$20+'1.Inputs'!$D$23-('1.Inputs'!$D$20/'1.Inputs'!$D$27+'1.Inputs'!$D$23/'1.Inputs'!$D$28)*'1.Inputs'!$D$10)*'1.Inputs'!$D$60+'1.Inputs'!$D$19*'1.Inputs'!$D$59+Q165)</f>
        <v>4605615268.2226839</v>
      </c>
      <c r="AC165" s="36">
        <f ca="1">S165-AC$13-AC$14+MIN(AC$13,MAX(0,((('1.Inputs'!$D$37*12*IF(1=1,'1.Inputs'!$D$38,IF(1=2,'1.Inputs'!$D$39,$E165)))*$F165*(('1.Inputs'!$D$40)+(1-'1.Inputs'!$D$40)*(1+'1.Inputs'!$D$41))*(1+$G165)^(1-1))-(('1.Inputs'!$D$37*12*IF(1=1,'1.Inputs'!$D$38,IF(1=2,'1.Inputs'!$D$39,$E165)))/(1-'1.Inputs'!$D$42)*$D165*(1+$G165)^(1-1))-('1.Inputs'!$D$37*12*IF(1=1,'1.Inputs'!$D$38,IF(1=2,'1.Inputs'!$D$39,$E165)))*'1.Inputs'!$D$43*(1+$G165)^(1-1)-'1.Inputs'!$D$44*(1+$G165)^(1-1)-('1.Inputs'!$D$20/'1.Inputs'!$D$27+'1.Inputs'!$D$23/'1.Inputs'!$D$28))))*'1.Inputs'!$D$53</f>
        <v>-324338075.43410718</v>
      </c>
      <c r="AD165" s="36">
        <f ca="1">T165-AD$13-AD$14+MIN(AD$13,MAX(0,((('1.Inputs'!$D$37*12*IF(2=1,'1.Inputs'!$D$38,IF(2=2,'1.Inputs'!$D$39,$E165)))*$F165*(('1.Inputs'!$D$40)+(1-'1.Inputs'!$D$40)*(1+'1.Inputs'!$D$41))*(1+$G165)^(2-1))-(('1.Inputs'!$D$37*12*IF(2=1,'1.Inputs'!$D$38,IF(2=2,'1.Inputs'!$D$39,$E165)))/(1-'1.Inputs'!$D$42)*$D165*(1+$G165)^(2-1))-('1.Inputs'!$D$37*12*IF(2=1,'1.Inputs'!$D$38,IF(2=2,'1.Inputs'!$D$39,$E165)))*'1.Inputs'!$D$43*(1+$G165)^(2-1)-'1.Inputs'!$D$44*(1+$G165)^(2-1)-('1.Inputs'!$D$20/'1.Inputs'!$D$27+'1.Inputs'!$D$23/'1.Inputs'!$D$28))))*'1.Inputs'!$D$53</f>
        <v>660090496.59542477</v>
      </c>
      <c r="AE165" s="36">
        <f ca="1">U165-AE$13-AE$14+MIN(AE$13,MAX(0,((('1.Inputs'!$D$37*12*IF(3=1,'1.Inputs'!$D$38,IF(3=2,'1.Inputs'!$D$39,$E165)))*$F165*(('1.Inputs'!$D$40)+(1-'1.Inputs'!$D$40)*(1+'1.Inputs'!$D$41))*(1+$G165)^(3-1))-(('1.Inputs'!$D$37*12*IF(3=1,'1.Inputs'!$D$38,IF(3=2,'1.Inputs'!$D$39,$E165)))/(1-'1.Inputs'!$D$42)*$D165*(1+$G165)^(3-1))-('1.Inputs'!$D$37*12*IF(3=1,'1.Inputs'!$D$38,IF(3=2,'1.Inputs'!$D$39,$E165)))*'1.Inputs'!$D$43*(1+$G165)^(3-1)-'1.Inputs'!$D$44*(1+$G165)^(3-1)-('1.Inputs'!$D$20/'1.Inputs'!$D$27+'1.Inputs'!$D$23/'1.Inputs'!$D$28))))*'1.Inputs'!$D$53</f>
        <v>898133960.64459324</v>
      </c>
      <c r="AF165" s="36">
        <f ca="1">V165-AF$13-AF$14+MIN(AF$13,MAX(0,((('1.Inputs'!$D$37*12*IF(4=1,'1.Inputs'!$D$38,IF(4=2,'1.Inputs'!$D$39,$E165)))*$F165*(('1.Inputs'!$D$40)+(1-'1.Inputs'!$D$40)*(1+'1.Inputs'!$D$41))*(1+$G165)^(4-1))-(('1.Inputs'!$D$37*12*IF(4=1,'1.Inputs'!$D$38,IF(4=2,'1.Inputs'!$D$39,$E165)))/(1-'1.Inputs'!$D$42)*$D165*(1+$G165)^(4-1))-('1.Inputs'!$D$37*12*IF(4=1,'1.Inputs'!$D$38,IF(4=2,'1.Inputs'!$D$39,$E165)))*'1.Inputs'!$D$43*(1+$G165)^(4-1)-'1.Inputs'!$D$44*(1+$G165)^(4-1)-('1.Inputs'!$D$20/'1.Inputs'!$D$27+'1.Inputs'!$D$23/'1.Inputs'!$D$28))))*'1.Inputs'!$D$53</f>
        <v>1242474749.4705024</v>
      </c>
      <c r="AG165" s="36">
        <f ca="1">W165-AG$13-AG$14+MIN(AG$13,MAX(0,((('1.Inputs'!$D$37*12*IF(5=1,'1.Inputs'!$D$38,IF(5=2,'1.Inputs'!$D$39,$E165)))*$F165*(('1.Inputs'!$D$40)+(1-'1.Inputs'!$D$40)*(1+'1.Inputs'!$D$41))*(1+$G165)^(5-1))-(('1.Inputs'!$D$37*12*IF(5=1,'1.Inputs'!$D$38,IF(5=2,'1.Inputs'!$D$39,$E165)))/(1-'1.Inputs'!$D$42)*$D165*(1+$G165)^(5-1))-('1.Inputs'!$D$37*12*IF(5=1,'1.Inputs'!$D$38,IF(5=2,'1.Inputs'!$D$39,$E165)))*'1.Inputs'!$D$43*(1+$G165)^(5-1)-'1.Inputs'!$D$44*(1+$G165)^(5-1)-('1.Inputs'!$D$20/'1.Inputs'!$D$27+'1.Inputs'!$D$23/'1.Inputs'!$D$28))))*'1.Inputs'!$D$53</f>
        <v>1313606185.6648481</v>
      </c>
      <c r="AH165" s="36">
        <f ca="1">X165-AH$13-AH$14+MIN(AH$13,MAX(0,((('1.Inputs'!$D$37*12*IF(6=1,'1.Inputs'!$D$38,IF(6=2,'1.Inputs'!$D$39,$E165)))*$F165*(('1.Inputs'!$D$40)+(1-'1.Inputs'!$D$40)*(1+'1.Inputs'!$D$41))*(1+$G165)^(6-1))-(('1.Inputs'!$D$37*12*IF(6=1,'1.Inputs'!$D$38,IF(6=2,'1.Inputs'!$D$39,$E165)))/(1-'1.Inputs'!$D$42)*$D165*(1+$G165)^(6-1))-('1.Inputs'!$D$37*12*IF(6=1,'1.Inputs'!$D$38,IF(6=2,'1.Inputs'!$D$39,$E165)))*'1.Inputs'!$D$43*(1+$G165)^(6-1)-'1.Inputs'!$D$44*(1+$G165)^(6-1)-('1.Inputs'!$D$20/'1.Inputs'!$D$27+'1.Inputs'!$D$23/'1.Inputs'!$D$28))))*'1.Inputs'!$D$53</f>
        <v>1386515067.1096668</v>
      </c>
      <c r="AI165" s="36">
        <f ca="1">Y165-AI$13-AI$14+MIN(AI$13,MAX(0,((('1.Inputs'!$D$37*12*IF(7=1,'1.Inputs'!$D$38,IF(7=2,'1.Inputs'!$D$39,$E165)))*$F165*(('1.Inputs'!$D$40)+(1-'1.Inputs'!$D$40)*(1+'1.Inputs'!$D$41))*(1+$G165)^(7-1))-(('1.Inputs'!$D$37*12*IF(7=1,'1.Inputs'!$D$38,IF(7=2,'1.Inputs'!$D$39,$E165)))/(1-'1.Inputs'!$D$42)*$D165*(1+$G165)^(7-1))-('1.Inputs'!$D$37*12*IF(7=1,'1.Inputs'!$D$38,IF(7=2,'1.Inputs'!$D$39,$E165)))*'1.Inputs'!$D$43*(1+$G165)^(7-1)-'1.Inputs'!$D$44*(1+$G165)^(7-1)-('1.Inputs'!$D$20/'1.Inputs'!$D$27+'1.Inputs'!$D$23/'1.Inputs'!$D$28))))*'1.Inputs'!$D$53</f>
        <v>1461262215.9578609</v>
      </c>
      <c r="AJ165" s="36">
        <f ca="1">Z165-AJ$13-AJ$14+MIN(AJ$13,MAX(0,((('1.Inputs'!$D$37*12*IF(8=1,'1.Inputs'!$D$38,IF(8=2,'1.Inputs'!$D$39,$E165)))*$F165*(('1.Inputs'!$D$40)+(1-'1.Inputs'!$D$40)*(1+'1.Inputs'!$D$41))*(1+$G165)^(8-1))-(('1.Inputs'!$D$37*12*IF(8=1,'1.Inputs'!$D$38,IF(8=2,'1.Inputs'!$D$39,$E165)))/(1-'1.Inputs'!$D$42)*$D165*(1+$G165)^(8-1))-('1.Inputs'!$D$37*12*IF(8=1,'1.Inputs'!$D$38,IF(8=2,'1.Inputs'!$D$39,$E165)))*'1.Inputs'!$D$43*(1+$G165)^(8-1)-'1.Inputs'!$D$44*(1+$G165)^(8-1)-('1.Inputs'!$D$20/'1.Inputs'!$D$27+'1.Inputs'!$D$23/'1.Inputs'!$D$28))))*'1.Inputs'!$D$53</f>
        <v>1783910535.6271596</v>
      </c>
      <c r="AK165" s="36">
        <f ca="1">AA165-AK$13-AK$14+MIN(AK$13,MAX(0,((('1.Inputs'!$D$37*12*IF(9=1,'1.Inputs'!$D$38,IF(9=2,'1.Inputs'!$D$39,$E165)))*$F165*(('1.Inputs'!$D$40)+(1-'1.Inputs'!$D$40)*(1+'1.Inputs'!$D$41))*(1+$G165)^(9-1))-(('1.Inputs'!$D$37*12*IF(9=1,'1.Inputs'!$D$38,IF(9=2,'1.Inputs'!$D$39,$E165)))/(1-'1.Inputs'!$D$42)*$D165*(1+$G165)^(9-1))-('1.Inputs'!$D$37*12*IF(9=1,'1.Inputs'!$D$38,IF(9=2,'1.Inputs'!$D$39,$E165)))*'1.Inputs'!$D$43*(1+$G165)^(9-1)-'1.Inputs'!$D$44*(1+$G165)^(9-1)-('1.Inputs'!$D$20/'1.Inputs'!$D$27+'1.Inputs'!$D$23/'1.Inputs'!$D$28))))*'1.Inputs'!$D$53</f>
        <v>1843337082.0186319</v>
      </c>
      <c r="AL165" s="36">
        <f ca="1">AB165-AL$13-AL$14+MIN(AL$13,MAX(0,((('1.Inputs'!$D$37*12*IF(10=1,'1.Inputs'!$D$38,IF(10=2,'1.Inputs'!$D$39,$E165)))*$F165*(('1.Inputs'!$D$40)+(1-'1.Inputs'!$D$40)*(1+'1.Inputs'!$D$41))*(1+$G165)^(10-1))-(('1.Inputs'!$D$37*12*IF(10=1,'1.Inputs'!$D$38,IF(10=2,'1.Inputs'!$D$39,$E165)))/(1-'1.Inputs'!$D$42)*$D165*(1+$G165)^(10-1))-('1.Inputs'!$D$37*12*IF(10=1,'1.Inputs'!$D$38,IF(10=2,'1.Inputs'!$D$39,$E165)))*'1.Inputs'!$D$43*(1+$G165)^(10-1)-'1.Inputs'!$D$44*(1+$G165)^(10-1)-('1.Inputs'!$D$20/'1.Inputs'!$D$27+'1.Inputs'!$D$23/'1.Inputs'!$D$28))))*'1.Inputs'!$D$53+'1.Inputs'!$D$35</f>
        <v>5405615268.2226839</v>
      </c>
      <c r="AM165" s="48">
        <f ca="1">R165+NPV('1.Inputs'!$D$55,S165:AB165)</f>
        <v>5692478972.2375746</v>
      </c>
      <c r="AN165" s="48">
        <f ca="1">-('1.Inputs'!$D$24*(1-'1.Inputs'!$D$31)+'1.Inputs'!$D$35)+NPV('1.Inputs'!$D$54,AC165:AL165)</f>
        <v>3236216539.781126</v>
      </c>
      <c r="AO165" s="36">
        <f t="shared" ca="1" si="21"/>
        <v>-1.5474124351904281</v>
      </c>
      <c r="AP165" s="36">
        <f t="shared" ca="1" si="22"/>
        <v>3.1505944122067917</v>
      </c>
      <c r="AQ165" s="36">
        <f ca="1">'1.Inputs'!$D$35+MIN(SUM($AC165:AC165),SUM($AC165:AD165),SUM($AC165:AE165),SUM($AC165:AF165),SUM($AC165:AG165),SUM($AC165:AH165),SUM($AC165:AI165),SUM($AC165:AJ165),SUM($AC165:AK165),SUM($AC165:AL165))</f>
        <v>475661924.56589282</v>
      </c>
      <c r="AR165" s="36">
        <f ca="1">IF(AP165&lt;'1.Inputs'!$D$57,1,0)</f>
        <v>0</v>
      </c>
      <c r="AS165" s="36">
        <f t="shared" ca="1" si="23"/>
        <v>0</v>
      </c>
    </row>
    <row r="166" spans="2:45" ht="15" customHeight="1" x14ac:dyDescent="0.25">
      <c r="B166" s="36">
        <v>151</v>
      </c>
      <c r="C166" s="36">
        <f t="shared" ca="1" si="16"/>
        <v>0.70562019881686022</v>
      </c>
      <c r="D166" s="36">
        <f t="shared" ca="1" si="17"/>
        <v>22016.138559073377</v>
      </c>
      <c r="E166" s="47">
        <f t="shared" ca="1" si="18"/>
        <v>0.85266910858884792</v>
      </c>
      <c r="F166" s="36">
        <f t="shared" ca="1" si="19"/>
        <v>30739.857631475974</v>
      </c>
      <c r="G166" s="36">
        <f t="shared" ca="1" si="20"/>
        <v>6.1498486295339494E-2</v>
      </c>
      <c r="H166" s="36">
        <f ca="1">((('1.Inputs'!$D$37*12*IF(1=1,'1.Inputs'!$D$38,IF(1=2,'1.Inputs'!$D$39,$E166)))*$F166*(('1.Inputs'!$D$40)+(1-'1.Inputs'!$D$40)*(1+'1.Inputs'!$D$41))*(1+$G166)^(1-1))*'1.Inputs'!$D$47+(('1.Inputs'!$D$37*12*IF(1=1,'1.Inputs'!$D$38,IF(1=2,'1.Inputs'!$D$39,$E166)))/(1-'1.Inputs'!$D$42)*$D166*(1+$G166)^(1-1))*('1.Inputs'!$D$48-'1.Inputs'!$D$49))/'1.Inputs'!$D$51</f>
        <v>832039515.54592764</v>
      </c>
      <c r="I166" s="36">
        <f ca="1">((('1.Inputs'!$D$37*12*IF(2=1,'1.Inputs'!$D$38,IF(2=2,'1.Inputs'!$D$39,$E166)))*$F166*(('1.Inputs'!$D$40)+(1-'1.Inputs'!$D$40)*(1+'1.Inputs'!$D$41))*(1+$G166)^(2-1))*'1.Inputs'!$D$47+(('1.Inputs'!$D$37*12*IF(2=1,'1.Inputs'!$D$38,IF(2=2,'1.Inputs'!$D$39,$E166)))/(1-'1.Inputs'!$D$42)*$D166*(1+$G166)^(2-1))*('1.Inputs'!$D$48-'1.Inputs'!$D$49))/'1.Inputs'!$D$51</f>
        <v>1236492160.8058736</v>
      </c>
      <c r="J166" s="36">
        <f ca="1">((('1.Inputs'!$D$37*12*IF(3=1,'1.Inputs'!$D$38,IF(3=2,'1.Inputs'!$D$39,$E166)))*$F166*(('1.Inputs'!$D$40)+(1-'1.Inputs'!$D$40)*(1+'1.Inputs'!$D$41))*(1+$G166)^(3-1))*'1.Inputs'!$D$47+(('1.Inputs'!$D$37*12*IF(3=1,'1.Inputs'!$D$38,IF(3=2,'1.Inputs'!$D$39,$E166)))/(1-'1.Inputs'!$D$42)*$D166*(1+$G166)^(3-1))*('1.Inputs'!$D$48-'1.Inputs'!$D$49))/'1.Inputs'!$D$51</f>
        <v>1598796672.4557769</v>
      </c>
      <c r="K166" s="36">
        <f ca="1">((('1.Inputs'!$D$37*12*IF(4=1,'1.Inputs'!$D$38,IF(4=2,'1.Inputs'!$D$39,$E166)))*$F166*(('1.Inputs'!$D$40)+(1-'1.Inputs'!$D$40)*(1+'1.Inputs'!$D$41))*(1+$G166)^(4-1))*'1.Inputs'!$D$47+(('1.Inputs'!$D$37*12*IF(4=1,'1.Inputs'!$D$38,IF(4=2,'1.Inputs'!$D$39,$E166)))/(1-'1.Inputs'!$D$42)*$D166*(1+$G166)^(4-1))*('1.Inputs'!$D$48-'1.Inputs'!$D$49))/'1.Inputs'!$D$51</f>
        <v>1697120247.705833</v>
      </c>
      <c r="L166" s="36">
        <f ca="1">((('1.Inputs'!$D$37*12*IF(5=1,'1.Inputs'!$D$38,IF(5=2,'1.Inputs'!$D$39,$E166)))*$F166*(('1.Inputs'!$D$40)+(1-'1.Inputs'!$D$40)*(1+'1.Inputs'!$D$41))*(1+$G166)^(5-1))*'1.Inputs'!$D$47+(('1.Inputs'!$D$37*12*IF(5=1,'1.Inputs'!$D$38,IF(5=2,'1.Inputs'!$D$39,$E166)))/(1-'1.Inputs'!$D$42)*$D166*(1+$G166)^(5-1))*('1.Inputs'!$D$48-'1.Inputs'!$D$49))/'1.Inputs'!$D$51</f>
        <v>1801490574.0009124</v>
      </c>
      <c r="M166" s="36">
        <f ca="1">((('1.Inputs'!$D$37*12*IF(6=1,'1.Inputs'!$D$38,IF(6=2,'1.Inputs'!$D$39,$E166)))*$F166*(('1.Inputs'!$D$40)+(1-'1.Inputs'!$D$40)*(1+'1.Inputs'!$D$41))*(1+$G166)^(6-1))*'1.Inputs'!$D$47+(('1.Inputs'!$D$37*12*IF(6=1,'1.Inputs'!$D$38,IF(6=2,'1.Inputs'!$D$39,$E166)))/(1-'1.Inputs'!$D$42)*$D166*(1+$G166)^(6-1))*('1.Inputs'!$D$48-'1.Inputs'!$D$49))/'1.Inputs'!$D$51</f>
        <v>1912279517.377291</v>
      </c>
      <c r="N166" s="36">
        <f ca="1">((('1.Inputs'!$D$37*12*IF(7=1,'1.Inputs'!$D$38,IF(7=2,'1.Inputs'!$D$39,$E166)))*$F166*(('1.Inputs'!$D$40)+(1-'1.Inputs'!$D$40)*(1+'1.Inputs'!$D$41))*(1+$G166)^(7-1))*'1.Inputs'!$D$47+(('1.Inputs'!$D$37*12*IF(7=1,'1.Inputs'!$D$38,IF(7=2,'1.Inputs'!$D$39,$E166)))/(1-'1.Inputs'!$D$42)*$D166*(1+$G166)^(7-1))*('1.Inputs'!$D$48-'1.Inputs'!$D$49))/'1.Inputs'!$D$51</f>
        <v>2029881813.0695763</v>
      </c>
      <c r="O166" s="36">
        <f ca="1">((('1.Inputs'!$D$37*12*IF(8=1,'1.Inputs'!$D$38,IF(8=2,'1.Inputs'!$D$39,$E166)))*$F166*(('1.Inputs'!$D$40)+(1-'1.Inputs'!$D$40)*(1+'1.Inputs'!$D$41))*(1+$G166)^(8-1))*'1.Inputs'!$D$47+(('1.Inputs'!$D$37*12*IF(8=1,'1.Inputs'!$D$38,IF(8=2,'1.Inputs'!$D$39,$E166)))/(1-'1.Inputs'!$D$42)*$D166*(1+$G166)^(8-1))*('1.Inputs'!$D$48-'1.Inputs'!$D$49))/'1.Inputs'!$D$51</f>
        <v>2154716471.9317946</v>
      </c>
      <c r="P166" s="36">
        <f ca="1">((('1.Inputs'!$D$37*12*IF(9=1,'1.Inputs'!$D$38,IF(9=2,'1.Inputs'!$D$39,$E166)))*$F166*(('1.Inputs'!$D$40)+(1-'1.Inputs'!$D$40)*(1+'1.Inputs'!$D$41))*(1+$G166)^(9-1))*'1.Inputs'!$D$47+(('1.Inputs'!$D$37*12*IF(9=1,'1.Inputs'!$D$38,IF(9=2,'1.Inputs'!$D$39,$E166)))/(1-'1.Inputs'!$D$42)*$D166*(1+$G166)^(9-1))*('1.Inputs'!$D$48-'1.Inputs'!$D$49))/'1.Inputs'!$D$51</f>
        <v>2287228273.3512335</v>
      </c>
      <c r="Q166" s="36">
        <f ca="1">((('1.Inputs'!$D$37*12*IF(10=1,'1.Inputs'!$D$38,IF(10=2,'1.Inputs'!$D$39,$E166)))*$F166*(('1.Inputs'!$D$40)+(1-'1.Inputs'!$D$40)*(1+'1.Inputs'!$D$41))*(1+$G166)^(10-1))*'1.Inputs'!$D$47+(('1.Inputs'!$D$37*12*IF(10=1,'1.Inputs'!$D$38,IF(10=2,'1.Inputs'!$D$39,$E166)))/(1-'1.Inputs'!$D$42)*$D166*(1+$G166)^(10-1))*('1.Inputs'!$D$48-'1.Inputs'!$D$49))/'1.Inputs'!$D$51</f>
        <v>2427889349.974237</v>
      </c>
      <c r="R166" s="36">
        <f>-'1.Inputs'!$D$24</f>
        <v>-2050000000</v>
      </c>
      <c r="S166" s="36">
        <f ca="1">((('1.Inputs'!$D$37*12*IF(1=1,'1.Inputs'!$D$38,IF(1=2,'1.Inputs'!$D$39,$E166)))*$F166*(('1.Inputs'!$D$40)+(1-'1.Inputs'!$D$40)*(1+'1.Inputs'!$D$41))*(1+$G166)^(1-1))-(('1.Inputs'!$D$37*12*IF(1=1,'1.Inputs'!$D$38,IF(1=2,'1.Inputs'!$D$39,$E166)))/(1-'1.Inputs'!$D$42)*$D166*(1+$G166)^(1-1))-('1.Inputs'!$D$37*12*IF(1=1,'1.Inputs'!$D$38,IF(1=2,'1.Inputs'!$D$39,$E166)))*'1.Inputs'!$D$43*(1+$G166)^(1-1)-'1.Inputs'!$D$44*(1+$G166)^(1-1)-('1.Inputs'!$D$20/'1.Inputs'!$D$27+'1.Inputs'!$D$23/'1.Inputs'!$D$28))-MAX(0,((('1.Inputs'!$D$37*12*IF(1=1,'1.Inputs'!$D$38,IF(1=2,'1.Inputs'!$D$39,$E166)))*$F166*(('1.Inputs'!$D$40)+(1-'1.Inputs'!$D$40)*(1+'1.Inputs'!$D$41))*(1+$G166)^(1-1))-(('1.Inputs'!$D$37*12*IF(1=1,'1.Inputs'!$D$38,IF(1=2,'1.Inputs'!$D$39,$E166)))/(1-'1.Inputs'!$D$42)*$D166*(1+$G166)^(1-1))-('1.Inputs'!$D$37*12*IF(1=1,'1.Inputs'!$D$38,IF(1=2,'1.Inputs'!$D$39,$E166)))*'1.Inputs'!$D$43*(1+$G166)^(1-1)-'1.Inputs'!$D$44*(1+$G166)^(1-1)-('1.Inputs'!$D$20/'1.Inputs'!$D$27+'1.Inputs'!$D$23/'1.Inputs'!$D$28)))*'1.Inputs'!$D$53+('1.Inputs'!$D$20/'1.Inputs'!$D$27+'1.Inputs'!$D$23/'1.Inputs'!$D$28)-H166</f>
        <v>-911144841.61305249</v>
      </c>
      <c r="T166" s="36">
        <f ca="1">((('1.Inputs'!$D$37*12*IF(2=1,'1.Inputs'!$D$38,IF(2=2,'1.Inputs'!$D$39,$E166)))*$F166*(('1.Inputs'!$D$40)+(1-'1.Inputs'!$D$40)*(1+'1.Inputs'!$D$41))*(1+$G166)^(2-1))-(('1.Inputs'!$D$37*12*IF(2=1,'1.Inputs'!$D$38,IF(2=2,'1.Inputs'!$D$39,$E166)))/(1-'1.Inputs'!$D$42)*$D166*(1+$G166)^(2-1))-('1.Inputs'!$D$37*12*IF(2=1,'1.Inputs'!$D$38,IF(2=2,'1.Inputs'!$D$39,$E166)))*'1.Inputs'!$D$43*(1+$G166)^(2-1)-'1.Inputs'!$D$44*(1+$G166)^(2-1)-('1.Inputs'!$D$20/'1.Inputs'!$D$27+'1.Inputs'!$D$23/'1.Inputs'!$D$28))-MAX(0,((('1.Inputs'!$D$37*12*IF(2=1,'1.Inputs'!$D$38,IF(2=2,'1.Inputs'!$D$39,$E166)))*$F166*(('1.Inputs'!$D$40)+(1-'1.Inputs'!$D$40)*(1+'1.Inputs'!$D$41))*(1+$G166)^(2-1))-(('1.Inputs'!$D$37*12*IF(2=1,'1.Inputs'!$D$38,IF(2=2,'1.Inputs'!$D$39,$E166)))/(1-'1.Inputs'!$D$42)*$D166*(1+$G166)^(2-1))-('1.Inputs'!$D$37*12*IF(2=1,'1.Inputs'!$D$38,IF(2=2,'1.Inputs'!$D$39,$E166)))*'1.Inputs'!$D$43*(1+$G166)^(2-1)-'1.Inputs'!$D$44*(1+$G166)^(2-1)-('1.Inputs'!$D$20/'1.Inputs'!$D$27+'1.Inputs'!$D$23/'1.Inputs'!$D$28)))*'1.Inputs'!$D$53+('1.Inputs'!$D$20/'1.Inputs'!$D$27+'1.Inputs'!$D$23/'1.Inputs'!$D$28)-(I166-H166)</f>
        <v>-185224866.79595536</v>
      </c>
      <c r="U166" s="36">
        <f ca="1">((('1.Inputs'!$D$37*12*IF(3=1,'1.Inputs'!$D$38,IF(3=2,'1.Inputs'!$D$39,$E166)))*$F166*(('1.Inputs'!$D$40)+(1-'1.Inputs'!$D$40)*(1+'1.Inputs'!$D$41))*(1+$G166)^(3-1))-(('1.Inputs'!$D$37*12*IF(3=1,'1.Inputs'!$D$38,IF(3=2,'1.Inputs'!$D$39,$E166)))/(1-'1.Inputs'!$D$42)*$D166*(1+$G166)^(3-1))-('1.Inputs'!$D$37*12*IF(3=1,'1.Inputs'!$D$38,IF(3=2,'1.Inputs'!$D$39,$E166)))*'1.Inputs'!$D$43*(1+$G166)^(3-1)-'1.Inputs'!$D$44*(1+$G166)^(3-1)-('1.Inputs'!$D$20/'1.Inputs'!$D$27+'1.Inputs'!$D$23/'1.Inputs'!$D$28))-MAX(0,((('1.Inputs'!$D$37*12*IF(3=1,'1.Inputs'!$D$38,IF(3=2,'1.Inputs'!$D$39,$E166)))*$F166*(('1.Inputs'!$D$40)+(1-'1.Inputs'!$D$40)*(1+'1.Inputs'!$D$41))*(1+$G166)^(3-1))-(('1.Inputs'!$D$37*12*IF(3=1,'1.Inputs'!$D$38,IF(3=2,'1.Inputs'!$D$39,$E166)))/(1-'1.Inputs'!$D$42)*$D166*(1+$G166)^(3-1))-('1.Inputs'!$D$37*12*IF(3=1,'1.Inputs'!$D$38,IF(3=2,'1.Inputs'!$D$39,$E166)))*'1.Inputs'!$D$43*(1+$G166)^(3-1)-'1.Inputs'!$D$44*(1+$G166)^(3-1)-('1.Inputs'!$D$20/'1.Inputs'!$D$27+'1.Inputs'!$D$23/'1.Inputs'!$D$28)))*'1.Inputs'!$D$53+('1.Inputs'!$D$20/'1.Inputs'!$D$27+'1.Inputs'!$D$23/'1.Inputs'!$D$28)-(J166-I166)</f>
        <v>51077675.514776886</v>
      </c>
      <c r="V166" s="36">
        <f ca="1">((('1.Inputs'!$D$37*12*IF(4=1,'1.Inputs'!$D$38,IF(4=2,'1.Inputs'!$D$39,$E166)))*$F166*(('1.Inputs'!$D$40)+(1-'1.Inputs'!$D$40)*(1+'1.Inputs'!$D$41))*(1+$G166)^(4-1))-(('1.Inputs'!$D$37*12*IF(4=1,'1.Inputs'!$D$38,IF(4=2,'1.Inputs'!$D$39,$E166)))/(1-'1.Inputs'!$D$42)*$D166*(1+$G166)^(4-1))-('1.Inputs'!$D$37*12*IF(4=1,'1.Inputs'!$D$38,IF(4=2,'1.Inputs'!$D$39,$E166)))*'1.Inputs'!$D$43*(1+$G166)^(4-1)-'1.Inputs'!$D$44*(1+$G166)^(4-1)-('1.Inputs'!$D$20/'1.Inputs'!$D$27+'1.Inputs'!$D$23/'1.Inputs'!$D$28))-MAX(0,((('1.Inputs'!$D$37*12*IF(4=1,'1.Inputs'!$D$38,IF(4=2,'1.Inputs'!$D$39,$E166)))*$F166*(('1.Inputs'!$D$40)+(1-'1.Inputs'!$D$40)*(1+'1.Inputs'!$D$41))*(1+$G166)^(4-1))-(('1.Inputs'!$D$37*12*IF(4=1,'1.Inputs'!$D$38,IF(4=2,'1.Inputs'!$D$39,$E166)))/(1-'1.Inputs'!$D$42)*$D166*(1+$G166)^(4-1))-('1.Inputs'!$D$37*12*IF(4=1,'1.Inputs'!$D$38,IF(4=2,'1.Inputs'!$D$39,$E166)))*'1.Inputs'!$D$43*(1+$G166)^(4-1)-'1.Inputs'!$D$44*(1+$G166)^(4-1)-('1.Inputs'!$D$20/'1.Inputs'!$D$27+'1.Inputs'!$D$23/'1.Inputs'!$D$28)))*'1.Inputs'!$D$53+('1.Inputs'!$D$20/'1.Inputs'!$D$27+'1.Inputs'!$D$23/'1.Inputs'!$D$28)-(K166-J166)</f>
        <v>337575187.20925379</v>
      </c>
      <c r="W166" s="36">
        <f ca="1">((('1.Inputs'!$D$37*12*IF(5=1,'1.Inputs'!$D$38,IF(5=2,'1.Inputs'!$D$39,$E166)))*$F166*(('1.Inputs'!$D$40)+(1-'1.Inputs'!$D$40)*(1+'1.Inputs'!$D$41))*(1+$G166)^(5-1))-(('1.Inputs'!$D$37*12*IF(5=1,'1.Inputs'!$D$38,IF(5=2,'1.Inputs'!$D$39,$E166)))/(1-'1.Inputs'!$D$42)*$D166*(1+$G166)^(5-1))-('1.Inputs'!$D$37*12*IF(5=1,'1.Inputs'!$D$38,IF(5=2,'1.Inputs'!$D$39,$E166)))*'1.Inputs'!$D$43*(1+$G166)^(5-1)-'1.Inputs'!$D$44*(1+$G166)^(5-1)-('1.Inputs'!$D$20/'1.Inputs'!$D$27+'1.Inputs'!$D$23/'1.Inputs'!$D$28))-MAX(0,((('1.Inputs'!$D$37*12*IF(5=1,'1.Inputs'!$D$38,IF(5=2,'1.Inputs'!$D$39,$E166)))*$F166*(('1.Inputs'!$D$40)+(1-'1.Inputs'!$D$40)*(1+'1.Inputs'!$D$41))*(1+$G166)^(5-1))-(('1.Inputs'!$D$37*12*IF(5=1,'1.Inputs'!$D$38,IF(5=2,'1.Inputs'!$D$39,$E166)))/(1-'1.Inputs'!$D$42)*$D166*(1+$G166)^(5-1))-('1.Inputs'!$D$37*12*IF(5=1,'1.Inputs'!$D$38,IF(5=2,'1.Inputs'!$D$39,$E166)))*'1.Inputs'!$D$43*(1+$G166)^(5-1)-'1.Inputs'!$D$44*(1+$G166)^(5-1)-('1.Inputs'!$D$20/'1.Inputs'!$D$27+'1.Inputs'!$D$23/'1.Inputs'!$D$28)))*'1.Inputs'!$D$53+('1.Inputs'!$D$20/'1.Inputs'!$D$27+'1.Inputs'!$D$23/'1.Inputs'!$D$28)-(L166-K166)</f>
        <v>355429746.75603449</v>
      </c>
      <c r="X166" s="36">
        <f ca="1">((('1.Inputs'!$D$37*12*IF(6=1,'1.Inputs'!$D$38,IF(6=2,'1.Inputs'!$D$39,$E166)))*$F166*(('1.Inputs'!$D$40)+(1-'1.Inputs'!$D$40)*(1+'1.Inputs'!$D$41))*(1+$G166)^(6-1))-(('1.Inputs'!$D$37*12*IF(6=1,'1.Inputs'!$D$38,IF(6=2,'1.Inputs'!$D$39,$E166)))/(1-'1.Inputs'!$D$42)*$D166*(1+$G166)^(6-1))-('1.Inputs'!$D$37*12*IF(6=1,'1.Inputs'!$D$38,IF(6=2,'1.Inputs'!$D$39,$E166)))*'1.Inputs'!$D$43*(1+$G166)^(6-1)-'1.Inputs'!$D$44*(1+$G166)^(6-1)-('1.Inputs'!$D$20/'1.Inputs'!$D$27+'1.Inputs'!$D$23/'1.Inputs'!$D$28))-MAX(0,((('1.Inputs'!$D$37*12*IF(6=1,'1.Inputs'!$D$38,IF(6=2,'1.Inputs'!$D$39,$E166)))*$F166*(('1.Inputs'!$D$40)+(1-'1.Inputs'!$D$40)*(1+'1.Inputs'!$D$41))*(1+$G166)^(6-1))-(('1.Inputs'!$D$37*12*IF(6=1,'1.Inputs'!$D$38,IF(6=2,'1.Inputs'!$D$39,$E166)))/(1-'1.Inputs'!$D$42)*$D166*(1+$G166)^(6-1))-('1.Inputs'!$D$37*12*IF(6=1,'1.Inputs'!$D$38,IF(6=2,'1.Inputs'!$D$39,$E166)))*'1.Inputs'!$D$43*(1+$G166)^(6-1)-'1.Inputs'!$D$44*(1+$G166)^(6-1)-('1.Inputs'!$D$20/'1.Inputs'!$D$27+'1.Inputs'!$D$23/'1.Inputs'!$D$28)))*'1.Inputs'!$D$53+('1.Inputs'!$D$20/'1.Inputs'!$D$27+'1.Inputs'!$D$23/'1.Inputs'!$D$28)-(M166-L166)</f>
        <v>374382334.6884107</v>
      </c>
      <c r="Y166" s="36">
        <f ca="1">((('1.Inputs'!$D$37*12*IF(7=1,'1.Inputs'!$D$38,IF(7=2,'1.Inputs'!$D$39,$E166)))*$F166*(('1.Inputs'!$D$40)+(1-'1.Inputs'!$D$40)*(1+'1.Inputs'!$D$41))*(1+$G166)^(7-1))-(('1.Inputs'!$D$37*12*IF(7=1,'1.Inputs'!$D$38,IF(7=2,'1.Inputs'!$D$39,$E166)))/(1-'1.Inputs'!$D$42)*$D166*(1+$G166)^(7-1))-('1.Inputs'!$D$37*12*IF(7=1,'1.Inputs'!$D$38,IF(7=2,'1.Inputs'!$D$39,$E166)))*'1.Inputs'!$D$43*(1+$G166)^(7-1)-'1.Inputs'!$D$44*(1+$G166)^(7-1)-('1.Inputs'!$D$20/'1.Inputs'!$D$27+'1.Inputs'!$D$23/'1.Inputs'!$D$28))-MAX(0,((('1.Inputs'!$D$37*12*IF(7=1,'1.Inputs'!$D$38,IF(7=2,'1.Inputs'!$D$39,$E166)))*$F166*(('1.Inputs'!$D$40)+(1-'1.Inputs'!$D$40)*(1+'1.Inputs'!$D$41))*(1+$G166)^(7-1))-(('1.Inputs'!$D$37*12*IF(7=1,'1.Inputs'!$D$38,IF(7=2,'1.Inputs'!$D$39,$E166)))/(1-'1.Inputs'!$D$42)*$D166*(1+$G166)^(7-1))-('1.Inputs'!$D$37*12*IF(7=1,'1.Inputs'!$D$38,IF(7=2,'1.Inputs'!$D$39,$E166)))*'1.Inputs'!$D$43*(1+$G166)^(7-1)-'1.Inputs'!$D$44*(1+$G166)^(7-1)-('1.Inputs'!$D$20/'1.Inputs'!$D$27+'1.Inputs'!$D$23/'1.Inputs'!$D$28)))*'1.Inputs'!$D$53+('1.Inputs'!$D$20/'1.Inputs'!$D$27+'1.Inputs'!$D$23/'1.Inputs'!$D$28)-(N166-M166)</f>
        <v>394500478.09000921</v>
      </c>
      <c r="Z166" s="36">
        <f ca="1">((('1.Inputs'!$D$37*12*IF(8=1,'1.Inputs'!$D$38,IF(8=2,'1.Inputs'!$D$39,$E166)))*$F166*(('1.Inputs'!$D$40)+(1-'1.Inputs'!$D$40)*(1+'1.Inputs'!$D$41))*(1+$G166)^(8-1))-(('1.Inputs'!$D$37*12*IF(8=1,'1.Inputs'!$D$38,IF(8=2,'1.Inputs'!$D$39,$E166)))/(1-'1.Inputs'!$D$42)*$D166*(1+$G166)^(8-1))-('1.Inputs'!$D$37*12*IF(8=1,'1.Inputs'!$D$38,IF(8=2,'1.Inputs'!$D$39,$E166)))*'1.Inputs'!$D$43*(1+$G166)^(8-1)-'1.Inputs'!$D$44*(1+$G166)^(8-1)-('1.Inputs'!$D$20/'1.Inputs'!$D$27+'1.Inputs'!$D$23/'1.Inputs'!$D$28))-MAX(0,((('1.Inputs'!$D$37*12*IF(8=1,'1.Inputs'!$D$38,IF(8=2,'1.Inputs'!$D$39,$E166)))*$F166*(('1.Inputs'!$D$40)+(1-'1.Inputs'!$D$40)*(1+'1.Inputs'!$D$41))*(1+$G166)^(8-1))-(('1.Inputs'!$D$37*12*IF(8=1,'1.Inputs'!$D$38,IF(8=2,'1.Inputs'!$D$39,$E166)))/(1-'1.Inputs'!$D$42)*$D166*(1+$G166)^(8-1))-('1.Inputs'!$D$37*12*IF(8=1,'1.Inputs'!$D$38,IF(8=2,'1.Inputs'!$D$39,$E166)))*'1.Inputs'!$D$43*(1+$G166)^(8-1)-'1.Inputs'!$D$44*(1+$G166)^(8-1)-('1.Inputs'!$D$20/'1.Inputs'!$D$27+'1.Inputs'!$D$23/'1.Inputs'!$D$28)))*'1.Inputs'!$D$53+('1.Inputs'!$D$20/'1.Inputs'!$D$27+'1.Inputs'!$D$23/'1.Inputs'!$D$28)-(O166-N166)</f>
        <v>415855856.85787761</v>
      </c>
      <c r="AA166" s="36">
        <f ca="1">((('1.Inputs'!$D$37*12*IF(9=1,'1.Inputs'!$D$38,IF(9=2,'1.Inputs'!$D$39,$E166)))*$F166*(('1.Inputs'!$D$40)+(1-'1.Inputs'!$D$40)*(1+'1.Inputs'!$D$41))*(1+$G166)^(9-1))-(('1.Inputs'!$D$37*12*IF(9=1,'1.Inputs'!$D$38,IF(9=2,'1.Inputs'!$D$39,$E166)))/(1-'1.Inputs'!$D$42)*$D166*(1+$G166)^(9-1))-('1.Inputs'!$D$37*12*IF(9=1,'1.Inputs'!$D$38,IF(9=2,'1.Inputs'!$D$39,$E166)))*'1.Inputs'!$D$43*(1+$G166)^(9-1)-'1.Inputs'!$D$44*(1+$G166)^(9-1)-('1.Inputs'!$D$20/'1.Inputs'!$D$27+'1.Inputs'!$D$23/'1.Inputs'!$D$28))-MAX(0,((('1.Inputs'!$D$37*12*IF(9=1,'1.Inputs'!$D$38,IF(9=2,'1.Inputs'!$D$39,$E166)))*$F166*(('1.Inputs'!$D$40)+(1-'1.Inputs'!$D$40)*(1+'1.Inputs'!$D$41))*(1+$G166)^(9-1))-(('1.Inputs'!$D$37*12*IF(9=1,'1.Inputs'!$D$38,IF(9=2,'1.Inputs'!$D$39,$E166)))/(1-'1.Inputs'!$D$42)*$D166*(1+$G166)^(9-1))-('1.Inputs'!$D$37*12*IF(9=1,'1.Inputs'!$D$38,IF(9=2,'1.Inputs'!$D$39,$E166)))*'1.Inputs'!$D$43*(1+$G166)^(9-1)-'1.Inputs'!$D$44*(1+$G166)^(9-1)-('1.Inputs'!$D$20/'1.Inputs'!$D$27+'1.Inputs'!$D$23/'1.Inputs'!$D$28)))*'1.Inputs'!$D$53+('1.Inputs'!$D$20/'1.Inputs'!$D$27+'1.Inputs'!$D$23/'1.Inputs'!$D$28)-(P166-O166)</f>
        <v>438524559.09423482</v>
      </c>
      <c r="AB166" s="36">
        <f ca="1">((('1.Inputs'!$D$37*12*IF(10=1,'1.Inputs'!$D$38,IF(10=2,'1.Inputs'!$D$39,$E166)))*$F166*(('1.Inputs'!$D$40)+(1-'1.Inputs'!$D$40)*(1+'1.Inputs'!$D$41))*(1+$G166)^(10-1))-(('1.Inputs'!$D$37*12*IF(10=1,'1.Inputs'!$D$38,IF(10=2,'1.Inputs'!$D$39,$E166)))/(1-'1.Inputs'!$D$42)*$D166*(1+$G166)^(10-1))-('1.Inputs'!$D$37*12*IF(10=1,'1.Inputs'!$D$38,IF(10=2,'1.Inputs'!$D$39,$E166)))*'1.Inputs'!$D$43*(1+$G166)^(10-1)-'1.Inputs'!$D$44*(1+$G166)^(10-1)-('1.Inputs'!$D$20/'1.Inputs'!$D$27+'1.Inputs'!$D$23/'1.Inputs'!$D$28))-MAX(0,((('1.Inputs'!$D$37*12*IF(10=1,'1.Inputs'!$D$38,IF(10=2,'1.Inputs'!$D$39,$E166)))*$F166*(('1.Inputs'!$D$40)+(1-'1.Inputs'!$D$40)*(1+'1.Inputs'!$D$41))*(1+$G166)^(10-1))-(('1.Inputs'!$D$37*12*IF(10=1,'1.Inputs'!$D$38,IF(10=2,'1.Inputs'!$D$39,$E166)))/(1-'1.Inputs'!$D$42)*$D166*(1+$G166)^(10-1))-('1.Inputs'!$D$37*12*IF(10=1,'1.Inputs'!$D$38,IF(10=2,'1.Inputs'!$D$39,$E166)))*'1.Inputs'!$D$43*(1+$G166)^(10-1)-'1.Inputs'!$D$44*(1+$G166)^(10-1)-('1.Inputs'!$D$20/'1.Inputs'!$D$27+'1.Inputs'!$D$23/'1.Inputs'!$D$28)))*'1.Inputs'!$D$53+('1.Inputs'!$D$20/'1.Inputs'!$D$27+'1.Inputs'!$D$23/'1.Inputs'!$D$28)-(Q166-P166)+(('1.Inputs'!$D$20+'1.Inputs'!$D$23-('1.Inputs'!$D$20/'1.Inputs'!$D$27+'1.Inputs'!$D$23/'1.Inputs'!$D$28)*'1.Inputs'!$D$10)*'1.Inputs'!$D$60+'1.Inputs'!$D$19*'1.Inputs'!$D$59+Q166)</f>
        <v>3590476702.1786427</v>
      </c>
      <c r="AC166" s="36">
        <f ca="1">S166-AC$13-AC$14+MIN(AC$13,MAX(0,((('1.Inputs'!$D$37*12*IF(1=1,'1.Inputs'!$D$38,IF(1=2,'1.Inputs'!$D$39,$E166)))*$F166*(('1.Inputs'!$D$40)+(1-'1.Inputs'!$D$40)*(1+'1.Inputs'!$D$41))*(1+$G166)^(1-1))-(('1.Inputs'!$D$37*12*IF(1=1,'1.Inputs'!$D$38,IF(1=2,'1.Inputs'!$D$39,$E166)))/(1-'1.Inputs'!$D$42)*$D166*(1+$G166)^(1-1))-('1.Inputs'!$D$37*12*IF(1=1,'1.Inputs'!$D$38,IF(1=2,'1.Inputs'!$D$39,$E166)))*'1.Inputs'!$D$43*(1+$G166)^(1-1)-'1.Inputs'!$D$44*(1+$G166)^(1-1)-('1.Inputs'!$D$20/'1.Inputs'!$D$27+'1.Inputs'!$D$23/'1.Inputs'!$D$28))))*'1.Inputs'!$D$53</f>
        <v>-1058744841.6130525</v>
      </c>
      <c r="AD166" s="36">
        <f ca="1">T166-AD$13-AD$14+MIN(AD$13,MAX(0,((('1.Inputs'!$D$37*12*IF(2=1,'1.Inputs'!$D$38,IF(2=2,'1.Inputs'!$D$39,$E166)))*$F166*(('1.Inputs'!$D$40)+(1-'1.Inputs'!$D$40)*(1+'1.Inputs'!$D$41))*(1+$G166)^(2-1))-(('1.Inputs'!$D$37*12*IF(2=1,'1.Inputs'!$D$38,IF(2=2,'1.Inputs'!$D$39,$E166)))/(1-'1.Inputs'!$D$42)*$D166*(1+$G166)^(2-1))-('1.Inputs'!$D$37*12*IF(2=1,'1.Inputs'!$D$38,IF(2=2,'1.Inputs'!$D$39,$E166)))*'1.Inputs'!$D$43*(1+$G166)^(2-1)-'1.Inputs'!$D$44*(1+$G166)^(2-1)-('1.Inputs'!$D$20/'1.Inputs'!$D$27+'1.Inputs'!$D$23/'1.Inputs'!$D$28))))*'1.Inputs'!$D$53</f>
        <v>-287471447.62303734</v>
      </c>
      <c r="AE166" s="36">
        <f ca="1">U166-AE$13-AE$14+MIN(AE$13,MAX(0,((('1.Inputs'!$D$37*12*IF(3=1,'1.Inputs'!$D$38,IF(3=2,'1.Inputs'!$D$39,$E166)))*$F166*(('1.Inputs'!$D$40)+(1-'1.Inputs'!$D$40)*(1+'1.Inputs'!$D$41))*(1+$G166)^(3-1))-(('1.Inputs'!$D$37*12*IF(3=1,'1.Inputs'!$D$38,IF(3=2,'1.Inputs'!$D$39,$E166)))/(1-'1.Inputs'!$D$42)*$D166*(1+$G166)^(3-1))-('1.Inputs'!$D$37*12*IF(3=1,'1.Inputs'!$D$38,IF(3=2,'1.Inputs'!$D$39,$E166)))*'1.Inputs'!$D$43*(1+$G166)^(3-1)-'1.Inputs'!$D$44*(1+$G166)^(3-1)-('1.Inputs'!$D$20/'1.Inputs'!$D$27+'1.Inputs'!$D$23/'1.Inputs'!$D$28))))*'1.Inputs'!$D$53</f>
        <v>-290862324.48522311</v>
      </c>
      <c r="AF166" s="36">
        <f ca="1">V166-AF$13-AF$14+MIN(AF$13,MAX(0,((('1.Inputs'!$D$37*12*IF(4=1,'1.Inputs'!$D$38,IF(4=2,'1.Inputs'!$D$39,$E166)))*$F166*(('1.Inputs'!$D$40)+(1-'1.Inputs'!$D$40)*(1+'1.Inputs'!$D$41))*(1+$G166)^(4-1))-(('1.Inputs'!$D$37*12*IF(4=1,'1.Inputs'!$D$38,IF(4=2,'1.Inputs'!$D$39,$E166)))/(1-'1.Inputs'!$D$42)*$D166*(1+$G166)^(4-1))-('1.Inputs'!$D$37*12*IF(4=1,'1.Inputs'!$D$38,IF(4=2,'1.Inputs'!$D$39,$E166)))*'1.Inputs'!$D$43*(1+$G166)^(4-1)-'1.Inputs'!$D$44*(1+$G166)^(4-1)-('1.Inputs'!$D$20/'1.Inputs'!$D$27+'1.Inputs'!$D$23/'1.Inputs'!$D$28))))*'1.Inputs'!$D$53</f>
        <v>14823187.209253788</v>
      </c>
      <c r="AG166" s="36">
        <f ca="1">W166-AG$13-AG$14+MIN(AG$13,MAX(0,((('1.Inputs'!$D$37*12*IF(5=1,'1.Inputs'!$D$38,IF(5=2,'1.Inputs'!$D$39,$E166)))*$F166*(('1.Inputs'!$D$40)+(1-'1.Inputs'!$D$40)*(1+'1.Inputs'!$D$41))*(1+$G166)^(5-1))-(('1.Inputs'!$D$37*12*IF(5=1,'1.Inputs'!$D$38,IF(5=2,'1.Inputs'!$D$39,$E166)))/(1-'1.Inputs'!$D$42)*$D166*(1+$G166)^(5-1))-('1.Inputs'!$D$37*12*IF(5=1,'1.Inputs'!$D$38,IF(5=2,'1.Inputs'!$D$39,$E166)))*'1.Inputs'!$D$43*(1+$G166)^(5-1)-'1.Inputs'!$D$44*(1+$G166)^(5-1)-('1.Inputs'!$D$20/'1.Inputs'!$D$27+'1.Inputs'!$D$23/'1.Inputs'!$D$28))))*'1.Inputs'!$D$53</f>
        <v>51865746.756034493</v>
      </c>
      <c r="AH166" s="36">
        <f ca="1">X166-AH$13-AH$14+MIN(AH$13,MAX(0,((('1.Inputs'!$D$37*12*IF(6=1,'1.Inputs'!$D$38,IF(6=2,'1.Inputs'!$D$39,$E166)))*$F166*(('1.Inputs'!$D$40)+(1-'1.Inputs'!$D$40)*(1+'1.Inputs'!$D$41))*(1+$G166)^(6-1))-(('1.Inputs'!$D$37*12*IF(6=1,'1.Inputs'!$D$38,IF(6=2,'1.Inputs'!$D$39,$E166)))/(1-'1.Inputs'!$D$42)*$D166*(1+$G166)^(6-1))-('1.Inputs'!$D$37*12*IF(6=1,'1.Inputs'!$D$38,IF(6=2,'1.Inputs'!$D$39,$E166)))*'1.Inputs'!$D$43*(1+$G166)^(6-1)-'1.Inputs'!$D$44*(1+$G166)^(6-1)-('1.Inputs'!$D$20/'1.Inputs'!$D$27+'1.Inputs'!$D$23/'1.Inputs'!$D$28))))*'1.Inputs'!$D$53</f>
        <v>90006334.688410699</v>
      </c>
      <c r="AI166" s="36">
        <f ca="1">Y166-AI$13-AI$14+MIN(AI$13,MAX(0,((('1.Inputs'!$D$37*12*IF(7=1,'1.Inputs'!$D$38,IF(7=2,'1.Inputs'!$D$39,$E166)))*$F166*(('1.Inputs'!$D$40)+(1-'1.Inputs'!$D$40)*(1+'1.Inputs'!$D$41))*(1+$G166)^(7-1))-(('1.Inputs'!$D$37*12*IF(7=1,'1.Inputs'!$D$38,IF(7=2,'1.Inputs'!$D$39,$E166)))/(1-'1.Inputs'!$D$42)*$D166*(1+$G166)^(7-1))-('1.Inputs'!$D$37*12*IF(7=1,'1.Inputs'!$D$38,IF(7=2,'1.Inputs'!$D$39,$E166)))*'1.Inputs'!$D$43*(1+$G166)^(7-1)-'1.Inputs'!$D$44*(1+$G166)^(7-1)-('1.Inputs'!$D$20/'1.Inputs'!$D$27+'1.Inputs'!$D$23/'1.Inputs'!$D$28))))*'1.Inputs'!$D$53</f>
        <v>129312478.09000921</v>
      </c>
      <c r="AJ166" s="36">
        <f ca="1">Z166-AJ$13-AJ$14+MIN(AJ$13,MAX(0,((('1.Inputs'!$D$37*12*IF(8=1,'1.Inputs'!$D$38,IF(8=2,'1.Inputs'!$D$39,$E166)))*$F166*(('1.Inputs'!$D$40)+(1-'1.Inputs'!$D$40)*(1+'1.Inputs'!$D$41))*(1+$G166)^(8-1))-(('1.Inputs'!$D$37*12*IF(8=1,'1.Inputs'!$D$38,IF(8=2,'1.Inputs'!$D$39,$E166)))/(1-'1.Inputs'!$D$42)*$D166*(1+$G166)^(8-1))-('1.Inputs'!$D$37*12*IF(8=1,'1.Inputs'!$D$38,IF(8=2,'1.Inputs'!$D$39,$E166)))*'1.Inputs'!$D$43*(1+$G166)^(8-1)-'1.Inputs'!$D$44*(1+$G166)^(8-1)-('1.Inputs'!$D$20/'1.Inputs'!$D$27+'1.Inputs'!$D$23/'1.Inputs'!$D$28))))*'1.Inputs'!$D$53</f>
        <v>415855856.85787761</v>
      </c>
      <c r="AK166" s="36">
        <f ca="1">AA166-AK$13-AK$14+MIN(AK$13,MAX(0,((('1.Inputs'!$D$37*12*IF(9=1,'1.Inputs'!$D$38,IF(9=2,'1.Inputs'!$D$39,$E166)))*$F166*(('1.Inputs'!$D$40)+(1-'1.Inputs'!$D$40)*(1+'1.Inputs'!$D$41))*(1+$G166)^(9-1))-(('1.Inputs'!$D$37*12*IF(9=1,'1.Inputs'!$D$38,IF(9=2,'1.Inputs'!$D$39,$E166)))/(1-'1.Inputs'!$D$42)*$D166*(1+$G166)^(9-1))-('1.Inputs'!$D$37*12*IF(9=1,'1.Inputs'!$D$38,IF(9=2,'1.Inputs'!$D$39,$E166)))*'1.Inputs'!$D$43*(1+$G166)^(9-1)-'1.Inputs'!$D$44*(1+$G166)^(9-1)-('1.Inputs'!$D$20/'1.Inputs'!$D$27+'1.Inputs'!$D$23/'1.Inputs'!$D$28))))*'1.Inputs'!$D$53</f>
        <v>438524559.09423482</v>
      </c>
      <c r="AL166" s="36">
        <f ca="1">AB166-AL$13-AL$14+MIN(AL$13,MAX(0,((('1.Inputs'!$D$37*12*IF(10=1,'1.Inputs'!$D$38,IF(10=2,'1.Inputs'!$D$39,$E166)))*$F166*(('1.Inputs'!$D$40)+(1-'1.Inputs'!$D$40)*(1+'1.Inputs'!$D$41))*(1+$G166)^(10-1))-(('1.Inputs'!$D$37*12*IF(10=1,'1.Inputs'!$D$38,IF(10=2,'1.Inputs'!$D$39,$E166)))/(1-'1.Inputs'!$D$42)*$D166*(1+$G166)^(10-1))-('1.Inputs'!$D$37*12*IF(10=1,'1.Inputs'!$D$38,IF(10=2,'1.Inputs'!$D$39,$E166)))*'1.Inputs'!$D$43*(1+$G166)^(10-1)-'1.Inputs'!$D$44*(1+$G166)^(10-1)-('1.Inputs'!$D$20/'1.Inputs'!$D$27+'1.Inputs'!$D$23/'1.Inputs'!$D$28))))*'1.Inputs'!$D$53+'1.Inputs'!$D$35</f>
        <v>4390476702.1786423</v>
      </c>
      <c r="AM166" s="48">
        <f ca="1">R166+NPV('1.Inputs'!$D$55,S166:AB166)</f>
        <v>-689413422.04017735</v>
      </c>
      <c r="AN166" s="48">
        <f ca="1">-('1.Inputs'!$D$24*(1-'1.Inputs'!$D$31)+'1.Inputs'!$D$35)+NPV('1.Inputs'!$D$54,AC166:AL166)</f>
        <v>-1748108815.9741051</v>
      </c>
      <c r="AO166" s="36">
        <f t="shared" ca="1" si="21"/>
        <v>-6.1730680326087564</v>
      </c>
      <c r="AP166" s="36">
        <f t="shared" ca="1" si="22"/>
        <v>0.12977051705990061</v>
      </c>
      <c r="AQ166" s="36">
        <f ca="1">'1.Inputs'!$D$35+MIN(SUM($AC166:AC166),SUM($AC166:AD166),SUM($AC166:AE166),SUM($AC166:AF166),SUM($AC166:AG166),SUM($AC166:AH166),SUM($AC166:AI166),SUM($AC166:AJ166),SUM($AC166:AK166),SUM($AC166:AL166))</f>
        <v>-837078613.72131276</v>
      </c>
      <c r="AR166" s="36">
        <f ca="1">IF(AP166&lt;'1.Inputs'!$D$57,1,0)</f>
        <v>1</v>
      </c>
      <c r="AS166" s="36">
        <f t="shared" ca="1" si="23"/>
        <v>1</v>
      </c>
    </row>
    <row r="167" spans="2:45" ht="15" customHeight="1" x14ac:dyDescent="0.25">
      <c r="B167" s="36">
        <v>152</v>
      </c>
      <c r="C167" s="36">
        <f t="shared" ca="1" si="16"/>
        <v>0.12250064375291947</v>
      </c>
      <c r="D167" s="36">
        <f t="shared" ca="1" si="17"/>
        <v>19633.600024315023</v>
      </c>
      <c r="E167" s="47">
        <f t="shared" ca="1" si="18"/>
        <v>0.76358082449800679</v>
      </c>
      <c r="F167" s="36">
        <f t="shared" ca="1" si="19"/>
        <v>31850.374658430086</v>
      </c>
      <c r="G167" s="36">
        <f t="shared" ca="1" si="20"/>
        <v>4.0851691467476803E-2</v>
      </c>
      <c r="H167" s="36">
        <f ca="1">((('1.Inputs'!$D$37*12*IF(1=1,'1.Inputs'!$D$38,IF(1=2,'1.Inputs'!$D$39,$E167)))*$F167*(('1.Inputs'!$D$40)+(1-'1.Inputs'!$D$40)*(1+'1.Inputs'!$D$41))*(1+$G167)^(1-1))*'1.Inputs'!$D$47+(('1.Inputs'!$D$37*12*IF(1=1,'1.Inputs'!$D$38,IF(1=2,'1.Inputs'!$D$39,$E167)))/(1-'1.Inputs'!$D$42)*$D167*(1+$G167)^(1-1))*('1.Inputs'!$D$48-'1.Inputs'!$D$49))/'1.Inputs'!$D$51</f>
        <v>842720578.06535709</v>
      </c>
      <c r="I167" s="36">
        <f ca="1">((('1.Inputs'!$D$37*12*IF(2=1,'1.Inputs'!$D$38,IF(2=2,'1.Inputs'!$D$39,$E167)))*$F167*(('1.Inputs'!$D$40)+(1-'1.Inputs'!$D$40)*(1+'1.Inputs'!$D$41))*(1+$G167)^(2-1))*'1.Inputs'!$D$47+(('1.Inputs'!$D$37*12*IF(2=1,'1.Inputs'!$D$38,IF(2=2,'1.Inputs'!$D$39,$E167)))/(1-'1.Inputs'!$D$42)*$D167*(1+$G167)^(2-1))*('1.Inputs'!$D$48-'1.Inputs'!$D$49))/'1.Inputs'!$D$51</f>
        <v>1228005994.7592876</v>
      </c>
      <c r="J167" s="36">
        <f ca="1">((('1.Inputs'!$D$37*12*IF(3=1,'1.Inputs'!$D$38,IF(3=2,'1.Inputs'!$D$39,$E167)))*$F167*(('1.Inputs'!$D$40)+(1-'1.Inputs'!$D$40)*(1+'1.Inputs'!$D$41))*(1+$G167)^(3-1))*'1.Inputs'!$D$47+(('1.Inputs'!$D$37*12*IF(3=1,'1.Inputs'!$D$38,IF(3=2,'1.Inputs'!$D$39,$E167)))/(1-'1.Inputs'!$D$42)*$D167*(1+$G167)^(3-1))*('1.Inputs'!$D$48-'1.Inputs'!$D$49))/'1.Inputs'!$D$51</f>
        <v>1394268169.6846488</v>
      </c>
      <c r="K167" s="36">
        <f ca="1">((('1.Inputs'!$D$37*12*IF(4=1,'1.Inputs'!$D$38,IF(4=2,'1.Inputs'!$D$39,$E167)))*$F167*(('1.Inputs'!$D$40)+(1-'1.Inputs'!$D$40)*(1+'1.Inputs'!$D$41))*(1+$G167)^(4-1))*'1.Inputs'!$D$47+(('1.Inputs'!$D$37*12*IF(4=1,'1.Inputs'!$D$38,IF(4=2,'1.Inputs'!$D$39,$E167)))/(1-'1.Inputs'!$D$42)*$D167*(1+$G167)^(4-1))*('1.Inputs'!$D$48-'1.Inputs'!$D$49))/'1.Inputs'!$D$51</f>
        <v>1451226382.7755296</v>
      </c>
      <c r="L167" s="36">
        <f ca="1">((('1.Inputs'!$D$37*12*IF(5=1,'1.Inputs'!$D$38,IF(5=2,'1.Inputs'!$D$39,$E167)))*$F167*(('1.Inputs'!$D$40)+(1-'1.Inputs'!$D$40)*(1+'1.Inputs'!$D$41))*(1+$G167)^(5-1))*'1.Inputs'!$D$47+(('1.Inputs'!$D$37*12*IF(5=1,'1.Inputs'!$D$38,IF(5=2,'1.Inputs'!$D$39,$E167)))/(1-'1.Inputs'!$D$42)*$D167*(1+$G167)^(5-1))*('1.Inputs'!$D$48-'1.Inputs'!$D$49))/'1.Inputs'!$D$51</f>
        <v>1510511435.214138</v>
      </c>
      <c r="M167" s="36">
        <f ca="1">((('1.Inputs'!$D$37*12*IF(6=1,'1.Inputs'!$D$38,IF(6=2,'1.Inputs'!$D$39,$E167)))*$F167*(('1.Inputs'!$D$40)+(1-'1.Inputs'!$D$40)*(1+'1.Inputs'!$D$41))*(1+$G167)^(6-1))*'1.Inputs'!$D$47+(('1.Inputs'!$D$37*12*IF(6=1,'1.Inputs'!$D$38,IF(6=2,'1.Inputs'!$D$39,$E167)))/(1-'1.Inputs'!$D$42)*$D167*(1+$G167)^(6-1))*('1.Inputs'!$D$48-'1.Inputs'!$D$49))/'1.Inputs'!$D$51</f>
        <v>1572218382.3236012</v>
      </c>
      <c r="N167" s="36">
        <f ca="1">((('1.Inputs'!$D$37*12*IF(7=1,'1.Inputs'!$D$38,IF(7=2,'1.Inputs'!$D$39,$E167)))*$F167*(('1.Inputs'!$D$40)+(1-'1.Inputs'!$D$40)*(1+'1.Inputs'!$D$41))*(1+$G167)^(7-1))*'1.Inputs'!$D$47+(('1.Inputs'!$D$37*12*IF(7=1,'1.Inputs'!$D$38,IF(7=2,'1.Inputs'!$D$39,$E167)))/(1-'1.Inputs'!$D$42)*$D167*(1+$G167)^(7-1))*('1.Inputs'!$D$48-'1.Inputs'!$D$49))/'1.Inputs'!$D$51</f>
        <v>1636446162.5977809</v>
      </c>
      <c r="O167" s="36">
        <f ca="1">((('1.Inputs'!$D$37*12*IF(8=1,'1.Inputs'!$D$38,IF(8=2,'1.Inputs'!$D$39,$E167)))*$F167*(('1.Inputs'!$D$40)+(1-'1.Inputs'!$D$40)*(1+'1.Inputs'!$D$41))*(1+$G167)^(8-1))*'1.Inputs'!$D$47+(('1.Inputs'!$D$37*12*IF(8=1,'1.Inputs'!$D$38,IF(8=2,'1.Inputs'!$D$39,$E167)))/(1-'1.Inputs'!$D$42)*$D167*(1+$G167)^(8-1))*('1.Inputs'!$D$48-'1.Inputs'!$D$49))/'1.Inputs'!$D$51</f>
        <v>1703297756.3353617</v>
      </c>
      <c r="P167" s="36">
        <f ca="1">((('1.Inputs'!$D$37*12*IF(9=1,'1.Inputs'!$D$38,IF(9=2,'1.Inputs'!$D$39,$E167)))*$F167*(('1.Inputs'!$D$40)+(1-'1.Inputs'!$D$40)*(1+'1.Inputs'!$D$41))*(1+$G167)^(9-1))*'1.Inputs'!$D$47+(('1.Inputs'!$D$37*12*IF(9=1,'1.Inputs'!$D$38,IF(9=2,'1.Inputs'!$D$39,$E167)))/(1-'1.Inputs'!$D$42)*$D167*(1+$G167)^(9-1))*('1.Inputs'!$D$48-'1.Inputs'!$D$49))/'1.Inputs'!$D$51</f>
        <v>1772880350.7544196</v>
      </c>
      <c r="Q167" s="36">
        <f ca="1">((('1.Inputs'!$D$37*12*IF(10=1,'1.Inputs'!$D$38,IF(10=2,'1.Inputs'!$D$39,$E167)))*$F167*(('1.Inputs'!$D$40)+(1-'1.Inputs'!$D$40)*(1+'1.Inputs'!$D$41))*(1+$G167)^(10-1))*'1.Inputs'!$D$47+(('1.Inputs'!$D$37*12*IF(10=1,'1.Inputs'!$D$38,IF(10=2,'1.Inputs'!$D$39,$E167)))/(1-'1.Inputs'!$D$42)*$D167*(1+$G167)^(10-1))*('1.Inputs'!$D$48-'1.Inputs'!$D$49))/'1.Inputs'!$D$51</f>
        <v>1845305511.8521907</v>
      </c>
      <c r="R167" s="36">
        <f>-'1.Inputs'!$D$24</f>
        <v>-2050000000</v>
      </c>
      <c r="S167" s="36">
        <f ca="1">((('1.Inputs'!$D$37*12*IF(1=1,'1.Inputs'!$D$38,IF(1=2,'1.Inputs'!$D$39,$E167)))*$F167*(('1.Inputs'!$D$40)+(1-'1.Inputs'!$D$40)*(1+'1.Inputs'!$D$41))*(1+$G167)^(1-1))-(('1.Inputs'!$D$37*12*IF(1=1,'1.Inputs'!$D$38,IF(1=2,'1.Inputs'!$D$39,$E167)))/(1-'1.Inputs'!$D$42)*$D167*(1+$G167)^(1-1))-('1.Inputs'!$D$37*12*IF(1=1,'1.Inputs'!$D$38,IF(1=2,'1.Inputs'!$D$39,$E167)))*'1.Inputs'!$D$43*(1+$G167)^(1-1)-'1.Inputs'!$D$44*(1+$G167)^(1-1)-('1.Inputs'!$D$20/'1.Inputs'!$D$27+'1.Inputs'!$D$23/'1.Inputs'!$D$28))-MAX(0,((('1.Inputs'!$D$37*12*IF(1=1,'1.Inputs'!$D$38,IF(1=2,'1.Inputs'!$D$39,$E167)))*$F167*(('1.Inputs'!$D$40)+(1-'1.Inputs'!$D$40)*(1+'1.Inputs'!$D$41))*(1+$G167)^(1-1))-(('1.Inputs'!$D$37*12*IF(1=1,'1.Inputs'!$D$38,IF(1=2,'1.Inputs'!$D$39,$E167)))/(1-'1.Inputs'!$D$42)*$D167*(1+$G167)^(1-1))-('1.Inputs'!$D$37*12*IF(1=1,'1.Inputs'!$D$38,IF(1=2,'1.Inputs'!$D$39,$E167)))*'1.Inputs'!$D$43*(1+$G167)^(1-1)-'1.Inputs'!$D$44*(1+$G167)^(1-1)-('1.Inputs'!$D$20/'1.Inputs'!$D$27+'1.Inputs'!$D$23/'1.Inputs'!$D$28)))*'1.Inputs'!$D$53+('1.Inputs'!$D$20/'1.Inputs'!$D$27+'1.Inputs'!$D$23/'1.Inputs'!$D$28)-H167</f>
        <v>-521943253.33084846</v>
      </c>
      <c r="T167" s="36">
        <f ca="1">((('1.Inputs'!$D$37*12*IF(2=1,'1.Inputs'!$D$38,IF(2=2,'1.Inputs'!$D$39,$E167)))*$F167*(('1.Inputs'!$D$40)+(1-'1.Inputs'!$D$40)*(1+'1.Inputs'!$D$41))*(1+$G167)^(2-1))-(('1.Inputs'!$D$37*12*IF(2=1,'1.Inputs'!$D$38,IF(2=2,'1.Inputs'!$D$39,$E167)))/(1-'1.Inputs'!$D$42)*$D167*(1+$G167)^(2-1))-('1.Inputs'!$D$37*12*IF(2=1,'1.Inputs'!$D$38,IF(2=2,'1.Inputs'!$D$39,$E167)))*'1.Inputs'!$D$43*(1+$G167)^(2-1)-'1.Inputs'!$D$44*(1+$G167)^(2-1)-('1.Inputs'!$D$20/'1.Inputs'!$D$27+'1.Inputs'!$D$23/'1.Inputs'!$D$28))-MAX(0,((('1.Inputs'!$D$37*12*IF(2=1,'1.Inputs'!$D$38,IF(2=2,'1.Inputs'!$D$39,$E167)))*$F167*(('1.Inputs'!$D$40)+(1-'1.Inputs'!$D$40)*(1+'1.Inputs'!$D$41))*(1+$G167)^(2-1))-(('1.Inputs'!$D$37*12*IF(2=1,'1.Inputs'!$D$38,IF(2=2,'1.Inputs'!$D$39,$E167)))/(1-'1.Inputs'!$D$42)*$D167*(1+$G167)^(2-1))-('1.Inputs'!$D$37*12*IF(2=1,'1.Inputs'!$D$38,IF(2=2,'1.Inputs'!$D$39,$E167)))*'1.Inputs'!$D$43*(1+$G167)^(2-1)-'1.Inputs'!$D$44*(1+$G167)^(2-1)-('1.Inputs'!$D$20/'1.Inputs'!$D$27+'1.Inputs'!$D$23/'1.Inputs'!$D$28)))*'1.Inputs'!$D$53+('1.Inputs'!$D$20/'1.Inputs'!$D$27+'1.Inputs'!$D$23/'1.Inputs'!$D$28)-(I167-H167)</f>
        <v>304105809.16694152</v>
      </c>
      <c r="U167" s="36">
        <f ca="1">((('1.Inputs'!$D$37*12*IF(3=1,'1.Inputs'!$D$38,IF(3=2,'1.Inputs'!$D$39,$E167)))*$F167*(('1.Inputs'!$D$40)+(1-'1.Inputs'!$D$40)*(1+'1.Inputs'!$D$41))*(1+$G167)^(3-1))-(('1.Inputs'!$D$37*12*IF(3=1,'1.Inputs'!$D$38,IF(3=2,'1.Inputs'!$D$39,$E167)))/(1-'1.Inputs'!$D$42)*$D167*(1+$G167)^(3-1))-('1.Inputs'!$D$37*12*IF(3=1,'1.Inputs'!$D$38,IF(3=2,'1.Inputs'!$D$39,$E167)))*'1.Inputs'!$D$43*(1+$G167)^(3-1)-'1.Inputs'!$D$44*(1+$G167)^(3-1)-('1.Inputs'!$D$20/'1.Inputs'!$D$27+'1.Inputs'!$D$23/'1.Inputs'!$D$28))-MAX(0,((('1.Inputs'!$D$37*12*IF(3=1,'1.Inputs'!$D$38,IF(3=2,'1.Inputs'!$D$39,$E167)))*$F167*(('1.Inputs'!$D$40)+(1-'1.Inputs'!$D$40)*(1+'1.Inputs'!$D$41))*(1+$G167)^(3-1))-(('1.Inputs'!$D$37*12*IF(3=1,'1.Inputs'!$D$38,IF(3=2,'1.Inputs'!$D$39,$E167)))/(1-'1.Inputs'!$D$42)*$D167*(1+$G167)^(3-1))-('1.Inputs'!$D$37*12*IF(3=1,'1.Inputs'!$D$38,IF(3=2,'1.Inputs'!$D$39,$E167)))*'1.Inputs'!$D$43*(1+$G167)^(3-1)-'1.Inputs'!$D$44*(1+$G167)^(3-1)-('1.Inputs'!$D$20/'1.Inputs'!$D$27+'1.Inputs'!$D$23/'1.Inputs'!$D$28)))*'1.Inputs'!$D$53+('1.Inputs'!$D$20/'1.Inputs'!$D$27+'1.Inputs'!$D$23/'1.Inputs'!$D$28)-(J167-I167)</f>
        <v>667635250.25968647</v>
      </c>
      <c r="V167" s="36">
        <f ca="1">((('1.Inputs'!$D$37*12*IF(4=1,'1.Inputs'!$D$38,IF(4=2,'1.Inputs'!$D$39,$E167)))*$F167*(('1.Inputs'!$D$40)+(1-'1.Inputs'!$D$40)*(1+'1.Inputs'!$D$41))*(1+$G167)^(4-1))-(('1.Inputs'!$D$37*12*IF(4=1,'1.Inputs'!$D$38,IF(4=2,'1.Inputs'!$D$39,$E167)))/(1-'1.Inputs'!$D$42)*$D167*(1+$G167)^(4-1))-('1.Inputs'!$D$37*12*IF(4=1,'1.Inputs'!$D$38,IF(4=2,'1.Inputs'!$D$39,$E167)))*'1.Inputs'!$D$43*(1+$G167)^(4-1)-'1.Inputs'!$D$44*(1+$G167)^(4-1)-('1.Inputs'!$D$20/'1.Inputs'!$D$27+'1.Inputs'!$D$23/'1.Inputs'!$D$28))-MAX(0,((('1.Inputs'!$D$37*12*IF(4=1,'1.Inputs'!$D$38,IF(4=2,'1.Inputs'!$D$39,$E167)))*$F167*(('1.Inputs'!$D$40)+(1-'1.Inputs'!$D$40)*(1+'1.Inputs'!$D$41))*(1+$G167)^(4-1))-(('1.Inputs'!$D$37*12*IF(4=1,'1.Inputs'!$D$38,IF(4=2,'1.Inputs'!$D$39,$E167)))/(1-'1.Inputs'!$D$42)*$D167*(1+$G167)^(4-1))-('1.Inputs'!$D$37*12*IF(4=1,'1.Inputs'!$D$38,IF(4=2,'1.Inputs'!$D$39,$E167)))*'1.Inputs'!$D$43*(1+$G167)^(4-1)-'1.Inputs'!$D$44*(1+$G167)^(4-1)-('1.Inputs'!$D$20/'1.Inputs'!$D$27+'1.Inputs'!$D$23/'1.Inputs'!$D$28)))*'1.Inputs'!$D$53+('1.Inputs'!$D$20/'1.Inputs'!$D$27+'1.Inputs'!$D$23/'1.Inputs'!$D$28)-(K167-J167)</f>
        <v>809075090.00151253</v>
      </c>
      <c r="W167" s="36">
        <f ca="1">((('1.Inputs'!$D$37*12*IF(5=1,'1.Inputs'!$D$38,IF(5=2,'1.Inputs'!$D$39,$E167)))*$F167*(('1.Inputs'!$D$40)+(1-'1.Inputs'!$D$40)*(1+'1.Inputs'!$D$41))*(1+$G167)^(5-1))-(('1.Inputs'!$D$37*12*IF(5=1,'1.Inputs'!$D$38,IF(5=2,'1.Inputs'!$D$39,$E167)))/(1-'1.Inputs'!$D$42)*$D167*(1+$G167)^(5-1))-('1.Inputs'!$D$37*12*IF(5=1,'1.Inputs'!$D$38,IF(5=2,'1.Inputs'!$D$39,$E167)))*'1.Inputs'!$D$43*(1+$G167)^(5-1)-'1.Inputs'!$D$44*(1+$G167)^(5-1)-('1.Inputs'!$D$20/'1.Inputs'!$D$27+'1.Inputs'!$D$23/'1.Inputs'!$D$28))-MAX(0,((('1.Inputs'!$D$37*12*IF(5=1,'1.Inputs'!$D$38,IF(5=2,'1.Inputs'!$D$39,$E167)))*$F167*(('1.Inputs'!$D$40)+(1-'1.Inputs'!$D$40)*(1+'1.Inputs'!$D$41))*(1+$G167)^(5-1))-(('1.Inputs'!$D$37*12*IF(5=1,'1.Inputs'!$D$38,IF(5=2,'1.Inputs'!$D$39,$E167)))/(1-'1.Inputs'!$D$42)*$D167*(1+$G167)^(5-1))-('1.Inputs'!$D$37*12*IF(5=1,'1.Inputs'!$D$38,IF(5=2,'1.Inputs'!$D$39,$E167)))*'1.Inputs'!$D$43*(1+$G167)^(5-1)-'1.Inputs'!$D$44*(1+$G167)^(5-1)-('1.Inputs'!$D$20/'1.Inputs'!$D$27+'1.Inputs'!$D$23/'1.Inputs'!$D$28)))*'1.Inputs'!$D$53+('1.Inputs'!$D$20/'1.Inputs'!$D$27+'1.Inputs'!$D$23/'1.Inputs'!$D$28)-(L167-K167)</f>
        <v>840196933.53043687</v>
      </c>
      <c r="X167" s="36">
        <f ca="1">((('1.Inputs'!$D$37*12*IF(6=1,'1.Inputs'!$D$38,IF(6=2,'1.Inputs'!$D$39,$E167)))*$F167*(('1.Inputs'!$D$40)+(1-'1.Inputs'!$D$40)*(1+'1.Inputs'!$D$41))*(1+$G167)^(6-1))-(('1.Inputs'!$D$37*12*IF(6=1,'1.Inputs'!$D$38,IF(6=2,'1.Inputs'!$D$39,$E167)))/(1-'1.Inputs'!$D$42)*$D167*(1+$G167)^(6-1))-('1.Inputs'!$D$37*12*IF(6=1,'1.Inputs'!$D$38,IF(6=2,'1.Inputs'!$D$39,$E167)))*'1.Inputs'!$D$43*(1+$G167)^(6-1)-'1.Inputs'!$D$44*(1+$G167)^(6-1)-('1.Inputs'!$D$20/'1.Inputs'!$D$27+'1.Inputs'!$D$23/'1.Inputs'!$D$28))-MAX(0,((('1.Inputs'!$D$37*12*IF(6=1,'1.Inputs'!$D$38,IF(6=2,'1.Inputs'!$D$39,$E167)))*$F167*(('1.Inputs'!$D$40)+(1-'1.Inputs'!$D$40)*(1+'1.Inputs'!$D$41))*(1+$G167)^(6-1))-(('1.Inputs'!$D$37*12*IF(6=1,'1.Inputs'!$D$38,IF(6=2,'1.Inputs'!$D$39,$E167)))/(1-'1.Inputs'!$D$42)*$D167*(1+$G167)^(6-1))-('1.Inputs'!$D$37*12*IF(6=1,'1.Inputs'!$D$38,IF(6=2,'1.Inputs'!$D$39,$E167)))*'1.Inputs'!$D$43*(1+$G167)^(6-1)-'1.Inputs'!$D$44*(1+$G167)^(6-1)-('1.Inputs'!$D$20/'1.Inputs'!$D$27+'1.Inputs'!$D$23/'1.Inputs'!$D$28)))*'1.Inputs'!$D$53+('1.Inputs'!$D$20/'1.Inputs'!$D$27+'1.Inputs'!$D$23/'1.Inputs'!$D$28)-(M167-L167)</f>
        <v>872590157.00910354</v>
      </c>
      <c r="Y167" s="36">
        <f ca="1">((('1.Inputs'!$D$37*12*IF(7=1,'1.Inputs'!$D$38,IF(7=2,'1.Inputs'!$D$39,$E167)))*$F167*(('1.Inputs'!$D$40)+(1-'1.Inputs'!$D$40)*(1+'1.Inputs'!$D$41))*(1+$G167)^(7-1))-(('1.Inputs'!$D$37*12*IF(7=1,'1.Inputs'!$D$38,IF(7=2,'1.Inputs'!$D$39,$E167)))/(1-'1.Inputs'!$D$42)*$D167*(1+$G167)^(7-1))-('1.Inputs'!$D$37*12*IF(7=1,'1.Inputs'!$D$38,IF(7=2,'1.Inputs'!$D$39,$E167)))*'1.Inputs'!$D$43*(1+$G167)^(7-1)-'1.Inputs'!$D$44*(1+$G167)^(7-1)-('1.Inputs'!$D$20/'1.Inputs'!$D$27+'1.Inputs'!$D$23/'1.Inputs'!$D$28))-MAX(0,((('1.Inputs'!$D$37*12*IF(7=1,'1.Inputs'!$D$38,IF(7=2,'1.Inputs'!$D$39,$E167)))*$F167*(('1.Inputs'!$D$40)+(1-'1.Inputs'!$D$40)*(1+'1.Inputs'!$D$41))*(1+$G167)^(7-1))-(('1.Inputs'!$D$37*12*IF(7=1,'1.Inputs'!$D$38,IF(7=2,'1.Inputs'!$D$39,$E167)))/(1-'1.Inputs'!$D$42)*$D167*(1+$G167)^(7-1))-('1.Inputs'!$D$37*12*IF(7=1,'1.Inputs'!$D$38,IF(7=2,'1.Inputs'!$D$39,$E167)))*'1.Inputs'!$D$43*(1+$G167)^(7-1)-'1.Inputs'!$D$44*(1+$G167)^(7-1)-('1.Inputs'!$D$20/'1.Inputs'!$D$27+'1.Inputs'!$D$23/'1.Inputs'!$D$28)))*'1.Inputs'!$D$53+('1.Inputs'!$D$20/'1.Inputs'!$D$27+'1.Inputs'!$D$23/'1.Inputs'!$D$28)-(N167-M167)</f>
        <v>906306698.45895779</v>
      </c>
      <c r="Z167" s="36">
        <f ca="1">((('1.Inputs'!$D$37*12*IF(8=1,'1.Inputs'!$D$38,IF(8=2,'1.Inputs'!$D$39,$E167)))*$F167*(('1.Inputs'!$D$40)+(1-'1.Inputs'!$D$40)*(1+'1.Inputs'!$D$41))*(1+$G167)^(8-1))-(('1.Inputs'!$D$37*12*IF(8=1,'1.Inputs'!$D$38,IF(8=2,'1.Inputs'!$D$39,$E167)))/(1-'1.Inputs'!$D$42)*$D167*(1+$G167)^(8-1))-('1.Inputs'!$D$37*12*IF(8=1,'1.Inputs'!$D$38,IF(8=2,'1.Inputs'!$D$39,$E167)))*'1.Inputs'!$D$43*(1+$G167)^(8-1)-'1.Inputs'!$D$44*(1+$G167)^(8-1)-('1.Inputs'!$D$20/'1.Inputs'!$D$27+'1.Inputs'!$D$23/'1.Inputs'!$D$28))-MAX(0,((('1.Inputs'!$D$37*12*IF(8=1,'1.Inputs'!$D$38,IF(8=2,'1.Inputs'!$D$39,$E167)))*$F167*(('1.Inputs'!$D$40)+(1-'1.Inputs'!$D$40)*(1+'1.Inputs'!$D$41))*(1+$G167)^(8-1))-(('1.Inputs'!$D$37*12*IF(8=1,'1.Inputs'!$D$38,IF(8=2,'1.Inputs'!$D$39,$E167)))/(1-'1.Inputs'!$D$42)*$D167*(1+$G167)^(8-1))-('1.Inputs'!$D$37*12*IF(8=1,'1.Inputs'!$D$38,IF(8=2,'1.Inputs'!$D$39,$E167)))*'1.Inputs'!$D$43*(1+$G167)^(8-1)-'1.Inputs'!$D$44*(1+$G167)^(8-1)-('1.Inputs'!$D$20/'1.Inputs'!$D$27+'1.Inputs'!$D$23/'1.Inputs'!$D$28)))*'1.Inputs'!$D$53+('1.Inputs'!$D$20/'1.Inputs'!$D$27+'1.Inputs'!$D$23/'1.Inputs'!$D$28)-(O167-N167)</f>
        <v>941400617.65747356</v>
      </c>
      <c r="AA167" s="36">
        <f ca="1">((('1.Inputs'!$D$37*12*IF(9=1,'1.Inputs'!$D$38,IF(9=2,'1.Inputs'!$D$39,$E167)))*$F167*(('1.Inputs'!$D$40)+(1-'1.Inputs'!$D$40)*(1+'1.Inputs'!$D$41))*(1+$G167)^(9-1))-(('1.Inputs'!$D$37*12*IF(9=1,'1.Inputs'!$D$38,IF(9=2,'1.Inputs'!$D$39,$E167)))/(1-'1.Inputs'!$D$42)*$D167*(1+$G167)^(9-1))-('1.Inputs'!$D$37*12*IF(9=1,'1.Inputs'!$D$38,IF(9=2,'1.Inputs'!$D$39,$E167)))*'1.Inputs'!$D$43*(1+$G167)^(9-1)-'1.Inputs'!$D$44*(1+$G167)^(9-1)-('1.Inputs'!$D$20/'1.Inputs'!$D$27+'1.Inputs'!$D$23/'1.Inputs'!$D$28))-MAX(0,((('1.Inputs'!$D$37*12*IF(9=1,'1.Inputs'!$D$38,IF(9=2,'1.Inputs'!$D$39,$E167)))*$F167*(('1.Inputs'!$D$40)+(1-'1.Inputs'!$D$40)*(1+'1.Inputs'!$D$41))*(1+$G167)^(9-1))-(('1.Inputs'!$D$37*12*IF(9=1,'1.Inputs'!$D$38,IF(9=2,'1.Inputs'!$D$39,$E167)))/(1-'1.Inputs'!$D$42)*$D167*(1+$G167)^(9-1))-('1.Inputs'!$D$37*12*IF(9=1,'1.Inputs'!$D$38,IF(9=2,'1.Inputs'!$D$39,$E167)))*'1.Inputs'!$D$43*(1+$G167)^(9-1)-'1.Inputs'!$D$44*(1+$G167)^(9-1)-('1.Inputs'!$D$20/'1.Inputs'!$D$27+'1.Inputs'!$D$23/'1.Inputs'!$D$28)))*'1.Inputs'!$D$53+('1.Inputs'!$D$20/'1.Inputs'!$D$27+'1.Inputs'!$D$23/'1.Inputs'!$D$28)-(P167-O167)</f>
        <v>977928182.81547022</v>
      </c>
      <c r="AB167" s="36">
        <f ca="1">((('1.Inputs'!$D$37*12*IF(10=1,'1.Inputs'!$D$38,IF(10=2,'1.Inputs'!$D$39,$E167)))*$F167*(('1.Inputs'!$D$40)+(1-'1.Inputs'!$D$40)*(1+'1.Inputs'!$D$41))*(1+$G167)^(10-1))-(('1.Inputs'!$D$37*12*IF(10=1,'1.Inputs'!$D$38,IF(10=2,'1.Inputs'!$D$39,$E167)))/(1-'1.Inputs'!$D$42)*$D167*(1+$G167)^(10-1))-('1.Inputs'!$D$37*12*IF(10=1,'1.Inputs'!$D$38,IF(10=2,'1.Inputs'!$D$39,$E167)))*'1.Inputs'!$D$43*(1+$G167)^(10-1)-'1.Inputs'!$D$44*(1+$G167)^(10-1)-('1.Inputs'!$D$20/'1.Inputs'!$D$27+'1.Inputs'!$D$23/'1.Inputs'!$D$28))-MAX(0,((('1.Inputs'!$D$37*12*IF(10=1,'1.Inputs'!$D$38,IF(10=2,'1.Inputs'!$D$39,$E167)))*$F167*(('1.Inputs'!$D$40)+(1-'1.Inputs'!$D$40)*(1+'1.Inputs'!$D$41))*(1+$G167)^(10-1))-(('1.Inputs'!$D$37*12*IF(10=1,'1.Inputs'!$D$38,IF(10=2,'1.Inputs'!$D$39,$E167)))/(1-'1.Inputs'!$D$42)*$D167*(1+$G167)^(10-1))-('1.Inputs'!$D$37*12*IF(10=1,'1.Inputs'!$D$38,IF(10=2,'1.Inputs'!$D$39,$E167)))*'1.Inputs'!$D$43*(1+$G167)^(10-1)-'1.Inputs'!$D$44*(1+$G167)^(10-1)-('1.Inputs'!$D$20/'1.Inputs'!$D$27+'1.Inputs'!$D$23/'1.Inputs'!$D$28)))*'1.Inputs'!$D$53+('1.Inputs'!$D$20/'1.Inputs'!$D$27+'1.Inputs'!$D$23/'1.Inputs'!$D$28)-(Q167-P167)+(('1.Inputs'!$D$20+'1.Inputs'!$D$23-('1.Inputs'!$D$20/'1.Inputs'!$D$27+'1.Inputs'!$D$23/'1.Inputs'!$D$28)*'1.Inputs'!$D$10)*'1.Inputs'!$D$60+'1.Inputs'!$D$19*'1.Inputs'!$D$59+Q167)</f>
        <v>3561253472.6475511</v>
      </c>
      <c r="AC167" s="36">
        <f ca="1">S167-AC$13-AC$14+MIN(AC$13,MAX(0,((('1.Inputs'!$D$37*12*IF(1=1,'1.Inputs'!$D$38,IF(1=2,'1.Inputs'!$D$39,$E167)))*$F167*(('1.Inputs'!$D$40)+(1-'1.Inputs'!$D$40)*(1+'1.Inputs'!$D$41))*(1+$G167)^(1-1))-(('1.Inputs'!$D$37*12*IF(1=1,'1.Inputs'!$D$38,IF(1=2,'1.Inputs'!$D$39,$E167)))/(1-'1.Inputs'!$D$42)*$D167*(1+$G167)^(1-1))-('1.Inputs'!$D$37*12*IF(1=1,'1.Inputs'!$D$38,IF(1=2,'1.Inputs'!$D$39,$E167)))*'1.Inputs'!$D$43*(1+$G167)^(1-1)-'1.Inputs'!$D$44*(1+$G167)^(1-1)-('1.Inputs'!$D$20/'1.Inputs'!$D$27+'1.Inputs'!$D$23/'1.Inputs'!$D$28))))*'1.Inputs'!$D$53</f>
        <v>-617883253.33084846</v>
      </c>
      <c r="AD167" s="36">
        <f ca="1">T167-AD$13-AD$14+MIN(AD$13,MAX(0,((('1.Inputs'!$D$37*12*IF(2=1,'1.Inputs'!$D$38,IF(2=2,'1.Inputs'!$D$39,$E167)))*$F167*(('1.Inputs'!$D$40)+(1-'1.Inputs'!$D$40)*(1+'1.Inputs'!$D$41))*(1+$G167)^(2-1))-(('1.Inputs'!$D$37*12*IF(2=1,'1.Inputs'!$D$38,IF(2=2,'1.Inputs'!$D$39,$E167)))/(1-'1.Inputs'!$D$42)*$D167*(1+$G167)^(2-1))-('1.Inputs'!$D$37*12*IF(2=1,'1.Inputs'!$D$38,IF(2=2,'1.Inputs'!$D$39,$E167)))*'1.Inputs'!$D$43*(1+$G167)^(2-1)-'1.Inputs'!$D$44*(1+$G167)^(2-1)-('1.Inputs'!$D$20/'1.Inputs'!$D$27+'1.Inputs'!$D$23/'1.Inputs'!$D$28))))*'1.Inputs'!$D$53</f>
        <v>208165809.16694152</v>
      </c>
      <c r="AE167" s="36">
        <f ca="1">U167-AE$13-AE$14+MIN(AE$13,MAX(0,((('1.Inputs'!$D$37*12*IF(3=1,'1.Inputs'!$D$38,IF(3=2,'1.Inputs'!$D$39,$E167)))*$F167*(('1.Inputs'!$D$40)+(1-'1.Inputs'!$D$40)*(1+'1.Inputs'!$D$41))*(1+$G167)^(3-1))-(('1.Inputs'!$D$37*12*IF(3=1,'1.Inputs'!$D$38,IF(3=2,'1.Inputs'!$D$39,$E167)))/(1-'1.Inputs'!$D$42)*$D167*(1+$G167)^(3-1))-('1.Inputs'!$D$37*12*IF(3=1,'1.Inputs'!$D$38,IF(3=2,'1.Inputs'!$D$39,$E167)))*'1.Inputs'!$D$43*(1+$G167)^(3-1)-'1.Inputs'!$D$44*(1+$G167)^(3-1)-('1.Inputs'!$D$20/'1.Inputs'!$D$27+'1.Inputs'!$D$23/'1.Inputs'!$D$28))))*'1.Inputs'!$D$53</f>
        <v>325695250.25968647</v>
      </c>
      <c r="AF167" s="36">
        <f ca="1">V167-AF$13-AF$14+MIN(AF$13,MAX(0,((('1.Inputs'!$D$37*12*IF(4=1,'1.Inputs'!$D$38,IF(4=2,'1.Inputs'!$D$39,$E167)))*$F167*(('1.Inputs'!$D$40)+(1-'1.Inputs'!$D$40)*(1+'1.Inputs'!$D$41))*(1+$G167)^(4-1))-(('1.Inputs'!$D$37*12*IF(4=1,'1.Inputs'!$D$38,IF(4=2,'1.Inputs'!$D$39,$E167)))/(1-'1.Inputs'!$D$42)*$D167*(1+$G167)^(4-1))-('1.Inputs'!$D$37*12*IF(4=1,'1.Inputs'!$D$38,IF(4=2,'1.Inputs'!$D$39,$E167)))*'1.Inputs'!$D$43*(1+$G167)^(4-1)-'1.Inputs'!$D$44*(1+$G167)^(4-1)-('1.Inputs'!$D$20/'1.Inputs'!$D$27+'1.Inputs'!$D$23/'1.Inputs'!$D$28))))*'1.Inputs'!$D$53</f>
        <v>486323090.00151253</v>
      </c>
      <c r="AG167" s="36">
        <f ca="1">W167-AG$13-AG$14+MIN(AG$13,MAX(0,((('1.Inputs'!$D$37*12*IF(5=1,'1.Inputs'!$D$38,IF(5=2,'1.Inputs'!$D$39,$E167)))*$F167*(('1.Inputs'!$D$40)+(1-'1.Inputs'!$D$40)*(1+'1.Inputs'!$D$41))*(1+$G167)^(5-1))-(('1.Inputs'!$D$37*12*IF(5=1,'1.Inputs'!$D$38,IF(5=2,'1.Inputs'!$D$39,$E167)))/(1-'1.Inputs'!$D$42)*$D167*(1+$G167)^(5-1))-('1.Inputs'!$D$37*12*IF(5=1,'1.Inputs'!$D$38,IF(5=2,'1.Inputs'!$D$39,$E167)))*'1.Inputs'!$D$43*(1+$G167)^(5-1)-'1.Inputs'!$D$44*(1+$G167)^(5-1)-('1.Inputs'!$D$20/'1.Inputs'!$D$27+'1.Inputs'!$D$23/'1.Inputs'!$D$28))))*'1.Inputs'!$D$53</f>
        <v>536632933.53043687</v>
      </c>
      <c r="AH167" s="36">
        <f ca="1">X167-AH$13-AH$14+MIN(AH$13,MAX(0,((('1.Inputs'!$D$37*12*IF(6=1,'1.Inputs'!$D$38,IF(6=2,'1.Inputs'!$D$39,$E167)))*$F167*(('1.Inputs'!$D$40)+(1-'1.Inputs'!$D$40)*(1+'1.Inputs'!$D$41))*(1+$G167)^(6-1))-(('1.Inputs'!$D$37*12*IF(6=1,'1.Inputs'!$D$38,IF(6=2,'1.Inputs'!$D$39,$E167)))/(1-'1.Inputs'!$D$42)*$D167*(1+$G167)^(6-1))-('1.Inputs'!$D$37*12*IF(6=1,'1.Inputs'!$D$38,IF(6=2,'1.Inputs'!$D$39,$E167)))*'1.Inputs'!$D$43*(1+$G167)^(6-1)-'1.Inputs'!$D$44*(1+$G167)^(6-1)-('1.Inputs'!$D$20/'1.Inputs'!$D$27+'1.Inputs'!$D$23/'1.Inputs'!$D$28))))*'1.Inputs'!$D$53</f>
        <v>588214157.00910354</v>
      </c>
      <c r="AI167" s="36">
        <f ca="1">Y167-AI$13-AI$14+MIN(AI$13,MAX(0,((('1.Inputs'!$D$37*12*IF(7=1,'1.Inputs'!$D$38,IF(7=2,'1.Inputs'!$D$39,$E167)))*$F167*(('1.Inputs'!$D$40)+(1-'1.Inputs'!$D$40)*(1+'1.Inputs'!$D$41))*(1+$G167)^(7-1))-(('1.Inputs'!$D$37*12*IF(7=1,'1.Inputs'!$D$38,IF(7=2,'1.Inputs'!$D$39,$E167)))/(1-'1.Inputs'!$D$42)*$D167*(1+$G167)^(7-1))-('1.Inputs'!$D$37*12*IF(7=1,'1.Inputs'!$D$38,IF(7=2,'1.Inputs'!$D$39,$E167)))*'1.Inputs'!$D$43*(1+$G167)^(7-1)-'1.Inputs'!$D$44*(1+$G167)^(7-1)-('1.Inputs'!$D$20/'1.Inputs'!$D$27+'1.Inputs'!$D$23/'1.Inputs'!$D$28))))*'1.Inputs'!$D$53</f>
        <v>641118698.45895779</v>
      </c>
      <c r="AJ167" s="36">
        <f ca="1">Z167-AJ$13-AJ$14+MIN(AJ$13,MAX(0,((('1.Inputs'!$D$37*12*IF(8=1,'1.Inputs'!$D$38,IF(8=2,'1.Inputs'!$D$39,$E167)))*$F167*(('1.Inputs'!$D$40)+(1-'1.Inputs'!$D$40)*(1+'1.Inputs'!$D$41))*(1+$G167)^(8-1))-(('1.Inputs'!$D$37*12*IF(8=1,'1.Inputs'!$D$38,IF(8=2,'1.Inputs'!$D$39,$E167)))/(1-'1.Inputs'!$D$42)*$D167*(1+$G167)^(8-1))-('1.Inputs'!$D$37*12*IF(8=1,'1.Inputs'!$D$38,IF(8=2,'1.Inputs'!$D$39,$E167)))*'1.Inputs'!$D$43*(1+$G167)^(8-1)-'1.Inputs'!$D$44*(1+$G167)^(8-1)-('1.Inputs'!$D$20/'1.Inputs'!$D$27+'1.Inputs'!$D$23/'1.Inputs'!$D$28))))*'1.Inputs'!$D$53</f>
        <v>941400617.65747356</v>
      </c>
      <c r="AK167" s="36">
        <f ca="1">AA167-AK$13-AK$14+MIN(AK$13,MAX(0,((('1.Inputs'!$D$37*12*IF(9=1,'1.Inputs'!$D$38,IF(9=2,'1.Inputs'!$D$39,$E167)))*$F167*(('1.Inputs'!$D$40)+(1-'1.Inputs'!$D$40)*(1+'1.Inputs'!$D$41))*(1+$G167)^(9-1))-(('1.Inputs'!$D$37*12*IF(9=1,'1.Inputs'!$D$38,IF(9=2,'1.Inputs'!$D$39,$E167)))/(1-'1.Inputs'!$D$42)*$D167*(1+$G167)^(9-1))-('1.Inputs'!$D$37*12*IF(9=1,'1.Inputs'!$D$38,IF(9=2,'1.Inputs'!$D$39,$E167)))*'1.Inputs'!$D$43*(1+$G167)^(9-1)-'1.Inputs'!$D$44*(1+$G167)^(9-1)-('1.Inputs'!$D$20/'1.Inputs'!$D$27+'1.Inputs'!$D$23/'1.Inputs'!$D$28))))*'1.Inputs'!$D$53</f>
        <v>977928182.81547022</v>
      </c>
      <c r="AL167" s="36">
        <f ca="1">AB167-AL$13-AL$14+MIN(AL$13,MAX(0,((('1.Inputs'!$D$37*12*IF(10=1,'1.Inputs'!$D$38,IF(10=2,'1.Inputs'!$D$39,$E167)))*$F167*(('1.Inputs'!$D$40)+(1-'1.Inputs'!$D$40)*(1+'1.Inputs'!$D$41))*(1+$G167)^(10-1))-(('1.Inputs'!$D$37*12*IF(10=1,'1.Inputs'!$D$38,IF(10=2,'1.Inputs'!$D$39,$E167)))/(1-'1.Inputs'!$D$42)*$D167*(1+$G167)^(10-1))-('1.Inputs'!$D$37*12*IF(10=1,'1.Inputs'!$D$38,IF(10=2,'1.Inputs'!$D$39,$E167)))*'1.Inputs'!$D$43*(1+$G167)^(10-1)-'1.Inputs'!$D$44*(1+$G167)^(10-1)-('1.Inputs'!$D$20/'1.Inputs'!$D$27+'1.Inputs'!$D$23/'1.Inputs'!$D$28))))*'1.Inputs'!$D$53+'1.Inputs'!$D$35</f>
        <v>4361253472.6475506</v>
      </c>
      <c r="AM167" s="48">
        <f ca="1">R167+NPV('1.Inputs'!$D$55,S167:AB167)</f>
        <v>1955410911.8566437</v>
      </c>
      <c r="AN167" s="48">
        <f ca="1">-('1.Inputs'!$D$24*(1-'1.Inputs'!$D$31)+'1.Inputs'!$D$35)+NPV('1.Inputs'!$D$54,AC167:AL167)</f>
        <v>412872183.67972517</v>
      </c>
      <c r="AO167" s="36">
        <f t="shared" ca="1" si="21"/>
        <v>-3.5362009033255317</v>
      </c>
      <c r="AP167" s="36">
        <f t="shared" ca="1" si="22"/>
        <v>1.6962277699687156</v>
      </c>
      <c r="AQ167" s="36">
        <f ca="1">'1.Inputs'!$D$35+MIN(SUM($AC167:AC167),SUM($AC167:AD167),SUM($AC167:AE167),SUM($AC167:AF167),SUM($AC167:AG167),SUM($AC167:AH167),SUM($AC167:AI167),SUM($AC167:AJ167),SUM($AC167:AK167),SUM($AC167:AL167))</f>
        <v>182116746.66915154</v>
      </c>
      <c r="AR167" s="36">
        <f ca="1">IF(AP167&lt;'1.Inputs'!$D$57,1,0)</f>
        <v>0</v>
      </c>
      <c r="AS167" s="36">
        <f t="shared" ca="1" si="23"/>
        <v>0</v>
      </c>
    </row>
    <row r="168" spans="2:45" ht="15" customHeight="1" x14ac:dyDescent="0.25">
      <c r="B168" s="36">
        <v>153</v>
      </c>
      <c r="C168" s="36">
        <f t="shared" ca="1" si="16"/>
        <v>3.2593374656638807E-2</v>
      </c>
      <c r="D168" s="36">
        <f t="shared" ca="1" si="17"/>
        <v>22487.282662320471</v>
      </c>
      <c r="E168" s="47">
        <f t="shared" ca="1" si="18"/>
        <v>0.73279605713601981</v>
      </c>
      <c r="F168" s="36">
        <f t="shared" ca="1" si="19"/>
        <v>26638.34550638359</v>
      </c>
      <c r="G168" s="36">
        <f t="shared" ca="1" si="20"/>
        <v>6.714644922800464E-2</v>
      </c>
      <c r="H168" s="36">
        <f ca="1">((('1.Inputs'!$D$37*12*IF(1=1,'1.Inputs'!$D$38,IF(1=2,'1.Inputs'!$D$39,$E168)))*$F168*(('1.Inputs'!$D$40)+(1-'1.Inputs'!$D$40)*(1+'1.Inputs'!$D$41))*(1+$G168)^(1-1))*'1.Inputs'!$D$47+(('1.Inputs'!$D$37*12*IF(1=1,'1.Inputs'!$D$38,IF(1=2,'1.Inputs'!$D$39,$E168)))/(1-'1.Inputs'!$D$42)*$D168*(1+$G168)^(1-1))*('1.Inputs'!$D$48-'1.Inputs'!$D$49))/'1.Inputs'!$D$51</f>
        <v>741808020.20417857</v>
      </c>
      <c r="I168" s="36">
        <f ca="1">((('1.Inputs'!$D$37*12*IF(2=1,'1.Inputs'!$D$38,IF(2=2,'1.Inputs'!$D$39,$E168)))*$F168*(('1.Inputs'!$D$40)+(1-'1.Inputs'!$D$40)*(1+'1.Inputs'!$D$41))*(1+$G168)^(2-1))*'1.Inputs'!$D$47+(('1.Inputs'!$D$37*12*IF(2=1,'1.Inputs'!$D$38,IF(2=2,'1.Inputs'!$D$39,$E168)))/(1-'1.Inputs'!$D$42)*$D168*(1+$G168)^(2-1))*('1.Inputs'!$D$48-'1.Inputs'!$D$49))/'1.Inputs'!$D$51</f>
        <v>1108264912.6776431</v>
      </c>
      <c r="J168" s="36">
        <f ca="1">((('1.Inputs'!$D$37*12*IF(3=1,'1.Inputs'!$D$38,IF(3=2,'1.Inputs'!$D$39,$E168)))*$F168*(('1.Inputs'!$D$40)+(1-'1.Inputs'!$D$40)*(1+'1.Inputs'!$D$41))*(1+$G168)^(3-1))*'1.Inputs'!$D$47+(('1.Inputs'!$D$37*12*IF(3=1,'1.Inputs'!$D$38,IF(3=2,'1.Inputs'!$D$39,$E168)))/(1-'1.Inputs'!$D$42)*$D168*(1+$G168)^(3-1))*('1.Inputs'!$D$48-'1.Inputs'!$D$49))/'1.Inputs'!$D$51</f>
        <v>1238091355.7203403</v>
      </c>
      <c r="K168" s="36">
        <f ca="1">((('1.Inputs'!$D$37*12*IF(4=1,'1.Inputs'!$D$38,IF(4=2,'1.Inputs'!$D$39,$E168)))*$F168*(('1.Inputs'!$D$40)+(1-'1.Inputs'!$D$40)*(1+'1.Inputs'!$D$41))*(1+$G168)^(4-1))*'1.Inputs'!$D$47+(('1.Inputs'!$D$37*12*IF(4=1,'1.Inputs'!$D$38,IF(4=2,'1.Inputs'!$D$39,$E168)))/(1-'1.Inputs'!$D$42)*$D168*(1+$G168)^(4-1))*('1.Inputs'!$D$48-'1.Inputs'!$D$49))/'1.Inputs'!$D$51</f>
        <v>1321224794.0768476</v>
      </c>
      <c r="L168" s="36">
        <f ca="1">((('1.Inputs'!$D$37*12*IF(5=1,'1.Inputs'!$D$38,IF(5=2,'1.Inputs'!$D$39,$E168)))*$F168*(('1.Inputs'!$D$40)+(1-'1.Inputs'!$D$40)*(1+'1.Inputs'!$D$41))*(1+$G168)^(5-1))*'1.Inputs'!$D$47+(('1.Inputs'!$D$37*12*IF(5=1,'1.Inputs'!$D$38,IF(5=2,'1.Inputs'!$D$39,$E168)))/(1-'1.Inputs'!$D$42)*$D168*(1+$G168)^(5-1))*('1.Inputs'!$D$48-'1.Inputs'!$D$49))/'1.Inputs'!$D$51</f>
        <v>1409940347.6311095</v>
      </c>
      <c r="M168" s="36">
        <f ca="1">((('1.Inputs'!$D$37*12*IF(6=1,'1.Inputs'!$D$38,IF(6=2,'1.Inputs'!$D$39,$E168)))*$F168*(('1.Inputs'!$D$40)+(1-'1.Inputs'!$D$40)*(1+'1.Inputs'!$D$41))*(1+$G168)^(6-1))*'1.Inputs'!$D$47+(('1.Inputs'!$D$37*12*IF(6=1,'1.Inputs'!$D$38,IF(6=2,'1.Inputs'!$D$39,$E168)))/(1-'1.Inputs'!$D$42)*$D168*(1+$G168)^(6-1))*('1.Inputs'!$D$48-'1.Inputs'!$D$49))/'1.Inputs'!$D$51</f>
        <v>1504612835.5978372</v>
      </c>
      <c r="N168" s="36">
        <f ca="1">((('1.Inputs'!$D$37*12*IF(7=1,'1.Inputs'!$D$38,IF(7=2,'1.Inputs'!$D$39,$E168)))*$F168*(('1.Inputs'!$D$40)+(1-'1.Inputs'!$D$40)*(1+'1.Inputs'!$D$41))*(1+$G168)^(7-1))*'1.Inputs'!$D$47+(('1.Inputs'!$D$37*12*IF(7=1,'1.Inputs'!$D$38,IF(7=2,'1.Inputs'!$D$39,$E168)))/(1-'1.Inputs'!$D$42)*$D168*(1+$G168)^(7-1))*('1.Inputs'!$D$48-'1.Inputs'!$D$49))/'1.Inputs'!$D$51</f>
        <v>1605642244.9711113</v>
      </c>
      <c r="O168" s="36">
        <f ca="1">((('1.Inputs'!$D$37*12*IF(8=1,'1.Inputs'!$D$38,IF(8=2,'1.Inputs'!$D$39,$E168)))*$F168*(('1.Inputs'!$D$40)+(1-'1.Inputs'!$D$40)*(1+'1.Inputs'!$D$41))*(1+$G168)^(8-1))*'1.Inputs'!$D$47+(('1.Inputs'!$D$37*12*IF(8=1,'1.Inputs'!$D$38,IF(8=2,'1.Inputs'!$D$39,$E168)))/(1-'1.Inputs'!$D$42)*$D168*(1+$G168)^(8-1))*('1.Inputs'!$D$48-'1.Inputs'!$D$49))/'1.Inputs'!$D$51</f>
        <v>1713455420.4514034</v>
      </c>
      <c r="P168" s="36">
        <f ca="1">((('1.Inputs'!$D$37*12*IF(9=1,'1.Inputs'!$D$38,IF(9=2,'1.Inputs'!$D$39,$E168)))*$F168*(('1.Inputs'!$D$40)+(1-'1.Inputs'!$D$40)*(1+'1.Inputs'!$D$41))*(1+$G168)^(9-1))*'1.Inputs'!$D$47+(('1.Inputs'!$D$37*12*IF(9=1,'1.Inputs'!$D$38,IF(9=2,'1.Inputs'!$D$39,$E168)))/(1-'1.Inputs'!$D$42)*$D168*(1+$G168)^(9-1))*('1.Inputs'!$D$48-'1.Inputs'!$D$49))/'1.Inputs'!$D$51</f>
        <v>1828507867.8451931</v>
      </c>
      <c r="Q168" s="36">
        <f ca="1">((('1.Inputs'!$D$37*12*IF(10=1,'1.Inputs'!$D$38,IF(10=2,'1.Inputs'!$D$39,$E168)))*$F168*(('1.Inputs'!$D$40)+(1-'1.Inputs'!$D$40)*(1+'1.Inputs'!$D$41))*(1+$G168)^(10-1))*'1.Inputs'!$D$47+(('1.Inputs'!$D$37*12*IF(10=1,'1.Inputs'!$D$38,IF(10=2,'1.Inputs'!$D$39,$E168)))/(1-'1.Inputs'!$D$42)*$D168*(1+$G168)^(10-1))*('1.Inputs'!$D$48-'1.Inputs'!$D$49))/'1.Inputs'!$D$51</f>
        <v>1951285678.5564673</v>
      </c>
      <c r="R168" s="36">
        <f>-'1.Inputs'!$D$24</f>
        <v>-2050000000</v>
      </c>
      <c r="S168" s="36">
        <f ca="1">((('1.Inputs'!$D$37*12*IF(1=1,'1.Inputs'!$D$38,IF(1=2,'1.Inputs'!$D$39,$E168)))*$F168*(('1.Inputs'!$D$40)+(1-'1.Inputs'!$D$40)*(1+'1.Inputs'!$D$41))*(1+$G168)^(1-1))-(('1.Inputs'!$D$37*12*IF(1=1,'1.Inputs'!$D$38,IF(1=2,'1.Inputs'!$D$39,$E168)))/(1-'1.Inputs'!$D$42)*$D168*(1+$G168)^(1-1))-('1.Inputs'!$D$37*12*IF(1=1,'1.Inputs'!$D$38,IF(1=2,'1.Inputs'!$D$39,$E168)))*'1.Inputs'!$D$43*(1+$G168)^(1-1)-'1.Inputs'!$D$44*(1+$G168)^(1-1)-('1.Inputs'!$D$20/'1.Inputs'!$D$27+'1.Inputs'!$D$23/'1.Inputs'!$D$28))-MAX(0,((('1.Inputs'!$D$37*12*IF(1=1,'1.Inputs'!$D$38,IF(1=2,'1.Inputs'!$D$39,$E168)))*$F168*(('1.Inputs'!$D$40)+(1-'1.Inputs'!$D$40)*(1+'1.Inputs'!$D$41))*(1+$G168)^(1-1))-(('1.Inputs'!$D$37*12*IF(1=1,'1.Inputs'!$D$38,IF(1=2,'1.Inputs'!$D$39,$E168)))/(1-'1.Inputs'!$D$42)*$D168*(1+$G168)^(1-1))-('1.Inputs'!$D$37*12*IF(1=1,'1.Inputs'!$D$38,IF(1=2,'1.Inputs'!$D$39,$E168)))*'1.Inputs'!$D$43*(1+$G168)^(1-1)-'1.Inputs'!$D$44*(1+$G168)^(1-1)-('1.Inputs'!$D$20/'1.Inputs'!$D$27+'1.Inputs'!$D$23/'1.Inputs'!$D$28)))*'1.Inputs'!$D$53+('1.Inputs'!$D$20/'1.Inputs'!$D$27+'1.Inputs'!$D$23/'1.Inputs'!$D$28)-H168</f>
        <v>-1448487215.2572415</v>
      </c>
      <c r="T168" s="36">
        <f ca="1">((('1.Inputs'!$D$37*12*IF(2=1,'1.Inputs'!$D$38,IF(2=2,'1.Inputs'!$D$39,$E168)))*$F168*(('1.Inputs'!$D$40)+(1-'1.Inputs'!$D$40)*(1+'1.Inputs'!$D$41))*(1+$G168)^(2-1))-(('1.Inputs'!$D$37*12*IF(2=1,'1.Inputs'!$D$38,IF(2=2,'1.Inputs'!$D$39,$E168)))/(1-'1.Inputs'!$D$42)*$D168*(1+$G168)^(2-1))-('1.Inputs'!$D$37*12*IF(2=1,'1.Inputs'!$D$38,IF(2=2,'1.Inputs'!$D$39,$E168)))*'1.Inputs'!$D$43*(1+$G168)^(2-1)-'1.Inputs'!$D$44*(1+$G168)^(2-1)-('1.Inputs'!$D$20/'1.Inputs'!$D$27+'1.Inputs'!$D$23/'1.Inputs'!$D$28))-MAX(0,((('1.Inputs'!$D$37*12*IF(2=1,'1.Inputs'!$D$38,IF(2=2,'1.Inputs'!$D$39,$E168)))*$F168*(('1.Inputs'!$D$40)+(1-'1.Inputs'!$D$40)*(1+'1.Inputs'!$D$41))*(1+$G168)^(2-1))-(('1.Inputs'!$D$37*12*IF(2=1,'1.Inputs'!$D$38,IF(2=2,'1.Inputs'!$D$39,$E168)))/(1-'1.Inputs'!$D$42)*$D168*(1+$G168)^(2-1))-('1.Inputs'!$D$37*12*IF(2=1,'1.Inputs'!$D$38,IF(2=2,'1.Inputs'!$D$39,$E168)))*'1.Inputs'!$D$43*(1+$G168)^(2-1)-'1.Inputs'!$D$44*(1+$G168)^(2-1)-('1.Inputs'!$D$20/'1.Inputs'!$D$27+'1.Inputs'!$D$23/'1.Inputs'!$D$28)))*'1.Inputs'!$D$53+('1.Inputs'!$D$20/'1.Inputs'!$D$27+'1.Inputs'!$D$23/'1.Inputs'!$D$28)-(I168-H168)</f>
        <v>-1038066441.9932359</v>
      </c>
      <c r="U168" s="36">
        <f ca="1">((('1.Inputs'!$D$37*12*IF(3=1,'1.Inputs'!$D$38,IF(3=2,'1.Inputs'!$D$39,$E168)))*$F168*(('1.Inputs'!$D$40)+(1-'1.Inputs'!$D$40)*(1+'1.Inputs'!$D$41))*(1+$G168)^(3-1))-(('1.Inputs'!$D$37*12*IF(3=1,'1.Inputs'!$D$38,IF(3=2,'1.Inputs'!$D$39,$E168)))/(1-'1.Inputs'!$D$42)*$D168*(1+$G168)^(3-1))-('1.Inputs'!$D$37*12*IF(3=1,'1.Inputs'!$D$38,IF(3=2,'1.Inputs'!$D$39,$E168)))*'1.Inputs'!$D$43*(1+$G168)^(3-1)-'1.Inputs'!$D$44*(1+$G168)^(3-1)-('1.Inputs'!$D$20/'1.Inputs'!$D$27+'1.Inputs'!$D$23/'1.Inputs'!$D$28))-MAX(0,((('1.Inputs'!$D$37*12*IF(3=1,'1.Inputs'!$D$38,IF(3=2,'1.Inputs'!$D$39,$E168)))*$F168*(('1.Inputs'!$D$40)+(1-'1.Inputs'!$D$40)*(1+'1.Inputs'!$D$41))*(1+$G168)^(3-1))-(('1.Inputs'!$D$37*12*IF(3=1,'1.Inputs'!$D$38,IF(3=2,'1.Inputs'!$D$39,$E168)))/(1-'1.Inputs'!$D$42)*$D168*(1+$G168)^(3-1))-('1.Inputs'!$D$37*12*IF(3=1,'1.Inputs'!$D$38,IF(3=2,'1.Inputs'!$D$39,$E168)))*'1.Inputs'!$D$43*(1+$G168)^(3-1)-'1.Inputs'!$D$44*(1+$G168)^(3-1)-('1.Inputs'!$D$20/'1.Inputs'!$D$27+'1.Inputs'!$D$23/'1.Inputs'!$D$28)))*'1.Inputs'!$D$53+('1.Inputs'!$D$20/'1.Inputs'!$D$27+'1.Inputs'!$D$23/'1.Inputs'!$D$28)-(J168-I168)</f>
        <v>-832091820.70971656</v>
      </c>
      <c r="V168" s="36">
        <f ca="1">((('1.Inputs'!$D$37*12*IF(4=1,'1.Inputs'!$D$38,IF(4=2,'1.Inputs'!$D$39,$E168)))*$F168*(('1.Inputs'!$D$40)+(1-'1.Inputs'!$D$40)*(1+'1.Inputs'!$D$41))*(1+$G168)^(4-1))-(('1.Inputs'!$D$37*12*IF(4=1,'1.Inputs'!$D$38,IF(4=2,'1.Inputs'!$D$39,$E168)))/(1-'1.Inputs'!$D$42)*$D168*(1+$G168)^(4-1))-('1.Inputs'!$D$37*12*IF(4=1,'1.Inputs'!$D$38,IF(4=2,'1.Inputs'!$D$39,$E168)))*'1.Inputs'!$D$43*(1+$G168)^(4-1)-'1.Inputs'!$D$44*(1+$G168)^(4-1)-('1.Inputs'!$D$20/'1.Inputs'!$D$27+'1.Inputs'!$D$23/'1.Inputs'!$D$28))-MAX(0,((('1.Inputs'!$D$37*12*IF(4=1,'1.Inputs'!$D$38,IF(4=2,'1.Inputs'!$D$39,$E168)))*$F168*(('1.Inputs'!$D$40)+(1-'1.Inputs'!$D$40)*(1+'1.Inputs'!$D$41))*(1+$G168)^(4-1))-(('1.Inputs'!$D$37*12*IF(4=1,'1.Inputs'!$D$38,IF(4=2,'1.Inputs'!$D$39,$E168)))/(1-'1.Inputs'!$D$42)*$D168*(1+$G168)^(4-1))-('1.Inputs'!$D$37*12*IF(4=1,'1.Inputs'!$D$38,IF(4=2,'1.Inputs'!$D$39,$E168)))*'1.Inputs'!$D$43*(1+$G168)^(4-1)-'1.Inputs'!$D$44*(1+$G168)^(4-1)-('1.Inputs'!$D$20/'1.Inputs'!$D$27+'1.Inputs'!$D$23/'1.Inputs'!$D$28)))*'1.Inputs'!$D$53+('1.Inputs'!$D$20/'1.Inputs'!$D$27+'1.Inputs'!$D$23/'1.Inputs'!$D$28)-(K168-J168)</f>
        <v>-832553442.54963088</v>
      </c>
      <c r="W168" s="36">
        <f ca="1">((('1.Inputs'!$D$37*12*IF(5=1,'1.Inputs'!$D$38,IF(5=2,'1.Inputs'!$D$39,$E168)))*$F168*(('1.Inputs'!$D$40)+(1-'1.Inputs'!$D$40)*(1+'1.Inputs'!$D$41))*(1+$G168)^(5-1))-(('1.Inputs'!$D$37*12*IF(5=1,'1.Inputs'!$D$38,IF(5=2,'1.Inputs'!$D$39,$E168)))/(1-'1.Inputs'!$D$42)*$D168*(1+$G168)^(5-1))-('1.Inputs'!$D$37*12*IF(5=1,'1.Inputs'!$D$38,IF(5=2,'1.Inputs'!$D$39,$E168)))*'1.Inputs'!$D$43*(1+$G168)^(5-1)-'1.Inputs'!$D$44*(1+$G168)^(5-1)-('1.Inputs'!$D$20/'1.Inputs'!$D$27+'1.Inputs'!$D$23/'1.Inputs'!$D$28))-MAX(0,((('1.Inputs'!$D$37*12*IF(5=1,'1.Inputs'!$D$38,IF(5=2,'1.Inputs'!$D$39,$E168)))*$F168*(('1.Inputs'!$D$40)+(1-'1.Inputs'!$D$40)*(1+'1.Inputs'!$D$41))*(1+$G168)^(5-1))-(('1.Inputs'!$D$37*12*IF(5=1,'1.Inputs'!$D$38,IF(5=2,'1.Inputs'!$D$39,$E168)))/(1-'1.Inputs'!$D$42)*$D168*(1+$G168)^(5-1))-('1.Inputs'!$D$37*12*IF(5=1,'1.Inputs'!$D$38,IF(5=2,'1.Inputs'!$D$39,$E168)))*'1.Inputs'!$D$43*(1+$G168)^(5-1)-'1.Inputs'!$D$44*(1+$G168)^(5-1)-('1.Inputs'!$D$20/'1.Inputs'!$D$27+'1.Inputs'!$D$23/'1.Inputs'!$D$28)))*'1.Inputs'!$D$53+('1.Inputs'!$D$20/'1.Inputs'!$D$27+'1.Inputs'!$D$23/'1.Inputs'!$D$28)-(L168-K168)</f>
        <v>-888456450.00939012</v>
      </c>
      <c r="X168" s="36">
        <f ca="1">((('1.Inputs'!$D$37*12*IF(6=1,'1.Inputs'!$D$38,IF(6=2,'1.Inputs'!$D$39,$E168)))*$F168*(('1.Inputs'!$D$40)+(1-'1.Inputs'!$D$40)*(1+'1.Inputs'!$D$41))*(1+$G168)^(6-1))-(('1.Inputs'!$D$37*12*IF(6=1,'1.Inputs'!$D$38,IF(6=2,'1.Inputs'!$D$39,$E168)))/(1-'1.Inputs'!$D$42)*$D168*(1+$G168)^(6-1))-('1.Inputs'!$D$37*12*IF(6=1,'1.Inputs'!$D$38,IF(6=2,'1.Inputs'!$D$39,$E168)))*'1.Inputs'!$D$43*(1+$G168)^(6-1)-'1.Inputs'!$D$44*(1+$G168)^(6-1)-('1.Inputs'!$D$20/'1.Inputs'!$D$27+'1.Inputs'!$D$23/'1.Inputs'!$D$28))-MAX(0,((('1.Inputs'!$D$37*12*IF(6=1,'1.Inputs'!$D$38,IF(6=2,'1.Inputs'!$D$39,$E168)))*$F168*(('1.Inputs'!$D$40)+(1-'1.Inputs'!$D$40)*(1+'1.Inputs'!$D$41))*(1+$G168)^(6-1))-(('1.Inputs'!$D$37*12*IF(6=1,'1.Inputs'!$D$38,IF(6=2,'1.Inputs'!$D$39,$E168)))/(1-'1.Inputs'!$D$42)*$D168*(1+$G168)^(6-1))-('1.Inputs'!$D$37*12*IF(6=1,'1.Inputs'!$D$38,IF(6=2,'1.Inputs'!$D$39,$E168)))*'1.Inputs'!$D$43*(1+$G168)^(6-1)-'1.Inputs'!$D$44*(1+$G168)^(6-1)-('1.Inputs'!$D$20/'1.Inputs'!$D$27+'1.Inputs'!$D$23/'1.Inputs'!$D$28)))*'1.Inputs'!$D$53+('1.Inputs'!$D$20/'1.Inputs'!$D$27+'1.Inputs'!$D$23/'1.Inputs'!$D$28)-(M168-L168)</f>
        <v>-948113145.92123997</v>
      </c>
      <c r="Y168" s="36">
        <f ca="1">((('1.Inputs'!$D$37*12*IF(7=1,'1.Inputs'!$D$38,IF(7=2,'1.Inputs'!$D$39,$E168)))*$F168*(('1.Inputs'!$D$40)+(1-'1.Inputs'!$D$40)*(1+'1.Inputs'!$D$41))*(1+$G168)^(7-1))-(('1.Inputs'!$D$37*12*IF(7=1,'1.Inputs'!$D$38,IF(7=2,'1.Inputs'!$D$39,$E168)))/(1-'1.Inputs'!$D$42)*$D168*(1+$G168)^(7-1))-('1.Inputs'!$D$37*12*IF(7=1,'1.Inputs'!$D$38,IF(7=2,'1.Inputs'!$D$39,$E168)))*'1.Inputs'!$D$43*(1+$G168)^(7-1)-'1.Inputs'!$D$44*(1+$G168)^(7-1)-('1.Inputs'!$D$20/'1.Inputs'!$D$27+'1.Inputs'!$D$23/'1.Inputs'!$D$28))-MAX(0,((('1.Inputs'!$D$37*12*IF(7=1,'1.Inputs'!$D$38,IF(7=2,'1.Inputs'!$D$39,$E168)))*$F168*(('1.Inputs'!$D$40)+(1-'1.Inputs'!$D$40)*(1+'1.Inputs'!$D$41))*(1+$G168)^(7-1))-(('1.Inputs'!$D$37*12*IF(7=1,'1.Inputs'!$D$38,IF(7=2,'1.Inputs'!$D$39,$E168)))/(1-'1.Inputs'!$D$42)*$D168*(1+$G168)^(7-1))-('1.Inputs'!$D$37*12*IF(7=1,'1.Inputs'!$D$38,IF(7=2,'1.Inputs'!$D$39,$E168)))*'1.Inputs'!$D$43*(1+$G168)^(7-1)-'1.Inputs'!$D$44*(1+$G168)^(7-1)-('1.Inputs'!$D$20/'1.Inputs'!$D$27+'1.Inputs'!$D$23/'1.Inputs'!$D$28)))*'1.Inputs'!$D$53+('1.Inputs'!$D$20/'1.Inputs'!$D$27+'1.Inputs'!$D$23/'1.Inputs'!$D$28)-(N168-M168)</f>
        <v>-1011775577.1362435</v>
      </c>
      <c r="Z168" s="36">
        <f ca="1">((('1.Inputs'!$D$37*12*IF(8=1,'1.Inputs'!$D$38,IF(8=2,'1.Inputs'!$D$39,$E168)))*$F168*(('1.Inputs'!$D$40)+(1-'1.Inputs'!$D$40)*(1+'1.Inputs'!$D$41))*(1+$G168)^(8-1))-(('1.Inputs'!$D$37*12*IF(8=1,'1.Inputs'!$D$38,IF(8=2,'1.Inputs'!$D$39,$E168)))/(1-'1.Inputs'!$D$42)*$D168*(1+$G168)^(8-1))-('1.Inputs'!$D$37*12*IF(8=1,'1.Inputs'!$D$38,IF(8=2,'1.Inputs'!$D$39,$E168)))*'1.Inputs'!$D$43*(1+$G168)^(8-1)-'1.Inputs'!$D$44*(1+$G168)^(8-1)-('1.Inputs'!$D$20/'1.Inputs'!$D$27+'1.Inputs'!$D$23/'1.Inputs'!$D$28))-MAX(0,((('1.Inputs'!$D$37*12*IF(8=1,'1.Inputs'!$D$38,IF(8=2,'1.Inputs'!$D$39,$E168)))*$F168*(('1.Inputs'!$D$40)+(1-'1.Inputs'!$D$40)*(1+'1.Inputs'!$D$41))*(1+$G168)^(8-1))-(('1.Inputs'!$D$37*12*IF(8=1,'1.Inputs'!$D$38,IF(8=2,'1.Inputs'!$D$39,$E168)))/(1-'1.Inputs'!$D$42)*$D168*(1+$G168)^(8-1))-('1.Inputs'!$D$37*12*IF(8=1,'1.Inputs'!$D$38,IF(8=2,'1.Inputs'!$D$39,$E168)))*'1.Inputs'!$D$43*(1+$G168)^(8-1)-'1.Inputs'!$D$44*(1+$G168)^(8-1)-('1.Inputs'!$D$20/'1.Inputs'!$D$27+'1.Inputs'!$D$23/'1.Inputs'!$D$28)))*'1.Inputs'!$D$53+('1.Inputs'!$D$20/'1.Inputs'!$D$27+'1.Inputs'!$D$23/'1.Inputs'!$D$28)-(O168-N168)</f>
        <v>-1079712714.5565567</v>
      </c>
      <c r="AA168" s="36">
        <f ca="1">((('1.Inputs'!$D$37*12*IF(9=1,'1.Inputs'!$D$38,IF(9=2,'1.Inputs'!$D$39,$E168)))*$F168*(('1.Inputs'!$D$40)+(1-'1.Inputs'!$D$40)*(1+'1.Inputs'!$D$41))*(1+$G168)^(9-1))-(('1.Inputs'!$D$37*12*IF(9=1,'1.Inputs'!$D$38,IF(9=2,'1.Inputs'!$D$39,$E168)))/(1-'1.Inputs'!$D$42)*$D168*(1+$G168)^(9-1))-('1.Inputs'!$D$37*12*IF(9=1,'1.Inputs'!$D$38,IF(9=2,'1.Inputs'!$D$39,$E168)))*'1.Inputs'!$D$43*(1+$G168)^(9-1)-'1.Inputs'!$D$44*(1+$G168)^(9-1)-('1.Inputs'!$D$20/'1.Inputs'!$D$27+'1.Inputs'!$D$23/'1.Inputs'!$D$28))-MAX(0,((('1.Inputs'!$D$37*12*IF(9=1,'1.Inputs'!$D$38,IF(9=2,'1.Inputs'!$D$39,$E168)))*$F168*(('1.Inputs'!$D$40)+(1-'1.Inputs'!$D$40)*(1+'1.Inputs'!$D$41))*(1+$G168)^(9-1))-(('1.Inputs'!$D$37*12*IF(9=1,'1.Inputs'!$D$38,IF(9=2,'1.Inputs'!$D$39,$E168)))/(1-'1.Inputs'!$D$42)*$D168*(1+$G168)^(9-1))-('1.Inputs'!$D$37*12*IF(9=1,'1.Inputs'!$D$38,IF(9=2,'1.Inputs'!$D$39,$E168)))*'1.Inputs'!$D$43*(1+$G168)^(9-1)-'1.Inputs'!$D$44*(1+$G168)^(9-1)-('1.Inputs'!$D$20/'1.Inputs'!$D$27+'1.Inputs'!$D$23/'1.Inputs'!$D$28)))*'1.Inputs'!$D$53+('1.Inputs'!$D$20/'1.Inputs'!$D$27+'1.Inputs'!$D$23/'1.Inputs'!$D$28)-(P168-O168)</f>
        <v>-1152211589.5253615</v>
      </c>
      <c r="AB168" s="36">
        <f ca="1">((('1.Inputs'!$D$37*12*IF(10=1,'1.Inputs'!$D$38,IF(10=2,'1.Inputs'!$D$39,$E168)))*$F168*(('1.Inputs'!$D$40)+(1-'1.Inputs'!$D$40)*(1+'1.Inputs'!$D$41))*(1+$G168)^(10-1))-(('1.Inputs'!$D$37*12*IF(10=1,'1.Inputs'!$D$38,IF(10=2,'1.Inputs'!$D$39,$E168)))/(1-'1.Inputs'!$D$42)*$D168*(1+$G168)^(10-1))-('1.Inputs'!$D$37*12*IF(10=1,'1.Inputs'!$D$38,IF(10=2,'1.Inputs'!$D$39,$E168)))*'1.Inputs'!$D$43*(1+$G168)^(10-1)-'1.Inputs'!$D$44*(1+$G168)^(10-1)-('1.Inputs'!$D$20/'1.Inputs'!$D$27+'1.Inputs'!$D$23/'1.Inputs'!$D$28))-MAX(0,((('1.Inputs'!$D$37*12*IF(10=1,'1.Inputs'!$D$38,IF(10=2,'1.Inputs'!$D$39,$E168)))*$F168*(('1.Inputs'!$D$40)+(1-'1.Inputs'!$D$40)*(1+'1.Inputs'!$D$41))*(1+$G168)^(10-1))-(('1.Inputs'!$D$37*12*IF(10=1,'1.Inputs'!$D$38,IF(10=2,'1.Inputs'!$D$39,$E168)))/(1-'1.Inputs'!$D$42)*$D168*(1+$G168)^(10-1))-('1.Inputs'!$D$37*12*IF(10=1,'1.Inputs'!$D$38,IF(10=2,'1.Inputs'!$D$39,$E168)))*'1.Inputs'!$D$43*(1+$G168)^(10-1)-'1.Inputs'!$D$44*(1+$G168)^(10-1)-('1.Inputs'!$D$20/'1.Inputs'!$D$27+'1.Inputs'!$D$23/'1.Inputs'!$D$28)))*'1.Inputs'!$D$53+('1.Inputs'!$D$20/'1.Inputs'!$D$27+'1.Inputs'!$D$23/'1.Inputs'!$D$28)-(Q168-P168)+(('1.Inputs'!$D$20+'1.Inputs'!$D$23-('1.Inputs'!$D$20/'1.Inputs'!$D$27+'1.Inputs'!$D$23/'1.Inputs'!$D$28)*'1.Inputs'!$D$10)*'1.Inputs'!$D$60+'1.Inputs'!$D$19*'1.Inputs'!$D$59+Q168)</f>
        <v>1421707172.0351248</v>
      </c>
      <c r="AC168" s="36">
        <f ca="1">S168-AC$13-AC$14+MIN(AC$13,MAX(0,((('1.Inputs'!$D$37*12*IF(1=1,'1.Inputs'!$D$38,IF(1=2,'1.Inputs'!$D$39,$E168)))*$F168*(('1.Inputs'!$D$40)+(1-'1.Inputs'!$D$40)*(1+'1.Inputs'!$D$41))*(1+$G168)^(1-1))-(('1.Inputs'!$D$37*12*IF(1=1,'1.Inputs'!$D$38,IF(1=2,'1.Inputs'!$D$39,$E168)))/(1-'1.Inputs'!$D$42)*$D168*(1+$G168)^(1-1))-('1.Inputs'!$D$37*12*IF(1=1,'1.Inputs'!$D$38,IF(1=2,'1.Inputs'!$D$39,$E168)))*'1.Inputs'!$D$43*(1+$G168)^(1-1)-'1.Inputs'!$D$44*(1+$G168)^(1-1)-('1.Inputs'!$D$20/'1.Inputs'!$D$27+'1.Inputs'!$D$23/'1.Inputs'!$D$28))))*'1.Inputs'!$D$53</f>
        <v>-1596087215.2572415</v>
      </c>
      <c r="AD168" s="36">
        <f ca="1">T168-AD$13-AD$14+MIN(AD$13,MAX(0,((('1.Inputs'!$D$37*12*IF(2=1,'1.Inputs'!$D$38,IF(2=2,'1.Inputs'!$D$39,$E168)))*$F168*(('1.Inputs'!$D$40)+(1-'1.Inputs'!$D$40)*(1+'1.Inputs'!$D$41))*(1+$G168)^(2-1))-(('1.Inputs'!$D$37*12*IF(2=1,'1.Inputs'!$D$38,IF(2=2,'1.Inputs'!$D$39,$E168)))/(1-'1.Inputs'!$D$42)*$D168*(1+$G168)^(2-1))-('1.Inputs'!$D$37*12*IF(2=1,'1.Inputs'!$D$38,IF(2=2,'1.Inputs'!$D$39,$E168)))*'1.Inputs'!$D$43*(1+$G168)^(2-1)-'1.Inputs'!$D$44*(1+$G168)^(2-1)-('1.Inputs'!$D$20/'1.Inputs'!$D$27+'1.Inputs'!$D$23/'1.Inputs'!$D$28))))*'1.Inputs'!$D$53</f>
        <v>-1185666441.9932361</v>
      </c>
      <c r="AE168" s="36">
        <f ca="1">U168-AE$13-AE$14+MIN(AE$13,MAX(0,((('1.Inputs'!$D$37*12*IF(3=1,'1.Inputs'!$D$38,IF(3=2,'1.Inputs'!$D$39,$E168)))*$F168*(('1.Inputs'!$D$40)+(1-'1.Inputs'!$D$40)*(1+'1.Inputs'!$D$41))*(1+$G168)^(3-1))-(('1.Inputs'!$D$37*12*IF(3=1,'1.Inputs'!$D$38,IF(3=2,'1.Inputs'!$D$39,$E168)))/(1-'1.Inputs'!$D$42)*$D168*(1+$G168)^(3-1))-('1.Inputs'!$D$37*12*IF(3=1,'1.Inputs'!$D$38,IF(3=2,'1.Inputs'!$D$39,$E168)))*'1.Inputs'!$D$43*(1+$G168)^(3-1)-'1.Inputs'!$D$44*(1+$G168)^(3-1)-('1.Inputs'!$D$20/'1.Inputs'!$D$27+'1.Inputs'!$D$23/'1.Inputs'!$D$28))))*'1.Inputs'!$D$53</f>
        <v>-1225691820.7097166</v>
      </c>
      <c r="AF168" s="36">
        <f ca="1">V168-AF$13-AF$14+MIN(AF$13,MAX(0,((('1.Inputs'!$D$37*12*IF(4=1,'1.Inputs'!$D$38,IF(4=2,'1.Inputs'!$D$39,$E168)))*$F168*(('1.Inputs'!$D$40)+(1-'1.Inputs'!$D$40)*(1+'1.Inputs'!$D$41))*(1+$G168)^(4-1))-(('1.Inputs'!$D$37*12*IF(4=1,'1.Inputs'!$D$38,IF(4=2,'1.Inputs'!$D$39,$E168)))/(1-'1.Inputs'!$D$42)*$D168*(1+$G168)^(4-1))-('1.Inputs'!$D$37*12*IF(4=1,'1.Inputs'!$D$38,IF(4=2,'1.Inputs'!$D$39,$E168)))*'1.Inputs'!$D$43*(1+$G168)^(4-1)-'1.Inputs'!$D$44*(1+$G168)^(4-1)-('1.Inputs'!$D$20/'1.Inputs'!$D$27+'1.Inputs'!$D$23/'1.Inputs'!$D$28))))*'1.Inputs'!$D$53</f>
        <v>-1196633442.5496309</v>
      </c>
      <c r="AG168" s="36">
        <f ca="1">W168-AG$13-AG$14+MIN(AG$13,MAX(0,((('1.Inputs'!$D$37*12*IF(5=1,'1.Inputs'!$D$38,IF(5=2,'1.Inputs'!$D$39,$E168)))*$F168*(('1.Inputs'!$D$40)+(1-'1.Inputs'!$D$40)*(1+'1.Inputs'!$D$41))*(1+$G168)^(5-1))-(('1.Inputs'!$D$37*12*IF(5=1,'1.Inputs'!$D$38,IF(5=2,'1.Inputs'!$D$39,$E168)))/(1-'1.Inputs'!$D$42)*$D168*(1+$G168)^(5-1))-('1.Inputs'!$D$37*12*IF(5=1,'1.Inputs'!$D$38,IF(5=2,'1.Inputs'!$D$39,$E168)))*'1.Inputs'!$D$43*(1+$G168)^(5-1)-'1.Inputs'!$D$44*(1+$G168)^(5-1)-('1.Inputs'!$D$20/'1.Inputs'!$D$27+'1.Inputs'!$D$23/'1.Inputs'!$D$28))))*'1.Inputs'!$D$53</f>
        <v>-1223016450.0093901</v>
      </c>
      <c r="AH168" s="36">
        <f ca="1">X168-AH$13-AH$14+MIN(AH$13,MAX(0,((('1.Inputs'!$D$37*12*IF(6=1,'1.Inputs'!$D$38,IF(6=2,'1.Inputs'!$D$39,$E168)))*$F168*(('1.Inputs'!$D$40)+(1-'1.Inputs'!$D$40)*(1+'1.Inputs'!$D$41))*(1+$G168)^(6-1))-(('1.Inputs'!$D$37*12*IF(6=1,'1.Inputs'!$D$38,IF(6=2,'1.Inputs'!$D$39,$E168)))/(1-'1.Inputs'!$D$42)*$D168*(1+$G168)^(6-1))-('1.Inputs'!$D$37*12*IF(6=1,'1.Inputs'!$D$38,IF(6=2,'1.Inputs'!$D$39,$E168)))*'1.Inputs'!$D$43*(1+$G168)^(6-1)-'1.Inputs'!$D$44*(1+$G168)^(6-1)-('1.Inputs'!$D$20/'1.Inputs'!$D$27+'1.Inputs'!$D$23/'1.Inputs'!$D$28))))*'1.Inputs'!$D$53</f>
        <v>-1253153145.9212399</v>
      </c>
      <c r="AI168" s="36">
        <f ca="1">Y168-AI$13-AI$14+MIN(AI$13,MAX(0,((('1.Inputs'!$D$37*12*IF(7=1,'1.Inputs'!$D$38,IF(7=2,'1.Inputs'!$D$39,$E168)))*$F168*(('1.Inputs'!$D$40)+(1-'1.Inputs'!$D$40)*(1+'1.Inputs'!$D$41))*(1+$G168)^(7-1))-(('1.Inputs'!$D$37*12*IF(7=1,'1.Inputs'!$D$38,IF(7=2,'1.Inputs'!$D$39,$E168)))/(1-'1.Inputs'!$D$42)*$D168*(1+$G168)^(7-1))-('1.Inputs'!$D$37*12*IF(7=1,'1.Inputs'!$D$38,IF(7=2,'1.Inputs'!$D$39,$E168)))*'1.Inputs'!$D$43*(1+$G168)^(7-1)-'1.Inputs'!$D$44*(1+$G168)^(7-1)-('1.Inputs'!$D$20/'1.Inputs'!$D$27+'1.Inputs'!$D$23/'1.Inputs'!$D$28))))*'1.Inputs'!$D$53</f>
        <v>-1287295577.1362433</v>
      </c>
      <c r="AJ168" s="36">
        <f ca="1">Z168-AJ$13-AJ$14+MIN(AJ$13,MAX(0,((('1.Inputs'!$D$37*12*IF(8=1,'1.Inputs'!$D$38,IF(8=2,'1.Inputs'!$D$39,$E168)))*$F168*(('1.Inputs'!$D$40)+(1-'1.Inputs'!$D$40)*(1+'1.Inputs'!$D$41))*(1+$G168)^(8-1))-(('1.Inputs'!$D$37*12*IF(8=1,'1.Inputs'!$D$38,IF(8=2,'1.Inputs'!$D$39,$E168)))/(1-'1.Inputs'!$D$42)*$D168*(1+$G168)^(8-1))-('1.Inputs'!$D$37*12*IF(8=1,'1.Inputs'!$D$38,IF(8=2,'1.Inputs'!$D$39,$E168)))*'1.Inputs'!$D$43*(1+$G168)^(8-1)-'1.Inputs'!$D$44*(1+$G168)^(8-1)-('1.Inputs'!$D$20/'1.Inputs'!$D$27+'1.Inputs'!$D$23/'1.Inputs'!$D$28))))*'1.Inputs'!$D$53</f>
        <v>-1079712714.5565567</v>
      </c>
      <c r="AK168" s="36">
        <f ca="1">AA168-AK$13-AK$14+MIN(AK$13,MAX(0,((('1.Inputs'!$D$37*12*IF(9=1,'1.Inputs'!$D$38,IF(9=2,'1.Inputs'!$D$39,$E168)))*$F168*(('1.Inputs'!$D$40)+(1-'1.Inputs'!$D$40)*(1+'1.Inputs'!$D$41))*(1+$G168)^(9-1))-(('1.Inputs'!$D$37*12*IF(9=1,'1.Inputs'!$D$38,IF(9=2,'1.Inputs'!$D$39,$E168)))/(1-'1.Inputs'!$D$42)*$D168*(1+$G168)^(9-1))-('1.Inputs'!$D$37*12*IF(9=1,'1.Inputs'!$D$38,IF(9=2,'1.Inputs'!$D$39,$E168)))*'1.Inputs'!$D$43*(1+$G168)^(9-1)-'1.Inputs'!$D$44*(1+$G168)^(9-1)-('1.Inputs'!$D$20/'1.Inputs'!$D$27+'1.Inputs'!$D$23/'1.Inputs'!$D$28))))*'1.Inputs'!$D$53</f>
        <v>-1152211589.5253615</v>
      </c>
      <c r="AL168" s="36">
        <f ca="1">AB168-AL$13-AL$14+MIN(AL$13,MAX(0,((('1.Inputs'!$D$37*12*IF(10=1,'1.Inputs'!$D$38,IF(10=2,'1.Inputs'!$D$39,$E168)))*$F168*(('1.Inputs'!$D$40)+(1-'1.Inputs'!$D$40)*(1+'1.Inputs'!$D$41))*(1+$G168)^(10-1))-(('1.Inputs'!$D$37*12*IF(10=1,'1.Inputs'!$D$38,IF(10=2,'1.Inputs'!$D$39,$E168)))/(1-'1.Inputs'!$D$42)*$D168*(1+$G168)^(10-1))-('1.Inputs'!$D$37*12*IF(10=1,'1.Inputs'!$D$38,IF(10=2,'1.Inputs'!$D$39,$E168)))*'1.Inputs'!$D$43*(1+$G168)^(10-1)-'1.Inputs'!$D$44*(1+$G168)^(10-1)-('1.Inputs'!$D$20/'1.Inputs'!$D$27+'1.Inputs'!$D$23/'1.Inputs'!$D$28))))*'1.Inputs'!$D$53+'1.Inputs'!$D$35</f>
        <v>2221707172.0351248</v>
      </c>
      <c r="AM168" s="48">
        <f ca="1">R168+NPV('1.Inputs'!$D$55,S168:AB168)</f>
        <v>-7147632067.2958441</v>
      </c>
      <c r="AN168" s="48">
        <f ca="1">-('1.Inputs'!$D$24*(1-'1.Inputs'!$D$31)+'1.Inputs'!$D$35)+NPV('1.Inputs'!$D$54,AC168:AL168)</f>
        <v>-6712789668.147377</v>
      </c>
      <c r="AO168" s="36">
        <f t="shared" ca="1" si="21"/>
        <v>-9.8135990193580049</v>
      </c>
      <c r="AP168" s="36">
        <f t="shared" ca="1" si="22"/>
        <v>-3.6722400447744028</v>
      </c>
      <c r="AQ168" s="36">
        <f ca="1">'1.Inputs'!$D$35+MIN(SUM($AC168:AC168),SUM($AC168:AD168),SUM($AC168:AE168),SUM($AC168:AF168),SUM($AC168:AG168),SUM($AC168:AH168),SUM($AC168:AI168),SUM($AC168:AJ168),SUM($AC168:AK168),SUM($AC168:AL168))</f>
        <v>-10399468397.658617</v>
      </c>
      <c r="AR168" s="36">
        <f ca="1">IF(AP168&lt;'1.Inputs'!$D$57,1,0)</f>
        <v>1</v>
      </c>
      <c r="AS168" s="36">
        <f t="shared" ca="1" si="23"/>
        <v>1</v>
      </c>
    </row>
    <row r="169" spans="2:45" ht="15" customHeight="1" x14ac:dyDescent="0.25">
      <c r="B169" s="36">
        <v>154</v>
      </c>
      <c r="C169" s="36">
        <f t="shared" ca="1" si="16"/>
        <v>0.20086828720251648</v>
      </c>
      <c r="D169" s="36">
        <f t="shared" ca="1" si="17"/>
        <v>19320.141571348515</v>
      </c>
      <c r="E169" s="47">
        <f t="shared" ca="1" si="18"/>
        <v>0.78141654302218344</v>
      </c>
      <c r="F169" s="36">
        <f t="shared" ca="1" si="19"/>
        <v>30477.598011684135</v>
      </c>
      <c r="G169" s="36">
        <f t="shared" ca="1" si="20"/>
        <v>4.3208470045275393E-2</v>
      </c>
      <c r="H169" s="36">
        <f ca="1">((('1.Inputs'!$D$37*12*IF(1=1,'1.Inputs'!$D$38,IF(1=2,'1.Inputs'!$D$39,$E169)))*$F169*(('1.Inputs'!$D$40)+(1-'1.Inputs'!$D$40)*(1+'1.Inputs'!$D$41))*(1+$G169)^(1-1))*'1.Inputs'!$D$47+(('1.Inputs'!$D$37*12*IF(1=1,'1.Inputs'!$D$38,IF(1=2,'1.Inputs'!$D$39,$E169)))/(1-'1.Inputs'!$D$42)*$D169*(1+$G169)^(1-1))*('1.Inputs'!$D$48-'1.Inputs'!$D$49))/'1.Inputs'!$D$51</f>
        <v>809647216.15394032</v>
      </c>
      <c r="I169" s="36">
        <f ca="1">((('1.Inputs'!$D$37*12*IF(2=1,'1.Inputs'!$D$38,IF(2=2,'1.Inputs'!$D$39,$E169)))*$F169*(('1.Inputs'!$D$40)+(1-'1.Inputs'!$D$40)*(1+'1.Inputs'!$D$41))*(1+$G169)^(2-1))*'1.Inputs'!$D$47+(('1.Inputs'!$D$37*12*IF(2=1,'1.Inputs'!$D$38,IF(2=2,'1.Inputs'!$D$39,$E169)))/(1-'1.Inputs'!$D$42)*$D169*(1+$G169)^(2-1))*('1.Inputs'!$D$48-'1.Inputs'!$D$49))/'1.Inputs'!$D$51</f>
        <v>1182483167.0965159</v>
      </c>
      <c r="J169" s="36">
        <f ca="1">((('1.Inputs'!$D$37*12*IF(3=1,'1.Inputs'!$D$38,IF(3=2,'1.Inputs'!$D$39,$E169)))*$F169*(('1.Inputs'!$D$40)+(1-'1.Inputs'!$D$40)*(1+'1.Inputs'!$D$41))*(1+$G169)^(3-1))*'1.Inputs'!$D$47+(('1.Inputs'!$D$37*12*IF(3=1,'1.Inputs'!$D$38,IF(3=2,'1.Inputs'!$D$39,$E169)))/(1-'1.Inputs'!$D$42)*$D169*(1+$G169)^(3-1))*('1.Inputs'!$D$48-'1.Inputs'!$D$49))/'1.Inputs'!$D$51</f>
        <v>1377052927.8418987</v>
      </c>
      <c r="K169" s="36">
        <f ca="1">((('1.Inputs'!$D$37*12*IF(4=1,'1.Inputs'!$D$38,IF(4=2,'1.Inputs'!$D$39,$E169)))*$F169*(('1.Inputs'!$D$40)+(1-'1.Inputs'!$D$40)*(1+'1.Inputs'!$D$41))*(1+$G169)^(4-1))*'1.Inputs'!$D$47+(('1.Inputs'!$D$37*12*IF(4=1,'1.Inputs'!$D$38,IF(4=2,'1.Inputs'!$D$39,$E169)))/(1-'1.Inputs'!$D$42)*$D169*(1+$G169)^(4-1))*('1.Inputs'!$D$48-'1.Inputs'!$D$49))/'1.Inputs'!$D$51</f>
        <v>1436553278.0253143</v>
      </c>
      <c r="L169" s="36">
        <f ca="1">((('1.Inputs'!$D$37*12*IF(5=1,'1.Inputs'!$D$38,IF(5=2,'1.Inputs'!$D$39,$E169)))*$F169*(('1.Inputs'!$D$40)+(1-'1.Inputs'!$D$40)*(1+'1.Inputs'!$D$41))*(1+$G169)^(5-1))*'1.Inputs'!$D$47+(('1.Inputs'!$D$37*12*IF(5=1,'1.Inputs'!$D$38,IF(5=2,'1.Inputs'!$D$39,$E169)))/(1-'1.Inputs'!$D$42)*$D169*(1+$G169)^(5-1))*('1.Inputs'!$D$48-'1.Inputs'!$D$49))/'1.Inputs'!$D$51</f>
        <v>1498624547.3073134</v>
      </c>
      <c r="M169" s="36">
        <f ca="1">((('1.Inputs'!$D$37*12*IF(6=1,'1.Inputs'!$D$38,IF(6=2,'1.Inputs'!$D$39,$E169)))*$F169*(('1.Inputs'!$D$40)+(1-'1.Inputs'!$D$40)*(1+'1.Inputs'!$D$41))*(1+$G169)^(6-1))*'1.Inputs'!$D$47+(('1.Inputs'!$D$37*12*IF(6=1,'1.Inputs'!$D$38,IF(6=2,'1.Inputs'!$D$39,$E169)))/(1-'1.Inputs'!$D$42)*$D169*(1+$G169)^(6-1))*('1.Inputs'!$D$48-'1.Inputs'!$D$49))/'1.Inputs'!$D$51</f>
        <v>1563377821.168756</v>
      </c>
      <c r="N169" s="36">
        <f ca="1">((('1.Inputs'!$D$37*12*IF(7=1,'1.Inputs'!$D$38,IF(7=2,'1.Inputs'!$D$39,$E169)))*$F169*(('1.Inputs'!$D$40)+(1-'1.Inputs'!$D$40)*(1+'1.Inputs'!$D$41))*(1+$G169)^(7-1))*'1.Inputs'!$D$47+(('1.Inputs'!$D$37*12*IF(7=1,'1.Inputs'!$D$38,IF(7=2,'1.Inputs'!$D$39,$E169)))/(1-'1.Inputs'!$D$42)*$D169*(1+$G169)^(7-1))*('1.Inputs'!$D$48-'1.Inputs'!$D$49))/'1.Inputs'!$D$51</f>
        <v>1630928984.9241743</v>
      </c>
      <c r="O169" s="36">
        <f ca="1">((('1.Inputs'!$D$37*12*IF(8=1,'1.Inputs'!$D$38,IF(8=2,'1.Inputs'!$D$39,$E169)))*$F169*(('1.Inputs'!$D$40)+(1-'1.Inputs'!$D$40)*(1+'1.Inputs'!$D$41))*(1+$G169)^(8-1))*'1.Inputs'!$D$47+(('1.Inputs'!$D$37*12*IF(8=1,'1.Inputs'!$D$38,IF(8=2,'1.Inputs'!$D$39,$E169)))/(1-'1.Inputs'!$D$42)*$D169*(1+$G169)^(8-1))*('1.Inputs'!$D$48-'1.Inputs'!$D$49))/'1.Inputs'!$D$51</f>
        <v>1701398931.1152422</v>
      </c>
      <c r="P169" s="36">
        <f ca="1">((('1.Inputs'!$D$37*12*IF(9=1,'1.Inputs'!$D$38,IF(9=2,'1.Inputs'!$D$39,$E169)))*$F169*(('1.Inputs'!$D$40)+(1-'1.Inputs'!$D$40)*(1+'1.Inputs'!$D$41))*(1+$G169)^(9-1))*'1.Inputs'!$D$47+(('1.Inputs'!$D$37*12*IF(9=1,'1.Inputs'!$D$38,IF(9=2,'1.Inputs'!$D$39,$E169)))/(1-'1.Inputs'!$D$42)*$D169*(1+$G169)^(9-1))*('1.Inputs'!$D$48-'1.Inputs'!$D$49))/'1.Inputs'!$D$51</f>
        <v>1774913775.8653989</v>
      </c>
      <c r="Q169" s="36">
        <f ca="1">((('1.Inputs'!$D$37*12*IF(10=1,'1.Inputs'!$D$38,IF(10=2,'1.Inputs'!$D$39,$E169)))*$F169*(('1.Inputs'!$D$40)+(1-'1.Inputs'!$D$40)*(1+'1.Inputs'!$D$41))*(1+$G169)^(10-1))*'1.Inputs'!$D$47+(('1.Inputs'!$D$37*12*IF(10=1,'1.Inputs'!$D$38,IF(10=2,'1.Inputs'!$D$39,$E169)))/(1-'1.Inputs'!$D$42)*$D169*(1+$G169)^(10-1))*('1.Inputs'!$D$48-'1.Inputs'!$D$49))/'1.Inputs'!$D$51</f>
        <v>1851605084.5828257</v>
      </c>
      <c r="R169" s="36">
        <f>-'1.Inputs'!$D$24</f>
        <v>-2050000000</v>
      </c>
      <c r="S169" s="36">
        <f ca="1">((('1.Inputs'!$D$37*12*IF(1=1,'1.Inputs'!$D$38,IF(1=2,'1.Inputs'!$D$39,$E169)))*$F169*(('1.Inputs'!$D$40)+(1-'1.Inputs'!$D$40)*(1+'1.Inputs'!$D$41))*(1+$G169)^(1-1))-(('1.Inputs'!$D$37*12*IF(1=1,'1.Inputs'!$D$38,IF(1=2,'1.Inputs'!$D$39,$E169)))/(1-'1.Inputs'!$D$42)*$D169*(1+$G169)^(1-1))-('1.Inputs'!$D$37*12*IF(1=1,'1.Inputs'!$D$38,IF(1=2,'1.Inputs'!$D$39,$E169)))*'1.Inputs'!$D$43*(1+$G169)^(1-1)-'1.Inputs'!$D$44*(1+$G169)^(1-1)-('1.Inputs'!$D$20/'1.Inputs'!$D$27+'1.Inputs'!$D$23/'1.Inputs'!$D$28))-MAX(0,((('1.Inputs'!$D$37*12*IF(1=1,'1.Inputs'!$D$38,IF(1=2,'1.Inputs'!$D$39,$E169)))*$F169*(('1.Inputs'!$D$40)+(1-'1.Inputs'!$D$40)*(1+'1.Inputs'!$D$41))*(1+$G169)^(1-1))-(('1.Inputs'!$D$37*12*IF(1=1,'1.Inputs'!$D$38,IF(1=2,'1.Inputs'!$D$39,$E169)))/(1-'1.Inputs'!$D$42)*$D169*(1+$G169)^(1-1))-('1.Inputs'!$D$37*12*IF(1=1,'1.Inputs'!$D$38,IF(1=2,'1.Inputs'!$D$39,$E169)))*'1.Inputs'!$D$43*(1+$G169)^(1-1)-'1.Inputs'!$D$44*(1+$G169)^(1-1)-('1.Inputs'!$D$20/'1.Inputs'!$D$27+'1.Inputs'!$D$23/'1.Inputs'!$D$28)))*'1.Inputs'!$D$53+('1.Inputs'!$D$20/'1.Inputs'!$D$27+'1.Inputs'!$D$23/'1.Inputs'!$D$28)-H169</f>
        <v>-580585028.283427</v>
      </c>
      <c r="T169" s="36">
        <f ca="1">((('1.Inputs'!$D$37*12*IF(2=1,'1.Inputs'!$D$38,IF(2=2,'1.Inputs'!$D$39,$E169)))*$F169*(('1.Inputs'!$D$40)+(1-'1.Inputs'!$D$40)*(1+'1.Inputs'!$D$41))*(1+$G169)^(2-1))-(('1.Inputs'!$D$37*12*IF(2=1,'1.Inputs'!$D$38,IF(2=2,'1.Inputs'!$D$39,$E169)))/(1-'1.Inputs'!$D$42)*$D169*(1+$G169)^(2-1))-('1.Inputs'!$D$37*12*IF(2=1,'1.Inputs'!$D$38,IF(2=2,'1.Inputs'!$D$39,$E169)))*'1.Inputs'!$D$43*(1+$G169)^(2-1)-'1.Inputs'!$D$44*(1+$G169)^(2-1)-('1.Inputs'!$D$20/'1.Inputs'!$D$27+'1.Inputs'!$D$23/'1.Inputs'!$D$28))-MAX(0,((('1.Inputs'!$D$37*12*IF(2=1,'1.Inputs'!$D$38,IF(2=2,'1.Inputs'!$D$39,$E169)))*$F169*(('1.Inputs'!$D$40)+(1-'1.Inputs'!$D$40)*(1+'1.Inputs'!$D$41))*(1+$G169)^(2-1))-(('1.Inputs'!$D$37*12*IF(2=1,'1.Inputs'!$D$38,IF(2=2,'1.Inputs'!$D$39,$E169)))/(1-'1.Inputs'!$D$42)*$D169*(1+$G169)^(2-1))-('1.Inputs'!$D$37*12*IF(2=1,'1.Inputs'!$D$38,IF(2=2,'1.Inputs'!$D$39,$E169)))*'1.Inputs'!$D$43*(1+$G169)^(2-1)-'1.Inputs'!$D$44*(1+$G169)^(2-1)-('1.Inputs'!$D$20/'1.Inputs'!$D$27+'1.Inputs'!$D$23/'1.Inputs'!$D$28)))*'1.Inputs'!$D$53+('1.Inputs'!$D$20/'1.Inputs'!$D$27+'1.Inputs'!$D$23/'1.Inputs'!$D$28)-(I169-H169)</f>
        <v>184060051.12959397</v>
      </c>
      <c r="U169" s="36">
        <f ca="1">((('1.Inputs'!$D$37*12*IF(3=1,'1.Inputs'!$D$38,IF(3=2,'1.Inputs'!$D$39,$E169)))*$F169*(('1.Inputs'!$D$40)+(1-'1.Inputs'!$D$40)*(1+'1.Inputs'!$D$41))*(1+$G169)^(3-1))-(('1.Inputs'!$D$37*12*IF(3=1,'1.Inputs'!$D$38,IF(3=2,'1.Inputs'!$D$39,$E169)))/(1-'1.Inputs'!$D$42)*$D169*(1+$G169)^(3-1))-('1.Inputs'!$D$37*12*IF(3=1,'1.Inputs'!$D$38,IF(3=2,'1.Inputs'!$D$39,$E169)))*'1.Inputs'!$D$43*(1+$G169)^(3-1)-'1.Inputs'!$D$44*(1+$G169)^(3-1)-('1.Inputs'!$D$20/'1.Inputs'!$D$27+'1.Inputs'!$D$23/'1.Inputs'!$D$28))-MAX(0,((('1.Inputs'!$D$37*12*IF(3=1,'1.Inputs'!$D$38,IF(3=2,'1.Inputs'!$D$39,$E169)))*$F169*(('1.Inputs'!$D$40)+(1-'1.Inputs'!$D$40)*(1+'1.Inputs'!$D$41))*(1+$G169)^(3-1))-(('1.Inputs'!$D$37*12*IF(3=1,'1.Inputs'!$D$38,IF(3=2,'1.Inputs'!$D$39,$E169)))/(1-'1.Inputs'!$D$42)*$D169*(1+$G169)^(3-1))-('1.Inputs'!$D$37*12*IF(3=1,'1.Inputs'!$D$38,IF(3=2,'1.Inputs'!$D$39,$E169)))*'1.Inputs'!$D$43*(1+$G169)^(3-1)-'1.Inputs'!$D$44*(1+$G169)^(3-1)-('1.Inputs'!$D$20/'1.Inputs'!$D$27+'1.Inputs'!$D$23/'1.Inputs'!$D$28)))*'1.Inputs'!$D$53+('1.Inputs'!$D$20/'1.Inputs'!$D$27+'1.Inputs'!$D$23/'1.Inputs'!$D$28)-(J169-I169)</f>
        <v>520233000.99459481</v>
      </c>
      <c r="V169" s="36">
        <f ca="1">((('1.Inputs'!$D$37*12*IF(4=1,'1.Inputs'!$D$38,IF(4=2,'1.Inputs'!$D$39,$E169)))*$F169*(('1.Inputs'!$D$40)+(1-'1.Inputs'!$D$40)*(1+'1.Inputs'!$D$41))*(1+$G169)^(4-1))-(('1.Inputs'!$D$37*12*IF(4=1,'1.Inputs'!$D$38,IF(4=2,'1.Inputs'!$D$39,$E169)))/(1-'1.Inputs'!$D$42)*$D169*(1+$G169)^(4-1))-('1.Inputs'!$D$37*12*IF(4=1,'1.Inputs'!$D$38,IF(4=2,'1.Inputs'!$D$39,$E169)))*'1.Inputs'!$D$43*(1+$G169)^(4-1)-'1.Inputs'!$D$44*(1+$G169)^(4-1)-('1.Inputs'!$D$20/'1.Inputs'!$D$27+'1.Inputs'!$D$23/'1.Inputs'!$D$28))-MAX(0,((('1.Inputs'!$D$37*12*IF(4=1,'1.Inputs'!$D$38,IF(4=2,'1.Inputs'!$D$39,$E169)))*$F169*(('1.Inputs'!$D$40)+(1-'1.Inputs'!$D$40)*(1+'1.Inputs'!$D$41))*(1+$G169)^(4-1))-(('1.Inputs'!$D$37*12*IF(4=1,'1.Inputs'!$D$38,IF(4=2,'1.Inputs'!$D$39,$E169)))/(1-'1.Inputs'!$D$42)*$D169*(1+$G169)^(4-1))-('1.Inputs'!$D$37*12*IF(4=1,'1.Inputs'!$D$38,IF(4=2,'1.Inputs'!$D$39,$E169)))*'1.Inputs'!$D$43*(1+$G169)^(4-1)-'1.Inputs'!$D$44*(1+$G169)^(4-1)-('1.Inputs'!$D$20/'1.Inputs'!$D$27+'1.Inputs'!$D$23/'1.Inputs'!$D$28)))*'1.Inputs'!$D$53+('1.Inputs'!$D$20/'1.Inputs'!$D$27+'1.Inputs'!$D$23/'1.Inputs'!$D$28)-(K169-J169)</f>
        <v>684146345.06584454</v>
      </c>
      <c r="W169" s="36">
        <f ca="1">((('1.Inputs'!$D$37*12*IF(5=1,'1.Inputs'!$D$38,IF(5=2,'1.Inputs'!$D$39,$E169)))*$F169*(('1.Inputs'!$D$40)+(1-'1.Inputs'!$D$40)*(1+'1.Inputs'!$D$41))*(1+$G169)^(5-1))-(('1.Inputs'!$D$37*12*IF(5=1,'1.Inputs'!$D$38,IF(5=2,'1.Inputs'!$D$39,$E169)))/(1-'1.Inputs'!$D$42)*$D169*(1+$G169)^(5-1))-('1.Inputs'!$D$37*12*IF(5=1,'1.Inputs'!$D$38,IF(5=2,'1.Inputs'!$D$39,$E169)))*'1.Inputs'!$D$43*(1+$G169)^(5-1)-'1.Inputs'!$D$44*(1+$G169)^(5-1)-('1.Inputs'!$D$20/'1.Inputs'!$D$27+'1.Inputs'!$D$23/'1.Inputs'!$D$28))-MAX(0,((('1.Inputs'!$D$37*12*IF(5=1,'1.Inputs'!$D$38,IF(5=2,'1.Inputs'!$D$39,$E169)))*$F169*(('1.Inputs'!$D$40)+(1-'1.Inputs'!$D$40)*(1+'1.Inputs'!$D$41))*(1+$G169)^(5-1))-(('1.Inputs'!$D$37*12*IF(5=1,'1.Inputs'!$D$38,IF(5=2,'1.Inputs'!$D$39,$E169)))/(1-'1.Inputs'!$D$42)*$D169*(1+$G169)^(5-1))-('1.Inputs'!$D$37*12*IF(5=1,'1.Inputs'!$D$38,IF(5=2,'1.Inputs'!$D$39,$E169)))*'1.Inputs'!$D$43*(1+$G169)^(5-1)-'1.Inputs'!$D$44*(1+$G169)^(5-1)-('1.Inputs'!$D$20/'1.Inputs'!$D$27+'1.Inputs'!$D$23/'1.Inputs'!$D$28)))*'1.Inputs'!$D$53+('1.Inputs'!$D$20/'1.Inputs'!$D$27+'1.Inputs'!$D$23/'1.Inputs'!$D$28)-(L169-K169)</f>
        <v>711665661.71356773</v>
      </c>
      <c r="X169" s="36">
        <f ca="1">((('1.Inputs'!$D$37*12*IF(6=1,'1.Inputs'!$D$38,IF(6=2,'1.Inputs'!$D$39,$E169)))*$F169*(('1.Inputs'!$D$40)+(1-'1.Inputs'!$D$40)*(1+'1.Inputs'!$D$41))*(1+$G169)^(6-1))-(('1.Inputs'!$D$37*12*IF(6=1,'1.Inputs'!$D$38,IF(6=2,'1.Inputs'!$D$39,$E169)))/(1-'1.Inputs'!$D$42)*$D169*(1+$G169)^(6-1))-('1.Inputs'!$D$37*12*IF(6=1,'1.Inputs'!$D$38,IF(6=2,'1.Inputs'!$D$39,$E169)))*'1.Inputs'!$D$43*(1+$G169)^(6-1)-'1.Inputs'!$D$44*(1+$G169)^(6-1)-('1.Inputs'!$D$20/'1.Inputs'!$D$27+'1.Inputs'!$D$23/'1.Inputs'!$D$28))-MAX(0,((('1.Inputs'!$D$37*12*IF(6=1,'1.Inputs'!$D$38,IF(6=2,'1.Inputs'!$D$39,$E169)))*$F169*(('1.Inputs'!$D$40)+(1-'1.Inputs'!$D$40)*(1+'1.Inputs'!$D$41))*(1+$G169)^(6-1))-(('1.Inputs'!$D$37*12*IF(6=1,'1.Inputs'!$D$38,IF(6=2,'1.Inputs'!$D$39,$E169)))/(1-'1.Inputs'!$D$42)*$D169*(1+$G169)^(6-1))-('1.Inputs'!$D$37*12*IF(6=1,'1.Inputs'!$D$38,IF(6=2,'1.Inputs'!$D$39,$E169)))*'1.Inputs'!$D$43*(1+$G169)^(6-1)-'1.Inputs'!$D$44*(1+$G169)^(6-1)-('1.Inputs'!$D$20/'1.Inputs'!$D$27+'1.Inputs'!$D$23/'1.Inputs'!$D$28)))*'1.Inputs'!$D$53+('1.Inputs'!$D$20/'1.Inputs'!$D$27+'1.Inputs'!$D$23/'1.Inputs'!$D$28)-(M169-L169)</f>
        <v>740374045.93032968</v>
      </c>
      <c r="Y169" s="36">
        <f ca="1">((('1.Inputs'!$D$37*12*IF(7=1,'1.Inputs'!$D$38,IF(7=2,'1.Inputs'!$D$39,$E169)))*$F169*(('1.Inputs'!$D$40)+(1-'1.Inputs'!$D$40)*(1+'1.Inputs'!$D$41))*(1+$G169)^(7-1))-(('1.Inputs'!$D$37*12*IF(7=1,'1.Inputs'!$D$38,IF(7=2,'1.Inputs'!$D$39,$E169)))/(1-'1.Inputs'!$D$42)*$D169*(1+$G169)^(7-1))-('1.Inputs'!$D$37*12*IF(7=1,'1.Inputs'!$D$38,IF(7=2,'1.Inputs'!$D$39,$E169)))*'1.Inputs'!$D$43*(1+$G169)^(7-1)-'1.Inputs'!$D$44*(1+$G169)^(7-1)-('1.Inputs'!$D$20/'1.Inputs'!$D$27+'1.Inputs'!$D$23/'1.Inputs'!$D$28))-MAX(0,((('1.Inputs'!$D$37*12*IF(7=1,'1.Inputs'!$D$38,IF(7=2,'1.Inputs'!$D$39,$E169)))*$F169*(('1.Inputs'!$D$40)+(1-'1.Inputs'!$D$40)*(1+'1.Inputs'!$D$41))*(1+$G169)^(7-1))-(('1.Inputs'!$D$37*12*IF(7=1,'1.Inputs'!$D$38,IF(7=2,'1.Inputs'!$D$39,$E169)))/(1-'1.Inputs'!$D$42)*$D169*(1+$G169)^(7-1))-('1.Inputs'!$D$37*12*IF(7=1,'1.Inputs'!$D$38,IF(7=2,'1.Inputs'!$D$39,$E169)))*'1.Inputs'!$D$43*(1+$G169)^(7-1)-'1.Inputs'!$D$44*(1+$G169)^(7-1)-('1.Inputs'!$D$20/'1.Inputs'!$D$27+'1.Inputs'!$D$23/'1.Inputs'!$D$28)))*'1.Inputs'!$D$53+('1.Inputs'!$D$20/'1.Inputs'!$D$27+'1.Inputs'!$D$23/'1.Inputs'!$D$28)-(N169-M169)</f>
        <v>770322875.5065707</v>
      </c>
      <c r="Z169" s="36">
        <f ca="1">((('1.Inputs'!$D$37*12*IF(8=1,'1.Inputs'!$D$38,IF(8=2,'1.Inputs'!$D$39,$E169)))*$F169*(('1.Inputs'!$D$40)+(1-'1.Inputs'!$D$40)*(1+'1.Inputs'!$D$41))*(1+$G169)^(8-1))-(('1.Inputs'!$D$37*12*IF(8=1,'1.Inputs'!$D$38,IF(8=2,'1.Inputs'!$D$39,$E169)))/(1-'1.Inputs'!$D$42)*$D169*(1+$G169)^(8-1))-('1.Inputs'!$D$37*12*IF(8=1,'1.Inputs'!$D$38,IF(8=2,'1.Inputs'!$D$39,$E169)))*'1.Inputs'!$D$43*(1+$G169)^(8-1)-'1.Inputs'!$D$44*(1+$G169)^(8-1)-('1.Inputs'!$D$20/'1.Inputs'!$D$27+'1.Inputs'!$D$23/'1.Inputs'!$D$28))-MAX(0,((('1.Inputs'!$D$37*12*IF(8=1,'1.Inputs'!$D$38,IF(8=2,'1.Inputs'!$D$39,$E169)))*$F169*(('1.Inputs'!$D$40)+(1-'1.Inputs'!$D$40)*(1+'1.Inputs'!$D$41))*(1+$G169)^(8-1))-(('1.Inputs'!$D$37*12*IF(8=1,'1.Inputs'!$D$38,IF(8=2,'1.Inputs'!$D$39,$E169)))/(1-'1.Inputs'!$D$42)*$D169*(1+$G169)^(8-1))-('1.Inputs'!$D$37*12*IF(8=1,'1.Inputs'!$D$38,IF(8=2,'1.Inputs'!$D$39,$E169)))*'1.Inputs'!$D$43*(1+$G169)^(8-1)-'1.Inputs'!$D$44*(1+$G169)^(8-1)-('1.Inputs'!$D$20/'1.Inputs'!$D$27+'1.Inputs'!$D$23/'1.Inputs'!$D$28)))*'1.Inputs'!$D$53+('1.Inputs'!$D$20/'1.Inputs'!$D$27+'1.Inputs'!$D$23/'1.Inputs'!$D$28)-(O169-N169)</f>
        <v>801565748.18844748</v>
      </c>
      <c r="AA169" s="36">
        <f ca="1">((('1.Inputs'!$D$37*12*IF(9=1,'1.Inputs'!$D$38,IF(9=2,'1.Inputs'!$D$39,$E169)))*$F169*(('1.Inputs'!$D$40)+(1-'1.Inputs'!$D$40)*(1+'1.Inputs'!$D$41))*(1+$G169)^(9-1))-(('1.Inputs'!$D$37*12*IF(9=1,'1.Inputs'!$D$38,IF(9=2,'1.Inputs'!$D$39,$E169)))/(1-'1.Inputs'!$D$42)*$D169*(1+$G169)^(9-1))-('1.Inputs'!$D$37*12*IF(9=1,'1.Inputs'!$D$38,IF(9=2,'1.Inputs'!$D$39,$E169)))*'1.Inputs'!$D$43*(1+$G169)^(9-1)-'1.Inputs'!$D$44*(1+$G169)^(9-1)-('1.Inputs'!$D$20/'1.Inputs'!$D$27+'1.Inputs'!$D$23/'1.Inputs'!$D$28))-MAX(0,((('1.Inputs'!$D$37*12*IF(9=1,'1.Inputs'!$D$38,IF(9=2,'1.Inputs'!$D$39,$E169)))*$F169*(('1.Inputs'!$D$40)+(1-'1.Inputs'!$D$40)*(1+'1.Inputs'!$D$41))*(1+$G169)^(9-1))-(('1.Inputs'!$D$37*12*IF(9=1,'1.Inputs'!$D$38,IF(9=2,'1.Inputs'!$D$39,$E169)))/(1-'1.Inputs'!$D$42)*$D169*(1+$G169)^(9-1))-('1.Inputs'!$D$37*12*IF(9=1,'1.Inputs'!$D$38,IF(9=2,'1.Inputs'!$D$39,$E169)))*'1.Inputs'!$D$43*(1+$G169)^(9-1)-'1.Inputs'!$D$44*(1+$G169)^(9-1)-('1.Inputs'!$D$20/'1.Inputs'!$D$27+'1.Inputs'!$D$23/'1.Inputs'!$D$28)))*'1.Inputs'!$D$53+('1.Inputs'!$D$20/'1.Inputs'!$D$27+'1.Inputs'!$D$23/'1.Inputs'!$D$28)-(P169-O169)</f>
        <v>834158577.59872854</v>
      </c>
      <c r="AB169" s="36">
        <f ca="1">((('1.Inputs'!$D$37*12*IF(10=1,'1.Inputs'!$D$38,IF(10=2,'1.Inputs'!$D$39,$E169)))*$F169*(('1.Inputs'!$D$40)+(1-'1.Inputs'!$D$40)*(1+'1.Inputs'!$D$41))*(1+$G169)^(10-1))-(('1.Inputs'!$D$37*12*IF(10=1,'1.Inputs'!$D$38,IF(10=2,'1.Inputs'!$D$39,$E169)))/(1-'1.Inputs'!$D$42)*$D169*(1+$G169)^(10-1))-('1.Inputs'!$D$37*12*IF(10=1,'1.Inputs'!$D$38,IF(10=2,'1.Inputs'!$D$39,$E169)))*'1.Inputs'!$D$43*(1+$G169)^(10-1)-'1.Inputs'!$D$44*(1+$G169)^(10-1)-('1.Inputs'!$D$20/'1.Inputs'!$D$27+'1.Inputs'!$D$23/'1.Inputs'!$D$28))-MAX(0,((('1.Inputs'!$D$37*12*IF(10=1,'1.Inputs'!$D$38,IF(10=2,'1.Inputs'!$D$39,$E169)))*$F169*(('1.Inputs'!$D$40)+(1-'1.Inputs'!$D$40)*(1+'1.Inputs'!$D$41))*(1+$G169)^(10-1))-(('1.Inputs'!$D$37*12*IF(10=1,'1.Inputs'!$D$38,IF(10=2,'1.Inputs'!$D$39,$E169)))/(1-'1.Inputs'!$D$42)*$D169*(1+$G169)^(10-1))-('1.Inputs'!$D$37*12*IF(10=1,'1.Inputs'!$D$38,IF(10=2,'1.Inputs'!$D$39,$E169)))*'1.Inputs'!$D$43*(1+$G169)^(10-1)-'1.Inputs'!$D$44*(1+$G169)^(10-1)-('1.Inputs'!$D$20/'1.Inputs'!$D$27+'1.Inputs'!$D$23/'1.Inputs'!$D$28)))*'1.Inputs'!$D$53+('1.Inputs'!$D$20/'1.Inputs'!$D$27+'1.Inputs'!$D$23/'1.Inputs'!$D$28)-(Q169-P169)+(('1.Inputs'!$D$20+'1.Inputs'!$D$23-('1.Inputs'!$D$20/'1.Inputs'!$D$27+'1.Inputs'!$D$23/'1.Inputs'!$D$28)*'1.Inputs'!$D$10)*'1.Inputs'!$D$60+'1.Inputs'!$D$19*'1.Inputs'!$D$59+Q169)</f>
        <v>3419764777.8850994</v>
      </c>
      <c r="AC169" s="36">
        <f ca="1">S169-AC$13-AC$14+MIN(AC$13,MAX(0,((('1.Inputs'!$D$37*12*IF(1=1,'1.Inputs'!$D$38,IF(1=2,'1.Inputs'!$D$39,$E169)))*$F169*(('1.Inputs'!$D$40)+(1-'1.Inputs'!$D$40)*(1+'1.Inputs'!$D$41))*(1+$G169)^(1-1))-(('1.Inputs'!$D$37*12*IF(1=1,'1.Inputs'!$D$38,IF(1=2,'1.Inputs'!$D$39,$E169)))/(1-'1.Inputs'!$D$42)*$D169*(1+$G169)^(1-1))-('1.Inputs'!$D$37*12*IF(1=1,'1.Inputs'!$D$38,IF(1=2,'1.Inputs'!$D$39,$E169)))*'1.Inputs'!$D$43*(1+$G169)^(1-1)-'1.Inputs'!$D$44*(1+$G169)^(1-1)-('1.Inputs'!$D$20/'1.Inputs'!$D$27+'1.Inputs'!$D$23/'1.Inputs'!$D$28))))*'1.Inputs'!$D$53</f>
        <v>-677536157.89161217</v>
      </c>
      <c r="AD169" s="36">
        <f ca="1">T169-AD$13-AD$14+MIN(AD$13,MAX(0,((('1.Inputs'!$D$37*12*IF(2=1,'1.Inputs'!$D$38,IF(2=2,'1.Inputs'!$D$39,$E169)))*$F169*(('1.Inputs'!$D$40)+(1-'1.Inputs'!$D$40)*(1+'1.Inputs'!$D$41))*(1+$G169)^(2-1))-(('1.Inputs'!$D$37*12*IF(2=1,'1.Inputs'!$D$38,IF(2=2,'1.Inputs'!$D$39,$E169)))/(1-'1.Inputs'!$D$42)*$D169*(1+$G169)^(2-1))-('1.Inputs'!$D$37*12*IF(2=1,'1.Inputs'!$D$38,IF(2=2,'1.Inputs'!$D$39,$E169)))*'1.Inputs'!$D$43*(1+$G169)^(2-1)-'1.Inputs'!$D$44*(1+$G169)^(2-1)-('1.Inputs'!$D$20/'1.Inputs'!$D$27+'1.Inputs'!$D$23/'1.Inputs'!$D$28))))*'1.Inputs'!$D$53</f>
        <v>88120051.129593968</v>
      </c>
      <c r="AE169" s="36">
        <f ca="1">U169-AE$13-AE$14+MIN(AE$13,MAX(0,((('1.Inputs'!$D$37*12*IF(3=1,'1.Inputs'!$D$38,IF(3=2,'1.Inputs'!$D$39,$E169)))*$F169*(('1.Inputs'!$D$40)+(1-'1.Inputs'!$D$40)*(1+'1.Inputs'!$D$41))*(1+$G169)^(3-1))-(('1.Inputs'!$D$37*12*IF(3=1,'1.Inputs'!$D$38,IF(3=2,'1.Inputs'!$D$39,$E169)))/(1-'1.Inputs'!$D$42)*$D169*(1+$G169)^(3-1))-('1.Inputs'!$D$37*12*IF(3=1,'1.Inputs'!$D$38,IF(3=2,'1.Inputs'!$D$39,$E169)))*'1.Inputs'!$D$43*(1+$G169)^(3-1)-'1.Inputs'!$D$44*(1+$G169)^(3-1)-('1.Inputs'!$D$20/'1.Inputs'!$D$27+'1.Inputs'!$D$23/'1.Inputs'!$D$28))))*'1.Inputs'!$D$53</f>
        <v>178293000.99459481</v>
      </c>
      <c r="AF169" s="36">
        <f ca="1">V169-AF$13-AF$14+MIN(AF$13,MAX(0,((('1.Inputs'!$D$37*12*IF(4=1,'1.Inputs'!$D$38,IF(4=2,'1.Inputs'!$D$39,$E169)))*$F169*(('1.Inputs'!$D$40)+(1-'1.Inputs'!$D$40)*(1+'1.Inputs'!$D$41))*(1+$G169)^(4-1))-(('1.Inputs'!$D$37*12*IF(4=1,'1.Inputs'!$D$38,IF(4=2,'1.Inputs'!$D$39,$E169)))/(1-'1.Inputs'!$D$42)*$D169*(1+$G169)^(4-1))-('1.Inputs'!$D$37*12*IF(4=1,'1.Inputs'!$D$38,IF(4=2,'1.Inputs'!$D$39,$E169)))*'1.Inputs'!$D$43*(1+$G169)^(4-1)-'1.Inputs'!$D$44*(1+$G169)^(4-1)-('1.Inputs'!$D$20/'1.Inputs'!$D$27+'1.Inputs'!$D$23/'1.Inputs'!$D$28))))*'1.Inputs'!$D$53</f>
        <v>361394345.06584454</v>
      </c>
      <c r="AG169" s="36">
        <f ca="1">W169-AG$13-AG$14+MIN(AG$13,MAX(0,((('1.Inputs'!$D$37*12*IF(5=1,'1.Inputs'!$D$38,IF(5=2,'1.Inputs'!$D$39,$E169)))*$F169*(('1.Inputs'!$D$40)+(1-'1.Inputs'!$D$40)*(1+'1.Inputs'!$D$41))*(1+$G169)^(5-1))-(('1.Inputs'!$D$37*12*IF(5=1,'1.Inputs'!$D$38,IF(5=2,'1.Inputs'!$D$39,$E169)))/(1-'1.Inputs'!$D$42)*$D169*(1+$G169)^(5-1))-('1.Inputs'!$D$37*12*IF(5=1,'1.Inputs'!$D$38,IF(5=2,'1.Inputs'!$D$39,$E169)))*'1.Inputs'!$D$43*(1+$G169)^(5-1)-'1.Inputs'!$D$44*(1+$G169)^(5-1)-('1.Inputs'!$D$20/'1.Inputs'!$D$27+'1.Inputs'!$D$23/'1.Inputs'!$D$28))))*'1.Inputs'!$D$53</f>
        <v>408101661.71356773</v>
      </c>
      <c r="AH169" s="36">
        <f ca="1">X169-AH$13-AH$14+MIN(AH$13,MAX(0,((('1.Inputs'!$D$37*12*IF(6=1,'1.Inputs'!$D$38,IF(6=2,'1.Inputs'!$D$39,$E169)))*$F169*(('1.Inputs'!$D$40)+(1-'1.Inputs'!$D$40)*(1+'1.Inputs'!$D$41))*(1+$G169)^(6-1))-(('1.Inputs'!$D$37*12*IF(6=1,'1.Inputs'!$D$38,IF(6=2,'1.Inputs'!$D$39,$E169)))/(1-'1.Inputs'!$D$42)*$D169*(1+$G169)^(6-1))-('1.Inputs'!$D$37*12*IF(6=1,'1.Inputs'!$D$38,IF(6=2,'1.Inputs'!$D$39,$E169)))*'1.Inputs'!$D$43*(1+$G169)^(6-1)-'1.Inputs'!$D$44*(1+$G169)^(6-1)-('1.Inputs'!$D$20/'1.Inputs'!$D$27+'1.Inputs'!$D$23/'1.Inputs'!$D$28))))*'1.Inputs'!$D$53</f>
        <v>455998045.93032968</v>
      </c>
      <c r="AI169" s="36">
        <f ca="1">Y169-AI$13-AI$14+MIN(AI$13,MAX(0,((('1.Inputs'!$D$37*12*IF(7=1,'1.Inputs'!$D$38,IF(7=2,'1.Inputs'!$D$39,$E169)))*$F169*(('1.Inputs'!$D$40)+(1-'1.Inputs'!$D$40)*(1+'1.Inputs'!$D$41))*(1+$G169)^(7-1))-(('1.Inputs'!$D$37*12*IF(7=1,'1.Inputs'!$D$38,IF(7=2,'1.Inputs'!$D$39,$E169)))/(1-'1.Inputs'!$D$42)*$D169*(1+$G169)^(7-1))-('1.Inputs'!$D$37*12*IF(7=1,'1.Inputs'!$D$38,IF(7=2,'1.Inputs'!$D$39,$E169)))*'1.Inputs'!$D$43*(1+$G169)^(7-1)-'1.Inputs'!$D$44*(1+$G169)^(7-1)-('1.Inputs'!$D$20/'1.Inputs'!$D$27+'1.Inputs'!$D$23/'1.Inputs'!$D$28))))*'1.Inputs'!$D$53</f>
        <v>505134875.5065707</v>
      </c>
      <c r="AJ169" s="36">
        <f ca="1">Z169-AJ$13-AJ$14+MIN(AJ$13,MAX(0,((('1.Inputs'!$D$37*12*IF(8=1,'1.Inputs'!$D$38,IF(8=2,'1.Inputs'!$D$39,$E169)))*$F169*(('1.Inputs'!$D$40)+(1-'1.Inputs'!$D$40)*(1+'1.Inputs'!$D$41))*(1+$G169)^(8-1))-(('1.Inputs'!$D$37*12*IF(8=1,'1.Inputs'!$D$38,IF(8=2,'1.Inputs'!$D$39,$E169)))/(1-'1.Inputs'!$D$42)*$D169*(1+$G169)^(8-1))-('1.Inputs'!$D$37*12*IF(8=1,'1.Inputs'!$D$38,IF(8=2,'1.Inputs'!$D$39,$E169)))*'1.Inputs'!$D$43*(1+$G169)^(8-1)-'1.Inputs'!$D$44*(1+$G169)^(8-1)-('1.Inputs'!$D$20/'1.Inputs'!$D$27+'1.Inputs'!$D$23/'1.Inputs'!$D$28))))*'1.Inputs'!$D$53</f>
        <v>801565748.18844748</v>
      </c>
      <c r="AK169" s="36">
        <f ca="1">AA169-AK$13-AK$14+MIN(AK$13,MAX(0,((('1.Inputs'!$D$37*12*IF(9=1,'1.Inputs'!$D$38,IF(9=2,'1.Inputs'!$D$39,$E169)))*$F169*(('1.Inputs'!$D$40)+(1-'1.Inputs'!$D$40)*(1+'1.Inputs'!$D$41))*(1+$G169)^(9-1))-(('1.Inputs'!$D$37*12*IF(9=1,'1.Inputs'!$D$38,IF(9=2,'1.Inputs'!$D$39,$E169)))/(1-'1.Inputs'!$D$42)*$D169*(1+$G169)^(9-1))-('1.Inputs'!$D$37*12*IF(9=1,'1.Inputs'!$D$38,IF(9=2,'1.Inputs'!$D$39,$E169)))*'1.Inputs'!$D$43*(1+$G169)^(9-1)-'1.Inputs'!$D$44*(1+$G169)^(9-1)-('1.Inputs'!$D$20/'1.Inputs'!$D$27+'1.Inputs'!$D$23/'1.Inputs'!$D$28))))*'1.Inputs'!$D$53</f>
        <v>834158577.59872854</v>
      </c>
      <c r="AL169" s="36">
        <f ca="1">AB169-AL$13-AL$14+MIN(AL$13,MAX(0,((('1.Inputs'!$D$37*12*IF(10=1,'1.Inputs'!$D$38,IF(10=2,'1.Inputs'!$D$39,$E169)))*$F169*(('1.Inputs'!$D$40)+(1-'1.Inputs'!$D$40)*(1+'1.Inputs'!$D$41))*(1+$G169)^(10-1))-(('1.Inputs'!$D$37*12*IF(10=1,'1.Inputs'!$D$38,IF(10=2,'1.Inputs'!$D$39,$E169)))/(1-'1.Inputs'!$D$42)*$D169*(1+$G169)^(10-1))-('1.Inputs'!$D$37*12*IF(10=1,'1.Inputs'!$D$38,IF(10=2,'1.Inputs'!$D$39,$E169)))*'1.Inputs'!$D$43*(1+$G169)^(10-1)-'1.Inputs'!$D$44*(1+$G169)^(10-1)-('1.Inputs'!$D$20/'1.Inputs'!$D$27+'1.Inputs'!$D$23/'1.Inputs'!$D$28))))*'1.Inputs'!$D$53+'1.Inputs'!$D$35</f>
        <v>4219764777.8850994</v>
      </c>
      <c r="AM169" s="48">
        <f ca="1">R169+NPV('1.Inputs'!$D$55,S169:AB169)</f>
        <v>1264025337.3609943</v>
      </c>
      <c r="AN169" s="48">
        <f ca="1">-('1.Inputs'!$D$24*(1-'1.Inputs'!$D$31)+'1.Inputs'!$D$35)+NPV('1.Inputs'!$D$54,AC169:AL169)</f>
        <v>-122543087.38584256</v>
      </c>
      <c r="AO169" s="36">
        <f t="shared" ca="1" si="21"/>
        <v>-3.9335029016492342</v>
      </c>
      <c r="AP169" s="36">
        <f t="shared" ca="1" si="22"/>
        <v>1.3217301854537469</v>
      </c>
      <c r="AQ169" s="36">
        <f ca="1">'1.Inputs'!$D$35+MIN(SUM($AC169:AC169),SUM($AC169:AD169),SUM($AC169:AE169),SUM($AC169:AF169),SUM($AC169:AG169),SUM($AC169:AH169),SUM($AC169:AI169),SUM($AC169:AJ169),SUM($AC169:AK169),SUM($AC169:AL169))</f>
        <v>122463842.10838783</v>
      </c>
      <c r="AR169" s="36">
        <f ca="1">IF(AP169&lt;'1.Inputs'!$D$57,1,0)</f>
        <v>0</v>
      </c>
      <c r="AS169" s="36">
        <f t="shared" ca="1" si="23"/>
        <v>0</v>
      </c>
    </row>
    <row r="170" spans="2:45" ht="15" customHeight="1" x14ac:dyDescent="0.25">
      <c r="B170" s="36">
        <v>155</v>
      </c>
      <c r="C170" s="36">
        <f t="shared" ca="1" si="16"/>
        <v>0.85302272557990644</v>
      </c>
      <c r="D170" s="36">
        <f t="shared" ca="1" si="17"/>
        <v>19412.202336315277</v>
      </c>
      <c r="E170" s="47">
        <f t="shared" ca="1" si="18"/>
        <v>0.87242427061968009</v>
      </c>
      <c r="F170" s="36">
        <f t="shared" ca="1" si="19"/>
        <v>31737.535539348166</v>
      </c>
      <c r="G170" s="36">
        <f t="shared" ca="1" si="20"/>
        <v>5.0529611606900629E-2</v>
      </c>
      <c r="H170" s="36">
        <f ca="1">((('1.Inputs'!$D$37*12*IF(1=1,'1.Inputs'!$D$38,IF(1=2,'1.Inputs'!$D$39,$E170)))*$F170*(('1.Inputs'!$D$40)+(1-'1.Inputs'!$D$40)*(1+'1.Inputs'!$D$41))*(1+$G170)^(1-1))*'1.Inputs'!$D$47+(('1.Inputs'!$D$37*12*IF(1=1,'1.Inputs'!$D$38,IF(1=2,'1.Inputs'!$D$39,$E170)))/(1-'1.Inputs'!$D$42)*$D170*(1+$G170)^(1-1))*('1.Inputs'!$D$48-'1.Inputs'!$D$49))/'1.Inputs'!$D$51</f>
        <v>838809144.15975988</v>
      </c>
      <c r="I170" s="36">
        <f ca="1">((('1.Inputs'!$D$37*12*IF(2=1,'1.Inputs'!$D$38,IF(2=2,'1.Inputs'!$D$39,$E170)))*$F170*(('1.Inputs'!$D$40)+(1-'1.Inputs'!$D$40)*(1+'1.Inputs'!$D$41))*(1+$G170)^(2-1))*'1.Inputs'!$D$47+(('1.Inputs'!$D$37*12*IF(2=1,'1.Inputs'!$D$38,IF(2=2,'1.Inputs'!$D$39,$E170)))/(1-'1.Inputs'!$D$42)*$D170*(1+$G170)^(2-1))*('1.Inputs'!$D$48-'1.Inputs'!$D$49))/'1.Inputs'!$D$51</f>
        <v>1233671382.1970572</v>
      </c>
      <c r="J170" s="36">
        <f ca="1">((('1.Inputs'!$D$37*12*IF(3=1,'1.Inputs'!$D$38,IF(3=2,'1.Inputs'!$D$39,$E170)))*$F170*(('1.Inputs'!$D$40)+(1-'1.Inputs'!$D$40)*(1+'1.Inputs'!$D$41))*(1+$G170)^(3-1))*'1.Inputs'!$D$47+(('1.Inputs'!$D$37*12*IF(3=1,'1.Inputs'!$D$38,IF(3=2,'1.Inputs'!$D$39,$E170)))/(1-'1.Inputs'!$D$42)*$D170*(1+$G170)^(3-1))*('1.Inputs'!$D$48-'1.Inputs'!$D$49))/'1.Inputs'!$D$51</f>
        <v>1615241587.9135487</v>
      </c>
      <c r="K170" s="36">
        <f ca="1">((('1.Inputs'!$D$37*12*IF(4=1,'1.Inputs'!$D$38,IF(4=2,'1.Inputs'!$D$39,$E170)))*$F170*(('1.Inputs'!$D$40)+(1-'1.Inputs'!$D$40)*(1+'1.Inputs'!$D$41))*(1+$G170)^(4-1))*'1.Inputs'!$D$47+(('1.Inputs'!$D$37*12*IF(4=1,'1.Inputs'!$D$38,IF(4=2,'1.Inputs'!$D$39,$E170)))/(1-'1.Inputs'!$D$42)*$D170*(1+$G170)^(4-1))*('1.Inputs'!$D$48-'1.Inputs'!$D$49))/'1.Inputs'!$D$51</f>
        <v>1696859118.0021336</v>
      </c>
      <c r="L170" s="36">
        <f ca="1">((('1.Inputs'!$D$37*12*IF(5=1,'1.Inputs'!$D$38,IF(5=2,'1.Inputs'!$D$39,$E170)))*$F170*(('1.Inputs'!$D$40)+(1-'1.Inputs'!$D$40)*(1+'1.Inputs'!$D$41))*(1+$G170)^(5-1))*'1.Inputs'!$D$47+(('1.Inputs'!$D$37*12*IF(5=1,'1.Inputs'!$D$38,IF(5=2,'1.Inputs'!$D$39,$E170)))/(1-'1.Inputs'!$D$42)*$D170*(1+$G170)^(5-1))*('1.Inputs'!$D$48-'1.Inputs'!$D$49))/'1.Inputs'!$D$51</f>
        <v>1782600750.18641</v>
      </c>
      <c r="M170" s="36">
        <f ca="1">((('1.Inputs'!$D$37*12*IF(6=1,'1.Inputs'!$D$38,IF(6=2,'1.Inputs'!$D$39,$E170)))*$F170*(('1.Inputs'!$D$40)+(1-'1.Inputs'!$D$40)*(1+'1.Inputs'!$D$41))*(1+$G170)^(6-1))*'1.Inputs'!$D$47+(('1.Inputs'!$D$37*12*IF(6=1,'1.Inputs'!$D$38,IF(6=2,'1.Inputs'!$D$39,$E170)))/(1-'1.Inputs'!$D$42)*$D170*(1+$G170)^(6-1))*('1.Inputs'!$D$48-'1.Inputs'!$D$49))/'1.Inputs'!$D$51</f>
        <v>1872674873.7434988</v>
      </c>
      <c r="N170" s="36">
        <f ca="1">((('1.Inputs'!$D$37*12*IF(7=1,'1.Inputs'!$D$38,IF(7=2,'1.Inputs'!$D$39,$E170)))*$F170*(('1.Inputs'!$D$40)+(1-'1.Inputs'!$D$40)*(1+'1.Inputs'!$D$41))*(1+$G170)^(7-1))*'1.Inputs'!$D$47+(('1.Inputs'!$D$37*12*IF(7=1,'1.Inputs'!$D$38,IF(7=2,'1.Inputs'!$D$39,$E170)))/(1-'1.Inputs'!$D$42)*$D170*(1+$G170)^(7-1))*('1.Inputs'!$D$48-'1.Inputs'!$D$49))/'1.Inputs'!$D$51</f>
        <v>1967300407.7797596</v>
      </c>
      <c r="O170" s="36">
        <f ca="1">((('1.Inputs'!$D$37*12*IF(8=1,'1.Inputs'!$D$38,IF(8=2,'1.Inputs'!$D$39,$E170)))*$F170*(('1.Inputs'!$D$40)+(1-'1.Inputs'!$D$40)*(1+'1.Inputs'!$D$41))*(1+$G170)^(8-1))*'1.Inputs'!$D$47+(('1.Inputs'!$D$37*12*IF(8=1,'1.Inputs'!$D$38,IF(8=2,'1.Inputs'!$D$39,$E170)))/(1-'1.Inputs'!$D$42)*$D170*(1+$G170)^(8-1))*('1.Inputs'!$D$48-'1.Inputs'!$D$49))/'1.Inputs'!$D$51</f>
        <v>2066707333.2989681</v>
      </c>
      <c r="P170" s="36">
        <f ca="1">((('1.Inputs'!$D$37*12*IF(9=1,'1.Inputs'!$D$38,IF(9=2,'1.Inputs'!$D$39,$E170)))*$F170*(('1.Inputs'!$D$40)+(1-'1.Inputs'!$D$40)*(1+'1.Inputs'!$D$41))*(1+$G170)^(9-1))*'1.Inputs'!$D$47+(('1.Inputs'!$D$37*12*IF(9=1,'1.Inputs'!$D$38,IF(9=2,'1.Inputs'!$D$39,$E170)))/(1-'1.Inputs'!$D$42)*$D170*(1+$G170)^(9-1))*('1.Inputs'!$D$48-'1.Inputs'!$D$49))/'1.Inputs'!$D$51</f>
        <v>2171137252.1556993</v>
      </c>
      <c r="Q170" s="36">
        <f ca="1">((('1.Inputs'!$D$37*12*IF(10=1,'1.Inputs'!$D$38,IF(10=2,'1.Inputs'!$D$39,$E170)))*$F170*(('1.Inputs'!$D$40)+(1-'1.Inputs'!$D$40)*(1+'1.Inputs'!$D$41))*(1+$G170)^(10-1))*'1.Inputs'!$D$47+(('1.Inputs'!$D$37*12*IF(10=1,'1.Inputs'!$D$38,IF(10=2,'1.Inputs'!$D$39,$E170)))/(1-'1.Inputs'!$D$42)*$D170*(1+$G170)^(10-1))*('1.Inputs'!$D$48-'1.Inputs'!$D$49))/'1.Inputs'!$D$51</f>
        <v>2280843974.2524004</v>
      </c>
      <c r="R170" s="36">
        <f>-'1.Inputs'!$D$24</f>
        <v>-2050000000</v>
      </c>
      <c r="S170" s="36">
        <f ca="1">((('1.Inputs'!$D$37*12*IF(1=1,'1.Inputs'!$D$38,IF(1=2,'1.Inputs'!$D$39,$E170)))*$F170*(('1.Inputs'!$D$40)+(1-'1.Inputs'!$D$40)*(1+'1.Inputs'!$D$41))*(1+$G170)^(1-1))-(('1.Inputs'!$D$37*12*IF(1=1,'1.Inputs'!$D$38,IF(1=2,'1.Inputs'!$D$39,$E170)))/(1-'1.Inputs'!$D$42)*$D170*(1+$G170)^(1-1))-('1.Inputs'!$D$37*12*IF(1=1,'1.Inputs'!$D$38,IF(1=2,'1.Inputs'!$D$39,$E170)))*'1.Inputs'!$D$43*(1+$G170)^(1-1)-'1.Inputs'!$D$44*(1+$G170)^(1-1)-('1.Inputs'!$D$20/'1.Inputs'!$D$27+'1.Inputs'!$D$23/'1.Inputs'!$D$28))-MAX(0,((('1.Inputs'!$D$37*12*IF(1=1,'1.Inputs'!$D$38,IF(1=2,'1.Inputs'!$D$39,$E170)))*$F170*(('1.Inputs'!$D$40)+(1-'1.Inputs'!$D$40)*(1+'1.Inputs'!$D$41))*(1+$G170)^(1-1))-(('1.Inputs'!$D$37*12*IF(1=1,'1.Inputs'!$D$38,IF(1=2,'1.Inputs'!$D$39,$E170)))/(1-'1.Inputs'!$D$42)*$D170*(1+$G170)^(1-1))-('1.Inputs'!$D$37*12*IF(1=1,'1.Inputs'!$D$38,IF(1=2,'1.Inputs'!$D$39,$E170)))*'1.Inputs'!$D$43*(1+$G170)^(1-1)-'1.Inputs'!$D$44*(1+$G170)^(1-1)-('1.Inputs'!$D$20/'1.Inputs'!$D$27+'1.Inputs'!$D$23/'1.Inputs'!$D$28)))*'1.Inputs'!$D$53+('1.Inputs'!$D$20/'1.Inputs'!$D$27+'1.Inputs'!$D$23/'1.Inputs'!$D$28)-H170</f>
        <v>-506961686.55954921</v>
      </c>
      <c r="T170" s="36">
        <f ca="1">((('1.Inputs'!$D$37*12*IF(2=1,'1.Inputs'!$D$38,IF(2=2,'1.Inputs'!$D$39,$E170)))*$F170*(('1.Inputs'!$D$40)+(1-'1.Inputs'!$D$40)*(1+'1.Inputs'!$D$41))*(1+$G170)^(2-1))-(('1.Inputs'!$D$37*12*IF(2=1,'1.Inputs'!$D$38,IF(2=2,'1.Inputs'!$D$39,$E170)))/(1-'1.Inputs'!$D$42)*$D170*(1+$G170)^(2-1))-('1.Inputs'!$D$37*12*IF(2=1,'1.Inputs'!$D$38,IF(2=2,'1.Inputs'!$D$39,$E170)))*'1.Inputs'!$D$43*(1+$G170)^(2-1)-'1.Inputs'!$D$44*(1+$G170)^(2-1)-('1.Inputs'!$D$20/'1.Inputs'!$D$27+'1.Inputs'!$D$23/'1.Inputs'!$D$28))-MAX(0,((('1.Inputs'!$D$37*12*IF(2=1,'1.Inputs'!$D$38,IF(2=2,'1.Inputs'!$D$39,$E170)))*$F170*(('1.Inputs'!$D$40)+(1-'1.Inputs'!$D$40)*(1+'1.Inputs'!$D$41))*(1+$G170)^(2-1))-(('1.Inputs'!$D$37*12*IF(2=1,'1.Inputs'!$D$38,IF(2=2,'1.Inputs'!$D$39,$E170)))/(1-'1.Inputs'!$D$42)*$D170*(1+$G170)^(2-1))-('1.Inputs'!$D$37*12*IF(2=1,'1.Inputs'!$D$38,IF(2=2,'1.Inputs'!$D$39,$E170)))*'1.Inputs'!$D$43*(1+$G170)^(2-1)-'1.Inputs'!$D$44*(1+$G170)^(2-1)-('1.Inputs'!$D$20/'1.Inputs'!$D$27+'1.Inputs'!$D$23/'1.Inputs'!$D$28)))*'1.Inputs'!$D$53+('1.Inputs'!$D$20/'1.Inputs'!$D$27+'1.Inputs'!$D$23/'1.Inputs'!$D$28)-(I170-H170)</f>
        <v>316780970.31460238</v>
      </c>
      <c r="U170" s="36">
        <f ca="1">((('1.Inputs'!$D$37*12*IF(3=1,'1.Inputs'!$D$38,IF(3=2,'1.Inputs'!$D$39,$E170)))*$F170*(('1.Inputs'!$D$40)+(1-'1.Inputs'!$D$40)*(1+'1.Inputs'!$D$41))*(1+$G170)^(3-1))-(('1.Inputs'!$D$37*12*IF(3=1,'1.Inputs'!$D$38,IF(3=2,'1.Inputs'!$D$39,$E170)))/(1-'1.Inputs'!$D$42)*$D170*(1+$G170)^(3-1))-('1.Inputs'!$D$37*12*IF(3=1,'1.Inputs'!$D$38,IF(3=2,'1.Inputs'!$D$39,$E170)))*'1.Inputs'!$D$43*(1+$G170)^(3-1)-'1.Inputs'!$D$44*(1+$G170)^(3-1)-('1.Inputs'!$D$20/'1.Inputs'!$D$27+'1.Inputs'!$D$23/'1.Inputs'!$D$28))-MAX(0,((('1.Inputs'!$D$37*12*IF(3=1,'1.Inputs'!$D$38,IF(3=2,'1.Inputs'!$D$39,$E170)))*$F170*(('1.Inputs'!$D$40)+(1-'1.Inputs'!$D$40)*(1+'1.Inputs'!$D$41))*(1+$G170)^(3-1))-(('1.Inputs'!$D$37*12*IF(3=1,'1.Inputs'!$D$38,IF(3=2,'1.Inputs'!$D$39,$E170)))/(1-'1.Inputs'!$D$42)*$D170*(1+$G170)^(3-1))-('1.Inputs'!$D$37*12*IF(3=1,'1.Inputs'!$D$38,IF(3=2,'1.Inputs'!$D$39,$E170)))*'1.Inputs'!$D$43*(1+$G170)^(3-1)-'1.Inputs'!$D$44*(1+$G170)^(3-1)-('1.Inputs'!$D$20/'1.Inputs'!$D$27+'1.Inputs'!$D$23/'1.Inputs'!$D$28)))*'1.Inputs'!$D$53+('1.Inputs'!$D$20/'1.Inputs'!$D$27+'1.Inputs'!$D$23/'1.Inputs'!$D$28)-(J170-I170)</f>
        <v>694595193.44726348</v>
      </c>
      <c r="V170" s="36">
        <f ca="1">((('1.Inputs'!$D$37*12*IF(4=1,'1.Inputs'!$D$38,IF(4=2,'1.Inputs'!$D$39,$E170)))*$F170*(('1.Inputs'!$D$40)+(1-'1.Inputs'!$D$40)*(1+'1.Inputs'!$D$41))*(1+$G170)^(4-1))-(('1.Inputs'!$D$37*12*IF(4=1,'1.Inputs'!$D$38,IF(4=2,'1.Inputs'!$D$39,$E170)))/(1-'1.Inputs'!$D$42)*$D170*(1+$G170)^(4-1))-('1.Inputs'!$D$37*12*IF(4=1,'1.Inputs'!$D$38,IF(4=2,'1.Inputs'!$D$39,$E170)))*'1.Inputs'!$D$43*(1+$G170)^(4-1)-'1.Inputs'!$D$44*(1+$G170)^(4-1)-('1.Inputs'!$D$20/'1.Inputs'!$D$27+'1.Inputs'!$D$23/'1.Inputs'!$D$28))-MAX(0,((('1.Inputs'!$D$37*12*IF(4=1,'1.Inputs'!$D$38,IF(4=2,'1.Inputs'!$D$39,$E170)))*$F170*(('1.Inputs'!$D$40)+(1-'1.Inputs'!$D$40)*(1+'1.Inputs'!$D$41))*(1+$G170)^(4-1))-(('1.Inputs'!$D$37*12*IF(4=1,'1.Inputs'!$D$38,IF(4=2,'1.Inputs'!$D$39,$E170)))/(1-'1.Inputs'!$D$42)*$D170*(1+$G170)^(4-1))-('1.Inputs'!$D$37*12*IF(4=1,'1.Inputs'!$D$38,IF(4=2,'1.Inputs'!$D$39,$E170)))*'1.Inputs'!$D$43*(1+$G170)^(4-1)-'1.Inputs'!$D$44*(1+$G170)^(4-1)-('1.Inputs'!$D$20/'1.Inputs'!$D$27+'1.Inputs'!$D$23/'1.Inputs'!$D$28)))*'1.Inputs'!$D$53+('1.Inputs'!$D$20/'1.Inputs'!$D$27+'1.Inputs'!$D$23/'1.Inputs'!$D$28)-(K170-J170)</f>
        <v>1046538564.5712731</v>
      </c>
      <c r="W170" s="36">
        <f ca="1">((('1.Inputs'!$D$37*12*IF(5=1,'1.Inputs'!$D$38,IF(5=2,'1.Inputs'!$D$39,$E170)))*$F170*(('1.Inputs'!$D$40)+(1-'1.Inputs'!$D$40)*(1+'1.Inputs'!$D$41))*(1+$G170)^(5-1))-(('1.Inputs'!$D$37*12*IF(5=1,'1.Inputs'!$D$38,IF(5=2,'1.Inputs'!$D$39,$E170)))/(1-'1.Inputs'!$D$42)*$D170*(1+$G170)^(5-1))-('1.Inputs'!$D$37*12*IF(5=1,'1.Inputs'!$D$38,IF(5=2,'1.Inputs'!$D$39,$E170)))*'1.Inputs'!$D$43*(1+$G170)^(5-1)-'1.Inputs'!$D$44*(1+$G170)^(5-1)-('1.Inputs'!$D$20/'1.Inputs'!$D$27+'1.Inputs'!$D$23/'1.Inputs'!$D$28))-MAX(0,((('1.Inputs'!$D$37*12*IF(5=1,'1.Inputs'!$D$38,IF(5=2,'1.Inputs'!$D$39,$E170)))*$F170*(('1.Inputs'!$D$40)+(1-'1.Inputs'!$D$40)*(1+'1.Inputs'!$D$41))*(1+$G170)^(5-1))-(('1.Inputs'!$D$37*12*IF(5=1,'1.Inputs'!$D$38,IF(5=2,'1.Inputs'!$D$39,$E170)))/(1-'1.Inputs'!$D$42)*$D170*(1+$G170)^(5-1))-('1.Inputs'!$D$37*12*IF(5=1,'1.Inputs'!$D$38,IF(5=2,'1.Inputs'!$D$39,$E170)))*'1.Inputs'!$D$43*(1+$G170)^(5-1)-'1.Inputs'!$D$44*(1+$G170)^(5-1)-('1.Inputs'!$D$20/'1.Inputs'!$D$27+'1.Inputs'!$D$23/'1.Inputs'!$D$28)))*'1.Inputs'!$D$53+('1.Inputs'!$D$20/'1.Inputs'!$D$27+'1.Inputs'!$D$23/'1.Inputs'!$D$28)-(L170-K170)</f>
        <v>1097032227.6222768</v>
      </c>
      <c r="X170" s="36">
        <f ca="1">((('1.Inputs'!$D$37*12*IF(6=1,'1.Inputs'!$D$38,IF(6=2,'1.Inputs'!$D$39,$E170)))*$F170*(('1.Inputs'!$D$40)+(1-'1.Inputs'!$D$40)*(1+'1.Inputs'!$D$41))*(1+$G170)^(6-1))-(('1.Inputs'!$D$37*12*IF(6=1,'1.Inputs'!$D$38,IF(6=2,'1.Inputs'!$D$39,$E170)))/(1-'1.Inputs'!$D$42)*$D170*(1+$G170)^(6-1))-('1.Inputs'!$D$37*12*IF(6=1,'1.Inputs'!$D$38,IF(6=2,'1.Inputs'!$D$39,$E170)))*'1.Inputs'!$D$43*(1+$G170)^(6-1)-'1.Inputs'!$D$44*(1+$G170)^(6-1)-('1.Inputs'!$D$20/'1.Inputs'!$D$27+'1.Inputs'!$D$23/'1.Inputs'!$D$28))-MAX(0,((('1.Inputs'!$D$37*12*IF(6=1,'1.Inputs'!$D$38,IF(6=2,'1.Inputs'!$D$39,$E170)))*$F170*(('1.Inputs'!$D$40)+(1-'1.Inputs'!$D$40)*(1+'1.Inputs'!$D$41))*(1+$G170)^(6-1))-(('1.Inputs'!$D$37*12*IF(6=1,'1.Inputs'!$D$38,IF(6=2,'1.Inputs'!$D$39,$E170)))/(1-'1.Inputs'!$D$42)*$D170*(1+$G170)^(6-1))-('1.Inputs'!$D$37*12*IF(6=1,'1.Inputs'!$D$38,IF(6=2,'1.Inputs'!$D$39,$E170)))*'1.Inputs'!$D$43*(1+$G170)^(6-1)-'1.Inputs'!$D$44*(1+$G170)^(6-1)-('1.Inputs'!$D$20/'1.Inputs'!$D$27+'1.Inputs'!$D$23/'1.Inputs'!$D$28)))*'1.Inputs'!$D$53+('1.Inputs'!$D$20/'1.Inputs'!$D$27+'1.Inputs'!$D$23/'1.Inputs'!$D$28)-(M170-L170)</f>
        <v>1150077315.8558578</v>
      </c>
      <c r="Y170" s="36">
        <f ca="1">((('1.Inputs'!$D$37*12*IF(7=1,'1.Inputs'!$D$38,IF(7=2,'1.Inputs'!$D$39,$E170)))*$F170*(('1.Inputs'!$D$40)+(1-'1.Inputs'!$D$40)*(1+'1.Inputs'!$D$41))*(1+$G170)^(7-1))-(('1.Inputs'!$D$37*12*IF(7=1,'1.Inputs'!$D$38,IF(7=2,'1.Inputs'!$D$39,$E170)))/(1-'1.Inputs'!$D$42)*$D170*(1+$G170)^(7-1))-('1.Inputs'!$D$37*12*IF(7=1,'1.Inputs'!$D$38,IF(7=2,'1.Inputs'!$D$39,$E170)))*'1.Inputs'!$D$43*(1+$G170)^(7-1)-'1.Inputs'!$D$44*(1+$G170)^(7-1)-('1.Inputs'!$D$20/'1.Inputs'!$D$27+'1.Inputs'!$D$23/'1.Inputs'!$D$28))-MAX(0,((('1.Inputs'!$D$37*12*IF(7=1,'1.Inputs'!$D$38,IF(7=2,'1.Inputs'!$D$39,$E170)))*$F170*(('1.Inputs'!$D$40)+(1-'1.Inputs'!$D$40)*(1+'1.Inputs'!$D$41))*(1+$G170)^(7-1))-(('1.Inputs'!$D$37*12*IF(7=1,'1.Inputs'!$D$38,IF(7=2,'1.Inputs'!$D$39,$E170)))/(1-'1.Inputs'!$D$42)*$D170*(1+$G170)^(7-1))-('1.Inputs'!$D$37*12*IF(7=1,'1.Inputs'!$D$38,IF(7=2,'1.Inputs'!$D$39,$E170)))*'1.Inputs'!$D$43*(1+$G170)^(7-1)-'1.Inputs'!$D$44*(1+$G170)^(7-1)-('1.Inputs'!$D$20/'1.Inputs'!$D$27+'1.Inputs'!$D$23/'1.Inputs'!$D$28)))*'1.Inputs'!$D$53+('1.Inputs'!$D$20/'1.Inputs'!$D$27+'1.Inputs'!$D$23/'1.Inputs'!$D$28)-(N170-M170)</f>
        <v>1205802751.7955348</v>
      </c>
      <c r="Z170" s="36">
        <f ca="1">((('1.Inputs'!$D$37*12*IF(8=1,'1.Inputs'!$D$38,IF(8=2,'1.Inputs'!$D$39,$E170)))*$F170*(('1.Inputs'!$D$40)+(1-'1.Inputs'!$D$40)*(1+'1.Inputs'!$D$41))*(1+$G170)^(8-1))-(('1.Inputs'!$D$37*12*IF(8=1,'1.Inputs'!$D$38,IF(8=2,'1.Inputs'!$D$39,$E170)))/(1-'1.Inputs'!$D$42)*$D170*(1+$G170)^(8-1))-('1.Inputs'!$D$37*12*IF(8=1,'1.Inputs'!$D$38,IF(8=2,'1.Inputs'!$D$39,$E170)))*'1.Inputs'!$D$43*(1+$G170)^(8-1)-'1.Inputs'!$D$44*(1+$G170)^(8-1)-('1.Inputs'!$D$20/'1.Inputs'!$D$27+'1.Inputs'!$D$23/'1.Inputs'!$D$28))-MAX(0,((('1.Inputs'!$D$37*12*IF(8=1,'1.Inputs'!$D$38,IF(8=2,'1.Inputs'!$D$39,$E170)))*$F170*(('1.Inputs'!$D$40)+(1-'1.Inputs'!$D$40)*(1+'1.Inputs'!$D$41))*(1+$G170)^(8-1))-(('1.Inputs'!$D$37*12*IF(8=1,'1.Inputs'!$D$38,IF(8=2,'1.Inputs'!$D$39,$E170)))/(1-'1.Inputs'!$D$42)*$D170*(1+$G170)^(8-1))-('1.Inputs'!$D$37*12*IF(8=1,'1.Inputs'!$D$38,IF(8=2,'1.Inputs'!$D$39,$E170)))*'1.Inputs'!$D$43*(1+$G170)^(8-1)-'1.Inputs'!$D$44*(1+$G170)^(8-1)-('1.Inputs'!$D$20/'1.Inputs'!$D$27+'1.Inputs'!$D$23/'1.Inputs'!$D$28)))*'1.Inputs'!$D$53+('1.Inputs'!$D$20/'1.Inputs'!$D$27+'1.Inputs'!$D$23/'1.Inputs'!$D$28)-(O170-N170)</f>
        <v>1264343972.3698692</v>
      </c>
      <c r="AA170" s="36">
        <f ca="1">((('1.Inputs'!$D$37*12*IF(9=1,'1.Inputs'!$D$38,IF(9=2,'1.Inputs'!$D$39,$E170)))*$F170*(('1.Inputs'!$D$40)+(1-'1.Inputs'!$D$40)*(1+'1.Inputs'!$D$41))*(1+$G170)^(9-1))-(('1.Inputs'!$D$37*12*IF(9=1,'1.Inputs'!$D$38,IF(9=2,'1.Inputs'!$D$39,$E170)))/(1-'1.Inputs'!$D$42)*$D170*(1+$G170)^(9-1))-('1.Inputs'!$D$37*12*IF(9=1,'1.Inputs'!$D$38,IF(9=2,'1.Inputs'!$D$39,$E170)))*'1.Inputs'!$D$43*(1+$G170)^(9-1)-'1.Inputs'!$D$44*(1+$G170)^(9-1)-('1.Inputs'!$D$20/'1.Inputs'!$D$27+'1.Inputs'!$D$23/'1.Inputs'!$D$28))-MAX(0,((('1.Inputs'!$D$37*12*IF(9=1,'1.Inputs'!$D$38,IF(9=2,'1.Inputs'!$D$39,$E170)))*$F170*(('1.Inputs'!$D$40)+(1-'1.Inputs'!$D$40)*(1+'1.Inputs'!$D$41))*(1+$G170)^(9-1))-(('1.Inputs'!$D$37*12*IF(9=1,'1.Inputs'!$D$38,IF(9=2,'1.Inputs'!$D$39,$E170)))/(1-'1.Inputs'!$D$42)*$D170*(1+$G170)^(9-1))-('1.Inputs'!$D$37*12*IF(9=1,'1.Inputs'!$D$38,IF(9=2,'1.Inputs'!$D$39,$E170)))*'1.Inputs'!$D$43*(1+$G170)^(9-1)-'1.Inputs'!$D$44*(1+$G170)^(9-1)-('1.Inputs'!$D$20/'1.Inputs'!$D$27+'1.Inputs'!$D$23/'1.Inputs'!$D$28)))*'1.Inputs'!$D$53+('1.Inputs'!$D$20/'1.Inputs'!$D$27+'1.Inputs'!$D$23/'1.Inputs'!$D$28)-(P170-O170)</f>
        <v>1325843258.0828183</v>
      </c>
      <c r="AB170" s="36">
        <f ca="1">((('1.Inputs'!$D$37*12*IF(10=1,'1.Inputs'!$D$38,IF(10=2,'1.Inputs'!$D$39,$E170)))*$F170*(('1.Inputs'!$D$40)+(1-'1.Inputs'!$D$40)*(1+'1.Inputs'!$D$41))*(1+$G170)^(10-1))-(('1.Inputs'!$D$37*12*IF(10=1,'1.Inputs'!$D$38,IF(10=2,'1.Inputs'!$D$39,$E170)))/(1-'1.Inputs'!$D$42)*$D170*(1+$G170)^(10-1))-('1.Inputs'!$D$37*12*IF(10=1,'1.Inputs'!$D$38,IF(10=2,'1.Inputs'!$D$39,$E170)))*'1.Inputs'!$D$43*(1+$G170)^(10-1)-'1.Inputs'!$D$44*(1+$G170)^(10-1)-('1.Inputs'!$D$20/'1.Inputs'!$D$27+'1.Inputs'!$D$23/'1.Inputs'!$D$28))-MAX(0,((('1.Inputs'!$D$37*12*IF(10=1,'1.Inputs'!$D$38,IF(10=2,'1.Inputs'!$D$39,$E170)))*$F170*(('1.Inputs'!$D$40)+(1-'1.Inputs'!$D$40)*(1+'1.Inputs'!$D$41))*(1+$G170)^(10-1))-(('1.Inputs'!$D$37*12*IF(10=1,'1.Inputs'!$D$38,IF(10=2,'1.Inputs'!$D$39,$E170)))/(1-'1.Inputs'!$D$42)*$D170*(1+$G170)^(10-1))-('1.Inputs'!$D$37*12*IF(10=1,'1.Inputs'!$D$38,IF(10=2,'1.Inputs'!$D$39,$E170)))*'1.Inputs'!$D$43*(1+$G170)^(10-1)-'1.Inputs'!$D$44*(1+$G170)^(10-1)-('1.Inputs'!$D$20/'1.Inputs'!$D$27+'1.Inputs'!$D$23/'1.Inputs'!$D$28)))*'1.Inputs'!$D$53+('1.Inputs'!$D$20/'1.Inputs'!$D$27+'1.Inputs'!$D$23/'1.Inputs'!$D$28)-(Q170-P170)+(('1.Inputs'!$D$20+'1.Inputs'!$D$23-('1.Inputs'!$D$20/'1.Inputs'!$D$27+'1.Inputs'!$D$23/'1.Inputs'!$D$28)*'1.Inputs'!$D$10)*'1.Inputs'!$D$60+'1.Inputs'!$D$19*'1.Inputs'!$D$59+Q170)</f>
        <v>4371294053.0693455</v>
      </c>
      <c r="AC170" s="36">
        <f ca="1">S170-AC$13-AC$14+MIN(AC$13,MAX(0,((('1.Inputs'!$D$37*12*IF(1=1,'1.Inputs'!$D$38,IF(1=2,'1.Inputs'!$D$39,$E170)))*$F170*(('1.Inputs'!$D$40)+(1-'1.Inputs'!$D$40)*(1+'1.Inputs'!$D$41))*(1+$G170)^(1-1))-(('1.Inputs'!$D$37*12*IF(1=1,'1.Inputs'!$D$38,IF(1=2,'1.Inputs'!$D$39,$E170)))/(1-'1.Inputs'!$D$42)*$D170*(1+$G170)^(1-1))-('1.Inputs'!$D$37*12*IF(1=1,'1.Inputs'!$D$38,IF(1=2,'1.Inputs'!$D$39,$E170)))*'1.Inputs'!$D$43*(1+$G170)^(1-1)-'1.Inputs'!$D$44*(1+$G170)^(1-1)-('1.Inputs'!$D$20/'1.Inputs'!$D$27+'1.Inputs'!$D$23/'1.Inputs'!$D$28))))*'1.Inputs'!$D$53</f>
        <v>-602901686.55954921</v>
      </c>
      <c r="AD170" s="36">
        <f ca="1">T170-AD$13-AD$14+MIN(AD$13,MAX(0,((('1.Inputs'!$D$37*12*IF(2=1,'1.Inputs'!$D$38,IF(2=2,'1.Inputs'!$D$39,$E170)))*$F170*(('1.Inputs'!$D$40)+(1-'1.Inputs'!$D$40)*(1+'1.Inputs'!$D$41))*(1+$G170)^(2-1))-(('1.Inputs'!$D$37*12*IF(2=1,'1.Inputs'!$D$38,IF(2=2,'1.Inputs'!$D$39,$E170)))/(1-'1.Inputs'!$D$42)*$D170*(1+$G170)^(2-1))-('1.Inputs'!$D$37*12*IF(2=1,'1.Inputs'!$D$38,IF(2=2,'1.Inputs'!$D$39,$E170)))*'1.Inputs'!$D$43*(1+$G170)^(2-1)-'1.Inputs'!$D$44*(1+$G170)^(2-1)-('1.Inputs'!$D$20/'1.Inputs'!$D$27+'1.Inputs'!$D$23/'1.Inputs'!$D$28))))*'1.Inputs'!$D$53</f>
        <v>220840970.31460238</v>
      </c>
      <c r="AE170" s="36">
        <f ca="1">U170-AE$13-AE$14+MIN(AE$13,MAX(0,((('1.Inputs'!$D$37*12*IF(3=1,'1.Inputs'!$D$38,IF(3=2,'1.Inputs'!$D$39,$E170)))*$F170*(('1.Inputs'!$D$40)+(1-'1.Inputs'!$D$40)*(1+'1.Inputs'!$D$41))*(1+$G170)^(3-1))-(('1.Inputs'!$D$37*12*IF(3=1,'1.Inputs'!$D$38,IF(3=2,'1.Inputs'!$D$39,$E170)))/(1-'1.Inputs'!$D$42)*$D170*(1+$G170)^(3-1))-('1.Inputs'!$D$37*12*IF(3=1,'1.Inputs'!$D$38,IF(3=2,'1.Inputs'!$D$39,$E170)))*'1.Inputs'!$D$43*(1+$G170)^(3-1)-'1.Inputs'!$D$44*(1+$G170)^(3-1)-('1.Inputs'!$D$20/'1.Inputs'!$D$27+'1.Inputs'!$D$23/'1.Inputs'!$D$28))))*'1.Inputs'!$D$53</f>
        <v>352655193.44726348</v>
      </c>
      <c r="AF170" s="36">
        <f ca="1">V170-AF$13-AF$14+MIN(AF$13,MAX(0,((('1.Inputs'!$D$37*12*IF(4=1,'1.Inputs'!$D$38,IF(4=2,'1.Inputs'!$D$39,$E170)))*$F170*(('1.Inputs'!$D$40)+(1-'1.Inputs'!$D$40)*(1+'1.Inputs'!$D$41))*(1+$G170)^(4-1))-(('1.Inputs'!$D$37*12*IF(4=1,'1.Inputs'!$D$38,IF(4=2,'1.Inputs'!$D$39,$E170)))/(1-'1.Inputs'!$D$42)*$D170*(1+$G170)^(4-1))-('1.Inputs'!$D$37*12*IF(4=1,'1.Inputs'!$D$38,IF(4=2,'1.Inputs'!$D$39,$E170)))*'1.Inputs'!$D$43*(1+$G170)^(4-1)-'1.Inputs'!$D$44*(1+$G170)^(4-1)-('1.Inputs'!$D$20/'1.Inputs'!$D$27+'1.Inputs'!$D$23/'1.Inputs'!$D$28))))*'1.Inputs'!$D$53</f>
        <v>723786564.57127309</v>
      </c>
      <c r="AG170" s="36">
        <f ca="1">W170-AG$13-AG$14+MIN(AG$13,MAX(0,((('1.Inputs'!$D$37*12*IF(5=1,'1.Inputs'!$D$38,IF(5=2,'1.Inputs'!$D$39,$E170)))*$F170*(('1.Inputs'!$D$40)+(1-'1.Inputs'!$D$40)*(1+'1.Inputs'!$D$41))*(1+$G170)^(5-1))-(('1.Inputs'!$D$37*12*IF(5=1,'1.Inputs'!$D$38,IF(5=2,'1.Inputs'!$D$39,$E170)))/(1-'1.Inputs'!$D$42)*$D170*(1+$G170)^(5-1))-('1.Inputs'!$D$37*12*IF(5=1,'1.Inputs'!$D$38,IF(5=2,'1.Inputs'!$D$39,$E170)))*'1.Inputs'!$D$43*(1+$G170)^(5-1)-'1.Inputs'!$D$44*(1+$G170)^(5-1)-('1.Inputs'!$D$20/'1.Inputs'!$D$27+'1.Inputs'!$D$23/'1.Inputs'!$D$28))))*'1.Inputs'!$D$53</f>
        <v>793468227.62227678</v>
      </c>
      <c r="AH170" s="36">
        <f ca="1">X170-AH$13-AH$14+MIN(AH$13,MAX(0,((('1.Inputs'!$D$37*12*IF(6=1,'1.Inputs'!$D$38,IF(6=2,'1.Inputs'!$D$39,$E170)))*$F170*(('1.Inputs'!$D$40)+(1-'1.Inputs'!$D$40)*(1+'1.Inputs'!$D$41))*(1+$G170)^(6-1))-(('1.Inputs'!$D$37*12*IF(6=1,'1.Inputs'!$D$38,IF(6=2,'1.Inputs'!$D$39,$E170)))/(1-'1.Inputs'!$D$42)*$D170*(1+$G170)^(6-1))-('1.Inputs'!$D$37*12*IF(6=1,'1.Inputs'!$D$38,IF(6=2,'1.Inputs'!$D$39,$E170)))*'1.Inputs'!$D$43*(1+$G170)^(6-1)-'1.Inputs'!$D$44*(1+$G170)^(6-1)-('1.Inputs'!$D$20/'1.Inputs'!$D$27+'1.Inputs'!$D$23/'1.Inputs'!$D$28))))*'1.Inputs'!$D$53</f>
        <v>865701315.85585785</v>
      </c>
      <c r="AI170" s="36">
        <f ca="1">Y170-AI$13-AI$14+MIN(AI$13,MAX(0,((('1.Inputs'!$D$37*12*IF(7=1,'1.Inputs'!$D$38,IF(7=2,'1.Inputs'!$D$39,$E170)))*$F170*(('1.Inputs'!$D$40)+(1-'1.Inputs'!$D$40)*(1+'1.Inputs'!$D$41))*(1+$G170)^(7-1))-(('1.Inputs'!$D$37*12*IF(7=1,'1.Inputs'!$D$38,IF(7=2,'1.Inputs'!$D$39,$E170)))/(1-'1.Inputs'!$D$42)*$D170*(1+$G170)^(7-1))-('1.Inputs'!$D$37*12*IF(7=1,'1.Inputs'!$D$38,IF(7=2,'1.Inputs'!$D$39,$E170)))*'1.Inputs'!$D$43*(1+$G170)^(7-1)-'1.Inputs'!$D$44*(1+$G170)^(7-1)-('1.Inputs'!$D$20/'1.Inputs'!$D$27+'1.Inputs'!$D$23/'1.Inputs'!$D$28))))*'1.Inputs'!$D$53</f>
        <v>940614751.79553485</v>
      </c>
      <c r="AJ170" s="36">
        <f ca="1">Z170-AJ$13-AJ$14+MIN(AJ$13,MAX(0,((('1.Inputs'!$D$37*12*IF(8=1,'1.Inputs'!$D$38,IF(8=2,'1.Inputs'!$D$39,$E170)))*$F170*(('1.Inputs'!$D$40)+(1-'1.Inputs'!$D$40)*(1+'1.Inputs'!$D$41))*(1+$G170)^(8-1))-(('1.Inputs'!$D$37*12*IF(8=1,'1.Inputs'!$D$38,IF(8=2,'1.Inputs'!$D$39,$E170)))/(1-'1.Inputs'!$D$42)*$D170*(1+$G170)^(8-1))-('1.Inputs'!$D$37*12*IF(8=1,'1.Inputs'!$D$38,IF(8=2,'1.Inputs'!$D$39,$E170)))*'1.Inputs'!$D$43*(1+$G170)^(8-1)-'1.Inputs'!$D$44*(1+$G170)^(8-1)-('1.Inputs'!$D$20/'1.Inputs'!$D$27+'1.Inputs'!$D$23/'1.Inputs'!$D$28))))*'1.Inputs'!$D$53</f>
        <v>1264343972.3698692</v>
      </c>
      <c r="AK170" s="36">
        <f ca="1">AA170-AK$13-AK$14+MIN(AK$13,MAX(0,((('1.Inputs'!$D$37*12*IF(9=1,'1.Inputs'!$D$38,IF(9=2,'1.Inputs'!$D$39,$E170)))*$F170*(('1.Inputs'!$D$40)+(1-'1.Inputs'!$D$40)*(1+'1.Inputs'!$D$41))*(1+$G170)^(9-1))-(('1.Inputs'!$D$37*12*IF(9=1,'1.Inputs'!$D$38,IF(9=2,'1.Inputs'!$D$39,$E170)))/(1-'1.Inputs'!$D$42)*$D170*(1+$G170)^(9-1))-('1.Inputs'!$D$37*12*IF(9=1,'1.Inputs'!$D$38,IF(9=2,'1.Inputs'!$D$39,$E170)))*'1.Inputs'!$D$43*(1+$G170)^(9-1)-'1.Inputs'!$D$44*(1+$G170)^(9-1)-('1.Inputs'!$D$20/'1.Inputs'!$D$27+'1.Inputs'!$D$23/'1.Inputs'!$D$28))))*'1.Inputs'!$D$53</f>
        <v>1325843258.0828183</v>
      </c>
      <c r="AL170" s="36">
        <f ca="1">AB170-AL$13-AL$14+MIN(AL$13,MAX(0,((('1.Inputs'!$D$37*12*IF(10=1,'1.Inputs'!$D$38,IF(10=2,'1.Inputs'!$D$39,$E170)))*$F170*(('1.Inputs'!$D$40)+(1-'1.Inputs'!$D$40)*(1+'1.Inputs'!$D$41))*(1+$G170)^(10-1))-(('1.Inputs'!$D$37*12*IF(10=1,'1.Inputs'!$D$38,IF(10=2,'1.Inputs'!$D$39,$E170)))/(1-'1.Inputs'!$D$42)*$D170*(1+$G170)^(10-1))-('1.Inputs'!$D$37*12*IF(10=1,'1.Inputs'!$D$38,IF(10=2,'1.Inputs'!$D$39,$E170)))*'1.Inputs'!$D$43*(1+$G170)^(10-1)-'1.Inputs'!$D$44*(1+$G170)^(10-1)-('1.Inputs'!$D$20/'1.Inputs'!$D$27+'1.Inputs'!$D$23/'1.Inputs'!$D$28))))*'1.Inputs'!$D$53+'1.Inputs'!$D$35</f>
        <v>5171294053.0693455</v>
      </c>
      <c r="AM170" s="48">
        <f ca="1">R170+NPV('1.Inputs'!$D$55,S170:AB170)</f>
        <v>3096101733.1339092</v>
      </c>
      <c r="AN170" s="48">
        <f ca="1">-('1.Inputs'!$D$24*(1-'1.Inputs'!$D$31)+'1.Inputs'!$D$35)+NPV('1.Inputs'!$D$54,AC170:AL170)</f>
        <v>1201760374.867238</v>
      </c>
      <c r="AO170" s="36">
        <f t="shared" ca="1" si="21"/>
        <v>-3.4346997734386804</v>
      </c>
      <c r="AP170" s="36">
        <f t="shared" ca="1" si="22"/>
        <v>1.7647235605875597</v>
      </c>
      <c r="AQ170" s="36">
        <f ca="1">'1.Inputs'!$D$35+MIN(SUM($AC170:AC170),SUM($AC170:AD170),SUM($AC170:AE170),SUM($AC170:AF170),SUM($AC170:AG170),SUM($AC170:AH170),SUM($AC170:AI170),SUM($AC170:AJ170),SUM($AC170:AK170),SUM($AC170:AL170))</f>
        <v>197098313.44045079</v>
      </c>
      <c r="AR170" s="36">
        <f ca="1">IF(AP170&lt;'1.Inputs'!$D$57,1,0)</f>
        <v>0</v>
      </c>
      <c r="AS170" s="36">
        <f t="shared" ca="1" si="23"/>
        <v>0</v>
      </c>
    </row>
    <row r="171" spans="2:45" ht="15" customHeight="1" x14ac:dyDescent="0.25">
      <c r="B171" s="36">
        <v>156</v>
      </c>
      <c r="C171" s="36">
        <f t="shared" ca="1" si="16"/>
        <v>0.28882250788816433</v>
      </c>
      <c r="D171" s="36">
        <f t="shared" ca="1" si="17"/>
        <v>20490.409064080253</v>
      </c>
      <c r="E171" s="47">
        <f t="shared" ca="1" si="18"/>
        <v>0.79762757172187282</v>
      </c>
      <c r="F171" s="36">
        <f t="shared" ca="1" si="19"/>
        <v>29892.806420313642</v>
      </c>
      <c r="G171" s="36">
        <f t="shared" ca="1" si="20"/>
        <v>4.243473625424319E-2</v>
      </c>
      <c r="H171" s="36">
        <f ca="1">((('1.Inputs'!$D$37*12*IF(1=1,'1.Inputs'!$D$38,IF(1=2,'1.Inputs'!$D$39,$E171)))*$F171*(('1.Inputs'!$D$40)+(1-'1.Inputs'!$D$40)*(1+'1.Inputs'!$D$41))*(1+$G171)^(1-1))*'1.Inputs'!$D$47+(('1.Inputs'!$D$37*12*IF(1=1,'1.Inputs'!$D$38,IF(1=2,'1.Inputs'!$D$39,$E171)))/(1-'1.Inputs'!$D$42)*$D171*(1+$G171)^(1-1))*('1.Inputs'!$D$48-'1.Inputs'!$D$49))/'1.Inputs'!$D$51</f>
        <v>803508224.42453575</v>
      </c>
      <c r="I171" s="36">
        <f ca="1">((('1.Inputs'!$D$37*12*IF(2=1,'1.Inputs'!$D$38,IF(2=2,'1.Inputs'!$D$39,$E171)))*$F171*(('1.Inputs'!$D$40)+(1-'1.Inputs'!$D$40)*(1+'1.Inputs'!$D$41))*(1+$G171)^(2-1))*'1.Inputs'!$D$47+(('1.Inputs'!$D$37*12*IF(2=1,'1.Inputs'!$D$38,IF(2=2,'1.Inputs'!$D$39,$E171)))/(1-'1.Inputs'!$D$42)*$D171*(1+$G171)^(2-1))*('1.Inputs'!$D$48-'1.Inputs'!$D$49))/'1.Inputs'!$D$51</f>
        <v>1172646837.6085489</v>
      </c>
      <c r="J171" s="36">
        <f ca="1">((('1.Inputs'!$D$37*12*IF(3=1,'1.Inputs'!$D$38,IF(3=2,'1.Inputs'!$D$39,$E171)))*$F171*(('1.Inputs'!$D$40)+(1-'1.Inputs'!$D$40)*(1+'1.Inputs'!$D$41))*(1+$G171)^(3-1))*'1.Inputs'!$D$47+(('1.Inputs'!$D$37*12*IF(3=1,'1.Inputs'!$D$38,IF(3=2,'1.Inputs'!$D$39,$E171)))/(1-'1.Inputs'!$D$42)*$D171*(1+$G171)^(3-1))*('1.Inputs'!$D$48-'1.Inputs'!$D$49))/'1.Inputs'!$D$51</f>
        <v>1392894518.1153517</v>
      </c>
      <c r="K171" s="36">
        <f ca="1">((('1.Inputs'!$D$37*12*IF(4=1,'1.Inputs'!$D$38,IF(4=2,'1.Inputs'!$D$39,$E171)))*$F171*(('1.Inputs'!$D$40)+(1-'1.Inputs'!$D$40)*(1+'1.Inputs'!$D$41))*(1+$G171)^(4-1))*'1.Inputs'!$D$47+(('1.Inputs'!$D$37*12*IF(4=1,'1.Inputs'!$D$38,IF(4=2,'1.Inputs'!$D$39,$E171)))/(1-'1.Inputs'!$D$42)*$D171*(1+$G171)^(4-1))*('1.Inputs'!$D$48-'1.Inputs'!$D$49))/'1.Inputs'!$D$51</f>
        <v>1452001629.621558</v>
      </c>
      <c r="L171" s="36">
        <f ca="1">((('1.Inputs'!$D$37*12*IF(5=1,'1.Inputs'!$D$38,IF(5=2,'1.Inputs'!$D$39,$E171)))*$F171*(('1.Inputs'!$D$40)+(1-'1.Inputs'!$D$40)*(1+'1.Inputs'!$D$41))*(1+$G171)^(5-1))*'1.Inputs'!$D$47+(('1.Inputs'!$D$37*12*IF(5=1,'1.Inputs'!$D$38,IF(5=2,'1.Inputs'!$D$39,$E171)))/(1-'1.Inputs'!$D$42)*$D171*(1+$G171)^(5-1))*('1.Inputs'!$D$48-'1.Inputs'!$D$49))/'1.Inputs'!$D$51</f>
        <v>1513616935.8152797</v>
      </c>
      <c r="M171" s="36">
        <f ca="1">((('1.Inputs'!$D$37*12*IF(6=1,'1.Inputs'!$D$38,IF(6=2,'1.Inputs'!$D$39,$E171)))*$F171*(('1.Inputs'!$D$40)+(1-'1.Inputs'!$D$40)*(1+'1.Inputs'!$D$41))*(1+$G171)^(6-1))*'1.Inputs'!$D$47+(('1.Inputs'!$D$37*12*IF(6=1,'1.Inputs'!$D$38,IF(6=2,'1.Inputs'!$D$39,$E171)))/(1-'1.Inputs'!$D$42)*$D171*(1+$G171)^(6-1))*('1.Inputs'!$D$48-'1.Inputs'!$D$49))/'1.Inputs'!$D$51</f>
        <v>1577846871.276557</v>
      </c>
      <c r="N171" s="36">
        <f ca="1">((('1.Inputs'!$D$37*12*IF(7=1,'1.Inputs'!$D$38,IF(7=2,'1.Inputs'!$D$39,$E171)))*$F171*(('1.Inputs'!$D$40)+(1-'1.Inputs'!$D$40)*(1+'1.Inputs'!$D$41))*(1+$G171)^(7-1))*'1.Inputs'!$D$47+(('1.Inputs'!$D$37*12*IF(7=1,'1.Inputs'!$D$38,IF(7=2,'1.Inputs'!$D$39,$E171)))/(1-'1.Inputs'!$D$42)*$D171*(1+$G171)^(7-1))*('1.Inputs'!$D$48-'1.Inputs'!$D$49))/'1.Inputs'!$D$51</f>
        <v>1644802387.1087606</v>
      </c>
      <c r="O171" s="36">
        <f ca="1">((('1.Inputs'!$D$37*12*IF(8=1,'1.Inputs'!$D$38,IF(8=2,'1.Inputs'!$D$39,$E171)))*$F171*(('1.Inputs'!$D$40)+(1-'1.Inputs'!$D$40)*(1+'1.Inputs'!$D$41))*(1+$G171)^(8-1))*'1.Inputs'!$D$47+(('1.Inputs'!$D$37*12*IF(8=1,'1.Inputs'!$D$38,IF(8=2,'1.Inputs'!$D$39,$E171)))/(1-'1.Inputs'!$D$42)*$D171*(1+$G171)^(8-1))*('1.Inputs'!$D$48-'1.Inputs'!$D$49))/'1.Inputs'!$D$51</f>
        <v>1714599142.5960703</v>
      </c>
      <c r="P171" s="36">
        <f ca="1">((('1.Inputs'!$D$37*12*IF(9=1,'1.Inputs'!$D$38,IF(9=2,'1.Inputs'!$D$39,$E171)))*$F171*(('1.Inputs'!$D$40)+(1-'1.Inputs'!$D$40)*(1+'1.Inputs'!$D$41))*(1+$G171)^(9-1))*'1.Inputs'!$D$47+(('1.Inputs'!$D$37*12*IF(9=1,'1.Inputs'!$D$38,IF(9=2,'1.Inputs'!$D$39,$E171)))/(1-'1.Inputs'!$D$42)*$D171*(1+$G171)^(9-1))*('1.Inputs'!$D$48-'1.Inputs'!$D$49))/'1.Inputs'!$D$51</f>
        <v>1787357704.9938862</v>
      </c>
      <c r="Q171" s="36">
        <f ca="1">((('1.Inputs'!$D$37*12*IF(10=1,'1.Inputs'!$D$38,IF(10=2,'1.Inputs'!$D$39,$E171)))*$F171*(('1.Inputs'!$D$40)+(1-'1.Inputs'!$D$40)*(1+'1.Inputs'!$D$41))*(1+$G171)^(10-1))*'1.Inputs'!$D$47+(('1.Inputs'!$D$37*12*IF(10=1,'1.Inputs'!$D$38,IF(10=2,'1.Inputs'!$D$39,$E171)))/(1-'1.Inputs'!$D$42)*$D171*(1+$G171)^(10-1))*('1.Inputs'!$D$48-'1.Inputs'!$D$49))/'1.Inputs'!$D$51</f>
        <v>1863203757.7972913</v>
      </c>
      <c r="R171" s="36">
        <f>-'1.Inputs'!$D$24</f>
        <v>-2050000000</v>
      </c>
      <c r="S171" s="36">
        <f ca="1">((('1.Inputs'!$D$37*12*IF(1=1,'1.Inputs'!$D$38,IF(1=2,'1.Inputs'!$D$39,$E171)))*$F171*(('1.Inputs'!$D$40)+(1-'1.Inputs'!$D$40)*(1+'1.Inputs'!$D$41))*(1+$G171)^(1-1))-(('1.Inputs'!$D$37*12*IF(1=1,'1.Inputs'!$D$38,IF(1=2,'1.Inputs'!$D$39,$E171)))/(1-'1.Inputs'!$D$42)*$D171*(1+$G171)^(1-1))-('1.Inputs'!$D$37*12*IF(1=1,'1.Inputs'!$D$38,IF(1=2,'1.Inputs'!$D$39,$E171)))*'1.Inputs'!$D$43*(1+$G171)^(1-1)-'1.Inputs'!$D$44*(1+$G171)^(1-1)-('1.Inputs'!$D$20/'1.Inputs'!$D$27+'1.Inputs'!$D$23/'1.Inputs'!$D$28))-MAX(0,((('1.Inputs'!$D$37*12*IF(1=1,'1.Inputs'!$D$38,IF(1=2,'1.Inputs'!$D$39,$E171)))*$F171*(('1.Inputs'!$D$40)+(1-'1.Inputs'!$D$40)*(1+'1.Inputs'!$D$41))*(1+$G171)^(1-1))-(('1.Inputs'!$D$37*12*IF(1=1,'1.Inputs'!$D$38,IF(1=2,'1.Inputs'!$D$39,$E171)))/(1-'1.Inputs'!$D$42)*$D171*(1+$G171)^(1-1))-('1.Inputs'!$D$37*12*IF(1=1,'1.Inputs'!$D$38,IF(1=2,'1.Inputs'!$D$39,$E171)))*'1.Inputs'!$D$43*(1+$G171)^(1-1)-'1.Inputs'!$D$44*(1+$G171)^(1-1)-('1.Inputs'!$D$20/'1.Inputs'!$D$27+'1.Inputs'!$D$23/'1.Inputs'!$D$28)))*'1.Inputs'!$D$53+('1.Inputs'!$D$20/'1.Inputs'!$D$27+'1.Inputs'!$D$23/'1.Inputs'!$D$28)-H171</f>
        <v>-774704438.37980604</v>
      </c>
      <c r="T171" s="36">
        <f ca="1">((('1.Inputs'!$D$37*12*IF(2=1,'1.Inputs'!$D$38,IF(2=2,'1.Inputs'!$D$39,$E171)))*$F171*(('1.Inputs'!$D$40)+(1-'1.Inputs'!$D$40)*(1+'1.Inputs'!$D$41))*(1+$G171)^(2-1))-(('1.Inputs'!$D$37*12*IF(2=1,'1.Inputs'!$D$38,IF(2=2,'1.Inputs'!$D$39,$E171)))/(1-'1.Inputs'!$D$42)*$D171*(1+$G171)^(2-1))-('1.Inputs'!$D$37*12*IF(2=1,'1.Inputs'!$D$38,IF(2=2,'1.Inputs'!$D$39,$E171)))*'1.Inputs'!$D$43*(1+$G171)^(2-1)-'1.Inputs'!$D$44*(1+$G171)^(2-1)-('1.Inputs'!$D$20/'1.Inputs'!$D$27+'1.Inputs'!$D$23/'1.Inputs'!$D$28))-MAX(0,((('1.Inputs'!$D$37*12*IF(2=1,'1.Inputs'!$D$38,IF(2=2,'1.Inputs'!$D$39,$E171)))*$F171*(('1.Inputs'!$D$40)+(1-'1.Inputs'!$D$40)*(1+'1.Inputs'!$D$41))*(1+$G171)^(2-1))-(('1.Inputs'!$D$37*12*IF(2=1,'1.Inputs'!$D$38,IF(2=2,'1.Inputs'!$D$39,$E171)))/(1-'1.Inputs'!$D$42)*$D171*(1+$G171)^(2-1))-('1.Inputs'!$D$37*12*IF(2=1,'1.Inputs'!$D$38,IF(2=2,'1.Inputs'!$D$39,$E171)))*'1.Inputs'!$D$43*(1+$G171)^(2-1)-'1.Inputs'!$D$44*(1+$G171)^(2-1)-('1.Inputs'!$D$20/'1.Inputs'!$D$27+'1.Inputs'!$D$23/'1.Inputs'!$D$28)))*'1.Inputs'!$D$53+('1.Inputs'!$D$20/'1.Inputs'!$D$27+'1.Inputs'!$D$23/'1.Inputs'!$D$28)-(I171-H171)</f>
        <v>-50635163.831637979</v>
      </c>
      <c r="U171" s="36">
        <f ca="1">((('1.Inputs'!$D$37*12*IF(3=1,'1.Inputs'!$D$38,IF(3=2,'1.Inputs'!$D$39,$E171)))*$F171*(('1.Inputs'!$D$40)+(1-'1.Inputs'!$D$40)*(1+'1.Inputs'!$D$41))*(1+$G171)^(3-1))-(('1.Inputs'!$D$37*12*IF(3=1,'1.Inputs'!$D$38,IF(3=2,'1.Inputs'!$D$39,$E171)))/(1-'1.Inputs'!$D$42)*$D171*(1+$G171)^(3-1))-('1.Inputs'!$D$37*12*IF(3=1,'1.Inputs'!$D$38,IF(3=2,'1.Inputs'!$D$39,$E171)))*'1.Inputs'!$D$43*(1+$G171)^(3-1)-'1.Inputs'!$D$44*(1+$G171)^(3-1)-('1.Inputs'!$D$20/'1.Inputs'!$D$27+'1.Inputs'!$D$23/'1.Inputs'!$D$28))-MAX(0,((('1.Inputs'!$D$37*12*IF(3=1,'1.Inputs'!$D$38,IF(3=2,'1.Inputs'!$D$39,$E171)))*$F171*(('1.Inputs'!$D$40)+(1-'1.Inputs'!$D$40)*(1+'1.Inputs'!$D$41))*(1+$G171)^(3-1))-(('1.Inputs'!$D$37*12*IF(3=1,'1.Inputs'!$D$38,IF(3=2,'1.Inputs'!$D$39,$E171)))/(1-'1.Inputs'!$D$42)*$D171*(1+$G171)^(3-1))-('1.Inputs'!$D$37*12*IF(3=1,'1.Inputs'!$D$38,IF(3=2,'1.Inputs'!$D$39,$E171)))*'1.Inputs'!$D$43*(1+$G171)^(3-1)-'1.Inputs'!$D$44*(1+$G171)^(3-1)-('1.Inputs'!$D$20/'1.Inputs'!$D$27+'1.Inputs'!$D$23/'1.Inputs'!$D$28)))*'1.Inputs'!$D$53+('1.Inputs'!$D$20/'1.Inputs'!$D$27+'1.Inputs'!$D$23/'1.Inputs'!$D$28)-(J171-I171)</f>
        <v>237862926.57200146</v>
      </c>
      <c r="V171" s="36">
        <f ca="1">((('1.Inputs'!$D$37*12*IF(4=1,'1.Inputs'!$D$38,IF(4=2,'1.Inputs'!$D$39,$E171)))*$F171*(('1.Inputs'!$D$40)+(1-'1.Inputs'!$D$40)*(1+'1.Inputs'!$D$41))*(1+$G171)^(4-1))-(('1.Inputs'!$D$37*12*IF(4=1,'1.Inputs'!$D$38,IF(4=2,'1.Inputs'!$D$39,$E171)))/(1-'1.Inputs'!$D$42)*$D171*(1+$G171)^(4-1))-('1.Inputs'!$D$37*12*IF(4=1,'1.Inputs'!$D$38,IF(4=2,'1.Inputs'!$D$39,$E171)))*'1.Inputs'!$D$43*(1+$G171)^(4-1)-'1.Inputs'!$D$44*(1+$G171)^(4-1)-('1.Inputs'!$D$20/'1.Inputs'!$D$27+'1.Inputs'!$D$23/'1.Inputs'!$D$28))-MAX(0,((('1.Inputs'!$D$37*12*IF(4=1,'1.Inputs'!$D$38,IF(4=2,'1.Inputs'!$D$39,$E171)))*$F171*(('1.Inputs'!$D$40)+(1-'1.Inputs'!$D$40)*(1+'1.Inputs'!$D$41))*(1+$G171)^(4-1))-(('1.Inputs'!$D$37*12*IF(4=1,'1.Inputs'!$D$38,IF(4=2,'1.Inputs'!$D$39,$E171)))/(1-'1.Inputs'!$D$42)*$D171*(1+$G171)^(4-1))-('1.Inputs'!$D$37*12*IF(4=1,'1.Inputs'!$D$38,IF(4=2,'1.Inputs'!$D$39,$E171)))*'1.Inputs'!$D$43*(1+$G171)^(4-1)-'1.Inputs'!$D$44*(1+$G171)^(4-1)-('1.Inputs'!$D$20/'1.Inputs'!$D$27+'1.Inputs'!$D$23/'1.Inputs'!$D$28)))*'1.Inputs'!$D$53+('1.Inputs'!$D$20/'1.Inputs'!$D$27+'1.Inputs'!$D$23/'1.Inputs'!$D$28)-(K171-J171)</f>
        <v>416438257.07124496</v>
      </c>
      <c r="W171" s="36">
        <f ca="1">((('1.Inputs'!$D$37*12*IF(5=1,'1.Inputs'!$D$38,IF(5=2,'1.Inputs'!$D$39,$E171)))*$F171*(('1.Inputs'!$D$40)+(1-'1.Inputs'!$D$40)*(1+'1.Inputs'!$D$41))*(1+$G171)^(5-1))-(('1.Inputs'!$D$37*12*IF(5=1,'1.Inputs'!$D$38,IF(5=2,'1.Inputs'!$D$39,$E171)))/(1-'1.Inputs'!$D$42)*$D171*(1+$G171)^(5-1))-('1.Inputs'!$D$37*12*IF(5=1,'1.Inputs'!$D$38,IF(5=2,'1.Inputs'!$D$39,$E171)))*'1.Inputs'!$D$43*(1+$G171)^(5-1)-'1.Inputs'!$D$44*(1+$G171)^(5-1)-('1.Inputs'!$D$20/'1.Inputs'!$D$27+'1.Inputs'!$D$23/'1.Inputs'!$D$28))-MAX(0,((('1.Inputs'!$D$37*12*IF(5=1,'1.Inputs'!$D$38,IF(5=2,'1.Inputs'!$D$39,$E171)))*$F171*(('1.Inputs'!$D$40)+(1-'1.Inputs'!$D$40)*(1+'1.Inputs'!$D$41))*(1+$G171)^(5-1))-(('1.Inputs'!$D$37*12*IF(5=1,'1.Inputs'!$D$38,IF(5=2,'1.Inputs'!$D$39,$E171)))/(1-'1.Inputs'!$D$42)*$D171*(1+$G171)^(5-1))-('1.Inputs'!$D$37*12*IF(5=1,'1.Inputs'!$D$38,IF(5=2,'1.Inputs'!$D$39,$E171)))*'1.Inputs'!$D$43*(1+$G171)^(5-1)-'1.Inputs'!$D$44*(1+$G171)^(5-1)-('1.Inputs'!$D$20/'1.Inputs'!$D$27+'1.Inputs'!$D$23/'1.Inputs'!$D$28)))*'1.Inputs'!$D$53+('1.Inputs'!$D$20/'1.Inputs'!$D$27+'1.Inputs'!$D$23/'1.Inputs'!$D$28)-(L171-K171)</f>
        <v>432104663.3882274</v>
      </c>
      <c r="X171" s="36">
        <f ca="1">((('1.Inputs'!$D$37*12*IF(6=1,'1.Inputs'!$D$38,IF(6=2,'1.Inputs'!$D$39,$E171)))*$F171*(('1.Inputs'!$D$40)+(1-'1.Inputs'!$D$40)*(1+'1.Inputs'!$D$41))*(1+$G171)^(6-1))-(('1.Inputs'!$D$37*12*IF(6=1,'1.Inputs'!$D$38,IF(6=2,'1.Inputs'!$D$39,$E171)))/(1-'1.Inputs'!$D$42)*$D171*(1+$G171)^(6-1))-('1.Inputs'!$D$37*12*IF(6=1,'1.Inputs'!$D$38,IF(6=2,'1.Inputs'!$D$39,$E171)))*'1.Inputs'!$D$43*(1+$G171)^(6-1)-'1.Inputs'!$D$44*(1+$G171)^(6-1)-('1.Inputs'!$D$20/'1.Inputs'!$D$27+'1.Inputs'!$D$23/'1.Inputs'!$D$28))-MAX(0,((('1.Inputs'!$D$37*12*IF(6=1,'1.Inputs'!$D$38,IF(6=2,'1.Inputs'!$D$39,$E171)))*$F171*(('1.Inputs'!$D$40)+(1-'1.Inputs'!$D$40)*(1+'1.Inputs'!$D$41))*(1+$G171)^(6-1))-(('1.Inputs'!$D$37*12*IF(6=1,'1.Inputs'!$D$38,IF(6=2,'1.Inputs'!$D$39,$E171)))/(1-'1.Inputs'!$D$42)*$D171*(1+$G171)^(6-1))-('1.Inputs'!$D$37*12*IF(6=1,'1.Inputs'!$D$38,IF(6=2,'1.Inputs'!$D$39,$E171)))*'1.Inputs'!$D$43*(1+$G171)^(6-1)-'1.Inputs'!$D$44*(1+$G171)^(6-1)-('1.Inputs'!$D$20/'1.Inputs'!$D$27+'1.Inputs'!$D$23/'1.Inputs'!$D$28)))*'1.Inputs'!$D$53+('1.Inputs'!$D$20/'1.Inputs'!$D$27+'1.Inputs'!$D$23/'1.Inputs'!$D$28)-(M171-L171)</f>
        <v>448435869.5253222</v>
      </c>
      <c r="Y171" s="36">
        <f ca="1">((('1.Inputs'!$D$37*12*IF(7=1,'1.Inputs'!$D$38,IF(7=2,'1.Inputs'!$D$39,$E171)))*$F171*(('1.Inputs'!$D$40)+(1-'1.Inputs'!$D$40)*(1+'1.Inputs'!$D$41))*(1+$G171)^(7-1))-(('1.Inputs'!$D$37*12*IF(7=1,'1.Inputs'!$D$38,IF(7=2,'1.Inputs'!$D$39,$E171)))/(1-'1.Inputs'!$D$42)*$D171*(1+$G171)^(7-1))-('1.Inputs'!$D$37*12*IF(7=1,'1.Inputs'!$D$38,IF(7=2,'1.Inputs'!$D$39,$E171)))*'1.Inputs'!$D$43*(1+$G171)^(7-1)-'1.Inputs'!$D$44*(1+$G171)^(7-1)-('1.Inputs'!$D$20/'1.Inputs'!$D$27+'1.Inputs'!$D$23/'1.Inputs'!$D$28))-MAX(0,((('1.Inputs'!$D$37*12*IF(7=1,'1.Inputs'!$D$38,IF(7=2,'1.Inputs'!$D$39,$E171)))*$F171*(('1.Inputs'!$D$40)+(1-'1.Inputs'!$D$40)*(1+'1.Inputs'!$D$41))*(1+$G171)^(7-1))-(('1.Inputs'!$D$37*12*IF(7=1,'1.Inputs'!$D$38,IF(7=2,'1.Inputs'!$D$39,$E171)))/(1-'1.Inputs'!$D$42)*$D171*(1+$G171)^(7-1))-('1.Inputs'!$D$37*12*IF(7=1,'1.Inputs'!$D$38,IF(7=2,'1.Inputs'!$D$39,$E171)))*'1.Inputs'!$D$43*(1+$G171)^(7-1)-'1.Inputs'!$D$44*(1+$G171)^(7-1)-('1.Inputs'!$D$20/'1.Inputs'!$D$27+'1.Inputs'!$D$23/'1.Inputs'!$D$28)))*'1.Inputs'!$D$53+('1.Inputs'!$D$20/'1.Inputs'!$D$27+'1.Inputs'!$D$23/'1.Inputs'!$D$28)-(N171-M171)</f>
        <v>465460086.08755875</v>
      </c>
      <c r="Z171" s="36">
        <f ca="1">((('1.Inputs'!$D$37*12*IF(8=1,'1.Inputs'!$D$38,IF(8=2,'1.Inputs'!$D$39,$E171)))*$F171*(('1.Inputs'!$D$40)+(1-'1.Inputs'!$D$40)*(1+'1.Inputs'!$D$41))*(1+$G171)^(8-1))-(('1.Inputs'!$D$37*12*IF(8=1,'1.Inputs'!$D$38,IF(8=2,'1.Inputs'!$D$39,$E171)))/(1-'1.Inputs'!$D$42)*$D171*(1+$G171)^(8-1))-('1.Inputs'!$D$37*12*IF(8=1,'1.Inputs'!$D$38,IF(8=2,'1.Inputs'!$D$39,$E171)))*'1.Inputs'!$D$43*(1+$G171)^(8-1)-'1.Inputs'!$D$44*(1+$G171)^(8-1)-('1.Inputs'!$D$20/'1.Inputs'!$D$27+'1.Inputs'!$D$23/'1.Inputs'!$D$28))-MAX(0,((('1.Inputs'!$D$37*12*IF(8=1,'1.Inputs'!$D$38,IF(8=2,'1.Inputs'!$D$39,$E171)))*$F171*(('1.Inputs'!$D$40)+(1-'1.Inputs'!$D$40)*(1+'1.Inputs'!$D$41))*(1+$G171)^(8-1))-(('1.Inputs'!$D$37*12*IF(8=1,'1.Inputs'!$D$38,IF(8=2,'1.Inputs'!$D$39,$E171)))/(1-'1.Inputs'!$D$42)*$D171*(1+$G171)^(8-1))-('1.Inputs'!$D$37*12*IF(8=1,'1.Inputs'!$D$38,IF(8=2,'1.Inputs'!$D$39,$E171)))*'1.Inputs'!$D$43*(1+$G171)^(8-1)-'1.Inputs'!$D$44*(1+$G171)^(8-1)-('1.Inputs'!$D$20/'1.Inputs'!$D$27+'1.Inputs'!$D$23/'1.Inputs'!$D$28)))*'1.Inputs'!$D$53+('1.Inputs'!$D$20/'1.Inputs'!$D$27+'1.Inputs'!$D$23/'1.Inputs'!$D$28)-(O171-N171)</f>
        <v>483206720.78954887</v>
      </c>
      <c r="AA171" s="36">
        <f ca="1">((('1.Inputs'!$D$37*12*IF(9=1,'1.Inputs'!$D$38,IF(9=2,'1.Inputs'!$D$39,$E171)))*$F171*(('1.Inputs'!$D$40)+(1-'1.Inputs'!$D$40)*(1+'1.Inputs'!$D$41))*(1+$G171)^(9-1))-(('1.Inputs'!$D$37*12*IF(9=1,'1.Inputs'!$D$38,IF(9=2,'1.Inputs'!$D$39,$E171)))/(1-'1.Inputs'!$D$42)*$D171*(1+$G171)^(9-1))-('1.Inputs'!$D$37*12*IF(9=1,'1.Inputs'!$D$38,IF(9=2,'1.Inputs'!$D$39,$E171)))*'1.Inputs'!$D$43*(1+$G171)^(9-1)-'1.Inputs'!$D$44*(1+$G171)^(9-1)-('1.Inputs'!$D$20/'1.Inputs'!$D$27+'1.Inputs'!$D$23/'1.Inputs'!$D$28))-MAX(0,((('1.Inputs'!$D$37*12*IF(9=1,'1.Inputs'!$D$38,IF(9=2,'1.Inputs'!$D$39,$E171)))*$F171*(('1.Inputs'!$D$40)+(1-'1.Inputs'!$D$40)*(1+'1.Inputs'!$D$41))*(1+$G171)^(9-1))-(('1.Inputs'!$D$37*12*IF(9=1,'1.Inputs'!$D$38,IF(9=2,'1.Inputs'!$D$39,$E171)))/(1-'1.Inputs'!$D$42)*$D171*(1+$G171)^(9-1))-('1.Inputs'!$D$37*12*IF(9=1,'1.Inputs'!$D$38,IF(9=2,'1.Inputs'!$D$39,$E171)))*'1.Inputs'!$D$43*(1+$G171)^(9-1)-'1.Inputs'!$D$44*(1+$G171)^(9-1)-('1.Inputs'!$D$20/'1.Inputs'!$D$27+'1.Inputs'!$D$23/'1.Inputs'!$D$28)))*'1.Inputs'!$D$53+('1.Inputs'!$D$20/'1.Inputs'!$D$27+'1.Inputs'!$D$23/'1.Inputs'!$D$28)-(P171-O171)</f>
        <v>501706429.25451791</v>
      </c>
      <c r="AB171" s="36">
        <f ca="1">((('1.Inputs'!$D$37*12*IF(10=1,'1.Inputs'!$D$38,IF(10=2,'1.Inputs'!$D$39,$E171)))*$F171*(('1.Inputs'!$D$40)+(1-'1.Inputs'!$D$40)*(1+'1.Inputs'!$D$41))*(1+$G171)^(10-1))-(('1.Inputs'!$D$37*12*IF(10=1,'1.Inputs'!$D$38,IF(10=2,'1.Inputs'!$D$39,$E171)))/(1-'1.Inputs'!$D$42)*$D171*(1+$G171)^(10-1))-('1.Inputs'!$D$37*12*IF(10=1,'1.Inputs'!$D$38,IF(10=2,'1.Inputs'!$D$39,$E171)))*'1.Inputs'!$D$43*(1+$G171)^(10-1)-'1.Inputs'!$D$44*(1+$G171)^(10-1)-('1.Inputs'!$D$20/'1.Inputs'!$D$27+'1.Inputs'!$D$23/'1.Inputs'!$D$28))-MAX(0,((('1.Inputs'!$D$37*12*IF(10=1,'1.Inputs'!$D$38,IF(10=2,'1.Inputs'!$D$39,$E171)))*$F171*(('1.Inputs'!$D$40)+(1-'1.Inputs'!$D$40)*(1+'1.Inputs'!$D$41))*(1+$G171)^(10-1))-(('1.Inputs'!$D$37*12*IF(10=1,'1.Inputs'!$D$38,IF(10=2,'1.Inputs'!$D$39,$E171)))/(1-'1.Inputs'!$D$42)*$D171*(1+$G171)^(10-1))-('1.Inputs'!$D$37*12*IF(10=1,'1.Inputs'!$D$38,IF(10=2,'1.Inputs'!$D$39,$E171)))*'1.Inputs'!$D$43*(1+$G171)^(10-1)-'1.Inputs'!$D$44*(1+$G171)^(10-1)-('1.Inputs'!$D$20/'1.Inputs'!$D$27+'1.Inputs'!$D$23/'1.Inputs'!$D$28)))*'1.Inputs'!$D$53+('1.Inputs'!$D$20/'1.Inputs'!$D$27+'1.Inputs'!$D$23/'1.Inputs'!$D$28)-(Q171-P171)+(('1.Inputs'!$D$20+'1.Inputs'!$D$23-('1.Inputs'!$D$20/'1.Inputs'!$D$27+'1.Inputs'!$D$23/'1.Inputs'!$D$28)*'1.Inputs'!$D$10)*'1.Inputs'!$D$60+'1.Inputs'!$D$19*'1.Inputs'!$D$59+Q171)</f>
        <v>3084194925.7662702</v>
      </c>
      <c r="AC171" s="36">
        <f ca="1">S171-AC$13-AC$14+MIN(AC$13,MAX(0,((('1.Inputs'!$D$37*12*IF(1=1,'1.Inputs'!$D$38,IF(1=2,'1.Inputs'!$D$39,$E171)))*$F171*(('1.Inputs'!$D$40)+(1-'1.Inputs'!$D$40)*(1+'1.Inputs'!$D$41))*(1+$G171)^(1-1))-(('1.Inputs'!$D$37*12*IF(1=1,'1.Inputs'!$D$38,IF(1=2,'1.Inputs'!$D$39,$E171)))/(1-'1.Inputs'!$D$42)*$D171*(1+$G171)^(1-1))-('1.Inputs'!$D$37*12*IF(1=1,'1.Inputs'!$D$38,IF(1=2,'1.Inputs'!$D$39,$E171)))*'1.Inputs'!$D$43*(1+$G171)^(1-1)-'1.Inputs'!$D$44*(1+$G171)^(1-1)-('1.Inputs'!$D$20/'1.Inputs'!$D$27+'1.Inputs'!$D$23/'1.Inputs'!$D$28))))*'1.Inputs'!$D$53</f>
        <v>-922304438.37980604</v>
      </c>
      <c r="AD171" s="36">
        <f ca="1">T171-AD$13-AD$14+MIN(AD$13,MAX(0,((('1.Inputs'!$D$37*12*IF(2=1,'1.Inputs'!$D$38,IF(2=2,'1.Inputs'!$D$39,$E171)))*$F171*(('1.Inputs'!$D$40)+(1-'1.Inputs'!$D$40)*(1+'1.Inputs'!$D$41))*(1+$G171)^(2-1))-(('1.Inputs'!$D$37*12*IF(2=1,'1.Inputs'!$D$38,IF(2=2,'1.Inputs'!$D$39,$E171)))/(1-'1.Inputs'!$D$42)*$D171*(1+$G171)^(2-1))-('1.Inputs'!$D$37*12*IF(2=1,'1.Inputs'!$D$38,IF(2=2,'1.Inputs'!$D$39,$E171)))*'1.Inputs'!$D$43*(1+$G171)^(2-1)-'1.Inputs'!$D$44*(1+$G171)^(2-1)-('1.Inputs'!$D$20/'1.Inputs'!$D$27+'1.Inputs'!$D$23/'1.Inputs'!$D$28))))*'1.Inputs'!$D$53</f>
        <v>-146575163.83163798</v>
      </c>
      <c r="AE171" s="36">
        <f ca="1">U171-AE$13-AE$14+MIN(AE$13,MAX(0,((('1.Inputs'!$D$37*12*IF(3=1,'1.Inputs'!$D$38,IF(3=2,'1.Inputs'!$D$39,$E171)))*$F171*(('1.Inputs'!$D$40)+(1-'1.Inputs'!$D$40)*(1+'1.Inputs'!$D$41))*(1+$G171)^(3-1))-(('1.Inputs'!$D$37*12*IF(3=1,'1.Inputs'!$D$38,IF(3=2,'1.Inputs'!$D$39,$E171)))/(1-'1.Inputs'!$D$42)*$D171*(1+$G171)^(3-1))-('1.Inputs'!$D$37*12*IF(3=1,'1.Inputs'!$D$38,IF(3=2,'1.Inputs'!$D$39,$E171)))*'1.Inputs'!$D$43*(1+$G171)^(3-1)-'1.Inputs'!$D$44*(1+$G171)^(3-1)-('1.Inputs'!$D$20/'1.Inputs'!$D$27+'1.Inputs'!$D$23/'1.Inputs'!$D$28))))*'1.Inputs'!$D$53</f>
        <v>-104077073.42799854</v>
      </c>
      <c r="AF171" s="36">
        <f ca="1">V171-AF$13-AF$14+MIN(AF$13,MAX(0,((('1.Inputs'!$D$37*12*IF(4=1,'1.Inputs'!$D$38,IF(4=2,'1.Inputs'!$D$39,$E171)))*$F171*(('1.Inputs'!$D$40)+(1-'1.Inputs'!$D$40)*(1+'1.Inputs'!$D$41))*(1+$G171)^(4-1))-(('1.Inputs'!$D$37*12*IF(4=1,'1.Inputs'!$D$38,IF(4=2,'1.Inputs'!$D$39,$E171)))/(1-'1.Inputs'!$D$42)*$D171*(1+$G171)^(4-1))-('1.Inputs'!$D$37*12*IF(4=1,'1.Inputs'!$D$38,IF(4=2,'1.Inputs'!$D$39,$E171)))*'1.Inputs'!$D$43*(1+$G171)^(4-1)-'1.Inputs'!$D$44*(1+$G171)^(4-1)-('1.Inputs'!$D$20/'1.Inputs'!$D$27+'1.Inputs'!$D$23/'1.Inputs'!$D$28))))*'1.Inputs'!$D$53</f>
        <v>93686257.071244955</v>
      </c>
      <c r="AG171" s="36">
        <f ca="1">W171-AG$13-AG$14+MIN(AG$13,MAX(0,((('1.Inputs'!$D$37*12*IF(5=1,'1.Inputs'!$D$38,IF(5=2,'1.Inputs'!$D$39,$E171)))*$F171*(('1.Inputs'!$D$40)+(1-'1.Inputs'!$D$40)*(1+'1.Inputs'!$D$41))*(1+$G171)^(5-1))-(('1.Inputs'!$D$37*12*IF(5=1,'1.Inputs'!$D$38,IF(5=2,'1.Inputs'!$D$39,$E171)))/(1-'1.Inputs'!$D$42)*$D171*(1+$G171)^(5-1))-('1.Inputs'!$D$37*12*IF(5=1,'1.Inputs'!$D$38,IF(5=2,'1.Inputs'!$D$39,$E171)))*'1.Inputs'!$D$43*(1+$G171)^(5-1)-'1.Inputs'!$D$44*(1+$G171)^(5-1)-('1.Inputs'!$D$20/'1.Inputs'!$D$27+'1.Inputs'!$D$23/'1.Inputs'!$D$28))))*'1.Inputs'!$D$53</f>
        <v>128540663.3882274</v>
      </c>
      <c r="AH171" s="36">
        <f ca="1">X171-AH$13-AH$14+MIN(AH$13,MAX(0,((('1.Inputs'!$D$37*12*IF(6=1,'1.Inputs'!$D$38,IF(6=2,'1.Inputs'!$D$39,$E171)))*$F171*(('1.Inputs'!$D$40)+(1-'1.Inputs'!$D$40)*(1+'1.Inputs'!$D$41))*(1+$G171)^(6-1))-(('1.Inputs'!$D$37*12*IF(6=1,'1.Inputs'!$D$38,IF(6=2,'1.Inputs'!$D$39,$E171)))/(1-'1.Inputs'!$D$42)*$D171*(1+$G171)^(6-1))-('1.Inputs'!$D$37*12*IF(6=1,'1.Inputs'!$D$38,IF(6=2,'1.Inputs'!$D$39,$E171)))*'1.Inputs'!$D$43*(1+$G171)^(6-1)-'1.Inputs'!$D$44*(1+$G171)^(6-1)-('1.Inputs'!$D$20/'1.Inputs'!$D$27+'1.Inputs'!$D$23/'1.Inputs'!$D$28))))*'1.Inputs'!$D$53</f>
        <v>164059869.5253222</v>
      </c>
      <c r="AI171" s="36">
        <f ca="1">Y171-AI$13-AI$14+MIN(AI$13,MAX(0,((('1.Inputs'!$D$37*12*IF(7=1,'1.Inputs'!$D$38,IF(7=2,'1.Inputs'!$D$39,$E171)))*$F171*(('1.Inputs'!$D$40)+(1-'1.Inputs'!$D$40)*(1+'1.Inputs'!$D$41))*(1+$G171)^(7-1))-(('1.Inputs'!$D$37*12*IF(7=1,'1.Inputs'!$D$38,IF(7=2,'1.Inputs'!$D$39,$E171)))/(1-'1.Inputs'!$D$42)*$D171*(1+$G171)^(7-1))-('1.Inputs'!$D$37*12*IF(7=1,'1.Inputs'!$D$38,IF(7=2,'1.Inputs'!$D$39,$E171)))*'1.Inputs'!$D$43*(1+$G171)^(7-1)-'1.Inputs'!$D$44*(1+$G171)^(7-1)-('1.Inputs'!$D$20/'1.Inputs'!$D$27+'1.Inputs'!$D$23/'1.Inputs'!$D$28))))*'1.Inputs'!$D$53</f>
        <v>200272086.08755875</v>
      </c>
      <c r="AJ171" s="36">
        <f ca="1">Z171-AJ$13-AJ$14+MIN(AJ$13,MAX(0,((('1.Inputs'!$D$37*12*IF(8=1,'1.Inputs'!$D$38,IF(8=2,'1.Inputs'!$D$39,$E171)))*$F171*(('1.Inputs'!$D$40)+(1-'1.Inputs'!$D$40)*(1+'1.Inputs'!$D$41))*(1+$G171)^(8-1))-(('1.Inputs'!$D$37*12*IF(8=1,'1.Inputs'!$D$38,IF(8=2,'1.Inputs'!$D$39,$E171)))/(1-'1.Inputs'!$D$42)*$D171*(1+$G171)^(8-1))-('1.Inputs'!$D$37*12*IF(8=1,'1.Inputs'!$D$38,IF(8=2,'1.Inputs'!$D$39,$E171)))*'1.Inputs'!$D$43*(1+$G171)^(8-1)-'1.Inputs'!$D$44*(1+$G171)^(8-1)-('1.Inputs'!$D$20/'1.Inputs'!$D$27+'1.Inputs'!$D$23/'1.Inputs'!$D$28))))*'1.Inputs'!$D$53</f>
        <v>483206720.78954887</v>
      </c>
      <c r="AK171" s="36">
        <f ca="1">AA171-AK$13-AK$14+MIN(AK$13,MAX(0,((('1.Inputs'!$D$37*12*IF(9=1,'1.Inputs'!$D$38,IF(9=2,'1.Inputs'!$D$39,$E171)))*$F171*(('1.Inputs'!$D$40)+(1-'1.Inputs'!$D$40)*(1+'1.Inputs'!$D$41))*(1+$G171)^(9-1))-(('1.Inputs'!$D$37*12*IF(9=1,'1.Inputs'!$D$38,IF(9=2,'1.Inputs'!$D$39,$E171)))/(1-'1.Inputs'!$D$42)*$D171*(1+$G171)^(9-1))-('1.Inputs'!$D$37*12*IF(9=1,'1.Inputs'!$D$38,IF(9=2,'1.Inputs'!$D$39,$E171)))*'1.Inputs'!$D$43*(1+$G171)^(9-1)-'1.Inputs'!$D$44*(1+$G171)^(9-1)-('1.Inputs'!$D$20/'1.Inputs'!$D$27+'1.Inputs'!$D$23/'1.Inputs'!$D$28))))*'1.Inputs'!$D$53</f>
        <v>501706429.25451791</v>
      </c>
      <c r="AL171" s="36">
        <f ca="1">AB171-AL$13-AL$14+MIN(AL$13,MAX(0,((('1.Inputs'!$D$37*12*IF(10=1,'1.Inputs'!$D$38,IF(10=2,'1.Inputs'!$D$39,$E171)))*$F171*(('1.Inputs'!$D$40)+(1-'1.Inputs'!$D$40)*(1+'1.Inputs'!$D$41))*(1+$G171)^(10-1))-(('1.Inputs'!$D$37*12*IF(10=1,'1.Inputs'!$D$38,IF(10=2,'1.Inputs'!$D$39,$E171)))/(1-'1.Inputs'!$D$42)*$D171*(1+$G171)^(10-1))-('1.Inputs'!$D$37*12*IF(10=1,'1.Inputs'!$D$38,IF(10=2,'1.Inputs'!$D$39,$E171)))*'1.Inputs'!$D$43*(1+$G171)^(10-1)-'1.Inputs'!$D$44*(1+$G171)^(10-1)-('1.Inputs'!$D$20/'1.Inputs'!$D$27+'1.Inputs'!$D$23/'1.Inputs'!$D$28))))*'1.Inputs'!$D$53+'1.Inputs'!$D$35</f>
        <v>3884194925.7662702</v>
      </c>
      <c r="AM171" s="48">
        <f ca="1">R171+NPV('1.Inputs'!$D$55,S171:AB171)</f>
        <v>-276707534.13362241</v>
      </c>
      <c r="AN171" s="48">
        <f ca="1">-('1.Inputs'!$D$24*(1-'1.Inputs'!$D$31)+'1.Inputs'!$D$35)+NPV('1.Inputs'!$D$54,AC171:AL171)</f>
        <v>-1358278620.3756123</v>
      </c>
      <c r="AO171" s="36">
        <f t="shared" ca="1" si="21"/>
        <v>-5.2486750567737532</v>
      </c>
      <c r="AP171" s="36">
        <f t="shared" ca="1" si="22"/>
        <v>0.60432654108740202</v>
      </c>
      <c r="AQ171" s="36">
        <f ca="1">'1.Inputs'!$D$35+MIN(SUM($AC171:AC171),SUM($AC171:AD171),SUM($AC171:AE171),SUM($AC171:AF171),SUM($AC171:AG171),SUM($AC171:AH171),SUM($AC171:AI171),SUM($AC171:AJ171),SUM($AC171:AK171),SUM($AC171:AL171))</f>
        <v>-372956675.63944244</v>
      </c>
      <c r="AR171" s="36">
        <f ca="1">IF(AP171&lt;'1.Inputs'!$D$57,1,0)</f>
        <v>1</v>
      </c>
      <c r="AS171" s="36">
        <f t="shared" ca="1" si="23"/>
        <v>1</v>
      </c>
    </row>
    <row r="172" spans="2:45" ht="15" customHeight="1" x14ac:dyDescent="0.25">
      <c r="B172" s="36">
        <v>157</v>
      </c>
      <c r="C172" s="36">
        <f t="shared" ca="1" si="16"/>
        <v>0.36865072322081693</v>
      </c>
      <c r="D172" s="36">
        <f t="shared" ca="1" si="17"/>
        <v>20588.057728586711</v>
      </c>
      <c r="E172" s="47">
        <f t="shared" ca="1" si="18"/>
        <v>0.81029720697409768</v>
      </c>
      <c r="F172" s="36">
        <f t="shared" ca="1" si="19"/>
        <v>30103.89906893556</v>
      </c>
      <c r="G172" s="36">
        <f t="shared" ca="1" si="20"/>
        <v>4.4642355423714086E-2</v>
      </c>
      <c r="H172" s="36">
        <f ca="1">((('1.Inputs'!$D$37*12*IF(1=1,'1.Inputs'!$D$38,IF(1=2,'1.Inputs'!$D$39,$E172)))*$F172*(('1.Inputs'!$D$40)+(1-'1.Inputs'!$D$40)*(1+'1.Inputs'!$D$41))*(1+$G172)^(1-1))*'1.Inputs'!$D$47+(('1.Inputs'!$D$37*12*IF(1=1,'1.Inputs'!$D$38,IF(1=2,'1.Inputs'!$D$39,$E172)))/(1-'1.Inputs'!$D$42)*$D172*(1+$G172)^(1-1))*('1.Inputs'!$D$48-'1.Inputs'!$D$49))/'1.Inputs'!$D$51</f>
        <v>808895446.23426831</v>
      </c>
      <c r="I172" s="36">
        <f ca="1">((('1.Inputs'!$D$37*12*IF(2=1,'1.Inputs'!$D$38,IF(2=2,'1.Inputs'!$D$39,$E172)))*$F172*(('1.Inputs'!$D$40)+(1-'1.Inputs'!$D$40)*(1+'1.Inputs'!$D$41))*(1+$G172)^(2-1))*'1.Inputs'!$D$47+(('1.Inputs'!$D$37*12*IF(2=1,'1.Inputs'!$D$38,IF(2=2,'1.Inputs'!$D$39,$E172)))/(1-'1.Inputs'!$D$42)*$D172*(1+$G172)^(2-1))*('1.Inputs'!$D$48-'1.Inputs'!$D$49))/'1.Inputs'!$D$51</f>
        <v>1183009021.9439552</v>
      </c>
      <c r="J172" s="36">
        <f ca="1">((('1.Inputs'!$D$37*12*IF(3=1,'1.Inputs'!$D$38,IF(3=2,'1.Inputs'!$D$39,$E172)))*$F172*(('1.Inputs'!$D$40)+(1-'1.Inputs'!$D$40)*(1+'1.Inputs'!$D$41))*(1+$G172)^(3-1))*'1.Inputs'!$D$47+(('1.Inputs'!$D$37*12*IF(3=1,'1.Inputs'!$D$38,IF(3=2,'1.Inputs'!$D$39,$E172)))/(1-'1.Inputs'!$D$42)*$D172*(1+$G172)^(3-1))*('1.Inputs'!$D$48-'1.Inputs'!$D$49))/'1.Inputs'!$D$51</f>
        <v>1430546532.8098619</v>
      </c>
      <c r="K172" s="36">
        <f ca="1">((('1.Inputs'!$D$37*12*IF(4=1,'1.Inputs'!$D$38,IF(4=2,'1.Inputs'!$D$39,$E172)))*$F172*(('1.Inputs'!$D$40)+(1-'1.Inputs'!$D$40)*(1+'1.Inputs'!$D$41))*(1+$G172)^(4-1))*'1.Inputs'!$D$47+(('1.Inputs'!$D$37*12*IF(4=1,'1.Inputs'!$D$38,IF(4=2,'1.Inputs'!$D$39,$E172)))/(1-'1.Inputs'!$D$42)*$D172*(1+$G172)^(4-1))*('1.Inputs'!$D$48-'1.Inputs'!$D$49))/'1.Inputs'!$D$51</f>
        <v>1494409499.5777214</v>
      </c>
      <c r="L172" s="36">
        <f ca="1">((('1.Inputs'!$D$37*12*IF(5=1,'1.Inputs'!$D$38,IF(5=2,'1.Inputs'!$D$39,$E172)))*$F172*(('1.Inputs'!$D$40)+(1-'1.Inputs'!$D$40)*(1+'1.Inputs'!$D$41))*(1+$G172)^(5-1))*'1.Inputs'!$D$47+(('1.Inputs'!$D$37*12*IF(5=1,'1.Inputs'!$D$38,IF(5=2,'1.Inputs'!$D$39,$E172)))/(1-'1.Inputs'!$D$42)*$D172*(1+$G172)^(5-1))*('1.Inputs'!$D$48-'1.Inputs'!$D$49))/'1.Inputs'!$D$51</f>
        <v>1561123459.6064446</v>
      </c>
      <c r="M172" s="36">
        <f ca="1">((('1.Inputs'!$D$37*12*IF(6=1,'1.Inputs'!$D$38,IF(6=2,'1.Inputs'!$D$39,$E172)))*$F172*(('1.Inputs'!$D$40)+(1-'1.Inputs'!$D$40)*(1+'1.Inputs'!$D$41))*(1+$G172)^(6-1))*'1.Inputs'!$D$47+(('1.Inputs'!$D$37*12*IF(6=1,'1.Inputs'!$D$38,IF(6=2,'1.Inputs'!$D$39,$E172)))/(1-'1.Inputs'!$D$42)*$D172*(1+$G172)^(6-1))*('1.Inputs'!$D$48-'1.Inputs'!$D$49))/'1.Inputs'!$D$51</f>
        <v>1630815687.9504938</v>
      </c>
      <c r="N172" s="36">
        <f ca="1">((('1.Inputs'!$D$37*12*IF(7=1,'1.Inputs'!$D$38,IF(7=2,'1.Inputs'!$D$39,$E172)))*$F172*(('1.Inputs'!$D$40)+(1-'1.Inputs'!$D$40)*(1+'1.Inputs'!$D$41))*(1+$G172)^(7-1))*'1.Inputs'!$D$47+(('1.Inputs'!$D$37*12*IF(7=1,'1.Inputs'!$D$38,IF(7=2,'1.Inputs'!$D$39,$E172)))/(1-'1.Inputs'!$D$42)*$D172*(1+$G172)^(7-1))*('1.Inputs'!$D$48-'1.Inputs'!$D$49))/'1.Inputs'!$D$51</f>
        <v>1703619141.5225484</v>
      </c>
      <c r="O172" s="36">
        <f ca="1">((('1.Inputs'!$D$37*12*IF(8=1,'1.Inputs'!$D$38,IF(8=2,'1.Inputs'!$D$39,$E172)))*$F172*(('1.Inputs'!$D$40)+(1-'1.Inputs'!$D$40)*(1+'1.Inputs'!$D$41))*(1+$G172)^(8-1))*'1.Inputs'!$D$47+(('1.Inputs'!$D$37*12*IF(8=1,'1.Inputs'!$D$38,IF(8=2,'1.Inputs'!$D$39,$E172)))/(1-'1.Inputs'!$D$42)*$D172*(1+$G172)^(8-1))*('1.Inputs'!$D$48-'1.Inputs'!$D$49))/'1.Inputs'!$D$51</f>
        <v>1779672712.7450407</v>
      </c>
      <c r="P172" s="36">
        <f ca="1">((('1.Inputs'!$D$37*12*IF(9=1,'1.Inputs'!$D$38,IF(9=2,'1.Inputs'!$D$39,$E172)))*$F172*(('1.Inputs'!$D$40)+(1-'1.Inputs'!$D$40)*(1+'1.Inputs'!$D$41))*(1+$G172)^(9-1))*'1.Inputs'!$D$47+(('1.Inputs'!$D$37*12*IF(9=1,'1.Inputs'!$D$38,IF(9=2,'1.Inputs'!$D$39,$E172)))/(1-'1.Inputs'!$D$42)*$D172*(1+$G172)^(9-1))*('1.Inputs'!$D$48-'1.Inputs'!$D$49))/'1.Inputs'!$D$51</f>
        <v>1859121494.5252903</v>
      </c>
      <c r="Q172" s="36">
        <f ca="1">((('1.Inputs'!$D$37*12*IF(10=1,'1.Inputs'!$D$38,IF(10=2,'1.Inputs'!$D$39,$E172)))*$F172*(('1.Inputs'!$D$40)+(1-'1.Inputs'!$D$40)*(1+'1.Inputs'!$D$41))*(1+$G172)^(10-1))*'1.Inputs'!$D$47+(('1.Inputs'!$D$37*12*IF(10=1,'1.Inputs'!$D$38,IF(10=2,'1.Inputs'!$D$39,$E172)))/(1-'1.Inputs'!$D$42)*$D172*(1+$G172)^(10-1))*('1.Inputs'!$D$48-'1.Inputs'!$D$49))/'1.Inputs'!$D$51</f>
        <v>1942117057.0597544</v>
      </c>
      <c r="R172" s="36">
        <f>-'1.Inputs'!$D$24</f>
        <v>-2050000000</v>
      </c>
      <c r="S172" s="36">
        <f ca="1">((('1.Inputs'!$D$37*12*IF(1=1,'1.Inputs'!$D$38,IF(1=2,'1.Inputs'!$D$39,$E172)))*$F172*(('1.Inputs'!$D$40)+(1-'1.Inputs'!$D$40)*(1+'1.Inputs'!$D$41))*(1+$G172)^(1-1))-(('1.Inputs'!$D$37*12*IF(1=1,'1.Inputs'!$D$38,IF(1=2,'1.Inputs'!$D$39,$E172)))/(1-'1.Inputs'!$D$42)*$D172*(1+$G172)^(1-1))-('1.Inputs'!$D$37*12*IF(1=1,'1.Inputs'!$D$38,IF(1=2,'1.Inputs'!$D$39,$E172)))*'1.Inputs'!$D$43*(1+$G172)^(1-1)-'1.Inputs'!$D$44*(1+$G172)^(1-1)-('1.Inputs'!$D$20/'1.Inputs'!$D$27+'1.Inputs'!$D$23/'1.Inputs'!$D$28))-MAX(0,((('1.Inputs'!$D$37*12*IF(1=1,'1.Inputs'!$D$38,IF(1=2,'1.Inputs'!$D$39,$E172)))*$F172*(('1.Inputs'!$D$40)+(1-'1.Inputs'!$D$40)*(1+'1.Inputs'!$D$41))*(1+$G172)^(1-1))-(('1.Inputs'!$D$37*12*IF(1=1,'1.Inputs'!$D$38,IF(1=2,'1.Inputs'!$D$39,$E172)))/(1-'1.Inputs'!$D$42)*$D172*(1+$G172)^(1-1))-('1.Inputs'!$D$37*12*IF(1=1,'1.Inputs'!$D$38,IF(1=2,'1.Inputs'!$D$39,$E172)))*'1.Inputs'!$D$43*(1+$G172)^(1-1)-'1.Inputs'!$D$44*(1+$G172)^(1-1)-('1.Inputs'!$D$20/'1.Inputs'!$D$27+'1.Inputs'!$D$23/'1.Inputs'!$D$28)))*'1.Inputs'!$D$53+('1.Inputs'!$D$20/'1.Inputs'!$D$27+'1.Inputs'!$D$23/'1.Inputs'!$D$28)-H172</f>
        <v>-765630889.9115926</v>
      </c>
      <c r="T172" s="36">
        <f ca="1">((('1.Inputs'!$D$37*12*IF(2=1,'1.Inputs'!$D$38,IF(2=2,'1.Inputs'!$D$39,$E172)))*$F172*(('1.Inputs'!$D$40)+(1-'1.Inputs'!$D$40)*(1+'1.Inputs'!$D$41))*(1+$G172)^(2-1))-(('1.Inputs'!$D$37*12*IF(2=1,'1.Inputs'!$D$38,IF(2=2,'1.Inputs'!$D$39,$E172)))/(1-'1.Inputs'!$D$42)*$D172*(1+$G172)^(2-1))-('1.Inputs'!$D$37*12*IF(2=1,'1.Inputs'!$D$38,IF(2=2,'1.Inputs'!$D$39,$E172)))*'1.Inputs'!$D$43*(1+$G172)^(2-1)-'1.Inputs'!$D$44*(1+$G172)^(2-1)-('1.Inputs'!$D$20/'1.Inputs'!$D$27+'1.Inputs'!$D$23/'1.Inputs'!$D$28))-MAX(0,((('1.Inputs'!$D$37*12*IF(2=1,'1.Inputs'!$D$38,IF(2=2,'1.Inputs'!$D$39,$E172)))*$F172*(('1.Inputs'!$D$40)+(1-'1.Inputs'!$D$40)*(1+'1.Inputs'!$D$41))*(1+$G172)^(2-1))-(('1.Inputs'!$D$37*12*IF(2=1,'1.Inputs'!$D$38,IF(2=2,'1.Inputs'!$D$39,$E172)))/(1-'1.Inputs'!$D$42)*$D172*(1+$G172)^(2-1))-('1.Inputs'!$D$37*12*IF(2=1,'1.Inputs'!$D$38,IF(2=2,'1.Inputs'!$D$39,$E172)))*'1.Inputs'!$D$43*(1+$G172)^(2-1)-'1.Inputs'!$D$44*(1+$G172)^(2-1)-('1.Inputs'!$D$20/'1.Inputs'!$D$27+'1.Inputs'!$D$23/'1.Inputs'!$D$28)))*'1.Inputs'!$D$53+('1.Inputs'!$D$20/'1.Inputs'!$D$27+'1.Inputs'!$D$23/'1.Inputs'!$D$28)-(I172-H172)</f>
        <v>-41288915.439351797</v>
      </c>
      <c r="U172" s="36">
        <f ca="1">((('1.Inputs'!$D$37*12*IF(3=1,'1.Inputs'!$D$38,IF(3=2,'1.Inputs'!$D$39,$E172)))*$F172*(('1.Inputs'!$D$40)+(1-'1.Inputs'!$D$40)*(1+'1.Inputs'!$D$41))*(1+$G172)^(3-1))-(('1.Inputs'!$D$37*12*IF(3=1,'1.Inputs'!$D$38,IF(3=2,'1.Inputs'!$D$39,$E172)))/(1-'1.Inputs'!$D$42)*$D172*(1+$G172)^(3-1))-('1.Inputs'!$D$37*12*IF(3=1,'1.Inputs'!$D$38,IF(3=2,'1.Inputs'!$D$39,$E172)))*'1.Inputs'!$D$43*(1+$G172)^(3-1)-'1.Inputs'!$D$44*(1+$G172)^(3-1)-('1.Inputs'!$D$20/'1.Inputs'!$D$27+'1.Inputs'!$D$23/'1.Inputs'!$D$28))-MAX(0,((('1.Inputs'!$D$37*12*IF(3=1,'1.Inputs'!$D$38,IF(3=2,'1.Inputs'!$D$39,$E172)))*$F172*(('1.Inputs'!$D$40)+(1-'1.Inputs'!$D$40)*(1+'1.Inputs'!$D$41))*(1+$G172)^(3-1))-(('1.Inputs'!$D$37*12*IF(3=1,'1.Inputs'!$D$38,IF(3=2,'1.Inputs'!$D$39,$E172)))/(1-'1.Inputs'!$D$42)*$D172*(1+$G172)^(3-1))-('1.Inputs'!$D$37*12*IF(3=1,'1.Inputs'!$D$38,IF(3=2,'1.Inputs'!$D$39,$E172)))*'1.Inputs'!$D$43*(1+$G172)^(3-1)-'1.Inputs'!$D$44*(1+$G172)^(3-1)-('1.Inputs'!$D$20/'1.Inputs'!$D$27+'1.Inputs'!$D$23/'1.Inputs'!$D$28)))*'1.Inputs'!$D$53+('1.Inputs'!$D$20/'1.Inputs'!$D$27+'1.Inputs'!$D$23/'1.Inputs'!$D$28)-(J172-I172)</f>
        <v>245632573.7687248</v>
      </c>
      <c r="V172" s="36">
        <f ca="1">((('1.Inputs'!$D$37*12*IF(4=1,'1.Inputs'!$D$38,IF(4=2,'1.Inputs'!$D$39,$E172)))*$F172*(('1.Inputs'!$D$40)+(1-'1.Inputs'!$D$40)*(1+'1.Inputs'!$D$41))*(1+$G172)^(4-1))-(('1.Inputs'!$D$37*12*IF(4=1,'1.Inputs'!$D$38,IF(4=2,'1.Inputs'!$D$39,$E172)))/(1-'1.Inputs'!$D$42)*$D172*(1+$G172)^(4-1))-('1.Inputs'!$D$37*12*IF(4=1,'1.Inputs'!$D$38,IF(4=2,'1.Inputs'!$D$39,$E172)))*'1.Inputs'!$D$43*(1+$G172)^(4-1)-'1.Inputs'!$D$44*(1+$G172)^(4-1)-('1.Inputs'!$D$20/'1.Inputs'!$D$27+'1.Inputs'!$D$23/'1.Inputs'!$D$28))-MAX(0,((('1.Inputs'!$D$37*12*IF(4=1,'1.Inputs'!$D$38,IF(4=2,'1.Inputs'!$D$39,$E172)))*$F172*(('1.Inputs'!$D$40)+(1-'1.Inputs'!$D$40)*(1+'1.Inputs'!$D$41))*(1+$G172)^(4-1))-(('1.Inputs'!$D$37*12*IF(4=1,'1.Inputs'!$D$38,IF(4=2,'1.Inputs'!$D$39,$E172)))/(1-'1.Inputs'!$D$42)*$D172*(1+$G172)^(4-1))-('1.Inputs'!$D$37*12*IF(4=1,'1.Inputs'!$D$38,IF(4=2,'1.Inputs'!$D$39,$E172)))*'1.Inputs'!$D$43*(1+$G172)^(4-1)-'1.Inputs'!$D$44*(1+$G172)^(4-1)-('1.Inputs'!$D$20/'1.Inputs'!$D$27+'1.Inputs'!$D$23/'1.Inputs'!$D$28)))*'1.Inputs'!$D$53+('1.Inputs'!$D$20/'1.Inputs'!$D$27+'1.Inputs'!$D$23/'1.Inputs'!$D$28)-(K172-J172)</f>
        <v>449214040.77560341</v>
      </c>
      <c r="W172" s="36">
        <f ca="1">((('1.Inputs'!$D$37*12*IF(5=1,'1.Inputs'!$D$38,IF(5=2,'1.Inputs'!$D$39,$E172)))*$F172*(('1.Inputs'!$D$40)+(1-'1.Inputs'!$D$40)*(1+'1.Inputs'!$D$41))*(1+$G172)^(5-1))-(('1.Inputs'!$D$37*12*IF(5=1,'1.Inputs'!$D$38,IF(5=2,'1.Inputs'!$D$39,$E172)))/(1-'1.Inputs'!$D$42)*$D172*(1+$G172)^(5-1))-('1.Inputs'!$D$37*12*IF(5=1,'1.Inputs'!$D$38,IF(5=2,'1.Inputs'!$D$39,$E172)))*'1.Inputs'!$D$43*(1+$G172)^(5-1)-'1.Inputs'!$D$44*(1+$G172)^(5-1)-('1.Inputs'!$D$20/'1.Inputs'!$D$27+'1.Inputs'!$D$23/'1.Inputs'!$D$28))-MAX(0,((('1.Inputs'!$D$37*12*IF(5=1,'1.Inputs'!$D$38,IF(5=2,'1.Inputs'!$D$39,$E172)))*$F172*(('1.Inputs'!$D$40)+(1-'1.Inputs'!$D$40)*(1+'1.Inputs'!$D$41))*(1+$G172)^(5-1))-(('1.Inputs'!$D$37*12*IF(5=1,'1.Inputs'!$D$38,IF(5=2,'1.Inputs'!$D$39,$E172)))/(1-'1.Inputs'!$D$42)*$D172*(1+$G172)^(5-1))-('1.Inputs'!$D$37*12*IF(5=1,'1.Inputs'!$D$38,IF(5=2,'1.Inputs'!$D$39,$E172)))*'1.Inputs'!$D$43*(1+$G172)^(5-1)-'1.Inputs'!$D$44*(1+$G172)^(5-1)-('1.Inputs'!$D$20/'1.Inputs'!$D$27+'1.Inputs'!$D$23/'1.Inputs'!$D$28)))*'1.Inputs'!$D$53+('1.Inputs'!$D$20/'1.Inputs'!$D$27+'1.Inputs'!$D$23/'1.Inputs'!$D$28)-(L172-K172)</f>
        <v>467158662.35145998</v>
      </c>
      <c r="X172" s="36">
        <f ca="1">((('1.Inputs'!$D$37*12*IF(6=1,'1.Inputs'!$D$38,IF(6=2,'1.Inputs'!$D$39,$E172)))*$F172*(('1.Inputs'!$D$40)+(1-'1.Inputs'!$D$40)*(1+'1.Inputs'!$D$41))*(1+$G172)^(6-1))-(('1.Inputs'!$D$37*12*IF(6=1,'1.Inputs'!$D$38,IF(6=2,'1.Inputs'!$D$39,$E172)))/(1-'1.Inputs'!$D$42)*$D172*(1+$G172)^(6-1))-('1.Inputs'!$D$37*12*IF(6=1,'1.Inputs'!$D$38,IF(6=2,'1.Inputs'!$D$39,$E172)))*'1.Inputs'!$D$43*(1+$G172)^(6-1)-'1.Inputs'!$D$44*(1+$G172)^(6-1)-('1.Inputs'!$D$20/'1.Inputs'!$D$27+'1.Inputs'!$D$23/'1.Inputs'!$D$28))-MAX(0,((('1.Inputs'!$D$37*12*IF(6=1,'1.Inputs'!$D$38,IF(6=2,'1.Inputs'!$D$39,$E172)))*$F172*(('1.Inputs'!$D$40)+(1-'1.Inputs'!$D$40)*(1+'1.Inputs'!$D$41))*(1+$G172)^(6-1))-(('1.Inputs'!$D$37*12*IF(6=1,'1.Inputs'!$D$38,IF(6=2,'1.Inputs'!$D$39,$E172)))/(1-'1.Inputs'!$D$42)*$D172*(1+$G172)^(6-1))-('1.Inputs'!$D$37*12*IF(6=1,'1.Inputs'!$D$38,IF(6=2,'1.Inputs'!$D$39,$E172)))*'1.Inputs'!$D$43*(1+$G172)^(6-1)-'1.Inputs'!$D$44*(1+$G172)^(6-1)-('1.Inputs'!$D$20/'1.Inputs'!$D$27+'1.Inputs'!$D$23/'1.Inputs'!$D$28)))*'1.Inputs'!$D$53+('1.Inputs'!$D$20/'1.Inputs'!$D$27+'1.Inputs'!$D$23/'1.Inputs'!$D$28)-(M172-L172)</f>
        <v>485904374.10165</v>
      </c>
      <c r="Y172" s="36">
        <f ca="1">((('1.Inputs'!$D$37*12*IF(7=1,'1.Inputs'!$D$38,IF(7=2,'1.Inputs'!$D$39,$E172)))*$F172*(('1.Inputs'!$D$40)+(1-'1.Inputs'!$D$40)*(1+'1.Inputs'!$D$41))*(1+$G172)^(7-1))-(('1.Inputs'!$D$37*12*IF(7=1,'1.Inputs'!$D$38,IF(7=2,'1.Inputs'!$D$39,$E172)))/(1-'1.Inputs'!$D$42)*$D172*(1+$G172)^(7-1))-('1.Inputs'!$D$37*12*IF(7=1,'1.Inputs'!$D$38,IF(7=2,'1.Inputs'!$D$39,$E172)))*'1.Inputs'!$D$43*(1+$G172)^(7-1)-'1.Inputs'!$D$44*(1+$G172)^(7-1)-('1.Inputs'!$D$20/'1.Inputs'!$D$27+'1.Inputs'!$D$23/'1.Inputs'!$D$28))-MAX(0,((('1.Inputs'!$D$37*12*IF(7=1,'1.Inputs'!$D$38,IF(7=2,'1.Inputs'!$D$39,$E172)))*$F172*(('1.Inputs'!$D$40)+(1-'1.Inputs'!$D$40)*(1+'1.Inputs'!$D$41))*(1+$G172)^(7-1))-(('1.Inputs'!$D$37*12*IF(7=1,'1.Inputs'!$D$38,IF(7=2,'1.Inputs'!$D$39,$E172)))/(1-'1.Inputs'!$D$42)*$D172*(1+$G172)^(7-1))-('1.Inputs'!$D$37*12*IF(7=1,'1.Inputs'!$D$38,IF(7=2,'1.Inputs'!$D$39,$E172)))*'1.Inputs'!$D$43*(1+$G172)^(7-1)-'1.Inputs'!$D$44*(1+$G172)^(7-1)-('1.Inputs'!$D$20/'1.Inputs'!$D$27+'1.Inputs'!$D$23/'1.Inputs'!$D$28)))*'1.Inputs'!$D$53+('1.Inputs'!$D$20/'1.Inputs'!$D$27+'1.Inputs'!$D$23/'1.Inputs'!$D$28)-(N172-M172)</f>
        <v>505486938.57846332</v>
      </c>
      <c r="Z172" s="36">
        <f ca="1">((('1.Inputs'!$D$37*12*IF(8=1,'1.Inputs'!$D$38,IF(8=2,'1.Inputs'!$D$39,$E172)))*$F172*(('1.Inputs'!$D$40)+(1-'1.Inputs'!$D$40)*(1+'1.Inputs'!$D$41))*(1+$G172)^(8-1))-(('1.Inputs'!$D$37*12*IF(8=1,'1.Inputs'!$D$38,IF(8=2,'1.Inputs'!$D$39,$E172)))/(1-'1.Inputs'!$D$42)*$D172*(1+$G172)^(8-1))-('1.Inputs'!$D$37*12*IF(8=1,'1.Inputs'!$D$38,IF(8=2,'1.Inputs'!$D$39,$E172)))*'1.Inputs'!$D$43*(1+$G172)^(8-1)-'1.Inputs'!$D$44*(1+$G172)^(8-1)-('1.Inputs'!$D$20/'1.Inputs'!$D$27+'1.Inputs'!$D$23/'1.Inputs'!$D$28))-MAX(0,((('1.Inputs'!$D$37*12*IF(8=1,'1.Inputs'!$D$38,IF(8=2,'1.Inputs'!$D$39,$E172)))*$F172*(('1.Inputs'!$D$40)+(1-'1.Inputs'!$D$40)*(1+'1.Inputs'!$D$41))*(1+$G172)^(8-1))-(('1.Inputs'!$D$37*12*IF(8=1,'1.Inputs'!$D$38,IF(8=2,'1.Inputs'!$D$39,$E172)))/(1-'1.Inputs'!$D$42)*$D172*(1+$G172)^(8-1))-('1.Inputs'!$D$37*12*IF(8=1,'1.Inputs'!$D$38,IF(8=2,'1.Inputs'!$D$39,$E172)))*'1.Inputs'!$D$43*(1+$G172)^(8-1)-'1.Inputs'!$D$44*(1+$G172)^(8-1)-('1.Inputs'!$D$20/'1.Inputs'!$D$27+'1.Inputs'!$D$23/'1.Inputs'!$D$28)))*'1.Inputs'!$D$53+('1.Inputs'!$D$20/'1.Inputs'!$D$27+'1.Inputs'!$D$23/'1.Inputs'!$D$28)-(O172-N172)</f>
        <v>525943714.8587575</v>
      </c>
      <c r="AA172" s="36">
        <f ca="1">((('1.Inputs'!$D$37*12*IF(9=1,'1.Inputs'!$D$38,IF(9=2,'1.Inputs'!$D$39,$E172)))*$F172*(('1.Inputs'!$D$40)+(1-'1.Inputs'!$D$40)*(1+'1.Inputs'!$D$41))*(1+$G172)^(9-1))-(('1.Inputs'!$D$37*12*IF(9=1,'1.Inputs'!$D$38,IF(9=2,'1.Inputs'!$D$39,$E172)))/(1-'1.Inputs'!$D$42)*$D172*(1+$G172)^(9-1))-('1.Inputs'!$D$37*12*IF(9=1,'1.Inputs'!$D$38,IF(9=2,'1.Inputs'!$D$39,$E172)))*'1.Inputs'!$D$43*(1+$G172)^(9-1)-'1.Inputs'!$D$44*(1+$G172)^(9-1)-('1.Inputs'!$D$20/'1.Inputs'!$D$27+'1.Inputs'!$D$23/'1.Inputs'!$D$28))-MAX(0,((('1.Inputs'!$D$37*12*IF(9=1,'1.Inputs'!$D$38,IF(9=2,'1.Inputs'!$D$39,$E172)))*$F172*(('1.Inputs'!$D$40)+(1-'1.Inputs'!$D$40)*(1+'1.Inputs'!$D$41))*(1+$G172)^(9-1))-(('1.Inputs'!$D$37*12*IF(9=1,'1.Inputs'!$D$38,IF(9=2,'1.Inputs'!$D$39,$E172)))/(1-'1.Inputs'!$D$42)*$D172*(1+$G172)^(9-1))-('1.Inputs'!$D$37*12*IF(9=1,'1.Inputs'!$D$38,IF(9=2,'1.Inputs'!$D$39,$E172)))*'1.Inputs'!$D$43*(1+$G172)^(9-1)-'1.Inputs'!$D$44*(1+$G172)^(9-1)-('1.Inputs'!$D$20/'1.Inputs'!$D$27+'1.Inputs'!$D$23/'1.Inputs'!$D$28)))*'1.Inputs'!$D$53+('1.Inputs'!$D$20/'1.Inputs'!$D$27+'1.Inputs'!$D$23/'1.Inputs'!$D$28)-(P172-O172)</f>
        <v>547313729.8165803</v>
      </c>
      <c r="AB172" s="36">
        <f ca="1">((('1.Inputs'!$D$37*12*IF(10=1,'1.Inputs'!$D$38,IF(10=2,'1.Inputs'!$D$39,$E172)))*$F172*(('1.Inputs'!$D$40)+(1-'1.Inputs'!$D$40)*(1+'1.Inputs'!$D$41))*(1+$G172)^(10-1))-(('1.Inputs'!$D$37*12*IF(10=1,'1.Inputs'!$D$38,IF(10=2,'1.Inputs'!$D$39,$E172)))/(1-'1.Inputs'!$D$42)*$D172*(1+$G172)^(10-1))-('1.Inputs'!$D$37*12*IF(10=1,'1.Inputs'!$D$38,IF(10=2,'1.Inputs'!$D$39,$E172)))*'1.Inputs'!$D$43*(1+$G172)^(10-1)-'1.Inputs'!$D$44*(1+$G172)^(10-1)-('1.Inputs'!$D$20/'1.Inputs'!$D$27+'1.Inputs'!$D$23/'1.Inputs'!$D$28))-MAX(0,((('1.Inputs'!$D$37*12*IF(10=1,'1.Inputs'!$D$38,IF(10=2,'1.Inputs'!$D$39,$E172)))*$F172*(('1.Inputs'!$D$40)+(1-'1.Inputs'!$D$40)*(1+'1.Inputs'!$D$41))*(1+$G172)^(10-1))-(('1.Inputs'!$D$37*12*IF(10=1,'1.Inputs'!$D$38,IF(10=2,'1.Inputs'!$D$39,$E172)))/(1-'1.Inputs'!$D$42)*$D172*(1+$G172)^(10-1))-('1.Inputs'!$D$37*12*IF(10=1,'1.Inputs'!$D$38,IF(10=2,'1.Inputs'!$D$39,$E172)))*'1.Inputs'!$D$43*(1+$G172)^(10-1)-'1.Inputs'!$D$44*(1+$G172)^(10-1)-('1.Inputs'!$D$20/'1.Inputs'!$D$27+'1.Inputs'!$D$23/'1.Inputs'!$D$28)))*'1.Inputs'!$D$53+('1.Inputs'!$D$20/'1.Inputs'!$D$27+'1.Inputs'!$D$23/'1.Inputs'!$D$28)-(Q172-P172)+(('1.Inputs'!$D$20+'1.Inputs'!$D$23-('1.Inputs'!$D$20/'1.Inputs'!$D$27+'1.Inputs'!$D$23/'1.Inputs'!$D$28)*'1.Inputs'!$D$10)*'1.Inputs'!$D$60+'1.Inputs'!$D$19*'1.Inputs'!$D$59+Q172)</f>
        <v>3211754809.6373148</v>
      </c>
      <c r="AC172" s="36">
        <f ca="1">S172-AC$13-AC$14+MIN(AC$13,MAX(0,((('1.Inputs'!$D$37*12*IF(1=1,'1.Inputs'!$D$38,IF(1=2,'1.Inputs'!$D$39,$E172)))*$F172*(('1.Inputs'!$D$40)+(1-'1.Inputs'!$D$40)*(1+'1.Inputs'!$D$41))*(1+$G172)^(1-1))-(('1.Inputs'!$D$37*12*IF(1=1,'1.Inputs'!$D$38,IF(1=2,'1.Inputs'!$D$39,$E172)))/(1-'1.Inputs'!$D$42)*$D172*(1+$G172)^(1-1))-('1.Inputs'!$D$37*12*IF(1=1,'1.Inputs'!$D$38,IF(1=2,'1.Inputs'!$D$39,$E172)))*'1.Inputs'!$D$43*(1+$G172)^(1-1)-'1.Inputs'!$D$44*(1+$G172)^(1-1)-('1.Inputs'!$D$20/'1.Inputs'!$D$27+'1.Inputs'!$D$23/'1.Inputs'!$D$28))))*'1.Inputs'!$D$53</f>
        <v>-913230889.9115926</v>
      </c>
      <c r="AD172" s="36">
        <f ca="1">T172-AD$13-AD$14+MIN(AD$13,MAX(0,((('1.Inputs'!$D$37*12*IF(2=1,'1.Inputs'!$D$38,IF(2=2,'1.Inputs'!$D$39,$E172)))*$F172*(('1.Inputs'!$D$40)+(1-'1.Inputs'!$D$40)*(1+'1.Inputs'!$D$41))*(1+$G172)^(2-1))-(('1.Inputs'!$D$37*12*IF(2=1,'1.Inputs'!$D$38,IF(2=2,'1.Inputs'!$D$39,$E172)))/(1-'1.Inputs'!$D$42)*$D172*(1+$G172)^(2-1))-('1.Inputs'!$D$37*12*IF(2=1,'1.Inputs'!$D$38,IF(2=2,'1.Inputs'!$D$39,$E172)))*'1.Inputs'!$D$43*(1+$G172)^(2-1)-'1.Inputs'!$D$44*(1+$G172)^(2-1)-('1.Inputs'!$D$20/'1.Inputs'!$D$27+'1.Inputs'!$D$23/'1.Inputs'!$D$28))))*'1.Inputs'!$D$53</f>
        <v>-137228915.4393518</v>
      </c>
      <c r="AE172" s="36">
        <f ca="1">U172-AE$13-AE$14+MIN(AE$13,MAX(0,((('1.Inputs'!$D$37*12*IF(3=1,'1.Inputs'!$D$38,IF(3=2,'1.Inputs'!$D$39,$E172)))*$F172*(('1.Inputs'!$D$40)+(1-'1.Inputs'!$D$40)*(1+'1.Inputs'!$D$41))*(1+$G172)^(3-1))-(('1.Inputs'!$D$37*12*IF(3=1,'1.Inputs'!$D$38,IF(3=2,'1.Inputs'!$D$39,$E172)))/(1-'1.Inputs'!$D$42)*$D172*(1+$G172)^(3-1))-('1.Inputs'!$D$37*12*IF(3=1,'1.Inputs'!$D$38,IF(3=2,'1.Inputs'!$D$39,$E172)))*'1.Inputs'!$D$43*(1+$G172)^(3-1)-'1.Inputs'!$D$44*(1+$G172)^(3-1)-('1.Inputs'!$D$20/'1.Inputs'!$D$27+'1.Inputs'!$D$23/'1.Inputs'!$D$28))))*'1.Inputs'!$D$53</f>
        <v>-96307426.231275201</v>
      </c>
      <c r="AF172" s="36">
        <f ca="1">V172-AF$13-AF$14+MIN(AF$13,MAX(0,((('1.Inputs'!$D$37*12*IF(4=1,'1.Inputs'!$D$38,IF(4=2,'1.Inputs'!$D$39,$E172)))*$F172*(('1.Inputs'!$D$40)+(1-'1.Inputs'!$D$40)*(1+'1.Inputs'!$D$41))*(1+$G172)^(4-1))-(('1.Inputs'!$D$37*12*IF(4=1,'1.Inputs'!$D$38,IF(4=2,'1.Inputs'!$D$39,$E172)))/(1-'1.Inputs'!$D$42)*$D172*(1+$G172)^(4-1))-('1.Inputs'!$D$37*12*IF(4=1,'1.Inputs'!$D$38,IF(4=2,'1.Inputs'!$D$39,$E172)))*'1.Inputs'!$D$43*(1+$G172)^(4-1)-'1.Inputs'!$D$44*(1+$G172)^(4-1)-('1.Inputs'!$D$20/'1.Inputs'!$D$27+'1.Inputs'!$D$23/'1.Inputs'!$D$28))))*'1.Inputs'!$D$53</f>
        <v>126462040.77560341</v>
      </c>
      <c r="AG172" s="36">
        <f ca="1">W172-AG$13-AG$14+MIN(AG$13,MAX(0,((('1.Inputs'!$D$37*12*IF(5=1,'1.Inputs'!$D$38,IF(5=2,'1.Inputs'!$D$39,$E172)))*$F172*(('1.Inputs'!$D$40)+(1-'1.Inputs'!$D$40)*(1+'1.Inputs'!$D$41))*(1+$G172)^(5-1))-(('1.Inputs'!$D$37*12*IF(5=1,'1.Inputs'!$D$38,IF(5=2,'1.Inputs'!$D$39,$E172)))/(1-'1.Inputs'!$D$42)*$D172*(1+$G172)^(5-1))-('1.Inputs'!$D$37*12*IF(5=1,'1.Inputs'!$D$38,IF(5=2,'1.Inputs'!$D$39,$E172)))*'1.Inputs'!$D$43*(1+$G172)^(5-1)-'1.Inputs'!$D$44*(1+$G172)^(5-1)-('1.Inputs'!$D$20/'1.Inputs'!$D$27+'1.Inputs'!$D$23/'1.Inputs'!$D$28))))*'1.Inputs'!$D$53</f>
        <v>163594662.35145998</v>
      </c>
      <c r="AH172" s="36">
        <f ca="1">X172-AH$13-AH$14+MIN(AH$13,MAX(0,((('1.Inputs'!$D$37*12*IF(6=1,'1.Inputs'!$D$38,IF(6=2,'1.Inputs'!$D$39,$E172)))*$F172*(('1.Inputs'!$D$40)+(1-'1.Inputs'!$D$40)*(1+'1.Inputs'!$D$41))*(1+$G172)^(6-1))-(('1.Inputs'!$D$37*12*IF(6=1,'1.Inputs'!$D$38,IF(6=2,'1.Inputs'!$D$39,$E172)))/(1-'1.Inputs'!$D$42)*$D172*(1+$G172)^(6-1))-('1.Inputs'!$D$37*12*IF(6=1,'1.Inputs'!$D$38,IF(6=2,'1.Inputs'!$D$39,$E172)))*'1.Inputs'!$D$43*(1+$G172)^(6-1)-'1.Inputs'!$D$44*(1+$G172)^(6-1)-('1.Inputs'!$D$20/'1.Inputs'!$D$27+'1.Inputs'!$D$23/'1.Inputs'!$D$28))))*'1.Inputs'!$D$53</f>
        <v>201528374.10165</v>
      </c>
      <c r="AI172" s="36">
        <f ca="1">Y172-AI$13-AI$14+MIN(AI$13,MAX(0,((('1.Inputs'!$D$37*12*IF(7=1,'1.Inputs'!$D$38,IF(7=2,'1.Inputs'!$D$39,$E172)))*$F172*(('1.Inputs'!$D$40)+(1-'1.Inputs'!$D$40)*(1+'1.Inputs'!$D$41))*(1+$G172)^(7-1))-(('1.Inputs'!$D$37*12*IF(7=1,'1.Inputs'!$D$38,IF(7=2,'1.Inputs'!$D$39,$E172)))/(1-'1.Inputs'!$D$42)*$D172*(1+$G172)^(7-1))-('1.Inputs'!$D$37*12*IF(7=1,'1.Inputs'!$D$38,IF(7=2,'1.Inputs'!$D$39,$E172)))*'1.Inputs'!$D$43*(1+$G172)^(7-1)-'1.Inputs'!$D$44*(1+$G172)^(7-1)-('1.Inputs'!$D$20/'1.Inputs'!$D$27+'1.Inputs'!$D$23/'1.Inputs'!$D$28))))*'1.Inputs'!$D$53</f>
        <v>240298938.57846332</v>
      </c>
      <c r="AJ172" s="36">
        <f ca="1">Z172-AJ$13-AJ$14+MIN(AJ$13,MAX(0,((('1.Inputs'!$D$37*12*IF(8=1,'1.Inputs'!$D$38,IF(8=2,'1.Inputs'!$D$39,$E172)))*$F172*(('1.Inputs'!$D$40)+(1-'1.Inputs'!$D$40)*(1+'1.Inputs'!$D$41))*(1+$G172)^(8-1))-(('1.Inputs'!$D$37*12*IF(8=1,'1.Inputs'!$D$38,IF(8=2,'1.Inputs'!$D$39,$E172)))/(1-'1.Inputs'!$D$42)*$D172*(1+$G172)^(8-1))-('1.Inputs'!$D$37*12*IF(8=1,'1.Inputs'!$D$38,IF(8=2,'1.Inputs'!$D$39,$E172)))*'1.Inputs'!$D$43*(1+$G172)^(8-1)-'1.Inputs'!$D$44*(1+$G172)^(8-1)-('1.Inputs'!$D$20/'1.Inputs'!$D$27+'1.Inputs'!$D$23/'1.Inputs'!$D$28))))*'1.Inputs'!$D$53</f>
        <v>525943714.8587575</v>
      </c>
      <c r="AK172" s="36">
        <f ca="1">AA172-AK$13-AK$14+MIN(AK$13,MAX(0,((('1.Inputs'!$D$37*12*IF(9=1,'1.Inputs'!$D$38,IF(9=2,'1.Inputs'!$D$39,$E172)))*$F172*(('1.Inputs'!$D$40)+(1-'1.Inputs'!$D$40)*(1+'1.Inputs'!$D$41))*(1+$G172)^(9-1))-(('1.Inputs'!$D$37*12*IF(9=1,'1.Inputs'!$D$38,IF(9=2,'1.Inputs'!$D$39,$E172)))/(1-'1.Inputs'!$D$42)*$D172*(1+$G172)^(9-1))-('1.Inputs'!$D$37*12*IF(9=1,'1.Inputs'!$D$38,IF(9=2,'1.Inputs'!$D$39,$E172)))*'1.Inputs'!$D$43*(1+$G172)^(9-1)-'1.Inputs'!$D$44*(1+$G172)^(9-1)-('1.Inputs'!$D$20/'1.Inputs'!$D$27+'1.Inputs'!$D$23/'1.Inputs'!$D$28))))*'1.Inputs'!$D$53</f>
        <v>547313729.8165803</v>
      </c>
      <c r="AL172" s="36">
        <f ca="1">AB172-AL$13-AL$14+MIN(AL$13,MAX(0,((('1.Inputs'!$D$37*12*IF(10=1,'1.Inputs'!$D$38,IF(10=2,'1.Inputs'!$D$39,$E172)))*$F172*(('1.Inputs'!$D$40)+(1-'1.Inputs'!$D$40)*(1+'1.Inputs'!$D$41))*(1+$G172)^(10-1))-(('1.Inputs'!$D$37*12*IF(10=1,'1.Inputs'!$D$38,IF(10=2,'1.Inputs'!$D$39,$E172)))/(1-'1.Inputs'!$D$42)*$D172*(1+$G172)^(10-1))-('1.Inputs'!$D$37*12*IF(10=1,'1.Inputs'!$D$38,IF(10=2,'1.Inputs'!$D$39,$E172)))*'1.Inputs'!$D$43*(1+$G172)^(10-1)-'1.Inputs'!$D$44*(1+$G172)^(10-1)-('1.Inputs'!$D$20/'1.Inputs'!$D$27+'1.Inputs'!$D$23/'1.Inputs'!$D$28))))*'1.Inputs'!$D$53+'1.Inputs'!$D$35</f>
        <v>4011754809.6373148</v>
      </c>
      <c r="AM172" s="48">
        <f ca="1">R172+NPV('1.Inputs'!$D$55,S172:AB172)</f>
        <v>-101789482.25735259</v>
      </c>
      <c r="AN172" s="48">
        <f ca="1">-('1.Inputs'!$D$24*(1-'1.Inputs'!$D$31)+'1.Inputs'!$D$35)+NPV('1.Inputs'!$D$54,AC172:AL172)</f>
        <v>-1234450962.427021</v>
      </c>
      <c r="AO172" s="36">
        <f t="shared" ca="1" si="21"/>
        <v>-5.1872011511625518</v>
      </c>
      <c r="AP172" s="36">
        <f t="shared" ca="1" si="22"/>
        <v>0.62406649839615036</v>
      </c>
      <c r="AQ172" s="36">
        <f ca="1">'1.Inputs'!$D$35+MIN(SUM($AC172:AC172),SUM($AC172:AD172),SUM($AC172:AE172),SUM($AC172:AF172),SUM($AC172:AG172),SUM($AC172:AH172),SUM($AC172:AI172),SUM($AC172:AJ172),SUM($AC172:AK172),SUM($AC172:AL172))</f>
        <v>-346767231.5822196</v>
      </c>
      <c r="AR172" s="36">
        <f ca="1">IF(AP172&lt;'1.Inputs'!$D$57,1,0)</f>
        <v>1</v>
      </c>
      <c r="AS172" s="36">
        <f t="shared" ca="1" si="23"/>
        <v>1</v>
      </c>
    </row>
    <row r="173" spans="2:45" ht="15" customHeight="1" x14ac:dyDescent="0.25">
      <c r="B173" s="36">
        <v>158</v>
      </c>
      <c r="C173" s="36">
        <f t="shared" ca="1" si="16"/>
        <v>0.80323706546231366</v>
      </c>
      <c r="D173" s="36">
        <f t="shared" ca="1" si="17"/>
        <v>19355.260549483392</v>
      </c>
      <c r="E173" s="47">
        <f t="shared" ca="1" si="18"/>
        <v>0.8649532090682811</v>
      </c>
      <c r="F173" s="36">
        <f t="shared" ca="1" si="19"/>
        <v>30409.217419647961</v>
      </c>
      <c r="G173" s="36">
        <f t="shared" ca="1" si="20"/>
        <v>6.5859489419570469E-2</v>
      </c>
      <c r="H173" s="36">
        <f ca="1">((('1.Inputs'!$D$37*12*IF(1=1,'1.Inputs'!$D$38,IF(1=2,'1.Inputs'!$D$39,$E173)))*$F173*(('1.Inputs'!$D$40)+(1-'1.Inputs'!$D$40)*(1+'1.Inputs'!$D$41))*(1+$G173)^(1-1))*'1.Inputs'!$D$47+(('1.Inputs'!$D$37*12*IF(1=1,'1.Inputs'!$D$38,IF(1=2,'1.Inputs'!$D$39,$E173)))/(1-'1.Inputs'!$D$42)*$D173*(1+$G173)^(1-1))*('1.Inputs'!$D$48-'1.Inputs'!$D$49))/'1.Inputs'!$D$51</f>
        <v>808309116.82529771</v>
      </c>
      <c r="I173" s="36">
        <f ca="1">((('1.Inputs'!$D$37*12*IF(2=1,'1.Inputs'!$D$38,IF(2=2,'1.Inputs'!$D$39,$E173)))*$F173*(('1.Inputs'!$D$40)+(1-'1.Inputs'!$D$40)*(1+'1.Inputs'!$D$41))*(1+$G173)^(2-1))*'1.Inputs'!$D$47+(('1.Inputs'!$D$37*12*IF(2=1,'1.Inputs'!$D$38,IF(2=2,'1.Inputs'!$D$39,$E173)))/(1-'1.Inputs'!$D$42)*$D173*(1+$G173)^(2-1))*('1.Inputs'!$D$48-'1.Inputs'!$D$49))/'1.Inputs'!$D$51</f>
        <v>1206161519.5736341</v>
      </c>
      <c r="J173" s="36">
        <f ca="1">((('1.Inputs'!$D$37*12*IF(3=1,'1.Inputs'!$D$38,IF(3=2,'1.Inputs'!$D$39,$E173)))*$F173*(('1.Inputs'!$D$40)+(1-'1.Inputs'!$D$40)*(1+'1.Inputs'!$D$41))*(1+$G173)^(3-1))*'1.Inputs'!$D$47+(('1.Inputs'!$D$37*12*IF(3=1,'1.Inputs'!$D$38,IF(3=2,'1.Inputs'!$D$39,$E173)))/(1-'1.Inputs'!$D$42)*$D173*(1+$G173)^(3-1))*('1.Inputs'!$D$48-'1.Inputs'!$D$49))/'1.Inputs'!$D$51</f>
        <v>1588546746.2269185</v>
      </c>
      <c r="K173" s="36">
        <f ca="1">((('1.Inputs'!$D$37*12*IF(4=1,'1.Inputs'!$D$38,IF(4=2,'1.Inputs'!$D$39,$E173)))*$F173*(('1.Inputs'!$D$40)+(1-'1.Inputs'!$D$40)*(1+'1.Inputs'!$D$41))*(1+$G173)^(4-1))*'1.Inputs'!$D$47+(('1.Inputs'!$D$37*12*IF(4=1,'1.Inputs'!$D$38,IF(4=2,'1.Inputs'!$D$39,$E173)))/(1-'1.Inputs'!$D$42)*$D173*(1+$G173)^(4-1))*('1.Inputs'!$D$48-'1.Inputs'!$D$49))/'1.Inputs'!$D$51</f>
        <v>1693167623.8525434</v>
      </c>
      <c r="L173" s="36">
        <f ca="1">((('1.Inputs'!$D$37*12*IF(5=1,'1.Inputs'!$D$38,IF(5=2,'1.Inputs'!$D$39,$E173)))*$F173*(('1.Inputs'!$D$40)+(1-'1.Inputs'!$D$40)*(1+'1.Inputs'!$D$41))*(1+$G173)^(5-1))*'1.Inputs'!$D$47+(('1.Inputs'!$D$37*12*IF(5=1,'1.Inputs'!$D$38,IF(5=2,'1.Inputs'!$D$39,$E173)))/(1-'1.Inputs'!$D$42)*$D173*(1+$G173)^(5-1))*('1.Inputs'!$D$48-'1.Inputs'!$D$49))/'1.Inputs'!$D$51</f>
        <v>1804678779.0612192</v>
      </c>
      <c r="M173" s="36">
        <f ca="1">((('1.Inputs'!$D$37*12*IF(6=1,'1.Inputs'!$D$38,IF(6=2,'1.Inputs'!$D$39,$E173)))*$F173*(('1.Inputs'!$D$40)+(1-'1.Inputs'!$D$40)*(1+'1.Inputs'!$D$41))*(1+$G173)^(6-1))*'1.Inputs'!$D$47+(('1.Inputs'!$D$37*12*IF(6=1,'1.Inputs'!$D$38,IF(6=2,'1.Inputs'!$D$39,$E173)))/(1-'1.Inputs'!$D$42)*$D173*(1+$G173)^(6-1))*('1.Inputs'!$D$48-'1.Inputs'!$D$49))/'1.Inputs'!$D$51</f>
        <v>1923534002.016525</v>
      </c>
      <c r="N173" s="36">
        <f ca="1">((('1.Inputs'!$D$37*12*IF(7=1,'1.Inputs'!$D$38,IF(7=2,'1.Inputs'!$D$39,$E173)))*$F173*(('1.Inputs'!$D$40)+(1-'1.Inputs'!$D$40)*(1+'1.Inputs'!$D$41))*(1+$G173)^(7-1))*'1.Inputs'!$D$47+(('1.Inputs'!$D$37*12*IF(7=1,'1.Inputs'!$D$38,IF(7=2,'1.Inputs'!$D$39,$E173)))/(1-'1.Inputs'!$D$42)*$D173*(1+$G173)^(7-1))*('1.Inputs'!$D$48-'1.Inputs'!$D$49))/'1.Inputs'!$D$51</f>
        <v>2050216969.2705166</v>
      </c>
      <c r="O173" s="36">
        <f ca="1">((('1.Inputs'!$D$37*12*IF(8=1,'1.Inputs'!$D$38,IF(8=2,'1.Inputs'!$D$39,$E173)))*$F173*(('1.Inputs'!$D$40)+(1-'1.Inputs'!$D$40)*(1+'1.Inputs'!$D$41))*(1+$G173)^(8-1))*'1.Inputs'!$D$47+(('1.Inputs'!$D$37*12*IF(8=1,'1.Inputs'!$D$38,IF(8=2,'1.Inputs'!$D$39,$E173)))/(1-'1.Inputs'!$D$42)*$D173*(1+$G173)^(8-1))*('1.Inputs'!$D$48-'1.Inputs'!$D$49))/'1.Inputs'!$D$51</f>
        <v>2185243212.0660124</v>
      </c>
      <c r="P173" s="36">
        <f ca="1">((('1.Inputs'!$D$37*12*IF(9=1,'1.Inputs'!$D$38,IF(9=2,'1.Inputs'!$D$39,$E173)))*$F173*(('1.Inputs'!$D$40)+(1-'1.Inputs'!$D$40)*(1+'1.Inputs'!$D$41))*(1+$G173)^(9-1))*'1.Inputs'!$D$47+(('1.Inputs'!$D$37*12*IF(9=1,'1.Inputs'!$D$38,IF(9=2,'1.Inputs'!$D$39,$E173)))/(1-'1.Inputs'!$D$42)*$D173*(1+$G173)^(9-1))*('1.Inputs'!$D$48-'1.Inputs'!$D$49))/'1.Inputs'!$D$51</f>
        <v>2329162214.2702622</v>
      </c>
      <c r="Q173" s="36">
        <f ca="1">((('1.Inputs'!$D$37*12*IF(10=1,'1.Inputs'!$D$38,IF(10=2,'1.Inputs'!$D$39,$E173)))*$F173*(('1.Inputs'!$D$40)+(1-'1.Inputs'!$D$40)*(1+'1.Inputs'!$D$41))*(1+$G173)^(10-1))*'1.Inputs'!$D$47+(('1.Inputs'!$D$37*12*IF(10=1,'1.Inputs'!$D$38,IF(10=2,'1.Inputs'!$D$39,$E173)))/(1-'1.Inputs'!$D$42)*$D173*(1+$G173)^(10-1))*('1.Inputs'!$D$48-'1.Inputs'!$D$49))/'1.Inputs'!$D$51</f>
        <v>2482559648.4774575</v>
      </c>
      <c r="R173" s="36">
        <f>-'1.Inputs'!$D$24</f>
        <v>-2050000000</v>
      </c>
      <c r="S173" s="36">
        <f ca="1">((('1.Inputs'!$D$37*12*IF(1=1,'1.Inputs'!$D$38,IF(1=2,'1.Inputs'!$D$39,$E173)))*$F173*(('1.Inputs'!$D$40)+(1-'1.Inputs'!$D$40)*(1+'1.Inputs'!$D$41))*(1+$G173)^(1-1))-(('1.Inputs'!$D$37*12*IF(1=1,'1.Inputs'!$D$38,IF(1=2,'1.Inputs'!$D$39,$E173)))/(1-'1.Inputs'!$D$42)*$D173*(1+$G173)^(1-1))-('1.Inputs'!$D$37*12*IF(1=1,'1.Inputs'!$D$38,IF(1=2,'1.Inputs'!$D$39,$E173)))*'1.Inputs'!$D$43*(1+$G173)^(1-1)-'1.Inputs'!$D$44*(1+$G173)^(1-1)-('1.Inputs'!$D$20/'1.Inputs'!$D$27+'1.Inputs'!$D$23/'1.Inputs'!$D$28))-MAX(0,((('1.Inputs'!$D$37*12*IF(1=1,'1.Inputs'!$D$38,IF(1=2,'1.Inputs'!$D$39,$E173)))*$F173*(('1.Inputs'!$D$40)+(1-'1.Inputs'!$D$40)*(1+'1.Inputs'!$D$41))*(1+$G173)^(1-1))-(('1.Inputs'!$D$37*12*IF(1=1,'1.Inputs'!$D$38,IF(1=2,'1.Inputs'!$D$39,$E173)))/(1-'1.Inputs'!$D$42)*$D173*(1+$G173)^(1-1))-('1.Inputs'!$D$37*12*IF(1=1,'1.Inputs'!$D$38,IF(1=2,'1.Inputs'!$D$39,$E173)))*'1.Inputs'!$D$43*(1+$G173)^(1-1)-'1.Inputs'!$D$44*(1+$G173)^(1-1)-('1.Inputs'!$D$20/'1.Inputs'!$D$27+'1.Inputs'!$D$23/'1.Inputs'!$D$28)))*'1.Inputs'!$D$53+('1.Inputs'!$D$20/'1.Inputs'!$D$27+'1.Inputs'!$D$23/'1.Inputs'!$D$28)-H173</f>
        <v>-588641248.49277174</v>
      </c>
      <c r="T173" s="36">
        <f ca="1">((('1.Inputs'!$D$37*12*IF(2=1,'1.Inputs'!$D$38,IF(2=2,'1.Inputs'!$D$39,$E173)))*$F173*(('1.Inputs'!$D$40)+(1-'1.Inputs'!$D$40)*(1+'1.Inputs'!$D$41))*(1+$G173)^(2-1))-(('1.Inputs'!$D$37*12*IF(2=1,'1.Inputs'!$D$38,IF(2=2,'1.Inputs'!$D$39,$E173)))/(1-'1.Inputs'!$D$42)*$D173*(1+$G173)^(2-1))-('1.Inputs'!$D$37*12*IF(2=1,'1.Inputs'!$D$38,IF(2=2,'1.Inputs'!$D$39,$E173)))*'1.Inputs'!$D$43*(1+$G173)^(2-1)-'1.Inputs'!$D$44*(1+$G173)^(2-1)-('1.Inputs'!$D$20/'1.Inputs'!$D$27+'1.Inputs'!$D$23/'1.Inputs'!$D$28))-MAX(0,((('1.Inputs'!$D$37*12*IF(2=1,'1.Inputs'!$D$38,IF(2=2,'1.Inputs'!$D$39,$E173)))*$F173*(('1.Inputs'!$D$40)+(1-'1.Inputs'!$D$40)*(1+'1.Inputs'!$D$41))*(1+$G173)^(2-1))-(('1.Inputs'!$D$37*12*IF(2=1,'1.Inputs'!$D$38,IF(2=2,'1.Inputs'!$D$39,$E173)))/(1-'1.Inputs'!$D$42)*$D173*(1+$G173)^(2-1))-('1.Inputs'!$D$37*12*IF(2=1,'1.Inputs'!$D$38,IF(2=2,'1.Inputs'!$D$39,$E173)))*'1.Inputs'!$D$43*(1+$G173)^(2-1)-'1.Inputs'!$D$44*(1+$G173)^(2-1)-('1.Inputs'!$D$20/'1.Inputs'!$D$27+'1.Inputs'!$D$23/'1.Inputs'!$D$28)))*'1.Inputs'!$D$53+('1.Inputs'!$D$20/'1.Inputs'!$D$27+'1.Inputs'!$D$23/'1.Inputs'!$D$28)-(I173-H173)</f>
        <v>156091227.32664704</v>
      </c>
      <c r="U173" s="36">
        <f ca="1">((('1.Inputs'!$D$37*12*IF(3=1,'1.Inputs'!$D$38,IF(3=2,'1.Inputs'!$D$39,$E173)))*$F173*(('1.Inputs'!$D$40)+(1-'1.Inputs'!$D$40)*(1+'1.Inputs'!$D$41))*(1+$G173)^(3-1))-(('1.Inputs'!$D$37*12*IF(3=1,'1.Inputs'!$D$38,IF(3=2,'1.Inputs'!$D$39,$E173)))/(1-'1.Inputs'!$D$42)*$D173*(1+$G173)^(3-1))-('1.Inputs'!$D$37*12*IF(3=1,'1.Inputs'!$D$38,IF(3=2,'1.Inputs'!$D$39,$E173)))*'1.Inputs'!$D$43*(1+$G173)^(3-1)-'1.Inputs'!$D$44*(1+$G173)^(3-1)-('1.Inputs'!$D$20/'1.Inputs'!$D$27+'1.Inputs'!$D$23/'1.Inputs'!$D$28))-MAX(0,((('1.Inputs'!$D$37*12*IF(3=1,'1.Inputs'!$D$38,IF(3=2,'1.Inputs'!$D$39,$E173)))*$F173*(('1.Inputs'!$D$40)+(1-'1.Inputs'!$D$40)*(1+'1.Inputs'!$D$41))*(1+$G173)^(3-1))-(('1.Inputs'!$D$37*12*IF(3=1,'1.Inputs'!$D$38,IF(3=2,'1.Inputs'!$D$39,$E173)))/(1-'1.Inputs'!$D$42)*$D173*(1+$G173)^(3-1))-('1.Inputs'!$D$37*12*IF(3=1,'1.Inputs'!$D$38,IF(3=2,'1.Inputs'!$D$39,$E173)))*'1.Inputs'!$D$43*(1+$G173)^(3-1)-'1.Inputs'!$D$44*(1+$G173)^(3-1)-('1.Inputs'!$D$20/'1.Inputs'!$D$27+'1.Inputs'!$D$23/'1.Inputs'!$D$28)))*'1.Inputs'!$D$53+('1.Inputs'!$D$20/'1.Inputs'!$D$27+'1.Inputs'!$D$23/'1.Inputs'!$D$28)-(J173-I173)</f>
        <v>488803383.19113719</v>
      </c>
      <c r="V173" s="36">
        <f ca="1">((('1.Inputs'!$D$37*12*IF(4=1,'1.Inputs'!$D$38,IF(4=2,'1.Inputs'!$D$39,$E173)))*$F173*(('1.Inputs'!$D$40)+(1-'1.Inputs'!$D$40)*(1+'1.Inputs'!$D$41))*(1+$G173)^(4-1))-(('1.Inputs'!$D$37*12*IF(4=1,'1.Inputs'!$D$38,IF(4=2,'1.Inputs'!$D$39,$E173)))/(1-'1.Inputs'!$D$42)*$D173*(1+$G173)^(4-1))-('1.Inputs'!$D$37*12*IF(4=1,'1.Inputs'!$D$38,IF(4=2,'1.Inputs'!$D$39,$E173)))*'1.Inputs'!$D$43*(1+$G173)^(4-1)-'1.Inputs'!$D$44*(1+$G173)^(4-1)-('1.Inputs'!$D$20/'1.Inputs'!$D$27+'1.Inputs'!$D$23/'1.Inputs'!$D$28))-MAX(0,((('1.Inputs'!$D$37*12*IF(4=1,'1.Inputs'!$D$38,IF(4=2,'1.Inputs'!$D$39,$E173)))*$F173*(('1.Inputs'!$D$40)+(1-'1.Inputs'!$D$40)*(1+'1.Inputs'!$D$41))*(1+$G173)^(4-1))-(('1.Inputs'!$D$37*12*IF(4=1,'1.Inputs'!$D$38,IF(4=2,'1.Inputs'!$D$39,$E173)))/(1-'1.Inputs'!$D$42)*$D173*(1+$G173)^(4-1))-('1.Inputs'!$D$37*12*IF(4=1,'1.Inputs'!$D$38,IF(4=2,'1.Inputs'!$D$39,$E173)))*'1.Inputs'!$D$43*(1+$G173)^(4-1)-'1.Inputs'!$D$44*(1+$G173)^(4-1)-('1.Inputs'!$D$20/'1.Inputs'!$D$27+'1.Inputs'!$D$23/'1.Inputs'!$D$28)))*'1.Inputs'!$D$53+('1.Inputs'!$D$20/'1.Inputs'!$D$27+'1.Inputs'!$D$23/'1.Inputs'!$D$28)-(K173-J173)</f>
        <v>820831908.37622082</v>
      </c>
      <c r="W173" s="36">
        <f ca="1">((('1.Inputs'!$D$37*12*IF(5=1,'1.Inputs'!$D$38,IF(5=2,'1.Inputs'!$D$39,$E173)))*$F173*(('1.Inputs'!$D$40)+(1-'1.Inputs'!$D$40)*(1+'1.Inputs'!$D$41))*(1+$G173)^(5-1))-(('1.Inputs'!$D$37*12*IF(5=1,'1.Inputs'!$D$38,IF(5=2,'1.Inputs'!$D$39,$E173)))/(1-'1.Inputs'!$D$42)*$D173*(1+$G173)^(5-1))-('1.Inputs'!$D$37*12*IF(5=1,'1.Inputs'!$D$38,IF(5=2,'1.Inputs'!$D$39,$E173)))*'1.Inputs'!$D$43*(1+$G173)^(5-1)-'1.Inputs'!$D$44*(1+$G173)^(5-1)-('1.Inputs'!$D$20/'1.Inputs'!$D$27+'1.Inputs'!$D$23/'1.Inputs'!$D$28))-MAX(0,((('1.Inputs'!$D$37*12*IF(5=1,'1.Inputs'!$D$38,IF(5=2,'1.Inputs'!$D$39,$E173)))*$F173*(('1.Inputs'!$D$40)+(1-'1.Inputs'!$D$40)*(1+'1.Inputs'!$D$41))*(1+$G173)^(5-1))-(('1.Inputs'!$D$37*12*IF(5=1,'1.Inputs'!$D$38,IF(5=2,'1.Inputs'!$D$39,$E173)))/(1-'1.Inputs'!$D$42)*$D173*(1+$G173)^(5-1))-('1.Inputs'!$D$37*12*IF(5=1,'1.Inputs'!$D$38,IF(5=2,'1.Inputs'!$D$39,$E173)))*'1.Inputs'!$D$43*(1+$G173)^(5-1)-'1.Inputs'!$D$44*(1+$G173)^(5-1)-('1.Inputs'!$D$20/'1.Inputs'!$D$27+'1.Inputs'!$D$23/'1.Inputs'!$D$28)))*'1.Inputs'!$D$53+('1.Inputs'!$D$20/'1.Inputs'!$D$27+'1.Inputs'!$D$23/'1.Inputs'!$D$28)-(L173-K173)</f>
        <v>871779617.8860966</v>
      </c>
      <c r="X173" s="36">
        <f ca="1">((('1.Inputs'!$D$37*12*IF(6=1,'1.Inputs'!$D$38,IF(6=2,'1.Inputs'!$D$39,$E173)))*$F173*(('1.Inputs'!$D$40)+(1-'1.Inputs'!$D$40)*(1+'1.Inputs'!$D$41))*(1+$G173)^(6-1))-(('1.Inputs'!$D$37*12*IF(6=1,'1.Inputs'!$D$38,IF(6=2,'1.Inputs'!$D$39,$E173)))/(1-'1.Inputs'!$D$42)*$D173*(1+$G173)^(6-1))-('1.Inputs'!$D$37*12*IF(6=1,'1.Inputs'!$D$38,IF(6=2,'1.Inputs'!$D$39,$E173)))*'1.Inputs'!$D$43*(1+$G173)^(6-1)-'1.Inputs'!$D$44*(1+$G173)^(6-1)-('1.Inputs'!$D$20/'1.Inputs'!$D$27+'1.Inputs'!$D$23/'1.Inputs'!$D$28))-MAX(0,((('1.Inputs'!$D$37*12*IF(6=1,'1.Inputs'!$D$38,IF(6=2,'1.Inputs'!$D$39,$E173)))*$F173*(('1.Inputs'!$D$40)+(1-'1.Inputs'!$D$40)*(1+'1.Inputs'!$D$41))*(1+$G173)^(6-1))-(('1.Inputs'!$D$37*12*IF(6=1,'1.Inputs'!$D$38,IF(6=2,'1.Inputs'!$D$39,$E173)))/(1-'1.Inputs'!$D$42)*$D173*(1+$G173)^(6-1))-('1.Inputs'!$D$37*12*IF(6=1,'1.Inputs'!$D$38,IF(6=2,'1.Inputs'!$D$39,$E173)))*'1.Inputs'!$D$43*(1+$G173)^(6-1)-'1.Inputs'!$D$44*(1+$G173)^(6-1)-('1.Inputs'!$D$20/'1.Inputs'!$D$27+'1.Inputs'!$D$23/'1.Inputs'!$D$28)))*'1.Inputs'!$D$53+('1.Inputs'!$D$20/'1.Inputs'!$D$27+'1.Inputs'!$D$23/'1.Inputs'!$D$28)-(M173-L173)</f>
        <v>926082717.53138733</v>
      </c>
      <c r="Y173" s="36">
        <f ca="1">((('1.Inputs'!$D$37*12*IF(7=1,'1.Inputs'!$D$38,IF(7=2,'1.Inputs'!$D$39,$E173)))*$F173*(('1.Inputs'!$D$40)+(1-'1.Inputs'!$D$40)*(1+'1.Inputs'!$D$41))*(1+$G173)^(7-1))-(('1.Inputs'!$D$37*12*IF(7=1,'1.Inputs'!$D$38,IF(7=2,'1.Inputs'!$D$39,$E173)))/(1-'1.Inputs'!$D$42)*$D173*(1+$G173)^(7-1))-('1.Inputs'!$D$37*12*IF(7=1,'1.Inputs'!$D$38,IF(7=2,'1.Inputs'!$D$39,$E173)))*'1.Inputs'!$D$43*(1+$G173)^(7-1)-'1.Inputs'!$D$44*(1+$G173)^(7-1)-('1.Inputs'!$D$20/'1.Inputs'!$D$27+'1.Inputs'!$D$23/'1.Inputs'!$D$28))-MAX(0,((('1.Inputs'!$D$37*12*IF(7=1,'1.Inputs'!$D$38,IF(7=2,'1.Inputs'!$D$39,$E173)))*$F173*(('1.Inputs'!$D$40)+(1-'1.Inputs'!$D$40)*(1+'1.Inputs'!$D$41))*(1+$G173)^(7-1))-(('1.Inputs'!$D$37*12*IF(7=1,'1.Inputs'!$D$38,IF(7=2,'1.Inputs'!$D$39,$E173)))/(1-'1.Inputs'!$D$42)*$D173*(1+$G173)^(7-1))-('1.Inputs'!$D$37*12*IF(7=1,'1.Inputs'!$D$38,IF(7=2,'1.Inputs'!$D$39,$E173)))*'1.Inputs'!$D$43*(1+$G173)^(7-1)-'1.Inputs'!$D$44*(1+$G173)^(7-1)-('1.Inputs'!$D$20/'1.Inputs'!$D$27+'1.Inputs'!$D$23/'1.Inputs'!$D$28)))*'1.Inputs'!$D$53+('1.Inputs'!$D$20/'1.Inputs'!$D$27+'1.Inputs'!$D$23/'1.Inputs'!$D$28)-(N173-M173)</f>
        <v>983962191.59321833</v>
      </c>
      <c r="Z173" s="36">
        <f ca="1">((('1.Inputs'!$D$37*12*IF(8=1,'1.Inputs'!$D$38,IF(8=2,'1.Inputs'!$D$39,$E173)))*$F173*(('1.Inputs'!$D$40)+(1-'1.Inputs'!$D$40)*(1+'1.Inputs'!$D$41))*(1+$G173)^(8-1))-(('1.Inputs'!$D$37*12*IF(8=1,'1.Inputs'!$D$38,IF(8=2,'1.Inputs'!$D$39,$E173)))/(1-'1.Inputs'!$D$42)*$D173*(1+$G173)^(8-1))-('1.Inputs'!$D$37*12*IF(8=1,'1.Inputs'!$D$38,IF(8=2,'1.Inputs'!$D$39,$E173)))*'1.Inputs'!$D$43*(1+$G173)^(8-1)-'1.Inputs'!$D$44*(1+$G173)^(8-1)-('1.Inputs'!$D$20/'1.Inputs'!$D$27+'1.Inputs'!$D$23/'1.Inputs'!$D$28))-MAX(0,((('1.Inputs'!$D$37*12*IF(8=1,'1.Inputs'!$D$38,IF(8=2,'1.Inputs'!$D$39,$E173)))*$F173*(('1.Inputs'!$D$40)+(1-'1.Inputs'!$D$40)*(1+'1.Inputs'!$D$41))*(1+$G173)^(8-1))-(('1.Inputs'!$D$37*12*IF(8=1,'1.Inputs'!$D$38,IF(8=2,'1.Inputs'!$D$39,$E173)))/(1-'1.Inputs'!$D$42)*$D173*(1+$G173)^(8-1))-('1.Inputs'!$D$37*12*IF(8=1,'1.Inputs'!$D$38,IF(8=2,'1.Inputs'!$D$39,$E173)))*'1.Inputs'!$D$43*(1+$G173)^(8-1)-'1.Inputs'!$D$44*(1+$G173)^(8-1)-('1.Inputs'!$D$20/'1.Inputs'!$D$27+'1.Inputs'!$D$23/'1.Inputs'!$D$28)))*'1.Inputs'!$D$53+('1.Inputs'!$D$20/'1.Inputs'!$D$27+'1.Inputs'!$D$23/'1.Inputs'!$D$28)-(O173-N173)</f>
        <v>1045653578.2646351</v>
      </c>
      <c r="AA173" s="36">
        <f ca="1">((('1.Inputs'!$D$37*12*IF(9=1,'1.Inputs'!$D$38,IF(9=2,'1.Inputs'!$D$39,$E173)))*$F173*(('1.Inputs'!$D$40)+(1-'1.Inputs'!$D$40)*(1+'1.Inputs'!$D$41))*(1+$G173)^(9-1))-(('1.Inputs'!$D$37*12*IF(9=1,'1.Inputs'!$D$38,IF(9=2,'1.Inputs'!$D$39,$E173)))/(1-'1.Inputs'!$D$42)*$D173*(1+$G173)^(9-1))-('1.Inputs'!$D$37*12*IF(9=1,'1.Inputs'!$D$38,IF(9=2,'1.Inputs'!$D$39,$E173)))*'1.Inputs'!$D$43*(1+$G173)^(9-1)-'1.Inputs'!$D$44*(1+$G173)^(9-1)-('1.Inputs'!$D$20/'1.Inputs'!$D$27+'1.Inputs'!$D$23/'1.Inputs'!$D$28))-MAX(0,((('1.Inputs'!$D$37*12*IF(9=1,'1.Inputs'!$D$38,IF(9=2,'1.Inputs'!$D$39,$E173)))*$F173*(('1.Inputs'!$D$40)+(1-'1.Inputs'!$D$40)*(1+'1.Inputs'!$D$41))*(1+$G173)^(9-1))-(('1.Inputs'!$D$37*12*IF(9=1,'1.Inputs'!$D$38,IF(9=2,'1.Inputs'!$D$39,$E173)))/(1-'1.Inputs'!$D$42)*$D173*(1+$G173)^(9-1))-('1.Inputs'!$D$37*12*IF(9=1,'1.Inputs'!$D$38,IF(9=2,'1.Inputs'!$D$39,$E173)))*'1.Inputs'!$D$43*(1+$G173)^(9-1)-'1.Inputs'!$D$44*(1+$G173)^(9-1)-('1.Inputs'!$D$20/'1.Inputs'!$D$27+'1.Inputs'!$D$23/'1.Inputs'!$D$28)))*'1.Inputs'!$D$53+('1.Inputs'!$D$20/'1.Inputs'!$D$27+'1.Inputs'!$D$23/'1.Inputs'!$D$28)-(P173-O173)</f>
        <v>1111407928.1638165</v>
      </c>
      <c r="AB173" s="36">
        <f ca="1">((('1.Inputs'!$D$37*12*IF(10=1,'1.Inputs'!$D$38,IF(10=2,'1.Inputs'!$D$39,$E173)))*$F173*(('1.Inputs'!$D$40)+(1-'1.Inputs'!$D$40)*(1+'1.Inputs'!$D$41))*(1+$G173)^(10-1))-(('1.Inputs'!$D$37*12*IF(10=1,'1.Inputs'!$D$38,IF(10=2,'1.Inputs'!$D$39,$E173)))/(1-'1.Inputs'!$D$42)*$D173*(1+$G173)^(10-1))-('1.Inputs'!$D$37*12*IF(10=1,'1.Inputs'!$D$38,IF(10=2,'1.Inputs'!$D$39,$E173)))*'1.Inputs'!$D$43*(1+$G173)^(10-1)-'1.Inputs'!$D$44*(1+$G173)^(10-1)-('1.Inputs'!$D$20/'1.Inputs'!$D$27+'1.Inputs'!$D$23/'1.Inputs'!$D$28))-MAX(0,((('1.Inputs'!$D$37*12*IF(10=1,'1.Inputs'!$D$38,IF(10=2,'1.Inputs'!$D$39,$E173)))*$F173*(('1.Inputs'!$D$40)+(1-'1.Inputs'!$D$40)*(1+'1.Inputs'!$D$41))*(1+$G173)^(10-1))-(('1.Inputs'!$D$37*12*IF(10=1,'1.Inputs'!$D$38,IF(10=2,'1.Inputs'!$D$39,$E173)))/(1-'1.Inputs'!$D$42)*$D173*(1+$G173)^(10-1))-('1.Inputs'!$D$37*12*IF(10=1,'1.Inputs'!$D$38,IF(10=2,'1.Inputs'!$D$39,$E173)))*'1.Inputs'!$D$43*(1+$G173)^(10-1)-'1.Inputs'!$D$44*(1+$G173)^(10-1)-('1.Inputs'!$D$20/'1.Inputs'!$D$27+'1.Inputs'!$D$23/'1.Inputs'!$D$28)))*'1.Inputs'!$D$53+('1.Inputs'!$D$20/'1.Inputs'!$D$27+'1.Inputs'!$D$23/'1.Inputs'!$D$28)-(Q173-P173)+(('1.Inputs'!$D$20+'1.Inputs'!$D$23-('1.Inputs'!$D$20/'1.Inputs'!$D$27+'1.Inputs'!$D$23/'1.Inputs'!$D$28)*'1.Inputs'!$D$10)*'1.Inputs'!$D$60+'1.Inputs'!$D$19*'1.Inputs'!$D$59+Q173)</f>
        <v>4364052474.451931</v>
      </c>
      <c r="AC173" s="36">
        <f ca="1">S173-AC$13-AC$14+MIN(AC$13,MAX(0,((('1.Inputs'!$D$37*12*IF(1=1,'1.Inputs'!$D$38,IF(1=2,'1.Inputs'!$D$39,$E173)))*$F173*(('1.Inputs'!$D$40)+(1-'1.Inputs'!$D$40)*(1+'1.Inputs'!$D$41))*(1+$G173)^(1-1))-(('1.Inputs'!$D$37*12*IF(1=1,'1.Inputs'!$D$38,IF(1=2,'1.Inputs'!$D$39,$E173)))/(1-'1.Inputs'!$D$42)*$D173*(1+$G173)^(1-1))-('1.Inputs'!$D$37*12*IF(1=1,'1.Inputs'!$D$38,IF(1=2,'1.Inputs'!$D$39,$E173)))*'1.Inputs'!$D$43*(1+$G173)^(1-1)-'1.Inputs'!$D$44*(1+$G173)^(1-1)-('1.Inputs'!$D$20/'1.Inputs'!$D$27+'1.Inputs'!$D$23/'1.Inputs'!$D$28))))*'1.Inputs'!$D$53</f>
        <v>-690650857.85218084</v>
      </c>
      <c r="AD173" s="36">
        <f ca="1">T173-AD$13-AD$14+MIN(AD$13,MAX(0,((('1.Inputs'!$D$37*12*IF(2=1,'1.Inputs'!$D$38,IF(2=2,'1.Inputs'!$D$39,$E173)))*$F173*(('1.Inputs'!$D$40)+(1-'1.Inputs'!$D$40)*(1+'1.Inputs'!$D$41))*(1+$G173)^(2-1))-(('1.Inputs'!$D$37*12*IF(2=1,'1.Inputs'!$D$38,IF(2=2,'1.Inputs'!$D$39,$E173)))/(1-'1.Inputs'!$D$42)*$D173*(1+$G173)^(2-1))-('1.Inputs'!$D$37*12*IF(2=1,'1.Inputs'!$D$38,IF(2=2,'1.Inputs'!$D$39,$E173)))*'1.Inputs'!$D$43*(1+$G173)^(2-1)-'1.Inputs'!$D$44*(1+$G173)^(2-1)-('1.Inputs'!$D$20/'1.Inputs'!$D$27+'1.Inputs'!$D$23/'1.Inputs'!$D$28))))*'1.Inputs'!$D$53</f>
        <v>60151227.326647043</v>
      </c>
      <c r="AE173" s="36">
        <f ca="1">U173-AE$13-AE$14+MIN(AE$13,MAX(0,((('1.Inputs'!$D$37*12*IF(3=1,'1.Inputs'!$D$38,IF(3=2,'1.Inputs'!$D$39,$E173)))*$F173*(('1.Inputs'!$D$40)+(1-'1.Inputs'!$D$40)*(1+'1.Inputs'!$D$41))*(1+$G173)^(3-1))-(('1.Inputs'!$D$37*12*IF(3=1,'1.Inputs'!$D$38,IF(3=2,'1.Inputs'!$D$39,$E173)))/(1-'1.Inputs'!$D$42)*$D173*(1+$G173)^(3-1))-('1.Inputs'!$D$37*12*IF(3=1,'1.Inputs'!$D$38,IF(3=2,'1.Inputs'!$D$39,$E173)))*'1.Inputs'!$D$43*(1+$G173)^(3-1)-'1.Inputs'!$D$44*(1+$G173)^(3-1)-('1.Inputs'!$D$20/'1.Inputs'!$D$27+'1.Inputs'!$D$23/'1.Inputs'!$D$28))))*'1.Inputs'!$D$53</f>
        <v>146863383.19113719</v>
      </c>
      <c r="AF173" s="36">
        <f ca="1">V173-AF$13-AF$14+MIN(AF$13,MAX(0,((('1.Inputs'!$D$37*12*IF(4=1,'1.Inputs'!$D$38,IF(4=2,'1.Inputs'!$D$39,$E173)))*$F173*(('1.Inputs'!$D$40)+(1-'1.Inputs'!$D$40)*(1+'1.Inputs'!$D$41))*(1+$G173)^(4-1))-(('1.Inputs'!$D$37*12*IF(4=1,'1.Inputs'!$D$38,IF(4=2,'1.Inputs'!$D$39,$E173)))/(1-'1.Inputs'!$D$42)*$D173*(1+$G173)^(4-1))-('1.Inputs'!$D$37*12*IF(4=1,'1.Inputs'!$D$38,IF(4=2,'1.Inputs'!$D$39,$E173)))*'1.Inputs'!$D$43*(1+$G173)^(4-1)-'1.Inputs'!$D$44*(1+$G173)^(4-1)-('1.Inputs'!$D$20/'1.Inputs'!$D$27+'1.Inputs'!$D$23/'1.Inputs'!$D$28))))*'1.Inputs'!$D$53</f>
        <v>498079908.37622082</v>
      </c>
      <c r="AG173" s="36">
        <f ca="1">W173-AG$13-AG$14+MIN(AG$13,MAX(0,((('1.Inputs'!$D$37*12*IF(5=1,'1.Inputs'!$D$38,IF(5=2,'1.Inputs'!$D$39,$E173)))*$F173*(('1.Inputs'!$D$40)+(1-'1.Inputs'!$D$40)*(1+'1.Inputs'!$D$41))*(1+$G173)^(5-1))-(('1.Inputs'!$D$37*12*IF(5=1,'1.Inputs'!$D$38,IF(5=2,'1.Inputs'!$D$39,$E173)))/(1-'1.Inputs'!$D$42)*$D173*(1+$G173)^(5-1))-('1.Inputs'!$D$37*12*IF(5=1,'1.Inputs'!$D$38,IF(5=2,'1.Inputs'!$D$39,$E173)))*'1.Inputs'!$D$43*(1+$G173)^(5-1)-'1.Inputs'!$D$44*(1+$G173)^(5-1)-('1.Inputs'!$D$20/'1.Inputs'!$D$27+'1.Inputs'!$D$23/'1.Inputs'!$D$28))))*'1.Inputs'!$D$53</f>
        <v>568215617.8860966</v>
      </c>
      <c r="AH173" s="36">
        <f ca="1">X173-AH$13-AH$14+MIN(AH$13,MAX(0,((('1.Inputs'!$D$37*12*IF(6=1,'1.Inputs'!$D$38,IF(6=2,'1.Inputs'!$D$39,$E173)))*$F173*(('1.Inputs'!$D$40)+(1-'1.Inputs'!$D$40)*(1+'1.Inputs'!$D$41))*(1+$G173)^(6-1))-(('1.Inputs'!$D$37*12*IF(6=1,'1.Inputs'!$D$38,IF(6=2,'1.Inputs'!$D$39,$E173)))/(1-'1.Inputs'!$D$42)*$D173*(1+$G173)^(6-1))-('1.Inputs'!$D$37*12*IF(6=1,'1.Inputs'!$D$38,IF(6=2,'1.Inputs'!$D$39,$E173)))*'1.Inputs'!$D$43*(1+$G173)^(6-1)-'1.Inputs'!$D$44*(1+$G173)^(6-1)-('1.Inputs'!$D$20/'1.Inputs'!$D$27+'1.Inputs'!$D$23/'1.Inputs'!$D$28))))*'1.Inputs'!$D$53</f>
        <v>641706717.53138733</v>
      </c>
      <c r="AI173" s="36">
        <f ca="1">Y173-AI$13-AI$14+MIN(AI$13,MAX(0,((('1.Inputs'!$D$37*12*IF(7=1,'1.Inputs'!$D$38,IF(7=2,'1.Inputs'!$D$39,$E173)))*$F173*(('1.Inputs'!$D$40)+(1-'1.Inputs'!$D$40)*(1+'1.Inputs'!$D$41))*(1+$G173)^(7-1))-(('1.Inputs'!$D$37*12*IF(7=1,'1.Inputs'!$D$38,IF(7=2,'1.Inputs'!$D$39,$E173)))/(1-'1.Inputs'!$D$42)*$D173*(1+$G173)^(7-1))-('1.Inputs'!$D$37*12*IF(7=1,'1.Inputs'!$D$38,IF(7=2,'1.Inputs'!$D$39,$E173)))*'1.Inputs'!$D$43*(1+$G173)^(7-1)-'1.Inputs'!$D$44*(1+$G173)^(7-1)-('1.Inputs'!$D$20/'1.Inputs'!$D$27+'1.Inputs'!$D$23/'1.Inputs'!$D$28))))*'1.Inputs'!$D$53</f>
        <v>718774191.59321833</v>
      </c>
      <c r="AJ173" s="36">
        <f ca="1">Z173-AJ$13-AJ$14+MIN(AJ$13,MAX(0,((('1.Inputs'!$D$37*12*IF(8=1,'1.Inputs'!$D$38,IF(8=2,'1.Inputs'!$D$39,$E173)))*$F173*(('1.Inputs'!$D$40)+(1-'1.Inputs'!$D$40)*(1+'1.Inputs'!$D$41))*(1+$G173)^(8-1))-(('1.Inputs'!$D$37*12*IF(8=1,'1.Inputs'!$D$38,IF(8=2,'1.Inputs'!$D$39,$E173)))/(1-'1.Inputs'!$D$42)*$D173*(1+$G173)^(8-1))-('1.Inputs'!$D$37*12*IF(8=1,'1.Inputs'!$D$38,IF(8=2,'1.Inputs'!$D$39,$E173)))*'1.Inputs'!$D$43*(1+$G173)^(8-1)-'1.Inputs'!$D$44*(1+$G173)^(8-1)-('1.Inputs'!$D$20/'1.Inputs'!$D$27+'1.Inputs'!$D$23/'1.Inputs'!$D$28))))*'1.Inputs'!$D$53</f>
        <v>1045653578.2646351</v>
      </c>
      <c r="AK173" s="36">
        <f ca="1">AA173-AK$13-AK$14+MIN(AK$13,MAX(0,((('1.Inputs'!$D$37*12*IF(9=1,'1.Inputs'!$D$38,IF(9=2,'1.Inputs'!$D$39,$E173)))*$F173*(('1.Inputs'!$D$40)+(1-'1.Inputs'!$D$40)*(1+'1.Inputs'!$D$41))*(1+$G173)^(9-1))-(('1.Inputs'!$D$37*12*IF(9=1,'1.Inputs'!$D$38,IF(9=2,'1.Inputs'!$D$39,$E173)))/(1-'1.Inputs'!$D$42)*$D173*(1+$G173)^(9-1))-('1.Inputs'!$D$37*12*IF(9=1,'1.Inputs'!$D$38,IF(9=2,'1.Inputs'!$D$39,$E173)))*'1.Inputs'!$D$43*(1+$G173)^(9-1)-'1.Inputs'!$D$44*(1+$G173)^(9-1)-('1.Inputs'!$D$20/'1.Inputs'!$D$27+'1.Inputs'!$D$23/'1.Inputs'!$D$28))))*'1.Inputs'!$D$53</f>
        <v>1111407928.1638165</v>
      </c>
      <c r="AL173" s="36">
        <f ca="1">AB173-AL$13-AL$14+MIN(AL$13,MAX(0,((('1.Inputs'!$D$37*12*IF(10=1,'1.Inputs'!$D$38,IF(10=2,'1.Inputs'!$D$39,$E173)))*$F173*(('1.Inputs'!$D$40)+(1-'1.Inputs'!$D$40)*(1+'1.Inputs'!$D$41))*(1+$G173)^(10-1))-(('1.Inputs'!$D$37*12*IF(10=1,'1.Inputs'!$D$38,IF(10=2,'1.Inputs'!$D$39,$E173)))/(1-'1.Inputs'!$D$42)*$D173*(1+$G173)^(10-1))-('1.Inputs'!$D$37*12*IF(10=1,'1.Inputs'!$D$38,IF(10=2,'1.Inputs'!$D$39,$E173)))*'1.Inputs'!$D$43*(1+$G173)^(10-1)-'1.Inputs'!$D$44*(1+$G173)^(10-1)-('1.Inputs'!$D$20/'1.Inputs'!$D$27+'1.Inputs'!$D$23/'1.Inputs'!$D$28))))*'1.Inputs'!$D$53+'1.Inputs'!$D$35</f>
        <v>5164052474.451931</v>
      </c>
      <c r="AM173" s="48">
        <f ca="1">R173+NPV('1.Inputs'!$D$55,S173:AB173)</f>
        <v>2090370554.3526802</v>
      </c>
      <c r="AN173" s="48">
        <f ca="1">-('1.Inputs'!$D$24*(1-'1.Inputs'!$D$31)+'1.Inputs'!$D$35)+NPV('1.Inputs'!$D$54,AC173:AL173)</f>
        <v>411338260.62881303</v>
      </c>
      <c r="AO173" s="36">
        <f t="shared" ca="1" si="21"/>
        <v>-3.9880843393819223</v>
      </c>
      <c r="AP173" s="36">
        <f t="shared" ca="1" si="22"/>
        <v>1.241878514205125</v>
      </c>
      <c r="AQ173" s="36">
        <f ca="1">'1.Inputs'!$D$35+MIN(SUM($AC173:AC173),SUM($AC173:AD173),SUM($AC173:AE173),SUM($AC173:AF173),SUM($AC173:AG173),SUM($AC173:AH173),SUM($AC173:AI173),SUM($AC173:AJ173),SUM($AC173:AK173),SUM($AC173:AL173))</f>
        <v>109349142.14781916</v>
      </c>
      <c r="AR173" s="36">
        <f ca="1">IF(AP173&lt;'1.Inputs'!$D$57,1,0)</f>
        <v>0</v>
      </c>
      <c r="AS173" s="36">
        <f t="shared" ca="1" si="23"/>
        <v>0</v>
      </c>
    </row>
    <row r="174" spans="2:45" ht="15" customHeight="1" x14ac:dyDescent="0.25">
      <c r="B174" s="36">
        <v>159</v>
      </c>
      <c r="C174" s="36">
        <f t="shared" ca="1" si="16"/>
        <v>0.47089723444696752</v>
      </c>
      <c r="D174" s="36">
        <f t="shared" ca="1" si="17"/>
        <v>17820.96139016527</v>
      </c>
      <c r="E174" s="47">
        <f t="shared" ca="1" si="18"/>
        <v>0.82465796700070926</v>
      </c>
      <c r="F174" s="36">
        <f t="shared" ca="1" si="19"/>
        <v>31363.370464550128</v>
      </c>
      <c r="G174" s="36">
        <f t="shared" ca="1" si="20"/>
        <v>4.8407534324856435E-2</v>
      </c>
      <c r="H174" s="36">
        <f ca="1">((('1.Inputs'!$D$37*12*IF(1=1,'1.Inputs'!$D$38,IF(1=2,'1.Inputs'!$D$39,$E174)))*$F174*(('1.Inputs'!$D$40)+(1-'1.Inputs'!$D$40)*(1+'1.Inputs'!$D$41))*(1+$G174)^(1-1))*'1.Inputs'!$D$47+(('1.Inputs'!$D$37*12*IF(1=1,'1.Inputs'!$D$38,IF(1=2,'1.Inputs'!$D$39,$E174)))/(1-'1.Inputs'!$D$42)*$D174*(1+$G174)^(1-1))*('1.Inputs'!$D$48-'1.Inputs'!$D$49))/'1.Inputs'!$D$51</f>
        <v>820612908.26580775</v>
      </c>
      <c r="I174" s="36">
        <f ca="1">((('1.Inputs'!$D$37*12*IF(2=1,'1.Inputs'!$D$38,IF(2=2,'1.Inputs'!$D$39,$E174)))*$F174*(('1.Inputs'!$D$40)+(1-'1.Inputs'!$D$40)*(1+'1.Inputs'!$D$41))*(1+$G174)^(2-1))*'1.Inputs'!$D$47+(('1.Inputs'!$D$37*12*IF(2=1,'1.Inputs'!$D$38,IF(2=2,'1.Inputs'!$D$39,$E174)))/(1-'1.Inputs'!$D$42)*$D174*(1+$G174)^(2-1))*('1.Inputs'!$D$48-'1.Inputs'!$D$49))/'1.Inputs'!$D$51</f>
        <v>1204471458.1061473</v>
      </c>
      <c r="J174" s="36">
        <f ca="1">((('1.Inputs'!$D$37*12*IF(3=1,'1.Inputs'!$D$38,IF(3=2,'1.Inputs'!$D$39,$E174)))*$F174*(('1.Inputs'!$D$40)+(1-'1.Inputs'!$D$40)*(1+'1.Inputs'!$D$41))*(1+$G174)^(3-1))*'1.Inputs'!$D$47+(('1.Inputs'!$D$37*12*IF(3=1,'1.Inputs'!$D$38,IF(3=2,'1.Inputs'!$D$39,$E174)))/(1-'1.Inputs'!$D$42)*$D174*(1+$G174)^(3-1))*('1.Inputs'!$D$48-'1.Inputs'!$D$49))/'1.Inputs'!$D$51</f>
        <v>1487655819.4956446</v>
      </c>
      <c r="K174" s="36">
        <f ca="1">((('1.Inputs'!$D$37*12*IF(4=1,'1.Inputs'!$D$38,IF(4=2,'1.Inputs'!$D$39,$E174)))*$F174*(('1.Inputs'!$D$40)+(1-'1.Inputs'!$D$40)*(1+'1.Inputs'!$D$41))*(1+$G174)^(4-1))*'1.Inputs'!$D$47+(('1.Inputs'!$D$37*12*IF(4=1,'1.Inputs'!$D$38,IF(4=2,'1.Inputs'!$D$39,$E174)))/(1-'1.Inputs'!$D$42)*$D174*(1+$G174)^(4-1))*('1.Inputs'!$D$48-'1.Inputs'!$D$49))/'1.Inputs'!$D$51</f>
        <v>1559669569.6414523</v>
      </c>
      <c r="L174" s="36">
        <f ca="1">((('1.Inputs'!$D$37*12*IF(5=1,'1.Inputs'!$D$38,IF(5=2,'1.Inputs'!$D$39,$E174)))*$F174*(('1.Inputs'!$D$40)+(1-'1.Inputs'!$D$40)*(1+'1.Inputs'!$D$41))*(1+$G174)^(5-1))*'1.Inputs'!$D$47+(('1.Inputs'!$D$37*12*IF(5=1,'1.Inputs'!$D$38,IF(5=2,'1.Inputs'!$D$39,$E174)))/(1-'1.Inputs'!$D$42)*$D174*(1+$G174)^(5-1))*('1.Inputs'!$D$48-'1.Inputs'!$D$49))/'1.Inputs'!$D$51</f>
        <v>1635169327.8693047</v>
      </c>
      <c r="M174" s="36">
        <f ca="1">((('1.Inputs'!$D$37*12*IF(6=1,'1.Inputs'!$D$38,IF(6=2,'1.Inputs'!$D$39,$E174)))*$F174*(('1.Inputs'!$D$40)+(1-'1.Inputs'!$D$40)*(1+'1.Inputs'!$D$41))*(1+$G174)^(6-1))*'1.Inputs'!$D$47+(('1.Inputs'!$D$37*12*IF(6=1,'1.Inputs'!$D$38,IF(6=2,'1.Inputs'!$D$39,$E174)))/(1-'1.Inputs'!$D$42)*$D174*(1+$G174)^(6-1))*('1.Inputs'!$D$48-'1.Inputs'!$D$49))/'1.Inputs'!$D$51</f>
        <v>1714323843.2350907</v>
      </c>
      <c r="N174" s="36">
        <f ca="1">((('1.Inputs'!$D$37*12*IF(7=1,'1.Inputs'!$D$38,IF(7=2,'1.Inputs'!$D$39,$E174)))*$F174*(('1.Inputs'!$D$40)+(1-'1.Inputs'!$D$40)*(1+'1.Inputs'!$D$41))*(1+$G174)^(7-1))*'1.Inputs'!$D$47+(('1.Inputs'!$D$37*12*IF(7=1,'1.Inputs'!$D$38,IF(7=2,'1.Inputs'!$D$39,$E174)))/(1-'1.Inputs'!$D$42)*$D174*(1+$G174)^(7-1))*('1.Inputs'!$D$48-'1.Inputs'!$D$49))/'1.Inputs'!$D$51</f>
        <v>1797310033.5204136</v>
      </c>
      <c r="O174" s="36">
        <f ca="1">((('1.Inputs'!$D$37*12*IF(8=1,'1.Inputs'!$D$38,IF(8=2,'1.Inputs'!$D$39,$E174)))*$F174*(('1.Inputs'!$D$40)+(1-'1.Inputs'!$D$40)*(1+'1.Inputs'!$D$41))*(1+$G174)^(8-1))*'1.Inputs'!$D$47+(('1.Inputs'!$D$37*12*IF(8=1,'1.Inputs'!$D$38,IF(8=2,'1.Inputs'!$D$39,$E174)))/(1-'1.Inputs'!$D$42)*$D174*(1+$G174)^(8-1))*('1.Inputs'!$D$48-'1.Inputs'!$D$49))/'1.Inputs'!$D$51</f>
        <v>1884313380.6604614</v>
      </c>
      <c r="P174" s="36">
        <f ca="1">((('1.Inputs'!$D$37*12*IF(9=1,'1.Inputs'!$D$38,IF(9=2,'1.Inputs'!$D$39,$E174)))*$F174*(('1.Inputs'!$D$40)+(1-'1.Inputs'!$D$40)*(1+'1.Inputs'!$D$41))*(1+$G174)^(9-1))*'1.Inputs'!$D$47+(('1.Inputs'!$D$37*12*IF(9=1,'1.Inputs'!$D$38,IF(9=2,'1.Inputs'!$D$39,$E174)))/(1-'1.Inputs'!$D$42)*$D174*(1+$G174)^(9-1))*('1.Inputs'!$D$48-'1.Inputs'!$D$49))/'1.Inputs'!$D$51</f>
        <v>1975528345.3135691</v>
      </c>
      <c r="Q174" s="36">
        <f ca="1">((('1.Inputs'!$D$37*12*IF(10=1,'1.Inputs'!$D$38,IF(10=2,'1.Inputs'!$D$39,$E174)))*$F174*(('1.Inputs'!$D$40)+(1-'1.Inputs'!$D$40)*(1+'1.Inputs'!$D$41))*(1+$G174)^(10-1))*'1.Inputs'!$D$47+(('1.Inputs'!$D$37*12*IF(10=1,'1.Inputs'!$D$38,IF(10=2,'1.Inputs'!$D$39,$E174)))/(1-'1.Inputs'!$D$42)*$D174*(1+$G174)^(10-1))*('1.Inputs'!$D$48-'1.Inputs'!$D$49))/'1.Inputs'!$D$51</f>
        <v>2071158801.499063</v>
      </c>
      <c r="R174" s="36">
        <f>-'1.Inputs'!$D$24</f>
        <v>-2050000000</v>
      </c>
      <c r="S174" s="36">
        <f ca="1">((('1.Inputs'!$D$37*12*IF(1=1,'1.Inputs'!$D$38,IF(1=2,'1.Inputs'!$D$39,$E174)))*$F174*(('1.Inputs'!$D$40)+(1-'1.Inputs'!$D$40)*(1+'1.Inputs'!$D$41))*(1+$G174)^(1-1))-(('1.Inputs'!$D$37*12*IF(1=1,'1.Inputs'!$D$38,IF(1=2,'1.Inputs'!$D$39,$E174)))/(1-'1.Inputs'!$D$42)*$D174*(1+$G174)^(1-1))-('1.Inputs'!$D$37*12*IF(1=1,'1.Inputs'!$D$38,IF(1=2,'1.Inputs'!$D$39,$E174)))*'1.Inputs'!$D$43*(1+$G174)^(1-1)-'1.Inputs'!$D$44*(1+$G174)^(1-1)-('1.Inputs'!$D$20/'1.Inputs'!$D$27+'1.Inputs'!$D$23/'1.Inputs'!$D$28))-MAX(0,((('1.Inputs'!$D$37*12*IF(1=1,'1.Inputs'!$D$38,IF(1=2,'1.Inputs'!$D$39,$E174)))*$F174*(('1.Inputs'!$D$40)+(1-'1.Inputs'!$D$40)*(1+'1.Inputs'!$D$41))*(1+$G174)^(1-1))-(('1.Inputs'!$D$37*12*IF(1=1,'1.Inputs'!$D$38,IF(1=2,'1.Inputs'!$D$39,$E174)))/(1-'1.Inputs'!$D$42)*$D174*(1+$G174)^(1-1))-('1.Inputs'!$D$37*12*IF(1=1,'1.Inputs'!$D$38,IF(1=2,'1.Inputs'!$D$39,$E174)))*'1.Inputs'!$D$43*(1+$G174)^(1-1)-'1.Inputs'!$D$44*(1+$G174)^(1-1)-('1.Inputs'!$D$20/'1.Inputs'!$D$27+'1.Inputs'!$D$23/'1.Inputs'!$D$28)))*'1.Inputs'!$D$53+('1.Inputs'!$D$20/'1.Inputs'!$D$27+'1.Inputs'!$D$23/'1.Inputs'!$D$28)-H174</f>
        <v>-370528341.07929623</v>
      </c>
      <c r="T174" s="36">
        <f ca="1">((('1.Inputs'!$D$37*12*IF(2=1,'1.Inputs'!$D$38,IF(2=2,'1.Inputs'!$D$39,$E174)))*$F174*(('1.Inputs'!$D$40)+(1-'1.Inputs'!$D$40)*(1+'1.Inputs'!$D$41))*(1+$G174)^(2-1))-(('1.Inputs'!$D$37*12*IF(2=1,'1.Inputs'!$D$38,IF(2=2,'1.Inputs'!$D$39,$E174)))/(1-'1.Inputs'!$D$42)*$D174*(1+$G174)^(2-1))-('1.Inputs'!$D$37*12*IF(2=1,'1.Inputs'!$D$38,IF(2=2,'1.Inputs'!$D$39,$E174)))*'1.Inputs'!$D$43*(1+$G174)^(2-1)-'1.Inputs'!$D$44*(1+$G174)^(2-1)-('1.Inputs'!$D$20/'1.Inputs'!$D$27+'1.Inputs'!$D$23/'1.Inputs'!$D$28))-MAX(0,((('1.Inputs'!$D$37*12*IF(2=1,'1.Inputs'!$D$38,IF(2=2,'1.Inputs'!$D$39,$E174)))*$F174*(('1.Inputs'!$D$40)+(1-'1.Inputs'!$D$40)*(1+'1.Inputs'!$D$41))*(1+$G174)^(2-1))-(('1.Inputs'!$D$37*12*IF(2=1,'1.Inputs'!$D$38,IF(2=2,'1.Inputs'!$D$39,$E174)))/(1-'1.Inputs'!$D$42)*$D174*(1+$G174)^(2-1))-('1.Inputs'!$D$37*12*IF(2=1,'1.Inputs'!$D$38,IF(2=2,'1.Inputs'!$D$39,$E174)))*'1.Inputs'!$D$43*(1+$G174)^(2-1)-'1.Inputs'!$D$44*(1+$G174)^(2-1)-('1.Inputs'!$D$20/'1.Inputs'!$D$27+'1.Inputs'!$D$23/'1.Inputs'!$D$28)))*'1.Inputs'!$D$53+('1.Inputs'!$D$20/'1.Inputs'!$D$27+'1.Inputs'!$D$23/'1.Inputs'!$D$28)-(I174-H174)</f>
        <v>499987526.6464411</v>
      </c>
      <c r="U174" s="36">
        <f ca="1">((('1.Inputs'!$D$37*12*IF(3=1,'1.Inputs'!$D$38,IF(3=2,'1.Inputs'!$D$39,$E174)))*$F174*(('1.Inputs'!$D$40)+(1-'1.Inputs'!$D$40)*(1+'1.Inputs'!$D$41))*(1+$G174)^(3-1))-(('1.Inputs'!$D$37*12*IF(3=1,'1.Inputs'!$D$38,IF(3=2,'1.Inputs'!$D$39,$E174)))/(1-'1.Inputs'!$D$42)*$D174*(1+$G174)^(3-1))-('1.Inputs'!$D$37*12*IF(3=1,'1.Inputs'!$D$38,IF(3=2,'1.Inputs'!$D$39,$E174)))*'1.Inputs'!$D$43*(1+$G174)^(3-1)-'1.Inputs'!$D$44*(1+$G174)^(3-1)-('1.Inputs'!$D$20/'1.Inputs'!$D$27+'1.Inputs'!$D$23/'1.Inputs'!$D$28))-MAX(0,((('1.Inputs'!$D$37*12*IF(3=1,'1.Inputs'!$D$38,IF(3=2,'1.Inputs'!$D$39,$E174)))*$F174*(('1.Inputs'!$D$40)+(1-'1.Inputs'!$D$40)*(1+'1.Inputs'!$D$41))*(1+$G174)^(3-1))-(('1.Inputs'!$D$37*12*IF(3=1,'1.Inputs'!$D$38,IF(3=2,'1.Inputs'!$D$39,$E174)))/(1-'1.Inputs'!$D$42)*$D174*(1+$G174)^(3-1))-('1.Inputs'!$D$37*12*IF(3=1,'1.Inputs'!$D$38,IF(3=2,'1.Inputs'!$D$39,$E174)))*'1.Inputs'!$D$43*(1+$G174)^(3-1)-'1.Inputs'!$D$44*(1+$G174)^(3-1)-('1.Inputs'!$D$20/'1.Inputs'!$D$27+'1.Inputs'!$D$23/'1.Inputs'!$D$28)))*'1.Inputs'!$D$53+('1.Inputs'!$D$20/'1.Inputs'!$D$27+'1.Inputs'!$D$23/'1.Inputs'!$D$28)-(J174-I174)</f>
        <v>911863173.8950882</v>
      </c>
      <c r="V174" s="36">
        <f ca="1">((('1.Inputs'!$D$37*12*IF(4=1,'1.Inputs'!$D$38,IF(4=2,'1.Inputs'!$D$39,$E174)))*$F174*(('1.Inputs'!$D$40)+(1-'1.Inputs'!$D$40)*(1+'1.Inputs'!$D$41))*(1+$G174)^(4-1))-(('1.Inputs'!$D$37*12*IF(4=1,'1.Inputs'!$D$38,IF(4=2,'1.Inputs'!$D$39,$E174)))/(1-'1.Inputs'!$D$42)*$D174*(1+$G174)^(4-1))-('1.Inputs'!$D$37*12*IF(4=1,'1.Inputs'!$D$38,IF(4=2,'1.Inputs'!$D$39,$E174)))*'1.Inputs'!$D$43*(1+$G174)^(4-1)-'1.Inputs'!$D$44*(1+$G174)^(4-1)-('1.Inputs'!$D$20/'1.Inputs'!$D$27+'1.Inputs'!$D$23/'1.Inputs'!$D$28))-MAX(0,((('1.Inputs'!$D$37*12*IF(4=1,'1.Inputs'!$D$38,IF(4=2,'1.Inputs'!$D$39,$E174)))*$F174*(('1.Inputs'!$D$40)+(1-'1.Inputs'!$D$40)*(1+'1.Inputs'!$D$41))*(1+$G174)^(4-1))-(('1.Inputs'!$D$37*12*IF(4=1,'1.Inputs'!$D$38,IF(4=2,'1.Inputs'!$D$39,$E174)))/(1-'1.Inputs'!$D$42)*$D174*(1+$G174)^(4-1))-('1.Inputs'!$D$37*12*IF(4=1,'1.Inputs'!$D$38,IF(4=2,'1.Inputs'!$D$39,$E174)))*'1.Inputs'!$D$43*(1+$G174)^(4-1)-'1.Inputs'!$D$44*(1+$G174)^(4-1)-('1.Inputs'!$D$20/'1.Inputs'!$D$27+'1.Inputs'!$D$23/'1.Inputs'!$D$28)))*'1.Inputs'!$D$53+('1.Inputs'!$D$20/'1.Inputs'!$D$27+'1.Inputs'!$D$23/'1.Inputs'!$D$28)-(K174-J174)</f>
        <v>1178595833.7260516</v>
      </c>
      <c r="W174" s="36">
        <f ca="1">((('1.Inputs'!$D$37*12*IF(5=1,'1.Inputs'!$D$38,IF(5=2,'1.Inputs'!$D$39,$E174)))*$F174*(('1.Inputs'!$D$40)+(1-'1.Inputs'!$D$40)*(1+'1.Inputs'!$D$41))*(1+$G174)^(5-1))-(('1.Inputs'!$D$37*12*IF(5=1,'1.Inputs'!$D$38,IF(5=2,'1.Inputs'!$D$39,$E174)))/(1-'1.Inputs'!$D$42)*$D174*(1+$G174)^(5-1))-('1.Inputs'!$D$37*12*IF(5=1,'1.Inputs'!$D$38,IF(5=2,'1.Inputs'!$D$39,$E174)))*'1.Inputs'!$D$43*(1+$G174)^(5-1)-'1.Inputs'!$D$44*(1+$G174)^(5-1)-('1.Inputs'!$D$20/'1.Inputs'!$D$27+'1.Inputs'!$D$23/'1.Inputs'!$D$28))-MAX(0,((('1.Inputs'!$D$37*12*IF(5=1,'1.Inputs'!$D$38,IF(5=2,'1.Inputs'!$D$39,$E174)))*$F174*(('1.Inputs'!$D$40)+(1-'1.Inputs'!$D$40)*(1+'1.Inputs'!$D$41))*(1+$G174)^(5-1))-(('1.Inputs'!$D$37*12*IF(5=1,'1.Inputs'!$D$38,IF(5=2,'1.Inputs'!$D$39,$E174)))/(1-'1.Inputs'!$D$42)*$D174*(1+$G174)^(5-1))-('1.Inputs'!$D$37*12*IF(5=1,'1.Inputs'!$D$38,IF(5=2,'1.Inputs'!$D$39,$E174)))*'1.Inputs'!$D$43*(1+$G174)^(5-1)-'1.Inputs'!$D$44*(1+$G174)^(5-1)-('1.Inputs'!$D$20/'1.Inputs'!$D$27+'1.Inputs'!$D$23/'1.Inputs'!$D$28)))*'1.Inputs'!$D$53+('1.Inputs'!$D$20/'1.Inputs'!$D$27+'1.Inputs'!$D$23/'1.Inputs'!$D$28)-(L174-K174)</f>
        <v>1233361496.0054288</v>
      </c>
      <c r="X174" s="36">
        <f ca="1">((('1.Inputs'!$D$37*12*IF(6=1,'1.Inputs'!$D$38,IF(6=2,'1.Inputs'!$D$39,$E174)))*$F174*(('1.Inputs'!$D$40)+(1-'1.Inputs'!$D$40)*(1+'1.Inputs'!$D$41))*(1+$G174)^(6-1))-(('1.Inputs'!$D$37*12*IF(6=1,'1.Inputs'!$D$38,IF(6=2,'1.Inputs'!$D$39,$E174)))/(1-'1.Inputs'!$D$42)*$D174*(1+$G174)^(6-1))-('1.Inputs'!$D$37*12*IF(6=1,'1.Inputs'!$D$38,IF(6=2,'1.Inputs'!$D$39,$E174)))*'1.Inputs'!$D$43*(1+$G174)^(6-1)-'1.Inputs'!$D$44*(1+$G174)^(6-1)-('1.Inputs'!$D$20/'1.Inputs'!$D$27+'1.Inputs'!$D$23/'1.Inputs'!$D$28))-MAX(0,((('1.Inputs'!$D$37*12*IF(6=1,'1.Inputs'!$D$38,IF(6=2,'1.Inputs'!$D$39,$E174)))*$F174*(('1.Inputs'!$D$40)+(1-'1.Inputs'!$D$40)*(1+'1.Inputs'!$D$41))*(1+$G174)^(6-1))-(('1.Inputs'!$D$37*12*IF(6=1,'1.Inputs'!$D$38,IF(6=2,'1.Inputs'!$D$39,$E174)))/(1-'1.Inputs'!$D$42)*$D174*(1+$G174)^(6-1))-('1.Inputs'!$D$37*12*IF(6=1,'1.Inputs'!$D$38,IF(6=2,'1.Inputs'!$D$39,$E174)))*'1.Inputs'!$D$43*(1+$G174)^(6-1)-'1.Inputs'!$D$44*(1+$G174)^(6-1)-('1.Inputs'!$D$20/'1.Inputs'!$D$27+'1.Inputs'!$D$23/'1.Inputs'!$D$28)))*'1.Inputs'!$D$53+('1.Inputs'!$D$20/'1.Inputs'!$D$27+'1.Inputs'!$D$23/'1.Inputs'!$D$28)-(M174-L174)</f>
        <v>1290778228.9614179</v>
      </c>
      <c r="Y174" s="36">
        <f ca="1">((('1.Inputs'!$D$37*12*IF(7=1,'1.Inputs'!$D$38,IF(7=2,'1.Inputs'!$D$39,$E174)))*$F174*(('1.Inputs'!$D$40)+(1-'1.Inputs'!$D$40)*(1+'1.Inputs'!$D$41))*(1+$G174)^(7-1))-(('1.Inputs'!$D$37*12*IF(7=1,'1.Inputs'!$D$38,IF(7=2,'1.Inputs'!$D$39,$E174)))/(1-'1.Inputs'!$D$42)*$D174*(1+$G174)^(7-1))-('1.Inputs'!$D$37*12*IF(7=1,'1.Inputs'!$D$38,IF(7=2,'1.Inputs'!$D$39,$E174)))*'1.Inputs'!$D$43*(1+$G174)^(7-1)-'1.Inputs'!$D$44*(1+$G174)^(7-1)-('1.Inputs'!$D$20/'1.Inputs'!$D$27+'1.Inputs'!$D$23/'1.Inputs'!$D$28))-MAX(0,((('1.Inputs'!$D$37*12*IF(7=1,'1.Inputs'!$D$38,IF(7=2,'1.Inputs'!$D$39,$E174)))*$F174*(('1.Inputs'!$D$40)+(1-'1.Inputs'!$D$40)*(1+'1.Inputs'!$D$41))*(1+$G174)^(7-1))-(('1.Inputs'!$D$37*12*IF(7=1,'1.Inputs'!$D$38,IF(7=2,'1.Inputs'!$D$39,$E174)))/(1-'1.Inputs'!$D$42)*$D174*(1+$G174)^(7-1))-('1.Inputs'!$D$37*12*IF(7=1,'1.Inputs'!$D$38,IF(7=2,'1.Inputs'!$D$39,$E174)))*'1.Inputs'!$D$43*(1+$G174)^(7-1)-'1.Inputs'!$D$44*(1+$G174)^(7-1)-('1.Inputs'!$D$20/'1.Inputs'!$D$27+'1.Inputs'!$D$23/'1.Inputs'!$D$28)))*'1.Inputs'!$D$53+('1.Inputs'!$D$20/'1.Inputs'!$D$27+'1.Inputs'!$D$23/'1.Inputs'!$D$28)-(N174-M174)</f>
        <v>1350974364.3887951</v>
      </c>
      <c r="Z174" s="36">
        <f ca="1">((('1.Inputs'!$D$37*12*IF(8=1,'1.Inputs'!$D$38,IF(8=2,'1.Inputs'!$D$39,$E174)))*$F174*(('1.Inputs'!$D$40)+(1-'1.Inputs'!$D$40)*(1+'1.Inputs'!$D$41))*(1+$G174)^(8-1))-(('1.Inputs'!$D$37*12*IF(8=1,'1.Inputs'!$D$38,IF(8=2,'1.Inputs'!$D$39,$E174)))/(1-'1.Inputs'!$D$42)*$D174*(1+$G174)^(8-1))-('1.Inputs'!$D$37*12*IF(8=1,'1.Inputs'!$D$38,IF(8=2,'1.Inputs'!$D$39,$E174)))*'1.Inputs'!$D$43*(1+$G174)^(8-1)-'1.Inputs'!$D$44*(1+$G174)^(8-1)-('1.Inputs'!$D$20/'1.Inputs'!$D$27+'1.Inputs'!$D$23/'1.Inputs'!$D$28))-MAX(0,((('1.Inputs'!$D$37*12*IF(8=1,'1.Inputs'!$D$38,IF(8=2,'1.Inputs'!$D$39,$E174)))*$F174*(('1.Inputs'!$D$40)+(1-'1.Inputs'!$D$40)*(1+'1.Inputs'!$D$41))*(1+$G174)^(8-1))-(('1.Inputs'!$D$37*12*IF(8=1,'1.Inputs'!$D$38,IF(8=2,'1.Inputs'!$D$39,$E174)))/(1-'1.Inputs'!$D$42)*$D174*(1+$G174)^(8-1))-('1.Inputs'!$D$37*12*IF(8=1,'1.Inputs'!$D$38,IF(8=2,'1.Inputs'!$D$39,$E174)))*'1.Inputs'!$D$43*(1+$G174)^(8-1)-'1.Inputs'!$D$44*(1+$G174)^(8-1)-('1.Inputs'!$D$20/'1.Inputs'!$D$27+'1.Inputs'!$D$23/'1.Inputs'!$D$28)))*'1.Inputs'!$D$53+('1.Inputs'!$D$20/'1.Inputs'!$D$27+'1.Inputs'!$D$23/'1.Inputs'!$D$28)-(O174-N174)</f>
        <v>1414084446.3080986</v>
      </c>
      <c r="AA174" s="36">
        <f ca="1">((('1.Inputs'!$D$37*12*IF(9=1,'1.Inputs'!$D$38,IF(9=2,'1.Inputs'!$D$39,$E174)))*$F174*(('1.Inputs'!$D$40)+(1-'1.Inputs'!$D$40)*(1+'1.Inputs'!$D$41))*(1+$G174)^(9-1))-(('1.Inputs'!$D$37*12*IF(9=1,'1.Inputs'!$D$38,IF(9=2,'1.Inputs'!$D$39,$E174)))/(1-'1.Inputs'!$D$42)*$D174*(1+$G174)^(9-1))-('1.Inputs'!$D$37*12*IF(9=1,'1.Inputs'!$D$38,IF(9=2,'1.Inputs'!$D$39,$E174)))*'1.Inputs'!$D$43*(1+$G174)^(9-1)-'1.Inputs'!$D$44*(1+$G174)^(9-1)-('1.Inputs'!$D$20/'1.Inputs'!$D$27+'1.Inputs'!$D$23/'1.Inputs'!$D$28))-MAX(0,((('1.Inputs'!$D$37*12*IF(9=1,'1.Inputs'!$D$38,IF(9=2,'1.Inputs'!$D$39,$E174)))*$F174*(('1.Inputs'!$D$40)+(1-'1.Inputs'!$D$40)*(1+'1.Inputs'!$D$41))*(1+$G174)^(9-1))-(('1.Inputs'!$D$37*12*IF(9=1,'1.Inputs'!$D$38,IF(9=2,'1.Inputs'!$D$39,$E174)))/(1-'1.Inputs'!$D$42)*$D174*(1+$G174)^(9-1))-('1.Inputs'!$D$37*12*IF(9=1,'1.Inputs'!$D$38,IF(9=2,'1.Inputs'!$D$39,$E174)))*'1.Inputs'!$D$43*(1+$G174)^(9-1)-'1.Inputs'!$D$44*(1+$G174)^(9-1)-('1.Inputs'!$D$20/'1.Inputs'!$D$27+'1.Inputs'!$D$23/'1.Inputs'!$D$28)))*'1.Inputs'!$D$53+('1.Inputs'!$D$20/'1.Inputs'!$D$27+'1.Inputs'!$D$23/'1.Inputs'!$D$28)-(P174-O174)</f>
        <v>1480249531.684154</v>
      </c>
      <c r="AB174" s="36">
        <f ca="1">((('1.Inputs'!$D$37*12*IF(10=1,'1.Inputs'!$D$38,IF(10=2,'1.Inputs'!$D$39,$E174)))*$F174*(('1.Inputs'!$D$40)+(1-'1.Inputs'!$D$40)*(1+'1.Inputs'!$D$41))*(1+$G174)^(10-1))-(('1.Inputs'!$D$37*12*IF(10=1,'1.Inputs'!$D$38,IF(10=2,'1.Inputs'!$D$39,$E174)))/(1-'1.Inputs'!$D$42)*$D174*(1+$G174)^(10-1))-('1.Inputs'!$D$37*12*IF(10=1,'1.Inputs'!$D$38,IF(10=2,'1.Inputs'!$D$39,$E174)))*'1.Inputs'!$D$43*(1+$G174)^(10-1)-'1.Inputs'!$D$44*(1+$G174)^(10-1)-('1.Inputs'!$D$20/'1.Inputs'!$D$27+'1.Inputs'!$D$23/'1.Inputs'!$D$28))-MAX(0,((('1.Inputs'!$D$37*12*IF(10=1,'1.Inputs'!$D$38,IF(10=2,'1.Inputs'!$D$39,$E174)))*$F174*(('1.Inputs'!$D$40)+(1-'1.Inputs'!$D$40)*(1+'1.Inputs'!$D$41))*(1+$G174)^(10-1))-(('1.Inputs'!$D$37*12*IF(10=1,'1.Inputs'!$D$38,IF(10=2,'1.Inputs'!$D$39,$E174)))/(1-'1.Inputs'!$D$42)*$D174*(1+$G174)^(10-1))-('1.Inputs'!$D$37*12*IF(10=1,'1.Inputs'!$D$38,IF(10=2,'1.Inputs'!$D$39,$E174)))*'1.Inputs'!$D$43*(1+$G174)^(10-1)-'1.Inputs'!$D$44*(1+$G174)^(10-1)-('1.Inputs'!$D$20/'1.Inputs'!$D$27+'1.Inputs'!$D$23/'1.Inputs'!$D$28)))*'1.Inputs'!$D$53+('1.Inputs'!$D$20/'1.Inputs'!$D$27+'1.Inputs'!$D$23/'1.Inputs'!$D$28)-(Q174-P174)+(('1.Inputs'!$D$20+'1.Inputs'!$D$23-('1.Inputs'!$D$20/'1.Inputs'!$D$27+'1.Inputs'!$D$23/'1.Inputs'!$D$28)*'1.Inputs'!$D$10)*'1.Inputs'!$D$60+'1.Inputs'!$D$19*'1.Inputs'!$D$59+Q174)</f>
        <v>4320776307.2007208</v>
      </c>
      <c r="AC174" s="36">
        <f ca="1">S174-AC$13-AC$14+MIN(AC$13,MAX(0,((('1.Inputs'!$D$37*12*IF(1=1,'1.Inputs'!$D$38,IF(1=2,'1.Inputs'!$D$39,$E174)))*$F174*(('1.Inputs'!$D$40)+(1-'1.Inputs'!$D$40)*(1+'1.Inputs'!$D$41))*(1+$G174)^(1-1))-(('1.Inputs'!$D$37*12*IF(1=1,'1.Inputs'!$D$38,IF(1=2,'1.Inputs'!$D$39,$E174)))/(1-'1.Inputs'!$D$42)*$D174*(1+$G174)^(1-1))-('1.Inputs'!$D$37*12*IF(1=1,'1.Inputs'!$D$38,IF(1=2,'1.Inputs'!$D$39,$E174)))*'1.Inputs'!$D$43*(1+$G174)^(1-1)-'1.Inputs'!$D$44*(1+$G174)^(1-1)-('1.Inputs'!$D$20/'1.Inputs'!$D$27+'1.Inputs'!$D$23/'1.Inputs'!$D$28))))*'1.Inputs'!$D$53</f>
        <v>-466468341.07929623</v>
      </c>
      <c r="AD174" s="36">
        <f ca="1">T174-AD$13-AD$14+MIN(AD$13,MAX(0,((('1.Inputs'!$D$37*12*IF(2=1,'1.Inputs'!$D$38,IF(2=2,'1.Inputs'!$D$39,$E174)))*$F174*(('1.Inputs'!$D$40)+(1-'1.Inputs'!$D$40)*(1+'1.Inputs'!$D$41))*(1+$G174)^(2-1))-(('1.Inputs'!$D$37*12*IF(2=1,'1.Inputs'!$D$38,IF(2=2,'1.Inputs'!$D$39,$E174)))/(1-'1.Inputs'!$D$42)*$D174*(1+$G174)^(2-1))-('1.Inputs'!$D$37*12*IF(2=1,'1.Inputs'!$D$38,IF(2=2,'1.Inputs'!$D$39,$E174)))*'1.Inputs'!$D$43*(1+$G174)^(2-1)-'1.Inputs'!$D$44*(1+$G174)^(2-1)-('1.Inputs'!$D$20/'1.Inputs'!$D$27+'1.Inputs'!$D$23/'1.Inputs'!$D$28))))*'1.Inputs'!$D$53</f>
        <v>404047526.6464411</v>
      </c>
      <c r="AE174" s="36">
        <f ca="1">U174-AE$13-AE$14+MIN(AE$13,MAX(0,((('1.Inputs'!$D$37*12*IF(3=1,'1.Inputs'!$D$38,IF(3=2,'1.Inputs'!$D$39,$E174)))*$F174*(('1.Inputs'!$D$40)+(1-'1.Inputs'!$D$40)*(1+'1.Inputs'!$D$41))*(1+$G174)^(3-1))-(('1.Inputs'!$D$37*12*IF(3=1,'1.Inputs'!$D$38,IF(3=2,'1.Inputs'!$D$39,$E174)))/(1-'1.Inputs'!$D$42)*$D174*(1+$G174)^(3-1))-('1.Inputs'!$D$37*12*IF(3=1,'1.Inputs'!$D$38,IF(3=2,'1.Inputs'!$D$39,$E174)))*'1.Inputs'!$D$43*(1+$G174)^(3-1)-'1.Inputs'!$D$44*(1+$G174)^(3-1)-('1.Inputs'!$D$20/'1.Inputs'!$D$27+'1.Inputs'!$D$23/'1.Inputs'!$D$28))))*'1.Inputs'!$D$53</f>
        <v>569923173.8950882</v>
      </c>
      <c r="AF174" s="36">
        <f ca="1">V174-AF$13-AF$14+MIN(AF$13,MAX(0,((('1.Inputs'!$D$37*12*IF(4=1,'1.Inputs'!$D$38,IF(4=2,'1.Inputs'!$D$39,$E174)))*$F174*(('1.Inputs'!$D$40)+(1-'1.Inputs'!$D$40)*(1+'1.Inputs'!$D$41))*(1+$G174)^(4-1))-(('1.Inputs'!$D$37*12*IF(4=1,'1.Inputs'!$D$38,IF(4=2,'1.Inputs'!$D$39,$E174)))/(1-'1.Inputs'!$D$42)*$D174*(1+$G174)^(4-1))-('1.Inputs'!$D$37*12*IF(4=1,'1.Inputs'!$D$38,IF(4=2,'1.Inputs'!$D$39,$E174)))*'1.Inputs'!$D$43*(1+$G174)^(4-1)-'1.Inputs'!$D$44*(1+$G174)^(4-1)-('1.Inputs'!$D$20/'1.Inputs'!$D$27+'1.Inputs'!$D$23/'1.Inputs'!$D$28))))*'1.Inputs'!$D$53</f>
        <v>855843833.72605157</v>
      </c>
      <c r="AG174" s="36">
        <f ca="1">W174-AG$13-AG$14+MIN(AG$13,MAX(0,((('1.Inputs'!$D$37*12*IF(5=1,'1.Inputs'!$D$38,IF(5=2,'1.Inputs'!$D$39,$E174)))*$F174*(('1.Inputs'!$D$40)+(1-'1.Inputs'!$D$40)*(1+'1.Inputs'!$D$41))*(1+$G174)^(5-1))-(('1.Inputs'!$D$37*12*IF(5=1,'1.Inputs'!$D$38,IF(5=2,'1.Inputs'!$D$39,$E174)))/(1-'1.Inputs'!$D$42)*$D174*(1+$G174)^(5-1))-('1.Inputs'!$D$37*12*IF(5=1,'1.Inputs'!$D$38,IF(5=2,'1.Inputs'!$D$39,$E174)))*'1.Inputs'!$D$43*(1+$G174)^(5-1)-'1.Inputs'!$D$44*(1+$G174)^(5-1)-('1.Inputs'!$D$20/'1.Inputs'!$D$27+'1.Inputs'!$D$23/'1.Inputs'!$D$28))))*'1.Inputs'!$D$53</f>
        <v>929797496.00542879</v>
      </c>
      <c r="AH174" s="36">
        <f ca="1">X174-AH$13-AH$14+MIN(AH$13,MAX(0,((('1.Inputs'!$D$37*12*IF(6=1,'1.Inputs'!$D$38,IF(6=2,'1.Inputs'!$D$39,$E174)))*$F174*(('1.Inputs'!$D$40)+(1-'1.Inputs'!$D$40)*(1+'1.Inputs'!$D$41))*(1+$G174)^(6-1))-(('1.Inputs'!$D$37*12*IF(6=1,'1.Inputs'!$D$38,IF(6=2,'1.Inputs'!$D$39,$E174)))/(1-'1.Inputs'!$D$42)*$D174*(1+$G174)^(6-1))-('1.Inputs'!$D$37*12*IF(6=1,'1.Inputs'!$D$38,IF(6=2,'1.Inputs'!$D$39,$E174)))*'1.Inputs'!$D$43*(1+$G174)^(6-1)-'1.Inputs'!$D$44*(1+$G174)^(6-1)-('1.Inputs'!$D$20/'1.Inputs'!$D$27+'1.Inputs'!$D$23/'1.Inputs'!$D$28))))*'1.Inputs'!$D$53</f>
        <v>1006402228.9614179</v>
      </c>
      <c r="AI174" s="36">
        <f ca="1">Y174-AI$13-AI$14+MIN(AI$13,MAX(0,((('1.Inputs'!$D$37*12*IF(7=1,'1.Inputs'!$D$38,IF(7=2,'1.Inputs'!$D$39,$E174)))*$F174*(('1.Inputs'!$D$40)+(1-'1.Inputs'!$D$40)*(1+'1.Inputs'!$D$41))*(1+$G174)^(7-1))-(('1.Inputs'!$D$37*12*IF(7=1,'1.Inputs'!$D$38,IF(7=2,'1.Inputs'!$D$39,$E174)))/(1-'1.Inputs'!$D$42)*$D174*(1+$G174)^(7-1))-('1.Inputs'!$D$37*12*IF(7=1,'1.Inputs'!$D$38,IF(7=2,'1.Inputs'!$D$39,$E174)))*'1.Inputs'!$D$43*(1+$G174)^(7-1)-'1.Inputs'!$D$44*(1+$G174)^(7-1)-('1.Inputs'!$D$20/'1.Inputs'!$D$27+'1.Inputs'!$D$23/'1.Inputs'!$D$28))))*'1.Inputs'!$D$53</f>
        <v>1085786364.3887951</v>
      </c>
      <c r="AJ174" s="36">
        <f ca="1">Z174-AJ$13-AJ$14+MIN(AJ$13,MAX(0,((('1.Inputs'!$D$37*12*IF(8=1,'1.Inputs'!$D$38,IF(8=2,'1.Inputs'!$D$39,$E174)))*$F174*(('1.Inputs'!$D$40)+(1-'1.Inputs'!$D$40)*(1+'1.Inputs'!$D$41))*(1+$G174)^(8-1))-(('1.Inputs'!$D$37*12*IF(8=1,'1.Inputs'!$D$38,IF(8=2,'1.Inputs'!$D$39,$E174)))/(1-'1.Inputs'!$D$42)*$D174*(1+$G174)^(8-1))-('1.Inputs'!$D$37*12*IF(8=1,'1.Inputs'!$D$38,IF(8=2,'1.Inputs'!$D$39,$E174)))*'1.Inputs'!$D$43*(1+$G174)^(8-1)-'1.Inputs'!$D$44*(1+$G174)^(8-1)-('1.Inputs'!$D$20/'1.Inputs'!$D$27+'1.Inputs'!$D$23/'1.Inputs'!$D$28))))*'1.Inputs'!$D$53</f>
        <v>1414084446.3080986</v>
      </c>
      <c r="AK174" s="36">
        <f ca="1">AA174-AK$13-AK$14+MIN(AK$13,MAX(0,((('1.Inputs'!$D$37*12*IF(9=1,'1.Inputs'!$D$38,IF(9=2,'1.Inputs'!$D$39,$E174)))*$F174*(('1.Inputs'!$D$40)+(1-'1.Inputs'!$D$40)*(1+'1.Inputs'!$D$41))*(1+$G174)^(9-1))-(('1.Inputs'!$D$37*12*IF(9=1,'1.Inputs'!$D$38,IF(9=2,'1.Inputs'!$D$39,$E174)))/(1-'1.Inputs'!$D$42)*$D174*(1+$G174)^(9-1))-('1.Inputs'!$D$37*12*IF(9=1,'1.Inputs'!$D$38,IF(9=2,'1.Inputs'!$D$39,$E174)))*'1.Inputs'!$D$43*(1+$G174)^(9-1)-'1.Inputs'!$D$44*(1+$G174)^(9-1)-('1.Inputs'!$D$20/'1.Inputs'!$D$27+'1.Inputs'!$D$23/'1.Inputs'!$D$28))))*'1.Inputs'!$D$53</f>
        <v>1480249531.684154</v>
      </c>
      <c r="AL174" s="36">
        <f ca="1">AB174-AL$13-AL$14+MIN(AL$13,MAX(0,((('1.Inputs'!$D$37*12*IF(10=1,'1.Inputs'!$D$38,IF(10=2,'1.Inputs'!$D$39,$E174)))*$F174*(('1.Inputs'!$D$40)+(1-'1.Inputs'!$D$40)*(1+'1.Inputs'!$D$41))*(1+$G174)^(10-1))-(('1.Inputs'!$D$37*12*IF(10=1,'1.Inputs'!$D$38,IF(10=2,'1.Inputs'!$D$39,$E174)))/(1-'1.Inputs'!$D$42)*$D174*(1+$G174)^(10-1))-('1.Inputs'!$D$37*12*IF(10=1,'1.Inputs'!$D$38,IF(10=2,'1.Inputs'!$D$39,$E174)))*'1.Inputs'!$D$43*(1+$G174)^(10-1)-'1.Inputs'!$D$44*(1+$G174)^(10-1)-('1.Inputs'!$D$20/'1.Inputs'!$D$27+'1.Inputs'!$D$23/'1.Inputs'!$D$28))))*'1.Inputs'!$D$53+'1.Inputs'!$D$35</f>
        <v>5120776307.2007208</v>
      </c>
      <c r="AM174" s="48">
        <f ca="1">R174+NPV('1.Inputs'!$D$55,S174:AB174)</f>
        <v>3920300232.1682596</v>
      </c>
      <c r="AN174" s="48">
        <f ca="1">-('1.Inputs'!$D$24*(1-'1.Inputs'!$D$31)+'1.Inputs'!$D$35)+NPV('1.Inputs'!$D$54,AC174:AL174)</f>
        <v>1871587826.2108378</v>
      </c>
      <c r="AO174" s="36">
        <f t="shared" ca="1" si="21"/>
        <v>-2.5103546143583757</v>
      </c>
      <c r="AP174" s="36">
        <f t="shared" ca="1" si="22"/>
        <v>2.3167255434326428</v>
      </c>
      <c r="AQ174" s="36">
        <f ca="1">'1.Inputs'!$D$35+MIN(SUM($AC174:AC174),SUM($AC174:AD174),SUM($AC174:AE174),SUM($AC174:AF174),SUM($AC174:AG174),SUM($AC174:AH174),SUM($AC174:AI174),SUM($AC174:AJ174),SUM($AC174:AK174),SUM($AC174:AL174))</f>
        <v>333531658.92070377</v>
      </c>
      <c r="AR174" s="36">
        <f ca="1">IF(AP174&lt;'1.Inputs'!$D$57,1,0)</f>
        <v>0</v>
      </c>
      <c r="AS174" s="36">
        <f t="shared" ca="1" si="23"/>
        <v>0</v>
      </c>
    </row>
    <row r="175" spans="2:45" ht="15" customHeight="1" x14ac:dyDescent="0.25">
      <c r="B175" s="36">
        <v>160</v>
      </c>
      <c r="C175" s="36">
        <f t="shared" ca="1" si="16"/>
        <v>0.84010145179210949</v>
      </c>
      <c r="D175" s="36">
        <f t="shared" ca="1" si="17"/>
        <v>17405.16345593617</v>
      </c>
      <c r="E175" s="47">
        <f t="shared" ca="1" si="18"/>
        <v>0.8703770452068651</v>
      </c>
      <c r="F175" s="36">
        <f t="shared" ca="1" si="19"/>
        <v>31112.260474965602</v>
      </c>
      <c r="G175" s="36">
        <f t="shared" ca="1" si="20"/>
        <v>4.0942097590442157E-2</v>
      </c>
      <c r="H175" s="36">
        <f ca="1">((('1.Inputs'!$D$37*12*IF(1=1,'1.Inputs'!$D$38,IF(1=2,'1.Inputs'!$D$39,$E175)))*$F175*(('1.Inputs'!$D$40)+(1-'1.Inputs'!$D$40)*(1+'1.Inputs'!$D$41))*(1+$G175)^(1-1))*'1.Inputs'!$D$47+(('1.Inputs'!$D$37*12*IF(1=1,'1.Inputs'!$D$38,IF(1=2,'1.Inputs'!$D$39,$E175)))/(1-'1.Inputs'!$D$42)*$D175*(1+$G175)^(1-1))*('1.Inputs'!$D$48-'1.Inputs'!$D$49))/'1.Inputs'!$D$51</f>
        <v>812377358.24474454</v>
      </c>
      <c r="I175" s="36">
        <f ca="1">((('1.Inputs'!$D$37*12*IF(2=1,'1.Inputs'!$D$38,IF(2=2,'1.Inputs'!$D$39,$E175)))*$F175*(('1.Inputs'!$D$40)+(1-'1.Inputs'!$D$40)*(1+'1.Inputs'!$D$41))*(1+$G175)^(2-1))*'1.Inputs'!$D$47+(('1.Inputs'!$D$37*12*IF(2=1,'1.Inputs'!$D$38,IF(2=2,'1.Inputs'!$D$39,$E175)))/(1-'1.Inputs'!$D$42)*$D175*(1+$G175)^(2-1))*('1.Inputs'!$D$48-'1.Inputs'!$D$49))/'1.Inputs'!$D$51</f>
        <v>1183892907.8567731</v>
      </c>
      <c r="J175" s="36">
        <f ca="1">((('1.Inputs'!$D$37*12*IF(3=1,'1.Inputs'!$D$38,IF(3=2,'1.Inputs'!$D$39,$E175)))*$F175*(('1.Inputs'!$D$40)+(1-'1.Inputs'!$D$40)*(1+'1.Inputs'!$D$41))*(1+$G175)^(3-1))*'1.Inputs'!$D$47+(('1.Inputs'!$D$37*12*IF(3=1,'1.Inputs'!$D$38,IF(3=2,'1.Inputs'!$D$39,$E175)))/(1-'1.Inputs'!$D$42)*$D175*(1+$G175)^(3-1))*('1.Inputs'!$D$48-'1.Inputs'!$D$49))/'1.Inputs'!$D$51</f>
        <v>1532316154.3802698</v>
      </c>
      <c r="K175" s="36">
        <f ca="1">((('1.Inputs'!$D$37*12*IF(4=1,'1.Inputs'!$D$38,IF(4=2,'1.Inputs'!$D$39,$E175)))*$F175*(('1.Inputs'!$D$40)+(1-'1.Inputs'!$D$40)*(1+'1.Inputs'!$D$41))*(1+$G175)^(4-1))*'1.Inputs'!$D$47+(('1.Inputs'!$D$37*12*IF(4=1,'1.Inputs'!$D$38,IF(4=2,'1.Inputs'!$D$39,$E175)))/(1-'1.Inputs'!$D$42)*$D175*(1+$G175)^(4-1))*('1.Inputs'!$D$48-'1.Inputs'!$D$49))/'1.Inputs'!$D$51</f>
        <v>1595052391.9123175</v>
      </c>
      <c r="L175" s="36">
        <f ca="1">((('1.Inputs'!$D$37*12*IF(5=1,'1.Inputs'!$D$38,IF(5=2,'1.Inputs'!$D$39,$E175)))*$F175*(('1.Inputs'!$D$40)+(1-'1.Inputs'!$D$40)*(1+'1.Inputs'!$D$41))*(1+$G175)^(5-1))*'1.Inputs'!$D$47+(('1.Inputs'!$D$37*12*IF(5=1,'1.Inputs'!$D$38,IF(5=2,'1.Inputs'!$D$39,$E175)))/(1-'1.Inputs'!$D$42)*$D175*(1+$G175)^(5-1))*('1.Inputs'!$D$48-'1.Inputs'!$D$49))/'1.Inputs'!$D$51</f>
        <v>1660357182.6038601</v>
      </c>
      <c r="M175" s="36">
        <f ca="1">((('1.Inputs'!$D$37*12*IF(6=1,'1.Inputs'!$D$38,IF(6=2,'1.Inputs'!$D$39,$E175)))*$F175*(('1.Inputs'!$D$40)+(1-'1.Inputs'!$D$40)*(1+'1.Inputs'!$D$41))*(1+$G175)^(6-1))*'1.Inputs'!$D$47+(('1.Inputs'!$D$37*12*IF(6=1,'1.Inputs'!$D$38,IF(6=2,'1.Inputs'!$D$39,$E175)))/(1-'1.Inputs'!$D$42)*$D175*(1+$G175)^(6-1))*('1.Inputs'!$D$48-'1.Inputs'!$D$49))/'1.Inputs'!$D$51</f>
        <v>1728335688.4090197</v>
      </c>
      <c r="N175" s="36">
        <f ca="1">((('1.Inputs'!$D$37*12*IF(7=1,'1.Inputs'!$D$38,IF(7=2,'1.Inputs'!$D$39,$E175)))*$F175*(('1.Inputs'!$D$40)+(1-'1.Inputs'!$D$40)*(1+'1.Inputs'!$D$41))*(1+$G175)^(7-1))*'1.Inputs'!$D$47+(('1.Inputs'!$D$37*12*IF(7=1,'1.Inputs'!$D$38,IF(7=2,'1.Inputs'!$D$39,$E175)))/(1-'1.Inputs'!$D$42)*$D175*(1+$G175)^(7-1))*('1.Inputs'!$D$48-'1.Inputs'!$D$49))/'1.Inputs'!$D$51</f>
        <v>1799097376.8329058</v>
      </c>
      <c r="O175" s="36">
        <f ca="1">((('1.Inputs'!$D$37*12*IF(8=1,'1.Inputs'!$D$38,IF(8=2,'1.Inputs'!$D$39,$E175)))*$F175*(('1.Inputs'!$D$40)+(1-'1.Inputs'!$D$40)*(1+'1.Inputs'!$D$41))*(1+$G175)^(8-1))*'1.Inputs'!$D$47+(('1.Inputs'!$D$37*12*IF(8=1,'1.Inputs'!$D$38,IF(8=2,'1.Inputs'!$D$39,$E175)))/(1-'1.Inputs'!$D$42)*$D175*(1+$G175)^(8-1))*('1.Inputs'!$D$48-'1.Inputs'!$D$49))/'1.Inputs'!$D$51</f>
        <v>1872756197.2099071</v>
      </c>
      <c r="P175" s="36">
        <f ca="1">((('1.Inputs'!$D$37*12*IF(9=1,'1.Inputs'!$D$38,IF(9=2,'1.Inputs'!$D$39,$E175)))*$F175*(('1.Inputs'!$D$40)+(1-'1.Inputs'!$D$40)*(1+'1.Inputs'!$D$41))*(1+$G175)^(9-1))*'1.Inputs'!$D$47+(('1.Inputs'!$D$37*12*IF(9=1,'1.Inputs'!$D$38,IF(9=2,'1.Inputs'!$D$39,$E175)))/(1-'1.Inputs'!$D$42)*$D175*(1+$G175)^(9-1))*('1.Inputs'!$D$48-'1.Inputs'!$D$49))/'1.Inputs'!$D$51</f>
        <v>1949430764.1991804</v>
      </c>
      <c r="Q175" s="36">
        <f ca="1">((('1.Inputs'!$D$37*12*IF(10=1,'1.Inputs'!$D$38,IF(10=2,'1.Inputs'!$D$39,$E175)))*$F175*(('1.Inputs'!$D$40)+(1-'1.Inputs'!$D$40)*(1+'1.Inputs'!$D$41))*(1+$G175)^(10-1))*'1.Inputs'!$D$47+(('1.Inputs'!$D$37*12*IF(10=1,'1.Inputs'!$D$38,IF(10=2,'1.Inputs'!$D$39,$E175)))/(1-'1.Inputs'!$D$42)*$D175*(1+$G175)^(10-1))*('1.Inputs'!$D$48-'1.Inputs'!$D$49))/'1.Inputs'!$D$51</f>
        <v>2029244548.7928336</v>
      </c>
      <c r="R175" s="36">
        <f>-'1.Inputs'!$D$24</f>
        <v>-2050000000</v>
      </c>
      <c r="S175" s="36">
        <f ca="1">((('1.Inputs'!$D$37*12*IF(1=1,'1.Inputs'!$D$38,IF(1=2,'1.Inputs'!$D$39,$E175)))*$F175*(('1.Inputs'!$D$40)+(1-'1.Inputs'!$D$40)*(1+'1.Inputs'!$D$41))*(1+$G175)^(1-1))-(('1.Inputs'!$D$37*12*IF(1=1,'1.Inputs'!$D$38,IF(1=2,'1.Inputs'!$D$39,$E175)))/(1-'1.Inputs'!$D$42)*$D175*(1+$G175)^(1-1))-('1.Inputs'!$D$37*12*IF(1=1,'1.Inputs'!$D$38,IF(1=2,'1.Inputs'!$D$39,$E175)))*'1.Inputs'!$D$43*(1+$G175)^(1-1)-'1.Inputs'!$D$44*(1+$G175)^(1-1)-('1.Inputs'!$D$20/'1.Inputs'!$D$27+'1.Inputs'!$D$23/'1.Inputs'!$D$28))-MAX(0,((('1.Inputs'!$D$37*12*IF(1=1,'1.Inputs'!$D$38,IF(1=2,'1.Inputs'!$D$39,$E175)))*$F175*(('1.Inputs'!$D$40)+(1-'1.Inputs'!$D$40)*(1+'1.Inputs'!$D$41))*(1+$G175)^(1-1))-(('1.Inputs'!$D$37*12*IF(1=1,'1.Inputs'!$D$38,IF(1=2,'1.Inputs'!$D$39,$E175)))/(1-'1.Inputs'!$D$42)*$D175*(1+$G175)^(1-1))-('1.Inputs'!$D$37*12*IF(1=1,'1.Inputs'!$D$38,IF(1=2,'1.Inputs'!$D$39,$E175)))*'1.Inputs'!$D$43*(1+$G175)^(1-1)-'1.Inputs'!$D$44*(1+$G175)^(1-1)-('1.Inputs'!$D$20/'1.Inputs'!$D$27+'1.Inputs'!$D$23/'1.Inputs'!$D$28)))*'1.Inputs'!$D$53+('1.Inputs'!$D$20/'1.Inputs'!$D$27+'1.Inputs'!$D$23/'1.Inputs'!$D$28)-H175</f>
        <v>-344972047.61923665</v>
      </c>
      <c r="T175" s="36">
        <f ca="1">((('1.Inputs'!$D$37*12*IF(2=1,'1.Inputs'!$D$38,IF(2=2,'1.Inputs'!$D$39,$E175)))*$F175*(('1.Inputs'!$D$40)+(1-'1.Inputs'!$D$40)*(1+'1.Inputs'!$D$41))*(1+$G175)^(2-1))-(('1.Inputs'!$D$37*12*IF(2=1,'1.Inputs'!$D$38,IF(2=2,'1.Inputs'!$D$39,$E175)))/(1-'1.Inputs'!$D$42)*$D175*(1+$G175)^(2-1))-('1.Inputs'!$D$37*12*IF(2=1,'1.Inputs'!$D$38,IF(2=2,'1.Inputs'!$D$39,$E175)))*'1.Inputs'!$D$43*(1+$G175)^(2-1)-'1.Inputs'!$D$44*(1+$G175)^(2-1)-('1.Inputs'!$D$20/'1.Inputs'!$D$27+'1.Inputs'!$D$23/'1.Inputs'!$D$28))-MAX(0,((('1.Inputs'!$D$37*12*IF(2=1,'1.Inputs'!$D$38,IF(2=2,'1.Inputs'!$D$39,$E175)))*$F175*(('1.Inputs'!$D$40)+(1-'1.Inputs'!$D$40)*(1+'1.Inputs'!$D$41))*(1+$G175)^(2-1))-(('1.Inputs'!$D$37*12*IF(2=1,'1.Inputs'!$D$38,IF(2=2,'1.Inputs'!$D$39,$E175)))/(1-'1.Inputs'!$D$42)*$D175*(1+$G175)^(2-1))-('1.Inputs'!$D$37*12*IF(2=1,'1.Inputs'!$D$38,IF(2=2,'1.Inputs'!$D$39,$E175)))*'1.Inputs'!$D$43*(1+$G175)^(2-1)-'1.Inputs'!$D$44*(1+$G175)^(2-1)-('1.Inputs'!$D$20/'1.Inputs'!$D$27+'1.Inputs'!$D$23/'1.Inputs'!$D$28)))*'1.Inputs'!$D$53+('1.Inputs'!$D$20/'1.Inputs'!$D$27+'1.Inputs'!$D$23/'1.Inputs'!$D$28)-(I175-H175)</f>
        <v>531615191.72292721</v>
      </c>
      <c r="U175" s="36">
        <f ca="1">((('1.Inputs'!$D$37*12*IF(3=1,'1.Inputs'!$D$38,IF(3=2,'1.Inputs'!$D$39,$E175)))*$F175*(('1.Inputs'!$D$40)+(1-'1.Inputs'!$D$40)*(1+'1.Inputs'!$D$41))*(1+$G175)^(3-1))-(('1.Inputs'!$D$37*12*IF(3=1,'1.Inputs'!$D$38,IF(3=2,'1.Inputs'!$D$39,$E175)))/(1-'1.Inputs'!$D$42)*$D175*(1+$G175)^(3-1))-('1.Inputs'!$D$37*12*IF(3=1,'1.Inputs'!$D$38,IF(3=2,'1.Inputs'!$D$39,$E175)))*'1.Inputs'!$D$43*(1+$G175)^(3-1)-'1.Inputs'!$D$44*(1+$G175)^(3-1)-('1.Inputs'!$D$20/'1.Inputs'!$D$27+'1.Inputs'!$D$23/'1.Inputs'!$D$28))-MAX(0,((('1.Inputs'!$D$37*12*IF(3=1,'1.Inputs'!$D$38,IF(3=2,'1.Inputs'!$D$39,$E175)))*$F175*(('1.Inputs'!$D$40)+(1-'1.Inputs'!$D$40)*(1+'1.Inputs'!$D$41))*(1+$G175)^(3-1))-(('1.Inputs'!$D$37*12*IF(3=1,'1.Inputs'!$D$38,IF(3=2,'1.Inputs'!$D$39,$E175)))/(1-'1.Inputs'!$D$42)*$D175*(1+$G175)^(3-1))-('1.Inputs'!$D$37*12*IF(3=1,'1.Inputs'!$D$38,IF(3=2,'1.Inputs'!$D$39,$E175)))*'1.Inputs'!$D$43*(1+$G175)^(3-1)-'1.Inputs'!$D$44*(1+$G175)^(3-1)-('1.Inputs'!$D$20/'1.Inputs'!$D$27+'1.Inputs'!$D$23/'1.Inputs'!$D$28)))*'1.Inputs'!$D$53+('1.Inputs'!$D$20/'1.Inputs'!$D$27+'1.Inputs'!$D$23/'1.Inputs'!$D$28)-(J175-I175)</f>
        <v>960880186.63647795</v>
      </c>
      <c r="V175" s="36">
        <f ca="1">((('1.Inputs'!$D$37*12*IF(4=1,'1.Inputs'!$D$38,IF(4=2,'1.Inputs'!$D$39,$E175)))*$F175*(('1.Inputs'!$D$40)+(1-'1.Inputs'!$D$40)*(1+'1.Inputs'!$D$41))*(1+$G175)^(4-1))-(('1.Inputs'!$D$37*12*IF(4=1,'1.Inputs'!$D$38,IF(4=2,'1.Inputs'!$D$39,$E175)))/(1-'1.Inputs'!$D$42)*$D175*(1+$G175)^(4-1))-('1.Inputs'!$D$37*12*IF(4=1,'1.Inputs'!$D$38,IF(4=2,'1.Inputs'!$D$39,$E175)))*'1.Inputs'!$D$43*(1+$G175)^(4-1)-'1.Inputs'!$D$44*(1+$G175)^(4-1)-('1.Inputs'!$D$20/'1.Inputs'!$D$27+'1.Inputs'!$D$23/'1.Inputs'!$D$28))-MAX(0,((('1.Inputs'!$D$37*12*IF(4=1,'1.Inputs'!$D$38,IF(4=2,'1.Inputs'!$D$39,$E175)))*$F175*(('1.Inputs'!$D$40)+(1-'1.Inputs'!$D$40)*(1+'1.Inputs'!$D$41))*(1+$G175)^(4-1))-(('1.Inputs'!$D$37*12*IF(4=1,'1.Inputs'!$D$38,IF(4=2,'1.Inputs'!$D$39,$E175)))/(1-'1.Inputs'!$D$42)*$D175*(1+$G175)^(4-1))-('1.Inputs'!$D$37*12*IF(4=1,'1.Inputs'!$D$38,IF(4=2,'1.Inputs'!$D$39,$E175)))*'1.Inputs'!$D$43*(1+$G175)^(4-1)-'1.Inputs'!$D$44*(1+$G175)^(4-1)-('1.Inputs'!$D$20/'1.Inputs'!$D$27+'1.Inputs'!$D$23/'1.Inputs'!$D$28)))*'1.Inputs'!$D$53+('1.Inputs'!$D$20/'1.Inputs'!$D$27+'1.Inputs'!$D$23/'1.Inputs'!$D$28)-(K175-J175)</f>
        <v>1298238310.4527149</v>
      </c>
      <c r="W175" s="36">
        <f ca="1">((('1.Inputs'!$D$37*12*IF(5=1,'1.Inputs'!$D$38,IF(5=2,'1.Inputs'!$D$39,$E175)))*$F175*(('1.Inputs'!$D$40)+(1-'1.Inputs'!$D$40)*(1+'1.Inputs'!$D$41))*(1+$G175)^(5-1))-(('1.Inputs'!$D$37*12*IF(5=1,'1.Inputs'!$D$38,IF(5=2,'1.Inputs'!$D$39,$E175)))/(1-'1.Inputs'!$D$42)*$D175*(1+$G175)^(5-1))-('1.Inputs'!$D$37*12*IF(5=1,'1.Inputs'!$D$38,IF(5=2,'1.Inputs'!$D$39,$E175)))*'1.Inputs'!$D$43*(1+$G175)^(5-1)-'1.Inputs'!$D$44*(1+$G175)^(5-1)-('1.Inputs'!$D$20/'1.Inputs'!$D$27+'1.Inputs'!$D$23/'1.Inputs'!$D$28))-MAX(0,((('1.Inputs'!$D$37*12*IF(5=1,'1.Inputs'!$D$38,IF(5=2,'1.Inputs'!$D$39,$E175)))*$F175*(('1.Inputs'!$D$40)+(1-'1.Inputs'!$D$40)*(1+'1.Inputs'!$D$41))*(1+$G175)^(5-1))-(('1.Inputs'!$D$37*12*IF(5=1,'1.Inputs'!$D$38,IF(5=2,'1.Inputs'!$D$39,$E175)))/(1-'1.Inputs'!$D$42)*$D175*(1+$G175)^(5-1))-('1.Inputs'!$D$37*12*IF(5=1,'1.Inputs'!$D$38,IF(5=2,'1.Inputs'!$D$39,$E175)))*'1.Inputs'!$D$43*(1+$G175)^(5-1)-'1.Inputs'!$D$44*(1+$G175)^(5-1)-('1.Inputs'!$D$20/'1.Inputs'!$D$27+'1.Inputs'!$D$23/'1.Inputs'!$D$28)))*'1.Inputs'!$D$53+('1.Inputs'!$D$20/'1.Inputs'!$D$27+'1.Inputs'!$D$23/'1.Inputs'!$D$28)-(L175-K175)</f>
        <v>1349456395.9437723</v>
      </c>
      <c r="X175" s="36">
        <f ca="1">((('1.Inputs'!$D$37*12*IF(6=1,'1.Inputs'!$D$38,IF(6=2,'1.Inputs'!$D$39,$E175)))*$F175*(('1.Inputs'!$D$40)+(1-'1.Inputs'!$D$40)*(1+'1.Inputs'!$D$41))*(1+$G175)^(6-1))-(('1.Inputs'!$D$37*12*IF(6=1,'1.Inputs'!$D$38,IF(6=2,'1.Inputs'!$D$39,$E175)))/(1-'1.Inputs'!$D$42)*$D175*(1+$G175)^(6-1))-('1.Inputs'!$D$37*12*IF(6=1,'1.Inputs'!$D$38,IF(6=2,'1.Inputs'!$D$39,$E175)))*'1.Inputs'!$D$43*(1+$G175)^(6-1)-'1.Inputs'!$D$44*(1+$G175)^(6-1)-('1.Inputs'!$D$20/'1.Inputs'!$D$27+'1.Inputs'!$D$23/'1.Inputs'!$D$28))-MAX(0,((('1.Inputs'!$D$37*12*IF(6=1,'1.Inputs'!$D$38,IF(6=2,'1.Inputs'!$D$39,$E175)))*$F175*(('1.Inputs'!$D$40)+(1-'1.Inputs'!$D$40)*(1+'1.Inputs'!$D$41))*(1+$G175)^(6-1))-(('1.Inputs'!$D$37*12*IF(6=1,'1.Inputs'!$D$38,IF(6=2,'1.Inputs'!$D$39,$E175)))/(1-'1.Inputs'!$D$42)*$D175*(1+$G175)^(6-1))-('1.Inputs'!$D$37*12*IF(6=1,'1.Inputs'!$D$38,IF(6=2,'1.Inputs'!$D$39,$E175)))*'1.Inputs'!$D$43*(1+$G175)^(6-1)-'1.Inputs'!$D$44*(1+$G175)^(6-1)-('1.Inputs'!$D$20/'1.Inputs'!$D$27+'1.Inputs'!$D$23/'1.Inputs'!$D$28)))*'1.Inputs'!$D$53+('1.Inputs'!$D$20/'1.Inputs'!$D$27+'1.Inputs'!$D$23/'1.Inputs'!$D$28)-(M175-L175)</f>
        <v>1402771457.2894003</v>
      </c>
      <c r="Y175" s="36">
        <f ca="1">((('1.Inputs'!$D$37*12*IF(7=1,'1.Inputs'!$D$38,IF(7=2,'1.Inputs'!$D$39,$E175)))*$F175*(('1.Inputs'!$D$40)+(1-'1.Inputs'!$D$40)*(1+'1.Inputs'!$D$41))*(1+$G175)^(7-1))-(('1.Inputs'!$D$37*12*IF(7=1,'1.Inputs'!$D$38,IF(7=2,'1.Inputs'!$D$39,$E175)))/(1-'1.Inputs'!$D$42)*$D175*(1+$G175)^(7-1))-('1.Inputs'!$D$37*12*IF(7=1,'1.Inputs'!$D$38,IF(7=2,'1.Inputs'!$D$39,$E175)))*'1.Inputs'!$D$43*(1+$G175)^(7-1)-'1.Inputs'!$D$44*(1+$G175)^(7-1)-('1.Inputs'!$D$20/'1.Inputs'!$D$27+'1.Inputs'!$D$23/'1.Inputs'!$D$28))-MAX(0,((('1.Inputs'!$D$37*12*IF(7=1,'1.Inputs'!$D$38,IF(7=2,'1.Inputs'!$D$39,$E175)))*$F175*(('1.Inputs'!$D$40)+(1-'1.Inputs'!$D$40)*(1+'1.Inputs'!$D$41))*(1+$G175)^(7-1))-(('1.Inputs'!$D$37*12*IF(7=1,'1.Inputs'!$D$38,IF(7=2,'1.Inputs'!$D$39,$E175)))/(1-'1.Inputs'!$D$42)*$D175*(1+$G175)^(7-1))-('1.Inputs'!$D$37*12*IF(7=1,'1.Inputs'!$D$38,IF(7=2,'1.Inputs'!$D$39,$E175)))*'1.Inputs'!$D$43*(1+$G175)^(7-1)-'1.Inputs'!$D$44*(1+$G175)^(7-1)-('1.Inputs'!$D$20/'1.Inputs'!$D$27+'1.Inputs'!$D$23/'1.Inputs'!$D$28)))*'1.Inputs'!$D$53+('1.Inputs'!$D$20/'1.Inputs'!$D$27+'1.Inputs'!$D$23/'1.Inputs'!$D$28)-(N175-M175)</f>
        <v>1458269349.0796812</v>
      </c>
      <c r="Z175" s="36">
        <f ca="1">((('1.Inputs'!$D$37*12*IF(8=1,'1.Inputs'!$D$38,IF(8=2,'1.Inputs'!$D$39,$E175)))*$F175*(('1.Inputs'!$D$40)+(1-'1.Inputs'!$D$40)*(1+'1.Inputs'!$D$41))*(1+$G175)^(8-1))-(('1.Inputs'!$D$37*12*IF(8=1,'1.Inputs'!$D$38,IF(8=2,'1.Inputs'!$D$39,$E175)))/(1-'1.Inputs'!$D$42)*$D175*(1+$G175)^(8-1))-('1.Inputs'!$D$37*12*IF(8=1,'1.Inputs'!$D$38,IF(8=2,'1.Inputs'!$D$39,$E175)))*'1.Inputs'!$D$43*(1+$G175)^(8-1)-'1.Inputs'!$D$44*(1+$G175)^(8-1)-('1.Inputs'!$D$20/'1.Inputs'!$D$27+'1.Inputs'!$D$23/'1.Inputs'!$D$28))-MAX(0,((('1.Inputs'!$D$37*12*IF(8=1,'1.Inputs'!$D$38,IF(8=2,'1.Inputs'!$D$39,$E175)))*$F175*(('1.Inputs'!$D$40)+(1-'1.Inputs'!$D$40)*(1+'1.Inputs'!$D$41))*(1+$G175)^(8-1))-(('1.Inputs'!$D$37*12*IF(8=1,'1.Inputs'!$D$38,IF(8=2,'1.Inputs'!$D$39,$E175)))/(1-'1.Inputs'!$D$42)*$D175*(1+$G175)^(8-1))-('1.Inputs'!$D$37*12*IF(8=1,'1.Inputs'!$D$38,IF(8=2,'1.Inputs'!$D$39,$E175)))*'1.Inputs'!$D$43*(1+$G175)^(8-1)-'1.Inputs'!$D$44*(1+$G175)^(8-1)-('1.Inputs'!$D$20/'1.Inputs'!$D$27+'1.Inputs'!$D$23/'1.Inputs'!$D$28)))*'1.Inputs'!$D$53+('1.Inputs'!$D$20/'1.Inputs'!$D$27+'1.Inputs'!$D$23/'1.Inputs'!$D$28)-(O175-N175)</f>
        <v>1516039440.9717042</v>
      </c>
      <c r="AA175" s="36">
        <f ca="1">((('1.Inputs'!$D$37*12*IF(9=1,'1.Inputs'!$D$38,IF(9=2,'1.Inputs'!$D$39,$E175)))*$F175*(('1.Inputs'!$D$40)+(1-'1.Inputs'!$D$40)*(1+'1.Inputs'!$D$41))*(1+$G175)^(9-1))-(('1.Inputs'!$D$37*12*IF(9=1,'1.Inputs'!$D$38,IF(9=2,'1.Inputs'!$D$39,$E175)))/(1-'1.Inputs'!$D$42)*$D175*(1+$G175)^(9-1))-('1.Inputs'!$D$37*12*IF(9=1,'1.Inputs'!$D$38,IF(9=2,'1.Inputs'!$D$39,$E175)))*'1.Inputs'!$D$43*(1+$G175)^(9-1)-'1.Inputs'!$D$44*(1+$G175)^(9-1)-('1.Inputs'!$D$20/'1.Inputs'!$D$27+'1.Inputs'!$D$23/'1.Inputs'!$D$28))-MAX(0,((('1.Inputs'!$D$37*12*IF(9=1,'1.Inputs'!$D$38,IF(9=2,'1.Inputs'!$D$39,$E175)))*$F175*(('1.Inputs'!$D$40)+(1-'1.Inputs'!$D$40)*(1+'1.Inputs'!$D$41))*(1+$G175)^(9-1))-(('1.Inputs'!$D$37*12*IF(9=1,'1.Inputs'!$D$38,IF(9=2,'1.Inputs'!$D$39,$E175)))/(1-'1.Inputs'!$D$42)*$D175*(1+$G175)^(9-1))-('1.Inputs'!$D$37*12*IF(9=1,'1.Inputs'!$D$38,IF(9=2,'1.Inputs'!$D$39,$E175)))*'1.Inputs'!$D$43*(1+$G175)^(9-1)-'1.Inputs'!$D$44*(1+$G175)^(9-1)-('1.Inputs'!$D$20/'1.Inputs'!$D$27+'1.Inputs'!$D$23/'1.Inputs'!$D$28)))*'1.Inputs'!$D$53+('1.Inputs'!$D$20/'1.Inputs'!$D$27+'1.Inputs'!$D$23/'1.Inputs'!$D$28)-(P175-O175)</f>
        <v>1576174761.6037784</v>
      </c>
      <c r="AB175" s="36">
        <f ca="1">((('1.Inputs'!$D$37*12*IF(10=1,'1.Inputs'!$D$38,IF(10=2,'1.Inputs'!$D$39,$E175)))*$F175*(('1.Inputs'!$D$40)+(1-'1.Inputs'!$D$40)*(1+'1.Inputs'!$D$41))*(1+$G175)^(10-1))-(('1.Inputs'!$D$37*12*IF(10=1,'1.Inputs'!$D$38,IF(10=2,'1.Inputs'!$D$39,$E175)))/(1-'1.Inputs'!$D$42)*$D175*(1+$G175)^(10-1))-('1.Inputs'!$D$37*12*IF(10=1,'1.Inputs'!$D$38,IF(10=2,'1.Inputs'!$D$39,$E175)))*'1.Inputs'!$D$43*(1+$G175)^(10-1)-'1.Inputs'!$D$44*(1+$G175)^(10-1)-('1.Inputs'!$D$20/'1.Inputs'!$D$27+'1.Inputs'!$D$23/'1.Inputs'!$D$28))-MAX(0,((('1.Inputs'!$D$37*12*IF(10=1,'1.Inputs'!$D$38,IF(10=2,'1.Inputs'!$D$39,$E175)))*$F175*(('1.Inputs'!$D$40)+(1-'1.Inputs'!$D$40)*(1+'1.Inputs'!$D$41))*(1+$G175)^(10-1))-(('1.Inputs'!$D$37*12*IF(10=1,'1.Inputs'!$D$38,IF(10=2,'1.Inputs'!$D$39,$E175)))/(1-'1.Inputs'!$D$42)*$D175*(1+$G175)^(10-1))-('1.Inputs'!$D$37*12*IF(10=1,'1.Inputs'!$D$38,IF(10=2,'1.Inputs'!$D$39,$E175)))*'1.Inputs'!$D$43*(1+$G175)^(10-1)-'1.Inputs'!$D$44*(1+$G175)^(10-1)-('1.Inputs'!$D$20/'1.Inputs'!$D$27+'1.Inputs'!$D$23/'1.Inputs'!$D$28)))*'1.Inputs'!$D$53+('1.Inputs'!$D$20/'1.Inputs'!$D$27+'1.Inputs'!$D$23/'1.Inputs'!$D$28)-(Q175-P175)+(('1.Inputs'!$D$20+'1.Inputs'!$D$23-('1.Inputs'!$D$20/'1.Inputs'!$D$27+'1.Inputs'!$D$23/'1.Inputs'!$D$28)*'1.Inputs'!$D$10)*'1.Inputs'!$D$60+'1.Inputs'!$D$19*'1.Inputs'!$D$59+Q175)</f>
        <v>4368016697.1946373</v>
      </c>
      <c r="AC175" s="36">
        <f ca="1">S175-AC$13-AC$14+MIN(AC$13,MAX(0,((('1.Inputs'!$D$37*12*IF(1=1,'1.Inputs'!$D$38,IF(1=2,'1.Inputs'!$D$39,$E175)))*$F175*(('1.Inputs'!$D$40)+(1-'1.Inputs'!$D$40)*(1+'1.Inputs'!$D$41))*(1+$G175)^(1-1))-(('1.Inputs'!$D$37*12*IF(1=1,'1.Inputs'!$D$38,IF(1=2,'1.Inputs'!$D$39,$E175)))/(1-'1.Inputs'!$D$42)*$D175*(1+$G175)^(1-1))-('1.Inputs'!$D$37*12*IF(1=1,'1.Inputs'!$D$38,IF(1=2,'1.Inputs'!$D$39,$E175)))*'1.Inputs'!$D$43*(1+$G175)^(1-1)-'1.Inputs'!$D$44*(1+$G175)^(1-1)-('1.Inputs'!$D$20/'1.Inputs'!$D$27+'1.Inputs'!$D$23/'1.Inputs'!$D$28))))*'1.Inputs'!$D$53</f>
        <v>-440912047.61923665</v>
      </c>
      <c r="AD175" s="36">
        <f ca="1">T175-AD$13-AD$14+MIN(AD$13,MAX(0,((('1.Inputs'!$D$37*12*IF(2=1,'1.Inputs'!$D$38,IF(2=2,'1.Inputs'!$D$39,$E175)))*$F175*(('1.Inputs'!$D$40)+(1-'1.Inputs'!$D$40)*(1+'1.Inputs'!$D$41))*(1+$G175)^(2-1))-(('1.Inputs'!$D$37*12*IF(2=1,'1.Inputs'!$D$38,IF(2=2,'1.Inputs'!$D$39,$E175)))/(1-'1.Inputs'!$D$42)*$D175*(1+$G175)^(2-1))-('1.Inputs'!$D$37*12*IF(2=1,'1.Inputs'!$D$38,IF(2=2,'1.Inputs'!$D$39,$E175)))*'1.Inputs'!$D$43*(1+$G175)^(2-1)-'1.Inputs'!$D$44*(1+$G175)^(2-1)-('1.Inputs'!$D$20/'1.Inputs'!$D$27+'1.Inputs'!$D$23/'1.Inputs'!$D$28))))*'1.Inputs'!$D$53</f>
        <v>435675191.72292721</v>
      </c>
      <c r="AE175" s="36">
        <f ca="1">U175-AE$13-AE$14+MIN(AE$13,MAX(0,((('1.Inputs'!$D$37*12*IF(3=1,'1.Inputs'!$D$38,IF(3=2,'1.Inputs'!$D$39,$E175)))*$F175*(('1.Inputs'!$D$40)+(1-'1.Inputs'!$D$40)*(1+'1.Inputs'!$D$41))*(1+$G175)^(3-1))-(('1.Inputs'!$D$37*12*IF(3=1,'1.Inputs'!$D$38,IF(3=2,'1.Inputs'!$D$39,$E175)))/(1-'1.Inputs'!$D$42)*$D175*(1+$G175)^(3-1))-('1.Inputs'!$D$37*12*IF(3=1,'1.Inputs'!$D$38,IF(3=2,'1.Inputs'!$D$39,$E175)))*'1.Inputs'!$D$43*(1+$G175)^(3-1)-'1.Inputs'!$D$44*(1+$G175)^(3-1)-('1.Inputs'!$D$20/'1.Inputs'!$D$27+'1.Inputs'!$D$23/'1.Inputs'!$D$28))))*'1.Inputs'!$D$53</f>
        <v>618940186.63647795</v>
      </c>
      <c r="AF175" s="36">
        <f ca="1">V175-AF$13-AF$14+MIN(AF$13,MAX(0,((('1.Inputs'!$D$37*12*IF(4=1,'1.Inputs'!$D$38,IF(4=2,'1.Inputs'!$D$39,$E175)))*$F175*(('1.Inputs'!$D$40)+(1-'1.Inputs'!$D$40)*(1+'1.Inputs'!$D$41))*(1+$G175)^(4-1))-(('1.Inputs'!$D$37*12*IF(4=1,'1.Inputs'!$D$38,IF(4=2,'1.Inputs'!$D$39,$E175)))/(1-'1.Inputs'!$D$42)*$D175*(1+$G175)^(4-1))-('1.Inputs'!$D$37*12*IF(4=1,'1.Inputs'!$D$38,IF(4=2,'1.Inputs'!$D$39,$E175)))*'1.Inputs'!$D$43*(1+$G175)^(4-1)-'1.Inputs'!$D$44*(1+$G175)^(4-1)-('1.Inputs'!$D$20/'1.Inputs'!$D$27+'1.Inputs'!$D$23/'1.Inputs'!$D$28))))*'1.Inputs'!$D$53</f>
        <v>975486310.45271492</v>
      </c>
      <c r="AG175" s="36">
        <f ca="1">W175-AG$13-AG$14+MIN(AG$13,MAX(0,((('1.Inputs'!$D$37*12*IF(5=1,'1.Inputs'!$D$38,IF(5=2,'1.Inputs'!$D$39,$E175)))*$F175*(('1.Inputs'!$D$40)+(1-'1.Inputs'!$D$40)*(1+'1.Inputs'!$D$41))*(1+$G175)^(5-1))-(('1.Inputs'!$D$37*12*IF(5=1,'1.Inputs'!$D$38,IF(5=2,'1.Inputs'!$D$39,$E175)))/(1-'1.Inputs'!$D$42)*$D175*(1+$G175)^(5-1))-('1.Inputs'!$D$37*12*IF(5=1,'1.Inputs'!$D$38,IF(5=2,'1.Inputs'!$D$39,$E175)))*'1.Inputs'!$D$43*(1+$G175)^(5-1)-'1.Inputs'!$D$44*(1+$G175)^(5-1)-('1.Inputs'!$D$20/'1.Inputs'!$D$27+'1.Inputs'!$D$23/'1.Inputs'!$D$28))))*'1.Inputs'!$D$53</f>
        <v>1045892395.9437723</v>
      </c>
      <c r="AH175" s="36">
        <f ca="1">X175-AH$13-AH$14+MIN(AH$13,MAX(0,((('1.Inputs'!$D$37*12*IF(6=1,'1.Inputs'!$D$38,IF(6=2,'1.Inputs'!$D$39,$E175)))*$F175*(('1.Inputs'!$D$40)+(1-'1.Inputs'!$D$40)*(1+'1.Inputs'!$D$41))*(1+$G175)^(6-1))-(('1.Inputs'!$D$37*12*IF(6=1,'1.Inputs'!$D$38,IF(6=2,'1.Inputs'!$D$39,$E175)))/(1-'1.Inputs'!$D$42)*$D175*(1+$G175)^(6-1))-('1.Inputs'!$D$37*12*IF(6=1,'1.Inputs'!$D$38,IF(6=2,'1.Inputs'!$D$39,$E175)))*'1.Inputs'!$D$43*(1+$G175)^(6-1)-'1.Inputs'!$D$44*(1+$G175)^(6-1)-('1.Inputs'!$D$20/'1.Inputs'!$D$27+'1.Inputs'!$D$23/'1.Inputs'!$D$28))))*'1.Inputs'!$D$53</f>
        <v>1118395457.2894003</v>
      </c>
      <c r="AI175" s="36">
        <f ca="1">Y175-AI$13-AI$14+MIN(AI$13,MAX(0,((('1.Inputs'!$D$37*12*IF(7=1,'1.Inputs'!$D$38,IF(7=2,'1.Inputs'!$D$39,$E175)))*$F175*(('1.Inputs'!$D$40)+(1-'1.Inputs'!$D$40)*(1+'1.Inputs'!$D$41))*(1+$G175)^(7-1))-(('1.Inputs'!$D$37*12*IF(7=1,'1.Inputs'!$D$38,IF(7=2,'1.Inputs'!$D$39,$E175)))/(1-'1.Inputs'!$D$42)*$D175*(1+$G175)^(7-1))-('1.Inputs'!$D$37*12*IF(7=1,'1.Inputs'!$D$38,IF(7=2,'1.Inputs'!$D$39,$E175)))*'1.Inputs'!$D$43*(1+$G175)^(7-1)-'1.Inputs'!$D$44*(1+$G175)^(7-1)-('1.Inputs'!$D$20/'1.Inputs'!$D$27+'1.Inputs'!$D$23/'1.Inputs'!$D$28))))*'1.Inputs'!$D$53</f>
        <v>1193081349.0796812</v>
      </c>
      <c r="AJ175" s="36">
        <f ca="1">Z175-AJ$13-AJ$14+MIN(AJ$13,MAX(0,((('1.Inputs'!$D$37*12*IF(8=1,'1.Inputs'!$D$38,IF(8=2,'1.Inputs'!$D$39,$E175)))*$F175*(('1.Inputs'!$D$40)+(1-'1.Inputs'!$D$40)*(1+'1.Inputs'!$D$41))*(1+$G175)^(8-1))-(('1.Inputs'!$D$37*12*IF(8=1,'1.Inputs'!$D$38,IF(8=2,'1.Inputs'!$D$39,$E175)))/(1-'1.Inputs'!$D$42)*$D175*(1+$G175)^(8-1))-('1.Inputs'!$D$37*12*IF(8=1,'1.Inputs'!$D$38,IF(8=2,'1.Inputs'!$D$39,$E175)))*'1.Inputs'!$D$43*(1+$G175)^(8-1)-'1.Inputs'!$D$44*(1+$G175)^(8-1)-('1.Inputs'!$D$20/'1.Inputs'!$D$27+'1.Inputs'!$D$23/'1.Inputs'!$D$28))))*'1.Inputs'!$D$53</f>
        <v>1516039440.9717042</v>
      </c>
      <c r="AK175" s="36">
        <f ca="1">AA175-AK$13-AK$14+MIN(AK$13,MAX(0,((('1.Inputs'!$D$37*12*IF(9=1,'1.Inputs'!$D$38,IF(9=2,'1.Inputs'!$D$39,$E175)))*$F175*(('1.Inputs'!$D$40)+(1-'1.Inputs'!$D$40)*(1+'1.Inputs'!$D$41))*(1+$G175)^(9-1))-(('1.Inputs'!$D$37*12*IF(9=1,'1.Inputs'!$D$38,IF(9=2,'1.Inputs'!$D$39,$E175)))/(1-'1.Inputs'!$D$42)*$D175*(1+$G175)^(9-1))-('1.Inputs'!$D$37*12*IF(9=1,'1.Inputs'!$D$38,IF(9=2,'1.Inputs'!$D$39,$E175)))*'1.Inputs'!$D$43*(1+$G175)^(9-1)-'1.Inputs'!$D$44*(1+$G175)^(9-1)-('1.Inputs'!$D$20/'1.Inputs'!$D$27+'1.Inputs'!$D$23/'1.Inputs'!$D$28))))*'1.Inputs'!$D$53</f>
        <v>1576174761.6037784</v>
      </c>
      <c r="AL175" s="36">
        <f ca="1">AB175-AL$13-AL$14+MIN(AL$13,MAX(0,((('1.Inputs'!$D$37*12*IF(10=1,'1.Inputs'!$D$38,IF(10=2,'1.Inputs'!$D$39,$E175)))*$F175*(('1.Inputs'!$D$40)+(1-'1.Inputs'!$D$40)*(1+'1.Inputs'!$D$41))*(1+$G175)^(10-1))-(('1.Inputs'!$D$37*12*IF(10=1,'1.Inputs'!$D$38,IF(10=2,'1.Inputs'!$D$39,$E175)))/(1-'1.Inputs'!$D$42)*$D175*(1+$G175)^(10-1))-('1.Inputs'!$D$37*12*IF(10=1,'1.Inputs'!$D$38,IF(10=2,'1.Inputs'!$D$39,$E175)))*'1.Inputs'!$D$43*(1+$G175)^(10-1)-'1.Inputs'!$D$44*(1+$G175)^(10-1)-('1.Inputs'!$D$20/'1.Inputs'!$D$27+'1.Inputs'!$D$23/'1.Inputs'!$D$28))))*'1.Inputs'!$D$53+'1.Inputs'!$D$35</f>
        <v>5168016697.1946373</v>
      </c>
      <c r="AM175" s="48">
        <f ca="1">R175+NPV('1.Inputs'!$D$55,S175:AB175)</f>
        <v>4343842507.1235189</v>
      </c>
      <c r="AN175" s="48">
        <f ca="1">-('1.Inputs'!$D$24*(1-'1.Inputs'!$D$31)+'1.Inputs'!$D$35)+NPV('1.Inputs'!$D$54,AC175:AL175)</f>
        <v>2191195085.6011047</v>
      </c>
      <c r="AO175" s="36">
        <f t="shared" ca="1" si="21"/>
        <v>-2.3372089947102754</v>
      </c>
      <c r="AP175" s="36">
        <f t="shared" ca="1" si="22"/>
        <v>2.4412606367796696</v>
      </c>
      <c r="AQ175" s="36">
        <f ca="1">'1.Inputs'!$D$35+MIN(SUM($AC175:AC175),SUM($AC175:AD175),SUM($AC175:AE175),SUM($AC175:AF175),SUM($AC175:AG175),SUM($AC175:AH175),SUM($AC175:AI175),SUM($AC175:AJ175),SUM($AC175:AK175),SUM($AC175:AL175))</f>
        <v>359087952.38076335</v>
      </c>
      <c r="AR175" s="36">
        <f ca="1">IF(AP175&lt;'1.Inputs'!$D$57,1,0)</f>
        <v>0</v>
      </c>
      <c r="AS175" s="36">
        <f t="shared" ca="1" si="23"/>
        <v>0</v>
      </c>
    </row>
    <row r="176" spans="2:45" ht="15" customHeight="1" x14ac:dyDescent="0.25">
      <c r="B176" s="36">
        <v>161</v>
      </c>
      <c r="C176" s="36">
        <f t="shared" ca="1" si="16"/>
        <v>5.4067846415706722E-2</v>
      </c>
      <c r="D176" s="36">
        <f t="shared" ca="1" si="17"/>
        <v>21622.549969077063</v>
      </c>
      <c r="E176" s="47">
        <f t="shared" ca="1" si="18"/>
        <v>0.74224025250538073</v>
      </c>
      <c r="F176" s="36">
        <f t="shared" ca="1" si="19"/>
        <v>28541.090120711</v>
      </c>
      <c r="G176" s="36">
        <f t="shared" ca="1" si="20"/>
        <v>3.6093601133097716E-2</v>
      </c>
      <c r="H176" s="36">
        <f ca="1">((('1.Inputs'!$D$37*12*IF(1=1,'1.Inputs'!$D$38,IF(1=2,'1.Inputs'!$D$39,$E176)))*$F176*(('1.Inputs'!$D$40)+(1-'1.Inputs'!$D$40)*(1+'1.Inputs'!$D$41))*(1+$G176)^(1-1))*'1.Inputs'!$D$47+(('1.Inputs'!$D$37*12*IF(1=1,'1.Inputs'!$D$38,IF(1=2,'1.Inputs'!$D$39,$E176)))/(1-'1.Inputs'!$D$42)*$D176*(1+$G176)^(1-1))*('1.Inputs'!$D$48-'1.Inputs'!$D$49))/'1.Inputs'!$D$51</f>
        <v>779727562.62475586</v>
      </c>
      <c r="I176" s="36">
        <f ca="1">((('1.Inputs'!$D$37*12*IF(2=1,'1.Inputs'!$D$38,IF(2=2,'1.Inputs'!$D$39,$E176)))*$F176*(('1.Inputs'!$D$40)+(1-'1.Inputs'!$D$40)*(1+'1.Inputs'!$D$41))*(1+$G176)^(2-1))*'1.Inputs'!$D$47+(('1.Inputs'!$D$37*12*IF(2=1,'1.Inputs'!$D$38,IF(2=2,'1.Inputs'!$D$39,$E176)))/(1-'1.Inputs'!$D$42)*$D176*(1+$G176)^(2-1))*('1.Inputs'!$D$48-'1.Inputs'!$D$49))/'1.Inputs'!$D$51</f>
        <v>1131019033.567663</v>
      </c>
      <c r="J176" s="36">
        <f ca="1">((('1.Inputs'!$D$37*12*IF(3=1,'1.Inputs'!$D$38,IF(3=2,'1.Inputs'!$D$39,$E176)))*$F176*(('1.Inputs'!$D$40)+(1-'1.Inputs'!$D$40)*(1+'1.Inputs'!$D$41))*(1+$G176)^(3-1))*'1.Inputs'!$D$47+(('1.Inputs'!$D$37*12*IF(3=1,'1.Inputs'!$D$38,IF(3=2,'1.Inputs'!$D$39,$E176)))/(1-'1.Inputs'!$D$42)*$D176*(1+$G176)^(3-1))*('1.Inputs'!$D$48-'1.Inputs'!$D$49))/'1.Inputs'!$D$51</f>
        <v>1242554275.4117341</v>
      </c>
      <c r="K176" s="36">
        <f ca="1">((('1.Inputs'!$D$37*12*IF(4=1,'1.Inputs'!$D$38,IF(4=2,'1.Inputs'!$D$39,$E176)))*$F176*(('1.Inputs'!$D$40)+(1-'1.Inputs'!$D$40)*(1+'1.Inputs'!$D$41))*(1+$G176)^(4-1))*'1.Inputs'!$D$47+(('1.Inputs'!$D$37*12*IF(4=1,'1.Inputs'!$D$38,IF(4=2,'1.Inputs'!$D$39,$E176)))/(1-'1.Inputs'!$D$42)*$D176*(1+$G176)^(4-1))*('1.Inputs'!$D$48-'1.Inputs'!$D$49))/'1.Inputs'!$D$51</f>
        <v>1287402533.8146701</v>
      </c>
      <c r="L176" s="36">
        <f ca="1">((('1.Inputs'!$D$37*12*IF(5=1,'1.Inputs'!$D$38,IF(5=2,'1.Inputs'!$D$39,$E176)))*$F176*(('1.Inputs'!$D$40)+(1-'1.Inputs'!$D$40)*(1+'1.Inputs'!$D$41))*(1+$G176)^(5-1))*'1.Inputs'!$D$47+(('1.Inputs'!$D$37*12*IF(5=1,'1.Inputs'!$D$38,IF(5=2,'1.Inputs'!$D$39,$E176)))/(1-'1.Inputs'!$D$42)*$D176*(1+$G176)^(5-1))*('1.Inputs'!$D$48-'1.Inputs'!$D$49))/'1.Inputs'!$D$51</f>
        <v>1333869527.3679166</v>
      </c>
      <c r="M176" s="36">
        <f ca="1">((('1.Inputs'!$D$37*12*IF(6=1,'1.Inputs'!$D$38,IF(6=2,'1.Inputs'!$D$39,$E176)))*$F176*(('1.Inputs'!$D$40)+(1-'1.Inputs'!$D$40)*(1+'1.Inputs'!$D$41))*(1+$G176)^(6-1))*'1.Inputs'!$D$47+(('1.Inputs'!$D$37*12*IF(6=1,'1.Inputs'!$D$38,IF(6=2,'1.Inputs'!$D$39,$E176)))/(1-'1.Inputs'!$D$42)*$D176*(1+$G176)^(6-1))*('1.Inputs'!$D$48-'1.Inputs'!$D$49))/'1.Inputs'!$D$51</f>
        <v>1382013682.0523274</v>
      </c>
      <c r="N176" s="36">
        <f ca="1">((('1.Inputs'!$D$37*12*IF(7=1,'1.Inputs'!$D$38,IF(7=2,'1.Inputs'!$D$39,$E176)))*$F176*(('1.Inputs'!$D$40)+(1-'1.Inputs'!$D$40)*(1+'1.Inputs'!$D$41))*(1+$G176)^(7-1))*'1.Inputs'!$D$47+(('1.Inputs'!$D$37*12*IF(7=1,'1.Inputs'!$D$38,IF(7=2,'1.Inputs'!$D$39,$E176)))/(1-'1.Inputs'!$D$42)*$D176*(1+$G176)^(7-1))*('1.Inputs'!$D$48-'1.Inputs'!$D$49))/'1.Inputs'!$D$51</f>
        <v>1431895532.6528077</v>
      </c>
      <c r="O176" s="36">
        <f ca="1">((('1.Inputs'!$D$37*12*IF(8=1,'1.Inputs'!$D$38,IF(8=2,'1.Inputs'!$D$39,$E176)))*$F176*(('1.Inputs'!$D$40)+(1-'1.Inputs'!$D$40)*(1+'1.Inputs'!$D$41))*(1+$G176)^(8-1))*'1.Inputs'!$D$47+(('1.Inputs'!$D$37*12*IF(8=1,'1.Inputs'!$D$38,IF(8=2,'1.Inputs'!$D$39,$E176)))/(1-'1.Inputs'!$D$42)*$D176*(1+$G176)^(8-1))*('1.Inputs'!$D$48-'1.Inputs'!$D$49))/'1.Inputs'!$D$51</f>
        <v>1483577798.8726428</v>
      </c>
      <c r="P176" s="36">
        <f ca="1">((('1.Inputs'!$D$37*12*IF(9=1,'1.Inputs'!$D$38,IF(9=2,'1.Inputs'!$D$39,$E176)))*$F176*(('1.Inputs'!$D$40)+(1-'1.Inputs'!$D$40)*(1+'1.Inputs'!$D$41))*(1+$G176)^(9-1))*'1.Inputs'!$D$47+(('1.Inputs'!$D$37*12*IF(9=1,'1.Inputs'!$D$38,IF(9=2,'1.Inputs'!$D$39,$E176)))/(1-'1.Inputs'!$D$42)*$D176*(1+$G176)^(9-1))*('1.Inputs'!$D$48-'1.Inputs'!$D$49))/'1.Inputs'!$D$51</f>
        <v>1537125464.195071</v>
      </c>
      <c r="Q176" s="36">
        <f ca="1">((('1.Inputs'!$D$37*12*IF(10=1,'1.Inputs'!$D$38,IF(10=2,'1.Inputs'!$D$39,$E176)))*$F176*(('1.Inputs'!$D$40)+(1-'1.Inputs'!$D$40)*(1+'1.Inputs'!$D$41))*(1+$G176)^(10-1))*'1.Inputs'!$D$47+(('1.Inputs'!$D$37*12*IF(10=1,'1.Inputs'!$D$38,IF(10=2,'1.Inputs'!$D$39,$E176)))/(1-'1.Inputs'!$D$42)*$D176*(1+$G176)^(10-1))*('1.Inputs'!$D$48-'1.Inputs'!$D$49))/'1.Inputs'!$D$51</f>
        <v>1592605857.5912557</v>
      </c>
      <c r="R176" s="36">
        <f>-'1.Inputs'!$D$24</f>
        <v>-2050000000</v>
      </c>
      <c r="S176" s="36">
        <f ca="1">((('1.Inputs'!$D$37*12*IF(1=1,'1.Inputs'!$D$38,IF(1=2,'1.Inputs'!$D$39,$E176)))*$F176*(('1.Inputs'!$D$40)+(1-'1.Inputs'!$D$40)*(1+'1.Inputs'!$D$41))*(1+$G176)^(1-1))-(('1.Inputs'!$D$37*12*IF(1=1,'1.Inputs'!$D$38,IF(1=2,'1.Inputs'!$D$39,$E176)))/(1-'1.Inputs'!$D$42)*$D176*(1+$G176)^(1-1))-('1.Inputs'!$D$37*12*IF(1=1,'1.Inputs'!$D$38,IF(1=2,'1.Inputs'!$D$39,$E176)))*'1.Inputs'!$D$43*(1+$G176)^(1-1)-'1.Inputs'!$D$44*(1+$G176)^(1-1)-('1.Inputs'!$D$20/'1.Inputs'!$D$27+'1.Inputs'!$D$23/'1.Inputs'!$D$28))-MAX(0,((('1.Inputs'!$D$37*12*IF(1=1,'1.Inputs'!$D$38,IF(1=2,'1.Inputs'!$D$39,$E176)))*$F176*(('1.Inputs'!$D$40)+(1-'1.Inputs'!$D$40)*(1+'1.Inputs'!$D$41))*(1+$G176)^(1-1))-(('1.Inputs'!$D$37*12*IF(1=1,'1.Inputs'!$D$38,IF(1=2,'1.Inputs'!$D$39,$E176)))/(1-'1.Inputs'!$D$42)*$D176*(1+$G176)^(1-1))-('1.Inputs'!$D$37*12*IF(1=1,'1.Inputs'!$D$38,IF(1=2,'1.Inputs'!$D$39,$E176)))*'1.Inputs'!$D$43*(1+$G176)^(1-1)-'1.Inputs'!$D$44*(1+$G176)^(1-1)-('1.Inputs'!$D$20/'1.Inputs'!$D$27+'1.Inputs'!$D$23/'1.Inputs'!$D$28)))*'1.Inputs'!$D$53+('1.Inputs'!$D$20/'1.Inputs'!$D$27+'1.Inputs'!$D$23/'1.Inputs'!$D$28)-H176</f>
        <v>-1100706693.4147072</v>
      </c>
      <c r="T176" s="36">
        <f ca="1">((('1.Inputs'!$D$37*12*IF(2=1,'1.Inputs'!$D$38,IF(2=2,'1.Inputs'!$D$39,$E176)))*$F176*(('1.Inputs'!$D$40)+(1-'1.Inputs'!$D$40)*(1+'1.Inputs'!$D$41))*(1+$G176)^(2-1))-(('1.Inputs'!$D$37*12*IF(2=1,'1.Inputs'!$D$38,IF(2=2,'1.Inputs'!$D$39,$E176)))/(1-'1.Inputs'!$D$42)*$D176*(1+$G176)^(2-1))-('1.Inputs'!$D$37*12*IF(2=1,'1.Inputs'!$D$38,IF(2=2,'1.Inputs'!$D$39,$E176)))*'1.Inputs'!$D$43*(1+$G176)^(2-1)-'1.Inputs'!$D$44*(1+$G176)^(2-1)-('1.Inputs'!$D$20/'1.Inputs'!$D$27+'1.Inputs'!$D$23/'1.Inputs'!$D$28))-MAX(0,((('1.Inputs'!$D$37*12*IF(2=1,'1.Inputs'!$D$38,IF(2=2,'1.Inputs'!$D$39,$E176)))*$F176*(('1.Inputs'!$D$40)+(1-'1.Inputs'!$D$40)*(1+'1.Inputs'!$D$41))*(1+$G176)^(2-1))-(('1.Inputs'!$D$37*12*IF(2=1,'1.Inputs'!$D$38,IF(2=2,'1.Inputs'!$D$39,$E176)))/(1-'1.Inputs'!$D$42)*$D176*(1+$G176)^(2-1))-('1.Inputs'!$D$37*12*IF(2=1,'1.Inputs'!$D$38,IF(2=2,'1.Inputs'!$D$39,$E176)))*'1.Inputs'!$D$43*(1+$G176)^(2-1)-'1.Inputs'!$D$44*(1+$G176)^(2-1)-('1.Inputs'!$D$20/'1.Inputs'!$D$27+'1.Inputs'!$D$23/'1.Inputs'!$D$28)))*'1.Inputs'!$D$53+('1.Inputs'!$D$20/'1.Inputs'!$D$27+'1.Inputs'!$D$23/'1.Inputs'!$D$28)-(I176-H176)</f>
        <v>-443887967.44721746</v>
      </c>
      <c r="U176" s="36">
        <f ca="1">((('1.Inputs'!$D$37*12*IF(3=1,'1.Inputs'!$D$38,IF(3=2,'1.Inputs'!$D$39,$E176)))*$F176*(('1.Inputs'!$D$40)+(1-'1.Inputs'!$D$40)*(1+'1.Inputs'!$D$41))*(1+$G176)^(3-1))-(('1.Inputs'!$D$37*12*IF(3=1,'1.Inputs'!$D$38,IF(3=2,'1.Inputs'!$D$39,$E176)))/(1-'1.Inputs'!$D$42)*$D176*(1+$G176)^(3-1))-('1.Inputs'!$D$37*12*IF(3=1,'1.Inputs'!$D$38,IF(3=2,'1.Inputs'!$D$39,$E176)))*'1.Inputs'!$D$43*(1+$G176)^(3-1)-'1.Inputs'!$D$44*(1+$G176)^(3-1)-('1.Inputs'!$D$20/'1.Inputs'!$D$27+'1.Inputs'!$D$23/'1.Inputs'!$D$28))-MAX(0,((('1.Inputs'!$D$37*12*IF(3=1,'1.Inputs'!$D$38,IF(3=2,'1.Inputs'!$D$39,$E176)))*$F176*(('1.Inputs'!$D$40)+(1-'1.Inputs'!$D$40)*(1+'1.Inputs'!$D$41))*(1+$G176)^(3-1))-(('1.Inputs'!$D$37*12*IF(3=1,'1.Inputs'!$D$38,IF(3=2,'1.Inputs'!$D$39,$E176)))/(1-'1.Inputs'!$D$42)*$D176*(1+$G176)^(3-1))-('1.Inputs'!$D$37*12*IF(3=1,'1.Inputs'!$D$38,IF(3=2,'1.Inputs'!$D$39,$E176)))*'1.Inputs'!$D$43*(1+$G176)^(3-1)-'1.Inputs'!$D$44*(1+$G176)^(3-1)-('1.Inputs'!$D$20/'1.Inputs'!$D$27+'1.Inputs'!$D$23/'1.Inputs'!$D$28)))*'1.Inputs'!$D$53+('1.Inputs'!$D$20/'1.Inputs'!$D$27+'1.Inputs'!$D$23/'1.Inputs'!$D$28)-(J176-I176)</f>
        <v>-154963071.31230116</v>
      </c>
      <c r="V176" s="36">
        <f ca="1">((('1.Inputs'!$D$37*12*IF(4=1,'1.Inputs'!$D$38,IF(4=2,'1.Inputs'!$D$39,$E176)))*$F176*(('1.Inputs'!$D$40)+(1-'1.Inputs'!$D$40)*(1+'1.Inputs'!$D$41))*(1+$G176)^(4-1))-(('1.Inputs'!$D$37*12*IF(4=1,'1.Inputs'!$D$38,IF(4=2,'1.Inputs'!$D$39,$E176)))/(1-'1.Inputs'!$D$42)*$D176*(1+$G176)^(4-1))-('1.Inputs'!$D$37*12*IF(4=1,'1.Inputs'!$D$38,IF(4=2,'1.Inputs'!$D$39,$E176)))*'1.Inputs'!$D$43*(1+$G176)^(4-1)-'1.Inputs'!$D$44*(1+$G176)^(4-1)-('1.Inputs'!$D$20/'1.Inputs'!$D$27+'1.Inputs'!$D$23/'1.Inputs'!$D$28))-MAX(0,((('1.Inputs'!$D$37*12*IF(4=1,'1.Inputs'!$D$38,IF(4=2,'1.Inputs'!$D$39,$E176)))*$F176*(('1.Inputs'!$D$40)+(1-'1.Inputs'!$D$40)*(1+'1.Inputs'!$D$41))*(1+$G176)^(4-1))-(('1.Inputs'!$D$37*12*IF(4=1,'1.Inputs'!$D$38,IF(4=2,'1.Inputs'!$D$39,$E176)))/(1-'1.Inputs'!$D$42)*$D176*(1+$G176)^(4-1))-('1.Inputs'!$D$37*12*IF(4=1,'1.Inputs'!$D$38,IF(4=2,'1.Inputs'!$D$39,$E176)))*'1.Inputs'!$D$43*(1+$G176)^(4-1)-'1.Inputs'!$D$44*(1+$G176)^(4-1)-('1.Inputs'!$D$20/'1.Inputs'!$D$27+'1.Inputs'!$D$23/'1.Inputs'!$D$28)))*'1.Inputs'!$D$53+('1.Inputs'!$D$20/'1.Inputs'!$D$27+'1.Inputs'!$D$23/'1.Inputs'!$D$28)-(K176-J176)</f>
        <v>-89843554.626068354</v>
      </c>
      <c r="W176" s="36">
        <f ca="1">((('1.Inputs'!$D$37*12*IF(5=1,'1.Inputs'!$D$38,IF(5=2,'1.Inputs'!$D$39,$E176)))*$F176*(('1.Inputs'!$D$40)+(1-'1.Inputs'!$D$40)*(1+'1.Inputs'!$D$41))*(1+$G176)^(5-1))-(('1.Inputs'!$D$37*12*IF(5=1,'1.Inputs'!$D$38,IF(5=2,'1.Inputs'!$D$39,$E176)))/(1-'1.Inputs'!$D$42)*$D176*(1+$G176)^(5-1))-('1.Inputs'!$D$37*12*IF(5=1,'1.Inputs'!$D$38,IF(5=2,'1.Inputs'!$D$39,$E176)))*'1.Inputs'!$D$43*(1+$G176)^(5-1)-'1.Inputs'!$D$44*(1+$G176)^(5-1)-('1.Inputs'!$D$20/'1.Inputs'!$D$27+'1.Inputs'!$D$23/'1.Inputs'!$D$28))-MAX(0,((('1.Inputs'!$D$37*12*IF(5=1,'1.Inputs'!$D$38,IF(5=2,'1.Inputs'!$D$39,$E176)))*$F176*(('1.Inputs'!$D$40)+(1-'1.Inputs'!$D$40)*(1+'1.Inputs'!$D$41))*(1+$G176)^(5-1))-(('1.Inputs'!$D$37*12*IF(5=1,'1.Inputs'!$D$38,IF(5=2,'1.Inputs'!$D$39,$E176)))/(1-'1.Inputs'!$D$42)*$D176*(1+$G176)^(5-1))-('1.Inputs'!$D$37*12*IF(5=1,'1.Inputs'!$D$38,IF(5=2,'1.Inputs'!$D$39,$E176)))*'1.Inputs'!$D$43*(1+$G176)^(5-1)-'1.Inputs'!$D$44*(1+$G176)^(5-1)-('1.Inputs'!$D$20/'1.Inputs'!$D$27+'1.Inputs'!$D$23/'1.Inputs'!$D$28)))*'1.Inputs'!$D$53+('1.Inputs'!$D$20/'1.Inputs'!$D$27+'1.Inputs'!$D$23/'1.Inputs'!$D$28)-(L176-K176)</f>
        <v>-93086332.051122427</v>
      </c>
      <c r="X176" s="36">
        <f ca="1">((('1.Inputs'!$D$37*12*IF(6=1,'1.Inputs'!$D$38,IF(6=2,'1.Inputs'!$D$39,$E176)))*$F176*(('1.Inputs'!$D$40)+(1-'1.Inputs'!$D$40)*(1+'1.Inputs'!$D$41))*(1+$G176)^(6-1))-(('1.Inputs'!$D$37*12*IF(6=1,'1.Inputs'!$D$38,IF(6=2,'1.Inputs'!$D$39,$E176)))/(1-'1.Inputs'!$D$42)*$D176*(1+$G176)^(6-1))-('1.Inputs'!$D$37*12*IF(6=1,'1.Inputs'!$D$38,IF(6=2,'1.Inputs'!$D$39,$E176)))*'1.Inputs'!$D$43*(1+$G176)^(6-1)-'1.Inputs'!$D$44*(1+$G176)^(6-1)-('1.Inputs'!$D$20/'1.Inputs'!$D$27+'1.Inputs'!$D$23/'1.Inputs'!$D$28))-MAX(0,((('1.Inputs'!$D$37*12*IF(6=1,'1.Inputs'!$D$38,IF(6=2,'1.Inputs'!$D$39,$E176)))*$F176*(('1.Inputs'!$D$40)+(1-'1.Inputs'!$D$40)*(1+'1.Inputs'!$D$41))*(1+$G176)^(6-1))-(('1.Inputs'!$D$37*12*IF(6=1,'1.Inputs'!$D$38,IF(6=2,'1.Inputs'!$D$39,$E176)))/(1-'1.Inputs'!$D$42)*$D176*(1+$G176)^(6-1))-('1.Inputs'!$D$37*12*IF(6=1,'1.Inputs'!$D$38,IF(6=2,'1.Inputs'!$D$39,$E176)))*'1.Inputs'!$D$43*(1+$G176)^(6-1)-'1.Inputs'!$D$44*(1+$G176)^(6-1)-('1.Inputs'!$D$20/'1.Inputs'!$D$27+'1.Inputs'!$D$23/'1.Inputs'!$D$28)))*'1.Inputs'!$D$53+('1.Inputs'!$D$20/'1.Inputs'!$D$27+'1.Inputs'!$D$23/'1.Inputs'!$D$28)-(M176-L176)</f>
        <v>-96446152.991117716</v>
      </c>
      <c r="Y176" s="36">
        <f ca="1">((('1.Inputs'!$D$37*12*IF(7=1,'1.Inputs'!$D$38,IF(7=2,'1.Inputs'!$D$39,$E176)))*$F176*(('1.Inputs'!$D$40)+(1-'1.Inputs'!$D$40)*(1+'1.Inputs'!$D$41))*(1+$G176)^(7-1))-(('1.Inputs'!$D$37*12*IF(7=1,'1.Inputs'!$D$38,IF(7=2,'1.Inputs'!$D$39,$E176)))/(1-'1.Inputs'!$D$42)*$D176*(1+$G176)^(7-1))-('1.Inputs'!$D$37*12*IF(7=1,'1.Inputs'!$D$38,IF(7=2,'1.Inputs'!$D$39,$E176)))*'1.Inputs'!$D$43*(1+$G176)^(7-1)-'1.Inputs'!$D$44*(1+$G176)^(7-1)-('1.Inputs'!$D$20/'1.Inputs'!$D$27+'1.Inputs'!$D$23/'1.Inputs'!$D$28))-MAX(0,((('1.Inputs'!$D$37*12*IF(7=1,'1.Inputs'!$D$38,IF(7=2,'1.Inputs'!$D$39,$E176)))*$F176*(('1.Inputs'!$D$40)+(1-'1.Inputs'!$D$40)*(1+'1.Inputs'!$D$41))*(1+$G176)^(7-1))-(('1.Inputs'!$D$37*12*IF(7=1,'1.Inputs'!$D$38,IF(7=2,'1.Inputs'!$D$39,$E176)))/(1-'1.Inputs'!$D$42)*$D176*(1+$G176)^(7-1))-('1.Inputs'!$D$37*12*IF(7=1,'1.Inputs'!$D$38,IF(7=2,'1.Inputs'!$D$39,$E176)))*'1.Inputs'!$D$43*(1+$G176)^(7-1)-'1.Inputs'!$D$44*(1+$G176)^(7-1)-('1.Inputs'!$D$20/'1.Inputs'!$D$27+'1.Inputs'!$D$23/'1.Inputs'!$D$28)))*'1.Inputs'!$D$53+('1.Inputs'!$D$20/'1.Inputs'!$D$27+'1.Inputs'!$D$23/'1.Inputs'!$D$28)-(N176-M176)</f>
        <v>-99927241.968001485</v>
      </c>
      <c r="Z176" s="36">
        <f ca="1">((('1.Inputs'!$D$37*12*IF(8=1,'1.Inputs'!$D$38,IF(8=2,'1.Inputs'!$D$39,$E176)))*$F176*(('1.Inputs'!$D$40)+(1-'1.Inputs'!$D$40)*(1+'1.Inputs'!$D$41))*(1+$G176)^(8-1))-(('1.Inputs'!$D$37*12*IF(8=1,'1.Inputs'!$D$38,IF(8=2,'1.Inputs'!$D$39,$E176)))/(1-'1.Inputs'!$D$42)*$D176*(1+$G176)^(8-1))-('1.Inputs'!$D$37*12*IF(8=1,'1.Inputs'!$D$38,IF(8=2,'1.Inputs'!$D$39,$E176)))*'1.Inputs'!$D$43*(1+$G176)^(8-1)-'1.Inputs'!$D$44*(1+$G176)^(8-1)-('1.Inputs'!$D$20/'1.Inputs'!$D$27+'1.Inputs'!$D$23/'1.Inputs'!$D$28))-MAX(0,((('1.Inputs'!$D$37*12*IF(8=1,'1.Inputs'!$D$38,IF(8=2,'1.Inputs'!$D$39,$E176)))*$F176*(('1.Inputs'!$D$40)+(1-'1.Inputs'!$D$40)*(1+'1.Inputs'!$D$41))*(1+$G176)^(8-1))-(('1.Inputs'!$D$37*12*IF(8=1,'1.Inputs'!$D$38,IF(8=2,'1.Inputs'!$D$39,$E176)))/(1-'1.Inputs'!$D$42)*$D176*(1+$G176)^(8-1))-('1.Inputs'!$D$37*12*IF(8=1,'1.Inputs'!$D$38,IF(8=2,'1.Inputs'!$D$39,$E176)))*'1.Inputs'!$D$43*(1+$G176)^(8-1)-'1.Inputs'!$D$44*(1+$G176)^(8-1)-('1.Inputs'!$D$20/'1.Inputs'!$D$27+'1.Inputs'!$D$23/'1.Inputs'!$D$28)))*'1.Inputs'!$D$53+('1.Inputs'!$D$20/'1.Inputs'!$D$27+'1.Inputs'!$D$23/'1.Inputs'!$D$28)-(O176-N176)</f>
        <v>-103533975.98192501</v>
      </c>
      <c r="AA176" s="36">
        <f ca="1">((('1.Inputs'!$D$37*12*IF(9=1,'1.Inputs'!$D$38,IF(9=2,'1.Inputs'!$D$39,$E176)))*$F176*(('1.Inputs'!$D$40)+(1-'1.Inputs'!$D$40)*(1+'1.Inputs'!$D$41))*(1+$G176)^(9-1))-(('1.Inputs'!$D$37*12*IF(9=1,'1.Inputs'!$D$38,IF(9=2,'1.Inputs'!$D$39,$E176)))/(1-'1.Inputs'!$D$42)*$D176*(1+$G176)^(9-1))-('1.Inputs'!$D$37*12*IF(9=1,'1.Inputs'!$D$38,IF(9=2,'1.Inputs'!$D$39,$E176)))*'1.Inputs'!$D$43*(1+$G176)^(9-1)-'1.Inputs'!$D$44*(1+$G176)^(9-1)-('1.Inputs'!$D$20/'1.Inputs'!$D$27+'1.Inputs'!$D$23/'1.Inputs'!$D$28))-MAX(0,((('1.Inputs'!$D$37*12*IF(9=1,'1.Inputs'!$D$38,IF(9=2,'1.Inputs'!$D$39,$E176)))*$F176*(('1.Inputs'!$D$40)+(1-'1.Inputs'!$D$40)*(1+'1.Inputs'!$D$41))*(1+$G176)^(9-1))-(('1.Inputs'!$D$37*12*IF(9=1,'1.Inputs'!$D$38,IF(9=2,'1.Inputs'!$D$39,$E176)))/(1-'1.Inputs'!$D$42)*$D176*(1+$G176)^(9-1))-('1.Inputs'!$D$37*12*IF(9=1,'1.Inputs'!$D$38,IF(9=2,'1.Inputs'!$D$39,$E176)))*'1.Inputs'!$D$43*(1+$G176)^(9-1)-'1.Inputs'!$D$44*(1+$G176)^(9-1)-('1.Inputs'!$D$20/'1.Inputs'!$D$27+'1.Inputs'!$D$23/'1.Inputs'!$D$28)))*'1.Inputs'!$D$53+('1.Inputs'!$D$20/'1.Inputs'!$D$27+'1.Inputs'!$D$23/'1.Inputs'!$D$28)-(P176-O176)</f>
        <v>-107270890.01474023</v>
      </c>
      <c r="AB176" s="36">
        <f ca="1">((('1.Inputs'!$D$37*12*IF(10=1,'1.Inputs'!$D$38,IF(10=2,'1.Inputs'!$D$39,$E176)))*$F176*(('1.Inputs'!$D$40)+(1-'1.Inputs'!$D$40)*(1+'1.Inputs'!$D$41))*(1+$G176)^(10-1))-(('1.Inputs'!$D$37*12*IF(10=1,'1.Inputs'!$D$38,IF(10=2,'1.Inputs'!$D$39,$E176)))/(1-'1.Inputs'!$D$42)*$D176*(1+$G176)^(10-1))-('1.Inputs'!$D$37*12*IF(10=1,'1.Inputs'!$D$38,IF(10=2,'1.Inputs'!$D$39,$E176)))*'1.Inputs'!$D$43*(1+$G176)^(10-1)-'1.Inputs'!$D$44*(1+$G176)^(10-1)-('1.Inputs'!$D$20/'1.Inputs'!$D$27+'1.Inputs'!$D$23/'1.Inputs'!$D$28))-MAX(0,((('1.Inputs'!$D$37*12*IF(10=1,'1.Inputs'!$D$38,IF(10=2,'1.Inputs'!$D$39,$E176)))*$F176*(('1.Inputs'!$D$40)+(1-'1.Inputs'!$D$40)*(1+'1.Inputs'!$D$41))*(1+$G176)^(10-1))-(('1.Inputs'!$D$37*12*IF(10=1,'1.Inputs'!$D$38,IF(10=2,'1.Inputs'!$D$39,$E176)))/(1-'1.Inputs'!$D$42)*$D176*(1+$G176)^(10-1))-('1.Inputs'!$D$37*12*IF(10=1,'1.Inputs'!$D$38,IF(10=2,'1.Inputs'!$D$39,$E176)))*'1.Inputs'!$D$43*(1+$G176)^(10-1)-'1.Inputs'!$D$44*(1+$G176)^(10-1)-('1.Inputs'!$D$20/'1.Inputs'!$D$27+'1.Inputs'!$D$23/'1.Inputs'!$D$28)))*'1.Inputs'!$D$53+('1.Inputs'!$D$20/'1.Inputs'!$D$27+'1.Inputs'!$D$23/'1.Inputs'!$D$28)-(Q176-P176)+(('1.Inputs'!$D$20+'1.Inputs'!$D$23-('1.Inputs'!$D$20/'1.Inputs'!$D$27+'1.Inputs'!$D$23/'1.Inputs'!$D$28)*'1.Inputs'!$D$10)*'1.Inputs'!$D$60+'1.Inputs'!$D$19*'1.Inputs'!$D$59+Q176)</f>
        <v>2181463174.8591309</v>
      </c>
      <c r="AC176" s="36">
        <f ca="1">S176-AC$13-AC$14+MIN(AC$13,MAX(0,((('1.Inputs'!$D$37*12*IF(1=1,'1.Inputs'!$D$38,IF(1=2,'1.Inputs'!$D$39,$E176)))*$F176*(('1.Inputs'!$D$40)+(1-'1.Inputs'!$D$40)*(1+'1.Inputs'!$D$41))*(1+$G176)^(1-1))-(('1.Inputs'!$D$37*12*IF(1=1,'1.Inputs'!$D$38,IF(1=2,'1.Inputs'!$D$39,$E176)))/(1-'1.Inputs'!$D$42)*$D176*(1+$G176)^(1-1))-('1.Inputs'!$D$37*12*IF(1=1,'1.Inputs'!$D$38,IF(1=2,'1.Inputs'!$D$39,$E176)))*'1.Inputs'!$D$43*(1+$G176)^(1-1)-'1.Inputs'!$D$44*(1+$G176)^(1-1)-('1.Inputs'!$D$20/'1.Inputs'!$D$27+'1.Inputs'!$D$23/'1.Inputs'!$D$28))))*'1.Inputs'!$D$53</f>
        <v>-1248306693.4147072</v>
      </c>
      <c r="AD176" s="36">
        <f ca="1">T176-AD$13-AD$14+MIN(AD$13,MAX(0,((('1.Inputs'!$D$37*12*IF(2=1,'1.Inputs'!$D$38,IF(2=2,'1.Inputs'!$D$39,$E176)))*$F176*(('1.Inputs'!$D$40)+(1-'1.Inputs'!$D$40)*(1+'1.Inputs'!$D$41))*(1+$G176)^(2-1))-(('1.Inputs'!$D$37*12*IF(2=1,'1.Inputs'!$D$38,IF(2=2,'1.Inputs'!$D$39,$E176)))/(1-'1.Inputs'!$D$42)*$D176*(1+$G176)^(2-1))-('1.Inputs'!$D$37*12*IF(2=1,'1.Inputs'!$D$38,IF(2=2,'1.Inputs'!$D$39,$E176)))*'1.Inputs'!$D$43*(1+$G176)^(2-1)-'1.Inputs'!$D$44*(1+$G176)^(2-1)-('1.Inputs'!$D$20/'1.Inputs'!$D$27+'1.Inputs'!$D$23/'1.Inputs'!$D$28))))*'1.Inputs'!$D$53</f>
        <v>-591487967.44721746</v>
      </c>
      <c r="AE176" s="36">
        <f ca="1">U176-AE$13-AE$14+MIN(AE$13,MAX(0,((('1.Inputs'!$D$37*12*IF(3=1,'1.Inputs'!$D$38,IF(3=2,'1.Inputs'!$D$39,$E176)))*$F176*(('1.Inputs'!$D$40)+(1-'1.Inputs'!$D$40)*(1+'1.Inputs'!$D$41))*(1+$G176)^(3-1))-(('1.Inputs'!$D$37*12*IF(3=1,'1.Inputs'!$D$38,IF(3=2,'1.Inputs'!$D$39,$E176)))/(1-'1.Inputs'!$D$42)*$D176*(1+$G176)^(3-1))-('1.Inputs'!$D$37*12*IF(3=1,'1.Inputs'!$D$38,IF(3=2,'1.Inputs'!$D$39,$E176)))*'1.Inputs'!$D$43*(1+$G176)^(3-1)-'1.Inputs'!$D$44*(1+$G176)^(3-1)-('1.Inputs'!$D$20/'1.Inputs'!$D$27+'1.Inputs'!$D$23/'1.Inputs'!$D$28))))*'1.Inputs'!$D$53</f>
        <v>-548563071.31230116</v>
      </c>
      <c r="AF176" s="36">
        <f ca="1">V176-AF$13-AF$14+MIN(AF$13,MAX(0,((('1.Inputs'!$D$37*12*IF(4=1,'1.Inputs'!$D$38,IF(4=2,'1.Inputs'!$D$39,$E176)))*$F176*(('1.Inputs'!$D$40)+(1-'1.Inputs'!$D$40)*(1+'1.Inputs'!$D$41))*(1+$G176)^(4-1))-(('1.Inputs'!$D$37*12*IF(4=1,'1.Inputs'!$D$38,IF(4=2,'1.Inputs'!$D$39,$E176)))/(1-'1.Inputs'!$D$42)*$D176*(1+$G176)^(4-1))-('1.Inputs'!$D$37*12*IF(4=1,'1.Inputs'!$D$38,IF(4=2,'1.Inputs'!$D$39,$E176)))*'1.Inputs'!$D$43*(1+$G176)^(4-1)-'1.Inputs'!$D$44*(1+$G176)^(4-1)-('1.Inputs'!$D$20/'1.Inputs'!$D$27+'1.Inputs'!$D$23/'1.Inputs'!$D$28))))*'1.Inputs'!$D$53</f>
        <v>-453923554.62606835</v>
      </c>
      <c r="AG176" s="36">
        <f ca="1">W176-AG$13-AG$14+MIN(AG$13,MAX(0,((('1.Inputs'!$D$37*12*IF(5=1,'1.Inputs'!$D$38,IF(5=2,'1.Inputs'!$D$39,$E176)))*$F176*(('1.Inputs'!$D$40)+(1-'1.Inputs'!$D$40)*(1+'1.Inputs'!$D$41))*(1+$G176)^(5-1))-(('1.Inputs'!$D$37*12*IF(5=1,'1.Inputs'!$D$38,IF(5=2,'1.Inputs'!$D$39,$E176)))/(1-'1.Inputs'!$D$42)*$D176*(1+$G176)^(5-1))-('1.Inputs'!$D$37*12*IF(5=1,'1.Inputs'!$D$38,IF(5=2,'1.Inputs'!$D$39,$E176)))*'1.Inputs'!$D$43*(1+$G176)^(5-1)-'1.Inputs'!$D$44*(1+$G176)^(5-1)-('1.Inputs'!$D$20/'1.Inputs'!$D$27+'1.Inputs'!$D$23/'1.Inputs'!$D$28))))*'1.Inputs'!$D$53</f>
        <v>-427646332.05112243</v>
      </c>
      <c r="AH176" s="36">
        <f ca="1">X176-AH$13-AH$14+MIN(AH$13,MAX(0,((('1.Inputs'!$D$37*12*IF(6=1,'1.Inputs'!$D$38,IF(6=2,'1.Inputs'!$D$39,$E176)))*$F176*(('1.Inputs'!$D$40)+(1-'1.Inputs'!$D$40)*(1+'1.Inputs'!$D$41))*(1+$G176)^(6-1))-(('1.Inputs'!$D$37*12*IF(6=1,'1.Inputs'!$D$38,IF(6=2,'1.Inputs'!$D$39,$E176)))/(1-'1.Inputs'!$D$42)*$D176*(1+$G176)^(6-1))-('1.Inputs'!$D$37*12*IF(6=1,'1.Inputs'!$D$38,IF(6=2,'1.Inputs'!$D$39,$E176)))*'1.Inputs'!$D$43*(1+$G176)^(6-1)-'1.Inputs'!$D$44*(1+$G176)^(6-1)-('1.Inputs'!$D$20/'1.Inputs'!$D$27+'1.Inputs'!$D$23/'1.Inputs'!$D$28))))*'1.Inputs'!$D$53</f>
        <v>-401486152.99111772</v>
      </c>
      <c r="AI176" s="36">
        <f ca="1">Y176-AI$13-AI$14+MIN(AI$13,MAX(0,((('1.Inputs'!$D$37*12*IF(7=1,'1.Inputs'!$D$38,IF(7=2,'1.Inputs'!$D$39,$E176)))*$F176*(('1.Inputs'!$D$40)+(1-'1.Inputs'!$D$40)*(1+'1.Inputs'!$D$41))*(1+$G176)^(7-1))-(('1.Inputs'!$D$37*12*IF(7=1,'1.Inputs'!$D$38,IF(7=2,'1.Inputs'!$D$39,$E176)))/(1-'1.Inputs'!$D$42)*$D176*(1+$G176)^(7-1))-('1.Inputs'!$D$37*12*IF(7=1,'1.Inputs'!$D$38,IF(7=2,'1.Inputs'!$D$39,$E176)))*'1.Inputs'!$D$43*(1+$G176)^(7-1)-'1.Inputs'!$D$44*(1+$G176)^(7-1)-('1.Inputs'!$D$20/'1.Inputs'!$D$27+'1.Inputs'!$D$23/'1.Inputs'!$D$28))))*'1.Inputs'!$D$53</f>
        <v>-375447241.96800148</v>
      </c>
      <c r="AJ176" s="36">
        <f ca="1">Z176-AJ$13-AJ$14+MIN(AJ$13,MAX(0,((('1.Inputs'!$D$37*12*IF(8=1,'1.Inputs'!$D$38,IF(8=2,'1.Inputs'!$D$39,$E176)))*$F176*(('1.Inputs'!$D$40)+(1-'1.Inputs'!$D$40)*(1+'1.Inputs'!$D$41))*(1+$G176)^(8-1))-(('1.Inputs'!$D$37*12*IF(8=1,'1.Inputs'!$D$38,IF(8=2,'1.Inputs'!$D$39,$E176)))/(1-'1.Inputs'!$D$42)*$D176*(1+$G176)^(8-1))-('1.Inputs'!$D$37*12*IF(8=1,'1.Inputs'!$D$38,IF(8=2,'1.Inputs'!$D$39,$E176)))*'1.Inputs'!$D$43*(1+$G176)^(8-1)-'1.Inputs'!$D$44*(1+$G176)^(8-1)-('1.Inputs'!$D$20/'1.Inputs'!$D$27+'1.Inputs'!$D$23/'1.Inputs'!$D$28))))*'1.Inputs'!$D$53</f>
        <v>-103533975.98192501</v>
      </c>
      <c r="AK176" s="36">
        <f ca="1">AA176-AK$13-AK$14+MIN(AK$13,MAX(0,((('1.Inputs'!$D$37*12*IF(9=1,'1.Inputs'!$D$38,IF(9=2,'1.Inputs'!$D$39,$E176)))*$F176*(('1.Inputs'!$D$40)+(1-'1.Inputs'!$D$40)*(1+'1.Inputs'!$D$41))*(1+$G176)^(9-1))-(('1.Inputs'!$D$37*12*IF(9=1,'1.Inputs'!$D$38,IF(9=2,'1.Inputs'!$D$39,$E176)))/(1-'1.Inputs'!$D$42)*$D176*(1+$G176)^(9-1))-('1.Inputs'!$D$37*12*IF(9=1,'1.Inputs'!$D$38,IF(9=2,'1.Inputs'!$D$39,$E176)))*'1.Inputs'!$D$43*(1+$G176)^(9-1)-'1.Inputs'!$D$44*(1+$G176)^(9-1)-('1.Inputs'!$D$20/'1.Inputs'!$D$27+'1.Inputs'!$D$23/'1.Inputs'!$D$28))))*'1.Inputs'!$D$53</f>
        <v>-107270890.01474023</v>
      </c>
      <c r="AL176" s="36">
        <f ca="1">AB176-AL$13-AL$14+MIN(AL$13,MAX(0,((('1.Inputs'!$D$37*12*IF(10=1,'1.Inputs'!$D$38,IF(10=2,'1.Inputs'!$D$39,$E176)))*$F176*(('1.Inputs'!$D$40)+(1-'1.Inputs'!$D$40)*(1+'1.Inputs'!$D$41))*(1+$G176)^(10-1))-(('1.Inputs'!$D$37*12*IF(10=1,'1.Inputs'!$D$38,IF(10=2,'1.Inputs'!$D$39,$E176)))/(1-'1.Inputs'!$D$42)*$D176*(1+$G176)^(10-1))-('1.Inputs'!$D$37*12*IF(10=1,'1.Inputs'!$D$38,IF(10=2,'1.Inputs'!$D$39,$E176)))*'1.Inputs'!$D$43*(1+$G176)^(10-1)-'1.Inputs'!$D$44*(1+$G176)^(10-1)-('1.Inputs'!$D$20/'1.Inputs'!$D$27+'1.Inputs'!$D$23/'1.Inputs'!$D$28))))*'1.Inputs'!$D$53+'1.Inputs'!$D$35</f>
        <v>2981463174.8591309</v>
      </c>
      <c r="AM176" s="48">
        <f ca="1">R176+NPV('1.Inputs'!$D$55,S176:AB176)</f>
        <v>-3075564731.0885968</v>
      </c>
      <c r="AN176" s="48">
        <f ca="1">-('1.Inputs'!$D$24*(1-'1.Inputs'!$D$31)+'1.Inputs'!$D$35)+NPV('1.Inputs'!$D$54,AC176:AL176)</f>
        <v>-3606276382.0436769</v>
      </c>
      <c r="AO176" s="36">
        <f t="shared" ca="1" si="21"/>
        <v>-7.4573624215088561</v>
      </c>
      <c r="AP176" s="36">
        <f t="shared" ca="1" si="22"/>
        <v>-0.39370699012271637</v>
      </c>
      <c r="AQ176" s="36">
        <f ca="1">'1.Inputs'!$D$35+MIN(SUM($AC176:AC176),SUM($AC176:AD176),SUM($AC176:AE176),SUM($AC176:AF176),SUM($AC176:AG176),SUM($AC176:AH176),SUM($AC176:AI176),SUM($AC176:AJ176),SUM($AC176:AK176),SUM($AC176:AL176))</f>
        <v>-3457665879.8072004</v>
      </c>
      <c r="AR176" s="36">
        <f ca="1">IF(AP176&lt;'1.Inputs'!$D$57,1,0)</f>
        <v>1</v>
      </c>
      <c r="AS176" s="36">
        <f t="shared" ca="1" si="23"/>
        <v>1</v>
      </c>
    </row>
    <row r="177" spans="2:45" ht="15" customHeight="1" x14ac:dyDescent="0.25">
      <c r="B177" s="36">
        <v>162</v>
      </c>
      <c r="C177" s="36">
        <f t="shared" ca="1" si="16"/>
        <v>0.33868464804878429</v>
      </c>
      <c r="D177" s="36">
        <f t="shared" ca="1" si="17"/>
        <v>15982.367691052779</v>
      </c>
      <c r="E177" s="47">
        <f t="shared" ca="1" si="18"/>
        <v>0.80571940874602865</v>
      </c>
      <c r="F177" s="36">
        <f t="shared" ca="1" si="19"/>
        <v>32090.453481038625</v>
      </c>
      <c r="G177" s="36">
        <f t="shared" ca="1" si="20"/>
        <v>4.3210023784470808E-2</v>
      </c>
      <c r="H177" s="36">
        <f ca="1">((('1.Inputs'!$D$37*12*IF(1=1,'1.Inputs'!$D$38,IF(1=2,'1.Inputs'!$D$39,$E177)))*$F177*(('1.Inputs'!$D$40)+(1-'1.Inputs'!$D$40)*(1+'1.Inputs'!$D$41))*(1+$G177)^(1-1))*'1.Inputs'!$D$47+(('1.Inputs'!$D$37*12*IF(1=1,'1.Inputs'!$D$38,IF(1=2,'1.Inputs'!$D$39,$E177)))/(1-'1.Inputs'!$D$42)*$D177*(1+$G177)^(1-1))*('1.Inputs'!$D$48-'1.Inputs'!$D$49))/'1.Inputs'!$D$51</f>
        <v>825906755.55038655</v>
      </c>
      <c r="I177" s="36">
        <f ca="1">((('1.Inputs'!$D$37*12*IF(2=1,'1.Inputs'!$D$38,IF(2=2,'1.Inputs'!$D$39,$E177)))*$F177*(('1.Inputs'!$D$40)+(1-'1.Inputs'!$D$40)*(1+'1.Inputs'!$D$41))*(1+$G177)^(2-1))*'1.Inputs'!$D$47+(('1.Inputs'!$D$37*12*IF(2=1,'1.Inputs'!$D$38,IF(2=2,'1.Inputs'!$D$39,$E177)))/(1-'1.Inputs'!$D$42)*$D177*(1+$G177)^(2-1))*('1.Inputs'!$D$48-'1.Inputs'!$D$49))/'1.Inputs'!$D$51</f>
        <v>1206231888.5420632</v>
      </c>
      <c r="J177" s="36">
        <f ca="1">((('1.Inputs'!$D$37*12*IF(3=1,'1.Inputs'!$D$38,IF(3=2,'1.Inputs'!$D$39,$E177)))*$F177*(('1.Inputs'!$D$40)+(1-'1.Inputs'!$D$40)*(1+'1.Inputs'!$D$41))*(1+$G177)^(3-1))*'1.Inputs'!$D$47+(('1.Inputs'!$D$37*12*IF(3=1,'1.Inputs'!$D$38,IF(3=2,'1.Inputs'!$D$39,$E177)))/(1-'1.Inputs'!$D$42)*$D177*(1+$G177)^(3-1))*('1.Inputs'!$D$48-'1.Inputs'!$D$49))/'1.Inputs'!$D$51</f>
        <v>1448399419.9853325</v>
      </c>
      <c r="K177" s="36">
        <f ca="1">((('1.Inputs'!$D$37*12*IF(4=1,'1.Inputs'!$D$38,IF(4=2,'1.Inputs'!$D$39,$E177)))*$F177*(('1.Inputs'!$D$40)+(1-'1.Inputs'!$D$40)*(1+'1.Inputs'!$D$41))*(1+$G177)^(4-1))*'1.Inputs'!$D$47+(('1.Inputs'!$D$37*12*IF(4=1,'1.Inputs'!$D$38,IF(4=2,'1.Inputs'!$D$39,$E177)))/(1-'1.Inputs'!$D$42)*$D177*(1+$G177)^(4-1))*('1.Inputs'!$D$48-'1.Inputs'!$D$49))/'1.Inputs'!$D$51</f>
        <v>1510984793.3723121</v>
      </c>
      <c r="L177" s="36">
        <f ca="1">((('1.Inputs'!$D$37*12*IF(5=1,'1.Inputs'!$D$38,IF(5=2,'1.Inputs'!$D$39,$E177)))*$F177*(('1.Inputs'!$D$40)+(1-'1.Inputs'!$D$40)*(1+'1.Inputs'!$D$41))*(1+$G177)^(5-1))*'1.Inputs'!$D$47+(('1.Inputs'!$D$37*12*IF(5=1,'1.Inputs'!$D$38,IF(5=2,'1.Inputs'!$D$39,$E177)))/(1-'1.Inputs'!$D$42)*$D177*(1+$G177)^(5-1))*('1.Inputs'!$D$48-'1.Inputs'!$D$49))/'1.Inputs'!$D$51</f>
        <v>1576274482.2319033</v>
      </c>
      <c r="M177" s="36">
        <f ca="1">((('1.Inputs'!$D$37*12*IF(6=1,'1.Inputs'!$D$38,IF(6=2,'1.Inputs'!$D$39,$E177)))*$F177*(('1.Inputs'!$D$40)+(1-'1.Inputs'!$D$40)*(1+'1.Inputs'!$D$41))*(1+$G177)^(6-1))*'1.Inputs'!$D$47+(('1.Inputs'!$D$37*12*IF(6=1,'1.Inputs'!$D$38,IF(6=2,'1.Inputs'!$D$39,$E177)))/(1-'1.Inputs'!$D$42)*$D177*(1+$G177)^(6-1))*('1.Inputs'!$D$48-'1.Inputs'!$D$49))/'1.Inputs'!$D$51</f>
        <v>1644385340.0999982</v>
      </c>
      <c r="N177" s="36">
        <f ca="1">((('1.Inputs'!$D$37*12*IF(7=1,'1.Inputs'!$D$38,IF(7=2,'1.Inputs'!$D$39,$E177)))*$F177*(('1.Inputs'!$D$40)+(1-'1.Inputs'!$D$40)*(1+'1.Inputs'!$D$41))*(1+$G177)^(7-1))*'1.Inputs'!$D$47+(('1.Inputs'!$D$37*12*IF(7=1,'1.Inputs'!$D$38,IF(7=2,'1.Inputs'!$D$39,$E177)))/(1-'1.Inputs'!$D$42)*$D177*(1+$G177)^(7-1))*('1.Inputs'!$D$48-'1.Inputs'!$D$49))/'1.Inputs'!$D$51</f>
        <v>1715439269.7565546</v>
      </c>
      <c r="O177" s="36">
        <f ca="1">((('1.Inputs'!$D$37*12*IF(8=1,'1.Inputs'!$D$38,IF(8=2,'1.Inputs'!$D$39,$E177)))*$F177*(('1.Inputs'!$D$40)+(1-'1.Inputs'!$D$40)*(1+'1.Inputs'!$D$41))*(1+$G177)^(8-1))*'1.Inputs'!$D$47+(('1.Inputs'!$D$37*12*IF(8=1,'1.Inputs'!$D$38,IF(8=2,'1.Inputs'!$D$39,$E177)))/(1-'1.Inputs'!$D$42)*$D177*(1+$G177)^(8-1))*('1.Inputs'!$D$48-'1.Inputs'!$D$49))/'1.Inputs'!$D$51</f>
        <v>1789563441.4035501</v>
      </c>
      <c r="P177" s="36">
        <f ca="1">((('1.Inputs'!$D$37*12*IF(9=1,'1.Inputs'!$D$38,IF(9=2,'1.Inputs'!$D$39,$E177)))*$F177*(('1.Inputs'!$D$40)+(1-'1.Inputs'!$D$40)*(1+'1.Inputs'!$D$41))*(1+$G177)^(9-1))*'1.Inputs'!$D$47+(('1.Inputs'!$D$37*12*IF(9=1,'1.Inputs'!$D$38,IF(9=2,'1.Inputs'!$D$39,$E177)))/(1-'1.Inputs'!$D$42)*$D177*(1+$G177)^(9-1))*('1.Inputs'!$D$48-'1.Inputs'!$D$49))/'1.Inputs'!$D$51</f>
        <v>1866890520.270417</v>
      </c>
      <c r="Q177" s="36">
        <f ca="1">((('1.Inputs'!$D$37*12*IF(10=1,'1.Inputs'!$D$38,IF(10=2,'1.Inputs'!$D$39,$E177)))*$F177*(('1.Inputs'!$D$40)+(1-'1.Inputs'!$D$40)*(1+'1.Inputs'!$D$41))*(1+$G177)^(10-1))*'1.Inputs'!$D$47+(('1.Inputs'!$D$37*12*IF(10=1,'1.Inputs'!$D$38,IF(10=2,'1.Inputs'!$D$39,$E177)))/(1-'1.Inputs'!$D$42)*$D177*(1+$G177)^(10-1))*('1.Inputs'!$D$48-'1.Inputs'!$D$49))/'1.Inputs'!$D$51</f>
        <v>1947558904.0543046</v>
      </c>
      <c r="R177" s="36">
        <f>-'1.Inputs'!$D$24</f>
        <v>-2050000000</v>
      </c>
      <c r="S177" s="36">
        <f ca="1">((('1.Inputs'!$D$37*12*IF(1=1,'1.Inputs'!$D$38,IF(1=2,'1.Inputs'!$D$39,$E177)))*$F177*(('1.Inputs'!$D$40)+(1-'1.Inputs'!$D$40)*(1+'1.Inputs'!$D$41))*(1+$G177)^(1-1))-(('1.Inputs'!$D$37*12*IF(1=1,'1.Inputs'!$D$38,IF(1=2,'1.Inputs'!$D$39,$E177)))/(1-'1.Inputs'!$D$42)*$D177*(1+$G177)^(1-1))-('1.Inputs'!$D$37*12*IF(1=1,'1.Inputs'!$D$38,IF(1=2,'1.Inputs'!$D$39,$E177)))*'1.Inputs'!$D$43*(1+$G177)^(1-1)-'1.Inputs'!$D$44*(1+$G177)^(1-1)-('1.Inputs'!$D$20/'1.Inputs'!$D$27+'1.Inputs'!$D$23/'1.Inputs'!$D$28))-MAX(0,((('1.Inputs'!$D$37*12*IF(1=1,'1.Inputs'!$D$38,IF(1=2,'1.Inputs'!$D$39,$E177)))*$F177*(('1.Inputs'!$D$40)+(1-'1.Inputs'!$D$40)*(1+'1.Inputs'!$D$41))*(1+$G177)^(1-1))-(('1.Inputs'!$D$37*12*IF(1=1,'1.Inputs'!$D$38,IF(1=2,'1.Inputs'!$D$39,$E177)))/(1-'1.Inputs'!$D$42)*$D177*(1+$G177)^(1-1))-('1.Inputs'!$D$37*12*IF(1=1,'1.Inputs'!$D$38,IF(1=2,'1.Inputs'!$D$39,$E177)))*'1.Inputs'!$D$43*(1+$G177)^(1-1)-'1.Inputs'!$D$44*(1+$G177)^(1-1)-('1.Inputs'!$D$20/'1.Inputs'!$D$27+'1.Inputs'!$D$23/'1.Inputs'!$D$28)))*'1.Inputs'!$D$53+('1.Inputs'!$D$20/'1.Inputs'!$D$27+'1.Inputs'!$D$23/'1.Inputs'!$D$28)-H177</f>
        <v>-136562908.75466681</v>
      </c>
      <c r="T177" s="36">
        <f ca="1">((('1.Inputs'!$D$37*12*IF(2=1,'1.Inputs'!$D$38,IF(2=2,'1.Inputs'!$D$39,$E177)))*$F177*(('1.Inputs'!$D$40)+(1-'1.Inputs'!$D$40)*(1+'1.Inputs'!$D$41))*(1+$G177)^(2-1))-(('1.Inputs'!$D$37*12*IF(2=1,'1.Inputs'!$D$38,IF(2=2,'1.Inputs'!$D$39,$E177)))/(1-'1.Inputs'!$D$42)*$D177*(1+$G177)^(2-1))-('1.Inputs'!$D$37*12*IF(2=1,'1.Inputs'!$D$38,IF(2=2,'1.Inputs'!$D$39,$E177)))*'1.Inputs'!$D$43*(1+$G177)^(2-1)-'1.Inputs'!$D$44*(1+$G177)^(2-1)-('1.Inputs'!$D$20/'1.Inputs'!$D$27+'1.Inputs'!$D$23/'1.Inputs'!$D$28))-MAX(0,((('1.Inputs'!$D$37*12*IF(2=1,'1.Inputs'!$D$38,IF(2=2,'1.Inputs'!$D$39,$E177)))*$F177*(('1.Inputs'!$D$40)+(1-'1.Inputs'!$D$40)*(1+'1.Inputs'!$D$41))*(1+$G177)^(2-1))-(('1.Inputs'!$D$37*12*IF(2=1,'1.Inputs'!$D$38,IF(2=2,'1.Inputs'!$D$39,$E177)))/(1-'1.Inputs'!$D$42)*$D177*(1+$G177)^(2-1))-('1.Inputs'!$D$37*12*IF(2=1,'1.Inputs'!$D$38,IF(2=2,'1.Inputs'!$D$39,$E177)))*'1.Inputs'!$D$43*(1+$G177)^(2-1)-'1.Inputs'!$D$44*(1+$G177)^(2-1)-('1.Inputs'!$D$20/'1.Inputs'!$D$27+'1.Inputs'!$D$23/'1.Inputs'!$D$28)))*'1.Inputs'!$D$53+('1.Inputs'!$D$20/'1.Inputs'!$D$27+'1.Inputs'!$D$23/'1.Inputs'!$D$28)-(I177-H177)</f>
        <v>848810244.6365639</v>
      </c>
      <c r="U177" s="36">
        <f ca="1">((('1.Inputs'!$D$37*12*IF(3=1,'1.Inputs'!$D$38,IF(3=2,'1.Inputs'!$D$39,$E177)))*$F177*(('1.Inputs'!$D$40)+(1-'1.Inputs'!$D$40)*(1+'1.Inputs'!$D$41))*(1+$G177)^(3-1))-(('1.Inputs'!$D$37*12*IF(3=1,'1.Inputs'!$D$38,IF(3=2,'1.Inputs'!$D$39,$E177)))/(1-'1.Inputs'!$D$42)*$D177*(1+$G177)^(3-1))-('1.Inputs'!$D$37*12*IF(3=1,'1.Inputs'!$D$38,IF(3=2,'1.Inputs'!$D$39,$E177)))*'1.Inputs'!$D$43*(1+$G177)^(3-1)-'1.Inputs'!$D$44*(1+$G177)^(3-1)-('1.Inputs'!$D$20/'1.Inputs'!$D$27+'1.Inputs'!$D$23/'1.Inputs'!$D$28))-MAX(0,((('1.Inputs'!$D$37*12*IF(3=1,'1.Inputs'!$D$38,IF(3=2,'1.Inputs'!$D$39,$E177)))*$F177*(('1.Inputs'!$D$40)+(1-'1.Inputs'!$D$40)*(1+'1.Inputs'!$D$41))*(1+$G177)^(3-1))-(('1.Inputs'!$D$37*12*IF(3=1,'1.Inputs'!$D$38,IF(3=2,'1.Inputs'!$D$39,$E177)))/(1-'1.Inputs'!$D$42)*$D177*(1+$G177)^(3-1))-('1.Inputs'!$D$37*12*IF(3=1,'1.Inputs'!$D$38,IF(3=2,'1.Inputs'!$D$39,$E177)))*'1.Inputs'!$D$43*(1+$G177)^(3-1)-'1.Inputs'!$D$44*(1+$G177)^(3-1)-('1.Inputs'!$D$20/'1.Inputs'!$D$27+'1.Inputs'!$D$23/'1.Inputs'!$D$28)))*'1.Inputs'!$D$53+('1.Inputs'!$D$20/'1.Inputs'!$D$27+'1.Inputs'!$D$23/'1.Inputs'!$D$28)-(J177-I177)</f>
        <v>1320398980.8575263</v>
      </c>
      <c r="V177" s="36">
        <f ca="1">((('1.Inputs'!$D$37*12*IF(4=1,'1.Inputs'!$D$38,IF(4=2,'1.Inputs'!$D$39,$E177)))*$F177*(('1.Inputs'!$D$40)+(1-'1.Inputs'!$D$40)*(1+'1.Inputs'!$D$41))*(1+$G177)^(4-1))-(('1.Inputs'!$D$37*12*IF(4=1,'1.Inputs'!$D$38,IF(4=2,'1.Inputs'!$D$39,$E177)))/(1-'1.Inputs'!$D$42)*$D177*(1+$G177)^(4-1))-('1.Inputs'!$D$37*12*IF(4=1,'1.Inputs'!$D$38,IF(4=2,'1.Inputs'!$D$39,$E177)))*'1.Inputs'!$D$43*(1+$G177)^(4-1)-'1.Inputs'!$D$44*(1+$G177)^(4-1)-('1.Inputs'!$D$20/'1.Inputs'!$D$27+'1.Inputs'!$D$23/'1.Inputs'!$D$28))-MAX(0,((('1.Inputs'!$D$37*12*IF(4=1,'1.Inputs'!$D$38,IF(4=2,'1.Inputs'!$D$39,$E177)))*$F177*(('1.Inputs'!$D$40)+(1-'1.Inputs'!$D$40)*(1+'1.Inputs'!$D$41))*(1+$G177)^(4-1))-(('1.Inputs'!$D$37*12*IF(4=1,'1.Inputs'!$D$38,IF(4=2,'1.Inputs'!$D$39,$E177)))/(1-'1.Inputs'!$D$42)*$D177*(1+$G177)^(4-1))-('1.Inputs'!$D$37*12*IF(4=1,'1.Inputs'!$D$38,IF(4=2,'1.Inputs'!$D$39,$E177)))*'1.Inputs'!$D$43*(1+$G177)^(4-1)-'1.Inputs'!$D$44*(1+$G177)^(4-1)-('1.Inputs'!$D$20/'1.Inputs'!$D$27+'1.Inputs'!$D$23/'1.Inputs'!$D$28)))*'1.Inputs'!$D$53+('1.Inputs'!$D$20/'1.Inputs'!$D$27+'1.Inputs'!$D$23/'1.Inputs'!$D$28)-(K177-J177)</f>
        <v>1565458001.4513342</v>
      </c>
      <c r="W177" s="36">
        <f ca="1">((('1.Inputs'!$D$37*12*IF(5=1,'1.Inputs'!$D$38,IF(5=2,'1.Inputs'!$D$39,$E177)))*$F177*(('1.Inputs'!$D$40)+(1-'1.Inputs'!$D$40)*(1+'1.Inputs'!$D$41))*(1+$G177)^(5-1))-(('1.Inputs'!$D$37*12*IF(5=1,'1.Inputs'!$D$38,IF(5=2,'1.Inputs'!$D$39,$E177)))/(1-'1.Inputs'!$D$42)*$D177*(1+$G177)^(5-1))-('1.Inputs'!$D$37*12*IF(5=1,'1.Inputs'!$D$38,IF(5=2,'1.Inputs'!$D$39,$E177)))*'1.Inputs'!$D$43*(1+$G177)^(5-1)-'1.Inputs'!$D$44*(1+$G177)^(5-1)-('1.Inputs'!$D$20/'1.Inputs'!$D$27+'1.Inputs'!$D$23/'1.Inputs'!$D$28))-MAX(0,((('1.Inputs'!$D$37*12*IF(5=1,'1.Inputs'!$D$38,IF(5=2,'1.Inputs'!$D$39,$E177)))*$F177*(('1.Inputs'!$D$40)+(1-'1.Inputs'!$D$40)*(1+'1.Inputs'!$D$41))*(1+$G177)^(5-1))-(('1.Inputs'!$D$37*12*IF(5=1,'1.Inputs'!$D$38,IF(5=2,'1.Inputs'!$D$39,$E177)))/(1-'1.Inputs'!$D$42)*$D177*(1+$G177)^(5-1))-('1.Inputs'!$D$37*12*IF(5=1,'1.Inputs'!$D$38,IF(5=2,'1.Inputs'!$D$39,$E177)))*'1.Inputs'!$D$43*(1+$G177)^(5-1)-'1.Inputs'!$D$44*(1+$G177)^(5-1)-('1.Inputs'!$D$20/'1.Inputs'!$D$27+'1.Inputs'!$D$23/'1.Inputs'!$D$28)))*'1.Inputs'!$D$53+('1.Inputs'!$D$20/'1.Inputs'!$D$27+'1.Inputs'!$D$23/'1.Inputs'!$D$28)-(L177-K177)</f>
        <v>1631059805.3038204</v>
      </c>
      <c r="X177" s="36">
        <f ca="1">((('1.Inputs'!$D$37*12*IF(6=1,'1.Inputs'!$D$38,IF(6=2,'1.Inputs'!$D$39,$E177)))*$F177*(('1.Inputs'!$D$40)+(1-'1.Inputs'!$D$40)*(1+'1.Inputs'!$D$41))*(1+$G177)^(6-1))-(('1.Inputs'!$D$37*12*IF(6=1,'1.Inputs'!$D$38,IF(6=2,'1.Inputs'!$D$39,$E177)))/(1-'1.Inputs'!$D$42)*$D177*(1+$G177)^(6-1))-('1.Inputs'!$D$37*12*IF(6=1,'1.Inputs'!$D$38,IF(6=2,'1.Inputs'!$D$39,$E177)))*'1.Inputs'!$D$43*(1+$G177)^(6-1)-'1.Inputs'!$D$44*(1+$G177)^(6-1)-('1.Inputs'!$D$20/'1.Inputs'!$D$27+'1.Inputs'!$D$23/'1.Inputs'!$D$28))-MAX(0,((('1.Inputs'!$D$37*12*IF(6=1,'1.Inputs'!$D$38,IF(6=2,'1.Inputs'!$D$39,$E177)))*$F177*(('1.Inputs'!$D$40)+(1-'1.Inputs'!$D$40)*(1+'1.Inputs'!$D$41))*(1+$G177)^(6-1))-(('1.Inputs'!$D$37*12*IF(6=1,'1.Inputs'!$D$38,IF(6=2,'1.Inputs'!$D$39,$E177)))/(1-'1.Inputs'!$D$42)*$D177*(1+$G177)^(6-1))-('1.Inputs'!$D$37*12*IF(6=1,'1.Inputs'!$D$38,IF(6=2,'1.Inputs'!$D$39,$E177)))*'1.Inputs'!$D$43*(1+$G177)^(6-1)-'1.Inputs'!$D$44*(1+$G177)^(6-1)-('1.Inputs'!$D$20/'1.Inputs'!$D$27+'1.Inputs'!$D$23/'1.Inputs'!$D$28)))*'1.Inputs'!$D$53+('1.Inputs'!$D$20/'1.Inputs'!$D$27+'1.Inputs'!$D$23/'1.Inputs'!$D$28)-(M177-L177)</f>
        <v>1699496264.6610761</v>
      </c>
      <c r="Y177" s="36">
        <f ca="1">((('1.Inputs'!$D$37*12*IF(7=1,'1.Inputs'!$D$38,IF(7=2,'1.Inputs'!$D$39,$E177)))*$F177*(('1.Inputs'!$D$40)+(1-'1.Inputs'!$D$40)*(1+'1.Inputs'!$D$41))*(1+$G177)^(7-1))-(('1.Inputs'!$D$37*12*IF(7=1,'1.Inputs'!$D$38,IF(7=2,'1.Inputs'!$D$39,$E177)))/(1-'1.Inputs'!$D$42)*$D177*(1+$G177)^(7-1))-('1.Inputs'!$D$37*12*IF(7=1,'1.Inputs'!$D$38,IF(7=2,'1.Inputs'!$D$39,$E177)))*'1.Inputs'!$D$43*(1+$G177)^(7-1)-'1.Inputs'!$D$44*(1+$G177)^(7-1)-('1.Inputs'!$D$20/'1.Inputs'!$D$27+'1.Inputs'!$D$23/'1.Inputs'!$D$28))-MAX(0,((('1.Inputs'!$D$37*12*IF(7=1,'1.Inputs'!$D$38,IF(7=2,'1.Inputs'!$D$39,$E177)))*$F177*(('1.Inputs'!$D$40)+(1-'1.Inputs'!$D$40)*(1+'1.Inputs'!$D$41))*(1+$G177)^(7-1))-(('1.Inputs'!$D$37*12*IF(7=1,'1.Inputs'!$D$38,IF(7=2,'1.Inputs'!$D$39,$E177)))/(1-'1.Inputs'!$D$42)*$D177*(1+$G177)^(7-1))-('1.Inputs'!$D$37*12*IF(7=1,'1.Inputs'!$D$38,IF(7=2,'1.Inputs'!$D$39,$E177)))*'1.Inputs'!$D$43*(1+$G177)^(7-1)-'1.Inputs'!$D$44*(1+$G177)^(7-1)-('1.Inputs'!$D$20/'1.Inputs'!$D$27+'1.Inputs'!$D$23/'1.Inputs'!$D$28)))*'1.Inputs'!$D$53+('1.Inputs'!$D$20/'1.Inputs'!$D$27+'1.Inputs'!$D$23/'1.Inputs'!$D$28)-(N177-M177)</f>
        <v>1770889865.0548847</v>
      </c>
      <c r="Z177" s="36">
        <f ca="1">((('1.Inputs'!$D$37*12*IF(8=1,'1.Inputs'!$D$38,IF(8=2,'1.Inputs'!$D$39,$E177)))*$F177*(('1.Inputs'!$D$40)+(1-'1.Inputs'!$D$40)*(1+'1.Inputs'!$D$41))*(1+$G177)^(8-1))-(('1.Inputs'!$D$37*12*IF(8=1,'1.Inputs'!$D$38,IF(8=2,'1.Inputs'!$D$39,$E177)))/(1-'1.Inputs'!$D$42)*$D177*(1+$G177)^(8-1))-('1.Inputs'!$D$37*12*IF(8=1,'1.Inputs'!$D$38,IF(8=2,'1.Inputs'!$D$39,$E177)))*'1.Inputs'!$D$43*(1+$G177)^(8-1)-'1.Inputs'!$D$44*(1+$G177)^(8-1)-('1.Inputs'!$D$20/'1.Inputs'!$D$27+'1.Inputs'!$D$23/'1.Inputs'!$D$28))-MAX(0,((('1.Inputs'!$D$37*12*IF(8=1,'1.Inputs'!$D$38,IF(8=2,'1.Inputs'!$D$39,$E177)))*$F177*(('1.Inputs'!$D$40)+(1-'1.Inputs'!$D$40)*(1+'1.Inputs'!$D$41))*(1+$G177)^(8-1))-(('1.Inputs'!$D$37*12*IF(8=1,'1.Inputs'!$D$38,IF(8=2,'1.Inputs'!$D$39,$E177)))/(1-'1.Inputs'!$D$42)*$D177*(1+$G177)^(8-1))-('1.Inputs'!$D$37*12*IF(8=1,'1.Inputs'!$D$38,IF(8=2,'1.Inputs'!$D$39,$E177)))*'1.Inputs'!$D$43*(1+$G177)^(8-1)-'1.Inputs'!$D$44*(1+$G177)^(8-1)-('1.Inputs'!$D$20/'1.Inputs'!$D$27+'1.Inputs'!$D$23/'1.Inputs'!$D$28)))*'1.Inputs'!$D$53+('1.Inputs'!$D$20/'1.Inputs'!$D$27+'1.Inputs'!$D$23/'1.Inputs'!$D$28)-(O177-N177)</f>
        <v>1845368384.6197674</v>
      </c>
      <c r="AA177" s="36">
        <f ca="1">((('1.Inputs'!$D$37*12*IF(9=1,'1.Inputs'!$D$38,IF(9=2,'1.Inputs'!$D$39,$E177)))*$F177*(('1.Inputs'!$D$40)+(1-'1.Inputs'!$D$40)*(1+'1.Inputs'!$D$41))*(1+$G177)^(9-1))-(('1.Inputs'!$D$37*12*IF(9=1,'1.Inputs'!$D$38,IF(9=2,'1.Inputs'!$D$39,$E177)))/(1-'1.Inputs'!$D$42)*$D177*(1+$G177)^(9-1))-('1.Inputs'!$D$37*12*IF(9=1,'1.Inputs'!$D$38,IF(9=2,'1.Inputs'!$D$39,$E177)))*'1.Inputs'!$D$43*(1+$G177)^(9-1)-'1.Inputs'!$D$44*(1+$G177)^(9-1)-('1.Inputs'!$D$20/'1.Inputs'!$D$27+'1.Inputs'!$D$23/'1.Inputs'!$D$28))-MAX(0,((('1.Inputs'!$D$37*12*IF(9=1,'1.Inputs'!$D$38,IF(9=2,'1.Inputs'!$D$39,$E177)))*$F177*(('1.Inputs'!$D$40)+(1-'1.Inputs'!$D$40)*(1+'1.Inputs'!$D$41))*(1+$G177)^(9-1))-(('1.Inputs'!$D$37*12*IF(9=1,'1.Inputs'!$D$38,IF(9=2,'1.Inputs'!$D$39,$E177)))/(1-'1.Inputs'!$D$42)*$D177*(1+$G177)^(9-1))-('1.Inputs'!$D$37*12*IF(9=1,'1.Inputs'!$D$38,IF(9=2,'1.Inputs'!$D$39,$E177)))*'1.Inputs'!$D$43*(1+$G177)^(9-1)-'1.Inputs'!$D$44*(1+$G177)^(9-1)-('1.Inputs'!$D$20/'1.Inputs'!$D$27+'1.Inputs'!$D$23/'1.Inputs'!$D$28)))*'1.Inputs'!$D$53+('1.Inputs'!$D$20/'1.Inputs'!$D$27+'1.Inputs'!$D$23/'1.Inputs'!$D$28)-(P177-O177)</f>
        <v>1923065122.7864816</v>
      </c>
      <c r="AB177" s="36">
        <f ca="1">((('1.Inputs'!$D$37*12*IF(10=1,'1.Inputs'!$D$38,IF(10=2,'1.Inputs'!$D$39,$E177)))*$F177*(('1.Inputs'!$D$40)+(1-'1.Inputs'!$D$40)*(1+'1.Inputs'!$D$41))*(1+$G177)^(10-1))-(('1.Inputs'!$D$37*12*IF(10=1,'1.Inputs'!$D$38,IF(10=2,'1.Inputs'!$D$39,$E177)))/(1-'1.Inputs'!$D$42)*$D177*(1+$G177)^(10-1))-('1.Inputs'!$D$37*12*IF(10=1,'1.Inputs'!$D$38,IF(10=2,'1.Inputs'!$D$39,$E177)))*'1.Inputs'!$D$43*(1+$G177)^(10-1)-'1.Inputs'!$D$44*(1+$G177)^(10-1)-('1.Inputs'!$D$20/'1.Inputs'!$D$27+'1.Inputs'!$D$23/'1.Inputs'!$D$28))-MAX(0,((('1.Inputs'!$D$37*12*IF(10=1,'1.Inputs'!$D$38,IF(10=2,'1.Inputs'!$D$39,$E177)))*$F177*(('1.Inputs'!$D$40)+(1-'1.Inputs'!$D$40)*(1+'1.Inputs'!$D$41))*(1+$G177)^(10-1))-(('1.Inputs'!$D$37*12*IF(10=1,'1.Inputs'!$D$38,IF(10=2,'1.Inputs'!$D$39,$E177)))/(1-'1.Inputs'!$D$42)*$D177*(1+$G177)^(10-1))-('1.Inputs'!$D$37*12*IF(10=1,'1.Inputs'!$D$38,IF(10=2,'1.Inputs'!$D$39,$E177)))*'1.Inputs'!$D$43*(1+$G177)^(10-1)-'1.Inputs'!$D$44*(1+$G177)^(10-1)-('1.Inputs'!$D$20/'1.Inputs'!$D$27+'1.Inputs'!$D$23/'1.Inputs'!$D$28)))*'1.Inputs'!$D$53+('1.Inputs'!$D$20/'1.Inputs'!$D$27+'1.Inputs'!$D$23/'1.Inputs'!$D$28)-(Q177-P177)+(('1.Inputs'!$D$20+'1.Inputs'!$D$23-('1.Inputs'!$D$20/'1.Inputs'!$D$27+'1.Inputs'!$D$23/'1.Inputs'!$D$28)*'1.Inputs'!$D$10)*'1.Inputs'!$D$60+'1.Inputs'!$D$19*'1.Inputs'!$D$59+Q177)</f>
        <v>4651678042.9116611</v>
      </c>
      <c r="AC177" s="36">
        <f ca="1">S177-AC$13-AC$14+MIN(AC$13,MAX(0,((('1.Inputs'!$D$37*12*IF(1=1,'1.Inputs'!$D$38,IF(1=2,'1.Inputs'!$D$39,$E177)))*$F177*(('1.Inputs'!$D$40)+(1-'1.Inputs'!$D$40)*(1+'1.Inputs'!$D$41))*(1+$G177)^(1-1))-(('1.Inputs'!$D$37*12*IF(1=1,'1.Inputs'!$D$38,IF(1=2,'1.Inputs'!$D$39,$E177)))/(1-'1.Inputs'!$D$42)*$D177*(1+$G177)^(1-1))-('1.Inputs'!$D$37*12*IF(1=1,'1.Inputs'!$D$38,IF(1=2,'1.Inputs'!$D$39,$E177)))*'1.Inputs'!$D$43*(1+$G177)^(1-1)-'1.Inputs'!$D$44*(1+$G177)^(1-1)-('1.Inputs'!$D$20/'1.Inputs'!$D$27+'1.Inputs'!$D$23/'1.Inputs'!$D$28))))*'1.Inputs'!$D$53</f>
        <v>-232502908.75466681</v>
      </c>
      <c r="AD177" s="36">
        <f ca="1">T177-AD$13-AD$14+MIN(AD$13,MAX(0,((('1.Inputs'!$D$37*12*IF(2=1,'1.Inputs'!$D$38,IF(2=2,'1.Inputs'!$D$39,$E177)))*$F177*(('1.Inputs'!$D$40)+(1-'1.Inputs'!$D$40)*(1+'1.Inputs'!$D$41))*(1+$G177)^(2-1))-(('1.Inputs'!$D$37*12*IF(2=1,'1.Inputs'!$D$38,IF(2=2,'1.Inputs'!$D$39,$E177)))/(1-'1.Inputs'!$D$42)*$D177*(1+$G177)^(2-1))-('1.Inputs'!$D$37*12*IF(2=1,'1.Inputs'!$D$38,IF(2=2,'1.Inputs'!$D$39,$E177)))*'1.Inputs'!$D$43*(1+$G177)^(2-1)-'1.Inputs'!$D$44*(1+$G177)^(2-1)-('1.Inputs'!$D$20/'1.Inputs'!$D$27+'1.Inputs'!$D$23/'1.Inputs'!$D$28))))*'1.Inputs'!$D$53</f>
        <v>752870244.6365639</v>
      </c>
      <c r="AE177" s="36">
        <f ca="1">U177-AE$13-AE$14+MIN(AE$13,MAX(0,((('1.Inputs'!$D$37*12*IF(3=1,'1.Inputs'!$D$38,IF(3=2,'1.Inputs'!$D$39,$E177)))*$F177*(('1.Inputs'!$D$40)+(1-'1.Inputs'!$D$40)*(1+'1.Inputs'!$D$41))*(1+$G177)^(3-1))-(('1.Inputs'!$D$37*12*IF(3=1,'1.Inputs'!$D$38,IF(3=2,'1.Inputs'!$D$39,$E177)))/(1-'1.Inputs'!$D$42)*$D177*(1+$G177)^(3-1))-('1.Inputs'!$D$37*12*IF(3=1,'1.Inputs'!$D$38,IF(3=2,'1.Inputs'!$D$39,$E177)))*'1.Inputs'!$D$43*(1+$G177)^(3-1)-'1.Inputs'!$D$44*(1+$G177)^(3-1)-('1.Inputs'!$D$20/'1.Inputs'!$D$27+'1.Inputs'!$D$23/'1.Inputs'!$D$28))))*'1.Inputs'!$D$53</f>
        <v>978458980.8575263</v>
      </c>
      <c r="AF177" s="36">
        <f ca="1">V177-AF$13-AF$14+MIN(AF$13,MAX(0,((('1.Inputs'!$D$37*12*IF(4=1,'1.Inputs'!$D$38,IF(4=2,'1.Inputs'!$D$39,$E177)))*$F177*(('1.Inputs'!$D$40)+(1-'1.Inputs'!$D$40)*(1+'1.Inputs'!$D$41))*(1+$G177)^(4-1))-(('1.Inputs'!$D$37*12*IF(4=1,'1.Inputs'!$D$38,IF(4=2,'1.Inputs'!$D$39,$E177)))/(1-'1.Inputs'!$D$42)*$D177*(1+$G177)^(4-1))-('1.Inputs'!$D$37*12*IF(4=1,'1.Inputs'!$D$38,IF(4=2,'1.Inputs'!$D$39,$E177)))*'1.Inputs'!$D$43*(1+$G177)^(4-1)-'1.Inputs'!$D$44*(1+$G177)^(4-1)-('1.Inputs'!$D$20/'1.Inputs'!$D$27+'1.Inputs'!$D$23/'1.Inputs'!$D$28))))*'1.Inputs'!$D$53</f>
        <v>1242706001.4513342</v>
      </c>
      <c r="AG177" s="36">
        <f ca="1">W177-AG$13-AG$14+MIN(AG$13,MAX(0,((('1.Inputs'!$D$37*12*IF(5=1,'1.Inputs'!$D$38,IF(5=2,'1.Inputs'!$D$39,$E177)))*$F177*(('1.Inputs'!$D$40)+(1-'1.Inputs'!$D$40)*(1+'1.Inputs'!$D$41))*(1+$G177)^(5-1))-(('1.Inputs'!$D$37*12*IF(5=1,'1.Inputs'!$D$38,IF(5=2,'1.Inputs'!$D$39,$E177)))/(1-'1.Inputs'!$D$42)*$D177*(1+$G177)^(5-1))-('1.Inputs'!$D$37*12*IF(5=1,'1.Inputs'!$D$38,IF(5=2,'1.Inputs'!$D$39,$E177)))*'1.Inputs'!$D$43*(1+$G177)^(5-1)-'1.Inputs'!$D$44*(1+$G177)^(5-1)-('1.Inputs'!$D$20/'1.Inputs'!$D$27+'1.Inputs'!$D$23/'1.Inputs'!$D$28))))*'1.Inputs'!$D$53</f>
        <v>1327495805.3038204</v>
      </c>
      <c r="AH177" s="36">
        <f ca="1">X177-AH$13-AH$14+MIN(AH$13,MAX(0,((('1.Inputs'!$D$37*12*IF(6=1,'1.Inputs'!$D$38,IF(6=2,'1.Inputs'!$D$39,$E177)))*$F177*(('1.Inputs'!$D$40)+(1-'1.Inputs'!$D$40)*(1+'1.Inputs'!$D$41))*(1+$G177)^(6-1))-(('1.Inputs'!$D$37*12*IF(6=1,'1.Inputs'!$D$38,IF(6=2,'1.Inputs'!$D$39,$E177)))/(1-'1.Inputs'!$D$42)*$D177*(1+$G177)^(6-1))-('1.Inputs'!$D$37*12*IF(6=1,'1.Inputs'!$D$38,IF(6=2,'1.Inputs'!$D$39,$E177)))*'1.Inputs'!$D$43*(1+$G177)^(6-1)-'1.Inputs'!$D$44*(1+$G177)^(6-1)-('1.Inputs'!$D$20/'1.Inputs'!$D$27+'1.Inputs'!$D$23/'1.Inputs'!$D$28))))*'1.Inputs'!$D$53</f>
        <v>1415120264.6610761</v>
      </c>
      <c r="AI177" s="36">
        <f ca="1">Y177-AI$13-AI$14+MIN(AI$13,MAX(0,((('1.Inputs'!$D$37*12*IF(7=1,'1.Inputs'!$D$38,IF(7=2,'1.Inputs'!$D$39,$E177)))*$F177*(('1.Inputs'!$D$40)+(1-'1.Inputs'!$D$40)*(1+'1.Inputs'!$D$41))*(1+$G177)^(7-1))-(('1.Inputs'!$D$37*12*IF(7=1,'1.Inputs'!$D$38,IF(7=2,'1.Inputs'!$D$39,$E177)))/(1-'1.Inputs'!$D$42)*$D177*(1+$G177)^(7-1))-('1.Inputs'!$D$37*12*IF(7=1,'1.Inputs'!$D$38,IF(7=2,'1.Inputs'!$D$39,$E177)))*'1.Inputs'!$D$43*(1+$G177)^(7-1)-'1.Inputs'!$D$44*(1+$G177)^(7-1)-('1.Inputs'!$D$20/'1.Inputs'!$D$27+'1.Inputs'!$D$23/'1.Inputs'!$D$28))))*'1.Inputs'!$D$53</f>
        <v>1505701865.0548847</v>
      </c>
      <c r="AJ177" s="36">
        <f ca="1">Z177-AJ$13-AJ$14+MIN(AJ$13,MAX(0,((('1.Inputs'!$D$37*12*IF(8=1,'1.Inputs'!$D$38,IF(8=2,'1.Inputs'!$D$39,$E177)))*$F177*(('1.Inputs'!$D$40)+(1-'1.Inputs'!$D$40)*(1+'1.Inputs'!$D$41))*(1+$G177)^(8-1))-(('1.Inputs'!$D$37*12*IF(8=1,'1.Inputs'!$D$38,IF(8=2,'1.Inputs'!$D$39,$E177)))/(1-'1.Inputs'!$D$42)*$D177*(1+$G177)^(8-1))-('1.Inputs'!$D$37*12*IF(8=1,'1.Inputs'!$D$38,IF(8=2,'1.Inputs'!$D$39,$E177)))*'1.Inputs'!$D$43*(1+$G177)^(8-1)-'1.Inputs'!$D$44*(1+$G177)^(8-1)-('1.Inputs'!$D$20/'1.Inputs'!$D$27+'1.Inputs'!$D$23/'1.Inputs'!$D$28))))*'1.Inputs'!$D$53</f>
        <v>1845368384.6197674</v>
      </c>
      <c r="AK177" s="36">
        <f ca="1">AA177-AK$13-AK$14+MIN(AK$13,MAX(0,((('1.Inputs'!$D$37*12*IF(9=1,'1.Inputs'!$D$38,IF(9=2,'1.Inputs'!$D$39,$E177)))*$F177*(('1.Inputs'!$D$40)+(1-'1.Inputs'!$D$40)*(1+'1.Inputs'!$D$41))*(1+$G177)^(9-1))-(('1.Inputs'!$D$37*12*IF(9=1,'1.Inputs'!$D$38,IF(9=2,'1.Inputs'!$D$39,$E177)))/(1-'1.Inputs'!$D$42)*$D177*(1+$G177)^(9-1))-('1.Inputs'!$D$37*12*IF(9=1,'1.Inputs'!$D$38,IF(9=2,'1.Inputs'!$D$39,$E177)))*'1.Inputs'!$D$43*(1+$G177)^(9-1)-'1.Inputs'!$D$44*(1+$G177)^(9-1)-('1.Inputs'!$D$20/'1.Inputs'!$D$27+'1.Inputs'!$D$23/'1.Inputs'!$D$28))))*'1.Inputs'!$D$53</f>
        <v>1923065122.7864816</v>
      </c>
      <c r="AL177" s="36">
        <f ca="1">AB177-AL$13-AL$14+MIN(AL$13,MAX(0,((('1.Inputs'!$D$37*12*IF(10=1,'1.Inputs'!$D$38,IF(10=2,'1.Inputs'!$D$39,$E177)))*$F177*(('1.Inputs'!$D$40)+(1-'1.Inputs'!$D$40)*(1+'1.Inputs'!$D$41))*(1+$G177)^(10-1))-(('1.Inputs'!$D$37*12*IF(10=1,'1.Inputs'!$D$38,IF(10=2,'1.Inputs'!$D$39,$E177)))/(1-'1.Inputs'!$D$42)*$D177*(1+$G177)^(10-1))-('1.Inputs'!$D$37*12*IF(10=1,'1.Inputs'!$D$38,IF(10=2,'1.Inputs'!$D$39,$E177)))*'1.Inputs'!$D$43*(1+$G177)^(10-1)-'1.Inputs'!$D$44*(1+$G177)^(10-1)-('1.Inputs'!$D$20/'1.Inputs'!$D$27+'1.Inputs'!$D$23/'1.Inputs'!$D$28))))*'1.Inputs'!$D$53+'1.Inputs'!$D$35</f>
        <v>5451678042.9116611</v>
      </c>
      <c r="AM177" s="48">
        <f ca="1">R177+NPV('1.Inputs'!$D$55,S177:AB177)</f>
        <v>6018009347.3910122</v>
      </c>
      <c r="AN177" s="48">
        <f ca="1">-('1.Inputs'!$D$24*(1-'1.Inputs'!$D$31)+'1.Inputs'!$D$35)+NPV('1.Inputs'!$D$54,AC177:AL177)</f>
        <v>3503428017.0408287</v>
      </c>
      <c r="AO177" s="36">
        <f t="shared" ca="1" si="21"/>
        <v>-0.92522295904245799</v>
      </c>
      <c r="AP177" s="36">
        <f t="shared" ca="1" si="22"/>
        <v>3.3546722074632274</v>
      </c>
      <c r="AQ177" s="36">
        <f ca="1">'1.Inputs'!$D$35+MIN(SUM($AC177:AC177),SUM($AC177:AD177),SUM($AC177:AE177),SUM($AC177:AF177),SUM($AC177:AG177),SUM($AC177:AH177),SUM($AC177:AI177),SUM($AC177:AJ177),SUM($AC177:AK177),SUM($AC177:AL177))</f>
        <v>567497091.24533319</v>
      </c>
      <c r="AR177" s="36">
        <f ca="1">IF(AP177&lt;'1.Inputs'!$D$57,1,0)</f>
        <v>0</v>
      </c>
      <c r="AS177" s="36">
        <f t="shared" ca="1" si="23"/>
        <v>0</v>
      </c>
    </row>
    <row r="178" spans="2:45" ht="15" customHeight="1" x14ac:dyDescent="0.25">
      <c r="B178" s="36">
        <v>163</v>
      </c>
      <c r="C178" s="36">
        <f t="shared" ca="1" si="16"/>
        <v>0.22762830480092244</v>
      </c>
      <c r="D178" s="36">
        <f t="shared" ca="1" si="17"/>
        <v>20112.965070059483</v>
      </c>
      <c r="E178" s="47">
        <f t="shared" ca="1" si="18"/>
        <v>0.7866702605189948</v>
      </c>
      <c r="F178" s="36">
        <f t="shared" ca="1" si="19"/>
        <v>31121.830620135574</v>
      </c>
      <c r="G178" s="36">
        <f t="shared" ca="1" si="20"/>
        <v>6.7328717155618625E-2</v>
      </c>
      <c r="H178" s="36">
        <f ca="1">((('1.Inputs'!$D$37*12*IF(1=1,'1.Inputs'!$D$38,IF(1=2,'1.Inputs'!$D$39,$E178)))*$F178*(('1.Inputs'!$D$40)+(1-'1.Inputs'!$D$40)*(1+'1.Inputs'!$D$41))*(1+$G178)^(1-1))*'1.Inputs'!$D$47+(('1.Inputs'!$D$37*12*IF(1=1,'1.Inputs'!$D$38,IF(1=2,'1.Inputs'!$D$39,$E178)))/(1-'1.Inputs'!$D$42)*$D178*(1+$G178)^(1-1))*('1.Inputs'!$D$48-'1.Inputs'!$D$49))/'1.Inputs'!$D$51</f>
        <v>829105585.99207437</v>
      </c>
      <c r="I178" s="36">
        <f ca="1">((('1.Inputs'!$D$37*12*IF(2=1,'1.Inputs'!$D$38,IF(2=2,'1.Inputs'!$D$39,$E178)))*$F178*(('1.Inputs'!$D$40)+(1-'1.Inputs'!$D$40)*(1+'1.Inputs'!$D$41))*(1+$G178)^(2-1))*'1.Inputs'!$D$47+(('1.Inputs'!$D$37*12*IF(2=1,'1.Inputs'!$D$38,IF(2=2,'1.Inputs'!$D$39,$E178)))/(1-'1.Inputs'!$D$42)*$D178*(1+$G178)^(2-1))*('1.Inputs'!$D$48-'1.Inputs'!$D$49))/'1.Inputs'!$D$51</f>
        <v>1238899482.0768695</v>
      </c>
      <c r="J178" s="36">
        <f ca="1">((('1.Inputs'!$D$37*12*IF(3=1,'1.Inputs'!$D$38,IF(3=2,'1.Inputs'!$D$39,$E178)))*$F178*(('1.Inputs'!$D$40)+(1-'1.Inputs'!$D$40)*(1+'1.Inputs'!$D$41))*(1+$G178)^(3-1))*'1.Inputs'!$D$47+(('1.Inputs'!$D$37*12*IF(3=1,'1.Inputs'!$D$38,IF(3=2,'1.Inputs'!$D$39,$E178)))/(1-'1.Inputs'!$D$42)*$D178*(1+$G178)^(3-1))*('1.Inputs'!$D$48-'1.Inputs'!$D$49))/'1.Inputs'!$D$51</f>
        <v>1486034725.9680901</v>
      </c>
      <c r="K178" s="36">
        <f ca="1">((('1.Inputs'!$D$37*12*IF(4=1,'1.Inputs'!$D$38,IF(4=2,'1.Inputs'!$D$39,$E178)))*$F178*(('1.Inputs'!$D$40)+(1-'1.Inputs'!$D$40)*(1+'1.Inputs'!$D$41))*(1+$G178)^(4-1))*'1.Inputs'!$D$47+(('1.Inputs'!$D$37*12*IF(4=1,'1.Inputs'!$D$38,IF(4=2,'1.Inputs'!$D$39,$E178)))/(1-'1.Inputs'!$D$42)*$D178*(1+$G178)^(4-1))*('1.Inputs'!$D$48-'1.Inputs'!$D$49))/'1.Inputs'!$D$51</f>
        <v>1586087537.7162232</v>
      </c>
      <c r="L178" s="36">
        <f ca="1">((('1.Inputs'!$D$37*12*IF(5=1,'1.Inputs'!$D$38,IF(5=2,'1.Inputs'!$D$39,$E178)))*$F178*(('1.Inputs'!$D$40)+(1-'1.Inputs'!$D$40)*(1+'1.Inputs'!$D$41))*(1+$G178)^(5-1))*'1.Inputs'!$D$47+(('1.Inputs'!$D$37*12*IF(5=1,'1.Inputs'!$D$38,IF(5=2,'1.Inputs'!$D$39,$E178)))/(1-'1.Inputs'!$D$42)*$D178*(1+$G178)^(5-1))*('1.Inputs'!$D$48-'1.Inputs'!$D$49))/'1.Inputs'!$D$51</f>
        <v>1692876776.92717</v>
      </c>
      <c r="M178" s="36">
        <f ca="1">((('1.Inputs'!$D$37*12*IF(6=1,'1.Inputs'!$D$38,IF(6=2,'1.Inputs'!$D$39,$E178)))*$F178*(('1.Inputs'!$D$40)+(1-'1.Inputs'!$D$40)*(1+'1.Inputs'!$D$41))*(1+$G178)^(6-1))*'1.Inputs'!$D$47+(('1.Inputs'!$D$37*12*IF(6=1,'1.Inputs'!$D$38,IF(6=2,'1.Inputs'!$D$39,$E178)))/(1-'1.Inputs'!$D$42)*$D178*(1+$G178)^(6-1))*('1.Inputs'!$D$48-'1.Inputs'!$D$49))/'1.Inputs'!$D$51</f>
        <v>1806855998.6202145</v>
      </c>
      <c r="N178" s="36">
        <f ca="1">((('1.Inputs'!$D$37*12*IF(7=1,'1.Inputs'!$D$38,IF(7=2,'1.Inputs'!$D$39,$E178)))*$F178*(('1.Inputs'!$D$40)+(1-'1.Inputs'!$D$40)*(1+'1.Inputs'!$D$41))*(1+$G178)^(7-1))*'1.Inputs'!$D$47+(('1.Inputs'!$D$37*12*IF(7=1,'1.Inputs'!$D$38,IF(7=2,'1.Inputs'!$D$39,$E178)))/(1-'1.Inputs'!$D$42)*$D178*(1+$G178)^(7-1))*('1.Inputs'!$D$48-'1.Inputs'!$D$49))/'1.Inputs'!$D$51</f>
        <v>1928509295.0922484</v>
      </c>
      <c r="O178" s="36">
        <f ca="1">((('1.Inputs'!$D$37*12*IF(8=1,'1.Inputs'!$D$38,IF(8=2,'1.Inputs'!$D$39,$E178)))*$F178*(('1.Inputs'!$D$40)+(1-'1.Inputs'!$D$40)*(1+'1.Inputs'!$D$41))*(1+$G178)^(8-1))*'1.Inputs'!$D$47+(('1.Inputs'!$D$37*12*IF(8=1,'1.Inputs'!$D$38,IF(8=2,'1.Inputs'!$D$39,$E178)))/(1-'1.Inputs'!$D$42)*$D178*(1+$G178)^(8-1))*('1.Inputs'!$D$48-'1.Inputs'!$D$49))/'1.Inputs'!$D$51</f>
        <v>2058353351.953496</v>
      </c>
      <c r="P178" s="36">
        <f ca="1">((('1.Inputs'!$D$37*12*IF(9=1,'1.Inputs'!$D$38,IF(9=2,'1.Inputs'!$D$39,$E178)))*$F178*(('1.Inputs'!$D$40)+(1-'1.Inputs'!$D$40)*(1+'1.Inputs'!$D$41))*(1+$G178)^(9-1))*'1.Inputs'!$D$47+(('1.Inputs'!$D$37*12*IF(9=1,'1.Inputs'!$D$38,IF(9=2,'1.Inputs'!$D$39,$E178)))/(1-'1.Inputs'!$D$42)*$D178*(1+$G178)^(9-1))*('1.Inputs'!$D$48-'1.Inputs'!$D$49))/'1.Inputs'!$D$51</f>
        <v>2196939642.5934925</v>
      </c>
      <c r="Q178" s="36">
        <f ca="1">((('1.Inputs'!$D$37*12*IF(10=1,'1.Inputs'!$D$38,IF(10=2,'1.Inputs'!$D$39,$E178)))*$F178*(('1.Inputs'!$D$40)+(1-'1.Inputs'!$D$40)*(1+'1.Inputs'!$D$41))*(1+$G178)^(10-1))*'1.Inputs'!$D$47+(('1.Inputs'!$D$37*12*IF(10=1,'1.Inputs'!$D$38,IF(10=2,'1.Inputs'!$D$39,$E178)))/(1-'1.Inputs'!$D$42)*$D178*(1+$G178)^(10-1))*('1.Inputs'!$D$48-'1.Inputs'!$D$49))/'1.Inputs'!$D$51</f>
        <v>2344856770.3976355</v>
      </c>
      <c r="R178" s="36">
        <f>-'1.Inputs'!$D$24</f>
        <v>-2050000000</v>
      </c>
      <c r="S178" s="36">
        <f ca="1">((('1.Inputs'!$D$37*12*IF(1=1,'1.Inputs'!$D$38,IF(1=2,'1.Inputs'!$D$39,$E178)))*$F178*(('1.Inputs'!$D$40)+(1-'1.Inputs'!$D$40)*(1+'1.Inputs'!$D$41))*(1+$G178)^(1-1))-(('1.Inputs'!$D$37*12*IF(1=1,'1.Inputs'!$D$38,IF(1=2,'1.Inputs'!$D$39,$E178)))/(1-'1.Inputs'!$D$42)*$D178*(1+$G178)^(1-1))-('1.Inputs'!$D$37*12*IF(1=1,'1.Inputs'!$D$38,IF(1=2,'1.Inputs'!$D$39,$E178)))*'1.Inputs'!$D$43*(1+$G178)^(1-1)-'1.Inputs'!$D$44*(1+$G178)^(1-1)-('1.Inputs'!$D$20/'1.Inputs'!$D$27+'1.Inputs'!$D$23/'1.Inputs'!$D$28))-MAX(0,((('1.Inputs'!$D$37*12*IF(1=1,'1.Inputs'!$D$38,IF(1=2,'1.Inputs'!$D$39,$E178)))*$F178*(('1.Inputs'!$D$40)+(1-'1.Inputs'!$D$40)*(1+'1.Inputs'!$D$41))*(1+$G178)^(1-1))-(('1.Inputs'!$D$37*12*IF(1=1,'1.Inputs'!$D$38,IF(1=2,'1.Inputs'!$D$39,$E178)))/(1-'1.Inputs'!$D$42)*$D178*(1+$G178)^(1-1))-('1.Inputs'!$D$37*12*IF(1=1,'1.Inputs'!$D$38,IF(1=2,'1.Inputs'!$D$39,$E178)))*'1.Inputs'!$D$43*(1+$G178)^(1-1)-'1.Inputs'!$D$44*(1+$G178)^(1-1)-('1.Inputs'!$D$20/'1.Inputs'!$D$27+'1.Inputs'!$D$23/'1.Inputs'!$D$28)))*'1.Inputs'!$D$53+('1.Inputs'!$D$20/'1.Inputs'!$D$27+'1.Inputs'!$D$23/'1.Inputs'!$D$28)-H178</f>
        <v>-618424403.46542263</v>
      </c>
      <c r="T178" s="36">
        <f ca="1">((('1.Inputs'!$D$37*12*IF(2=1,'1.Inputs'!$D$38,IF(2=2,'1.Inputs'!$D$39,$E178)))*$F178*(('1.Inputs'!$D$40)+(1-'1.Inputs'!$D$40)*(1+'1.Inputs'!$D$41))*(1+$G178)^(2-1))-(('1.Inputs'!$D$37*12*IF(2=1,'1.Inputs'!$D$38,IF(2=2,'1.Inputs'!$D$39,$E178)))/(1-'1.Inputs'!$D$42)*$D178*(1+$G178)^(2-1))-('1.Inputs'!$D$37*12*IF(2=1,'1.Inputs'!$D$38,IF(2=2,'1.Inputs'!$D$39,$E178)))*'1.Inputs'!$D$43*(1+$G178)^(2-1)-'1.Inputs'!$D$44*(1+$G178)^(2-1)-('1.Inputs'!$D$20/'1.Inputs'!$D$27+'1.Inputs'!$D$23/'1.Inputs'!$D$28))-MAX(0,((('1.Inputs'!$D$37*12*IF(2=1,'1.Inputs'!$D$38,IF(2=2,'1.Inputs'!$D$39,$E178)))*$F178*(('1.Inputs'!$D$40)+(1-'1.Inputs'!$D$40)*(1+'1.Inputs'!$D$41))*(1+$G178)^(2-1))-(('1.Inputs'!$D$37*12*IF(2=1,'1.Inputs'!$D$38,IF(2=2,'1.Inputs'!$D$39,$E178)))/(1-'1.Inputs'!$D$42)*$D178*(1+$G178)^(2-1))-('1.Inputs'!$D$37*12*IF(2=1,'1.Inputs'!$D$38,IF(2=2,'1.Inputs'!$D$39,$E178)))*'1.Inputs'!$D$43*(1+$G178)^(2-1)-'1.Inputs'!$D$44*(1+$G178)^(2-1)-('1.Inputs'!$D$20/'1.Inputs'!$D$27+'1.Inputs'!$D$23/'1.Inputs'!$D$28)))*'1.Inputs'!$D$53+('1.Inputs'!$D$20/'1.Inputs'!$D$27+'1.Inputs'!$D$23/'1.Inputs'!$D$28)-(I178-H178)</f>
        <v>131419735.87477553</v>
      </c>
      <c r="U178" s="36">
        <f ca="1">((('1.Inputs'!$D$37*12*IF(3=1,'1.Inputs'!$D$38,IF(3=2,'1.Inputs'!$D$39,$E178)))*$F178*(('1.Inputs'!$D$40)+(1-'1.Inputs'!$D$40)*(1+'1.Inputs'!$D$41))*(1+$G178)^(3-1))-(('1.Inputs'!$D$37*12*IF(3=1,'1.Inputs'!$D$38,IF(3=2,'1.Inputs'!$D$39,$E178)))/(1-'1.Inputs'!$D$42)*$D178*(1+$G178)^(3-1))-('1.Inputs'!$D$37*12*IF(3=1,'1.Inputs'!$D$38,IF(3=2,'1.Inputs'!$D$39,$E178)))*'1.Inputs'!$D$43*(1+$G178)^(3-1)-'1.Inputs'!$D$44*(1+$G178)^(3-1)-('1.Inputs'!$D$20/'1.Inputs'!$D$27+'1.Inputs'!$D$23/'1.Inputs'!$D$28))-MAX(0,((('1.Inputs'!$D$37*12*IF(3=1,'1.Inputs'!$D$38,IF(3=2,'1.Inputs'!$D$39,$E178)))*$F178*(('1.Inputs'!$D$40)+(1-'1.Inputs'!$D$40)*(1+'1.Inputs'!$D$41))*(1+$G178)^(3-1))-(('1.Inputs'!$D$37*12*IF(3=1,'1.Inputs'!$D$38,IF(3=2,'1.Inputs'!$D$39,$E178)))/(1-'1.Inputs'!$D$42)*$D178*(1+$G178)^(3-1))-('1.Inputs'!$D$37*12*IF(3=1,'1.Inputs'!$D$38,IF(3=2,'1.Inputs'!$D$39,$E178)))*'1.Inputs'!$D$43*(1+$G178)^(3-1)-'1.Inputs'!$D$44*(1+$G178)^(3-1)-('1.Inputs'!$D$20/'1.Inputs'!$D$27+'1.Inputs'!$D$23/'1.Inputs'!$D$28)))*'1.Inputs'!$D$53+('1.Inputs'!$D$20/'1.Inputs'!$D$27+'1.Inputs'!$D$23/'1.Inputs'!$D$28)-(J178-I178)</f>
        <v>475127452.53724754</v>
      </c>
      <c r="V178" s="36">
        <f ca="1">((('1.Inputs'!$D$37*12*IF(4=1,'1.Inputs'!$D$38,IF(4=2,'1.Inputs'!$D$39,$E178)))*$F178*(('1.Inputs'!$D$40)+(1-'1.Inputs'!$D$40)*(1+'1.Inputs'!$D$41))*(1+$G178)^(4-1))-(('1.Inputs'!$D$37*12*IF(4=1,'1.Inputs'!$D$38,IF(4=2,'1.Inputs'!$D$39,$E178)))/(1-'1.Inputs'!$D$42)*$D178*(1+$G178)^(4-1))-('1.Inputs'!$D$37*12*IF(4=1,'1.Inputs'!$D$38,IF(4=2,'1.Inputs'!$D$39,$E178)))*'1.Inputs'!$D$43*(1+$G178)^(4-1)-'1.Inputs'!$D$44*(1+$G178)^(4-1)-('1.Inputs'!$D$20/'1.Inputs'!$D$27+'1.Inputs'!$D$23/'1.Inputs'!$D$28))-MAX(0,((('1.Inputs'!$D$37*12*IF(4=1,'1.Inputs'!$D$38,IF(4=2,'1.Inputs'!$D$39,$E178)))*$F178*(('1.Inputs'!$D$40)+(1-'1.Inputs'!$D$40)*(1+'1.Inputs'!$D$41))*(1+$G178)^(4-1))-(('1.Inputs'!$D$37*12*IF(4=1,'1.Inputs'!$D$38,IF(4=2,'1.Inputs'!$D$39,$E178)))/(1-'1.Inputs'!$D$42)*$D178*(1+$G178)^(4-1))-('1.Inputs'!$D$37*12*IF(4=1,'1.Inputs'!$D$38,IF(4=2,'1.Inputs'!$D$39,$E178)))*'1.Inputs'!$D$43*(1+$G178)^(4-1)-'1.Inputs'!$D$44*(1+$G178)^(4-1)-('1.Inputs'!$D$20/'1.Inputs'!$D$27+'1.Inputs'!$D$23/'1.Inputs'!$D$28)))*'1.Inputs'!$D$53+('1.Inputs'!$D$20/'1.Inputs'!$D$27+'1.Inputs'!$D$23/'1.Inputs'!$D$28)-(K178-J178)</f>
        <v>667657623.59461832</v>
      </c>
      <c r="W178" s="36">
        <f ca="1">((('1.Inputs'!$D$37*12*IF(5=1,'1.Inputs'!$D$38,IF(5=2,'1.Inputs'!$D$39,$E178)))*$F178*(('1.Inputs'!$D$40)+(1-'1.Inputs'!$D$40)*(1+'1.Inputs'!$D$41))*(1+$G178)^(5-1))-(('1.Inputs'!$D$37*12*IF(5=1,'1.Inputs'!$D$38,IF(5=2,'1.Inputs'!$D$39,$E178)))/(1-'1.Inputs'!$D$42)*$D178*(1+$G178)^(5-1))-('1.Inputs'!$D$37*12*IF(5=1,'1.Inputs'!$D$38,IF(5=2,'1.Inputs'!$D$39,$E178)))*'1.Inputs'!$D$43*(1+$G178)^(5-1)-'1.Inputs'!$D$44*(1+$G178)^(5-1)-('1.Inputs'!$D$20/'1.Inputs'!$D$27+'1.Inputs'!$D$23/'1.Inputs'!$D$28))-MAX(0,((('1.Inputs'!$D$37*12*IF(5=1,'1.Inputs'!$D$38,IF(5=2,'1.Inputs'!$D$39,$E178)))*$F178*(('1.Inputs'!$D$40)+(1-'1.Inputs'!$D$40)*(1+'1.Inputs'!$D$41))*(1+$G178)^(5-1))-(('1.Inputs'!$D$37*12*IF(5=1,'1.Inputs'!$D$38,IF(5=2,'1.Inputs'!$D$39,$E178)))/(1-'1.Inputs'!$D$42)*$D178*(1+$G178)^(5-1))-('1.Inputs'!$D$37*12*IF(5=1,'1.Inputs'!$D$38,IF(5=2,'1.Inputs'!$D$39,$E178)))*'1.Inputs'!$D$43*(1+$G178)^(5-1)-'1.Inputs'!$D$44*(1+$G178)^(5-1)-('1.Inputs'!$D$20/'1.Inputs'!$D$27+'1.Inputs'!$D$23/'1.Inputs'!$D$28)))*'1.Inputs'!$D$53+('1.Inputs'!$D$20/'1.Inputs'!$D$27+'1.Inputs'!$D$23/'1.Inputs'!$D$28)-(L178-K178)</f>
        <v>709428873.00481093</v>
      </c>
      <c r="X178" s="36">
        <f ca="1">((('1.Inputs'!$D$37*12*IF(6=1,'1.Inputs'!$D$38,IF(6=2,'1.Inputs'!$D$39,$E178)))*$F178*(('1.Inputs'!$D$40)+(1-'1.Inputs'!$D$40)*(1+'1.Inputs'!$D$41))*(1+$G178)^(6-1))-(('1.Inputs'!$D$37*12*IF(6=1,'1.Inputs'!$D$38,IF(6=2,'1.Inputs'!$D$39,$E178)))/(1-'1.Inputs'!$D$42)*$D178*(1+$G178)^(6-1))-('1.Inputs'!$D$37*12*IF(6=1,'1.Inputs'!$D$38,IF(6=2,'1.Inputs'!$D$39,$E178)))*'1.Inputs'!$D$43*(1+$G178)^(6-1)-'1.Inputs'!$D$44*(1+$G178)^(6-1)-('1.Inputs'!$D$20/'1.Inputs'!$D$27+'1.Inputs'!$D$23/'1.Inputs'!$D$28))-MAX(0,((('1.Inputs'!$D$37*12*IF(6=1,'1.Inputs'!$D$38,IF(6=2,'1.Inputs'!$D$39,$E178)))*$F178*(('1.Inputs'!$D$40)+(1-'1.Inputs'!$D$40)*(1+'1.Inputs'!$D$41))*(1+$G178)^(6-1))-(('1.Inputs'!$D$37*12*IF(6=1,'1.Inputs'!$D$38,IF(6=2,'1.Inputs'!$D$39,$E178)))/(1-'1.Inputs'!$D$42)*$D178*(1+$G178)^(6-1))-('1.Inputs'!$D$37*12*IF(6=1,'1.Inputs'!$D$38,IF(6=2,'1.Inputs'!$D$39,$E178)))*'1.Inputs'!$D$43*(1+$G178)^(6-1)-'1.Inputs'!$D$44*(1+$G178)^(6-1)-('1.Inputs'!$D$20/'1.Inputs'!$D$27+'1.Inputs'!$D$23/'1.Inputs'!$D$28)))*'1.Inputs'!$D$53+('1.Inputs'!$D$20/'1.Inputs'!$D$27+'1.Inputs'!$D$23/'1.Inputs'!$D$28)-(M178-L178)</f>
        <v>754012527.0517776</v>
      </c>
      <c r="Y178" s="36">
        <f ca="1">((('1.Inputs'!$D$37*12*IF(7=1,'1.Inputs'!$D$38,IF(7=2,'1.Inputs'!$D$39,$E178)))*$F178*(('1.Inputs'!$D$40)+(1-'1.Inputs'!$D$40)*(1+'1.Inputs'!$D$41))*(1+$G178)^(7-1))-(('1.Inputs'!$D$37*12*IF(7=1,'1.Inputs'!$D$38,IF(7=2,'1.Inputs'!$D$39,$E178)))/(1-'1.Inputs'!$D$42)*$D178*(1+$G178)^(7-1))-('1.Inputs'!$D$37*12*IF(7=1,'1.Inputs'!$D$38,IF(7=2,'1.Inputs'!$D$39,$E178)))*'1.Inputs'!$D$43*(1+$G178)^(7-1)-'1.Inputs'!$D$44*(1+$G178)^(7-1)-('1.Inputs'!$D$20/'1.Inputs'!$D$27+'1.Inputs'!$D$23/'1.Inputs'!$D$28))-MAX(0,((('1.Inputs'!$D$37*12*IF(7=1,'1.Inputs'!$D$38,IF(7=2,'1.Inputs'!$D$39,$E178)))*$F178*(('1.Inputs'!$D$40)+(1-'1.Inputs'!$D$40)*(1+'1.Inputs'!$D$41))*(1+$G178)^(7-1))-(('1.Inputs'!$D$37*12*IF(7=1,'1.Inputs'!$D$38,IF(7=2,'1.Inputs'!$D$39,$E178)))/(1-'1.Inputs'!$D$42)*$D178*(1+$G178)^(7-1))-('1.Inputs'!$D$37*12*IF(7=1,'1.Inputs'!$D$38,IF(7=2,'1.Inputs'!$D$39,$E178)))*'1.Inputs'!$D$43*(1+$G178)^(7-1)-'1.Inputs'!$D$44*(1+$G178)^(7-1)-('1.Inputs'!$D$20/'1.Inputs'!$D$27+'1.Inputs'!$D$23/'1.Inputs'!$D$28)))*'1.Inputs'!$D$53+('1.Inputs'!$D$20/'1.Inputs'!$D$27+'1.Inputs'!$D$23/'1.Inputs'!$D$28)-(N178-M178)</f>
        <v>801597941.33183646</v>
      </c>
      <c r="Z178" s="36">
        <f ca="1">((('1.Inputs'!$D$37*12*IF(8=1,'1.Inputs'!$D$38,IF(8=2,'1.Inputs'!$D$39,$E178)))*$F178*(('1.Inputs'!$D$40)+(1-'1.Inputs'!$D$40)*(1+'1.Inputs'!$D$41))*(1+$G178)^(8-1))-(('1.Inputs'!$D$37*12*IF(8=1,'1.Inputs'!$D$38,IF(8=2,'1.Inputs'!$D$39,$E178)))/(1-'1.Inputs'!$D$42)*$D178*(1+$G178)^(8-1))-('1.Inputs'!$D$37*12*IF(8=1,'1.Inputs'!$D$38,IF(8=2,'1.Inputs'!$D$39,$E178)))*'1.Inputs'!$D$43*(1+$G178)^(8-1)-'1.Inputs'!$D$44*(1+$G178)^(8-1)-('1.Inputs'!$D$20/'1.Inputs'!$D$27+'1.Inputs'!$D$23/'1.Inputs'!$D$28))-MAX(0,((('1.Inputs'!$D$37*12*IF(8=1,'1.Inputs'!$D$38,IF(8=2,'1.Inputs'!$D$39,$E178)))*$F178*(('1.Inputs'!$D$40)+(1-'1.Inputs'!$D$40)*(1+'1.Inputs'!$D$41))*(1+$G178)^(8-1))-(('1.Inputs'!$D$37*12*IF(8=1,'1.Inputs'!$D$38,IF(8=2,'1.Inputs'!$D$39,$E178)))/(1-'1.Inputs'!$D$42)*$D178*(1+$G178)^(8-1))-('1.Inputs'!$D$37*12*IF(8=1,'1.Inputs'!$D$38,IF(8=2,'1.Inputs'!$D$39,$E178)))*'1.Inputs'!$D$43*(1+$G178)^(8-1)-'1.Inputs'!$D$44*(1+$G178)^(8-1)-('1.Inputs'!$D$20/'1.Inputs'!$D$27+'1.Inputs'!$D$23/'1.Inputs'!$D$28)))*'1.Inputs'!$D$53+('1.Inputs'!$D$20/'1.Inputs'!$D$27+'1.Inputs'!$D$23/'1.Inputs'!$D$28)-(O178-N178)</f>
        <v>852387220.51069236</v>
      </c>
      <c r="AA178" s="36">
        <f ca="1">((('1.Inputs'!$D$37*12*IF(9=1,'1.Inputs'!$D$38,IF(9=2,'1.Inputs'!$D$39,$E178)))*$F178*(('1.Inputs'!$D$40)+(1-'1.Inputs'!$D$40)*(1+'1.Inputs'!$D$41))*(1+$G178)^(9-1))-(('1.Inputs'!$D$37*12*IF(9=1,'1.Inputs'!$D$38,IF(9=2,'1.Inputs'!$D$39,$E178)))/(1-'1.Inputs'!$D$42)*$D178*(1+$G178)^(9-1))-('1.Inputs'!$D$37*12*IF(9=1,'1.Inputs'!$D$38,IF(9=2,'1.Inputs'!$D$39,$E178)))*'1.Inputs'!$D$43*(1+$G178)^(9-1)-'1.Inputs'!$D$44*(1+$G178)^(9-1)-('1.Inputs'!$D$20/'1.Inputs'!$D$27+'1.Inputs'!$D$23/'1.Inputs'!$D$28))-MAX(0,((('1.Inputs'!$D$37*12*IF(9=1,'1.Inputs'!$D$38,IF(9=2,'1.Inputs'!$D$39,$E178)))*$F178*(('1.Inputs'!$D$40)+(1-'1.Inputs'!$D$40)*(1+'1.Inputs'!$D$41))*(1+$G178)^(9-1))-(('1.Inputs'!$D$37*12*IF(9=1,'1.Inputs'!$D$38,IF(9=2,'1.Inputs'!$D$39,$E178)))/(1-'1.Inputs'!$D$42)*$D178*(1+$G178)^(9-1))-('1.Inputs'!$D$37*12*IF(9=1,'1.Inputs'!$D$38,IF(9=2,'1.Inputs'!$D$39,$E178)))*'1.Inputs'!$D$43*(1+$G178)^(9-1)-'1.Inputs'!$D$44*(1+$G178)^(9-1)-('1.Inputs'!$D$20/'1.Inputs'!$D$27+'1.Inputs'!$D$23/'1.Inputs'!$D$28)))*'1.Inputs'!$D$53+('1.Inputs'!$D$20/'1.Inputs'!$D$27+'1.Inputs'!$D$23/'1.Inputs'!$D$28)-(P178-O178)</f>
        <v>906596076.70191717</v>
      </c>
      <c r="AB178" s="36">
        <f ca="1">((('1.Inputs'!$D$37*12*IF(10=1,'1.Inputs'!$D$38,IF(10=2,'1.Inputs'!$D$39,$E178)))*$F178*(('1.Inputs'!$D$40)+(1-'1.Inputs'!$D$40)*(1+'1.Inputs'!$D$41))*(1+$G178)^(10-1))-(('1.Inputs'!$D$37*12*IF(10=1,'1.Inputs'!$D$38,IF(10=2,'1.Inputs'!$D$39,$E178)))/(1-'1.Inputs'!$D$42)*$D178*(1+$G178)^(10-1))-('1.Inputs'!$D$37*12*IF(10=1,'1.Inputs'!$D$38,IF(10=2,'1.Inputs'!$D$39,$E178)))*'1.Inputs'!$D$43*(1+$G178)^(10-1)-'1.Inputs'!$D$44*(1+$G178)^(10-1)-('1.Inputs'!$D$20/'1.Inputs'!$D$27+'1.Inputs'!$D$23/'1.Inputs'!$D$28))-MAX(0,((('1.Inputs'!$D$37*12*IF(10=1,'1.Inputs'!$D$38,IF(10=2,'1.Inputs'!$D$39,$E178)))*$F178*(('1.Inputs'!$D$40)+(1-'1.Inputs'!$D$40)*(1+'1.Inputs'!$D$41))*(1+$G178)^(10-1))-(('1.Inputs'!$D$37*12*IF(10=1,'1.Inputs'!$D$38,IF(10=2,'1.Inputs'!$D$39,$E178)))/(1-'1.Inputs'!$D$42)*$D178*(1+$G178)^(10-1))-('1.Inputs'!$D$37*12*IF(10=1,'1.Inputs'!$D$38,IF(10=2,'1.Inputs'!$D$39,$E178)))*'1.Inputs'!$D$43*(1+$G178)^(10-1)-'1.Inputs'!$D$44*(1+$G178)^(10-1)-('1.Inputs'!$D$20/'1.Inputs'!$D$27+'1.Inputs'!$D$23/'1.Inputs'!$D$28)))*'1.Inputs'!$D$53+('1.Inputs'!$D$20/'1.Inputs'!$D$27+'1.Inputs'!$D$23/'1.Inputs'!$D$28)-(Q178-P178)+(('1.Inputs'!$D$20+'1.Inputs'!$D$23-('1.Inputs'!$D$20/'1.Inputs'!$D$27+'1.Inputs'!$D$23/'1.Inputs'!$D$28)*'1.Inputs'!$D$10)*'1.Inputs'!$D$60+'1.Inputs'!$D$19*'1.Inputs'!$D$59+Q178)</f>
        <v>4009311516.0366068</v>
      </c>
      <c r="AC178" s="36">
        <f ca="1">S178-AC$13-AC$14+MIN(AC$13,MAX(0,((('1.Inputs'!$D$37*12*IF(1=1,'1.Inputs'!$D$38,IF(1=2,'1.Inputs'!$D$39,$E178)))*$F178*(('1.Inputs'!$D$40)+(1-'1.Inputs'!$D$40)*(1+'1.Inputs'!$D$41))*(1+$G178)^(1-1))-(('1.Inputs'!$D$37*12*IF(1=1,'1.Inputs'!$D$38,IF(1=2,'1.Inputs'!$D$39,$E178)))/(1-'1.Inputs'!$D$42)*$D178*(1+$G178)^(1-1))-('1.Inputs'!$D$37*12*IF(1=1,'1.Inputs'!$D$38,IF(1=2,'1.Inputs'!$D$39,$E178)))*'1.Inputs'!$D$43*(1+$G178)^(1-1)-'1.Inputs'!$D$44*(1+$G178)^(1-1)-('1.Inputs'!$D$20/'1.Inputs'!$D$27+'1.Inputs'!$D$23/'1.Inputs'!$D$28))))*'1.Inputs'!$D$53</f>
        <v>-725272997.48953331</v>
      </c>
      <c r="AD178" s="36">
        <f ca="1">T178-AD$13-AD$14+MIN(AD$13,MAX(0,((('1.Inputs'!$D$37*12*IF(2=1,'1.Inputs'!$D$38,IF(2=2,'1.Inputs'!$D$39,$E178)))*$F178*(('1.Inputs'!$D$40)+(1-'1.Inputs'!$D$40)*(1+'1.Inputs'!$D$41))*(1+$G178)^(2-1))-(('1.Inputs'!$D$37*12*IF(2=1,'1.Inputs'!$D$38,IF(2=2,'1.Inputs'!$D$39,$E178)))/(1-'1.Inputs'!$D$42)*$D178*(1+$G178)^(2-1))-('1.Inputs'!$D$37*12*IF(2=1,'1.Inputs'!$D$38,IF(2=2,'1.Inputs'!$D$39,$E178)))*'1.Inputs'!$D$43*(1+$G178)^(2-1)-'1.Inputs'!$D$44*(1+$G178)^(2-1)-('1.Inputs'!$D$20/'1.Inputs'!$D$27+'1.Inputs'!$D$23/'1.Inputs'!$D$28))))*'1.Inputs'!$D$53</f>
        <v>35479735.874775529</v>
      </c>
      <c r="AE178" s="36">
        <f ca="1">U178-AE$13-AE$14+MIN(AE$13,MAX(0,((('1.Inputs'!$D$37*12*IF(3=1,'1.Inputs'!$D$38,IF(3=2,'1.Inputs'!$D$39,$E178)))*$F178*(('1.Inputs'!$D$40)+(1-'1.Inputs'!$D$40)*(1+'1.Inputs'!$D$41))*(1+$G178)^(3-1))-(('1.Inputs'!$D$37*12*IF(3=1,'1.Inputs'!$D$38,IF(3=2,'1.Inputs'!$D$39,$E178)))/(1-'1.Inputs'!$D$42)*$D178*(1+$G178)^(3-1))-('1.Inputs'!$D$37*12*IF(3=1,'1.Inputs'!$D$38,IF(3=2,'1.Inputs'!$D$39,$E178)))*'1.Inputs'!$D$43*(1+$G178)^(3-1)-'1.Inputs'!$D$44*(1+$G178)^(3-1)-('1.Inputs'!$D$20/'1.Inputs'!$D$27+'1.Inputs'!$D$23/'1.Inputs'!$D$28))))*'1.Inputs'!$D$53</f>
        <v>133187452.53724754</v>
      </c>
      <c r="AF178" s="36">
        <f ca="1">V178-AF$13-AF$14+MIN(AF$13,MAX(0,((('1.Inputs'!$D$37*12*IF(4=1,'1.Inputs'!$D$38,IF(4=2,'1.Inputs'!$D$39,$E178)))*$F178*(('1.Inputs'!$D$40)+(1-'1.Inputs'!$D$40)*(1+'1.Inputs'!$D$41))*(1+$G178)^(4-1))-(('1.Inputs'!$D$37*12*IF(4=1,'1.Inputs'!$D$38,IF(4=2,'1.Inputs'!$D$39,$E178)))/(1-'1.Inputs'!$D$42)*$D178*(1+$G178)^(4-1))-('1.Inputs'!$D$37*12*IF(4=1,'1.Inputs'!$D$38,IF(4=2,'1.Inputs'!$D$39,$E178)))*'1.Inputs'!$D$43*(1+$G178)^(4-1)-'1.Inputs'!$D$44*(1+$G178)^(4-1)-('1.Inputs'!$D$20/'1.Inputs'!$D$27+'1.Inputs'!$D$23/'1.Inputs'!$D$28))))*'1.Inputs'!$D$53</f>
        <v>344905623.59461832</v>
      </c>
      <c r="AG178" s="36">
        <f ca="1">W178-AG$13-AG$14+MIN(AG$13,MAX(0,((('1.Inputs'!$D$37*12*IF(5=1,'1.Inputs'!$D$38,IF(5=2,'1.Inputs'!$D$39,$E178)))*$F178*(('1.Inputs'!$D$40)+(1-'1.Inputs'!$D$40)*(1+'1.Inputs'!$D$41))*(1+$G178)^(5-1))-(('1.Inputs'!$D$37*12*IF(5=1,'1.Inputs'!$D$38,IF(5=2,'1.Inputs'!$D$39,$E178)))/(1-'1.Inputs'!$D$42)*$D178*(1+$G178)^(5-1))-('1.Inputs'!$D$37*12*IF(5=1,'1.Inputs'!$D$38,IF(5=2,'1.Inputs'!$D$39,$E178)))*'1.Inputs'!$D$43*(1+$G178)^(5-1)-'1.Inputs'!$D$44*(1+$G178)^(5-1)-('1.Inputs'!$D$20/'1.Inputs'!$D$27+'1.Inputs'!$D$23/'1.Inputs'!$D$28))))*'1.Inputs'!$D$53</f>
        <v>405864873.00481093</v>
      </c>
      <c r="AH178" s="36">
        <f ca="1">X178-AH$13-AH$14+MIN(AH$13,MAX(0,((('1.Inputs'!$D$37*12*IF(6=1,'1.Inputs'!$D$38,IF(6=2,'1.Inputs'!$D$39,$E178)))*$F178*(('1.Inputs'!$D$40)+(1-'1.Inputs'!$D$40)*(1+'1.Inputs'!$D$41))*(1+$G178)^(6-1))-(('1.Inputs'!$D$37*12*IF(6=1,'1.Inputs'!$D$38,IF(6=2,'1.Inputs'!$D$39,$E178)))/(1-'1.Inputs'!$D$42)*$D178*(1+$G178)^(6-1))-('1.Inputs'!$D$37*12*IF(6=1,'1.Inputs'!$D$38,IF(6=2,'1.Inputs'!$D$39,$E178)))*'1.Inputs'!$D$43*(1+$G178)^(6-1)-'1.Inputs'!$D$44*(1+$G178)^(6-1)-('1.Inputs'!$D$20/'1.Inputs'!$D$27+'1.Inputs'!$D$23/'1.Inputs'!$D$28))))*'1.Inputs'!$D$53</f>
        <v>469636527.0517776</v>
      </c>
      <c r="AI178" s="36">
        <f ca="1">Y178-AI$13-AI$14+MIN(AI$13,MAX(0,((('1.Inputs'!$D$37*12*IF(7=1,'1.Inputs'!$D$38,IF(7=2,'1.Inputs'!$D$39,$E178)))*$F178*(('1.Inputs'!$D$40)+(1-'1.Inputs'!$D$40)*(1+'1.Inputs'!$D$41))*(1+$G178)^(7-1))-(('1.Inputs'!$D$37*12*IF(7=1,'1.Inputs'!$D$38,IF(7=2,'1.Inputs'!$D$39,$E178)))/(1-'1.Inputs'!$D$42)*$D178*(1+$G178)^(7-1))-('1.Inputs'!$D$37*12*IF(7=1,'1.Inputs'!$D$38,IF(7=2,'1.Inputs'!$D$39,$E178)))*'1.Inputs'!$D$43*(1+$G178)^(7-1)-'1.Inputs'!$D$44*(1+$G178)^(7-1)-('1.Inputs'!$D$20/'1.Inputs'!$D$27+'1.Inputs'!$D$23/'1.Inputs'!$D$28))))*'1.Inputs'!$D$53</f>
        <v>536409941.33183646</v>
      </c>
      <c r="AJ178" s="36">
        <f ca="1">Z178-AJ$13-AJ$14+MIN(AJ$13,MAX(0,((('1.Inputs'!$D$37*12*IF(8=1,'1.Inputs'!$D$38,IF(8=2,'1.Inputs'!$D$39,$E178)))*$F178*(('1.Inputs'!$D$40)+(1-'1.Inputs'!$D$40)*(1+'1.Inputs'!$D$41))*(1+$G178)^(8-1))-(('1.Inputs'!$D$37*12*IF(8=1,'1.Inputs'!$D$38,IF(8=2,'1.Inputs'!$D$39,$E178)))/(1-'1.Inputs'!$D$42)*$D178*(1+$G178)^(8-1))-('1.Inputs'!$D$37*12*IF(8=1,'1.Inputs'!$D$38,IF(8=2,'1.Inputs'!$D$39,$E178)))*'1.Inputs'!$D$43*(1+$G178)^(8-1)-'1.Inputs'!$D$44*(1+$G178)^(8-1)-('1.Inputs'!$D$20/'1.Inputs'!$D$27+'1.Inputs'!$D$23/'1.Inputs'!$D$28))))*'1.Inputs'!$D$53</f>
        <v>852387220.51069236</v>
      </c>
      <c r="AK178" s="36">
        <f ca="1">AA178-AK$13-AK$14+MIN(AK$13,MAX(0,((('1.Inputs'!$D$37*12*IF(9=1,'1.Inputs'!$D$38,IF(9=2,'1.Inputs'!$D$39,$E178)))*$F178*(('1.Inputs'!$D$40)+(1-'1.Inputs'!$D$40)*(1+'1.Inputs'!$D$41))*(1+$G178)^(9-1))-(('1.Inputs'!$D$37*12*IF(9=1,'1.Inputs'!$D$38,IF(9=2,'1.Inputs'!$D$39,$E178)))/(1-'1.Inputs'!$D$42)*$D178*(1+$G178)^(9-1))-('1.Inputs'!$D$37*12*IF(9=1,'1.Inputs'!$D$38,IF(9=2,'1.Inputs'!$D$39,$E178)))*'1.Inputs'!$D$43*(1+$G178)^(9-1)-'1.Inputs'!$D$44*(1+$G178)^(9-1)-('1.Inputs'!$D$20/'1.Inputs'!$D$27+'1.Inputs'!$D$23/'1.Inputs'!$D$28))))*'1.Inputs'!$D$53</f>
        <v>906596076.70191717</v>
      </c>
      <c r="AL178" s="36">
        <f ca="1">AB178-AL$13-AL$14+MIN(AL$13,MAX(0,((('1.Inputs'!$D$37*12*IF(10=1,'1.Inputs'!$D$38,IF(10=2,'1.Inputs'!$D$39,$E178)))*$F178*(('1.Inputs'!$D$40)+(1-'1.Inputs'!$D$40)*(1+'1.Inputs'!$D$41))*(1+$G178)^(10-1))-(('1.Inputs'!$D$37*12*IF(10=1,'1.Inputs'!$D$38,IF(10=2,'1.Inputs'!$D$39,$E178)))/(1-'1.Inputs'!$D$42)*$D178*(1+$G178)^(10-1))-('1.Inputs'!$D$37*12*IF(10=1,'1.Inputs'!$D$38,IF(10=2,'1.Inputs'!$D$39,$E178)))*'1.Inputs'!$D$43*(1+$G178)^(10-1)-'1.Inputs'!$D$44*(1+$G178)^(10-1)-('1.Inputs'!$D$20/'1.Inputs'!$D$27+'1.Inputs'!$D$23/'1.Inputs'!$D$28))))*'1.Inputs'!$D$53+'1.Inputs'!$D$35</f>
        <v>4809311516.0366068</v>
      </c>
      <c r="AM178" s="48">
        <f ca="1">R178+NPV('1.Inputs'!$D$55,S178:AB178)</f>
        <v>1404290548.0178533</v>
      </c>
      <c r="AN178" s="48">
        <f ca="1">-('1.Inputs'!$D$24*(1-'1.Inputs'!$D$31)+'1.Inputs'!$D$35)+NPV('1.Inputs'!$D$54,AC178:AL178)</f>
        <v>-80375032.381799221</v>
      </c>
      <c r="AO178" s="36">
        <f t="shared" ca="1" si="21"/>
        <v>-4.1898672321505597</v>
      </c>
      <c r="AP178" s="36">
        <f t="shared" ca="1" si="22"/>
        <v>1.2071327554299989</v>
      </c>
      <c r="AQ178" s="36">
        <f ca="1">'1.Inputs'!$D$35+MIN(SUM($AC178:AC178),SUM($AC178:AD178),SUM($AC178:AE178),SUM($AC178:AF178),SUM($AC178:AG178),SUM($AC178:AH178),SUM($AC178:AI178),SUM($AC178:AJ178),SUM($AC178:AK178),SUM($AC178:AL178))</f>
        <v>74727002.510466695</v>
      </c>
      <c r="AR178" s="36">
        <f ca="1">IF(AP178&lt;'1.Inputs'!$D$57,1,0)</f>
        <v>0</v>
      </c>
      <c r="AS178" s="36">
        <f t="shared" ca="1" si="23"/>
        <v>0</v>
      </c>
    </row>
    <row r="179" spans="2:45" ht="15" customHeight="1" x14ac:dyDescent="0.25">
      <c r="B179" s="36">
        <v>164</v>
      </c>
      <c r="C179" s="36">
        <f t="shared" ca="1" si="16"/>
        <v>0.2688042949372289</v>
      </c>
      <c r="D179" s="36">
        <f t="shared" ca="1" si="17"/>
        <v>20106.491349563683</v>
      </c>
      <c r="E179" s="47">
        <f t="shared" ca="1" si="18"/>
        <v>0.79418355340996938</v>
      </c>
      <c r="F179" s="36">
        <f t="shared" ca="1" si="19"/>
        <v>30649.973335839935</v>
      </c>
      <c r="G179" s="36">
        <f t="shared" ca="1" si="20"/>
        <v>4.5198012406369052E-2</v>
      </c>
      <c r="H179" s="36">
        <f ca="1">((('1.Inputs'!$D$37*12*IF(1=1,'1.Inputs'!$D$38,IF(1=2,'1.Inputs'!$D$39,$E179)))*$F179*(('1.Inputs'!$D$40)+(1-'1.Inputs'!$D$40)*(1+'1.Inputs'!$D$41))*(1+$G179)^(1-1))*'1.Inputs'!$D$47+(('1.Inputs'!$D$37*12*IF(1=1,'1.Inputs'!$D$38,IF(1=2,'1.Inputs'!$D$39,$E179)))/(1-'1.Inputs'!$D$42)*$D179*(1+$G179)^(1-1))*('1.Inputs'!$D$48-'1.Inputs'!$D$49))/'1.Inputs'!$D$51</f>
        <v>818354951.73310125</v>
      </c>
      <c r="I179" s="36">
        <f ca="1">((('1.Inputs'!$D$37*12*IF(2=1,'1.Inputs'!$D$38,IF(2=2,'1.Inputs'!$D$39,$E179)))*$F179*(('1.Inputs'!$D$40)+(1-'1.Inputs'!$D$40)*(1+'1.Inputs'!$D$41))*(1+$G179)^(2-1))*'1.Inputs'!$D$47+(('1.Inputs'!$D$37*12*IF(2=1,'1.Inputs'!$D$38,IF(2=2,'1.Inputs'!$D$39,$E179)))/(1-'1.Inputs'!$D$42)*$D179*(1+$G179)^(2-1))*('1.Inputs'!$D$48-'1.Inputs'!$D$49))/'1.Inputs'!$D$51</f>
        <v>1197480156.5920866</v>
      </c>
      <c r="J179" s="36">
        <f ca="1">((('1.Inputs'!$D$37*12*IF(3=1,'1.Inputs'!$D$38,IF(3=2,'1.Inputs'!$D$39,$E179)))*$F179*(('1.Inputs'!$D$40)+(1-'1.Inputs'!$D$40)*(1+'1.Inputs'!$D$41))*(1+$G179)^(3-1))*'1.Inputs'!$D$47+(('1.Inputs'!$D$37*12*IF(3=1,'1.Inputs'!$D$38,IF(3=2,'1.Inputs'!$D$39,$E179)))/(1-'1.Inputs'!$D$42)*$D179*(1+$G179)^(3-1))*('1.Inputs'!$D$48-'1.Inputs'!$D$49))/'1.Inputs'!$D$51</f>
        <v>1420004595.050745</v>
      </c>
      <c r="K179" s="36">
        <f ca="1">((('1.Inputs'!$D$37*12*IF(4=1,'1.Inputs'!$D$38,IF(4=2,'1.Inputs'!$D$39,$E179)))*$F179*(('1.Inputs'!$D$40)+(1-'1.Inputs'!$D$40)*(1+'1.Inputs'!$D$41))*(1+$G179)^(4-1))*'1.Inputs'!$D$47+(('1.Inputs'!$D$37*12*IF(4=1,'1.Inputs'!$D$38,IF(4=2,'1.Inputs'!$D$39,$E179)))/(1-'1.Inputs'!$D$42)*$D179*(1+$G179)^(4-1))*('1.Inputs'!$D$48-'1.Inputs'!$D$49))/'1.Inputs'!$D$51</f>
        <v>1484185980.35495</v>
      </c>
      <c r="L179" s="36">
        <f ca="1">((('1.Inputs'!$D$37*12*IF(5=1,'1.Inputs'!$D$38,IF(5=2,'1.Inputs'!$D$39,$E179)))*$F179*(('1.Inputs'!$D$40)+(1-'1.Inputs'!$D$40)*(1+'1.Inputs'!$D$41))*(1+$G179)^(5-1))*'1.Inputs'!$D$47+(('1.Inputs'!$D$37*12*IF(5=1,'1.Inputs'!$D$38,IF(5=2,'1.Inputs'!$D$39,$E179)))/(1-'1.Inputs'!$D$42)*$D179*(1+$G179)^(5-1))*('1.Inputs'!$D$48-'1.Inputs'!$D$49))/'1.Inputs'!$D$51</f>
        <v>1551268236.7083919</v>
      </c>
      <c r="M179" s="36">
        <f ca="1">((('1.Inputs'!$D$37*12*IF(6=1,'1.Inputs'!$D$38,IF(6=2,'1.Inputs'!$D$39,$E179)))*$F179*(('1.Inputs'!$D$40)+(1-'1.Inputs'!$D$40)*(1+'1.Inputs'!$D$41))*(1+$G179)^(6-1))*'1.Inputs'!$D$47+(('1.Inputs'!$D$37*12*IF(6=1,'1.Inputs'!$D$38,IF(6=2,'1.Inputs'!$D$39,$E179)))/(1-'1.Inputs'!$D$42)*$D179*(1+$G179)^(6-1))*('1.Inputs'!$D$48-'1.Inputs'!$D$49))/'1.Inputs'!$D$51</f>
        <v>1621382477.7167439</v>
      </c>
      <c r="N179" s="36">
        <f ca="1">((('1.Inputs'!$D$37*12*IF(7=1,'1.Inputs'!$D$38,IF(7=2,'1.Inputs'!$D$39,$E179)))*$F179*(('1.Inputs'!$D$40)+(1-'1.Inputs'!$D$40)*(1+'1.Inputs'!$D$41))*(1+$G179)^(7-1))*'1.Inputs'!$D$47+(('1.Inputs'!$D$37*12*IF(7=1,'1.Inputs'!$D$38,IF(7=2,'1.Inputs'!$D$39,$E179)))/(1-'1.Inputs'!$D$42)*$D179*(1+$G179)^(7-1))*('1.Inputs'!$D$48-'1.Inputs'!$D$49))/'1.Inputs'!$D$51</f>
        <v>1694665743.0600548</v>
      </c>
      <c r="O179" s="36">
        <f ca="1">((('1.Inputs'!$D$37*12*IF(8=1,'1.Inputs'!$D$38,IF(8=2,'1.Inputs'!$D$39,$E179)))*$F179*(('1.Inputs'!$D$40)+(1-'1.Inputs'!$D$40)*(1+'1.Inputs'!$D$41))*(1+$G179)^(8-1))*'1.Inputs'!$D$47+(('1.Inputs'!$D$37*12*IF(8=1,'1.Inputs'!$D$38,IF(8=2,'1.Inputs'!$D$39,$E179)))/(1-'1.Inputs'!$D$42)*$D179*(1+$G179)^(8-1))*('1.Inputs'!$D$48-'1.Inputs'!$D$49))/'1.Inputs'!$D$51</f>
        <v>1771261266.3395321</v>
      </c>
      <c r="P179" s="36">
        <f ca="1">((('1.Inputs'!$D$37*12*IF(9=1,'1.Inputs'!$D$38,IF(9=2,'1.Inputs'!$D$39,$E179)))*$F179*(('1.Inputs'!$D$40)+(1-'1.Inputs'!$D$40)*(1+'1.Inputs'!$D$41))*(1+$G179)^(9-1))*'1.Inputs'!$D$47+(('1.Inputs'!$D$37*12*IF(9=1,'1.Inputs'!$D$38,IF(9=2,'1.Inputs'!$D$39,$E179)))/(1-'1.Inputs'!$D$42)*$D179*(1+$G179)^(9-1))*('1.Inputs'!$D$48-'1.Inputs'!$D$49))/'1.Inputs'!$D$51</f>
        <v>1851318755.0304675</v>
      </c>
      <c r="Q179" s="36">
        <f ca="1">((('1.Inputs'!$D$37*12*IF(10=1,'1.Inputs'!$D$38,IF(10=2,'1.Inputs'!$D$39,$E179)))*$F179*(('1.Inputs'!$D$40)+(1-'1.Inputs'!$D$40)*(1+'1.Inputs'!$D$41))*(1+$G179)^(10-1))*'1.Inputs'!$D$47+(('1.Inputs'!$D$37*12*IF(10=1,'1.Inputs'!$D$38,IF(10=2,'1.Inputs'!$D$39,$E179)))/(1-'1.Inputs'!$D$42)*$D179*(1+$G179)^(10-1))*('1.Inputs'!$D$48-'1.Inputs'!$D$49))/'1.Inputs'!$D$51</f>
        <v>1934994683.0884786</v>
      </c>
      <c r="R179" s="36">
        <f>-'1.Inputs'!$D$24</f>
        <v>-2050000000</v>
      </c>
      <c r="S179" s="36">
        <f ca="1">((('1.Inputs'!$D$37*12*IF(1=1,'1.Inputs'!$D$38,IF(1=2,'1.Inputs'!$D$39,$E179)))*$F179*(('1.Inputs'!$D$40)+(1-'1.Inputs'!$D$40)*(1+'1.Inputs'!$D$41))*(1+$G179)^(1-1))-(('1.Inputs'!$D$37*12*IF(1=1,'1.Inputs'!$D$38,IF(1=2,'1.Inputs'!$D$39,$E179)))/(1-'1.Inputs'!$D$42)*$D179*(1+$G179)^(1-1))-('1.Inputs'!$D$37*12*IF(1=1,'1.Inputs'!$D$38,IF(1=2,'1.Inputs'!$D$39,$E179)))*'1.Inputs'!$D$43*(1+$G179)^(1-1)-'1.Inputs'!$D$44*(1+$G179)^(1-1)-('1.Inputs'!$D$20/'1.Inputs'!$D$27+'1.Inputs'!$D$23/'1.Inputs'!$D$28))-MAX(0,((('1.Inputs'!$D$37*12*IF(1=1,'1.Inputs'!$D$38,IF(1=2,'1.Inputs'!$D$39,$E179)))*$F179*(('1.Inputs'!$D$40)+(1-'1.Inputs'!$D$40)*(1+'1.Inputs'!$D$41))*(1+$G179)^(1-1))-(('1.Inputs'!$D$37*12*IF(1=1,'1.Inputs'!$D$38,IF(1=2,'1.Inputs'!$D$39,$E179)))/(1-'1.Inputs'!$D$42)*$D179*(1+$G179)^(1-1))-('1.Inputs'!$D$37*12*IF(1=1,'1.Inputs'!$D$38,IF(1=2,'1.Inputs'!$D$39,$E179)))*'1.Inputs'!$D$43*(1+$G179)^(1-1)-'1.Inputs'!$D$44*(1+$G179)^(1-1)-('1.Inputs'!$D$20/'1.Inputs'!$D$27+'1.Inputs'!$D$23/'1.Inputs'!$D$28)))*'1.Inputs'!$D$53+('1.Inputs'!$D$20/'1.Inputs'!$D$27+'1.Inputs'!$D$23/'1.Inputs'!$D$28)-H179</f>
        <v>-648831501.65993237</v>
      </c>
      <c r="T179" s="36">
        <f ca="1">((('1.Inputs'!$D$37*12*IF(2=1,'1.Inputs'!$D$38,IF(2=2,'1.Inputs'!$D$39,$E179)))*$F179*(('1.Inputs'!$D$40)+(1-'1.Inputs'!$D$40)*(1+'1.Inputs'!$D$41))*(1+$G179)^(2-1))-(('1.Inputs'!$D$37*12*IF(2=1,'1.Inputs'!$D$38,IF(2=2,'1.Inputs'!$D$39,$E179)))/(1-'1.Inputs'!$D$42)*$D179*(1+$G179)^(2-1))-('1.Inputs'!$D$37*12*IF(2=1,'1.Inputs'!$D$38,IF(2=2,'1.Inputs'!$D$39,$E179)))*'1.Inputs'!$D$43*(1+$G179)^(2-1)-'1.Inputs'!$D$44*(1+$G179)^(2-1)-('1.Inputs'!$D$20/'1.Inputs'!$D$27+'1.Inputs'!$D$23/'1.Inputs'!$D$28))-MAX(0,((('1.Inputs'!$D$37*12*IF(2=1,'1.Inputs'!$D$38,IF(2=2,'1.Inputs'!$D$39,$E179)))*$F179*(('1.Inputs'!$D$40)+(1-'1.Inputs'!$D$40)*(1+'1.Inputs'!$D$41))*(1+$G179)^(2-1))-(('1.Inputs'!$D$37*12*IF(2=1,'1.Inputs'!$D$38,IF(2=2,'1.Inputs'!$D$39,$E179)))/(1-'1.Inputs'!$D$42)*$D179*(1+$G179)^(2-1))-('1.Inputs'!$D$37*12*IF(2=1,'1.Inputs'!$D$38,IF(2=2,'1.Inputs'!$D$39,$E179)))*'1.Inputs'!$D$43*(1+$G179)^(2-1)-'1.Inputs'!$D$44*(1+$G179)^(2-1)-('1.Inputs'!$D$20/'1.Inputs'!$D$27+'1.Inputs'!$D$23/'1.Inputs'!$D$28)))*'1.Inputs'!$D$53+('1.Inputs'!$D$20/'1.Inputs'!$D$27+'1.Inputs'!$D$23/'1.Inputs'!$D$28)-(I179-H179)</f>
        <v>91621083.825268984</v>
      </c>
      <c r="U179" s="36">
        <f ca="1">((('1.Inputs'!$D$37*12*IF(3=1,'1.Inputs'!$D$38,IF(3=2,'1.Inputs'!$D$39,$E179)))*$F179*(('1.Inputs'!$D$40)+(1-'1.Inputs'!$D$40)*(1+'1.Inputs'!$D$41))*(1+$G179)^(3-1))-(('1.Inputs'!$D$37*12*IF(3=1,'1.Inputs'!$D$38,IF(3=2,'1.Inputs'!$D$39,$E179)))/(1-'1.Inputs'!$D$42)*$D179*(1+$G179)^(3-1))-('1.Inputs'!$D$37*12*IF(3=1,'1.Inputs'!$D$38,IF(3=2,'1.Inputs'!$D$39,$E179)))*'1.Inputs'!$D$43*(1+$G179)^(3-1)-'1.Inputs'!$D$44*(1+$G179)^(3-1)-('1.Inputs'!$D$20/'1.Inputs'!$D$27+'1.Inputs'!$D$23/'1.Inputs'!$D$28))-MAX(0,((('1.Inputs'!$D$37*12*IF(3=1,'1.Inputs'!$D$38,IF(3=2,'1.Inputs'!$D$39,$E179)))*$F179*(('1.Inputs'!$D$40)+(1-'1.Inputs'!$D$40)*(1+'1.Inputs'!$D$41))*(1+$G179)^(3-1))-(('1.Inputs'!$D$37*12*IF(3=1,'1.Inputs'!$D$38,IF(3=2,'1.Inputs'!$D$39,$E179)))/(1-'1.Inputs'!$D$42)*$D179*(1+$G179)^(3-1))-('1.Inputs'!$D$37*12*IF(3=1,'1.Inputs'!$D$38,IF(3=2,'1.Inputs'!$D$39,$E179)))*'1.Inputs'!$D$43*(1+$G179)^(3-1)-'1.Inputs'!$D$44*(1+$G179)^(3-1)-('1.Inputs'!$D$20/'1.Inputs'!$D$27+'1.Inputs'!$D$23/'1.Inputs'!$D$28)))*'1.Inputs'!$D$53+('1.Inputs'!$D$20/'1.Inputs'!$D$27+'1.Inputs'!$D$23/'1.Inputs'!$D$28)-(J179-I179)</f>
        <v>412905454.5541532</v>
      </c>
      <c r="V179" s="36">
        <f ca="1">((('1.Inputs'!$D$37*12*IF(4=1,'1.Inputs'!$D$38,IF(4=2,'1.Inputs'!$D$39,$E179)))*$F179*(('1.Inputs'!$D$40)+(1-'1.Inputs'!$D$40)*(1+'1.Inputs'!$D$41))*(1+$G179)^(4-1))-(('1.Inputs'!$D$37*12*IF(4=1,'1.Inputs'!$D$38,IF(4=2,'1.Inputs'!$D$39,$E179)))/(1-'1.Inputs'!$D$42)*$D179*(1+$G179)^(4-1))-('1.Inputs'!$D$37*12*IF(4=1,'1.Inputs'!$D$38,IF(4=2,'1.Inputs'!$D$39,$E179)))*'1.Inputs'!$D$43*(1+$G179)^(4-1)-'1.Inputs'!$D$44*(1+$G179)^(4-1)-('1.Inputs'!$D$20/'1.Inputs'!$D$27+'1.Inputs'!$D$23/'1.Inputs'!$D$28))-MAX(0,((('1.Inputs'!$D$37*12*IF(4=1,'1.Inputs'!$D$38,IF(4=2,'1.Inputs'!$D$39,$E179)))*$F179*(('1.Inputs'!$D$40)+(1-'1.Inputs'!$D$40)*(1+'1.Inputs'!$D$41))*(1+$G179)^(4-1))-(('1.Inputs'!$D$37*12*IF(4=1,'1.Inputs'!$D$38,IF(4=2,'1.Inputs'!$D$39,$E179)))/(1-'1.Inputs'!$D$42)*$D179*(1+$G179)^(4-1))-('1.Inputs'!$D$37*12*IF(4=1,'1.Inputs'!$D$38,IF(4=2,'1.Inputs'!$D$39,$E179)))*'1.Inputs'!$D$43*(1+$G179)^(4-1)-'1.Inputs'!$D$44*(1+$G179)^(4-1)-('1.Inputs'!$D$20/'1.Inputs'!$D$27+'1.Inputs'!$D$23/'1.Inputs'!$D$28)))*'1.Inputs'!$D$53+('1.Inputs'!$D$20/'1.Inputs'!$D$27+'1.Inputs'!$D$23/'1.Inputs'!$D$28)-(K179-J179)</f>
        <v>597833069.81017733</v>
      </c>
      <c r="W179" s="36">
        <f ca="1">((('1.Inputs'!$D$37*12*IF(5=1,'1.Inputs'!$D$38,IF(5=2,'1.Inputs'!$D$39,$E179)))*$F179*(('1.Inputs'!$D$40)+(1-'1.Inputs'!$D$40)*(1+'1.Inputs'!$D$41))*(1+$G179)^(5-1))-(('1.Inputs'!$D$37*12*IF(5=1,'1.Inputs'!$D$38,IF(5=2,'1.Inputs'!$D$39,$E179)))/(1-'1.Inputs'!$D$42)*$D179*(1+$G179)^(5-1))-('1.Inputs'!$D$37*12*IF(5=1,'1.Inputs'!$D$38,IF(5=2,'1.Inputs'!$D$39,$E179)))*'1.Inputs'!$D$43*(1+$G179)^(5-1)-'1.Inputs'!$D$44*(1+$G179)^(5-1)-('1.Inputs'!$D$20/'1.Inputs'!$D$27+'1.Inputs'!$D$23/'1.Inputs'!$D$28))-MAX(0,((('1.Inputs'!$D$37*12*IF(5=1,'1.Inputs'!$D$38,IF(5=2,'1.Inputs'!$D$39,$E179)))*$F179*(('1.Inputs'!$D$40)+(1-'1.Inputs'!$D$40)*(1+'1.Inputs'!$D$41))*(1+$G179)^(5-1))-(('1.Inputs'!$D$37*12*IF(5=1,'1.Inputs'!$D$38,IF(5=2,'1.Inputs'!$D$39,$E179)))/(1-'1.Inputs'!$D$42)*$D179*(1+$G179)^(5-1))-('1.Inputs'!$D$37*12*IF(5=1,'1.Inputs'!$D$38,IF(5=2,'1.Inputs'!$D$39,$E179)))*'1.Inputs'!$D$43*(1+$G179)^(5-1)-'1.Inputs'!$D$44*(1+$G179)^(5-1)-('1.Inputs'!$D$20/'1.Inputs'!$D$27+'1.Inputs'!$D$23/'1.Inputs'!$D$28)))*'1.Inputs'!$D$53+('1.Inputs'!$D$20/'1.Inputs'!$D$27+'1.Inputs'!$D$23/'1.Inputs'!$D$28)-(L179-K179)</f>
        <v>622718330.23019481</v>
      </c>
      <c r="X179" s="36">
        <f ca="1">((('1.Inputs'!$D$37*12*IF(6=1,'1.Inputs'!$D$38,IF(6=2,'1.Inputs'!$D$39,$E179)))*$F179*(('1.Inputs'!$D$40)+(1-'1.Inputs'!$D$40)*(1+'1.Inputs'!$D$41))*(1+$G179)^(6-1))-(('1.Inputs'!$D$37*12*IF(6=1,'1.Inputs'!$D$38,IF(6=2,'1.Inputs'!$D$39,$E179)))/(1-'1.Inputs'!$D$42)*$D179*(1+$G179)^(6-1))-('1.Inputs'!$D$37*12*IF(6=1,'1.Inputs'!$D$38,IF(6=2,'1.Inputs'!$D$39,$E179)))*'1.Inputs'!$D$43*(1+$G179)^(6-1)-'1.Inputs'!$D$44*(1+$G179)^(6-1)-('1.Inputs'!$D$20/'1.Inputs'!$D$27+'1.Inputs'!$D$23/'1.Inputs'!$D$28))-MAX(0,((('1.Inputs'!$D$37*12*IF(6=1,'1.Inputs'!$D$38,IF(6=2,'1.Inputs'!$D$39,$E179)))*$F179*(('1.Inputs'!$D$40)+(1-'1.Inputs'!$D$40)*(1+'1.Inputs'!$D$41))*(1+$G179)^(6-1))-(('1.Inputs'!$D$37*12*IF(6=1,'1.Inputs'!$D$38,IF(6=2,'1.Inputs'!$D$39,$E179)))/(1-'1.Inputs'!$D$42)*$D179*(1+$G179)^(6-1))-('1.Inputs'!$D$37*12*IF(6=1,'1.Inputs'!$D$38,IF(6=2,'1.Inputs'!$D$39,$E179)))*'1.Inputs'!$D$43*(1+$G179)^(6-1)-'1.Inputs'!$D$44*(1+$G179)^(6-1)-('1.Inputs'!$D$20/'1.Inputs'!$D$27+'1.Inputs'!$D$23/'1.Inputs'!$D$28)))*'1.Inputs'!$D$53+('1.Inputs'!$D$20/'1.Inputs'!$D$27+'1.Inputs'!$D$23/'1.Inputs'!$D$28)-(M179-L179)</f>
        <v>648728354.95941162</v>
      </c>
      <c r="Y179" s="36">
        <f ca="1">((('1.Inputs'!$D$37*12*IF(7=1,'1.Inputs'!$D$38,IF(7=2,'1.Inputs'!$D$39,$E179)))*$F179*(('1.Inputs'!$D$40)+(1-'1.Inputs'!$D$40)*(1+'1.Inputs'!$D$41))*(1+$G179)^(7-1))-(('1.Inputs'!$D$37*12*IF(7=1,'1.Inputs'!$D$38,IF(7=2,'1.Inputs'!$D$39,$E179)))/(1-'1.Inputs'!$D$42)*$D179*(1+$G179)^(7-1))-('1.Inputs'!$D$37*12*IF(7=1,'1.Inputs'!$D$38,IF(7=2,'1.Inputs'!$D$39,$E179)))*'1.Inputs'!$D$43*(1+$G179)^(7-1)-'1.Inputs'!$D$44*(1+$G179)^(7-1)-('1.Inputs'!$D$20/'1.Inputs'!$D$27+'1.Inputs'!$D$23/'1.Inputs'!$D$28))-MAX(0,((('1.Inputs'!$D$37*12*IF(7=1,'1.Inputs'!$D$38,IF(7=2,'1.Inputs'!$D$39,$E179)))*$F179*(('1.Inputs'!$D$40)+(1-'1.Inputs'!$D$40)*(1+'1.Inputs'!$D$41))*(1+$G179)^(7-1))-(('1.Inputs'!$D$37*12*IF(7=1,'1.Inputs'!$D$38,IF(7=2,'1.Inputs'!$D$39,$E179)))/(1-'1.Inputs'!$D$42)*$D179*(1+$G179)^(7-1))-('1.Inputs'!$D$37*12*IF(7=1,'1.Inputs'!$D$38,IF(7=2,'1.Inputs'!$D$39,$E179)))*'1.Inputs'!$D$43*(1+$G179)^(7-1)-'1.Inputs'!$D$44*(1+$G179)^(7-1)-('1.Inputs'!$D$20/'1.Inputs'!$D$27+'1.Inputs'!$D$23/'1.Inputs'!$D$28)))*'1.Inputs'!$D$53+('1.Inputs'!$D$20/'1.Inputs'!$D$27+'1.Inputs'!$D$23/'1.Inputs'!$D$28)-(N179-M179)</f>
        <v>675913981.10902905</v>
      </c>
      <c r="Z179" s="36">
        <f ca="1">((('1.Inputs'!$D$37*12*IF(8=1,'1.Inputs'!$D$38,IF(8=2,'1.Inputs'!$D$39,$E179)))*$F179*(('1.Inputs'!$D$40)+(1-'1.Inputs'!$D$40)*(1+'1.Inputs'!$D$41))*(1+$G179)^(8-1))-(('1.Inputs'!$D$37*12*IF(8=1,'1.Inputs'!$D$38,IF(8=2,'1.Inputs'!$D$39,$E179)))/(1-'1.Inputs'!$D$42)*$D179*(1+$G179)^(8-1))-('1.Inputs'!$D$37*12*IF(8=1,'1.Inputs'!$D$38,IF(8=2,'1.Inputs'!$D$39,$E179)))*'1.Inputs'!$D$43*(1+$G179)^(8-1)-'1.Inputs'!$D$44*(1+$G179)^(8-1)-('1.Inputs'!$D$20/'1.Inputs'!$D$27+'1.Inputs'!$D$23/'1.Inputs'!$D$28))-MAX(0,((('1.Inputs'!$D$37*12*IF(8=1,'1.Inputs'!$D$38,IF(8=2,'1.Inputs'!$D$39,$E179)))*$F179*(('1.Inputs'!$D$40)+(1-'1.Inputs'!$D$40)*(1+'1.Inputs'!$D$41))*(1+$G179)^(8-1))-(('1.Inputs'!$D$37*12*IF(8=1,'1.Inputs'!$D$38,IF(8=2,'1.Inputs'!$D$39,$E179)))/(1-'1.Inputs'!$D$42)*$D179*(1+$G179)^(8-1))-('1.Inputs'!$D$37*12*IF(8=1,'1.Inputs'!$D$38,IF(8=2,'1.Inputs'!$D$39,$E179)))*'1.Inputs'!$D$43*(1+$G179)^(8-1)-'1.Inputs'!$D$44*(1+$G179)^(8-1)-('1.Inputs'!$D$20/'1.Inputs'!$D$27+'1.Inputs'!$D$23/'1.Inputs'!$D$28)))*'1.Inputs'!$D$53+('1.Inputs'!$D$20/'1.Inputs'!$D$27+'1.Inputs'!$D$23/'1.Inputs'!$D$28)-(O179-N179)</f>
        <v>704328343.52663219</v>
      </c>
      <c r="AA179" s="36">
        <f ca="1">((('1.Inputs'!$D$37*12*IF(9=1,'1.Inputs'!$D$38,IF(9=2,'1.Inputs'!$D$39,$E179)))*$F179*(('1.Inputs'!$D$40)+(1-'1.Inputs'!$D$40)*(1+'1.Inputs'!$D$41))*(1+$G179)^(9-1))-(('1.Inputs'!$D$37*12*IF(9=1,'1.Inputs'!$D$38,IF(9=2,'1.Inputs'!$D$39,$E179)))/(1-'1.Inputs'!$D$42)*$D179*(1+$G179)^(9-1))-('1.Inputs'!$D$37*12*IF(9=1,'1.Inputs'!$D$38,IF(9=2,'1.Inputs'!$D$39,$E179)))*'1.Inputs'!$D$43*(1+$G179)^(9-1)-'1.Inputs'!$D$44*(1+$G179)^(9-1)-('1.Inputs'!$D$20/'1.Inputs'!$D$27+'1.Inputs'!$D$23/'1.Inputs'!$D$28))-MAX(0,((('1.Inputs'!$D$37*12*IF(9=1,'1.Inputs'!$D$38,IF(9=2,'1.Inputs'!$D$39,$E179)))*$F179*(('1.Inputs'!$D$40)+(1-'1.Inputs'!$D$40)*(1+'1.Inputs'!$D$41))*(1+$G179)^(9-1))-(('1.Inputs'!$D$37*12*IF(9=1,'1.Inputs'!$D$38,IF(9=2,'1.Inputs'!$D$39,$E179)))/(1-'1.Inputs'!$D$42)*$D179*(1+$G179)^(9-1))-('1.Inputs'!$D$37*12*IF(9=1,'1.Inputs'!$D$38,IF(9=2,'1.Inputs'!$D$39,$E179)))*'1.Inputs'!$D$43*(1+$G179)^(9-1)-'1.Inputs'!$D$44*(1+$G179)^(9-1)-('1.Inputs'!$D$20/'1.Inputs'!$D$27+'1.Inputs'!$D$23/'1.Inputs'!$D$28)))*'1.Inputs'!$D$53+('1.Inputs'!$D$20/'1.Inputs'!$D$27+'1.Inputs'!$D$23/'1.Inputs'!$D$28)-(P179-O179)</f>
        <v>734026978.64930511</v>
      </c>
      <c r="AB179" s="36">
        <f ca="1">((('1.Inputs'!$D$37*12*IF(10=1,'1.Inputs'!$D$38,IF(10=2,'1.Inputs'!$D$39,$E179)))*$F179*(('1.Inputs'!$D$40)+(1-'1.Inputs'!$D$40)*(1+'1.Inputs'!$D$41))*(1+$G179)^(10-1))-(('1.Inputs'!$D$37*12*IF(10=1,'1.Inputs'!$D$38,IF(10=2,'1.Inputs'!$D$39,$E179)))/(1-'1.Inputs'!$D$42)*$D179*(1+$G179)^(10-1))-('1.Inputs'!$D$37*12*IF(10=1,'1.Inputs'!$D$38,IF(10=2,'1.Inputs'!$D$39,$E179)))*'1.Inputs'!$D$43*(1+$G179)^(10-1)-'1.Inputs'!$D$44*(1+$G179)^(10-1)-('1.Inputs'!$D$20/'1.Inputs'!$D$27+'1.Inputs'!$D$23/'1.Inputs'!$D$28))-MAX(0,((('1.Inputs'!$D$37*12*IF(10=1,'1.Inputs'!$D$38,IF(10=2,'1.Inputs'!$D$39,$E179)))*$F179*(('1.Inputs'!$D$40)+(1-'1.Inputs'!$D$40)*(1+'1.Inputs'!$D$41))*(1+$G179)^(10-1))-(('1.Inputs'!$D$37*12*IF(10=1,'1.Inputs'!$D$38,IF(10=2,'1.Inputs'!$D$39,$E179)))/(1-'1.Inputs'!$D$42)*$D179*(1+$G179)^(10-1))-('1.Inputs'!$D$37*12*IF(10=1,'1.Inputs'!$D$38,IF(10=2,'1.Inputs'!$D$39,$E179)))*'1.Inputs'!$D$43*(1+$G179)^(10-1)-'1.Inputs'!$D$44*(1+$G179)^(10-1)-('1.Inputs'!$D$20/'1.Inputs'!$D$27+'1.Inputs'!$D$23/'1.Inputs'!$D$28)))*'1.Inputs'!$D$53+('1.Inputs'!$D$20/'1.Inputs'!$D$27+'1.Inputs'!$D$23/'1.Inputs'!$D$28)-(Q179-P179)+(('1.Inputs'!$D$20+'1.Inputs'!$D$23-('1.Inputs'!$D$20/'1.Inputs'!$D$27+'1.Inputs'!$D$23/'1.Inputs'!$D$28)*'1.Inputs'!$D$10)*'1.Inputs'!$D$60+'1.Inputs'!$D$19*'1.Inputs'!$D$59+Q179)</f>
        <v>3400062616.139185</v>
      </c>
      <c r="AC179" s="36">
        <f ca="1">S179-AC$13-AC$14+MIN(AC$13,MAX(0,((('1.Inputs'!$D$37*12*IF(1=1,'1.Inputs'!$D$38,IF(1=2,'1.Inputs'!$D$39,$E179)))*$F179*(('1.Inputs'!$D$40)+(1-'1.Inputs'!$D$40)*(1+'1.Inputs'!$D$41))*(1+$G179)^(1-1))-(('1.Inputs'!$D$37*12*IF(1=1,'1.Inputs'!$D$38,IF(1=2,'1.Inputs'!$D$39,$E179)))/(1-'1.Inputs'!$D$42)*$D179*(1+$G179)^(1-1))-('1.Inputs'!$D$37*12*IF(1=1,'1.Inputs'!$D$38,IF(1=2,'1.Inputs'!$D$39,$E179)))*'1.Inputs'!$D$43*(1+$G179)^(1-1)-'1.Inputs'!$D$44*(1+$G179)^(1-1)-('1.Inputs'!$D$20/'1.Inputs'!$D$27+'1.Inputs'!$D$23/'1.Inputs'!$D$28))))*'1.Inputs'!$D$53</f>
        <v>-777841951.62053382</v>
      </c>
      <c r="AD179" s="36">
        <f ca="1">T179-AD$13-AD$14+MIN(AD$13,MAX(0,((('1.Inputs'!$D$37*12*IF(2=1,'1.Inputs'!$D$38,IF(2=2,'1.Inputs'!$D$39,$E179)))*$F179*(('1.Inputs'!$D$40)+(1-'1.Inputs'!$D$40)*(1+'1.Inputs'!$D$41))*(1+$G179)^(2-1))-(('1.Inputs'!$D$37*12*IF(2=1,'1.Inputs'!$D$38,IF(2=2,'1.Inputs'!$D$39,$E179)))/(1-'1.Inputs'!$D$42)*$D179*(1+$G179)^(2-1))-('1.Inputs'!$D$37*12*IF(2=1,'1.Inputs'!$D$38,IF(2=2,'1.Inputs'!$D$39,$E179)))*'1.Inputs'!$D$43*(1+$G179)^(2-1)-'1.Inputs'!$D$44*(1+$G179)^(2-1)-('1.Inputs'!$D$20/'1.Inputs'!$D$27+'1.Inputs'!$D$23/'1.Inputs'!$D$28))))*'1.Inputs'!$D$53</f>
        <v>-4318916.1747310162</v>
      </c>
      <c r="AE179" s="36">
        <f ca="1">U179-AE$13-AE$14+MIN(AE$13,MAX(0,((('1.Inputs'!$D$37*12*IF(3=1,'1.Inputs'!$D$38,IF(3=2,'1.Inputs'!$D$39,$E179)))*$F179*(('1.Inputs'!$D$40)+(1-'1.Inputs'!$D$40)*(1+'1.Inputs'!$D$41))*(1+$G179)^(3-1))-(('1.Inputs'!$D$37*12*IF(3=1,'1.Inputs'!$D$38,IF(3=2,'1.Inputs'!$D$39,$E179)))/(1-'1.Inputs'!$D$42)*$D179*(1+$G179)^(3-1))-('1.Inputs'!$D$37*12*IF(3=1,'1.Inputs'!$D$38,IF(3=2,'1.Inputs'!$D$39,$E179)))*'1.Inputs'!$D$43*(1+$G179)^(3-1)-'1.Inputs'!$D$44*(1+$G179)^(3-1)-('1.Inputs'!$D$20/'1.Inputs'!$D$27+'1.Inputs'!$D$23/'1.Inputs'!$D$28))))*'1.Inputs'!$D$53</f>
        <v>70965454.554153204</v>
      </c>
      <c r="AF179" s="36">
        <f ca="1">V179-AF$13-AF$14+MIN(AF$13,MAX(0,((('1.Inputs'!$D$37*12*IF(4=1,'1.Inputs'!$D$38,IF(4=2,'1.Inputs'!$D$39,$E179)))*$F179*(('1.Inputs'!$D$40)+(1-'1.Inputs'!$D$40)*(1+'1.Inputs'!$D$41))*(1+$G179)^(4-1))-(('1.Inputs'!$D$37*12*IF(4=1,'1.Inputs'!$D$38,IF(4=2,'1.Inputs'!$D$39,$E179)))/(1-'1.Inputs'!$D$42)*$D179*(1+$G179)^(4-1))-('1.Inputs'!$D$37*12*IF(4=1,'1.Inputs'!$D$38,IF(4=2,'1.Inputs'!$D$39,$E179)))*'1.Inputs'!$D$43*(1+$G179)^(4-1)-'1.Inputs'!$D$44*(1+$G179)^(4-1)-('1.Inputs'!$D$20/'1.Inputs'!$D$27+'1.Inputs'!$D$23/'1.Inputs'!$D$28))))*'1.Inputs'!$D$53</f>
        <v>275081069.81017733</v>
      </c>
      <c r="AG179" s="36">
        <f ca="1">W179-AG$13-AG$14+MIN(AG$13,MAX(0,((('1.Inputs'!$D$37*12*IF(5=1,'1.Inputs'!$D$38,IF(5=2,'1.Inputs'!$D$39,$E179)))*$F179*(('1.Inputs'!$D$40)+(1-'1.Inputs'!$D$40)*(1+'1.Inputs'!$D$41))*(1+$G179)^(5-1))-(('1.Inputs'!$D$37*12*IF(5=1,'1.Inputs'!$D$38,IF(5=2,'1.Inputs'!$D$39,$E179)))/(1-'1.Inputs'!$D$42)*$D179*(1+$G179)^(5-1))-('1.Inputs'!$D$37*12*IF(5=1,'1.Inputs'!$D$38,IF(5=2,'1.Inputs'!$D$39,$E179)))*'1.Inputs'!$D$43*(1+$G179)^(5-1)-'1.Inputs'!$D$44*(1+$G179)^(5-1)-('1.Inputs'!$D$20/'1.Inputs'!$D$27+'1.Inputs'!$D$23/'1.Inputs'!$D$28))))*'1.Inputs'!$D$53</f>
        <v>319154330.23019481</v>
      </c>
      <c r="AH179" s="36">
        <f ca="1">X179-AH$13-AH$14+MIN(AH$13,MAX(0,((('1.Inputs'!$D$37*12*IF(6=1,'1.Inputs'!$D$38,IF(6=2,'1.Inputs'!$D$39,$E179)))*$F179*(('1.Inputs'!$D$40)+(1-'1.Inputs'!$D$40)*(1+'1.Inputs'!$D$41))*(1+$G179)^(6-1))-(('1.Inputs'!$D$37*12*IF(6=1,'1.Inputs'!$D$38,IF(6=2,'1.Inputs'!$D$39,$E179)))/(1-'1.Inputs'!$D$42)*$D179*(1+$G179)^(6-1))-('1.Inputs'!$D$37*12*IF(6=1,'1.Inputs'!$D$38,IF(6=2,'1.Inputs'!$D$39,$E179)))*'1.Inputs'!$D$43*(1+$G179)^(6-1)-'1.Inputs'!$D$44*(1+$G179)^(6-1)-('1.Inputs'!$D$20/'1.Inputs'!$D$27+'1.Inputs'!$D$23/'1.Inputs'!$D$28))))*'1.Inputs'!$D$53</f>
        <v>364352354.95941162</v>
      </c>
      <c r="AI179" s="36">
        <f ca="1">Y179-AI$13-AI$14+MIN(AI$13,MAX(0,((('1.Inputs'!$D$37*12*IF(7=1,'1.Inputs'!$D$38,IF(7=2,'1.Inputs'!$D$39,$E179)))*$F179*(('1.Inputs'!$D$40)+(1-'1.Inputs'!$D$40)*(1+'1.Inputs'!$D$41))*(1+$G179)^(7-1))-(('1.Inputs'!$D$37*12*IF(7=1,'1.Inputs'!$D$38,IF(7=2,'1.Inputs'!$D$39,$E179)))/(1-'1.Inputs'!$D$42)*$D179*(1+$G179)^(7-1))-('1.Inputs'!$D$37*12*IF(7=1,'1.Inputs'!$D$38,IF(7=2,'1.Inputs'!$D$39,$E179)))*'1.Inputs'!$D$43*(1+$G179)^(7-1)-'1.Inputs'!$D$44*(1+$G179)^(7-1)-('1.Inputs'!$D$20/'1.Inputs'!$D$27+'1.Inputs'!$D$23/'1.Inputs'!$D$28))))*'1.Inputs'!$D$53</f>
        <v>410725981.10902905</v>
      </c>
      <c r="AJ179" s="36">
        <f ca="1">Z179-AJ$13-AJ$14+MIN(AJ$13,MAX(0,((('1.Inputs'!$D$37*12*IF(8=1,'1.Inputs'!$D$38,IF(8=2,'1.Inputs'!$D$39,$E179)))*$F179*(('1.Inputs'!$D$40)+(1-'1.Inputs'!$D$40)*(1+'1.Inputs'!$D$41))*(1+$G179)^(8-1))-(('1.Inputs'!$D$37*12*IF(8=1,'1.Inputs'!$D$38,IF(8=2,'1.Inputs'!$D$39,$E179)))/(1-'1.Inputs'!$D$42)*$D179*(1+$G179)^(8-1))-('1.Inputs'!$D$37*12*IF(8=1,'1.Inputs'!$D$38,IF(8=2,'1.Inputs'!$D$39,$E179)))*'1.Inputs'!$D$43*(1+$G179)^(8-1)-'1.Inputs'!$D$44*(1+$G179)^(8-1)-('1.Inputs'!$D$20/'1.Inputs'!$D$27+'1.Inputs'!$D$23/'1.Inputs'!$D$28))))*'1.Inputs'!$D$53</f>
        <v>704328343.52663219</v>
      </c>
      <c r="AK179" s="36">
        <f ca="1">AA179-AK$13-AK$14+MIN(AK$13,MAX(0,((('1.Inputs'!$D$37*12*IF(9=1,'1.Inputs'!$D$38,IF(9=2,'1.Inputs'!$D$39,$E179)))*$F179*(('1.Inputs'!$D$40)+(1-'1.Inputs'!$D$40)*(1+'1.Inputs'!$D$41))*(1+$G179)^(9-1))-(('1.Inputs'!$D$37*12*IF(9=1,'1.Inputs'!$D$38,IF(9=2,'1.Inputs'!$D$39,$E179)))/(1-'1.Inputs'!$D$42)*$D179*(1+$G179)^(9-1))-('1.Inputs'!$D$37*12*IF(9=1,'1.Inputs'!$D$38,IF(9=2,'1.Inputs'!$D$39,$E179)))*'1.Inputs'!$D$43*(1+$G179)^(9-1)-'1.Inputs'!$D$44*(1+$G179)^(9-1)-('1.Inputs'!$D$20/'1.Inputs'!$D$27+'1.Inputs'!$D$23/'1.Inputs'!$D$28))))*'1.Inputs'!$D$53</f>
        <v>734026978.64930511</v>
      </c>
      <c r="AL179" s="36">
        <f ca="1">AB179-AL$13-AL$14+MIN(AL$13,MAX(0,((('1.Inputs'!$D$37*12*IF(10=1,'1.Inputs'!$D$38,IF(10=2,'1.Inputs'!$D$39,$E179)))*$F179*(('1.Inputs'!$D$40)+(1-'1.Inputs'!$D$40)*(1+'1.Inputs'!$D$41))*(1+$G179)^(10-1))-(('1.Inputs'!$D$37*12*IF(10=1,'1.Inputs'!$D$38,IF(10=2,'1.Inputs'!$D$39,$E179)))/(1-'1.Inputs'!$D$42)*$D179*(1+$G179)^(10-1))-('1.Inputs'!$D$37*12*IF(10=1,'1.Inputs'!$D$38,IF(10=2,'1.Inputs'!$D$39,$E179)))*'1.Inputs'!$D$43*(1+$G179)^(10-1)-'1.Inputs'!$D$44*(1+$G179)^(10-1)-('1.Inputs'!$D$20/'1.Inputs'!$D$27+'1.Inputs'!$D$23/'1.Inputs'!$D$28))))*'1.Inputs'!$D$53+'1.Inputs'!$D$35</f>
        <v>4200062616.139185</v>
      </c>
      <c r="AM179" s="48">
        <f ca="1">R179+NPV('1.Inputs'!$D$55,S179:AB179)</f>
        <v>774465369.13340473</v>
      </c>
      <c r="AN179" s="48">
        <f ca="1">-('1.Inputs'!$D$24*(1-'1.Inputs'!$D$31)+'1.Inputs'!$D$35)+NPV('1.Inputs'!$D$54,AC179:AL179)</f>
        <v>-538452498.26946855</v>
      </c>
      <c r="AO179" s="36">
        <f t="shared" ca="1" si="21"/>
        <v>-4.3958773825198669</v>
      </c>
      <c r="AP179" s="36">
        <f t="shared" ca="1" si="22"/>
        <v>1.0490484109607552</v>
      </c>
      <c r="AQ179" s="36">
        <f ca="1">'1.Inputs'!$D$35+MIN(SUM($AC179:AC179),SUM($AC179:AD179),SUM($AC179:AE179),SUM($AC179:AF179),SUM($AC179:AG179),SUM($AC179:AH179),SUM($AC179:AI179),SUM($AC179:AJ179),SUM($AC179:AK179),SUM($AC179:AL179))</f>
        <v>17839132.20473516</v>
      </c>
      <c r="AR179" s="36">
        <f ca="1">IF(AP179&lt;'1.Inputs'!$D$57,1,0)</f>
        <v>1</v>
      </c>
      <c r="AS179" s="36">
        <f t="shared" ca="1" si="23"/>
        <v>0</v>
      </c>
    </row>
    <row r="180" spans="2:45" ht="15" customHeight="1" x14ac:dyDescent="0.25">
      <c r="B180" s="36">
        <v>165</v>
      </c>
      <c r="C180" s="36">
        <f t="shared" ca="1" si="16"/>
        <v>3.7636126076266763E-2</v>
      </c>
      <c r="D180" s="36">
        <f t="shared" ca="1" si="17"/>
        <v>21292.268343305288</v>
      </c>
      <c r="E180" s="47">
        <f t="shared" ca="1" si="18"/>
        <v>0.73524190914971554</v>
      </c>
      <c r="F180" s="36">
        <f t="shared" ca="1" si="19"/>
        <v>30008.633278857964</v>
      </c>
      <c r="G180" s="36">
        <f t="shared" ca="1" si="20"/>
        <v>3.5176870667259941E-2</v>
      </c>
      <c r="H180" s="36">
        <f ca="1">((('1.Inputs'!$D$37*12*IF(1=1,'1.Inputs'!$D$38,IF(1=2,'1.Inputs'!$D$39,$E180)))*$F180*(('1.Inputs'!$D$40)+(1-'1.Inputs'!$D$40)*(1+'1.Inputs'!$D$41))*(1+$G180)^(1-1))*'1.Inputs'!$D$47+(('1.Inputs'!$D$37*12*IF(1=1,'1.Inputs'!$D$38,IF(1=2,'1.Inputs'!$D$39,$E180)))/(1-'1.Inputs'!$D$42)*$D180*(1+$G180)^(1-1))*('1.Inputs'!$D$48-'1.Inputs'!$D$49))/'1.Inputs'!$D$51</f>
        <v>811026879.96242511</v>
      </c>
      <c r="I180" s="36">
        <f ca="1">((('1.Inputs'!$D$37*12*IF(2=1,'1.Inputs'!$D$38,IF(2=2,'1.Inputs'!$D$39,$E180)))*$F180*(('1.Inputs'!$D$40)+(1-'1.Inputs'!$D$40)*(1+'1.Inputs'!$D$41))*(1+$G180)^(2-1))*'1.Inputs'!$D$47+(('1.Inputs'!$D$37*12*IF(2=1,'1.Inputs'!$D$38,IF(2=2,'1.Inputs'!$D$39,$E180)))/(1-'1.Inputs'!$D$42)*$D180*(1+$G180)^(2-1))*('1.Inputs'!$D$48-'1.Inputs'!$D$49))/'1.Inputs'!$D$51</f>
        <v>1175378774.6771483</v>
      </c>
      <c r="J180" s="36">
        <f ca="1">((('1.Inputs'!$D$37*12*IF(3=1,'1.Inputs'!$D$38,IF(3=2,'1.Inputs'!$D$39,$E180)))*$F180*(('1.Inputs'!$D$40)+(1-'1.Inputs'!$D$40)*(1+'1.Inputs'!$D$41))*(1+$G180)^(3-1))*'1.Inputs'!$D$47+(('1.Inputs'!$D$37*12*IF(3=1,'1.Inputs'!$D$38,IF(3=2,'1.Inputs'!$D$39,$E180)))/(1-'1.Inputs'!$D$42)*$D180*(1+$G180)^(3-1))*('1.Inputs'!$D$48-'1.Inputs'!$D$49))/'1.Inputs'!$D$51</f>
        <v>1277981649.1832097</v>
      </c>
      <c r="K180" s="36">
        <f ca="1">((('1.Inputs'!$D$37*12*IF(4=1,'1.Inputs'!$D$38,IF(4=2,'1.Inputs'!$D$39,$E180)))*$F180*(('1.Inputs'!$D$40)+(1-'1.Inputs'!$D$40)*(1+'1.Inputs'!$D$41))*(1+$G180)^(4-1))*'1.Inputs'!$D$47+(('1.Inputs'!$D$37*12*IF(4=1,'1.Inputs'!$D$38,IF(4=2,'1.Inputs'!$D$39,$E180)))/(1-'1.Inputs'!$D$42)*$D180*(1+$G180)^(4-1))*('1.Inputs'!$D$48-'1.Inputs'!$D$49))/'1.Inputs'!$D$51</f>
        <v>1322937044.3716588</v>
      </c>
      <c r="L180" s="36">
        <f ca="1">((('1.Inputs'!$D$37*12*IF(5=1,'1.Inputs'!$D$38,IF(5=2,'1.Inputs'!$D$39,$E180)))*$F180*(('1.Inputs'!$D$40)+(1-'1.Inputs'!$D$40)*(1+'1.Inputs'!$D$41))*(1+$G180)^(5-1))*'1.Inputs'!$D$47+(('1.Inputs'!$D$37*12*IF(5=1,'1.Inputs'!$D$38,IF(5=2,'1.Inputs'!$D$39,$E180)))/(1-'1.Inputs'!$D$42)*$D180*(1+$G180)^(5-1))*('1.Inputs'!$D$48-'1.Inputs'!$D$49))/'1.Inputs'!$D$51</f>
        <v>1369473829.6824479</v>
      </c>
      <c r="M180" s="36">
        <f ca="1">((('1.Inputs'!$D$37*12*IF(6=1,'1.Inputs'!$D$38,IF(6=2,'1.Inputs'!$D$39,$E180)))*$F180*(('1.Inputs'!$D$40)+(1-'1.Inputs'!$D$40)*(1+'1.Inputs'!$D$41))*(1+$G180)^(6-1))*'1.Inputs'!$D$47+(('1.Inputs'!$D$37*12*IF(6=1,'1.Inputs'!$D$38,IF(6=2,'1.Inputs'!$D$39,$E180)))/(1-'1.Inputs'!$D$42)*$D180*(1+$G180)^(6-1))*('1.Inputs'!$D$48-'1.Inputs'!$D$49))/'1.Inputs'!$D$51</f>
        <v>1417647633.4713845</v>
      </c>
      <c r="N180" s="36">
        <f ca="1">((('1.Inputs'!$D$37*12*IF(7=1,'1.Inputs'!$D$38,IF(7=2,'1.Inputs'!$D$39,$E180)))*$F180*(('1.Inputs'!$D$40)+(1-'1.Inputs'!$D$40)*(1+'1.Inputs'!$D$41))*(1+$G180)^(7-1))*'1.Inputs'!$D$47+(('1.Inputs'!$D$37*12*IF(7=1,'1.Inputs'!$D$38,IF(7=2,'1.Inputs'!$D$39,$E180)))/(1-'1.Inputs'!$D$42)*$D180*(1+$G180)^(7-1))*('1.Inputs'!$D$48-'1.Inputs'!$D$49))/'1.Inputs'!$D$51</f>
        <v>1467516040.9257545</v>
      </c>
      <c r="O180" s="36">
        <f ca="1">((('1.Inputs'!$D$37*12*IF(8=1,'1.Inputs'!$D$38,IF(8=2,'1.Inputs'!$D$39,$E180)))*$F180*(('1.Inputs'!$D$40)+(1-'1.Inputs'!$D$40)*(1+'1.Inputs'!$D$41))*(1+$G180)^(8-1))*'1.Inputs'!$D$47+(('1.Inputs'!$D$37*12*IF(8=1,'1.Inputs'!$D$38,IF(8=2,'1.Inputs'!$D$39,$E180)))/(1-'1.Inputs'!$D$42)*$D180*(1+$G180)^(8-1))*('1.Inputs'!$D$48-'1.Inputs'!$D$49))/'1.Inputs'!$D$51</f>
        <v>1519138662.8995295</v>
      </c>
      <c r="P180" s="36">
        <f ca="1">((('1.Inputs'!$D$37*12*IF(9=1,'1.Inputs'!$D$38,IF(9=2,'1.Inputs'!$D$39,$E180)))*$F180*(('1.Inputs'!$D$40)+(1-'1.Inputs'!$D$40)*(1+'1.Inputs'!$D$41))*(1+$G180)^(9-1))*'1.Inputs'!$D$47+(('1.Inputs'!$D$37*12*IF(9=1,'1.Inputs'!$D$38,IF(9=2,'1.Inputs'!$D$39,$E180)))/(1-'1.Inputs'!$D$42)*$D180*(1+$G180)^(9-1))*('1.Inputs'!$D$48-'1.Inputs'!$D$49))/'1.Inputs'!$D$51</f>
        <v>1572577207.1699805</v>
      </c>
      <c r="Q180" s="36">
        <f ca="1">((('1.Inputs'!$D$37*12*IF(10=1,'1.Inputs'!$D$38,IF(10=2,'1.Inputs'!$D$39,$E180)))*$F180*(('1.Inputs'!$D$40)+(1-'1.Inputs'!$D$40)*(1+'1.Inputs'!$D$41))*(1+$G180)^(10-1))*'1.Inputs'!$D$47+(('1.Inputs'!$D$37*12*IF(10=1,'1.Inputs'!$D$38,IF(10=2,'1.Inputs'!$D$39,$E180)))/(1-'1.Inputs'!$D$42)*$D180*(1+$G180)^(10-1))*('1.Inputs'!$D$48-'1.Inputs'!$D$49))/'1.Inputs'!$D$51</f>
        <v>1627895552.2008796</v>
      </c>
      <c r="R180" s="36">
        <f>-'1.Inputs'!$D$24</f>
        <v>-2050000000</v>
      </c>
      <c r="S180" s="36">
        <f ca="1">((('1.Inputs'!$D$37*12*IF(1=1,'1.Inputs'!$D$38,IF(1=2,'1.Inputs'!$D$39,$E180)))*$F180*(('1.Inputs'!$D$40)+(1-'1.Inputs'!$D$40)*(1+'1.Inputs'!$D$41))*(1+$G180)^(1-1))-(('1.Inputs'!$D$37*12*IF(1=1,'1.Inputs'!$D$38,IF(1=2,'1.Inputs'!$D$39,$E180)))/(1-'1.Inputs'!$D$42)*$D180*(1+$G180)^(1-1))-('1.Inputs'!$D$37*12*IF(1=1,'1.Inputs'!$D$38,IF(1=2,'1.Inputs'!$D$39,$E180)))*'1.Inputs'!$D$43*(1+$G180)^(1-1)-'1.Inputs'!$D$44*(1+$G180)^(1-1)-('1.Inputs'!$D$20/'1.Inputs'!$D$27+'1.Inputs'!$D$23/'1.Inputs'!$D$28))-MAX(0,((('1.Inputs'!$D$37*12*IF(1=1,'1.Inputs'!$D$38,IF(1=2,'1.Inputs'!$D$39,$E180)))*$F180*(('1.Inputs'!$D$40)+(1-'1.Inputs'!$D$40)*(1+'1.Inputs'!$D$41))*(1+$G180)^(1-1))-(('1.Inputs'!$D$37*12*IF(1=1,'1.Inputs'!$D$38,IF(1=2,'1.Inputs'!$D$39,$E180)))/(1-'1.Inputs'!$D$42)*$D180*(1+$G180)^(1-1))-('1.Inputs'!$D$37*12*IF(1=1,'1.Inputs'!$D$38,IF(1=2,'1.Inputs'!$D$39,$E180)))*'1.Inputs'!$D$43*(1+$G180)^(1-1)-'1.Inputs'!$D$44*(1+$G180)^(1-1)-('1.Inputs'!$D$20/'1.Inputs'!$D$27+'1.Inputs'!$D$23/'1.Inputs'!$D$28)))*'1.Inputs'!$D$53+('1.Inputs'!$D$20/'1.Inputs'!$D$27+'1.Inputs'!$D$23/'1.Inputs'!$D$28)-H180</f>
        <v>-883792736.15835416</v>
      </c>
      <c r="T180" s="36">
        <f ca="1">((('1.Inputs'!$D$37*12*IF(2=1,'1.Inputs'!$D$38,IF(2=2,'1.Inputs'!$D$39,$E180)))*$F180*(('1.Inputs'!$D$40)+(1-'1.Inputs'!$D$40)*(1+'1.Inputs'!$D$41))*(1+$G180)^(2-1))-(('1.Inputs'!$D$37*12*IF(2=1,'1.Inputs'!$D$38,IF(2=2,'1.Inputs'!$D$39,$E180)))/(1-'1.Inputs'!$D$42)*$D180*(1+$G180)^(2-1))-('1.Inputs'!$D$37*12*IF(2=1,'1.Inputs'!$D$38,IF(2=2,'1.Inputs'!$D$39,$E180)))*'1.Inputs'!$D$43*(1+$G180)^(2-1)-'1.Inputs'!$D$44*(1+$G180)^(2-1)-('1.Inputs'!$D$20/'1.Inputs'!$D$27+'1.Inputs'!$D$23/'1.Inputs'!$D$28))-MAX(0,((('1.Inputs'!$D$37*12*IF(2=1,'1.Inputs'!$D$38,IF(2=2,'1.Inputs'!$D$39,$E180)))*$F180*(('1.Inputs'!$D$40)+(1-'1.Inputs'!$D$40)*(1+'1.Inputs'!$D$41))*(1+$G180)^(2-1))-(('1.Inputs'!$D$37*12*IF(2=1,'1.Inputs'!$D$38,IF(2=2,'1.Inputs'!$D$39,$E180)))/(1-'1.Inputs'!$D$42)*$D180*(1+$G180)^(2-1))-('1.Inputs'!$D$37*12*IF(2=1,'1.Inputs'!$D$38,IF(2=2,'1.Inputs'!$D$39,$E180)))*'1.Inputs'!$D$43*(1+$G180)^(2-1)-'1.Inputs'!$D$44*(1+$G180)^(2-1)-('1.Inputs'!$D$20/'1.Inputs'!$D$27+'1.Inputs'!$D$23/'1.Inputs'!$D$28)))*'1.Inputs'!$D$53+('1.Inputs'!$D$20/'1.Inputs'!$D$27+'1.Inputs'!$D$23/'1.Inputs'!$D$28)-(I180-H180)</f>
        <v>-143416740.46916074</v>
      </c>
      <c r="U180" s="36">
        <f ca="1">((('1.Inputs'!$D$37*12*IF(3=1,'1.Inputs'!$D$38,IF(3=2,'1.Inputs'!$D$39,$E180)))*$F180*(('1.Inputs'!$D$40)+(1-'1.Inputs'!$D$40)*(1+'1.Inputs'!$D$41))*(1+$G180)^(3-1))-(('1.Inputs'!$D$37*12*IF(3=1,'1.Inputs'!$D$38,IF(3=2,'1.Inputs'!$D$39,$E180)))/(1-'1.Inputs'!$D$42)*$D180*(1+$G180)^(3-1))-('1.Inputs'!$D$37*12*IF(3=1,'1.Inputs'!$D$38,IF(3=2,'1.Inputs'!$D$39,$E180)))*'1.Inputs'!$D$43*(1+$G180)^(3-1)-'1.Inputs'!$D$44*(1+$G180)^(3-1)-('1.Inputs'!$D$20/'1.Inputs'!$D$27+'1.Inputs'!$D$23/'1.Inputs'!$D$28))-MAX(0,((('1.Inputs'!$D$37*12*IF(3=1,'1.Inputs'!$D$38,IF(3=2,'1.Inputs'!$D$39,$E180)))*$F180*(('1.Inputs'!$D$40)+(1-'1.Inputs'!$D$40)*(1+'1.Inputs'!$D$41))*(1+$G180)^(3-1))-(('1.Inputs'!$D$37*12*IF(3=1,'1.Inputs'!$D$38,IF(3=2,'1.Inputs'!$D$39,$E180)))/(1-'1.Inputs'!$D$42)*$D180*(1+$G180)^(3-1))-('1.Inputs'!$D$37*12*IF(3=1,'1.Inputs'!$D$38,IF(3=2,'1.Inputs'!$D$39,$E180)))*'1.Inputs'!$D$43*(1+$G180)^(3-1)-'1.Inputs'!$D$44*(1+$G180)^(3-1)-('1.Inputs'!$D$20/'1.Inputs'!$D$27+'1.Inputs'!$D$23/'1.Inputs'!$D$28)))*'1.Inputs'!$D$53+('1.Inputs'!$D$20/'1.Inputs'!$D$27+'1.Inputs'!$D$23/'1.Inputs'!$D$28)-(J180-I180)</f>
        <v>165054538.52260715</v>
      </c>
      <c r="V180" s="36">
        <f ca="1">((('1.Inputs'!$D$37*12*IF(4=1,'1.Inputs'!$D$38,IF(4=2,'1.Inputs'!$D$39,$E180)))*$F180*(('1.Inputs'!$D$40)+(1-'1.Inputs'!$D$40)*(1+'1.Inputs'!$D$41))*(1+$G180)^(4-1))-(('1.Inputs'!$D$37*12*IF(4=1,'1.Inputs'!$D$38,IF(4=2,'1.Inputs'!$D$39,$E180)))/(1-'1.Inputs'!$D$42)*$D180*(1+$G180)^(4-1))-('1.Inputs'!$D$37*12*IF(4=1,'1.Inputs'!$D$38,IF(4=2,'1.Inputs'!$D$39,$E180)))*'1.Inputs'!$D$43*(1+$G180)^(4-1)-'1.Inputs'!$D$44*(1+$G180)^(4-1)-('1.Inputs'!$D$20/'1.Inputs'!$D$27+'1.Inputs'!$D$23/'1.Inputs'!$D$28))-MAX(0,((('1.Inputs'!$D$37*12*IF(4=1,'1.Inputs'!$D$38,IF(4=2,'1.Inputs'!$D$39,$E180)))*$F180*(('1.Inputs'!$D$40)+(1-'1.Inputs'!$D$40)*(1+'1.Inputs'!$D$41))*(1+$G180)^(4-1))-(('1.Inputs'!$D$37*12*IF(4=1,'1.Inputs'!$D$38,IF(4=2,'1.Inputs'!$D$39,$E180)))/(1-'1.Inputs'!$D$42)*$D180*(1+$G180)^(4-1))-('1.Inputs'!$D$37*12*IF(4=1,'1.Inputs'!$D$38,IF(4=2,'1.Inputs'!$D$39,$E180)))*'1.Inputs'!$D$43*(1+$G180)^(4-1)-'1.Inputs'!$D$44*(1+$G180)^(4-1)-('1.Inputs'!$D$20/'1.Inputs'!$D$27+'1.Inputs'!$D$23/'1.Inputs'!$D$28)))*'1.Inputs'!$D$53+('1.Inputs'!$D$20/'1.Inputs'!$D$27+'1.Inputs'!$D$23/'1.Inputs'!$D$28)-(K180-J180)</f>
        <v>230455260.90243375</v>
      </c>
      <c r="W180" s="36">
        <f ca="1">((('1.Inputs'!$D$37*12*IF(5=1,'1.Inputs'!$D$38,IF(5=2,'1.Inputs'!$D$39,$E180)))*$F180*(('1.Inputs'!$D$40)+(1-'1.Inputs'!$D$40)*(1+'1.Inputs'!$D$41))*(1+$G180)^(5-1))-(('1.Inputs'!$D$37*12*IF(5=1,'1.Inputs'!$D$38,IF(5=2,'1.Inputs'!$D$39,$E180)))/(1-'1.Inputs'!$D$42)*$D180*(1+$G180)^(5-1))-('1.Inputs'!$D$37*12*IF(5=1,'1.Inputs'!$D$38,IF(5=2,'1.Inputs'!$D$39,$E180)))*'1.Inputs'!$D$43*(1+$G180)^(5-1)-'1.Inputs'!$D$44*(1+$G180)^(5-1)-('1.Inputs'!$D$20/'1.Inputs'!$D$27+'1.Inputs'!$D$23/'1.Inputs'!$D$28))-MAX(0,((('1.Inputs'!$D$37*12*IF(5=1,'1.Inputs'!$D$38,IF(5=2,'1.Inputs'!$D$39,$E180)))*$F180*(('1.Inputs'!$D$40)+(1-'1.Inputs'!$D$40)*(1+'1.Inputs'!$D$41))*(1+$G180)^(5-1))-(('1.Inputs'!$D$37*12*IF(5=1,'1.Inputs'!$D$38,IF(5=2,'1.Inputs'!$D$39,$E180)))/(1-'1.Inputs'!$D$42)*$D180*(1+$G180)^(5-1))-('1.Inputs'!$D$37*12*IF(5=1,'1.Inputs'!$D$38,IF(5=2,'1.Inputs'!$D$39,$E180)))*'1.Inputs'!$D$43*(1+$G180)^(5-1)-'1.Inputs'!$D$44*(1+$G180)^(5-1)-('1.Inputs'!$D$20/'1.Inputs'!$D$27+'1.Inputs'!$D$23/'1.Inputs'!$D$28)))*'1.Inputs'!$D$53+('1.Inputs'!$D$20/'1.Inputs'!$D$27+'1.Inputs'!$D$23/'1.Inputs'!$D$28)-(L180-K180)</f>
        <v>236899848.67075992</v>
      </c>
      <c r="X180" s="36">
        <f ca="1">((('1.Inputs'!$D$37*12*IF(6=1,'1.Inputs'!$D$38,IF(6=2,'1.Inputs'!$D$39,$E180)))*$F180*(('1.Inputs'!$D$40)+(1-'1.Inputs'!$D$40)*(1+'1.Inputs'!$D$41))*(1+$G180)^(6-1))-(('1.Inputs'!$D$37*12*IF(6=1,'1.Inputs'!$D$38,IF(6=2,'1.Inputs'!$D$39,$E180)))/(1-'1.Inputs'!$D$42)*$D180*(1+$G180)^(6-1))-('1.Inputs'!$D$37*12*IF(6=1,'1.Inputs'!$D$38,IF(6=2,'1.Inputs'!$D$39,$E180)))*'1.Inputs'!$D$43*(1+$G180)^(6-1)-'1.Inputs'!$D$44*(1+$G180)^(6-1)-('1.Inputs'!$D$20/'1.Inputs'!$D$27+'1.Inputs'!$D$23/'1.Inputs'!$D$28))-MAX(0,((('1.Inputs'!$D$37*12*IF(6=1,'1.Inputs'!$D$38,IF(6=2,'1.Inputs'!$D$39,$E180)))*$F180*(('1.Inputs'!$D$40)+(1-'1.Inputs'!$D$40)*(1+'1.Inputs'!$D$41))*(1+$G180)^(6-1))-(('1.Inputs'!$D$37*12*IF(6=1,'1.Inputs'!$D$38,IF(6=2,'1.Inputs'!$D$39,$E180)))/(1-'1.Inputs'!$D$42)*$D180*(1+$G180)^(6-1))-('1.Inputs'!$D$37*12*IF(6=1,'1.Inputs'!$D$38,IF(6=2,'1.Inputs'!$D$39,$E180)))*'1.Inputs'!$D$43*(1+$G180)^(6-1)-'1.Inputs'!$D$44*(1+$G180)^(6-1)-('1.Inputs'!$D$20/'1.Inputs'!$D$27+'1.Inputs'!$D$23/'1.Inputs'!$D$28)))*'1.Inputs'!$D$53+('1.Inputs'!$D$20/'1.Inputs'!$D$27+'1.Inputs'!$D$23/'1.Inputs'!$D$28)-(M180-L180)</f>
        <v>243571136.86951715</v>
      </c>
      <c r="Y180" s="36">
        <f ca="1">((('1.Inputs'!$D$37*12*IF(7=1,'1.Inputs'!$D$38,IF(7=2,'1.Inputs'!$D$39,$E180)))*$F180*(('1.Inputs'!$D$40)+(1-'1.Inputs'!$D$40)*(1+'1.Inputs'!$D$41))*(1+$G180)^(7-1))-(('1.Inputs'!$D$37*12*IF(7=1,'1.Inputs'!$D$38,IF(7=2,'1.Inputs'!$D$39,$E180)))/(1-'1.Inputs'!$D$42)*$D180*(1+$G180)^(7-1))-('1.Inputs'!$D$37*12*IF(7=1,'1.Inputs'!$D$38,IF(7=2,'1.Inputs'!$D$39,$E180)))*'1.Inputs'!$D$43*(1+$G180)^(7-1)-'1.Inputs'!$D$44*(1+$G180)^(7-1)-('1.Inputs'!$D$20/'1.Inputs'!$D$27+'1.Inputs'!$D$23/'1.Inputs'!$D$28))-MAX(0,((('1.Inputs'!$D$37*12*IF(7=1,'1.Inputs'!$D$38,IF(7=2,'1.Inputs'!$D$39,$E180)))*$F180*(('1.Inputs'!$D$40)+(1-'1.Inputs'!$D$40)*(1+'1.Inputs'!$D$41))*(1+$G180)^(7-1))-(('1.Inputs'!$D$37*12*IF(7=1,'1.Inputs'!$D$38,IF(7=2,'1.Inputs'!$D$39,$E180)))/(1-'1.Inputs'!$D$42)*$D180*(1+$G180)^(7-1))-('1.Inputs'!$D$37*12*IF(7=1,'1.Inputs'!$D$38,IF(7=2,'1.Inputs'!$D$39,$E180)))*'1.Inputs'!$D$43*(1+$G180)^(7-1)-'1.Inputs'!$D$44*(1+$G180)^(7-1)-('1.Inputs'!$D$20/'1.Inputs'!$D$27+'1.Inputs'!$D$23/'1.Inputs'!$D$28)))*'1.Inputs'!$D$53+('1.Inputs'!$D$20/'1.Inputs'!$D$27+'1.Inputs'!$D$23/'1.Inputs'!$D$28)-(N180-M180)</f>
        <v>250477100.11042547</v>
      </c>
      <c r="Z180" s="36">
        <f ca="1">((('1.Inputs'!$D$37*12*IF(8=1,'1.Inputs'!$D$38,IF(8=2,'1.Inputs'!$D$39,$E180)))*$F180*(('1.Inputs'!$D$40)+(1-'1.Inputs'!$D$40)*(1+'1.Inputs'!$D$41))*(1+$G180)^(8-1))-(('1.Inputs'!$D$37*12*IF(8=1,'1.Inputs'!$D$38,IF(8=2,'1.Inputs'!$D$39,$E180)))/(1-'1.Inputs'!$D$42)*$D180*(1+$G180)^(8-1))-('1.Inputs'!$D$37*12*IF(8=1,'1.Inputs'!$D$38,IF(8=2,'1.Inputs'!$D$39,$E180)))*'1.Inputs'!$D$43*(1+$G180)^(8-1)-'1.Inputs'!$D$44*(1+$G180)^(8-1)-('1.Inputs'!$D$20/'1.Inputs'!$D$27+'1.Inputs'!$D$23/'1.Inputs'!$D$28))-MAX(0,((('1.Inputs'!$D$37*12*IF(8=1,'1.Inputs'!$D$38,IF(8=2,'1.Inputs'!$D$39,$E180)))*$F180*(('1.Inputs'!$D$40)+(1-'1.Inputs'!$D$40)*(1+'1.Inputs'!$D$41))*(1+$G180)^(8-1))-(('1.Inputs'!$D$37*12*IF(8=1,'1.Inputs'!$D$38,IF(8=2,'1.Inputs'!$D$39,$E180)))/(1-'1.Inputs'!$D$42)*$D180*(1+$G180)^(8-1))-('1.Inputs'!$D$37*12*IF(8=1,'1.Inputs'!$D$38,IF(8=2,'1.Inputs'!$D$39,$E180)))*'1.Inputs'!$D$43*(1+$G180)^(8-1)-'1.Inputs'!$D$44*(1+$G180)^(8-1)-('1.Inputs'!$D$20/'1.Inputs'!$D$27+'1.Inputs'!$D$23/'1.Inputs'!$D$28)))*'1.Inputs'!$D$53+('1.Inputs'!$D$20/'1.Inputs'!$D$27+'1.Inputs'!$D$23/'1.Inputs'!$D$28)-(O180-N180)</f>
        <v>257625993.52709186</v>
      </c>
      <c r="AA180" s="36">
        <f ca="1">((('1.Inputs'!$D$37*12*IF(9=1,'1.Inputs'!$D$38,IF(9=2,'1.Inputs'!$D$39,$E180)))*$F180*(('1.Inputs'!$D$40)+(1-'1.Inputs'!$D$40)*(1+'1.Inputs'!$D$41))*(1+$G180)^(9-1))-(('1.Inputs'!$D$37*12*IF(9=1,'1.Inputs'!$D$38,IF(9=2,'1.Inputs'!$D$39,$E180)))/(1-'1.Inputs'!$D$42)*$D180*(1+$G180)^(9-1))-('1.Inputs'!$D$37*12*IF(9=1,'1.Inputs'!$D$38,IF(9=2,'1.Inputs'!$D$39,$E180)))*'1.Inputs'!$D$43*(1+$G180)^(9-1)-'1.Inputs'!$D$44*(1+$G180)^(9-1)-('1.Inputs'!$D$20/'1.Inputs'!$D$27+'1.Inputs'!$D$23/'1.Inputs'!$D$28))-MAX(0,((('1.Inputs'!$D$37*12*IF(9=1,'1.Inputs'!$D$38,IF(9=2,'1.Inputs'!$D$39,$E180)))*$F180*(('1.Inputs'!$D$40)+(1-'1.Inputs'!$D$40)*(1+'1.Inputs'!$D$41))*(1+$G180)^(9-1))-(('1.Inputs'!$D$37*12*IF(9=1,'1.Inputs'!$D$38,IF(9=2,'1.Inputs'!$D$39,$E180)))/(1-'1.Inputs'!$D$42)*$D180*(1+$G180)^(9-1))-('1.Inputs'!$D$37*12*IF(9=1,'1.Inputs'!$D$38,IF(9=2,'1.Inputs'!$D$39,$E180)))*'1.Inputs'!$D$43*(1+$G180)^(9-1)-'1.Inputs'!$D$44*(1+$G180)^(9-1)-('1.Inputs'!$D$20/'1.Inputs'!$D$27+'1.Inputs'!$D$23/'1.Inputs'!$D$28)))*'1.Inputs'!$D$53+('1.Inputs'!$D$20/'1.Inputs'!$D$27+'1.Inputs'!$D$23/'1.Inputs'!$D$28)-(P180-O180)</f>
        <v>265026362.64289045</v>
      </c>
      <c r="AB180" s="36">
        <f ca="1">((('1.Inputs'!$D$37*12*IF(10=1,'1.Inputs'!$D$38,IF(10=2,'1.Inputs'!$D$39,$E180)))*$F180*(('1.Inputs'!$D$40)+(1-'1.Inputs'!$D$40)*(1+'1.Inputs'!$D$41))*(1+$G180)^(10-1))-(('1.Inputs'!$D$37*12*IF(10=1,'1.Inputs'!$D$38,IF(10=2,'1.Inputs'!$D$39,$E180)))/(1-'1.Inputs'!$D$42)*$D180*(1+$G180)^(10-1))-('1.Inputs'!$D$37*12*IF(10=1,'1.Inputs'!$D$38,IF(10=2,'1.Inputs'!$D$39,$E180)))*'1.Inputs'!$D$43*(1+$G180)^(10-1)-'1.Inputs'!$D$44*(1+$G180)^(10-1)-('1.Inputs'!$D$20/'1.Inputs'!$D$27+'1.Inputs'!$D$23/'1.Inputs'!$D$28))-MAX(0,((('1.Inputs'!$D$37*12*IF(10=1,'1.Inputs'!$D$38,IF(10=2,'1.Inputs'!$D$39,$E180)))*$F180*(('1.Inputs'!$D$40)+(1-'1.Inputs'!$D$40)*(1+'1.Inputs'!$D$41))*(1+$G180)^(10-1))-(('1.Inputs'!$D$37*12*IF(10=1,'1.Inputs'!$D$38,IF(10=2,'1.Inputs'!$D$39,$E180)))/(1-'1.Inputs'!$D$42)*$D180*(1+$G180)^(10-1))-('1.Inputs'!$D$37*12*IF(10=1,'1.Inputs'!$D$38,IF(10=2,'1.Inputs'!$D$39,$E180)))*'1.Inputs'!$D$43*(1+$G180)^(10-1)-'1.Inputs'!$D$44*(1+$G180)^(10-1)-('1.Inputs'!$D$20/'1.Inputs'!$D$27+'1.Inputs'!$D$23/'1.Inputs'!$D$28)))*'1.Inputs'!$D$53+('1.Inputs'!$D$20/'1.Inputs'!$D$27+'1.Inputs'!$D$23/'1.Inputs'!$D$28)-(Q180-P180)+(('1.Inputs'!$D$20+'1.Inputs'!$D$23-('1.Inputs'!$D$20/'1.Inputs'!$D$27+'1.Inputs'!$D$23/'1.Inputs'!$D$28)*'1.Inputs'!$D$10)*'1.Inputs'!$D$60+'1.Inputs'!$D$19*'1.Inputs'!$D$59+Q180)</f>
        <v>2600582605.7868452</v>
      </c>
      <c r="AC180" s="36">
        <f ca="1">S180-AC$13-AC$14+MIN(AC$13,MAX(0,((('1.Inputs'!$D$37*12*IF(1=1,'1.Inputs'!$D$38,IF(1=2,'1.Inputs'!$D$39,$E180)))*$F180*(('1.Inputs'!$D$40)+(1-'1.Inputs'!$D$40)*(1+'1.Inputs'!$D$41))*(1+$G180)^(1-1))-(('1.Inputs'!$D$37*12*IF(1=1,'1.Inputs'!$D$38,IF(1=2,'1.Inputs'!$D$39,$E180)))/(1-'1.Inputs'!$D$42)*$D180*(1+$G180)^(1-1))-('1.Inputs'!$D$37*12*IF(1=1,'1.Inputs'!$D$38,IF(1=2,'1.Inputs'!$D$39,$E180)))*'1.Inputs'!$D$43*(1+$G180)^(1-1)-'1.Inputs'!$D$44*(1+$G180)^(1-1)-('1.Inputs'!$D$20/'1.Inputs'!$D$27+'1.Inputs'!$D$23/'1.Inputs'!$D$28))))*'1.Inputs'!$D$53</f>
        <v>-1031392736.1583542</v>
      </c>
      <c r="AD180" s="36">
        <f ca="1">T180-AD$13-AD$14+MIN(AD$13,MAX(0,((('1.Inputs'!$D$37*12*IF(2=1,'1.Inputs'!$D$38,IF(2=2,'1.Inputs'!$D$39,$E180)))*$F180*(('1.Inputs'!$D$40)+(1-'1.Inputs'!$D$40)*(1+'1.Inputs'!$D$41))*(1+$G180)^(2-1))-(('1.Inputs'!$D$37*12*IF(2=1,'1.Inputs'!$D$38,IF(2=2,'1.Inputs'!$D$39,$E180)))/(1-'1.Inputs'!$D$42)*$D180*(1+$G180)^(2-1))-('1.Inputs'!$D$37*12*IF(2=1,'1.Inputs'!$D$38,IF(2=2,'1.Inputs'!$D$39,$E180)))*'1.Inputs'!$D$43*(1+$G180)^(2-1)-'1.Inputs'!$D$44*(1+$G180)^(2-1)-('1.Inputs'!$D$20/'1.Inputs'!$D$27+'1.Inputs'!$D$23/'1.Inputs'!$D$28))))*'1.Inputs'!$D$53</f>
        <v>-244743965.10616553</v>
      </c>
      <c r="AE180" s="36">
        <f ca="1">U180-AE$13-AE$14+MIN(AE$13,MAX(0,((('1.Inputs'!$D$37*12*IF(3=1,'1.Inputs'!$D$38,IF(3=2,'1.Inputs'!$D$39,$E180)))*$F180*(('1.Inputs'!$D$40)+(1-'1.Inputs'!$D$40)*(1+'1.Inputs'!$D$41))*(1+$G180)^(3-1))-(('1.Inputs'!$D$37*12*IF(3=1,'1.Inputs'!$D$38,IF(3=2,'1.Inputs'!$D$39,$E180)))/(1-'1.Inputs'!$D$42)*$D180*(1+$G180)^(3-1))-('1.Inputs'!$D$37*12*IF(3=1,'1.Inputs'!$D$38,IF(3=2,'1.Inputs'!$D$39,$E180)))*'1.Inputs'!$D$43*(1+$G180)^(3-1)-'1.Inputs'!$D$44*(1+$G180)^(3-1)-('1.Inputs'!$D$20/'1.Inputs'!$D$27+'1.Inputs'!$D$23/'1.Inputs'!$D$28))))*'1.Inputs'!$D$53</f>
        <v>-176885461.47739285</v>
      </c>
      <c r="AF180" s="36">
        <f ca="1">V180-AF$13-AF$14+MIN(AF$13,MAX(0,((('1.Inputs'!$D$37*12*IF(4=1,'1.Inputs'!$D$38,IF(4=2,'1.Inputs'!$D$39,$E180)))*$F180*(('1.Inputs'!$D$40)+(1-'1.Inputs'!$D$40)*(1+'1.Inputs'!$D$41))*(1+$G180)^(4-1))-(('1.Inputs'!$D$37*12*IF(4=1,'1.Inputs'!$D$38,IF(4=2,'1.Inputs'!$D$39,$E180)))/(1-'1.Inputs'!$D$42)*$D180*(1+$G180)^(4-1))-('1.Inputs'!$D$37*12*IF(4=1,'1.Inputs'!$D$38,IF(4=2,'1.Inputs'!$D$39,$E180)))*'1.Inputs'!$D$43*(1+$G180)^(4-1)-'1.Inputs'!$D$44*(1+$G180)^(4-1)-('1.Inputs'!$D$20/'1.Inputs'!$D$27+'1.Inputs'!$D$23/'1.Inputs'!$D$28))))*'1.Inputs'!$D$53</f>
        <v>-92296739.097566247</v>
      </c>
      <c r="AG180" s="36">
        <f ca="1">W180-AG$13-AG$14+MIN(AG$13,MAX(0,((('1.Inputs'!$D$37*12*IF(5=1,'1.Inputs'!$D$38,IF(5=2,'1.Inputs'!$D$39,$E180)))*$F180*(('1.Inputs'!$D$40)+(1-'1.Inputs'!$D$40)*(1+'1.Inputs'!$D$41))*(1+$G180)^(5-1))-(('1.Inputs'!$D$37*12*IF(5=1,'1.Inputs'!$D$38,IF(5=2,'1.Inputs'!$D$39,$E180)))/(1-'1.Inputs'!$D$42)*$D180*(1+$G180)^(5-1))-('1.Inputs'!$D$37*12*IF(5=1,'1.Inputs'!$D$38,IF(5=2,'1.Inputs'!$D$39,$E180)))*'1.Inputs'!$D$43*(1+$G180)^(5-1)-'1.Inputs'!$D$44*(1+$G180)^(5-1)-('1.Inputs'!$D$20/'1.Inputs'!$D$27+'1.Inputs'!$D$23/'1.Inputs'!$D$28))))*'1.Inputs'!$D$53</f>
        <v>-66664151.329240084</v>
      </c>
      <c r="AH180" s="36">
        <f ca="1">X180-AH$13-AH$14+MIN(AH$13,MAX(0,((('1.Inputs'!$D$37*12*IF(6=1,'1.Inputs'!$D$38,IF(6=2,'1.Inputs'!$D$39,$E180)))*$F180*(('1.Inputs'!$D$40)+(1-'1.Inputs'!$D$40)*(1+'1.Inputs'!$D$41))*(1+$G180)^(6-1))-(('1.Inputs'!$D$37*12*IF(6=1,'1.Inputs'!$D$38,IF(6=2,'1.Inputs'!$D$39,$E180)))/(1-'1.Inputs'!$D$42)*$D180*(1+$G180)^(6-1))-('1.Inputs'!$D$37*12*IF(6=1,'1.Inputs'!$D$38,IF(6=2,'1.Inputs'!$D$39,$E180)))*'1.Inputs'!$D$43*(1+$G180)^(6-1)-'1.Inputs'!$D$44*(1+$G180)^(6-1)-('1.Inputs'!$D$20/'1.Inputs'!$D$27+'1.Inputs'!$D$23/'1.Inputs'!$D$28))))*'1.Inputs'!$D$53</f>
        <v>-40804863.130482852</v>
      </c>
      <c r="AI180" s="36">
        <f ca="1">Y180-AI$13-AI$14+MIN(AI$13,MAX(0,((('1.Inputs'!$D$37*12*IF(7=1,'1.Inputs'!$D$38,IF(7=2,'1.Inputs'!$D$39,$E180)))*$F180*(('1.Inputs'!$D$40)+(1-'1.Inputs'!$D$40)*(1+'1.Inputs'!$D$41))*(1+$G180)^(7-1))-(('1.Inputs'!$D$37*12*IF(7=1,'1.Inputs'!$D$38,IF(7=2,'1.Inputs'!$D$39,$E180)))/(1-'1.Inputs'!$D$42)*$D180*(1+$G180)^(7-1))-('1.Inputs'!$D$37*12*IF(7=1,'1.Inputs'!$D$38,IF(7=2,'1.Inputs'!$D$39,$E180)))*'1.Inputs'!$D$43*(1+$G180)^(7-1)-'1.Inputs'!$D$44*(1+$G180)^(7-1)-('1.Inputs'!$D$20/'1.Inputs'!$D$27+'1.Inputs'!$D$23/'1.Inputs'!$D$28))))*'1.Inputs'!$D$53</f>
        <v>-14710899.889574528</v>
      </c>
      <c r="AJ180" s="36">
        <f ca="1">Z180-AJ$13-AJ$14+MIN(AJ$13,MAX(0,((('1.Inputs'!$D$37*12*IF(8=1,'1.Inputs'!$D$38,IF(8=2,'1.Inputs'!$D$39,$E180)))*$F180*(('1.Inputs'!$D$40)+(1-'1.Inputs'!$D$40)*(1+'1.Inputs'!$D$41))*(1+$G180)^(8-1))-(('1.Inputs'!$D$37*12*IF(8=1,'1.Inputs'!$D$38,IF(8=2,'1.Inputs'!$D$39,$E180)))/(1-'1.Inputs'!$D$42)*$D180*(1+$G180)^(8-1))-('1.Inputs'!$D$37*12*IF(8=1,'1.Inputs'!$D$38,IF(8=2,'1.Inputs'!$D$39,$E180)))*'1.Inputs'!$D$43*(1+$G180)^(8-1)-'1.Inputs'!$D$44*(1+$G180)^(8-1)-('1.Inputs'!$D$20/'1.Inputs'!$D$27+'1.Inputs'!$D$23/'1.Inputs'!$D$28))))*'1.Inputs'!$D$53</f>
        <v>257625993.52709186</v>
      </c>
      <c r="AK180" s="36">
        <f ca="1">AA180-AK$13-AK$14+MIN(AK$13,MAX(0,((('1.Inputs'!$D$37*12*IF(9=1,'1.Inputs'!$D$38,IF(9=2,'1.Inputs'!$D$39,$E180)))*$F180*(('1.Inputs'!$D$40)+(1-'1.Inputs'!$D$40)*(1+'1.Inputs'!$D$41))*(1+$G180)^(9-1))-(('1.Inputs'!$D$37*12*IF(9=1,'1.Inputs'!$D$38,IF(9=2,'1.Inputs'!$D$39,$E180)))/(1-'1.Inputs'!$D$42)*$D180*(1+$G180)^(9-1))-('1.Inputs'!$D$37*12*IF(9=1,'1.Inputs'!$D$38,IF(9=2,'1.Inputs'!$D$39,$E180)))*'1.Inputs'!$D$43*(1+$G180)^(9-1)-'1.Inputs'!$D$44*(1+$G180)^(9-1)-('1.Inputs'!$D$20/'1.Inputs'!$D$27+'1.Inputs'!$D$23/'1.Inputs'!$D$28))))*'1.Inputs'!$D$53</f>
        <v>265026362.64289045</v>
      </c>
      <c r="AL180" s="36">
        <f ca="1">AB180-AL$13-AL$14+MIN(AL$13,MAX(0,((('1.Inputs'!$D$37*12*IF(10=1,'1.Inputs'!$D$38,IF(10=2,'1.Inputs'!$D$39,$E180)))*$F180*(('1.Inputs'!$D$40)+(1-'1.Inputs'!$D$40)*(1+'1.Inputs'!$D$41))*(1+$G180)^(10-1))-(('1.Inputs'!$D$37*12*IF(10=1,'1.Inputs'!$D$38,IF(10=2,'1.Inputs'!$D$39,$E180)))/(1-'1.Inputs'!$D$42)*$D180*(1+$G180)^(10-1))-('1.Inputs'!$D$37*12*IF(10=1,'1.Inputs'!$D$38,IF(10=2,'1.Inputs'!$D$39,$E180)))*'1.Inputs'!$D$43*(1+$G180)^(10-1)-'1.Inputs'!$D$44*(1+$G180)^(10-1)-('1.Inputs'!$D$20/'1.Inputs'!$D$27+'1.Inputs'!$D$23/'1.Inputs'!$D$28))))*'1.Inputs'!$D$53+'1.Inputs'!$D$35</f>
        <v>3400582605.7868452</v>
      </c>
      <c r="AM180" s="48">
        <f ca="1">R180+NPV('1.Inputs'!$D$55,S180:AB180)</f>
        <v>-1268288150.3232958</v>
      </c>
      <c r="AN180" s="48">
        <f ca="1">-('1.Inputs'!$D$24*(1-'1.Inputs'!$D$31)+'1.Inputs'!$D$35)+NPV('1.Inputs'!$D$54,AC180:AL180)</f>
        <v>-2095948921.3426466</v>
      </c>
      <c r="AO180" s="36">
        <f t="shared" ca="1" si="21"/>
        <v>-5.9877556650294999</v>
      </c>
      <c r="AP180" s="36">
        <f t="shared" ca="1" si="22"/>
        <v>0.41934588039280274</v>
      </c>
      <c r="AQ180" s="36">
        <f ca="1">'1.Inputs'!$D$35+MIN(SUM($AC180:AC180),SUM($AC180:AD180),SUM($AC180:AE180),SUM($AC180:AF180),SUM($AC180:AG180),SUM($AC180:AH180),SUM($AC180:AI180),SUM($AC180:AJ180),SUM($AC180:AK180),SUM($AC180:AL180))</f>
        <v>-867498816.18877649</v>
      </c>
      <c r="AR180" s="36">
        <f ca="1">IF(AP180&lt;'1.Inputs'!$D$57,1,0)</f>
        <v>1</v>
      </c>
      <c r="AS180" s="36">
        <f t="shared" ca="1" si="23"/>
        <v>1</v>
      </c>
    </row>
    <row r="181" spans="2:45" ht="15" customHeight="1" x14ac:dyDescent="0.25">
      <c r="B181" s="36">
        <v>166</v>
      </c>
      <c r="C181" s="36">
        <f t="shared" ca="1" si="16"/>
        <v>0.1097747238348894</v>
      </c>
      <c r="D181" s="36">
        <f t="shared" ca="1" si="17"/>
        <v>18988.107633868414</v>
      </c>
      <c r="E181" s="47">
        <f t="shared" ca="1" si="18"/>
        <v>0.76018775528752791</v>
      </c>
      <c r="F181" s="36">
        <f t="shared" ca="1" si="19"/>
        <v>30273.031186863831</v>
      </c>
      <c r="G181" s="36">
        <f t="shared" ca="1" si="20"/>
        <v>5.3981637188533799E-2</v>
      </c>
      <c r="H181" s="36">
        <f ca="1">((('1.Inputs'!$D$37*12*IF(1=1,'1.Inputs'!$D$38,IF(1=2,'1.Inputs'!$D$39,$E181)))*$F181*(('1.Inputs'!$D$40)+(1-'1.Inputs'!$D$40)*(1+'1.Inputs'!$D$41))*(1+$G181)^(1-1))*'1.Inputs'!$D$47+(('1.Inputs'!$D$37*12*IF(1=1,'1.Inputs'!$D$38,IF(1=2,'1.Inputs'!$D$39,$E181)))/(1-'1.Inputs'!$D$42)*$D181*(1+$G181)^(1-1))*('1.Inputs'!$D$48-'1.Inputs'!$D$49))/'1.Inputs'!$D$51</f>
        <v>802978952.05076277</v>
      </c>
      <c r="I181" s="36">
        <f ca="1">((('1.Inputs'!$D$37*12*IF(2=1,'1.Inputs'!$D$38,IF(2=2,'1.Inputs'!$D$39,$E181)))*$F181*(('1.Inputs'!$D$40)+(1-'1.Inputs'!$D$40)*(1+'1.Inputs'!$D$41))*(1+$G181)^(2-1))*'1.Inputs'!$D$47+(('1.Inputs'!$D$37*12*IF(2=1,'1.Inputs'!$D$38,IF(2=2,'1.Inputs'!$D$39,$E181)))/(1-'1.Inputs'!$D$42)*$D181*(1+$G181)^(2-1))*('1.Inputs'!$D$48-'1.Inputs'!$D$49))/'1.Inputs'!$D$51</f>
        <v>1184855098.7145543</v>
      </c>
      <c r="J181" s="36">
        <f ca="1">((('1.Inputs'!$D$37*12*IF(3=1,'1.Inputs'!$D$38,IF(3=2,'1.Inputs'!$D$39,$E181)))*$F181*(('1.Inputs'!$D$40)+(1-'1.Inputs'!$D$40)*(1+'1.Inputs'!$D$41))*(1+$G181)^(3-1))*'1.Inputs'!$D$47+(('1.Inputs'!$D$37*12*IF(3=1,'1.Inputs'!$D$38,IF(3=2,'1.Inputs'!$D$39,$E181)))/(1-'1.Inputs'!$D$42)*$D181*(1+$G181)^(3-1))*('1.Inputs'!$D$48-'1.Inputs'!$D$49))/'1.Inputs'!$D$51</f>
        <v>1356191806.3784652</v>
      </c>
      <c r="K181" s="36">
        <f ca="1">((('1.Inputs'!$D$37*12*IF(4=1,'1.Inputs'!$D$38,IF(4=2,'1.Inputs'!$D$39,$E181)))*$F181*(('1.Inputs'!$D$40)+(1-'1.Inputs'!$D$40)*(1+'1.Inputs'!$D$41))*(1+$G181)^(4-1))*'1.Inputs'!$D$47+(('1.Inputs'!$D$37*12*IF(4=1,'1.Inputs'!$D$38,IF(4=2,'1.Inputs'!$D$39,$E181)))/(1-'1.Inputs'!$D$42)*$D181*(1+$G181)^(4-1))*('1.Inputs'!$D$48-'1.Inputs'!$D$49))/'1.Inputs'!$D$51</f>
        <v>1429401260.4284494</v>
      </c>
      <c r="L181" s="36">
        <f ca="1">((('1.Inputs'!$D$37*12*IF(5=1,'1.Inputs'!$D$38,IF(5=2,'1.Inputs'!$D$39,$E181)))*$F181*(('1.Inputs'!$D$40)+(1-'1.Inputs'!$D$40)*(1+'1.Inputs'!$D$41))*(1+$G181)^(5-1))*'1.Inputs'!$D$47+(('1.Inputs'!$D$37*12*IF(5=1,'1.Inputs'!$D$38,IF(5=2,'1.Inputs'!$D$39,$E181)))/(1-'1.Inputs'!$D$42)*$D181*(1+$G181)^(5-1))*('1.Inputs'!$D$48-'1.Inputs'!$D$49))/'1.Inputs'!$D$51</f>
        <v>1506562680.665731</v>
      </c>
      <c r="M181" s="36">
        <f ca="1">((('1.Inputs'!$D$37*12*IF(6=1,'1.Inputs'!$D$38,IF(6=2,'1.Inputs'!$D$39,$E181)))*$F181*(('1.Inputs'!$D$40)+(1-'1.Inputs'!$D$40)*(1+'1.Inputs'!$D$41))*(1+$G181)^(6-1))*'1.Inputs'!$D$47+(('1.Inputs'!$D$37*12*IF(6=1,'1.Inputs'!$D$38,IF(6=2,'1.Inputs'!$D$39,$E181)))/(1-'1.Inputs'!$D$42)*$D181*(1+$G181)^(6-1))*('1.Inputs'!$D$48-'1.Inputs'!$D$49))/'1.Inputs'!$D$51</f>
        <v>1587889400.6952131</v>
      </c>
      <c r="N181" s="36">
        <f ca="1">((('1.Inputs'!$D$37*12*IF(7=1,'1.Inputs'!$D$38,IF(7=2,'1.Inputs'!$D$39,$E181)))*$F181*(('1.Inputs'!$D$40)+(1-'1.Inputs'!$D$40)*(1+'1.Inputs'!$D$41))*(1+$G181)^(7-1))*'1.Inputs'!$D$47+(('1.Inputs'!$D$37*12*IF(7=1,'1.Inputs'!$D$38,IF(7=2,'1.Inputs'!$D$39,$E181)))/(1-'1.Inputs'!$D$42)*$D181*(1+$G181)^(7-1))*('1.Inputs'!$D$48-'1.Inputs'!$D$49))/'1.Inputs'!$D$51</f>
        <v>1673606270.2190607</v>
      </c>
      <c r="O181" s="36">
        <f ca="1">((('1.Inputs'!$D$37*12*IF(8=1,'1.Inputs'!$D$38,IF(8=2,'1.Inputs'!$D$39,$E181)))*$F181*(('1.Inputs'!$D$40)+(1-'1.Inputs'!$D$40)*(1+'1.Inputs'!$D$41))*(1+$G181)^(8-1))*'1.Inputs'!$D$47+(('1.Inputs'!$D$37*12*IF(8=1,'1.Inputs'!$D$38,IF(8=2,'1.Inputs'!$D$39,$E181)))/(1-'1.Inputs'!$D$42)*$D181*(1+$G181)^(8-1))*('1.Inputs'!$D$48-'1.Inputs'!$D$49))/'1.Inputs'!$D$51</f>
        <v>1763950276.6944811</v>
      </c>
      <c r="P181" s="36">
        <f ca="1">((('1.Inputs'!$D$37*12*IF(9=1,'1.Inputs'!$D$38,IF(9=2,'1.Inputs'!$D$39,$E181)))*$F181*(('1.Inputs'!$D$40)+(1-'1.Inputs'!$D$40)*(1+'1.Inputs'!$D$41))*(1+$G181)^(9-1))*'1.Inputs'!$D$47+(('1.Inputs'!$D$37*12*IF(9=1,'1.Inputs'!$D$38,IF(9=2,'1.Inputs'!$D$39,$E181)))/(1-'1.Inputs'!$D$42)*$D181*(1+$G181)^(9-1))*('1.Inputs'!$D$48-'1.Inputs'!$D$49))/'1.Inputs'!$D$51</f>
        <v>1859171200.5496161</v>
      </c>
      <c r="Q181" s="36">
        <f ca="1">((('1.Inputs'!$D$37*12*IF(10=1,'1.Inputs'!$D$38,IF(10=2,'1.Inputs'!$D$39,$E181)))*$F181*(('1.Inputs'!$D$40)+(1-'1.Inputs'!$D$40)*(1+'1.Inputs'!$D$41))*(1+$G181)^(10-1))*'1.Inputs'!$D$47+(('1.Inputs'!$D$37*12*IF(10=1,'1.Inputs'!$D$38,IF(10=2,'1.Inputs'!$D$39,$E181)))/(1-'1.Inputs'!$D$42)*$D181*(1+$G181)^(10-1))*('1.Inputs'!$D$48-'1.Inputs'!$D$49))/'1.Inputs'!$D$51</f>
        <v>1959532305.7690566</v>
      </c>
      <c r="R181" s="36">
        <f>-'1.Inputs'!$D$24</f>
        <v>-2050000000</v>
      </c>
      <c r="S181" s="36">
        <f ca="1">((('1.Inputs'!$D$37*12*IF(1=1,'1.Inputs'!$D$38,IF(1=2,'1.Inputs'!$D$39,$E181)))*$F181*(('1.Inputs'!$D$40)+(1-'1.Inputs'!$D$40)*(1+'1.Inputs'!$D$41))*(1+$G181)^(1-1))-(('1.Inputs'!$D$37*12*IF(1=1,'1.Inputs'!$D$38,IF(1=2,'1.Inputs'!$D$39,$E181)))/(1-'1.Inputs'!$D$42)*$D181*(1+$G181)^(1-1))-('1.Inputs'!$D$37*12*IF(1=1,'1.Inputs'!$D$38,IF(1=2,'1.Inputs'!$D$39,$E181)))*'1.Inputs'!$D$43*(1+$G181)^(1-1)-'1.Inputs'!$D$44*(1+$G181)^(1-1)-('1.Inputs'!$D$20/'1.Inputs'!$D$27+'1.Inputs'!$D$23/'1.Inputs'!$D$28))-MAX(0,((('1.Inputs'!$D$37*12*IF(1=1,'1.Inputs'!$D$38,IF(1=2,'1.Inputs'!$D$39,$E181)))*$F181*(('1.Inputs'!$D$40)+(1-'1.Inputs'!$D$40)*(1+'1.Inputs'!$D$41))*(1+$G181)^(1-1))-(('1.Inputs'!$D$37*12*IF(1=1,'1.Inputs'!$D$38,IF(1=2,'1.Inputs'!$D$39,$E181)))/(1-'1.Inputs'!$D$42)*$D181*(1+$G181)^(1-1))-('1.Inputs'!$D$37*12*IF(1=1,'1.Inputs'!$D$38,IF(1=2,'1.Inputs'!$D$39,$E181)))*'1.Inputs'!$D$43*(1+$G181)^(1-1)-'1.Inputs'!$D$44*(1+$G181)^(1-1)-('1.Inputs'!$D$20/'1.Inputs'!$D$27+'1.Inputs'!$D$23/'1.Inputs'!$D$28)))*'1.Inputs'!$D$53+('1.Inputs'!$D$20/'1.Inputs'!$D$27+'1.Inputs'!$D$23/'1.Inputs'!$D$28)-H181</f>
        <v>-560443349.17738581</v>
      </c>
      <c r="T181" s="36">
        <f ca="1">((('1.Inputs'!$D$37*12*IF(2=1,'1.Inputs'!$D$38,IF(2=2,'1.Inputs'!$D$39,$E181)))*$F181*(('1.Inputs'!$D$40)+(1-'1.Inputs'!$D$40)*(1+'1.Inputs'!$D$41))*(1+$G181)^(2-1))-(('1.Inputs'!$D$37*12*IF(2=1,'1.Inputs'!$D$38,IF(2=2,'1.Inputs'!$D$39,$E181)))/(1-'1.Inputs'!$D$42)*$D181*(1+$G181)^(2-1))-('1.Inputs'!$D$37*12*IF(2=1,'1.Inputs'!$D$38,IF(2=2,'1.Inputs'!$D$39,$E181)))*'1.Inputs'!$D$43*(1+$G181)^(2-1)-'1.Inputs'!$D$44*(1+$G181)^(2-1)-('1.Inputs'!$D$20/'1.Inputs'!$D$27+'1.Inputs'!$D$23/'1.Inputs'!$D$28))-MAX(0,((('1.Inputs'!$D$37*12*IF(2=1,'1.Inputs'!$D$38,IF(2=2,'1.Inputs'!$D$39,$E181)))*$F181*(('1.Inputs'!$D$40)+(1-'1.Inputs'!$D$40)*(1+'1.Inputs'!$D$41))*(1+$G181)^(2-1))-(('1.Inputs'!$D$37*12*IF(2=1,'1.Inputs'!$D$38,IF(2=2,'1.Inputs'!$D$39,$E181)))/(1-'1.Inputs'!$D$42)*$D181*(1+$G181)^(2-1))-('1.Inputs'!$D$37*12*IF(2=1,'1.Inputs'!$D$38,IF(2=2,'1.Inputs'!$D$39,$E181)))*'1.Inputs'!$D$43*(1+$G181)^(2-1)-'1.Inputs'!$D$44*(1+$G181)^(2-1)-('1.Inputs'!$D$20/'1.Inputs'!$D$27+'1.Inputs'!$D$23/'1.Inputs'!$D$28)))*'1.Inputs'!$D$53+('1.Inputs'!$D$20/'1.Inputs'!$D$27+'1.Inputs'!$D$23/'1.Inputs'!$D$28)-(I181-H181)</f>
        <v>200163971.64848912</v>
      </c>
      <c r="U181" s="36">
        <f ca="1">((('1.Inputs'!$D$37*12*IF(3=1,'1.Inputs'!$D$38,IF(3=2,'1.Inputs'!$D$39,$E181)))*$F181*(('1.Inputs'!$D$40)+(1-'1.Inputs'!$D$40)*(1+'1.Inputs'!$D$41))*(1+$G181)^(3-1))-(('1.Inputs'!$D$37*12*IF(3=1,'1.Inputs'!$D$38,IF(3=2,'1.Inputs'!$D$39,$E181)))/(1-'1.Inputs'!$D$42)*$D181*(1+$G181)^(3-1))-('1.Inputs'!$D$37*12*IF(3=1,'1.Inputs'!$D$38,IF(3=2,'1.Inputs'!$D$39,$E181)))*'1.Inputs'!$D$43*(1+$G181)^(3-1)-'1.Inputs'!$D$44*(1+$G181)^(3-1)-('1.Inputs'!$D$20/'1.Inputs'!$D$27+'1.Inputs'!$D$23/'1.Inputs'!$D$28))-MAX(0,((('1.Inputs'!$D$37*12*IF(3=1,'1.Inputs'!$D$38,IF(3=2,'1.Inputs'!$D$39,$E181)))*$F181*(('1.Inputs'!$D$40)+(1-'1.Inputs'!$D$40)*(1+'1.Inputs'!$D$41))*(1+$G181)^(3-1))-(('1.Inputs'!$D$37*12*IF(3=1,'1.Inputs'!$D$38,IF(3=2,'1.Inputs'!$D$39,$E181)))/(1-'1.Inputs'!$D$42)*$D181*(1+$G181)^(3-1))-('1.Inputs'!$D$37*12*IF(3=1,'1.Inputs'!$D$38,IF(3=2,'1.Inputs'!$D$39,$E181)))*'1.Inputs'!$D$43*(1+$G181)^(3-1)-'1.Inputs'!$D$44*(1+$G181)^(3-1)-('1.Inputs'!$D$20/'1.Inputs'!$D$27+'1.Inputs'!$D$23/'1.Inputs'!$D$28)))*'1.Inputs'!$D$53+('1.Inputs'!$D$20/'1.Inputs'!$D$27+'1.Inputs'!$D$23/'1.Inputs'!$D$28)-(J181-I181)</f>
        <v>543913936.7951355</v>
      </c>
      <c r="V181" s="36">
        <f ca="1">((('1.Inputs'!$D$37*12*IF(4=1,'1.Inputs'!$D$38,IF(4=2,'1.Inputs'!$D$39,$E181)))*$F181*(('1.Inputs'!$D$40)+(1-'1.Inputs'!$D$40)*(1+'1.Inputs'!$D$41))*(1+$G181)^(4-1))-(('1.Inputs'!$D$37*12*IF(4=1,'1.Inputs'!$D$38,IF(4=2,'1.Inputs'!$D$39,$E181)))/(1-'1.Inputs'!$D$42)*$D181*(1+$G181)^(4-1))-('1.Inputs'!$D$37*12*IF(4=1,'1.Inputs'!$D$38,IF(4=2,'1.Inputs'!$D$39,$E181)))*'1.Inputs'!$D$43*(1+$G181)^(4-1)-'1.Inputs'!$D$44*(1+$G181)^(4-1)-('1.Inputs'!$D$20/'1.Inputs'!$D$27+'1.Inputs'!$D$23/'1.Inputs'!$D$28))-MAX(0,((('1.Inputs'!$D$37*12*IF(4=1,'1.Inputs'!$D$38,IF(4=2,'1.Inputs'!$D$39,$E181)))*$F181*(('1.Inputs'!$D$40)+(1-'1.Inputs'!$D$40)*(1+'1.Inputs'!$D$41))*(1+$G181)^(4-1))-(('1.Inputs'!$D$37*12*IF(4=1,'1.Inputs'!$D$38,IF(4=2,'1.Inputs'!$D$39,$E181)))/(1-'1.Inputs'!$D$42)*$D181*(1+$G181)^(4-1))-('1.Inputs'!$D$37*12*IF(4=1,'1.Inputs'!$D$38,IF(4=2,'1.Inputs'!$D$39,$E181)))*'1.Inputs'!$D$43*(1+$G181)^(4-1)-'1.Inputs'!$D$44*(1+$G181)^(4-1)-('1.Inputs'!$D$20/'1.Inputs'!$D$27+'1.Inputs'!$D$23/'1.Inputs'!$D$28)))*'1.Inputs'!$D$53+('1.Inputs'!$D$20/'1.Inputs'!$D$27+'1.Inputs'!$D$23/'1.Inputs'!$D$28)-(K181-J181)</f>
        <v>678100958.83995688</v>
      </c>
      <c r="W181" s="36">
        <f ca="1">((('1.Inputs'!$D$37*12*IF(5=1,'1.Inputs'!$D$38,IF(5=2,'1.Inputs'!$D$39,$E181)))*$F181*(('1.Inputs'!$D$40)+(1-'1.Inputs'!$D$40)*(1+'1.Inputs'!$D$41))*(1+$G181)^(5-1))-(('1.Inputs'!$D$37*12*IF(5=1,'1.Inputs'!$D$38,IF(5=2,'1.Inputs'!$D$39,$E181)))/(1-'1.Inputs'!$D$42)*$D181*(1+$G181)^(5-1))-('1.Inputs'!$D$37*12*IF(5=1,'1.Inputs'!$D$38,IF(5=2,'1.Inputs'!$D$39,$E181)))*'1.Inputs'!$D$43*(1+$G181)^(5-1)-'1.Inputs'!$D$44*(1+$G181)^(5-1)-('1.Inputs'!$D$20/'1.Inputs'!$D$27+'1.Inputs'!$D$23/'1.Inputs'!$D$28))-MAX(0,((('1.Inputs'!$D$37*12*IF(5=1,'1.Inputs'!$D$38,IF(5=2,'1.Inputs'!$D$39,$E181)))*$F181*(('1.Inputs'!$D$40)+(1-'1.Inputs'!$D$40)*(1+'1.Inputs'!$D$41))*(1+$G181)^(5-1))-(('1.Inputs'!$D$37*12*IF(5=1,'1.Inputs'!$D$38,IF(5=2,'1.Inputs'!$D$39,$E181)))/(1-'1.Inputs'!$D$42)*$D181*(1+$G181)^(5-1))-('1.Inputs'!$D$37*12*IF(5=1,'1.Inputs'!$D$38,IF(5=2,'1.Inputs'!$D$39,$E181)))*'1.Inputs'!$D$43*(1+$G181)^(5-1)-'1.Inputs'!$D$44*(1+$G181)^(5-1)-('1.Inputs'!$D$20/'1.Inputs'!$D$27+'1.Inputs'!$D$23/'1.Inputs'!$D$28)))*'1.Inputs'!$D$53+('1.Inputs'!$D$20/'1.Inputs'!$D$27+'1.Inputs'!$D$23/'1.Inputs'!$D$28)-(L181-K181)</f>
        <v>712155326.42009389</v>
      </c>
      <c r="X181" s="36">
        <f ca="1">((('1.Inputs'!$D$37*12*IF(6=1,'1.Inputs'!$D$38,IF(6=2,'1.Inputs'!$D$39,$E181)))*$F181*(('1.Inputs'!$D$40)+(1-'1.Inputs'!$D$40)*(1+'1.Inputs'!$D$41))*(1+$G181)^(6-1))-(('1.Inputs'!$D$37*12*IF(6=1,'1.Inputs'!$D$38,IF(6=2,'1.Inputs'!$D$39,$E181)))/(1-'1.Inputs'!$D$42)*$D181*(1+$G181)^(6-1))-('1.Inputs'!$D$37*12*IF(6=1,'1.Inputs'!$D$38,IF(6=2,'1.Inputs'!$D$39,$E181)))*'1.Inputs'!$D$43*(1+$G181)^(6-1)-'1.Inputs'!$D$44*(1+$G181)^(6-1)-('1.Inputs'!$D$20/'1.Inputs'!$D$27+'1.Inputs'!$D$23/'1.Inputs'!$D$28))-MAX(0,((('1.Inputs'!$D$37*12*IF(6=1,'1.Inputs'!$D$38,IF(6=2,'1.Inputs'!$D$39,$E181)))*$F181*(('1.Inputs'!$D$40)+(1-'1.Inputs'!$D$40)*(1+'1.Inputs'!$D$41))*(1+$G181)^(6-1))-(('1.Inputs'!$D$37*12*IF(6=1,'1.Inputs'!$D$38,IF(6=2,'1.Inputs'!$D$39,$E181)))/(1-'1.Inputs'!$D$42)*$D181*(1+$G181)^(6-1))-('1.Inputs'!$D$37*12*IF(6=1,'1.Inputs'!$D$38,IF(6=2,'1.Inputs'!$D$39,$E181)))*'1.Inputs'!$D$43*(1+$G181)^(6-1)-'1.Inputs'!$D$44*(1+$G181)^(6-1)-('1.Inputs'!$D$20/'1.Inputs'!$D$27+'1.Inputs'!$D$23/'1.Inputs'!$D$28)))*'1.Inputs'!$D$53+('1.Inputs'!$D$20/'1.Inputs'!$D$27+'1.Inputs'!$D$23/'1.Inputs'!$D$28)-(M181-L181)</f>
        <v>748048004.51562715</v>
      </c>
      <c r="Y181" s="36">
        <f ca="1">((('1.Inputs'!$D$37*12*IF(7=1,'1.Inputs'!$D$38,IF(7=2,'1.Inputs'!$D$39,$E181)))*$F181*(('1.Inputs'!$D$40)+(1-'1.Inputs'!$D$40)*(1+'1.Inputs'!$D$41))*(1+$G181)^(7-1))-(('1.Inputs'!$D$37*12*IF(7=1,'1.Inputs'!$D$38,IF(7=2,'1.Inputs'!$D$39,$E181)))/(1-'1.Inputs'!$D$42)*$D181*(1+$G181)^(7-1))-('1.Inputs'!$D$37*12*IF(7=1,'1.Inputs'!$D$38,IF(7=2,'1.Inputs'!$D$39,$E181)))*'1.Inputs'!$D$43*(1+$G181)^(7-1)-'1.Inputs'!$D$44*(1+$G181)^(7-1)-('1.Inputs'!$D$20/'1.Inputs'!$D$27+'1.Inputs'!$D$23/'1.Inputs'!$D$28))-MAX(0,((('1.Inputs'!$D$37*12*IF(7=1,'1.Inputs'!$D$38,IF(7=2,'1.Inputs'!$D$39,$E181)))*$F181*(('1.Inputs'!$D$40)+(1-'1.Inputs'!$D$40)*(1+'1.Inputs'!$D$41))*(1+$G181)^(7-1))-(('1.Inputs'!$D$37*12*IF(7=1,'1.Inputs'!$D$38,IF(7=2,'1.Inputs'!$D$39,$E181)))/(1-'1.Inputs'!$D$42)*$D181*(1+$G181)^(7-1))-('1.Inputs'!$D$37*12*IF(7=1,'1.Inputs'!$D$38,IF(7=2,'1.Inputs'!$D$39,$E181)))*'1.Inputs'!$D$43*(1+$G181)^(7-1)-'1.Inputs'!$D$44*(1+$G181)^(7-1)-('1.Inputs'!$D$20/'1.Inputs'!$D$27+'1.Inputs'!$D$23/'1.Inputs'!$D$28)))*'1.Inputs'!$D$53+('1.Inputs'!$D$20/'1.Inputs'!$D$27+'1.Inputs'!$D$23/'1.Inputs'!$D$28)-(N181-M181)</f>
        <v>785878228.13783789</v>
      </c>
      <c r="Z181" s="36">
        <f ca="1">((('1.Inputs'!$D$37*12*IF(8=1,'1.Inputs'!$D$38,IF(8=2,'1.Inputs'!$D$39,$E181)))*$F181*(('1.Inputs'!$D$40)+(1-'1.Inputs'!$D$40)*(1+'1.Inputs'!$D$41))*(1+$G181)^(8-1))-(('1.Inputs'!$D$37*12*IF(8=1,'1.Inputs'!$D$38,IF(8=2,'1.Inputs'!$D$39,$E181)))/(1-'1.Inputs'!$D$42)*$D181*(1+$G181)^(8-1))-('1.Inputs'!$D$37*12*IF(8=1,'1.Inputs'!$D$38,IF(8=2,'1.Inputs'!$D$39,$E181)))*'1.Inputs'!$D$43*(1+$G181)^(8-1)-'1.Inputs'!$D$44*(1+$G181)^(8-1)-('1.Inputs'!$D$20/'1.Inputs'!$D$27+'1.Inputs'!$D$23/'1.Inputs'!$D$28))-MAX(0,((('1.Inputs'!$D$37*12*IF(8=1,'1.Inputs'!$D$38,IF(8=2,'1.Inputs'!$D$39,$E181)))*$F181*(('1.Inputs'!$D$40)+(1-'1.Inputs'!$D$40)*(1+'1.Inputs'!$D$41))*(1+$G181)^(8-1))-(('1.Inputs'!$D$37*12*IF(8=1,'1.Inputs'!$D$38,IF(8=2,'1.Inputs'!$D$39,$E181)))/(1-'1.Inputs'!$D$42)*$D181*(1+$G181)^(8-1))-('1.Inputs'!$D$37*12*IF(8=1,'1.Inputs'!$D$38,IF(8=2,'1.Inputs'!$D$39,$E181)))*'1.Inputs'!$D$43*(1+$G181)^(8-1)-'1.Inputs'!$D$44*(1+$G181)^(8-1)-('1.Inputs'!$D$20/'1.Inputs'!$D$27+'1.Inputs'!$D$23/'1.Inputs'!$D$28)))*'1.Inputs'!$D$53+('1.Inputs'!$D$20/'1.Inputs'!$D$27+'1.Inputs'!$D$23/'1.Inputs'!$D$28)-(O181-N181)</f>
        <v>825750589.16638446</v>
      </c>
      <c r="AA181" s="36">
        <f ca="1">((('1.Inputs'!$D$37*12*IF(9=1,'1.Inputs'!$D$38,IF(9=2,'1.Inputs'!$D$39,$E181)))*$F181*(('1.Inputs'!$D$40)+(1-'1.Inputs'!$D$40)*(1+'1.Inputs'!$D$41))*(1+$G181)^(9-1))-(('1.Inputs'!$D$37*12*IF(9=1,'1.Inputs'!$D$38,IF(9=2,'1.Inputs'!$D$39,$E181)))/(1-'1.Inputs'!$D$42)*$D181*(1+$G181)^(9-1))-('1.Inputs'!$D$37*12*IF(9=1,'1.Inputs'!$D$38,IF(9=2,'1.Inputs'!$D$39,$E181)))*'1.Inputs'!$D$43*(1+$G181)^(9-1)-'1.Inputs'!$D$44*(1+$G181)^(9-1)-('1.Inputs'!$D$20/'1.Inputs'!$D$27+'1.Inputs'!$D$23/'1.Inputs'!$D$28))-MAX(0,((('1.Inputs'!$D$37*12*IF(9=1,'1.Inputs'!$D$38,IF(9=2,'1.Inputs'!$D$39,$E181)))*$F181*(('1.Inputs'!$D$40)+(1-'1.Inputs'!$D$40)*(1+'1.Inputs'!$D$41))*(1+$G181)^(9-1))-(('1.Inputs'!$D$37*12*IF(9=1,'1.Inputs'!$D$38,IF(9=2,'1.Inputs'!$D$39,$E181)))/(1-'1.Inputs'!$D$42)*$D181*(1+$G181)^(9-1))-('1.Inputs'!$D$37*12*IF(9=1,'1.Inputs'!$D$38,IF(9=2,'1.Inputs'!$D$39,$E181)))*'1.Inputs'!$D$43*(1+$G181)^(9-1)-'1.Inputs'!$D$44*(1+$G181)^(9-1)-('1.Inputs'!$D$20/'1.Inputs'!$D$27+'1.Inputs'!$D$23/'1.Inputs'!$D$28)))*'1.Inputs'!$D$53+('1.Inputs'!$D$20/'1.Inputs'!$D$27+'1.Inputs'!$D$23/'1.Inputs'!$D$28)-(P181-O181)</f>
        <v>867775325.52182341</v>
      </c>
      <c r="AB181" s="36">
        <f ca="1">((('1.Inputs'!$D$37*12*IF(10=1,'1.Inputs'!$D$38,IF(10=2,'1.Inputs'!$D$39,$E181)))*$F181*(('1.Inputs'!$D$40)+(1-'1.Inputs'!$D$40)*(1+'1.Inputs'!$D$41))*(1+$G181)^(10-1))-(('1.Inputs'!$D$37*12*IF(10=1,'1.Inputs'!$D$38,IF(10=2,'1.Inputs'!$D$39,$E181)))/(1-'1.Inputs'!$D$42)*$D181*(1+$G181)^(10-1))-('1.Inputs'!$D$37*12*IF(10=1,'1.Inputs'!$D$38,IF(10=2,'1.Inputs'!$D$39,$E181)))*'1.Inputs'!$D$43*(1+$G181)^(10-1)-'1.Inputs'!$D$44*(1+$G181)^(10-1)-('1.Inputs'!$D$20/'1.Inputs'!$D$27+'1.Inputs'!$D$23/'1.Inputs'!$D$28))-MAX(0,((('1.Inputs'!$D$37*12*IF(10=1,'1.Inputs'!$D$38,IF(10=2,'1.Inputs'!$D$39,$E181)))*$F181*(('1.Inputs'!$D$40)+(1-'1.Inputs'!$D$40)*(1+'1.Inputs'!$D$41))*(1+$G181)^(10-1))-(('1.Inputs'!$D$37*12*IF(10=1,'1.Inputs'!$D$38,IF(10=2,'1.Inputs'!$D$39,$E181)))/(1-'1.Inputs'!$D$42)*$D181*(1+$G181)^(10-1))-('1.Inputs'!$D$37*12*IF(10=1,'1.Inputs'!$D$38,IF(10=2,'1.Inputs'!$D$39,$E181)))*'1.Inputs'!$D$43*(1+$G181)^(10-1)-'1.Inputs'!$D$44*(1+$G181)^(10-1)-('1.Inputs'!$D$20/'1.Inputs'!$D$27+'1.Inputs'!$D$23/'1.Inputs'!$D$28)))*'1.Inputs'!$D$53+('1.Inputs'!$D$20/'1.Inputs'!$D$27+'1.Inputs'!$D$23/'1.Inputs'!$D$28)-(Q181-P181)+(('1.Inputs'!$D$20+'1.Inputs'!$D$23-('1.Inputs'!$D$20/'1.Inputs'!$D$27+'1.Inputs'!$D$23/'1.Inputs'!$D$28)*'1.Inputs'!$D$10)*'1.Inputs'!$D$60+'1.Inputs'!$D$19*'1.Inputs'!$D$59+Q181)</f>
        <v>3571600931.7172022</v>
      </c>
      <c r="AC181" s="36">
        <f ca="1">S181-AC$13-AC$14+MIN(AC$13,MAX(0,((('1.Inputs'!$D$37*12*IF(1=1,'1.Inputs'!$D$38,IF(1=2,'1.Inputs'!$D$39,$E181)))*$F181*(('1.Inputs'!$D$40)+(1-'1.Inputs'!$D$40)*(1+'1.Inputs'!$D$41))*(1+$G181)^(1-1))-(('1.Inputs'!$D$37*12*IF(1=1,'1.Inputs'!$D$38,IF(1=2,'1.Inputs'!$D$39,$E181)))/(1-'1.Inputs'!$D$42)*$D181*(1+$G181)^(1-1))-('1.Inputs'!$D$37*12*IF(1=1,'1.Inputs'!$D$38,IF(1=2,'1.Inputs'!$D$39,$E181)))*'1.Inputs'!$D$43*(1+$G181)^(1-1)-'1.Inputs'!$D$44*(1+$G181)^(1-1)-('1.Inputs'!$D$20/'1.Inputs'!$D$27+'1.Inputs'!$D$23/'1.Inputs'!$D$28))))*'1.Inputs'!$D$53</f>
        <v>-656383349.17738581</v>
      </c>
      <c r="AD181" s="36">
        <f ca="1">T181-AD$13-AD$14+MIN(AD$13,MAX(0,((('1.Inputs'!$D$37*12*IF(2=1,'1.Inputs'!$D$38,IF(2=2,'1.Inputs'!$D$39,$E181)))*$F181*(('1.Inputs'!$D$40)+(1-'1.Inputs'!$D$40)*(1+'1.Inputs'!$D$41))*(1+$G181)^(2-1))-(('1.Inputs'!$D$37*12*IF(2=1,'1.Inputs'!$D$38,IF(2=2,'1.Inputs'!$D$39,$E181)))/(1-'1.Inputs'!$D$42)*$D181*(1+$G181)^(2-1))-('1.Inputs'!$D$37*12*IF(2=1,'1.Inputs'!$D$38,IF(2=2,'1.Inputs'!$D$39,$E181)))*'1.Inputs'!$D$43*(1+$G181)^(2-1)-'1.Inputs'!$D$44*(1+$G181)^(2-1)-('1.Inputs'!$D$20/'1.Inputs'!$D$27+'1.Inputs'!$D$23/'1.Inputs'!$D$28))))*'1.Inputs'!$D$53</f>
        <v>104223971.64848912</v>
      </c>
      <c r="AE181" s="36">
        <f ca="1">U181-AE$13-AE$14+MIN(AE$13,MAX(0,((('1.Inputs'!$D$37*12*IF(3=1,'1.Inputs'!$D$38,IF(3=2,'1.Inputs'!$D$39,$E181)))*$F181*(('1.Inputs'!$D$40)+(1-'1.Inputs'!$D$40)*(1+'1.Inputs'!$D$41))*(1+$G181)^(3-1))-(('1.Inputs'!$D$37*12*IF(3=1,'1.Inputs'!$D$38,IF(3=2,'1.Inputs'!$D$39,$E181)))/(1-'1.Inputs'!$D$42)*$D181*(1+$G181)^(3-1))-('1.Inputs'!$D$37*12*IF(3=1,'1.Inputs'!$D$38,IF(3=2,'1.Inputs'!$D$39,$E181)))*'1.Inputs'!$D$43*(1+$G181)^(3-1)-'1.Inputs'!$D$44*(1+$G181)^(3-1)-('1.Inputs'!$D$20/'1.Inputs'!$D$27+'1.Inputs'!$D$23/'1.Inputs'!$D$28))))*'1.Inputs'!$D$53</f>
        <v>201973936.7951355</v>
      </c>
      <c r="AF181" s="36">
        <f ca="1">V181-AF$13-AF$14+MIN(AF$13,MAX(0,((('1.Inputs'!$D$37*12*IF(4=1,'1.Inputs'!$D$38,IF(4=2,'1.Inputs'!$D$39,$E181)))*$F181*(('1.Inputs'!$D$40)+(1-'1.Inputs'!$D$40)*(1+'1.Inputs'!$D$41))*(1+$G181)^(4-1))-(('1.Inputs'!$D$37*12*IF(4=1,'1.Inputs'!$D$38,IF(4=2,'1.Inputs'!$D$39,$E181)))/(1-'1.Inputs'!$D$42)*$D181*(1+$G181)^(4-1))-('1.Inputs'!$D$37*12*IF(4=1,'1.Inputs'!$D$38,IF(4=2,'1.Inputs'!$D$39,$E181)))*'1.Inputs'!$D$43*(1+$G181)^(4-1)-'1.Inputs'!$D$44*(1+$G181)^(4-1)-('1.Inputs'!$D$20/'1.Inputs'!$D$27+'1.Inputs'!$D$23/'1.Inputs'!$D$28))))*'1.Inputs'!$D$53</f>
        <v>355348958.83995688</v>
      </c>
      <c r="AG181" s="36">
        <f ca="1">W181-AG$13-AG$14+MIN(AG$13,MAX(0,((('1.Inputs'!$D$37*12*IF(5=1,'1.Inputs'!$D$38,IF(5=2,'1.Inputs'!$D$39,$E181)))*$F181*(('1.Inputs'!$D$40)+(1-'1.Inputs'!$D$40)*(1+'1.Inputs'!$D$41))*(1+$G181)^(5-1))-(('1.Inputs'!$D$37*12*IF(5=1,'1.Inputs'!$D$38,IF(5=2,'1.Inputs'!$D$39,$E181)))/(1-'1.Inputs'!$D$42)*$D181*(1+$G181)^(5-1))-('1.Inputs'!$D$37*12*IF(5=1,'1.Inputs'!$D$38,IF(5=2,'1.Inputs'!$D$39,$E181)))*'1.Inputs'!$D$43*(1+$G181)^(5-1)-'1.Inputs'!$D$44*(1+$G181)^(5-1)-('1.Inputs'!$D$20/'1.Inputs'!$D$27+'1.Inputs'!$D$23/'1.Inputs'!$D$28))))*'1.Inputs'!$D$53</f>
        <v>408591326.42009389</v>
      </c>
      <c r="AH181" s="36">
        <f ca="1">X181-AH$13-AH$14+MIN(AH$13,MAX(0,((('1.Inputs'!$D$37*12*IF(6=1,'1.Inputs'!$D$38,IF(6=2,'1.Inputs'!$D$39,$E181)))*$F181*(('1.Inputs'!$D$40)+(1-'1.Inputs'!$D$40)*(1+'1.Inputs'!$D$41))*(1+$G181)^(6-1))-(('1.Inputs'!$D$37*12*IF(6=1,'1.Inputs'!$D$38,IF(6=2,'1.Inputs'!$D$39,$E181)))/(1-'1.Inputs'!$D$42)*$D181*(1+$G181)^(6-1))-('1.Inputs'!$D$37*12*IF(6=1,'1.Inputs'!$D$38,IF(6=2,'1.Inputs'!$D$39,$E181)))*'1.Inputs'!$D$43*(1+$G181)^(6-1)-'1.Inputs'!$D$44*(1+$G181)^(6-1)-('1.Inputs'!$D$20/'1.Inputs'!$D$27+'1.Inputs'!$D$23/'1.Inputs'!$D$28))))*'1.Inputs'!$D$53</f>
        <v>463672004.51562715</v>
      </c>
      <c r="AI181" s="36">
        <f ca="1">Y181-AI$13-AI$14+MIN(AI$13,MAX(0,((('1.Inputs'!$D$37*12*IF(7=1,'1.Inputs'!$D$38,IF(7=2,'1.Inputs'!$D$39,$E181)))*$F181*(('1.Inputs'!$D$40)+(1-'1.Inputs'!$D$40)*(1+'1.Inputs'!$D$41))*(1+$G181)^(7-1))-(('1.Inputs'!$D$37*12*IF(7=1,'1.Inputs'!$D$38,IF(7=2,'1.Inputs'!$D$39,$E181)))/(1-'1.Inputs'!$D$42)*$D181*(1+$G181)^(7-1))-('1.Inputs'!$D$37*12*IF(7=1,'1.Inputs'!$D$38,IF(7=2,'1.Inputs'!$D$39,$E181)))*'1.Inputs'!$D$43*(1+$G181)^(7-1)-'1.Inputs'!$D$44*(1+$G181)^(7-1)-('1.Inputs'!$D$20/'1.Inputs'!$D$27+'1.Inputs'!$D$23/'1.Inputs'!$D$28))))*'1.Inputs'!$D$53</f>
        <v>520690228.13783789</v>
      </c>
      <c r="AJ181" s="36">
        <f ca="1">Z181-AJ$13-AJ$14+MIN(AJ$13,MAX(0,((('1.Inputs'!$D$37*12*IF(8=1,'1.Inputs'!$D$38,IF(8=2,'1.Inputs'!$D$39,$E181)))*$F181*(('1.Inputs'!$D$40)+(1-'1.Inputs'!$D$40)*(1+'1.Inputs'!$D$41))*(1+$G181)^(8-1))-(('1.Inputs'!$D$37*12*IF(8=1,'1.Inputs'!$D$38,IF(8=2,'1.Inputs'!$D$39,$E181)))/(1-'1.Inputs'!$D$42)*$D181*(1+$G181)^(8-1))-('1.Inputs'!$D$37*12*IF(8=1,'1.Inputs'!$D$38,IF(8=2,'1.Inputs'!$D$39,$E181)))*'1.Inputs'!$D$43*(1+$G181)^(8-1)-'1.Inputs'!$D$44*(1+$G181)^(8-1)-('1.Inputs'!$D$20/'1.Inputs'!$D$27+'1.Inputs'!$D$23/'1.Inputs'!$D$28))))*'1.Inputs'!$D$53</f>
        <v>825750589.16638446</v>
      </c>
      <c r="AK181" s="36">
        <f ca="1">AA181-AK$13-AK$14+MIN(AK$13,MAX(0,((('1.Inputs'!$D$37*12*IF(9=1,'1.Inputs'!$D$38,IF(9=2,'1.Inputs'!$D$39,$E181)))*$F181*(('1.Inputs'!$D$40)+(1-'1.Inputs'!$D$40)*(1+'1.Inputs'!$D$41))*(1+$G181)^(9-1))-(('1.Inputs'!$D$37*12*IF(9=1,'1.Inputs'!$D$38,IF(9=2,'1.Inputs'!$D$39,$E181)))/(1-'1.Inputs'!$D$42)*$D181*(1+$G181)^(9-1))-('1.Inputs'!$D$37*12*IF(9=1,'1.Inputs'!$D$38,IF(9=2,'1.Inputs'!$D$39,$E181)))*'1.Inputs'!$D$43*(1+$G181)^(9-1)-'1.Inputs'!$D$44*(1+$G181)^(9-1)-('1.Inputs'!$D$20/'1.Inputs'!$D$27+'1.Inputs'!$D$23/'1.Inputs'!$D$28))))*'1.Inputs'!$D$53</f>
        <v>867775325.52182341</v>
      </c>
      <c r="AL181" s="36">
        <f ca="1">AB181-AL$13-AL$14+MIN(AL$13,MAX(0,((('1.Inputs'!$D$37*12*IF(10=1,'1.Inputs'!$D$38,IF(10=2,'1.Inputs'!$D$39,$E181)))*$F181*(('1.Inputs'!$D$40)+(1-'1.Inputs'!$D$40)*(1+'1.Inputs'!$D$41))*(1+$G181)^(10-1))-(('1.Inputs'!$D$37*12*IF(10=1,'1.Inputs'!$D$38,IF(10=2,'1.Inputs'!$D$39,$E181)))/(1-'1.Inputs'!$D$42)*$D181*(1+$G181)^(10-1))-('1.Inputs'!$D$37*12*IF(10=1,'1.Inputs'!$D$38,IF(10=2,'1.Inputs'!$D$39,$E181)))*'1.Inputs'!$D$43*(1+$G181)^(10-1)-'1.Inputs'!$D$44*(1+$G181)^(10-1)-('1.Inputs'!$D$20/'1.Inputs'!$D$27+'1.Inputs'!$D$23/'1.Inputs'!$D$28))))*'1.Inputs'!$D$53+'1.Inputs'!$D$35</f>
        <v>4371600931.7172022</v>
      </c>
      <c r="AM181" s="48">
        <f ca="1">R181+NPV('1.Inputs'!$D$55,S181:AB181)</f>
        <v>1390733083.5258751</v>
      </c>
      <c r="AN181" s="48">
        <f ca="1">-('1.Inputs'!$D$24*(1-'1.Inputs'!$D$31)+'1.Inputs'!$D$35)+NPV('1.Inputs'!$D$54,AC181:AL181)</f>
        <v>-30792975.453542709</v>
      </c>
      <c r="AO181" s="36">
        <f t="shared" ca="1" si="21"/>
        <v>-3.7970416610933997</v>
      </c>
      <c r="AP181" s="36">
        <f t="shared" ca="1" si="22"/>
        <v>1.3818951646217874</v>
      </c>
      <c r="AQ181" s="36">
        <f ca="1">'1.Inputs'!$D$35+MIN(SUM($AC181:AC181),SUM($AC181:AD181),SUM($AC181:AE181),SUM($AC181:AF181),SUM($AC181:AG181),SUM($AC181:AH181),SUM($AC181:AI181),SUM($AC181:AJ181),SUM($AC181:AK181),SUM($AC181:AL181))</f>
        <v>143616650.82261419</v>
      </c>
      <c r="AR181" s="36">
        <f ca="1">IF(AP181&lt;'1.Inputs'!$D$57,1,0)</f>
        <v>0</v>
      </c>
      <c r="AS181" s="36">
        <f t="shared" ca="1" si="23"/>
        <v>0</v>
      </c>
    </row>
    <row r="182" spans="2:45" ht="15" customHeight="1" x14ac:dyDescent="0.25">
      <c r="B182" s="36">
        <v>167</v>
      </c>
      <c r="C182" s="36">
        <f t="shared" ca="1" si="16"/>
        <v>0.24574137640629068</v>
      </c>
      <c r="D182" s="36">
        <f t="shared" ca="1" si="17"/>
        <v>19486.882208275034</v>
      </c>
      <c r="E182" s="47">
        <f t="shared" ca="1" si="18"/>
        <v>0.79005257032093856</v>
      </c>
      <c r="F182" s="36">
        <f t="shared" ca="1" si="19"/>
        <v>30601.42769369563</v>
      </c>
      <c r="G182" s="36">
        <f t="shared" ca="1" si="20"/>
        <v>5.0453151870936824E-2</v>
      </c>
      <c r="H182" s="36">
        <f ca="1">((('1.Inputs'!$D$37*12*IF(1=1,'1.Inputs'!$D$38,IF(1=2,'1.Inputs'!$D$39,$E182)))*$F182*(('1.Inputs'!$D$40)+(1-'1.Inputs'!$D$40)*(1+'1.Inputs'!$D$41))*(1+$G182)^(1-1))*'1.Inputs'!$D$47+(('1.Inputs'!$D$37*12*IF(1=1,'1.Inputs'!$D$38,IF(1=2,'1.Inputs'!$D$39,$E182)))/(1-'1.Inputs'!$D$42)*$D182*(1+$G182)^(1-1))*('1.Inputs'!$D$48-'1.Inputs'!$D$49))/'1.Inputs'!$D$51</f>
        <v>813474861.13637269</v>
      </c>
      <c r="I182" s="36">
        <f ca="1">((('1.Inputs'!$D$37*12*IF(2=1,'1.Inputs'!$D$38,IF(2=2,'1.Inputs'!$D$39,$E182)))*$F182*(('1.Inputs'!$D$40)+(1-'1.Inputs'!$D$40)*(1+'1.Inputs'!$D$41))*(1+$G182)^(2-1))*'1.Inputs'!$D$47+(('1.Inputs'!$D$37*12*IF(2=1,'1.Inputs'!$D$38,IF(2=2,'1.Inputs'!$D$39,$E182)))/(1-'1.Inputs'!$D$42)*$D182*(1+$G182)^(2-1))*('1.Inputs'!$D$48-'1.Inputs'!$D$49))/'1.Inputs'!$D$51</f>
        <v>1196324124.5878656</v>
      </c>
      <c r="J182" s="36">
        <f ca="1">((('1.Inputs'!$D$37*12*IF(3=1,'1.Inputs'!$D$38,IF(3=2,'1.Inputs'!$D$39,$E182)))*$F182*(('1.Inputs'!$D$40)+(1-'1.Inputs'!$D$40)*(1+'1.Inputs'!$D$41))*(1+$G182)^(3-1))*'1.Inputs'!$D$47+(('1.Inputs'!$D$37*12*IF(3=1,'1.Inputs'!$D$38,IF(3=2,'1.Inputs'!$D$39,$E182)))/(1-'1.Inputs'!$D$42)*$D182*(1+$G182)^(3-1))*('1.Inputs'!$D$48-'1.Inputs'!$D$49))/'1.Inputs'!$D$51</f>
        <v>1418350282.2747121</v>
      </c>
      <c r="K182" s="36">
        <f ca="1">((('1.Inputs'!$D$37*12*IF(4=1,'1.Inputs'!$D$38,IF(4=2,'1.Inputs'!$D$39,$E182)))*$F182*(('1.Inputs'!$D$40)+(1-'1.Inputs'!$D$40)*(1+'1.Inputs'!$D$41))*(1+$G182)^(4-1))*'1.Inputs'!$D$47+(('1.Inputs'!$D$37*12*IF(4=1,'1.Inputs'!$D$38,IF(4=2,'1.Inputs'!$D$39,$E182)))/(1-'1.Inputs'!$D$42)*$D182*(1+$G182)^(4-1))*('1.Inputs'!$D$48-'1.Inputs'!$D$49))/'1.Inputs'!$D$51</f>
        <v>1489910524.4725044</v>
      </c>
      <c r="L182" s="36">
        <f ca="1">((('1.Inputs'!$D$37*12*IF(5=1,'1.Inputs'!$D$38,IF(5=2,'1.Inputs'!$D$39,$E182)))*$F182*(('1.Inputs'!$D$40)+(1-'1.Inputs'!$D$40)*(1+'1.Inputs'!$D$41))*(1+$G182)^(5-1))*'1.Inputs'!$D$47+(('1.Inputs'!$D$37*12*IF(5=1,'1.Inputs'!$D$38,IF(5=2,'1.Inputs'!$D$39,$E182)))/(1-'1.Inputs'!$D$42)*$D182*(1+$G182)^(5-1))*('1.Inputs'!$D$48-'1.Inputs'!$D$49))/'1.Inputs'!$D$51</f>
        <v>1565081206.4378226</v>
      </c>
      <c r="M182" s="36">
        <f ca="1">((('1.Inputs'!$D$37*12*IF(6=1,'1.Inputs'!$D$38,IF(6=2,'1.Inputs'!$D$39,$E182)))*$F182*(('1.Inputs'!$D$40)+(1-'1.Inputs'!$D$40)*(1+'1.Inputs'!$D$41))*(1+$G182)^(6-1))*'1.Inputs'!$D$47+(('1.Inputs'!$D$37*12*IF(6=1,'1.Inputs'!$D$38,IF(6=2,'1.Inputs'!$D$39,$E182)))/(1-'1.Inputs'!$D$42)*$D182*(1+$G182)^(6-1))*('1.Inputs'!$D$48-'1.Inputs'!$D$49))/'1.Inputs'!$D$51</f>
        <v>1644044486.2365789</v>
      </c>
      <c r="N182" s="36">
        <f ca="1">((('1.Inputs'!$D$37*12*IF(7=1,'1.Inputs'!$D$38,IF(7=2,'1.Inputs'!$D$39,$E182)))*$F182*(('1.Inputs'!$D$40)+(1-'1.Inputs'!$D$40)*(1+'1.Inputs'!$D$41))*(1+$G182)^(7-1))*'1.Inputs'!$D$47+(('1.Inputs'!$D$37*12*IF(7=1,'1.Inputs'!$D$38,IF(7=2,'1.Inputs'!$D$39,$E182)))/(1-'1.Inputs'!$D$42)*$D182*(1+$G182)^(7-1))*('1.Inputs'!$D$48-'1.Inputs'!$D$49))/'1.Inputs'!$D$51</f>
        <v>1726991712.3832493</v>
      </c>
      <c r="O182" s="36">
        <f ca="1">((('1.Inputs'!$D$37*12*IF(8=1,'1.Inputs'!$D$38,IF(8=2,'1.Inputs'!$D$39,$E182)))*$F182*(('1.Inputs'!$D$40)+(1-'1.Inputs'!$D$40)*(1+'1.Inputs'!$D$41))*(1+$G182)^(8-1))*'1.Inputs'!$D$47+(('1.Inputs'!$D$37*12*IF(8=1,'1.Inputs'!$D$38,IF(8=2,'1.Inputs'!$D$39,$E182)))/(1-'1.Inputs'!$D$42)*$D182*(1+$G182)^(8-1))*('1.Inputs'!$D$48-'1.Inputs'!$D$49))/'1.Inputs'!$D$51</f>
        <v>1814123887.5279703</v>
      </c>
      <c r="P182" s="36">
        <f ca="1">((('1.Inputs'!$D$37*12*IF(9=1,'1.Inputs'!$D$38,IF(9=2,'1.Inputs'!$D$39,$E182)))*$F182*(('1.Inputs'!$D$40)+(1-'1.Inputs'!$D$40)*(1+'1.Inputs'!$D$41))*(1+$G182)^(9-1))*'1.Inputs'!$D$47+(('1.Inputs'!$D$37*12*IF(9=1,'1.Inputs'!$D$38,IF(9=2,'1.Inputs'!$D$39,$E182)))/(1-'1.Inputs'!$D$42)*$D182*(1+$G182)^(9-1))*('1.Inputs'!$D$48-'1.Inputs'!$D$49))/'1.Inputs'!$D$51</f>
        <v>1905652155.5381134</v>
      </c>
      <c r="Q182" s="36">
        <f ca="1">((('1.Inputs'!$D$37*12*IF(10=1,'1.Inputs'!$D$38,IF(10=2,'1.Inputs'!$D$39,$E182)))*$F182*(('1.Inputs'!$D$40)+(1-'1.Inputs'!$D$40)*(1+'1.Inputs'!$D$41))*(1+$G182)^(10-1))*'1.Inputs'!$D$47+(('1.Inputs'!$D$37*12*IF(10=1,'1.Inputs'!$D$38,IF(10=2,'1.Inputs'!$D$39,$E182)))/(1-'1.Inputs'!$D$42)*$D182*(1+$G182)^(10-1))*('1.Inputs'!$D$48-'1.Inputs'!$D$49))/'1.Inputs'!$D$51</f>
        <v>2001798313.1546557</v>
      </c>
      <c r="R182" s="36">
        <f>-'1.Inputs'!$D$24</f>
        <v>-2050000000</v>
      </c>
      <c r="S182" s="36">
        <f ca="1">((('1.Inputs'!$D$37*12*IF(1=1,'1.Inputs'!$D$38,IF(1=2,'1.Inputs'!$D$39,$E182)))*$F182*(('1.Inputs'!$D$40)+(1-'1.Inputs'!$D$40)*(1+'1.Inputs'!$D$41))*(1+$G182)^(1-1))-(('1.Inputs'!$D$37*12*IF(1=1,'1.Inputs'!$D$38,IF(1=2,'1.Inputs'!$D$39,$E182)))/(1-'1.Inputs'!$D$42)*$D182*(1+$G182)^(1-1))-('1.Inputs'!$D$37*12*IF(1=1,'1.Inputs'!$D$38,IF(1=2,'1.Inputs'!$D$39,$E182)))*'1.Inputs'!$D$43*(1+$G182)^(1-1)-'1.Inputs'!$D$44*(1+$G182)^(1-1)-('1.Inputs'!$D$20/'1.Inputs'!$D$27+'1.Inputs'!$D$23/'1.Inputs'!$D$28))-MAX(0,((('1.Inputs'!$D$37*12*IF(1=1,'1.Inputs'!$D$38,IF(1=2,'1.Inputs'!$D$39,$E182)))*$F182*(('1.Inputs'!$D$40)+(1-'1.Inputs'!$D$40)*(1+'1.Inputs'!$D$41))*(1+$G182)^(1-1))-(('1.Inputs'!$D$37*12*IF(1=1,'1.Inputs'!$D$38,IF(1=2,'1.Inputs'!$D$39,$E182)))/(1-'1.Inputs'!$D$42)*$D182*(1+$G182)^(1-1))-('1.Inputs'!$D$37*12*IF(1=1,'1.Inputs'!$D$38,IF(1=2,'1.Inputs'!$D$39,$E182)))*'1.Inputs'!$D$43*(1+$G182)^(1-1)-'1.Inputs'!$D$44*(1+$G182)^(1-1)-('1.Inputs'!$D$20/'1.Inputs'!$D$27+'1.Inputs'!$D$23/'1.Inputs'!$D$28)))*'1.Inputs'!$D$53+('1.Inputs'!$D$20/'1.Inputs'!$D$27+'1.Inputs'!$D$23/'1.Inputs'!$D$28)-H182</f>
        <v>-589310726.24941635</v>
      </c>
      <c r="T182" s="36">
        <f ca="1">((('1.Inputs'!$D$37*12*IF(2=1,'1.Inputs'!$D$38,IF(2=2,'1.Inputs'!$D$39,$E182)))*$F182*(('1.Inputs'!$D$40)+(1-'1.Inputs'!$D$40)*(1+'1.Inputs'!$D$41))*(1+$G182)^(2-1))-(('1.Inputs'!$D$37*12*IF(2=1,'1.Inputs'!$D$38,IF(2=2,'1.Inputs'!$D$39,$E182)))/(1-'1.Inputs'!$D$42)*$D182*(1+$G182)^(2-1))-('1.Inputs'!$D$37*12*IF(2=1,'1.Inputs'!$D$38,IF(2=2,'1.Inputs'!$D$39,$E182)))*'1.Inputs'!$D$43*(1+$G182)^(2-1)-'1.Inputs'!$D$44*(1+$G182)^(2-1)-('1.Inputs'!$D$20/'1.Inputs'!$D$27+'1.Inputs'!$D$23/'1.Inputs'!$D$28))-MAX(0,((('1.Inputs'!$D$37*12*IF(2=1,'1.Inputs'!$D$38,IF(2=2,'1.Inputs'!$D$39,$E182)))*$F182*(('1.Inputs'!$D$40)+(1-'1.Inputs'!$D$40)*(1+'1.Inputs'!$D$41))*(1+$G182)^(2-1))-(('1.Inputs'!$D$37*12*IF(2=1,'1.Inputs'!$D$38,IF(2=2,'1.Inputs'!$D$39,$E182)))/(1-'1.Inputs'!$D$42)*$D182*(1+$G182)^(2-1))-('1.Inputs'!$D$37*12*IF(2=1,'1.Inputs'!$D$38,IF(2=2,'1.Inputs'!$D$39,$E182)))*'1.Inputs'!$D$43*(1+$G182)^(2-1)-'1.Inputs'!$D$44*(1+$G182)^(2-1)-('1.Inputs'!$D$20/'1.Inputs'!$D$27+'1.Inputs'!$D$23/'1.Inputs'!$D$28)))*'1.Inputs'!$D$53+('1.Inputs'!$D$20/'1.Inputs'!$D$27+'1.Inputs'!$D$23/'1.Inputs'!$D$28)-(I182-H182)</f>
        <v>170382788.92983878</v>
      </c>
      <c r="U182" s="36">
        <f ca="1">((('1.Inputs'!$D$37*12*IF(3=1,'1.Inputs'!$D$38,IF(3=2,'1.Inputs'!$D$39,$E182)))*$F182*(('1.Inputs'!$D$40)+(1-'1.Inputs'!$D$40)*(1+'1.Inputs'!$D$41))*(1+$G182)^(3-1))-(('1.Inputs'!$D$37*12*IF(3=1,'1.Inputs'!$D$38,IF(3=2,'1.Inputs'!$D$39,$E182)))/(1-'1.Inputs'!$D$42)*$D182*(1+$G182)^(3-1))-('1.Inputs'!$D$37*12*IF(3=1,'1.Inputs'!$D$38,IF(3=2,'1.Inputs'!$D$39,$E182)))*'1.Inputs'!$D$43*(1+$G182)^(3-1)-'1.Inputs'!$D$44*(1+$G182)^(3-1)-('1.Inputs'!$D$20/'1.Inputs'!$D$27+'1.Inputs'!$D$23/'1.Inputs'!$D$28))-MAX(0,((('1.Inputs'!$D$37*12*IF(3=1,'1.Inputs'!$D$38,IF(3=2,'1.Inputs'!$D$39,$E182)))*$F182*(('1.Inputs'!$D$40)+(1-'1.Inputs'!$D$40)*(1+'1.Inputs'!$D$41))*(1+$G182)^(3-1))-(('1.Inputs'!$D$37*12*IF(3=1,'1.Inputs'!$D$38,IF(3=2,'1.Inputs'!$D$39,$E182)))/(1-'1.Inputs'!$D$42)*$D182*(1+$G182)^(3-1))-('1.Inputs'!$D$37*12*IF(3=1,'1.Inputs'!$D$38,IF(3=2,'1.Inputs'!$D$39,$E182)))*'1.Inputs'!$D$43*(1+$G182)^(3-1)-'1.Inputs'!$D$44*(1+$G182)^(3-1)-('1.Inputs'!$D$20/'1.Inputs'!$D$27+'1.Inputs'!$D$23/'1.Inputs'!$D$28)))*'1.Inputs'!$D$53+('1.Inputs'!$D$20/'1.Inputs'!$D$27+'1.Inputs'!$D$23/'1.Inputs'!$D$28)-(J182-I182)</f>
        <v>508155077.07661891</v>
      </c>
      <c r="V182" s="36">
        <f ca="1">((('1.Inputs'!$D$37*12*IF(4=1,'1.Inputs'!$D$38,IF(4=2,'1.Inputs'!$D$39,$E182)))*$F182*(('1.Inputs'!$D$40)+(1-'1.Inputs'!$D$40)*(1+'1.Inputs'!$D$41))*(1+$G182)^(4-1))-(('1.Inputs'!$D$37*12*IF(4=1,'1.Inputs'!$D$38,IF(4=2,'1.Inputs'!$D$39,$E182)))/(1-'1.Inputs'!$D$42)*$D182*(1+$G182)^(4-1))-('1.Inputs'!$D$37*12*IF(4=1,'1.Inputs'!$D$38,IF(4=2,'1.Inputs'!$D$39,$E182)))*'1.Inputs'!$D$43*(1+$G182)^(4-1)-'1.Inputs'!$D$44*(1+$G182)^(4-1)-('1.Inputs'!$D$20/'1.Inputs'!$D$27+'1.Inputs'!$D$23/'1.Inputs'!$D$28))-MAX(0,((('1.Inputs'!$D$37*12*IF(4=1,'1.Inputs'!$D$38,IF(4=2,'1.Inputs'!$D$39,$E182)))*$F182*(('1.Inputs'!$D$40)+(1-'1.Inputs'!$D$40)*(1+'1.Inputs'!$D$41))*(1+$G182)^(4-1))-(('1.Inputs'!$D$37*12*IF(4=1,'1.Inputs'!$D$38,IF(4=2,'1.Inputs'!$D$39,$E182)))/(1-'1.Inputs'!$D$42)*$D182*(1+$G182)^(4-1))-('1.Inputs'!$D$37*12*IF(4=1,'1.Inputs'!$D$38,IF(4=2,'1.Inputs'!$D$39,$E182)))*'1.Inputs'!$D$43*(1+$G182)^(4-1)-'1.Inputs'!$D$44*(1+$G182)^(4-1)-('1.Inputs'!$D$20/'1.Inputs'!$D$27+'1.Inputs'!$D$23/'1.Inputs'!$D$28)))*'1.Inputs'!$D$53+('1.Inputs'!$D$20/'1.Inputs'!$D$27+'1.Inputs'!$D$23/'1.Inputs'!$D$28)-(K182-J182)</f>
        <v>693077025.87060034</v>
      </c>
      <c r="W182" s="36">
        <f ca="1">((('1.Inputs'!$D$37*12*IF(5=1,'1.Inputs'!$D$38,IF(5=2,'1.Inputs'!$D$39,$E182)))*$F182*(('1.Inputs'!$D$40)+(1-'1.Inputs'!$D$40)*(1+'1.Inputs'!$D$41))*(1+$G182)^(5-1))-(('1.Inputs'!$D$37*12*IF(5=1,'1.Inputs'!$D$38,IF(5=2,'1.Inputs'!$D$39,$E182)))/(1-'1.Inputs'!$D$42)*$D182*(1+$G182)^(5-1))-('1.Inputs'!$D$37*12*IF(5=1,'1.Inputs'!$D$38,IF(5=2,'1.Inputs'!$D$39,$E182)))*'1.Inputs'!$D$43*(1+$G182)^(5-1)-'1.Inputs'!$D$44*(1+$G182)^(5-1)-('1.Inputs'!$D$20/'1.Inputs'!$D$27+'1.Inputs'!$D$23/'1.Inputs'!$D$28))-MAX(0,((('1.Inputs'!$D$37*12*IF(5=1,'1.Inputs'!$D$38,IF(5=2,'1.Inputs'!$D$39,$E182)))*$F182*(('1.Inputs'!$D$40)+(1-'1.Inputs'!$D$40)*(1+'1.Inputs'!$D$41))*(1+$G182)^(5-1))-(('1.Inputs'!$D$37*12*IF(5=1,'1.Inputs'!$D$38,IF(5=2,'1.Inputs'!$D$39,$E182)))/(1-'1.Inputs'!$D$42)*$D182*(1+$G182)^(5-1))-('1.Inputs'!$D$37*12*IF(5=1,'1.Inputs'!$D$38,IF(5=2,'1.Inputs'!$D$39,$E182)))*'1.Inputs'!$D$43*(1+$G182)^(5-1)-'1.Inputs'!$D$44*(1+$G182)^(5-1)-('1.Inputs'!$D$20/'1.Inputs'!$D$27+'1.Inputs'!$D$23/'1.Inputs'!$D$28)))*'1.Inputs'!$D$53+('1.Inputs'!$D$20/'1.Inputs'!$D$27+'1.Inputs'!$D$23/'1.Inputs'!$D$28)-(L182-K182)</f>
        <v>725661034.88920534</v>
      </c>
      <c r="X182" s="36">
        <f ca="1">((('1.Inputs'!$D$37*12*IF(6=1,'1.Inputs'!$D$38,IF(6=2,'1.Inputs'!$D$39,$E182)))*$F182*(('1.Inputs'!$D$40)+(1-'1.Inputs'!$D$40)*(1+'1.Inputs'!$D$41))*(1+$G182)^(6-1))-(('1.Inputs'!$D$37*12*IF(6=1,'1.Inputs'!$D$38,IF(6=2,'1.Inputs'!$D$39,$E182)))/(1-'1.Inputs'!$D$42)*$D182*(1+$G182)^(6-1))-('1.Inputs'!$D$37*12*IF(6=1,'1.Inputs'!$D$38,IF(6=2,'1.Inputs'!$D$39,$E182)))*'1.Inputs'!$D$43*(1+$G182)^(6-1)-'1.Inputs'!$D$44*(1+$G182)^(6-1)-('1.Inputs'!$D$20/'1.Inputs'!$D$27+'1.Inputs'!$D$23/'1.Inputs'!$D$28))-MAX(0,((('1.Inputs'!$D$37*12*IF(6=1,'1.Inputs'!$D$38,IF(6=2,'1.Inputs'!$D$39,$E182)))*$F182*(('1.Inputs'!$D$40)+(1-'1.Inputs'!$D$40)*(1+'1.Inputs'!$D$41))*(1+$G182)^(6-1))-(('1.Inputs'!$D$37*12*IF(6=1,'1.Inputs'!$D$38,IF(6=2,'1.Inputs'!$D$39,$E182)))/(1-'1.Inputs'!$D$42)*$D182*(1+$G182)^(6-1))-('1.Inputs'!$D$37*12*IF(6=1,'1.Inputs'!$D$38,IF(6=2,'1.Inputs'!$D$39,$E182)))*'1.Inputs'!$D$43*(1+$G182)^(6-1)-'1.Inputs'!$D$44*(1+$G182)^(6-1)-('1.Inputs'!$D$20/'1.Inputs'!$D$27+'1.Inputs'!$D$23/'1.Inputs'!$D$28)))*'1.Inputs'!$D$53+('1.Inputs'!$D$20/'1.Inputs'!$D$27+'1.Inputs'!$D$23/'1.Inputs'!$D$28)-(M182-L182)</f>
        <v>759889009.86339021</v>
      </c>
      <c r="Y182" s="36">
        <f ca="1">((('1.Inputs'!$D$37*12*IF(7=1,'1.Inputs'!$D$38,IF(7=2,'1.Inputs'!$D$39,$E182)))*$F182*(('1.Inputs'!$D$40)+(1-'1.Inputs'!$D$40)*(1+'1.Inputs'!$D$41))*(1+$G182)^(7-1))-(('1.Inputs'!$D$37*12*IF(7=1,'1.Inputs'!$D$38,IF(7=2,'1.Inputs'!$D$39,$E182)))/(1-'1.Inputs'!$D$42)*$D182*(1+$G182)^(7-1))-('1.Inputs'!$D$37*12*IF(7=1,'1.Inputs'!$D$38,IF(7=2,'1.Inputs'!$D$39,$E182)))*'1.Inputs'!$D$43*(1+$G182)^(7-1)-'1.Inputs'!$D$44*(1+$G182)^(7-1)-('1.Inputs'!$D$20/'1.Inputs'!$D$27+'1.Inputs'!$D$23/'1.Inputs'!$D$28))-MAX(0,((('1.Inputs'!$D$37*12*IF(7=1,'1.Inputs'!$D$38,IF(7=2,'1.Inputs'!$D$39,$E182)))*$F182*(('1.Inputs'!$D$40)+(1-'1.Inputs'!$D$40)*(1+'1.Inputs'!$D$41))*(1+$G182)^(7-1))-(('1.Inputs'!$D$37*12*IF(7=1,'1.Inputs'!$D$38,IF(7=2,'1.Inputs'!$D$39,$E182)))/(1-'1.Inputs'!$D$42)*$D182*(1+$G182)^(7-1))-('1.Inputs'!$D$37*12*IF(7=1,'1.Inputs'!$D$38,IF(7=2,'1.Inputs'!$D$39,$E182)))*'1.Inputs'!$D$43*(1+$G182)^(7-1)-'1.Inputs'!$D$44*(1+$G182)^(7-1)-('1.Inputs'!$D$20/'1.Inputs'!$D$27+'1.Inputs'!$D$23/'1.Inputs'!$D$28)))*'1.Inputs'!$D$53+('1.Inputs'!$D$20/'1.Inputs'!$D$27+'1.Inputs'!$D$23/'1.Inputs'!$D$28)-(N182-M182)</f>
        <v>795843894.05718172</v>
      </c>
      <c r="Z182" s="36">
        <f ca="1">((('1.Inputs'!$D$37*12*IF(8=1,'1.Inputs'!$D$38,IF(8=2,'1.Inputs'!$D$39,$E182)))*$F182*(('1.Inputs'!$D$40)+(1-'1.Inputs'!$D$40)*(1+'1.Inputs'!$D$41))*(1+$G182)^(8-1))-(('1.Inputs'!$D$37*12*IF(8=1,'1.Inputs'!$D$38,IF(8=2,'1.Inputs'!$D$39,$E182)))/(1-'1.Inputs'!$D$42)*$D182*(1+$G182)^(8-1))-('1.Inputs'!$D$37*12*IF(8=1,'1.Inputs'!$D$38,IF(8=2,'1.Inputs'!$D$39,$E182)))*'1.Inputs'!$D$43*(1+$G182)^(8-1)-'1.Inputs'!$D$44*(1+$G182)^(8-1)-('1.Inputs'!$D$20/'1.Inputs'!$D$27+'1.Inputs'!$D$23/'1.Inputs'!$D$28))-MAX(0,((('1.Inputs'!$D$37*12*IF(8=1,'1.Inputs'!$D$38,IF(8=2,'1.Inputs'!$D$39,$E182)))*$F182*(('1.Inputs'!$D$40)+(1-'1.Inputs'!$D$40)*(1+'1.Inputs'!$D$41))*(1+$G182)^(8-1))-(('1.Inputs'!$D$37*12*IF(8=1,'1.Inputs'!$D$38,IF(8=2,'1.Inputs'!$D$39,$E182)))/(1-'1.Inputs'!$D$42)*$D182*(1+$G182)^(8-1))-('1.Inputs'!$D$37*12*IF(8=1,'1.Inputs'!$D$38,IF(8=2,'1.Inputs'!$D$39,$E182)))*'1.Inputs'!$D$43*(1+$G182)^(8-1)-'1.Inputs'!$D$44*(1+$G182)^(8-1)-('1.Inputs'!$D$20/'1.Inputs'!$D$27+'1.Inputs'!$D$23/'1.Inputs'!$D$28)))*'1.Inputs'!$D$53+('1.Inputs'!$D$20/'1.Inputs'!$D$27+'1.Inputs'!$D$23/'1.Inputs'!$D$28)-(O182-N182)</f>
        <v>833612815.48370445</v>
      </c>
      <c r="AA182" s="36">
        <f ca="1">((('1.Inputs'!$D$37*12*IF(9=1,'1.Inputs'!$D$38,IF(9=2,'1.Inputs'!$D$39,$E182)))*$F182*(('1.Inputs'!$D$40)+(1-'1.Inputs'!$D$40)*(1+'1.Inputs'!$D$41))*(1+$G182)^(9-1))-(('1.Inputs'!$D$37*12*IF(9=1,'1.Inputs'!$D$38,IF(9=2,'1.Inputs'!$D$39,$E182)))/(1-'1.Inputs'!$D$42)*$D182*(1+$G182)^(9-1))-('1.Inputs'!$D$37*12*IF(9=1,'1.Inputs'!$D$38,IF(9=2,'1.Inputs'!$D$39,$E182)))*'1.Inputs'!$D$43*(1+$G182)^(9-1)-'1.Inputs'!$D$44*(1+$G182)^(9-1)-('1.Inputs'!$D$20/'1.Inputs'!$D$27+'1.Inputs'!$D$23/'1.Inputs'!$D$28))-MAX(0,((('1.Inputs'!$D$37*12*IF(9=1,'1.Inputs'!$D$38,IF(9=2,'1.Inputs'!$D$39,$E182)))*$F182*(('1.Inputs'!$D$40)+(1-'1.Inputs'!$D$40)*(1+'1.Inputs'!$D$41))*(1+$G182)^(9-1))-(('1.Inputs'!$D$37*12*IF(9=1,'1.Inputs'!$D$38,IF(9=2,'1.Inputs'!$D$39,$E182)))/(1-'1.Inputs'!$D$42)*$D182*(1+$G182)^(9-1))-('1.Inputs'!$D$37*12*IF(9=1,'1.Inputs'!$D$38,IF(9=2,'1.Inputs'!$D$39,$E182)))*'1.Inputs'!$D$43*(1+$G182)^(9-1)-'1.Inputs'!$D$44*(1+$G182)^(9-1)-('1.Inputs'!$D$20/'1.Inputs'!$D$27+'1.Inputs'!$D$23/'1.Inputs'!$D$28)))*'1.Inputs'!$D$53+('1.Inputs'!$D$20/'1.Inputs'!$D$27+'1.Inputs'!$D$23/'1.Inputs'!$D$28)-(P182-O182)</f>
        <v>873287298.03896141</v>
      </c>
      <c r="AB182" s="36">
        <f ca="1">((('1.Inputs'!$D$37*12*IF(10=1,'1.Inputs'!$D$38,IF(10=2,'1.Inputs'!$D$39,$E182)))*$F182*(('1.Inputs'!$D$40)+(1-'1.Inputs'!$D$40)*(1+'1.Inputs'!$D$41))*(1+$G182)^(10-1))-(('1.Inputs'!$D$37*12*IF(10=1,'1.Inputs'!$D$38,IF(10=2,'1.Inputs'!$D$39,$E182)))/(1-'1.Inputs'!$D$42)*$D182*(1+$G182)^(10-1))-('1.Inputs'!$D$37*12*IF(10=1,'1.Inputs'!$D$38,IF(10=2,'1.Inputs'!$D$39,$E182)))*'1.Inputs'!$D$43*(1+$G182)^(10-1)-'1.Inputs'!$D$44*(1+$G182)^(10-1)-('1.Inputs'!$D$20/'1.Inputs'!$D$27+'1.Inputs'!$D$23/'1.Inputs'!$D$28))-MAX(0,((('1.Inputs'!$D$37*12*IF(10=1,'1.Inputs'!$D$38,IF(10=2,'1.Inputs'!$D$39,$E182)))*$F182*(('1.Inputs'!$D$40)+(1-'1.Inputs'!$D$40)*(1+'1.Inputs'!$D$41))*(1+$G182)^(10-1))-(('1.Inputs'!$D$37*12*IF(10=1,'1.Inputs'!$D$38,IF(10=2,'1.Inputs'!$D$39,$E182)))/(1-'1.Inputs'!$D$42)*$D182*(1+$G182)^(10-1))-('1.Inputs'!$D$37*12*IF(10=1,'1.Inputs'!$D$38,IF(10=2,'1.Inputs'!$D$39,$E182)))*'1.Inputs'!$D$43*(1+$G182)^(10-1)-'1.Inputs'!$D$44*(1+$G182)^(10-1)-('1.Inputs'!$D$20/'1.Inputs'!$D$27+'1.Inputs'!$D$23/'1.Inputs'!$D$28)))*'1.Inputs'!$D$53+('1.Inputs'!$D$20/'1.Inputs'!$D$27+'1.Inputs'!$D$23/'1.Inputs'!$D$28)-(Q182-P182)+(('1.Inputs'!$D$20+'1.Inputs'!$D$23-('1.Inputs'!$D$20/'1.Inputs'!$D$27+'1.Inputs'!$D$23/'1.Inputs'!$D$28)*'1.Inputs'!$D$10)*'1.Inputs'!$D$60+'1.Inputs'!$D$19*'1.Inputs'!$D$59+Q182)</f>
        <v>3616761796.4426355</v>
      </c>
      <c r="AC182" s="36">
        <f ca="1">S182-AC$13-AC$14+MIN(AC$13,MAX(0,((('1.Inputs'!$D$37*12*IF(1=1,'1.Inputs'!$D$38,IF(1=2,'1.Inputs'!$D$39,$E182)))*$F182*(('1.Inputs'!$D$40)+(1-'1.Inputs'!$D$40)*(1+'1.Inputs'!$D$41))*(1+$G182)^(1-1))-(('1.Inputs'!$D$37*12*IF(1=1,'1.Inputs'!$D$38,IF(1=2,'1.Inputs'!$D$39,$E182)))/(1-'1.Inputs'!$D$42)*$D182*(1+$G182)^(1-1))-('1.Inputs'!$D$37*12*IF(1=1,'1.Inputs'!$D$38,IF(1=2,'1.Inputs'!$D$39,$E182)))*'1.Inputs'!$D$43*(1+$G182)^(1-1)-'1.Inputs'!$D$44*(1+$G182)^(1-1)-('1.Inputs'!$D$20/'1.Inputs'!$D$27+'1.Inputs'!$D$23/'1.Inputs'!$D$28))))*'1.Inputs'!$D$53</f>
        <v>-688899269.00259364</v>
      </c>
      <c r="AD182" s="36">
        <f ca="1">T182-AD$13-AD$14+MIN(AD$13,MAX(0,((('1.Inputs'!$D$37*12*IF(2=1,'1.Inputs'!$D$38,IF(2=2,'1.Inputs'!$D$39,$E182)))*$F182*(('1.Inputs'!$D$40)+(1-'1.Inputs'!$D$40)*(1+'1.Inputs'!$D$41))*(1+$G182)^(2-1))-(('1.Inputs'!$D$37*12*IF(2=1,'1.Inputs'!$D$38,IF(2=2,'1.Inputs'!$D$39,$E182)))/(1-'1.Inputs'!$D$42)*$D182*(1+$G182)^(2-1))-('1.Inputs'!$D$37*12*IF(2=1,'1.Inputs'!$D$38,IF(2=2,'1.Inputs'!$D$39,$E182)))*'1.Inputs'!$D$43*(1+$G182)^(2-1)-'1.Inputs'!$D$44*(1+$G182)^(2-1)-('1.Inputs'!$D$20/'1.Inputs'!$D$27+'1.Inputs'!$D$23/'1.Inputs'!$D$28))))*'1.Inputs'!$D$53</f>
        <v>74442788.929838777</v>
      </c>
      <c r="AE182" s="36">
        <f ca="1">U182-AE$13-AE$14+MIN(AE$13,MAX(0,((('1.Inputs'!$D$37*12*IF(3=1,'1.Inputs'!$D$38,IF(3=2,'1.Inputs'!$D$39,$E182)))*$F182*(('1.Inputs'!$D$40)+(1-'1.Inputs'!$D$40)*(1+'1.Inputs'!$D$41))*(1+$G182)^(3-1))-(('1.Inputs'!$D$37*12*IF(3=1,'1.Inputs'!$D$38,IF(3=2,'1.Inputs'!$D$39,$E182)))/(1-'1.Inputs'!$D$42)*$D182*(1+$G182)^(3-1))-('1.Inputs'!$D$37*12*IF(3=1,'1.Inputs'!$D$38,IF(3=2,'1.Inputs'!$D$39,$E182)))*'1.Inputs'!$D$43*(1+$G182)^(3-1)-'1.Inputs'!$D$44*(1+$G182)^(3-1)-('1.Inputs'!$D$20/'1.Inputs'!$D$27+'1.Inputs'!$D$23/'1.Inputs'!$D$28))))*'1.Inputs'!$D$53</f>
        <v>166215077.07661891</v>
      </c>
      <c r="AF182" s="36">
        <f ca="1">V182-AF$13-AF$14+MIN(AF$13,MAX(0,((('1.Inputs'!$D$37*12*IF(4=1,'1.Inputs'!$D$38,IF(4=2,'1.Inputs'!$D$39,$E182)))*$F182*(('1.Inputs'!$D$40)+(1-'1.Inputs'!$D$40)*(1+'1.Inputs'!$D$41))*(1+$G182)^(4-1))-(('1.Inputs'!$D$37*12*IF(4=1,'1.Inputs'!$D$38,IF(4=2,'1.Inputs'!$D$39,$E182)))/(1-'1.Inputs'!$D$42)*$D182*(1+$G182)^(4-1))-('1.Inputs'!$D$37*12*IF(4=1,'1.Inputs'!$D$38,IF(4=2,'1.Inputs'!$D$39,$E182)))*'1.Inputs'!$D$43*(1+$G182)^(4-1)-'1.Inputs'!$D$44*(1+$G182)^(4-1)-('1.Inputs'!$D$20/'1.Inputs'!$D$27+'1.Inputs'!$D$23/'1.Inputs'!$D$28))))*'1.Inputs'!$D$53</f>
        <v>370325025.87060034</v>
      </c>
      <c r="AG182" s="36">
        <f ca="1">W182-AG$13-AG$14+MIN(AG$13,MAX(0,((('1.Inputs'!$D$37*12*IF(5=1,'1.Inputs'!$D$38,IF(5=2,'1.Inputs'!$D$39,$E182)))*$F182*(('1.Inputs'!$D$40)+(1-'1.Inputs'!$D$40)*(1+'1.Inputs'!$D$41))*(1+$G182)^(5-1))-(('1.Inputs'!$D$37*12*IF(5=1,'1.Inputs'!$D$38,IF(5=2,'1.Inputs'!$D$39,$E182)))/(1-'1.Inputs'!$D$42)*$D182*(1+$G182)^(5-1))-('1.Inputs'!$D$37*12*IF(5=1,'1.Inputs'!$D$38,IF(5=2,'1.Inputs'!$D$39,$E182)))*'1.Inputs'!$D$43*(1+$G182)^(5-1)-'1.Inputs'!$D$44*(1+$G182)^(5-1)-('1.Inputs'!$D$20/'1.Inputs'!$D$27+'1.Inputs'!$D$23/'1.Inputs'!$D$28))))*'1.Inputs'!$D$53</f>
        <v>422097034.88920534</v>
      </c>
      <c r="AH182" s="36">
        <f ca="1">X182-AH$13-AH$14+MIN(AH$13,MAX(0,((('1.Inputs'!$D$37*12*IF(6=1,'1.Inputs'!$D$38,IF(6=2,'1.Inputs'!$D$39,$E182)))*$F182*(('1.Inputs'!$D$40)+(1-'1.Inputs'!$D$40)*(1+'1.Inputs'!$D$41))*(1+$G182)^(6-1))-(('1.Inputs'!$D$37*12*IF(6=1,'1.Inputs'!$D$38,IF(6=2,'1.Inputs'!$D$39,$E182)))/(1-'1.Inputs'!$D$42)*$D182*(1+$G182)^(6-1))-('1.Inputs'!$D$37*12*IF(6=1,'1.Inputs'!$D$38,IF(6=2,'1.Inputs'!$D$39,$E182)))*'1.Inputs'!$D$43*(1+$G182)^(6-1)-'1.Inputs'!$D$44*(1+$G182)^(6-1)-('1.Inputs'!$D$20/'1.Inputs'!$D$27+'1.Inputs'!$D$23/'1.Inputs'!$D$28))))*'1.Inputs'!$D$53</f>
        <v>475513009.86339021</v>
      </c>
      <c r="AI182" s="36">
        <f ca="1">Y182-AI$13-AI$14+MIN(AI$13,MAX(0,((('1.Inputs'!$D$37*12*IF(7=1,'1.Inputs'!$D$38,IF(7=2,'1.Inputs'!$D$39,$E182)))*$F182*(('1.Inputs'!$D$40)+(1-'1.Inputs'!$D$40)*(1+'1.Inputs'!$D$41))*(1+$G182)^(7-1))-(('1.Inputs'!$D$37*12*IF(7=1,'1.Inputs'!$D$38,IF(7=2,'1.Inputs'!$D$39,$E182)))/(1-'1.Inputs'!$D$42)*$D182*(1+$G182)^(7-1))-('1.Inputs'!$D$37*12*IF(7=1,'1.Inputs'!$D$38,IF(7=2,'1.Inputs'!$D$39,$E182)))*'1.Inputs'!$D$43*(1+$G182)^(7-1)-'1.Inputs'!$D$44*(1+$G182)^(7-1)-('1.Inputs'!$D$20/'1.Inputs'!$D$27+'1.Inputs'!$D$23/'1.Inputs'!$D$28))))*'1.Inputs'!$D$53</f>
        <v>530655894.05718172</v>
      </c>
      <c r="AJ182" s="36">
        <f ca="1">Z182-AJ$13-AJ$14+MIN(AJ$13,MAX(0,((('1.Inputs'!$D$37*12*IF(8=1,'1.Inputs'!$D$38,IF(8=2,'1.Inputs'!$D$39,$E182)))*$F182*(('1.Inputs'!$D$40)+(1-'1.Inputs'!$D$40)*(1+'1.Inputs'!$D$41))*(1+$G182)^(8-1))-(('1.Inputs'!$D$37*12*IF(8=1,'1.Inputs'!$D$38,IF(8=2,'1.Inputs'!$D$39,$E182)))/(1-'1.Inputs'!$D$42)*$D182*(1+$G182)^(8-1))-('1.Inputs'!$D$37*12*IF(8=1,'1.Inputs'!$D$38,IF(8=2,'1.Inputs'!$D$39,$E182)))*'1.Inputs'!$D$43*(1+$G182)^(8-1)-'1.Inputs'!$D$44*(1+$G182)^(8-1)-('1.Inputs'!$D$20/'1.Inputs'!$D$27+'1.Inputs'!$D$23/'1.Inputs'!$D$28))))*'1.Inputs'!$D$53</f>
        <v>833612815.48370445</v>
      </c>
      <c r="AK182" s="36">
        <f ca="1">AA182-AK$13-AK$14+MIN(AK$13,MAX(0,((('1.Inputs'!$D$37*12*IF(9=1,'1.Inputs'!$D$38,IF(9=2,'1.Inputs'!$D$39,$E182)))*$F182*(('1.Inputs'!$D$40)+(1-'1.Inputs'!$D$40)*(1+'1.Inputs'!$D$41))*(1+$G182)^(9-1))-(('1.Inputs'!$D$37*12*IF(9=1,'1.Inputs'!$D$38,IF(9=2,'1.Inputs'!$D$39,$E182)))/(1-'1.Inputs'!$D$42)*$D182*(1+$G182)^(9-1))-('1.Inputs'!$D$37*12*IF(9=1,'1.Inputs'!$D$38,IF(9=2,'1.Inputs'!$D$39,$E182)))*'1.Inputs'!$D$43*(1+$G182)^(9-1)-'1.Inputs'!$D$44*(1+$G182)^(9-1)-('1.Inputs'!$D$20/'1.Inputs'!$D$27+'1.Inputs'!$D$23/'1.Inputs'!$D$28))))*'1.Inputs'!$D$53</f>
        <v>873287298.03896141</v>
      </c>
      <c r="AL182" s="36">
        <f ca="1">AB182-AL$13-AL$14+MIN(AL$13,MAX(0,((('1.Inputs'!$D$37*12*IF(10=1,'1.Inputs'!$D$38,IF(10=2,'1.Inputs'!$D$39,$E182)))*$F182*(('1.Inputs'!$D$40)+(1-'1.Inputs'!$D$40)*(1+'1.Inputs'!$D$41))*(1+$G182)^(10-1))-(('1.Inputs'!$D$37*12*IF(10=1,'1.Inputs'!$D$38,IF(10=2,'1.Inputs'!$D$39,$E182)))/(1-'1.Inputs'!$D$42)*$D182*(1+$G182)^(10-1))-('1.Inputs'!$D$37*12*IF(10=1,'1.Inputs'!$D$38,IF(10=2,'1.Inputs'!$D$39,$E182)))*'1.Inputs'!$D$43*(1+$G182)^(10-1)-'1.Inputs'!$D$44*(1+$G182)^(10-1)-('1.Inputs'!$D$20/'1.Inputs'!$D$27+'1.Inputs'!$D$23/'1.Inputs'!$D$28))))*'1.Inputs'!$D$53+'1.Inputs'!$D$35</f>
        <v>4416761796.4426355</v>
      </c>
      <c r="AM182" s="48">
        <f ca="1">R182+NPV('1.Inputs'!$D$55,S182:AB182)</f>
        <v>1363354039.0260777</v>
      </c>
      <c r="AN182" s="48">
        <f ca="1">-('1.Inputs'!$D$24*(1-'1.Inputs'!$D$31)+'1.Inputs'!$D$35)+NPV('1.Inputs'!$D$54,AC182:AL182)</f>
        <v>-68395458.72124362</v>
      </c>
      <c r="AO182" s="36">
        <f t="shared" ca="1" si="21"/>
        <v>-3.9926200965407612</v>
      </c>
      <c r="AP182" s="36">
        <f t="shared" ca="1" si="22"/>
        <v>1.2910444031418162</v>
      </c>
      <c r="AQ182" s="36">
        <f ca="1">'1.Inputs'!$D$35+MIN(SUM($AC182:AC182),SUM($AC182:AD182),SUM($AC182:AE182),SUM($AC182:AF182),SUM($AC182:AG182),SUM($AC182:AH182),SUM($AC182:AI182),SUM($AC182:AJ182),SUM($AC182:AK182),SUM($AC182:AL182))</f>
        <v>111100730.99740636</v>
      </c>
      <c r="AR182" s="36">
        <f ca="1">IF(AP182&lt;'1.Inputs'!$D$57,1,0)</f>
        <v>0</v>
      </c>
      <c r="AS182" s="36">
        <f t="shared" ca="1" si="23"/>
        <v>0</v>
      </c>
    </row>
    <row r="183" spans="2:45" ht="15" customHeight="1" x14ac:dyDescent="0.25">
      <c r="B183" s="36">
        <v>168</v>
      </c>
      <c r="C183" s="36">
        <f t="shared" ca="1" si="16"/>
        <v>0.46109721327684183</v>
      </c>
      <c r="D183" s="36">
        <f t="shared" ca="1" si="17"/>
        <v>19735.209376363378</v>
      </c>
      <c r="E183" s="47">
        <f t="shared" ca="1" si="18"/>
        <v>0.82335399482033722</v>
      </c>
      <c r="F183" s="36">
        <f t="shared" ca="1" si="19"/>
        <v>28077.199554972933</v>
      </c>
      <c r="G183" s="36">
        <f t="shared" ca="1" si="20"/>
        <v>4.5952300853089975E-2</v>
      </c>
      <c r="H183" s="36">
        <f ca="1">((('1.Inputs'!$D$37*12*IF(1=1,'1.Inputs'!$D$38,IF(1=2,'1.Inputs'!$D$39,$E183)))*$F183*(('1.Inputs'!$D$40)+(1-'1.Inputs'!$D$40)*(1+'1.Inputs'!$D$41))*(1+$G183)^(1-1))*'1.Inputs'!$D$47+(('1.Inputs'!$D$37*12*IF(1=1,'1.Inputs'!$D$38,IF(1=2,'1.Inputs'!$D$39,$E183)))/(1-'1.Inputs'!$D$42)*$D183*(1+$G183)^(1-1))*('1.Inputs'!$D$48-'1.Inputs'!$D$49))/'1.Inputs'!$D$51</f>
        <v>757689072.43668664</v>
      </c>
      <c r="I183" s="36">
        <f ca="1">((('1.Inputs'!$D$37*12*IF(2=1,'1.Inputs'!$D$38,IF(2=2,'1.Inputs'!$D$39,$E183)))*$F183*(('1.Inputs'!$D$40)+(1-'1.Inputs'!$D$40)*(1+'1.Inputs'!$D$41))*(1+$G183)^(2-1))*'1.Inputs'!$D$47+(('1.Inputs'!$D$37*12*IF(2=1,'1.Inputs'!$D$38,IF(2=2,'1.Inputs'!$D$39,$E183)))/(1-'1.Inputs'!$D$42)*$D183*(1+$G183)^(2-1))*('1.Inputs'!$D$48-'1.Inputs'!$D$49))/'1.Inputs'!$D$51</f>
        <v>1109509280.1049542</v>
      </c>
      <c r="J183" s="36">
        <f ca="1">((('1.Inputs'!$D$37*12*IF(3=1,'1.Inputs'!$D$38,IF(3=2,'1.Inputs'!$D$39,$E183)))*$F183*(('1.Inputs'!$D$40)+(1-'1.Inputs'!$D$40)*(1+'1.Inputs'!$D$41))*(1+$G183)^(3-1))*'1.Inputs'!$D$47+(('1.Inputs'!$D$37*12*IF(3=1,'1.Inputs'!$D$38,IF(3=2,'1.Inputs'!$D$39,$E183)))/(1-'1.Inputs'!$D$42)*$D183*(1+$G183)^(3-1))*('1.Inputs'!$D$48-'1.Inputs'!$D$49))/'1.Inputs'!$D$51</f>
        <v>1364995990.4335723</v>
      </c>
      <c r="K183" s="36">
        <f ca="1">((('1.Inputs'!$D$37*12*IF(4=1,'1.Inputs'!$D$38,IF(4=2,'1.Inputs'!$D$39,$E183)))*$F183*(('1.Inputs'!$D$40)+(1-'1.Inputs'!$D$40)*(1+'1.Inputs'!$D$41))*(1+$G183)^(4-1))*'1.Inputs'!$D$47+(('1.Inputs'!$D$37*12*IF(4=1,'1.Inputs'!$D$38,IF(4=2,'1.Inputs'!$D$39,$E183)))/(1-'1.Inputs'!$D$42)*$D183*(1+$G183)^(4-1))*('1.Inputs'!$D$48-'1.Inputs'!$D$49))/'1.Inputs'!$D$51</f>
        <v>1427720696.8492374</v>
      </c>
      <c r="L183" s="36">
        <f ca="1">((('1.Inputs'!$D$37*12*IF(5=1,'1.Inputs'!$D$38,IF(5=2,'1.Inputs'!$D$39,$E183)))*$F183*(('1.Inputs'!$D$40)+(1-'1.Inputs'!$D$40)*(1+'1.Inputs'!$D$41))*(1+$G183)^(5-1))*'1.Inputs'!$D$47+(('1.Inputs'!$D$37*12*IF(5=1,'1.Inputs'!$D$38,IF(5=2,'1.Inputs'!$D$39,$E183)))/(1-'1.Inputs'!$D$42)*$D183*(1+$G183)^(5-1))*('1.Inputs'!$D$48-'1.Inputs'!$D$49))/'1.Inputs'!$D$51</f>
        <v>1493327747.8450372</v>
      </c>
      <c r="M183" s="36">
        <f ca="1">((('1.Inputs'!$D$37*12*IF(6=1,'1.Inputs'!$D$38,IF(6=2,'1.Inputs'!$D$39,$E183)))*$F183*(('1.Inputs'!$D$40)+(1-'1.Inputs'!$D$40)*(1+'1.Inputs'!$D$41))*(1+$G183)^(6-1))*'1.Inputs'!$D$47+(('1.Inputs'!$D$37*12*IF(6=1,'1.Inputs'!$D$38,IF(6=2,'1.Inputs'!$D$39,$E183)))/(1-'1.Inputs'!$D$42)*$D183*(1+$G183)^(6-1))*('1.Inputs'!$D$48-'1.Inputs'!$D$49))/'1.Inputs'!$D$51</f>
        <v>1561949593.7862797</v>
      </c>
      <c r="N183" s="36">
        <f ca="1">((('1.Inputs'!$D$37*12*IF(7=1,'1.Inputs'!$D$38,IF(7=2,'1.Inputs'!$D$39,$E183)))*$F183*(('1.Inputs'!$D$40)+(1-'1.Inputs'!$D$40)*(1+'1.Inputs'!$D$41))*(1+$G183)^(7-1))*'1.Inputs'!$D$47+(('1.Inputs'!$D$37*12*IF(7=1,'1.Inputs'!$D$38,IF(7=2,'1.Inputs'!$D$39,$E183)))/(1-'1.Inputs'!$D$42)*$D183*(1+$G183)^(7-1))*('1.Inputs'!$D$48-'1.Inputs'!$D$49))/'1.Inputs'!$D$51</f>
        <v>1633724771.4373083</v>
      </c>
      <c r="O183" s="36">
        <f ca="1">((('1.Inputs'!$D$37*12*IF(8=1,'1.Inputs'!$D$38,IF(8=2,'1.Inputs'!$D$39,$E183)))*$F183*(('1.Inputs'!$D$40)+(1-'1.Inputs'!$D$40)*(1+'1.Inputs'!$D$41))*(1+$G183)^(8-1))*'1.Inputs'!$D$47+(('1.Inputs'!$D$37*12*IF(8=1,'1.Inputs'!$D$38,IF(8=2,'1.Inputs'!$D$39,$E183)))/(1-'1.Inputs'!$D$42)*$D183*(1+$G183)^(8-1))*('1.Inputs'!$D$48-'1.Inputs'!$D$49))/'1.Inputs'!$D$51</f>
        <v>1708798183.645541</v>
      </c>
      <c r="P183" s="36">
        <f ca="1">((('1.Inputs'!$D$37*12*IF(9=1,'1.Inputs'!$D$38,IF(9=2,'1.Inputs'!$D$39,$E183)))*$F183*(('1.Inputs'!$D$40)+(1-'1.Inputs'!$D$40)*(1+'1.Inputs'!$D$41))*(1+$G183)^(9-1))*'1.Inputs'!$D$47+(('1.Inputs'!$D$37*12*IF(9=1,'1.Inputs'!$D$38,IF(9=2,'1.Inputs'!$D$39,$E183)))/(1-'1.Inputs'!$D$42)*$D183*(1+$G183)^(9-1))*('1.Inputs'!$D$48-'1.Inputs'!$D$49))/'1.Inputs'!$D$51</f>
        <v>1787321391.8776355</v>
      </c>
      <c r="Q183" s="36">
        <f ca="1">((('1.Inputs'!$D$37*12*IF(10=1,'1.Inputs'!$D$38,IF(10=2,'1.Inputs'!$D$39,$E183)))*$F183*(('1.Inputs'!$D$40)+(1-'1.Inputs'!$D$40)*(1+'1.Inputs'!$D$41))*(1+$G183)^(10-1))*'1.Inputs'!$D$47+(('1.Inputs'!$D$37*12*IF(10=1,'1.Inputs'!$D$38,IF(10=2,'1.Inputs'!$D$39,$E183)))/(1-'1.Inputs'!$D$42)*$D183*(1+$G183)^(10-1))*('1.Inputs'!$D$48-'1.Inputs'!$D$49))/'1.Inputs'!$D$51</f>
        <v>1869452922.19836</v>
      </c>
      <c r="R183" s="36">
        <f>-'1.Inputs'!$D$24</f>
        <v>-2050000000</v>
      </c>
      <c r="S183" s="36">
        <f ca="1">((('1.Inputs'!$D$37*12*IF(1=1,'1.Inputs'!$D$38,IF(1=2,'1.Inputs'!$D$39,$E183)))*$F183*(('1.Inputs'!$D$40)+(1-'1.Inputs'!$D$40)*(1+'1.Inputs'!$D$41))*(1+$G183)^(1-1))-(('1.Inputs'!$D$37*12*IF(1=1,'1.Inputs'!$D$38,IF(1=2,'1.Inputs'!$D$39,$E183)))/(1-'1.Inputs'!$D$42)*$D183*(1+$G183)^(1-1))-('1.Inputs'!$D$37*12*IF(1=1,'1.Inputs'!$D$38,IF(1=2,'1.Inputs'!$D$39,$E183)))*'1.Inputs'!$D$43*(1+$G183)^(1-1)-'1.Inputs'!$D$44*(1+$G183)^(1-1)-('1.Inputs'!$D$20/'1.Inputs'!$D$27+'1.Inputs'!$D$23/'1.Inputs'!$D$28))-MAX(0,((('1.Inputs'!$D$37*12*IF(1=1,'1.Inputs'!$D$38,IF(1=2,'1.Inputs'!$D$39,$E183)))*$F183*(('1.Inputs'!$D$40)+(1-'1.Inputs'!$D$40)*(1+'1.Inputs'!$D$41))*(1+$G183)^(1-1))-(('1.Inputs'!$D$37*12*IF(1=1,'1.Inputs'!$D$38,IF(1=2,'1.Inputs'!$D$39,$E183)))/(1-'1.Inputs'!$D$42)*$D183*(1+$G183)^(1-1))-('1.Inputs'!$D$37*12*IF(1=1,'1.Inputs'!$D$38,IF(1=2,'1.Inputs'!$D$39,$E183)))*'1.Inputs'!$D$43*(1+$G183)^(1-1)-'1.Inputs'!$D$44*(1+$G183)^(1-1)-('1.Inputs'!$D$20/'1.Inputs'!$D$27+'1.Inputs'!$D$23/'1.Inputs'!$D$28)))*'1.Inputs'!$D$53+('1.Inputs'!$D$20/'1.Inputs'!$D$27+'1.Inputs'!$D$23/'1.Inputs'!$D$28)-H183</f>
        <v>-865653913.98059905</v>
      </c>
      <c r="T183" s="36">
        <f ca="1">((('1.Inputs'!$D$37*12*IF(2=1,'1.Inputs'!$D$38,IF(2=2,'1.Inputs'!$D$39,$E183)))*$F183*(('1.Inputs'!$D$40)+(1-'1.Inputs'!$D$40)*(1+'1.Inputs'!$D$41))*(1+$G183)^(2-1))-(('1.Inputs'!$D$37*12*IF(2=1,'1.Inputs'!$D$38,IF(2=2,'1.Inputs'!$D$39,$E183)))/(1-'1.Inputs'!$D$42)*$D183*(1+$G183)^(2-1))-('1.Inputs'!$D$37*12*IF(2=1,'1.Inputs'!$D$38,IF(2=2,'1.Inputs'!$D$39,$E183)))*'1.Inputs'!$D$43*(1+$G183)^(2-1)-'1.Inputs'!$D$44*(1+$G183)^(2-1)-('1.Inputs'!$D$20/'1.Inputs'!$D$27+'1.Inputs'!$D$23/'1.Inputs'!$D$28))-MAX(0,((('1.Inputs'!$D$37*12*IF(2=1,'1.Inputs'!$D$38,IF(2=2,'1.Inputs'!$D$39,$E183)))*$F183*(('1.Inputs'!$D$40)+(1-'1.Inputs'!$D$40)*(1+'1.Inputs'!$D$41))*(1+$G183)^(2-1))-(('1.Inputs'!$D$37*12*IF(2=1,'1.Inputs'!$D$38,IF(2=2,'1.Inputs'!$D$39,$E183)))/(1-'1.Inputs'!$D$42)*$D183*(1+$G183)^(2-1))-('1.Inputs'!$D$37*12*IF(2=1,'1.Inputs'!$D$38,IF(2=2,'1.Inputs'!$D$39,$E183)))*'1.Inputs'!$D$43*(1+$G183)^(2-1)-'1.Inputs'!$D$44*(1+$G183)^(2-1)-('1.Inputs'!$D$20/'1.Inputs'!$D$27+'1.Inputs'!$D$23/'1.Inputs'!$D$28)))*'1.Inputs'!$D$53+('1.Inputs'!$D$20/'1.Inputs'!$D$27+'1.Inputs'!$D$23/'1.Inputs'!$D$28)-(I183-H183)</f>
        <v>-162580096.99457109</v>
      </c>
      <c r="U183" s="36">
        <f ca="1">((('1.Inputs'!$D$37*12*IF(3=1,'1.Inputs'!$D$38,IF(3=2,'1.Inputs'!$D$39,$E183)))*$F183*(('1.Inputs'!$D$40)+(1-'1.Inputs'!$D$40)*(1+'1.Inputs'!$D$41))*(1+$G183)^(3-1))-(('1.Inputs'!$D$37*12*IF(3=1,'1.Inputs'!$D$38,IF(3=2,'1.Inputs'!$D$39,$E183)))/(1-'1.Inputs'!$D$42)*$D183*(1+$G183)^(3-1))-('1.Inputs'!$D$37*12*IF(3=1,'1.Inputs'!$D$38,IF(3=2,'1.Inputs'!$D$39,$E183)))*'1.Inputs'!$D$43*(1+$G183)^(3-1)-'1.Inputs'!$D$44*(1+$G183)^(3-1)-('1.Inputs'!$D$20/'1.Inputs'!$D$27+'1.Inputs'!$D$23/'1.Inputs'!$D$28))-MAX(0,((('1.Inputs'!$D$37*12*IF(3=1,'1.Inputs'!$D$38,IF(3=2,'1.Inputs'!$D$39,$E183)))*$F183*(('1.Inputs'!$D$40)+(1-'1.Inputs'!$D$40)*(1+'1.Inputs'!$D$41))*(1+$G183)^(3-1))-(('1.Inputs'!$D$37*12*IF(3=1,'1.Inputs'!$D$38,IF(3=2,'1.Inputs'!$D$39,$E183)))/(1-'1.Inputs'!$D$42)*$D183*(1+$G183)^(3-1))-('1.Inputs'!$D$37*12*IF(3=1,'1.Inputs'!$D$38,IF(3=2,'1.Inputs'!$D$39,$E183)))*'1.Inputs'!$D$43*(1+$G183)^(3-1)-'1.Inputs'!$D$44*(1+$G183)^(3-1)-('1.Inputs'!$D$20/'1.Inputs'!$D$27+'1.Inputs'!$D$23/'1.Inputs'!$D$28)))*'1.Inputs'!$D$53+('1.Inputs'!$D$20/'1.Inputs'!$D$27+'1.Inputs'!$D$23/'1.Inputs'!$D$28)-(J183-I183)</f>
        <v>79230168.920366883</v>
      </c>
      <c r="V183" s="36">
        <f ca="1">((('1.Inputs'!$D$37*12*IF(4=1,'1.Inputs'!$D$38,IF(4=2,'1.Inputs'!$D$39,$E183)))*$F183*(('1.Inputs'!$D$40)+(1-'1.Inputs'!$D$40)*(1+'1.Inputs'!$D$41))*(1+$G183)^(4-1))-(('1.Inputs'!$D$37*12*IF(4=1,'1.Inputs'!$D$38,IF(4=2,'1.Inputs'!$D$39,$E183)))/(1-'1.Inputs'!$D$42)*$D183*(1+$G183)^(4-1))-('1.Inputs'!$D$37*12*IF(4=1,'1.Inputs'!$D$38,IF(4=2,'1.Inputs'!$D$39,$E183)))*'1.Inputs'!$D$43*(1+$G183)^(4-1)-'1.Inputs'!$D$44*(1+$G183)^(4-1)-('1.Inputs'!$D$20/'1.Inputs'!$D$27+'1.Inputs'!$D$23/'1.Inputs'!$D$28))-MAX(0,((('1.Inputs'!$D$37*12*IF(4=1,'1.Inputs'!$D$38,IF(4=2,'1.Inputs'!$D$39,$E183)))*$F183*(('1.Inputs'!$D$40)+(1-'1.Inputs'!$D$40)*(1+'1.Inputs'!$D$41))*(1+$G183)^(4-1))-(('1.Inputs'!$D$37*12*IF(4=1,'1.Inputs'!$D$38,IF(4=2,'1.Inputs'!$D$39,$E183)))/(1-'1.Inputs'!$D$42)*$D183*(1+$G183)^(4-1))-('1.Inputs'!$D$37*12*IF(4=1,'1.Inputs'!$D$38,IF(4=2,'1.Inputs'!$D$39,$E183)))*'1.Inputs'!$D$43*(1+$G183)^(4-1)-'1.Inputs'!$D$44*(1+$G183)^(4-1)-('1.Inputs'!$D$20/'1.Inputs'!$D$27+'1.Inputs'!$D$23/'1.Inputs'!$D$28)))*'1.Inputs'!$D$53+('1.Inputs'!$D$20/'1.Inputs'!$D$27+'1.Inputs'!$D$23/'1.Inputs'!$D$28)-(K183-J183)</f>
        <v>285201937.35386842</v>
      </c>
      <c r="W183" s="36">
        <f ca="1">((('1.Inputs'!$D$37*12*IF(5=1,'1.Inputs'!$D$38,IF(5=2,'1.Inputs'!$D$39,$E183)))*$F183*(('1.Inputs'!$D$40)+(1-'1.Inputs'!$D$40)*(1+'1.Inputs'!$D$41))*(1+$G183)^(5-1))-(('1.Inputs'!$D$37*12*IF(5=1,'1.Inputs'!$D$38,IF(5=2,'1.Inputs'!$D$39,$E183)))/(1-'1.Inputs'!$D$42)*$D183*(1+$G183)^(5-1))-('1.Inputs'!$D$37*12*IF(5=1,'1.Inputs'!$D$38,IF(5=2,'1.Inputs'!$D$39,$E183)))*'1.Inputs'!$D$43*(1+$G183)^(5-1)-'1.Inputs'!$D$44*(1+$G183)^(5-1)-('1.Inputs'!$D$20/'1.Inputs'!$D$27+'1.Inputs'!$D$23/'1.Inputs'!$D$28))-MAX(0,((('1.Inputs'!$D$37*12*IF(5=1,'1.Inputs'!$D$38,IF(5=2,'1.Inputs'!$D$39,$E183)))*$F183*(('1.Inputs'!$D$40)+(1-'1.Inputs'!$D$40)*(1+'1.Inputs'!$D$41))*(1+$G183)^(5-1))-(('1.Inputs'!$D$37*12*IF(5=1,'1.Inputs'!$D$38,IF(5=2,'1.Inputs'!$D$39,$E183)))/(1-'1.Inputs'!$D$42)*$D183*(1+$G183)^(5-1))-('1.Inputs'!$D$37*12*IF(5=1,'1.Inputs'!$D$38,IF(5=2,'1.Inputs'!$D$39,$E183)))*'1.Inputs'!$D$43*(1+$G183)^(5-1)-'1.Inputs'!$D$44*(1+$G183)^(5-1)-('1.Inputs'!$D$20/'1.Inputs'!$D$27+'1.Inputs'!$D$23/'1.Inputs'!$D$28)))*'1.Inputs'!$D$53+('1.Inputs'!$D$20/'1.Inputs'!$D$27+'1.Inputs'!$D$23/'1.Inputs'!$D$28)-(L183-K183)</f>
        <v>296136376.36772853</v>
      </c>
      <c r="X183" s="36">
        <f ca="1">((('1.Inputs'!$D$37*12*IF(6=1,'1.Inputs'!$D$38,IF(6=2,'1.Inputs'!$D$39,$E183)))*$F183*(('1.Inputs'!$D$40)+(1-'1.Inputs'!$D$40)*(1+'1.Inputs'!$D$41))*(1+$G183)^(6-1))-(('1.Inputs'!$D$37*12*IF(6=1,'1.Inputs'!$D$38,IF(6=2,'1.Inputs'!$D$39,$E183)))/(1-'1.Inputs'!$D$42)*$D183*(1+$G183)^(6-1))-('1.Inputs'!$D$37*12*IF(6=1,'1.Inputs'!$D$38,IF(6=2,'1.Inputs'!$D$39,$E183)))*'1.Inputs'!$D$43*(1+$G183)^(6-1)-'1.Inputs'!$D$44*(1+$G183)^(6-1)-('1.Inputs'!$D$20/'1.Inputs'!$D$27+'1.Inputs'!$D$23/'1.Inputs'!$D$28))-MAX(0,((('1.Inputs'!$D$37*12*IF(6=1,'1.Inputs'!$D$38,IF(6=2,'1.Inputs'!$D$39,$E183)))*$F183*(('1.Inputs'!$D$40)+(1-'1.Inputs'!$D$40)*(1+'1.Inputs'!$D$41))*(1+$G183)^(6-1))-(('1.Inputs'!$D$37*12*IF(6=1,'1.Inputs'!$D$38,IF(6=2,'1.Inputs'!$D$39,$E183)))/(1-'1.Inputs'!$D$42)*$D183*(1+$G183)^(6-1))-('1.Inputs'!$D$37*12*IF(6=1,'1.Inputs'!$D$38,IF(6=2,'1.Inputs'!$D$39,$E183)))*'1.Inputs'!$D$43*(1+$G183)^(6-1)-'1.Inputs'!$D$44*(1+$G183)^(6-1)-('1.Inputs'!$D$20/'1.Inputs'!$D$27+'1.Inputs'!$D$23/'1.Inputs'!$D$28)))*'1.Inputs'!$D$53+('1.Inputs'!$D$20/'1.Inputs'!$D$27+'1.Inputs'!$D$23/'1.Inputs'!$D$28)-(M183-L183)</f>
        <v>307573278.01281428</v>
      </c>
      <c r="Y183" s="36">
        <f ca="1">((('1.Inputs'!$D$37*12*IF(7=1,'1.Inputs'!$D$38,IF(7=2,'1.Inputs'!$D$39,$E183)))*$F183*(('1.Inputs'!$D$40)+(1-'1.Inputs'!$D$40)*(1+'1.Inputs'!$D$41))*(1+$G183)^(7-1))-(('1.Inputs'!$D$37*12*IF(7=1,'1.Inputs'!$D$38,IF(7=2,'1.Inputs'!$D$39,$E183)))/(1-'1.Inputs'!$D$42)*$D183*(1+$G183)^(7-1))-('1.Inputs'!$D$37*12*IF(7=1,'1.Inputs'!$D$38,IF(7=2,'1.Inputs'!$D$39,$E183)))*'1.Inputs'!$D$43*(1+$G183)^(7-1)-'1.Inputs'!$D$44*(1+$G183)^(7-1)-('1.Inputs'!$D$20/'1.Inputs'!$D$27+'1.Inputs'!$D$23/'1.Inputs'!$D$28))-MAX(0,((('1.Inputs'!$D$37*12*IF(7=1,'1.Inputs'!$D$38,IF(7=2,'1.Inputs'!$D$39,$E183)))*$F183*(('1.Inputs'!$D$40)+(1-'1.Inputs'!$D$40)*(1+'1.Inputs'!$D$41))*(1+$G183)^(7-1))-(('1.Inputs'!$D$37*12*IF(7=1,'1.Inputs'!$D$38,IF(7=2,'1.Inputs'!$D$39,$E183)))/(1-'1.Inputs'!$D$42)*$D183*(1+$G183)^(7-1))-('1.Inputs'!$D$37*12*IF(7=1,'1.Inputs'!$D$38,IF(7=2,'1.Inputs'!$D$39,$E183)))*'1.Inputs'!$D$43*(1+$G183)^(7-1)-'1.Inputs'!$D$44*(1+$G183)^(7-1)-('1.Inputs'!$D$20/'1.Inputs'!$D$27+'1.Inputs'!$D$23/'1.Inputs'!$D$28)))*'1.Inputs'!$D$53+('1.Inputs'!$D$20/'1.Inputs'!$D$27+'1.Inputs'!$D$23/'1.Inputs'!$D$28)-(N183-M183)</f>
        <v>319535731.6031214</v>
      </c>
      <c r="Z183" s="36">
        <f ca="1">((('1.Inputs'!$D$37*12*IF(8=1,'1.Inputs'!$D$38,IF(8=2,'1.Inputs'!$D$39,$E183)))*$F183*(('1.Inputs'!$D$40)+(1-'1.Inputs'!$D$40)*(1+'1.Inputs'!$D$41))*(1+$G183)^(8-1))-(('1.Inputs'!$D$37*12*IF(8=1,'1.Inputs'!$D$38,IF(8=2,'1.Inputs'!$D$39,$E183)))/(1-'1.Inputs'!$D$42)*$D183*(1+$G183)^(8-1))-('1.Inputs'!$D$37*12*IF(8=1,'1.Inputs'!$D$38,IF(8=2,'1.Inputs'!$D$39,$E183)))*'1.Inputs'!$D$43*(1+$G183)^(8-1)-'1.Inputs'!$D$44*(1+$G183)^(8-1)-('1.Inputs'!$D$20/'1.Inputs'!$D$27+'1.Inputs'!$D$23/'1.Inputs'!$D$28))-MAX(0,((('1.Inputs'!$D$37*12*IF(8=1,'1.Inputs'!$D$38,IF(8=2,'1.Inputs'!$D$39,$E183)))*$F183*(('1.Inputs'!$D$40)+(1-'1.Inputs'!$D$40)*(1+'1.Inputs'!$D$41))*(1+$G183)^(8-1))-(('1.Inputs'!$D$37*12*IF(8=1,'1.Inputs'!$D$38,IF(8=2,'1.Inputs'!$D$39,$E183)))/(1-'1.Inputs'!$D$42)*$D183*(1+$G183)^(8-1))-('1.Inputs'!$D$37*12*IF(8=1,'1.Inputs'!$D$38,IF(8=2,'1.Inputs'!$D$39,$E183)))*'1.Inputs'!$D$43*(1+$G183)^(8-1)-'1.Inputs'!$D$44*(1+$G183)^(8-1)-('1.Inputs'!$D$20/'1.Inputs'!$D$27+'1.Inputs'!$D$23/'1.Inputs'!$D$28)))*'1.Inputs'!$D$53+('1.Inputs'!$D$20/'1.Inputs'!$D$27+'1.Inputs'!$D$23/'1.Inputs'!$D$28)-(O183-N183)</f>
        <v>332047887.45975125</v>
      </c>
      <c r="AA183" s="36">
        <f ca="1">((('1.Inputs'!$D$37*12*IF(9=1,'1.Inputs'!$D$38,IF(9=2,'1.Inputs'!$D$39,$E183)))*$F183*(('1.Inputs'!$D$40)+(1-'1.Inputs'!$D$40)*(1+'1.Inputs'!$D$41))*(1+$G183)^(9-1))-(('1.Inputs'!$D$37*12*IF(9=1,'1.Inputs'!$D$38,IF(9=2,'1.Inputs'!$D$39,$E183)))/(1-'1.Inputs'!$D$42)*$D183*(1+$G183)^(9-1))-('1.Inputs'!$D$37*12*IF(9=1,'1.Inputs'!$D$38,IF(9=2,'1.Inputs'!$D$39,$E183)))*'1.Inputs'!$D$43*(1+$G183)^(9-1)-'1.Inputs'!$D$44*(1+$G183)^(9-1)-('1.Inputs'!$D$20/'1.Inputs'!$D$27+'1.Inputs'!$D$23/'1.Inputs'!$D$28))-MAX(0,((('1.Inputs'!$D$37*12*IF(9=1,'1.Inputs'!$D$38,IF(9=2,'1.Inputs'!$D$39,$E183)))*$F183*(('1.Inputs'!$D$40)+(1-'1.Inputs'!$D$40)*(1+'1.Inputs'!$D$41))*(1+$G183)^(9-1))-(('1.Inputs'!$D$37*12*IF(9=1,'1.Inputs'!$D$38,IF(9=2,'1.Inputs'!$D$39,$E183)))/(1-'1.Inputs'!$D$42)*$D183*(1+$G183)^(9-1))-('1.Inputs'!$D$37*12*IF(9=1,'1.Inputs'!$D$38,IF(9=2,'1.Inputs'!$D$39,$E183)))*'1.Inputs'!$D$43*(1+$G183)^(9-1)-'1.Inputs'!$D$44*(1+$G183)^(9-1)-('1.Inputs'!$D$20/'1.Inputs'!$D$27+'1.Inputs'!$D$23/'1.Inputs'!$D$28)))*'1.Inputs'!$D$53+('1.Inputs'!$D$20/'1.Inputs'!$D$27+'1.Inputs'!$D$23/'1.Inputs'!$D$28)-(P183-O183)</f>
        <v>345135005.66662645</v>
      </c>
      <c r="AB183" s="36">
        <f ca="1">((('1.Inputs'!$D$37*12*IF(10=1,'1.Inputs'!$D$38,IF(10=2,'1.Inputs'!$D$39,$E183)))*$F183*(('1.Inputs'!$D$40)+(1-'1.Inputs'!$D$40)*(1+'1.Inputs'!$D$41))*(1+$G183)^(10-1))-(('1.Inputs'!$D$37*12*IF(10=1,'1.Inputs'!$D$38,IF(10=2,'1.Inputs'!$D$39,$E183)))/(1-'1.Inputs'!$D$42)*$D183*(1+$G183)^(10-1))-('1.Inputs'!$D$37*12*IF(10=1,'1.Inputs'!$D$38,IF(10=2,'1.Inputs'!$D$39,$E183)))*'1.Inputs'!$D$43*(1+$G183)^(10-1)-'1.Inputs'!$D$44*(1+$G183)^(10-1)-('1.Inputs'!$D$20/'1.Inputs'!$D$27+'1.Inputs'!$D$23/'1.Inputs'!$D$28))-MAX(0,((('1.Inputs'!$D$37*12*IF(10=1,'1.Inputs'!$D$38,IF(10=2,'1.Inputs'!$D$39,$E183)))*$F183*(('1.Inputs'!$D$40)+(1-'1.Inputs'!$D$40)*(1+'1.Inputs'!$D$41))*(1+$G183)^(10-1))-(('1.Inputs'!$D$37*12*IF(10=1,'1.Inputs'!$D$38,IF(10=2,'1.Inputs'!$D$39,$E183)))/(1-'1.Inputs'!$D$42)*$D183*(1+$G183)^(10-1))-('1.Inputs'!$D$37*12*IF(10=1,'1.Inputs'!$D$38,IF(10=2,'1.Inputs'!$D$39,$E183)))*'1.Inputs'!$D$43*(1+$G183)^(10-1)-'1.Inputs'!$D$44*(1+$G183)^(10-1)-('1.Inputs'!$D$20/'1.Inputs'!$D$27+'1.Inputs'!$D$23/'1.Inputs'!$D$28)))*'1.Inputs'!$D$53+('1.Inputs'!$D$20/'1.Inputs'!$D$27+'1.Inputs'!$D$23/'1.Inputs'!$D$28)-(Q183-P183)+(('1.Inputs'!$D$20+'1.Inputs'!$D$23-('1.Inputs'!$D$20/'1.Inputs'!$D$27+'1.Inputs'!$D$23/'1.Inputs'!$D$28)*'1.Inputs'!$D$10)*'1.Inputs'!$D$60+'1.Inputs'!$D$19*'1.Inputs'!$D$59+Q183)</f>
        <v>2928276429.2650042</v>
      </c>
      <c r="AC183" s="36">
        <f ca="1">S183-AC$13-AC$14+MIN(AC$13,MAX(0,((('1.Inputs'!$D$37*12*IF(1=1,'1.Inputs'!$D$38,IF(1=2,'1.Inputs'!$D$39,$E183)))*$F183*(('1.Inputs'!$D$40)+(1-'1.Inputs'!$D$40)*(1+'1.Inputs'!$D$41))*(1+$G183)^(1-1))-(('1.Inputs'!$D$37*12*IF(1=1,'1.Inputs'!$D$38,IF(1=2,'1.Inputs'!$D$39,$E183)))/(1-'1.Inputs'!$D$42)*$D183*(1+$G183)^(1-1))-('1.Inputs'!$D$37*12*IF(1=1,'1.Inputs'!$D$38,IF(1=2,'1.Inputs'!$D$39,$E183)))*'1.Inputs'!$D$43*(1+$G183)^(1-1)-'1.Inputs'!$D$44*(1+$G183)^(1-1)-('1.Inputs'!$D$20/'1.Inputs'!$D$27+'1.Inputs'!$D$23/'1.Inputs'!$D$28))))*'1.Inputs'!$D$53</f>
        <v>-1013253913.980599</v>
      </c>
      <c r="AD183" s="36">
        <f ca="1">T183-AD$13-AD$14+MIN(AD$13,MAX(0,((('1.Inputs'!$D$37*12*IF(2=1,'1.Inputs'!$D$38,IF(2=2,'1.Inputs'!$D$39,$E183)))*$F183*(('1.Inputs'!$D$40)+(1-'1.Inputs'!$D$40)*(1+'1.Inputs'!$D$41))*(1+$G183)^(2-1))-(('1.Inputs'!$D$37*12*IF(2=1,'1.Inputs'!$D$38,IF(2=2,'1.Inputs'!$D$39,$E183)))/(1-'1.Inputs'!$D$42)*$D183*(1+$G183)^(2-1))-('1.Inputs'!$D$37*12*IF(2=1,'1.Inputs'!$D$38,IF(2=2,'1.Inputs'!$D$39,$E183)))*'1.Inputs'!$D$43*(1+$G183)^(2-1)-'1.Inputs'!$D$44*(1+$G183)^(2-1)-('1.Inputs'!$D$20/'1.Inputs'!$D$27+'1.Inputs'!$D$23/'1.Inputs'!$D$28))))*'1.Inputs'!$D$53</f>
        <v>-280973883.55488837</v>
      </c>
      <c r="AE183" s="36">
        <f ca="1">U183-AE$13-AE$14+MIN(AE$13,MAX(0,((('1.Inputs'!$D$37*12*IF(3=1,'1.Inputs'!$D$38,IF(3=2,'1.Inputs'!$D$39,$E183)))*$F183*(('1.Inputs'!$D$40)+(1-'1.Inputs'!$D$40)*(1+'1.Inputs'!$D$41))*(1+$G183)^(3-1))-(('1.Inputs'!$D$37*12*IF(3=1,'1.Inputs'!$D$38,IF(3=2,'1.Inputs'!$D$39,$E183)))/(1-'1.Inputs'!$D$42)*$D183*(1+$G183)^(3-1))-('1.Inputs'!$D$37*12*IF(3=1,'1.Inputs'!$D$38,IF(3=2,'1.Inputs'!$D$39,$E183)))*'1.Inputs'!$D$43*(1+$G183)^(3-1)-'1.Inputs'!$D$44*(1+$G183)^(3-1)-('1.Inputs'!$D$20/'1.Inputs'!$D$27+'1.Inputs'!$D$23/'1.Inputs'!$D$28))))*'1.Inputs'!$D$53</f>
        <v>-262709831.07963312</v>
      </c>
      <c r="AF183" s="36">
        <f ca="1">V183-AF$13-AF$14+MIN(AF$13,MAX(0,((('1.Inputs'!$D$37*12*IF(4=1,'1.Inputs'!$D$38,IF(4=2,'1.Inputs'!$D$39,$E183)))*$F183*(('1.Inputs'!$D$40)+(1-'1.Inputs'!$D$40)*(1+'1.Inputs'!$D$41))*(1+$G183)^(4-1))-(('1.Inputs'!$D$37*12*IF(4=1,'1.Inputs'!$D$38,IF(4=2,'1.Inputs'!$D$39,$E183)))/(1-'1.Inputs'!$D$42)*$D183*(1+$G183)^(4-1))-('1.Inputs'!$D$37*12*IF(4=1,'1.Inputs'!$D$38,IF(4=2,'1.Inputs'!$D$39,$E183)))*'1.Inputs'!$D$43*(1+$G183)^(4-1)-'1.Inputs'!$D$44*(1+$G183)^(4-1)-('1.Inputs'!$D$20/'1.Inputs'!$D$27+'1.Inputs'!$D$23/'1.Inputs'!$D$28))))*'1.Inputs'!$D$53</f>
        <v>-37550062.646131575</v>
      </c>
      <c r="AG183" s="36">
        <f ca="1">W183-AG$13-AG$14+MIN(AG$13,MAX(0,((('1.Inputs'!$D$37*12*IF(5=1,'1.Inputs'!$D$38,IF(5=2,'1.Inputs'!$D$39,$E183)))*$F183*(('1.Inputs'!$D$40)+(1-'1.Inputs'!$D$40)*(1+'1.Inputs'!$D$41))*(1+$G183)^(5-1))-(('1.Inputs'!$D$37*12*IF(5=1,'1.Inputs'!$D$38,IF(5=2,'1.Inputs'!$D$39,$E183)))/(1-'1.Inputs'!$D$42)*$D183*(1+$G183)^(5-1))-('1.Inputs'!$D$37*12*IF(5=1,'1.Inputs'!$D$38,IF(5=2,'1.Inputs'!$D$39,$E183)))*'1.Inputs'!$D$43*(1+$G183)^(5-1)-'1.Inputs'!$D$44*(1+$G183)^(5-1)-('1.Inputs'!$D$20/'1.Inputs'!$D$27+'1.Inputs'!$D$23/'1.Inputs'!$D$28))))*'1.Inputs'!$D$53</f>
        <v>-7427623.6322714724</v>
      </c>
      <c r="AH183" s="36">
        <f ca="1">X183-AH$13-AH$14+MIN(AH$13,MAX(0,((('1.Inputs'!$D$37*12*IF(6=1,'1.Inputs'!$D$38,IF(6=2,'1.Inputs'!$D$39,$E183)))*$F183*(('1.Inputs'!$D$40)+(1-'1.Inputs'!$D$40)*(1+'1.Inputs'!$D$41))*(1+$G183)^(6-1))-(('1.Inputs'!$D$37*12*IF(6=1,'1.Inputs'!$D$38,IF(6=2,'1.Inputs'!$D$39,$E183)))/(1-'1.Inputs'!$D$42)*$D183*(1+$G183)^(6-1))-('1.Inputs'!$D$37*12*IF(6=1,'1.Inputs'!$D$38,IF(6=2,'1.Inputs'!$D$39,$E183)))*'1.Inputs'!$D$43*(1+$G183)^(6-1)-'1.Inputs'!$D$44*(1+$G183)^(6-1)-('1.Inputs'!$D$20/'1.Inputs'!$D$27+'1.Inputs'!$D$23/'1.Inputs'!$D$28))))*'1.Inputs'!$D$53</f>
        <v>23197278.012814283</v>
      </c>
      <c r="AI183" s="36">
        <f ca="1">Y183-AI$13-AI$14+MIN(AI$13,MAX(0,((('1.Inputs'!$D$37*12*IF(7=1,'1.Inputs'!$D$38,IF(7=2,'1.Inputs'!$D$39,$E183)))*$F183*(('1.Inputs'!$D$40)+(1-'1.Inputs'!$D$40)*(1+'1.Inputs'!$D$41))*(1+$G183)^(7-1))-(('1.Inputs'!$D$37*12*IF(7=1,'1.Inputs'!$D$38,IF(7=2,'1.Inputs'!$D$39,$E183)))/(1-'1.Inputs'!$D$42)*$D183*(1+$G183)^(7-1))-('1.Inputs'!$D$37*12*IF(7=1,'1.Inputs'!$D$38,IF(7=2,'1.Inputs'!$D$39,$E183)))*'1.Inputs'!$D$43*(1+$G183)^(7-1)-'1.Inputs'!$D$44*(1+$G183)^(7-1)-('1.Inputs'!$D$20/'1.Inputs'!$D$27+'1.Inputs'!$D$23/'1.Inputs'!$D$28))))*'1.Inputs'!$D$53</f>
        <v>54347731.6031214</v>
      </c>
      <c r="AJ183" s="36">
        <f ca="1">Z183-AJ$13-AJ$14+MIN(AJ$13,MAX(0,((('1.Inputs'!$D$37*12*IF(8=1,'1.Inputs'!$D$38,IF(8=2,'1.Inputs'!$D$39,$E183)))*$F183*(('1.Inputs'!$D$40)+(1-'1.Inputs'!$D$40)*(1+'1.Inputs'!$D$41))*(1+$G183)^(8-1))-(('1.Inputs'!$D$37*12*IF(8=1,'1.Inputs'!$D$38,IF(8=2,'1.Inputs'!$D$39,$E183)))/(1-'1.Inputs'!$D$42)*$D183*(1+$G183)^(8-1))-('1.Inputs'!$D$37*12*IF(8=1,'1.Inputs'!$D$38,IF(8=2,'1.Inputs'!$D$39,$E183)))*'1.Inputs'!$D$43*(1+$G183)^(8-1)-'1.Inputs'!$D$44*(1+$G183)^(8-1)-('1.Inputs'!$D$20/'1.Inputs'!$D$27+'1.Inputs'!$D$23/'1.Inputs'!$D$28))))*'1.Inputs'!$D$53</f>
        <v>332047887.45975125</v>
      </c>
      <c r="AK183" s="36">
        <f ca="1">AA183-AK$13-AK$14+MIN(AK$13,MAX(0,((('1.Inputs'!$D$37*12*IF(9=1,'1.Inputs'!$D$38,IF(9=2,'1.Inputs'!$D$39,$E183)))*$F183*(('1.Inputs'!$D$40)+(1-'1.Inputs'!$D$40)*(1+'1.Inputs'!$D$41))*(1+$G183)^(9-1))-(('1.Inputs'!$D$37*12*IF(9=1,'1.Inputs'!$D$38,IF(9=2,'1.Inputs'!$D$39,$E183)))/(1-'1.Inputs'!$D$42)*$D183*(1+$G183)^(9-1))-('1.Inputs'!$D$37*12*IF(9=1,'1.Inputs'!$D$38,IF(9=2,'1.Inputs'!$D$39,$E183)))*'1.Inputs'!$D$43*(1+$G183)^(9-1)-'1.Inputs'!$D$44*(1+$G183)^(9-1)-('1.Inputs'!$D$20/'1.Inputs'!$D$27+'1.Inputs'!$D$23/'1.Inputs'!$D$28))))*'1.Inputs'!$D$53</f>
        <v>345135005.66662645</v>
      </c>
      <c r="AL183" s="36">
        <f ca="1">AB183-AL$13-AL$14+MIN(AL$13,MAX(0,((('1.Inputs'!$D$37*12*IF(10=1,'1.Inputs'!$D$38,IF(10=2,'1.Inputs'!$D$39,$E183)))*$F183*(('1.Inputs'!$D$40)+(1-'1.Inputs'!$D$40)*(1+'1.Inputs'!$D$41))*(1+$G183)^(10-1))-(('1.Inputs'!$D$37*12*IF(10=1,'1.Inputs'!$D$38,IF(10=2,'1.Inputs'!$D$39,$E183)))/(1-'1.Inputs'!$D$42)*$D183*(1+$G183)^(10-1))-('1.Inputs'!$D$37*12*IF(10=1,'1.Inputs'!$D$38,IF(10=2,'1.Inputs'!$D$39,$E183)))*'1.Inputs'!$D$43*(1+$G183)^(10-1)-'1.Inputs'!$D$44*(1+$G183)^(10-1)-('1.Inputs'!$D$20/'1.Inputs'!$D$27+'1.Inputs'!$D$23/'1.Inputs'!$D$28))))*'1.Inputs'!$D$53+'1.Inputs'!$D$35</f>
        <v>3728276429.2650042</v>
      </c>
      <c r="AM183" s="48">
        <f ca="1">R183+NPV('1.Inputs'!$D$55,S183:AB183)</f>
        <v>-1029695826.7717303</v>
      </c>
      <c r="AN183" s="48">
        <f ca="1">-('1.Inputs'!$D$24*(1-'1.Inputs'!$D$31)+'1.Inputs'!$D$35)+NPV('1.Inputs'!$D$54,AC183:AL183)</f>
        <v>-1958843269.1302054</v>
      </c>
      <c r="AO183" s="36">
        <f t="shared" ca="1" si="21"/>
        <v>-5.8648639158577174</v>
      </c>
      <c r="AP183" s="36">
        <f t="shared" ca="1" si="22"/>
        <v>0.20129616087491586</v>
      </c>
      <c r="AQ183" s="36">
        <f ca="1">'1.Inputs'!$D$35+MIN(SUM($AC183:AC183),SUM($AC183:AD183),SUM($AC183:AE183),SUM($AC183:AF183),SUM($AC183:AG183),SUM($AC183:AH183),SUM($AC183:AI183),SUM($AC183:AJ183),SUM($AC183:AK183),SUM($AC183:AL183))</f>
        <v>-801915314.89352345</v>
      </c>
      <c r="AR183" s="36">
        <f ca="1">IF(AP183&lt;'1.Inputs'!$D$57,1,0)</f>
        <v>1</v>
      </c>
      <c r="AS183" s="36">
        <f t="shared" ca="1" si="23"/>
        <v>1</v>
      </c>
    </row>
    <row r="184" spans="2:45" ht="15" customHeight="1" x14ac:dyDescent="0.25">
      <c r="B184" s="36">
        <v>169</v>
      </c>
      <c r="C184" s="36">
        <f t="shared" ca="1" si="16"/>
        <v>0.4236479738346427</v>
      </c>
      <c r="D184" s="36">
        <f t="shared" ca="1" si="17"/>
        <v>20915.019709451302</v>
      </c>
      <c r="E184" s="47">
        <f t="shared" ca="1" si="18"/>
        <v>0.81823867022486008</v>
      </c>
      <c r="F184" s="36">
        <f t="shared" ca="1" si="19"/>
        <v>30432.199545361753</v>
      </c>
      <c r="G184" s="36">
        <f t="shared" ca="1" si="20"/>
        <v>4.9472743810453641E-2</v>
      </c>
      <c r="H184" s="36">
        <f ca="1">((('1.Inputs'!$D$37*12*IF(1=1,'1.Inputs'!$D$38,IF(1=2,'1.Inputs'!$D$39,$E184)))*$F184*(('1.Inputs'!$D$40)+(1-'1.Inputs'!$D$40)*(1+'1.Inputs'!$D$41))*(1+$G184)^(1-1))*'1.Inputs'!$D$47+(('1.Inputs'!$D$37*12*IF(1=1,'1.Inputs'!$D$38,IF(1=2,'1.Inputs'!$D$39,$E184)))/(1-'1.Inputs'!$D$42)*$D184*(1+$G184)^(1-1))*('1.Inputs'!$D$48-'1.Inputs'!$D$49))/'1.Inputs'!$D$51</f>
        <v>818341537.66417098</v>
      </c>
      <c r="I184" s="36">
        <f ca="1">((('1.Inputs'!$D$37*12*IF(2=1,'1.Inputs'!$D$38,IF(2=2,'1.Inputs'!$D$39,$E184)))*$F184*(('1.Inputs'!$D$40)+(1-'1.Inputs'!$D$40)*(1+'1.Inputs'!$D$41))*(1+$G184)^(2-1))*'1.Inputs'!$D$47+(('1.Inputs'!$D$37*12*IF(2=1,'1.Inputs'!$D$38,IF(2=2,'1.Inputs'!$D$39,$E184)))/(1-'1.Inputs'!$D$42)*$D184*(1+$G184)^(2-1))*('1.Inputs'!$D$48-'1.Inputs'!$D$49))/'1.Inputs'!$D$51</f>
        <v>1202357994.4690762</v>
      </c>
      <c r="J184" s="36">
        <f ca="1">((('1.Inputs'!$D$37*12*IF(3=1,'1.Inputs'!$D$38,IF(3=2,'1.Inputs'!$D$39,$E184)))*$F184*(('1.Inputs'!$D$40)+(1-'1.Inputs'!$D$40)*(1+'1.Inputs'!$D$41))*(1+$G184)^(3-1))*'1.Inputs'!$D$47+(('1.Inputs'!$D$37*12*IF(3=1,'1.Inputs'!$D$38,IF(3=2,'1.Inputs'!$D$39,$E184)))/(1-'1.Inputs'!$D$42)*$D184*(1+$G184)^(3-1))*('1.Inputs'!$D$48-'1.Inputs'!$D$49))/'1.Inputs'!$D$51</f>
        <v>1474982676.9738164</v>
      </c>
      <c r="K184" s="36">
        <f ca="1">((('1.Inputs'!$D$37*12*IF(4=1,'1.Inputs'!$D$38,IF(4=2,'1.Inputs'!$D$39,$E184)))*$F184*(('1.Inputs'!$D$40)+(1-'1.Inputs'!$D$40)*(1+'1.Inputs'!$D$41))*(1+$G184)^(4-1))*'1.Inputs'!$D$47+(('1.Inputs'!$D$37*12*IF(4=1,'1.Inputs'!$D$38,IF(4=2,'1.Inputs'!$D$39,$E184)))/(1-'1.Inputs'!$D$42)*$D184*(1+$G184)^(4-1))*('1.Inputs'!$D$48-'1.Inputs'!$D$49))/'1.Inputs'!$D$51</f>
        <v>1547954117.0765991</v>
      </c>
      <c r="L184" s="36">
        <f ca="1">((('1.Inputs'!$D$37*12*IF(5=1,'1.Inputs'!$D$38,IF(5=2,'1.Inputs'!$D$39,$E184)))*$F184*(('1.Inputs'!$D$40)+(1-'1.Inputs'!$D$40)*(1+'1.Inputs'!$D$41))*(1+$G184)^(5-1))*'1.Inputs'!$D$47+(('1.Inputs'!$D$37*12*IF(5=1,'1.Inputs'!$D$38,IF(5=2,'1.Inputs'!$D$39,$E184)))/(1-'1.Inputs'!$D$42)*$D184*(1+$G184)^(5-1))*('1.Inputs'!$D$48-'1.Inputs'!$D$49))/'1.Inputs'!$D$51</f>
        <v>1624535654.5410669</v>
      </c>
      <c r="M184" s="36">
        <f ca="1">((('1.Inputs'!$D$37*12*IF(6=1,'1.Inputs'!$D$38,IF(6=2,'1.Inputs'!$D$39,$E184)))*$F184*(('1.Inputs'!$D$40)+(1-'1.Inputs'!$D$40)*(1+'1.Inputs'!$D$41))*(1+$G184)^(6-1))*'1.Inputs'!$D$47+(('1.Inputs'!$D$37*12*IF(6=1,'1.Inputs'!$D$38,IF(6=2,'1.Inputs'!$D$39,$E184)))/(1-'1.Inputs'!$D$42)*$D184*(1+$G184)^(6-1))*('1.Inputs'!$D$48-'1.Inputs'!$D$49))/'1.Inputs'!$D$51</f>
        <v>1704905890.7891245</v>
      </c>
      <c r="N184" s="36">
        <f ca="1">((('1.Inputs'!$D$37*12*IF(7=1,'1.Inputs'!$D$38,IF(7=2,'1.Inputs'!$D$39,$E184)))*$F184*(('1.Inputs'!$D$40)+(1-'1.Inputs'!$D$40)*(1+'1.Inputs'!$D$41))*(1+$G184)^(7-1))*'1.Inputs'!$D$47+(('1.Inputs'!$D$37*12*IF(7=1,'1.Inputs'!$D$38,IF(7=2,'1.Inputs'!$D$39,$E184)))/(1-'1.Inputs'!$D$42)*$D184*(1+$G184)^(7-1))*('1.Inputs'!$D$48-'1.Inputs'!$D$49))/'1.Inputs'!$D$51</f>
        <v>1789252263.1450679</v>
      </c>
      <c r="O184" s="36">
        <f ca="1">((('1.Inputs'!$D$37*12*IF(8=1,'1.Inputs'!$D$38,IF(8=2,'1.Inputs'!$D$39,$E184)))*$F184*(('1.Inputs'!$D$40)+(1-'1.Inputs'!$D$40)*(1+'1.Inputs'!$D$41))*(1+$G184)^(8-1))*'1.Inputs'!$D$47+(('1.Inputs'!$D$37*12*IF(8=1,'1.Inputs'!$D$38,IF(8=2,'1.Inputs'!$D$39,$E184)))/(1-'1.Inputs'!$D$42)*$D184*(1+$G184)^(8-1))*('1.Inputs'!$D$48-'1.Inputs'!$D$49))/'1.Inputs'!$D$51</f>
        <v>1877771481.9719188</v>
      </c>
      <c r="P184" s="36">
        <f ca="1">((('1.Inputs'!$D$37*12*IF(9=1,'1.Inputs'!$D$38,IF(9=2,'1.Inputs'!$D$39,$E184)))*$F184*(('1.Inputs'!$D$40)+(1-'1.Inputs'!$D$40)*(1+'1.Inputs'!$D$41))*(1+$G184)^(9-1))*'1.Inputs'!$D$47+(('1.Inputs'!$D$37*12*IF(9=1,'1.Inputs'!$D$38,IF(9=2,'1.Inputs'!$D$39,$E184)))/(1-'1.Inputs'!$D$42)*$D184*(1+$G184)^(9-1))*('1.Inputs'!$D$48-'1.Inputs'!$D$49))/'1.Inputs'!$D$51</f>
        <v>1970669989.4340911</v>
      </c>
      <c r="Q184" s="36">
        <f ca="1">((('1.Inputs'!$D$37*12*IF(10=1,'1.Inputs'!$D$38,IF(10=2,'1.Inputs'!$D$39,$E184)))*$F184*(('1.Inputs'!$D$40)+(1-'1.Inputs'!$D$40)*(1+'1.Inputs'!$D$41))*(1+$G184)^(10-1))*'1.Inputs'!$D$47+(('1.Inputs'!$D$37*12*IF(10=1,'1.Inputs'!$D$38,IF(10=2,'1.Inputs'!$D$39,$E184)))/(1-'1.Inputs'!$D$42)*$D184*(1+$G184)^(10-1))*('1.Inputs'!$D$48-'1.Inputs'!$D$49))/'1.Inputs'!$D$51</f>
        <v>2068164440.9563134</v>
      </c>
      <c r="R184" s="36">
        <f>-'1.Inputs'!$D$24</f>
        <v>-2050000000</v>
      </c>
      <c r="S184" s="36">
        <f ca="1">((('1.Inputs'!$D$37*12*IF(1=1,'1.Inputs'!$D$38,IF(1=2,'1.Inputs'!$D$39,$E184)))*$F184*(('1.Inputs'!$D$40)+(1-'1.Inputs'!$D$40)*(1+'1.Inputs'!$D$41))*(1+$G184)^(1-1))-(('1.Inputs'!$D$37*12*IF(1=1,'1.Inputs'!$D$38,IF(1=2,'1.Inputs'!$D$39,$E184)))/(1-'1.Inputs'!$D$42)*$D184*(1+$G184)^(1-1))-('1.Inputs'!$D$37*12*IF(1=1,'1.Inputs'!$D$38,IF(1=2,'1.Inputs'!$D$39,$E184)))*'1.Inputs'!$D$43*(1+$G184)^(1-1)-'1.Inputs'!$D$44*(1+$G184)^(1-1)-('1.Inputs'!$D$20/'1.Inputs'!$D$27+'1.Inputs'!$D$23/'1.Inputs'!$D$28))-MAX(0,((('1.Inputs'!$D$37*12*IF(1=1,'1.Inputs'!$D$38,IF(1=2,'1.Inputs'!$D$39,$E184)))*$F184*(('1.Inputs'!$D$40)+(1-'1.Inputs'!$D$40)*(1+'1.Inputs'!$D$41))*(1+$G184)^(1-1))-(('1.Inputs'!$D$37*12*IF(1=1,'1.Inputs'!$D$38,IF(1=2,'1.Inputs'!$D$39,$E184)))/(1-'1.Inputs'!$D$42)*$D184*(1+$G184)^(1-1))-('1.Inputs'!$D$37*12*IF(1=1,'1.Inputs'!$D$38,IF(1=2,'1.Inputs'!$D$39,$E184)))*'1.Inputs'!$D$43*(1+$G184)^(1-1)-'1.Inputs'!$D$44*(1+$G184)^(1-1)-('1.Inputs'!$D$20/'1.Inputs'!$D$27+'1.Inputs'!$D$23/'1.Inputs'!$D$28)))*'1.Inputs'!$D$53+('1.Inputs'!$D$20/'1.Inputs'!$D$27+'1.Inputs'!$D$23/'1.Inputs'!$D$28)-H184</f>
        <v>-778210551.21291995</v>
      </c>
      <c r="T184" s="36">
        <f ca="1">((('1.Inputs'!$D$37*12*IF(2=1,'1.Inputs'!$D$38,IF(2=2,'1.Inputs'!$D$39,$E184)))*$F184*(('1.Inputs'!$D$40)+(1-'1.Inputs'!$D$40)*(1+'1.Inputs'!$D$41))*(1+$G184)^(2-1))-(('1.Inputs'!$D$37*12*IF(2=1,'1.Inputs'!$D$38,IF(2=2,'1.Inputs'!$D$39,$E184)))/(1-'1.Inputs'!$D$42)*$D184*(1+$G184)^(2-1))-('1.Inputs'!$D$37*12*IF(2=1,'1.Inputs'!$D$38,IF(2=2,'1.Inputs'!$D$39,$E184)))*'1.Inputs'!$D$43*(1+$G184)^(2-1)-'1.Inputs'!$D$44*(1+$G184)^(2-1)-('1.Inputs'!$D$20/'1.Inputs'!$D$27+'1.Inputs'!$D$23/'1.Inputs'!$D$28))-MAX(0,((('1.Inputs'!$D$37*12*IF(2=1,'1.Inputs'!$D$38,IF(2=2,'1.Inputs'!$D$39,$E184)))*$F184*(('1.Inputs'!$D$40)+(1-'1.Inputs'!$D$40)*(1+'1.Inputs'!$D$41))*(1+$G184)^(2-1))-(('1.Inputs'!$D$37*12*IF(2=1,'1.Inputs'!$D$38,IF(2=2,'1.Inputs'!$D$39,$E184)))/(1-'1.Inputs'!$D$42)*$D184*(1+$G184)^(2-1))-('1.Inputs'!$D$37*12*IF(2=1,'1.Inputs'!$D$38,IF(2=2,'1.Inputs'!$D$39,$E184)))*'1.Inputs'!$D$43*(1+$G184)^(2-1)-'1.Inputs'!$D$44*(1+$G184)^(2-1)-('1.Inputs'!$D$20/'1.Inputs'!$D$27+'1.Inputs'!$D$23/'1.Inputs'!$D$28)))*'1.Inputs'!$D$53+('1.Inputs'!$D$20/'1.Inputs'!$D$27+'1.Inputs'!$D$23/'1.Inputs'!$D$28)-(I184-H184)</f>
        <v>-52863932.172098279</v>
      </c>
      <c r="U184" s="36">
        <f ca="1">((('1.Inputs'!$D$37*12*IF(3=1,'1.Inputs'!$D$38,IF(3=2,'1.Inputs'!$D$39,$E184)))*$F184*(('1.Inputs'!$D$40)+(1-'1.Inputs'!$D$40)*(1+'1.Inputs'!$D$41))*(1+$G184)^(3-1))-(('1.Inputs'!$D$37*12*IF(3=1,'1.Inputs'!$D$38,IF(3=2,'1.Inputs'!$D$39,$E184)))/(1-'1.Inputs'!$D$42)*$D184*(1+$G184)^(3-1))-('1.Inputs'!$D$37*12*IF(3=1,'1.Inputs'!$D$38,IF(3=2,'1.Inputs'!$D$39,$E184)))*'1.Inputs'!$D$43*(1+$G184)^(3-1)-'1.Inputs'!$D$44*(1+$G184)^(3-1)-('1.Inputs'!$D$20/'1.Inputs'!$D$27+'1.Inputs'!$D$23/'1.Inputs'!$D$28))-MAX(0,((('1.Inputs'!$D$37*12*IF(3=1,'1.Inputs'!$D$38,IF(3=2,'1.Inputs'!$D$39,$E184)))*$F184*(('1.Inputs'!$D$40)+(1-'1.Inputs'!$D$40)*(1+'1.Inputs'!$D$41))*(1+$G184)^(3-1))-(('1.Inputs'!$D$37*12*IF(3=1,'1.Inputs'!$D$38,IF(3=2,'1.Inputs'!$D$39,$E184)))/(1-'1.Inputs'!$D$42)*$D184*(1+$G184)^(3-1))-('1.Inputs'!$D$37*12*IF(3=1,'1.Inputs'!$D$38,IF(3=2,'1.Inputs'!$D$39,$E184)))*'1.Inputs'!$D$43*(1+$G184)^(3-1)-'1.Inputs'!$D$44*(1+$G184)^(3-1)-('1.Inputs'!$D$20/'1.Inputs'!$D$27+'1.Inputs'!$D$23/'1.Inputs'!$D$28)))*'1.Inputs'!$D$53+('1.Inputs'!$D$20/'1.Inputs'!$D$27+'1.Inputs'!$D$23/'1.Inputs'!$D$28)-(J184-I184)</f>
        <v>231733152.00238538</v>
      </c>
      <c r="V184" s="36">
        <f ca="1">((('1.Inputs'!$D$37*12*IF(4=1,'1.Inputs'!$D$38,IF(4=2,'1.Inputs'!$D$39,$E184)))*$F184*(('1.Inputs'!$D$40)+(1-'1.Inputs'!$D$40)*(1+'1.Inputs'!$D$41))*(1+$G184)^(4-1))-(('1.Inputs'!$D$37*12*IF(4=1,'1.Inputs'!$D$38,IF(4=2,'1.Inputs'!$D$39,$E184)))/(1-'1.Inputs'!$D$42)*$D184*(1+$G184)^(4-1))-('1.Inputs'!$D$37*12*IF(4=1,'1.Inputs'!$D$38,IF(4=2,'1.Inputs'!$D$39,$E184)))*'1.Inputs'!$D$43*(1+$G184)^(4-1)-'1.Inputs'!$D$44*(1+$G184)^(4-1)-('1.Inputs'!$D$20/'1.Inputs'!$D$27+'1.Inputs'!$D$23/'1.Inputs'!$D$28))-MAX(0,((('1.Inputs'!$D$37*12*IF(4=1,'1.Inputs'!$D$38,IF(4=2,'1.Inputs'!$D$39,$E184)))*$F184*(('1.Inputs'!$D$40)+(1-'1.Inputs'!$D$40)*(1+'1.Inputs'!$D$41))*(1+$G184)^(4-1))-(('1.Inputs'!$D$37*12*IF(4=1,'1.Inputs'!$D$38,IF(4=2,'1.Inputs'!$D$39,$E184)))/(1-'1.Inputs'!$D$42)*$D184*(1+$G184)^(4-1))-('1.Inputs'!$D$37*12*IF(4=1,'1.Inputs'!$D$38,IF(4=2,'1.Inputs'!$D$39,$E184)))*'1.Inputs'!$D$43*(1+$G184)^(4-1)-'1.Inputs'!$D$44*(1+$G184)^(4-1)-('1.Inputs'!$D$20/'1.Inputs'!$D$27+'1.Inputs'!$D$23/'1.Inputs'!$D$28)))*'1.Inputs'!$D$53+('1.Inputs'!$D$20/'1.Inputs'!$D$27+'1.Inputs'!$D$23/'1.Inputs'!$D$28)-(K184-J184)</f>
        <v>454000773.19466573</v>
      </c>
      <c r="W184" s="36">
        <f ca="1">((('1.Inputs'!$D$37*12*IF(5=1,'1.Inputs'!$D$38,IF(5=2,'1.Inputs'!$D$39,$E184)))*$F184*(('1.Inputs'!$D$40)+(1-'1.Inputs'!$D$40)*(1+'1.Inputs'!$D$41))*(1+$G184)^(5-1))-(('1.Inputs'!$D$37*12*IF(5=1,'1.Inputs'!$D$38,IF(5=2,'1.Inputs'!$D$39,$E184)))/(1-'1.Inputs'!$D$42)*$D184*(1+$G184)^(5-1))-('1.Inputs'!$D$37*12*IF(5=1,'1.Inputs'!$D$38,IF(5=2,'1.Inputs'!$D$39,$E184)))*'1.Inputs'!$D$43*(1+$G184)^(5-1)-'1.Inputs'!$D$44*(1+$G184)^(5-1)-('1.Inputs'!$D$20/'1.Inputs'!$D$27+'1.Inputs'!$D$23/'1.Inputs'!$D$28))-MAX(0,((('1.Inputs'!$D$37*12*IF(5=1,'1.Inputs'!$D$38,IF(5=2,'1.Inputs'!$D$39,$E184)))*$F184*(('1.Inputs'!$D$40)+(1-'1.Inputs'!$D$40)*(1+'1.Inputs'!$D$41))*(1+$G184)^(5-1))-(('1.Inputs'!$D$37*12*IF(5=1,'1.Inputs'!$D$38,IF(5=2,'1.Inputs'!$D$39,$E184)))/(1-'1.Inputs'!$D$42)*$D184*(1+$G184)^(5-1))-('1.Inputs'!$D$37*12*IF(5=1,'1.Inputs'!$D$38,IF(5=2,'1.Inputs'!$D$39,$E184)))*'1.Inputs'!$D$43*(1+$G184)^(5-1)-'1.Inputs'!$D$44*(1+$G184)^(5-1)-('1.Inputs'!$D$20/'1.Inputs'!$D$27+'1.Inputs'!$D$23/'1.Inputs'!$D$28)))*'1.Inputs'!$D$53+('1.Inputs'!$D$20/'1.Inputs'!$D$27+'1.Inputs'!$D$23/'1.Inputs'!$D$28)-(L184-K184)</f>
        <v>474123849.991629</v>
      </c>
      <c r="X184" s="36">
        <f ca="1">((('1.Inputs'!$D$37*12*IF(6=1,'1.Inputs'!$D$38,IF(6=2,'1.Inputs'!$D$39,$E184)))*$F184*(('1.Inputs'!$D$40)+(1-'1.Inputs'!$D$40)*(1+'1.Inputs'!$D$41))*(1+$G184)^(6-1))-(('1.Inputs'!$D$37*12*IF(6=1,'1.Inputs'!$D$38,IF(6=2,'1.Inputs'!$D$39,$E184)))/(1-'1.Inputs'!$D$42)*$D184*(1+$G184)^(6-1))-('1.Inputs'!$D$37*12*IF(6=1,'1.Inputs'!$D$38,IF(6=2,'1.Inputs'!$D$39,$E184)))*'1.Inputs'!$D$43*(1+$G184)^(6-1)-'1.Inputs'!$D$44*(1+$G184)^(6-1)-('1.Inputs'!$D$20/'1.Inputs'!$D$27+'1.Inputs'!$D$23/'1.Inputs'!$D$28))-MAX(0,((('1.Inputs'!$D$37*12*IF(6=1,'1.Inputs'!$D$38,IF(6=2,'1.Inputs'!$D$39,$E184)))*$F184*(('1.Inputs'!$D$40)+(1-'1.Inputs'!$D$40)*(1+'1.Inputs'!$D$41))*(1+$G184)^(6-1))-(('1.Inputs'!$D$37*12*IF(6=1,'1.Inputs'!$D$38,IF(6=2,'1.Inputs'!$D$39,$E184)))/(1-'1.Inputs'!$D$42)*$D184*(1+$G184)^(6-1))-('1.Inputs'!$D$37*12*IF(6=1,'1.Inputs'!$D$38,IF(6=2,'1.Inputs'!$D$39,$E184)))*'1.Inputs'!$D$43*(1+$G184)^(6-1)-'1.Inputs'!$D$44*(1+$G184)^(6-1)-('1.Inputs'!$D$20/'1.Inputs'!$D$27+'1.Inputs'!$D$23/'1.Inputs'!$D$28)))*'1.Inputs'!$D$53+('1.Inputs'!$D$20/'1.Inputs'!$D$27+'1.Inputs'!$D$23/'1.Inputs'!$D$28)-(M184-L184)</f>
        <v>495242470.61164796</v>
      </c>
      <c r="Y184" s="36">
        <f ca="1">((('1.Inputs'!$D$37*12*IF(7=1,'1.Inputs'!$D$38,IF(7=2,'1.Inputs'!$D$39,$E184)))*$F184*(('1.Inputs'!$D$40)+(1-'1.Inputs'!$D$40)*(1+'1.Inputs'!$D$41))*(1+$G184)^(7-1))-(('1.Inputs'!$D$37*12*IF(7=1,'1.Inputs'!$D$38,IF(7=2,'1.Inputs'!$D$39,$E184)))/(1-'1.Inputs'!$D$42)*$D184*(1+$G184)^(7-1))-('1.Inputs'!$D$37*12*IF(7=1,'1.Inputs'!$D$38,IF(7=2,'1.Inputs'!$D$39,$E184)))*'1.Inputs'!$D$43*(1+$G184)^(7-1)-'1.Inputs'!$D$44*(1+$G184)^(7-1)-('1.Inputs'!$D$20/'1.Inputs'!$D$27+'1.Inputs'!$D$23/'1.Inputs'!$D$28))-MAX(0,((('1.Inputs'!$D$37*12*IF(7=1,'1.Inputs'!$D$38,IF(7=2,'1.Inputs'!$D$39,$E184)))*$F184*(('1.Inputs'!$D$40)+(1-'1.Inputs'!$D$40)*(1+'1.Inputs'!$D$41))*(1+$G184)^(7-1))-(('1.Inputs'!$D$37*12*IF(7=1,'1.Inputs'!$D$38,IF(7=2,'1.Inputs'!$D$39,$E184)))/(1-'1.Inputs'!$D$42)*$D184*(1+$G184)^(7-1))-('1.Inputs'!$D$37*12*IF(7=1,'1.Inputs'!$D$38,IF(7=2,'1.Inputs'!$D$39,$E184)))*'1.Inputs'!$D$43*(1+$G184)^(7-1)-'1.Inputs'!$D$44*(1+$G184)^(7-1)-('1.Inputs'!$D$20/'1.Inputs'!$D$27+'1.Inputs'!$D$23/'1.Inputs'!$D$28)))*'1.Inputs'!$D$53+('1.Inputs'!$D$20/'1.Inputs'!$D$27+'1.Inputs'!$D$23/'1.Inputs'!$D$28)-(N184-M184)</f>
        <v>517405887.33922982</v>
      </c>
      <c r="Z184" s="36">
        <f ca="1">((('1.Inputs'!$D$37*12*IF(8=1,'1.Inputs'!$D$38,IF(8=2,'1.Inputs'!$D$39,$E184)))*$F184*(('1.Inputs'!$D$40)+(1-'1.Inputs'!$D$40)*(1+'1.Inputs'!$D$41))*(1+$G184)^(8-1))-(('1.Inputs'!$D$37*12*IF(8=1,'1.Inputs'!$D$38,IF(8=2,'1.Inputs'!$D$39,$E184)))/(1-'1.Inputs'!$D$42)*$D184*(1+$G184)^(8-1))-('1.Inputs'!$D$37*12*IF(8=1,'1.Inputs'!$D$38,IF(8=2,'1.Inputs'!$D$39,$E184)))*'1.Inputs'!$D$43*(1+$G184)^(8-1)-'1.Inputs'!$D$44*(1+$G184)^(8-1)-('1.Inputs'!$D$20/'1.Inputs'!$D$27+'1.Inputs'!$D$23/'1.Inputs'!$D$28))-MAX(0,((('1.Inputs'!$D$37*12*IF(8=1,'1.Inputs'!$D$38,IF(8=2,'1.Inputs'!$D$39,$E184)))*$F184*(('1.Inputs'!$D$40)+(1-'1.Inputs'!$D$40)*(1+'1.Inputs'!$D$41))*(1+$G184)^(8-1))-(('1.Inputs'!$D$37*12*IF(8=1,'1.Inputs'!$D$38,IF(8=2,'1.Inputs'!$D$39,$E184)))/(1-'1.Inputs'!$D$42)*$D184*(1+$G184)^(8-1))-('1.Inputs'!$D$37*12*IF(8=1,'1.Inputs'!$D$38,IF(8=2,'1.Inputs'!$D$39,$E184)))*'1.Inputs'!$D$43*(1+$G184)^(8-1)-'1.Inputs'!$D$44*(1+$G184)^(8-1)-('1.Inputs'!$D$20/'1.Inputs'!$D$27+'1.Inputs'!$D$23/'1.Inputs'!$D$28)))*'1.Inputs'!$D$53+('1.Inputs'!$D$20/'1.Inputs'!$D$27+'1.Inputs'!$D$23/'1.Inputs'!$D$28)-(O184-N184)</f>
        <v>540665789.10453928</v>
      </c>
      <c r="AA184" s="36">
        <f ca="1">((('1.Inputs'!$D$37*12*IF(9=1,'1.Inputs'!$D$38,IF(9=2,'1.Inputs'!$D$39,$E184)))*$F184*(('1.Inputs'!$D$40)+(1-'1.Inputs'!$D$40)*(1+'1.Inputs'!$D$41))*(1+$G184)^(9-1))-(('1.Inputs'!$D$37*12*IF(9=1,'1.Inputs'!$D$38,IF(9=2,'1.Inputs'!$D$39,$E184)))/(1-'1.Inputs'!$D$42)*$D184*(1+$G184)^(9-1))-('1.Inputs'!$D$37*12*IF(9=1,'1.Inputs'!$D$38,IF(9=2,'1.Inputs'!$D$39,$E184)))*'1.Inputs'!$D$43*(1+$G184)^(9-1)-'1.Inputs'!$D$44*(1+$G184)^(9-1)-('1.Inputs'!$D$20/'1.Inputs'!$D$27+'1.Inputs'!$D$23/'1.Inputs'!$D$28))-MAX(0,((('1.Inputs'!$D$37*12*IF(9=1,'1.Inputs'!$D$38,IF(9=2,'1.Inputs'!$D$39,$E184)))*$F184*(('1.Inputs'!$D$40)+(1-'1.Inputs'!$D$40)*(1+'1.Inputs'!$D$41))*(1+$G184)^(9-1))-(('1.Inputs'!$D$37*12*IF(9=1,'1.Inputs'!$D$38,IF(9=2,'1.Inputs'!$D$39,$E184)))/(1-'1.Inputs'!$D$42)*$D184*(1+$G184)^(9-1))-('1.Inputs'!$D$37*12*IF(9=1,'1.Inputs'!$D$38,IF(9=2,'1.Inputs'!$D$39,$E184)))*'1.Inputs'!$D$43*(1+$G184)^(9-1)-'1.Inputs'!$D$44*(1+$G184)^(9-1)-('1.Inputs'!$D$20/'1.Inputs'!$D$27+'1.Inputs'!$D$23/'1.Inputs'!$D$28)))*'1.Inputs'!$D$53+('1.Inputs'!$D$20/'1.Inputs'!$D$27+'1.Inputs'!$D$23/'1.Inputs'!$D$28)-(P184-O184)</f>
        <v>565076422.03094196</v>
      </c>
      <c r="AB184" s="36">
        <f ca="1">((('1.Inputs'!$D$37*12*IF(10=1,'1.Inputs'!$D$38,IF(10=2,'1.Inputs'!$D$39,$E184)))*$F184*(('1.Inputs'!$D$40)+(1-'1.Inputs'!$D$40)*(1+'1.Inputs'!$D$41))*(1+$G184)^(10-1))-(('1.Inputs'!$D$37*12*IF(10=1,'1.Inputs'!$D$38,IF(10=2,'1.Inputs'!$D$39,$E184)))/(1-'1.Inputs'!$D$42)*$D184*(1+$G184)^(10-1))-('1.Inputs'!$D$37*12*IF(10=1,'1.Inputs'!$D$38,IF(10=2,'1.Inputs'!$D$39,$E184)))*'1.Inputs'!$D$43*(1+$G184)^(10-1)-'1.Inputs'!$D$44*(1+$G184)^(10-1)-('1.Inputs'!$D$20/'1.Inputs'!$D$27+'1.Inputs'!$D$23/'1.Inputs'!$D$28))-MAX(0,((('1.Inputs'!$D$37*12*IF(10=1,'1.Inputs'!$D$38,IF(10=2,'1.Inputs'!$D$39,$E184)))*$F184*(('1.Inputs'!$D$40)+(1-'1.Inputs'!$D$40)*(1+'1.Inputs'!$D$41))*(1+$G184)^(10-1))-(('1.Inputs'!$D$37*12*IF(10=1,'1.Inputs'!$D$38,IF(10=2,'1.Inputs'!$D$39,$E184)))/(1-'1.Inputs'!$D$42)*$D184*(1+$G184)^(10-1))-('1.Inputs'!$D$37*12*IF(10=1,'1.Inputs'!$D$38,IF(10=2,'1.Inputs'!$D$39,$E184)))*'1.Inputs'!$D$43*(1+$G184)^(10-1)-'1.Inputs'!$D$44*(1+$G184)^(10-1)-('1.Inputs'!$D$20/'1.Inputs'!$D$27+'1.Inputs'!$D$23/'1.Inputs'!$D$28)))*'1.Inputs'!$D$53+('1.Inputs'!$D$20/'1.Inputs'!$D$27+'1.Inputs'!$D$23/'1.Inputs'!$D$28)-(Q184-P184)+(('1.Inputs'!$D$20+'1.Inputs'!$D$23-('1.Inputs'!$D$20/'1.Inputs'!$D$27+'1.Inputs'!$D$23/'1.Inputs'!$D$28)*'1.Inputs'!$D$10)*'1.Inputs'!$D$60+'1.Inputs'!$D$19*'1.Inputs'!$D$59+Q184)</f>
        <v>3358859156.9026747</v>
      </c>
      <c r="AC184" s="36">
        <f ca="1">S184-AC$13-AC$14+MIN(AC$13,MAX(0,((('1.Inputs'!$D$37*12*IF(1=1,'1.Inputs'!$D$38,IF(1=2,'1.Inputs'!$D$39,$E184)))*$F184*(('1.Inputs'!$D$40)+(1-'1.Inputs'!$D$40)*(1+'1.Inputs'!$D$41))*(1+$G184)^(1-1))-(('1.Inputs'!$D$37*12*IF(1=1,'1.Inputs'!$D$38,IF(1=2,'1.Inputs'!$D$39,$E184)))/(1-'1.Inputs'!$D$42)*$D184*(1+$G184)^(1-1))-('1.Inputs'!$D$37*12*IF(1=1,'1.Inputs'!$D$38,IF(1=2,'1.Inputs'!$D$39,$E184)))*'1.Inputs'!$D$43*(1+$G184)^(1-1)-'1.Inputs'!$D$44*(1+$G184)^(1-1)-('1.Inputs'!$D$20/'1.Inputs'!$D$27+'1.Inputs'!$D$23/'1.Inputs'!$D$28))))*'1.Inputs'!$D$53</f>
        <v>-925810551.21291995</v>
      </c>
      <c r="AD184" s="36">
        <f ca="1">T184-AD$13-AD$14+MIN(AD$13,MAX(0,((('1.Inputs'!$D$37*12*IF(2=1,'1.Inputs'!$D$38,IF(2=2,'1.Inputs'!$D$39,$E184)))*$F184*(('1.Inputs'!$D$40)+(1-'1.Inputs'!$D$40)*(1+'1.Inputs'!$D$41))*(1+$G184)^(2-1))-(('1.Inputs'!$D$37*12*IF(2=1,'1.Inputs'!$D$38,IF(2=2,'1.Inputs'!$D$39,$E184)))/(1-'1.Inputs'!$D$42)*$D184*(1+$G184)^(2-1))-('1.Inputs'!$D$37*12*IF(2=1,'1.Inputs'!$D$38,IF(2=2,'1.Inputs'!$D$39,$E184)))*'1.Inputs'!$D$43*(1+$G184)^(2-1)-'1.Inputs'!$D$44*(1+$G184)^(2-1)-('1.Inputs'!$D$20/'1.Inputs'!$D$27+'1.Inputs'!$D$23/'1.Inputs'!$D$28))))*'1.Inputs'!$D$53</f>
        <v>-148803932.17209828</v>
      </c>
      <c r="AE184" s="36">
        <f ca="1">U184-AE$13-AE$14+MIN(AE$13,MAX(0,((('1.Inputs'!$D$37*12*IF(3=1,'1.Inputs'!$D$38,IF(3=2,'1.Inputs'!$D$39,$E184)))*$F184*(('1.Inputs'!$D$40)+(1-'1.Inputs'!$D$40)*(1+'1.Inputs'!$D$41))*(1+$G184)^(3-1))-(('1.Inputs'!$D$37*12*IF(3=1,'1.Inputs'!$D$38,IF(3=2,'1.Inputs'!$D$39,$E184)))/(1-'1.Inputs'!$D$42)*$D184*(1+$G184)^(3-1))-('1.Inputs'!$D$37*12*IF(3=1,'1.Inputs'!$D$38,IF(3=2,'1.Inputs'!$D$39,$E184)))*'1.Inputs'!$D$43*(1+$G184)^(3-1)-'1.Inputs'!$D$44*(1+$G184)^(3-1)-('1.Inputs'!$D$20/'1.Inputs'!$D$27+'1.Inputs'!$D$23/'1.Inputs'!$D$28))))*'1.Inputs'!$D$53</f>
        <v>-110206847.99761462</v>
      </c>
      <c r="AF184" s="36">
        <f ca="1">V184-AF$13-AF$14+MIN(AF$13,MAX(0,((('1.Inputs'!$D$37*12*IF(4=1,'1.Inputs'!$D$38,IF(4=2,'1.Inputs'!$D$39,$E184)))*$F184*(('1.Inputs'!$D$40)+(1-'1.Inputs'!$D$40)*(1+'1.Inputs'!$D$41))*(1+$G184)^(4-1))-(('1.Inputs'!$D$37*12*IF(4=1,'1.Inputs'!$D$38,IF(4=2,'1.Inputs'!$D$39,$E184)))/(1-'1.Inputs'!$D$42)*$D184*(1+$G184)^(4-1))-('1.Inputs'!$D$37*12*IF(4=1,'1.Inputs'!$D$38,IF(4=2,'1.Inputs'!$D$39,$E184)))*'1.Inputs'!$D$43*(1+$G184)^(4-1)-'1.Inputs'!$D$44*(1+$G184)^(4-1)-('1.Inputs'!$D$20/'1.Inputs'!$D$27+'1.Inputs'!$D$23/'1.Inputs'!$D$28))))*'1.Inputs'!$D$53</f>
        <v>131248773.19466573</v>
      </c>
      <c r="AG184" s="36">
        <f ca="1">W184-AG$13-AG$14+MIN(AG$13,MAX(0,((('1.Inputs'!$D$37*12*IF(5=1,'1.Inputs'!$D$38,IF(5=2,'1.Inputs'!$D$39,$E184)))*$F184*(('1.Inputs'!$D$40)+(1-'1.Inputs'!$D$40)*(1+'1.Inputs'!$D$41))*(1+$G184)^(5-1))-(('1.Inputs'!$D$37*12*IF(5=1,'1.Inputs'!$D$38,IF(5=2,'1.Inputs'!$D$39,$E184)))/(1-'1.Inputs'!$D$42)*$D184*(1+$G184)^(5-1))-('1.Inputs'!$D$37*12*IF(5=1,'1.Inputs'!$D$38,IF(5=2,'1.Inputs'!$D$39,$E184)))*'1.Inputs'!$D$43*(1+$G184)^(5-1)-'1.Inputs'!$D$44*(1+$G184)^(5-1)-('1.Inputs'!$D$20/'1.Inputs'!$D$27+'1.Inputs'!$D$23/'1.Inputs'!$D$28))))*'1.Inputs'!$D$53</f>
        <v>170559849.991629</v>
      </c>
      <c r="AH184" s="36">
        <f ca="1">X184-AH$13-AH$14+MIN(AH$13,MAX(0,((('1.Inputs'!$D$37*12*IF(6=1,'1.Inputs'!$D$38,IF(6=2,'1.Inputs'!$D$39,$E184)))*$F184*(('1.Inputs'!$D$40)+(1-'1.Inputs'!$D$40)*(1+'1.Inputs'!$D$41))*(1+$G184)^(6-1))-(('1.Inputs'!$D$37*12*IF(6=1,'1.Inputs'!$D$38,IF(6=2,'1.Inputs'!$D$39,$E184)))/(1-'1.Inputs'!$D$42)*$D184*(1+$G184)^(6-1))-('1.Inputs'!$D$37*12*IF(6=1,'1.Inputs'!$D$38,IF(6=2,'1.Inputs'!$D$39,$E184)))*'1.Inputs'!$D$43*(1+$G184)^(6-1)-'1.Inputs'!$D$44*(1+$G184)^(6-1)-('1.Inputs'!$D$20/'1.Inputs'!$D$27+'1.Inputs'!$D$23/'1.Inputs'!$D$28))))*'1.Inputs'!$D$53</f>
        <v>210866470.61164796</v>
      </c>
      <c r="AI184" s="36">
        <f ca="1">Y184-AI$13-AI$14+MIN(AI$13,MAX(0,((('1.Inputs'!$D$37*12*IF(7=1,'1.Inputs'!$D$38,IF(7=2,'1.Inputs'!$D$39,$E184)))*$F184*(('1.Inputs'!$D$40)+(1-'1.Inputs'!$D$40)*(1+'1.Inputs'!$D$41))*(1+$G184)^(7-1))-(('1.Inputs'!$D$37*12*IF(7=1,'1.Inputs'!$D$38,IF(7=2,'1.Inputs'!$D$39,$E184)))/(1-'1.Inputs'!$D$42)*$D184*(1+$G184)^(7-1))-('1.Inputs'!$D$37*12*IF(7=1,'1.Inputs'!$D$38,IF(7=2,'1.Inputs'!$D$39,$E184)))*'1.Inputs'!$D$43*(1+$G184)^(7-1)-'1.Inputs'!$D$44*(1+$G184)^(7-1)-('1.Inputs'!$D$20/'1.Inputs'!$D$27+'1.Inputs'!$D$23/'1.Inputs'!$D$28))))*'1.Inputs'!$D$53</f>
        <v>252217887.33922982</v>
      </c>
      <c r="AJ184" s="36">
        <f ca="1">Z184-AJ$13-AJ$14+MIN(AJ$13,MAX(0,((('1.Inputs'!$D$37*12*IF(8=1,'1.Inputs'!$D$38,IF(8=2,'1.Inputs'!$D$39,$E184)))*$F184*(('1.Inputs'!$D$40)+(1-'1.Inputs'!$D$40)*(1+'1.Inputs'!$D$41))*(1+$G184)^(8-1))-(('1.Inputs'!$D$37*12*IF(8=1,'1.Inputs'!$D$38,IF(8=2,'1.Inputs'!$D$39,$E184)))/(1-'1.Inputs'!$D$42)*$D184*(1+$G184)^(8-1))-('1.Inputs'!$D$37*12*IF(8=1,'1.Inputs'!$D$38,IF(8=2,'1.Inputs'!$D$39,$E184)))*'1.Inputs'!$D$43*(1+$G184)^(8-1)-'1.Inputs'!$D$44*(1+$G184)^(8-1)-('1.Inputs'!$D$20/'1.Inputs'!$D$27+'1.Inputs'!$D$23/'1.Inputs'!$D$28))))*'1.Inputs'!$D$53</f>
        <v>540665789.10453928</v>
      </c>
      <c r="AK184" s="36">
        <f ca="1">AA184-AK$13-AK$14+MIN(AK$13,MAX(0,((('1.Inputs'!$D$37*12*IF(9=1,'1.Inputs'!$D$38,IF(9=2,'1.Inputs'!$D$39,$E184)))*$F184*(('1.Inputs'!$D$40)+(1-'1.Inputs'!$D$40)*(1+'1.Inputs'!$D$41))*(1+$G184)^(9-1))-(('1.Inputs'!$D$37*12*IF(9=1,'1.Inputs'!$D$38,IF(9=2,'1.Inputs'!$D$39,$E184)))/(1-'1.Inputs'!$D$42)*$D184*(1+$G184)^(9-1))-('1.Inputs'!$D$37*12*IF(9=1,'1.Inputs'!$D$38,IF(9=2,'1.Inputs'!$D$39,$E184)))*'1.Inputs'!$D$43*(1+$G184)^(9-1)-'1.Inputs'!$D$44*(1+$G184)^(9-1)-('1.Inputs'!$D$20/'1.Inputs'!$D$27+'1.Inputs'!$D$23/'1.Inputs'!$D$28))))*'1.Inputs'!$D$53</f>
        <v>565076422.03094196</v>
      </c>
      <c r="AL184" s="36">
        <f ca="1">AB184-AL$13-AL$14+MIN(AL$13,MAX(0,((('1.Inputs'!$D$37*12*IF(10=1,'1.Inputs'!$D$38,IF(10=2,'1.Inputs'!$D$39,$E184)))*$F184*(('1.Inputs'!$D$40)+(1-'1.Inputs'!$D$40)*(1+'1.Inputs'!$D$41))*(1+$G184)^(10-1))-(('1.Inputs'!$D$37*12*IF(10=1,'1.Inputs'!$D$38,IF(10=2,'1.Inputs'!$D$39,$E184)))/(1-'1.Inputs'!$D$42)*$D184*(1+$G184)^(10-1))-('1.Inputs'!$D$37*12*IF(10=1,'1.Inputs'!$D$38,IF(10=2,'1.Inputs'!$D$39,$E184)))*'1.Inputs'!$D$43*(1+$G184)^(10-1)-'1.Inputs'!$D$44*(1+$G184)^(10-1)-('1.Inputs'!$D$20/'1.Inputs'!$D$27+'1.Inputs'!$D$23/'1.Inputs'!$D$28))))*'1.Inputs'!$D$53+'1.Inputs'!$D$35</f>
        <v>4158859156.9026747</v>
      </c>
      <c r="AM184" s="48">
        <f ca="1">R184+NPV('1.Inputs'!$D$55,S184:AB184)</f>
        <v>-54644822.571977139</v>
      </c>
      <c r="AN184" s="48">
        <f ca="1">-('1.Inputs'!$D$24*(1-'1.Inputs'!$D$31)+'1.Inputs'!$D$35)+NPV('1.Inputs'!$D$54,AC184:AL184)</f>
        <v>-1213142279.3595788</v>
      </c>
      <c r="AO184" s="36">
        <f t="shared" ca="1" si="21"/>
        <v>-5.2724292087596201</v>
      </c>
      <c r="AP184" s="36">
        <f t="shared" ca="1" si="22"/>
        <v>0.58875292683532865</v>
      </c>
      <c r="AQ184" s="36">
        <f ca="1">'1.Inputs'!$D$35+MIN(SUM($AC184:AC184),SUM($AC184:AD184),SUM($AC184:AE184),SUM($AC184:AF184),SUM($AC184:AG184),SUM($AC184:AH184),SUM($AC184:AI184),SUM($AC184:AJ184),SUM($AC184:AK184),SUM($AC184:AL184))</f>
        <v>-384821331.38263297</v>
      </c>
      <c r="AR184" s="36">
        <f ca="1">IF(AP184&lt;'1.Inputs'!$D$57,1,0)</f>
        <v>1</v>
      </c>
      <c r="AS184" s="36">
        <f t="shared" ca="1" si="23"/>
        <v>1</v>
      </c>
    </row>
    <row r="185" spans="2:45" ht="15" customHeight="1" x14ac:dyDescent="0.25">
      <c r="B185" s="36">
        <v>170</v>
      </c>
      <c r="C185" s="36">
        <f t="shared" ca="1" si="16"/>
        <v>0.23199337125595554</v>
      </c>
      <c r="D185" s="36">
        <f t="shared" ca="1" si="17"/>
        <v>17700.024290682581</v>
      </c>
      <c r="E185" s="47">
        <f t="shared" ca="1" si="18"/>
        <v>0.78749732139583772</v>
      </c>
      <c r="F185" s="36">
        <f t="shared" ca="1" si="19"/>
        <v>27766.123411711866</v>
      </c>
      <c r="G185" s="36">
        <f t="shared" ca="1" si="20"/>
        <v>5.2983850464871911E-2</v>
      </c>
      <c r="H185" s="36">
        <f ca="1">((('1.Inputs'!$D$37*12*IF(1=1,'1.Inputs'!$D$38,IF(1=2,'1.Inputs'!$D$39,$E185)))*$F185*(('1.Inputs'!$D$40)+(1-'1.Inputs'!$D$40)*(1+'1.Inputs'!$D$41))*(1+$G185)^(1-1))*'1.Inputs'!$D$47+(('1.Inputs'!$D$37*12*IF(1=1,'1.Inputs'!$D$38,IF(1=2,'1.Inputs'!$D$39,$E185)))/(1-'1.Inputs'!$D$42)*$D185*(1+$G185)^(1-1))*('1.Inputs'!$D$48-'1.Inputs'!$D$49))/'1.Inputs'!$D$51</f>
        <v>738217978.82807016</v>
      </c>
      <c r="I185" s="36">
        <f ca="1">((('1.Inputs'!$D$37*12*IF(2=1,'1.Inputs'!$D$38,IF(2=2,'1.Inputs'!$D$39,$E185)))*$F185*(('1.Inputs'!$D$40)+(1-'1.Inputs'!$D$40)*(1+'1.Inputs'!$D$41))*(1+$G185)^(2-1))*'1.Inputs'!$D$47+(('1.Inputs'!$D$37*12*IF(2=1,'1.Inputs'!$D$38,IF(2=2,'1.Inputs'!$D$39,$E185)))/(1-'1.Inputs'!$D$42)*$D185*(1+$G185)^(2-1))*('1.Inputs'!$D$48-'1.Inputs'!$D$49))/'1.Inputs'!$D$51</f>
        <v>1088264253.760287</v>
      </c>
      <c r="J185" s="36">
        <f ca="1">((('1.Inputs'!$D$37*12*IF(3=1,'1.Inputs'!$D$38,IF(3=2,'1.Inputs'!$D$39,$E185)))*$F185*(('1.Inputs'!$D$40)+(1-'1.Inputs'!$D$40)*(1+'1.Inputs'!$D$41))*(1+$G185)^(3-1))*'1.Inputs'!$D$47+(('1.Inputs'!$D$37*12*IF(3=1,'1.Inputs'!$D$38,IF(3=2,'1.Inputs'!$D$39,$E185)))/(1-'1.Inputs'!$D$42)*$D185*(1+$G185)^(3-1))*('1.Inputs'!$D$48-'1.Inputs'!$D$49))/'1.Inputs'!$D$51</f>
        <v>1289160884.8092914</v>
      </c>
      <c r="K185" s="36">
        <f ca="1">((('1.Inputs'!$D$37*12*IF(4=1,'1.Inputs'!$D$38,IF(4=2,'1.Inputs'!$D$39,$E185)))*$F185*(('1.Inputs'!$D$40)+(1-'1.Inputs'!$D$40)*(1+'1.Inputs'!$D$41))*(1+$G185)^(4-1))*'1.Inputs'!$D$47+(('1.Inputs'!$D$37*12*IF(4=1,'1.Inputs'!$D$38,IF(4=2,'1.Inputs'!$D$39,$E185)))/(1-'1.Inputs'!$D$42)*$D185*(1+$G185)^(4-1))*('1.Inputs'!$D$48-'1.Inputs'!$D$49))/'1.Inputs'!$D$51</f>
        <v>1357465592.3551886</v>
      </c>
      <c r="L185" s="36">
        <f ca="1">((('1.Inputs'!$D$37*12*IF(5=1,'1.Inputs'!$D$38,IF(5=2,'1.Inputs'!$D$39,$E185)))*$F185*(('1.Inputs'!$D$40)+(1-'1.Inputs'!$D$40)*(1+'1.Inputs'!$D$41))*(1+$G185)^(5-1))*'1.Inputs'!$D$47+(('1.Inputs'!$D$37*12*IF(5=1,'1.Inputs'!$D$38,IF(5=2,'1.Inputs'!$D$39,$E185)))/(1-'1.Inputs'!$D$42)*$D185*(1+$G185)^(5-1))*('1.Inputs'!$D$48-'1.Inputs'!$D$49))/'1.Inputs'!$D$51</f>
        <v>1429389346.3117447</v>
      </c>
      <c r="M185" s="36">
        <f ca="1">((('1.Inputs'!$D$37*12*IF(6=1,'1.Inputs'!$D$38,IF(6=2,'1.Inputs'!$D$39,$E185)))*$F185*(('1.Inputs'!$D$40)+(1-'1.Inputs'!$D$40)*(1+'1.Inputs'!$D$41))*(1+$G185)^(6-1))*'1.Inputs'!$D$47+(('1.Inputs'!$D$37*12*IF(6=1,'1.Inputs'!$D$38,IF(6=2,'1.Inputs'!$D$39,$E185)))/(1-'1.Inputs'!$D$42)*$D185*(1+$G185)^(6-1))*('1.Inputs'!$D$48-'1.Inputs'!$D$49))/'1.Inputs'!$D$51</f>
        <v>1505123897.6928072</v>
      </c>
      <c r="N185" s="36">
        <f ca="1">((('1.Inputs'!$D$37*12*IF(7=1,'1.Inputs'!$D$38,IF(7=2,'1.Inputs'!$D$39,$E185)))*$F185*(('1.Inputs'!$D$40)+(1-'1.Inputs'!$D$40)*(1+'1.Inputs'!$D$41))*(1+$G185)^(7-1))*'1.Inputs'!$D$47+(('1.Inputs'!$D$37*12*IF(7=1,'1.Inputs'!$D$38,IF(7=2,'1.Inputs'!$D$39,$E185)))/(1-'1.Inputs'!$D$42)*$D185*(1+$G185)^(7-1))*('1.Inputs'!$D$48-'1.Inputs'!$D$49))/'1.Inputs'!$D$51</f>
        <v>1584871157.2192674</v>
      </c>
      <c r="O185" s="36">
        <f ca="1">((('1.Inputs'!$D$37*12*IF(8=1,'1.Inputs'!$D$38,IF(8=2,'1.Inputs'!$D$39,$E185)))*$F185*(('1.Inputs'!$D$40)+(1-'1.Inputs'!$D$40)*(1+'1.Inputs'!$D$41))*(1+$G185)^(8-1))*'1.Inputs'!$D$47+(('1.Inputs'!$D$37*12*IF(8=1,'1.Inputs'!$D$38,IF(8=2,'1.Inputs'!$D$39,$E185)))/(1-'1.Inputs'!$D$42)*$D185*(1+$G185)^(8-1))*('1.Inputs'!$D$48-'1.Inputs'!$D$49))/'1.Inputs'!$D$51</f>
        <v>1668843733.6194613</v>
      </c>
      <c r="P185" s="36">
        <f ca="1">((('1.Inputs'!$D$37*12*IF(9=1,'1.Inputs'!$D$38,IF(9=2,'1.Inputs'!$D$39,$E185)))*$F185*(('1.Inputs'!$D$40)+(1-'1.Inputs'!$D$40)*(1+'1.Inputs'!$D$41))*(1+$G185)^(9-1))*'1.Inputs'!$D$47+(('1.Inputs'!$D$37*12*IF(9=1,'1.Inputs'!$D$38,IF(9=2,'1.Inputs'!$D$39,$E185)))/(1-'1.Inputs'!$D$42)*$D185*(1+$G185)^(9-1))*('1.Inputs'!$D$48-'1.Inputs'!$D$49))/'1.Inputs'!$D$51</f>
        <v>1757265500.4507937</v>
      </c>
      <c r="Q185" s="36">
        <f ca="1">((('1.Inputs'!$D$37*12*IF(10=1,'1.Inputs'!$D$38,IF(10=2,'1.Inputs'!$D$39,$E185)))*$F185*(('1.Inputs'!$D$40)+(1-'1.Inputs'!$D$40)*(1+'1.Inputs'!$D$41))*(1+$G185)^(10-1))*'1.Inputs'!$D$47+(('1.Inputs'!$D$37*12*IF(10=1,'1.Inputs'!$D$38,IF(10=2,'1.Inputs'!$D$39,$E185)))/(1-'1.Inputs'!$D$42)*$D185*(1+$G185)^(10-1))*('1.Inputs'!$D$48-'1.Inputs'!$D$49))/'1.Inputs'!$D$51</f>
        <v>1850372192.953757</v>
      </c>
      <c r="R185" s="36">
        <f>-'1.Inputs'!$D$24</f>
        <v>-2050000000</v>
      </c>
      <c r="S185" s="36">
        <f ca="1">((('1.Inputs'!$D$37*12*IF(1=1,'1.Inputs'!$D$38,IF(1=2,'1.Inputs'!$D$39,$E185)))*$F185*(('1.Inputs'!$D$40)+(1-'1.Inputs'!$D$40)*(1+'1.Inputs'!$D$41))*(1+$G185)^(1-1))-(('1.Inputs'!$D$37*12*IF(1=1,'1.Inputs'!$D$38,IF(1=2,'1.Inputs'!$D$39,$E185)))/(1-'1.Inputs'!$D$42)*$D185*(1+$G185)^(1-1))-('1.Inputs'!$D$37*12*IF(1=1,'1.Inputs'!$D$38,IF(1=2,'1.Inputs'!$D$39,$E185)))*'1.Inputs'!$D$43*(1+$G185)^(1-1)-'1.Inputs'!$D$44*(1+$G185)^(1-1)-('1.Inputs'!$D$20/'1.Inputs'!$D$27+'1.Inputs'!$D$23/'1.Inputs'!$D$28))-MAX(0,((('1.Inputs'!$D$37*12*IF(1=1,'1.Inputs'!$D$38,IF(1=2,'1.Inputs'!$D$39,$E185)))*$F185*(('1.Inputs'!$D$40)+(1-'1.Inputs'!$D$40)*(1+'1.Inputs'!$D$41))*(1+$G185)^(1-1))-(('1.Inputs'!$D$37*12*IF(1=1,'1.Inputs'!$D$38,IF(1=2,'1.Inputs'!$D$39,$E185)))/(1-'1.Inputs'!$D$42)*$D185*(1+$G185)^(1-1))-('1.Inputs'!$D$37*12*IF(1=1,'1.Inputs'!$D$38,IF(1=2,'1.Inputs'!$D$39,$E185)))*'1.Inputs'!$D$43*(1+$G185)^(1-1)-'1.Inputs'!$D$44*(1+$G185)^(1-1)-('1.Inputs'!$D$20/'1.Inputs'!$D$27+'1.Inputs'!$D$23/'1.Inputs'!$D$28)))*'1.Inputs'!$D$53+('1.Inputs'!$D$20/'1.Inputs'!$D$27+'1.Inputs'!$D$23/'1.Inputs'!$D$28)-H185</f>
        <v>-595093920.35170829</v>
      </c>
      <c r="T185" s="36">
        <f ca="1">((('1.Inputs'!$D$37*12*IF(2=1,'1.Inputs'!$D$38,IF(2=2,'1.Inputs'!$D$39,$E185)))*$F185*(('1.Inputs'!$D$40)+(1-'1.Inputs'!$D$40)*(1+'1.Inputs'!$D$41))*(1+$G185)^(2-1))-(('1.Inputs'!$D$37*12*IF(2=1,'1.Inputs'!$D$38,IF(2=2,'1.Inputs'!$D$39,$E185)))/(1-'1.Inputs'!$D$42)*$D185*(1+$G185)^(2-1))-('1.Inputs'!$D$37*12*IF(2=1,'1.Inputs'!$D$38,IF(2=2,'1.Inputs'!$D$39,$E185)))*'1.Inputs'!$D$43*(1+$G185)^(2-1)-'1.Inputs'!$D$44*(1+$G185)^(2-1)-('1.Inputs'!$D$20/'1.Inputs'!$D$27+'1.Inputs'!$D$23/'1.Inputs'!$D$28))-MAX(0,((('1.Inputs'!$D$37*12*IF(2=1,'1.Inputs'!$D$38,IF(2=2,'1.Inputs'!$D$39,$E185)))*$F185*(('1.Inputs'!$D$40)+(1-'1.Inputs'!$D$40)*(1+'1.Inputs'!$D$41))*(1+$G185)^(2-1))-(('1.Inputs'!$D$37*12*IF(2=1,'1.Inputs'!$D$38,IF(2=2,'1.Inputs'!$D$39,$E185)))/(1-'1.Inputs'!$D$42)*$D185*(1+$G185)^(2-1))-('1.Inputs'!$D$37*12*IF(2=1,'1.Inputs'!$D$38,IF(2=2,'1.Inputs'!$D$39,$E185)))*'1.Inputs'!$D$43*(1+$G185)^(2-1)-'1.Inputs'!$D$44*(1+$G185)^(2-1)-('1.Inputs'!$D$20/'1.Inputs'!$D$27+'1.Inputs'!$D$23/'1.Inputs'!$D$28)))*'1.Inputs'!$D$53+('1.Inputs'!$D$20/'1.Inputs'!$D$27+'1.Inputs'!$D$23/'1.Inputs'!$D$28)-(I185-H185)</f>
        <v>84937315.432350397</v>
      </c>
      <c r="U185" s="36">
        <f ca="1">((('1.Inputs'!$D$37*12*IF(3=1,'1.Inputs'!$D$38,IF(3=2,'1.Inputs'!$D$39,$E185)))*$F185*(('1.Inputs'!$D$40)+(1-'1.Inputs'!$D$40)*(1+'1.Inputs'!$D$41))*(1+$G185)^(3-1))-(('1.Inputs'!$D$37*12*IF(3=1,'1.Inputs'!$D$38,IF(3=2,'1.Inputs'!$D$39,$E185)))/(1-'1.Inputs'!$D$42)*$D185*(1+$G185)^(3-1))-('1.Inputs'!$D$37*12*IF(3=1,'1.Inputs'!$D$38,IF(3=2,'1.Inputs'!$D$39,$E185)))*'1.Inputs'!$D$43*(1+$G185)^(3-1)-'1.Inputs'!$D$44*(1+$G185)^(3-1)-('1.Inputs'!$D$20/'1.Inputs'!$D$27+'1.Inputs'!$D$23/'1.Inputs'!$D$28))-MAX(0,((('1.Inputs'!$D$37*12*IF(3=1,'1.Inputs'!$D$38,IF(3=2,'1.Inputs'!$D$39,$E185)))*$F185*(('1.Inputs'!$D$40)+(1-'1.Inputs'!$D$40)*(1+'1.Inputs'!$D$41))*(1+$G185)^(3-1))-(('1.Inputs'!$D$37*12*IF(3=1,'1.Inputs'!$D$38,IF(3=2,'1.Inputs'!$D$39,$E185)))/(1-'1.Inputs'!$D$42)*$D185*(1+$G185)^(3-1))-('1.Inputs'!$D$37*12*IF(3=1,'1.Inputs'!$D$38,IF(3=2,'1.Inputs'!$D$39,$E185)))*'1.Inputs'!$D$43*(1+$G185)^(3-1)-'1.Inputs'!$D$44*(1+$G185)^(3-1)-('1.Inputs'!$D$20/'1.Inputs'!$D$27+'1.Inputs'!$D$23/'1.Inputs'!$D$28)))*'1.Inputs'!$D$53+('1.Inputs'!$D$20/'1.Inputs'!$D$27+'1.Inputs'!$D$23/'1.Inputs'!$D$28)-(J185-I185)</f>
        <v>386740355.75010026</v>
      </c>
      <c r="V185" s="36">
        <f ca="1">((('1.Inputs'!$D$37*12*IF(4=1,'1.Inputs'!$D$38,IF(4=2,'1.Inputs'!$D$39,$E185)))*$F185*(('1.Inputs'!$D$40)+(1-'1.Inputs'!$D$40)*(1+'1.Inputs'!$D$41))*(1+$G185)^(4-1))-(('1.Inputs'!$D$37*12*IF(4=1,'1.Inputs'!$D$38,IF(4=2,'1.Inputs'!$D$39,$E185)))/(1-'1.Inputs'!$D$42)*$D185*(1+$G185)^(4-1))-('1.Inputs'!$D$37*12*IF(4=1,'1.Inputs'!$D$38,IF(4=2,'1.Inputs'!$D$39,$E185)))*'1.Inputs'!$D$43*(1+$G185)^(4-1)-'1.Inputs'!$D$44*(1+$G185)^(4-1)-('1.Inputs'!$D$20/'1.Inputs'!$D$27+'1.Inputs'!$D$23/'1.Inputs'!$D$28))-MAX(0,((('1.Inputs'!$D$37*12*IF(4=1,'1.Inputs'!$D$38,IF(4=2,'1.Inputs'!$D$39,$E185)))*$F185*(('1.Inputs'!$D$40)+(1-'1.Inputs'!$D$40)*(1+'1.Inputs'!$D$41))*(1+$G185)^(4-1))-(('1.Inputs'!$D$37*12*IF(4=1,'1.Inputs'!$D$38,IF(4=2,'1.Inputs'!$D$39,$E185)))/(1-'1.Inputs'!$D$42)*$D185*(1+$G185)^(4-1))-('1.Inputs'!$D$37*12*IF(4=1,'1.Inputs'!$D$38,IF(4=2,'1.Inputs'!$D$39,$E185)))*'1.Inputs'!$D$43*(1+$G185)^(4-1)-'1.Inputs'!$D$44*(1+$G185)^(4-1)-('1.Inputs'!$D$20/'1.Inputs'!$D$27+'1.Inputs'!$D$23/'1.Inputs'!$D$28)))*'1.Inputs'!$D$53+('1.Inputs'!$D$20/'1.Inputs'!$D$27+'1.Inputs'!$D$23/'1.Inputs'!$D$28)-(K185-J185)</f>
        <v>547964062.55493379</v>
      </c>
      <c r="W185" s="36">
        <f ca="1">((('1.Inputs'!$D$37*12*IF(5=1,'1.Inputs'!$D$38,IF(5=2,'1.Inputs'!$D$39,$E185)))*$F185*(('1.Inputs'!$D$40)+(1-'1.Inputs'!$D$40)*(1+'1.Inputs'!$D$41))*(1+$G185)^(5-1))-(('1.Inputs'!$D$37*12*IF(5=1,'1.Inputs'!$D$38,IF(5=2,'1.Inputs'!$D$39,$E185)))/(1-'1.Inputs'!$D$42)*$D185*(1+$G185)^(5-1))-('1.Inputs'!$D$37*12*IF(5=1,'1.Inputs'!$D$38,IF(5=2,'1.Inputs'!$D$39,$E185)))*'1.Inputs'!$D$43*(1+$G185)^(5-1)-'1.Inputs'!$D$44*(1+$G185)^(5-1)-('1.Inputs'!$D$20/'1.Inputs'!$D$27+'1.Inputs'!$D$23/'1.Inputs'!$D$28))-MAX(0,((('1.Inputs'!$D$37*12*IF(5=1,'1.Inputs'!$D$38,IF(5=2,'1.Inputs'!$D$39,$E185)))*$F185*(('1.Inputs'!$D$40)+(1-'1.Inputs'!$D$40)*(1+'1.Inputs'!$D$41))*(1+$G185)^(5-1))-(('1.Inputs'!$D$37*12*IF(5=1,'1.Inputs'!$D$38,IF(5=2,'1.Inputs'!$D$39,$E185)))/(1-'1.Inputs'!$D$42)*$D185*(1+$G185)^(5-1))-('1.Inputs'!$D$37*12*IF(5=1,'1.Inputs'!$D$38,IF(5=2,'1.Inputs'!$D$39,$E185)))*'1.Inputs'!$D$43*(1+$G185)^(5-1)-'1.Inputs'!$D$44*(1+$G185)^(5-1)-('1.Inputs'!$D$20/'1.Inputs'!$D$27+'1.Inputs'!$D$23/'1.Inputs'!$D$28)))*'1.Inputs'!$D$53+('1.Inputs'!$D$20/'1.Inputs'!$D$27+'1.Inputs'!$D$23/'1.Inputs'!$D$28)-(L185-K185)</f>
        <v>574493821.57100296</v>
      </c>
      <c r="X185" s="36">
        <f ca="1">((('1.Inputs'!$D$37*12*IF(6=1,'1.Inputs'!$D$38,IF(6=2,'1.Inputs'!$D$39,$E185)))*$F185*(('1.Inputs'!$D$40)+(1-'1.Inputs'!$D$40)*(1+'1.Inputs'!$D$41))*(1+$G185)^(6-1))-(('1.Inputs'!$D$37*12*IF(6=1,'1.Inputs'!$D$38,IF(6=2,'1.Inputs'!$D$39,$E185)))/(1-'1.Inputs'!$D$42)*$D185*(1+$G185)^(6-1))-('1.Inputs'!$D$37*12*IF(6=1,'1.Inputs'!$D$38,IF(6=2,'1.Inputs'!$D$39,$E185)))*'1.Inputs'!$D$43*(1+$G185)^(6-1)-'1.Inputs'!$D$44*(1+$G185)^(6-1)-('1.Inputs'!$D$20/'1.Inputs'!$D$27+'1.Inputs'!$D$23/'1.Inputs'!$D$28))-MAX(0,((('1.Inputs'!$D$37*12*IF(6=1,'1.Inputs'!$D$38,IF(6=2,'1.Inputs'!$D$39,$E185)))*$F185*(('1.Inputs'!$D$40)+(1-'1.Inputs'!$D$40)*(1+'1.Inputs'!$D$41))*(1+$G185)^(6-1))-(('1.Inputs'!$D$37*12*IF(6=1,'1.Inputs'!$D$38,IF(6=2,'1.Inputs'!$D$39,$E185)))/(1-'1.Inputs'!$D$42)*$D185*(1+$G185)^(6-1))-('1.Inputs'!$D$37*12*IF(6=1,'1.Inputs'!$D$38,IF(6=2,'1.Inputs'!$D$39,$E185)))*'1.Inputs'!$D$43*(1+$G185)^(6-1)-'1.Inputs'!$D$44*(1+$G185)^(6-1)-('1.Inputs'!$D$20/'1.Inputs'!$D$27+'1.Inputs'!$D$23/'1.Inputs'!$D$28)))*'1.Inputs'!$D$53+('1.Inputs'!$D$20/'1.Inputs'!$D$27+'1.Inputs'!$D$23/'1.Inputs'!$D$28)-(M185-L185)</f>
        <v>602429229.37164807</v>
      </c>
      <c r="Y185" s="36">
        <f ca="1">((('1.Inputs'!$D$37*12*IF(7=1,'1.Inputs'!$D$38,IF(7=2,'1.Inputs'!$D$39,$E185)))*$F185*(('1.Inputs'!$D$40)+(1-'1.Inputs'!$D$40)*(1+'1.Inputs'!$D$41))*(1+$G185)^(7-1))-(('1.Inputs'!$D$37*12*IF(7=1,'1.Inputs'!$D$38,IF(7=2,'1.Inputs'!$D$39,$E185)))/(1-'1.Inputs'!$D$42)*$D185*(1+$G185)^(7-1))-('1.Inputs'!$D$37*12*IF(7=1,'1.Inputs'!$D$38,IF(7=2,'1.Inputs'!$D$39,$E185)))*'1.Inputs'!$D$43*(1+$G185)^(7-1)-'1.Inputs'!$D$44*(1+$G185)^(7-1)-('1.Inputs'!$D$20/'1.Inputs'!$D$27+'1.Inputs'!$D$23/'1.Inputs'!$D$28))-MAX(0,((('1.Inputs'!$D$37*12*IF(7=1,'1.Inputs'!$D$38,IF(7=2,'1.Inputs'!$D$39,$E185)))*$F185*(('1.Inputs'!$D$40)+(1-'1.Inputs'!$D$40)*(1+'1.Inputs'!$D$41))*(1+$G185)^(7-1))-(('1.Inputs'!$D$37*12*IF(7=1,'1.Inputs'!$D$38,IF(7=2,'1.Inputs'!$D$39,$E185)))/(1-'1.Inputs'!$D$42)*$D185*(1+$G185)^(7-1))-('1.Inputs'!$D$37*12*IF(7=1,'1.Inputs'!$D$38,IF(7=2,'1.Inputs'!$D$39,$E185)))*'1.Inputs'!$D$43*(1+$G185)^(7-1)-'1.Inputs'!$D$44*(1+$G185)^(7-1)-('1.Inputs'!$D$20/'1.Inputs'!$D$27+'1.Inputs'!$D$23/'1.Inputs'!$D$28)))*'1.Inputs'!$D$53+('1.Inputs'!$D$20/'1.Inputs'!$D$27+'1.Inputs'!$D$23/'1.Inputs'!$D$28)-(N185-M185)</f>
        <v>631844762.64187944</v>
      </c>
      <c r="Z185" s="36">
        <f ca="1">((('1.Inputs'!$D$37*12*IF(8=1,'1.Inputs'!$D$38,IF(8=2,'1.Inputs'!$D$39,$E185)))*$F185*(('1.Inputs'!$D$40)+(1-'1.Inputs'!$D$40)*(1+'1.Inputs'!$D$41))*(1+$G185)^(8-1))-(('1.Inputs'!$D$37*12*IF(8=1,'1.Inputs'!$D$38,IF(8=2,'1.Inputs'!$D$39,$E185)))/(1-'1.Inputs'!$D$42)*$D185*(1+$G185)^(8-1))-('1.Inputs'!$D$37*12*IF(8=1,'1.Inputs'!$D$38,IF(8=2,'1.Inputs'!$D$39,$E185)))*'1.Inputs'!$D$43*(1+$G185)^(8-1)-'1.Inputs'!$D$44*(1+$G185)^(8-1)-('1.Inputs'!$D$20/'1.Inputs'!$D$27+'1.Inputs'!$D$23/'1.Inputs'!$D$28))-MAX(0,((('1.Inputs'!$D$37*12*IF(8=1,'1.Inputs'!$D$38,IF(8=2,'1.Inputs'!$D$39,$E185)))*$F185*(('1.Inputs'!$D$40)+(1-'1.Inputs'!$D$40)*(1+'1.Inputs'!$D$41))*(1+$G185)^(8-1))-(('1.Inputs'!$D$37*12*IF(8=1,'1.Inputs'!$D$38,IF(8=2,'1.Inputs'!$D$39,$E185)))/(1-'1.Inputs'!$D$42)*$D185*(1+$G185)^(8-1))-('1.Inputs'!$D$37*12*IF(8=1,'1.Inputs'!$D$38,IF(8=2,'1.Inputs'!$D$39,$E185)))*'1.Inputs'!$D$43*(1+$G185)^(8-1)-'1.Inputs'!$D$44*(1+$G185)^(8-1)-('1.Inputs'!$D$20/'1.Inputs'!$D$27+'1.Inputs'!$D$23/'1.Inputs'!$D$28)))*'1.Inputs'!$D$53+('1.Inputs'!$D$20/'1.Inputs'!$D$27+'1.Inputs'!$D$23/'1.Inputs'!$D$28)-(O185-N185)</f>
        <v>662818844.12824333</v>
      </c>
      <c r="AA185" s="36">
        <f ca="1">((('1.Inputs'!$D$37*12*IF(9=1,'1.Inputs'!$D$38,IF(9=2,'1.Inputs'!$D$39,$E185)))*$F185*(('1.Inputs'!$D$40)+(1-'1.Inputs'!$D$40)*(1+'1.Inputs'!$D$41))*(1+$G185)^(9-1))-(('1.Inputs'!$D$37*12*IF(9=1,'1.Inputs'!$D$38,IF(9=2,'1.Inputs'!$D$39,$E185)))/(1-'1.Inputs'!$D$42)*$D185*(1+$G185)^(9-1))-('1.Inputs'!$D$37*12*IF(9=1,'1.Inputs'!$D$38,IF(9=2,'1.Inputs'!$D$39,$E185)))*'1.Inputs'!$D$43*(1+$G185)^(9-1)-'1.Inputs'!$D$44*(1+$G185)^(9-1)-('1.Inputs'!$D$20/'1.Inputs'!$D$27+'1.Inputs'!$D$23/'1.Inputs'!$D$28))-MAX(0,((('1.Inputs'!$D$37*12*IF(9=1,'1.Inputs'!$D$38,IF(9=2,'1.Inputs'!$D$39,$E185)))*$F185*(('1.Inputs'!$D$40)+(1-'1.Inputs'!$D$40)*(1+'1.Inputs'!$D$41))*(1+$G185)^(9-1))-(('1.Inputs'!$D$37*12*IF(9=1,'1.Inputs'!$D$38,IF(9=2,'1.Inputs'!$D$39,$E185)))/(1-'1.Inputs'!$D$42)*$D185*(1+$G185)^(9-1))-('1.Inputs'!$D$37*12*IF(9=1,'1.Inputs'!$D$38,IF(9=2,'1.Inputs'!$D$39,$E185)))*'1.Inputs'!$D$43*(1+$G185)^(9-1)-'1.Inputs'!$D$44*(1+$G185)^(9-1)-('1.Inputs'!$D$20/'1.Inputs'!$D$27+'1.Inputs'!$D$23/'1.Inputs'!$D$28)))*'1.Inputs'!$D$53+('1.Inputs'!$D$20/'1.Inputs'!$D$27+'1.Inputs'!$D$23/'1.Inputs'!$D$28)-(P185-O185)</f>
        <v>695434051.71636724</v>
      </c>
      <c r="AB185" s="36">
        <f ca="1">((('1.Inputs'!$D$37*12*IF(10=1,'1.Inputs'!$D$38,IF(10=2,'1.Inputs'!$D$39,$E185)))*$F185*(('1.Inputs'!$D$40)+(1-'1.Inputs'!$D$40)*(1+'1.Inputs'!$D$41))*(1+$G185)^(10-1))-(('1.Inputs'!$D$37*12*IF(10=1,'1.Inputs'!$D$38,IF(10=2,'1.Inputs'!$D$39,$E185)))/(1-'1.Inputs'!$D$42)*$D185*(1+$G185)^(10-1))-('1.Inputs'!$D$37*12*IF(10=1,'1.Inputs'!$D$38,IF(10=2,'1.Inputs'!$D$39,$E185)))*'1.Inputs'!$D$43*(1+$G185)^(10-1)-'1.Inputs'!$D$44*(1+$G185)^(10-1)-('1.Inputs'!$D$20/'1.Inputs'!$D$27+'1.Inputs'!$D$23/'1.Inputs'!$D$28))-MAX(0,((('1.Inputs'!$D$37*12*IF(10=1,'1.Inputs'!$D$38,IF(10=2,'1.Inputs'!$D$39,$E185)))*$F185*(('1.Inputs'!$D$40)+(1-'1.Inputs'!$D$40)*(1+'1.Inputs'!$D$41))*(1+$G185)^(10-1))-(('1.Inputs'!$D$37*12*IF(10=1,'1.Inputs'!$D$38,IF(10=2,'1.Inputs'!$D$39,$E185)))/(1-'1.Inputs'!$D$42)*$D185*(1+$G185)^(10-1))-('1.Inputs'!$D$37*12*IF(10=1,'1.Inputs'!$D$38,IF(10=2,'1.Inputs'!$D$39,$E185)))*'1.Inputs'!$D$43*(1+$G185)^(10-1)-'1.Inputs'!$D$44*(1+$G185)^(10-1)-('1.Inputs'!$D$20/'1.Inputs'!$D$27+'1.Inputs'!$D$23/'1.Inputs'!$D$28)))*'1.Inputs'!$D$53+('1.Inputs'!$D$20/'1.Inputs'!$D$27+'1.Inputs'!$D$23/'1.Inputs'!$D$28)-(Q185-P185)+(('1.Inputs'!$D$20+'1.Inputs'!$D$23-('1.Inputs'!$D$20/'1.Inputs'!$D$27+'1.Inputs'!$D$23/'1.Inputs'!$D$28)*'1.Inputs'!$D$10)*'1.Inputs'!$D$60+'1.Inputs'!$D$19*'1.Inputs'!$D$59+Q185)</f>
        <v>3280149531.5399799</v>
      </c>
      <c r="AC185" s="36">
        <f ca="1">S185-AC$13-AC$14+MIN(AC$13,MAX(0,((('1.Inputs'!$D$37*12*IF(1=1,'1.Inputs'!$D$38,IF(1=2,'1.Inputs'!$D$39,$E185)))*$F185*(('1.Inputs'!$D$40)+(1-'1.Inputs'!$D$40)*(1+'1.Inputs'!$D$41))*(1+$G185)^(1-1))-(('1.Inputs'!$D$37*12*IF(1=1,'1.Inputs'!$D$38,IF(1=2,'1.Inputs'!$D$39,$E185)))/(1-'1.Inputs'!$D$42)*$D185*(1+$G185)^(1-1))-('1.Inputs'!$D$37*12*IF(1=1,'1.Inputs'!$D$38,IF(1=2,'1.Inputs'!$D$39,$E185)))*'1.Inputs'!$D$43*(1+$G185)^(1-1)-'1.Inputs'!$D$44*(1+$G185)^(1-1)-('1.Inputs'!$D$20/'1.Inputs'!$D$27+'1.Inputs'!$D$23/'1.Inputs'!$D$28))))*'1.Inputs'!$D$53</f>
        <v>-738319427.32597494</v>
      </c>
      <c r="AD185" s="36">
        <f ca="1">T185-AD$13-AD$14+MIN(AD$13,MAX(0,((('1.Inputs'!$D$37*12*IF(2=1,'1.Inputs'!$D$38,IF(2=2,'1.Inputs'!$D$39,$E185)))*$F185*(('1.Inputs'!$D$40)+(1-'1.Inputs'!$D$40)*(1+'1.Inputs'!$D$41))*(1+$G185)^(2-1))-(('1.Inputs'!$D$37*12*IF(2=1,'1.Inputs'!$D$38,IF(2=2,'1.Inputs'!$D$39,$E185)))/(1-'1.Inputs'!$D$42)*$D185*(1+$G185)^(2-1))-('1.Inputs'!$D$37*12*IF(2=1,'1.Inputs'!$D$38,IF(2=2,'1.Inputs'!$D$39,$E185)))*'1.Inputs'!$D$43*(1+$G185)^(2-1)-'1.Inputs'!$D$44*(1+$G185)^(2-1)-('1.Inputs'!$D$20/'1.Inputs'!$D$27+'1.Inputs'!$D$23/'1.Inputs'!$D$28))))*'1.Inputs'!$D$53</f>
        <v>-11002684.567649603</v>
      </c>
      <c r="AE185" s="36">
        <f ca="1">U185-AE$13-AE$14+MIN(AE$13,MAX(0,((('1.Inputs'!$D$37*12*IF(3=1,'1.Inputs'!$D$38,IF(3=2,'1.Inputs'!$D$39,$E185)))*$F185*(('1.Inputs'!$D$40)+(1-'1.Inputs'!$D$40)*(1+'1.Inputs'!$D$41))*(1+$G185)^(3-1))-(('1.Inputs'!$D$37*12*IF(3=1,'1.Inputs'!$D$38,IF(3=2,'1.Inputs'!$D$39,$E185)))/(1-'1.Inputs'!$D$42)*$D185*(1+$G185)^(3-1))-('1.Inputs'!$D$37*12*IF(3=1,'1.Inputs'!$D$38,IF(3=2,'1.Inputs'!$D$39,$E185)))*'1.Inputs'!$D$43*(1+$G185)^(3-1)-'1.Inputs'!$D$44*(1+$G185)^(3-1)-('1.Inputs'!$D$20/'1.Inputs'!$D$27+'1.Inputs'!$D$23/'1.Inputs'!$D$28))))*'1.Inputs'!$D$53</f>
        <v>44800355.750100255</v>
      </c>
      <c r="AF185" s="36">
        <f ca="1">V185-AF$13-AF$14+MIN(AF$13,MAX(0,((('1.Inputs'!$D$37*12*IF(4=1,'1.Inputs'!$D$38,IF(4=2,'1.Inputs'!$D$39,$E185)))*$F185*(('1.Inputs'!$D$40)+(1-'1.Inputs'!$D$40)*(1+'1.Inputs'!$D$41))*(1+$G185)^(4-1))-(('1.Inputs'!$D$37*12*IF(4=1,'1.Inputs'!$D$38,IF(4=2,'1.Inputs'!$D$39,$E185)))/(1-'1.Inputs'!$D$42)*$D185*(1+$G185)^(4-1))-('1.Inputs'!$D$37*12*IF(4=1,'1.Inputs'!$D$38,IF(4=2,'1.Inputs'!$D$39,$E185)))*'1.Inputs'!$D$43*(1+$G185)^(4-1)-'1.Inputs'!$D$44*(1+$G185)^(4-1)-('1.Inputs'!$D$20/'1.Inputs'!$D$27+'1.Inputs'!$D$23/'1.Inputs'!$D$28))))*'1.Inputs'!$D$53</f>
        <v>225212062.55493379</v>
      </c>
      <c r="AG185" s="36">
        <f ca="1">W185-AG$13-AG$14+MIN(AG$13,MAX(0,((('1.Inputs'!$D$37*12*IF(5=1,'1.Inputs'!$D$38,IF(5=2,'1.Inputs'!$D$39,$E185)))*$F185*(('1.Inputs'!$D$40)+(1-'1.Inputs'!$D$40)*(1+'1.Inputs'!$D$41))*(1+$G185)^(5-1))-(('1.Inputs'!$D$37*12*IF(5=1,'1.Inputs'!$D$38,IF(5=2,'1.Inputs'!$D$39,$E185)))/(1-'1.Inputs'!$D$42)*$D185*(1+$G185)^(5-1))-('1.Inputs'!$D$37*12*IF(5=1,'1.Inputs'!$D$38,IF(5=2,'1.Inputs'!$D$39,$E185)))*'1.Inputs'!$D$43*(1+$G185)^(5-1)-'1.Inputs'!$D$44*(1+$G185)^(5-1)-('1.Inputs'!$D$20/'1.Inputs'!$D$27+'1.Inputs'!$D$23/'1.Inputs'!$D$28))))*'1.Inputs'!$D$53</f>
        <v>270929821.57100296</v>
      </c>
      <c r="AH185" s="36">
        <f ca="1">X185-AH$13-AH$14+MIN(AH$13,MAX(0,((('1.Inputs'!$D$37*12*IF(6=1,'1.Inputs'!$D$38,IF(6=2,'1.Inputs'!$D$39,$E185)))*$F185*(('1.Inputs'!$D$40)+(1-'1.Inputs'!$D$40)*(1+'1.Inputs'!$D$41))*(1+$G185)^(6-1))-(('1.Inputs'!$D$37*12*IF(6=1,'1.Inputs'!$D$38,IF(6=2,'1.Inputs'!$D$39,$E185)))/(1-'1.Inputs'!$D$42)*$D185*(1+$G185)^(6-1))-('1.Inputs'!$D$37*12*IF(6=1,'1.Inputs'!$D$38,IF(6=2,'1.Inputs'!$D$39,$E185)))*'1.Inputs'!$D$43*(1+$G185)^(6-1)-'1.Inputs'!$D$44*(1+$G185)^(6-1)-('1.Inputs'!$D$20/'1.Inputs'!$D$27+'1.Inputs'!$D$23/'1.Inputs'!$D$28))))*'1.Inputs'!$D$53</f>
        <v>318053229.37164807</v>
      </c>
      <c r="AI185" s="36">
        <f ca="1">Y185-AI$13-AI$14+MIN(AI$13,MAX(0,((('1.Inputs'!$D$37*12*IF(7=1,'1.Inputs'!$D$38,IF(7=2,'1.Inputs'!$D$39,$E185)))*$F185*(('1.Inputs'!$D$40)+(1-'1.Inputs'!$D$40)*(1+'1.Inputs'!$D$41))*(1+$G185)^(7-1))-(('1.Inputs'!$D$37*12*IF(7=1,'1.Inputs'!$D$38,IF(7=2,'1.Inputs'!$D$39,$E185)))/(1-'1.Inputs'!$D$42)*$D185*(1+$G185)^(7-1))-('1.Inputs'!$D$37*12*IF(7=1,'1.Inputs'!$D$38,IF(7=2,'1.Inputs'!$D$39,$E185)))*'1.Inputs'!$D$43*(1+$G185)^(7-1)-'1.Inputs'!$D$44*(1+$G185)^(7-1)-('1.Inputs'!$D$20/'1.Inputs'!$D$27+'1.Inputs'!$D$23/'1.Inputs'!$D$28))))*'1.Inputs'!$D$53</f>
        <v>366656762.64187944</v>
      </c>
      <c r="AJ185" s="36">
        <f ca="1">Z185-AJ$13-AJ$14+MIN(AJ$13,MAX(0,((('1.Inputs'!$D$37*12*IF(8=1,'1.Inputs'!$D$38,IF(8=2,'1.Inputs'!$D$39,$E185)))*$F185*(('1.Inputs'!$D$40)+(1-'1.Inputs'!$D$40)*(1+'1.Inputs'!$D$41))*(1+$G185)^(8-1))-(('1.Inputs'!$D$37*12*IF(8=1,'1.Inputs'!$D$38,IF(8=2,'1.Inputs'!$D$39,$E185)))/(1-'1.Inputs'!$D$42)*$D185*(1+$G185)^(8-1))-('1.Inputs'!$D$37*12*IF(8=1,'1.Inputs'!$D$38,IF(8=2,'1.Inputs'!$D$39,$E185)))*'1.Inputs'!$D$43*(1+$G185)^(8-1)-'1.Inputs'!$D$44*(1+$G185)^(8-1)-('1.Inputs'!$D$20/'1.Inputs'!$D$27+'1.Inputs'!$D$23/'1.Inputs'!$D$28))))*'1.Inputs'!$D$53</f>
        <v>662818844.12824333</v>
      </c>
      <c r="AK185" s="36">
        <f ca="1">AA185-AK$13-AK$14+MIN(AK$13,MAX(0,((('1.Inputs'!$D$37*12*IF(9=1,'1.Inputs'!$D$38,IF(9=2,'1.Inputs'!$D$39,$E185)))*$F185*(('1.Inputs'!$D$40)+(1-'1.Inputs'!$D$40)*(1+'1.Inputs'!$D$41))*(1+$G185)^(9-1))-(('1.Inputs'!$D$37*12*IF(9=1,'1.Inputs'!$D$38,IF(9=2,'1.Inputs'!$D$39,$E185)))/(1-'1.Inputs'!$D$42)*$D185*(1+$G185)^(9-1))-('1.Inputs'!$D$37*12*IF(9=1,'1.Inputs'!$D$38,IF(9=2,'1.Inputs'!$D$39,$E185)))*'1.Inputs'!$D$43*(1+$G185)^(9-1)-'1.Inputs'!$D$44*(1+$G185)^(9-1)-('1.Inputs'!$D$20/'1.Inputs'!$D$27+'1.Inputs'!$D$23/'1.Inputs'!$D$28))))*'1.Inputs'!$D$53</f>
        <v>695434051.71636724</v>
      </c>
      <c r="AL185" s="36">
        <f ca="1">AB185-AL$13-AL$14+MIN(AL$13,MAX(0,((('1.Inputs'!$D$37*12*IF(10=1,'1.Inputs'!$D$38,IF(10=2,'1.Inputs'!$D$39,$E185)))*$F185*(('1.Inputs'!$D$40)+(1-'1.Inputs'!$D$40)*(1+'1.Inputs'!$D$41))*(1+$G185)^(10-1))-(('1.Inputs'!$D$37*12*IF(10=1,'1.Inputs'!$D$38,IF(10=2,'1.Inputs'!$D$39,$E185)))/(1-'1.Inputs'!$D$42)*$D185*(1+$G185)^(10-1))-('1.Inputs'!$D$37*12*IF(10=1,'1.Inputs'!$D$38,IF(10=2,'1.Inputs'!$D$39,$E185)))*'1.Inputs'!$D$43*(1+$G185)^(10-1)-'1.Inputs'!$D$44*(1+$G185)^(10-1)-('1.Inputs'!$D$20/'1.Inputs'!$D$27+'1.Inputs'!$D$23/'1.Inputs'!$D$28))))*'1.Inputs'!$D$53+'1.Inputs'!$D$35</f>
        <v>4080149531.5399799</v>
      </c>
      <c r="AM185" s="48">
        <f ca="1">R185+NPV('1.Inputs'!$D$55,S185:AB185)</f>
        <v>625454548.31453657</v>
      </c>
      <c r="AN185" s="48">
        <f ca="1">-('1.Inputs'!$D$24*(1-'1.Inputs'!$D$31)+'1.Inputs'!$D$35)+NPV('1.Inputs'!$D$54,AC185:AL185)</f>
        <v>-646125492.74396205</v>
      </c>
      <c r="AO185" s="36">
        <f t="shared" ca="1" si="21"/>
        <v>-4.0318016283991076</v>
      </c>
      <c r="AP185" s="36">
        <f t="shared" ca="1" si="22"/>
        <v>0.98257204204801896</v>
      </c>
      <c r="AQ185" s="36">
        <f ca="1">'1.Inputs'!$D$35+MIN(SUM($AC185:AC185),SUM($AC185:AD185),SUM($AC185:AE185),SUM($AC185:AF185),SUM($AC185:AG185),SUM($AC185:AH185),SUM($AC185:AI185),SUM($AC185:AJ185),SUM($AC185:AK185),SUM($AC185:AL185))</f>
        <v>50677888.106375456</v>
      </c>
      <c r="AR185" s="36">
        <f ca="1">IF(AP185&lt;'1.Inputs'!$D$57,1,0)</f>
        <v>1</v>
      </c>
      <c r="AS185" s="36">
        <f t="shared" ca="1" si="23"/>
        <v>0</v>
      </c>
    </row>
    <row r="186" spans="2:45" ht="15" customHeight="1" x14ac:dyDescent="0.25">
      <c r="B186" s="36">
        <v>171</v>
      </c>
      <c r="C186" s="36">
        <f t="shared" ca="1" si="16"/>
        <v>6.4422818883210997E-2</v>
      </c>
      <c r="D186" s="36">
        <f t="shared" ca="1" si="17"/>
        <v>19184.816641110599</v>
      </c>
      <c r="E186" s="47">
        <f t="shared" ca="1" si="18"/>
        <v>0.74610805811510561</v>
      </c>
      <c r="F186" s="36">
        <f t="shared" ca="1" si="19"/>
        <v>33071.919470076347</v>
      </c>
      <c r="G186" s="36">
        <f t="shared" ca="1" si="20"/>
        <v>3.7791273241737658E-2</v>
      </c>
      <c r="H186" s="36">
        <f ca="1">((('1.Inputs'!$D$37*12*IF(1=1,'1.Inputs'!$D$38,IF(1=2,'1.Inputs'!$D$39,$E186)))*$F186*(('1.Inputs'!$D$40)+(1-'1.Inputs'!$D$40)*(1+'1.Inputs'!$D$41))*(1+$G186)^(1-1))*'1.Inputs'!$D$47+(('1.Inputs'!$D$37*12*IF(1=1,'1.Inputs'!$D$38,IF(1=2,'1.Inputs'!$D$39,$E186)))/(1-'1.Inputs'!$D$42)*$D186*(1+$G186)^(1-1))*('1.Inputs'!$D$48-'1.Inputs'!$D$49))/'1.Inputs'!$D$51</f>
        <v>867713161.24579751</v>
      </c>
      <c r="I186" s="36">
        <f ca="1">((('1.Inputs'!$D$37*12*IF(2=1,'1.Inputs'!$D$38,IF(2=2,'1.Inputs'!$D$39,$E186)))*$F186*(('1.Inputs'!$D$40)+(1-'1.Inputs'!$D$40)*(1+'1.Inputs'!$D$41))*(1+$G186)^(2-1))*'1.Inputs'!$D$47+(('1.Inputs'!$D$37*12*IF(2=1,'1.Inputs'!$D$38,IF(2=2,'1.Inputs'!$D$39,$E186)))/(1-'1.Inputs'!$D$42)*$D186*(1+$G186)^(2-1))*('1.Inputs'!$D$48-'1.Inputs'!$D$49))/'1.Inputs'!$D$51</f>
        <v>1260707204.9850452</v>
      </c>
      <c r="J186" s="36">
        <f ca="1">((('1.Inputs'!$D$37*12*IF(3=1,'1.Inputs'!$D$38,IF(3=2,'1.Inputs'!$D$39,$E186)))*$F186*(('1.Inputs'!$D$40)+(1-'1.Inputs'!$D$40)*(1+'1.Inputs'!$D$41))*(1+$G186)^(3-1))*'1.Inputs'!$D$47+(('1.Inputs'!$D$37*12*IF(3=1,'1.Inputs'!$D$38,IF(3=2,'1.Inputs'!$D$39,$E186)))/(1-'1.Inputs'!$D$42)*$D186*(1+$G186)^(3-1))*('1.Inputs'!$D$48-'1.Inputs'!$D$49))/'1.Inputs'!$D$51</f>
        <v>1394530251.1129172</v>
      </c>
      <c r="K186" s="36">
        <f ca="1">((('1.Inputs'!$D$37*12*IF(4=1,'1.Inputs'!$D$38,IF(4=2,'1.Inputs'!$D$39,$E186)))*$F186*(('1.Inputs'!$D$40)+(1-'1.Inputs'!$D$40)*(1+'1.Inputs'!$D$41))*(1+$G186)^(4-1))*'1.Inputs'!$D$47+(('1.Inputs'!$D$37*12*IF(4=1,'1.Inputs'!$D$38,IF(4=2,'1.Inputs'!$D$39,$E186)))/(1-'1.Inputs'!$D$42)*$D186*(1+$G186)^(4-1))*('1.Inputs'!$D$48-'1.Inputs'!$D$49))/'1.Inputs'!$D$51</f>
        <v>1447231324.8765941</v>
      </c>
      <c r="L186" s="36">
        <f ca="1">((('1.Inputs'!$D$37*12*IF(5=1,'1.Inputs'!$D$38,IF(5=2,'1.Inputs'!$D$39,$E186)))*$F186*(('1.Inputs'!$D$40)+(1-'1.Inputs'!$D$40)*(1+'1.Inputs'!$D$41))*(1+$G186)^(5-1))*'1.Inputs'!$D$47+(('1.Inputs'!$D$37*12*IF(5=1,'1.Inputs'!$D$38,IF(5=2,'1.Inputs'!$D$39,$E186)))/(1-'1.Inputs'!$D$42)*$D186*(1+$G186)^(5-1))*('1.Inputs'!$D$48-'1.Inputs'!$D$49))/'1.Inputs'!$D$51</f>
        <v>1501924039.3190076</v>
      </c>
      <c r="M186" s="36">
        <f ca="1">((('1.Inputs'!$D$37*12*IF(6=1,'1.Inputs'!$D$38,IF(6=2,'1.Inputs'!$D$39,$E186)))*$F186*(('1.Inputs'!$D$40)+(1-'1.Inputs'!$D$40)*(1+'1.Inputs'!$D$41))*(1+$G186)^(6-1))*'1.Inputs'!$D$47+(('1.Inputs'!$D$37*12*IF(6=1,'1.Inputs'!$D$38,IF(6=2,'1.Inputs'!$D$39,$E186)))/(1-'1.Inputs'!$D$42)*$D186*(1+$G186)^(6-1))*('1.Inputs'!$D$48-'1.Inputs'!$D$49))/'1.Inputs'!$D$51</f>
        <v>1558683661.0772462</v>
      </c>
      <c r="N186" s="36">
        <f ca="1">((('1.Inputs'!$D$37*12*IF(7=1,'1.Inputs'!$D$38,IF(7=2,'1.Inputs'!$D$39,$E186)))*$F186*(('1.Inputs'!$D$40)+(1-'1.Inputs'!$D$40)*(1+'1.Inputs'!$D$41))*(1+$G186)^(7-1))*'1.Inputs'!$D$47+(('1.Inputs'!$D$37*12*IF(7=1,'1.Inputs'!$D$38,IF(7=2,'1.Inputs'!$D$39,$E186)))/(1-'1.Inputs'!$D$42)*$D186*(1+$G186)^(7-1))*('1.Inputs'!$D$48-'1.Inputs'!$D$49))/'1.Inputs'!$D$51</f>
        <v>1617588301.2104485</v>
      </c>
      <c r="O186" s="36">
        <f ca="1">((('1.Inputs'!$D$37*12*IF(8=1,'1.Inputs'!$D$38,IF(8=2,'1.Inputs'!$D$39,$E186)))*$F186*(('1.Inputs'!$D$40)+(1-'1.Inputs'!$D$40)*(1+'1.Inputs'!$D$41))*(1+$G186)^(8-1))*'1.Inputs'!$D$47+(('1.Inputs'!$D$37*12*IF(8=1,'1.Inputs'!$D$38,IF(8=2,'1.Inputs'!$D$39,$E186)))/(1-'1.Inputs'!$D$42)*$D186*(1+$G186)^(8-1))*('1.Inputs'!$D$48-'1.Inputs'!$D$49))/'1.Inputs'!$D$51</f>
        <v>1678719022.6941304</v>
      </c>
      <c r="P186" s="36">
        <f ca="1">((('1.Inputs'!$D$37*12*IF(9=1,'1.Inputs'!$D$38,IF(9=2,'1.Inputs'!$D$39,$E186)))*$F186*(('1.Inputs'!$D$40)+(1-'1.Inputs'!$D$40)*(1+'1.Inputs'!$D$41))*(1+$G186)^(9-1))*'1.Inputs'!$D$47+(('1.Inputs'!$D$37*12*IF(9=1,'1.Inputs'!$D$38,IF(9=2,'1.Inputs'!$D$39,$E186)))/(1-'1.Inputs'!$D$42)*$D186*(1+$G186)^(9-1))*('1.Inputs'!$D$48-'1.Inputs'!$D$49))/'1.Inputs'!$D$51</f>
        <v>1742159951.976867</v>
      </c>
      <c r="Q186" s="36">
        <f ca="1">((('1.Inputs'!$D$37*12*IF(10=1,'1.Inputs'!$D$38,IF(10=2,'1.Inputs'!$D$39,$E186)))*$F186*(('1.Inputs'!$D$40)+(1-'1.Inputs'!$D$40)*(1+'1.Inputs'!$D$41))*(1+$G186)^(10-1))*'1.Inputs'!$D$47+(('1.Inputs'!$D$37*12*IF(10=1,'1.Inputs'!$D$38,IF(10=2,'1.Inputs'!$D$39,$E186)))/(1-'1.Inputs'!$D$42)*$D186*(1+$G186)^(10-1))*('1.Inputs'!$D$48-'1.Inputs'!$D$49))/'1.Inputs'!$D$51</f>
        <v>1807998394.7528374</v>
      </c>
      <c r="R186" s="36">
        <f>-'1.Inputs'!$D$24</f>
        <v>-2050000000</v>
      </c>
      <c r="S186" s="36">
        <f ca="1">((('1.Inputs'!$D$37*12*IF(1=1,'1.Inputs'!$D$38,IF(1=2,'1.Inputs'!$D$39,$E186)))*$F186*(('1.Inputs'!$D$40)+(1-'1.Inputs'!$D$40)*(1+'1.Inputs'!$D$41))*(1+$G186)^(1-1))-(('1.Inputs'!$D$37*12*IF(1=1,'1.Inputs'!$D$38,IF(1=2,'1.Inputs'!$D$39,$E186)))/(1-'1.Inputs'!$D$42)*$D186*(1+$G186)^(1-1))-('1.Inputs'!$D$37*12*IF(1=1,'1.Inputs'!$D$38,IF(1=2,'1.Inputs'!$D$39,$E186)))*'1.Inputs'!$D$43*(1+$G186)^(1-1)-'1.Inputs'!$D$44*(1+$G186)^(1-1)-('1.Inputs'!$D$20/'1.Inputs'!$D$27+'1.Inputs'!$D$23/'1.Inputs'!$D$28))-MAX(0,((('1.Inputs'!$D$37*12*IF(1=1,'1.Inputs'!$D$38,IF(1=2,'1.Inputs'!$D$39,$E186)))*$F186*(('1.Inputs'!$D$40)+(1-'1.Inputs'!$D$40)*(1+'1.Inputs'!$D$41))*(1+$G186)^(1-1))-(('1.Inputs'!$D$37*12*IF(1=1,'1.Inputs'!$D$38,IF(1=2,'1.Inputs'!$D$39,$E186)))/(1-'1.Inputs'!$D$42)*$D186*(1+$G186)^(1-1))-('1.Inputs'!$D$37*12*IF(1=1,'1.Inputs'!$D$38,IF(1=2,'1.Inputs'!$D$39,$E186)))*'1.Inputs'!$D$43*(1+$G186)^(1-1)-'1.Inputs'!$D$44*(1+$G186)^(1-1)-('1.Inputs'!$D$20/'1.Inputs'!$D$27+'1.Inputs'!$D$23/'1.Inputs'!$D$28)))*'1.Inputs'!$D$53+('1.Inputs'!$D$20/'1.Inputs'!$D$27+'1.Inputs'!$D$23/'1.Inputs'!$D$28)-H186</f>
        <v>-396103323.250947</v>
      </c>
      <c r="T186" s="36">
        <f ca="1">((('1.Inputs'!$D$37*12*IF(2=1,'1.Inputs'!$D$38,IF(2=2,'1.Inputs'!$D$39,$E186)))*$F186*(('1.Inputs'!$D$40)+(1-'1.Inputs'!$D$40)*(1+'1.Inputs'!$D$41))*(1+$G186)^(2-1))-(('1.Inputs'!$D$37*12*IF(2=1,'1.Inputs'!$D$38,IF(2=2,'1.Inputs'!$D$39,$E186)))/(1-'1.Inputs'!$D$42)*$D186*(1+$G186)^(2-1))-('1.Inputs'!$D$37*12*IF(2=1,'1.Inputs'!$D$38,IF(2=2,'1.Inputs'!$D$39,$E186)))*'1.Inputs'!$D$43*(1+$G186)^(2-1)-'1.Inputs'!$D$44*(1+$G186)^(2-1)-('1.Inputs'!$D$20/'1.Inputs'!$D$27+'1.Inputs'!$D$23/'1.Inputs'!$D$28))-MAX(0,((('1.Inputs'!$D$37*12*IF(2=1,'1.Inputs'!$D$38,IF(2=2,'1.Inputs'!$D$39,$E186)))*$F186*(('1.Inputs'!$D$40)+(1-'1.Inputs'!$D$40)*(1+'1.Inputs'!$D$41))*(1+$G186)^(2-1))-(('1.Inputs'!$D$37*12*IF(2=1,'1.Inputs'!$D$38,IF(2=2,'1.Inputs'!$D$39,$E186)))/(1-'1.Inputs'!$D$42)*$D186*(1+$G186)^(2-1))-('1.Inputs'!$D$37*12*IF(2=1,'1.Inputs'!$D$38,IF(2=2,'1.Inputs'!$D$39,$E186)))*'1.Inputs'!$D$43*(1+$G186)^(2-1)-'1.Inputs'!$D$44*(1+$G186)^(2-1)-('1.Inputs'!$D$20/'1.Inputs'!$D$27+'1.Inputs'!$D$23/'1.Inputs'!$D$28)))*'1.Inputs'!$D$53+('1.Inputs'!$D$20/'1.Inputs'!$D$27+'1.Inputs'!$D$23/'1.Inputs'!$D$28)-(I186-H186)</f>
        <v>513654825.41878545</v>
      </c>
      <c r="U186" s="36">
        <f ca="1">((('1.Inputs'!$D$37*12*IF(3=1,'1.Inputs'!$D$38,IF(3=2,'1.Inputs'!$D$39,$E186)))*$F186*(('1.Inputs'!$D$40)+(1-'1.Inputs'!$D$40)*(1+'1.Inputs'!$D$41))*(1+$G186)^(3-1))-(('1.Inputs'!$D$37*12*IF(3=1,'1.Inputs'!$D$38,IF(3=2,'1.Inputs'!$D$39,$E186)))/(1-'1.Inputs'!$D$42)*$D186*(1+$G186)^(3-1))-('1.Inputs'!$D$37*12*IF(3=1,'1.Inputs'!$D$38,IF(3=2,'1.Inputs'!$D$39,$E186)))*'1.Inputs'!$D$43*(1+$G186)^(3-1)-'1.Inputs'!$D$44*(1+$G186)^(3-1)-('1.Inputs'!$D$20/'1.Inputs'!$D$27+'1.Inputs'!$D$23/'1.Inputs'!$D$28))-MAX(0,((('1.Inputs'!$D$37*12*IF(3=1,'1.Inputs'!$D$38,IF(3=2,'1.Inputs'!$D$39,$E186)))*$F186*(('1.Inputs'!$D$40)+(1-'1.Inputs'!$D$40)*(1+'1.Inputs'!$D$41))*(1+$G186)^(3-1))-(('1.Inputs'!$D$37*12*IF(3=1,'1.Inputs'!$D$38,IF(3=2,'1.Inputs'!$D$39,$E186)))/(1-'1.Inputs'!$D$42)*$D186*(1+$G186)^(3-1))-('1.Inputs'!$D$37*12*IF(3=1,'1.Inputs'!$D$38,IF(3=2,'1.Inputs'!$D$39,$E186)))*'1.Inputs'!$D$43*(1+$G186)^(3-1)-'1.Inputs'!$D$44*(1+$G186)^(3-1)-('1.Inputs'!$D$20/'1.Inputs'!$D$27+'1.Inputs'!$D$23/'1.Inputs'!$D$28)))*'1.Inputs'!$D$53+('1.Inputs'!$D$20/'1.Inputs'!$D$27+'1.Inputs'!$D$23/'1.Inputs'!$D$28)-(J186-I186)</f>
        <v>905550944.89945996</v>
      </c>
      <c r="V186" s="36">
        <f ca="1">((('1.Inputs'!$D$37*12*IF(4=1,'1.Inputs'!$D$38,IF(4=2,'1.Inputs'!$D$39,$E186)))*$F186*(('1.Inputs'!$D$40)+(1-'1.Inputs'!$D$40)*(1+'1.Inputs'!$D$41))*(1+$G186)^(4-1))-(('1.Inputs'!$D$37*12*IF(4=1,'1.Inputs'!$D$38,IF(4=2,'1.Inputs'!$D$39,$E186)))/(1-'1.Inputs'!$D$42)*$D186*(1+$G186)^(4-1))-('1.Inputs'!$D$37*12*IF(4=1,'1.Inputs'!$D$38,IF(4=2,'1.Inputs'!$D$39,$E186)))*'1.Inputs'!$D$43*(1+$G186)^(4-1)-'1.Inputs'!$D$44*(1+$G186)^(4-1)-('1.Inputs'!$D$20/'1.Inputs'!$D$27+'1.Inputs'!$D$23/'1.Inputs'!$D$28))-MAX(0,((('1.Inputs'!$D$37*12*IF(4=1,'1.Inputs'!$D$38,IF(4=2,'1.Inputs'!$D$39,$E186)))*$F186*(('1.Inputs'!$D$40)+(1-'1.Inputs'!$D$40)*(1+'1.Inputs'!$D$41))*(1+$G186)^(4-1))-(('1.Inputs'!$D$37*12*IF(4=1,'1.Inputs'!$D$38,IF(4=2,'1.Inputs'!$D$39,$E186)))/(1-'1.Inputs'!$D$42)*$D186*(1+$G186)^(4-1))-('1.Inputs'!$D$37*12*IF(4=1,'1.Inputs'!$D$38,IF(4=2,'1.Inputs'!$D$39,$E186)))*'1.Inputs'!$D$43*(1+$G186)^(4-1)-'1.Inputs'!$D$44*(1+$G186)^(4-1)-('1.Inputs'!$D$20/'1.Inputs'!$D$27+'1.Inputs'!$D$23/'1.Inputs'!$D$28)))*'1.Inputs'!$D$53+('1.Inputs'!$D$20/'1.Inputs'!$D$27+'1.Inputs'!$D$23/'1.Inputs'!$D$28)-(K186-J186)</f>
        <v>1024166546.0982516</v>
      </c>
      <c r="W186" s="36">
        <f ca="1">((('1.Inputs'!$D$37*12*IF(5=1,'1.Inputs'!$D$38,IF(5=2,'1.Inputs'!$D$39,$E186)))*$F186*(('1.Inputs'!$D$40)+(1-'1.Inputs'!$D$40)*(1+'1.Inputs'!$D$41))*(1+$G186)^(5-1))-(('1.Inputs'!$D$37*12*IF(5=1,'1.Inputs'!$D$38,IF(5=2,'1.Inputs'!$D$39,$E186)))/(1-'1.Inputs'!$D$42)*$D186*(1+$G186)^(5-1))-('1.Inputs'!$D$37*12*IF(5=1,'1.Inputs'!$D$38,IF(5=2,'1.Inputs'!$D$39,$E186)))*'1.Inputs'!$D$43*(1+$G186)^(5-1)-'1.Inputs'!$D$44*(1+$G186)^(5-1)-('1.Inputs'!$D$20/'1.Inputs'!$D$27+'1.Inputs'!$D$23/'1.Inputs'!$D$28))-MAX(0,((('1.Inputs'!$D$37*12*IF(5=1,'1.Inputs'!$D$38,IF(5=2,'1.Inputs'!$D$39,$E186)))*$F186*(('1.Inputs'!$D$40)+(1-'1.Inputs'!$D$40)*(1+'1.Inputs'!$D$41))*(1+$G186)^(5-1))-(('1.Inputs'!$D$37*12*IF(5=1,'1.Inputs'!$D$38,IF(5=2,'1.Inputs'!$D$39,$E186)))/(1-'1.Inputs'!$D$42)*$D186*(1+$G186)^(5-1))-('1.Inputs'!$D$37*12*IF(5=1,'1.Inputs'!$D$38,IF(5=2,'1.Inputs'!$D$39,$E186)))*'1.Inputs'!$D$43*(1+$G186)^(5-1)-'1.Inputs'!$D$44*(1+$G186)^(5-1)-('1.Inputs'!$D$20/'1.Inputs'!$D$27+'1.Inputs'!$D$23/'1.Inputs'!$D$28)))*'1.Inputs'!$D$53+('1.Inputs'!$D$20/'1.Inputs'!$D$27+'1.Inputs'!$D$23/'1.Inputs'!$D$28)-(L186-K186)</f>
        <v>1061085466.2262251</v>
      </c>
      <c r="X186" s="36">
        <f ca="1">((('1.Inputs'!$D$37*12*IF(6=1,'1.Inputs'!$D$38,IF(6=2,'1.Inputs'!$D$39,$E186)))*$F186*(('1.Inputs'!$D$40)+(1-'1.Inputs'!$D$40)*(1+'1.Inputs'!$D$41))*(1+$G186)^(6-1))-(('1.Inputs'!$D$37*12*IF(6=1,'1.Inputs'!$D$38,IF(6=2,'1.Inputs'!$D$39,$E186)))/(1-'1.Inputs'!$D$42)*$D186*(1+$G186)^(6-1))-('1.Inputs'!$D$37*12*IF(6=1,'1.Inputs'!$D$38,IF(6=2,'1.Inputs'!$D$39,$E186)))*'1.Inputs'!$D$43*(1+$G186)^(6-1)-'1.Inputs'!$D$44*(1+$G186)^(6-1)-('1.Inputs'!$D$20/'1.Inputs'!$D$27+'1.Inputs'!$D$23/'1.Inputs'!$D$28))-MAX(0,((('1.Inputs'!$D$37*12*IF(6=1,'1.Inputs'!$D$38,IF(6=2,'1.Inputs'!$D$39,$E186)))*$F186*(('1.Inputs'!$D$40)+(1-'1.Inputs'!$D$40)*(1+'1.Inputs'!$D$41))*(1+$G186)^(6-1))-(('1.Inputs'!$D$37*12*IF(6=1,'1.Inputs'!$D$38,IF(6=2,'1.Inputs'!$D$39,$E186)))/(1-'1.Inputs'!$D$42)*$D186*(1+$G186)^(6-1))-('1.Inputs'!$D$37*12*IF(6=1,'1.Inputs'!$D$38,IF(6=2,'1.Inputs'!$D$39,$E186)))*'1.Inputs'!$D$43*(1+$G186)^(6-1)-'1.Inputs'!$D$44*(1+$G186)^(6-1)-('1.Inputs'!$D$20/'1.Inputs'!$D$27+'1.Inputs'!$D$23/'1.Inputs'!$D$28)))*'1.Inputs'!$D$53+('1.Inputs'!$D$20/'1.Inputs'!$D$27+'1.Inputs'!$D$23/'1.Inputs'!$D$28)-(M186-L186)</f>
        <v>1099399599.352545</v>
      </c>
      <c r="Y186" s="36">
        <f ca="1">((('1.Inputs'!$D$37*12*IF(7=1,'1.Inputs'!$D$38,IF(7=2,'1.Inputs'!$D$39,$E186)))*$F186*(('1.Inputs'!$D$40)+(1-'1.Inputs'!$D$40)*(1+'1.Inputs'!$D$41))*(1+$G186)^(7-1))-(('1.Inputs'!$D$37*12*IF(7=1,'1.Inputs'!$D$38,IF(7=2,'1.Inputs'!$D$39,$E186)))/(1-'1.Inputs'!$D$42)*$D186*(1+$G186)^(7-1))-('1.Inputs'!$D$37*12*IF(7=1,'1.Inputs'!$D$38,IF(7=2,'1.Inputs'!$D$39,$E186)))*'1.Inputs'!$D$43*(1+$G186)^(7-1)-'1.Inputs'!$D$44*(1+$G186)^(7-1)-('1.Inputs'!$D$20/'1.Inputs'!$D$27+'1.Inputs'!$D$23/'1.Inputs'!$D$28))-MAX(0,((('1.Inputs'!$D$37*12*IF(7=1,'1.Inputs'!$D$38,IF(7=2,'1.Inputs'!$D$39,$E186)))*$F186*(('1.Inputs'!$D$40)+(1-'1.Inputs'!$D$40)*(1+'1.Inputs'!$D$41))*(1+$G186)^(7-1))-(('1.Inputs'!$D$37*12*IF(7=1,'1.Inputs'!$D$38,IF(7=2,'1.Inputs'!$D$39,$E186)))/(1-'1.Inputs'!$D$42)*$D186*(1+$G186)^(7-1))-('1.Inputs'!$D$37*12*IF(7=1,'1.Inputs'!$D$38,IF(7=2,'1.Inputs'!$D$39,$E186)))*'1.Inputs'!$D$43*(1+$G186)^(7-1)-'1.Inputs'!$D$44*(1+$G186)^(7-1)-('1.Inputs'!$D$20/'1.Inputs'!$D$27+'1.Inputs'!$D$23/'1.Inputs'!$D$28)))*'1.Inputs'!$D$53+('1.Inputs'!$D$20/'1.Inputs'!$D$27+'1.Inputs'!$D$23/'1.Inputs'!$D$28)-(N186-M186)</f>
        <v>1139161672.3528621</v>
      </c>
      <c r="Z186" s="36">
        <f ca="1">((('1.Inputs'!$D$37*12*IF(8=1,'1.Inputs'!$D$38,IF(8=2,'1.Inputs'!$D$39,$E186)))*$F186*(('1.Inputs'!$D$40)+(1-'1.Inputs'!$D$40)*(1+'1.Inputs'!$D$41))*(1+$G186)^(8-1))-(('1.Inputs'!$D$37*12*IF(8=1,'1.Inputs'!$D$38,IF(8=2,'1.Inputs'!$D$39,$E186)))/(1-'1.Inputs'!$D$42)*$D186*(1+$G186)^(8-1))-('1.Inputs'!$D$37*12*IF(8=1,'1.Inputs'!$D$38,IF(8=2,'1.Inputs'!$D$39,$E186)))*'1.Inputs'!$D$43*(1+$G186)^(8-1)-'1.Inputs'!$D$44*(1+$G186)^(8-1)-('1.Inputs'!$D$20/'1.Inputs'!$D$27+'1.Inputs'!$D$23/'1.Inputs'!$D$28))-MAX(0,((('1.Inputs'!$D$37*12*IF(8=1,'1.Inputs'!$D$38,IF(8=2,'1.Inputs'!$D$39,$E186)))*$F186*(('1.Inputs'!$D$40)+(1-'1.Inputs'!$D$40)*(1+'1.Inputs'!$D$41))*(1+$G186)^(8-1))-(('1.Inputs'!$D$37*12*IF(8=1,'1.Inputs'!$D$38,IF(8=2,'1.Inputs'!$D$39,$E186)))/(1-'1.Inputs'!$D$42)*$D186*(1+$G186)^(8-1))-('1.Inputs'!$D$37*12*IF(8=1,'1.Inputs'!$D$38,IF(8=2,'1.Inputs'!$D$39,$E186)))*'1.Inputs'!$D$43*(1+$G186)^(8-1)-'1.Inputs'!$D$44*(1+$G186)^(8-1)-('1.Inputs'!$D$20/'1.Inputs'!$D$27+'1.Inputs'!$D$23/'1.Inputs'!$D$28)))*'1.Inputs'!$D$53+('1.Inputs'!$D$20/'1.Inputs'!$D$27+'1.Inputs'!$D$23/'1.Inputs'!$D$28)-(O186-N186)</f>
        <v>1180426404.7185915</v>
      </c>
      <c r="AA186" s="36">
        <f ca="1">((('1.Inputs'!$D$37*12*IF(9=1,'1.Inputs'!$D$38,IF(9=2,'1.Inputs'!$D$39,$E186)))*$F186*(('1.Inputs'!$D$40)+(1-'1.Inputs'!$D$40)*(1+'1.Inputs'!$D$41))*(1+$G186)^(9-1))-(('1.Inputs'!$D$37*12*IF(9=1,'1.Inputs'!$D$38,IF(9=2,'1.Inputs'!$D$39,$E186)))/(1-'1.Inputs'!$D$42)*$D186*(1+$G186)^(9-1))-('1.Inputs'!$D$37*12*IF(9=1,'1.Inputs'!$D$38,IF(9=2,'1.Inputs'!$D$39,$E186)))*'1.Inputs'!$D$43*(1+$G186)^(9-1)-'1.Inputs'!$D$44*(1+$G186)^(9-1)-('1.Inputs'!$D$20/'1.Inputs'!$D$27+'1.Inputs'!$D$23/'1.Inputs'!$D$28))-MAX(0,((('1.Inputs'!$D$37*12*IF(9=1,'1.Inputs'!$D$38,IF(9=2,'1.Inputs'!$D$39,$E186)))*$F186*(('1.Inputs'!$D$40)+(1-'1.Inputs'!$D$40)*(1+'1.Inputs'!$D$41))*(1+$G186)^(9-1))-(('1.Inputs'!$D$37*12*IF(9=1,'1.Inputs'!$D$38,IF(9=2,'1.Inputs'!$D$39,$E186)))/(1-'1.Inputs'!$D$42)*$D186*(1+$G186)^(9-1))-('1.Inputs'!$D$37*12*IF(9=1,'1.Inputs'!$D$38,IF(9=2,'1.Inputs'!$D$39,$E186)))*'1.Inputs'!$D$43*(1+$G186)^(9-1)-'1.Inputs'!$D$44*(1+$G186)^(9-1)-('1.Inputs'!$D$20/'1.Inputs'!$D$27+'1.Inputs'!$D$23/'1.Inputs'!$D$28)))*'1.Inputs'!$D$53+('1.Inputs'!$D$20/'1.Inputs'!$D$27+'1.Inputs'!$D$23/'1.Inputs'!$D$28)-(P186-O186)</f>
        <v>1223250583.8604014</v>
      </c>
      <c r="AB186" s="36">
        <f ca="1">((('1.Inputs'!$D$37*12*IF(10=1,'1.Inputs'!$D$38,IF(10=2,'1.Inputs'!$D$39,$E186)))*$F186*(('1.Inputs'!$D$40)+(1-'1.Inputs'!$D$40)*(1+'1.Inputs'!$D$41))*(1+$G186)^(10-1))-(('1.Inputs'!$D$37*12*IF(10=1,'1.Inputs'!$D$38,IF(10=2,'1.Inputs'!$D$39,$E186)))/(1-'1.Inputs'!$D$42)*$D186*(1+$G186)^(10-1))-('1.Inputs'!$D$37*12*IF(10=1,'1.Inputs'!$D$38,IF(10=2,'1.Inputs'!$D$39,$E186)))*'1.Inputs'!$D$43*(1+$G186)^(10-1)-'1.Inputs'!$D$44*(1+$G186)^(10-1)-('1.Inputs'!$D$20/'1.Inputs'!$D$27+'1.Inputs'!$D$23/'1.Inputs'!$D$28))-MAX(0,((('1.Inputs'!$D$37*12*IF(10=1,'1.Inputs'!$D$38,IF(10=2,'1.Inputs'!$D$39,$E186)))*$F186*(('1.Inputs'!$D$40)+(1-'1.Inputs'!$D$40)*(1+'1.Inputs'!$D$41))*(1+$G186)^(10-1))-(('1.Inputs'!$D$37*12*IF(10=1,'1.Inputs'!$D$38,IF(10=2,'1.Inputs'!$D$39,$E186)))/(1-'1.Inputs'!$D$42)*$D186*(1+$G186)^(10-1))-('1.Inputs'!$D$37*12*IF(10=1,'1.Inputs'!$D$38,IF(10=2,'1.Inputs'!$D$39,$E186)))*'1.Inputs'!$D$43*(1+$G186)^(10-1)-'1.Inputs'!$D$44*(1+$G186)^(10-1)-('1.Inputs'!$D$20/'1.Inputs'!$D$27+'1.Inputs'!$D$23/'1.Inputs'!$D$28)))*'1.Inputs'!$D$53+('1.Inputs'!$D$20/'1.Inputs'!$D$27+'1.Inputs'!$D$23/'1.Inputs'!$D$28)-(Q186-P186)+(('1.Inputs'!$D$20+'1.Inputs'!$D$23-('1.Inputs'!$D$20/'1.Inputs'!$D$27+'1.Inputs'!$D$23/'1.Inputs'!$D$28)*'1.Inputs'!$D$10)*'1.Inputs'!$D$60+'1.Inputs'!$D$19*'1.Inputs'!$D$59+Q186)</f>
        <v>3775691538.0103507</v>
      </c>
      <c r="AC186" s="36">
        <f ca="1">S186-AC$13-AC$14+MIN(AC$13,MAX(0,((('1.Inputs'!$D$37*12*IF(1=1,'1.Inputs'!$D$38,IF(1=2,'1.Inputs'!$D$39,$E186)))*$F186*(('1.Inputs'!$D$40)+(1-'1.Inputs'!$D$40)*(1+'1.Inputs'!$D$41))*(1+$G186)^(1-1))-(('1.Inputs'!$D$37*12*IF(1=1,'1.Inputs'!$D$38,IF(1=2,'1.Inputs'!$D$39,$E186)))/(1-'1.Inputs'!$D$42)*$D186*(1+$G186)^(1-1))-('1.Inputs'!$D$37*12*IF(1=1,'1.Inputs'!$D$38,IF(1=2,'1.Inputs'!$D$39,$E186)))*'1.Inputs'!$D$43*(1+$G186)^(1-1)-'1.Inputs'!$D$44*(1+$G186)^(1-1)-('1.Inputs'!$D$20/'1.Inputs'!$D$27+'1.Inputs'!$D$23/'1.Inputs'!$D$28))))*'1.Inputs'!$D$53</f>
        <v>-492043323.250947</v>
      </c>
      <c r="AD186" s="36">
        <f ca="1">T186-AD$13-AD$14+MIN(AD$13,MAX(0,((('1.Inputs'!$D$37*12*IF(2=1,'1.Inputs'!$D$38,IF(2=2,'1.Inputs'!$D$39,$E186)))*$F186*(('1.Inputs'!$D$40)+(1-'1.Inputs'!$D$40)*(1+'1.Inputs'!$D$41))*(1+$G186)^(2-1))-(('1.Inputs'!$D$37*12*IF(2=1,'1.Inputs'!$D$38,IF(2=2,'1.Inputs'!$D$39,$E186)))/(1-'1.Inputs'!$D$42)*$D186*(1+$G186)^(2-1))-('1.Inputs'!$D$37*12*IF(2=1,'1.Inputs'!$D$38,IF(2=2,'1.Inputs'!$D$39,$E186)))*'1.Inputs'!$D$43*(1+$G186)^(2-1)-'1.Inputs'!$D$44*(1+$G186)^(2-1)-('1.Inputs'!$D$20/'1.Inputs'!$D$27+'1.Inputs'!$D$23/'1.Inputs'!$D$28))))*'1.Inputs'!$D$53</f>
        <v>417714825.41878545</v>
      </c>
      <c r="AE186" s="36">
        <f ca="1">U186-AE$13-AE$14+MIN(AE$13,MAX(0,((('1.Inputs'!$D$37*12*IF(3=1,'1.Inputs'!$D$38,IF(3=2,'1.Inputs'!$D$39,$E186)))*$F186*(('1.Inputs'!$D$40)+(1-'1.Inputs'!$D$40)*(1+'1.Inputs'!$D$41))*(1+$G186)^(3-1))-(('1.Inputs'!$D$37*12*IF(3=1,'1.Inputs'!$D$38,IF(3=2,'1.Inputs'!$D$39,$E186)))/(1-'1.Inputs'!$D$42)*$D186*(1+$G186)^(3-1))-('1.Inputs'!$D$37*12*IF(3=1,'1.Inputs'!$D$38,IF(3=2,'1.Inputs'!$D$39,$E186)))*'1.Inputs'!$D$43*(1+$G186)^(3-1)-'1.Inputs'!$D$44*(1+$G186)^(3-1)-('1.Inputs'!$D$20/'1.Inputs'!$D$27+'1.Inputs'!$D$23/'1.Inputs'!$D$28))))*'1.Inputs'!$D$53</f>
        <v>563610944.89945996</v>
      </c>
      <c r="AF186" s="36">
        <f ca="1">V186-AF$13-AF$14+MIN(AF$13,MAX(0,((('1.Inputs'!$D$37*12*IF(4=1,'1.Inputs'!$D$38,IF(4=2,'1.Inputs'!$D$39,$E186)))*$F186*(('1.Inputs'!$D$40)+(1-'1.Inputs'!$D$40)*(1+'1.Inputs'!$D$41))*(1+$G186)^(4-1))-(('1.Inputs'!$D$37*12*IF(4=1,'1.Inputs'!$D$38,IF(4=2,'1.Inputs'!$D$39,$E186)))/(1-'1.Inputs'!$D$42)*$D186*(1+$G186)^(4-1))-('1.Inputs'!$D$37*12*IF(4=1,'1.Inputs'!$D$38,IF(4=2,'1.Inputs'!$D$39,$E186)))*'1.Inputs'!$D$43*(1+$G186)^(4-1)-'1.Inputs'!$D$44*(1+$G186)^(4-1)-('1.Inputs'!$D$20/'1.Inputs'!$D$27+'1.Inputs'!$D$23/'1.Inputs'!$D$28))))*'1.Inputs'!$D$53</f>
        <v>701414546.09825158</v>
      </c>
      <c r="AG186" s="36">
        <f ca="1">W186-AG$13-AG$14+MIN(AG$13,MAX(0,((('1.Inputs'!$D$37*12*IF(5=1,'1.Inputs'!$D$38,IF(5=2,'1.Inputs'!$D$39,$E186)))*$F186*(('1.Inputs'!$D$40)+(1-'1.Inputs'!$D$40)*(1+'1.Inputs'!$D$41))*(1+$G186)^(5-1))-(('1.Inputs'!$D$37*12*IF(5=1,'1.Inputs'!$D$38,IF(5=2,'1.Inputs'!$D$39,$E186)))/(1-'1.Inputs'!$D$42)*$D186*(1+$G186)^(5-1))-('1.Inputs'!$D$37*12*IF(5=1,'1.Inputs'!$D$38,IF(5=2,'1.Inputs'!$D$39,$E186)))*'1.Inputs'!$D$43*(1+$G186)^(5-1)-'1.Inputs'!$D$44*(1+$G186)^(5-1)-('1.Inputs'!$D$20/'1.Inputs'!$D$27+'1.Inputs'!$D$23/'1.Inputs'!$D$28))))*'1.Inputs'!$D$53</f>
        <v>757521466.22622514</v>
      </c>
      <c r="AH186" s="36">
        <f ca="1">X186-AH$13-AH$14+MIN(AH$13,MAX(0,((('1.Inputs'!$D$37*12*IF(6=1,'1.Inputs'!$D$38,IF(6=2,'1.Inputs'!$D$39,$E186)))*$F186*(('1.Inputs'!$D$40)+(1-'1.Inputs'!$D$40)*(1+'1.Inputs'!$D$41))*(1+$G186)^(6-1))-(('1.Inputs'!$D$37*12*IF(6=1,'1.Inputs'!$D$38,IF(6=2,'1.Inputs'!$D$39,$E186)))/(1-'1.Inputs'!$D$42)*$D186*(1+$G186)^(6-1))-('1.Inputs'!$D$37*12*IF(6=1,'1.Inputs'!$D$38,IF(6=2,'1.Inputs'!$D$39,$E186)))*'1.Inputs'!$D$43*(1+$G186)^(6-1)-'1.Inputs'!$D$44*(1+$G186)^(6-1)-('1.Inputs'!$D$20/'1.Inputs'!$D$27+'1.Inputs'!$D$23/'1.Inputs'!$D$28))))*'1.Inputs'!$D$53</f>
        <v>815023599.35254502</v>
      </c>
      <c r="AI186" s="36">
        <f ca="1">Y186-AI$13-AI$14+MIN(AI$13,MAX(0,((('1.Inputs'!$D$37*12*IF(7=1,'1.Inputs'!$D$38,IF(7=2,'1.Inputs'!$D$39,$E186)))*$F186*(('1.Inputs'!$D$40)+(1-'1.Inputs'!$D$40)*(1+'1.Inputs'!$D$41))*(1+$G186)^(7-1))-(('1.Inputs'!$D$37*12*IF(7=1,'1.Inputs'!$D$38,IF(7=2,'1.Inputs'!$D$39,$E186)))/(1-'1.Inputs'!$D$42)*$D186*(1+$G186)^(7-1))-('1.Inputs'!$D$37*12*IF(7=1,'1.Inputs'!$D$38,IF(7=2,'1.Inputs'!$D$39,$E186)))*'1.Inputs'!$D$43*(1+$G186)^(7-1)-'1.Inputs'!$D$44*(1+$G186)^(7-1)-('1.Inputs'!$D$20/'1.Inputs'!$D$27+'1.Inputs'!$D$23/'1.Inputs'!$D$28))))*'1.Inputs'!$D$53</f>
        <v>873973672.35286212</v>
      </c>
      <c r="AJ186" s="36">
        <f ca="1">Z186-AJ$13-AJ$14+MIN(AJ$13,MAX(0,((('1.Inputs'!$D$37*12*IF(8=1,'1.Inputs'!$D$38,IF(8=2,'1.Inputs'!$D$39,$E186)))*$F186*(('1.Inputs'!$D$40)+(1-'1.Inputs'!$D$40)*(1+'1.Inputs'!$D$41))*(1+$G186)^(8-1))-(('1.Inputs'!$D$37*12*IF(8=1,'1.Inputs'!$D$38,IF(8=2,'1.Inputs'!$D$39,$E186)))/(1-'1.Inputs'!$D$42)*$D186*(1+$G186)^(8-1))-('1.Inputs'!$D$37*12*IF(8=1,'1.Inputs'!$D$38,IF(8=2,'1.Inputs'!$D$39,$E186)))*'1.Inputs'!$D$43*(1+$G186)^(8-1)-'1.Inputs'!$D$44*(1+$G186)^(8-1)-('1.Inputs'!$D$20/'1.Inputs'!$D$27+'1.Inputs'!$D$23/'1.Inputs'!$D$28))))*'1.Inputs'!$D$53</f>
        <v>1180426404.7185915</v>
      </c>
      <c r="AK186" s="36">
        <f ca="1">AA186-AK$13-AK$14+MIN(AK$13,MAX(0,((('1.Inputs'!$D$37*12*IF(9=1,'1.Inputs'!$D$38,IF(9=2,'1.Inputs'!$D$39,$E186)))*$F186*(('1.Inputs'!$D$40)+(1-'1.Inputs'!$D$40)*(1+'1.Inputs'!$D$41))*(1+$G186)^(9-1))-(('1.Inputs'!$D$37*12*IF(9=1,'1.Inputs'!$D$38,IF(9=2,'1.Inputs'!$D$39,$E186)))/(1-'1.Inputs'!$D$42)*$D186*(1+$G186)^(9-1))-('1.Inputs'!$D$37*12*IF(9=1,'1.Inputs'!$D$38,IF(9=2,'1.Inputs'!$D$39,$E186)))*'1.Inputs'!$D$43*(1+$G186)^(9-1)-'1.Inputs'!$D$44*(1+$G186)^(9-1)-('1.Inputs'!$D$20/'1.Inputs'!$D$27+'1.Inputs'!$D$23/'1.Inputs'!$D$28))))*'1.Inputs'!$D$53</f>
        <v>1223250583.8604014</v>
      </c>
      <c r="AL186" s="36">
        <f ca="1">AB186-AL$13-AL$14+MIN(AL$13,MAX(0,((('1.Inputs'!$D$37*12*IF(10=1,'1.Inputs'!$D$38,IF(10=2,'1.Inputs'!$D$39,$E186)))*$F186*(('1.Inputs'!$D$40)+(1-'1.Inputs'!$D$40)*(1+'1.Inputs'!$D$41))*(1+$G186)^(10-1))-(('1.Inputs'!$D$37*12*IF(10=1,'1.Inputs'!$D$38,IF(10=2,'1.Inputs'!$D$39,$E186)))/(1-'1.Inputs'!$D$42)*$D186*(1+$G186)^(10-1))-('1.Inputs'!$D$37*12*IF(10=1,'1.Inputs'!$D$38,IF(10=2,'1.Inputs'!$D$39,$E186)))*'1.Inputs'!$D$43*(1+$G186)^(10-1)-'1.Inputs'!$D$44*(1+$G186)^(10-1)-('1.Inputs'!$D$20/'1.Inputs'!$D$27+'1.Inputs'!$D$23/'1.Inputs'!$D$28))))*'1.Inputs'!$D$53+'1.Inputs'!$D$35</f>
        <v>4575691538.0103512</v>
      </c>
      <c r="AM186" s="48">
        <f ca="1">R186+NPV('1.Inputs'!$D$55,S186:AB186)</f>
        <v>3146737182.6842394</v>
      </c>
      <c r="AN186" s="48">
        <f ca="1">-('1.Inputs'!$D$24*(1-'1.Inputs'!$D$31)+'1.Inputs'!$D$35)+NPV('1.Inputs'!$D$54,AC186:AL186)</f>
        <v>1339295340.4289813</v>
      </c>
      <c r="AO186" s="36">
        <f t="shared" ca="1" si="21"/>
        <v>-2.6836268512936789</v>
      </c>
      <c r="AP186" s="36">
        <f t="shared" ca="1" si="22"/>
        <v>2.300688376268953</v>
      </c>
      <c r="AQ186" s="36">
        <f ca="1">'1.Inputs'!$D$35+MIN(SUM($AC186:AC186),SUM($AC186:AD186),SUM($AC186:AE186),SUM($AC186:AF186),SUM($AC186:AG186),SUM($AC186:AH186),SUM($AC186:AI186),SUM($AC186:AJ186),SUM($AC186:AK186),SUM($AC186:AL186))</f>
        <v>307956676.749053</v>
      </c>
      <c r="AR186" s="36">
        <f ca="1">IF(AP186&lt;'1.Inputs'!$D$57,1,0)</f>
        <v>0</v>
      </c>
      <c r="AS186" s="36">
        <f t="shared" ca="1" si="23"/>
        <v>0</v>
      </c>
    </row>
    <row r="187" spans="2:45" ht="15" customHeight="1" x14ac:dyDescent="0.25">
      <c r="B187" s="36">
        <v>172</v>
      </c>
      <c r="C187" s="36">
        <f t="shared" ca="1" si="16"/>
        <v>0.91416706982925255</v>
      </c>
      <c r="D187" s="36">
        <f t="shared" ca="1" si="17"/>
        <v>14158.158830917135</v>
      </c>
      <c r="E187" s="47">
        <f t="shared" ca="1" si="18"/>
        <v>0.88364305947099631</v>
      </c>
      <c r="F187" s="36">
        <f t="shared" ca="1" si="19"/>
        <v>31669.143232289643</v>
      </c>
      <c r="G187" s="36">
        <f t="shared" ca="1" si="20"/>
        <v>5.0198769114991625E-2</v>
      </c>
      <c r="H187" s="36">
        <f ca="1">((('1.Inputs'!$D$37*12*IF(1=1,'1.Inputs'!$D$38,IF(1=2,'1.Inputs'!$D$39,$E187)))*$F187*(('1.Inputs'!$D$40)+(1-'1.Inputs'!$D$40)*(1+'1.Inputs'!$D$41))*(1+$G187)^(1-1))*'1.Inputs'!$D$47+(('1.Inputs'!$D$37*12*IF(1=1,'1.Inputs'!$D$38,IF(1=2,'1.Inputs'!$D$39,$E187)))/(1-'1.Inputs'!$D$42)*$D187*(1+$G187)^(1-1))*('1.Inputs'!$D$48-'1.Inputs'!$D$49))/'1.Inputs'!$D$51</f>
        <v>805219788.14685988</v>
      </c>
      <c r="I187" s="36">
        <f ca="1">((('1.Inputs'!$D$37*12*IF(2=1,'1.Inputs'!$D$38,IF(2=2,'1.Inputs'!$D$39,$E187)))*$F187*(('1.Inputs'!$D$40)+(1-'1.Inputs'!$D$40)*(1+'1.Inputs'!$D$41))*(1+$G187)^(2-1))*'1.Inputs'!$D$47+(('1.Inputs'!$D$37*12*IF(2=1,'1.Inputs'!$D$38,IF(2=2,'1.Inputs'!$D$39,$E187)))/(1-'1.Inputs'!$D$42)*$D187*(1+$G187)^(2-1))*('1.Inputs'!$D$48-'1.Inputs'!$D$49))/'1.Inputs'!$D$51</f>
        <v>1183897162.5304134</v>
      </c>
      <c r="J187" s="36">
        <f ca="1">((('1.Inputs'!$D$37*12*IF(3=1,'1.Inputs'!$D$38,IF(3=2,'1.Inputs'!$D$39,$E187)))*$F187*(('1.Inputs'!$D$40)+(1-'1.Inputs'!$D$40)*(1+'1.Inputs'!$D$41))*(1+$G187)^(3-1))*'1.Inputs'!$D$47+(('1.Inputs'!$D$37*12*IF(3=1,'1.Inputs'!$D$38,IF(3=2,'1.Inputs'!$D$39,$E187)))/(1-'1.Inputs'!$D$42)*$D187*(1+$G187)^(3-1))*('1.Inputs'!$D$48-'1.Inputs'!$D$49))/'1.Inputs'!$D$51</f>
        <v>1569510824.5118604</v>
      </c>
      <c r="K187" s="36">
        <f ca="1">((('1.Inputs'!$D$37*12*IF(4=1,'1.Inputs'!$D$38,IF(4=2,'1.Inputs'!$D$39,$E187)))*$F187*(('1.Inputs'!$D$40)+(1-'1.Inputs'!$D$40)*(1+'1.Inputs'!$D$41))*(1+$G187)^(4-1))*'1.Inputs'!$D$47+(('1.Inputs'!$D$37*12*IF(4=1,'1.Inputs'!$D$38,IF(4=2,'1.Inputs'!$D$39,$E187)))/(1-'1.Inputs'!$D$42)*$D187*(1+$G187)^(4-1))*('1.Inputs'!$D$48-'1.Inputs'!$D$49))/'1.Inputs'!$D$51</f>
        <v>1648298336.0150115</v>
      </c>
      <c r="L187" s="36">
        <f ca="1">((('1.Inputs'!$D$37*12*IF(5=1,'1.Inputs'!$D$38,IF(5=2,'1.Inputs'!$D$39,$E187)))*$F187*(('1.Inputs'!$D$40)+(1-'1.Inputs'!$D$40)*(1+'1.Inputs'!$D$41))*(1+$G187)^(5-1))*'1.Inputs'!$D$47+(('1.Inputs'!$D$37*12*IF(5=1,'1.Inputs'!$D$38,IF(5=2,'1.Inputs'!$D$39,$E187)))/(1-'1.Inputs'!$D$42)*$D187*(1+$G187)^(5-1))*('1.Inputs'!$D$48-'1.Inputs'!$D$49))/'1.Inputs'!$D$51</f>
        <v>1731040883.617254</v>
      </c>
      <c r="M187" s="36">
        <f ca="1">((('1.Inputs'!$D$37*12*IF(6=1,'1.Inputs'!$D$38,IF(6=2,'1.Inputs'!$D$39,$E187)))*$F187*(('1.Inputs'!$D$40)+(1-'1.Inputs'!$D$40)*(1+'1.Inputs'!$D$41))*(1+$G187)^(6-1))*'1.Inputs'!$D$47+(('1.Inputs'!$D$37*12*IF(6=1,'1.Inputs'!$D$38,IF(6=2,'1.Inputs'!$D$39,$E187)))/(1-'1.Inputs'!$D$42)*$D187*(1+$G187)^(6-1))*('1.Inputs'!$D$48-'1.Inputs'!$D$49))/'1.Inputs'!$D$51</f>
        <v>1817937005.2625675</v>
      </c>
      <c r="N187" s="36">
        <f ca="1">((('1.Inputs'!$D$37*12*IF(7=1,'1.Inputs'!$D$38,IF(7=2,'1.Inputs'!$D$39,$E187)))*$F187*(('1.Inputs'!$D$40)+(1-'1.Inputs'!$D$40)*(1+'1.Inputs'!$D$41))*(1+$G187)^(7-1))*'1.Inputs'!$D$47+(('1.Inputs'!$D$37*12*IF(7=1,'1.Inputs'!$D$38,IF(7=2,'1.Inputs'!$D$39,$E187)))/(1-'1.Inputs'!$D$42)*$D187*(1+$G187)^(7-1))*('1.Inputs'!$D$48-'1.Inputs'!$D$49))/'1.Inputs'!$D$51</f>
        <v>1909195205.2553422</v>
      </c>
      <c r="O187" s="36">
        <f ca="1">((('1.Inputs'!$D$37*12*IF(8=1,'1.Inputs'!$D$38,IF(8=2,'1.Inputs'!$D$39,$E187)))*$F187*(('1.Inputs'!$D$40)+(1-'1.Inputs'!$D$40)*(1+'1.Inputs'!$D$41))*(1+$G187)^(8-1))*'1.Inputs'!$D$47+(('1.Inputs'!$D$37*12*IF(8=1,'1.Inputs'!$D$38,IF(8=2,'1.Inputs'!$D$39,$E187)))/(1-'1.Inputs'!$D$42)*$D187*(1+$G187)^(8-1))*('1.Inputs'!$D$48-'1.Inputs'!$D$49))/'1.Inputs'!$D$51</f>
        <v>2005034454.5594046</v>
      </c>
      <c r="P187" s="36">
        <f ca="1">((('1.Inputs'!$D$37*12*IF(9=1,'1.Inputs'!$D$38,IF(9=2,'1.Inputs'!$D$39,$E187)))*$F187*(('1.Inputs'!$D$40)+(1-'1.Inputs'!$D$40)*(1+'1.Inputs'!$D$41))*(1+$G187)^(9-1))*'1.Inputs'!$D$47+(('1.Inputs'!$D$37*12*IF(9=1,'1.Inputs'!$D$38,IF(9=2,'1.Inputs'!$D$39,$E187)))/(1-'1.Inputs'!$D$42)*$D187*(1+$G187)^(9-1))*('1.Inputs'!$D$48-'1.Inputs'!$D$49))/'1.Inputs'!$D$51</f>
        <v>2105684716.2114346</v>
      </c>
      <c r="Q187" s="36">
        <f ca="1">((('1.Inputs'!$D$37*12*IF(10=1,'1.Inputs'!$D$38,IF(10=2,'1.Inputs'!$D$39,$E187)))*$F187*(('1.Inputs'!$D$40)+(1-'1.Inputs'!$D$40)*(1+'1.Inputs'!$D$41))*(1+$G187)^(10-1))*'1.Inputs'!$D$47+(('1.Inputs'!$D$37*12*IF(10=1,'1.Inputs'!$D$38,IF(10=2,'1.Inputs'!$D$39,$E187)))/(1-'1.Inputs'!$D$42)*$D187*(1+$G187)^(10-1))*('1.Inputs'!$D$48-'1.Inputs'!$D$49))/'1.Inputs'!$D$51</f>
        <v>2211387497.109499</v>
      </c>
      <c r="R187" s="36">
        <f>-'1.Inputs'!$D$24</f>
        <v>-2050000000</v>
      </c>
      <c r="S187" s="36">
        <f ca="1">((('1.Inputs'!$D$37*12*IF(1=1,'1.Inputs'!$D$38,IF(1=2,'1.Inputs'!$D$39,$E187)))*$F187*(('1.Inputs'!$D$40)+(1-'1.Inputs'!$D$40)*(1+'1.Inputs'!$D$41))*(1+$G187)^(1-1))-(('1.Inputs'!$D$37*12*IF(1=1,'1.Inputs'!$D$38,IF(1=2,'1.Inputs'!$D$39,$E187)))/(1-'1.Inputs'!$D$42)*$D187*(1+$G187)^(1-1))-('1.Inputs'!$D$37*12*IF(1=1,'1.Inputs'!$D$38,IF(1=2,'1.Inputs'!$D$39,$E187)))*'1.Inputs'!$D$43*(1+$G187)^(1-1)-'1.Inputs'!$D$44*(1+$G187)^(1-1)-('1.Inputs'!$D$20/'1.Inputs'!$D$27+'1.Inputs'!$D$23/'1.Inputs'!$D$28))-MAX(0,((('1.Inputs'!$D$37*12*IF(1=1,'1.Inputs'!$D$38,IF(1=2,'1.Inputs'!$D$39,$E187)))*$F187*(('1.Inputs'!$D$40)+(1-'1.Inputs'!$D$40)*(1+'1.Inputs'!$D$41))*(1+$G187)^(1-1))-(('1.Inputs'!$D$37*12*IF(1=1,'1.Inputs'!$D$38,IF(1=2,'1.Inputs'!$D$39,$E187)))/(1-'1.Inputs'!$D$42)*$D187*(1+$G187)^(1-1))-('1.Inputs'!$D$37*12*IF(1=1,'1.Inputs'!$D$38,IF(1=2,'1.Inputs'!$D$39,$E187)))*'1.Inputs'!$D$43*(1+$G187)^(1-1)-'1.Inputs'!$D$44*(1+$G187)^(1-1)-('1.Inputs'!$D$20/'1.Inputs'!$D$27+'1.Inputs'!$D$23/'1.Inputs'!$D$28)))*'1.Inputs'!$D$53+('1.Inputs'!$D$20/'1.Inputs'!$D$27+'1.Inputs'!$D$23/'1.Inputs'!$D$28)-H187</f>
        <v>20347768.53513658</v>
      </c>
      <c r="T187" s="36">
        <f ca="1">((('1.Inputs'!$D$37*12*IF(2=1,'1.Inputs'!$D$38,IF(2=2,'1.Inputs'!$D$39,$E187)))*$F187*(('1.Inputs'!$D$40)+(1-'1.Inputs'!$D$40)*(1+'1.Inputs'!$D$41))*(1+$G187)^(2-1))-(('1.Inputs'!$D$37*12*IF(2=1,'1.Inputs'!$D$38,IF(2=2,'1.Inputs'!$D$39,$E187)))/(1-'1.Inputs'!$D$42)*$D187*(1+$G187)^(2-1))-('1.Inputs'!$D$37*12*IF(2=1,'1.Inputs'!$D$38,IF(2=2,'1.Inputs'!$D$39,$E187)))*'1.Inputs'!$D$43*(1+$G187)^(2-1)-'1.Inputs'!$D$44*(1+$G187)^(2-1)-('1.Inputs'!$D$20/'1.Inputs'!$D$27+'1.Inputs'!$D$23/'1.Inputs'!$D$28))-MAX(0,((('1.Inputs'!$D$37*12*IF(2=1,'1.Inputs'!$D$38,IF(2=2,'1.Inputs'!$D$39,$E187)))*$F187*(('1.Inputs'!$D$40)+(1-'1.Inputs'!$D$40)*(1+'1.Inputs'!$D$41))*(1+$G187)^(2-1))-(('1.Inputs'!$D$37*12*IF(2=1,'1.Inputs'!$D$38,IF(2=2,'1.Inputs'!$D$39,$E187)))/(1-'1.Inputs'!$D$42)*$D187*(1+$G187)^(2-1))-('1.Inputs'!$D$37*12*IF(2=1,'1.Inputs'!$D$38,IF(2=2,'1.Inputs'!$D$39,$E187)))*'1.Inputs'!$D$43*(1+$G187)^(2-1)-'1.Inputs'!$D$44*(1+$G187)^(2-1)-('1.Inputs'!$D$20/'1.Inputs'!$D$27+'1.Inputs'!$D$23/'1.Inputs'!$D$28)))*'1.Inputs'!$D$53+('1.Inputs'!$D$20/'1.Inputs'!$D$27+'1.Inputs'!$D$23/'1.Inputs'!$D$28)-(I187-H187)</f>
        <v>1058662533.6005838</v>
      </c>
      <c r="U187" s="36">
        <f ca="1">((('1.Inputs'!$D$37*12*IF(3=1,'1.Inputs'!$D$38,IF(3=2,'1.Inputs'!$D$39,$E187)))*$F187*(('1.Inputs'!$D$40)+(1-'1.Inputs'!$D$40)*(1+'1.Inputs'!$D$41))*(1+$G187)^(3-1))-(('1.Inputs'!$D$37*12*IF(3=1,'1.Inputs'!$D$38,IF(3=2,'1.Inputs'!$D$39,$E187)))/(1-'1.Inputs'!$D$42)*$D187*(1+$G187)^(3-1))-('1.Inputs'!$D$37*12*IF(3=1,'1.Inputs'!$D$38,IF(3=2,'1.Inputs'!$D$39,$E187)))*'1.Inputs'!$D$43*(1+$G187)^(3-1)-'1.Inputs'!$D$44*(1+$G187)^(3-1)-('1.Inputs'!$D$20/'1.Inputs'!$D$27+'1.Inputs'!$D$23/'1.Inputs'!$D$28))-MAX(0,((('1.Inputs'!$D$37*12*IF(3=1,'1.Inputs'!$D$38,IF(3=2,'1.Inputs'!$D$39,$E187)))*$F187*(('1.Inputs'!$D$40)+(1-'1.Inputs'!$D$40)*(1+'1.Inputs'!$D$41))*(1+$G187)^(3-1))-(('1.Inputs'!$D$37*12*IF(3=1,'1.Inputs'!$D$38,IF(3=2,'1.Inputs'!$D$39,$E187)))/(1-'1.Inputs'!$D$42)*$D187*(1+$G187)^(3-1))-('1.Inputs'!$D$37*12*IF(3=1,'1.Inputs'!$D$38,IF(3=2,'1.Inputs'!$D$39,$E187)))*'1.Inputs'!$D$43*(1+$G187)^(3-1)-'1.Inputs'!$D$44*(1+$G187)^(3-1)-('1.Inputs'!$D$20/'1.Inputs'!$D$27+'1.Inputs'!$D$23/'1.Inputs'!$D$28)))*'1.Inputs'!$D$53+('1.Inputs'!$D$20/'1.Inputs'!$D$27+'1.Inputs'!$D$23/'1.Inputs'!$D$28)-(J187-I187)</f>
        <v>1673768274.1567824</v>
      </c>
      <c r="V187" s="36">
        <f ca="1">((('1.Inputs'!$D$37*12*IF(4=1,'1.Inputs'!$D$38,IF(4=2,'1.Inputs'!$D$39,$E187)))*$F187*(('1.Inputs'!$D$40)+(1-'1.Inputs'!$D$40)*(1+'1.Inputs'!$D$41))*(1+$G187)^(4-1))-(('1.Inputs'!$D$37*12*IF(4=1,'1.Inputs'!$D$38,IF(4=2,'1.Inputs'!$D$39,$E187)))/(1-'1.Inputs'!$D$42)*$D187*(1+$G187)^(4-1))-('1.Inputs'!$D$37*12*IF(4=1,'1.Inputs'!$D$38,IF(4=2,'1.Inputs'!$D$39,$E187)))*'1.Inputs'!$D$43*(1+$G187)^(4-1)-'1.Inputs'!$D$44*(1+$G187)^(4-1)-('1.Inputs'!$D$20/'1.Inputs'!$D$27+'1.Inputs'!$D$23/'1.Inputs'!$D$28))-MAX(0,((('1.Inputs'!$D$37*12*IF(4=1,'1.Inputs'!$D$38,IF(4=2,'1.Inputs'!$D$39,$E187)))*$F187*(('1.Inputs'!$D$40)+(1-'1.Inputs'!$D$40)*(1+'1.Inputs'!$D$41))*(1+$G187)^(4-1))-(('1.Inputs'!$D$37*12*IF(4=1,'1.Inputs'!$D$38,IF(4=2,'1.Inputs'!$D$39,$E187)))/(1-'1.Inputs'!$D$42)*$D187*(1+$G187)^(4-1))-('1.Inputs'!$D$37*12*IF(4=1,'1.Inputs'!$D$38,IF(4=2,'1.Inputs'!$D$39,$E187)))*'1.Inputs'!$D$43*(1+$G187)^(4-1)-'1.Inputs'!$D$44*(1+$G187)^(4-1)-('1.Inputs'!$D$20/'1.Inputs'!$D$27+'1.Inputs'!$D$23/'1.Inputs'!$D$28)))*'1.Inputs'!$D$53+('1.Inputs'!$D$20/'1.Inputs'!$D$27+'1.Inputs'!$D$23/'1.Inputs'!$D$28)-(K187-J187)</f>
        <v>2081600971.1261823</v>
      </c>
      <c r="W187" s="36">
        <f ca="1">((('1.Inputs'!$D$37*12*IF(5=1,'1.Inputs'!$D$38,IF(5=2,'1.Inputs'!$D$39,$E187)))*$F187*(('1.Inputs'!$D$40)+(1-'1.Inputs'!$D$40)*(1+'1.Inputs'!$D$41))*(1+$G187)^(5-1))-(('1.Inputs'!$D$37*12*IF(5=1,'1.Inputs'!$D$38,IF(5=2,'1.Inputs'!$D$39,$E187)))/(1-'1.Inputs'!$D$42)*$D187*(1+$G187)^(5-1))-('1.Inputs'!$D$37*12*IF(5=1,'1.Inputs'!$D$38,IF(5=2,'1.Inputs'!$D$39,$E187)))*'1.Inputs'!$D$43*(1+$G187)^(5-1)-'1.Inputs'!$D$44*(1+$G187)^(5-1)-('1.Inputs'!$D$20/'1.Inputs'!$D$27+'1.Inputs'!$D$23/'1.Inputs'!$D$28))-MAX(0,((('1.Inputs'!$D$37*12*IF(5=1,'1.Inputs'!$D$38,IF(5=2,'1.Inputs'!$D$39,$E187)))*$F187*(('1.Inputs'!$D$40)+(1-'1.Inputs'!$D$40)*(1+'1.Inputs'!$D$41))*(1+$G187)^(5-1))-(('1.Inputs'!$D$37*12*IF(5=1,'1.Inputs'!$D$38,IF(5=2,'1.Inputs'!$D$39,$E187)))/(1-'1.Inputs'!$D$42)*$D187*(1+$G187)^(5-1))-('1.Inputs'!$D$37*12*IF(5=1,'1.Inputs'!$D$38,IF(5=2,'1.Inputs'!$D$39,$E187)))*'1.Inputs'!$D$43*(1+$G187)^(5-1)-'1.Inputs'!$D$44*(1+$G187)^(5-1)-('1.Inputs'!$D$20/'1.Inputs'!$D$27+'1.Inputs'!$D$23/'1.Inputs'!$D$28)))*'1.Inputs'!$D$53+('1.Inputs'!$D$20/'1.Inputs'!$D$27+'1.Inputs'!$D$23/'1.Inputs'!$D$28)-(L187-K187)</f>
        <v>2183722885.824604</v>
      </c>
      <c r="X187" s="36">
        <f ca="1">((('1.Inputs'!$D$37*12*IF(6=1,'1.Inputs'!$D$38,IF(6=2,'1.Inputs'!$D$39,$E187)))*$F187*(('1.Inputs'!$D$40)+(1-'1.Inputs'!$D$40)*(1+'1.Inputs'!$D$41))*(1+$G187)^(6-1))-(('1.Inputs'!$D$37*12*IF(6=1,'1.Inputs'!$D$38,IF(6=2,'1.Inputs'!$D$39,$E187)))/(1-'1.Inputs'!$D$42)*$D187*(1+$G187)^(6-1))-('1.Inputs'!$D$37*12*IF(6=1,'1.Inputs'!$D$38,IF(6=2,'1.Inputs'!$D$39,$E187)))*'1.Inputs'!$D$43*(1+$G187)^(6-1)-'1.Inputs'!$D$44*(1+$G187)^(6-1)-('1.Inputs'!$D$20/'1.Inputs'!$D$27+'1.Inputs'!$D$23/'1.Inputs'!$D$28))-MAX(0,((('1.Inputs'!$D$37*12*IF(6=1,'1.Inputs'!$D$38,IF(6=2,'1.Inputs'!$D$39,$E187)))*$F187*(('1.Inputs'!$D$40)+(1-'1.Inputs'!$D$40)*(1+'1.Inputs'!$D$41))*(1+$G187)^(6-1))-(('1.Inputs'!$D$37*12*IF(6=1,'1.Inputs'!$D$38,IF(6=2,'1.Inputs'!$D$39,$E187)))/(1-'1.Inputs'!$D$42)*$D187*(1+$G187)^(6-1))-('1.Inputs'!$D$37*12*IF(6=1,'1.Inputs'!$D$38,IF(6=2,'1.Inputs'!$D$39,$E187)))*'1.Inputs'!$D$43*(1+$G187)^(6-1)-'1.Inputs'!$D$44*(1+$G187)^(6-1)-('1.Inputs'!$D$20/'1.Inputs'!$D$27+'1.Inputs'!$D$23/'1.Inputs'!$D$28)))*'1.Inputs'!$D$53+('1.Inputs'!$D$20/'1.Inputs'!$D$27+'1.Inputs'!$D$23/'1.Inputs'!$D$28)-(M187-L187)</f>
        <v>2290971194.9405527</v>
      </c>
      <c r="Y187" s="36">
        <f ca="1">((('1.Inputs'!$D$37*12*IF(7=1,'1.Inputs'!$D$38,IF(7=2,'1.Inputs'!$D$39,$E187)))*$F187*(('1.Inputs'!$D$40)+(1-'1.Inputs'!$D$40)*(1+'1.Inputs'!$D$41))*(1+$G187)^(7-1))-(('1.Inputs'!$D$37*12*IF(7=1,'1.Inputs'!$D$38,IF(7=2,'1.Inputs'!$D$39,$E187)))/(1-'1.Inputs'!$D$42)*$D187*(1+$G187)^(7-1))-('1.Inputs'!$D$37*12*IF(7=1,'1.Inputs'!$D$38,IF(7=2,'1.Inputs'!$D$39,$E187)))*'1.Inputs'!$D$43*(1+$G187)^(7-1)-'1.Inputs'!$D$44*(1+$G187)^(7-1)-('1.Inputs'!$D$20/'1.Inputs'!$D$27+'1.Inputs'!$D$23/'1.Inputs'!$D$28))-MAX(0,((('1.Inputs'!$D$37*12*IF(7=1,'1.Inputs'!$D$38,IF(7=2,'1.Inputs'!$D$39,$E187)))*$F187*(('1.Inputs'!$D$40)+(1-'1.Inputs'!$D$40)*(1+'1.Inputs'!$D$41))*(1+$G187)^(7-1))-(('1.Inputs'!$D$37*12*IF(7=1,'1.Inputs'!$D$38,IF(7=2,'1.Inputs'!$D$39,$E187)))/(1-'1.Inputs'!$D$42)*$D187*(1+$G187)^(7-1))-('1.Inputs'!$D$37*12*IF(7=1,'1.Inputs'!$D$38,IF(7=2,'1.Inputs'!$D$39,$E187)))*'1.Inputs'!$D$43*(1+$G187)^(7-1)-'1.Inputs'!$D$44*(1+$G187)^(7-1)-('1.Inputs'!$D$20/'1.Inputs'!$D$27+'1.Inputs'!$D$23/'1.Inputs'!$D$28)))*'1.Inputs'!$D$53+('1.Inputs'!$D$20/'1.Inputs'!$D$27+'1.Inputs'!$D$23/'1.Inputs'!$D$28)-(N187-M187)</f>
        <v>2403603237.1637859</v>
      </c>
      <c r="Z187" s="36">
        <f ca="1">((('1.Inputs'!$D$37*12*IF(8=1,'1.Inputs'!$D$38,IF(8=2,'1.Inputs'!$D$39,$E187)))*$F187*(('1.Inputs'!$D$40)+(1-'1.Inputs'!$D$40)*(1+'1.Inputs'!$D$41))*(1+$G187)^(8-1))-(('1.Inputs'!$D$37*12*IF(8=1,'1.Inputs'!$D$38,IF(8=2,'1.Inputs'!$D$39,$E187)))/(1-'1.Inputs'!$D$42)*$D187*(1+$G187)^(8-1))-('1.Inputs'!$D$37*12*IF(8=1,'1.Inputs'!$D$38,IF(8=2,'1.Inputs'!$D$39,$E187)))*'1.Inputs'!$D$43*(1+$G187)^(8-1)-'1.Inputs'!$D$44*(1+$G187)^(8-1)-('1.Inputs'!$D$20/'1.Inputs'!$D$27+'1.Inputs'!$D$23/'1.Inputs'!$D$28))-MAX(0,((('1.Inputs'!$D$37*12*IF(8=1,'1.Inputs'!$D$38,IF(8=2,'1.Inputs'!$D$39,$E187)))*$F187*(('1.Inputs'!$D$40)+(1-'1.Inputs'!$D$40)*(1+'1.Inputs'!$D$41))*(1+$G187)^(8-1))-(('1.Inputs'!$D$37*12*IF(8=1,'1.Inputs'!$D$38,IF(8=2,'1.Inputs'!$D$39,$E187)))/(1-'1.Inputs'!$D$42)*$D187*(1+$G187)^(8-1))-('1.Inputs'!$D$37*12*IF(8=1,'1.Inputs'!$D$38,IF(8=2,'1.Inputs'!$D$39,$E187)))*'1.Inputs'!$D$43*(1+$G187)^(8-1)-'1.Inputs'!$D$44*(1+$G187)^(8-1)-('1.Inputs'!$D$20/'1.Inputs'!$D$27+'1.Inputs'!$D$23/'1.Inputs'!$D$28)))*'1.Inputs'!$D$53+('1.Inputs'!$D$20/'1.Inputs'!$D$27+'1.Inputs'!$D$23/'1.Inputs'!$D$28)-(O187-N187)</f>
        <v>2521889269.2695351</v>
      </c>
      <c r="AA187" s="36">
        <f ca="1">((('1.Inputs'!$D$37*12*IF(9=1,'1.Inputs'!$D$38,IF(9=2,'1.Inputs'!$D$39,$E187)))*$F187*(('1.Inputs'!$D$40)+(1-'1.Inputs'!$D$40)*(1+'1.Inputs'!$D$41))*(1+$G187)^(9-1))-(('1.Inputs'!$D$37*12*IF(9=1,'1.Inputs'!$D$38,IF(9=2,'1.Inputs'!$D$39,$E187)))/(1-'1.Inputs'!$D$42)*$D187*(1+$G187)^(9-1))-('1.Inputs'!$D$37*12*IF(9=1,'1.Inputs'!$D$38,IF(9=2,'1.Inputs'!$D$39,$E187)))*'1.Inputs'!$D$43*(1+$G187)^(9-1)-'1.Inputs'!$D$44*(1+$G187)^(9-1)-('1.Inputs'!$D$20/'1.Inputs'!$D$27+'1.Inputs'!$D$23/'1.Inputs'!$D$28))-MAX(0,((('1.Inputs'!$D$37*12*IF(9=1,'1.Inputs'!$D$38,IF(9=2,'1.Inputs'!$D$39,$E187)))*$F187*(('1.Inputs'!$D$40)+(1-'1.Inputs'!$D$40)*(1+'1.Inputs'!$D$41))*(1+$G187)^(9-1))-(('1.Inputs'!$D$37*12*IF(9=1,'1.Inputs'!$D$38,IF(9=2,'1.Inputs'!$D$39,$E187)))/(1-'1.Inputs'!$D$42)*$D187*(1+$G187)^(9-1))-('1.Inputs'!$D$37*12*IF(9=1,'1.Inputs'!$D$38,IF(9=2,'1.Inputs'!$D$39,$E187)))*'1.Inputs'!$D$43*(1+$G187)^(9-1)-'1.Inputs'!$D$44*(1+$G187)^(9-1)-('1.Inputs'!$D$20/'1.Inputs'!$D$27+'1.Inputs'!$D$23/'1.Inputs'!$D$28)))*'1.Inputs'!$D$53+('1.Inputs'!$D$20/'1.Inputs'!$D$27+'1.Inputs'!$D$23/'1.Inputs'!$D$28)-(P187-O187)</f>
        <v>2646113114.590488</v>
      </c>
      <c r="AB187" s="36">
        <f ca="1">((('1.Inputs'!$D$37*12*IF(10=1,'1.Inputs'!$D$38,IF(10=2,'1.Inputs'!$D$39,$E187)))*$F187*(('1.Inputs'!$D$40)+(1-'1.Inputs'!$D$40)*(1+'1.Inputs'!$D$41))*(1+$G187)^(10-1))-(('1.Inputs'!$D$37*12*IF(10=1,'1.Inputs'!$D$38,IF(10=2,'1.Inputs'!$D$39,$E187)))/(1-'1.Inputs'!$D$42)*$D187*(1+$G187)^(10-1))-('1.Inputs'!$D$37*12*IF(10=1,'1.Inputs'!$D$38,IF(10=2,'1.Inputs'!$D$39,$E187)))*'1.Inputs'!$D$43*(1+$G187)^(10-1)-'1.Inputs'!$D$44*(1+$G187)^(10-1)-('1.Inputs'!$D$20/'1.Inputs'!$D$27+'1.Inputs'!$D$23/'1.Inputs'!$D$28))-MAX(0,((('1.Inputs'!$D$37*12*IF(10=1,'1.Inputs'!$D$38,IF(10=2,'1.Inputs'!$D$39,$E187)))*$F187*(('1.Inputs'!$D$40)+(1-'1.Inputs'!$D$40)*(1+'1.Inputs'!$D$41))*(1+$G187)^(10-1))-(('1.Inputs'!$D$37*12*IF(10=1,'1.Inputs'!$D$38,IF(10=2,'1.Inputs'!$D$39,$E187)))/(1-'1.Inputs'!$D$42)*$D187*(1+$G187)^(10-1))-('1.Inputs'!$D$37*12*IF(10=1,'1.Inputs'!$D$38,IF(10=2,'1.Inputs'!$D$39,$E187)))*'1.Inputs'!$D$43*(1+$G187)^(10-1)-'1.Inputs'!$D$44*(1+$G187)^(10-1)-('1.Inputs'!$D$20/'1.Inputs'!$D$27+'1.Inputs'!$D$23/'1.Inputs'!$D$28)))*'1.Inputs'!$D$53+('1.Inputs'!$D$20/'1.Inputs'!$D$27+'1.Inputs'!$D$23/'1.Inputs'!$D$28)-(Q187-P187)+(('1.Inputs'!$D$20+'1.Inputs'!$D$23-('1.Inputs'!$D$20/'1.Inputs'!$D$27+'1.Inputs'!$D$23/'1.Inputs'!$D$28)*'1.Inputs'!$D$10)*'1.Inputs'!$D$60+'1.Inputs'!$D$19*'1.Inputs'!$D$59+Q187)</f>
        <v>5687960341.1507816</v>
      </c>
      <c r="AC187" s="36">
        <f ca="1">S187-AC$13-AC$14+MIN(AC$13,MAX(0,((('1.Inputs'!$D$37*12*IF(1=1,'1.Inputs'!$D$38,IF(1=2,'1.Inputs'!$D$39,$E187)))*$F187*(('1.Inputs'!$D$40)+(1-'1.Inputs'!$D$40)*(1+'1.Inputs'!$D$41))*(1+$G187)^(1-1))-(('1.Inputs'!$D$37*12*IF(1=1,'1.Inputs'!$D$38,IF(1=2,'1.Inputs'!$D$39,$E187)))/(1-'1.Inputs'!$D$42)*$D187*(1+$G187)^(1-1))-('1.Inputs'!$D$37*12*IF(1=1,'1.Inputs'!$D$38,IF(1=2,'1.Inputs'!$D$39,$E187)))*'1.Inputs'!$D$43*(1+$G187)^(1-1)-'1.Inputs'!$D$44*(1+$G187)^(1-1)-('1.Inputs'!$D$20/'1.Inputs'!$D$27+'1.Inputs'!$D$23/'1.Inputs'!$D$28))))*'1.Inputs'!$D$53</f>
        <v>-75592231.46486342</v>
      </c>
      <c r="AD187" s="36">
        <f ca="1">T187-AD$13-AD$14+MIN(AD$13,MAX(0,((('1.Inputs'!$D$37*12*IF(2=1,'1.Inputs'!$D$38,IF(2=2,'1.Inputs'!$D$39,$E187)))*$F187*(('1.Inputs'!$D$40)+(1-'1.Inputs'!$D$40)*(1+'1.Inputs'!$D$41))*(1+$G187)^(2-1))-(('1.Inputs'!$D$37*12*IF(2=1,'1.Inputs'!$D$38,IF(2=2,'1.Inputs'!$D$39,$E187)))/(1-'1.Inputs'!$D$42)*$D187*(1+$G187)^(2-1))-('1.Inputs'!$D$37*12*IF(2=1,'1.Inputs'!$D$38,IF(2=2,'1.Inputs'!$D$39,$E187)))*'1.Inputs'!$D$43*(1+$G187)^(2-1)-'1.Inputs'!$D$44*(1+$G187)^(2-1)-('1.Inputs'!$D$20/'1.Inputs'!$D$27+'1.Inputs'!$D$23/'1.Inputs'!$D$28))))*'1.Inputs'!$D$53</f>
        <v>962722533.60058379</v>
      </c>
      <c r="AE187" s="36">
        <f ca="1">U187-AE$13-AE$14+MIN(AE$13,MAX(0,((('1.Inputs'!$D$37*12*IF(3=1,'1.Inputs'!$D$38,IF(3=2,'1.Inputs'!$D$39,$E187)))*$F187*(('1.Inputs'!$D$40)+(1-'1.Inputs'!$D$40)*(1+'1.Inputs'!$D$41))*(1+$G187)^(3-1))-(('1.Inputs'!$D$37*12*IF(3=1,'1.Inputs'!$D$38,IF(3=2,'1.Inputs'!$D$39,$E187)))/(1-'1.Inputs'!$D$42)*$D187*(1+$G187)^(3-1))-('1.Inputs'!$D$37*12*IF(3=1,'1.Inputs'!$D$38,IF(3=2,'1.Inputs'!$D$39,$E187)))*'1.Inputs'!$D$43*(1+$G187)^(3-1)-'1.Inputs'!$D$44*(1+$G187)^(3-1)-('1.Inputs'!$D$20/'1.Inputs'!$D$27+'1.Inputs'!$D$23/'1.Inputs'!$D$28))))*'1.Inputs'!$D$53</f>
        <v>1331828274.1567824</v>
      </c>
      <c r="AF187" s="36">
        <f ca="1">V187-AF$13-AF$14+MIN(AF$13,MAX(0,((('1.Inputs'!$D$37*12*IF(4=1,'1.Inputs'!$D$38,IF(4=2,'1.Inputs'!$D$39,$E187)))*$F187*(('1.Inputs'!$D$40)+(1-'1.Inputs'!$D$40)*(1+'1.Inputs'!$D$41))*(1+$G187)^(4-1))-(('1.Inputs'!$D$37*12*IF(4=1,'1.Inputs'!$D$38,IF(4=2,'1.Inputs'!$D$39,$E187)))/(1-'1.Inputs'!$D$42)*$D187*(1+$G187)^(4-1))-('1.Inputs'!$D$37*12*IF(4=1,'1.Inputs'!$D$38,IF(4=2,'1.Inputs'!$D$39,$E187)))*'1.Inputs'!$D$43*(1+$G187)^(4-1)-'1.Inputs'!$D$44*(1+$G187)^(4-1)-('1.Inputs'!$D$20/'1.Inputs'!$D$27+'1.Inputs'!$D$23/'1.Inputs'!$D$28))))*'1.Inputs'!$D$53</f>
        <v>1758848971.1261823</v>
      </c>
      <c r="AG187" s="36">
        <f ca="1">W187-AG$13-AG$14+MIN(AG$13,MAX(0,((('1.Inputs'!$D$37*12*IF(5=1,'1.Inputs'!$D$38,IF(5=2,'1.Inputs'!$D$39,$E187)))*$F187*(('1.Inputs'!$D$40)+(1-'1.Inputs'!$D$40)*(1+'1.Inputs'!$D$41))*(1+$G187)^(5-1))-(('1.Inputs'!$D$37*12*IF(5=1,'1.Inputs'!$D$38,IF(5=2,'1.Inputs'!$D$39,$E187)))/(1-'1.Inputs'!$D$42)*$D187*(1+$G187)^(5-1))-('1.Inputs'!$D$37*12*IF(5=1,'1.Inputs'!$D$38,IF(5=2,'1.Inputs'!$D$39,$E187)))*'1.Inputs'!$D$43*(1+$G187)^(5-1)-'1.Inputs'!$D$44*(1+$G187)^(5-1)-('1.Inputs'!$D$20/'1.Inputs'!$D$27+'1.Inputs'!$D$23/'1.Inputs'!$D$28))))*'1.Inputs'!$D$53</f>
        <v>1880158885.824604</v>
      </c>
      <c r="AH187" s="36">
        <f ca="1">X187-AH$13-AH$14+MIN(AH$13,MAX(0,((('1.Inputs'!$D$37*12*IF(6=1,'1.Inputs'!$D$38,IF(6=2,'1.Inputs'!$D$39,$E187)))*$F187*(('1.Inputs'!$D$40)+(1-'1.Inputs'!$D$40)*(1+'1.Inputs'!$D$41))*(1+$G187)^(6-1))-(('1.Inputs'!$D$37*12*IF(6=1,'1.Inputs'!$D$38,IF(6=2,'1.Inputs'!$D$39,$E187)))/(1-'1.Inputs'!$D$42)*$D187*(1+$G187)^(6-1))-('1.Inputs'!$D$37*12*IF(6=1,'1.Inputs'!$D$38,IF(6=2,'1.Inputs'!$D$39,$E187)))*'1.Inputs'!$D$43*(1+$G187)^(6-1)-'1.Inputs'!$D$44*(1+$G187)^(6-1)-('1.Inputs'!$D$20/'1.Inputs'!$D$27+'1.Inputs'!$D$23/'1.Inputs'!$D$28))))*'1.Inputs'!$D$53</f>
        <v>2006595194.9405527</v>
      </c>
      <c r="AI187" s="36">
        <f ca="1">Y187-AI$13-AI$14+MIN(AI$13,MAX(0,((('1.Inputs'!$D$37*12*IF(7=1,'1.Inputs'!$D$38,IF(7=2,'1.Inputs'!$D$39,$E187)))*$F187*(('1.Inputs'!$D$40)+(1-'1.Inputs'!$D$40)*(1+'1.Inputs'!$D$41))*(1+$G187)^(7-1))-(('1.Inputs'!$D$37*12*IF(7=1,'1.Inputs'!$D$38,IF(7=2,'1.Inputs'!$D$39,$E187)))/(1-'1.Inputs'!$D$42)*$D187*(1+$G187)^(7-1))-('1.Inputs'!$D$37*12*IF(7=1,'1.Inputs'!$D$38,IF(7=2,'1.Inputs'!$D$39,$E187)))*'1.Inputs'!$D$43*(1+$G187)^(7-1)-'1.Inputs'!$D$44*(1+$G187)^(7-1)-('1.Inputs'!$D$20/'1.Inputs'!$D$27+'1.Inputs'!$D$23/'1.Inputs'!$D$28))))*'1.Inputs'!$D$53</f>
        <v>2138415237.1637859</v>
      </c>
      <c r="AJ187" s="36">
        <f ca="1">Z187-AJ$13-AJ$14+MIN(AJ$13,MAX(0,((('1.Inputs'!$D$37*12*IF(8=1,'1.Inputs'!$D$38,IF(8=2,'1.Inputs'!$D$39,$E187)))*$F187*(('1.Inputs'!$D$40)+(1-'1.Inputs'!$D$40)*(1+'1.Inputs'!$D$41))*(1+$G187)^(8-1))-(('1.Inputs'!$D$37*12*IF(8=1,'1.Inputs'!$D$38,IF(8=2,'1.Inputs'!$D$39,$E187)))/(1-'1.Inputs'!$D$42)*$D187*(1+$G187)^(8-1))-('1.Inputs'!$D$37*12*IF(8=1,'1.Inputs'!$D$38,IF(8=2,'1.Inputs'!$D$39,$E187)))*'1.Inputs'!$D$43*(1+$G187)^(8-1)-'1.Inputs'!$D$44*(1+$G187)^(8-1)-('1.Inputs'!$D$20/'1.Inputs'!$D$27+'1.Inputs'!$D$23/'1.Inputs'!$D$28))))*'1.Inputs'!$D$53</f>
        <v>2521889269.2695351</v>
      </c>
      <c r="AK187" s="36">
        <f ca="1">AA187-AK$13-AK$14+MIN(AK$13,MAX(0,((('1.Inputs'!$D$37*12*IF(9=1,'1.Inputs'!$D$38,IF(9=2,'1.Inputs'!$D$39,$E187)))*$F187*(('1.Inputs'!$D$40)+(1-'1.Inputs'!$D$40)*(1+'1.Inputs'!$D$41))*(1+$G187)^(9-1))-(('1.Inputs'!$D$37*12*IF(9=1,'1.Inputs'!$D$38,IF(9=2,'1.Inputs'!$D$39,$E187)))/(1-'1.Inputs'!$D$42)*$D187*(1+$G187)^(9-1))-('1.Inputs'!$D$37*12*IF(9=1,'1.Inputs'!$D$38,IF(9=2,'1.Inputs'!$D$39,$E187)))*'1.Inputs'!$D$43*(1+$G187)^(9-1)-'1.Inputs'!$D$44*(1+$G187)^(9-1)-('1.Inputs'!$D$20/'1.Inputs'!$D$27+'1.Inputs'!$D$23/'1.Inputs'!$D$28))))*'1.Inputs'!$D$53</f>
        <v>2646113114.590488</v>
      </c>
      <c r="AL187" s="36">
        <f ca="1">AB187-AL$13-AL$14+MIN(AL$13,MAX(0,((('1.Inputs'!$D$37*12*IF(10=1,'1.Inputs'!$D$38,IF(10=2,'1.Inputs'!$D$39,$E187)))*$F187*(('1.Inputs'!$D$40)+(1-'1.Inputs'!$D$40)*(1+'1.Inputs'!$D$41))*(1+$G187)^(10-1))-(('1.Inputs'!$D$37*12*IF(10=1,'1.Inputs'!$D$38,IF(10=2,'1.Inputs'!$D$39,$E187)))/(1-'1.Inputs'!$D$42)*$D187*(1+$G187)^(10-1))-('1.Inputs'!$D$37*12*IF(10=1,'1.Inputs'!$D$38,IF(10=2,'1.Inputs'!$D$39,$E187)))*'1.Inputs'!$D$43*(1+$G187)^(10-1)-'1.Inputs'!$D$44*(1+$G187)^(10-1)-('1.Inputs'!$D$20/'1.Inputs'!$D$27+'1.Inputs'!$D$23/'1.Inputs'!$D$28))))*'1.Inputs'!$D$53+'1.Inputs'!$D$35</f>
        <v>6487960341.1507816</v>
      </c>
      <c r="AM187" s="48">
        <f ca="1">R187+NPV('1.Inputs'!$D$55,S187:AB187)</f>
        <v>8689013499.1939659</v>
      </c>
      <c r="AN187" s="48">
        <f ca="1">-('1.Inputs'!$D$24*(1-'1.Inputs'!$D$31)+'1.Inputs'!$D$35)+NPV('1.Inputs'!$D$54,AC187:AL187)</f>
        <v>5468700396.1054592</v>
      </c>
      <c r="AO187" s="36">
        <f t="shared" ca="1" si="21"/>
        <v>0.13785751040065433</v>
      </c>
      <c r="AP187" s="36">
        <f t="shared" ca="1" si="22"/>
        <v>4.2524600461300368</v>
      </c>
      <c r="AQ187" s="36">
        <f ca="1">'1.Inputs'!$D$35+MIN(SUM($AC187:AC187),SUM($AC187:AD187),SUM($AC187:AE187),SUM($AC187:AF187),SUM($AC187:AG187),SUM($AC187:AH187),SUM($AC187:AI187),SUM($AC187:AJ187),SUM($AC187:AK187),SUM($AC187:AL187))</f>
        <v>724407768.53513658</v>
      </c>
      <c r="AR187" s="36">
        <f ca="1">IF(AP187&lt;'1.Inputs'!$D$57,1,0)</f>
        <v>0</v>
      </c>
      <c r="AS187" s="36">
        <f t="shared" ca="1" si="23"/>
        <v>0</v>
      </c>
    </row>
    <row r="188" spans="2:45" ht="15" customHeight="1" x14ac:dyDescent="0.25">
      <c r="B188" s="36">
        <v>173</v>
      </c>
      <c r="C188" s="36">
        <f t="shared" ca="1" si="16"/>
        <v>0.67409988651324837</v>
      </c>
      <c r="D188" s="36">
        <f t="shared" ca="1" si="17"/>
        <v>17960.412880435215</v>
      </c>
      <c r="E188" s="47">
        <f t="shared" ca="1" si="18"/>
        <v>0.84914857107909947</v>
      </c>
      <c r="F188" s="36">
        <f t="shared" ca="1" si="19"/>
        <v>30794.308660414958</v>
      </c>
      <c r="G188" s="36">
        <f t="shared" ca="1" si="20"/>
        <v>5.4399786071341182E-2</v>
      </c>
      <c r="H188" s="36">
        <f ca="1">((('1.Inputs'!$D$37*12*IF(1=1,'1.Inputs'!$D$38,IF(1=2,'1.Inputs'!$D$39,$E188)))*$F188*(('1.Inputs'!$D$40)+(1-'1.Inputs'!$D$40)*(1+'1.Inputs'!$D$41))*(1+$G188)^(1-1))*'1.Inputs'!$D$47+(('1.Inputs'!$D$37*12*IF(1=1,'1.Inputs'!$D$38,IF(1=2,'1.Inputs'!$D$39,$E188)))/(1-'1.Inputs'!$D$42)*$D188*(1+$G188)^(1-1))*('1.Inputs'!$D$48-'1.Inputs'!$D$49))/'1.Inputs'!$D$51</f>
        <v>808545519.27700007</v>
      </c>
      <c r="I188" s="36">
        <f ca="1">((('1.Inputs'!$D$37*12*IF(2=1,'1.Inputs'!$D$38,IF(2=2,'1.Inputs'!$D$39,$E188)))*$F188*(('1.Inputs'!$D$40)+(1-'1.Inputs'!$D$40)*(1+'1.Inputs'!$D$41))*(1+$G188)^(2-1))*'1.Inputs'!$D$47+(('1.Inputs'!$D$37*12*IF(2=1,'1.Inputs'!$D$38,IF(2=2,'1.Inputs'!$D$39,$E188)))/(1-'1.Inputs'!$D$42)*$D188*(1+$G188)^(2-1))*('1.Inputs'!$D$48-'1.Inputs'!$D$49))/'1.Inputs'!$D$51</f>
        <v>1193542311.5764544</v>
      </c>
      <c r="J188" s="36">
        <f ca="1">((('1.Inputs'!$D$37*12*IF(3=1,'1.Inputs'!$D$38,IF(3=2,'1.Inputs'!$D$39,$E188)))*$F188*(('1.Inputs'!$D$40)+(1-'1.Inputs'!$D$40)*(1+'1.Inputs'!$D$41))*(1+$G188)^(3-1))*'1.Inputs'!$D$47+(('1.Inputs'!$D$37*12*IF(3=1,'1.Inputs'!$D$38,IF(3=2,'1.Inputs'!$D$39,$E188)))/(1-'1.Inputs'!$D$42)*$D188*(1+$G188)^(3-1))*('1.Inputs'!$D$48-'1.Inputs'!$D$49))/'1.Inputs'!$D$51</f>
        <v>1526612351.2783549</v>
      </c>
      <c r="K188" s="36">
        <f ca="1">((('1.Inputs'!$D$37*12*IF(4=1,'1.Inputs'!$D$38,IF(4=2,'1.Inputs'!$D$39,$E188)))*$F188*(('1.Inputs'!$D$40)+(1-'1.Inputs'!$D$40)*(1+'1.Inputs'!$D$41))*(1+$G188)^(4-1))*'1.Inputs'!$D$47+(('1.Inputs'!$D$37*12*IF(4=1,'1.Inputs'!$D$38,IF(4=2,'1.Inputs'!$D$39,$E188)))/(1-'1.Inputs'!$D$42)*$D188*(1+$G188)^(4-1))*('1.Inputs'!$D$48-'1.Inputs'!$D$49))/'1.Inputs'!$D$51</f>
        <v>1609659736.6017647</v>
      </c>
      <c r="L188" s="36">
        <f ca="1">((('1.Inputs'!$D$37*12*IF(5=1,'1.Inputs'!$D$38,IF(5=2,'1.Inputs'!$D$39,$E188)))*$F188*(('1.Inputs'!$D$40)+(1-'1.Inputs'!$D$40)*(1+'1.Inputs'!$D$41))*(1+$G188)^(5-1))*'1.Inputs'!$D$47+(('1.Inputs'!$D$37*12*IF(5=1,'1.Inputs'!$D$38,IF(5=2,'1.Inputs'!$D$39,$E188)))/(1-'1.Inputs'!$D$42)*$D188*(1+$G188)^(5-1))*('1.Inputs'!$D$48-'1.Inputs'!$D$49))/'1.Inputs'!$D$51</f>
        <v>1697224881.9205518</v>
      </c>
      <c r="M188" s="36">
        <f ca="1">((('1.Inputs'!$D$37*12*IF(6=1,'1.Inputs'!$D$38,IF(6=2,'1.Inputs'!$D$39,$E188)))*$F188*(('1.Inputs'!$D$40)+(1-'1.Inputs'!$D$40)*(1+'1.Inputs'!$D$41))*(1+$G188)^(6-1))*'1.Inputs'!$D$47+(('1.Inputs'!$D$37*12*IF(6=1,'1.Inputs'!$D$38,IF(6=2,'1.Inputs'!$D$39,$E188)))/(1-'1.Inputs'!$D$42)*$D188*(1+$G188)^(6-1))*('1.Inputs'!$D$48-'1.Inputs'!$D$49))/'1.Inputs'!$D$51</f>
        <v>1789553552.4119873</v>
      </c>
      <c r="N188" s="36">
        <f ca="1">((('1.Inputs'!$D$37*12*IF(7=1,'1.Inputs'!$D$38,IF(7=2,'1.Inputs'!$D$39,$E188)))*$F188*(('1.Inputs'!$D$40)+(1-'1.Inputs'!$D$40)*(1+'1.Inputs'!$D$41))*(1+$G188)^(7-1))*'1.Inputs'!$D$47+(('1.Inputs'!$D$37*12*IF(7=1,'1.Inputs'!$D$38,IF(7=2,'1.Inputs'!$D$39,$E188)))/(1-'1.Inputs'!$D$42)*$D188*(1+$G188)^(7-1))*('1.Inputs'!$D$48-'1.Inputs'!$D$49))/'1.Inputs'!$D$51</f>
        <v>1886904882.8264086</v>
      </c>
      <c r="O188" s="36">
        <f ca="1">((('1.Inputs'!$D$37*12*IF(8=1,'1.Inputs'!$D$38,IF(8=2,'1.Inputs'!$D$39,$E188)))*$F188*(('1.Inputs'!$D$40)+(1-'1.Inputs'!$D$40)*(1+'1.Inputs'!$D$41))*(1+$G188)^(8-1))*'1.Inputs'!$D$47+(('1.Inputs'!$D$37*12*IF(8=1,'1.Inputs'!$D$38,IF(8=2,'1.Inputs'!$D$39,$E188)))/(1-'1.Inputs'!$D$42)*$D188*(1+$G188)^(8-1))*('1.Inputs'!$D$48-'1.Inputs'!$D$49))/'1.Inputs'!$D$51</f>
        <v>1989552104.7891338</v>
      </c>
      <c r="P188" s="36">
        <f ca="1">((('1.Inputs'!$D$37*12*IF(9=1,'1.Inputs'!$D$38,IF(9=2,'1.Inputs'!$D$39,$E188)))*$F188*(('1.Inputs'!$D$40)+(1-'1.Inputs'!$D$40)*(1+'1.Inputs'!$D$41))*(1+$G188)^(9-1))*'1.Inputs'!$D$47+(('1.Inputs'!$D$37*12*IF(9=1,'1.Inputs'!$D$38,IF(9=2,'1.Inputs'!$D$39,$E188)))/(1-'1.Inputs'!$D$42)*$D188*(1+$G188)^(9-1))*('1.Inputs'!$D$48-'1.Inputs'!$D$49))/'1.Inputs'!$D$51</f>
        <v>2097783313.6674492</v>
      </c>
      <c r="Q188" s="36">
        <f ca="1">((('1.Inputs'!$D$37*12*IF(10=1,'1.Inputs'!$D$38,IF(10=2,'1.Inputs'!$D$39,$E188)))*$F188*(('1.Inputs'!$D$40)+(1-'1.Inputs'!$D$40)*(1+'1.Inputs'!$D$41))*(1+$G188)^(10-1))*'1.Inputs'!$D$47+(('1.Inputs'!$D$37*12*IF(10=1,'1.Inputs'!$D$38,IF(10=2,'1.Inputs'!$D$39,$E188)))/(1-'1.Inputs'!$D$42)*$D188*(1+$G188)^(10-1))*('1.Inputs'!$D$48-'1.Inputs'!$D$49))/'1.Inputs'!$D$51</f>
        <v>2211902277.1549878</v>
      </c>
      <c r="R188" s="36">
        <f>-'1.Inputs'!$D$24</f>
        <v>-2050000000</v>
      </c>
      <c r="S188" s="36">
        <f ca="1">((('1.Inputs'!$D$37*12*IF(1=1,'1.Inputs'!$D$38,IF(1=2,'1.Inputs'!$D$39,$E188)))*$F188*(('1.Inputs'!$D$40)+(1-'1.Inputs'!$D$40)*(1+'1.Inputs'!$D$41))*(1+$G188)^(1-1))-(('1.Inputs'!$D$37*12*IF(1=1,'1.Inputs'!$D$38,IF(1=2,'1.Inputs'!$D$39,$E188)))/(1-'1.Inputs'!$D$42)*$D188*(1+$G188)^(1-1))-('1.Inputs'!$D$37*12*IF(1=1,'1.Inputs'!$D$38,IF(1=2,'1.Inputs'!$D$39,$E188)))*'1.Inputs'!$D$43*(1+$G188)^(1-1)-'1.Inputs'!$D$44*(1+$G188)^(1-1)-('1.Inputs'!$D$20/'1.Inputs'!$D$27+'1.Inputs'!$D$23/'1.Inputs'!$D$28))-MAX(0,((('1.Inputs'!$D$37*12*IF(1=1,'1.Inputs'!$D$38,IF(1=2,'1.Inputs'!$D$39,$E188)))*$F188*(('1.Inputs'!$D$40)+(1-'1.Inputs'!$D$40)*(1+'1.Inputs'!$D$41))*(1+$G188)^(1-1))-(('1.Inputs'!$D$37*12*IF(1=1,'1.Inputs'!$D$38,IF(1=2,'1.Inputs'!$D$39,$E188)))/(1-'1.Inputs'!$D$42)*$D188*(1+$G188)^(1-1))-('1.Inputs'!$D$37*12*IF(1=1,'1.Inputs'!$D$38,IF(1=2,'1.Inputs'!$D$39,$E188)))*'1.Inputs'!$D$43*(1+$G188)^(1-1)-'1.Inputs'!$D$44*(1+$G188)^(1-1)-('1.Inputs'!$D$20/'1.Inputs'!$D$27+'1.Inputs'!$D$23/'1.Inputs'!$D$28)))*'1.Inputs'!$D$53+('1.Inputs'!$D$20/'1.Inputs'!$D$27+'1.Inputs'!$D$23/'1.Inputs'!$D$28)-H188</f>
        <v>-422104891.46552074</v>
      </c>
      <c r="T188" s="36">
        <f ca="1">((('1.Inputs'!$D$37*12*IF(2=1,'1.Inputs'!$D$38,IF(2=2,'1.Inputs'!$D$39,$E188)))*$F188*(('1.Inputs'!$D$40)+(1-'1.Inputs'!$D$40)*(1+'1.Inputs'!$D$41))*(1+$G188)^(2-1))-(('1.Inputs'!$D$37*12*IF(2=1,'1.Inputs'!$D$38,IF(2=2,'1.Inputs'!$D$39,$E188)))/(1-'1.Inputs'!$D$42)*$D188*(1+$G188)^(2-1))-('1.Inputs'!$D$37*12*IF(2=1,'1.Inputs'!$D$38,IF(2=2,'1.Inputs'!$D$39,$E188)))*'1.Inputs'!$D$43*(1+$G188)^(2-1)-'1.Inputs'!$D$44*(1+$G188)^(2-1)-('1.Inputs'!$D$20/'1.Inputs'!$D$27+'1.Inputs'!$D$23/'1.Inputs'!$D$28))-MAX(0,((('1.Inputs'!$D$37*12*IF(2=1,'1.Inputs'!$D$38,IF(2=2,'1.Inputs'!$D$39,$E188)))*$F188*(('1.Inputs'!$D$40)+(1-'1.Inputs'!$D$40)*(1+'1.Inputs'!$D$41))*(1+$G188)^(2-1))-(('1.Inputs'!$D$37*12*IF(2=1,'1.Inputs'!$D$38,IF(2=2,'1.Inputs'!$D$39,$E188)))/(1-'1.Inputs'!$D$42)*$D188*(1+$G188)^(2-1))-('1.Inputs'!$D$37*12*IF(2=1,'1.Inputs'!$D$38,IF(2=2,'1.Inputs'!$D$39,$E188)))*'1.Inputs'!$D$43*(1+$G188)^(2-1)-'1.Inputs'!$D$44*(1+$G188)^(2-1)-('1.Inputs'!$D$20/'1.Inputs'!$D$27+'1.Inputs'!$D$23/'1.Inputs'!$D$28)))*'1.Inputs'!$D$53+('1.Inputs'!$D$20/'1.Inputs'!$D$27+'1.Inputs'!$D$23/'1.Inputs'!$D$28)-(I188-H188)</f>
        <v>409682293.20379829</v>
      </c>
      <c r="U188" s="36">
        <f ca="1">((('1.Inputs'!$D$37*12*IF(3=1,'1.Inputs'!$D$38,IF(3=2,'1.Inputs'!$D$39,$E188)))*$F188*(('1.Inputs'!$D$40)+(1-'1.Inputs'!$D$40)*(1+'1.Inputs'!$D$41))*(1+$G188)^(3-1))-(('1.Inputs'!$D$37*12*IF(3=1,'1.Inputs'!$D$38,IF(3=2,'1.Inputs'!$D$39,$E188)))/(1-'1.Inputs'!$D$42)*$D188*(1+$G188)^(3-1))-('1.Inputs'!$D$37*12*IF(3=1,'1.Inputs'!$D$38,IF(3=2,'1.Inputs'!$D$39,$E188)))*'1.Inputs'!$D$43*(1+$G188)^(3-1)-'1.Inputs'!$D$44*(1+$G188)^(3-1)-('1.Inputs'!$D$20/'1.Inputs'!$D$27+'1.Inputs'!$D$23/'1.Inputs'!$D$28))-MAX(0,((('1.Inputs'!$D$37*12*IF(3=1,'1.Inputs'!$D$38,IF(3=2,'1.Inputs'!$D$39,$E188)))*$F188*(('1.Inputs'!$D$40)+(1-'1.Inputs'!$D$40)*(1+'1.Inputs'!$D$41))*(1+$G188)^(3-1))-(('1.Inputs'!$D$37*12*IF(3=1,'1.Inputs'!$D$38,IF(3=2,'1.Inputs'!$D$39,$E188)))/(1-'1.Inputs'!$D$42)*$D188*(1+$G188)^(3-1))-('1.Inputs'!$D$37*12*IF(3=1,'1.Inputs'!$D$38,IF(3=2,'1.Inputs'!$D$39,$E188)))*'1.Inputs'!$D$43*(1+$G188)^(3-1)-'1.Inputs'!$D$44*(1+$G188)^(3-1)-('1.Inputs'!$D$20/'1.Inputs'!$D$27+'1.Inputs'!$D$23/'1.Inputs'!$D$28)))*'1.Inputs'!$D$53+('1.Inputs'!$D$20/'1.Inputs'!$D$27+'1.Inputs'!$D$23/'1.Inputs'!$D$28)-(J188-I188)</f>
        <v>808762529.79862452</v>
      </c>
      <c r="V188" s="36">
        <f ca="1">((('1.Inputs'!$D$37*12*IF(4=1,'1.Inputs'!$D$38,IF(4=2,'1.Inputs'!$D$39,$E188)))*$F188*(('1.Inputs'!$D$40)+(1-'1.Inputs'!$D$40)*(1+'1.Inputs'!$D$41))*(1+$G188)^(4-1))-(('1.Inputs'!$D$37*12*IF(4=1,'1.Inputs'!$D$38,IF(4=2,'1.Inputs'!$D$39,$E188)))/(1-'1.Inputs'!$D$42)*$D188*(1+$G188)^(4-1))-('1.Inputs'!$D$37*12*IF(4=1,'1.Inputs'!$D$38,IF(4=2,'1.Inputs'!$D$39,$E188)))*'1.Inputs'!$D$43*(1+$G188)^(4-1)-'1.Inputs'!$D$44*(1+$G188)^(4-1)-('1.Inputs'!$D$20/'1.Inputs'!$D$27+'1.Inputs'!$D$23/'1.Inputs'!$D$28))-MAX(0,((('1.Inputs'!$D$37*12*IF(4=1,'1.Inputs'!$D$38,IF(4=2,'1.Inputs'!$D$39,$E188)))*$F188*(('1.Inputs'!$D$40)+(1-'1.Inputs'!$D$40)*(1+'1.Inputs'!$D$41))*(1+$G188)^(4-1))-(('1.Inputs'!$D$37*12*IF(4=1,'1.Inputs'!$D$38,IF(4=2,'1.Inputs'!$D$39,$E188)))/(1-'1.Inputs'!$D$42)*$D188*(1+$G188)^(4-1))-('1.Inputs'!$D$37*12*IF(4=1,'1.Inputs'!$D$38,IF(4=2,'1.Inputs'!$D$39,$E188)))*'1.Inputs'!$D$43*(1+$G188)^(4-1)-'1.Inputs'!$D$44*(1+$G188)^(4-1)-('1.Inputs'!$D$20/'1.Inputs'!$D$27+'1.Inputs'!$D$23/'1.Inputs'!$D$28)))*'1.Inputs'!$D$53+('1.Inputs'!$D$20/'1.Inputs'!$D$27+'1.Inputs'!$D$23/'1.Inputs'!$D$28)-(K188-J188)</f>
        <v>1118330241.7953629</v>
      </c>
      <c r="W188" s="36">
        <f ca="1">((('1.Inputs'!$D$37*12*IF(5=1,'1.Inputs'!$D$38,IF(5=2,'1.Inputs'!$D$39,$E188)))*$F188*(('1.Inputs'!$D$40)+(1-'1.Inputs'!$D$40)*(1+'1.Inputs'!$D$41))*(1+$G188)^(5-1))-(('1.Inputs'!$D$37*12*IF(5=1,'1.Inputs'!$D$38,IF(5=2,'1.Inputs'!$D$39,$E188)))/(1-'1.Inputs'!$D$42)*$D188*(1+$G188)^(5-1))-('1.Inputs'!$D$37*12*IF(5=1,'1.Inputs'!$D$38,IF(5=2,'1.Inputs'!$D$39,$E188)))*'1.Inputs'!$D$43*(1+$G188)^(5-1)-'1.Inputs'!$D$44*(1+$G188)^(5-1)-('1.Inputs'!$D$20/'1.Inputs'!$D$27+'1.Inputs'!$D$23/'1.Inputs'!$D$28))-MAX(0,((('1.Inputs'!$D$37*12*IF(5=1,'1.Inputs'!$D$38,IF(5=2,'1.Inputs'!$D$39,$E188)))*$F188*(('1.Inputs'!$D$40)+(1-'1.Inputs'!$D$40)*(1+'1.Inputs'!$D$41))*(1+$G188)^(5-1))-(('1.Inputs'!$D$37*12*IF(5=1,'1.Inputs'!$D$38,IF(5=2,'1.Inputs'!$D$39,$E188)))/(1-'1.Inputs'!$D$42)*$D188*(1+$G188)^(5-1))-('1.Inputs'!$D$37*12*IF(5=1,'1.Inputs'!$D$38,IF(5=2,'1.Inputs'!$D$39,$E188)))*'1.Inputs'!$D$43*(1+$G188)^(5-1)-'1.Inputs'!$D$44*(1+$G188)^(5-1)-('1.Inputs'!$D$20/'1.Inputs'!$D$27+'1.Inputs'!$D$23/'1.Inputs'!$D$28)))*'1.Inputs'!$D$53+('1.Inputs'!$D$20/'1.Inputs'!$D$27+'1.Inputs'!$D$23/'1.Inputs'!$D$28)-(L188-K188)</f>
        <v>1176596777.814271</v>
      </c>
      <c r="X188" s="36">
        <f ca="1">((('1.Inputs'!$D$37*12*IF(6=1,'1.Inputs'!$D$38,IF(6=2,'1.Inputs'!$D$39,$E188)))*$F188*(('1.Inputs'!$D$40)+(1-'1.Inputs'!$D$40)*(1+'1.Inputs'!$D$41))*(1+$G188)^(6-1))-(('1.Inputs'!$D$37*12*IF(6=1,'1.Inputs'!$D$38,IF(6=2,'1.Inputs'!$D$39,$E188)))/(1-'1.Inputs'!$D$42)*$D188*(1+$G188)^(6-1))-('1.Inputs'!$D$37*12*IF(6=1,'1.Inputs'!$D$38,IF(6=2,'1.Inputs'!$D$39,$E188)))*'1.Inputs'!$D$43*(1+$G188)^(6-1)-'1.Inputs'!$D$44*(1+$G188)^(6-1)-('1.Inputs'!$D$20/'1.Inputs'!$D$27+'1.Inputs'!$D$23/'1.Inputs'!$D$28))-MAX(0,((('1.Inputs'!$D$37*12*IF(6=1,'1.Inputs'!$D$38,IF(6=2,'1.Inputs'!$D$39,$E188)))*$F188*(('1.Inputs'!$D$40)+(1-'1.Inputs'!$D$40)*(1+'1.Inputs'!$D$41))*(1+$G188)^(6-1))-(('1.Inputs'!$D$37*12*IF(6=1,'1.Inputs'!$D$38,IF(6=2,'1.Inputs'!$D$39,$E188)))/(1-'1.Inputs'!$D$42)*$D188*(1+$G188)^(6-1))-('1.Inputs'!$D$37*12*IF(6=1,'1.Inputs'!$D$38,IF(6=2,'1.Inputs'!$D$39,$E188)))*'1.Inputs'!$D$43*(1+$G188)^(6-1)-'1.Inputs'!$D$44*(1+$G188)^(6-1)-('1.Inputs'!$D$20/'1.Inputs'!$D$27+'1.Inputs'!$D$23/'1.Inputs'!$D$28)))*'1.Inputs'!$D$53+('1.Inputs'!$D$20/'1.Inputs'!$D$27+'1.Inputs'!$D$23/'1.Inputs'!$D$28)-(M188-L188)</f>
        <v>1238033000.9277258</v>
      </c>
      <c r="Y188" s="36">
        <f ca="1">((('1.Inputs'!$D$37*12*IF(7=1,'1.Inputs'!$D$38,IF(7=2,'1.Inputs'!$D$39,$E188)))*$F188*(('1.Inputs'!$D$40)+(1-'1.Inputs'!$D$40)*(1+'1.Inputs'!$D$41))*(1+$G188)^(7-1))-(('1.Inputs'!$D$37*12*IF(7=1,'1.Inputs'!$D$38,IF(7=2,'1.Inputs'!$D$39,$E188)))/(1-'1.Inputs'!$D$42)*$D188*(1+$G188)^(7-1))-('1.Inputs'!$D$37*12*IF(7=1,'1.Inputs'!$D$38,IF(7=2,'1.Inputs'!$D$39,$E188)))*'1.Inputs'!$D$43*(1+$G188)^(7-1)-'1.Inputs'!$D$44*(1+$G188)^(7-1)-('1.Inputs'!$D$20/'1.Inputs'!$D$27+'1.Inputs'!$D$23/'1.Inputs'!$D$28))-MAX(0,((('1.Inputs'!$D$37*12*IF(7=1,'1.Inputs'!$D$38,IF(7=2,'1.Inputs'!$D$39,$E188)))*$F188*(('1.Inputs'!$D$40)+(1-'1.Inputs'!$D$40)*(1+'1.Inputs'!$D$41))*(1+$G188)^(7-1))-(('1.Inputs'!$D$37*12*IF(7=1,'1.Inputs'!$D$38,IF(7=2,'1.Inputs'!$D$39,$E188)))/(1-'1.Inputs'!$D$42)*$D188*(1+$G188)^(7-1))-('1.Inputs'!$D$37*12*IF(7=1,'1.Inputs'!$D$38,IF(7=2,'1.Inputs'!$D$39,$E188)))*'1.Inputs'!$D$43*(1+$G188)^(7-1)-'1.Inputs'!$D$44*(1+$G188)^(7-1)-('1.Inputs'!$D$20/'1.Inputs'!$D$27+'1.Inputs'!$D$23/'1.Inputs'!$D$28)))*'1.Inputs'!$D$53+('1.Inputs'!$D$20/'1.Inputs'!$D$27+'1.Inputs'!$D$23/'1.Inputs'!$D$28)-(N188-M188)</f>
        <v>1302811341.4355841</v>
      </c>
      <c r="Z188" s="36">
        <f ca="1">((('1.Inputs'!$D$37*12*IF(8=1,'1.Inputs'!$D$38,IF(8=2,'1.Inputs'!$D$39,$E188)))*$F188*(('1.Inputs'!$D$40)+(1-'1.Inputs'!$D$40)*(1+'1.Inputs'!$D$41))*(1+$G188)^(8-1))-(('1.Inputs'!$D$37*12*IF(8=1,'1.Inputs'!$D$38,IF(8=2,'1.Inputs'!$D$39,$E188)))/(1-'1.Inputs'!$D$42)*$D188*(1+$G188)^(8-1))-('1.Inputs'!$D$37*12*IF(8=1,'1.Inputs'!$D$38,IF(8=2,'1.Inputs'!$D$39,$E188)))*'1.Inputs'!$D$43*(1+$G188)^(8-1)-'1.Inputs'!$D$44*(1+$G188)^(8-1)-('1.Inputs'!$D$20/'1.Inputs'!$D$27+'1.Inputs'!$D$23/'1.Inputs'!$D$28))-MAX(0,((('1.Inputs'!$D$37*12*IF(8=1,'1.Inputs'!$D$38,IF(8=2,'1.Inputs'!$D$39,$E188)))*$F188*(('1.Inputs'!$D$40)+(1-'1.Inputs'!$D$40)*(1+'1.Inputs'!$D$41))*(1+$G188)^(8-1))-(('1.Inputs'!$D$37*12*IF(8=1,'1.Inputs'!$D$38,IF(8=2,'1.Inputs'!$D$39,$E188)))/(1-'1.Inputs'!$D$42)*$D188*(1+$G188)^(8-1))-('1.Inputs'!$D$37*12*IF(8=1,'1.Inputs'!$D$38,IF(8=2,'1.Inputs'!$D$39,$E188)))*'1.Inputs'!$D$43*(1+$G188)^(8-1)-'1.Inputs'!$D$44*(1+$G188)^(8-1)-('1.Inputs'!$D$20/'1.Inputs'!$D$27+'1.Inputs'!$D$23/'1.Inputs'!$D$28)))*'1.Inputs'!$D$53+('1.Inputs'!$D$20/'1.Inputs'!$D$27+'1.Inputs'!$D$23/'1.Inputs'!$D$28)-(O188-N188)</f>
        <v>1371113609.8091269</v>
      </c>
      <c r="AA188" s="36">
        <f ca="1">((('1.Inputs'!$D$37*12*IF(9=1,'1.Inputs'!$D$38,IF(9=2,'1.Inputs'!$D$39,$E188)))*$F188*(('1.Inputs'!$D$40)+(1-'1.Inputs'!$D$40)*(1+'1.Inputs'!$D$41))*(1+$G188)^(9-1))-(('1.Inputs'!$D$37*12*IF(9=1,'1.Inputs'!$D$38,IF(9=2,'1.Inputs'!$D$39,$E188)))/(1-'1.Inputs'!$D$42)*$D188*(1+$G188)^(9-1))-('1.Inputs'!$D$37*12*IF(9=1,'1.Inputs'!$D$38,IF(9=2,'1.Inputs'!$D$39,$E188)))*'1.Inputs'!$D$43*(1+$G188)^(9-1)-'1.Inputs'!$D$44*(1+$G188)^(9-1)-('1.Inputs'!$D$20/'1.Inputs'!$D$27+'1.Inputs'!$D$23/'1.Inputs'!$D$28))-MAX(0,((('1.Inputs'!$D$37*12*IF(9=1,'1.Inputs'!$D$38,IF(9=2,'1.Inputs'!$D$39,$E188)))*$F188*(('1.Inputs'!$D$40)+(1-'1.Inputs'!$D$40)*(1+'1.Inputs'!$D$41))*(1+$G188)^(9-1))-(('1.Inputs'!$D$37*12*IF(9=1,'1.Inputs'!$D$38,IF(9=2,'1.Inputs'!$D$39,$E188)))/(1-'1.Inputs'!$D$42)*$D188*(1+$G188)^(9-1))-('1.Inputs'!$D$37*12*IF(9=1,'1.Inputs'!$D$38,IF(9=2,'1.Inputs'!$D$39,$E188)))*'1.Inputs'!$D$43*(1+$G188)^(9-1)-'1.Inputs'!$D$44*(1+$G188)^(9-1)-('1.Inputs'!$D$20/'1.Inputs'!$D$27+'1.Inputs'!$D$23/'1.Inputs'!$D$28)))*'1.Inputs'!$D$53+('1.Inputs'!$D$20/'1.Inputs'!$D$27+'1.Inputs'!$D$23/'1.Inputs'!$D$28)-(P188-O188)</f>
        <v>1443131506.9703763</v>
      </c>
      <c r="AB188" s="36">
        <f ca="1">((('1.Inputs'!$D$37*12*IF(10=1,'1.Inputs'!$D$38,IF(10=2,'1.Inputs'!$D$39,$E188)))*$F188*(('1.Inputs'!$D$40)+(1-'1.Inputs'!$D$40)*(1+'1.Inputs'!$D$41))*(1+$G188)^(10-1))-(('1.Inputs'!$D$37*12*IF(10=1,'1.Inputs'!$D$38,IF(10=2,'1.Inputs'!$D$39,$E188)))/(1-'1.Inputs'!$D$42)*$D188*(1+$G188)^(10-1))-('1.Inputs'!$D$37*12*IF(10=1,'1.Inputs'!$D$38,IF(10=2,'1.Inputs'!$D$39,$E188)))*'1.Inputs'!$D$43*(1+$G188)^(10-1)-'1.Inputs'!$D$44*(1+$G188)^(10-1)-('1.Inputs'!$D$20/'1.Inputs'!$D$27+'1.Inputs'!$D$23/'1.Inputs'!$D$28))-MAX(0,((('1.Inputs'!$D$37*12*IF(10=1,'1.Inputs'!$D$38,IF(10=2,'1.Inputs'!$D$39,$E188)))*$F188*(('1.Inputs'!$D$40)+(1-'1.Inputs'!$D$40)*(1+'1.Inputs'!$D$41))*(1+$G188)^(10-1))-(('1.Inputs'!$D$37*12*IF(10=1,'1.Inputs'!$D$38,IF(10=2,'1.Inputs'!$D$39,$E188)))/(1-'1.Inputs'!$D$42)*$D188*(1+$G188)^(10-1))-('1.Inputs'!$D$37*12*IF(10=1,'1.Inputs'!$D$38,IF(10=2,'1.Inputs'!$D$39,$E188)))*'1.Inputs'!$D$43*(1+$G188)^(10-1)-'1.Inputs'!$D$44*(1+$G188)^(10-1)-('1.Inputs'!$D$20/'1.Inputs'!$D$27+'1.Inputs'!$D$23/'1.Inputs'!$D$28)))*'1.Inputs'!$D$53+('1.Inputs'!$D$20/'1.Inputs'!$D$27+'1.Inputs'!$D$23/'1.Inputs'!$D$28)-(Q188-P188)+(('1.Inputs'!$D$20+'1.Inputs'!$D$23-('1.Inputs'!$D$20/'1.Inputs'!$D$27+'1.Inputs'!$D$23/'1.Inputs'!$D$28)*'1.Inputs'!$D$10)*'1.Inputs'!$D$60+'1.Inputs'!$D$19*'1.Inputs'!$D$59+Q188)</f>
        <v>4430969439.4854937</v>
      </c>
      <c r="AC188" s="36">
        <f ca="1">S188-AC$13-AC$14+MIN(AC$13,MAX(0,((('1.Inputs'!$D$37*12*IF(1=1,'1.Inputs'!$D$38,IF(1=2,'1.Inputs'!$D$39,$E188)))*$F188*(('1.Inputs'!$D$40)+(1-'1.Inputs'!$D$40)*(1+'1.Inputs'!$D$41))*(1+$G188)^(1-1))-(('1.Inputs'!$D$37*12*IF(1=1,'1.Inputs'!$D$38,IF(1=2,'1.Inputs'!$D$39,$E188)))/(1-'1.Inputs'!$D$42)*$D188*(1+$G188)^(1-1))-('1.Inputs'!$D$37*12*IF(1=1,'1.Inputs'!$D$38,IF(1=2,'1.Inputs'!$D$39,$E188)))*'1.Inputs'!$D$43*(1+$G188)^(1-1)-'1.Inputs'!$D$44*(1+$G188)^(1-1)-('1.Inputs'!$D$20/'1.Inputs'!$D$27+'1.Inputs'!$D$23/'1.Inputs'!$D$28))))*'1.Inputs'!$D$53</f>
        <v>-518044891.46552074</v>
      </c>
      <c r="AD188" s="36">
        <f ca="1">T188-AD$13-AD$14+MIN(AD$13,MAX(0,((('1.Inputs'!$D$37*12*IF(2=1,'1.Inputs'!$D$38,IF(2=2,'1.Inputs'!$D$39,$E188)))*$F188*(('1.Inputs'!$D$40)+(1-'1.Inputs'!$D$40)*(1+'1.Inputs'!$D$41))*(1+$G188)^(2-1))-(('1.Inputs'!$D$37*12*IF(2=1,'1.Inputs'!$D$38,IF(2=2,'1.Inputs'!$D$39,$E188)))/(1-'1.Inputs'!$D$42)*$D188*(1+$G188)^(2-1))-('1.Inputs'!$D$37*12*IF(2=1,'1.Inputs'!$D$38,IF(2=2,'1.Inputs'!$D$39,$E188)))*'1.Inputs'!$D$43*(1+$G188)^(2-1)-'1.Inputs'!$D$44*(1+$G188)^(2-1)-('1.Inputs'!$D$20/'1.Inputs'!$D$27+'1.Inputs'!$D$23/'1.Inputs'!$D$28))))*'1.Inputs'!$D$53</f>
        <v>313742293.20379829</v>
      </c>
      <c r="AE188" s="36">
        <f ca="1">U188-AE$13-AE$14+MIN(AE$13,MAX(0,((('1.Inputs'!$D$37*12*IF(3=1,'1.Inputs'!$D$38,IF(3=2,'1.Inputs'!$D$39,$E188)))*$F188*(('1.Inputs'!$D$40)+(1-'1.Inputs'!$D$40)*(1+'1.Inputs'!$D$41))*(1+$G188)^(3-1))-(('1.Inputs'!$D$37*12*IF(3=1,'1.Inputs'!$D$38,IF(3=2,'1.Inputs'!$D$39,$E188)))/(1-'1.Inputs'!$D$42)*$D188*(1+$G188)^(3-1))-('1.Inputs'!$D$37*12*IF(3=1,'1.Inputs'!$D$38,IF(3=2,'1.Inputs'!$D$39,$E188)))*'1.Inputs'!$D$43*(1+$G188)^(3-1)-'1.Inputs'!$D$44*(1+$G188)^(3-1)-('1.Inputs'!$D$20/'1.Inputs'!$D$27+'1.Inputs'!$D$23/'1.Inputs'!$D$28))))*'1.Inputs'!$D$53</f>
        <v>466822529.79862452</v>
      </c>
      <c r="AF188" s="36">
        <f ca="1">V188-AF$13-AF$14+MIN(AF$13,MAX(0,((('1.Inputs'!$D$37*12*IF(4=1,'1.Inputs'!$D$38,IF(4=2,'1.Inputs'!$D$39,$E188)))*$F188*(('1.Inputs'!$D$40)+(1-'1.Inputs'!$D$40)*(1+'1.Inputs'!$D$41))*(1+$G188)^(4-1))-(('1.Inputs'!$D$37*12*IF(4=1,'1.Inputs'!$D$38,IF(4=2,'1.Inputs'!$D$39,$E188)))/(1-'1.Inputs'!$D$42)*$D188*(1+$G188)^(4-1))-('1.Inputs'!$D$37*12*IF(4=1,'1.Inputs'!$D$38,IF(4=2,'1.Inputs'!$D$39,$E188)))*'1.Inputs'!$D$43*(1+$G188)^(4-1)-'1.Inputs'!$D$44*(1+$G188)^(4-1)-('1.Inputs'!$D$20/'1.Inputs'!$D$27+'1.Inputs'!$D$23/'1.Inputs'!$D$28))))*'1.Inputs'!$D$53</f>
        <v>795578241.79536295</v>
      </c>
      <c r="AG188" s="36">
        <f ca="1">W188-AG$13-AG$14+MIN(AG$13,MAX(0,((('1.Inputs'!$D$37*12*IF(5=1,'1.Inputs'!$D$38,IF(5=2,'1.Inputs'!$D$39,$E188)))*$F188*(('1.Inputs'!$D$40)+(1-'1.Inputs'!$D$40)*(1+'1.Inputs'!$D$41))*(1+$G188)^(5-1))-(('1.Inputs'!$D$37*12*IF(5=1,'1.Inputs'!$D$38,IF(5=2,'1.Inputs'!$D$39,$E188)))/(1-'1.Inputs'!$D$42)*$D188*(1+$G188)^(5-1))-('1.Inputs'!$D$37*12*IF(5=1,'1.Inputs'!$D$38,IF(5=2,'1.Inputs'!$D$39,$E188)))*'1.Inputs'!$D$43*(1+$G188)^(5-1)-'1.Inputs'!$D$44*(1+$G188)^(5-1)-('1.Inputs'!$D$20/'1.Inputs'!$D$27+'1.Inputs'!$D$23/'1.Inputs'!$D$28))))*'1.Inputs'!$D$53</f>
        <v>873032777.81427097</v>
      </c>
      <c r="AH188" s="36">
        <f ca="1">X188-AH$13-AH$14+MIN(AH$13,MAX(0,((('1.Inputs'!$D$37*12*IF(6=1,'1.Inputs'!$D$38,IF(6=2,'1.Inputs'!$D$39,$E188)))*$F188*(('1.Inputs'!$D$40)+(1-'1.Inputs'!$D$40)*(1+'1.Inputs'!$D$41))*(1+$G188)^(6-1))-(('1.Inputs'!$D$37*12*IF(6=1,'1.Inputs'!$D$38,IF(6=2,'1.Inputs'!$D$39,$E188)))/(1-'1.Inputs'!$D$42)*$D188*(1+$G188)^(6-1))-('1.Inputs'!$D$37*12*IF(6=1,'1.Inputs'!$D$38,IF(6=2,'1.Inputs'!$D$39,$E188)))*'1.Inputs'!$D$43*(1+$G188)^(6-1)-'1.Inputs'!$D$44*(1+$G188)^(6-1)-('1.Inputs'!$D$20/'1.Inputs'!$D$27+'1.Inputs'!$D$23/'1.Inputs'!$D$28))))*'1.Inputs'!$D$53</f>
        <v>953657000.92772579</v>
      </c>
      <c r="AI188" s="36">
        <f ca="1">Y188-AI$13-AI$14+MIN(AI$13,MAX(0,((('1.Inputs'!$D$37*12*IF(7=1,'1.Inputs'!$D$38,IF(7=2,'1.Inputs'!$D$39,$E188)))*$F188*(('1.Inputs'!$D$40)+(1-'1.Inputs'!$D$40)*(1+'1.Inputs'!$D$41))*(1+$G188)^(7-1))-(('1.Inputs'!$D$37*12*IF(7=1,'1.Inputs'!$D$38,IF(7=2,'1.Inputs'!$D$39,$E188)))/(1-'1.Inputs'!$D$42)*$D188*(1+$G188)^(7-1))-('1.Inputs'!$D$37*12*IF(7=1,'1.Inputs'!$D$38,IF(7=2,'1.Inputs'!$D$39,$E188)))*'1.Inputs'!$D$43*(1+$G188)^(7-1)-'1.Inputs'!$D$44*(1+$G188)^(7-1)-('1.Inputs'!$D$20/'1.Inputs'!$D$27+'1.Inputs'!$D$23/'1.Inputs'!$D$28))))*'1.Inputs'!$D$53</f>
        <v>1037623341.4355841</v>
      </c>
      <c r="AJ188" s="36">
        <f ca="1">Z188-AJ$13-AJ$14+MIN(AJ$13,MAX(0,((('1.Inputs'!$D$37*12*IF(8=1,'1.Inputs'!$D$38,IF(8=2,'1.Inputs'!$D$39,$E188)))*$F188*(('1.Inputs'!$D$40)+(1-'1.Inputs'!$D$40)*(1+'1.Inputs'!$D$41))*(1+$G188)^(8-1))-(('1.Inputs'!$D$37*12*IF(8=1,'1.Inputs'!$D$38,IF(8=2,'1.Inputs'!$D$39,$E188)))/(1-'1.Inputs'!$D$42)*$D188*(1+$G188)^(8-1))-('1.Inputs'!$D$37*12*IF(8=1,'1.Inputs'!$D$38,IF(8=2,'1.Inputs'!$D$39,$E188)))*'1.Inputs'!$D$43*(1+$G188)^(8-1)-'1.Inputs'!$D$44*(1+$G188)^(8-1)-('1.Inputs'!$D$20/'1.Inputs'!$D$27+'1.Inputs'!$D$23/'1.Inputs'!$D$28))))*'1.Inputs'!$D$53</f>
        <v>1371113609.8091269</v>
      </c>
      <c r="AK188" s="36">
        <f ca="1">AA188-AK$13-AK$14+MIN(AK$13,MAX(0,((('1.Inputs'!$D$37*12*IF(9=1,'1.Inputs'!$D$38,IF(9=2,'1.Inputs'!$D$39,$E188)))*$F188*(('1.Inputs'!$D$40)+(1-'1.Inputs'!$D$40)*(1+'1.Inputs'!$D$41))*(1+$G188)^(9-1))-(('1.Inputs'!$D$37*12*IF(9=1,'1.Inputs'!$D$38,IF(9=2,'1.Inputs'!$D$39,$E188)))/(1-'1.Inputs'!$D$42)*$D188*(1+$G188)^(9-1))-('1.Inputs'!$D$37*12*IF(9=1,'1.Inputs'!$D$38,IF(9=2,'1.Inputs'!$D$39,$E188)))*'1.Inputs'!$D$43*(1+$G188)^(9-1)-'1.Inputs'!$D$44*(1+$G188)^(9-1)-('1.Inputs'!$D$20/'1.Inputs'!$D$27+'1.Inputs'!$D$23/'1.Inputs'!$D$28))))*'1.Inputs'!$D$53</f>
        <v>1443131506.9703763</v>
      </c>
      <c r="AL188" s="36">
        <f ca="1">AB188-AL$13-AL$14+MIN(AL$13,MAX(0,((('1.Inputs'!$D$37*12*IF(10=1,'1.Inputs'!$D$38,IF(10=2,'1.Inputs'!$D$39,$E188)))*$F188*(('1.Inputs'!$D$40)+(1-'1.Inputs'!$D$40)*(1+'1.Inputs'!$D$41))*(1+$G188)^(10-1))-(('1.Inputs'!$D$37*12*IF(10=1,'1.Inputs'!$D$38,IF(10=2,'1.Inputs'!$D$39,$E188)))/(1-'1.Inputs'!$D$42)*$D188*(1+$G188)^(10-1))-('1.Inputs'!$D$37*12*IF(10=1,'1.Inputs'!$D$38,IF(10=2,'1.Inputs'!$D$39,$E188)))*'1.Inputs'!$D$43*(1+$G188)^(10-1)-'1.Inputs'!$D$44*(1+$G188)^(10-1)-('1.Inputs'!$D$20/'1.Inputs'!$D$27+'1.Inputs'!$D$23/'1.Inputs'!$D$28))))*'1.Inputs'!$D$53+'1.Inputs'!$D$35</f>
        <v>5230969439.4854937</v>
      </c>
      <c r="AM188" s="48">
        <f ca="1">R188+NPV('1.Inputs'!$D$55,S188:AB188)</f>
        <v>3613582909.9490738</v>
      </c>
      <c r="AN188" s="48">
        <f ca="1">-('1.Inputs'!$D$24*(1-'1.Inputs'!$D$31)+'1.Inputs'!$D$35)+NPV('1.Inputs'!$D$54,AC188:AL188)</f>
        <v>1610971685.3236299</v>
      </c>
      <c r="AO188" s="36">
        <f t="shared" ca="1" si="21"/>
        <v>-2.8597892375712788</v>
      </c>
      <c r="AP188" s="36">
        <f t="shared" ca="1" si="22"/>
        <v>2.0547828500981313</v>
      </c>
      <c r="AQ188" s="36">
        <f ca="1">'1.Inputs'!$D$35+MIN(SUM($AC188:AC188),SUM($AC188:AD188),SUM($AC188:AE188),SUM($AC188:AF188),SUM($AC188:AG188),SUM($AC188:AH188),SUM($AC188:AI188),SUM($AC188:AJ188),SUM($AC188:AK188),SUM($AC188:AL188))</f>
        <v>281955108.53447926</v>
      </c>
      <c r="AR188" s="36">
        <f ca="1">IF(AP188&lt;'1.Inputs'!$D$57,1,0)</f>
        <v>0</v>
      </c>
      <c r="AS188" s="36">
        <f t="shared" ca="1" si="23"/>
        <v>0</v>
      </c>
    </row>
    <row r="189" spans="2:45" ht="15" customHeight="1" x14ac:dyDescent="0.25">
      <c r="B189" s="36">
        <v>174</v>
      </c>
      <c r="C189" s="36">
        <f t="shared" ca="1" si="16"/>
        <v>0.59894180951985221</v>
      </c>
      <c r="D189" s="36">
        <f t="shared" ca="1" si="17"/>
        <v>21166.542300982928</v>
      </c>
      <c r="E189" s="47">
        <f t="shared" ca="1" si="18"/>
        <v>0.84058833420364265</v>
      </c>
      <c r="F189" s="36">
        <f t="shared" ca="1" si="19"/>
        <v>29247.43403101392</v>
      </c>
      <c r="G189" s="36">
        <f t="shared" ca="1" si="20"/>
        <v>3.1588469546476129E-2</v>
      </c>
      <c r="H189" s="36">
        <f ca="1">((('1.Inputs'!$D$37*12*IF(1=1,'1.Inputs'!$D$38,IF(1=2,'1.Inputs'!$D$39,$E189)))*$F189*(('1.Inputs'!$D$40)+(1-'1.Inputs'!$D$40)*(1+'1.Inputs'!$D$41))*(1+$G189)^(1-1))*'1.Inputs'!$D$47+(('1.Inputs'!$D$37*12*IF(1=1,'1.Inputs'!$D$38,IF(1=2,'1.Inputs'!$D$39,$E189)))/(1-'1.Inputs'!$D$42)*$D189*(1+$G189)^(1-1))*('1.Inputs'!$D$48-'1.Inputs'!$D$49))/'1.Inputs'!$D$51</f>
        <v>792981034.82708263</v>
      </c>
      <c r="I189" s="36">
        <f ca="1">((('1.Inputs'!$D$37*12*IF(2=1,'1.Inputs'!$D$38,IF(2=2,'1.Inputs'!$D$39,$E189)))*$F189*(('1.Inputs'!$D$40)+(1-'1.Inputs'!$D$40)*(1+'1.Inputs'!$D$41))*(1+$G189)^(2-1))*'1.Inputs'!$D$47+(('1.Inputs'!$D$37*12*IF(2=1,'1.Inputs'!$D$38,IF(2=2,'1.Inputs'!$D$39,$E189)))/(1-'1.Inputs'!$D$42)*$D189*(1+$G189)^(2-1))*('1.Inputs'!$D$48-'1.Inputs'!$D$49))/'1.Inputs'!$D$51</f>
        <v>1145242128.9353113</v>
      </c>
      <c r="J189" s="36">
        <f ca="1">((('1.Inputs'!$D$37*12*IF(3=1,'1.Inputs'!$D$38,IF(3=2,'1.Inputs'!$D$39,$E189)))*$F189*(('1.Inputs'!$D$40)+(1-'1.Inputs'!$D$40)*(1+'1.Inputs'!$D$41))*(1+$G189)^(3-1))*'1.Inputs'!$D$47+(('1.Inputs'!$D$37*12*IF(3=1,'1.Inputs'!$D$38,IF(3=2,'1.Inputs'!$D$39,$E189)))/(1-'1.Inputs'!$D$42)*$D189*(1+$G189)^(3-1))*('1.Inputs'!$D$48-'1.Inputs'!$D$49))/'1.Inputs'!$D$51</f>
        <v>1418695245.7104023</v>
      </c>
      <c r="K189" s="36">
        <f ca="1">((('1.Inputs'!$D$37*12*IF(4=1,'1.Inputs'!$D$38,IF(4=2,'1.Inputs'!$D$39,$E189)))*$F189*(('1.Inputs'!$D$40)+(1-'1.Inputs'!$D$40)*(1+'1.Inputs'!$D$41))*(1+$G189)^(4-1))*'1.Inputs'!$D$47+(('1.Inputs'!$D$37*12*IF(4=1,'1.Inputs'!$D$38,IF(4=2,'1.Inputs'!$D$39,$E189)))/(1-'1.Inputs'!$D$42)*$D189*(1+$G189)^(4-1))*('1.Inputs'!$D$48-'1.Inputs'!$D$49))/'1.Inputs'!$D$51</f>
        <v>1463509657.2752557</v>
      </c>
      <c r="L189" s="36">
        <f ca="1">((('1.Inputs'!$D$37*12*IF(5=1,'1.Inputs'!$D$38,IF(5=2,'1.Inputs'!$D$39,$E189)))*$F189*(('1.Inputs'!$D$40)+(1-'1.Inputs'!$D$40)*(1+'1.Inputs'!$D$41))*(1+$G189)^(5-1))*'1.Inputs'!$D$47+(('1.Inputs'!$D$37*12*IF(5=1,'1.Inputs'!$D$38,IF(5=2,'1.Inputs'!$D$39,$E189)))/(1-'1.Inputs'!$D$42)*$D189*(1+$G189)^(5-1))*('1.Inputs'!$D$48-'1.Inputs'!$D$49))/'1.Inputs'!$D$51</f>
        <v>1509739687.5150685</v>
      </c>
      <c r="M189" s="36">
        <f ca="1">((('1.Inputs'!$D$37*12*IF(6=1,'1.Inputs'!$D$38,IF(6=2,'1.Inputs'!$D$39,$E189)))*$F189*(('1.Inputs'!$D$40)+(1-'1.Inputs'!$D$40)*(1+'1.Inputs'!$D$41))*(1+$G189)^(6-1))*'1.Inputs'!$D$47+(('1.Inputs'!$D$37*12*IF(6=1,'1.Inputs'!$D$38,IF(6=2,'1.Inputs'!$D$39,$E189)))/(1-'1.Inputs'!$D$42)*$D189*(1+$G189)^(6-1))*('1.Inputs'!$D$48-'1.Inputs'!$D$49))/'1.Inputs'!$D$51</f>
        <v>1557430053.6572449</v>
      </c>
      <c r="N189" s="36">
        <f ca="1">((('1.Inputs'!$D$37*12*IF(7=1,'1.Inputs'!$D$38,IF(7=2,'1.Inputs'!$D$39,$E189)))*$F189*(('1.Inputs'!$D$40)+(1-'1.Inputs'!$D$40)*(1+'1.Inputs'!$D$41))*(1+$G189)^(7-1))*'1.Inputs'!$D$47+(('1.Inputs'!$D$37*12*IF(7=1,'1.Inputs'!$D$38,IF(7=2,'1.Inputs'!$D$39,$E189)))/(1-'1.Inputs'!$D$42)*$D189*(1+$G189)^(7-1))*('1.Inputs'!$D$48-'1.Inputs'!$D$49))/'1.Inputs'!$D$51</f>
        <v>1606626885.477963</v>
      </c>
      <c r="O189" s="36">
        <f ca="1">((('1.Inputs'!$D$37*12*IF(8=1,'1.Inputs'!$D$38,IF(8=2,'1.Inputs'!$D$39,$E189)))*$F189*(('1.Inputs'!$D$40)+(1-'1.Inputs'!$D$40)*(1+'1.Inputs'!$D$41))*(1+$G189)^(8-1))*'1.Inputs'!$D$47+(('1.Inputs'!$D$37*12*IF(8=1,'1.Inputs'!$D$38,IF(8=2,'1.Inputs'!$D$39,$E189)))/(1-'1.Inputs'!$D$42)*$D189*(1+$G189)^(8-1))*('1.Inputs'!$D$48-'1.Inputs'!$D$49))/'1.Inputs'!$D$51</f>
        <v>1657377769.9224334</v>
      </c>
      <c r="P189" s="36">
        <f ca="1">((('1.Inputs'!$D$37*12*IF(9=1,'1.Inputs'!$D$38,IF(9=2,'1.Inputs'!$D$39,$E189)))*$F189*(('1.Inputs'!$D$40)+(1-'1.Inputs'!$D$40)*(1+'1.Inputs'!$D$41))*(1+$G189)^(9-1))*'1.Inputs'!$D$47+(('1.Inputs'!$D$37*12*IF(9=1,'1.Inputs'!$D$38,IF(9=2,'1.Inputs'!$D$39,$E189)))/(1-'1.Inputs'!$D$42)*$D189*(1+$G189)^(9-1))*('1.Inputs'!$D$48-'1.Inputs'!$D$49))/'1.Inputs'!$D$51</f>
        <v>1709731797.1346345</v>
      </c>
      <c r="Q189" s="36">
        <f ca="1">((('1.Inputs'!$D$37*12*IF(10=1,'1.Inputs'!$D$38,IF(10=2,'1.Inputs'!$D$39,$E189)))*$F189*(('1.Inputs'!$D$40)+(1-'1.Inputs'!$D$40)*(1+'1.Inputs'!$D$41))*(1+$G189)^(10-1))*'1.Inputs'!$D$47+(('1.Inputs'!$D$37*12*IF(10=1,'1.Inputs'!$D$38,IF(10=2,'1.Inputs'!$D$39,$E189)))/(1-'1.Inputs'!$D$42)*$D189*(1+$G189)^(10-1))*('1.Inputs'!$D$48-'1.Inputs'!$D$49))/'1.Inputs'!$D$51</f>
        <v>1763739607.9410634</v>
      </c>
      <c r="R189" s="36">
        <f>-'1.Inputs'!$D$24</f>
        <v>-2050000000</v>
      </c>
      <c r="S189" s="36">
        <f ca="1">((('1.Inputs'!$D$37*12*IF(1=1,'1.Inputs'!$D$38,IF(1=2,'1.Inputs'!$D$39,$E189)))*$F189*(('1.Inputs'!$D$40)+(1-'1.Inputs'!$D$40)*(1+'1.Inputs'!$D$41))*(1+$G189)^(1-1))-(('1.Inputs'!$D$37*12*IF(1=1,'1.Inputs'!$D$38,IF(1=2,'1.Inputs'!$D$39,$E189)))/(1-'1.Inputs'!$D$42)*$D189*(1+$G189)^(1-1))-('1.Inputs'!$D$37*12*IF(1=1,'1.Inputs'!$D$38,IF(1=2,'1.Inputs'!$D$39,$E189)))*'1.Inputs'!$D$43*(1+$G189)^(1-1)-'1.Inputs'!$D$44*(1+$G189)^(1-1)-('1.Inputs'!$D$20/'1.Inputs'!$D$27+'1.Inputs'!$D$23/'1.Inputs'!$D$28))-MAX(0,((('1.Inputs'!$D$37*12*IF(1=1,'1.Inputs'!$D$38,IF(1=2,'1.Inputs'!$D$39,$E189)))*$F189*(('1.Inputs'!$D$40)+(1-'1.Inputs'!$D$40)*(1+'1.Inputs'!$D$41))*(1+$G189)^(1-1))-(('1.Inputs'!$D$37*12*IF(1=1,'1.Inputs'!$D$38,IF(1=2,'1.Inputs'!$D$39,$E189)))/(1-'1.Inputs'!$D$42)*$D189*(1+$G189)^(1-1))-('1.Inputs'!$D$37*12*IF(1=1,'1.Inputs'!$D$38,IF(1=2,'1.Inputs'!$D$39,$E189)))*'1.Inputs'!$D$43*(1+$G189)^(1-1)-'1.Inputs'!$D$44*(1+$G189)^(1-1)-('1.Inputs'!$D$20/'1.Inputs'!$D$27+'1.Inputs'!$D$23/'1.Inputs'!$D$28)))*'1.Inputs'!$D$53+('1.Inputs'!$D$20/'1.Inputs'!$D$27+'1.Inputs'!$D$23/'1.Inputs'!$D$28)-H189</f>
        <v>-951023295.55658627</v>
      </c>
      <c r="T189" s="36">
        <f ca="1">((('1.Inputs'!$D$37*12*IF(2=1,'1.Inputs'!$D$38,IF(2=2,'1.Inputs'!$D$39,$E189)))*$F189*(('1.Inputs'!$D$40)+(1-'1.Inputs'!$D$40)*(1+'1.Inputs'!$D$41))*(1+$G189)^(2-1))-(('1.Inputs'!$D$37*12*IF(2=1,'1.Inputs'!$D$38,IF(2=2,'1.Inputs'!$D$39,$E189)))/(1-'1.Inputs'!$D$42)*$D189*(1+$G189)^(2-1))-('1.Inputs'!$D$37*12*IF(2=1,'1.Inputs'!$D$38,IF(2=2,'1.Inputs'!$D$39,$E189)))*'1.Inputs'!$D$43*(1+$G189)^(2-1)-'1.Inputs'!$D$44*(1+$G189)^(2-1)-('1.Inputs'!$D$20/'1.Inputs'!$D$27+'1.Inputs'!$D$23/'1.Inputs'!$D$28))-MAX(0,((('1.Inputs'!$D$37*12*IF(2=1,'1.Inputs'!$D$38,IF(2=2,'1.Inputs'!$D$39,$E189)))*$F189*(('1.Inputs'!$D$40)+(1-'1.Inputs'!$D$40)*(1+'1.Inputs'!$D$41))*(1+$G189)^(2-1))-(('1.Inputs'!$D$37*12*IF(2=1,'1.Inputs'!$D$38,IF(2=2,'1.Inputs'!$D$39,$E189)))/(1-'1.Inputs'!$D$42)*$D189*(1+$G189)^(2-1))-('1.Inputs'!$D$37*12*IF(2=1,'1.Inputs'!$D$38,IF(2=2,'1.Inputs'!$D$39,$E189)))*'1.Inputs'!$D$43*(1+$G189)^(2-1)-'1.Inputs'!$D$44*(1+$G189)^(2-1)-('1.Inputs'!$D$20/'1.Inputs'!$D$27+'1.Inputs'!$D$23/'1.Inputs'!$D$28)))*'1.Inputs'!$D$53+('1.Inputs'!$D$20/'1.Inputs'!$D$27+'1.Inputs'!$D$23/'1.Inputs'!$D$28)-(I189-H189)</f>
        <v>-211980854.45570135</v>
      </c>
      <c r="U189" s="36">
        <f ca="1">((('1.Inputs'!$D$37*12*IF(3=1,'1.Inputs'!$D$38,IF(3=2,'1.Inputs'!$D$39,$E189)))*$F189*(('1.Inputs'!$D$40)+(1-'1.Inputs'!$D$40)*(1+'1.Inputs'!$D$41))*(1+$G189)^(3-1))-(('1.Inputs'!$D$37*12*IF(3=1,'1.Inputs'!$D$38,IF(3=2,'1.Inputs'!$D$39,$E189)))/(1-'1.Inputs'!$D$42)*$D189*(1+$G189)^(3-1))-('1.Inputs'!$D$37*12*IF(3=1,'1.Inputs'!$D$38,IF(3=2,'1.Inputs'!$D$39,$E189)))*'1.Inputs'!$D$43*(1+$G189)^(3-1)-'1.Inputs'!$D$44*(1+$G189)^(3-1)-('1.Inputs'!$D$20/'1.Inputs'!$D$27+'1.Inputs'!$D$23/'1.Inputs'!$D$28))-MAX(0,((('1.Inputs'!$D$37*12*IF(3=1,'1.Inputs'!$D$38,IF(3=2,'1.Inputs'!$D$39,$E189)))*$F189*(('1.Inputs'!$D$40)+(1-'1.Inputs'!$D$40)*(1+'1.Inputs'!$D$41))*(1+$G189)^(3-1))-(('1.Inputs'!$D$37*12*IF(3=1,'1.Inputs'!$D$38,IF(3=2,'1.Inputs'!$D$39,$E189)))/(1-'1.Inputs'!$D$42)*$D189*(1+$G189)^(3-1))-('1.Inputs'!$D$37*12*IF(3=1,'1.Inputs'!$D$38,IF(3=2,'1.Inputs'!$D$39,$E189)))*'1.Inputs'!$D$43*(1+$G189)^(3-1)-'1.Inputs'!$D$44*(1+$G189)^(3-1)-('1.Inputs'!$D$20/'1.Inputs'!$D$27+'1.Inputs'!$D$23/'1.Inputs'!$D$28)))*'1.Inputs'!$D$53+('1.Inputs'!$D$20/'1.Inputs'!$D$27+'1.Inputs'!$D$23/'1.Inputs'!$D$28)-(J189-I189)</f>
        <v>14071930.845844209</v>
      </c>
      <c r="V189" s="36">
        <f ca="1">((('1.Inputs'!$D$37*12*IF(4=1,'1.Inputs'!$D$38,IF(4=2,'1.Inputs'!$D$39,$E189)))*$F189*(('1.Inputs'!$D$40)+(1-'1.Inputs'!$D$40)*(1+'1.Inputs'!$D$41))*(1+$G189)^(4-1))-(('1.Inputs'!$D$37*12*IF(4=1,'1.Inputs'!$D$38,IF(4=2,'1.Inputs'!$D$39,$E189)))/(1-'1.Inputs'!$D$42)*$D189*(1+$G189)^(4-1))-('1.Inputs'!$D$37*12*IF(4=1,'1.Inputs'!$D$38,IF(4=2,'1.Inputs'!$D$39,$E189)))*'1.Inputs'!$D$43*(1+$G189)^(4-1)-'1.Inputs'!$D$44*(1+$G189)^(4-1)-('1.Inputs'!$D$20/'1.Inputs'!$D$27+'1.Inputs'!$D$23/'1.Inputs'!$D$28))-MAX(0,((('1.Inputs'!$D$37*12*IF(4=1,'1.Inputs'!$D$38,IF(4=2,'1.Inputs'!$D$39,$E189)))*$F189*(('1.Inputs'!$D$40)+(1-'1.Inputs'!$D$40)*(1+'1.Inputs'!$D$41))*(1+$G189)^(4-1))-(('1.Inputs'!$D$37*12*IF(4=1,'1.Inputs'!$D$38,IF(4=2,'1.Inputs'!$D$39,$E189)))/(1-'1.Inputs'!$D$42)*$D189*(1+$G189)^(4-1))-('1.Inputs'!$D$37*12*IF(4=1,'1.Inputs'!$D$38,IF(4=2,'1.Inputs'!$D$39,$E189)))*'1.Inputs'!$D$43*(1+$G189)^(4-1)-'1.Inputs'!$D$44*(1+$G189)^(4-1)-('1.Inputs'!$D$20/'1.Inputs'!$D$27+'1.Inputs'!$D$23/'1.Inputs'!$D$28)))*'1.Inputs'!$D$53+('1.Inputs'!$D$20/'1.Inputs'!$D$27+'1.Inputs'!$D$23/'1.Inputs'!$D$28)-(K189-J189)</f>
        <v>250300557.08063346</v>
      </c>
      <c r="W189" s="36">
        <f ca="1">((('1.Inputs'!$D$37*12*IF(5=1,'1.Inputs'!$D$38,IF(5=2,'1.Inputs'!$D$39,$E189)))*$F189*(('1.Inputs'!$D$40)+(1-'1.Inputs'!$D$40)*(1+'1.Inputs'!$D$41))*(1+$G189)^(5-1))-(('1.Inputs'!$D$37*12*IF(5=1,'1.Inputs'!$D$38,IF(5=2,'1.Inputs'!$D$39,$E189)))/(1-'1.Inputs'!$D$42)*$D189*(1+$G189)^(5-1))-('1.Inputs'!$D$37*12*IF(5=1,'1.Inputs'!$D$38,IF(5=2,'1.Inputs'!$D$39,$E189)))*'1.Inputs'!$D$43*(1+$G189)^(5-1)-'1.Inputs'!$D$44*(1+$G189)^(5-1)-('1.Inputs'!$D$20/'1.Inputs'!$D$27+'1.Inputs'!$D$23/'1.Inputs'!$D$28))-MAX(0,((('1.Inputs'!$D$37*12*IF(5=1,'1.Inputs'!$D$38,IF(5=2,'1.Inputs'!$D$39,$E189)))*$F189*(('1.Inputs'!$D$40)+(1-'1.Inputs'!$D$40)*(1+'1.Inputs'!$D$41))*(1+$G189)^(5-1))-(('1.Inputs'!$D$37*12*IF(5=1,'1.Inputs'!$D$38,IF(5=2,'1.Inputs'!$D$39,$E189)))/(1-'1.Inputs'!$D$42)*$D189*(1+$G189)^(5-1))-('1.Inputs'!$D$37*12*IF(5=1,'1.Inputs'!$D$38,IF(5=2,'1.Inputs'!$D$39,$E189)))*'1.Inputs'!$D$43*(1+$G189)^(5-1)-'1.Inputs'!$D$44*(1+$G189)^(5-1)-('1.Inputs'!$D$20/'1.Inputs'!$D$27+'1.Inputs'!$D$23/'1.Inputs'!$D$28)))*'1.Inputs'!$D$53+('1.Inputs'!$D$20/'1.Inputs'!$D$27+'1.Inputs'!$D$23/'1.Inputs'!$D$28)-(L189-K189)</f>
        <v>256714613.41937011</v>
      </c>
      <c r="X189" s="36">
        <f ca="1">((('1.Inputs'!$D$37*12*IF(6=1,'1.Inputs'!$D$38,IF(6=2,'1.Inputs'!$D$39,$E189)))*$F189*(('1.Inputs'!$D$40)+(1-'1.Inputs'!$D$40)*(1+'1.Inputs'!$D$41))*(1+$G189)^(6-1))-(('1.Inputs'!$D$37*12*IF(6=1,'1.Inputs'!$D$38,IF(6=2,'1.Inputs'!$D$39,$E189)))/(1-'1.Inputs'!$D$42)*$D189*(1+$G189)^(6-1))-('1.Inputs'!$D$37*12*IF(6=1,'1.Inputs'!$D$38,IF(6=2,'1.Inputs'!$D$39,$E189)))*'1.Inputs'!$D$43*(1+$G189)^(6-1)-'1.Inputs'!$D$44*(1+$G189)^(6-1)-('1.Inputs'!$D$20/'1.Inputs'!$D$27+'1.Inputs'!$D$23/'1.Inputs'!$D$28))-MAX(0,((('1.Inputs'!$D$37*12*IF(6=1,'1.Inputs'!$D$38,IF(6=2,'1.Inputs'!$D$39,$E189)))*$F189*(('1.Inputs'!$D$40)+(1-'1.Inputs'!$D$40)*(1+'1.Inputs'!$D$41))*(1+$G189)^(6-1))-(('1.Inputs'!$D$37*12*IF(6=1,'1.Inputs'!$D$38,IF(6=2,'1.Inputs'!$D$39,$E189)))/(1-'1.Inputs'!$D$42)*$D189*(1+$G189)^(6-1))-('1.Inputs'!$D$37*12*IF(6=1,'1.Inputs'!$D$38,IF(6=2,'1.Inputs'!$D$39,$E189)))*'1.Inputs'!$D$43*(1+$G189)^(6-1)-'1.Inputs'!$D$44*(1+$G189)^(6-1)-('1.Inputs'!$D$20/'1.Inputs'!$D$27+'1.Inputs'!$D$23/'1.Inputs'!$D$28)))*'1.Inputs'!$D$53+('1.Inputs'!$D$20/'1.Inputs'!$D$27+'1.Inputs'!$D$23/'1.Inputs'!$D$28)-(M189-L189)</f>
        <v>263331279.9814322</v>
      </c>
      <c r="Y189" s="36">
        <f ca="1">((('1.Inputs'!$D$37*12*IF(7=1,'1.Inputs'!$D$38,IF(7=2,'1.Inputs'!$D$39,$E189)))*$F189*(('1.Inputs'!$D$40)+(1-'1.Inputs'!$D$40)*(1+'1.Inputs'!$D$41))*(1+$G189)^(7-1))-(('1.Inputs'!$D$37*12*IF(7=1,'1.Inputs'!$D$38,IF(7=2,'1.Inputs'!$D$39,$E189)))/(1-'1.Inputs'!$D$42)*$D189*(1+$G189)^(7-1))-('1.Inputs'!$D$37*12*IF(7=1,'1.Inputs'!$D$38,IF(7=2,'1.Inputs'!$D$39,$E189)))*'1.Inputs'!$D$43*(1+$G189)^(7-1)-'1.Inputs'!$D$44*(1+$G189)^(7-1)-('1.Inputs'!$D$20/'1.Inputs'!$D$27+'1.Inputs'!$D$23/'1.Inputs'!$D$28))-MAX(0,((('1.Inputs'!$D$37*12*IF(7=1,'1.Inputs'!$D$38,IF(7=2,'1.Inputs'!$D$39,$E189)))*$F189*(('1.Inputs'!$D$40)+(1-'1.Inputs'!$D$40)*(1+'1.Inputs'!$D$41))*(1+$G189)^(7-1))-(('1.Inputs'!$D$37*12*IF(7=1,'1.Inputs'!$D$38,IF(7=2,'1.Inputs'!$D$39,$E189)))/(1-'1.Inputs'!$D$42)*$D189*(1+$G189)^(7-1))-('1.Inputs'!$D$37*12*IF(7=1,'1.Inputs'!$D$38,IF(7=2,'1.Inputs'!$D$39,$E189)))*'1.Inputs'!$D$43*(1+$G189)^(7-1)-'1.Inputs'!$D$44*(1+$G189)^(7-1)-('1.Inputs'!$D$20/'1.Inputs'!$D$27+'1.Inputs'!$D$23/'1.Inputs'!$D$28)))*'1.Inputs'!$D$53+('1.Inputs'!$D$20/'1.Inputs'!$D$27+'1.Inputs'!$D$23/'1.Inputs'!$D$28)-(N189-M189)</f>
        <v>270156956.91368949</v>
      </c>
      <c r="Z189" s="36">
        <f ca="1">((('1.Inputs'!$D$37*12*IF(8=1,'1.Inputs'!$D$38,IF(8=2,'1.Inputs'!$D$39,$E189)))*$F189*(('1.Inputs'!$D$40)+(1-'1.Inputs'!$D$40)*(1+'1.Inputs'!$D$41))*(1+$G189)^(8-1))-(('1.Inputs'!$D$37*12*IF(8=1,'1.Inputs'!$D$38,IF(8=2,'1.Inputs'!$D$39,$E189)))/(1-'1.Inputs'!$D$42)*$D189*(1+$G189)^(8-1))-('1.Inputs'!$D$37*12*IF(8=1,'1.Inputs'!$D$38,IF(8=2,'1.Inputs'!$D$39,$E189)))*'1.Inputs'!$D$43*(1+$G189)^(8-1)-'1.Inputs'!$D$44*(1+$G189)^(8-1)-('1.Inputs'!$D$20/'1.Inputs'!$D$27+'1.Inputs'!$D$23/'1.Inputs'!$D$28))-MAX(0,((('1.Inputs'!$D$37*12*IF(8=1,'1.Inputs'!$D$38,IF(8=2,'1.Inputs'!$D$39,$E189)))*$F189*(('1.Inputs'!$D$40)+(1-'1.Inputs'!$D$40)*(1+'1.Inputs'!$D$41))*(1+$G189)^(8-1))-(('1.Inputs'!$D$37*12*IF(8=1,'1.Inputs'!$D$38,IF(8=2,'1.Inputs'!$D$39,$E189)))/(1-'1.Inputs'!$D$42)*$D189*(1+$G189)^(8-1))-('1.Inputs'!$D$37*12*IF(8=1,'1.Inputs'!$D$38,IF(8=2,'1.Inputs'!$D$39,$E189)))*'1.Inputs'!$D$43*(1+$G189)^(8-1)-'1.Inputs'!$D$44*(1+$G189)^(8-1)-('1.Inputs'!$D$20/'1.Inputs'!$D$27+'1.Inputs'!$D$23/'1.Inputs'!$D$28)))*'1.Inputs'!$D$53+('1.Inputs'!$D$20/'1.Inputs'!$D$27+'1.Inputs'!$D$23/'1.Inputs'!$D$28)-(O189-N189)</f>
        <v>277198246.5338552</v>
      </c>
      <c r="AA189" s="36">
        <f ca="1">((('1.Inputs'!$D$37*12*IF(9=1,'1.Inputs'!$D$38,IF(9=2,'1.Inputs'!$D$39,$E189)))*$F189*(('1.Inputs'!$D$40)+(1-'1.Inputs'!$D$40)*(1+'1.Inputs'!$D$41))*(1+$G189)^(9-1))-(('1.Inputs'!$D$37*12*IF(9=1,'1.Inputs'!$D$38,IF(9=2,'1.Inputs'!$D$39,$E189)))/(1-'1.Inputs'!$D$42)*$D189*(1+$G189)^(9-1))-('1.Inputs'!$D$37*12*IF(9=1,'1.Inputs'!$D$38,IF(9=2,'1.Inputs'!$D$39,$E189)))*'1.Inputs'!$D$43*(1+$G189)^(9-1)-'1.Inputs'!$D$44*(1+$G189)^(9-1)-('1.Inputs'!$D$20/'1.Inputs'!$D$27+'1.Inputs'!$D$23/'1.Inputs'!$D$28))-MAX(0,((('1.Inputs'!$D$37*12*IF(9=1,'1.Inputs'!$D$38,IF(9=2,'1.Inputs'!$D$39,$E189)))*$F189*(('1.Inputs'!$D$40)+(1-'1.Inputs'!$D$40)*(1+'1.Inputs'!$D$41))*(1+$G189)^(9-1))-(('1.Inputs'!$D$37*12*IF(9=1,'1.Inputs'!$D$38,IF(9=2,'1.Inputs'!$D$39,$E189)))/(1-'1.Inputs'!$D$42)*$D189*(1+$G189)^(9-1))-('1.Inputs'!$D$37*12*IF(9=1,'1.Inputs'!$D$38,IF(9=2,'1.Inputs'!$D$39,$E189)))*'1.Inputs'!$D$43*(1+$G189)^(9-1)-'1.Inputs'!$D$44*(1+$G189)^(9-1)-('1.Inputs'!$D$20/'1.Inputs'!$D$27+'1.Inputs'!$D$23/'1.Inputs'!$D$28)))*'1.Inputs'!$D$53+('1.Inputs'!$D$20/'1.Inputs'!$D$27+'1.Inputs'!$D$23/'1.Inputs'!$D$28)-(P189-O189)</f>
        <v>284461959.71675545</v>
      </c>
      <c r="AB189" s="36">
        <f ca="1">((('1.Inputs'!$D$37*12*IF(10=1,'1.Inputs'!$D$38,IF(10=2,'1.Inputs'!$D$39,$E189)))*$F189*(('1.Inputs'!$D$40)+(1-'1.Inputs'!$D$40)*(1+'1.Inputs'!$D$41))*(1+$G189)^(10-1))-(('1.Inputs'!$D$37*12*IF(10=1,'1.Inputs'!$D$38,IF(10=2,'1.Inputs'!$D$39,$E189)))/(1-'1.Inputs'!$D$42)*$D189*(1+$G189)^(10-1))-('1.Inputs'!$D$37*12*IF(10=1,'1.Inputs'!$D$38,IF(10=2,'1.Inputs'!$D$39,$E189)))*'1.Inputs'!$D$43*(1+$G189)^(10-1)-'1.Inputs'!$D$44*(1+$G189)^(10-1)-('1.Inputs'!$D$20/'1.Inputs'!$D$27+'1.Inputs'!$D$23/'1.Inputs'!$D$28))-MAX(0,((('1.Inputs'!$D$37*12*IF(10=1,'1.Inputs'!$D$38,IF(10=2,'1.Inputs'!$D$39,$E189)))*$F189*(('1.Inputs'!$D$40)+(1-'1.Inputs'!$D$40)*(1+'1.Inputs'!$D$41))*(1+$G189)^(10-1))-(('1.Inputs'!$D$37*12*IF(10=1,'1.Inputs'!$D$38,IF(10=2,'1.Inputs'!$D$39,$E189)))/(1-'1.Inputs'!$D$42)*$D189*(1+$G189)^(10-1))-('1.Inputs'!$D$37*12*IF(10=1,'1.Inputs'!$D$38,IF(10=2,'1.Inputs'!$D$39,$E189)))*'1.Inputs'!$D$43*(1+$G189)^(10-1)-'1.Inputs'!$D$44*(1+$G189)^(10-1)-('1.Inputs'!$D$20/'1.Inputs'!$D$27+'1.Inputs'!$D$23/'1.Inputs'!$D$28)))*'1.Inputs'!$D$53+('1.Inputs'!$D$20/'1.Inputs'!$D$27+'1.Inputs'!$D$23/'1.Inputs'!$D$28)-(Q189-P189)+(('1.Inputs'!$D$20+'1.Inputs'!$D$23-('1.Inputs'!$D$20/'1.Inputs'!$D$27+'1.Inputs'!$D$23/'1.Inputs'!$D$28)*'1.Inputs'!$D$10)*'1.Inputs'!$D$60+'1.Inputs'!$D$19*'1.Inputs'!$D$59+Q189)</f>
        <v>2755694730.4233913</v>
      </c>
      <c r="AC189" s="36">
        <f ca="1">S189-AC$13-AC$14+MIN(AC$13,MAX(0,((('1.Inputs'!$D$37*12*IF(1=1,'1.Inputs'!$D$38,IF(1=2,'1.Inputs'!$D$39,$E189)))*$F189*(('1.Inputs'!$D$40)+(1-'1.Inputs'!$D$40)*(1+'1.Inputs'!$D$41))*(1+$G189)^(1-1))-(('1.Inputs'!$D$37*12*IF(1=1,'1.Inputs'!$D$38,IF(1=2,'1.Inputs'!$D$39,$E189)))/(1-'1.Inputs'!$D$42)*$D189*(1+$G189)^(1-1))-('1.Inputs'!$D$37*12*IF(1=1,'1.Inputs'!$D$38,IF(1=2,'1.Inputs'!$D$39,$E189)))*'1.Inputs'!$D$43*(1+$G189)^(1-1)-'1.Inputs'!$D$44*(1+$G189)^(1-1)-('1.Inputs'!$D$20/'1.Inputs'!$D$27+'1.Inputs'!$D$23/'1.Inputs'!$D$28))))*'1.Inputs'!$D$53</f>
        <v>-1098623295.5565863</v>
      </c>
      <c r="AD189" s="36">
        <f ca="1">T189-AD$13-AD$14+MIN(AD$13,MAX(0,((('1.Inputs'!$D$37*12*IF(2=1,'1.Inputs'!$D$38,IF(2=2,'1.Inputs'!$D$39,$E189)))*$F189*(('1.Inputs'!$D$40)+(1-'1.Inputs'!$D$40)*(1+'1.Inputs'!$D$41))*(1+$G189)^(2-1))-(('1.Inputs'!$D$37*12*IF(2=1,'1.Inputs'!$D$38,IF(2=2,'1.Inputs'!$D$39,$E189)))/(1-'1.Inputs'!$D$42)*$D189*(1+$G189)^(2-1))-('1.Inputs'!$D$37*12*IF(2=1,'1.Inputs'!$D$38,IF(2=2,'1.Inputs'!$D$39,$E189)))*'1.Inputs'!$D$43*(1+$G189)^(2-1)-'1.Inputs'!$D$44*(1+$G189)^(2-1)-('1.Inputs'!$D$20/'1.Inputs'!$D$27+'1.Inputs'!$D$23/'1.Inputs'!$D$28))))*'1.Inputs'!$D$53</f>
        <v>-356737648.48895586</v>
      </c>
      <c r="AE189" s="36">
        <f ca="1">U189-AE$13-AE$14+MIN(AE$13,MAX(0,((('1.Inputs'!$D$37*12*IF(3=1,'1.Inputs'!$D$38,IF(3=2,'1.Inputs'!$D$39,$E189)))*$F189*(('1.Inputs'!$D$40)+(1-'1.Inputs'!$D$40)*(1+'1.Inputs'!$D$41))*(1+$G189)^(3-1))-(('1.Inputs'!$D$37*12*IF(3=1,'1.Inputs'!$D$38,IF(3=2,'1.Inputs'!$D$39,$E189)))/(1-'1.Inputs'!$D$42)*$D189*(1+$G189)^(3-1))-('1.Inputs'!$D$37*12*IF(3=1,'1.Inputs'!$D$38,IF(3=2,'1.Inputs'!$D$39,$E189)))*'1.Inputs'!$D$43*(1+$G189)^(3-1)-'1.Inputs'!$D$44*(1+$G189)^(3-1)-('1.Inputs'!$D$20/'1.Inputs'!$D$27+'1.Inputs'!$D$23/'1.Inputs'!$D$28))))*'1.Inputs'!$D$53</f>
        <v>-327868069.15415579</v>
      </c>
      <c r="AF189" s="36">
        <f ca="1">V189-AF$13-AF$14+MIN(AF$13,MAX(0,((('1.Inputs'!$D$37*12*IF(4=1,'1.Inputs'!$D$38,IF(4=2,'1.Inputs'!$D$39,$E189)))*$F189*(('1.Inputs'!$D$40)+(1-'1.Inputs'!$D$40)*(1+'1.Inputs'!$D$41))*(1+$G189)^(4-1))-(('1.Inputs'!$D$37*12*IF(4=1,'1.Inputs'!$D$38,IF(4=2,'1.Inputs'!$D$39,$E189)))/(1-'1.Inputs'!$D$42)*$D189*(1+$G189)^(4-1))-('1.Inputs'!$D$37*12*IF(4=1,'1.Inputs'!$D$38,IF(4=2,'1.Inputs'!$D$39,$E189)))*'1.Inputs'!$D$43*(1+$G189)^(4-1)-'1.Inputs'!$D$44*(1+$G189)^(4-1)-('1.Inputs'!$D$20/'1.Inputs'!$D$27+'1.Inputs'!$D$23/'1.Inputs'!$D$28))))*'1.Inputs'!$D$53</f>
        <v>-72451442.919366539</v>
      </c>
      <c r="AG189" s="36">
        <f ca="1">W189-AG$13-AG$14+MIN(AG$13,MAX(0,((('1.Inputs'!$D$37*12*IF(5=1,'1.Inputs'!$D$38,IF(5=2,'1.Inputs'!$D$39,$E189)))*$F189*(('1.Inputs'!$D$40)+(1-'1.Inputs'!$D$40)*(1+'1.Inputs'!$D$41))*(1+$G189)^(5-1))-(('1.Inputs'!$D$37*12*IF(5=1,'1.Inputs'!$D$38,IF(5=2,'1.Inputs'!$D$39,$E189)))/(1-'1.Inputs'!$D$42)*$D189*(1+$G189)^(5-1))-('1.Inputs'!$D$37*12*IF(5=1,'1.Inputs'!$D$38,IF(5=2,'1.Inputs'!$D$39,$E189)))*'1.Inputs'!$D$43*(1+$G189)^(5-1)-'1.Inputs'!$D$44*(1+$G189)^(5-1)-('1.Inputs'!$D$20/'1.Inputs'!$D$27+'1.Inputs'!$D$23/'1.Inputs'!$D$28))))*'1.Inputs'!$D$53</f>
        <v>-46849386.580629885</v>
      </c>
      <c r="AH189" s="36">
        <f ca="1">X189-AH$13-AH$14+MIN(AH$13,MAX(0,((('1.Inputs'!$D$37*12*IF(6=1,'1.Inputs'!$D$38,IF(6=2,'1.Inputs'!$D$39,$E189)))*$F189*(('1.Inputs'!$D$40)+(1-'1.Inputs'!$D$40)*(1+'1.Inputs'!$D$41))*(1+$G189)^(6-1))-(('1.Inputs'!$D$37*12*IF(6=1,'1.Inputs'!$D$38,IF(6=2,'1.Inputs'!$D$39,$E189)))/(1-'1.Inputs'!$D$42)*$D189*(1+$G189)^(6-1))-('1.Inputs'!$D$37*12*IF(6=1,'1.Inputs'!$D$38,IF(6=2,'1.Inputs'!$D$39,$E189)))*'1.Inputs'!$D$43*(1+$G189)^(6-1)-'1.Inputs'!$D$44*(1+$G189)^(6-1)-('1.Inputs'!$D$20/'1.Inputs'!$D$27+'1.Inputs'!$D$23/'1.Inputs'!$D$28))))*'1.Inputs'!$D$53</f>
        <v>-21044720.018567801</v>
      </c>
      <c r="AI189" s="36">
        <f ca="1">Y189-AI$13-AI$14+MIN(AI$13,MAX(0,((('1.Inputs'!$D$37*12*IF(7=1,'1.Inputs'!$D$38,IF(7=2,'1.Inputs'!$D$39,$E189)))*$F189*(('1.Inputs'!$D$40)+(1-'1.Inputs'!$D$40)*(1+'1.Inputs'!$D$41))*(1+$G189)^(7-1))-(('1.Inputs'!$D$37*12*IF(7=1,'1.Inputs'!$D$38,IF(7=2,'1.Inputs'!$D$39,$E189)))/(1-'1.Inputs'!$D$42)*$D189*(1+$G189)^(7-1))-('1.Inputs'!$D$37*12*IF(7=1,'1.Inputs'!$D$38,IF(7=2,'1.Inputs'!$D$39,$E189)))*'1.Inputs'!$D$43*(1+$G189)^(7-1)-'1.Inputs'!$D$44*(1+$G189)^(7-1)-('1.Inputs'!$D$20/'1.Inputs'!$D$27+'1.Inputs'!$D$23/'1.Inputs'!$D$28))))*'1.Inputs'!$D$53</f>
        <v>4968956.9136894941</v>
      </c>
      <c r="AJ189" s="36">
        <f ca="1">Z189-AJ$13-AJ$14+MIN(AJ$13,MAX(0,((('1.Inputs'!$D$37*12*IF(8=1,'1.Inputs'!$D$38,IF(8=2,'1.Inputs'!$D$39,$E189)))*$F189*(('1.Inputs'!$D$40)+(1-'1.Inputs'!$D$40)*(1+'1.Inputs'!$D$41))*(1+$G189)^(8-1))-(('1.Inputs'!$D$37*12*IF(8=1,'1.Inputs'!$D$38,IF(8=2,'1.Inputs'!$D$39,$E189)))/(1-'1.Inputs'!$D$42)*$D189*(1+$G189)^(8-1))-('1.Inputs'!$D$37*12*IF(8=1,'1.Inputs'!$D$38,IF(8=2,'1.Inputs'!$D$39,$E189)))*'1.Inputs'!$D$43*(1+$G189)^(8-1)-'1.Inputs'!$D$44*(1+$G189)^(8-1)-('1.Inputs'!$D$20/'1.Inputs'!$D$27+'1.Inputs'!$D$23/'1.Inputs'!$D$28))))*'1.Inputs'!$D$53</f>
        <v>277198246.5338552</v>
      </c>
      <c r="AK189" s="36">
        <f ca="1">AA189-AK$13-AK$14+MIN(AK$13,MAX(0,((('1.Inputs'!$D$37*12*IF(9=1,'1.Inputs'!$D$38,IF(9=2,'1.Inputs'!$D$39,$E189)))*$F189*(('1.Inputs'!$D$40)+(1-'1.Inputs'!$D$40)*(1+'1.Inputs'!$D$41))*(1+$G189)^(9-1))-(('1.Inputs'!$D$37*12*IF(9=1,'1.Inputs'!$D$38,IF(9=2,'1.Inputs'!$D$39,$E189)))/(1-'1.Inputs'!$D$42)*$D189*(1+$G189)^(9-1))-('1.Inputs'!$D$37*12*IF(9=1,'1.Inputs'!$D$38,IF(9=2,'1.Inputs'!$D$39,$E189)))*'1.Inputs'!$D$43*(1+$G189)^(9-1)-'1.Inputs'!$D$44*(1+$G189)^(9-1)-('1.Inputs'!$D$20/'1.Inputs'!$D$27+'1.Inputs'!$D$23/'1.Inputs'!$D$28))))*'1.Inputs'!$D$53</f>
        <v>284461959.71675545</v>
      </c>
      <c r="AL189" s="36">
        <f ca="1">AB189-AL$13-AL$14+MIN(AL$13,MAX(0,((('1.Inputs'!$D$37*12*IF(10=1,'1.Inputs'!$D$38,IF(10=2,'1.Inputs'!$D$39,$E189)))*$F189*(('1.Inputs'!$D$40)+(1-'1.Inputs'!$D$40)*(1+'1.Inputs'!$D$41))*(1+$G189)^(10-1))-(('1.Inputs'!$D$37*12*IF(10=1,'1.Inputs'!$D$38,IF(10=2,'1.Inputs'!$D$39,$E189)))/(1-'1.Inputs'!$D$42)*$D189*(1+$G189)^(10-1))-('1.Inputs'!$D$37*12*IF(10=1,'1.Inputs'!$D$38,IF(10=2,'1.Inputs'!$D$39,$E189)))*'1.Inputs'!$D$43*(1+$G189)^(10-1)-'1.Inputs'!$D$44*(1+$G189)^(10-1)-('1.Inputs'!$D$20/'1.Inputs'!$D$27+'1.Inputs'!$D$23/'1.Inputs'!$D$28))))*'1.Inputs'!$D$53+'1.Inputs'!$D$35</f>
        <v>3555694730.4233913</v>
      </c>
      <c r="AM189" s="48">
        <f ca="1">R189+NPV('1.Inputs'!$D$55,S189:AB189)</f>
        <v>-1382423792.9136684</v>
      </c>
      <c r="AN189" s="48">
        <f ca="1">-('1.Inputs'!$D$24*(1-'1.Inputs'!$D$31)+'1.Inputs'!$D$35)+NPV('1.Inputs'!$D$54,AC189:AL189)</f>
        <v>-2253628533.3689237</v>
      </c>
      <c r="AO189" s="36">
        <f t="shared" ca="1" si="21"/>
        <v>-6.4432472598684702</v>
      </c>
      <c r="AP189" s="36">
        <f t="shared" ca="1" si="22"/>
        <v>3.575185682379118E-2</v>
      </c>
      <c r="AQ189" s="36">
        <f ca="1">'1.Inputs'!$D$35+MIN(SUM($AC189:AC189),SUM($AC189:AD189),SUM($AC189:AE189),SUM($AC189:AF189),SUM($AC189:AG189),SUM($AC189:AH189),SUM($AC189:AI189),SUM($AC189:AJ189),SUM($AC189:AK189),SUM($AC189:AL189))</f>
        <v>-1123574562.7182622</v>
      </c>
      <c r="AR189" s="36">
        <f ca="1">IF(AP189&lt;'1.Inputs'!$D$57,1,0)</f>
        <v>1</v>
      </c>
      <c r="AS189" s="36">
        <f t="shared" ca="1" si="23"/>
        <v>1</v>
      </c>
    </row>
    <row r="190" spans="2:45" ht="15" customHeight="1" x14ac:dyDescent="0.25">
      <c r="B190" s="36">
        <v>175</v>
      </c>
      <c r="C190" s="36">
        <f t="shared" ca="1" si="16"/>
        <v>0.54093613288808384</v>
      </c>
      <c r="D190" s="36">
        <f t="shared" ca="1" si="17"/>
        <v>18397.035964679435</v>
      </c>
      <c r="E190" s="47">
        <f t="shared" ca="1" si="18"/>
        <v>0.83360723178520979</v>
      </c>
      <c r="F190" s="36">
        <f t="shared" ca="1" si="19"/>
        <v>30650.103436533529</v>
      </c>
      <c r="G190" s="36">
        <f t="shared" ca="1" si="20"/>
        <v>3.4848009007018066E-2</v>
      </c>
      <c r="H190" s="36">
        <f ca="1">((('1.Inputs'!$D$37*12*IF(1=1,'1.Inputs'!$D$38,IF(1=2,'1.Inputs'!$D$39,$E190)))*$F190*(('1.Inputs'!$D$40)+(1-'1.Inputs'!$D$40)*(1+'1.Inputs'!$D$41))*(1+$G190)^(1-1))*'1.Inputs'!$D$47+(('1.Inputs'!$D$37*12*IF(1=1,'1.Inputs'!$D$38,IF(1=2,'1.Inputs'!$D$39,$E190)))/(1-'1.Inputs'!$D$42)*$D190*(1+$G190)^(1-1))*('1.Inputs'!$D$48-'1.Inputs'!$D$49))/'1.Inputs'!$D$51</f>
        <v>807934396.57442963</v>
      </c>
      <c r="I190" s="36">
        <f ca="1">((('1.Inputs'!$D$37*12*IF(2=1,'1.Inputs'!$D$38,IF(2=2,'1.Inputs'!$D$39,$E190)))*$F190*(('1.Inputs'!$D$40)+(1-'1.Inputs'!$D$40)*(1+'1.Inputs'!$D$41))*(1+$G190)^(2-1))*'1.Inputs'!$D$47+(('1.Inputs'!$D$37*12*IF(2=1,'1.Inputs'!$D$38,IF(2=2,'1.Inputs'!$D$39,$E190)))/(1-'1.Inputs'!$D$42)*$D190*(1+$G190)^(2-1))*('1.Inputs'!$D$48-'1.Inputs'!$D$49))/'1.Inputs'!$D$51</f>
        <v>1170525022.3846691</v>
      </c>
      <c r="J190" s="36">
        <f ca="1">((('1.Inputs'!$D$37*12*IF(3=1,'1.Inputs'!$D$38,IF(3=2,'1.Inputs'!$D$39,$E190)))*$F190*(('1.Inputs'!$D$40)+(1-'1.Inputs'!$D$40)*(1+'1.Inputs'!$D$41))*(1+$G190)^(3-1))*'1.Inputs'!$D$47+(('1.Inputs'!$D$37*12*IF(3=1,'1.Inputs'!$D$38,IF(3=2,'1.Inputs'!$D$39,$E190)))/(1-'1.Inputs'!$D$42)*$D190*(1+$G190)^(3-1))*('1.Inputs'!$D$48-'1.Inputs'!$D$49))/'1.Inputs'!$D$51</f>
        <v>1442516216.4669583</v>
      </c>
      <c r="K190" s="36">
        <f ca="1">((('1.Inputs'!$D$37*12*IF(4=1,'1.Inputs'!$D$38,IF(4=2,'1.Inputs'!$D$39,$E190)))*$F190*(('1.Inputs'!$D$40)+(1-'1.Inputs'!$D$40)*(1+'1.Inputs'!$D$41))*(1+$G190)^(4-1))*'1.Inputs'!$D$47+(('1.Inputs'!$D$37*12*IF(4=1,'1.Inputs'!$D$38,IF(4=2,'1.Inputs'!$D$39,$E190)))/(1-'1.Inputs'!$D$42)*$D190*(1+$G190)^(4-1))*('1.Inputs'!$D$48-'1.Inputs'!$D$49))/'1.Inputs'!$D$51</f>
        <v>1492785034.5711684</v>
      </c>
      <c r="L190" s="36">
        <f ca="1">((('1.Inputs'!$D$37*12*IF(5=1,'1.Inputs'!$D$38,IF(5=2,'1.Inputs'!$D$39,$E190)))*$F190*(('1.Inputs'!$D$40)+(1-'1.Inputs'!$D$40)*(1+'1.Inputs'!$D$41))*(1+$G190)^(5-1))*'1.Inputs'!$D$47+(('1.Inputs'!$D$37*12*IF(5=1,'1.Inputs'!$D$38,IF(5=2,'1.Inputs'!$D$39,$E190)))/(1-'1.Inputs'!$D$42)*$D190*(1+$G190)^(5-1))*('1.Inputs'!$D$48-'1.Inputs'!$D$49))/'1.Inputs'!$D$51</f>
        <v>1544805620.9014466</v>
      </c>
      <c r="M190" s="36">
        <f ca="1">((('1.Inputs'!$D$37*12*IF(6=1,'1.Inputs'!$D$38,IF(6=2,'1.Inputs'!$D$39,$E190)))*$F190*(('1.Inputs'!$D$40)+(1-'1.Inputs'!$D$40)*(1+'1.Inputs'!$D$41))*(1+$G190)^(6-1))*'1.Inputs'!$D$47+(('1.Inputs'!$D$37*12*IF(6=1,'1.Inputs'!$D$38,IF(6=2,'1.Inputs'!$D$39,$E190)))/(1-'1.Inputs'!$D$42)*$D190*(1+$G190)^(6-1))*('1.Inputs'!$D$48-'1.Inputs'!$D$49))/'1.Inputs'!$D$51</f>
        <v>1598639021.0927122</v>
      </c>
      <c r="N190" s="36">
        <f ca="1">((('1.Inputs'!$D$37*12*IF(7=1,'1.Inputs'!$D$38,IF(7=2,'1.Inputs'!$D$39,$E190)))*$F190*(('1.Inputs'!$D$40)+(1-'1.Inputs'!$D$40)*(1+'1.Inputs'!$D$41))*(1+$G190)^(7-1))*'1.Inputs'!$D$47+(('1.Inputs'!$D$37*12*IF(7=1,'1.Inputs'!$D$38,IF(7=2,'1.Inputs'!$D$39,$E190)))/(1-'1.Inputs'!$D$42)*$D190*(1+$G190)^(7-1))*('1.Inputs'!$D$48-'1.Inputs'!$D$49))/'1.Inputs'!$D$51</f>
        <v>1654348408.0987217</v>
      </c>
      <c r="O190" s="36">
        <f ca="1">((('1.Inputs'!$D$37*12*IF(8=1,'1.Inputs'!$D$38,IF(8=2,'1.Inputs'!$D$39,$E190)))*$F190*(('1.Inputs'!$D$40)+(1-'1.Inputs'!$D$40)*(1+'1.Inputs'!$D$41))*(1+$G190)^(8-1))*'1.Inputs'!$D$47+(('1.Inputs'!$D$37*12*IF(8=1,'1.Inputs'!$D$38,IF(8=2,'1.Inputs'!$D$39,$E190)))/(1-'1.Inputs'!$D$42)*$D190*(1+$G190)^(8-1))*('1.Inputs'!$D$48-'1.Inputs'!$D$49))/'1.Inputs'!$D$51</f>
        <v>1711999156.3248916</v>
      </c>
      <c r="P190" s="36">
        <f ca="1">((('1.Inputs'!$D$37*12*IF(9=1,'1.Inputs'!$D$38,IF(9=2,'1.Inputs'!$D$39,$E190)))*$F190*(('1.Inputs'!$D$40)+(1-'1.Inputs'!$D$40)*(1+'1.Inputs'!$D$41))*(1+$G190)^(9-1))*'1.Inputs'!$D$47+(('1.Inputs'!$D$37*12*IF(9=1,'1.Inputs'!$D$38,IF(9=2,'1.Inputs'!$D$39,$E190)))/(1-'1.Inputs'!$D$42)*$D190*(1+$G190)^(9-1))*('1.Inputs'!$D$48-'1.Inputs'!$D$49))/'1.Inputs'!$D$51</f>
        <v>1771658918.3445091</v>
      </c>
      <c r="Q190" s="36">
        <f ca="1">((('1.Inputs'!$D$37*12*IF(10=1,'1.Inputs'!$D$38,IF(10=2,'1.Inputs'!$D$39,$E190)))*$F190*(('1.Inputs'!$D$40)+(1-'1.Inputs'!$D$40)*(1+'1.Inputs'!$D$41))*(1+$G190)^(10-1))*'1.Inputs'!$D$47+(('1.Inputs'!$D$37*12*IF(10=1,'1.Inputs'!$D$38,IF(10=2,'1.Inputs'!$D$39,$E190)))/(1-'1.Inputs'!$D$42)*$D190*(1+$G190)^(10-1))*('1.Inputs'!$D$48-'1.Inputs'!$D$49))/'1.Inputs'!$D$51</f>
        <v>1833397704.2883422</v>
      </c>
      <c r="R190" s="36">
        <f>-'1.Inputs'!$D$24</f>
        <v>-2050000000</v>
      </c>
      <c r="S190" s="36">
        <f ca="1">((('1.Inputs'!$D$37*12*IF(1=1,'1.Inputs'!$D$38,IF(1=2,'1.Inputs'!$D$39,$E190)))*$F190*(('1.Inputs'!$D$40)+(1-'1.Inputs'!$D$40)*(1+'1.Inputs'!$D$41))*(1+$G190)^(1-1))-(('1.Inputs'!$D$37*12*IF(1=1,'1.Inputs'!$D$38,IF(1=2,'1.Inputs'!$D$39,$E190)))/(1-'1.Inputs'!$D$42)*$D190*(1+$G190)^(1-1))-('1.Inputs'!$D$37*12*IF(1=1,'1.Inputs'!$D$38,IF(1=2,'1.Inputs'!$D$39,$E190)))*'1.Inputs'!$D$43*(1+$G190)^(1-1)-'1.Inputs'!$D$44*(1+$G190)^(1-1)-('1.Inputs'!$D$20/'1.Inputs'!$D$27+'1.Inputs'!$D$23/'1.Inputs'!$D$28))-MAX(0,((('1.Inputs'!$D$37*12*IF(1=1,'1.Inputs'!$D$38,IF(1=2,'1.Inputs'!$D$39,$E190)))*$F190*(('1.Inputs'!$D$40)+(1-'1.Inputs'!$D$40)*(1+'1.Inputs'!$D$41))*(1+$G190)^(1-1))-(('1.Inputs'!$D$37*12*IF(1=1,'1.Inputs'!$D$38,IF(1=2,'1.Inputs'!$D$39,$E190)))/(1-'1.Inputs'!$D$42)*$D190*(1+$G190)^(1-1))-('1.Inputs'!$D$37*12*IF(1=1,'1.Inputs'!$D$38,IF(1=2,'1.Inputs'!$D$39,$E190)))*'1.Inputs'!$D$43*(1+$G190)^(1-1)-'1.Inputs'!$D$44*(1+$G190)^(1-1)-('1.Inputs'!$D$20/'1.Inputs'!$D$27+'1.Inputs'!$D$23/'1.Inputs'!$D$28)))*'1.Inputs'!$D$53+('1.Inputs'!$D$20/'1.Inputs'!$D$27+'1.Inputs'!$D$23/'1.Inputs'!$D$28)-H190</f>
        <v>-475792696.95396507</v>
      </c>
      <c r="T190" s="36">
        <f ca="1">((('1.Inputs'!$D$37*12*IF(2=1,'1.Inputs'!$D$38,IF(2=2,'1.Inputs'!$D$39,$E190)))*$F190*(('1.Inputs'!$D$40)+(1-'1.Inputs'!$D$40)*(1+'1.Inputs'!$D$41))*(1+$G190)^(2-1))-(('1.Inputs'!$D$37*12*IF(2=1,'1.Inputs'!$D$38,IF(2=2,'1.Inputs'!$D$39,$E190)))/(1-'1.Inputs'!$D$42)*$D190*(1+$G190)^(2-1))-('1.Inputs'!$D$37*12*IF(2=1,'1.Inputs'!$D$38,IF(2=2,'1.Inputs'!$D$39,$E190)))*'1.Inputs'!$D$43*(1+$G190)^(2-1)-'1.Inputs'!$D$44*(1+$G190)^(2-1)-('1.Inputs'!$D$20/'1.Inputs'!$D$27+'1.Inputs'!$D$23/'1.Inputs'!$D$28))-MAX(0,((('1.Inputs'!$D$37*12*IF(2=1,'1.Inputs'!$D$38,IF(2=2,'1.Inputs'!$D$39,$E190)))*$F190*(('1.Inputs'!$D$40)+(1-'1.Inputs'!$D$40)*(1+'1.Inputs'!$D$41))*(1+$G190)^(2-1))-(('1.Inputs'!$D$37*12*IF(2=1,'1.Inputs'!$D$38,IF(2=2,'1.Inputs'!$D$39,$E190)))/(1-'1.Inputs'!$D$42)*$D190*(1+$G190)^(2-1))-('1.Inputs'!$D$37*12*IF(2=1,'1.Inputs'!$D$38,IF(2=2,'1.Inputs'!$D$39,$E190)))*'1.Inputs'!$D$43*(1+$G190)^(2-1)-'1.Inputs'!$D$44*(1+$G190)^(2-1)-('1.Inputs'!$D$20/'1.Inputs'!$D$27+'1.Inputs'!$D$23/'1.Inputs'!$D$28)))*'1.Inputs'!$D$53+('1.Inputs'!$D$20/'1.Inputs'!$D$27+'1.Inputs'!$D$23/'1.Inputs'!$D$28)-(I190-H190)</f>
        <v>339561259.68621135</v>
      </c>
      <c r="U190" s="36">
        <f ca="1">((('1.Inputs'!$D$37*12*IF(3=1,'1.Inputs'!$D$38,IF(3=2,'1.Inputs'!$D$39,$E190)))*$F190*(('1.Inputs'!$D$40)+(1-'1.Inputs'!$D$40)*(1+'1.Inputs'!$D$41))*(1+$G190)^(3-1))-(('1.Inputs'!$D$37*12*IF(3=1,'1.Inputs'!$D$38,IF(3=2,'1.Inputs'!$D$39,$E190)))/(1-'1.Inputs'!$D$42)*$D190*(1+$G190)^(3-1))-('1.Inputs'!$D$37*12*IF(3=1,'1.Inputs'!$D$38,IF(3=2,'1.Inputs'!$D$39,$E190)))*'1.Inputs'!$D$43*(1+$G190)^(3-1)-'1.Inputs'!$D$44*(1+$G190)^(3-1)-('1.Inputs'!$D$20/'1.Inputs'!$D$27+'1.Inputs'!$D$23/'1.Inputs'!$D$28))-MAX(0,((('1.Inputs'!$D$37*12*IF(3=1,'1.Inputs'!$D$38,IF(3=2,'1.Inputs'!$D$39,$E190)))*$F190*(('1.Inputs'!$D$40)+(1-'1.Inputs'!$D$40)*(1+'1.Inputs'!$D$41))*(1+$G190)^(3-1))-(('1.Inputs'!$D$37*12*IF(3=1,'1.Inputs'!$D$38,IF(3=2,'1.Inputs'!$D$39,$E190)))/(1-'1.Inputs'!$D$42)*$D190*(1+$G190)^(3-1))-('1.Inputs'!$D$37*12*IF(3=1,'1.Inputs'!$D$38,IF(3=2,'1.Inputs'!$D$39,$E190)))*'1.Inputs'!$D$43*(1+$G190)^(3-1)-'1.Inputs'!$D$44*(1+$G190)^(3-1)-('1.Inputs'!$D$20/'1.Inputs'!$D$27+'1.Inputs'!$D$23/'1.Inputs'!$D$28)))*'1.Inputs'!$D$53+('1.Inputs'!$D$20/'1.Inputs'!$D$27+'1.Inputs'!$D$23/'1.Inputs'!$D$28)-(J190-I190)</f>
        <v>701913317.90938115</v>
      </c>
      <c r="V190" s="36">
        <f ca="1">((('1.Inputs'!$D$37*12*IF(4=1,'1.Inputs'!$D$38,IF(4=2,'1.Inputs'!$D$39,$E190)))*$F190*(('1.Inputs'!$D$40)+(1-'1.Inputs'!$D$40)*(1+'1.Inputs'!$D$41))*(1+$G190)^(4-1))-(('1.Inputs'!$D$37*12*IF(4=1,'1.Inputs'!$D$38,IF(4=2,'1.Inputs'!$D$39,$E190)))/(1-'1.Inputs'!$D$42)*$D190*(1+$G190)^(4-1))-('1.Inputs'!$D$37*12*IF(4=1,'1.Inputs'!$D$38,IF(4=2,'1.Inputs'!$D$39,$E190)))*'1.Inputs'!$D$43*(1+$G190)^(4-1)-'1.Inputs'!$D$44*(1+$G190)^(4-1)-('1.Inputs'!$D$20/'1.Inputs'!$D$27+'1.Inputs'!$D$23/'1.Inputs'!$D$28))-MAX(0,((('1.Inputs'!$D$37*12*IF(4=1,'1.Inputs'!$D$38,IF(4=2,'1.Inputs'!$D$39,$E190)))*$F190*(('1.Inputs'!$D$40)+(1-'1.Inputs'!$D$40)*(1+'1.Inputs'!$D$41))*(1+$G190)^(4-1))-(('1.Inputs'!$D$37*12*IF(4=1,'1.Inputs'!$D$38,IF(4=2,'1.Inputs'!$D$39,$E190)))/(1-'1.Inputs'!$D$42)*$D190*(1+$G190)^(4-1))-('1.Inputs'!$D$37*12*IF(4=1,'1.Inputs'!$D$38,IF(4=2,'1.Inputs'!$D$39,$E190)))*'1.Inputs'!$D$43*(1+$G190)^(4-1)-'1.Inputs'!$D$44*(1+$G190)^(4-1)-('1.Inputs'!$D$20/'1.Inputs'!$D$27+'1.Inputs'!$D$23/'1.Inputs'!$D$28)))*'1.Inputs'!$D$53+('1.Inputs'!$D$20/'1.Inputs'!$D$27+'1.Inputs'!$D$23/'1.Inputs'!$D$28)-(K190-J190)</f>
        <v>955927758.66773963</v>
      </c>
      <c r="W190" s="36">
        <f ca="1">((('1.Inputs'!$D$37*12*IF(5=1,'1.Inputs'!$D$38,IF(5=2,'1.Inputs'!$D$39,$E190)))*$F190*(('1.Inputs'!$D$40)+(1-'1.Inputs'!$D$40)*(1+'1.Inputs'!$D$41))*(1+$G190)^(5-1))-(('1.Inputs'!$D$37*12*IF(5=1,'1.Inputs'!$D$38,IF(5=2,'1.Inputs'!$D$39,$E190)))/(1-'1.Inputs'!$D$42)*$D190*(1+$G190)^(5-1))-('1.Inputs'!$D$37*12*IF(5=1,'1.Inputs'!$D$38,IF(5=2,'1.Inputs'!$D$39,$E190)))*'1.Inputs'!$D$43*(1+$G190)^(5-1)-'1.Inputs'!$D$44*(1+$G190)^(5-1)-('1.Inputs'!$D$20/'1.Inputs'!$D$27+'1.Inputs'!$D$23/'1.Inputs'!$D$28))-MAX(0,((('1.Inputs'!$D$37*12*IF(5=1,'1.Inputs'!$D$38,IF(5=2,'1.Inputs'!$D$39,$E190)))*$F190*(('1.Inputs'!$D$40)+(1-'1.Inputs'!$D$40)*(1+'1.Inputs'!$D$41))*(1+$G190)^(5-1))-(('1.Inputs'!$D$37*12*IF(5=1,'1.Inputs'!$D$38,IF(5=2,'1.Inputs'!$D$39,$E190)))/(1-'1.Inputs'!$D$42)*$D190*(1+$G190)^(5-1))-('1.Inputs'!$D$37*12*IF(5=1,'1.Inputs'!$D$38,IF(5=2,'1.Inputs'!$D$39,$E190)))*'1.Inputs'!$D$43*(1+$G190)^(5-1)-'1.Inputs'!$D$44*(1+$G190)^(5-1)-('1.Inputs'!$D$20/'1.Inputs'!$D$27+'1.Inputs'!$D$23/'1.Inputs'!$D$28)))*'1.Inputs'!$D$53+('1.Inputs'!$D$20/'1.Inputs'!$D$27+'1.Inputs'!$D$23/'1.Inputs'!$D$28)-(L190-K190)</f>
        <v>987593369.38627005</v>
      </c>
      <c r="X190" s="36">
        <f ca="1">((('1.Inputs'!$D$37*12*IF(6=1,'1.Inputs'!$D$38,IF(6=2,'1.Inputs'!$D$39,$E190)))*$F190*(('1.Inputs'!$D$40)+(1-'1.Inputs'!$D$40)*(1+'1.Inputs'!$D$41))*(1+$G190)^(6-1))-(('1.Inputs'!$D$37*12*IF(6=1,'1.Inputs'!$D$38,IF(6=2,'1.Inputs'!$D$39,$E190)))/(1-'1.Inputs'!$D$42)*$D190*(1+$G190)^(6-1))-('1.Inputs'!$D$37*12*IF(6=1,'1.Inputs'!$D$38,IF(6=2,'1.Inputs'!$D$39,$E190)))*'1.Inputs'!$D$43*(1+$G190)^(6-1)-'1.Inputs'!$D$44*(1+$G190)^(6-1)-('1.Inputs'!$D$20/'1.Inputs'!$D$27+'1.Inputs'!$D$23/'1.Inputs'!$D$28))-MAX(0,((('1.Inputs'!$D$37*12*IF(6=1,'1.Inputs'!$D$38,IF(6=2,'1.Inputs'!$D$39,$E190)))*$F190*(('1.Inputs'!$D$40)+(1-'1.Inputs'!$D$40)*(1+'1.Inputs'!$D$41))*(1+$G190)^(6-1))-(('1.Inputs'!$D$37*12*IF(6=1,'1.Inputs'!$D$38,IF(6=2,'1.Inputs'!$D$39,$E190)))/(1-'1.Inputs'!$D$42)*$D190*(1+$G190)^(6-1))-('1.Inputs'!$D$37*12*IF(6=1,'1.Inputs'!$D$38,IF(6=2,'1.Inputs'!$D$39,$E190)))*'1.Inputs'!$D$43*(1+$G190)^(6-1)-'1.Inputs'!$D$44*(1+$G190)^(6-1)-('1.Inputs'!$D$20/'1.Inputs'!$D$27+'1.Inputs'!$D$23/'1.Inputs'!$D$28)))*'1.Inputs'!$D$53+('1.Inputs'!$D$20/'1.Inputs'!$D$27+'1.Inputs'!$D$23/'1.Inputs'!$D$28)-(M190-L190)</f>
        <v>1020362463.5923326</v>
      </c>
      <c r="Y190" s="36">
        <f ca="1">((('1.Inputs'!$D$37*12*IF(7=1,'1.Inputs'!$D$38,IF(7=2,'1.Inputs'!$D$39,$E190)))*$F190*(('1.Inputs'!$D$40)+(1-'1.Inputs'!$D$40)*(1+'1.Inputs'!$D$41))*(1+$G190)^(7-1))-(('1.Inputs'!$D$37*12*IF(7=1,'1.Inputs'!$D$38,IF(7=2,'1.Inputs'!$D$39,$E190)))/(1-'1.Inputs'!$D$42)*$D190*(1+$G190)^(7-1))-('1.Inputs'!$D$37*12*IF(7=1,'1.Inputs'!$D$38,IF(7=2,'1.Inputs'!$D$39,$E190)))*'1.Inputs'!$D$43*(1+$G190)^(7-1)-'1.Inputs'!$D$44*(1+$G190)^(7-1)-('1.Inputs'!$D$20/'1.Inputs'!$D$27+'1.Inputs'!$D$23/'1.Inputs'!$D$28))-MAX(0,((('1.Inputs'!$D$37*12*IF(7=1,'1.Inputs'!$D$38,IF(7=2,'1.Inputs'!$D$39,$E190)))*$F190*(('1.Inputs'!$D$40)+(1-'1.Inputs'!$D$40)*(1+'1.Inputs'!$D$41))*(1+$G190)^(7-1))-(('1.Inputs'!$D$37*12*IF(7=1,'1.Inputs'!$D$38,IF(7=2,'1.Inputs'!$D$39,$E190)))/(1-'1.Inputs'!$D$42)*$D190*(1+$G190)^(7-1))-('1.Inputs'!$D$37*12*IF(7=1,'1.Inputs'!$D$38,IF(7=2,'1.Inputs'!$D$39,$E190)))*'1.Inputs'!$D$43*(1+$G190)^(7-1)-'1.Inputs'!$D$44*(1+$G190)^(7-1)-('1.Inputs'!$D$20/'1.Inputs'!$D$27+'1.Inputs'!$D$23/'1.Inputs'!$D$28)))*'1.Inputs'!$D$53+('1.Inputs'!$D$20/'1.Inputs'!$D$27+'1.Inputs'!$D$23/'1.Inputs'!$D$28)-(N190-M190)</f>
        <v>1054273495.4884393</v>
      </c>
      <c r="Z190" s="36">
        <f ca="1">((('1.Inputs'!$D$37*12*IF(8=1,'1.Inputs'!$D$38,IF(8=2,'1.Inputs'!$D$39,$E190)))*$F190*(('1.Inputs'!$D$40)+(1-'1.Inputs'!$D$40)*(1+'1.Inputs'!$D$41))*(1+$G190)^(8-1))-(('1.Inputs'!$D$37*12*IF(8=1,'1.Inputs'!$D$38,IF(8=2,'1.Inputs'!$D$39,$E190)))/(1-'1.Inputs'!$D$42)*$D190*(1+$G190)^(8-1))-('1.Inputs'!$D$37*12*IF(8=1,'1.Inputs'!$D$38,IF(8=2,'1.Inputs'!$D$39,$E190)))*'1.Inputs'!$D$43*(1+$G190)^(8-1)-'1.Inputs'!$D$44*(1+$G190)^(8-1)-('1.Inputs'!$D$20/'1.Inputs'!$D$27+'1.Inputs'!$D$23/'1.Inputs'!$D$28))-MAX(0,((('1.Inputs'!$D$37*12*IF(8=1,'1.Inputs'!$D$38,IF(8=2,'1.Inputs'!$D$39,$E190)))*$F190*(('1.Inputs'!$D$40)+(1-'1.Inputs'!$D$40)*(1+'1.Inputs'!$D$41))*(1+$G190)^(8-1))-(('1.Inputs'!$D$37*12*IF(8=1,'1.Inputs'!$D$38,IF(8=2,'1.Inputs'!$D$39,$E190)))/(1-'1.Inputs'!$D$42)*$D190*(1+$G190)^(8-1))-('1.Inputs'!$D$37*12*IF(8=1,'1.Inputs'!$D$38,IF(8=2,'1.Inputs'!$D$39,$E190)))*'1.Inputs'!$D$43*(1+$G190)^(8-1)-'1.Inputs'!$D$44*(1+$G190)^(8-1)-('1.Inputs'!$D$20/'1.Inputs'!$D$27+'1.Inputs'!$D$23/'1.Inputs'!$D$28)))*'1.Inputs'!$D$53+('1.Inputs'!$D$20/'1.Inputs'!$D$27+'1.Inputs'!$D$23/'1.Inputs'!$D$28)-(O190-N190)</f>
        <v>1089366259.3295</v>
      </c>
      <c r="AA190" s="36">
        <f ca="1">((('1.Inputs'!$D$37*12*IF(9=1,'1.Inputs'!$D$38,IF(9=2,'1.Inputs'!$D$39,$E190)))*$F190*(('1.Inputs'!$D$40)+(1-'1.Inputs'!$D$40)*(1+'1.Inputs'!$D$41))*(1+$G190)^(9-1))-(('1.Inputs'!$D$37*12*IF(9=1,'1.Inputs'!$D$38,IF(9=2,'1.Inputs'!$D$39,$E190)))/(1-'1.Inputs'!$D$42)*$D190*(1+$G190)^(9-1))-('1.Inputs'!$D$37*12*IF(9=1,'1.Inputs'!$D$38,IF(9=2,'1.Inputs'!$D$39,$E190)))*'1.Inputs'!$D$43*(1+$G190)^(9-1)-'1.Inputs'!$D$44*(1+$G190)^(9-1)-('1.Inputs'!$D$20/'1.Inputs'!$D$27+'1.Inputs'!$D$23/'1.Inputs'!$D$28))-MAX(0,((('1.Inputs'!$D$37*12*IF(9=1,'1.Inputs'!$D$38,IF(9=2,'1.Inputs'!$D$39,$E190)))*$F190*(('1.Inputs'!$D$40)+(1-'1.Inputs'!$D$40)*(1+'1.Inputs'!$D$41))*(1+$G190)^(9-1))-(('1.Inputs'!$D$37*12*IF(9=1,'1.Inputs'!$D$38,IF(9=2,'1.Inputs'!$D$39,$E190)))/(1-'1.Inputs'!$D$42)*$D190*(1+$G190)^(9-1))-('1.Inputs'!$D$37*12*IF(9=1,'1.Inputs'!$D$38,IF(9=2,'1.Inputs'!$D$39,$E190)))*'1.Inputs'!$D$43*(1+$G190)^(9-1)-'1.Inputs'!$D$44*(1+$G190)^(9-1)-('1.Inputs'!$D$20/'1.Inputs'!$D$27+'1.Inputs'!$D$23/'1.Inputs'!$D$28)))*'1.Inputs'!$D$53+('1.Inputs'!$D$20/'1.Inputs'!$D$27+'1.Inputs'!$D$23/'1.Inputs'!$D$28)-(P190-O190)</f>
        <v>1125681936.1209741</v>
      </c>
      <c r="AB190" s="36">
        <f ca="1">((('1.Inputs'!$D$37*12*IF(10=1,'1.Inputs'!$D$38,IF(10=2,'1.Inputs'!$D$39,$E190)))*$F190*(('1.Inputs'!$D$40)+(1-'1.Inputs'!$D$40)*(1+'1.Inputs'!$D$41))*(1+$G190)^(10-1))-(('1.Inputs'!$D$37*12*IF(10=1,'1.Inputs'!$D$38,IF(10=2,'1.Inputs'!$D$39,$E190)))/(1-'1.Inputs'!$D$42)*$D190*(1+$G190)^(10-1))-('1.Inputs'!$D$37*12*IF(10=1,'1.Inputs'!$D$38,IF(10=2,'1.Inputs'!$D$39,$E190)))*'1.Inputs'!$D$43*(1+$G190)^(10-1)-'1.Inputs'!$D$44*(1+$G190)^(10-1)-('1.Inputs'!$D$20/'1.Inputs'!$D$27+'1.Inputs'!$D$23/'1.Inputs'!$D$28))-MAX(0,((('1.Inputs'!$D$37*12*IF(10=1,'1.Inputs'!$D$38,IF(10=2,'1.Inputs'!$D$39,$E190)))*$F190*(('1.Inputs'!$D$40)+(1-'1.Inputs'!$D$40)*(1+'1.Inputs'!$D$41))*(1+$G190)^(10-1))-(('1.Inputs'!$D$37*12*IF(10=1,'1.Inputs'!$D$38,IF(10=2,'1.Inputs'!$D$39,$E190)))/(1-'1.Inputs'!$D$42)*$D190*(1+$G190)^(10-1))-('1.Inputs'!$D$37*12*IF(10=1,'1.Inputs'!$D$38,IF(10=2,'1.Inputs'!$D$39,$E190)))*'1.Inputs'!$D$43*(1+$G190)^(10-1)-'1.Inputs'!$D$44*(1+$G190)^(10-1)-('1.Inputs'!$D$20/'1.Inputs'!$D$27+'1.Inputs'!$D$23/'1.Inputs'!$D$28)))*'1.Inputs'!$D$53+('1.Inputs'!$D$20/'1.Inputs'!$D$27+'1.Inputs'!$D$23/'1.Inputs'!$D$28)-(Q190-P190)+(('1.Inputs'!$D$20+'1.Inputs'!$D$23-('1.Inputs'!$D$20/'1.Inputs'!$D$27+'1.Inputs'!$D$23/'1.Inputs'!$D$28)*'1.Inputs'!$D$10)*'1.Inputs'!$D$60+'1.Inputs'!$D$19*'1.Inputs'!$D$59+Q190)</f>
        <v>3696660846.2327156</v>
      </c>
      <c r="AC190" s="36">
        <f ca="1">S190-AC$13-AC$14+MIN(AC$13,MAX(0,((('1.Inputs'!$D$37*12*IF(1=1,'1.Inputs'!$D$38,IF(1=2,'1.Inputs'!$D$39,$E190)))*$F190*(('1.Inputs'!$D$40)+(1-'1.Inputs'!$D$40)*(1+'1.Inputs'!$D$41))*(1+$G190)^(1-1))-(('1.Inputs'!$D$37*12*IF(1=1,'1.Inputs'!$D$38,IF(1=2,'1.Inputs'!$D$39,$E190)))/(1-'1.Inputs'!$D$42)*$D190*(1+$G190)^(1-1))-('1.Inputs'!$D$37*12*IF(1=1,'1.Inputs'!$D$38,IF(1=2,'1.Inputs'!$D$39,$E190)))*'1.Inputs'!$D$43*(1+$G190)^(1-1)-'1.Inputs'!$D$44*(1+$G190)^(1-1)-('1.Inputs'!$D$20/'1.Inputs'!$D$27+'1.Inputs'!$D$23/'1.Inputs'!$D$28))))*'1.Inputs'!$D$53</f>
        <v>-571732696.95396507</v>
      </c>
      <c r="AD190" s="36">
        <f ca="1">T190-AD$13-AD$14+MIN(AD$13,MAX(0,((('1.Inputs'!$D$37*12*IF(2=1,'1.Inputs'!$D$38,IF(2=2,'1.Inputs'!$D$39,$E190)))*$F190*(('1.Inputs'!$D$40)+(1-'1.Inputs'!$D$40)*(1+'1.Inputs'!$D$41))*(1+$G190)^(2-1))-(('1.Inputs'!$D$37*12*IF(2=1,'1.Inputs'!$D$38,IF(2=2,'1.Inputs'!$D$39,$E190)))/(1-'1.Inputs'!$D$42)*$D190*(1+$G190)^(2-1))-('1.Inputs'!$D$37*12*IF(2=1,'1.Inputs'!$D$38,IF(2=2,'1.Inputs'!$D$39,$E190)))*'1.Inputs'!$D$43*(1+$G190)^(2-1)-'1.Inputs'!$D$44*(1+$G190)^(2-1)-('1.Inputs'!$D$20/'1.Inputs'!$D$27+'1.Inputs'!$D$23/'1.Inputs'!$D$28))))*'1.Inputs'!$D$53</f>
        <v>243621259.68621135</v>
      </c>
      <c r="AE190" s="36">
        <f ca="1">U190-AE$13-AE$14+MIN(AE$13,MAX(0,((('1.Inputs'!$D$37*12*IF(3=1,'1.Inputs'!$D$38,IF(3=2,'1.Inputs'!$D$39,$E190)))*$F190*(('1.Inputs'!$D$40)+(1-'1.Inputs'!$D$40)*(1+'1.Inputs'!$D$41))*(1+$G190)^(3-1))-(('1.Inputs'!$D$37*12*IF(3=1,'1.Inputs'!$D$38,IF(3=2,'1.Inputs'!$D$39,$E190)))/(1-'1.Inputs'!$D$42)*$D190*(1+$G190)^(3-1))-('1.Inputs'!$D$37*12*IF(3=1,'1.Inputs'!$D$38,IF(3=2,'1.Inputs'!$D$39,$E190)))*'1.Inputs'!$D$43*(1+$G190)^(3-1)-'1.Inputs'!$D$44*(1+$G190)^(3-1)-('1.Inputs'!$D$20/'1.Inputs'!$D$27+'1.Inputs'!$D$23/'1.Inputs'!$D$28))))*'1.Inputs'!$D$53</f>
        <v>359973317.90938115</v>
      </c>
      <c r="AF190" s="36">
        <f ca="1">V190-AF$13-AF$14+MIN(AF$13,MAX(0,((('1.Inputs'!$D$37*12*IF(4=1,'1.Inputs'!$D$38,IF(4=2,'1.Inputs'!$D$39,$E190)))*$F190*(('1.Inputs'!$D$40)+(1-'1.Inputs'!$D$40)*(1+'1.Inputs'!$D$41))*(1+$G190)^(4-1))-(('1.Inputs'!$D$37*12*IF(4=1,'1.Inputs'!$D$38,IF(4=2,'1.Inputs'!$D$39,$E190)))/(1-'1.Inputs'!$D$42)*$D190*(1+$G190)^(4-1))-('1.Inputs'!$D$37*12*IF(4=1,'1.Inputs'!$D$38,IF(4=2,'1.Inputs'!$D$39,$E190)))*'1.Inputs'!$D$43*(1+$G190)^(4-1)-'1.Inputs'!$D$44*(1+$G190)^(4-1)-('1.Inputs'!$D$20/'1.Inputs'!$D$27+'1.Inputs'!$D$23/'1.Inputs'!$D$28))))*'1.Inputs'!$D$53</f>
        <v>633175758.66773963</v>
      </c>
      <c r="AG190" s="36">
        <f ca="1">W190-AG$13-AG$14+MIN(AG$13,MAX(0,((('1.Inputs'!$D$37*12*IF(5=1,'1.Inputs'!$D$38,IF(5=2,'1.Inputs'!$D$39,$E190)))*$F190*(('1.Inputs'!$D$40)+(1-'1.Inputs'!$D$40)*(1+'1.Inputs'!$D$41))*(1+$G190)^(5-1))-(('1.Inputs'!$D$37*12*IF(5=1,'1.Inputs'!$D$38,IF(5=2,'1.Inputs'!$D$39,$E190)))/(1-'1.Inputs'!$D$42)*$D190*(1+$G190)^(5-1))-('1.Inputs'!$D$37*12*IF(5=1,'1.Inputs'!$D$38,IF(5=2,'1.Inputs'!$D$39,$E190)))*'1.Inputs'!$D$43*(1+$G190)^(5-1)-'1.Inputs'!$D$44*(1+$G190)^(5-1)-('1.Inputs'!$D$20/'1.Inputs'!$D$27+'1.Inputs'!$D$23/'1.Inputs'!$D$28))))*'1.Inputs'!$D$53</f>
        <v>684029369.38627005</v>
      </c>
      <c r="AH190" s="36">
        <f ca="1">X190-AH$13-AH$14+MIN(AH$13,MAX(0,((('1.Inputs'!$D$37*12*IF(6=1,'1.Inputs'!$D$38,IF(6=2,'1.Inputs'!$D$39,$E190)))*$F190*(('1.Inputs'!$D$40)+(1-'1.Inputs'!$D$40)*(1+'1.Inputs'!$D$41))*(1+$G190)^(6-1))-(('1.Inputs'!$D$37*12*IF(6=1,'1.Inputs'!$D$38,IF(6=2,'1.Inputs'!$D$39,$E190)))/(1-'1.Inputs'!$D$42)*$D190*(1+$G190)^(6-1))-('1.Inputs'!$D$37*12*IF(6=1,'1.Inputs'!$D$38,IF(6=2,'1.Inputs'!$D$39,$E190)))*'1.Inputs'!$D$43*(1+$G190)^(6-1)-'1.Inputs'!$D$44*(1+$G190)^(6-1)-('1.Inputs'!$D$20/'1.Inputs'!$D$27+'1.Inputs'!$D$23/'1.Inputs'!$D$28))))*'1.Inputs'!$D$53</f>
        <v>735986463.5923326</v>
      </c>
      <c r="AI190" s="36">
        <f ca="1">Y190-AI$13-AI$14+MIN(AI$13,MAX(0,((('1.Inputs'!$D$37*12*IF(7=1,'1.Inputs'!$D$38,IF(7=2,'1.Inputs'!$D$39,$E190)))*$F190*(('1.Inputs'!$D$40)+(1-'1.Inputs'!$D$40)*(1+'1.Inputs'!$D$41))*(1+$G190)^(7-1))-(('1.Inputs'!$D$37*12*IF(7=1,'1.Inputs'!$D$38,IF(7=2,'1.Inputs'!$D$39,$E190)))/(1-'1.Inputs'!$D$42)*$D190*(1+$G190)^(7-1))-('1.Inputs'!$D$37*12*IF(7=1,'1.Inputs'!$D$38,IF(7=2,'1.Inputs'!$D$39,$E190)))*'1.Inputs'!$D$43*(1+$G190)^(7-1)-'1.Inputs'!$D$44*(1+$G190)^(7-1)-('1.Inputs'!$D$20/'1.Inputs'!$D$27+'1.Inputs'!$D$23/'1.Inputs'!$D$28))))*'1.Inputs'!$D$53</f>
        <v>789085495.48843932</v>
      </c>
      <c r="AJ190" s="36">
        <f ca="1">Z190-AJ$13-AJ$14+MIN(AJ$13,MAX(0,((('1.Inputs'!$D$37*12*IF(8=1,'1.Inputs'!$D$38,IF(8=2,'1.Inputs'!$D$39,$E190)))*$F190*(('1.Inputs'!$D$40)+(1-'1.Inputs'!$D$40)*(1+'1.Inputs'!$D$41))*(1+$G190)^(8-1))-(('1.Inputs'!$D$37*12*IF(8=1,'1.Inputs'!$D$38,IF(8=2,'1.Inputs'!$D$39,$E190)))/(1-'1.Inputs'!$D$42)*$D190*(1+$G190)^(8-1))-('1.Inputs'!$D$37*12*IF(8=1,'1.Inputs'!$D$38,IF(8=2,'1.Inputs'!$D$39,$E190)))*'1.Inputs'!$D$43*(1+$G190)^(8-1)-'1.Inputs'!$D$44*(1+$G190)^(8-1)-('1.Inputs'!$D$20/'1.Inputs'!$D$27+'1.Inputs'!$D$23/'1.Inputs'!$D$28))))*'1.Inputs'!$D$53</f>
        <v>1089366259.3295</v>
      </c>
      <c r="AK190" s="36">
        <f ca="1">AA190-AK$13-AK$14+MIN(AK$13,MAX(0,((('1.Inputs'!$D$37*12*IF(9=1,'1.Inputs'!$D$38,IF(9=2,'1.Inputs'!$D$39,$E190)))*$F190*(('1.Inputs'!$D$40)+(1-'1.Inputs'!$D$40)*(1+'1.Inputs'!$D$41))*(1+$G190)^(9-1))-(('1.Inputs'!$D$37*12*IF(9=1,'1.Inputs'!$D$38,IF(9=2,'1.Inputs'!$D$39,$E190)))/(1-'1.Inputs'!$D$42)*$D190*(1+$G190)^(9-1))-('1.Inputs'!$D$37*12*IF(9=1,'1.Inputs'!$D$38,IF(9=2,'1.Inputs'!$D$39,$E190)))*'1.Inputs'!$D$43*(1+$G190)^(9-1)-'1.Inputs'!$D$44*(1+$G190)^(9-1)-('1.Inputs'!$D$20/'1.Inputs'!$D$27+'1.Inputs'!$D$23/'1.Inputs'!$D$28))))*'1.Inputs'!$D$53</f>
        <v>1125681936.1209741</v>
      </c>
      <c r="AL190" s="36">
        <f ca="1">AB190-AL$13-AL$14+MIN(AL$13,MAX(0,((('1.Inputs'!$D$37*12*IF(10=1,'1.Inputs'!$D$38,IF(10=2,'1.Inputs'!$D$39,$E190)))*$F190*(('1.Inputs'!$D$40)+(1-'1.Inputs'!$D$40)*(1+'1.Inputs'!$D$41))*(1+$G190)^(10-1))-(('1.Inputs'!$D$37*12*IF(10=1,'1.Inputs'!$D$38,IF(10=2,'1.Inputs'!$D$39,$E190)))/(1-'1.Inputs'!$D$42)*$D190*(1+$G190)^(10-1))-('1.Inputs'!$D$37*12*IF(10=1,'1.Inputs'!$D$38,IF(10=2,'1.Inputs'!$D$39,$E190)))*'1.Inputs'!$D$43*(1+$G190)^(10-1)-'1.Inputs'!$D$44*(1+$G190)^(10-1)-('1.Inputs'!$D$20/'1.Inputs'!$D$27+'1.Inputs'!$D$23/'1.Inputs'!$D$28))))*'1.Inputs'!$D$53+'1.Inputs'!$D$35</f>
        <v>4496660846.2327156</v>
      </c>
      <c r="AM190" s="48">
        <f ca="1">R190+NPV('1.Inputs'!$D$55,S190:AB190)</f>
        <v>2528205286.4207821</v>
      </c>
      <c r="AN190" s="48">
        <f ca="1">-('1.Inputs'!$D$24*(1-'1.Inputs'!$D$31)+'1.Inputs'!$D$35)+NPV('1.Inputs'!$D$54,AC190:AL190)</f>
        <v>838220411.34537029</v>
      </c>
      <c r="AO190" s="36">
        <f t="shared" ca="1" si="21"/>
        <v>-3.2235277571406846</v>
      </c>
      <c r="AP190" s="36">
        <f t="shared" ca="1" si="22"/>
        <v>1.7833163564770862</v>
      </c>
      <c r="AQ190" s="36">
        <f ca="1">'1.Inputs'!$D$35+MIN(SUM($AC190:AC190),SUM($AC190:AD190),SUM($AC190:AE190),SUM($AC190:AF190),SUM($AC190:AG190),SUM($AC190:AH190),SUM($AC190:AI190),SUM($AC190:AJ190),SUM($AC190:AK190),SUM($AC190:AL190))</f>
        <v>228267303.04603493</v>
      </c>
      <c r="AR190" s="36">
        <f ca="1">IF(AP190&lt;'1.Inputs'!$D$57,1,0)</f>
        <v>0</v>
      </c>
      <c r="AS190" s="36">
        <f t="shared" ca="1" si="23"/>
        <v>0</v>
      </c>
    </row>
    <row r="191" spans="2:45" ht="15" customHeight="1" x14ac:dyDescent="0.25">
      <c r="B191" s="36">
        <v>176</v>
      </c>
      <c r="C191" s="36">
        <f t="shared" ca="1" si="16"/>
        <v>0.2576952970957016</v>
      </c>
      <c r="D191" s="36">
        <f t="shared" ca="1" si="17"/>
        <v>20899.767622472369</v>
      </c>
      <c r="E191" s="47">
        <f t="shared" ca="1" si="18"/>
        <v>0.79221683579562985</v>
      </c>
      <c r="F191" s="36">
        <f t="shared" ca="1" si="19"/>
        <v>29758.854424406833</v>
      </c>
      <c r="G191" s="36">
        <f t="shared" ca="1" si="20"/>
        <v>6.5587285951248311E-2</v>
      </c>
      <c r="H191" s="36">
        <f ca="1">((('1.Inputs'!$D$37*12*IF(1=1,'1.Inputs'!$D$38,IF(1=2,'1.Inputs'!$D$39,$E191)))*$F191*(('1.Inputs'!$D$40)+(1-'1.Inputs'!$D$40)*(1+'1.Inputs'!$D$41))*(1+$G191)^(1-1))*'1.Inputs'!$D$47+(('1.Inputs'!$D$37*12*IF(1=1,'1.Inputs'!$D$38,IF(1=2,'1.Inputs'!$D$39,$E191)))/(1-'1.Inputs'!$D$42)*$D191*(1+$G191)^(1-1))*('1.Inputs'!$D$48-'1.Inputs'!$D$49))/'1.Inputs'!$D$51</f>
        <v>802963602.88813496</v>
      </c>
      <c r="I191" s="36">
        <f ca="1">((('1.Inputs'!$D$37*12*IF(2=1,'1.Inputs'!$D$38,IF(2=2,'1.Inputs'!$D$39,$E191)))*$F191*(('1.Inputs'!$D$40)+(1-'1.Inputs'!$D$40)*(1+'1.Inputs'!$D$41))*(1+$G191)^(2-1))*'1.Inputs'!$D$47+(('1.Inputs'!$D$37*12*IF(2=1,'1.Inputs'!$D$38,IF(2=2,'1.Inputs'!$D$39,$E191)))/(1-'1.Inputs'!$D$42)*$D191*(1+$G191)^(2-1))*('1.Inputs'!$D$48-'1.Inputs'!$D$49))/'1.Inputs'!$D$51</f>
        <v>1197878928.8468852</v>
      </c>
      <c r="J191" s="36">
        <f ca="1">((('1.Inputs'!$D$37*12*IF(3=1,'1.Inputs'!$D$38,IF(3=2,'1.Inputs'!$D$39,$E191)))*$F191*(('1.Inputs'!$D$40)+(1-'1.Inputs'!$D$40)*(1+'1.Inputs'!$D$41))*(1+$G191)^(3-1))*'1.Inputs'!$D$47+(('1.Inputs'!$D$37*12*IF(3=1,'1.Inputs'!$D$38,IF(3=2,'1.Inputs'!$D$39,$E191)))/(1-'1.Inputs'!$D$42)*$D191*(1+$G191)^(3-1))*('1.Inputs'!$D$48-'1.Inputs'!$D$49))/'1.Inputs'!$D$51</f>
        <v>1444601239.6686206</v>
      </c>
      <c r="K191" s="36">
        <f ca="1">((('1.Inputs'!$D$37*12*IF(4=1,'1.Inputs'!$D$38,IF(4=2,'1.Inputs'!$D$39,$E191)))*$F191*(('1.Inputs'!$D$40)+(1-'1.Inputs'!$D$40)*(1+'1.Inputs'!$D$41))*(1+$G191)^(4-1))*'1.Inputs'!$D$47+(('1.Inputs'!$D$37*12*IF(4=1,'1.Inputs'!$D$38,IF(4=2,'1.Inputs'!$D$39,$E191)))/(1-'1.Inputs'!$D$42)*$D191*(1+$G191)^(4-1))*('1.Inputs'!$D$48-'1.Inputs'!$D$49))/'1.Inputs'!$D$51</f>
        <v>1539348714.260294</v>
      </c>
      <c r="L191" s="36">
        <f ca="1">((('1.Inputs'!$D$37*12*IF(5=1,'1.Inputs'!$D$38,IF(5=2,'1.Inputs'!$D$39,$E191)))*$F191*(('1.Inputs'!$D$40)+(1-'1.Inputs'!$D$40)*(1+'1.Inputs'!$D$41))*(1+$G191)^(5-1))*'1.Inputs'!$D$47+(('1.Inputs'!$D$37*12*IF(5=1,'1.Inputs'!$D$38,IF(5=2,'1.Inputs'!$D$39,$E191)))/(1-'1.Inputs'!$D$42)*$D191*(1+$G191)^(5-1))*('1.Inputs'!$D$48-'1.Inputs'!$D$49))/'1.Inputs'!$D$51</f>
        <v>1640310418.5611703</v>
      </c>
      <c r="M191" s="36">
        <f ca="1">((('1.Inputs'!$D$37*12*IF(6=1,'1.Inputs'!$D$38,IF(6=2,'1.Inputs'!$D$39,$E191)))*$F191*(('1.Inputs'!$D$40)+(1-'1.Inputs'!$D$40)*(1+'1.Inputs'!$D$41))*(1+$G191)^(6-1))*'1.Inputs'!$D$47+(('1.Inputs'!$D$37*12*IF(6=1,'1.Inputs'!$D$38,IF(6=2,'1.Inputs'!$D$39,$E191)))/(1-'1.Inputs'!$D$42)*$D191*(1+$G191)^(6-1))*('1.Inputs'!$D$48-'1.Inputs'!$D$49))/'1.Inputs'!$D$51</f>
        <v>1747893927.0321541</v>
      </c>
      <c r="N191" s="36">
        <f ca="1">((('1.Inputs'!$D$37*12*IF(7=1,'1.Inputs'!$D$38,IF(7=2,'1.Inputs'!$D$39,$E191)))*$F191*(('1.Inputs'!$D$40)+(1-'1.Inputs'!$D$40)*(1+'1.Inputs'!$D$41))*(1+$G191)^(7-1))*'1.Inputs'!$D$47+(('1.Inputs'!$D$37*12*IF(7=1,'1.Inputs'!$D$38,IF(7=2,'1.Inputs'!$D$39,$E191)))/(1-'1.Inputs'!$D$42)*$D191*(1+$G191)^(7-1))*('1.Inputs'!$D$48-'1.Inputs'!$D$49))/'1.Inputs'!$D$51</f>
        <v>1862533545.8368621</v>
      </c>
      <c r="O191" s="36">
        <f ca="1">((('1.Inputs'!$D$37*12*IF(8=1,'1.Inputs'!$D$38,IF(8=2,'1.Inputs'!$D$39,$E191)))*$F191*(('1.Inputs'!$D$40)+(1-'1.Inputs'!$D$40)*(1+'1.Inputs'!$D$41))*(1+$G191)^(8-1))*'1.Inputs'!$D$47+(('1.Inputs'!$D$37*12*IF(8=1,'1.Inputs'!$D$38,IF(8=2,'1.Inputs'!$D$39,$E191)))/(1-'1.Inputs'!$D$42)*$D191*(1+$G191)^(8-1))*('1.Inputs'!$D$48-'1.Inputs'!$D$49))/'1.Inputs'!$D$51</f>
        <v>1984692066.1014566</v>
      </c>
      <c r="P191" s="36">
        <f ca="1">((('1.Inputs'!$D$37*12*IF(9=1,'1.Inputs'!$D$38,IF(9=2,'1.Inputs'!$D$39,$E191)))*$F191*(('1.Inputs'!$D$40)+(1-'1.Inputs'!$D$40)*(1+'1.Inputs'!$D$41))*(1+$G191)^(9-1))*'1.Inputs'!$D$47+(('1.Inputs'!$D$37*12*IF(9=1,'1.Inputs'!$D$38,IF(9=2,'1.Inputs'!$D$39,$E191)))/(1-'1.Inputs'!$D$42)*$D191*(1+$G191)^(9-1))*('1.Inputs'!$D$48-'1.Inputs'!$D$49))/'1.Inputs'!$D$51</f>
        <v>2114862632.1660268</v>
      </c>
      <c r="Q191" s="36">
        <f ca="1">((('1.Inputs'!$D$37*12*IF(10=1,'1.Inputs'!$D$38,IF(10=2,'1.Inputs'!$D$39,$E191)))*$F191*(('1.Inputs'!$D$40)+(1-'1.Inputs'!$D$40)*(1+'1.Inputs'!$D$41))*(1+$G191)^(10-1))*'1.Inputs'!$D$47+(('1.Inputs'!$D$37*12*IF(10=1,'1.Inputs'!$D$38,IF(10=2,'1.Inputs'!$D$39,$E191)))/(1-'1.Inputs'!$D$42)*$D191*(1+$G191)^(10-1))*('1.Inputs'!$D$48-'1.Inputs'!$D$49))/'1.Inputs'!$D$51</f>
        <v>2253570732.3695097</v>
      </c>
      <c r="R191" s="36">
        <f>-'1.Inputs'!$D$24</f>
        <v>-2050000000</v>
      </c>
      <c r="S191" s="36">
        <f ca="1">((('1.Inputs'!$D$37*12*IF(1=1,'1.Inputs'!$D$38,IF(1=2,'1.Inputs'!$D$39,$E191)))*$F191*(('1.Inputs'!$D$40)+(1-'1.Inputs'!$D$40)*(1+'1.Inputs'!$D$41))*(1+$G191)^(1-1))-(('1.Inputs'!$D$37*12*IF(1=1,'1.Inputs'!$D$38,IF(1=2,'1.Inputs'!$D$39,$E191)))/(1-'1.Inputs'!$D$42)*$D191*(1+$G191)^(1-1))-('1.Inputs'!$D$37*12*IF(1=1,'1.Inputs'!$D$38,IF(1=2,'1.Inputs'!$D$39,$E191)))*'1.Inputs'!$D$43*(1+$G191)^(1-1)-'1.Inputs'!$D$44*(1+$G191)^(1-1)-('1.Inputs'!$D$20/'1.Inputs'!$D$27+'1.Inputs'!$D$23/'1.Inputs'!$D$28))-MAX(0,((('1.Inputs'!$D$37*12*IF(1=1,'1.Inputs'!$D$38,IF(1=2,'1.Inputs'!$D$39,$E191)))*$F191*(('1.Inputs'!$D$40)+(1-'1.Inputs'!$D$40)*(1+'1.Inputs'!$D$41))*(1+$G191)^(1-1))-(('1.Inputs'!$D$37*12*IF(1=1,'1.Inputs'!$D$38,IF(1=2,'1.Inputs'!$D$39,$E191)))/(1-'1.Inputs'!$D$42)*$D191*(1+$G191)^(1-1))-('1.Inputs'!$D$37*12*IF(1=1,'1.Inputs'!$D$38,IF(1=2,'1.Inputs'!$D$39,$E191)))*'1.Inputs'!$D$43*(1+$G191)^(1-1)-'1.Inputs'!$D$44*(1+$G191)^(1-1)-('1.Inputs'!$D$20/'1.Inputs'!$D$27+'1.Inputs'!$D$23/'1.Inputs'!$D$28)))*'1.Inputs'!$D$53+('1.Inputs'!$D$20/'1.Inputs'!$D$27+'1.Inputs'!$D$23/'1.Inputs'!$D$28)-H191</f>
        <v>-852310209.18231964</v>
      </c>
      <c r="T191" s="36">
        <f ca="1">((('1.Inputs'!$D$37*12*IF(2=1,'1.Inputs'!$D$38,IF(2=2,'1.Inputs'!$D$39,$E191)))*$F191*(('1.Inputs'!$D$40)+(1-'1.Inputs'!$D$40)*(1+'1.Inputs'!$D$41))*(1+$G191)^(2-1))-(('1.Inputs'!$D$37*12*IF(2=1,'1.Inputs'!$D$38,IF(2=2,'1.Inputs'!$D$39,$E191)))/(1-'1.Inputs'!$D$42)*$D191*(1+$G191)^(2-1))-('1.Inputs'!$D$37*12*IF(2=1,'1.Inputs'!$D$38,IF(2=2,'1.Inputs'!$D$39,$E191)))*'1.Inputs'!$D$43*(1+$G191)^(2-1)-'1.Inputs'!$D$44*(1+$G191)^(2-1)-('1.Inputs'!$D$20/'1.Inputs'!$D$27+'1.Inputs'!$D$23/'1.Inputs'!$D$28))-MAX(0,((('1.Inputs'!$D$37*12*IF(2=1,'1.Inputs'!$D$38,IF(2=2,'1.Inputs'!$D$39,$E191)))*$F191*(('1.Inputs'!$D$40)+(1-'1.Inputs'!$D$40)*(1+'1.Inputs'!$D$41))*(1+$G191)^(2-1))-(('1.Inputs'!$D$37*12*IF(2=1,'1.Inputs'!$D$38,IF(2=2,'1.Inputs'!$D$39,$E191)))/(1-'1.Inputs'!$D$42)*$D191*(1+$G191)^(2-1))-('1.Inputs'!$D$37*12*IF(2=1,'1.Inputs'!$D$38,IF(2=2,'1.Inputs'!$D$39,$E191)))*'1.Inputs'!$D$43*(1+$G191)^(2-1)-'1.Inputs'!$D$44*(1+$G191)^(2-1)-('1.Inputs'!$D$20/'1.Inputs'!$D$27+'1.Inputs'!$D$23/'1.Inputs'!$D$28)))*'1.Inputs'!$D$53+('1.Inputs'!$D$20/'1.Inputs'!$D$27+'1.Inputs'!$D$23/'1.Inputs'!$D$28)-(I191-H191)</f>
        <v>-146168536.85360944</v>
      </c>
      <c r="U191" s="36">
        <f ca="1">((('1.Inputs'!$D$37*12*IF(3=1,'1.Inputs'!$D$38,IF(3=2,'1.Inputs'!$D$39,$E191)))*$F191*(('1.Inputs'!$D$40)+(1-'1.Inputs'!$D$40)*(1+'1.Inputs'!$D$41))*(1+$G191)^(3-1))-(('1.Inputs'!$D$37*12*IF(3=1,'1.Inputs'!$D$38,IF(3=2,'1.Inputs'!$D$39,$E191)))/(1-'1.Inputs'!$D$42)*$D191*(1+$G191)^(3-1))-('1.Inputs'!$D$37*12*IF(3=1,'1.Inputs'!$D$38,IF(3=2,'1.Inputs'!$D$39,$E191)))*'1.Inputs'!$D$43*(1+$G191)^(3-1)-'1.Inputs'!$D$44*(1+$G191)^(3-1)-('1.Inputs'!$D$20/'1.Inputs'!$D$27+'1.Inputs'!$D$23/'1.Inputs'!$D$28))-MAX(0,((('1.Inputs'!$D$37*12*IF(3=1,'1.Inputs'!$D$38,IF(3=2,'1.Inputs'!$D$39,$E191)))*$F191*(('1.Inputs'!$D$40)+(1-'1.Inputs'!$D$40)*(1+'1.Inputs'!$D$41))*(1+$G191)^(3-1))-(('1.Inputs'!$D$37*12*IF(3=1,'1.Inputs'!$D$38,IF(3=2,'1.Inputs'!$D$39,$E191)))/(1-'1.Inputs'!$D$42)*$D191*(1+$G191)^(3-1))-('1.Inputs'!$D$37*12*IF(3=1,'1.Inputs'!$D$38,IF(3=2,'1.Inputs'!$D$39,$E191)))*'1.Inputs'!$D$43*(1+$G191)^(3-1)-'1.Inputs'!$D$44*(1+$G191)^(3-1)-('1.Inputs'!$D$20/'1.Inputs'!$D$27+'1.Inputs'!$D$23/'1.Inputs'!$D$28)))*'1.Inputs'!$D$53+('1.Inputs'!$D$20/'1.Inputs'!$D$27+'1.Inputs'!$D$23/'1.Inputs'!$D$28)-(J191-I191)</f>
        <v>131033628.88888919</v>
      </c>
      <c r="V191" s="36">
        <f ca="1">((('1.Inputs'!$D$37*12*IF(4=1,'1.Inputs'!$D$38,IF(4=2,'1.Inputs'!$D$39,$E191)))*$F191*(('1.Inputs'!$D$40)+(1-'1.Inputs'!$D$40)*(1+'1.Inputs'!$D$41))*(1+$G191)^(4-1))-(('1.Inputs'!$D$37*12*IF(4=1,'1.Inputs'!$D$38,IF(4=2,'1.Inputs'!$D$39,$E191)))/(1-'1.Inputs'!$D$42)*$D191*(1+$G191)^(4-1))-('1.Inputs'!$D$37*12*IF(4=1,'1.Inputs'!$D$38,IF(4=2,'1.Inputs'!$D$39,$E191)))*'1.Inputs'!$D$43*(1+$G191)^(4-1)-'1.Inputs'!$D$44*(1+$G191)^(4-1)-('1.Inputs'!$D$20/'1.Inputs'!$D$27+'1.Inputs'!$D$23/'1.Inputs'!$D$28))-MAX(0,((('1.Inputs'!$D$37*12*IF(4=1,'1.Inputs'!$D$38,IF(4=2,'1.Inputs'!$D$39,$E191)))*$F191*(('1.Inputs'!$D$40)+(1-'1.Inputs'!$D$40)*(1+'1.Inputs'!$D$41))*(1+$G191)^(4-1))-(('1.Inputs'!$D$37*12*IF(4=1,'1.Inputs'!$D$38,IF(4=2,'1.Inputs'!$D$39,$E191)))/(1-'1.Inputs'!$D$42)*$D191*(1+$G191)^(4-1))-('1.Inputs'!$D$37*12*IF(4=1,'1.Inputs'!$D$38,IF(4=2,'1.Inputs'!$D$39,$E191)))*'1.Inputs'!$D$43*(1+$G191)^(4-1)-'1.Inputs'!$D$44*(1+$G191)^(4-1)-('1.Inputs'!$D$20/'1.Inputs'!$D$27+'1.Inputs'!$D$23/'1.Inputs'!$D$28)))*'1.Inputs'!$D$53+('1.Inputs'!$D$20/'1.Inputs'!$D$27+'1.Inputs'!$D$23/'1.Inputs'!$D$28)-(K191-J191)</f>
        <v>304685452.69533819</v>
      </c>
      <c r="W191" s="36">
        <f ca="1">((('1.Inputs'!$D$37*12*IF(5=1,'1.Inputs'!$D$38,IF(5=2,'1.Inputs'!$D$39,$E191)))*$F191*(('1.Inputs'!$D$40)+(1-'1.Inputs'!$D$40)*(1+'1.Inputs'!$D$41))*(1+$G191)^(5-1))-(('1.Inputs'!$D$37*12*IF(5=1,'1.Inputs'!$D$38,IF(5=2,'1.Inputs'!$D$39,$E191)))/(1-'1.Inputs'!$D$42)*$D191*(1+$G191)^(5-1))-('1.Inputs'!$D$37*12*IF(5=1,'1.Inputs'!$D$38,IF(5=2,'1.Inputs'!$D$39,$E191)))*'1.Inputs'!$D$43*(1+$G191)^(5-1)-'1.Inputs'!$D$44*(1+$G191)^(5-1)-('1.Inputs'!$D$20/'1.Inputs'!$D$27+'1.Inputs'!$D$23/'1.Inputs'!$D$28))-MAX(0,((('1.Inputs'!$D$37*12*IF(5=1,'1.Inputs'!$D$38,IF(5=2,'1.Inputs'!$D$39,$E191)))*$F191*(('1.Inputs'!$D$40)+(1-'1.Inputs'!$D$40)*(1+'1.Inputs'!$D$41))*(1+$G191)^(5-1))-(('1.Inputs'!$D$37*12*IF(5=1,'1.Inputs'!$D$38,IF(5=2,'1.Inputs'!$D$39,$E191)))/(1-'1.Inputs'!$D$42)*$D191*(1+$G191)^(5-1))-('1.Inputs'!$D$37*12*IF(5=1,'1.Inputs'!$D$38,IF(5=2,'1.Inputs'!$D$39,$E191)))*'1.Inputs'!$D$43*(1+$G191)^(5-1)-'1.Inputs'!$D$44*(1+$G191)^(5-1)-('1.Inputs'!$D$20/'1.Inputs'!$D$27+'1.Inputs'!$D$23/'1.Inputs'!$D$28)))*'1.Inputs'!$D$53+('1.Inputs'!$D$20/'1.Inputs'!$D$27+'1.Inputs'!$D$23/'1.Inputs'!$D$28)-(L191-K191)</f>
        <v>321569945.34525669</v>
      </c>
      <c r="X191" s="36">
        <f ca="1">((('1.Inputs'!$D$37*12*IF(6=1,'1.Inputs'!$D$38,IF(6=2,'1.Inputs'!$D$39,$E191)))*$F191*(('1.Inputs'!$D$40)+(1-'1.Inputs'!$D$40)*(1+'1.Inputs'!$D$41))*(1+$G191)^(6-1))-(('1.Inputs'!$D$37*12*IF(6=1,'1.Inputs'!$D$38,IF(6=2,'1.Inputs'!$D$39,$E191)))/(1-'1.Inputs'!$D$42)*$D191*(1+$G191)^(6-1))-('1.Inputs'!$D$37*12*IF(6=1,'1.Inputs'!$D$38,IF(6=2,'1.Inputs'!$D$39,$E191)))*'1.Inputs'!$D$43*(1+$G191)^(6-1)-'1.Inputs'!$D$44*(1+$G191)^(6-1)-('1.Inputs'!$D$20/'1.Inputs'!$D$27+'1.Inputs'!$D$23/'1.Inputs'!$D$28))-MAX(0,((('1.Inputs'!$D$37*12*IF(6=1,'1.Inputs'!$D$38,IF(6=2,'1.Inputs'!$D$39,$E191)))*$F191*(('1.Inputs'!$D$40)+(1-'1.Inputs'!$D$40)*(1+'1.Inputs'!$D$41))*(1+$G191)^(6-1))-(('1.Inputs'!$D$37*12*IF(6=1,'1.Inputs'!$D$38,IF(6=2,'1.Inputs'!$D$39,$E191)))/(1-'1.Inputs'!$D$42)*$D191*(1+$G191)^(6-1))-('1.Inputs'!$D$37*12*IF(6=1,'1.Inputs'!$D$38,IF(6=2,'1.Inputs'!$D$39,$E191)))*'1.Inputs'!$D$43*(1+$G191)^(6-1)-'1.Inputs'!$D$44*(1+$G191)^(6-1)-('1.Inputs'!$D$20/'1.Inputs'!$D$27+'1.Inputs'!$D$23/'1.Inputs'!$D$28)))*'1.Inputs'!$D$53+('1.Inputs'!$D$20/'1.Inputs'!$D$27+'1.Inputs'!$D$23/'1.Inputs'!$D$28)-(M191-L191)</f>
        <v>339561846.04274619</v>
      </c>
      <c r="Y191" s="36">
        <f ca="1">((('1.Inputs'!$D$37*12*IF(7=1,'1.Inputs'!$D$38,IF(7=2,'1.Inputs'!$D$39,$E191)))*$F191*(('1.Inputs'!$D$40)+(1-'1.Inputs'!$D$40)*(1+'1.Inputs'!$D$41))*(1+$G191)^(7-1))-(('1.Inputs'!$D$37*12*IF(7=1,'1.Inputs'!$D$38,IF(7=2,'1.Inputs'!$D$39,$E191)))/(1-'1.Inputs'!$D$42)*$D191*(1+$G191)^(7-1))-('1.Inputs'!$D$37*12*IF(7=1,'1.Inputs'!$D$38,IF(7=2,'1.Inputs'!$D$39,$E191)))*'1.Inputs'!$D$43*(1+$G191)^(7-1)-'1.Inputs'!$D$44*(1+$G191)^(7-1)-('1.Inputs'!$D$20/'1.Inputs'!$D$27+'1.Inputs'!$D$23/'1.Inputs'!$D$28))-MAX(0,((('1.Inputs'!$D$37*12*IF(7=1,'1.Inputs'!$D$38,IF(7=2,'1.Inputs'!$D$39,$E191)))*$F191*(('1.Inputs'!$D$40)+(1-'1.Inputs'!$D$40)*(1+'1.Inputs'!$D$41))*(1+$G191)^(7-1))-(('1.Inputs'!$D$37*12*IF(7=1,'1.Inputs'!$D$38,IF(7=2,'1.Inputs'!$D$39,$E191)))/(1-'1.Inputs'!$D$42)*$D191*(1+$G191)^(7-1))-('1.Inputs'!$D$37*12*IF(7=1,'1.Inputs'!$D$38,IF(7=2,'1.Inputs'!$D$39,$E191)))*'1.Inputs'!$D$43*(1+$G191)^(7-1)-'1.Inputs'!$D$44*(1+$G191)^(7-1)-('1.Inputs'!$D$20/'1.Inputs'!$D$27+'1.Inputs'!$D$23/'1.Inputs'!$D$28)))*'1.Inputs'!$D$53+('1.Inputs'!$D$20/'1.Inputs'!$D$27+'1.Inputs'!$D$23/'1.Inputs'!$D$28)-(N191-M191)</f>
        <v>358733786.67608941</v>
      </c>
      <c r="Z191" s="36">
        <f ca="1">((('1.Inputs'!$D$37*12*IF(8=1,'1.Inputs'!$D$38,IF(8=2,'1.Inputs'!$D$39,$E191)))*$F191*(('1.Inputs'!$D$40)+(1-'1.Inputs'!$D$40)*(1+'1.Inputs'!$D$41))*(1+$G191)^(8-1))-(('1.Inputs'!$D$37*12*IF(8=1,'1.Inputs'!$D$38,IF(8=2,'1.Inputs'!$D$39,$E191)))/(1-'1.Inputs'!$D$42)*$D191*(1+$G191)^(8-1))-('1.Inputs'!$D$37*12*IF(8=1,'1.Inputs'!$D$38,IF(8=2,'1.Inputs'!$D$39,$E191)))*'1.Inputs'!$D$43*(1+$G191)^(8-1)-'1.Inputs'!$D$44*(1+$G191)^(8-1)-('1.Inputs'!$D$20/'1.Inputs'!$D$27+'1.Inputs'!$D$23/'1.Inputs'!$D$28))-MAX(0,((('1.Inputs'!$D$37*12*IF(8=1,'1.Inputs'!$D$38,IF(8=2,'1.Inputs'!$D$39,$E191)))*$F191*(('1.Inputs'!$D$40)+(1-'1.Inputs'!$D$40)*(1+'1.Inputs'!$D$41))*(1+$G191)^(8-1))-(('1.Inputs'!$D$37*12*IF(8=1,'1.Inputs'!$D$38,IF(8=2,'1.Inputs'!$D$39,$E191)))/(1-'1.Inputs'!$D$42)*$D191*(1+$G191)^(8-1))-('1.Inputs'!$D$37*12*IF(8=1,'1.Inputs'!$D$38,IF(8=2,'1.Inputs'!$D$39,$E191)))*'1.Inputs'!$D$43*(1+$G191)^(8-1)-'1.Inputs'!$D$44*(1+$G191)^(8-1)-('1.Inputs'!$D$20/'1.Inputs'!$D$27+'1.Inputs'!$D$23/'1.Inputs'!$D$28)))*'1.Inputs'!$D$53+('1.Inputs'!$D$20/'1.Inputs'!$D$27+'1.Inputs'!$D$23/'1.Inputs'!$D$28)-(O191-N191)</f>
        <v>379163162.86199254</v>
      </c>
      <c r="AA191" s="36">
        <f ca="1">((('1.Inputs'!$D$37*12*IF(9=1,'1.Inputs'!$D$38,IF(9=2,'1.Inputs'!$D$39,$E191)))*$F191*(('1.Inputs'!$D$40)+(1-'1.Inputs'!$D$40)*(1+'1.Inputs'!$D$41))*(1+$G191)^(9-1))-(('1.Inputs'!$D$37*12*IF(9=1,'1.Inputs'!$D$38,IF(9=2,'1.Inputs'!$D$39,$E191)))/(1-'1.Inputs'!$D$42)*$D191*(1+$G191)^(9-1))-('1.Inputs'!$D$37*12*IF(9=1,'1.Inputs'!$D$38,IF(9=2,'1.Inputs'!$D$39,$E191)))*'1.Inputs'!$D$43*(1+$G191)^(9-1)-'1.Inputs'!$D$44*(1+$G191)^(9-1)-('1.Inputs'!$D$20/'1.Inputs'!$D$27+'1.Inputs'!$D$23/'1.Inputs'!$D$28))-MAX(0,((('1.Inputs'!$D$37*12*IF(9=1,'1.Inputs'!$D$38,IF(9=2,'1.Inputs'!$D$39,$E191)))*$F191*(('1.Inputs'!$D$40)+(1-'1.Inputs'!$D$40)*(1+'1.Inputs'!$D$41))*(1+$G191)^(9-1))-(('1.Inputs'!$D$37*12*IF(9=1,'1.Inputs'!$D$38,IF(9=2,'1.Inputs'!$D$39,$E191)))/(1-'1.Inputs'!$D$42)*$D191*(1+$G191)^(9-1))-('1.Inputs'!$D$37*12*IF(9=1,'1.Inputs'!$D$38,IF(9=2,'1.Inputs'!$D$39,$E191)))*'1.Inputs'!$D$43*(1+$G191)^(9-1)-'1.Inputs'!$D$44*(1+$G191)^(9-1)-('1.Inputs'!$D$20/'1.Inputs'!$D$27+'1.Inputs'!$D$23/'1.Inputs'!$D$28)))*'1.Inputs'!$D$53+('1.Inputs'!$D$20/'1.Inputs'!$D$27+'1.Inputs'!$D$23/'1.Inputs'!$D$28)-(P191-O191)</f>
        <v>400932446.38560444</v>
      </c>
      <c r="AB191" s="36">
        <f ca="1">((('1.Inputs'!$D$37*12*IF(10=1,'1.Inputs'!$D$38,IF(10=2,'1.Inputs'!$D$39,$E191)))*$F191*(('1.Inputs'!$D$40)+(1-'1.Inputs'!$D$40)*(1+'1.Inputs'!$D$41))*(1+$G191)^(10-1))-(('1.Inputs'!$D$37*12*IF(10=1,'1.Inputs'!$D$38,IF(10=2,'1.Inputs'!$D$39,$E191)))/(1-'1.Inputs'!$D$42)*$D191*(1+$G191)^(10-1))-('1.Inputs'!$D$37*12*IF(10=1,'1.Inputs'!$D$38,IF(10=2,'1.Inputs'!$D$39,$E191)))*'1.Inputs'!$D$43*(1+$G191)^(10-1)-'1.Inputs'!$D$44*(1+$G191)^(10-1)-('1.Inputs'!$D$20/'1.Inputs'!$D$27+'1.Inputs'!$D$23/'1.Inputs'!$D$28))-MAX(0,((('1.Inputs'!$D$37*12*IF(10=1,'1.Inputs'!$D$38,IF(10=2,'1.Inputs'!$D$39,$E191)))*$F191*(('1.Inputs'!$D$40)+(1-'1.Inputs'!$D$40)*(1+'1.Inputs'!$D$41))*(1+$G191)^(10-1))-(('1.Inputs'!$D$37*12*IF(10=1,'1.Inputs'!$D$38,IF(10=2,'1.Inputs'!$D$39,$E191)))/(1-'1.Inputs'!$D$42)*$D191*(1+$G191)^(10-1))-('1.Inputs'!$D$37*12*IF(10=1,'1.Inputs'!$D$38,IF(10=2,'1.Inputs'!$D$39,$E191)))*'1.Inputs'!$D$43*(1+$G191)^(10-1)-'1.Inputs'!$D$44*(1+$G191)^(10-1)-('1.Inputs'!$D$20/'1.Inputs'!$D$27+'1.Inputs'!$D$23/'1.Inputs'!$D$28)))*'1.Inputs'!$D$53+('1.Inputs'!$D$20/'1.Inputs'!$D$27+'1.Inputs'!$D$23/'1.Inputs'!$D$28)-(Q191-P191)+(('1.Inputs'!$D$20+'1.Inputs'!$D$23-('1.Inputs'!$D$20/'1.Inputs'!$D$27+'1.Inputs'!$D$23/'1.Inputs'!$D$28)*'1.Inputs'!$D$10)*'1.Inputs'!$D$60+'1.Inputs'!$D$19*'1.Inputs'!$D$59+Q191)</f>
        <v>3377700250.5021443</v>
      </c>
      <c r="AC191" s="36">
        <f ca="1">S191-AC$13-AC$14+MIN(AC$13,MAX(0,((('1.Inputs'!$D$37*12*IF(1=1,'1.Inputs'!$D$38,IF(1=2,'1.Inputs'!$D$39,$E191)))*$F191*(('1.Inputs'!$D$40)+(1-'1.Inputs'!$D$40)*(1+'1.Inputs'!$D$41))*(1+$G191)^(1-1))-(('1.Inputs'!$D$37*12*IF(1=1,'1.Inputs'!$D$38,IF(1=2,'1.Inputs'!$D$39,$E191)))/(1-'1.Inputs'!$D$42)*$D191*(1+$G191)^(1-1))-('1.Inputs'!$D$37*12*IF(1=1,'1.Inputs'!$D$38,IF(1=2,'1.Inputs'!$D$39,$E191)))*'1.Inputs'!$D$43*(1+$G191)^(1-1)-'1.Inputs'!$D$44*(1+$G191)^(1-1)-('1.Inputs'!$D$20/'1.Inputs'!$D$27+'1.Inputs'!$D$23/'1.Inputs'!$D$28))))*'1.Inputs'!$D$53</f>
        <v>-999910209.18231964</v>
      </c>
      <c r="AD191" s="36">
        <f ca="1">T191-AD$13-AD$14+MIN(AD$13,MAX(0,((('1.Inputs'!$D$37*12*IF(2=1,'1.Inputs'!$D$38,IF(2=2,'1.Inputs'!$D$39,$E191)))*$F191*(('1.Inputs'!$D$40)+(1-'1.Inputs'!$D$40)*(1+'1.Inputs'!$D$41))*(1+$G191)^(2-1))-(('1.Inputs'!$D$37*12*IF(2=1,'1.Inputs'!$D$38,IF(2=2,'1.Inputs'!$D$39,$E191)))/(1-'1.Inputs'!$D$42)*$D191*(1+$G191)^(2-1))-('1.Inputs'!$D$37*12*IF(2=1,'1.Inputs'!$D$38,IF(2=2,'1.Inputs'!$D$39,$E191)))*'1.Inputs'!$D$43*(1+$G191)^(2-1)-'1.Inputs'!$D$44*(1+$G191)^(2-1)-('1.Inputs'!$D$20/'1.Inputs'!$D$27+'1.Inputs'!$D$23/'1.Inputs'!$D$28))))*'1.Inputs'!$D$53</f>
        <v>-242108536.85360944</v>
      </c>
      <c r="AE191" s="36">
        <f ca="1">U191-AE$13-AE$14+MIN(AE$13,MAX(0,((('1.Inputs'!$D$37*12*IF(3=1,'1.Inputs'!$D$38,IF(3=2,'1.Inputs'!$D$39,$E191)))*$F191*(('1.Inputs'!$D$40)+(1-'1.Inputs'!$D$40)*(1+'1.Inputs'!$D$41))*(1+$G191)^(3-1))-(('1.Inputs'!$D$37*12*IF(3=1,'1.Inputs'!$D$38,IF(3=2,'1.Inputs'!$D$39,$E191)))/(1-'1.Inputs'!$D$42)*$D191*(1+$G191)^(3-1))-('1.Inputs'!$D$37*12*IF(3=1,'1.Inputs'!$D$38,IF(3=2,'1.Inputs'!$D$39,$E191)))*'1.Inputs'!$D$43*(1+$G191)^(3-1)-'1.Inputs'!$D$44*(1+$G191)^(3-1)-('1.Inputs'!$D$20/'1.Inputs'!$D$27+'1.Inputs'!$D$23/'1.Inputs'!$D$28))))*'1.Inputs'!$D$53</f>
        <v>-210906371.11111081</v>
      </c>
      <c r="AF191" s="36">
        <f ca="1">V191-AF$13-AF$14+MIN(AF$13,MAX(0,((('1.Inputs'!$D$37*12*IF(4=1,'1.Inputs'!$D$38,IF(4=2,'1.Inputs'!$D$39,$E191)))*$F191*(('1.Inputs'!$D$40)+(1-'1.Inputs'!$D$40)*(1+'1.Inputs'!$D$41))*(1+$G191)^(4-1))-(('1.Inputs'!$D$37*12*IF(4=1,'1.Inputs'!$D$38,IF(4=2,'1.Inputs'!$D$39,$E191)))/(1-'1.Inputs'!$D$42)*$D191*(1+$G191)^(4-1))-('1.Inputs'!$D$37*12*IF(4=1,'1.Inputs'!$D$38,IF(4=2,'1.Inputs'!$D$39,$E191)))*'1.Inputs'!$D$43*(1+$G191)^(4-1)-'1.Inputs'!$D$44*(1+$G191)^(4-1)-('1.Inputs'!$D$20/'1.Inputs'!$D$27+'1.Inputs'!$D$23/'1.Inputs'!$D$28))))*'1.Inputs'!$D$53</f>
        <v>-18066547.30466181</v>
      </c>
      <c r="AG191" s="36">
        <f ca="1">W191-AG$13-AG$14+MIN(AG$13,MAX(0,((('1.Inputs'!$D$37*12*IF(5=1,'1.Inputs'!$D$38,IF(5=2,'1.Inputs'!$D$39,$E191)))*$F191*(('1.Inputs'!$D$40)+(1-'1.Inputs'!$D$40)*(1+'1.Inputs'!$D$41))*(1+$G191)^(5-1))-(('1.Inputs'!$D$37*12*IF(5=1,'1.Inputs'!$D$38,IF(5=2,'1.Inputs'!$D$39,$E191)))/(1-'1.Inputs'!$D$42)*$D191*(1+$G191)^(5-1))-('1.Inputs'!$D$37*12*IF(5=1,'1.Inputs'!$D$38,IF(5=2,'1.Inputs'!$D$39,$E191)))*'1.Inputs'!$D$43*(1+$G191)^(5-1)-'1.Inputs'!$D$44*(1+$G191)^(5-1)-('1.Inputs'!$D$20/'1.Inputs'!$D$27+'1.Inputs'!$D$23/'1.Inputs'!$D$28))))*'1.Inputs'!$D$53</f>
        <v>18005945.345256682</v>
      </c>
      <c r="AH191" s="36">
        <f ca="1">X191-AH$13-AH$14+MIN(AH$13,MAX(0,((('1.Inputs'!$D$37*12*IF(6=1,'1.Inputs'!$D$38,IF(6=2,'1.Inputs'!$D$39,$E191)))*$F191*(('1.Inputs'!$D$40)+(1-'1.Inputs'!$D$40)*(1+'1.Inputs'!$D$41))*(1+$G191)^(6-1))-(('1.Inputs'!$D$37*12*IF(6=1,'1.Inputs'!$D$38,IF(6=2,'1.Inputs'!$D$39,$E191)))/(1-'1.Inputs'!$D$42)*$D191*(1+$G191)^(6-1))-('1.Inputs'!$D$37*12*IF(6=1,'1.Inputs'!$D$38,IF(6=2,'1.Inputs'!$D$39,$E191)))*'1.Inputs'!$D$43*(1+$G191)^(6-1)-'1.Inputs'!$D$44*(1+$G191)^(6-1)-('1.Inputs'!$D$20/'1.Inputs'!$D$27+'1.Inputs'!$D$23/'1.Inputs'!$D$28))))*'1.Inputs'!$D$53</f>
        <v>55185846.042746186</v>
      </c>
      <c r="AI191" s="36">
        <f ca="1">Y191-AI$13-AI$14+MIN(AI$13,MAX(0,((('1.Inputs'!$D$37*12*IF(7=1,'1.Inputs'!$D$38,IF(7=2,'1.Inputs'!$D$39,$E191)))*$F191*(('1.Inputs'!$D$40)+(1-'1.Inputs'!$D$40)*(1+'1.Inputs'!$D$41))*(1+$G191)^(7-1))-(('1.Inputs'!$D$37*12*IF(7=1,'1.Inputs'!$D$38,IF(7=2,'1.Inputs'!$D$39,$E191)))/(1-'1.Inputs'!$D$42)*$D191*(1+$G191)^(7-1))-('1.Inputs'!$D$37*12*IF(7=1,'1.Inputs'!$D$38,IF(7=2,'1.Inputs'!$D$39,$E191)))*'1.Inputs'!$D$43*(1+$G191)^(7-1)-'1.Inputs'!$D$44*(1+$G191)^(7-1)-('1.Inputs'!$D$20/'1.Inputs'!$D$27+'1.Inputs'!$D$23/'1.Inputs'!$D$28))))*'1.Inputs'!$D$53</f>
        <v>93545786.676089406</v>
      </c>
      <c r="AJ191" s="36">
        <f ca="1">Z191-AJ$13-AJ$14+MIN(AJ$13,MAX(0,((('1.Inputs'!$D$37*12*IF(8=1,'1.Inputs'!$D$38,IF(8=2,'1.Inputs'!$D$39,$E191)))*$F191*(('1.Inputs'!$D$40)+(1-'1.Inputs'!$D$40)*(1+'1.Inputs'!$D$41))*(1+$G191)^(8-1))-(('1.Inputs'!$D$37*12*IF(8=1,'1.Inputs'!$D$38,IF(8=2,'1.Inputs'!$D$39,$E191)))/(1-'1.Inputs'!$D$42)*$D191*(1+$G191)^(8-1))-('1.Inputs'!$D$37*12*IF(8=1,'1.Inputs'!$D$38,IF(8=2,'1.Inputs'!$D$39,$E191)))*'1.Inputs'!$D$43*(1+$G191)^(8-1)-'1.Inputs'!$D$44*(1+$G191)^(8-1)-('1.Inputs'!$D$20/'1.Inputs'!$D$27+'1.Inputs'!$D$23/'1.Inputs'!$D$28))))*'1.Inputs'!$D$53</f>
        <v>379163162.86199254</v>
      </c>
      <c r="AK191" s="36">
        <f ca="1">AA191-AK$13-AK$14+MIN(AK$13,MAX(0,((('1.Inputs'!$D$37*12*IF(9=1,'1.Inputs'!$D$38,IF(9=2,'1.Inputs'!$D$39,$E191)))*$F191*(('1.Inputs'!$D$40)+(1-'1.Inputs'!$D$40)*(1+'1.Inputs'!$D$41))*(1+$G191)^(9-1))-(('1.Inputs'!$D$37*12*IF(9=1,'1.Inputs'!$D$38,IF(9=2,'1.Inputs'!$D$39,$E191)))/(1-'1.Inputs'!$D$42)*$D191*(1+$G191)^(9-1))-('1.Inputs'!$D$37*12*IF(9=1,'1.Inputs'!$D$38,IF(9=2,'1.Inputs'!$D$39,$E191)))*'1.Inputs'!$D$43*(1+$G191)^(9-1)-'1.Inputs'!$D$44*(1+$G191)^(9-1)-('1.Inputs'!$D$20/'1.Inputs'!$D$27+'1.Inputs'!$D$23/'1.Inputs'!$D$28))))*'1.Inputs'!$D$53</f>
        <v>400932446.38560444</v>
      </c>
      <c r="AL191" s="36">
        <f ca="1">AB191-AL$13-AL$14+MIN(AL$13,MAX(0,((('1.Inputs'!$D$37*12*IF(10=1,'1.Inputs'!$D$38,IF(10=2,'1.Inputs'!$D$39,$E191)))*$F191*(('1.Inputs'!$D$40)+(1-'1.Inputs'!$D$40)*(1+'1.Inputs'!$D$41))*(1+$G191)^(10-1))-(('1.Inputs'!$D$37*12*IF(10=1,'1.Inputs'!$D$38,IF(10=2,'1.Inputs'!$D$39,$E191)))/(1-'1.Inputs'!$D$42)*$D191*(1+$G191)^(10-1))-('1.Inputs'!$D$37*12*IF(10=1,'1.Inputs'!$D$38,IF(10=2,'1.Inputs'!$D$39,$E191)))*'1.Inputs'!$D$43*(1+$G191)^(10-1)-'1.Inputs'!$D$44*(1+$G191)^(10-1)-('1.Inputs'!$D$20/'1.Inputs'!$D$27+'1.Inputs'!$D$23/'1.Inputs'!$D$28))))*'1.Inputs'!$D$53+'1.Inputs'!$D$35</f>
        <v>4177700250.5021443</v>
      </c>
      <c r="AM191" s="48">
        <f ca="1">R191+NPV('1.Inputs'!$D$55,S191:AB191)</f>
        <v>-720774813.58529472</v>
      </c>
      <c r="AN191" s="48">
        <f ca="1">-('1.Inputs'!$D$24*(1-'1.Inputs'!$D$31)+'1.Inputs'!$D$35)+NPV('1.Inputs'!$D$54,AC191:AL191)</f>
        <v>-1731788663.7942903</v>
      </c>
      <c r="AO191" s="36">
        <f t="shared" ca="1" si="21"/>
        <v>-5.774459411804334</v>
      </c>
      <c r="AP191" s="36">
        <f t="shared" ca="1" si="22"/>
        <v>0.33291064250225916</v>
      </c>
      <c r="AQ191" s="36">
        <f ca="1">'1.Inputs'!$D$35+MIN(SUM($AC191:AC191),SUM($AC191:AD191),SUM($AC191:AE191),SUM($AC191:AF191),SUM($AC191:AG191),SUM($AC191:AH191),SUM($AC191:AI191),SUM($AC191:AJ191),SUM($AC191:AK191),SUM($AC191:AL191))</f>
        <v>-670991664.45170164</v>
      </c>
      <c r="AR191" s="36">
        <f ca="1">IF(AP191&lt;'1.Inputs'!$D$57,1,0)</f>
        <v>1</v>
      </c>
      <c r="AS191" s="36">
        <f t="shared" ca="1" si="23"/>
        <v>1</v>
      </c>
    </row>
    <row r="192" spans="2:45" ht="15" customHeight="1" x14ac:dyDescent="0.25">
      <c r="B192" s="36">
        <v>177</v>
      </c>
      <c r="C192" s="36">
        <f t="shared" ca="1" si="16"/>
        <v>3.2897438438702631E-2</v>
      </c>
      <c r="D192" s="36">
        <f t="shared" ca="1" si="17"/>
        <v>23306.940659393244</v>
      </c>
      <c r="E192" s="47">
        <f t="shared" ca="1" si="18"/>
        <v>0.73294867931309515</v>
      </c>
      <c r="F192" s="36">
        <f t="shared" ca="1" si="19"/>
        <v>30004.303161728374</v>
      </c>
      <c r="G192" s="36">
        <f t="shared" ca="1" si="20"/>
        <v>4.6439481637981152E-2</v>
      </c>
      <c r="H192" s="36">
        <f ca="1">((('1.Inputs'!$D$37*12*IF(1=1,'1.Inputs'!$D$38,IF(1=2,'1.Inputs'!$D$39,$E192)))*$F192*(('1.Inputs'!$D$40)+(1-'1.Inputs'!$D$40)*(1+'1.Inputs'!$D$41))*(1+$G192)^(1-1))*'1.Inputs'!$D$47+(('1.Inputs'!$D$37*12*IF(1=1,'1.Inputs'!$D$38,IF(1=2,'1.Inputs'!$D$39,$E192)))/(1-'1.Inputs'!$D$42)*$D192*(1+$G192)^(1-1))*('1.Inputs'!$D$48-'1.Inputs'!$D$49))/'1.Inputs'!$D$51</f>
        <v>823213173.59680283</v>
      </c>
      <c r="I192" s="36">
        <f ca="1">((('1.Inputs'!$D$37*12*IF(2=1,'1.Inputs'!$D$38,IF(2=2,'1.Inputs'!$D$39,$E192)))*$F192*(('1.Inputs'!$D$40)+(1-'1.Inputs'!$D$40)*(1+'1.Inputs'!$D$41))*(1+$G192)^(2-1))*'1.Inputs'!$D$47+(('1.Inputs'!$D$37*12*IF(2=1,'1.Inputs'!$D$38,IF(2=2,'1.Inputs'!$D$39,$E192)))/(1-'1.Inputs'!$D$42)*$D192*(1+$G192)^(2-1))*('1.Inputs'!$D$48-'1.Inputs'!$D$49))/'1.Inputs'!$D$51</f>
        <v>1206019873.3186738</v>
      </c>
      <c r="J192" s="36">
        <f ca="1">((('1.Inputs'!$D$37*12*IF(3=1,'1.Inputs'!$D$38,IF(3=2,'1.Inputs'!$D$39,$E192)))*$F192*(('1.Inputs'!$D$40)+(1-'1.Inputs'!$D$40)*(1+'1.Inputs'!$D$41))*(1+$G192)^(3-1))*'1.Inputs'!$D$47+(('1.Inputs'!$D$37*12*IF(3=1,'1.Inputs'!$D$38,IF(3=2,'1.Inputs'!$D$39,$E192)))/(1-'1.Inputs'!$D$42)*$D192*(1+$G192)^(3-1))*('1.Inputs'!$D$48-'1.Inputs'!$D$49))/'1.Inputs'!$D$51</f>
        <v>1321429834.9133055</v>
      </c>
      <c r="K192" s="36">
        <f ca="1">((('1.Inputs'!$D$37*12*IF(4=1,'1.Inputs'!$D$38,IF(4=2,'1.Inputs'!$D$39,$E192)))*$F192*(('1.Inputs'!$D$40)+(1-'1.Inputs'!$D$40)*(1+'1.Inputs'!$D$41))*(1+$G192)^(4-1))*'1.Inputs'!$D$47+(('1.Inputs'!$D$37*12*IF(4=1,'1.Inputs'!$D$38,IF(4=2,'1.Inputs'!$D$39,$E192)))/(1-'1.Inputs'!$D$42)*$D192*(1+$G192)^(4-1))*('1.Inputs'!$D$48-'1.Inputs'!$D$49))/'1.Inputs'!$D$51</f>
        <v>1382796351.4676423</v>
      </c>
      <c r="L192" s="36">
        <f ca="1">((('1.Inputs'!$D$37*12*IF(5=1,'1.Inputs'!$D$38,IF(5=2,'1.Inputs'!$D$39,$E192)))*$F192*(('1.Inputs'!$D$40)+(1-'1.Inputs'!$D$40)*(1+'1.Inputs'!$D$41))*(1+$G192)^(5-1))*'1.Inputs'!$D$47+(('1.Inputs'!$D$37*12*IF(5=1,'1.Inputs'!$D$38,IF(5=2,'1.Inputs'!$D$39,$E192)))/(1-'1.Inputs'!$D$42)*$D192*(1+$G192)^(5-1))*('1.Inputs'!$D$48-'1.Inputs'!$D$49))/'1.Inputs'!$D$51</f>
        <v>1447012697.2406914</v>
      </c>
      <c r="M192" s="36">
        <f ca="1">((('1.Inputs'!$D$37*12*IF(6=1,'1.Inputs'!$D$38,IF(6=2,'1.Inputs'!$D$39,$E192)))*$F192*(('1.Inputs'!$D$40)+(1-'1.Inputs'!$D$40)*(1+'1.Inputs'!$D$41))*(1+$G192)^(6-1))*'1.Inputs'!$D$47+(('1.Inputs'!$D$37*12*IF(6=1,'1.Inputs'!$D$38,IF(6=2,'1.Inputs'!$D$39,$E192)))/(1-'1.Inputs'!$D$42)*$D192*(1+$G192)^(6-1))*('1.Inputs'!$D$48-'1.Inputs'!$D$49))/'1.Inputs'!$D$51</f>
        <v>1514211216.8241262</v>
      </c>
      <c r="N192" s="36">
        <f ca="1">((('1.Inputs'!$D$37*12*IF(7=1,'1.Inputs'!$D$38,IF(7=2,'1.Inputs'!$D$39,$E192)))*$F192*(('1.Inputs'!$D$40)+(1-'1.Inputs'!$D$40)*(1+'1.Inputs'!$D$41))*(1+$G192)^(7-1))*'1.Inputs'!$D$47+(('1.Inputs'!$D$37*12*IF(7=1,'1.Inputs'!$D$38,IF(7=2,'1.Inputs'!$D$39,$E192)))/(1-'1.Inputs'!$D$42)*$D192*(1+$G192)^(7-1))*('1.Inputs'!$D$48-'1.Inputs'!$D$49))/'1.Inputs'!$D$51</f>
        <v>1584530400.8238552</v>
      </c>
      <c r="O192" s="36">
        <f ca="1">((('1.Inputs'!$D$37*12*IF(8=1,'1.Inputs'!$D$38,IF(8=2,'1.Inputs'!$D$39,$E192)))*$F192*(('1.Inputs'!$D$40)+(1-'1.Inputs'!$D$40)*(1+'1.Inputs'!$D$41))*(1+$G192)^(8-1))*'1.Inputs'!$D$47+(('1.Inputs'!$D$37*12*IF(8=1,'1.Inputs'!$D$38,IF(8=2,'1.Inputs'!$D$39,$E192)))/(1-'1.Inputs'!$D$42)*$D192*(1+$G192)^(8-1))*('1.Inputs'!$D$48-'1.Inputs'!$D$49))/'1.Inputs'!$D$51</f>
        <v>1658115171.2777379</v>
      </c>
      <c r="P192" s="36">
        <f ca="1">((('1.Inputs'!$D$37*12*IF(9=1,'1.Inputs'!$D$38,IF(9=2,'1.Inputs'!$D$39,$E192)))*$F192*(('1.Inputs'!$D$40)+(1-'1.Inputs'!$D$40)*(1+'1.Inputs'!$D$41))*(1+$G192)^(9-1))*'1.Inputs'!$D$47+(('1.Inputs'!$D$37*12*IF(9=1,'1.Inputs'!$D$38,IF(9=2,'1.Inputs'!$D$39,$E192)))/(1-'1.Inputs'!$D$42)*$D192*(1+$G192)^(9-1))*('1.Inputs'!$D$48-'1.Inputs'!$D$49))/'1.Inputs'!$D$51</f>
        <v>1735117180.3279486</v>
      </c>
      <c r="Q192" s="36">
        <f ca="1">((('1.Inputs'!$D$37*12*IF(10=1,'1.Inputs'!$D$38,IF(10=2,'1.Inputs'!$D$39,$E192)))*$F192*(('1.Inputs'!$D$40)+(1-'1.Inputs'!$D$40)*(1+'1.Inputs'!$D$41))*(1+$G192)^(10-1))*'1.Inputs'!$D$47+(('1.Inputs'!$D$37*12*IF(10=1,'1.Inputs'!$D$38,IF(10=2,'1.Inputs'!$D$39,$E192)))/(1-'1.Inputs'!$D$42)*$D192*(1+$G192)^(10-1))*('1.Inputs'!$D$48-'1.Inputs'!$D$49))/'1.Inputs'!$D$51</f>
        <v>1815695122.7635343</v>
      </c>
      <c r="R192" s="36">
        <f>-'1.Inputs'!$D$24</f>
        <v>-2050000000</v>
      </c>
      <c r="S192" s="36">
        <f ca="1">((('1.Inputs'!$D$37*12*IF(1=1,'1.Inputs'!$D$38,IF(1=2,'1.Inputs'!$D$39,$E192)))*$F192*(('1.Inputs'!$D$40)+(1-'1.Inputs'!$D$40)*(1+'1.Inputs'!$D$41))*(1+$G192)^(1-1))-(('1.Inputs'!$D$37*12*IF(1=1,'1.Inputs'!$D$38,IF(1=2,'1.Inputs'!$D$39,$E192)))/(1-'1.Inputs'!$D$42)*$D192*(1+$G192)^(1-1))-('1.Inputs'!$D$37*12*IF(1=1,'1.Inputs'!$D$38,IF(1=2,'1.Inputs'!$D$39,$E192)))*'1.Inputs'!$D$43*(1+$G192)^(1-1)-'1.Inputs'!$D$44*(1+$G192)^(1-1)-('1.Inputs'!$D$20/'1.Inputs'!$D$27+'1.Inputs'!$D$23/'1.Inputs'!$D$28))-MAX(0,((('1.Inputs'!$D$37*12*IF(1=1,'1.Inputs'!$D$38,IF(1=2,'1.Inputs'!$D$39,$E192)))*$F192*(('1.Inputs'!$D$40)+(1-'1.Inputs'!$D$40)*(1+'1.Inputs'!$D$41))*(1+$G192)^(1-1))-(('1.Inputs'!$D$37*12*IF(1=1,'1.Inputs'!$D$38,IF(1=2,'1.Inputs'!$D$39,$E192)))/(1-'1.Inputs'!$D$42)*$D192*(1+$G192)^(1-1))-('1.Inputs'!$D$37*12*IF(1=1,'1.Inputs'!$D$38,IF(1=2,'1.Inputs'!$D$39,$E192)))*'1.Inputs'!$D$43*(1+$G192)^(1-1)-'1.Inputs'!$D$44*(1+$G192)^(1-1)-('1.Inputs'!$D$20/'1.Inputs'!$D$27+'1.Inputs'!$D$23/'1.Inputs'!$D$28)))*'1.Inputs'!$D$53+('1.Inputs'!$D$20/'1.Inputs'!$D$27+'1.Inputs'!$D$23/'1.Inputs'!$D$28)-H192</f>
        <v>-1191398886.7830434</v>
      </c>
      <c r="T192" s="36">
        <f ca="1">((('1.Inputs'!$D$37*12*IF(2=1,'1.Inputs'!$D$38,IF(2=2,'1.Inputs'!$D$39,$E192)))*$F192*(('1.Inputs'!$D$40)+(1-'1.Inputs'!$D$40)*(1+'1.Inputs'!$D$41))*(1+$G192)^(2-1))-(('1.Inputs'!$D$37*12*IF(2=1,'1.Inputs'!$D$38,IF(2=2,'1.Inputs'!$D$39,$E192)))/(1-'1.Inputs'!$D$42)*$D192*(1+$G192)^(2-1))-('1.Inputs'!$D$37*12*IF(2=1,'1.Inputs'!$D$38,IF(2=2,'1.Inputs'!$D$39,$E192)))*'1.Inputs'!$D$43*(1+$G192)^(2-1)-'1.Inputs'!$D$44*(1+$G192)^(2-1)-('1.Inputs'!$D$20/'1.Inputs'!$D$27+'1.Inputs'!$D$23/'1.Inputs'!$D$28))-MAX(0,((('1.Inputs'!$D$37*12*IF(2=1,'1.Inputs'!$D$38,IF(2=2,'1.Inputs'!$D$39,$E192)))*$F192*(('1.Inputs'!$D$40)+(1-'1.Inputs'!$D$40)*(1+'1.Inputs'!$D$41))*(1+$G192)^(2-1))-(('1.Inputs'!$D$37*12*IF(2=1,'1.Inputs'!$D$38,IF(2=2,'1.Inputs'!$D$39,$E192)))/(1-'1.Inputs'!$D$42)*$D192*(1+$G192)^(2-1))-('1.Inputs'!$D$37*12*IF(2=1,'1.Inputs'!$D$38,IF(2=2,'1.Inputs'!$D$39,$E192)))*'1.Inputs'!$D$43*(1+$G192)^(2-1)-'1.Inputs'!$D$44*(1+$G192)^(2-1)-('1.Inputs'!$D$20/'1.Inputs'!$D$27+'1.Inputs'!$D$23/'1.Inputs'!$D$28)))*'1.Inputs'!$D$53+('1.Inputs'!$D$20/'1.Inputs'!$D$27+'1.Inputs'!$D$23/'1.Inputs'!$D$28)-(I192-H192)</f>
        <v>-545486179.92656612</v>
      </c>
      <c r="U192" s="36">
        <f ca="1">((('1.Inputs'!$D$37*12*IF(3=1,'1.Inputs'!$D$38,IF(3=2,'1.Inputs'!$D$39,$E192)))*$F192*(('1.Inputs'!$D$40)+(1-'1.Inputs'!$D$40)*(1+'1.Inputs'!$D$41))*(1+$G192)^(3-1))-(('1.Inputs'!$D$37*12*IF(3=1,'1.Inputs'!$D$38,IF(3=2,'1.Inputs'!$D$39,$E192)))/(1-'1.Inputs'!$D$42)*$D192*(1+$G192)^(3-1))-('1.Inputs'!$D$37*12*IF(3=1,'1.Inputs'!$D$38,IF(3=2,'1.Inputs'!$D$39,$E192)))*'1.Inputs'!$D$43*(1+$G192)^(3-1)-'1.Inputs'!$D$44*(1+$G192)^(3-1)-('1.Inputs'!$D$20/'1.Inputs'!$D$27+'1.Inputs'!$D$23/'1.Inputs'!$D$28))-MAX(0,((('1.Inputs'!$D$37*12*IF(3=1,'1.Inputs'!$D$38,IF(3=2,'1.Inputs'!$D$39,$E192)))*$F192*(('1.Inputs'!$D$40)+(1-'1.Inputs'!$D$40)*(1+'1.Inputs'!$D$41))*(1+$G192)^(3-1))-(('1.Inputs'!$D$37*12*IF(3=1,'1.Inputs'!$D$38,IF(3=2,'1.Inputs'!$D$39,$E192)))/(1-'1.Inputs'!$D$42)*$D192*(1+$G192)^(3-1))-('1.Inputs'!$D$37*12*IF(3=1,'1.Inputs'!$D$38,IF(3=2,'1.Inputs'!$D$39,$E192)))*'1.Inputs'!$D$43*(1+$G192)^(3-1)-'1.Inputs'!$D$44*(1+$G192)^(3-1)-('1.Inputs'!$D$20/'1.Inputs'!$D$27+'1.Inputs'!$D$23/'1.Inputs'!$D$28)))*'1.Inputs'!$D$53+('1.Inputs'!$D$20/'1.Inputs'!$D$27+'1.Inputs'!$D$23/'1.Inputs'!$D$28)-(J192-I192)</f>
        <v>-247268498.64565539</v>
      </c>
      <c r="V192" s="36">
        <f ca="1">((('1.Inputs'!$D$37*12*IF(4=1,'1.Inputs'!$D$38,IF(4=2,'1.Inputs'!$D$39,$E192)))*$F192*(('1.Inputs'!$D$40)+(1-'1.Inputs'!$D$40)*(1+'1.Inputs'!$D$41))*(1+$G192)^(4-1))-(('1.Inputs'!$D$37*12*IF(4=1,'1.Inputs'!$D$38,IF(4=2,'1.Inputs'!$D$39,$E192)))/(1-'1.Inputs'!$D$42)*$D192*(1+$G192)^(4-1))-('1.Inputs'!$D$37*12*IF(4=1,'1.Inputs'!$D$38,IF(4=2,'1.Inputs'!$D$39,$E192)))*'1.Inputs'!$D$43*(1+$G192)^(4-1)-'1.Inputs'!$D$44*(1+$G192)^(4-1)-('1.Inputs'!$D$20/'1.Inputs'!$D$27+'1.Inputs'!$D$23/'1.Inputs'!$D$28))-MAX(0,((('1.Inputs'!$D$37*12*IF(4=1,'1.Inputs'!$D$38,IF(4=2,'1.Inputs'!$D$39,$E192)))*$F192*(('1.Inputs'!$D$40)+(1-'1.Inputs'!$D$40)*(1+'1.Inputs'!$D$41))*(1+$G192)^(4-1))-(('1.Inputs'!$D$37*12*IF(4=1,'1.Inputs'!$D$38,IF(4=2,'1.Inputs'!$D$39,$E192)))/(1-'1.Inputs'!$D$42)*$D192*(1+$G192)^(4-1))-('1.Inputs'!$D$37*12*IF(4=1,'1.Inputs'!$D$38,IF(4=2,'1.Inputs'!$D$39,$E192)))*'1.Inputs'!$D$43*(1+$G192)^(4-1)-'1.Inputs'!$D$44*(1+$G192)^(4-1)-('1.Inputs'!$D$20/'1.Inputs'!$D$27+'1.Inputs'!$D$23/'1.Inputs'!$D$28)))*'1.Inputs'!$D$53+('1.Inputs'!$D$20/'1.Inputs'!$D$27+'1.Inputs'!$D$23/'1.Inputs'!$D$28)-(K192-J192)</f>
        <v>-199348495.71555305</v>
      </c>
      <c r="W192" s="36">
        <f ca="1">((('1.Inputs'!$D$37*12*IF(5=1,'1.Inputs'!$D$38,IF(5=2,'1.Inputs'!$D$39,$E192)))*$F192*(('1.Inputs'!$D$40)+(1-'1.Inputs'!$D$40)*(1+'1.Inputs'!$D$41))*(1+$G192)^(5-1))-(('1.Inputs'!$D$37*12*IF(5=1,'1.Inputs'!$D$38,IF(5=2,'1.Inputs'!$D$39,$E192)))/(1-'1.Inputs'!$D$42)*$D192*(1+$G192)^(5-1))-('1.Inputs'!$D$37*12*IF(5=1,'1.Inputs'!$D$38,IF(5=2,'1.Inputs'!$D$39,$E192)))*'1.Inputs'!$D$43*(1+$G192)^(5-1)-'1.Inputs'!$D$44*(1+$G192)^(5-1)-('1.Inputs'!$D$20/'1.Inputs'!$D$27+'1.Inputs'!$D$23/'1.Inputs'!$D$28))-MAX(0,((('1.Inputs'!$D$37*12*IF(5=1,'1.Inputs'!$D$38,IF(5=2,'1.Inputs'!$D$39,$E192)))*$F192*(('1.Inputs'!$D$40)+(1-'1.Inputs'!$D$40)*(1+'1.Inputs'!$D$41))*(1+$G192)^(5-1))-(('1.Inputs'!$D$37*12*IF(5=1,'1.Inputs'!$D$38,IF(5=2,'1.Inputs'!$D$39,$E192)))/(1-'1.Inputs'!$D$42)*$D192*(1+$G192)^(5-1))-('1.Inputs'!$D$37*12*IF(5=1,'1.Inputs'!$D$38,IF(5=2,'1.Inputs'!$D$39,$E192)))*'1.Inputs'!$D$43*(1+$G192)^(5-1)-'1.Inputs'!$D$44*(1+$G192)^(5-1)-('1.Inputs'!$D$20/'1.Inputs'!$D$27+'1.Inputs'!$D$23/'1.Inputs'!$D$28)))*'1.Inputs'!$D$53+('1.Inputs'!$D$20/'1.Inputs'!$D$27+'1.Inputs'!$D$23/'1.Inputs'!$D$28)-(L192-K192)</f>
        <v>-208606136.52189374</v>
      </c>
      <c r="X192" s="36">
        <f ca="1">((('1.Inputs'!$D$37*12*IF(6=1,'1.Inputs'!$D$38,IF(6=2,'1.Inputs'!$D$39,$E192)))*$F192*(('1.Inputs'!$D$40)+(1-'1.Inputs'!$D$40)*(1+'1.Inputs'!$D$41))*(1+$G192)^(6-1))-(('1.Inputs'!$D$37*12*IF(6=1,'1.Inputs'!$D$38,IF(6=2,'1.Inputs'!$D$39,$E192)))/(1-'1.Inputs'!$D$42)*$D192*(1+$G192)^(6-1))-('1.Inputs'!$D$37*12*IF(6=1,'1.Inputs'!$D$38,IF(6=2,'1.Inputs'!$D$39,$E192)))*'1.Inputs'!$D$43*(1+$G192)^(6-1)-'1.Inputs'!$D$44*(1+$G192)^(6-1)-('1.Inputs'!$D$20/'1.Inputs'!$D$27+'1.Inputs'!$D$23/'1.Inputs'!$D$28))-MAX(0,((('1.Inputs'!$D$37*12*IF(6=1,'1.Inputs'!$D$38,IF(6=2,'1.Inputs'!$D$39,$E192)))*$F192*(('1.Inputs'!$D$40)+(1-'1.Inputs'!$D$40)*(1+'1.Inputs'!$D$41))*(1+$G192)^(6-1))-(('1.Inputs'!$D$37*12*IF(6=1,'1.Inputs'!$D$38,IF(6=2,'1.Inputs'!$D$39,$E192)))/(1-'1.Inputs'!$D$42)*$D192*(1+$G192)^(6-1))-('1.Inputs'!$D$37*12*IF(6=1,'1.Inputs'!$D$38,IF(6=2,'1.Inputs'!$D$39,$E192)))*'1.Inputs'!$D$43*(1+$G192)^(6-1)-'1.Inputs'!$D$44*(1+$G192)^(6-1)-('1.Inputs'!$D$20/'1.Inputs'!$D$27+'1.Inputs'!$D$23/'1.Inputs'!$D$28)))*'1.Inputs'!$D$53+('1.Inputs'!$D$20/'1.Inputs'!$D$27+'1.Inputs'!$D$23/'1.Inputs'!$D$28)-(M192-L192)</f>
        <v>-218293697.36847258</v>
      </c>
      <c r="Y192" s="36">
        <f ca="1">((('1.Inputs'!$D$37*12*IF(7=1,'1.Inputs'!$D$38,IF(7=2,'1.Inputs'!$D$39,$E192)))*$F192*(('1.Inputs'!$D$40)+(1-'1.Inputs'!$D$40)*(1+'1.Inputs'!$D$41))*(1+$G192)^(7-1))-(('1.Inputs'!$D$37*12*IF(7=1,'1.Inputs'!$D$38,IF(7=2,'1.Inputs'!$D$39,$E192)))/(1-'1.Inputs'!$D$42)*$D192*(1+$G192)^(7-1))-('1.Inputs'!$D$37*12*IF(7=1,'1.Inputs'!$D$38,IF(7=2,'1.Inputs'!$D$39,$E192)))*'1.Inputs'!$D$43*(1+$G192)^(7-1)-'1.Inputs'!$D$44*(1+$G192)^(7-1)-('1.Inputs'!$D$20/'1.Inputs'!$D$27+'1.Inputs'!$D$23/'1.Inputs'!$D$28))-MAX(0,((('1.Inputs'!$D$37*12*IF(7=1,'1.Inputs'!$D$38,IF(7=2,'1.Inputs'!$D$39,$E192)))*$F192*(('1.Inputs'!$D$40)+(1-'1.Inputs'!$D$40)*(1+'1.Inputs'!$D$41))*(1+$G192)^(7-1))-(('1.Inputs'!$D$37*12*IF(7=1,'1.Inputs'!$D$38,IF(7=2,'1.Inputs'!$D$39,$E192)))/(1-'1.Inputs'!$D$42)*$D192*(1+$G192)^(7-1))-('1.Inputs'!$D$37*12*IF(7=1,'1.Inputs'!$D$38,IF(7=2,'1.Inputs'!$D$39,$E192)))*'1.Inputs'!$D$43*(1+$G192)^(7-1)-'1.Inputs'!$D$44*(1+$G192)^(7-1)-('1.Inputs'!$D$20/'1.Inputs'!$D$27+'1.Inputs'!$D$23/'1.Inputs'!$D$28)))*'1.Inputs'!$D$53+('1.Inputs'!$D$20/'1.Inputs'!$D$27+'1.Inputs'!$D$23/'1.Inputs'!$D$28)-(N192-M192)</f>
        <v>-228431143.51910269</v>
      </c>
      <c r="Z192" s="36">
        <f ca="1">((('1.Inputs'!$D$37*12*IF(8=1,'1.Inputs'!$D$38,IF(8=2,'1.Inputs'!$D$39,$E192)))*$F192*(('1.Inputs'!$D$40)+(1-'1.Inputs'!$D$40)*(1+'1.Inputs'!$D$41))*(1+$G192)^(8-1))-(('1.Inputs'!$D$37*12*IF(8=1,'1.Inputs'!$D$38,IF(8=2,'1.Inputs'!$D$39,$E192)))/(1-'1.Inputs'!$D$42)*$D192*(1+$G192)^(8-1))-('1.Inputs'!$D$37*12*IF(8=1,'1.Inputs'!$D$38,IF(8=2,'1.Inputs'!$D$39,$E192)))*'1.Inputs'!$D$43*(1+$G192)^(8-1)-'1.Inputs'!$D$44*(1+$G192)^(8-1)-('1.Inputs'!$D$20/'1.Inputs'!$D$27+'1.Inputs'!$D$23/'1.Inputs'!$D$28))-MAX(0,((('1.Inputs'!$D$37*12*IF(8=1,'1.Inputs'!$D$38,IF(8=2,'1.Inputs'!$D$39,$E192)))*$F192*(('1.Inputs'!$D$40)+(1-'1.Inputs'!$D$40)*(1+'1.Inputs'!$D$41))*(1+$G192)^(8-1))-(('1.Inputs'!$D$37*12*IF(8=1,'1.Inputs'!$D$38,IF(8=2,'1.Inputs'!$D$39,$E192)))/(1-'1.Inputs'!$D$42)*$D192*(1+$G192)^(8-1))-('1.Inputs'!$D$37*12*IF(8=1,'1.Inputs'!$D$38,IF(8=2,'1.Inputs'!$D$39,$E192)))*'1.Inputs'!$D$43*(1+$G192)^(8-1)-'1.Inputs'!$D$44*(1+$G192)^(8-1)-('1.Inputs'!$D$20/'1.Inputs'!$D$27+'1.Inputs'!$D$23/'1.Inputs'!$D$28)))*'1.Inputs'!$D$53+('1.Inputs'!$D$20/'1.Inputs'!$D$27+'1.Inputs'!$D$23/'1.Inputs'!$D$28)-(O192-N192)</f>
        <v>-239039367.41410232</v>
      </c>
      <c r="AA192" s="36">
        <f ca="1">((('1.Inputs'!$D$37*12*IF(9=1,'1.Inputs'!$D$38,IF(9=2,'1.Inputs'!$D$39,$E192)))*$F192*(('1.Inputs'!$D$40)+(1-'1.Inputs'!$D$40)*(1+'1.Inputs'!$D$41))*(1+$G192)^(9-1))-(('1.Inputs'!$D$37*12*IF(9=1,'1.Inputs'!$D$38,IF(9=2,'1.Inputs'!$D$39,$E192)))/(1-'1.Inputs'!$D$42)*$D192*(1+$G192)^(9-1))-('1.Inputs'!$D$37*12*IF(9=1,'1.Inputs'!$D$38,IF(9=2,'1.Inputs'!$D$39,$E192)))*'1.Inputs'!$D$43*(1+$G192)^(9-1)-'1.Inputs'!$D$44*(1+$G192)^(9-1)-('1.Inputs'!$D$20/'1.Inputs'!$D$27+'1.Inputs'!$D$23/'1.Inputs'!$D$28))-MAX(0,((('1.Inputs'!$D$37*12*IF(9=1,'1.Inputs'!$D$38,IF(9=2,'1.Inputs'!$D$39,$E192)))*$F192*(('1.Inputs'!$D$40)+(1-'1.Inputs'!$D$40)*(1+'1.Inputs'!$D$41))*(1+$G192)^(9-1))-(('1.Inputs'!$D$37*12*IF(9=1,'1.Inputs'!$D$38,IF(9=2,'1.Inputs'!$D$39,$E192)))/(1-'1.Inputs'!$D$42)*$D192*(1+$G192)^(9-1))-('1.Inputs'!$D$37*12*IF(9=1,'1.Inputs'!$D$38,IF(9=2,'1.Inputs'!$D$39,$E192)))*'1.Inputs'!$D$43*(1+$G192)^(9-1)-'1.Inputs'!$D$44*(1+$G192)^(9-1)-('1.Inputs'!$D$20/'1.Inputs'!$D$27+'1.Inputs'!$D$23/'1.Inputs'!$D$28)))*'1.Inputs'!$D$53+('1.Inputs'!$D$20/'1.Inputs'!$D$27+'1.Inputs'!$D$23/'1.Inputs'!$D$28)-(P192-O192)</f>
        <v>-250140231.72788358</v>
      </c>
      <c r="AB192" s="36">
        <f ca="1">((('1.Inputs'!$D$37*12*IF(10=1,'1.Inputs'!$D$38,IF(10=2,'1.Inputs'!$D$39,$E192)))*$F192*(('1.Inputs'!$D$40)+(1-'1.Inputs'!$D$40)*(1+'1.Inputs'!$D$41))*(1+$G192)^(10-1))-(('1.Inputs'!$D$37*12*IF(10=1,'1.Inputs'!$D$38,IF(10=2,'1.Inputs'!$D$39,$E192)))/(1-'1.Inputs'!$D$42)*$D192*(1+$G192)^(10-1))-('1.Inputs'!$D$37*12*IF(10=1,'1.Inputs'!$D$38,IF(10=2,'1.Inputs'!$D$39,$E192)))*'1.Inputs'!$D$43*(1+$G192)^(10-1)-'1.Inputs'!$D$44*(1+$G192)^(10-1)-('1.Inputs'!$D$20/'1.Inputs'!$D$27+'1.Inputs'!$D$23/'1.Inputs'!$D$28))-MAX(0,((('1.Inputs'!$D$37*12*IF(10=1,'1.Inputs'!$D$38,IF(10=2,'1.Inputs'!$D$39,$E192)))*$F192*(('1.Inputs'!$D$40)+(1-'1.Inputs'!$D$40)*(1+'1.Inputs'!$D$41))*(1+$G192)^(10-1))-(('1.Inputs'!$D$37*12*IF(10=1,'1.Inputs'!$D$38,IF(10=2,'1.Inputs'!$D$39,$E192)))/(1-'1.Inputs'!$D$42)*$D192*(1+$G192)^(10-1))-('1.Inputs'!$D$37*12*IF(10=1,'1.Inputs'!$D$38,IF(10=2,'1.Inputs'!$D$39,$E192)))*'1.Inputs'!$D$43*(1+$G192)^(10-1)-'1.Inputs'!$D$44*(1+$G192)^(10-1)-('1.Inputs'!$D$20/'1.Inputs'!$D$27+'1.Inputs'!$D$23/'1.Inputs'!$D$28)))*'1.Inputs'!$D$53+('1.Inputs'!$D$20/'1.Inputs'!$D$27+'1.Inputs'!$D$23/'1.Inputs'!$D$28)-(Q192-P192)+(('1.Inputs'!$D$20+'1.Inputs'!$D$23-('1.Inputs'!$D$20/'1.Inputs'!$D$27+'1.Inputs'!$D$23/'1.Inputs'!$D$28)*'1.Inputs'!$D$10)*'1.Inputs'!$D$60+'1.Inputs'!$D$19*'1.Inputs'!$D$59+Q192)</f>
        <v>2253938508.3374043</v>
      </c>
      <c r="AC192" s="36">
        <f ca="1">S192-AC$13-AC$14+MIN(AC$13,MAX(0,((('1.Inputs'!$D$37*12*IF(1=1,'1.Inputs'!$D$38,IF(1=2,'1.Inputs'!$D$39,$E192)))*$F192*(('1.Inputs'!$D$40)+(1-'1.Inputs'!$D$40)*(1+'1.Inputs'!$D$41))*(1+$G192)^(1-1))-(('1.Inputs'!$D$37*12*IF(1=1,'1.Inputs'!$D$38,IF(1=2,'1.Inputs'!$D$39,$E192)))/(1-'1.Inputs'!$D$42)*$D192*(1+$G192)^(1-1))-('1.Inputs'!$D$37*12*IF(1=1,'1.Inputs'!$D$38,IF(1=2,'1.Inputs'!$D$39,$E192)))*'1.Inputs'!$D$43*(1+$G192)^(1-1)-'1.Inputs'!$D$44*(1+$G192)^(1-1)-('1.Inputs'!$D$20/'1.Inputs'!$D$27+'1.Inputs'!$D$23/'1.Inputs'!$D$28))))*'1.Inputs'!$D$53</f>
        <v>-1338998886.7830434</v>
      </c>
      <c r="AD192" s="36">
        <f ca="1">T192-AD$13-AD$14+MIN(AD$13,MAX(0,((('1.Inputs'!$D$37*12*IF(2=1,'1.Inputs'!$D$38,IF(2=2,'1.Inputs'!$D$39,$E192)))*$F192*(('1.Inputs'!$D$40)+(1-'1.Inputs'!$D$40)*(1+'1.Inputs'!$D$41))*(1+$G192)^(2-1))-(('1.Inputs'!$D$37*12*IF(2=1,'1.Inputs'!$D$38,IF(2=2,'1.Inputs'!$D$39,$E192)))/(1-'1.Inputs'!$D$42)*$D192*(1+$G192)^(2-1))-('1.Inputs'!$D$37*12*IF(2=1,'1.Inputs'!$D$38,IF(2=2,'1.Inputs'!$D$39,$E192)))*'1.Inputs'!$D$43*(1+$G192)^(2-1)-'1.Inputs'!$D$44*(1+$G192)^(2-1)-('1.Inputs'!$D$20/'1.Inputs'!$D$27+'1.Inputs'!$D$23/'1.Inputs'!$D$28))))*'1.Inputs'!$D$53</f>
        <v>-693086179.92656612</v>
      </c>
      <c r="AE192" s="36">
        <f ca="1">U192-AE$13-AE$14+MIN(AE$13,MAX(0,((('1.Inputs'!$D$37*12*IF(3=1,'1.Inputs'!$D$38,IF(3=2,'1.Inputs'!$D$39,$E192)))*$F192*(('1.Inputs'!$D$40)+(1-'1.Inputs'!$D$40)*(1+'1.Inputs'!$D$41))*(1+$G192)^(3-1))-(('1.Inputs'!$D$37*12*IF(3=1,'1.Inputs'!$D$38,IF(3=2,'1.Inputs'!$D$39,$E192)))/(1-'1.Inputs'!$D$42)*$D192*(1+$G192)^(3-1))-('1.Inputs'!$D$37*12*IF(3=1,'1.Inputs'!$D$38,IF(3=2,'1.Inputs'!$D$39,$E192)))*'1.Inputs'!$D$43*(1+$G192)^(3-1)-'1.Inputs'!$D$44*(1+$G192)^(3-1)-('1.Inputs'!$D$20/'1.Inputs'!$D$27+'1.Inputs'!$D$23/'1.Inputs'!$D$28))))*'1.Inputs'!$D$53</f>
        <v>-640868498.64565539</v>
      </c>
      <c r="AF192" s="36">
        <f ca="1">V192-AF$13-AF$14+MIN(AF$13,MAX(0,((('1.Inputs'!$D$37*12*IF(4=1,'1.Inputs'!$D$38,IF(4=2,'1.Inputs'!$D$39,$E192)))*$F192*(('1.Inputs'!$D$40)+(1-'1.Inputs'!$D$40)*(1+'1.Inputs'!$D$41))*(1+$G192)^(4-1))-(('1.Inputs'!$D$37*12*IF(4=1,'1.Inputs'!$D$38,IF(4=2,'1.Inputs'!$D$39,$E192)))/(1-'1.Inputs'!$D$42)*$D192*(1+$G192)^(4-1))-('1.Inputs'!$D$37*12*IF(4=1,'1.Inputs'!$D$38,IF(4=2,'1.Inputs'!$D$39,$E192)))*'1.Inputs'!$D$43*(1+$G192)^(4-1)-'1.Inputs'!$D$44*(1+$G192)^(4-1)-('1.Inputs'!$D$20/'1.Inputs'!$D$27+'1.Inputs'!$D$23/'1.Inputs'!$D$28))))*'1.Inputs'!$D$53</f>
        <v>-563428495.71555305</v>
      </c>
      <c r="AG192" s="36">
        <f ca="1">W192-AG$13-AG$14+MIN(AG$13,MAX(0,((('1.Inputs'!$D$37*12*IF(5=1,'1.Inputs'!$D$38,IF(5=2,'1.Inputs'!$D$39,$E192)))*$F192*(('1.Inputs'!$D$40)+(1-'1.Inputs'!$D$40)*(1+'1.Inputs'!$D$41))*(1+$G192)^(5-1))-(('1.Inputs'!$D$37*12*IF(5=1,'1.Inputs'!$D$38,IF(5=2,'1.Inputs'!$D$39,$E192)))/(1-'1.Inputs'!$D$42)*$D192*(1+$G192)^(5-1))-('1.Inputs'!$D$37*12*IF(5=1,'1.Inputs'!$D$38,IF(5=2,'1.Inputs'!$D$39,$E192)))*'1.Inputs'!$D$43*(1+$G192)^(5-1)-'1.Inputs'!$D$44*(1+$G192)^(5-1)-('1.Inputs'!$D$20/'1.Inputs'!$D$27+'1.Inputs'!$D$23/'1.Inputs'!$D$28))))*'1.Inputs'!$D$53</f>
        <v>-543166136.52189374</v>
      </c>
      <c r="AH192" s="36">
        <f ca="1">X192-AH$13-AH$14+MIN(AH$13,MAX(0,((('1.Inputs'!$D$37*12*IF(6=1,'1.Inputs'!$D$38,IF(6=2,'1.Inputs'!$D$39,$E192)))*$F192*(('1.Inputs'!$D$40)+(1-'1.Inputs'!$D$40)*(1+'1.Inputs'!$D$41))*(1+$G192)^(6-1))-(('1.Inputs'!$D$37*12*IF(6=1,'1.Inputs'!$D$38,IF(6=2,'1.Inputs'!$D$39,$E192)))/(1-'1.Inputs'!$D$42)*$D192*(1+$G192)^(6-1))-('1.Inputs'!$D$37*12*IF(6=1,'1.Inputs'!$D$38,IF(6=2,'1.Inputs'!$D$39,$E192)))*'1.Inputs'!$D$43*(1+$G192)^(6-1)-'1.Inputs'!$D$44*(1+$G192)^(6-1)-('1.Inputs'!$D$20/'1.Inputs'!$D$27+'1.Inputs'!$D$23/'1.Inputs'!$D$28))))*'1.Inputs'!$D$53</f>
        <v>-523333697.36847258</v>
      </c>
      <c r="AI192" s="36">
        <f ca="1">Y192-AI$13-AI$14+MIN(AI$13,MAX(0,((('1.Inputs'!$D$37*12*IF(7=1,'1.Inputs'!$D$38,IF(7=2,'1.Inputs'!$D$39,$E192)))*$F192*(('1.Inputs'!$D$40)+(1-'1.Inputs'!$D$40)*(1+'1.Inputs'!$D$41))*(1+$G192)^(7-1))-(('1.Inputs'!$D$37*12*IF(7=1,'1.Inputs'!$D$38,IF(7=2,'1.Inputs'!$D$39,$E192)))/(1-'1.Inputs'!$D$42)*$D192*(1+$G192)^(7-1))-('1.Inputs'!$D$37*12*IF(7=1,'1.Inputs'!$D$38,IF(7=2,'1.Inputs'!$D$39,$E192)))*'1.Inputs'!$D$43*(1+$G192)^(7-1)-'1.Inputs'!$D$44*(1+$G192)^(7-1)-('1.Inputs'!$D$20/'1.Inputs'!$D$27+'1.Inputs'!$D$23/'1.Inputs'!$D$28))))*'1.Inputs'!$D$53</f>
        <v>-503951143.51910269</v>
      </c>
      <c r="AJ192" s="36">
        <f ca="1">Z192-AJ$13-AJ$14+MIN(AJ$13,MAX(0,((('1.Inputs'!$D$37*12*IF(8=1,'1.Inputs'!$D$38,IF(8=2,'1.Inputs'!$D$39,$E192)))*$F192*(('1.Inputs'!$D$40)+(1-'1.Inputs'!$D$40)*(1+'1.Inputs'!$D$41))*(1+$G192)^(8-1))-(('1.Inputs'!$D$37*12*IF(8=1,'1.Inputs'!$D$38,IF(8=2,'1.Inputs'!$D$39,$E192)))/(1-'1.Inputs'!$D$42)*$D192*(1+$G192)^(8-1))-('1.Inputs'!$D$37*12*IF(8=1,'1.Inputs'!$D$38,IF(8=2,'1.Inputs'!$D$39,$E192)))*'1.Inputs'!$D$43*(1+$G192)^(8-1)-'1.Inputs'!$D$44*(1+$G192)^(8-1)-('1.Inputs'!$D$20/'1.Inputs'!$D$27+'1.Inputs'!$D$23/'1.Inputs'!$D$28))))*'1.Inputs'!$D$53</f>
        <v>-239039367.41410232</v>
      </c>
      <c r="AK192" s="36">
        <f ca="1">AA192-AK$13-AK$14+MIN(AK$13,MAX(0,((('1.Inputs'!$D$37*12*IF(9=1,'1.Inputs'!$D$38,IF(9=2,'1.Inputs'!$D$39,$E192)))*$F192*(('1.Inputs'!$D$40)+(1-'1.Inputs'!$D$40)*(1+'1.Inputs'!$D$41))*(1+$G192)^(9-1))-(('1.Inputs'!$D$37*12*IF(9=1,'1.Inputs'!$D$38,IF(9=2,'1.Inputs'!$D$39,$E192)))/(1-'1.Inputs'!$D$42)*$D192*(1+$G192)^(9-1))-('1.Inputs'!$D$37*12*IF(9=1,'1.Inputs'!$D$38,IF(9=2,'1.Inputs'!$D$39,$E192)))*'1.Inputs'!$D$43*(1+$G192)^(9-1)-'1.Inputs'!$D$44*(1+$G192)^(9-1)-('1.Inputs'!$D$20/'1.Inputs'!$D$27+'1.Inputs'!$D$23/'1.Inputs'!$D$28))))*'1.Inputs'!$D$53</f>
        <v>-250140231.72788358</v>
      </c>
      <c r="AL192" s="36">
        <f ca="1">AB192-AL$13-AL$14+MIN(AL$13,MAX(0,((('1.Inputs'!$D$37*12*IF(10=1,'1.Inputs'!$D$38,IF(10=2,'1.Inputs'!$D$39,$E192)))*$F192*(('1.Inputs'!$D$40)+(1-'1.Inputs'!$D$40)*(1+'1.Inputs'!$D$41))*(1+$G192)^(10-1))-(('1.Inputs'!$D$37*12*IF(10=1,'1.Inputs'!$D$38,IF(10=2,'1.Inputs'!$D$39,$E192)))/(1-'1.Inputs'!$D$42)*$D192*(1+$G192)^(10-1))-('1.Inputs'!$D$37*12*IF(10=1,'1.Inputs'!$D$38,IF(10=2,'1.Inputs'!$D$39,$E192)))*'1.Inputs'!$D$43*(1+$G192)^(10-1)-'1.Inputs'!$D$44*(1+$G192)^(10-1)-('1.Inputs'!$D$20/'1.Inputs'!$D$27+'1.Inputs'!$D$23/'1.Inputs'!$D$28))))*'1.Inputs'!$D$53+'1.Inputs'!$D$35</f>
        <v>3053938508.3374043</v>
      </c>
      <c r="AM192" s="48">
        <f ca="1">R192+NPV('1.Inputs'!$D$55,S192:AB192)</f>
        <v>-3643828905.3055053</v>
      </c>
      <c r="AN192" s="48">
        <f ca="1">-('1.Inputs'!$D$24*(1-'1.Inputs'!$D$31)+'1.Inputs'!$D$35)+NPV('1.Inputs'!$D$54,AC192:AL192)</f>
        <v>-4059146231.6680608</v>
      </c>
      <c r="AO192" s="36">
        <f t="shared" ca="1" si="21"/>
        <v>-8.0718081760368801</v>
      </c>
      <c r="AP192" s="36">
        <f t="shared" ca="1" si="22"/>
        <v>-0.82909096805713811</v>
      </c>
      <c r="AQ192" s="36">
        <f ca="1">'1.Inputs'!$D$35+MIN(SUM($AC192:AC192),SUM($AC192:AD192),SUM($AC192:AE192),SUM($AC192:AF192),SUM($AC192:AG192),SUM($AC192:AH192),SUM($AC192:AI192),SUM($AC192:AJ192),SUM($AC192:AK192),SUM($AC192:AL192))</f>
        <v>-4496012637.6222725</v>
      </c>
      <c r="AR192" s="36">
        <f ca="1">IF(AP192&lt;'1.Inputs'!$D$57,1,0)</f>
        <v>1</v>
      </c>
      <c r="AS192" s="36">
        <f t="shared" ca="1" si="23"/>
        <v>1</v>
      </c>
    </row>
    <row r="193" spans="2:45" ht="15" customHeight="1" x14ac:dyDescent="0.25">
      <c r="B193" s="36">
        <v>178</v>
      </c>
      <c r="C193" s="36">
        <f t="shared" ca="1" si="16"/>
        <v>0.87484888191318533</v>
      </c>
      <c r="D193" s="36">
        <f t="shared" ca="1" si="17"/>
        <v>17519.188818093276</v>
      </c>
      <c r="E193" s="47">
        <f t="shared" ca="1" si="18"/>
        <v>0.87609866495723687</v>
      </c>
      <c r="F193" s="36">
        <f t="shared" ca="1" si="19"/>
        <v>31560.940178901972</v>
      </c>
      <c r="G193" s="36">
        <f t="shared" ca="1" si="20"/>
        <v>3.4261858527331879E-2</v>
      </c>
      <c r="H193" s="36">
        <f ca="1">((('1.Inputs'!$D$37*12*IF(1=1,'1.Inputs'!$D$38,IF(1=2,'1.Inputs'!$D$39,$E193)))*$F193*(('1.Inputs'!$D$40)+(1-'1.Inputs'!$D$40)*(1+'1.Inputs'!$D$41))*(1+$G193)^(1-1))*'1.Inputs'!$D$47+(('1.Inputs'!$D$37*12*IF(1=1,'1.Inputs'!$D$38,IF(1=2,'1.Inputs'!$D$39,$E193)))/(1-'1.Inputs'!$D$42)*$D193*(1+$G193)^(1-1))*('1.Inputs'!$D$48-'1.Inputs'!$D$49))/'1.Inputs'!$D$51</f>
        <v>823257664.12261915</v>
      </c>
      <c r="I193" s="36">
        <f ca="1">((('1.Inputs'!$D$37*12*IF(2=1,'1.Inputs'!$D$38,IF(2=2,'1.Inputs'!$D$39,$E193)))*$F193*(('1.Inputs'!$D$40)+(1-'1.Inputs'!$D$40)*(1+'1.Inputs'!$D$41))*(1+$G193)^(2-1))*'1.Inputs'!$D$47+(('1.Inputs'!$D$37*12*IF(2=1,'1.Inputs'!$D$38,IF(2=2,'1.Inputs'!$D$39,$E193)))/(1-'1.Inputs'!$D$42)*$D193*(1+$G193)^(2-1))*('1.Inputs'!$D$48-'1.Inputs'!$D$49))/'1.Inputs'!$D$51</f>
        <v>1192049602.4392622</v>
      </c>
      <c r="J193" s="36">
        <f ca="1">((('1.Inputs'!$D$37*12*IF(3=1,'1.Inputs'!$D$38,IF(3=2,'1.Inputs'!$D$39,$E193)))*$F193*(('1.Inputs'!$D$40)+(1-'1.Inputs'!$D$40)*(1+'1.Inputs'!$D$41))*(1+$G193)^(3-1))*'1.Inputs'!$D$47+(('1.Inputs'!$D$37*12*IF(3=1,'1.Inputs'!$D$38,IF(3=2,'1.Inputs'!$D$39,$E193)))/(1-'1.Inputs'!$D$42)*$D193*(1+$G193)^(3-1))*('1.Inputs'!$D$48-'1.Inputs'!$D$49))/'1.Inputs'!$D$51</f>
        <v>1543049346.0490866</v>
      </c>
      <c r="K193" s="36">
        <f ca="1">((('1.Inputs'!$D$37*12*IF(4=1,'1.Inputs'!$D$38,IF(4=2,'1.Inputs'!$D$39,$E193)))*$F193*(('1.Inputs'!$D$40)+(1-'1.Inputs'!$D$40)*(1+'1.Inputs'!$D$41))*(1+$G193)^(4-1))*'1.Inputs'!$D$47+(('1.Inputs'!$D$37*12*IF(4=1,'1.Inputs'!$D$38,IF(4=2,'1.Inputs'!$D$39,$E193)))/(1-'1.Inputs'!$D$42)*$D193*(1+$G193)^(4-1))*('1.Inputs'!$D$48-'1.Inputs'!$D$49))/'1.Inputs'!$D$51</f>
        <v>1595917084.4441121</v>
      </c>
      <c r="L193" s="36">
        <f ca="1">((('1.Inputs'!$D$37*12*IF(5=1,'1.Inputs'!$D$38,IF(5=2,'1.Inputs'!$D$39,$E193)))*$F193*(('1.Inputs'!$D$40)+(1-'1.Inputs'!$D$40)*(1+'1.Inputs'!$D$41))*(1+$G193)^(5-1))*'1.Inputs'!$D$47+(('1.Inputs'!$D$37*12*IF(5=1,'1.Inputs'!$D$38,IF(5=2,'1.Inputs'!$D$39,$E193)))/(1-'1.Inputs'!$D$42)*$D193*(1+$G193)^(5-1))*('1.Inputs'!$D$48-'1.Inputs'!$D$49))/'1.Inputs'!$D$51</f>
        <v>1650596169.8126881</v>
      </c>
      <c r="M193" s="36">
        <f ca="1">((('1.Inputs'!$D$37*12*IF(6=1,'1.Inputs'!$D$38,IF(6=2,'1.Inputs'!$D$39,$E193)))*$F193*(('1.Inputs'!$D$40)+(1-'1.Inputs'!$D$40)*(1+'1.Inputs'!$D$41))*(1+$G193)^(6-1))*'1.Inputs'!$D$47+(('1.Inputs'!$D$37*12*IF(6=1,'1.Inputs'!$D$38,IF(6=2,'1.Inputs'!$D$39,$E193)))/(1-'1.Inputs'!$D$42)*$D193*(1+$G193)^(6-1))*('1.Inputs'!$D$48-'1.Inputs'!$D$49))/'1.Inputs'!$D$51</f>
        <v>1707148662.2685659</v>
      </c>
      <c r="N193" s="36">
        <f ca="1">((('1.Inputs'!$D$37*12*IF(7=1,'1.Inputs'!$D$38,IF(7=2,'1.Inputs'!$D$39,$E193)))*$F193*(('1.Inputs'!$D$40)+(1-'1.Inputs'!$D$40)*(1+'1.Inputs'!$D$41))*(1+$G193)^(7-1))*'1.Inputs'!$D$47+(('1.Inputs'!$D$37*12*IF(7=1,'1.Inputs'!$D$38,IF(7=2,'1.Inputs'!$D$39,$E193)))/(1-'1.Inputs'!$D$42)*$D193*(1+$G193)^(7-1))*('1.Inputs'!$D$48-'1.Inputs'!$D$49))/'1.Inputs'!$D$51</f>
        <v>1765638748.2203352</v>
      </c>
      <c r="O193" s="36">
        <f ca="1">((('1.Inputs'!$D$37*12*IF(8=1,'1.Inputs'!$D$38,IF(8=2,'1.Inputs'!$D$39,$E193)))*$F193*(('1.Inputs'!$D$40)+(1-'1.Inputs'!$D$40)*(1+'1.Inputs'!$D$41))*(1+$G193)^(8-1))*'1.Inputs'!$D$47+(('1.Inputs'!$D$37*12*IF(8=1,'1.Inputs'!$D$38,IF(8=2,'1.Inputs'!$D$39,$E193)))/(1-'1.Inputs'!$D$42)*$D193*(1+$G193)^(8-1))*('1.Inputs'!$D$48-'1.Inputs'!$D$49))/'1.Inputs'!$D$51</f>
        <v>1826132813.2222354</v>
      </c>
      <c r="P193" s="36">
        <f ca="1">((('1.Inputs'!$D$37*12*IF(9=1,'1.Inputs'!$D$38,IF(9=2,'1.Inputs'!$D$39,$E193)))*$F193*(('1.Inputs'!$D$40)+(1-'1.Inputs'!$D$40)*(1+'1.Inputs'!$D$41))*(1+$G193)^(9-1))*'1.Inputs'!$D$47+(('1.Inputs'!$D$37*12*IF(9=1,'1.Inputs'!$D$38,IF(9=2,'1.Inputs'!$D$39,$E193)))/(1-'1.Inputs'!$D$42)*$D193*(1+$G193)^(9-1))*('1.Inputs'!$D$48-'1.Inputs'!$D$49))/'1.Inputs'!$D$51</f>
        <v>1888699517.3209743</v>
      </c>
      <c r="Q193" s="36">
        <f ca="1">((('1.Inputs'!$D$37*12*IF(10=1,'1.Inputs'!$D$38,IF(10=2,'1.Inputs'!$D$39,$E193)))*$F193*(('1.Inputs'!$D$40)+(1-'1.Inputs'!$D$40)*(1+'1.Inputs'!$D$41))*(1+$G193)^(10-1))*'1.Inputs'!$D$47+(('1.Inputs'!$D$37*12*IF(10=1,'1.Inputs'!$D$38,IF(10=2,'1.Inputs'!$D$39,$E193)))/(1-'1.Inputs'!$D$42)*$D193*(1+$G193)^(10-1))*('1.Inputs'!$D$48-'1.Inputs'!$D$49))/'1.Inputs'!$D$51</f>
        <v>1953409872.9840651</v>
      </c>
      <c r="R193" s="36">
        <f>-'1.Inputs'!$D$24</f>
        <v>-2050000000</v>
      </c>
      <c r="S193" s="36">
        <f ca="1">((('1.Inputs'!$D$37*12*IF(1=1,'1.Inputs'!$D$38,IF(1=2,'1.Inputs'!$D$39,$E193)))*$F193*(('1.Inputs'!$D$40)+(1-'1.Inputs'!$D$40)*(1+'1.Inputs'!$D$41))*(1+$G193)^(1-1))-(('1.Inputs'!$D$37*12*IF(1=1,'1.Inputs'!$D$38,IF(1=2,'1.Inputs'!$D$39,$E193)))/(1-'1.Inputs'!$D$42)*$D193*(1+$G193)^(1-1))-('1.Inputs'!$D$37*12*IF(1=1,'1.Inputs'!$D$38,IF(1=2,'1.Inputs'!$D$39,$E193)))*'1.Inputs'!$D$43*(1+$G193)^(1-1)-'1.Inputs'!$D$44*(1+$G193)^(1-1)-('1.Inputs'!$D$20/'1.Inputs'!$D$27+'1.Inputs'!$D$23/'1.Inputs'!$D$28))-MAX(0,((('1.Inputs'!$D$37*12*IF(1=1,'1.Inputs'!$D$38,IF(1=2,'1.Inputs'!$D$39,$E193)))*$F193*(('1.Inputs'!$D$40)+(1-'1.Inputs'!$D$40)*(1+'1.Inputs'!$D$41))*(1+$G193)^(1-1))-(('1.Inputs'!$D$37*12*IF(1=1,'1.Inputs'!$D$38,IF(1=2,'1.Inputs'!$D$39,$E193)))/(1-'1.Inputs'!$D$42)*$D193*(1+$G193)^(1-1))-('1.Inputs'!$D$37*12*IF(1=1,'1.Inputs'!$D$38,IF(1=2,'1.Inputs'!$D$39,$E193)))*'1.Inputs'!$D$43*(1+$G193)^(1-1)-'1.Inputs'!$D$44*(1+$G193)^(1-1)-('1.Inputs'!$D$20/'1.Inputs'!$D$27+'1.Inputs'!$D$23/'1.Inputs'!$D$28)))*'1.Inputs'!$D$53+('1.Inputs'!$D$20/'1.Inputs'!$D$27+'1.Inputs'!$D$23/'1.Inputs'!$D$28)-H193</f>
        <v>-326977054.24451971</v>
      </c>
      <c r="T193" s="36">
        <f ca="1">((('1.Inputs'!$D$37*12*IF(2=1,'1.Inputs'!$D$38,IF(2=2,'1.Inputs'!$D$39,$E193)))*$F193*(('1.Inputs'!$D$40)+(1-'1.Inputs'!$D$40)*(1+'1.Inputs'!$D$41))*(1+$G193)^(2-1))-(('1.Inputs'!$D$37*12*IF(2=1,'1.Inputs'!$D$38,IF(2=2,'1.Inputs'!$D$39,$E193)))/(1-'1.Inputs'!$D$42)*$D193*(1+$G193)^(2-1))-('1.Inputs'!$D$37*12*IF(2=1,'1.Inputs'!$D$38,IF(2=2,'1.Inputs'!$D$39,$E193)))*'1.Inputs'!$D$43*(1+$G193)^(2-1)-'1.Inputs'!$D$44*(1+$G193)^(2-1)-('1.Inputs'!$D$20/'1.Inputs'!$D$27+'1.Inputs'!$D$23/'1.Inputs'!$D$28))-MAX(0,((('1.Inputs'!$D$37*12*IF(2=1,'1.Inputs'!$D$38,IF(2=2,'1.Inputs'!$D$39,$E193)))*$F193*(('1.Inputs'!$D$40)+(1-'1.Inputs'!$D$40)*(1+'1.Inputs'!$D$41))*(1+$G193)^(2-1))-(('1.Inputs'!$D$37*12*IF(2=1,'1.Inputs'!$D$38,IF(2=2,'1.Inputs'!$D$39,$E193)))/(1-'1.Inputs'!$D$42)*$D193*(1+$G193)^(2-1))-('1.Inputs'!$D$37*12*IF(2=1,'1.Inputs'!$D$38,IF(2=2,'1.Inputs'!$D$39,$E193)))*'1.Inputs'!$D$43*(1+$G193)^(2-1)-'1.Inputs'!$D$44*(1+$G193)^(2-1)-('1.Inputs'!$D$20/'1.Inputs'!$D$27+'1.Inputs'!$D$23/'1.Inputs'!$D$28)))*'1.Inputs'!$D$53+('1.Inputs'!$D$20/'1.Inputs'!$D$27+'1.Inputs'!$D$23/'1.Inputs'!$D$28)-(I193-H193)</f>
        <v>570656662.93021131</v>
      </c>
      <c r="U193" s="36">
        <f ca="1">((('1.Inputs'!$D$37*12*IF(3=1,'1.Inputs'!$D$38,IF(3=2,'1.Inputs'!$D$39,$E193)))*$F193*(('1.Inputs'!$D$40)+(1-'1.Inputs'!$D$40)*(1+'1.Inputs'!$D$41))*(1+$G193)^(3-1))-(('1.Inputs'!$D$37*12*IF(3=1,'1.Inputs'!$D$38,IF(3=2,'1.Inputs'!$D$39,$E193)))/(1-'1.Inputs'!$D$42)*$D193*(1+$G193)^(3-1))-('1.Inputs'!$D$37*12*IF(3=1,'1.Inputs'!$D$38,IF(3=2,'1.Inputs'!$D$39,$E193)))*'1.Inputs'!$D$43*(1+$G193)^(3-1)-'1.Inputs'!$D$44*(1+$G193)^(3-1)-('1.Inputs'!$D$20/'1.Inputs'!$D$27+'1.Inputs'!$D$23/'1.Inputs'!$D$28))-MAX(0,((('1.Inputs'!$D$37*12*IF(3=1,'1.Inputs'!$D$38,IF(3=2,'1.Inputs'!$D$39,$E193)))*$F193*(('1.Inputs'!$D$40)+(1-'1.Inputs'!$D$40)*(1+'1.Inputs'!$D$41))*(1+$G193)^(3-1))-(('1.Inputs'!$D$37*12*IF(3=1,'1.Inputs'!$D$38,IF(3=2,'1.Inputs'!$D$39,$E193)))/(1-'1.Inputs'!$D$42)*$D193*(1+$G193)^(3-1))-('1.Inputs'!$D$37*12*IF(3=1,'1.Inputs'!$D$38,IF(3=2,'1.Inputs'!$D$39,$E193)))*'1.Inputs'!$D$43*(1+$G193)^(3-1)-'1.Inputs'!$D$44*(1+$G193)^(3-1)-('1.Inputs'!$D$20/'1.Inputs'!$D$27+'1.Inputs'!$D$23/'1.Inputs'!$D$28)))*'1.Inputs'!$D$53+('1.Inputs'!$D$20/'1.Inputs'!$D$27+'1.Inputs'!$D$23/'1.Inputs'!$D$28)-(J193-I193)</f>
        <v>1008582725.332979</v>
      </c>
      <c r="V193" s="36">
        <f ca="1">((('1.Inputs'!$D$37*12*IF(4=1,'1.Inputs'!$D$38,IF(4=2,'1.Inputs'!$D$39,$E193)))*$F193*(('1.Inputs'!$D$40)+(1-'1.Inputs'!$D$40)*(1+'1.Inputs'!$D$41))*(1+$G193)^(4-1))-(('1.Inputs'!$D$37*12*IF(4=1,'1.Inputs'!$D$38,IF(4=2,'1.Inputs'!$D$39,$E193)))/(1-'1.Inputs'!$D$42)*$D193*(1+$G193)^(4-1))-('1.Inputs'!$D$37*12*IF(4=1,'1.Inputs'!$D$38,IF(4=2,'1.Inputs'!$D$39,$E193)))*'1.Inputs'!$D$43*(1+$G193)^(4-1)-'1.Inputs'!$D$44*(1+$G193)^(4-1)-('1.Inputs'!$D$20/'1.Inputs'!$D$27+'1.Inputs'!$D$23/'1.Inputs'!$D$28))-MAX(0,((('1.Inputs'!$D$37*12*IF(4=1,'1.Inputs'!$D$38,IF(4=2,'1.Inputs'!$D$39,$E193)))*$F193*(('1.Inputs'!$D$40)+(1-'1.Inputs'!$D$40)*(1+'1.Inputs'!$D$41))*(1+$G193)^(4-1))-(('1.Inputs'!$D$37*12*IF(4=1,'1.Inputs'!$D$38,IF(4=2,'1.Inputs'!$D$39,$E193)))/(1-'1.Inputs'!$D$42)*$D193*(1+$G193)^(4-1))-('1.Inputs'!$D$37*12*IF(4=1,'1.Inputs'!$D$38,IF(4=2,'1.Inputs'!$D$39,$E193)))*'1.Inputs'!$D$43*(1+$G193)^(4-1)-'1.Inputs'!$D$44*(1+$G193)^(4-1)-('1.Inputs'!$D$20/'1.Inputs'!$D$27+'1.Inputs'!$D$23/'1.Inputs'!$D$28)))*'1.Inputs'!$D$53+('1.Inputs'!$D$20/'1.Inputs'!$D$27+'1.Inputs'!$D$23/'1.Inputs'!$D$28)-(K193-J193)</f>
        <v>1351677679.9395206</v>
      </c>
      <c r="W193" s="36">
        <f ca="1">((('1.Inputs'!$D$37*12*IF(5=1,'1.Inputs'!$D$38,IF(5=2,'1.Inputs'!$D$39,$E193)))*$F193*(('1.Inputs'!$D$40)+(1-'1.Inputs'!$D$40)*(1+'1.Inputs'!$D$41))*(1+$G193)^(5-1))-(('1.Inputs'!$D$37*12*IF(5=1,'1.Inputs'!$D$38,IF(5=2,'1.Inputs'!$D$39,$E193)))/(1-'1.Inputs'!$D$42)*$D193*(1+$G193)^(5-1))-('1.Inputs'!$D$37*12*IF(5=1,'1.Inputs'!$D$38,IF(5=2,'1.Inputs'!$D$39,$E193)))*'1.Inputs'!$D$43*(1+$G193)^(5-1)-'1.Inputs'!$D$44*(1+$G193)^(5-1)-('1.Inputs'!$D$20/'1.Inputs'!$D$27+'1.Inputs'!$D$23/'1.Inputs'!$D$28))-MAX(0,((('1.Inputs'!$D$37*12*IF(5=1,'1.Inputs'!$D$38,IF(5=2,'1.Inputs'!$D$39,$E193)))*$F193*(('1.Inputs'!$D$40)+(1-'1.Inputs'!$D$40)*(1+'1.Inputs'!$D$41))*(1+$G193)^(5-1))-(('1.Inputs'!$D$37*12*IF(5=1,'1.Inputs'!$D$38,IF(5=2,'1.Inputs'!$D$39,$E193)))/(1-'1.Inputs'!$D$42)*$D193*(1+$G193)^(5-1))-('1.Inputs'!$D$37*12*IF(5=1,'1.Inputs'!$D$38,IF(5=2,'1.Inputs'!$D$39,$E193)))*'1.Inputs'!$D$43*(1+$G193)^(5-1)-'1.Inputs'!$D$44*(1+$G193)^(5-1)-('1.Inputs'!$D$20/'1.Inputs'!$D$27+'1.Inputs'!$D$23/'1.Inputs'!$D$28)))*'1.Inputs'!$D$53+('1.Inputs'!$D$20/'1.Inputs'!$D$27+'1.Inputs'!$D$23/'1.Inputs'!$D$28)-(L193-K193)</f>
        <v>1396369796.5687444</v>
      </c>
      <c r="X193" s="36">
        <f ca="1">((('1.Inputs'!$D$37*12*IF(6=1,'1.Inputs'!$D$38,IF(6=2,'1.Inputs'!$D$39,$E193)))*$F193*(('1.Inputs'!$D$40)+(1-'1.Inputs'!$D$40)*(1+'1.Inputs'!$D$41))*(1+$G193)^(6-1))-(('1.Inputs'!$D$37*12*IF(6=1,'1.Inputs'!$D$38,IF(6=2,'1.Inputs'!$D$39,$E193)))/(1-'1.Inputs'!$D$42)*$D193*(1+$G193)^(6-1))-('1.Inputs'!$D$37*12*IF(6=1,'1.Inputs'!$D$38,IF(6=2,'1.Inputs'!$D$39,$E193)))*'1.Inputs'!$D$43*(1+$G193)^(6-1)-'1.Inputs'!$D$44*(1+$G193)^(6-1)-('1.Inputs'!$D$20/'1.Inputs'!$D$27+'1.Inputs'!$D$23/'1.Inputs'!$D$28))-MAX(0,((('1.Inputs'!$D$37*12*IF(6=1,'1.Inputs'!$D$38,IF(6=2,'1.Inputs'!$D$39,$E193)))*$F193*(('1.Inputs'!$D$40)+(1-'1.Inputs'!$D$40)*(1+'1.Inputs'!$D$41))*(1+$G193)^(6-1))-(('1.Inputs'!$D$37*12*IF(6=1,'1.Inputs'!$D$38,IF(6=2,'1.Inputs'!$D$39,$E193)))/(1-'1.Inputs'!$D$42)*$D193*(1+$G193)^(6-1))-('1.Inputs'!$D$37*12*IF(6=1,'1.Inputs'!$D$38,IF(6=2,'1.Inputs'!$D$39,$E193)))*'1.Inputs'!$D$43*(1+$G193)^(6-1)-'1.Inputs'!$D$44*(1+$G193)^(6-1)-('1.Inputs'!$D$20/'1.Inputs'!$D$27+'1.Inputs'!$D$23/'1.Inputs'!$D$28)))*'1.Inputs'!$D$53+('1.Inputs'!$D$20/'1.Inputs'!$D$27+'1.Inputs'!$D$23/'1.Inputs'!$D$28)-(M193-L193)</f>
        <v>1442593148.1752048</v>
      </c>
      <c r="Y193" s="36">
        <f ca="1">((('1.Inputs'!$D$37*12*IF(7=1,'1.Inputs'!$D$38,IF(7=2,'1.Inputs'!$D$39,$E193)))*$F193*(('1.Inputs'!$D$40)+(1-'1.Inputs'!$D$40)*(1+'1.Inputs'!$D$41))*(1+$G193)^(7-1))-(('1.Inputs'!$D$37*12*IF(7=1,'1.Inputs'!$D$38,IF(7=2,'1.Inputs'!$D$39,$E193)))/(1-'1.Inputs'!$D$42)*$D193*(1+$G193)^(7-1))-('1.Inputs'!$D$37*12*IF(7=1,'1.Inputs'!$D$38,IF(7=2,'1.Inputs'!$D$39,$E193)))*'1.Inputs'!$D$43*(1+$G193)^(7-1)-'1.Inputs'!$D$44*(1+$G193)^(7-1)-('1.Inputs'!$D$20/'1.Inputs'!$D$27+'1.Inputs'!$D$23/'1.Inputs'!$D$28))-MAX(0,((('1.Inputs'!$D$37*12*IF(7=1,'1.Inputs'!$D$38,IF(7=2,'1.Inputs'!$D$39,$E193)))*$F193*(('1.Inputs'!$D$40)+(1-'1.Inputs'!$D$40)*(1+'1.Inputs'!$D$41))*(1+$G193)^(7-1))-(('1.Inputs'!$D$37*12*IF(7=1,'1.Inputs'!$D$38,IF(7=2,'1.Inputs'!$D$39,$E193)))/(1-'1.Inputs'!$D$42)*$D193*(1+$G193)^(7-1))-('1.Inputs'!$D$37*12*IF(7=1,'1.Inputs'!$D$38,IF(7=2,'1.Inputs'!$D$39,$E193)))*'1.Inputs'!$D$43*(1+$G193)^(7-1)-'1.Inputs'!$D$44*(1+$G193)^(7-1)-('1.Inputs'!$D$20/'1.Inputs'!$D$27+'1.Inputs'!$D$23/'1.Inputs'!$D$28)))*'1.Inputs'!$D$53+('1.Inputs'!$D$20/'1.Inputs'!$D$27+'1.Inputs'!$D$23/'1.Inputs'!$D$28)-(N193-M193)</f>
        <v>1490400197.715065</v>
      </c>
      <c r="Z193" s="36">
        <f ca="1">((('1.Inputs'!$D$37*12*IF(8=1,'1.Inputs'!$D$38,IF(8=2,'1.Inputs'!$D$39,$E193)))*$F193*(('1.Inputs'!$D$40)+(1-'1.Inputs'!$D$40)*(1+'1.Inputs'!$D$41))*(1+$G193)^(8-1))-(('1.Inputs'!$D$37*12*IF(8=1,'1.Inputs'!$D$38,IF(8=2,'1.Inputs'!$D$39,$E193)))/(1-'1.Inputs'!$D$42)*$D193*(1+$G193)^(8-1))-('1.Inputs'!$D$37*12*IF(8=1,'1.Inputs'!$D$38,IF(8=2,'1.Inputs'!$D$39,$E193)))*'1.Inputs'!$D$43*(1+$G193)^(8-1)-'1.Inputs'!$D$44*(1+$G193)^(8-1)-('1.Inputs'!$D$20/'1.Inputs'!$D$27+'1.Inputs'!$D$23/'1.Inputs'!$D$28))-MAX(0,((('1.Inputs'!$D$37*12*IF(8=1,'1.Inputs'!$D$38,IF(8=2,'1.Inputs'!$D$39,$E193)))*$F193*(('1.Inputs'!$D$40)+(1-'1.Inputs'!$D$40)*(1+'1.Inputs'!$D$41))*(1+$G193)^(8-1))-(('1.Inputs'!$D$37*12*IF(8=1,'1.Inputs'!$D$38,IF(8=2,'1.Inputs'!$D$39,$E193)))/(1-'1.Inputs'!$D$42)*$D193*(1+$G193)^(8-1))-('1.Inputs'!$D$37*12*IF(8=1,'1.Inputs'!$D$38,IF(8=2,'1.Inputs'!$D$39,$E193)))*'1.Inputs'!$D$43*(1+$G193)^(8-1)-'1.Inputs'!$D$44*(1+$G193)^(8-1)-('1.Inputs'!$D$20/'1.Inputs'!$D$27+'1.Inputs'!$D$23/'1.Inputs'!$D$28)))*'1.Inputs'!$D$53+('1.Inputs'!$D$20/'1.Inputs'!$D$27+'1.Inputs'!$D$23/'1.Inputs'!$D$28)-(O193-N193)</f>
        <v>1539845205.6228695</v>
      </c>
      <c r="AA193" s="36">
        <f ca="1">((('1.Inputs'!$D$37*12*IF(9=1,'1.Inputs'!$D$38,IF(9=2,'1.Inputs'!$D$39,$E193)))*$F193*(('1.Inputs'!$D$40)+(1-'1.Inputs'!$D$40)*(1+'1.Inputs'!$D$41))*(1+$G193)^(9-1))-(('1.Inputs'!$D$37*12*IF(9=1,'1.Inputs'!$D$38,IF(9=2,'1.Inputs'!$D$39,$E193)))/(1-'1.Inputs'!$D$42)*$D193*(1+$G193)^(9-1))-('1.Inputs'!$D$37*12*IF(9=1,'1.Inputs'!$D$38,IF(9=2,'1.Inputs'!$D$39,$E193)))*'1.Inputs'!$D$43*(1+$G193)^(9-1)-'1.Inputs'!$D$44*(1+$G193)^(9-1)-('1.Inputs'!$D$20/'1.Inputs'!$D$27+'1.Inputs'!$D$23/'1.Inputs'!$D$28))-MAX(0,((('1.Inputs'!$D$37*12*IF(9=1,'1.Inputs'!$D$38,IF(9=2,'1.Inputs'!$D$39,$E193)))*$F193*(('1.Inputs'!$D$40)+(1-'1.Inputs'!$D$40)*(1+'1.Inputs'!$D$41))*(1+$G193)^(9-1))-(('1.Inputs'!$D$37*12*IF(9=1,'1.Inputs'!$D$38,IF(9=2,'1.Inputs'!$D$39,$E193)))/(1-'1.Inputs'!$D$42)*$D193*(1+$G193)^(9-1))-('1.Inputs'!$D$37*12*IF(9=1,'1.Inputs'!$D$38,IF(9=2,'1.Inputs'!$D$39,$E193)))*'1.Inputs'!$D$43*(1+$G193)^(9-1)-'1.Inputs'!$D$44*(1+$G193)^(9-1)-('1.Inputs'!$D$20/'1.Inputs'!$D$27+'1.Inputs'!$D$23/'1.Inputs'!$D$28)))*'1.Inputs'!$D$53+('1.Inputs'!$D$20/'1.Inputs'!$D$27+'1.Inputs'!$D$23/'1.Inputs'!$D$28)-(P193-O193)</f>
        <v>1590984291.3964942</v>
      </c>
      <c r="AB193" s="36">
        <f ca="1">((('1.Inputs'!$D$37*12*IF(10=1,'1.Inputs'!$D$38,IF(10=2,'1.Inputs'!$D$39,$E193)))*$F193*(('1.Inputs'!$D$40)+(1-'1.Inputs'!$D$40)*(1+'1.Inputs'!$D$41))*(1+$G193)^(10-1))-(('1.Inputs'!$D$37*12*IF(10=1,'1.Inputs'!$D$38,IF(10=2,'1.Inputs'!$D$39,$E193)))/(1-'1.Inputs'!$D$42)*$D193*(1+$G193)^(10-1))-('1.Inputs'!$D$37*12*IF(10=1,'1.Inputs'!$D$38,IF(10=2,'1.Inputs'!$D$39,$E193)))*'1.Inputs'!$D$43*(1+$G193)^(10-1)-'1.Inputs'!$D$44*(1+$G193)^(10-1)-('1.Inputs'!$D$20/'1.Inputs'!$D$27+'1.Inputs'!$D$23/'1.Inputs'!$D$28))-MAX(0,((('1.Inputs'!$D$37*12*IF(10=1,'1.Inputs'!$D$38,IF(10=2,'1.Inputs'!$D$39,$E193)))*$F193*(('1.Inputs'!$D$40)+(1-'1.Inputs'!$D$40)*(1+'1.Inputs'!$D$41))*(1+$G193)^(10-1))-(('1.Inputs'!$D$37*12*IF(10=1,'1.Inputs'!$D$38,IF(10=2,'1.Inputs'!$D$39,$E193)))/(1-'1.Inputs'!$D$42)*$D193*(1+$G193)^(10-1))-('1.Inputs'!$D$37*12*IF(10=1,'1.Inputs'!$D$38,IF(10=2,'1.Inputs'!$D$39,$E193)))*'1.Inputs'!$D$43*(1+$G193)^(10-1)-'1.Inputs'!$D$44*(1+$G193)^(10-1)-('1.Inputs'!$D$20/'1.Inputs'!$D$27+'1.Inputs'!$D$23/'1.Inputs'!$D$28)))*'1.Inputs'!$D$53+('1.Inputs'!$D$20/'1.Inputs'!$D$27+'1.Inputs'!$D$23/'1.Inputs'!$D$28)-(Q193-P193)+(('1.Inputs'!$D$20+'1.Inputs'!$D$23-('1.Inputs'!$D$20/'1.Inputs'!$D$27+'1.Inputs'!$D$23/'1.Inputs'!$D$28)*'1.Inputs'!$D$10)*'1.Inputs'!$D$60+'1.Inputs'!$D$19*'1.Inputs'!$D$59+Q193)</f>
        <v>4297285370.2761765</v>
      </c>
      <c r="AC193" s="36">
        <f ca="1">S193-AC$13-AC$14+MIN(AC$13,MAX(0,((('1.Inputs'!$D$37*12*IF(1=1,'1.Inputs'!$D$38,IF(1=2,'1.Inputs'!$D$39,$E193)))*$F193*(('1.Inputs'!$D$40)+(1-'1.Inputs'!$D$40)*(1+'1.Inputs'!$D$41))*(1+$G193)^(1-1))-(('1.Inputs'!$D$37*12*IF(1=1,'1.Inputs'!$D$38,IF(1=2,'1.Inputs'!$D$39,$E193)))/(1-'1.Inputs'!$D$42)*$D193*(1+$G193)^(1-1))-('1.Inputs'!$D$37*12*IF(1=1,'1.Inputs'!$D$38,IF(1=2,'1.Inputs'!$D$39,$E193)))*'1.Inputs'!$D$43*(1+$G193)^(1-1)-'1.Inputs'!$D$44*(1+$G193)^(1-1)-('1.Inputs'!$D$20/'1.Inputs'!$D$27+'1.Inputs'!$D$23/'1.Inputs'!$D$28))))*'1.Inputs'!$D$53</f>
        <v>-422917054.24451971</v>
      </c>
      <c r="AD193" s="36">
        <f ca="1">T193-AD$13-AD$14+MIN(AD$13,MAX(0,((('1.Inputs'!$D$37*12*IF(2=1,'1.Inputs'!$D$38,IF(2=2,'1.Inputs'!$D$39,$E193)))*$F193*(('1.Inputs'!$D$40)+(1-'1.Inputs'!$D$40)*(1+'1.Inputs'!$D$41))*(1+$G193)^(2-1))-(('1.Inputs'!$D$37*12*IF(2=1,'1.Inputs'!$D$38,IF(2=2,'1.Inputs'!$D$39,$E193)))/(1-'1.Inputs'!$D$42)*$D193*(1+$G193)^(2-1))-('1.Inputs'!$D$37*12*IF(2=1,'1.Inputs'!$D$38,IF(2=2,'1.Inputs'!$D$39,$E193)))*'1.Inputs'!$D$43*(1+$G193)^(2-1)-'1.Inputs'!$D$44*(1+$G193)^(2-1)-('1.Inputs'!$D$20/'1.Inputs'!$D$27+'1.Inputs'!$D$23/'1.Inputs'!$D$28))))*'1.Inputs'!$D$53</f>
        <v>474716662.93021131</v>
      </c>
      <c r="AE193" s="36">
        <f ca="1">U193-AE$13-AE$14+MIN(AE$13,MAX(0,((('1.Inputs'!$D$37*12*IF(3=1,'1.Inputs'!$D$38,IF(3=2,'1.Inputs'!$D$39,$E193)))*$F193*(('1.Inputs'!$D$40)+(1-'1.Inputs'!$D$40)*(1+'1.Inputs'!$D$41))*(1+$G193)^(3-1))-(('1.Inputs'!$D$37*12*IF(3=1,'1.Inputs'!$D$38,IF(3=2,'1.Inputs'!$D$39,$E193)))/(1-'1.Inputs'!$D$42)*$D193*(1+$G193)^(3-1))-('1.Inputs'!$D$37*12*IF(3=1,'1.Inputs'!$D$38,IF(3=2,'1.Inputs'!$D$39,$E193)))*'1.Inputs'!$D$43*(1+$G193)^(3-1)-'1.Inputs'!$D$44*(1+$G193)^(3-1)-('1.Inputs'!$D$20/'1.Inputs'!$D$27+'1.Inputs'!$D$23/'1.Inputs'!$D$28))))*'1.Inputs'!$D$53</f>
        <v>666642725.33297896</v>
      </c>
      <c r="AF193" s="36">
        <f ca="1">V193-AF$13-AF$14+MIN(AF$13,MAX(0,((('1.Inputs'!$D$37*12*IF(4=1,'1.Inputs'!$D$38,IF(4=2,'1.Inputs'!$D$39,$E193)))*$F193*(('1.Inputs'!$D$40)+(1-'1.Inputs'!$D$40)*(1+'1.Inputs'!$D$41))*(1+$G193)^(4-1))-(('1.Inputs'!$D$37*12*IF(4=1,'1.Inputs'!$D$38,IF(4=2,'1.Inputs'!$D$39,$E193)))/(1-'1.Inputs'!$D$42)*$D193*(1+$G193)^(4-1))-('1.Inputs'!$D$37*12*IF(4=1,'1.Inputs'!$D$38,IF(4=2,'1.Inputs'!$D$39,$E193)))*'1.Inputs'!$D$43*(1+$G193)^(4-1)-'1.Inputs'!$D$44*(1+$G193)^(4-1)-('1.Inputs'!$D$20/'1.Inputs'!$D$27+'1.Inputs'!$D$23/'1.Inputs'!$D$28))))*'1.Inputs'!$D$53</f>
        <v>1028925679.9395206</v>
      </c>
      <c r="AG193" s="36">
        <f ca="1">W193-AG$13-AG$14+MIN(AG$13,MAX(0,((('1.Inputs'!$D$37*12*IF(5=1,'1.Inputs'!$D$38,IF(5=2,'1.Inputs'!$D$39,$E193)))*$F193*(('1.Inputs'!$D$40)+(1-'1.Inputs'!$D$40)*(1+'1.Inputs'!$D$41))*(1+$G193)^(5-1))-(('1.Inputs'!$D$37*12*IF(5=1,'1.Inputs'!$D$38,IF(5=2,'1.Inputs'!$D$39,$E193)))/(1-'1.Inputs'!$D$42)*$D193*(1+$G193)^(5-1))-('1.Inputs'!$D$37*12*IF(5=1,'1.Inputs'!$D$38,IF(5=2,'1.Inputs'!$D$39,$E193)))*'1.Inputs'!$D$43*(1+$G193)^(5-1)-'1.Inputs'!$D$44*(1+$G193)^(5-1)-('1.Inputs'!$D$20/'1.Inputs'!$D$27+'1.Inputs'!$D$23/'1.Inputs'!$D$28))))*'1.Inputs'!$D$53</f>
        <v>1092805796.5687444</v>
      </c>
      <c r="AH193" s="36">
        <f ca="1">X193-AH$13-AH$14+MIN(AH$13,MAX(0,((('1.Inputs'!$D$37*12*IF(6=1,'1.Inputs'!$D$38,IF(6=2,'1.Inputs'!$D$39,$E193)))*$F193*(('1.Inputs'!$D$40)+(1-'1.Inputs'!$D$40)*(1+'1.Inputs'!$D$41))*(1+$G193)^(6-1))-(('1.Inputs'!$D$37*12*IF(6=1,'1.Inputs'!$D$38,IF(6=2,'1.Inputs'!$D$39,$E193)))/(1-'1.Inputs'!$D$42)*$D193*(1+$G193)^(6-1))-('1.Inputs'!$D$37*12*IF(6=1,'1.Inputs'!$D$38,IF(6=2,'1.Inputs'!$D$39,$E193)))*'1.Inputs'!$D$43*(1+$G193)^(6-1)-'1.Inputs'!$D$44*(1+$G193)^(6-1)-('1.Inputs'!$D$20/'1.Inputs'!$D$27+'1.Inputs'!$D$23/'1.Inputs'!$D$28))))*'1.Inputs'!$D$53</f>
        <v>1158217148.1752048</v>
      </c>
      <c r="AI193" s="36">
        <f ca="1">Y193-AI$13-AI$14+MIN(AI$13,MAX(0,((('1.Inputs'!$D$37*12*IF(7=1,'1.Inputs'!$D$38,IF(7=2,'1.Inputs'!$D$39,$E193)))*$F193*(('1.Inputs'!$D$40)+(1-'1.Inputs'!$D$40)*(1+'1.Inputs'!$D$41))*(1+$G193)^(7-1))-(('1.Inputs'!$D$37*12*IF(7=1,'1.Inputs'!$D$38,IF(7=2,'1.Inputs'!$D$39,$E193)))/(1-'1.Inputs'!$D$42)*$D193*(1+$G193)^(7-1))-('1.Inputs'!$D$37*12*IF(7=1,'1.Inputs'!$D$38,IF(7=2,'1.Inputs'!$D$39,$E193)))*'1.Inputs'!$D$43*(1+$G193)^(7-1)-'1.Inputs'!$D$44*(1+$G193)^(7-1)-('1.Inputs'!$D$20/'1.Inputs'!$D$27+'1.Inputs'!$D$23/'1.Inputs'!$D$28))))*'1.Inputs'!$D$53</f>
        <v>1225212197.715065</v>
      </c>
      <c r="AJ193" s="36">
        <f ca="1">Z193-AJ$13-AJ$14+MIN(AJ$13,MAX(0,((('1.Inputs'!$D$37*12*IF(8=1,'1.Inputs'!$D$38,IF(8=2,'1.Inputs'!$D$39,$E193)))*$F193*(('1.Inputs'!$D$40)+(1-'1.Inputs'!$D$40)*(1+'1.Inputs'!$D$41))*(1+$G193)^(8-1))-(('1.Inputs'!$D$37*12*IF(8=1,'1.Inputs'!$D$38,IF(8=2,'1.Inputs'!$D$39,$E193)))/(1-'1.Inputs'!$D$42)*$D193*(1+$G193)^(8-1))-('1.Inputs'!$D$37*12*IF(8=1,'1.Inputs'!$D$38,IF(8=2,'1.Inputs'!$D$39,$E193)))*'1.Inputs'!$D$43*(1+$G193)^(8-1)-'1.Inputs'!$D$44*(1+$G193)^(8-1)-('1.Inputs'!$D$20/'1.Inputs'!$D$27+'1.Inputs'!$D$23/'1.Inputs'!$D$28))))*'1.Inputs'!$D$53</f>
        <v>1539845205.6228695</v>
      </c>
      <c r="AK193" s="36">
        <f ca="1">AA193-AK$13-AK$14+MIN(AK$13,MAX(0,((('1.Inputs'!$D$37*12*IF(9=1,'1.Inputs'!$D$38,IF(9=2,'1.Inputs'!$D$39,$E193)))*$F193*(('1.Inputs'!$D$40)+(1-'1.Inputs'!$D$40)*(1+'1.Inputs'!$D$41))*(1+$G193)^(9-1))-(('1.Inputs'!$D$37*12*IF(9=1,'1.Inputs'!$D$38,IF(9=2,'1.Inputs'!$D$39,$E193)))/(1-'1.Inputs'!$D$42)*$D193*(1+$G193)^(9-1))-('1.Inputs'!$D$37*12*IF(9=1,'1.Inputs'!$D$38,IF(9=2,'1.Inputs'!$D$39,$E193)))*'1.Inputs'!$D$43*(1+$G193)^(9-1)-'1.Inputs'!$D$44*(1+$G193)^(9-1)-('1.Inputs'!$D$20/'1.Inputs'!$D$27+'1.Inputs'!$D$23/'1.Inputs'!$D$28))))*'1.Inputs'!$D$53</f>
        <v>1590984291.3964942</v>
      </c>
      <c r="AL193" s="36">
        <f ca="1">AB193-AL$13-AL$14+MIN(AL$13,MAX(0,((('1.Inputs'!$D$37*12*IF(10=1,'1.Inputs'!$D$38,IF(10=2,'1.Inputs'!$D$39,$E193)))*$F193*(('1.Inputs'!$D$40)+(1-'1.Inputs'!$D$40)*(1+'1.Inputs'!$D$41))*(1+$G193)^(10-1))-(('1.Inputs'!$D$37*12*IF(10=1,'1.Inputs'!$D$38,IF(10=2,'1.Inputs'!$D$39,$E193)))/(1-'1.Inputs'!$D$42)*$D193*(1+$G193)^(10-1))-('1.Inputs'!$D$37*12*IF(10=1,'1.Inputs'!$D$38,IF(10=2,'1.Inputs'!$D$39,$E193)))*'1.Inputs'!$D$43*(1+$G193)^(10-1)-'1.Inputs'!$D$44*(1+$G193)^(10-1)-('1.Inputs'!$D$20/'1.Inputs'!$D$27+'1.Inputs'!$D$23/'1.Inputs'!$D$28))))*'1.Inputs'!$D$53+'1.Inputs'!$D$35</f>
        <v>5097285370.2761765</v>
      </c>
      <c r="AM193" s="48">
        <f ca="1">R193+NPV('1.Inputs'!$D$55,S193:AB193)</f>
        <v>4513070523.2669401</v>
      </c>
      <c r="AN193" s="48">
        <f ca="1">-('1.Inputs'!$D$24*(1-'1.Inputs'!$D$31)+'1.Inputs'!$D$35)+NPV('1.Inputs'!$D$54,AC193:AL193)</f>
        <v>2332582791.5469141</v>
      </c>
      <c r="AO193" s="36">
        <f t="shared" ca="1" si="21"/>
        <v>-2.2152916954235753</v>
      </c>
      <c r="AP193" s="36">
        <f t="shared" ca="1" si="22"/>
        <v>2.5624561111102109</v>
      </c>
      <c r="AQ193" s="36">
        <f ca="1">'1.Inputs'!$D$35+MIN(SUM($AC193:AC193),SUM($AC193:AD193),SUM($AC193:AE193),SUM($AC193:AF193),SUM($AC193:AG193),SUM($AC193:AH193),SUM($AC193:AI193),SUM($AC193:AJ193),SUM($AC193:AK193),SUM($AC193:AL193))</f>
        <v>377082945.75548029</v>
      </c>
      <c r="AR193" s="36">
        <f ca="1">IF(AP193&lt;'1.Inputs'!$D$57,1,0)</f>
        <v>0</v>
      </c>
      <c r="AS193" s="36">
        <f t="shared" ca="1" si="23"/>
        <v>0</v>
      </c>
    </row>
    <row r="194" spans="2:45" ht="15" customHeight="1" x14ac:dyDescent="0.25">
      <c r="B194" s="36">
        <v>179</v>
      </c>
      <c r="C194" s="36">
        <f t="shared" ca="1" si="16"/>
        <v>0.1017942445322968</v>
      </c>
      <c r="D194" s="36">
        <f t="shared" ca="1" si="17"/>
        <v>14187.671957103179</v>
      </c>
      <c r="E194" s="47">
        <f t="shared" ca="1" si="18"/>
        <v>0.75795869278689598</v>
      </c>
      <c r="F194" s="36">
        <f t="shared" ca="1" si="19"/>
        <v>26998.790541718026</v>
      </c>
      <c r="G194" s="36">
        <f t="shared" ca="1" si="20"/>
        <v>3.8242346820296709E-2</v>
      </c>
      <c r="H194" s="36">
        <f ca="1">((('1.Inputs'!$D$37*12*IF(1=1,'1.Inputs'!$D$38,IF(1=2,'1.Inputs'!$D$39,$E194)))*$F194*(('1.Inputs'!$D$40)+(1-'1.Inputs'!$D$40)*(1+'1.Inputs'!$D$41))*(1+$G194)^(1-1))*'1.Inputs'!$D$47+(('1.Inputs'!$D$37*12*IF(1=1,'1.Inputs'!$D$38,IF(1=2,'1.Inputs'!$D$39,$E194)))/(1-'1.Inputs'!$D$42)*$D194*(1+$G194)^(1-1))*('1.Inputs'!$D$48-'1.Inputs'!$D$49))/'1.Inputs'!$D$51</f>
        <v>699382740.1573844</v>
      </c>
      <c r="I194" s="36">
        <f ca="1">((('1.Inputs'!$D$37*12*IF(2=1,'1.Inputs'!$D$38,IF(2=2,'1.Inputs'!$D$39,$E194)))*$F194*(('1.Inputs'!$D$40)+(1-'1.Inputs'!$D$40)*(1+'1.Inputs'!$D$41))*(1+$G194)^(2-1))*'1.Inputs'!$D$47+(('1.Inputs'!$D$37*12*IF(2=1,'1.Inputs'!$D$38,IF(2=2,'1.Inputs'!$D$39,$E194)))/(1-'1.Inputs'!$D$42)*$D194*(1+$G194)^(2-1))*('1.Inputs'!$D$48-'1.Inputs'!$D$49))/'1.Inputs'!$D$51</f>
        <v>1016580288.4532578</v>
      </c>
      <c r="J194" s="36">
        <f ca="1">((('1.Inputs'!$D$37*12*IF(3=1,'1.Inputs'!$D$38,IF(3=2,'1.Inputs'!$D$39,$E194)))*$F194*(('1.Inputs'!$D$40)+(1-'1.Inputs'!$D$40)*(1+'1.Inputs'!$D$41))*(1+$G194)^(3-1))*'1.Inputs'!$D$47+(('1.Inputs'!$D$37*12*IF(3=1,'1.Inputs'!$D$38,IF(3=2,'1.Inputs'!$D$39,$E194)))/(1-'1.Inputs'!$D$42)*$D194*(1+$G194)^(3-1))*('1.Inputs'!$D$48-'1.Inputs'!$D$49))/'1.Inputs'!$D$51</f>
        <v>1142846548.5307596</v>
      </c>
      <c r="K194" s="36">
        <f ca="1">((('1.Inputs'!$D$37*12*IF(4=1,'1.Inputs'!$D$38,IF(4=2,'1.Inputs'!$D$39,$E194)))*$F194*(('1.Inputs'!$D$40)+(1-'1.Inputs'!$D$40)*(1+'1.Inputs'!$D$41))*(1+$G194)^(4-1))*'1.Inputs'!$D$47+(('1.Inputs'!$D$37*12*IF(4=1,'1.Inputs'!$D$38,IF(4=2,'1.Inputs'!$D$39,$E194)))/(1-'1.Inputs'!$D$42)*$D194*(1+$G194)^(4-1))*('1.Inputs'!$D$48-'1.Inputs'!$D$49))/'1.Inputs'!$D$51</f>
        <v>1186551682.6020517</v>
      </c>
      <c r="L194" s="36">
        <f ca="1">((('1.Inputs'!$D$37*12*IF(5=1,'1.Inputs'!$D$38,IF(5=2,'1.Inputs'!$D$39,$E194)))*$F194*(('1.Inputs'!$D$40)+(1-'1.Inputs'!$D$40)*(1+'1.Inputs'!$D$41))*(1+$G194)^(5-1))*'1.Inputs'!$D$47+(('1.Inputs'!$D$37*12*IF(5=1,'1.Inputs'!$D$38,IF(5=2,'1.Inputs'!$D$39,$E194)))/(1-'1.Inputs'!$D$42)*$D194*(1+$G194)^(5-1))*('1.Inputs'!$D$48-'1.Inputs'!$D$49))/'1.Inputs'!$D$51</f>
        <v>1231928203.5683262</v>
      </c>
      <c r="M194" s="36">
        <f ca="1">((('1.Inputs'!$D$37*12*IF(6=1,'1.Inputs'!$D$38,IF(6=2,'1.Inputs'!$D$39,$E194)))*$F194*(('1.Inputs'!$D$40)+(1-'1.Inputs'!$D$40)*(1+'1.Inputs'!$D$41))*(1+$G194)^(6-1))*'1.Inputs'!$D$47+(('1.Inputs'!$D$37*12*IF(6=1,'1.Inputs'!$D$38,IF(6=2,'1.Inputs'!$D$39,$E194)))/(1-'1.Inputs'!$D$42)*$D194*(1+$G194)^(6-1))*('1.Inputs'!$D$48-'1.Inputs'!$D$49))/'1.Inputs'!$D$51</f>
        <v>1279040029.1868913</v>
      </c>
      <c r="N194" s="36">
        <f ca="1">((('1.Inputs'!$D$37*12*IF(7=1,'1.Inputs'!$D$38,IF(7=2,'1.Inputs'!$D$39,$E194)))*$F194*(('1.Inputs'!$D$40)+(1-'1.Inputs'!$D$40)*(1+'1.Inputs'!$D$41))*(1+$G194)^(7-1))*'1.Inputs'!$D$47+(('1.Inputs'!$D$37*12*IF(7=1,'1.Inputs'!$D$38,IF(7=2,'1.Inputs'!$D$39,$E194)))/(1-'1.Inputs'!$D$42)*$D194*(1+$G194)^(7-1))*('1.Inputs'!$D$48-'1.Inputs'!$D$49))/'1.Inputs'!$D$51</f>
        <v>1327953521.5800989</v>
      </c>
      <c r="O194" s="36">
        <f ca="1">((('1.Inputs'!$D$37*12*IF(8=1,'1.Inputs'!$D$38,IF(8=2,'1.Inputs'!$D$39,$E194)))*$F194*(('1.Inputs'!$D$40)+(1-'1.Inputs'!$D$40)*(1+'1.Inputs'!$D$41))*(1+$G194)^(8-1))*'1.Inputs'!$D$47+(('1.Inputs'!$D$37*12*IF(8=1,'1.Inputs'!$D$38,IF(8=2,'1.Inputs'!$D$39,$E194)))/(1-'1.Inputs'!$D$42)*$D194*(1+$G194)^(8-1))*('1.Inputs'!$D$48-'1.Inputs'!$D$49))/'1.Inputs'!$D$51</f>
        <v>1378737580.7135994</v>
      </c>
      <c r="P194" s="36">
        <f ca="1">((('1.Inputs'!$D$37*12*IF(9=1,'1.Inputs'!$D$38,IF(9=2,'1.Inputs'!$D$39,$E194)))*$F194*(('1.Inputs'!$D$40)+(1-'1.Inputs'!$D$40)*(1+'1.Inputs'!$D$41))*(1+$G194)^(9-1))*'1.Inputs'!$D$47+(('1.Inputs'!$D$37*12*IF(9=1,'1.Inputs'!$D$38,IF(9=2,'1.Inputs'!$D$39,$E194)))/(1-'1.Inputs'!$D$42)*$D194*(1+$G194)^(9-1))*('1.Inputs'!$D$48-'1.Inputs'!$D$49))/'1.Inputs'!$D$51</f>
        <v>1431463741.4494259</v>
      </c>
      <c r="Q194" s="36">
        <f ca="1">((('1.Inputs'!$D$37*12*IF(10=1,'1.Inputs'!$D$38,IF(10=2,'1.Inputs'!$D$39,$E194)))*$F194*(('1.Inputs'!$D$40)+(1-'1.Inputs'!$D$40)*(1+'1.Inputs'!$D$41))*(1+$G194)^(10-1))*'1.Inputs'!$D$47+(('1.Inputs'!$D$37*12*IF(10=1,'1.Inputs'!$D$38,IF(10=2,'1.Inputs'!$D$39,$E194)))/(1-'1.Inputs'!$D$42)*$D194*(1+$G194)^(10-1))*('1.Inputs'!$D$48-'1.Inputs'!$D$49))/'1.Inputs'!$D$51</f>
        <v>1486206274.3106143</v>
      </c>
      <c r="R194" s="36">
        <f>-'1.Inputs'!$D$24</f>
        <v>-2050000000</v>
      </c>
      <c r="S194" s="36">
        <f ca="1">((('1.Inputs'!$D$37*12*IF(1=1,'1.Inputs'!$D$38,IF(1=2,'1.Inputs'!$D$39,$E194)))*$F194*(('1.Inputs'!$D$40)+(1-'1.Inputs'!$D$40)*(1+'1.Inputs'!$D$41))*(1+$G194)^(1-1))-(('1.Inputs'!$D$37*12*IF(1=1,'1.Inputs'!$D$38,IF(1=2,'1.Inputs'!$D$39,$E194)))/(1-'1.Inputs'!$D$42)*$D194*(1+$G194)^(1-1))-('1.Inputs'!$D$37*12*IF(1=1,'1.Inputs'!$D$38,IF(1=2,'1.Inputs'!$D$39,$E194)))*'1.Inputs'!$D$43*(1+$G194)^(1-1)-'1.Inputs'!$D$44*(1+$G194)^(1-1)-('1.Inputs'!$D$20/'1.Inputs'!$D$27+'1.Inputs'!$D$23/'1.Inputs'!$D$28))-MAX(0,((('1.Inputs'!$D$37*12*IF(1=1,'1.Inputs'!$D$38,IF(1=2,'1.Inputs'!$D$39,$E194)))*$F194*(('1.Inputs'!$D$40)+(1-'1.Inputs'!$D$40)*(1+'1.Inputs'!$D$41))*(1+$G194)^(1-1))-(('1.Inputs'!$D$37*12*IF(1=1,'1.Inputs'!$D$38,IF(1=2,'1.Inputs'!$D$39,$E194)))/(1-'1.Inputs'!$D$42)*$D194*(1+$G194)^(1-1))-('1.Inputs'!$D$37*12*IF(1=1,'1.Inputs'!$D$38,IF(1=2,'1.Inputs'!$D$39,$E194)))*'1.Inputs'!$D$43*(1+$G194)^(1-1)-'1.Inputs'!$D$44*(1+$G194)^(1-1)-('1.Inputs'!$D$20/'1.Inputs'!$D$27+'1.Inputs'!$D$23/'1.Inputs'!$D$28)))*'1.Inputs'!$D$53+('1.Inputs'!$D$20/'1.Inputs'!$D$27+'1.Inputs'!$D$23/'1.Inputs'!$D$28)-H194</f>
        <v>-290088853.32109714</v>
      </c>
      <c r="T194" s="36">
        <f ca="1">((('1.Inputs'!$D$37*12*IF(2=1,'1.Inputs'!$D$38,IF(2=2,'1.Inputs'!$D$39,$E194)))*$F194*(('1.Inputs'!$D$40)+(1-'1.Inputs'!$D$40)*(1+'1.Inputs'!$D$41))*(1+$G194)^(2-1))-(('1.Inputs'!$D$37*12*IF(2=1,'1.Inputs'!$D$38,IF(2=2,'1.Inputs'!$D$39,$E194)))/(1-'1.Inputs'!$D$42)*$D194*(1+$G194)^(2-1))-('1.Inputs'!$D$37*12*IF(2=1,'1.Inputs'!$D$38,IF(2=2,'1.Inputs'!$D$39,$E194)))*'1.Inputs'!$D$43*(1+$G194)^(2-1)-'1.Inputs'!$D$44*(1+$G194)^(2-1)-('1.Inputs'!$D$20/'1.Inputs'!$D$27+'1.Inputs'!$D$23/'1.Inputs'!$D$28))-MAX(0,((('1.Inputs'!$D$37*12*IF(2=1,'1.Inputs'!$D$38,IF(2=2,'1.Inputs'!$D$39,$E194)))*$F194*(('1.Inputs'!$D$40)+(1-'1.Inputs'!$D$40)*(1+'1.Inputs'!$D$41))*(1+$G194)^(2-1))-(('1.Inputs'!$D$37*12*IF(2=1,'1.Inputs'!$D$38,IF(2=2,'1.Inputs'!$D$39,$E194)))/(1-'1.Inputs'!$D$42)*$D194*(1+$G194)^(2-1))-('1.Inputs'!$D$37*12*IF(2=1,'1.Inputs'!$D$38,IF(2=2,'1.Inputs'!$D$39,$E194)))*'1.Inputs'!$D$43*(1+$G194)^(2-1)-'1.Inputs'!$D$44*(1+$G194)^(2-1)-('1.Inputs'!$D$20/'1.Inputs'!$D$27+'1.Inputs'!$D$23/'1.Inputs'!$D$28)))*'1.Inputs'!$D$53+('1.Inputs'!$D$20/'1.Inputs'!$D$27+'1.Inputs'!$D$23/'1.Inputs'!$D$28)-(I194-H194)</f>
        <v>499246173.46926475</v>
      </c>
      <c r="U194" s="36">
        <f ca="1">((('1.Inputs'!$D$37*12*IF(3=1,'1.Inputs'!$D$38,IF(3=2,'1.Inputs'!$D$39,$E194)))*$F194*(('1.Inputs'!$D$40)+(1-'1.Inputs'!$D$40)*(1+'1.Inputs'!$D$41))*(1+$G194)^(3-1))-(('1.Inputs'!$D$37*12*IF(3=1,'1.Inputs'!$D$38,IF(3=2,'1.Inputs'!$D$39,$E194)))/(1-'1.Inputs'!$D$42)*$D194*(1+$G194)^(3-1))-('1.Inputs'!$D$37*12*IF(3=1,'1.Inputs'!$D$38,IF(3=2,'1.Inputs'!$D$39,$E194)))*'1.Inputs'!$D$43*(1+$G194)^(3-1)-'1.Inputs'!$D$44*(1+$G194)^(3-1)-('1.Inputs'!$D$20/'1.Inputs'!$D$27+'1.Inputs'!$D$23/'1.Inputs'!$D$28))-MAX(0,((('1.Inputs'!$D$37*12*IF(3=1,'1.Inputs'!$D$38,IF(3=2,'1.Inputs'!$D$39,$E194)))*$F194*(('1.Inputs'!$D$40)+(1-'1.Inputs'!$D$40)*(1+'1.Inputs'!$D$41))*(1+$G194)^(3-1))-(('1.Inputs'!$D$37*12*IF(3=1,'1.Inputs'!$D$38,IF(3=2,'1.Inputs'!$D$39,$E194)))/(1-'1.Inputs'!$D$42)*$D194*(1+$G194)^(3-1))-('1.Inputs'!$D$37*12*IF(3=1,'1.Inputs'!$D$38,IF(3=2,'1.Inputs'!$D$39,$E194)))*'1.Inputs'!$D$43*(1+$G194)^(3-1)-'1.Inputs'!$D$44*(1+$G194)^(3-1)-('1.Inputs'!$D$20/'1.Inputs'!$D$27+'1.Inputs'!$D$23/'1.Inputs'!$D$28)))*'1.Inputs'!$D$53+('1.Inputs'!$D$20/'1.Inputs'!$D$27+'1.Inputs'!$D$23/'1.Inputs'!$D$28)-(J194-I194)</f>
        <v>837929037.02468276</v>
      </c>
      <c r="V194" s="36">
        <f ca="1">((('1.Inputs'!$D$37*12*IF(4=1,'1.Inputs'!$D$38,IF(4=2,'1.Inputs'!$D$39,$E194)))*$F194*(('1.Inputs'!$D$40)+(1-'1.Inputs'!$D$40)*(1+'1.Inputs'!$D$41))*(1+$G194)^(4-1))-(('1.Inputs'!$D$37*12*IF(4=1,'1.Inputs'!$D$38,IF(4=2,'1.Inputs'!$D$39,$E194)))/(1-'1.Inputs'!$D$42)*$D194*(1+$G194)^(4-1))-('1.Inputs'!$D$37*12*IF(4=1,'1.Inputs'!$D$38,IF(4=2,'1.Inputs'!$D$39,$E194)))*'1.Inputs'!$D$43*(1+$G194)^(4-1)-'1.Inputs'!$D$44*(1+$G194)^(4-1)-('1.Inputs'!$D$20/'1.Inputs'!$D$27+'1.Inputs'!$D$23/'1.Inputs'!$D$28))-MAX(0,((('1.Inputs'!$D$37*12*IF(4=1,'1.Inputs'!$D$38,IF(4=2,'1.Inputs'!$D$39,$E194)))*$F194*(('1.Inputs'!$D$40)+(1-'1.Inputs'!$D$40)*(1+'1.Inputs'!$D$41))*(1+$G194)^(4-1))-(('1.Inputs'!$D$37*12*IF(4=1,'1.Inputs'!$D$38,IF(4=2,'1.Inputs'!$D$39,$E194)))/(1-'1.Inputs'!$D$42)*$D194*(1+$G194)^(4-1))-('1.Inputs'!$D$37*12*IF(4=1,'1.Inputs'!$D$38,IF(4=2,'1.Inputs'!$D$39,$E194)))*'1.Inputs'!$D$43*(1+$G194)^(4-1)-'1.Inputs'!$D$44*(1+$G194)^(4-1)-('1.Inputs'!$D$20/'1.Inputs'!$D$27+'1.Inputs'!$D$23/'1.Inputs'!$D$28)))*'1.Inputs'!$D$53+('1.Inputs'!$D$20/'1.Inputs'!$D$27+'1.Inputs'!$D$23/'1.Inputs'!$D$28)-(K194-J194)</f>
        <v>955556303.0979141</v>
      </c>
      <c r="W194" s="36">
        <f ca="1">((('1.Inputs'!$D$37*12*IF(5=1,'1.Inputs'!$D$38,IF(5=2,'1.Inputs'!$D$39,$E194)))*$F194*(('1.Inputs'!$D$40)+(1-'1.Inputs'!$D$40)*(1+'1.Inputs'!$D$41))*(1+$G194)^(5-1))-(('1.Inputs'!$D$37*12*IF(5=1,'1.Inputs'!$D$38,IF(5=2,'1.Inputs'!$D$39,$E194)))/(1-'1.Inputs'!$D$42)*$D194*(1+$G194)^(5-1))-('1.Inputs'!$D$37*12*IF(5=1,'1.Inputs'!$D$38,IF(5=2,'1.Inputs'!$D$39,$E194)))*'1.Inputs'!$D$43*(1+$G194)^(5-1)-'1.Inputs'!$D$44*(1+$G194)^(5-1)-('1.Inputs'!$D$20/'1.Inputs'!$D$27+'1.Inputs'!$D$23/'1.Inputs'!$D$28))-MAX(0,((('1.Inputs'!$D$37*12*IF(5=1,'1.Inputs'!$D$38,IF(5=2,'1.Inputs'!$D$39,$E194)))*$F194*(('1.Inputs'!$D$40)+(1-'1.Inputs'!$D$40)*(1+'1.Inputs'!$D$41))*(1+$G194)^(5-1))-(('1.Inputs'!$D$37*12*IF(5=1,'1.Inputs'!$D$38,IF(5=2,'1.Inputs'!$D$39,$E194)))/(1-'1.Inputs'!$D$42)*$D194*(1+$G194)^(5-1))-('1.Inputs'!$D$37*12*IF(5=1,'1.Inputs'!$D$38,IF(5=2,'1.Inputs'!$D$39,$E194)))*'1.Inputs'!$D$43*(1+$G194)^(5-1)-'1.Inputs'!$D$44*(1+$G194)^(5-1)-('1.Inputs'!$D$20/'1.Inputs'!$D$27+'1.Inputs'!$D$23/'1.Inputs'!$D$28)))*'1.Inputs'!$D$53+('1.Inputs'!$D$20/'1.Inputs'!$D$27+'1.Inputs'!$D$23/'1.Inputs'!$D$28)-(L194-K194)</f>
        <v>990292067.76004565</v>
      </c>
      <c r="X194" s="36">
        <f ca="1">((('1.Inputs'!$D$37*12*IF(6=1,'1.Inputs'!$D$38,IF(6=2,'1.Inputs'!$D$39,$E194)))*$F194*(('1.Inputs'!$D$40)+(1-'1.Inputs'!$D$40)*(1+'1.Inputs'!$D$41))*(1+$G194)^(6-1))-(('1.Inputs'!$D$37*12*IF(6=1,'1.Inputs'!$D$38,IF(6=2,'1.Inputs'!$D$39,$E194)))/(1-'1.Inputs'!$D$42)*$D194*(1+$G194)^(6-1))-('1.Inputs'!$D$37*12*IF(6=1,'1.Inputs'!$D$38,IF(6=2,'1.Inputs'!$D$39,$E194)))*'1.Inputs'!$D$43*(1+$G194)^(6-1)-'1.Inputs'!$D$44*(1+$G194)^(6-1)-('1.Inputs'!$D$20/'1.Inputs'!$D$27+'1.Inputs'!$D$23/'1.Inputs'!$D$28))-MAX(0,((('1.Inputs'!$D$37*12*IF(6=1,'1.Inputs'!$D$38,IF(6=2,'1.Inputs'!$D$39,$E194)))*$F194*(('1.Inputs'!$D$40)+(1-'1.Inputs'!$D$40)*(1+'1.Inputs'!$D$41))*(1+$G194)^(6-1))-(('1.Inputs'!$D$37*12*IF(6=1,'1.Inputs'!$D$38,IF(6=2,'1.Inputs'!$D$39,$E194)))/(1-'1.Inputs'!$D$42)*$D194*(1+$G194)^(6-1))-('1.Inputs'!$D$37*12*IF(6=1,'1.Inputs'!$D$38,IF(6=2,'1.Inputs'!$D$39,$E194)))*'1.Inputs'!$D$43*(1+$G194)^(6-1)-'1.Inputs'!$D$44*(1+$G194)^(6-1)-('1.Inputs'!$D$20/'1.Inputs'!$D$27+'1.Inputs'!$D$23/'1.Inputs'!$D$28)))*'1.Inputs'!$D$53+('1.Inputs'!$D$20/'1.Inputs'!$D$27+'1.Inputs'!$D$23/'1.Inputs'!$D$28)-(M194-L194)</f>
        <v>1026356209.5814553</v>
      </c>
      <c r="Y194" s="36">
        <f ca="1">((('1.Inputs'!$D$37*12*IF(7=1,'1.Inputs'!$D$38,IF(7=2,'1.Inputs'!$D$39,$E194)))*$F194*(('1.Inputs'!$D$40)+(1-'1.Inputs'!$D$40)*(1+'1.Inputs'!$D$41))*(1+$G194)^(7-1))-(('1.Inputs'!$D$37*12*IF(7=1,'1.Inputs'!$D$38,IF(7=2,'1.Inputs'!$D$39,$E194)))/(1-'1.Inputs'!$D$42)*$D194*(1+$G194)^(7-1))-('1.Inputs'!$D$37*12*IF(7=1,'1.Inputs'!$D$38,IF(7=2,'1.Inputs'!$D$39,$E194)))*'1.Inputs'!$D$43*(1+$G194)^(7-1)-'1.Inputs'!$D$44*(1+$G194)^(7-1)-('1.Inputs'!$D$20/'1.Inputs'!$D$27+'1.Inputs'!$D$23/'1.Inputs'!$D$28))-MAX(0,((('1.Inputs'!$D$37*12*IF(7=1,'1.Inputs'!$D$38,IF(7=2,'1.Inputs'!$D$39,$E194)))*$F194*(('1.Inputs'!$D$40)+(1-'1.Inputs'!$D$40)*(1+'1.Inputs'!$D$41))*(1+$G194)^(7-1))-(('1.Inputs'!$D$37*12*IF(7=1,'1.Inputs'!$D$38,IF(7=2,'1.Inputs'!$D$39,$E194)))/(1-'1.Inputs'!$D$42)*$D194*(1+$G194)^(7-1))-('1.Inputs'!$D$37*12*IF(7=1,'1.Inputs'!$D$38,IF(7=2,'1.Inputs'!$D$39,$E194)))*'1.Inputs'!$D$43*(1+$G194)^(7-1)-'1.Inputs'!$D$44*(1+$G194)^(7-1)-('1.Inputs'!$D$20/'1.Inputs'!$D$27+'1.Inputs'!$D$23/'1.Inputs'!$D$28)))*'1.Inputs'!$D$53+('1.Inputs'!$D$20/'1.Inputs'!$D$27+'1.Inputs'!$D$23/'1.Inputs'!$D$28)-(N194-M194)</f>
        <v>1063799528.822176</v>
      </c>
      <c r="Z194" s="36">
        <f ca="1">((('1.Inputs'!$D$37*12*IF(8=1,'1.Inputs'!$D$38,IF(8=2,'1.Inputs'!$D$39,$E194)))*$F194*(('1.Inputs'!$D$40)+(1-'1.Inputs'!$D$40)*(1+'1.Inputs'!$D$41))*(1+$G194)^(8-1))-(('1.Inputs'!$D$37*12*IF(8=1,'1.Inputs'!$D$38,IF(8=2,'1.Inputs'!$D$39,$E194)))/(1-'1.Inputs'!$D$42)*$D194*(1+$G194)^(8-1))-('1.Inputs'!$D$37*12*IF(8=1,'1.Inputs'!$D$38,IF(8=2,'1.Inputs'!$D$39,$E194)))*'1.Inputs'!$D$43*(1+$G194)^(8-1)-'1.Inputs'!$D$44*(1+$G194)^(8-1)-('1.Inputs'!$D$20/'1.Inputs'!$D$27+'1.Inputs'!$D$23/'1.Inputs'!$D$28))-MAX(0,((('1.Inputs'!$D$37*12*IF(8=1,'1.Inputs'!$D$38,IF(8=2,'1.Inputs'!$D$39,$E194)))*$F194*(('1.Inputs'!$D$40)+(1-'1.Inputs'!$D$40)*(1+'1.Inputs'!$D$41))*(1+$G194)^(8-1))-(('1.Inputs'!$D$37*12*IF(8=1,'1.Inputs'!$D$38,IF(8=2,'1.Inputs'!$D$39,$E194)))/(1-'1.Inputs'!$D$42)*$D194*(1+$G194)^(8-1))-('1.Inputs'!$D$37*12*IF(8=1,'1.Inputs'!$D$38,IF(8=2,'1.Inputs'!$D$39,$E194)))*'1.Inputs'!$D$43*(1+$G194)^(8-1)-'1.Inputs'!$D$44*(1+$G194)^(8-1)-('1.Inputs'!$D$20/'1.Inputs'!$D$27+'1.Inputs'!$D$23/'1.Inputs'!$D$28)))*'1.Inputs'!$D$53+('1.Inputs'!$D$20/'1.Inputs'!$D$27+'1.Inputs'!$D$23/'1.Inputs'!$D$28)-(O194-N194)</f>
        <v>1102674768.4634025</v>
      </c>
      <c r="AA194" s="36">
        <f ca="1">((('1.Inputs'!$D$37*12*IF(9=1,'1.Inputs'!$D$38,IF(9=2,'1.Inputs'!$D$39,$E194)))*$F194*(('1.Inputs'!$D$40)+(1-'1.Inputs'!$D$40)*(1+'1.Inputs'!$D$41))*(1+$G194)^(9-1))-(('1.Inputs'!$D$37*12*IF(9=1,'1.Inputs'!$D$38,IF(9=2,'1.Inputs'!$D$39,$E194)))/(1-'1.Inputs'!$D$42)*$D194*(1+$G194)^(9-1))-('1.Inputs'!$D$37*12*IF(9=1,'1.Inputs'!$D$38,IF(9=2,'1.Inputs'!$D$39,$E194)))*'1.Inputs'!$D$43*(1+$G194)^(9-1)-'1.Inputs'!$D$44*(1+$G194)^(9-1)-('1.Inputs'!$D$20/'1.Inputs'!$D$27+'1.Inputs'!$D$23/'1.Inputs'!$D$28))-MAX(0,((('1.Inputs'!$D$37*12*IF(9=1,'1.Inputs'!$D$38,IF(9=2,'1.Inputs'!$D$39,$E194)))*$F194*(('1.Inputs'!$D$40)+(1-'1.Inputs'!$D$40)*(1+'1.Inputs'!$D$41))*(1+$G194)^(9-1))-(('1.Inputs'!$D$37*12*IF(9=1,'1.Inputs'!$D$38,IF(9=2,'1.Inputs'!$D$39,$E194)))/(1-'1.Inputs'!$D$42)*$D194*(1+$G194)^(9-1))-('1.Inputs'!$D$37*12*IF(9=1,'1.Inputs'!$D$38,IF(9=2,'1.Inputs'!$D$39,$E194)))*'1.Inputs'!$D$43*(1+$G194)^(9-1)-'1.Inputs'!$D$44*(1+$G194)^(9-1)-('1.Inputs'!$D$20/'1.Inputs'!$D$27+'1.Inputs'!$D$23/'1.Inputs'!$D$28)))*'1.Inputs'!$D$53+('1.Inputs'!$D$20/'1.Inputs'!$D$27+'1.Inputs'!$D$23/'1.Inputs'!$D$28)-(P194-O194)</f>
        <v>1143036688.5017118</v>
      </c>
      <c r="AB194" s="36">
        <f ca="1">((('1.Inputs'!$D$37*12*IF(10=1,'1.Inputs'!$D$38,IF(10=2,'1.Inputs'!$D$39,$E194)))*$F194*(('1.Inputs'!$D$40)+(1-'1.Inputs'!$D$40)*(1+'1.Inputs'!$D$41))*(1+$G194)^(10-1))-(('1.Inputs'!$D$37*12*IF(10=1,'1.Inputs'!$D$38,IF(10=2,'1.Inputs'!$D$39,$E194)))/(1-'1.Inputs'!$D$42)*$D194*(1+$G194)^(10-1))-('1.Inputs'!$D$37*12*IF(10=1,'1.Inputs'!$D$38,IF(10=2,'1.Inputs'!$D$39,$E194)))*'1.Inputs'!$D$43*(1+$G194)^(10-1)-'1.Inputs'!$D$44*(1+$G194)^(10-1)-('1.Inputs'!$D$20/'1.Inputs'!$D$27+'1.Inputs'!$D$23/'1.Inputs'!$D$28))-MAX(0,((('1.Inputs'!$D$37*12*IF(10=1,'1.Inputs'!$D$38,IF(10=2,'1.Inputs'!$D$39,$E194)))*$F194*(('1.Inputs'!$D$40)+(1-'1.Inputs'!$D$40)*(1+'1.Inputs'!$D$41))*(1+$G194)^(10-1))-(('1.Inputs'!$D$37*12*IF(10=1,'1.Inputs'!$D$38,IF(10=2,'1.Inputs'!$D$39,$E194)))/(1-'1.Inputs'!$D$42)*$D194*(1+$G194)^(10-1))-('1.Inputs'!$D$37*12*IF(10=1,'1.Inputs'!$D$38,IF(10=2,'1.Inputs'!$D$39,$E194)))*'1.Inputs'!$D$43*(1+$G194)^(10-1)-'1.Inputs'!$D$44*(1+$G194)^(10-1)-('1.Inputs'!$D$20/'1.Inputs'!$D$27+'1.Inputs'!$D$23/'1.Inputs'!$D$28)))*'1.Inputs'!$D$53+('1.Inputs'!$D$20/'1.Inputs'!$D$27+'1.Inputs'!$D$23/'1.Inputs'!$D$28)-(Q194-P194)+(('1.Inputs'!$D$20+'1.Inputs'!$D$23-('1.Inputs'!$D$20/'1.Inputs'!$D$27+'1.Inputs'!$D$23/'1.Inputs'!$D$28)*'1.Inputs'!$D$10)*'1.Inputs'!$D$60+'1.Inputs'!$D$19*'1.Inputs'!$D$59+Q194)</f>
        <v>3371148417.3950729</v>
      </c>
      <c r="AC194" s="36">
        <f ca="1">S194-AC$13-AC$14+MIN(AC$13,MAX(0,((('1.Inputs'!$D$37*12*IF(1=1,'1.Inputs'!$D$38,IF(1=2,'1.Inputs'!$D$39,$E194)))*$F194*(('1.Inputs'!$D$40)+(1-'1.Inputs'!$D$40)*(1+'1.Inputs'!$D$41))*(1+$G194)^(1-1))-(('1.Inputs'!$D$37*12*IF(1=1,'1.Inputs'!$D$38,IF(1=2,'1.Inputs'!$D$39,$E194)))/(1-'1.Inputs'!$D$42)*$D194*(1+$G194)^(1-1))-('1.Inputs'!$D$37*12*IF(1=1,'1.Inputs'!$D$38,IF(1=2,'1.Inputs'!$D$39,$E194)))*'1.Inputs'!$D$43*(1+$G194)^(1-1)-'1.Inputs'!$D$44*(1+$G194)^(1-1)-('1.Inputs'!$D$20/'1.Inputs'!$D$27+'1.Inputs'!$D$23/'1.Inputs'!$D$28))))*'1.Inputs'!$D$53</f>
        <v>-386028853.32109714</v>
      </c>
      <c r="AD194" s="36">
        <f ca="1">T194-AD$13-AD$14+MIN(AD$13,MAX(0,((('1.Inputs'!$D$37*12*IF(2=1,'1.Inputs'!$D$38,IF(2=2,'1.Inputs'!$D$39,$E194)))*$F194*(('1.Inputs'!$D$40)+(1-'1.Inputs'!$D$40)*(1+'1.Inputs'!$D$41))*(1+$G194)^(2-1))-(('1.Inputs'!$D$37*12*IF(2=1,'1.Inputs'!$D$38,IF(2=2,'1.Inputs'!$D$39,$E194)))/(1-'1.Inputs'!$D$42)*$D194*(1+$G194)^(2-1))-('1.Inputs'!$D$37*12*IF(2=1,'1.Inputs'!$D$38,IF(2=2,'1.Inputs'!$D$39,$E194)))*'1.Inputs'!$D$43*(1+$G194)^(2-1)-'1.Inputs'!$D$44*(1+$G194)^(2-1)-('1.Inputs'!$D$20/'1.Inputs'!$D$27+'1.Inputs'!$D$23/'1.Inputs'!$D$28))))*'1.Inputs'!$D$53</f>
        <v>403306173.46926475</v>
      </c>
      <c r="AE194" s="36">
        <f ca="1">U194-AE$13-AE$14+MIN(AE$13,MAX(0,((('1.Inputs'!$D$37*12*IF(3=1,'1.Inputs'!$D$38,IF(3=2,'1.Inputs'!$D$39,$E194)))*$F194*(('1.Inputs'!$D$40)+(1-'1.Inputs'!$D$40)*(1+'1.Inputs'!$D$41))*(1+$G194)^(3-1))-(('1.Inputs'!$D$37*12*IF(3=1,'1.Inputs'!$D$38,IF(3=2,'1.Inputs'!$D$39,$E194)))/(1-'1.Inputs'!$D$42)*$D194*(1+$G194)^(3-1))-('1.Inputs'!$D$37*12*IF(3=1,'1.Inputs'!$D$38,IF(3=2,'1.Inputs'!$D$39,$E194)))*'1.Inputs'!$D$43*(1+$G194)^(3-1)-'1.Inputs'!$D$44*(1+$G194)^(3-1)-('1.Inputs'!$D$20/'1.Inputs'!$D$27+'1.Inputs'!$D$23/'1.Inputs'!$D$28))))*'1.Inputs'!$D$53</f>
        <v>495989037.02468276</v>
      </c>
      <c r="AF194" s="36">
        <f ca="1">V194-AF$13-AF$14+MIN(AF$13,MAX(0,((('1.Inputs'!$D$37*12*IF(4=1,'1.Inputs'!$D$38,IF(4=2,'1.Inputs'!$D$39,$E194)))*$F194*(('1.Inputs'!$D$40)+(1-'1.Inputs'!$D$40)*(1+'1.Inputs'!$D$41))*(1+$G194)^(4-1))-(('1.Inputs'!$D$37*12*IF(4=1,'1.Inputs'!$D$38,IF(4=2,'1.Inputs'!$D$39,$E194)))/(1-'1.Inputs'!$D$42)*$D194*(1+$G194)^(4-1))-('1.Inputs'!$D$37*12*IF(4=1,'1.Inputs'!$D$38,IF(4=2,'1.Inputs'!$D$39,$E194)))*'1.Inputs'!$D$43*(1+$G194)^(4-1)-'1.Inputs'!$D$44*(1+$G194)^(4-1)-('1.Inputs'!$D$20/'1.Inputs'!$D$27+'1.Inputs'!$D$23/'1.Inputs'!$D$28))))*'1.Inputs'!$D$53</f>
        <v>632804303.0979141</v>
      </c>
      <c r="AG194" s="36">
        <f ca="1">W194-AG$13-AG$14+MIN(AG$13,MAX(0,((('1.Inputs'!$D$37*12*IF(5=1,'1.Inputs'!$D$38,IF(5=2,'1.Inputs'!$D$39,$E194)))*$F194*(('1.Inputs'!$D$40)+(1-'1.Inputs'!$D$40)*(1+'1.Inputs'!$D$41))*(1+$G194)^(5-1))-(('1.Inputs'!$D$37*12*IF(5=1,'1.Inputs'!$D$38,IF(5=2,'1.Inputs'!$D$39,$E194)))/(1-'1.Inputs'!$D$42)*$D194*(1+$G194)^(5-1))-('1.Inputs'!$D$37*12*IF(5=1,'1.Inputs'!$D$38,IF(5=2,'1.Inputs'!$D$39,$E194)))*'1.Inputs'!$D$43*(1+$G194)^(5-1)-'1.Inputs'!$D$44*(1+$G194)^(5-1)-('1.Inputs'!$D$20/'1.Inputs'!$D$27+'1.Inputs'!$D$23/'1.Inputs'!$D$28))))*'1.Inputs'!$D$53</f>
        <v>686728067.76004565</v>
      </c>
      <c r="AH194" s="36">
        <f ca="1">X194-AH$13-AH$14+MIN(AH$13,MAX(0,((('1.Inputs'!$D$37*12*IF(6=1,'1.Inputs'!$D$38,IF(6=2,'1.Inputs'!$D$39,$E194)))*$F194*(('1.Inputs'!$D$40)+(1-'1.Inputs'!$D$40)*(1+'1.Inputs'!$D$41))*(1+$G194)^(6-1))-(('1.Inputs'!$D$37*12*IF(6=1,'1.Inputs'!$D$38,IF(6=2,'1.Inputs'!$D$39,$E194)))/(1-'1.Inputs'!$D$42)*$D194*(1+$G194)^(6-1))-('1.Inputs'!$D$37*12*IF(6=1,'1.Inputs'!$D$38,IF(6=2,'1.Inputs'!$D$39,$E194)))*'1.Inputs'!$D$43*(1+$G194)^(6-1)-'1.Inputs'!$D$44*(1+$G194)^(6-1)-('1.Inputs'!$D$20/'1.Inputs'!$D$27+'1.Inputs'!$D$23/'1.Inputs'!$D$28))))*'1.Inputs'!$D$53</f>
        <v>741980209.58145535</v>
      </c>
      <c r="AI194" s="36">
        <f ca="1">Y194-AI$13-AI$14+MIN(AI$13,MAX(0,((('1.Inputs'!$D$37*12*IF(7=1,'1.Inputs'!$D$38,IF(7=2,'1.Inputs'!$D$39,$E194)))*$F194*(('1.Inputs'!$D$40)+(1-'1.Inputs'!$D$40)*(1+'1.Inputs'!$D$41))*(1+$G194)^(7-1))-(('1.Inputs'!$D$37*12*IF(7=1,'1.Inputs'!$D$38,IF(7=2,'1.Inputs'!$D$39,$E194)))/(1-'1.Inputs'!$D$42)*$D194*(1+$G194)^(7-1))-('1.Inputs'!$D$37*12*IF(7=1,'1.Inputs'!$D$38,IF(7=2,'1.Inputs'!$D$39,$E194)))*'1.Inputs'!$D$43*(1+$G194)^(7-1)-'1.Inputs'!$D$44*(1+$G194)^(7-1)-('1.Inputs'!$D$20/'1.Inputs'!$D$27+'1.Inputs'!$D$23/'1.Inputs'!$D$28))))*'1.Inputs'!$D$53</f>
        <v>798611528.82217598</v>
      </c>
      <c r="AJ194" s="36">
        <f ca="1">Z194-AJ$13-AJ$14+MIN(AJ$13,MAX(0,((('1.Inputs'!$D$37*12*IF(8=1,'1.Inputs'!$D$38,IF(8=2,'1.Inputs'!$D$39,$E194)))*$F194*(('1.Inputs'!$D$40)+(1-'1.Inputs'!$D$40)*(1+'1.Inputs'!$D$41))*(1+$G194)^(8-1))-(('1.Inputs'!$D$37*12*IF(8=1,'1.Inputs'!$D$38,IF(8=2,'1.Inputs'!$D$39,$E194)))/(1-'1.Inputs'!$D$42)*$D194*(1+$G194)^(8-1))-('1.Inputs'!$D$37*12*IF(8=1,'1.Inputs'!$D$38,IF(8=2,'1.Inputs'!$D$39,$E194)))*'1.Inputs'!$D$43*(1+$G194)^(8-1)-'1.Inputs'!$D$44*(1+$G194)^(8-1)-('1.Inputs'!$D$20/'1.Inputs'!$D$27+'1.Inputs'!$D$23/'1.Inputs'!$D$28))))*'1.Inputs'!$D$53</f>
        <v>1102674768.4634025</v>
      </c>
      <c r="AK194" s="36">
        <f ca="1">AA194-AK$13-AK$14+MIN(AK$13,MAX(0,((('1.Inputs'!$D$37*12*IF(9=1,'1.Inputs'!$D$38,IF(9=2,'1.Inputs'!$D$39,$E194)))*$F194*(('1.Inputs'!$D$40)+(1-'1.Inputs'!$D$40)*(1+'1.Inputs'!$D$41))*(1+$G194)^(9-1))-(('1.Inputs'!$D$37*12*IF(9=1,'1.Inputs'!$D$38,IF(9=2,'1.Inputs'!$D$39,$E194)))/(1-'1.Inputs'!$D$42)*$D194*(1+$G194)^(9-1))-('1.Inputs'!$D$37*12*IF(9=1,'1.Inputs'!$D$38,IF(9=2,'1.Inputs'!$D$39,$E194)))*'1.Inputs'!$D$43*(1+$G194)^(9-1)-'1.Inputs'!$D$44*(1+$G194)^(9-1)-('1.Inputs'!$D$20/'1.Inputs'!$D$27+'1.Inputs'!$D$23/'1.Inputs'!$D$28))))*'1.Inputs'!$D$53</f>
        <v>1143036688.5017118</v>
      </c>
      <c r="AL194" s="36">
        <f ca="1">AB194-AL$13-AL$14+MIN(AL$13,MAX(0,((('1.Inputs'!$D$37*12*IF(10=1,'1.Inputs'!$D$38,IF(10=2,'1.Inputs'!$D$39,$E194)))*$F194*(('1.Inputs'!$D$40)+(1-'1.Inputs'!$D$40)*(1+'1.Inputs'!$D$41))*(1+$G194)^(10-1))-(('1.Inputs'!$D$37*12*IF(10=1,'1.Inputs'!$D$38,IF(10=2,'1.Inputs'!$D$39,$E194)))/(1-'1.Inputs'!$D$42)*$D194*(1+$G194)^(10-1))-('1.Inputs'!$D$37*12*IF(10=1,'1.Inputs'!$D$38,IF(10=2,'1.Inputs'!$D$39,$E194)))*'1.Inputs'!$D$43*(1+$G194)^(10-1)-'1.Inputs'!$D$44*(1+$G194)^(10-1)-('1.Inputs'!$D$20/'1.Inputs'!$D$27+'1.Inputs'!$D$23/'1.Inputs'!$D$28))))*'1.Inputs'!$D$53+'1.Inputs'!$D$35</f>
        <v>4171148417.3950729</v>
      </c>
      <c r="AM194" s="48">
        <f ca="1">R194+NPV('1.Inputs'!$D$55,S194:AB194)</f>
        <v>2833393061.1108427</v>
      </c>
      <c r="AN194" s="48">
        <f ca="1">-('1.Inputs'!$D$24*(1-'1.Inputs'!$D$31)+'1.Inputs'!$D$35)+NPV('1.Inputs'!$D$54,AC194:AL194)</f>
        <v>1144521347.6771593</v>
      </c>
      <c r="AO194" s="36">
        <f t="shared" ca="1" si="21"/>
        <v>-1.9653716349667827</v>
      </c>
      <c r="AP194" s="36">
        <f t="shared" ca="1" si="22"/>
        <v>2.12888474853832</v>
      </c>
      <c r="AQ194" s="36">
        <f ca="1">'1.Inputs'!$D$35+MIN(SUM($AC194:AC194),SUM($AC194:AD194),SUM($AC194:AE194),SUM($AC194:AF194),SUM($AC194:AG194),SUM($AC194:AH194),SUM($AC194:AI194),SUM($AC194:AJ194),SUM($AC194:AK194),SUM($AC194:AL194))</f>
        <v>413971146.67890286</v>
      </c>
      <c r="AR194" s="36">
        <f ca="1">IF(AP194&lt;'1.Inputs'!$D$57,1,0)</f>
        <v>0</v>
      </c>
      <c r="AS194" s="36">
        <f t="shared" ca="1" si="23"/>
        <v>0</v>
      </c>
    </row>
    <row r="195" spans="2:45" ht="15" customHeight="1" x14ac:dyDescent="0.25">
      <c r="B195" s="36">
        <v>180</v>
      </c>
      <c r="C195" s="36">
        <f t="shared" ca="1" si="16"/>
        <v>0.90790084874458565</v>
      </c>
      <c r="D195" s="36">
        <f t="shared" ca="1" si="17"/>
        <v>17983.319113155052</v>
      </c>
      <c r="E195" s="47">
        <f t="shared" ca="1" si="18"/>
        <v>0.88233931852271685</v>
      </c>
      <c r="F195" s="36">
        <f t="shared" ca="1" si="19"/>
        <v>29754.124905797489</v>
      </c>
      <c r="G195" s="36">
        <f t="shared" ca="1" si="20"/>
        <v>5.1916150494285752E-2</v>
      </c>
      <c r="H195" s="36">
        <f ca="1">((('1.Inputs'!$D$37*12*IF(1=1,'1.Inputs'!$D$38,IF(1=2,'1.Inputs'!$D$39,$E195)))*$F195*(('1.Inputs'!$D$40)+(1-'1.Inputs'!$D$40)*(1+'1.Inputs'!$D$41))*(1+$G195)^(1-1))*'1.Inputs'!$D$47+(('1.Inputs'!$D$37*12*IF(1=1,'1.Inputs'!$D$38,IF(1=2,'1.Inputs'!$D$39,$E195)))/(1-'1.Inputs'!$D$42)*$D195*(1+$G195)^(1-1))*('1.Inputs'!$D$48-'1.Inputs'!$D$49))/'1.Inputs'!$D$51</f>
        <v>785073020.19791424</v>
      </c>
      <c r="I195" s="36">
        <f ca="1">((('1.Inputs'!$D$37*12*IF(2=1,'1.Inputs'!$D$38,IF(2=2,'1.Inputs'!$D$39,$E195)))*$F195*(('1.Inputs'!$D$40)+(1-'1.Inputs'!$D$40)*(1+'1.Inputs'!$D$41))*(1+$G195)^(2-1))*'1.Inputs'!$D$47+(('1.Inputs'!$D$37*12*IF(2=1,'1.Inputs'!$D$38,IF(2=2,'1.Inputs'!$D$39,$E195)))/(1-'1.Inputs'!$D$42)*$D195*(1+$G195)^(2-1))*('1.Inputs'!$D$48-'1.Inputs'!$D$49))/'1.Inputs'!$D$51</f>
        <v>1156163384.9689176</v>
      </c>
      <c r="J195" s="36">
        <f ca="1">((('1.Inputs'!$D$37*12*IF(3=1,'1.Inputs'!$D$38,IF(3=2,'1.Inputs'!$D$39,$E195)))*$F195*(('1.Inputs'!$D$40)+(1-'1.Inputs'!$D$40)*(1+'1.Inputs'!$D$41))*(1+$G195)^(3-1))*'1.Inputs'!$D$47+(('1.Inputs'!$D$37*12*IF(3=1,'1.Inputs'!$D$38,IF(3=2,'1.Inputs'!$D$39,$E195)))/(1-'1.Inputs'!$D$42)*$D195*(1+$G195)^(3-1))*('1.Inputs'!$D$48-'1.Inputs'!$D$49))/'1.Inputs'!$D$51</f>
        <v>1532985076.3104129</v>
      </c>
      <c r="K195" s="36">
        <f ca="1">((('1.Inputs'!$D$37*12*IF(4=1,'1.Inputs'!$D$38,IF(4=2,'1.Inputs'!$D$39,$E195)))*$F195*(('1.Inputs'!$D$40)+(1-'1.Inputs'!$D$40)*(1+'1.Inputs'!$D$41))*(1+$G195)^(4-1))*'1.Inputs'!$D$47+(('1.Inputs'!$D$37*12*IF(4=1,'1.Inputs'!$D$38,IF(4=2,'1.Inputs'!$D$39,$E195)))/(1-'1.Inputs'!$D$42)*$D195*(1+$G195)^(4-1))*('1.Inputs'!$D$48-'1.Inputs'!$D$49))/'1.Inputs'!$D$51</f>
        <v>1612571760.2376387</v>
      </c>
      <c r="L195" s="36">
        <f ca="1">((('1.Inputs'!$D$37*12*IF(5=1,'1.Inputs'!$D$38,IF(5=2,'1.Inputs'!$D$39,$E195)))*$F195*(('1.Inputs'!$D$40)+(1-'1.Inputs'!$D$40)*(1+'1.Inputs'!$D$41))*(1+$G195)^(5-1))*'1.Inputs'!$D$47+(('1.Inputs'!$D$37*12*IF(5=1,'1.Inputs'!$D$38,IF(5=2,'1.Inputs'!$D$39,$E195)))/(1-'1.Inputs'!$D$42)*$D195*(1+$G195)^(5-1))*('1.Inputs'!$D$48-'1.Inputs'!$D$49))/'1.Inputs'!$D$51</f>
        <v>1696290278.4249711</v>
      </c>
      <c r="M195" s="36">
        <f ca="1">((('1.Inputs'!$D$37*12*IF(6=1,'1.Inputs'!$D$38,IF(6=2,'1.Inputs'!$D$39,$E195)))*$F195*(('1.Inputs'!$D$40)+(1-'1.Inputs'!$D$40)*(1+'1.Inputs'!$D$41))*(1+$G195)^(6-1))*'1.Inputs'!$D$47+(('1.Inputs'!$D$37*12*IF(6=1,'1.Inputs'!$D$38,IF(6=2,'1.Inputs'!$D$39,$E195)))/(1-'1.Inputs'!$D$42)*$D195*(1+$G195)^(6-1))*('1.Inputs'!$D$48-'1.Inputs'!$D$49))/'1.Inputs'!$D$51</f>
        <v>1784355139.801676</v>
      </c>
      <c r="N195" s="36">
        <f ca="1">((('1.Inputs'!$D$37*12*IF(7=1,'1.Inputs'!$D$38,IF(7=2,'1.Inputs'!$D$39,$E195)))*$F195*(('1.Inputs'!$D$40)+(1-'1.Inputs'!$D$40)*(1+'1.Inputs'!$D$41))*(1+$G195)^(7-1))*'1.Inputs'!$D$47+(('1.Inputs'!$D$37*12*IF(7=1,'1.Inputs'!$D$38,IF(7=2,'1.Inputs'!$D$39,$E195)))/(1-'1.Inputs'!$D$42)*$D195*(1+$G195)^(7-1))*('1.Inputs'!$D$48-'1.Inputs'!$D$49))/'1.Inputs'!$D$51</f>
        <v>1876991989.7748721</v>
      </c>
      <c r="O195" s="36">
        <f ca="1">((('1.Inputs'!$D$37*12*IF(8=1,'1.Inputs'!$D$38,IF(8=2,'1.Inputs'!$D$39,$E195)))*$F195*(('1.Inputs'!$D$40)+(1-'1.Inputs'!$D$40)*(1+'1.Inputs'!$D$41))*(1+$G195)^(8-1))*'1.Inputs'!$D$47+(('1.Inputs'!$D$37*12*IF(8=1,'1.Inputs'!$D$38,IF(8=2,'1.Inputs'!$D$39,$E195)))/(1-'1.Inputs'!$D$42)*$D195*(1+$G195)^(8-1))*('1.Inputs'!$D$48-'1.Inputs'!$D$49))/'1.Inputs'!$D$51</f>
        <v>1974438188.3925931</v>
      </c>
      <c r="P195" s="36">
        <f ca="1">((('1.Inputs'!$D$37*12*IF(9=1,'1.Inputs'!$D$38,IF(9=2,'1.Inputs'!$D$39,$E195)))*$F195*(('1.Inputs'!$D$40)+(1-'1.Inputs'!$D$40)*(1+'1.Inputs'!$D$41))*(1+$G195)^(9-1))*'1.Inputs'!$D$47+(('1.Inputs'!$D$37*12*IF(9=1,'1.Inputs'!$D$38,IF(9=2,'1.Inputs'!$D$39,$E195)))/(1-'1.Inputs'!$D$42)*$D195*(1+$G195)^(9-1))*('1.Inputs'!$D$48-'1.Inputs'!$D$49))/'1.Inputs'!$D$51</f>
        <v>2076943418.5228474</v>
      </c>
      <c r="Q195" s="36">
        <f ca="1">((('1.Inputs'!$D$37*12*IF(10=1,'1.Inputs'!$D$38,IF(10=2,'1.Inputs'!$D$39,$E195)))*$F195*(('1.Inputs'!$D$40)+(1-'1.Inputs'!$D$40)*(1+'1.Inputs'!$D$41))*(1+$G195)^(10-1))*'1.Inputs'!$D$47+(('1.Inputs'!$D$37*12*IF(10=1,'1.Inputs'!$D$38,IF(10=2,'1.Inputs'!$D$39,$E195)))/(1-'1.Inputs'!$D$42)*$D195*(1+$G195)^(10-1))*('1.Inputs'!$D$48-'1.Inputs'!$D$49))/'1.Inputs'!$D$51</f>
        <v>2184770325.6069965</v>
      </c>
      <c r="R195" s="36">
        <f>-'1.Inputs'!$D$24</f>
        <v>-2050000000</v>
      </c>
      <c r="S195" s="36">
        <f ca="1">((('1.Inputs'!$D$37*12*IF(1=1,'1.Inputs'!$D$38,IF(1=2,'1.Inputs'!$D$39,$E195)))*$F195*(('1.Inputs'!$D$40)+(1-'1.Inputs'!$D$40)*(1+'1.Inputs'!$D$41))*(1+$G195)^(1-1))-(('1.Inputs'!$D$37*12*IF(1=1,'1.Inputs'!$D$38,IF(1=2,'1.Inputs'!$D$39,$E195)))/(1-'1.Inputs'!$D$42)*$D195*(1+$G195)^(1-1))-('1.Inputs'!$D$37*12*IF(1=1,'1.Inputs'!$D$38,IF(1=2,'1.Inputs'!$D$39,$E195)))*'1.Inputs'!$D$43*(1+$G195)^(1-1)-'1.Inputs'!$D$44*(1+$G195)^(1-1)-('1.Inputs'!$D$20/'1.Inputs'!$D$27+'1.Inputs'!$D$23/'1.Inputs'!$D$28))-MAX(0,((('1.Inputs'!$D$37*12*IF(1=1,'1.Inputs'!$D$38,IF(1=2,'1.Inputs'!$D$39,$E195)))*$F195*(('1.Inputs'!$D$40)+(1-'1.Inputs'!$D$40)*(1+'1.Inputs'!$D$41))*(1+$G195)^(1-1))-(('1.Inputs'!$D$37*12*IF(1=1,'1.Inputs'!$D$38,IF(1=2,'1.Inputs'!$D$39,$E195)))/(1-'1.Inputs'!$D$42)*$D195*(1+$G195)^(1-1))-('1.Inputs'!$D$37*12*IF(1=1,'1.Inputs'!$D$38,IF(1=2,'1.Inputs'!$D$39,$E195)))*'1.Inputs'!$D$43*(1+$G195)^(1-1)-'1.Inputs'!$D$44*(1+$G195)^(1-1)-('1.Inputs'!$D$20/'1.Inputs'!$D$27+'1.Inputs'!$D$23/'1.Inputs'!$D$28)))*'1.Inputs'!$D$53+('1.Inputs'!$D$20/'1.Inputs'!$D$27+'1.Inputs'!$D$23/'1.Inputs'!$D$28)-H195</f>
        <v>-492898745.73411846</v>
      </c>
      <c r="T195" s="36">
        <f ca="1">((('1.Inputs'!$D$37*12*IF(2=1,'1.Inputs'!$D$38,IF(2=2,'1.Inputs'!$D$39,$E195)))*$F195*(('1.Inputs'!$D$40)+(1-'1.Inputs'!$D$40)*(1+'1.Inputs'!$D$41))*(1+$G195)^(2-1))-(('1.Inputs'!$D$37*12*IF(2=1,'1.Inputs'!$D$38,IF(2=2,'1.Inputs'!$D$39,$E195)))/(1-'1.Inputs'!$D$42)*$D195*(1+$G195)^(2-1))-('1.Inputs'!$D$37*12*IF(2=1,'1.Inputs'!$D$38,IF(2=2,'1.Inputs'!$D$39,$E195)))*'1.Inputs'!$D$43*(1+$G195)^(2-1)-'1.Inputs'!$D$44*(1+$G195)^(2-1)-('1.Inputs'!$D$20/'1.Inputs'!$D$27+'1.Inputs'!$D$23/'1.Inputs'!$D$28))-MAX(0,((('1.Inputs'!$D$37*12*IF(2=1,'1.Inputs'!$D$38,IF(2=2,'1.Inputs'!$D$39,$E195)))*$F195*(('1.Inputs'!$D$40)+(1-'1.Inputs'!$D$40)*(1+'1.Inputs'!$D$41))*(1+$G195)^(2-1))-(('1.Inputs'!$D$37*12*IF(2=1,'1.Inputs'!$D$38,IF(2=2,'1.Inputs'!$D$39,$E195)))/(1-'1.Inputs'!$D$42)*$D195*(1+$G195)^(2-1))-('1.Inputs'!$D$37*12*IF(2=1,'1.Inputs'!$D$38,IF(2=2,'1.Inputs'!$D$39,$E195)))*'1.Inputs'!$D$43*(1+$G195)^(2-1)-'1.Inputs'!$D$44*(1+$G195)^(2-1)-('1.Inputs'!$D$20/'1.Inputs'!$D$27+'1.Inputs'!$D$23/'1.Inputs'!$D$28)))*'1.Inputs'!$D$53+('1.Inputs'!$D$20/'1.Inputs'!$D$27+'1.Inputs'!$D$23/'1.Inputs'!$D$28)-(I195-H195)</f>
        <v>283003734.38384616</v>
      </c>
      <c r="U195" s="36">
        <f ca="1">((('1.Inputs'!$D$37*12*IF(3=1,'1.Inputs'!$D$38,IF(3=2,'1.Inputs'!$D$39,$E195)))*$F195*(('1.Inputs'!$D$40)+(1-'1.Inputs'!$D$40)*(1+'1.Inputs'!$D$41))*(1+$G195)^(3-1))-(('1.Inputs'!$D$37*12*IF(3=1,'1.Inputs'!$D$38,IF(3=2,'1.Inputs'!$D$39,$E195)))/(1-'1.Inputs'!$D$42)*$D195*(1+$G195)^(3-1))-('1.Inputs'!$D$37*12*IF(3=1,'1.Inputs'!$D$38,IF(3=2,'1.Inputs'!$D$39,$E195)))*'1.Inputs'!$D$43*(1+$G195)^(3-1)-'1.Inputs'!$D$44*(1+$G195)^(3-1)-('1.Inputs'!$D$20/'1.Inputs'!$D$27+'1.Inputs'!$D$23/'1.Inputs'!$D$28))-MAX(0,((('1.Inputs'!$D$37*12*IF(3=1,'1.Inputs'!$D$38,IF(3=2,'1.Inputs'!$D$39,$E195)))*$F195*(('1.Inputs'!$D$40)+(1-'1.Inputs'!$D$40)*(1+'1.Inputs'!$D$41))*(1+$G195)^(3-1))-(('1.Inputs'!$D$37*12*IF(3=1,'1.Inputs'!$D$38,IF(3=2,'1.Inputs'!$D$39,$E195)))/(1-'1.Inputs'!$D$42)*$D195*(1+$G195)^(3-1))-('1.Inputs'!$D$37*12*IF(3=1,'1.Inputs'!$D$38,IF(3=2,'1.Inputs'!$D$39,$E195)))*'1.Inputs'!$D$43*(1+$G195)^(3-1)-'1.Inputs'!$D$44*(1+$G195)^(3-1)-('1.Inputs'!$D$20/'1.Inputs'!$D$27+'1.Inputs'!$D$23/'1.Inputs'!$D$28)))*'1.Inputs'!$D$53+('1.Inputs'!$D$20/'1.Inputs'!$D$27+'1.Inputs'!$D$23/'1.Inputs'!$D$28)-(J195-I195)</f>
        <v>643674247.29096985</v>
      </c>
      <c r="V195" s="36">
        <f ca="1">((('1.Inputs'!$D$37*12*IF(4=1,'1.Inputs'!$D$38,IF(4=2,'1.Inputs'!$D$39,$E195)))*$F195*(('1.Inputs'!$D$40)+(1-'1.Inputs'!$D$40)*(1+'1.Inputs'!$D$41))*(1+$G195)^(4-1))-(('1.Inputs'!$D$37*12*IF(4=1,'1.Inputs'!$D$38,IF(4=2,'1.Inputs'!$D$39,$E195)))/(1-'1.Inputs'!$D$42)*$D195*(1+$G195)^(4-1))-('1.Inputs'!$D$37*12*IF(4=1,'1.Inputs'!$D$38,IF(4=2,'1.Inputs'!$D$39,$E195)))*'1.Inputs'!$D$43*(1+$G195)^(4-1)-'1.Inputs'!$D$44*(1+$G195)^(4-1)-('1.Inputs'!$D$20/'1.Inputs'!$D$27+'1.Inputs'!$D$23/'1.Inputs'!$D$28))-MAX(0,((('1.Inputs'!$D$37*12*IF(4=1,'1.Inputs'!$D$38,IF(4=2,'1.Inputs'!$D$39,$E195)))*$F195*(('1.Inputs'!$D$40)+(1-'1.Inputs'!$D$40)*(1+'1.Inputs'!$D$41))*(1+$G195)^(4-1))-(('1.Inputs'!$D$37*12*IF(4=1,'1.Inputs'!$D$38,IF(4=2,'1.Inputs'!$D$39,$E195)))/(1-'1.Inputs'!$D$42)*$D195*(1+$G195)^(4-1))-('1.Inputs'!$D$37*12*IF(4=1,'1.Inputs'!$D$38,IF(4=2,'1.Inputs'!$D$39,$E195)))*'1.Inputs'!$D$43*(1+$G195)^(4-1)-'1.Inputs'!$D$44*(1+$G195)^(4-1)-('1.Inputs'!$D$20/'1.Inputs'!$D$27+'1.Inputs'!$D$23/'1.Inputs'!$D$28)))*'1.Inputs'!$D$53+('1.Inputs'!$D$20/'1.Inputs'!$D$27+'1.Inputs'!$D$23/'1.Inputs'!$D$28)-(K195-J195)</f>
        <v>991436437.32323432</v>
      </c>
      <c r="W195" s="36">
        <f ca="1">((('1.Inputs'!$D$37*12*IF(5=1,'1.Inputs'!$D$38,IF(5=2,'1.Inputs'!$D$39,$E195)))*$F195*(('1.Inputs'!$D$40)+(1-'1.Inputs'!$D$40)*(1+'1.Inputs'!$D$41))*(1+$G195)^(5-1))-(('1.Inputs'!$D$37*12*IF(5=1,'1.Inputs'!$D$38,IF(5=2,'1.Inputs'!$D$39,$E195)))/(1-'1.Inputs'!$D$42)*$D195*(1+$G195)^(5-1))-('1.Inputs'!$D$37*12*IF(5=1,'1.Inputs'!$D$38,IF(5=2,'1.Inputs'!$D$39,$E195)))*'1.Inputs'!$D$43*(1+$G195)^(5-1)-'1.Inputs'!$D$44*(1+$G195)^(5-1)-('1.Inputs'!$D$20/'1.Inputs'!$D$27+'1.Inputs'!$D$23/'1.Inputs'!$D$28))-MAX(0,((('1.Inputs'!$D$37*12*IF(5=1,'1.Inputs'!$D$38,IF(5=2,'1.Inputs'!$D$39,$E195)))*$F195*(('1.Inputs'!$D$40)+(1-'1.Inputs'!$D$40)*(1+'1.Inputs'!$D$41))*(1+$G195)^(5-1))-(('1.Inputs'!$D$37*12*IF(5=1,'1.Inputs'!$D$38,IF(5=2,'1.Inputs'!$D$39,$E195)))/(1-'1.Inputs'!$D$42)*$D195*(1+$G195)^(5-1))-('1.Inputs'!$D$37*12*IF(5=1,'1.Inputs'!$D$38,IF(5=2,'1.Inputs'!$D$39,$E195)))*'1.Inputs'!$D$43*(1+$G195)^(5-1)-'1.Inputs'!$D$44*(1+$G195)^(5-1)-('1.Inputs'!$D$20/'1.Inputs'!$D$27+'1.Inputs'!$D$23/'1.Inputs'!$D$28)))*'1.Inputs'!$D$53+('1.Inputs'!$D$20/'1.Inputs'!$D$27+'1.Inputs'!$D$23/'1.Inputs'!$D$28)-(L195-K195)</f>
        <v>1040454962.4979722</v>
      </c>
      <c r="X195" s="36">
        <f ca="1">((('1.Inputs'!$D$37*12*IF(6=1,'1.Inputs'!$D$38,IF(6=2,'1.Inputs'!$D$39,$E195)))*$F195*(('1.Inputs'!$D$40)+(1-'1.Inputs'!$D$40)*(1+'1.Inputs'!$D$41))*(1+$G195)^(6-1))-(('1.Inputs'!$D$37*12*IF(6=1,'1.Inputs'!$D$38,IF(6=2,'1.Inputs'!$D$39,$E195)))/(1-'1.Inputs'!$D$42)*$D195*(1+$G195)^(6-1))-('1.Inputs'!$D$37*12*IF(6=1,'1.Inputs'!$D$38,IF(6=2,'1.Inputs'!$D$39,$E195)))*'1.Inputs'!$D$43*(1+$G195)^(6-1)-'1.Inputs'!$D$44*(1+$G195)^(6-1)-('1.Inputs'!$D$20/'1.Inputs'!$D$27+'1.Inputs'!$D$23/'1.Inputs'!$D$28))-MAX(0,((('1.Inputs'!$D$37*12*IF(6=1,'1.Inputs'!$D$38,IF(6=2,'1.Inputs'!$D$39,$E195)))*$F195*(('1.Inputs'!$D$40)+(1-'1.Inputs'!$D$40)*(1+'1.Inputs'!$D$41))*(1+$G195)^(6-1))-(('1.Inputs'!$D$37*12*IF(6=1,'1.Inputs'!$D$38,IF(6=2,'1.Inputs'!$D$39,$E195)))/(1-'1.Inputs'!$D$42)*$D195*(1+$G195)^(6-1))-('1.Inputs'!$D$37*12*IF(6=1,'1.Inputs'!$D$38,IF(6=2,'1.Inputs'!$D$39,$E195)))*'1.Inputs'!$D$43*(1+$G195)^(6-1)-'1.Inputs'!$D$44*(1+$G195)^(6-1)-('1.Inputs'!$D$20/'1.Inputs'!$D$27+'1.Inputs'!$D$23/'1.Inputs'!$D$28)))*'1.Inputs'!$D$53+('1.Inputs'!$D$20/'1.Inputs'!$D$27+'1.Inputs'!$D$23/'1.Inputs'!$D$28)-(M195-L195)</f>
        <v>1092018340.8026879</v>
      </c>
      <c r="Y195" s="36">
        <f ca="1">((('1.Inputs'!$D$37*12*IF(7=1,'1.Inputs'!$D$38,IF(7=2,'1.Inputs'!$D$39,$E195)))*$F195*(('1.Inputs'!$D$40)+(1-'1.Inputs'!$D$40)*(1+'1.Inputs'!$D$41))*(1+$G195)^(7-1))-(('1.Inputs'!$D$37*12*IF(7=1,'1.Inputs'!$D$38,IF(7=2,'1.Inputs'!$D$39,$E195)))/(1-'1.Inputs'!$D$42)*$D195*(1+$G195)^(7-1))-('1.Inputs'!$D$37*12*IF(7=1,'1.Inputs'!$D$38,IF(7=2,'1.Inputs'!$D$39,$E195)))*'1.Inputs'!$D$43*(1+$G195)^(7-1)-'1.Inputs'!$D$44*(1+$G195)^(7-1)-('1.Inputs'!$D$20/'1.Inputs'!$D$27+'1.Inputs'!$D$23/'1.Inputs'!$D$28))-MAX(0,((('1.Inputs'!$D$37*12*IF(7=1,'1.Inputs'!$D$38,IF(7=2,'1.Inputs'!$D$39,$E195)))*$F195*(('1.Inputs'!$D$40)+(1-'1.Inputs'!$D$40)*(1+'1.Inputs'!$D$41))*(1+$G195)^(7-1))-(('1.Inputs'!$D$37*12*IF(7=1,'1.Inputs'!$D$38,IF(7=2,'1.Inputs'!$D$39,$E195)))/(1-'1.Inputs'!$D$42)*$D195*(1+$G195)^(7-1))-('1.Inputs'!$D$37*12*IF(7=1,'1.Inputs'!$D$38,IF(7=2,'1.Inputs'!$D$39,$E195)))*'1.Inputs'!$D$43*(1+$G195)^(7-1)-'1.Inputs'!$D$44*(1+$G195)^(7-1)-('1.Inputs'!$D$20/'1.Inputs'!$D$27+'1.Inputs'!$D$23/'1.Inputs'!$D$28)))*'1.Inputs'!$D$53+('1.Inputs'!$D$20/'1.Inputs'!$D$27+'1.Inputs'!$D$23/'1.Inputs'!$D$28)-(N195-M195)</f>
        <v>1146258691.2154655</v>
      </c>
      <c r="Z195" s="36">
        <f ca="1">((('1.Inputs'!$D$37*12*IF(8=1,'1.Inputs'!$D$38,IF(8=2,'1.Inputs'!$D$39,$E195)))*$F195*(('1.Inputs'!$D$40)+(1-'1.Inputs'!$D$40)*(1+'1.Inputs'!$D$41))*(1+$G195)^(8-1))-(('1.Inputs'!$D$37*12*IF(8=1,'1.Inputs'!$D$38,IF(8=2,'1.Inputs'!$D$39,$E195)))/(1-'1.Inputs'!$D$42)*$D195*(1+$G195)^(8-1))-('1.Inputs'!$D$37*12*IF(8=1,'1.Inputs'!$D$38,IF(8=2,'1.Inputs'!$D$39,$E195)))*'1.Inputs'!$D$43*(1+$G195)^(8-1)-'1.Inputs'!$D$44*(1+$G195)^(8-1)-('1.Inputs'!$D$20/'1.Inputs'!$D$27+'1.Inputs'!$D$23/'1.Inputs'!$D$28))-MAX(0,((('1.Inputs'!$D$37*12*IF(8=1,'1.Inputs'!$D$38,IF(8=2,'1.Inputs'!$D$39,$E195)))*$F195*(('1.Inputs'!$D$40)+(1-'1.Inputs'!$D$40)*(1+'1.Inputs'!$D$41))*(1+$G195)^(8-1))-(('1.Inputs'!$D$37*12*IF(8=1,'1.Inputs'!$D$38,IF(8=2,'1.Inputs'!$D$39,$E195)))/(1-'1.Inputs'!$D$42)*$D195*(1+$G195)^(8-1))-('1.Inputs'!$D$37*12*IF(8=1,'1.Inputs'!$D$38,IF(8=2,'1.Inputs'!$D$39,$E195)))*'1.Inputs'!$D$43*(1+$G195)^(8-1)-'1.Inputs'!$D$44*(1+$G195)^(8-1)-('1.Inputs'!$D$20/'1.Inputs'!$D$27+'1.Inputs'!$D$23/'1.Inputs'!$D$28)))*'1.Inputs'!$D$53+('1.Inputs'!$D$20/'1.Inputs'!$D$27+'1.Inputs'!$D$23/'1.Inputs'!$D$28)-(O195-N195)</f>
        <v>1203314991.8231351</v>
      </c>
      <c r="AA195" s="36">
        <f ca="1">((('1.Inputs'!$D$37*12*IF(9=1,'1.Inputs'!$D$38,IF(9=2,'1.Inputs'!$D$39,$E195)))*$F195*(('1.Inputs'!$D$40)+(1-'1.Inputs'!$D$40)*(1+'1.Inputs'!$D$41))*(1+$G195)^(9-1))-(('1.Inputs'!$D$37*12*IF(9=1,'1.Inputs'!$D$38,IF(9=2,'1.Inputs'!$D$39,$E195)))/(1-'1.Inputs'!$D$42)*$D195*(1+$G195)^(9-1))-('1.Inputs'!$D$37*12*IF(9=1,'1.Inputs'!$D$38,IF(9=2,'1.Inputs'!$D$39,$E195)))*'1.Inputs'!$D$43*(1+$G195)^(9-1)-'1.Inputs'!$D$44*(1+$G195)^(9-1)-('1.Inputs'!$D$20/'1.Inputs'!$D$27+'1.Inputs'!$D$23/'1.Inputs'!$D$28))-MAX(0,((('1.Inputs'!$D$37*12*IF(9=1,'1.Inputs'!$D$38,IF(9=2,'1.Inputs'!$D$39,$E195)))*$F195*(('1.Inputs'!$D$40)+(1-'1.Inputs'!$D$40)*(1+'1.Inputs'!$D$41))*(1+$G195)^(9-1))-(('1.Inputs'!$D$37*12*IF(9=1,'1.Inputs'!$D$38,IF(9=2,'1.Inputs'!$D$39,$E195)))/(1-'1.Inputs'!$D$42)*$D195*(1+$G195)^(9-1))-('1.Inputs'!$D$37*12*IF(9=1,'1.Inputs'!$D$38,IF(9=2,'1.Inputs'!$D$39,$E195)))*'1.Inputs'!$D$43*(1+$G195)^(9-1)-'1.Inputs'!$D$44*(1+$G195)^(9-1)-('1.Inputs'!$D$20/'1.Inputs'!$D$27+'1.Inputs'!$D$23/'1.Inputs'!$D$28)))*'1.Inputs'!$D$53+('1.Inputs'!$D$20/'1.Inputs'!$D$27+'1.Inputs'!$D$23/'1.Inputs'!$D$28)-(P195-O195)</f>
        <v>1263333435.9198003</v>
      </c>
      <c r="AB195" s="36">
        <f ca="1">((('1.Inputs'!$D$37*12*IF(10=1,'1.Inputs'!$D$38,IF(10=2,'1.Inputs'!$D$39,$E195)))*$F195*(('1.Inputs'!$D$40)+(1-'1.Inputs'!$D$40)*(1+'1.Inputs'!$D$41))*(1+$G195)^(10-1))-(('1.Inputs'!$D$37*12*IF(10=1,'1.Inputs'!$D$38,IF(10=2,'1.Inputs'!$D$39,$E195)))/(1-'1.Inputs'!$D$42)*$D195*(1+$G195)^(10-1))-('1.Inputs'!$D$37*12*IF(10=1,'1.Inputs'!$D$38,IF(10=2,'1.Inputs'!$D$39,$E195)))*'1.Inputs'!$D$43*(1+$G195)^(10-1)-'1.Inputs'!$D$44*(1+$G195)^(10-1)-('1.Inputs'!$D$20/'1.Inputs'!$D$27+'1.Inputs'!$D$23/'1.Inputs'!$D$28))-MAX(0,((('1.Inputs'!$D$37*12*IF(10=1,'1.Inputs'!$D$38,IF(10=2,'1.Inputs'!$D$39,$E195)))*$F195*(('1.Inputs'!$D$40)+(1-'1.Inputs'!$D$40)*(1+'1.Inputs'!$D$41))*(1+$G195)^(10-1))-(('1.Inputs'!$D$37*12*IF(10=1,'1.Inputs'!$D$38,IF(10=2,'1.Inputs'!$D$39,$E195)))/(1-'1.Inputs'!$D$42)*$D195*(1+$G195)^(10-1))-('1.Inputs'!$D$37*12*IF(10=1,'1.Inputs'!$D$38,IF(10=2,'1.Inputs'!$D$39,$E195)))*'1.Inputs'!$D$43*(1+$G195)^(10-1)-'1.Inputs'!$D$44*(1+$G195)^(10-1)-('1.Inputs'!$D$20/'1.Inputs'!$D$27+'1.Inputs'!$D$23/'1.Inputs'!$D$28)))*'1.Inputs'!$D$53+('1.Inputs'!$D$20/'1.Inputs'!$D$27+'1.Inputs'!$D$23/'1.Inputs'!$D$28)-(Q195-P195)+(('1.Inputs'!$D$20+'1.Inputs'!$D$23-('1.Inputs'!$D$20/'1.Inputs'!$D$27+'1.Inputs'!$D$23/'1.Inputs'!$D$28)*'1.Inputs'!$D$10)*'1.Inputs'!$D$60+'1.Inputs'!$D$19*'1.Inputs'!$D$59+Q195)</f>
        <v>4211238132.1996174</v>
      </c>
      <c r="AC195" s="36">
        <f ca="1">S195-AC$13-AC$14+MIN(AC$13,MAX(0,((('1.Inputs'!$D$37*12*IF(1=1,'1.Inputs'!$D$38,IF(1=2,'1.Inputs'!$D$39,$E195)))*$F195*(('1.Inputs'!$D$40)+(1-'1.Inputs'!$D$40)*(1+'1.Inputs'!$D$41))*(1+$G195)^(1-1))-(('1.Inputs'!$D$37*12*IF(1=1,'1.Inputs'!$D$38,IF(1=2,'1.Inputs'!$D$39,$E195)))/(1-'1.Inputs'!$D$42)*$D195*(1+$G195)^(1-1))-('1.Inputs'!$D$37*12*IF(1=1,'1.Inputs'!$D$38,IF(1=2,'1.Inputs'!$D$39,$E195)))*'1.Inputs'!$D$43*(1+$G195)^(1-1)-'1.Inputs'!$D$44*(1+$G195)^(1-1)-('1.Inputs'!$D$20/'1.Inputs'!$D$27+'1.Inputs'!$D$23/'1.Inputs'!$D$28))))*'1.Inputs'!$D$53</f>
        <v>-588838745.73411846</v>
      </c>
      <c r="AD195" s="36">
        <f ca="1">T195-AD$13-AD$14+MIN(AD$13,MAX(0,((('1.Inputs'!$D$37*12*IF(2=1,'1.Inputs'!$D$38,IF(2=2,'1.Inputs'!$D$39,$E195)))*$F195*(('1.Inputs'!$D$40)+(1-'1.Inputs'!$D$40)*(1+'1.Inputs'!$D$41))*(1+$G195)^(2-1))-(('1.Inputs'!$D$37*12*IF(2=1,'1.Inputs'!$D$38,IF(2=2,'1.Inputs'!$D$39,$E195)))/(1-'1.Inputs'!$D$42)*$D195*(1+$G195)^(2-1))-('1.Inputs'!$D$37*12*IF(2=1,'1.Inputs'!$D$38,IF(2=2,'1.Inputs'!$D$39,$E195)))*'1.Inputs'!$D$43*(1+$G195)^(2-1)-'1.Inputs'!$D$44*(1+$G195)^(2-1)-('1.Inputs'!$D$20/'1.Inputs'!$D$27+'1.Inputs'!$D$23/'1.Inputs'!$D$28))))*'1.Inputs'!$D$53</f>
        <v>187063734.38384616</v>
      </c>
      <c r="AE195" s="36">
        <f ca="1">U195-AE$13-AE$14+MIN(AE$13,MAX(0,((('1.Inputs'!$D$37*12*IF(3=1,'1.Inputs'!$D$38,IF(3=2,'1.Inputs'!$D$39,$E195)))*$F195*(('1.Inputs'!$D$40)+(1-'1.Inputs'!$D$40)*(1+'1.Inputs'!$D$41))*(1+$G195)^(3-1))-(('1.Inputs'!$D$37*12*IF(3=1,'1.Inputs'!$D$38,IF(3=2,'1.Inputs'!$D$39,$E195)))/(1-'1.Inputs'!$D$42)*$D195*(1+$G195)^(3-1))-('1.Inputs'!$D$37*12*IF(3=1,'1.Inputs'!$D$38,IF(3=2,'1.Inputs'!$D$39,$E195)))*'1.Inputs'!$D$43*(1+$G195)^(3-1)-'1.Inputs'!$D$44*(1+$G195)^(3-1)-('1.Inputs'!$D$20/'1.Inputs'!$D$27+'1.Inputs'!$D$23/'1.Inputs'!$D$28))))*'1.Inputs'!$D$53</f>
        <v>301734247.29096985</v>
      </c>
      <c r="AF195" s="36">
        <f ca="1">V195-AF$13-AF$14+MIN(AF$13,MAX(0,((('1.Inputs'!$D$37*12*IF(4=1,'1.Inputs'!$D$38,IF(4=2,'1.Inputs'!$D$39,$E195)))*$F195*(('1.Inputs'!$D$40)+(1-'1.Inputs'!$D$40)*(1+'1.Inputs'!$D$41))*(1+$G195)^(4-1))-(('1.Inputs'!$D$37*12*IF(4=1,'1.Inputs'!$D$38,IF(4=2,'1.Inputs'!$D$39,$E195)))/(1-'1.Inputs'!$D$42)*$D195*(1+$G195)^(4-1))-('1.Inputs'!$D$37*12*IF(4=1,'1.Inputs'!$D$38,IF(4=2,'1.Inputs'!$D$39,$E195)))*'1.Inputs'!$D$43*(1+$G195)^(4-1)-'1.Inputs'!$D$44*(1+$G195)^(4-1)-('1.Inputs'!$D$20/'1.Inputs'!$D$27+'1.Inputs'!$D$23/'1.Inputs'!$D$28))))*'1.Inputs'!$D$53</f>
        <v>668684437.32323432</v>
      </c>
      <c r="AG195" s="36">
        <f ca="1">W195-AG$13-AG$14+MIN(AG$13,MAX(0,((('1.Inputs'!$D$37*12*IF(5=1,'1.Inputs'!$D$38,IF(5=2,'1.Inputs'!$D$39,$E195)))*$F195*(('1.Inputs'!$D$40)+(1-'1.Inputs'!$D$40)*(1+'1.Inputs'!$D$41))*(1+$G195)^(5-1))-(('1.Inputs'!$D$37*12*IF(5=1,'1.Inputs'!$D$38,IF(5=2,'1.Inputs'!$D$39,$E195)))/(1-'1.Inputs'!$D$42)*$D195*(1+$G195)^(5-1))-('1.Inputs'!$D$37*12*IF(5=1,'1.Inputs'!$D$38,IF(5=2,'1.Inputs'!$D$39,$E195)))*'1.Inputs'!$D$43*(1+$G195)^(5-1)-'1.Inputs'!$D$44*(1+$G195)^(5-1)-('1.Inputs'!$D$20/'1.Inputs'!$D$27+'1.Inputs'!$D$23/'1.Inputs'!$D$28))))*'1.Inputs'!$D$53</f>
        <v>736890962.49797225</v>
      </c>
      <c r="AH195" s="36">
        <f ca="1">X195-AH$13-AH$14+MIN(AH$13,MAX(0,((('1.Inputs'!$D$37*12*IF(6=1,'1.Inputs'!$D$38,IF(6=2,'1.Inputs'!$D$39,$E195)))*$F195*(('1.Inputs'!$D$40)+(1-'1.Inputs'!$D$40)*(1+'1.Inputs'!$D$41))*(1+$G195)^(6-1))-(('1.Inputs'!$D$37*12*IF(6=1,'1.Inputs'!$D$38,IF(6=2,'1.Inputs'!$D$39,$E195)))/(1-'1.Inputs'!$D$42)*$D195*(1+$G195)^(6-1))-('1.Inputs'!$D$37*12*IF(6=1,'1.Inputs'!$D$38,IF(6=2,'1.Inputs'!$D$39,$E195)))*'1.Inputs'!$D$43*(1+$G195)^(6-1)-'1.Inputs'!$D$44*(1+$G195)^(6-1)-('1.Inputs'!$D$20/'1.Inputs'!$D$27+'1.Inputs'!$D$23/'1.Inputs'!$D$28))))*'1.Inputs'!$D$53</f>
        <v>807642340.80268788</v>
      </c>
      <c r="AI195" s="36">
        <f ca="1">Y195-AI$13-AI$14+MIN(AI$13,MAX(0,((('1.Inputs'!$D$37*12*IF(7=1,'1.Inputs'!$D$38,IF(7=2,'1.Inputs'!$D$39,$E195)))*$F195*(('1.Inputs'!$D$40)+(1-'1.Inputs'!$D$40)*(1+'1.Inputs'!$D$41))*(1+$G195)^(7-1))-(('1.Inputs'!$D$37*12*IF(7=1,'1.Inputs'!$D$38,IF(7=2,'1.Inputs'!$D$39,$E195)))/(1-'1.Inputs'!$D$42)*$D195*(1+$G195)^(7-1))-('1.Inputs'!$D$37*12*IF(7=1,'1.Inputs'!$D$38,IF(7=2,'1.Inputs'!$D$39,$E195)))*'1.Inputs'!$D$43*(1+$G195)^(7-1)-'1.Inputs'!$D$44*(1+$G195)^(7-1)-('1.Inputs'!$D$20/'1.Inputs'!$D$27+'1.Inputs'!$D$23/'1.Inputs'!$D$28))))*'1.Inputs'!$D$53</f>
        <v>881070691.21546555</v>
      </c>
      <c r="AJ195" s="36">
        <f ca="1">Z195-AJ$13-AJ$14+MIN(AJ$13,MAX(0,((('1.Inputs'!$D$37*12*IF(8=1,'1.Inputs'!$D$38,IF(8=2,'1.Inputs'!$D$39,$E195)))*$F195*(('1.Inputs'!$D$40)+(1-'1.Inputs'!$D$40)*(1+'1.Inputs'!$D$41))*(1+$G195)^(8-1))-(('1.Inputs'!$D$37*12*IF(8=1,'1.Inputs'!$D$38,IF(8=2,'1.Inputs'!$D$39,$E195)))/(1-'1.Inputs'!$D$42)*$D195*(1+$G195)^(8-1))-('1.Inputs'!$D$37*12*IF(8=1,'1.Inputs'!$D$38,IF(8=2,'1.Inputs'!$D$39,$E195)))*'1.Inputs'!$D$43*(1+$G195)^(8-1)-'1.Inputs'!$D$44*(1+$G195)^(8-1)-('1.Inputs'!$D$20/'1.Inputs'!$D$27+'1.Inputs'!$D$23/'1.Inputs'!$D$28))))*'1.Inputs'!$D$53</f>
        <v>1203314991.8231351</v>
      </c>
      <c r="AK195" s="36">
        <f ca="1">AA195-AK$13-AK$14+MIN(AK$13,MAX(0,((('1.Inputs'!$D$37*12*IF(9=1,'1.Inputs'!$D$38,IF(9=2,'1.Inputs'!$D$39,$E195)))*$F195*(('1.Inputs'!$D$40)+(1-'1.Inputs'!$D$40)*(1+'1.Inputs'!$D$41))*(1+$G195)^(9-1))-(('1.Inputs'!$D$37*12*IF(9=1,'1.Inputs'!$D$38,IF(9=2,'1.Inputs'!$D$39,$E195)))/(1-'1.Inputs'!$D$42)*$D195*(1+$G195)^(9-1))-('1.Inputs'!$D$37*12*IF(9=1,'1.Inputs'!$D$38,IF(9=2,'1.Inputs'!$D$39,$E195)))*'1.Inputs'!$D$43*(1+$G195)^(9-1)-'1.Inputs'!$D$44*(1+$G195)^(9-1)-('1.Inputs'!$D$20/'1.Inputs'!$D$27+'1.Inputs'!$D$23/'1.Inputs'!$D$28))))*'1.Inputs'!$D$53</f>
        <v>1263333435.9198003</v>
      </c>
      <c r="AL195" s="36">
        <f ca="1">AB195-AL$13-AL$14+MIN(AL$13,MAX(0,((('1.Inputs'!$D$37*12*IF(10=1,'1.Inputs'!$D$38,IF(10=2,'1.Inputs'!$D$39,$E195)))*$F195*(('1.Inputs'!$D$40)+(1-'1.Inputs'!$D$40)*(1+'1.Inputs'!$D$41))*(1+$G195)^(10-1))-(('1.Inputs'!$D$37*12*IF(10=1,'1.Inputs'!$D$38,IF(10=2,'1.Inputs'!$D$39,$E195)))/(1-'1.Inputs'!$D$42)*$D195*(1+$G195)^(10-1))-('1.Inputs'!$D$37*12*IF(10=1,'1.Inputs'!$D$38,IF(10=2,'1.Inputs'!$D$39,$E195)))*'1.Inputs'!$D$43*(1+$G195)^(10-1)-'1.Inputs'!$D$44*(1+$G195)^(10-1)-('1.Inputs'!$D$20/'1.Inputs'!$D$27+'1.Inputs'!$D$23/'1.Inputs'!$D$28))))*'1.Inputs'!$D$53+'1.Inputs'!$D$35</f>
        <v>5011238132.1996174</v>
      </c>
      <c r="AM195" s="48">
        <f ca="1">R195+NPV('1.Inputs'!$D$55,S195:AB195)</f>
        <v>2821428353.4872208</v>
      </c>
      <c r="AN195" s="48">
        <f ca="1">-('1.Inputs'!$D$24*(1-'1.Inputs'!$D$31)+'1.Inputs'!$D$35)+NPV('1.Inputs'!$D$54,AC195:AL195)</f>
        <v>1004166765.5560203</v>
      </c>
      <c r="AO195" s="36">
        <f t="shared" ca="1" si="21"/>
        <v>-3.3394223965726182</v>
      </c>
      <c r="AP195" s="36">
        <f t="shared" ca="1" si="22"/>
        <v>1.6353512380360007</v>
      </c>
      <c r="AQ195" s="36">
        <f ca="1">'1.Inputs'!$D$35+MIN(SUM($AC195:AC195),SUM($AC195:AD195),SUM($AC195:AE195),SUM($AC195:AF195),SUM($AC195:AG195),SUM($AC195:AH195),SUM($AC195:AI195),SUM($AC195:AJ195),SUM($AC195:AK195),SUM($AC195:AL195))</f>
        <v>211161254.26588154</v>
      </c>
      <c r="AR195" s="36">
        <f ca="1">IF(AP195&lt;'1.Inputs'!$D$57,1,0)</f>
        <v>0</v>
      </c>
      <c r="AS195" s="36">
        <f t="shared" ca="1" si="23"/>
        <v>0</v>
      </c>
    </row>
    <row r="196" spans="2:45" ht="15" customHeight="1" x14ac:dyDescent="0.25">
      <c r="B196" s="36">
        <v>181</v>
      </c>
      <c r="C196" s="36">
        <f t="shared" ca="1" si="16"/>
        <v>0.55567135155737934</v>
      </c>
      <c r="D196" s="36">
        <f t="shared" ca="1" si="17"/>
        <v>21700.306337698974</v>
      </c>
      <c r="E196" s="47">
        <f t="shared" ca="1" si="18"/>
        <v>0.83541475030953427</v>
      </c>
      <c r="F196" s="36">
        <f t="shared" ca="1" si="19"/>
        <v>27367.395320438689</v>
      </c>
      <c r="G196" s="36">
        <f t="shared" ca="1" si="20"/>
        <v>4.9346717552711583E-2</v>
      </c>
      <c r="H196" s="36">
        <f ca="1">((('1.Inputs'!$D$37*12*IF(1=1,'1.Inputs'!$D$38,IF(1=2,'1.Inputs'!$D$39,$E196)))*$F196*(('1.Inputs'!$D$40)+(1-'1.Inputs'!$D$40)*(1+'1.Inputs'!$D$41))*(1+$G196)^(1-1))*'1.Inputs'!$D$47+(('1.Inputs'!$D$37*12*IF(1=1,'1.Inputs'!$D$38,IF(1=2,'1.Inputs'!$D$39,$E196)))/(1-'1.Inputs'!$D$42)*$D196*(1+$G196)^(1-1))*('1.Inputs'!$D$48-'1.Inputs'!$D$49))/'1.Inputs'!$D$51</f>
        <v>753558814.85748851</v>
      </c>
      <c r="I196" s="36">
        <f ca="1">((('1.Inputs'!$D$37*12*IF(2=1,'1.Inputs'!$D$38,IF(2=2,'1.Inputs'!$D$39,$E196)))*$F196*(('1.Inputs'!$D$40)+(1-'1.Inputs'!$D$40)*(1+'1.Inputs'!$D$41))*(1+$G196)^(2-1))*'1.Inputs'!$D$47+(('1.Inputs'!$D$37*12*IF(2=1,'1.Inputs'!$D$38,IF(2=2,'1.Inputs'!$D$39,$E196)))/(1-'1.Inputs'!$D$42)*$D196*(1+$G196)^(2-1))*('1.Inputs'!$D$48-'1.Inputs'!$D$49))/'1.Inputs'!$D$51</f>
        <v>1107042256.3950641</v>
      </c>
      <c r="J196" s="36">
        <f ca="1">((('1.Inputs'!$D$37*12*IF(3=1,'1.Inputs'!$D$38,IF(3=2,'1.Inputs'!$D$39,$E196)))*$F196*(('1.Inputs'!$D$40)+(1-'1.Inputs'!$D$40)*(1+'1.Inputs'!$D$41))*(1+$G196)^(3-1))*'1.Inputs'!$D$47+(('1.Inputs'!$D$37*12*IF(3=1,'1.Inputs'!$D$38,IF(3=2,'1.Inputs'!$D$39,$E196)))/(1-'1.Inputs'!$D$42)*$D196*(1+$G196)^(3-1))*('1.Inputs'!$D$48-'1.Inputs'!$D$49))/'1.Inputs'!$D$51</f>
        <v>1386396029.0749855</v>
      </c>
      <c r="K196" s="36">
        <f ca="1">((('1.Inputs'!$D$37*12*IF(4=1,'1.Inputs'!$D$38,IF(4=2,'1.Inputs'!$D$39,$E196)))*$F196*(('1.Inputs'!$D$40)+(1-'1.Inputs'!$D$40)*(1+'1.Inputs'!$D$41))*(1+$G196)^(4-1))*'1.Inputs'!$D$47+(('1.Inputs'!$D$37*12*IF(4=1,'1.Inputs'!$D$38,IF(4=2,'1.Inputs'!$D$39,$E196)))/(1-'1.Inputs'!$D$42)*$D196*(1+$G196)^(4-1))*('1.Inputs'!$D$48-'1.Inputs'!$D$49))/'1.Inputs'!$D$51</f>
        <v>1454810122.3379495</v>
      </c>
      <c r="L196" s="36">
        <f ca="1">((('1.Inputs'!$D$37*12*IF(5=1,'1.Inputs'!$D$38,IF(5=2,'1.Inputs'!$D$39,$E196)))*$F196*(('1.Inputs'!$D$40)+(1-'1.Inputs'!$D$40)*(1+'1.Inputs'!$D$41))*(1+$G196)^(5-1))*'1.Inputs'!$D$47+(('1.Inputs'!$D$37*12*IF(5=1,'1.Inputs'!$D$38,IF(5=2,'1.Inputs'!$D$39,$E196)))/(1-'1.Inputs'!$D$42)*$D196*(1+$G196)^(5-1))*('1.Inputs'!$D$48-'1.Inputs'!$D$49))/'1.Inputs'!$D$51</f>
        <v>1526600226.5377862</v>
      </c>
      <c r="M196" s="36">
        <f ca="1">((('1.Inputs'!$D$37*12*IF(6=1,'1.Inputs'!$D$38,IF(6=2,'1.Inputs'!$D$39,$E196)))*$F196*(('1.Inputs'!$D$40)+(1-'1.Inputs'!$D$40)*(1+'1.Inputs'!$D$41))*(1+$G196)^(6-1))*'1.Inputs'!$D$47+(('1.Inputs'!$D$37*12*IF(6=1,'1.Inputs'!$D$38,IF(6=2,'1.Inputs'!$D$39,$E196)))/(1-'1.Inputs'!$D$42)*$D196*(1+$G196)^(6-1))*('1.Inputs'!$D$48-'1.Inputs'!$D$49))/'1.Inputs'!$D$51</f>
        <v>1601932936.7326517</v>
      </c>
      <c r="N196" s="36">
        <f ca="1">((('1.Inputs'!$D$37*12*IF(7=1,'1.Inputs'!$D$38,IF(7=2,'1.Inputs'!$D$39,$E196)))*$F196*(('1.Inputs'!$D$40)+(1-'1.Inputs'!$D$40)*(1+'1.Inputs'!$D$41))*(1+$G196)^(7-1))*'1.Inputs'!$D$47+(('1.Inputs'!$D$37*12*IF(7=1,'1.Inputs'!$D$38,IF(7=2,'1.Inputs'!$D$39,$E196)))/(1-'1.Inputs'!$D$42)*$D196*(1+$G196)^(7-1))*('1.Inputs'!$D$48-'1.Inputs'!$D$49))/'1.Inputs'!$D$51</f>
        <v>1680983068.8999836</v>
      </c>
      <c r="O196" s="36">
        <f ca="1">((('1.Inputs'!$D$37*12*IF(8=1,'1.Inputs'!$D$38,IF(8=2,'1.Inputs'!$D$39,$E196)))*$F196*(('1.Inputs'!$D$40)+(1-'1.Inputs'!$D$40)*(1+'1.Inputs'!$D$41))*(1+$G196)^(8-1))*'1.Inputs'!$D$47+(('1.Inputs'!$D$37*12*IF(8=1,'1.Inputs'!$D$38,IF(8=2,'1.Inputs'!$D$39,$E196)))/(1-'1.Inputs'!$D$42)*$D196*(1+$G196)^(8-1))*('1.Inputs'!$D$48-'1.Inputs'!$D$49))/'1.Inputs'!$D$51</f>
        <v>1763934065.6118815</v>
      </c>
      <c r="P196" s="36">
        <f ca="1">((('1.Inputs'!$D$37*12*IF(9=1,'1.Inputs'!$D$38,IF(9=2,'1.Inputs'!$D$39,$E196)))*$F196*(('1.Inputs'!$D$40)+(1-'1.Inputs'!$D$40)*(1+'1.Inputs'!$D$41))*(1+$G196)^(9-1))*'1.Inputs'!$D$47+(('1.Inputs'!$D$37*12*IF(9=1,'1.Inputs'!$D$38,IF(9=2,'1.Inputs'!$D$39,$E196)))/(1-'1.Inputs'!$D$42)*$D196*(1+$G196)^(9-1))*('1.Inputs'!$D$48-'1.Inputs'!$D$49))/'1.Inputs'!$D$51</f>
        <v>1850978421.7292376</v>
      </c>
      <c r="Q196" s="36">
        <f ca="1">((('1.Inputs'!$D$37*12*IF(10=1,'1.Inputs'!$D$38,IF(10=2,'1.Inputs'!$D$39,$E196)))*$F196*(('1.Inputs'!$D$40)+(1-'1.Inputs'!$D$40)*(1+'1.Inputs'!$D$41))*(1+$G196)^(10-1))*'1.Inputs'!$D$47+(('1.Inputs'!$D$37*12*IF(10=1,'1.Inputs'!$D$38,IF(10=2,'1.Inputs'!$D$39,$E196)))/(1-'1.Inputs'!$D$42)*$D196*(1+$G196)^(10-1))*('1.Inputs'!$D$48-'1.Inputs'!$D$49))/'1.Inputs'!$D$51</f>
        <v>1942318131.102474</v>
      </c>
      <c r="R196" s="36">
        <f>-'1.Inputs'!$D$24</f>
        <v>-2050000000</v>
      </c>
      <c r="S196" s="36">
        <f ca="1">((('1.Inputs'!$D$37*12*IF(1=1,'1.Inputs'!$D$38,IF(1=2,'1.Inputs'!$D$39,$E196)))*$F196*(('1.Inputs'!$D$40)+(1-'1.Inputs'!$D$40)*(1+'1.Inputs'!$D$41))*(1+$G196)^(1-1))-(('1.Inputs'!$D$37*12*IF(1=1,'1.Inputs'!$D$38,IF(1=2,'1.Inputs'!$D$39,$E196)))/(1-'1.Inputs'!$D$42)*$D196*(1+$G196)^(1-1))-('1.Inputs'!$D$37*12*IF(1=1,'1.Inputs'!$D$38,IF(1=2,'1.Inputs'!$D$39,$E196)))*'1.Inputs'!$D$43*(1+$G196)^(1-1)-'1.Inputs'!$D$44*(1+$G196)^(1-1)-('1.Inputs'!$D$20/'1.Inputs'!$D$27+'1.Inputs'!$D$23/'1.Inputs'!$D$28))-MAX(0,((('1.Inputs'!$D$37*12*IF(1=1,'1.Inputs'!$D$38,IF(1=2,'1.Inputs'!$D$39,$E196)))*$F196*(('1.Inputs'!$D$40)+(1-'1.Inputs'!$D$40)*(1+'1.Inputs'!$D$41))*(1+$G196)^(1-1))-(('1.Inputs'!$D$37*12*IF(1=1,'1.Inputs'!$D$38,IF(1=2,'1.Inputs'!$D$39,$E196)))/(1-'1.Inputs'!$D$42)*$D196*(1+$G196)^(1-1))-('1.Inputs'!$D$37*12*IF(1=1,'1.Inputs'!$D$38,IF(1=2,'1.Inputs'!$D$39,$E196)))*'1.Inputs'!$D$43*(1+$G196)^(1-1)-'1.Inputs'!$D$44*(1+$G196)^(1-1)-('1.Inputs'!$D$20/'1.Inputs'!$D$27+'1.Inputs'!$D$23/'1.Inputs'!$D$28)))*'1.Inputs'!$D$53+('1.Inputs'!$D$20/'1.Inputs'!$D$27+'1.Inputs'!$D$23/'1.Inputs'!$D$28)-H196</f>
        <v>-1245774158.2184672</v>
      </c>
      <c r="T196" s="36">
        <f ca="1">((('1.Inputs'!$D$37*12*IF(2=1,'1.Inputs'!$D$38,IF(2=2,'1.Inputs'!$D$39,$E196)))*$F196*(('1.Inputs'!$D$40)+(1-'1.Inputs'!$D$40)*(1+'1.Inputs'!$D$41))*(1+$G196)^(2-1))-(('1.Inputs'!$D$37*12*IF(2=1,'1.Inputs'!$D$38,IF(2=2,'1.Inputs'!$D$39,$E196)))/(1-'1.Inputs'!$D$42)*$D196*(1+$G196)^(2-1))-('1.Inputs'!$D$37*12*IF(2=1,'1.Inputs'!$D$38,IF(2=2,'1.Inputs'!$D$39,$E196)))*'1.Inputs'!$D$43*(1+$G196)^(2-1)-'1.Inputs'!$D$44*(1+$G196)^(2-1)-('1.Inputs'!$D$20/'1.Inputs'!$D$27+'1.Inputs'!$D$23/'1.Inputs'!$D$28))-MAX(0,((('1.Inputs'!$D$37*12*IF(2=1,'1.Inputs'!$D$38,IF(2=2,'1.Inputs'!$D$39,$E196)))*$F196*(('1.Inputs'!$D$40)+(1-'1.Inputs'!$D$40)*(1+'1.Inputs'!$D$41))*(1+$G196)^(2-1))-(('1.Inputs'!$D$37*12*IF(2=1,'1.Inputs'!$D$38,IF(2=2,'1.Inputs'!$D$39,$E196)))/(1-'1.Inputs'!$D$42)*$D196*(1+$G196)^(2-1))-('1.Inputs'!$D$37*12*IF(2=1,'1.Inputs'!$D$38,IF(2=2,'1.Inputs'!$D$39,$E196)))*'1.Inputs'!$D$43*(1+$G196)^(2-1)-'1.Inputs'!$D$44*(1+$G196)^(2-1)-('1.Inputs'!$D$20/'1.Inputs'!$D$27+'1.Inputs'!$D$23/'1.Inputs'!$D$28)))*'1.Inputs'!$D$53+('1.Inputs'!$D$20/'1.Inputs'!$D$27+'1.Inputs'!$D$23/'1.Inputs'!$D$28)-(I196-H196)</f>
        <v>-698825000.05749178</v>
      </c>
      <c r="U196" s="36">
        <f ca="1">((('1.Inputs'!$D$37*12*IF(3=1,'1.Inputs'!$D$38,IF(3=2,'1.Inputs'!$D$39,$E196)))*$F196*(('1.Inputs'!$D$40)+(1-'1.Inputs'!$D$40)*(1+'1.Inputs'!$D$41))*(1+$G196)^(3-1))-(('1.Inputs'!$D$37*12*IF(3=1,'1.Inputs'!$D$38,IF(3=2,'1.Inputs'!$D$39,$E196)))/(1-'1.Inputs'!$D$42)*$D196*(1+$G196)^(3-1))-('1.Inputs'!$D$37*12*IF(3=1,'1.Inputs'!$D$38,IF(3=2,'1.Inputs'!$D$39,$E196)))*'1.Inputs'!$D$43*(1+$G196)^(3-1)-'1.Inputs'!$D$44*(1+$G196)^(3-1)-('1.Inputs'!$D$20/'1.Inputs'!$D$27+'1.Inputs'!$D$23/'1.Inputs'!$D$28))-MAX(0,((('1.Inputs'!$D$37*12*IF(3=1,'1.Inputs'!$D$38,IF(3=2,'1.Inputs'!$D$39,$E196)))*$F196*(('1.Inputs'!$D$40)+(1-'1.Inputs'!$D$40)*(1+'1.Inputs'!$D$41))*(1+$G196)^(3-1))-(('1.Inputs'!$D$37*12*IF(3=1,'1.Inputs'!$D$38,IF(3=2,'1.Inputs'!$D$39,$E196)))/(1-'1.Inputs'!$D$42)*$D196*(1+$G196)^(3-1))-('1.Inputs'!$D$37*12*IF(3=1,'1.Inputs'!$D$38,IF(3=2,'1.Inputs'!$D$39,$E196)))*'1.Inputs'!$D$43*(1+$G196)^(3-1)-'1.Inputs'!$D$44*(1+$G196)^(3-1)-('1.Inputs'!$D$20/'1.Inputs'!$D$27+'1.Inputs'!$D$23/'1.Inputs'!$D$28)))*'1.Inputs'!$D$53+('1.Inputs'!$D$20/'1.Inputs'!$D$27+'1.Inputs'!$D$23/'1.Inputs'!$D$28)-(J196-I196)</f>
        <v>-520128041.75316083</v>
      </c>
      <c r="V196" s="36">
        <f ca="1">((('1.Inputs'!$D$37*12*IF(4=1,'1.Inputs'!$D$38,IF(4=2,'1.Inputs'!$D$39,$E196)))*$F196*(('1.Inputs'!$D$40)+(1-'1.Inputs'!$D$40)*(1+'1.Inputs'!$D$41))*(1+$G196)^(4-1))-(('1.Inputs'!$D$37*12*IF(4=1,'1.Inputs'!$D$38,IF(4=2,'1.Inputs'!$D$39,$E196)))/(1-'1.Inputs'!$D$42)*$D196*(1+$G196)^(4-1))-('1.Inputs'!$D$37*12*IF(4=1,'1.Inputs'!$D$38,IF(4=2,'1.Inputs'!$D$39,$E196)))*'1.Inputs'!$D$43*(1+$G196)^(4-1)-'1.Inputs'!$D$44*(1+$G196)^(4-1)-('1.Inputs'!$D$20/'1.Inputs'!$D$27+'1.Inputs'!$D$23/'1.Inputs'!$D$28))-MAX(0,((('1.Inputs'!$D$37*12*IF(4=1,'1.Inputs'!$D$38,IF(4=2,'1.Inputs'!$D$39,$E196)))*$F196*(('1.Inputs'!$D$40)+(1-'1.Inputs'!$D$40)*(1+'1.Inputs'!$D$41))*(1+$G196)^(4-1))-(('1.Inputs'!$D$37*12*IF(4=1,'1.Inputs'!$D$38,IF(4=2,'1.Inputs'!$D$39,$E196)))/(1-'1.Inputs'!$D$42)*$D196*(1+$G196)^(4-1))-('1.Inputs'!$D$37*12*IF(4=1,'1.Inputs'!$D$38,IF(4=2,'1.Inputs'!$D$39,$E196)))*'1.Inputs'!$D$43*(1+$G196)^(4-1)-'1.Inputs'!$D$44*(1+$G196)^(4-1)-('1.Inputs'!$D$20/'1.Inputs'!$D$27+'1.Inputs'!$D$23/'1.Inputs'!$D$28)))*'1.Inputs'!$D$53+('1.Inputs'!$D$20/'1.Inputs'!$D$27+'1.Inputs'!$D$23/'1.Inputs'!$D$28)-(K196-J196)</f>
        <v>-321069782.18612111</v>
      </c>
      <c r="W196" s="36">
        <f ca="1">((('1.Inputs'!$D$37*12*IF(5=1,'1.Inputs'!$D$38,IF(5=2,'1.Inputs'!$D$39,$E196)))*$F196*(('1.Inputs'!$D$40)+(1-'1.Inputs'!$D$40)*(1+'1.Inputs'!$D$41))*(1+$G196)^(5-1))-(('1.Inputs'!$D$37*12*IF(5=1,'1.Inputs'!$D$38,IF(5=2,'1.Inputs'!$D$39,$E196)))/(1-'1.Inputs'!$D$42)*$D196*(1+$G196)^(5-1))-('1.Inputs'!$D$37*12*IF(5=1,'1.Inputs'!$D$38,IF(5=2,'1.Inputs'!$D$39,$E196)))*'1.Inputs'!$D$43*(1+$G196)^(5-1)-'1.Inputs'!$D$44*(1+$G196)^(5-1)-('1.Inputs'!$D$20/'1.Inputs'!$D$27+'1.Inputs'!$D$23/'1.Inputs'!$D$28))-MAX(0,((('1.Inputs'!$D$37*12*IF(5=1,'1.Inputs'!$D$38,IF(5=2,'1.Inputs'!$D$39,$E196)))*$F196*(('1.Inputs'!$D$40)+(1-'1.Inputs'!$D$40)*(1+'1.Inputs'!$D$41))*(1+$G196)^(5-1))-(('1.Inputs'!$D$37*12*IF(5=1,'1.Inputs'!$D$38,IF(5=2,'1.Inputs'!$D$39,$E196)))/(1-'1.Inputs'!$D$42)*$D196*(1+$G196)^(5-1))-('1.Inputs'!$D$37*12*IF(5=1,'1.Inputs'!$D$38,IF(5=2,'1.Inputs'!$D$39,$E196)))*'1.Inputs'!$D$43*(1+$G196)^(5-1)-'1.Inputs'!$D$44*(1+$G196)^(5-1)-('1.Inputs'!$D$20/'1.Inputs'!$D$27+'1.Inputs'!$D$23/'1.Inputs'!$D$28)))*'1.Inputs'!$D$53+('1.Inputs'!$D$20/'1.Inputs'!$D$27+'1.Inputs'!$D$23/'1.Inputs'!$D$28)-(L196-K196)</f>
        <v>-336913522.0423708</v>
      </c>
      <c r="X196" s="36">
        <f ca="1">((('1.Inputs'!$D$37*12*IF(6=1,'1.Inputs'!$D$38,IF(6=2,'1.Inputs'!$D$39,$E196)))*$F196*(('1.Inputs'!$D$40)+(1-'1.Inputs'!$D$40)*(1+'1.Inputs'!$D$41))*(1+$G196)^(6-1))-(('1.Inputs'!$D$37*12*IF(6=1,'1.Inputs'!$D$38,IF(6=2,'1.Inputs'!$D$39,$E196)))/(1-'1.Inputs'!$D$42)*$D196*(1+$G196)^(6-1))-('1.Inputs'!$D$37*12*IF(6=1,'1.Inputs'!$D$38,IF(6=2,'1.Inputs'!$D$39,$E196)))*'1.Inputs'!$D$43*(1+$G196)^(6-1)-'1.Inputs'!$D$44*(1+$G196)^(6-1)-('1.Inputs'!$D$20/'1.Inputs'!$D$27+'1.Inputs'!$D$23/'1.Inputs'!$D$28))-MAX(0,((('1.Inputs'!$D$37*12*IF(6=1,'1.Inputs'!$D$38,IF(6=2,'1.Inputs'!$D$39,$E196)))*$F196*(('1.Inputs'!$D$40)+(1-'1.Inputs'!$D$40)*(1+'1.Inputs'!$D$41))*(1+$G196)^(6-1))-(('1.Inputs'!$D$37*12*IF(6=1,'1.Inputs'!$D$38,IF(6=2,'1.Inputs'!$D$39,$E196)))/(1-'1.Inputs'!$D$42)*$D196*(1+$G196)^(6-1))-('1.Inputs'!$D$37*12*IF(6=1,'1.Inputs'!$D$38,IF(6=2,'1.Inputs'!$D$39,$E196)))*'1.Inputs'!$D$43*(1+$G196)^(6-1)-'1.Inputs'!$D$44*(1+$G196)^(6-1)-('1.Inputs'!$D$20/'1.Inputs'!$D$27+'1.Inputs'!$D$23/'1.Inputs'!$D$28)))*'1.Inputs'!$D$53+('1.Inputs'!$D$20/'1.Inputs'!$D$27+'1.Inputs'!$D$23/'1.Inputs'!$D$28)-(M196-L196)</f>
        <v>-353539098.45428538</v>
      </c>
      <c r="Y196" s="36">
        <f ca="1">((('1.Inputs'!$D$37*12*IF(7=1,'1.Inputs'!$D$38,IF(7=2,'1.Inputs'!$D$39,$E196)))*$F196*(('1.Inputs'!$D$40)+(1-'1.Inputs'!$D$40)*(1+'1.Inputs'!$D$41))*(1+$G196)^(7-1))-(('1.Inputs'!$D$37*12*IF(7=1,'1.Inputs'!$D$38,IF(7=2,'1.Inputs'!$D$39,$E196)))/(1-'1.Inputs'!$D$42)*$D196*(1+$G196)^(7-1))-('1.Inputs'!$D$37*12*IF(7=1,'1.Inputs'!$D$38,IF(7=2,'1.Inputs'!$D$39,$E196)))*'1.Inputs'!$D$43*(1+$G196)^(7-1)-'1.Inputs'!$D$44*(1+$G196)^(7-1)-('1.Inputs'!$D$20/'1.Inputs'!$D$27+'1.Inputs'!$D$23/'1.Inputs'!$D$28))-MAX(0,((('1.Inputs'!$D$37*12*IF(7=1,'1.Inputs'!$D$38,IF(7=2,'1.Inputs'!$D$39,$E196)))*$F196*(('1.Inputs'!$D$40)+(1-'1.Inputs'!$D$40)*(1+'1.Inputs'!$D$41))*(1+$G196)^(7-1))-(('1.Inputs'!$D$37*12*IF(7=1,'1.Inputs'!$D$38,IF(7=2,'1.Inputs'!$D$39,$E196)))/(1-'1.Inputs'!$D$42)*$D196*(1+$G196)^(7-1))-('1.Inputs'!$D$37*12*IF(7=1,'1.Inputs'!$D$38,IF(7=2,'1.Inputs'!$D$39,$E196)))*'1.Inputs'!$D$43*(1+$G196)^(7-1)-'1.Inputs'!$D$44*(1+$G196)^(7-1)-('1.Inputs'!$D$20/'1.Inputs'!$D$27+'1.Inputs'!$D$23/'1.Inputs'!$D$28)))*'1.Inputs'!$D$53+('1.Inputs'!$D$20/'1.Inputs'!$D$27+'1.Inputs'!$D$23/'1.Inputs'!$D$28)-(N196-M196)</f>
        <v>-370985092.4895494</v>
      </c>
      <c r="Z196" s="36">
        <f ca="1">((('1.Inputs'!$D$37*12*IF(8=1,'1.Inputs'!$D$38,IF(8=2,'1.Inputs'!$D$39,$E196)))*$F196*(('1.Inputs'!$D$40)+(1-'1.Inputs'!$D$40)*(1+'1.Inputs'!$D$41))*(1+$G196)^(8-1))-(('1.Inputs'!$D$37*12*IF(8=1,'1.Inputs'!$D$38,IF(8=2,'1.Inputs'!$D$39,$E196)))/(1-'1.Inputs'!$D$42)*$D196*(1+$G196)^(8-1))-('1.Inputs'!$D$37*12*IF(8=1,'1.Inputs'!$D$38,IF(8=2,'1.Inputs'!$D$39,$E196)))*'1.Inputs'!$D$43*(1+$G196)^(8-1)-'1.Inputs'!$D$44*(1+$G196)^(8-1)-('1.Inputs'!$D$20/'1.Inputs'!$D$27+'1.Inputs'!$D$23/'1.Inputs'!$D$28))-MAX(0,((('1.Inputs'!$D$37*12*IF(8=1,'1.Inputs'!$D$38,IF(8=2,'1.Inputs'!$D$39,$E196)))*$F196*(('1.Inputs'!$D$40)+(1-'1.Inputs'!$D$40)*(1+'1.Inputs'!$D$41))*(1+$G196)^(8-1))-(('1.Inputs'!$D$37*12*IF(8=1,'1.Inputs'!$D$38,IF(8=2,'1.Inputs'!$D$39,$E196)))/(1-'1.Inputs'!$D$42)*$D196*(1+$G196)^(8-1))-('1.Inputs'!$D$37*12*IF(8=1,'1.Inputs'!$D$38,IF(8=2,'1.Inputs'!$D$39,$E196)))*'1.Inputs'!$D$43*(1+$G196)^(8-1)-'1.Inputs'!$D$44*(1+$G196)^(8-1)-('1.Inputs'!$D$20/'1.Inputs'!$D$27+'1.Inputs'!$D$23/'1.Inputs'!$D$28)))*'1.Inputs'!$D$53+('1.Inputs'!$D$20/'1.Inputs'!$D$27+'1.Inputs'!$D$23/'1.Inputs'!$D$28)-(O196-N196)</f>
        <v>-389291989.0648973</v>
      </c>
      <c r="AA196" s="36">
        <f ca="1">((('1.Inputs'!$D$37*12*IF(9=1,'1.Inputs'!$D$38,IF(9=2,'1.Inputs'!$D$39,$E196)))*$F196*(('1.Inputs'!$D$40)+(1-'1.Inputs'!$D$40)*(1+'1.Inputs'!$D$41))*(1+$G196)^(9-1))-(('1.Inputs'!$D$37*12*IF(9=1,'1.Inputs'!$D$38,IF(9=2,'1.Inputs'!$D$39,$E196)))/(1-'1.Inputs'!$D$42)*$D196*(1+$G196)^(9-1))-('1.Inputs'!$D$37*12*IF(9=1,'1.Inputs'!$D$38,IF(9=2,'1.Inputs'!$D$39,$E196)))*'1.Inputs'!$D$43*(1+$G196)^(9-1)-'1.Inputs'!$D$44*(1+$G196)^(9-1)-('1.Inputs'!$D$20/'1.Inputs'!$D$27+'1.Inputs'!$D$23/'1.Inputs'!$D$28))-MAX(0,((('1.Inputs'!$D$37*12*IF(9=1,'1.Inputs'!$D$38,IF(9=2,'1.Inputs'!$D$39,$E196)))*$F196*(('1.Inputs'!$D$40)+(1-'1.Inputs'!$D$40)*(1+'1.Inputs'!$D$41))*(1+$G196)^(9-1))-(('1.Inputs'!$D$37*12*IF(9=1,'1.Inputs'!$D$38,IF(9=2,'1.Inputs'!$D$39,$E196)))/(1-'1.Inputs'!$D$42)*$D196*(1+$G196)^(9-1))-('1.Inputs'!$D$37*12*IF(9=1,'1.Inputs'!$D$38,IF(9=2,'1.Inputs'!$D$39,$E196)))*'1.Inputs'!$D$43*(1+$G196)^(9-1)-'1.Inputs'!$D$44*(1+$G196)^(9-1)-('1.Inputs'!$D$20/'1.Inputs'!$D$27+'1.Inputs'!$D$23/'1.Inputs'!$D$28)))*'1.Inputs'!$D$53+('1.Inputs'!$D$20/'1.Inputs'!$D$27+'1.Inputs'!$D$23/'1.Inputs'!$D$28)-(P196-O196)</f>
        <v>-408502270.89481521</v>
      </c>
      <c r="AB196" s="36">
        <f ca="1">((('1.Inputs'!$D$37*12*IF(10=1,'1.Inputs'!$D$38,IF(10=2,'1.Inputs'!$D$39,$E196)))*$F196*(('1.Inputs'!$D$40)+(1-'1.Inputs'!$D$40)*(1+'1.Inputs'!$D$41))*(1+$G196)^(10-1))-(('1.Inputs'!$D$37*12*IF(10=1,'1.Inputs'!$D$38,IF(10=2,'1.Inputs'!$D$39,$E196)))/(1-'1.Inputs'!$D$42)*$D196*(1+$G196)^(10-1))-('1.Inputs'!$D$37*12*IF(10=1,'1.Inputs'!$D$38,IF(10=2,'1.Inputs'!$D$39,$E196)))*'1.Inputs'!$D$43*(1+$G196)^(10-1)-'1.Inputs'!$D$44*(1+$G196)^(10-1)-('1.Inputs'!$D$20/'1.Inputs'!$D$27+'1.Inputs'!$D$23/'1.Inputs'!$D$28))-MAX(0,((('1.Inputs'!$D$37*12*IF(10=1,'1.Inputs'!$D$38,IF(10=2,'1.Inputs'!$D$39,$E196)))*$F196*(('1.Inputs'!$D$40)+(1-'1.Inputs'!$D$40)*(1+'1.Inputs'!$D$41))*(1+$G196)^(10-1))-(('1.Inputs'!$D$37*12*IF(10=1,'1.Inputs'!$D$38,IF(10=2,'1.Inputs'!$D$39,$E196)))/(1-'1.Inputs'!$D$42)*$D196*(1+$G196)^(10-1))-('1.Inputs'!$D$37*12*IF(10=1,'1.Inputs'!$D$38,IF(10=2,'1.Inputs'!$D$39,$E196)))*'1.Inputs'!$D$43*(1+$G196)^(10-1)-'1.Inputs'!$D$44*(1+$G196)^(10-1)-('1.Inputs'!$D$20/'1.Inputs'!$D$27+'1.Inputs'!$D$23/'1.Inputs'!$D$28)))*'1.Inputs'!$D$53+('1.Inputs'!$D$20/'1.Inputs'!$D$27+'1.Inputs'!$D$23/'1.Inputs'!$D$28)-(Q196-P196)+(('1.Inputs'!$D$20+'1.Inputs'!$D$23-('1.Inputs'!$D$20/'1.Inputs'!$D$27+'1.Inputs'!$D$23/'1.Inputs'!$D$28)*'1.Inputs'!$D$10)*'1.Inputs'!$D$60+'1.Inputs'!$D$19*'1.Inputs'!$D$59+Q196)</f>
        <v>2213657614.0261698</v>
      </c>
      <c r="AC196" s="36">
        <f ca="1">S196-AC$13-AC$14+MIN(AC$13,MAX(0,((('1.Inputs'!$D$37*12*IF(1=1,'1.Inputs'!$D$38,IF(1=2,'1.Inputs'!$D$39,$E196)))*$F196*(('1.Inputs'!$D$40)+(1-'1.Inputs'!$D$40)*(1+'1.Inputs'!$D$41))*(1+$G196)^(1-1))-(('1.Inputs'!$D$37*12*IF(1=1,'1.Inputs'!$D$38,IF(1=2,'1.Inputs'!$D$39,$E196)))/(1-'1.Inputs'!$D$42)*$D196*(1+$G196)^(1-1))-('1.Inputs'!$D$37*12*IF(1=1,'1.Inputs'!$D$38,IF(1=2,'1.Inputs'!$D$39,$E196)))*'1.Inputs'!$D$43*(1+$G196)^(1-1)-'1.Inputs'!$D$44*(1+$G196)^(1-1)-('1.Inputs'!$D$20/'1.Inputs'!$D$27+'1.Inputs'!$D$23/'1.Inputs'!$D$28))))*'1.Inputs'!$D$53</f>
        <v>-1393374158.2184672</v>
      </c>
      <c r="AD196" s="36">
        <f ca="1">T196-AD$13-AD$14+MIN(AD$13,MAX(0,((('1.Inputs'!$D$37*12*IF(2=1,'1.Inputs'!$D$38,IF(2=2,'1.Inputs'!$D$39,$E196)))*$F196*(('1.Inputs'!$D$40)+(1-'1.Inputs'!$D$40)*(1+'1.Inputs'!$D$41))*(1+$G196)^(2-1))-(('1.Inputs'!$D$37*12*IF(2=1,'1.Inputs'!$D$38,IF(2=2,'1.Inputs'!$D$39,$E196)))/(1-'1.Inputs'!$D$42)*$D196*(1+$G196)^(2-1))-('1.Inputs'!$D$37*12*IF(2=1,'1.Inputs'!$D$38,IF(2=2,'1.Inputs'!$D$39,$E196)))*'1.Inputs'!$D$43*(1+$G196)^(2-1)-'1.Inputs'!$D$44*(1+$G196)^(2-1)-('1.Inputs'!$D$20/'1.Inputs'!$D$27+'1.Inputs'!$D$23/'1.Inputs'!$D$28))))*'1.Inputs'!$D$53</f>
        <v>-846425000.05749178</v>
      </c>
      <c r="AE196" s="36">
        <f ca="1">U196-AE$13-AE$14+MIN(AE$13,MAX(0,((('1.Inputs'!$D$37*12*IF(3=1,'1.Inputs'!$D$38,IF(3=2,'1.Inputs'!$D$39,$E196)))*$F196*(('1.Inputs'!$D$40)+(1-'1.Inputs'!$D$40)*(1+'1.Inputs'!$D$41))*(1+$G196)^(3-1))-(('1.Inputs'!$D$37*12*IF(3=1,'1.Inputs'!$D$38,IF(3=2,'1.Inputs'!$D$39,$E196)))/(1-'1.Inputs'!$D$42)*$D196*(1+$G196)^(3-1))-('1.Inputs'!$D$37*12*IF(3=1,'1.Inputs'!$D$38,IF(3=2,'1.Inputs'!$D$39,$E196)))*'1.Inputs'!$D$43*(1+$G196)^(3-1)-'1.Inputs'!$D$44*(1+$G196)^(3-1)-('1.Inputs'!$D$20/'1.Inputs'!$D$27+'1.Inputs'!$D$23/'1.Inputs'!$D$28))))*'1.Inputs'!$D$53</f>
        <v>-913728041.75316083</v>
      </c>
      <c r="AF196" s="36">
        <f ca="1">V196-AF$13-AF$14+MIN(AF$13,MAX(0,((('1.Inputs'!$D$37*12*IF(4=1,'1.Inputs'!$D$38,IF(4=2,'1.Inputs'!$D$39,$E196)))*$F196*(('1.Inputs'!$D$40)+(1-'1.Inputs'!$D$40)*(1+'1.Inputs'!$D$41))*(1+$G196)^(4-1))-(('1.Inputs'!$D$37*12*IF(4=1,'1.Inputs'!$D$38,IF(4=2,'1.Inputs'!$D$39,$E196)))/(1-'1.Inputs'!$D$42)*$D196*(1+$G196)^(4-1))-('1.Inputs'!$D$37*12*IF(4=1,'1.Inputs'!$D$38,IF(4=2,'1.Inputs'!$D$39,$E196)))*'1.Inputs'!$D$43*(1+$G196)^(4-1)-'1.Inputs'!$D$44*(1+$G196)^(4-1)-('1.Inputs'!$D$20/'1.Inputs'!$D$27+'1.Inputs'!$D$23/'1.Inputs'!$D$28))))*'1.Inputs'!$D$53</f>
        <v>-685149782.18612111</v>
      </c>
      <c r="AG196" s="36">
        <f ca="1">W196-AG$13-AG$14+MIN(AG$13,MAX(0,((('1.Inputs'!$D$37*12*IF(5=1,'1.Inputs'!$D$38,IF(5=2,'1.Inputs'!$D$39,$E196)))*$F196*(('1.Inputs'!$D$40)+(1-'1.Inputs'!$D$40)*(1+'1.Inputs'!$D$41))*(1+$G196)^(5-1))-(('1.Inputs'!$D$37*12*IF(5=1,'1.Inputs'!$D$38,IF(5=2,'1.Inputs'!$D$39,$E196)))/(1-'1.Inputs'!$D$42)*$D196*(1+$G196)^(5-1))-('1.Inputs'!$D$37*12*IF(5=1,'1.Inputs'!$D$38,IF(5=2,'1.Inputs'!$D$39,$E196)))*'1.Inputs'!$D$43*(1+$G196)^(5-1)-'1.Inputs'!$D$44*(1+$G196)^(5-1)-('1.Inputs'!$D$20/'1.Inputs'!$D$27+'1.Inputs'!$D$23/'1.Inputs'!$D$28))))*'1.Inputs'!$D$53</f>
        <v>-671473522.0423708</v>
      </c>
      <c r="AH196" s="36">
        <f ca="1">X196-AH$13-AH$14+MIN(AH$13,MAX(0,((('1.Inputs'!$D$37*12*IF(6=1,'1.Inputs'!$D$38,IF(6=2,'1.Inputs'!$D$39,$E196)))*$F196*(('1.Inputs'!$D$40)+(1-'1.Inputs'!$D$40)*(1+'1.Inputs'!$D$41))*(1+$G196)^(6-1))-(('1.Inputs'!$D$37*12*IF(6=1,'1.Inputs'!$D$38,IF(6=2,'1.Inputs'!$D$39,$E196)))/(1-'1.Inputs'!$D$42)*$D196*(1+$G196)^(6-1))-('1.Inputs'!$D$37*12*IF(6=1,'1.Inputs'!$D$38,IF(6=2,'1.Inputs'!$D$39,$E196)))*'1.Inputs'!$D$43*(1+$G196)^(6-1)-'1.Inputs'!$D$44*(1+$G196)^(6-1)-('1.Inputs'!$D$20/'1.Inputs'!$D$27+'1.Inputs'!$D$23/'1.Inputs'!$D$28))))*'1.Inputs'!$D$53</f>
        <v>-658579098.45428538</v>
      </c>
      <c r="AI196" s="36">
        <f ca="1">Y196-AI$13-AI$14+MIN(AI$13,MAX(0,((('1.Inputs'!$D$37*12*IF(7=1,'1.Inputs'!$D$38,IF(7=2,'1.Inputs'!$D$39,$E196)))*$F196*(('1.Inputs'!$D$40)+(1-'1.Inputs'!$D$40)*(1+'1.Inputs'!$D$41))*(1+$G196)^(7-1))-(('1.Inputs'!$D$37*12*IF(7=1,'1.Inputs'!$D$38,IF(7=2,'1.Inputs'!$D$39,$E196)))/(1-'1.Inputs'!$D$42)*$D196*(1+$G196)^(7-1))-('1.Inputs'!$D$37*12*IF(7=1,'1.Inputs'!$D$38,IF(7=2,'1.Inputs'!$D$39,$E196)))*'1.Inputs'!$D$43*(1+$G196)^(7-1)-'1.Inputs'!$D$44*(1+$G196)^(7-1)-('1.Inputs'!$D$20/'1.Inputs'!$D$27+'1.Inputs'!$D$23/'1.Inputs'!$D$28))))*'1.Inputs'!$D$53</f>
        <v>-646505092.4895494</v>
      </c>
      <c r="AJ196" s="36">
        <f ca="1">Z196-AJ$13-AJ$14+MIN(AJ$13,MAX(0,((('1.Inputs'!$D$37*12*IF(8=1,'1.Inputs'!$D$38,IF(8=2,'1.Inputs'!$D$39,$E196)))*$F196*(('1.Inputs'!$D$40)+(1-'1.Inputs'!$D$40)*(1+'1.Inputs'!$D$41))*(1+$G196)^(8-1))-(('1.Inputs'!$D$37*12*IF(8=1,'1.Inputs'!$D$38,IF(8=2,'1.Inputs'!$D$39,$E196)))/(1-'1.Inputs'!$D$42)*$D196*(1+$G196)^(8-1))-('1.Inputs'!$D$37*12*IF(8=1,'1.Inputs'!$D$38,IF(8=2,'1.Inputs'!$D$39,$E196)))*'1.Inputs'!$D$43*(1+$G196)^(8-1)-'1.Inputs'!$D$44*(1+$G196)^(8-1)-('1.Inputs'!$D$20/'1.Inputs'!$D$27+'1.Inputs'!$D$23/'1.Inputs'!$D$28))))*'1.Inputs'!$D$53</f>
        <v>-389291989.0648973</v>
      </c>
      <c r="AK196" s="36">
        <f ca="1">AA196-AK$13-AK$14+MIN(AK$13,MAX(0,((('1.Inputs'!$D$37*12*IF(9=1,'1.Inputs'!$D$38,IF(9=2,'1.Inputs'!$D$39,$E196)))*$F196*(('1.Inputs'!$D$40)+(1-'1.Inputs'!$D$40)*(1+'1.Inputs'!$D$41))*(1+$G196)^(9-1))-(('1.Inputs'!$D$37*12*IF(9=1,'1.Inputs'!$D$38,IF(9=2,'1.Inputs'!$D$39,$E196)))/(1-'1.Inputs'!$D$42)*$D196*(1+$G196)^(9-1))-('1.Inputs'!$D$37*12*IF(9=1,'1.Inputs'!$D$38,IF(9=2,'1.Inputs'!$D$39,$E196)))*'1.Inputs'!$D$43*(1+$G196)^(9-1)-'1.Inputs'!$D$44*(1+$G196)^(9-1)-('1.Inputs'!$D$20/'1.Inputs'!$D$27+'1.Inputs'!$D$23/'1.Inputs'!$D$28))))*'1.Inputs'!$D$53</f>
        <v>-408502270.89481521</v>
      </c>
      <c r="AL196" s="36">
        <f ca="1">AB196-AL$13-AL$14+MIN(AL$13,MAX(0,((('1.Inputs'!$D$37*12*IF(10=1,'1.Inputs'!$D$38,IF(10=2,'1.Inputs'!$D$39,$E196)))*$F196*(('1.Inputs'!$D$40)+(1-'1.Inputs'!$D$40)*(1+'1.Inputs'!$D$41))*(1+$G196)^(10-1))-(('1.Inputs'!$D$37*12*IF(10=1,'1.Inputs'!$D$38,IF(10=2,'1.Inputs'!$D$39,$E196)))/(1-'1.Inputs'!$D$42)*$D196*(1+$G196)^(10-1))-('1.Inputs'!$D$37*12*IF(10=1,'1.Inputs'!$D$38,IF(10=2,'1.Inputs'!$D$39,$E196)))*'1.Inputs'!$D$43*(1+$G196)^(10-1)-'1.Inputs'!$D$44*(1+$G196)^(10-1)-('1.Inputs'!$D$20/'1.Inputs'!$D$27+'1.Inputs'!$D$23/'1.Inputs'!$D$28))))*'1.Inputs'!$D$53+'1.Inputs'!$D$35</f>
        <v>3013657614.0261698</v>
      </c>
      <c r="AM196" s="48">
        <f ca="1">R196+NPV('1.Inputs'!$D$55,S196:AB196)</f>
        <v>-4426568389.9920616</v>
      </c>
      <c r="AN196" s="48">
        <f ca="1">-('1.Inputs'!$D$24*(1-'1.Inputs'!$D$31)+'1.Inputs'!$D$35)+NPV('1.Inputs'!$D$54,AC196:AL196)</f>
        <v>-4678513368.8133945</v>
      </c>
      <c r="AO196" s="36">
        <f t="shared" ca="1" si="21"/>
        <v>-8.4402043239733544</v>
      </c>
      <c r="AP196" s="36">
        <f t="shared" ca="1" si="22"/>
        <v>-1.3464906086293169</v>
      </c>
      <c r="AQ196" s="36">
        <f ca="1">'1.Inputs'!$D$35+MIN(SUM($AC196:AC196),SUM($AC196:AD196),SUM($AC196:AE196),SUM($AC196:AF196),SUM($AC196:AG196),SUM($AC196:AH196),SUM($AC196:AI196),SUM($AC196:AJ196),SUM($AC196:AK196),SUM($AC196:AL196))</f>
        <v>-5813028955.1611605</v>
      </c>
      <c r="AR196" s="36">
        <f ca="1">IF(AP196&lt;'1.Inputs'!$D$57,1,0)</f>
        <v>1</v>
      </c>
      <c r="AS196" s="36">
        <f t="shared" ca="1" si="23"/>
        <v>1</v>
      </c>
    </row>
    <row r="197" spans="2:45" ht="15" customHeight="1" x14ac:dyDescent="0.25">
      <c r="B197" s="36">
        <v>182</v>
      </c>
      <c r="C197" s="36">
        <f t="shared" ca="1" si="16"/>
        <v>0.22716531511975724</v>
      </c>
      <c r="D197" s="36">
        <f t="shared" ca="1" si="17"/>
        <v>20491.879587494073</v>
      </c>
      <c r="E197" s="47">
        <f t="shared" ca="1" si="18"/>
        <v>0.78658207319619911</v>
      </c>
      <c r="F197" s="36">
        <f t="shared" ca="1" si="19"/>
        <v>28974.118061221488</v>
      </c>
      <c r="G197" s="36">
        <f t="shared" ca="1" si="20"/>
        <v>4.3216215501027805E-2</v>
      </c>
      <c r="H197" s="36">
        <f ca="1">((('1.Inputs'!$D$37*12*IF(1=1,'1.Inputs'!$D$38,IF(1=2,'1.Inputs'!$D$39,$E197)))*$F197*(('1.Inputs'!$D$40)+(1-'1.Inputs'!$D$40)*(1+'1.Inputs'!$D$41))*(1+$G197)^(1-1))*'1.Inputs'!$D$47+(('1.Inputs'!$D$37*12*IF(1=1,'1.Inputs'!$D$38,IF(1=2,'1.Inputs'!$D$39,$E197)))/(1-'1.Inputs'!$D$42)*$D197*(1+$G197)^(1-1))*('1.Inputs'!$D$48-'1.Inputs'!$D$49))/'1.Inputs'!$D$51</f>
        <v>782662965.27932572</v>
      </c>
      <c r="I197" s="36">
        <f ca="1">((('1.Inputs'!$D$37*12*IF(2=1,'1.Inputs'!$D$38,IF(2=2,'1.Inputs'!$D$39,$E197)))*$F197*(('1.Inputs'!$D$40)+(1-'1.Inputs'!$D$40)*(1+'1.Inputs'!$D$41))*(1+$G197)^(2-1))*'1.Inputs'!$D$47+(('1.Inputs'!$D$37*12*IF(2=1,'1.Inputs'!$D$38,IF(2=2,'1.Inputs'!$D$39,$E197)))/(1-'1.Inputs'!$D$42)*$D197*(1+$G197)^(2-1))*('1.Inputs'!$D$48-'1.Inputs'!$D$49))/'1.Inputs'!$D$51</f>
        <v>1143081375.3121147</v>
      </c>
      <c r="J197" s="36">
        <f ca="1">((('1.Inputs'!$D$37*12*IF(3=1,'1.Inputs'!$D$38,IF(3=2,'1.Inputs'!$D$39,$E197)))*$F197*(('1.Inputs'!$D$40)+(1-'1.Inputs'!$D$40)*(1+'1.Inputs'!$D$41))*(1+$G197)^(3-1))*'1.Inputs'!$D$47+(('1.Inputs'!$D$37*12*IF(3=1,'1.Inputs'!$D$38,IF(3=2,'1.Inputs'!$D$39,$E197)))/(1-'1.Inputs'!$D$42)*$D197*(1+$G197)^(3-1))*('1.Inputs'!$D$48-'1.Inputs'!$D$49))/'1.Inputs'!$D$51</f>
        <v>1339977425.6622772</v>
      </c>
      <c r="K197" s="36">
        <f ca="1">((('1.Inputs'!$D$37*12*IF(4=1,'1.Inputs'!$D$38,IF(4=2,'1.Inputs'!$D$39,$E197)))*$F197*(('1.Inputs'!$D$40)+(1-'1.Inputs'!$D$40)*(1+'1.Inputs'!$D$41))*(1+$G197)^(4-1))*'1.Inputs'!$D$47+(('1.Inputs'!$D$37*12*IF(4=1,'1.Inputs'!$D$38,IF(4=2,'1.Inputs'!$D$39,$E197)))/(1-'1.Inputs'!$D$42)*$D197*(1+$G197)^(4-1))*('1.Inputs'!$D$48-'1.Inputs'!$D$49))/'1.Inputs'!$D$51</f>
        <v>1397886178.8562105</v>
      </c>
      <c r="L197" s="36">
        <f ca="1">((('1.Inputs'!$D$37*12*IF(5=1,'1.Inputs'!$D$38,IF(5=2,'1.Inputs'!$D$39,$E197)))*$F197*(('1.Inputs'!$D$40)+(1-'1.Inputs'!$D$40)*(1+'1.Inputs'!$D$41))*(1+$G197)^(5-1))*'1.Inputs'!$D$47+(('1.Inputs'!$D$37*12*IF(5=1,'1.Inputs'!$D$38,IF(5=2,'1.Inputs'!$D$39,$E197)))/(1-'1.Inputs'!$D$42)*$D197*(1+$G197)^(5-1))*('1.Inputs'!$D$48-'1.Inputs'!$D$49))/'1.Inputs'!$D$51</f>
        <v>1458297529.2075691</v>
      </c>
      <c r="M197" s="36">
        <f ca="1">((('1.Inputs'!$D$37*12*IF(6=1,'1.Inputs'!$D$38,IF(6=2,'1.Inputs'!$D$39,$E197)))*$F197*(('1.Inputs'!$D$40)+(1-'1.Inputs'!$D$40)*(1+'1.Inputs'!$D$41))*(1+$G197)^(6-1))*'1.Inputs'!$D$47+(('1.Inputs'!$D$37*12*IF(6=1,'1.Inputs'!$D$38,IF(6=2,'1.Inputs'!$D$39,$E197)))/(1-'1.Inputs'!$D$42)*$D197*(1+$G197)^(6-1))*('1.Inputs'!$D$48-'1.Inputs'!$D$49))/'1.Inputs'!$D$51</f>
        <v>1521319629.4944198</v>
      </c>
      <c r="N197" s="36">
        <f ca="1">((('1.Inputs'!$D$37*12*IF(7=1,'1.Inputs'!$D$38,IF(7=2,'1.Inputs'!$D$39,$E197)))*$F197*(('1.Inputs'!$D$40)+(1-'1.Inputs'!$D$40)*(1+'1.Inputs'!$D$41))*(1+$G197)^(7-1))*'1.Inputs'!$D$47+(('1.Inputs'!$D$37*12*IF(7=1,'1.Inputs'!$D$38,IF(7=2,'1.Inputs'!$D$39,$E197)))/(1-'1.Inputs'!$D$42)*$D197*(1+$G197)^(7-1))*('1.Inputs'!$D$48-'1.Inputs'!$D$49))/'1.Inputs'!$D$51</f>
        <v>1587065306.4485946</v>
      </c>
      <c r="O197" s="36">
        <f ca="1">((('1.Inputs'!$D$37*12*IF(8=1,'1.Inputs'!$D$38,IF(8=2,'1.Inputs'!$D$39,$E197)))*$F197*(('1.Inputs'!$D$40)+(1-'1.Inputs'!$D$40)*(1+'1.Inputs'!$D$41))*(1+$G197)^(8-1))*'1.Inputs'!$D$47+(('1.Inputs'!$D$37*12*IF(8=1,'1.Inputs'!$D$38,IF(8=2,'1.Inputs'!$D$39,$E197)))/(1-'1.Inputs'!$D$42)*$D197*(1+$G197)^(8-1))*('1.Inputs'!$D$48-'1.Inputs'!$D$49))/'1.Inputs'!$D$51</f>
        <v>1655652262.7462816</v>
      </c>
      <c r="P197" s="36">
        <f ca="1">((('1.Inputs'!$D$37*12*IF(9=1,'1.Inputs'!$D$38,IF(9=2,'1.Inputs'!$D$39,$E197)))*$F197*(('1.Inputs'!$D$40)+(1-'1.Inputs'!$D$40)*(1+'1.Inputs'!$D$41))*(1+$G197)^(9-1))*'1.Inputs'!$D$47+(('1.Inputs'!$D$37*12*IF(9=1,'1.Inputs'!$D$38,IF(9=2,'1.Inputs'!$D$39,$E197)))/(1-'1.Inputs'!$D$42)*$D197*(1+$G197)^(9-1))*('1.Inputs'!$D$48-'1.Inputs'!$D$49))/'1.Inputs'!$D$51</f>
        <v>1727203287.7278898</v>
      </c>
      <c r="Q197" s="36">
        <f ca="1">((('1.Inputs'!$D$37*12*IF(10=1,'1.Inputs'!$D$38,IF(10=2,'1.Inputs'!$D$39,$E197)))*$F197*(('1.Inputs'!$D$40)+(1-'1.Inputs'!$D$40)*(1+'1.Inputs'!$D$41))*(1+$G197)^(10-1))*'1.Inputs'!$D$47+(('1.Inputs'!$D$37*12*IF(10=1,'1.Inputs'!$D$38,IF(10=2,'1.Inputs'!$D$39,$E197)))/(1-'1.Inputs'!$D$42)*$D197*(1+$G197)^(10-1))*('1.Inputs'!$D$48-'1.Inputs'!$D$49))/'1.Inputs'!$D$51</f>
        <v>1801846477.2244222</v>
      </c>
      <c r="R197" s="36">
        <f>-'1.Inputs'!$D$24</f>
        <v>-2050000000</v>
      </c>
      <c r="S197" s="36">
        <f ca="1">((('1.Inputs'!$D$37*12*IF(1=1,'1.Inputs'!$D$38,IF(1=2,'1.Inputs'!$D$39,$E197)))*$F197*(('1.Inputs'!$D$40)+(1-'1.Inputs'!$D$40)*(1+'1.Inputs'!$D$41))*(1+$G197)^(1-1))-(('1.Inputs'!$D$37*12*IF(1=1,'1.Inputs'!$D$38,IF(1=2,'1.Inputs'!$D$39,$E197)))/(1-'1.Inputs'!$D$42)*$D197*(1+$G197)^(1-1))-('1.Inputs'!$D$37*12*IF(1=1,'1.Inputs'!$D$38,IF(1=2,'1.Inputs'!$D$39,$E197)))*'1.Inputs'!$D$43*(1+$G197)^(1-1)-'1.Inputs'!$D$44*(1+$G197)^(1-1)-('1.Inputs'!$D$20/'1.Inputs'!$D$27+'1.Inputs'!$D$23/'1.Inputs'!$D$28))-MAX(0,((('1.Inputs'!$D$37*12*IF(1=1,'1.Inputs'!$D$38,IF(1=2,'1.Inputs'!$D$39,$E197)))*$F197*(('1.Inputs'!$D$40)+(1-'1.Inputs'!$D$40)*(1+'1.Inputs'!$D$41))*(1+$G197)^(1-1))-(('1.Inputs'!$D$37*12*IF(1=1,'1.Inputs'!$D$38,IF(1=2,'1.Inputs'!$D$39,$E197)))/(1-'1.Inputs'!$D$42)*$D197*(1+$G197)^(1-1))-('1.Inputs'!$D$37*12*IF(1=1,'1.Inputs'!$D$38,IF(1=2,'1.Inputs'!$D$39,$E197)))*'1.Inputs'!$D$43*(1+$G197)^(1-1)-'1.Inputs'!$D$44*(1+$G197)^(1-1)-('1.Inputs'!$D$20/'1.Inputs'!$D$27+'1.Inputs'!$D$23/'1.Inputs'!$D$28)))*'1.Inputs'!$D$53+('1.Inputs'!$D$20/'1.Inputs'!$D$27+'1.Inputs'!$D$23/'1.Inputs'!$D$28)-H197</f>
        <v>-879199732.29131103</v>
      </c>
      <c r="T197" s="36">
        <f ca="1">((('1.Inputs'!$D$37*12*IF(2=1,'1.Inputs'!$D$38,IF(2=2,'1.Inputs'!$D$39,$E197)))*$F197*(('1.Inputs'!$D$40)+(1-'1.Inputs'!$D$40)*(1+'1.Inputs'!$D$41))*(1+$G197)^(2-1))-(('1.Inputs'!$D$37*12*IF(2=1,'1.Inputs'!$D$38,IF(2=2,'1.Inputs'!$D$39,$E197)))/(1-'1.Inputs'!$D$42)*$D197*(1+$G197)^(2-1))-('1.Inputs'!$D$37*12*IF(2=1,'1.Inputs'!$D$38,IF(2=2,'1.Inputs'!$D$39,$E197)))*'1.Inputs'!$D$43*(1+$G197)^(2-1)-'1.Inputs'!$D$44*(1+$G197)^(2-1)-('1.Inputs'!$D$20/'1.Inputs'!$D$27+'1.Inputs'!$D$23/'1.Inputs'!$D$28))-MAX(0,((('1.Inputs'!$D$37*12*IF(2=1,'1.Inputs'!$D$38,IF(2=2,'1.Inputs'!$D$39,$E197)))*$F197*(('1.Inputs'!$D$40)+(1-'1.Inputs'!$D$40)*(1+'1.Inputs'!$D$41))*(1+$G197)^(2-1))-(('1.Inputs'!$D$37*12*IF(2=1,'1.Inputs'!$D$38,IF(2=2,'1.Inputs'!$D$39,$E197)))/(1-'1.Inputs'!$D$42)*$D197*(1+$G197)^(2-1))-('1.Inputs'!$D$37*12*IF(2=1,'1.Inputs'!$D$38,IF(2=2,'1.Inputs'!$D$39,$E197)))*'1.Inputs'!$D$43*(1+$G197)^(2-1)-'1.Inputs'!$D$44*(1+$G197)^(2-1)-('1.Inputs'!$D$20/'1.Inputs'!$D$27+'1.Inputs'!$D$23/'1.Inputs'!$D$28)))*'1.Inputs'!$D$53+('1.Inputs'!$D$20/'1.Inputs'!$D$27+'1.Inputs'!$D$23/'1.Inputs'!$D$28)-(I197-H197)</f>
        <v>-160700751.47799072</v>
      </c>
      <c r="U197" s="36">
        <f ca="1">((('1.Inputs'!$D$37*12*IF(3=1,'1.Inputs'!$D$38,IF(3=2,'1.Inputs'!$D$39,$E197)))*$F197*(('1.Inputs'!$D$40)+(1-'1.Inputs'!$D$40)*(1+'1.Inputs'!$D$41))*(1+$G197)^(3-1))-(('1.Inputs'!$D$37*12*IF(3=1,'1.Inputs'!$D$38,IF(3=2,'1.Inputs'!$D$39,$E197)))/(1-'1.Inputs'!$D$42)*$D197*(1+$G197)^(3-1))-('1.Inputs'!$D$37*12*IF(3=1,'1.Inputs'!$D$38,IF(3=2,'1.Inputs'!$D$39,$E197)))*'1.Inputs'!$D$43*(1+$G197)^(3-1)-'1.Inputs'!$D$44*(1+$G197)^(3-1)-('1.Inputs'!$D$20/'1.Inputs'!$D$27+'1.Inputs'!$D$23/'1.Inputs'!$D$28))-MAX(0,((('1.Inputs'!$D$37*12*IF(3=1,'1.Inputs'!$D$38,IF(3=2,'1.Inputs'!$D$39,$E197)))*$F197*(('1.Inputs'!$D$40)+(1-'1.Inputs'!$D$40)*(1+'1.Inputs'!$D$41))*(1+$G197)^(3-1))-(('1.Inputs'!$D$37*12*IF(3=1,'1.Inputs'!$D$38,IF(3=2,'1.Inputs'!$D$39,$E197)))/(1-'1.Inputs'!$D$42)*$D197*(1+$G197)^(3-1))-('1.Inputs'!$D$37*12*IF(3=1,'1.Inputs'!$D$38,IF(3=2,'1.Inputs'!$D$39,$E197)))*'1.Inputs'!$D$43*(1+$G197)^(3-1)-'1.Inputs'!$D$44*(1+$G197)^(3-1)-('1.Inputs'!$D$20/'1.Inputs'!$D$27+'1.Inputs'!$D$23/'1.Inputs'!$D$28)))*'1.Inputs'!$D$53+('1.Inputs'!$D$20/'1.Inputs'!$D$27+'1.Inputs'!$D$23/'1.Inputs'!$D$28)-(J197-I197)</f>
        <v>107831281.2884711</v>
      </c>
      <c r="V197" s="36">
        <f ca="1">((('1.Inputs'!$D$37*12*IF(4=1,'1.Inputs'!$D$38,IF(4=2,'1.Inputs'!$D$39,$E197)))*$F197*(('1.Inputs'!$D$40)+(1-'1.Inputs'!$D$40)*(1+'1.Inputs'!$D$41))*(1+$G197)^(4-1))-(('1.Inputs'!$D$37*12*IF(4=1,'1.Inputs'!$D$38,IF(4=2,'1.Inputs'!$D$39,$E197)))/(1-'1.Inputs'!$D$42)*$D197*(1+$G197)^(4-1))-('1.Inputs'!$D$37*12*IF(4=1,'1.Inputs'!$D$38,IF(4=2,'1.Inputs'!$D$39,$E197)))*'1.Inputs'!$D$43*(1+$G197)^(4-1)-'1.Inputs'!$D$44*(1+$G197)^(4-1)-('1.Inputs'!$D$20/'1.Inputs'!$D$27+'1.Inputs'!$D$23/'1.Inputs'!$D$28))-MAX(0,((('1.Inputs'!$D$37*12*IF(4=1,'1.Inputs'!$D$38,IF(4=2,'1.Inputs'!$D$39,$E197)))*$F197*(('1.Inputs'!$D$40)+(1-'1.Inputs'!$D$40)*(1+'1.Inputs'!$D$41))*(1+$G197)^(4-1))-(('1.Inputs'!$D$37*12*IF(4=1,'1.Inputs'!$D$38,IF(4=2,'1.Inputs'!$D$39,$E197)))/(1-'1.Inputs'!$D$42)*$D197*(1+$G197)^(4-1))-('1.Inputs'!$D$37*12*IF(4=1,'1.Inputs'!$D$38,IF(4=2,'1.Inputs'!$D$39,$E197)))*'1.Inputs'!$D$43*(1+$G197)^(4-1)-'1.Inputs'!$D$44*(1+$G197)^(4-1)-('1.Inputs'!$D$20/'1.Inputs'!$D$27+'1.Inputs'!$D$23/'1.Inputs'!$D$28)))*'1.Inputs'!$D$53+('1.Inputs'!$D$20/'1.Inputs'!$D$27+'1.Inputs'!$D$23/'1.Inputs'!$D$28)-(K197-J197)</f>
        <v>257945774.29542542</v>
      </c>
      <c r="W197" s="36">
        <f ca="1">((('1.Inputs'!$D$37*12*IF(5=1,'1.Inputs'!$D$38,IF(5=2,'1.Inputs'!$D$39,$E197)))*$F197*(('1.Inputs'!$D$40)+(1-'1.Inputs'!$D$40)*(1+'1.Inputs'!$D$41))*(1+$G197)^(5-1))-(('1.Inputs'!$D$37*12*IF(5=1,'1.Inputs'!$D$38,IF(5=2,'1.Inputs'!$D$39,$E197)))/(1-'1.Inputs'!$D$42)*$D197*(1+$G197)^(5-1))-('1.Inputs'!$D$37*12*IF(5=1,'1.Inputs'!$D$38,IF(5=2,'1.Inputs'!$D$39,$E197)))*'1.Inputs'!$D$43*(1+$G197)^(5-1)-'1.Inputs'!$D$44*(1+$G197)^(5-1)-('1.Inputs'!$D$20/'1.Inputs'!$D$27+'1.Inputs'!$D$23/'1.Inputs'!$D$28))-MAX(0,((('1.Inputs'!$D$37*12*IF(5=1,'1.Inputs'!$D$38,IF(5=2,'1.Inputs'!$D$39,$E197)))*$F197*(('1.Inputs'!$D$40)+(1-'1.Inputs'!$D$40)*(1+'1.Inputs'!$D$41))*(1+$G197)^(5-1))-(('1.Inputs'!$D$37*12*IF(5=1,'1.Inputs'!$D$38,IF(5=2,'1.Inputs'!$D$39,$E197)))/(1-'1.Inputs'!$D$42)*$D197*(1+$G197)^(5-1))-('1.Inputs'!$D$37*12*IF(5=1,'1.Inputs'!$D$38,IF(5=2,'1.Inputs'!$D$39,$E197)))*'1.Inputs'!$D$43*(1+$G197)^(5-1)-'1.Inputs'!$D$44*(1+$G197)^(5-1)-('1.Inputs'!$D$20/'1.Inputs'!$D$27+'1.Inputs'!$D$23/'1.Inputs'!$D$28)))*'1.Inputs'!$D$53+('1.Inputs'!$D$20/'1.Inputs'!$D$27+'1.Inputs'!$D$23/'1.Inputs'!$D$28)-(L197-K197)</f>
        <v>267051248.28253227</v>
      </c>
      <c r="X197" s="36">
        <f ca="1">((('1.Inputs'!$D$37*12*IF(6=1,'1.Inputs'!$D$38,IF(6=2,'1.Inputs'!$D$39,$E197)))*$F197*(('1.Inputs'!$D$40)+(1-'1.Inputs'!$D$40)*(1+'1.Inputs'!$D$41))*(1+$G197)^(6-1))-(('1.Inputs'!$D$37*12*IF(6=1,'1.Inputs'!$D$38,IF(6=2,'1.Inputs'!$D$39,$E197)))/(1-'1.Inputs'!$D$42)*$D197*(1+$G197)^(6-1))-('1.Inputs'!$D$37*12*IF(6=1,'1.Inputs'!$D$38,IF(6=2,'1.Inputs'!$D$39,$E197)))*'1.Inputs'!$D$43*(1+$G197)^(6-1)-'1.Inputs'!$D$44*(1+$G197)^(6-1)-('1.Inputs'!$D$20/'1.Inputs'!$D$27+'1.Inputs'!$D$23/'1.Inputs'!$D$28))-MAX(0,((('1.Inputs'!$D$37*12*IF(6=1,'1.Inputs'!$D$38,IF(6=2,'1.Inputs'!$D$39,$E197)))*$F197*(('1.Inputs'!$D$40)+(1-'1.Inputs'!$D$40)*(1+'1.Inputs'!$D$41))*(1+$G197)^(6-1))-(('1.Inputs'!$D$37*12*IF(6=1,'1.Inputs'!$D$38,IF(6=2,'1.Inputs'!$D$39,$E197)))/(1-'1.Inputs'!$D$42)*$D197*(1+$G197)^(6-1))-('1.Inputs'!$D$37*12*IF(6=1,'1.Inputs'!$D$38,IF(6=2,'1.Inputs'!$D$39,$E197)))*'1.Inputs'!$D$43*(1+$G197)^(6-1)-'1.Inputs'!$D$44*(1+$G197)^(6-1)-('1.Inputs'!$D$20/'1.Inputs'!$D$27+'1.Inputs'!$D$23/'1.Inputs'!$D$28)))*'1.Inputs'!$D$53+('1.Inputs'!$D$20/'1.Inputs'!$D$27+'1.Inputs'!$D$23/'1.Inputs'!$D$28)-(M197-L197)</f>
        <v>276550226.3957057</v>
      </c>
      <c r="Y197" s="36">
        <f ca="1">((('1.Inputs'!$D$37*12*IF(7=1,'1.Inputs'!$D$38,IF(7=2,'1.Inputs'!$D$39,$E197)))*$F197*(('1.Inputs'!$D$40)+(1-'1.Inputs'!$D$40)*(1+'1.Inputs'!$D$41))*(1+$G197)^(7-1))-(('1.Inputs'!$D$37*12*IF(7=1,'1.Inputs'!$D$38,IF(7=2,'1.Inputs'!$D$39,$E197)))/(1-'1.Inputs'!$D$42)*$D197*(1+$G197)^(7-1))-('1.Inputs'!$D$37*12*IF(7=1,'1.Inputs'!$D$38,IF(7=2,'1.Inputs'!$D$39,$E197)))*'1.Inputs'!$D$43*(1+$G197)^(7-1)-'1.Inputs'!$D$44*(1+$G197)^(7-1)-('1.Inputs'!$D$20/'1.Inputs'!$D$27+'1.Inputs'!$D$23/'1.Inputs'!$D$28))-MAX(0,((('1.Inputs'!$D$37*12*IF(7=1,'1.Inputs'!$D$38,IF(7=2,'1.Inputs'!$D$39,$E197)))*$F197*(('1.Inputs'!$D$40)+(1-'1.Inputs'!$D$40)*(1+'1.Inputs'!$D$41))*(1+$G197)^(7-1))-(('1.Inputs'!$D$37*12*IF(7=1,'1.Inputs'!$D$38,IF(7=2,'1.Inputs'!$D$39,$E197)))/(1-'1.Inputs'!$D$42)*$D197*(1+$G197)^(7-1))-('1.Inputs'!$D$37*12*IF(7=1,'1.Inputs'!$D$38,IF(7=2,'1.Inputs'!$D$39,$E197)))*'1.Inputs'!$D$43*(1+$G197)^(7-1)-'1.Inputs'!$D$44*(1+$G197)^(7-1)-('1.Inputs'!$D$20/'1.Inputs'!$D$27+'1.Inputs'!$D$23/'1.Inputs'!$D$28)))*'1.Inputs'!$D$53+('1.Inputs'!$D$20/'1.Inputs'!$D$27+'1.Inputs'!$D$23/'1.Inputs'!$D$28)-(N197-M197)</f>
        <v>286459714.3940565</v>
      </c>
      <c r="Z197" s="36">
        <f ca="1">((('1.Inputs'!$D$37*12*IF(8=1,'1.Inputs'!$D$38,IF(8=2,'1.Inputs'!$D$39,$E197)))*$F197*(('1.Inputs'!$D$40)+(1-'1.Inputs'!$D$40)*(1+'1.Inputs'!$D$41))*(1+$G197)^(8-1))-(('1.Inputs'!$D$37*12*IF(8=1,'1.Inputs'!$D$38,IF(8=2,'1.Inputs'!$D$39,$E197)))/(1-'1.Inputs'!$D$42)*$D197*(1+$G197)^(8-1))-('1.Inputs'!$D$37*12*IF(8=1,'1.Inputs'!$D$38,IF(8=2,'1.Inputs'!$D$39,$E197)))*'1.Inputs'!$D$43*(1+$G197)^(8-1)-'1.Inputs'!$D$44*(1+$G197)^(8-1)-('1.Inputs'!$D$20/'1.Inputs'!$D$27+'1.Inputs'!$D$23/'1.Inputs'!$D$28))-MAX(0,((('1.Inputs'!$D$37*12*IF(8=1,'1.Inputs'!$D$38,IF(8=2,'1.Inputs'!$D$39,$E197)))*$F197*(('1.Inputs'!$D$40)+(1-'1.Inputs'!$D$40)*(1+'1.Inputs'!$D$41))*(1+$G197)^(8-1))-(('1.Inputs'!$D$37*12*IF(8=1,'1.Inputs'!$D$38,IF(8=2,'1.Inputs'!$D$39,$E197)))/(1-'1.Inputs'!$D$42)*$D197*(1+$G197)^(8-1))-('1.Inputs'!$D$37*12*IF(8=1,'1.Inputs'!$D$38,IF(8=2,'1.Inputs'!$D$39,$E197)))*'1.Inputs'!$D$43*(1+$G197)^(8-1)-'1.Inputs'!$D$44*(1+$G197)^(8-1)-('1.Inputs'!$D$20/'1.Inputs'!$D$27+'1.Inputs'!$D$23/'1.Inputs'!$D$28)))*'1.Inputs'!$D$53+('1.Inputs'!$D$20/'1.Inputs'!$D$27+'1.Inputs'!$D$23/'1.Inputs'!$D$28)-(O197-N197)</f>
        <v>296797452.96124971</v>
      </c>
      <c r="AA197" s="36">
        <f ca="1">((('1.Inputs'!$D$37*12*IF(9=1,'1.Inputs'!$D$38,IF(9=2,'1.Inputs'!$D$39,$E197)))*$F197*(('1.Inputs'!$D$40)+(1-'1.Inputs'!$D$40)*(1+'1.Inputs'!$D$41))*(1+$G197)^(9-1))-(('1.Inputs'!$D$37*12*IF(9=1,'1.Inputs'!$D$38,IF(9=2,'1.Inputs'!$D$39,$E197)))/(1-'1.Inputs'!$D$42)*$D197*(1+$G197)^(9-1))-('1.Inputs'!$D$37*12*IF(9=1,'1.Inputs'!$D$38,IF(9=2,'1.Inputs'!$D$39,$E197)))*'1.Inputs'!$D$43*(1+$G197)^(9-1)-'1.Inputs'!$D$44*(1+$G197)^(9-1)-('1.Inputs'!$D$20/'1.Inputs'!$D$27+'1.Inputs'!$D$23/'1.Inputs'!$D$28))-MAX(0,((('1.Inputs'!$D$37*12*IF(9=1,'1.Inputs'!$D$38,IF(9=2,'1.Inputs'!$D$39,$E197)))*$F197*(('1.Inputs'!$D$40)+(1-'1.Inputs'!$D$40)*(1+'1.Inputs'!$D$41))*(1+$G197)^(9-1))-(('1.Inputs'!$D$37*12*IF(9=1,'1.Inputs'!$D$38,IF(9=2,'1.Inputs'!$D$39,$E197)))/(1-'1.Inputs'!$D$42)*$D197*(1+$G197)^(9-1))-('1.Inputs'!$D$37*12*IF(9=1,'1.Inputs'!$D$38,IF(9=2,'1.Inputs'!$D$39,$E197)))*'1.Inputs'!$D$43*(1+$G197)^(9-1)-'1.Inputs'!$D$44*(1+$G197)^(9-1)-('1.Inputs'!$D$20/'1.Inputs'!$D$27+'1.Inputs'!$D$23/'1.Inputs'!$D$28)))*'1.Inputs'!$D$53+('1.Inputs'!$D$20/'1.Inputs'!$D$27+'1.Inputs'!$D$23/'1.Inputs'!$D$28)-(P197-O197)</f>
        <v>307581949.46615517</v>
      </c>
      <c r="AB197" s="36">
        <f ca="1">((('1.Inputs'!$D$37*12*IF(10=1,'1.Inputs'!$D$38,IF(10=2,'1.Inputs'!$D$39,$E197)))*$F197*(('1.Inputs'!$D$40)+(1-'1.Inputs'!$D$40)*(1+'1.Inputs'!$D$41))*(1+$G197)^(10-1))-(('1.Inputs'!$D$37*12*IF(10=1,'1.Inputs'!$D$38,IF(10=2,'1.Inputs'!$D$39,$E197)))/(1-'1.Inputs'!$D$42)*$D197*(1+$G197)^(10-1))-('1.Inputs'!$D$37*12*IF(10=1,'1.Inputs'!$D$38,IF(10=2,'1.Inputs'!$D$39,$E197)))*'1.Inputs'!$D$43*(1+$G197)^(10-1)-'1.Inputs'!$D$44*(1+$G197)^(10-1)-('1.Inputs'!$D$20/'1.Inputs'!$D$27+'1.Inputs'!$D$23/'1.Inputs'!$D$28))-MAX(0,((('1.Inputs'!$D$37*12*IF(10=1,'1.Inputs'!$D$38,IF(10=2,'1.Inputs'!$D$39,$E197)))*$F197*(('1.Inputs'!$D$40)+(1-'1.Inputs'!$D$40)*(1+'1.Inputs'!$D$41))*(1+$G197)^(10-1))-(('1.Inputs'!$D$37*12*IF(10=1,'1.Inputs'!$D$38,IF(10=2,'1.Inputs'!$D$39,$E197)))/(1-'1.Inputs'!$D$42)*$D197*(1+$G197)^(10-1))-('1.Inputs'!$D$37*12*IF(10=1,'1.Inputs'!$D$38,IF(10=2,'1.Inputs'!$D$39,$E197)))*'1.Inputs'!$D$43*(1+$G197)^(10-1)-'1.Inputs'!$D$44*(1+$G197)^(10-1)-('1.Inputs'!$D$20/'1.Inputs'!$D$27+'1.Inputs'!$D$23/'1.Inputs'!$D$28)))*'1.Inputs'!$D$53+('1.Inputs'!$D$20/'1.Inputs'!$D$27+'1.Inputs'!$D$23/'1.Inputs'!$D$28)-(Q197-P197)+(('1.Inputs'!$D$20+'1.Inputs'!$D$23-('1.Inputs'!$D$20/'1.Inputs'!$D$27+'1.Inputs'!$D$23/'1.Inputs'!$D$28)*'1.Inputs'!$D$10)*'1.Inputs'!$D$60+'1.Inputs'!$D$19*'1.Inputs'!$D$59+Q197)</f>
        <v>2820678988.3205099</v>
      </c>
      <c r="AC197" s="36">
        <f ca="1">S197-AC$13-AC$14+MIN(AC$13,MAX(0,((('1.Inputs'!$D$37*12*IF(1=1,'1.Inputs'!$D$38,IF(1=2,'1.Inputs'!$D$39,$E197)))*$F197*(('1.Inputs'!$D$40)+(1-'1.Inputs'!$D$40)*(1+'1.Inputs'!$D$41))*(1+$G197)^(1-1))-(('1.Inputs'!$D$37*12*IF(1=1,'1.Inputs'!$D$38,IF(1=2,'1.Inputs'!$D$39,$E197)))/(1-'1.Inputs'!$D$42)*$D197*(1+$G197)^(1-1))-('1.Inputs'!$D$37*12*IF(1=1,'1.Inputs'!$D$38,IF(1=2,'1.Inputs'!$D$39,$E197)))*'1.Inputs'!$D$43*(1+$G197)^(1-1)-'1.Inputs'!$D$44*(1+$G197)^(1-1)-('1.Inputs'!$D$20/'1.Inputs'!$D$27+'1.Inputs'!$D$23/'1.Inputs'!$D$28))))*'1.Inputs'!$D$53</f>
        <v>-1026799732.291311</v>
      </c>
      <c r="AD197" s="36">
        <f ca="1">T197-AD$13-AD$14+MIN(AD$13,MAX(0,((('1.Inputs'!$D$37*12*IF(2=1,'1.Inputs'!$D$38,IF(2=2,'1.Inputs'!$D$39,$E197)))*$F197*(('1.Inputs'!$D$40)+(1-'1.Inputs'!$D$40)*(1+'1.Inputs'!$D$41))*(1+$G197)^(2-1))-(('1.Inputs'!$D$37*12*IF(2=1,'1.Inputs'!$D$38,IF(2=2,'1.Inputs'!$D$39,$E197)))/(1-'1.Inputs'!$D$42)*$D197*(1+$G197)^(2-1))-('1.Inputs'!$D$37*12*IF(2=1,'1.Inputs'!$D$38,IF(2=2,'1.Inputs'!$D$39,$E197)))*'1.Inputs'!$D$43*(1+$G197)^(2-1)-'1.Inputs'!$D$44*(1+$G197)^(2-1)-('1.Inputs'!$D$20/'1.Inputs'!$D$27+'1.Inputs'!$D$23/'1.Inputs'!$D$28))))*'1.Inputs'!$D$53</f>
        <v>-273452781.48694551</v>
      </c>
      <c r="AE197" s="36">
        <f ca="1">U197-AE$13-AE$14+MIN(AE$13,MAX(0,((('1.Inputs'!$D$37*12*IF(3=1,'1.Inputs'!$D$38,IF(3=2,'1.Inputs'!$D$39,$E197)))*$F197*(('1.Inputs'!$D$40)+(1-'1.Inputs'!$D$40)*(1+'1.Inputs'!$D$41))*(1+$G197)^(3-1))-(('1.Inputs'!$D$37*12*IF(3=1,'1.Inputs'!$D$38,IF(3=2,'1.Inputs'!$D$39,$E197)))/(1-'1.Inputs'!$D$42)*$D197*(1+$G197)^(3-1))-('1.Inputs'!$D$37*12*IF(3=1,'1.Inputs'!$D$38,IF(3=2,'1.Inputs'!$D$39,$E197)))*'1.Inputs'!$D$43*(1+$G197)^(3-1)-'1.Inputs'!$D$44*(1+$G197)^(3-1)-('1.Inputs'!$D$20/'1.Inputs'!$D$27+'1.Inputs'!$D$23/'1.Inputs'!$D$28))))*'1.Inputs'!$D$53</f>
        <v>-234108718.7115289</v>
      </c>
      <c r="AF197" s="36">
        <f ca="1">V197-AF$13-AF$14+MIN(AF$13,MAX(0,((('1.Inputs'!$D$37*12*IF(4=1,'1.Inputs'!$D$38,IF(4=2,'1.Inputs'!$D$39,$E197)))*$F197*(('1.Inputs'!$D$40)+(1-'1.Inputs'!$D$40)*(1+'1.Inputs'!$D$41))*(1+$G197)^(4-1))-(('1.Inputs'!$D$37*12*IF(4=1,'1.Inputs'!$D$38,IF(4=2,'1.Inputs'!$D$39,$E197)))/(1-'1.Inputs'!$D$42)*$D197*(1+$G197)^(4-1))-('1.Inputs'!$D$37*12*IF(4=1,'1.Inputs'!$D$38,IF(4=2,'1.Inputs'!$D$39,$E197)))*'1.Inputs'!$D$43*(1+$G197)^(4-1)-'1.Inputs'!$D$44*(1+$G197)^(4-1)-('1.Inputs'!$D$20/'1.Inputs'!$D$27+'1.Inputs'!$D$23/'1.Inputs'!$D$28))))*'1.Inputs'!$D$53</f>
        <v>-64806225.704574585</v>
      </c>
      <c r="AG197" s="36">
        <f ca="1">W197-AG$13-AG$14+MIN(AG$13,MAX(0,((('1.Inputs'!$D$37*12*IF(5=1,'1.Inputs'!$D$38,IF(5=2,'1.Inputs'!$D$39,$E197)))*$F197*(('1.Inputs'!$D$40)+(1-'1.Inputs'!$D$40)*(1+'1.Inputs'!$D$41))*(1+$G197)^(5-1))-(('1.Inputs'!$D$37*12*IF(5=1,'1.Inputs'!$D$38,IF(5=2,'1.Inputs'!$D$39,$E197)))/(1-'1.Inputs'!$D$42)*$D197*(1+$G197)^(5-1))-('1.Inputs'!$D$37*12*IF(5=1,'1.Inputs'!$D$38,IF(5=2,'1.Inputs'!$D$39,$E197)))*'1.Inputs'!$D$43*(1+$G197)^(5-1)-'1.Inputs'!$D$44*(1+$G197)^(5-1)-('1.Inputs'!$D$20/'1.Inputs'!$D$27+'1.Inputs'!$D$23/'1.Inputs'!$D$28))))*'1.Inputs'!$D$53</f>
        <v>-36512751.717467725</v>
      </c>
      <c r="AH197" s="36">
        <f ca="1">X197-AH$13-AH$14+MIN(AH$13,MAX(0,((('1.Inputs'!$D$37*12*IF(6=1,'1.Inputs'!$D$38,IF(6=2,'1.Inputs'!$D$39,$E197)))*$F197*(('1.Inputs'!$D$40)+(1-'1.Inputs'!$D$40)*(1+'1.Inputs'!$D$41))*(1+$G197)^(6-1))-(('1.Inputs'!$D$37*12*IF(6=1,'1.Inputs'!$D$38,IF(6=2,'1.Inputs'!$D$39,$E197)))/(1-'1.Inputs'!$D$42)*$D197*(1+$G197)^(6-1))-('1.Inputs'!$D$37*12*IF(6=1,'1.Inputs'!$D$38,IF(6=2,'1.Inputs'!$D$39,$E197)))*'1.Inputs'!$D$43*(1+$G197)^(6-1)-'1.Inputs'!$D$44*(1+$G197)^(6-1)-('1.Inputs'!$D$20/'1.Inputs'!$D$27+'1.Inputs'!$D$23/'1.Inputs'!$D$28))))*'1.Inputs'!$D$53</f>
        <v>-7825773.6042943001</v>
      </c>
      <c r="AI197" s="36">
        <f ca="1">Y197-AI$13-AI$14+MIN(AI$13,MAX(0,((('1.Inputs'!$D$37*12*IF(7=1,'1.Inputs'!$D$38,IF(7=2,'1.Inputs'!$D$39,$E197)))*$F197*(('1.Inputs'!$D$40)+(1-'1.Inputs'!$D$40)*(1+'1.Inputs'!$D$41))*(1+$G197)^(7-1))-(('1.Inputs'!$D$37*12*IF(7=1,'1.Inputs'!$D$38,IF(7=2,'1.Inputs'!$D$39,$E197)))/(1-'1.Inputs'!$D$42)*$D197*(1+$G197)^(7-1))-('1.Inputs'!$D$37*12*IF(7=1,'1.Inputs'!$D$38,IF(7=2,'1.Inputs'!$D$39,$E197)))*'1.Inputs'!$D$43*(1+$G197)^(7-1)-'1.Inputs'!$D$44*(1+$G197)^(7-1)-('1.Inputs'!$D$20/'1.Inputs'!$D$27+'1.Inputs'!$D$23/'1.Inputs'!$D$28))))*'1.Inputs'!$D$53</f>
        <v>21271714.394056499</v>
      </c>
      <c r="AJ197" s="36">
        <f ca="1">Z197-AJ$13-AJ$14+MIN(AJ$13,MAX(0,((('1.Inputs'!$D$37*12*IF(8=1,'1.Inputs'!$D$38,IF(8=2,'1.Inputs'!$D$39,$E197)))*$F197*(('1.Inputs'!$D$40)+(1-'1.Inputs'!$D$40)*(1+'1.Inputs'!$D$41))*(1+$G197)^(8-1))-(('1.Inputs'!$D$37*12*IF(8=1,'1.Inputs'!$D$38,IF(8=2,'1.Inputs'!$D$39,$E197)))/(1-'1.Inputs'!$D$42)*$D197*(1+$G197)^(8-1))-('1.Inputs'!$D$37*12*IF(8=1,'1.Inputs'!$D$38,IF(8=2,'1.Inputs'!$D$39,$E197)))*'1.Inputs'!$D$43*(1+$G197)^(8-1)-'1.Inputs'!$D$44*(1+$G197)^(8-1)-('1.Inputs'!$D$20/'1.Inputs'!$D$27+'1.Inputs'!$D$23/'1.Inputs'!$D$28))))*'1.Inputs'!$D$53</f>
        <v>296797452.96124971</v>
      </c>
      <c r="AK197" s="36">
        <f ca="1">AA197-AK$13-AK$14+MIN(AK$13,MAX(0,((('1.Inputs'!$D$37*12*IF(9=1,'1.Inputs'!$D$38,IF(9=2,'1.Inputs'!$D$39,$E197)))*$F197*(('1.Inputs'!$D$40)+(1-'1.Inputs'!$D$40)*(1+'1.Inputs'!$D$41))*(1+$G197)^(9-1))-(('1.Inputs'!$D$37*12*IF(9=1,'1.Inputs'!$D$38,IF(9=2,'1.Inputs'!$D$39,$E197)))/(1-'1.Inputs'!$D$42)*$D197*(1+$G197)^(9-1))-('1.Inputs'!$D$37*12*IF(9=1,'1.Inputs'!$D$38,IF(9=2,'1.Inputs'!$D$39,$E197)))*'1.Inputs'!$D$43*(1+$G197)^(9-1)-'1.Inputs'!$D$44*(1+$G197)^(9-1)-('1.Inputs'!$D$20/'1.Inputs'!$D$27+'1.Inputs'!$D$23/'1.Inputs'!$D$28))))*'1.Inputs'!$D$53</f>
        <v>307581949.46615517</v>
      </c>
      <c r="AL197" s="36">
        <f ca="1">AB197-AL$13-AL$14+MIN(AL$13,MAX(0,((('1.Inputs'!$D$37*12*IF(10=1,'1.Inputs'!$D$38,IF(10=2,'1.Inputs'!$D$39,$E197)))*$F197*(('1.Inputs'!$D$40)+(1-'1.Inputs'!$D$40)*(1+'1.Inputs'!$D$41))*(1+$G197)^(10-1))-(('1.Inputs'!$D$37*12*IF(10=1,'1.Inputs'!$D$38,IF(10=2,'1.Inputs'!$D$39,$E197)))/(1-'1.Inputs'!$D$42)*$D197*(1+$G197)^(10-1))-('1.Inputs'!$D$37*12*IF(10=1,'1.Inputs'!$D$38,IF(10=2,'1.Inputs'!$D$39,$E197)))*'1.Inputs'!$D$43*(1+$G197)^(10-1)-'1.Inputs'!$D$44*(1+$G197)^(10-1)-('1.Inputs'!$D$20/'1.Inputs'!$D$27+'1.Inputs'!$D$23/'1.Inputs'!$D$28))))*'1.Inputs'!$D$53+'1.Inputs'!$D$35</f>
        <v>3620678988.3205099</v>
      </c>
      <c r="AM197" s="48">
        <f ca="1">R197+NPV('1.Inputs'!$D$55,S197:AB197)</f>
        <v>-1147810298.2433214</v>
      </c>
      <c r="AN197" s="48">
        <f ca="1">-('1.Inputs'!$D$24*(1-'1.Inputs'!$D$31)+'1.Inputs'!$D$35)+NPV('1.Inputs'!$D$54,AC197:AL197)</f>
        <v>-2034563400.6438124</v>
      </c>
      <c r="AO197" s="36">
        <f t="shared" ca="1" si="21"/>
        <v>-5.9566377526511589</v>
      </c>
      <c r="AP197" s="36">
        <f t="shared" ca="1" si="22"/>
        <v>0.27396158863940828</v>
      </c>
      <c r="AQ197" s="36">
        <f ca="1">'1.Inputs'!$D$35+MIN(SUM($AC197:AC197),SUM($AC197:AD197),SUM($AC197:AE197),SUM($AC197:AF197),SUM($AC197:AG197),SUM($AC197:AH197),SUM($AC197:AI197),SUM($AC197:AJ197),SUM($AC197:AK197),SUM($AC197:AL197))</f>
        <v>-843505983.51612186</v>
      </c>
      <c r="AR197" s="36">
        <f ca="1">IF(AP197&lt;'1.Inputs'!$D$57,1,0)</f>
        <v>1</v>
      </c>
      <c r="AS197" s="36">
        <f t="shared" ca="1" si="23"/>
        <v>1</v>
      </c>
    </row>
    <row r="198" spans="2:45" ht="15" customHeight="1" x14ac:dyDescent="0.25">
      <c r="B198" s="36">
        <v>183</v>
      </c>
      <c r="C198" s="36">
        <f t="shared" ca="1" si="16"/>
        <v>0.41909649187449394</v>
      </c>
      <c r="D198" s="36">
        <f t="shared" ca="1" si="17"/>
        <v>19165.903446175249</v>
      </c>
      <c r="E198" s="47">
        <f t="shared" ca="1" si="18"/>
        <v>0.81760180369304847</v>
      </c>
      <c r="F198" s="36">
        <f t="shared" ca="1" si="19"/>
        <v>28929.931357840727</v>
      </c>
      <c r="G198" s="36">
        <f t="shared" ca="1" si="20"/>
        <v>4.6842728803149797E-2</v>
      </c>
      <c r="H198" s="36">
        <f ca="1">((('1.Inputs'!$D$37*12*IF(1=1,'1.Inputs'!$D$38,IF(1=2,'1.Inputs'!$D$39,$E198)))*$F198*(('1.Inputs'!$D$40)+(1-'1.Inputs'!$D$40)*(1+'1.Inputs'!$D$41))*(1+$G198)^(1-1))*'1.Inputs'!$D$47+(('1.Inputs'!$D$37*12*IF(1=1,'1.Inputs'!$D$38,IF(1=2,'1.Inputs'!$D$39,$E198)))/(1-'1.Inputs'!$D$42)*$D198*(1+$G198)^(1-1))*('1.Inputs'!$D$48-'1.Inputs'!$D$49))/'1.Inputs'!$D$51</f>
        <v>773574706.73868728</v>
      </c>
      <c r="I198" s="36">
        <f ca="1">((('1.Inputs'!$D$37*12*IF(2=1,'1.Inputs'!$D$38,IF(2=2,'1.Inputs'!$D$39,$E198)))*$F198*(('1.Inputs'!$D$40)+(1-'1.Inputs'!$D$40)*(1+'1.Inputs'!$D$41))*(1+$G198)^(2-1))*'1.Inputs'!$D$47+(('1.Inputs'!$D$37*12*IF(2=1,'1.Inputs'!$D$38,IF(2=2,'1.Inputs'!$D$39,$E198)))/(1-'1.Inputs'!$D$42)*$D198*(1+$G198)^(2-1))*('1.Inputs'!$D$48-'1.Inputs'!$D$49))/'1.Inputs'!$D$51</f>
        <v>1133735479.7095933</v>
      </c>
      <c r="J198" s="36">
        <f ca="1">((('1.Inputs'!$D$37*12*IF(3=1,'1.Inputs'!$D$38,IF(3=2,'1.Inputs'!$D$39,$E198)))*$F198*(('1.Inputs'!$D$40)+(1-'1.Inputs'!$D$40)*(1+'1.Inputs'!$D$41))*(1+$G198)^(3-1))*'1.Inputs'!$D$47+(('1.Inputs'!$D$37*12*IF(3=1,'1.Inputs'!$D$38,IF(3=2,'1.Inputs'!$D$39,$E198)))/(1-'1.Inputs'!$D$42)*$D198*(1+$G198)^(3-1))*('1.Inputs'!$D$48-'1.Inputs'!$D$49))/'1.Inputs'!$D$51</f>
        <v>1386235382.3407876</v>
      </c>
      <c r="K198" s="36">
        <f ca="1">((('1.Inputs'!$D$37*12*IF(4=1,'1.Inputs'!$D$38,IF(4=2,'1.Inputs'!$D$39,$E198)))*$F198*(('1.Inputs'!$D$40)+(1-'1.Inputs'!$D$40)*(1+'1.Inputs'!$D$41))*(1+$G198)^(4-1))*'1.Inputs'!$D$47+(('1.Inputs'!$D$37*12*IF(4=1,'1.Inputs'!$D$38,IF(4=2,'1.Inputs'!$D$39,$E198)))/(1-'1.Inputs'!$D$42)*$D198*(1+$G198)^(4-1))*('1.Inputs'!$D$48-'1.Inputs'!$D$49))/'1.Inputs'!$D$51</f>
        <v>1451170430.4131079</v>
      </c>
      <c r="L198" s="36">
        <f ca="1">((('1.Inputs'!$D$37*12*IF(5=1,'1.Inputs'!$D$38,IF(5=2,'1.Inputs'!$D$39,$E198)))*$F198*(('1.Inputs'!$D$40)+(1-'1.Inputs'!$D$40)*(1+'1.Inputs'!$D$41))*(1+$G198)^(5-1))*'1.Inputs'!$D$47+(('1.Inputs'!$D$37*12*IF(5=1,'1.Inputs'!$D$38,IF(5=2,'1.Inputs'!$D$39,$E198)))/(1-'1.Inputs'!$D$42)*$D198*(1+$G198)^(5-1))*('1.Inputs'!$D$48-'1.Inputs'!$D$49))/'1.Inputs'!$D$51</f>
        <v>1519147213.3320994</v>
      </c>
      <c r="M198" s="36">
        <f ca="1">((('1.Inputs'!$D$37*12*IF(6=1,'1.Inputs'!$D$38,IF(6=2,'1.Inputs'!$D$39,$E198)))*$F198*(('1.Inputs'!$D$40)+(1-'1.Inputs'!$D$40)*(1+'1.Inputs'!$D$41))*(1+$G198)^(6-1))*'1.Inputs'!$D$47+(('1.Inputs'!$D$37*12*IF(6=1,'1.Inputs'!$D$38,IF(6=2,'1.Inputs'!$D$39,$E198)))/(1-'1.Inputs'!$D$42)*$D198*(1+$G198)^(6-1))*('1.Inputs'!$D$48-'1.Inputs'!$D$49))/'1.Inputs'!$D$51</f>
        <v>1590308214.2582757</v>
      </c>
      <c r="N198" s="36">
        <f ca="1">((('1.Inputs'!$D$37*12*IF(7=1,'1.Inputs'!$D$38,IF(7=2,'1.Inputs'!$D$39,$E198)))*$F198*(('1.Inputs'!$D$40)+(1-'1.Inputs'!$D$40)*(1+'1.Inputs'!$D$41))*(1+$G198)^(7-1))*'1.Inputs'!$D$47+(('1.Inputs'!$D$37*12*IF(7=1,'1.Inputs'!$D$38,IF(7=2,'1.Inputs'!$D$39,$E198)))/(1-'1.Inputs'!$D$42)*$D198*(1+$G198)^(7-1))*('1.Inputs'!$D$48-'1.Inputs'!$D$49))/'1.Inputs'!$D$51</f>
        <v>1664802590.6521978</v>
      </c>
      <c r="O198" s="36">
        <f ca="1">((('1.Inputs'!$D$37*12*IF(8=1,'1.Inputs'!$D$38,IF(8=2,'1.Inputs'!$D$39,$E198)))*$F198*(('1.Inputs'!$D$40)+(1-'1.Inputs'!$D$40)*(1+'1.Inputs'!$D$41))*(1+$G198)^(8-1))*'1.Inputs'!$D$47+(('1.Inputs'!$D$37*12*IF(8=1,'1.Inputs'!$D$38,IF(8=2,'1.Inputs'!$D$39,$E198)))/(1-'1.Inputs'!$D$42)*$D198*(1+$G198)^(8-1))*('1.Inputs'!$D$48-'1.Inputs'!$D$49))/'1.Inputs'!$D$51</f>
        <v>1742786486.9168999</v>
      </c>
      <c r="P198" s="36">
        <f ca="1">((('1.Inputs'!$D$37*12*IF(9=1,'1.Inputs'!$D$38,IF(9=2,'1.Inputs'!$D$39,$E198)))*$F198*(('1.Inputs'!$D$40)+(1-'1.Inputs'!$D$40)*(1+'1.Inputs'!$D$41))*(1+$G198)^(9-1))*'1.Inputs'!$D$47+(('1.Inputs'!$D$37*12*IF(9=1,'1.Inputs'!$D$38,IF(9=2,'1.Inputs'!$D$39,$E198)))/(1-'1.Inputs'!$D$42)*$D198*(1+$G198)^(9-1))*('1.Inputs'!$D$48-'1.Inputs'!$D$49))/'1.Inputs'!$D$51</f>
        <v>1824423361.6853428</v>
      </c>
      <c r="Q198" s="36">
        <f ca="1">((('1.Inputs'!$D$37*12*IF(10=1,'1.Inputs'!$D$38,IF(10=2,'1.Inputs'!$D$39,$E198)))*$F198*(('1.Inputs'!$D$40)+(1-'1.Inputs'!$D$40)*(1+'1.Inputs'!$D$41))*(1+$G198)^(10-1))*'1.Inputs'!$D$47+(('1.Inputs'!$D$37*12*IF(10=1,'1.Inputs'!$D$38,IF(10=2,'1.Inputs'!$D$39,$E198)))/(1-'1.Inputs'!$D$42)*$D198*(1+$G198)^(10-1))*('1.Inputs'!$D$48-'1.Inputs'!$D$49))/'1.Inputs'!$D$51</f>
        <v>1909884330.4389005</v>
      </c>
      <c r="R198" s="36">
        <f>-'1.Inputs'!$D$24</f>
        <v>-2050000000</v>
      </c>
      <c r="S198" s="36">
        <f ca="1">((('1.Inputs'!$D$37*12*IF(1=1,'1.Inputs'!$D$38,IF(1=2,'1.Inputs'!$D$39,$E198)))*$F198*(('1.Inputs'!$D$40)+(1-'1.Inputs'!$D$40)*(1+'1.Inputs'!$D$41))*(1+$G198)^(1-1))-(('1.Inputs'!$D$37*12*IF(1=1,'1.Inputs'!$D$38,IF(1=2,'1.Inputs'!$D$39,$E198)))/(1-'1.Inputs'!$D$42)*$D198*(1+$G198)^(1-1))-('1.Inputs'!$D$37*12*IF(1=1,'1.Inputs'!$D$38,IF(1=2,'1.Inputs'!$D$39,$E198)))*'1.Inputs'!$D$43*(1+$G198)^(1-1)-'1.Inputs'!$D$44*(1+$G198)^(1-1)-('1.Inputs'!$D$20/'1.Inputs'!$D$27+'1.Inputs'!$D$23/'1.Inputs'!$D$28))-MAX(0,((('1.Inputs'!$D$37*12*IF(1=1,'1.Inputs'!$D$38,IF(1=2,'1.Inputs'!$D$39,$E198)))*$F198*(('1.Inputs'!$D$40)+(1-'1.Inputs'!$D$40)*(1+'1.Inputs'!$D$41))*(1+$G198)^(1-1))-(('1.Inputs'!$D$37*12*IF(1=1,'1.Inputs'!$D$38,IF(1=2,'1.Inputs'!$D$39,$E198)))/(1-'1.Inputs'!$D$42)*$D198*(1+$G198)^(1-1))-('1.Inputs'!$D$37*12*IF(1=1,'1.Inputs'!$D$38,IF(1=2,'1.Inputs'!$D$39,$E198)))*'1.Inputs'!$D$43*(1+$G198)^(1-1)-'1.Inputs'!$D$44*(1+$G198)^(1-1)-('1.Inputs'!$D$20/'1.Inputs'!$D$27+'1.Inputs'!$D$23/'1.Inputs'!$D$28)))*'1.Inputs'!$D$53+('1.Inputs'!$D$20/'1.Inputs'!$D$27+'1.Inputs'!$D$23/'1.Inputs'!$D$28)-H198</f>
        <v>-682084413.77764583</v>
      </c>
      <c r="T198" s="36">
        <f ca="1">((('1.Inputs'!$D$37*12*IF(2=1,'1.Inputs'!$D$38,IF(2=2,'1.Inputs'!$D$39,$E198)))*$F198*(('1.Inputs'!$D$40)+(1-'1.Inputs'!$D$40)*(1+'1.Inputs'!$D$41))*(1+$G198)^(2-1))-(('1.Inputs'!$D$37*12*IF(2=1,'1.Inputs'!$D$38,IF(2=2,'1.Inputs'!$D$39,$E198)))/(1-'1.Inputs'!$D$42)*$D198*(1+$G198)^(2-1))-('1.Inputs'!$D$37*12*IF(2=1,'1.Inputs'!$D$38,IF(2=2,'1.Inputs'!$D$39,$E198)))*'1.Inputs'!$D$43*(1+$G198)^(2-1)-'1.Inputs'!$D$44*(1+$G198)^(2-1)-('1.Inputs'!$D$20/'1.Inputs'!$D$27+'1.Inputs'!$D$23/'1.Inputs'!$D$28))-MAX(0,((('1.Inputs'!$D$37*12*IF(2=1,'1.Inputs'!$D$38,IF(2=2,'1.Inputs'!$D$39,$E198)))*$F198*(('1.Inputs'!$D$40)+(1-'1.Inputs'!$D$40)*(1+'1.Inputs'!$D$41))*(1+$G198)^(2-1))-(('1.Inputs'!$D$37*12*IF(2=1,'1.Inputs'!$D$38,IF(2=2,'1.Inputs'!$D$39,$E198)))/(1-'1.Inputs'!$D$42)*$D198*(1+$G198)^(2-1))-('1.Inputs'!$D$37*12*IF(2=1,'1.Inputs'!$D$38,IF(2=2,'1.Inputs'!$D$39,$E198)))*'1.Inputs'!$D$43*(1+$G198)^(2-1)-'1.Inputs'!$D$44*(1+$G198)^(2-1)-('1.Inputs'!$D$20/'1.Inputs'!$D$27+'1.Inputs'!$D$23/'1.Inputs'!$D$28)))*'1.Inputs'!$D$53+('1.Inputs'!$D$20/'1.Inputs'!$D$27+'1.Inputs'!$D$23/'1.Inputs'!$D$28)-(I198-H198)</f>
        <v>19206538.196557224</v>
      </c>
      <c r="U198" s="36">
        <f ca="1">((('1.Inputs'!$D$37*12*IF(3=1,'1.Inputs'!$D$38,IF(3=2,'1.Inputs'!$D$39,$E198)))*$F198*(('1.Inputs'!$D$40)+(1-'1.Inputs'!$D$40)*(1+'1.Inputs'!$D$41))*(1+$G198)^(3-1))-(('1.Inputs'!$D$37*12*IF(3=1,'1.Inputs'!$D$38,IF(3=2,'1.Inputs'!$D$39,$E198)))/(1-'1.Inputs'!$D$42)*$D198*(1+$G198)^(3-1))-('1.Inputs'!$D$37*12*IF(3=1,'1.Inputs'!$D$38,IF(3=2,'1.Inputs'!$D$39,$E198)))*'1.Inputs'!$D$43*(1+$G198)^(3-1)-'1.Inputs'!$D$44*(1+$G198)^(3-1)-('1.Inputs'!$D$20/'1.Inputs'!$D$27+'1.Inputs'!$D$23/'1.Inputs'!$D$28))-MAX(0,((('1.Inputs'!$D$37*12*IF(3=1,'1.Inputs'!$D$38,IF(3=2,'1.Inputs'!$D$39,$E198)))*$F198*(('1.Inputs'!$D$40)+(1-'1.Inputs'!$D$40)*(1+'1.Inputs'!$D$41))*(1+$G198)^(3-1))-(('1.Inputs'!$D$37*12*IF(3=1,'1.Inputs'!$D$38,IF(3=2,'1.Inputs'!$D$39,$E198)))/(1-'1.Inputs'!$D$42)*$D198*(1+$G198)^(3-1))-('1.Inputs'!$D$37*12*IF(3=1,'1.Inputs'!$D$38,IF(3=2,'1.Inputs'!$D$39,$E198)))*'1.Inputs'!$D$43*(1+$G198)^(3-1)-'1.Inputs'!$D$44*(1+$G198)^(3-1)-('1.Inputs'!$D$20/'1.Inputs'!$D$27+'1.Inputs'!$D$23/'1.Inputs'!$D$28)))*'1.Inputs'!$D$53+('1.Inputs'!$D$20/'1.Inputs'!$D$27+'1.Inputs'!$D$23/'1.Inputs'!$D$28)-(J198-I198)</f>
        <v>308539625.73725581</v>
      </c>
      <c r="V198" s="36">
        <f ca="1">((('1.Inputs'!$D$37*12*IF(4=1,'1.Inputs'!$D$38,IF(4=2,'1.Inputs'!$D$39,$E198)))*$F198*(('1.Inputs'!$D$40)+(1-'1.Inputs'!$D$40)*(1+'1.Inputs'!$D$41))*(1+$G198)^(4-1))-(('1.Inputs'!$D$37*12*IF(4=1,'1.Inputs'!$D$38,IF(4=2,'1.Inputs'!$D$39,$E198)))/(1-'1.Inputs'!$D$42)*$D198*(1+$G198)^(4-1))-('1.Inputs'!$D$37*12*IF(4=1,'1.Inputs'!$D$38,IF(4=2,'1.Inputs'!$D$39,$E198)))*'1.Inputs'!$D$43*(1+$G198)^(4-1)-'1.Inputs'!$D$44*(1+$G198)^(4-1)-('1.Inputs'!$D$20/'1.Inputs'!$D$27+'1.Inputs'!$D$23/'1.Inputs'!$D$28))-MAX(0,((('1.Inputs'!$D$37*12*IF(4=1,'1.Inputs'!$D$38,IF(4=2,'1.Inputs'!$D$39,$E198)))*$F198*(('1.Inputs'!$D$40)+(1-'1.Inputs'!$D$40)*(1+'1.Inputs'!$D$41))*(1+$G198)^(4-1))-(('1.Inputs'!$D$37*12*IF(4=1,'1.Inputs'!$D$38,IF(4=2,'1.Inputs'!$D$39,$E198)))/(1-'1.Inputs'!$D$42)*$D198*(1+$G198)^(4-1))-('1.Inputs'!$D$37*12*IF(4=1,'1.Inputs'!$D$38,IF(4=2,'1.Inputs'!$D$39,$E198)))*'1.Inputs'!$D$43*(1+$G198)^(4-1)-'1.Inputs'!$D$44*(1+$G198)^(4-1)-('1.Inputs'!$D$20/'1.Inputs'!$D$27+'1.Inputs'!$D$23/'1.Inputs'!$D$28)))*'1.Inputs'!$D$53+('1.Inputs'!$D$20/'1.Inputs'!$D$27+'1.Inputs'!$D$23/'1.Inputs'!$D$28)-(K198-J198)</f>
        <v>520171783.83539176</v>
      </c>
      <c r="W198" s="36">
        <f ca="1">((('1.Inputs'!$D$37*12*IF(5=1,'1.Inputs'!$D$38,IF(5=2,'1.Inputs'!$D$39,$E198)))*$F198*(('1.Inputs'!$D$40)+(1-'1.Inputs'!$D$40)*(1+'1.Inputs'!$D$41))*(1+$G198)^(5-1))-(('1.Inputs'!$D$37*12*IF(5=1,'1.Inputs'!$D$38,IF(5=2,'1.Inputs'!$D$39,$E198)))/(1-'1.Inputs'!$D$42)*$D198*(1+$G198)^(5-1))-('1.Inputs'!$D$37*12*IF(5=1,'1.Inputs'!$D$38,IF(5=2,'1.Inputs'!$D$39,$E198)))*'1.Inputs'!$D$43*(1+$G198)^(5-1)-'1.Inputs'!$D$44*(1+$G198)^(5-1)-('1.Inputs'!$D$20/'1.Inputs'!$D$27+'1.Inputs'!$D$23/'1.Inputs'!$D$28))-MAX(0,((('1.Inputs'!$D$37*12*IF(5=1,'1.Inputs'!$D$38,IF(5=2,'1.Inputs'!$D$39,$E198)))*$F198*(('1.Inputs'!$D$40)+(1-'1.Inputs'!$D$40)*(1+'1.Inputs'!$D$41))*(1+$G198)^(5-1))-(('1.Inputs'!$D$37*12*IF(5=1,'1.Inputs'!$D$38,IF(5=2,'1.Inputs'!$D$39,$E198)))/(1-'1.Inputs'!$D$42)*$D198*(1+$G198)^(5-1))-('1.Inputs'!$D$37*12*IF(5=1,'1.Inputs'!$D$38,IF(5=2,'1.Inputs'!$D$39,$E198)))*'1.Inputs'!$D$43*(1+$G198)^(5-1)-'1.Inputs'!$D$44*(1+$G198)^(5-1)-('1.Inputs'!$D$20/'1.Inputs'!$D$27+'1.Inputs'!$D$23/'1.Inputs'!$D$28)))*'1.Inputs'!$D$53+('1.Inputs'!$D$20/'1.Inputs'!$D$27+'1.Inputs'!$D$23/'1.Inputs'!$D$28)-(L198-K198)</f>
        <v>542324730.7006948</v>
      </c>
      <c r="X198" s="36">
        <f ca="1">((('1.Inputs'!$D$37*12*IF(6=1,'1.Inputs'!$D$38,IF(6=2,'1.Inputs'!$D$39,$E198)))*$F198*(('1.Inputs'!$D$40)+(1-'1.Inputs'!$D$40)*(1+'1.Inputs'!$D$41))*(1+$G198)^(6-1))-(('1.Inputs'!$D$37*12*IF(6=1,'1.Inputs'!$D$38,IF(6=2,'1.Inputs'!$D$39,$E198)))/(1-'1.Inputs'!$D$42)*$D198*(1+$G198)^(6-1))-('1.Inputs'!$D$37*12*IF(6=1,'1.Inputs'!$D$38,IF(6=2,'1.Inputs'!$D$39,$E198)))*'1.Inputs'!$D$43*(1+$G198)^(6-1)-'1.Inputs'!$D$44*(1+$G198)^(6-1)-('1.Inputs'!$D$20/'1.Inputs'!$D$27+'1.Inputs'!$D$23/'1.Inputs'!$D$28))-MAX(0,((('1.Inputs'!$D$37*12*IF(6=1,'1.Inputs'!$D$38,IF(6=2,'1.Inputs'!$D$39,$E198)))*$F198*(('1.Inputs'!$D$40)+(1-'1.Inputs'!$D$40)*(1+'1.Inputs'!$D$41))*(1+$G198)^(6-1))-(('1.Inputs'!$D$37*12*IF(6=1,'1.Inputs'!$D$38,IF(6=2,'1.Inputs'!$D$39,$E198)))/(1-'1.Inputs'!$D$42)*$D198*(1+$G198)^(6-1))-('1.Inputs'!$D$37*12*IF(6=1,'1.Inputs'!$D$38,IF(6=2,'1.Inputs'!$D$39,$E198)))*'1.Inputs'!$D$43*(1+$G198)^(6-1)-'1.Inputs'!$D$44*(1+$G198)^(6-1)-('1.Inputs'!$D$20/'1.Inputs'!$D$27+'1.Inputs'!$D$23/'1.Inputs'!$D$28)))*'1.Inputs'!$D$53+('1.Inputs'!$D$20/'1.Inputs'!$D$27+'1.Inputs'!$D$23/'1.Inputs'!$D$28)-(M198-L198)</f>
        <v>565515382.04820037</v>
      </c>
      <c r="Y198" s="36">
        <f ca="1">((('1.Inputs'!$D$37*12*IF(7=1,'1.Inputs'!$D$38,IF(7=2,'1.Inputs'!$D$39,$E198)))*$F198*(('1.Inputs'!$D$40)+(1-'1.Inputs'!$D$40)*(1+'1.Inputs'!$D$41))*(1+$G198)^(7-1))-(('1.Inputs'!$D$37*12*IF(7=1,'1.Inputs'!$D$38,IF(7=2,'1.Inputs'!$D$39,$E198)))/(1-'1.Inputs'!$D$42)*$D198*(1+$G198)^(7-1))-('1.Inputs'!$D$37*12*IF(7=1,'1.Inputs'!$D$38,IF(7=2,'1.Inputs'!$D$39,$E198)))*'1.Inputs'!$D$43*(1+$G198)^(7-1)-'1.Inputs'!$D$44*(1+$G198)^(7-1)-('1.Inputs'!$D$20/'1.Inputs'!$D$27+'1.Inputs'!$D$23/'1.Inputs'!$D$28))-MAX(0,((('1.Inputs'!$D$37*12*IF(7=1,'1.Inputs'!$D$38,IF(7=2,'1.Inputs'!$D$39,$E198)))*$F198*(('1.Inputs'!$D$40)+(1-'1.Inputs'!$D$40)*(1+'1.Inputs'!$D$41))*(1+$G198)^(7-1))-(('1.Inputs'!$D$37*12*IF(7=1,'1.Inputs'!$D$38,IF(7=2,'1.Inputs'!$D$39,$E198)))/(1-'1.Inputs'!$D$42)*$D198*(1+$G198)^(7-1))-('1.Inputs'!$D$37*12*IF(7=1,'1.Inputs'!$D$38,IF(7=2,'1.Inputs'!$D$39,$E198)))*'1.Inputs'!$D$43*(1+$G198)^(7-1)-'1.Inputs'!$D$44*(1+$G198)^(7-1)-('1.Inputs'!$D$20/'1.Inputs'!$D$27+'1.Inputs'!$D$23/'1.Inputs'!$D$28)))*'1.Inputs'!$D$53+('1.Inputs'!$D$20/'1.Inputs'!$D$27+'1.Inputs'!$D$23/'1.Inputs'!$D$28)-(N198-M198)</f>
        <v>589792346.7875452</v>
      </c>
      <c r="Z198" s="36">
        <f ca="1">((('1.Inputs'!$D$37*12*IF(8=1,'1.Inputs'!$D$38,IF(8=2,'1.Inputs'!$D$39,$E198)))*$F198*(('1.Inputs'!$D$40)+(1-'1.Inputs'!$D$40)*(1+'1.Inputs'!$D$41))*(1+$G198)^(8-1))-(('1.Inputs'!$D$37*12*IF(8=1,'1.Inputs'!$D$38,IF(8=2,'1.Inputs'!$D$39,$E198)))/(1-'1.Inputs'!$D$42)*$D198*(1+$G198)^(8-1))-('1.Inputs'!$D$37*12*IF(8=1,'1.Inputs'!$D$38,IF(8=2,'1.Inputs'!$D$39,$E198)))*'1.Inputs'!$D$43*(1+$G198)^(8-1)-'1.Inputs'!$D$44*(1+$G198)^(8-1)-('1.Inputs'!$D$20/'1.Inputs'!$D$27+'1.Inputs'!$D$23/'1.Inputs'!$D$28))-MAX(0,((('1.Inputs'!$D$37*12*IF(8=1,'1.Inputs'!$D$38,IF(8=2,'1.Inputs'!$D$39,$E198)))*$F198*(('1.Inputs'!$D$40)+(1-'1.Inputs'!$D$40)*(1+'1.Inputs'!$D$41))*(1+$G198)^(8-1))-(('1.Inputs'!$D$37*12*IF(8=1,'1.Inputs'!$D$38,IF(8=2,'1.Inputs'!$D$39,$E198)))/(1-'1.Inputs'!$D$42)*$D198*(1+$G198)^(8-1))-('1.Inputs'!$D$37*12*IF(8=1,'1.Inputs'!$D$38,IF(8=2,'1.Inputs'!$D$39,$E198)))*'1.Inputs'!$D$43*(1+$G198)^(8-1)-'1.Inputs'!$D$44*(1+$G198)^(8-1)-('1.Inputs'!$D$20/'1.Inputs'!$D$27+'1.Inputs'!$D$23/'1.Inputs'!$D$28)))*'1.Inputs'!$D$53+('1.Inputs'!$D$20/'1.Inputs'!$D$27+'1.Inputs'!$D$23/'1.Inputs'!$D$28)-(O198-N198)</f>
        <v>615206510.80233836</v>
      </c>
      <c r="AA198" s="36">
        <f ca="1">((('1.Inputs'!$D$37*12*IF(9=1,'1.Inputs'!$D$38,IF(9=2,'1.Inputs'!$D$39,$E198)))*$F198*(('1.Inputs'!$D$40)+(1-'1.Inputs'!$D$40)*(1+'1.Inputs'!$D$41))*(1+$G198)^(9-1))-(('1.Inputs'!$D$37*12*IF(9=1,'1.Inputs'!$D$38,IF(9=2,'1.Inputs'!$D$39,$E198)))/(1-'1.Inputs'!$D$42)*$D198*(1+$G198)^(9-1))-('1.Inputs'!$D$37*12*IF(9=1,'1.Inputs'!$D$38,IF(9=2,'1.Inputs'!$D$39,$E198)))*'1.Inputs'!$D$43*(1+$G198)^(9-1)-'1.Inputs'!$D$44*(1+$G198)^(9-1)-('1.Inputs'!$D$20/'1.Inputs'!$D$27+'1.Inputs'!$D$23/'1.Inputs'!$D$28))-MAX(0,((('1.Inputs'!$D$37*12*IF(9=1,'1.Inputs'!$D$38,IF(9=2,'1.Inputs'!$D$39,$E198)))*$F198*(('1.Inputs'!$D$40)+(1-'1.Inputs'!$D$40)*(1+'1.Inputs'!$D$41))*(1+$G198)^(9-1))-(('1.Inputs'!$D$37*12*IF(9=1,'1.Inputs'!$D$38,IF(9=2,'1.Inputs'!$D$39,$E198)))/(1-'1.Inputs'!$D$42)*$D198*(1+$G198)^(9-1))-('1.Inputs'!$D$37*12*IF(9=1,'1.Inputs'!$D$38,IF(9=2,'1.Inputs'!$D$39,$E198)))*'1.Inputs'!$D$43*(1+$G198)^(9-1)-'1.Inputs'!$D$44*(1+$G198)^(9-1)-('1.Inputs'!$D$20/'1.Inputs'!$D$27+'1.Inputs'!$D$23/'1.Inputs'!$D$28)))*'1.Inputs'!$D$53+('1.Inputs'!$D$20/'1.Inputs'!$D$27+'1.Inputs'!$D$23/'1.Inputs'!$D$28)-(P198-O198)</f>
        <v>641811143.60983539</v>
      </c>
      <c r="AB198" s="36">
        <f ca="1">((('1.Inputs'!$D$37*12*IF(10=1,'1.Inputs'!$D$38,IF(10=2,'1.Inputs'!$D$39,$E198)))*$F198*(('1.Inputs'!$D$40)+(1-'1.Inputs'!$D$40)*(1+'1.Inputs'!$D$41))*(1+$G198)^(10-1))-(('1.Inputs'!$D$37*12*IF(10=1,'1.Inputs'!$D$38,IF(10=2,'1.Inputs'!$D$39,$E198)))/(1-'1.Inputs'!$D$42)*$D198*(1+$G198)^(10-1))-('1.Inputs'!$D$37*12*IF(10=1,'1.Inputs'!$D$38,IF(10=2,'1.Inputs'!$D$39,$E198)))*'1.Inputs'!$D$43*(1+$G198)^(10-1)-'1.Inputs'!$D$44*(1+$G198)^(10-1)-('1.Inputs'!$D$20/'1.Inputs'!$D$27+'1.Inputs'!$D$23/'1.Inputs'!$D$28))-MAX(0,((('1.Inputs'!$D$37*12*IF(10=1,'1.Inputs'!$D$38,IF(10=2,'1.Inputs'!$D$39,$E198)))*$F198*(('1.Inputs'!$D$40)+(1-'1.Inputs'!$D$40)*(1+'1.Inputs'!$D$41))*(1+$G198)^(10-1))-(('1.Inputs'!$D$37*12*IF(10=1,'1.Inputs'!$D$38,IF(10=2,'1.Inputs'!$D$39,$E198)))/(1-'1.Inputs'!$D$42)*$D198*(1+$G198)^(10-1))-('1.Inputs'!$D$37*12*IF(10=1,'1.Inputs'!$D$38,IF(10=2,'1.Inputs'!$D$39,$E198)))*'1.Inputs'!$D$43*(1+$G198)^(10-1)-'1.Inputs'!$D$44*(1+$G198)^(10-1)-('1.Inputs'!$D$20/'1.Inputs'!$D$27+'1.Inputs'!$D$23/'1.Inputs'!$D$28)))*'1.Inputs'!$D$53+('1.Inputs'!$D$20/'1.Inputs'!$D$27+'1.Inputs'!$D$23/'1.Inputs'!$D$28)-(Q198-P198)+(('1.Inputs'!$D$20+'1.Inputs'!$D$23-('1.Inputs'!$D$20/'1.Inputs'!$D$27+'1.Inputs'!$D$23/'1.Inputs'!$D$28)*'1.Inputs'!$D$10)*'1.Inputs'!$D$60+'1.Inputs'!$D$19*'1.Inputs'!$D$59+Q198)</f>
        <v>3279546340.4557419</v>
      </c>
      <c r="AC198" s="36">
        <f ca="1">S198-AC$13-AC$14+MIN(AC$13,MAX(0,((('1.Inputs'!$D$37*12*IF(1=1,'1.Inputs'!$D$38,IF(1=2,'1.Inputs'!$D$39,$E198)))*$F198*(('1.Inputs'!$D$40)+(1-'1.Inputs'!$D$40)*(1+'1.Inputs'!$D$41))*(1+$G198)^(1-1))-(('1.Inputs'!$D$37*12*IF(1=1,'1.Inputs'!$D$38,IF(1=2,'1.Inputs'!$D$39,$E198)))/(1-'1.Inputs'!$D$42)*$D198*(1+$G198)^(1-1))-('1.Inputs'!$D$37*12*IF(1=1,'1.Inputs'!$D$38,IF(1=2,'1.Inputs'!$D$39,$E198)))*'1.Inputs'!$D$43*(1+$G198)^(1-1)-'1.Inputs'!$D$44*(1+$G198)^(1-1)-('1.Inputs'!$D$20/'1.Inputs'!$D$27+'1.Inputs'!$D$23/'1.Inputs'!$D$28))))*'1.Inputs'!$D$53</f>
        <v>-829684413.77764583</v>
      </c>
      <c r="AD198" s="36">
        <f ca="1">T198-AD$13-AD$14+MIN(AD$13,MAX(0,((('1.Inputs'!$D$37*12*IF(2=1,'1.Inputs'!$D$38,IF(2=2,'1.Inputs'!$D$39,$E198)))*$F198*(('1.Inputs'!$D$40)+(1-'1.Inputs'!$D$40)*(1+'1.Inputs'!$D$41))*(1+$G198)^(2-1))-(('1.Inputs'!$D$37*12*IF(2=1,'1.Inputs'!$D$38,IF(2=2,'1.Inputs'!$D$39,$E198)))/(1-'1.Inputs'!$D$42)*$D198*(1+$G198)^(2-1))-('1.Inputs'!$D$37*12*IF(2=1,'1.Inputs'!$D$38,IF(2=2,'1.Inputs'!$D$39,$E198)))*'1.Inputs'!$D$43*(1+$G198)^(2-1)-'1.Inputs'!$D$44*(1+$G198)^(2-1)-('1.Inputs'!$D$20/'1.Inputs'!$D$27+'1.Inputs'!$D$23/'1.Inputs'!$D$28))))*'1.Inputs'!$D$53</f>
        <v>-76733461.803442776</v>
      </c>
      <c r="AE198" s="36">
        <f ca="1">U198-AE$13-AE$14+MIN(AE$13,MAX(0,((('1.Inputs'!$D$37*12*IF(3=1,'1.Inputs'!$D$38,IF(3=2,'1.Inputs'!$D$39,$E198)))*$F198*(('1.Inputs'!$D$40)+(1-'1.Inputs'!$D$40)*(1+'1.Inputs'!$D$41))*(1+$G198)^(3-1))-(('1.Inputs'!$D$37*12*IF(3=1,'1.Inputs'!$D$38,IF(3=2,'1.Inputs'!$D$39,$E198)))/(1-'1.Inputs'!$D$42)*$D198*(1+$G198)^(3-1))-('1.Inputs'!$D$37*12*IF(3=1,'1.Inputs'!$D$38,IF(3=2,'1.Inputs'!$D$39,$E198)))*'1.Inputs'!$D$43*(1+$G198)^(3-1)-'1.Inputs'!$D$44*(1+$G198)^(3-1)-('1.Inputs'!$D$20/'1.Inputs'!$D$27+'1.Inputs'!$D$23/'1.Inputs'!$D$28))))*'1.Inputs'!$D$53</f>
        <v>-33400374.262744188</v>
      </c>
      <c r="AF198" s="36">
        <f ca="1">V198-AF$13-AF$14+MIN(AF$13,MAX(0,((('1.Inputs'!$D$37*12*IF(4=1,'1.Inputs'!$D$38,IF(4=2,'1.Inputs'!$D$39,$E198)))*$F198*(('1.Inputs'!$D$40)+(1-'1.Inputs'!$D$40)*(1+'1.Inputs'!$D$41))*(1+$G198)^(4-1))-(('1.Inputs'!$D$37*12*IF(4=1,'1.Inputs'!$D$38,IF(4=2,'1.Inputs'!$D$39,$E198)))/(1-'1.Inputs'!$D$42)*$D198*(1+$G198)^(4-1))-('1.Inputs'!$D$37*12*IF(4=1,'1.Inputs'!$D$38,IF(4=2,'1.Inputs'!$D$39,$E198)))*'1.Inputs'!$D$43*(1+$G198)^(4-1)-'1.Inputs'!$D$44*(1+$G198)^(4-1)-('1.Inputs'!$D$20/'1.Inputs'!$D$27+'1.Inputs'!$D$23/'1.Inputs'!$D$28))))*'1.Inputs'!$D$53</f>
        <v>197419783.83539176</v>
      </c>
      <c r="AG198" s="36">
        <f ca="1">W198-AG$13-AG$14+MIN(AG$13,MAX(0,((('1.Inputs'!$D$37*12*IF(5=1,'1.Inputs'!$D$38,IF(5=2,'1.Inputs'!$D$39,$E198)))*$F198*(('1.Inputs'!$D$40)+(1-'1.Inputs'!$D$40)*(1+'1.Inputs'!$D$41))*(1+$G198)^(5-1))-(('1.Inputs'!$D$37*12*IF(5=1,'1.Inputs'!$D$38,IF(5=2,'1.Inputs'!$D$39,$E198)))/(1-'1.Inputs'!$D$42)*$D198*(1+$G198)^(5-1))-('1.Inputs'!$D$37*12*IF(5=1,'1.Inputs'!$D$38,IF(5=2,'1.Inputs'!$D$39,$E198)))*'1.Inputs'!$D$43*(1+$G198)^(5-1)-'1.Inputs'!$D$44*(1+$G198)^(5-1)-('1.Inputs'!$D$20/'1.Inputs'!$D$27+'1.Inputs'!$D$23/'1.Inputs'!$D$28))))*'1.Inputs'!$D$53</f>
        <v>238760730.7006948</v>
      </c>
      <c r="AH198" s="36">
        <f ca="1">X198-AH$13-AH$14+MIN(AH$13,MAX(0,((('1.Inputs'!$D$37*12*IF(6=1,'1.Inputs'!$D$38,IF(6=2,'1.Inputs'!$D$39,$E198)))*$F198*(('1.Inputs'!$D$40)+(1-'1.Inputs'!$D$40)*(1+'1.Inputs'!$D$41))*(1+$G198)^(6-1))-(('1.Inputs'!$D$37*12*IF(6=1,'1.Inputs'!$D$38,IF(6=2,'1.Inputs'!$D$39,$E198)))/(1-'1.Inputs'!$D$42)*$D198*(1+$G198)^(6-1))-('1.Inputs'!$D$37*12*IF(6=1,'1.Inputs'!$D$38,IF(6=2,'1.Inputs'!$D$39,$E198)))*'1.Inputs'!$D$43*(1+$G198)^(6-1)-'1.Inputs'!$D$44*(1+$G198)^(6-1)-('1.Inputs'!$D$20/'1.Inputs'!$D$27+'1.Inputs'!$D$23/'1.Inputs'!$D$28))))*'1.Inputs'!$D$53</f>
        <v>281139382.04820037</v>
      </c>
      <c r="AI198" s="36">
        <f ca="1">Y198-AI$13-AI$14+MIN(AI$13,MAX(0,((('1.Inputs'!$D$37*12*IF(7=1,'1.Inputs'!$D$38,IF(7=2,'1.Inputs'!$D$39,$E198)))*$F198*(('1.Inputs'!$D$40)+(1-'1.Inputs'!$D$40)*(1+'1.Inputs'!$D$41))*(1+$G198)^(7-1))-(('1.Inputs'!$D$37*12*IF(7=1,'1.Inputs'!$D$38,IF(7=2,'1.Inputs'!$D$39,$E198)))/(1-'1.Inputs'!$D$42)*$D198*(1+$G198)^(7-1))-('1.Inputs'!$D$37*12*IF(7=1,'1.Inputs'!$D$38,IF(7=2,'1.Inputs'!$D$39,$E198)))*'1.Inputs'!$D$43*(1+$G198)^(7-1)-'1.Inputs'!$D$44*(1+$G198)^(7-1)-('1.Inputs'!$D$20/'1.Inputs'!$D$27+'1.Inputs'!$D$23/'1.Inputs'!$D$28))))*'1.Inputs'!$D$53</f>
        <v>324604346.7875452</v>
      </c>
      <c r="AJ198" s="36">
        <f ca="1">Z198-AJ$13-AJ$14+MIN(AJ$13,MAX(0,((('1.Inputs'!$D$37*12*IF(8=1,'1.Inputs'!$D$38,IF(8=2,'1.Inputs'!$D$39,$E198)))*$F198*(('1.Inputs'!$D$40)+(1-'1.Inputs'!$D$40)*(1+'1.Inputs'!$D$41))*(1+$G198)^(8-1))-(('1.Inputs'!$D$37*12*IF(8=1,'1.Inputs'!$D$38,IF(8=2,'1.Inputs'!$D$39,$E198)))/(1-'1.Inputs'!$D$42)*$D198*(1+$G198)^(8-1))-('1.Inputs'!$D$37*12*IF(8=1,'1.Inputs'!$D$38,IF(8=2,'1.Inputs'!$D$39,$E198)))*'1.Inputs'!$D$43*(1+$G198)^(8-1)-'1.Inputs'!$D$44*(1+$G198)^(8-1)-('1.Inputs'!$D$20/'1.Inputs'!$D$27+'1.Inputs'!$D$23/'1.Inputs'!$D$28))))*'1.Inputs'!$D$53</f>
        <v>615206510.80233836</v>
      </c>
      <c r="AK198" s="36">
        <f ca="1">AA198-AK$13-AK$14+MIN(AK$13,MAX(0,((('1.Inputs'!$D$37*12*IF(9=1,'1.Inputs'!$D$38,IF(9=2,'1.Inputs'!$D$39,$E198)))*$F198*(('1.Inputs'!$D$40)+(1-'1.Inputs'!$D$40)*(1+'1.Inputs'!$D$41))*(1+$G198)^(9-1))-(('1.Inputs'!$D$37*12*IF(9=1,'1.Inputs'!$D$38,IF(9=2,'1.Inputs'!$D$39,$E198)))/(1-'1.Inputs'!$D$42)*$D198*(1+$G198)^(9-1))-('1.Inputs'!$D$37*12*IF(9=1,'1.Inputs'!$D$38,IF(9=2,'1.Inputs'!$D$39,$E198)))*'1.Inputs'!$D$43*(1+$G198)^(9-1)-'1.Inputs'!$D$44*(1+$G198)^(9-1)-('1.Inputs'!$D$20/'1.Inputs'!$D$27+'1.Inputs'!$D$23/'1.Inputs'!$D$28))))*'1.Inputs'!$D$53</f>
        <v>641811143.60983539</v>
      </c>
      <c r="AL198" s="36">
        <f ca="1">AB198-AL$13-AL$14+MIN(AL$13,MAX(0,((('1.Inputs'!$D$37*12*IF(10=1,'1.Inputs'!$D$38,IF(10=2,'1.Inputs'!$D$39,$E198)))*$F198*(('1.Inputs'!$D$40)+(1-'1.Inputs'!$D$40)*(1+'1.Inputs'!$D$41))*(1+$G198)^(10-1))-(('1.Inputs'!$D$37*12*IF(10=1,'1.Inputs'!$D$38,IF(10=2,'1.Inputs'!$D$39,$E198)))/(1-'1.Inputs'!$D$42)*$D198*(1+$G198)^(10-1))-('1.Inputs'!$D$37*12*IF(10=1,'1.Inputs'!$D$38,IF(10=2,'1.Inputs'!$D$39,$E198)))*'1.Inputs'!$D$43*(1+$G198)^(10-1)-'1.Inputs'!$D$44*(1+$G198)^(10-1)-('1.Inputs'!$D$20/'1.Inputs'!$D$27+'1.Inputs'!$D$23/'1.Inputs'!$D$28))))*'1.Inputs'!$D$53+'1.Inputs'!$D$35</f>
        <v>4079546340.4557419</v>
      </c>
      <c r="AM198" s="48">
        <f ca="1">R198+NPV('1.Inputs'!$D$55,S198:AB198)</f>
        <v>326153166.00205326</v>
      </c>
      <c r="AN198" s="48">
        <f ca="1">-('1.Inputs'!$D$24*(1-'1.Inputs'!$D$31)+'1.Inputs'!$D$35)+NPV('1.Inputs'!$D$54,AC198:AL198)</f>
        <v>-898498916.56986284</v>
      </c>
      <c r="AO198" s="36">
        <f t="shared" ca="1" si="21"/>
        <v>-4.6211681150247008</v>
      </c>
      <c r="AP198" s="36">
        <f t="shared" ca="1" si="22"/>
        <v>0.78389132555197105</v>
      </c>
      <c r="AQ198" s="36">
        <f ca="1">'1.Inputs'!$D$35+MIN(SUM($AC198:AC198),SUM($AC198:AD198),SUM($AC198:AE198),SUM($AC198:AF198),SUM($AC198:AG198),SUM($AC198:AH198),SUM($AC198:AI198),SUM($AC198:AJ198),SUM($AC198:AK198),SUM($AC198:AL198))</f>
        <v>-139818249.84383273</v>
      </c>
      <c r="AR198" s="36">
        <f ca="1">IF(AP198&lt;'1.Inputs'!$D$57,1,0)</f>
        <v>1</v>
      </c>
      <c r="AS198" s="36">
        <f t="shared" ca="1" si="23"/>
        <v>1</v>
      </c>
    </row>
    <row r="199" spans="2:45" ht="15" customHeight="1" x14ac:dyDescent="0.25">
      <c r="B199" s="36">
        <v>184</v>
      </c>
      <c r="C199" s="36">
        <f t="shared" ca="1" si="16"/>
        <v>0.67449618998554417</v>
      </c>
      <c r="D199" s="36">
        <f t="shared" ca="1" si="17"/>
        <v>19396.361466577062</v>
      </c>
      <c r="E199" s="47">
        <f t="shared" ca="1" si="18"/>
        <v>0.84919240687623132</v>
      </c>
      <c r="F199" s="36">
        <f t="shared" ca="1" si="19"/>
        <v>28544.387425735968</v>
      </c>
      <c r="G199" s="36">
        <f t="shared" ca="1" si="20"/>
        <v>3.6703802208038379E-2</v>
      </c>
      <c r="H199" s="36">
        <f ca="1">((('1.Inputs'!$D$37*12*IF(1=1,'1.Inputs'!$D$38,IF(1=2,'1.Inputs'!$D$39,$E199)))*$F199*(('1.Inputs'!$D$40)+(1-'1.Inputs'!$D$40)*(1+'1.Inputs'!$D$41))*(1+$G199)^(1-1))*'1.Inputs'!$D$47+(('1.Inputs'!$D$37*12*IF(1=1,'1.Inputs'!$D$38,IF(1=2,'1.Inputs'!$D$39,$E199)))/(1-'1.Inputs'!$D$42)*$D199*(1+$G199)^(1-1))*('1.Inputs'!$D$48-'1.Inputs'!$D$49))/'1.Inputs'!$D$51</f>
        <v>766228091.31162751</v>
      </c>
      <c r="I199" s="36">
        <f ca="1">((('1.Inputs'!$D$37*12*IF(2=1,'1.Inputs'!$D$38,IF(2=2,'1.Inputs'!$D$39,$E199)))*$F199*(('1.Inputs'!$D$40)+(1-'1.Inputs'!$D$40)*(1+'1.Inputs'!$D$41))*(1+$G199)^(2-1))*'1.Inputs'!$D$47+(('1.Inputs'!$D$37*12*IF(2=1,'1.Inputs'!$D$38,IF(2=2,'1.Inputs'!$D$39,$E199)))/(1-'1.Inputs'!$D$42)*$D199*(1+$G199)^(2-1))*('1.Inputs'!$D$48-'1.Inputs'!$D$49))/'1.Inputs'!$D$51</f>
        <v>1112092205.8699212</v>
      </c>
      <c r="J199" s="36">
        <f ca="1">((('1.Inputs'!$D$37*12*IF(3=1,'1.Inputs'!$D$38,IF(3=2,'1.Inputs'!$D$39,$E199)))*$F199*(('1.Inputs'!$D$40)+(1-'1.Inputs'!$D$40)*(1+'1.Inputs'!$D$41))*(1+$G199)^(3-1))*'1.Inputs'!$D$47+(('1.Inputs'!$D$37*12*IF(3=1,'1.Inputs'!$D$38,IF(3=2,'1.Inputs'!$D$39,$E199)))/(1-'1.Inputs'!$D$42)*$D199*(1+$G199)^(3-1))*('1.Inputs'!$D$48-'1.Inputs'!$D$49))/'1.Inputs'!$D$51</f>
        <v>1398632290.1885924</v>
      </c>
      <c r="K199" s="36">
        <f ca="1">((('1.Inputs'!$D$37*12*IF(4=1,'1.Inputs'!$D$38,IF(4=2,'1.Inputs'!$D$39,$E199)))*$F199*(('1.Inputs'!$D$40)+(1-'1.Inputs'!$D$40)*(1+'1.Inputs'!$D$41))*(1+$G199)^(4-1))*'1.Inputs'!$D$47+(('1.Inputs'!$D$37*12*IF(4=1,'1.Inputs'!$D$38,IF(4=2,'1.Inputs'!$D$39,$E199)))/(1-'1.Inputs'!$D$42)*$D199*(1+$G199)^(4-1))*('1.Inputs'!$D$48-'1.Inputs'!$D$49))/'1.Inputs'!$D$51</f>
        <v>1449967413.1294506</v>
      </c>
      <c r="L199" s="36">
        <f ca="1">((('1.Inputs'!$D$37*12*IF(5=1,'1.Inputs'!$D$38,IF(5=2,'1.Inputs'!$D$39,$E199)))*$F199*(('1.Inputs'!$D$40)+(1-'1.Inputs'!$D$40)*(1+'1.Inputs'!$D$41))*(1+$G199)^(5-1))*'1.Inputs'!$D$47+(('1.Inputs'!$D$37*12*IF(5=1,'1.Inputs'!$D$38,IF(5=2,'1.Inputs'!$D$39,$E199)))/(1-'1.Inputs'!$D$42)*$D199*(1+$G199)^(5-1))*('1.Inputs'!$D$48-'1.Inputs'!$D$49))/'1.Inputs'!$D$51</f>
        <v>1503186730.2690549</v>
      </c>
      <c r="M199" s="36">
        <f ca="1">((('1.Inputs'!$D$37*12*IF(6=1,'1.Inputs'!$D$38,IF(6=2,'1.Inputs'!$D$39,$E199)))*$F199*(('1.Inputs'!$D$40)+(1-'1.Inputs'!$D$40)*(1+'1.Inputs'!$D$41))*(1+$G199)^(6-1))*'1.Inputs'!$D$47+(('1.Inputs'!$D$37*12*IF(6=1,'1.Inputs'!$D$38,IF(6=2,'1.Inputs'!$D$39,$E199)))/(1-'1.Inputs'!$D$42)*$D199*(1+$G199)^(6-1))*('1.Inputs'!$D$48-'1.Inputs'!$D$49))/'1.Inputs'!$D$51</f>
        <v>1558359398.6985981</v>
      </c>
      <c r="N199" s="36">
        <f ca="1">((('1.Inputs'!$D$37*12*IF(7=1,'1.Inputs'!$D$38,IF(7=2,'1.Inputs'!$D$39,$E199)))*$F199*(('1.Inputs'!$D$40)+(1-'1.Inputs'!$D$40)*(1+'1.Inputs'!$D$41))*(1+$G199)^(7-1))*'1.Inputs'!$D$47+(('1.Inputs'!$D$37*12*IF(7=1,'1.Inputs'!$D$38,IF(7=2,'1.Inputs'!$D$39,$E199)))/(1-'1.Inputs'!$D$42)*$D199*(1+$G199)^(7-1))*('1.Inputs'!$D$48-'1.Inputs'!$D$49))/'1.Inputs'!$D$51</f>
        <v>1615557113.8374691</v>
      </c>
      <c r="O199" s="36">
        <f ca="1">((('1.Inputs'!$D$37*12*IF(8=1,'1.Inputs'!$D$38,IF(8=2,'1.Inputs'!$D$39,$E199)))*$F199*(('1.Inputs'!$D$40)+(1-'1.Inputs'!$D$40)*(1+'1.Inputs'!$D$41))*(1+$G199)^(8-1))*'1.Inputs'!$D$47+(('1.Inputs'!$D$37*12*IF(8=1,'1.Inputs'!$D$38,IF(8=2,'1.Inputs'!$D$39,$E199)))/(1-'1.Inputs'!$D$42)*$D199*(1+$G199)^(8-1))*('1.Inputs'!$D$48-'1.Inputs'!$D$49))/'1.Inputs'!$D$51</f>
        <v>1674854202.5995491</v>
      </c>
      <c r="P199" s="36">
        <f ca="1">((('1.Inputs'!$D$37*12*IF(9=1,'1.Inputs'!$D$38,IF(9=2,'1.Inputs'!$D$39,$E199)))*$F199*(('1.Inputs'!$D$40)+(1-'1.Inputs'!$D$40)*(1+'1.Inputs'!$D$41))*(1+$G199)^(9-1))*'1.Inputs'!$D$47+(('1.Inputs'!$D$37*12*IF(9=1,'1.Inputs'!$D$38,IF(9=2,'1.Inputs'!$D$39,$E199)))/(1-'1.Inputs'!$D$42)*$D199*(1+$G199)^(9-1))*('1.Inputs'!$D$48-'1.Inputs'!$D$49))/'1.Inputs'!$D$51</f>
        <v>1736327719.9790647</v>
      </c>
      <c r="Q199" s="36">
        <f ca="1">((('1.Inputs'!$D$37*12*IF(10=1,'1.Inputs'!$D$38,IF(10=2,'1.Inputs'!$D$39,$E199)))*$F199*(('1.Inputs'!$D$40)+(1-'1.Inputs'!$D$40)*(1+'1.Inputs'!$D$41))*(1+$G199)^(10-1))*'1.Inputs'!$D$47+(('1.Inputs'!$D$37*12*IF(10=1,'1.Inputs'!$D$38,IF(10=2,'1.Inputs'!$D$39,$E199)))/(1-'1.Inputs'!$D$42)*$D199*(1+$G199)^(10-1))*('1.Inputs'!$D$48-'1.Inputs'!$D$49))/'1.Inputs'!$D$51</f>
        <v>1800057549.1815104</v>
      </c>
      <c r="R199" s="36">
        <f>-'1.Inputs'!$D$24</f>
        <v>-2050000000</v>
      </c>
      <c r="S199" s="36">
        <f ca="1">((('1.Inputs'!$D$37*12*IF(1=1,'1.Inputs'!$D$38,IF(1=2,'1.Inputs'!$D$39,$E199)))*$F199*(('1.Inputs'!$D$40)+(1-'1.Inputs'!$D$40)*(1+'1.Inputs'!$D$41))*(1+$G199)^(1-1))-(('1.Inputs'!$D$37*12*IF(1=1,'1.Inputs'!$D$38,IF(1=2,'1.Inputs'!$D$39,$E199)))/(1-'1.Inputs'!$D$42)*$D199*(1+$G199)^(1-1))-('1.Inputs'!$D$37*12*IF(1=1,'1.Inputs'!$D$38,IF(1=2,'1.Inputs'!$D$39,$E199)))*'1.Inputs'!$D$43*(1+$G199)^(1-1)-'1.Inputs'!$D$44*(1+$G199)^(1-1)-('1.Inputs'!$D$20/'1.Inputs'!$D$27+'1.Inputs'!$D$23/'1.Inputs'!$D$28))-MAX(0,((('1.Inputs'!$D$37*12*IF(1=1,'1.Inputs'!$D$38,IF(1=2,'1.Inputs'!$D$39,$E199)))*$F199*(('1.Inputs'!$D$40)+(1-'1.Inputs'!$D$40)*(1+'1.Inputs'!$D$41))*(1+$G199)^(1-1))-(('1.Inputs'!$D$37*12*IF(1=1,'1.Inputs'!$D$38,IF(1=2,'1.Inputs'!$D$39,$E199)))/(1-'1.Inputs'!$D$42)*$D199*(1+$G199)^(1-1))-('1.Inputs'!$D$37*12*IF(1=1,'1.Inputs'!$D$38,IF(1=2,'1.Inputs'!$D$39,$E199)))*'1.Inputs'!$D$43*(1+$G199)^(1-1)-'1.Inputs'!$D$44*(1+$G199)^(1-1)-('1.Inputs'!$D$20/'1.Inputs'!$D$27+'1.Inputs'!$D$23/'1.Inputs'!$D$28)))*'1.Inputs'!$D$53+('1.Inputs'!$D$20/'1.Inputs'!$D$27+'1.Inputs'!$D$23/'1.Inputs'!$D$28)-H199</f>
        <v>-760974445.8644954</v>
      </c>
      <c r="T199" s="36">
        <f ca="1">((('1.Inputs'!$D$37*12*IF(2=1,'1.Inputs'!$D$38,IF(2=2,'1.Inputs'!$D$39,$E199)))*$F199*(('1.Inputs'!$D$40)+(1-'1.Inputs'!$D$40)*(1+'1.Inputs'!$D$41))*(1+$G199)^(2-1))-(('1.Inputs'!$D$37*12*IF(2=1,'1.Inputs'!$D$38,IF(2=2,'1.Inputs'!$D$39,$E199)))/(1-'1.Inputs'!$D$42)*$D199*(1+$G199)^(2-1))-('1.Inputs'!$D$37*12*IF(2=1,'1.Inputs'!$D$38,IF(2=2,'1.Inputs'!$D$39,$E199)))*'1.Inputs'!$D$43*(1+$G199)^(2-1)-'1.Inputs'!$D$44*(1+$G199)^(2-1)-('1.Inputs'!$D$20/'1.Inputs'!$D$27+'1.Inputs'!$D$23/'1.Inputs'!$D$28))-MAX(0,((('1.Inputs'!$D$37*12*IF(2=1,'1.Inputs'!$D$38,IF(2=2,'1.Inputs'!$D$39,$E199)))*$F199*(('1.Inputs'!$D$40)+(1-'1.Inputs'!$D$40)*(1+'1.Inputs'!$D$41))*(1+$G199)^(2-1))-(('1.Inputs'!$D$37*12*IF(2=1,'1.Inputs'!$D$38,IF(2=2,'1.Inputs'!$D$39,$E199)))/(1-'1.Inputs'!$D$42)*$D199*(1+$G199)^(2-1))-('1.Inputs'!$D$37*12*IF(2=1,'1.Inputs'!$D$38,IF(2=2,'1.Inputs'!$D$39,$E199)))*'1.Inputs'!$D$43*(1+$G199)^(2-1)-'1.Inputs'!$D$44*(1+$G199)^(2-1)-('1.Inputs'!$D$20/'1.Inputs'!$D$27+'1.Inputs'!$D$23/'1.Inputs'!$D$28)))*'1.Inputs'!$D$53+('1.Inputs'!$D$20/'1.Inputs'!$D$27+'1.Inputs'!$D$23/'1.Inputs'!$D$28)-(I199-H199)</f>
        <v>-51069133.310061932</v>
      </c>
      <c r="U199" s="36">
        <f ca="1">((('1.Inputs'!$D$37*12*IF(3=1,'1.Inputs'!$D$38,IF(3=2,'1.Inputs'!$D$39,$E199)))*$F199*(('1.Inputs'!$D$40)+(1-'1.Inputs'!$D$40)*(1+'1.Inputs'!$D$41))*(1+$G199)^(3-1))-(('1.Inputs'!$D$37*12*IF(3=1,'1.Inputs'!$D$38,IF(3=2,'1.Inputs'!$D$39,$E199)))/(1-'1.Inputs'!$D$42)*$D199*(1+$G199)^(3-1))-('1.Inputs'!$D$37*12*IF(3=1,'1.Inputs'!$D$38,IF(3=2,'1.Inputs'!$D$39,$E199)))*'1.Inputs'!$D$43*(1+$G199)^(3-1)-'1.Inputs'!$D$44*(1+$G199)^(3-1)-('1.Inputs'!$D$20/'1.Inputs'!$D$27+'1.Inputs'!$D$23/'1.Inputs'!$D$28))-MAX(0,((('1.Inputs'!$D$37*12*IF(3=1,'1.Inputs'!$D$38,IF(3=2,'1.Inputs'!$D$39,$E199)))*$F199*(('1.Inputs'!$D$40)+(1-'1.Inputs'!$D$40)*(1+'1.Inputs'!$D$41))*(1+$G199)^(3-1))-(('1.Inputs'!$D$37*12*IF(3=1,'1.Inputs'!$D$38,IF(3=2,'1.Inputs'!$D$39,$E199)))/(1-'1.Inputs'!$D$42)*$D199*(1+$G199)^(3-1))-('1.Inputs'!$D$37*12*IF(3=1,'1.Inputs'!$D$38,IF(3=2,'1.Inputs'!$D$39,$E199)))*'1.Inputs'!$D$43*(1+$G199)^(3-1)-'1.Inputs'!$D$44*(1+$G199)^(3-1)-('1.Inputs'!$D$20/'1.Inputs'!$D$27+'1.Inputs'!$D$23/'1.Inputs'!$D$28)))*'1.Inputs'!$D$53+('1.Inputs'!$D$20/'1.Inputs'!$D$27+'1.Inputs'!$D$23/'1.Inputs'!$D$28)-(J199-I199)</f>
        <v>206039799.39990997</v>
      </c>
      <c r="V199" s="36">
        <f ca="1">((('1.Inputs'!$D$37*12*IF(4=1,'1.Inputs'!$D$38,IF(4=2,'1.Inputs'!$D$39,$E199)))*$F199*(('1.Inputs'!$D$40)+(1-'1.Inputs'!$D$40)*(1+'1.Inputs'!$D$41))*(1+$G199)^(4-1))-(('1.Inputs'!$D$37*12*IF(4=1,'1.Inputs'!$D$38,IF(4=2,'1.Inputs'!$D$39,$E199)))/(1-'1.Inputs'!$D$42)*$D199*(1+$G199)^(4-1))-('1.Inputs'!$D$37*12*IF(4=1,'1.Inputs'!$D$38,IF(4=2,'1.Inputs'!$D$39,$E199)))*'1.Inputs'!$D$43*(1+$G199)^(4-1)-'1.Inputs'!$D$44*(1+$G199)^(4-1)-('1.Inputs'!$D$20/'1.Inputs'!$D$27+'1.Inputs'!$D$23/'1.Inputs'!$D$28))-MAX(0,((('1.Inputs'!$D$37*12*IF(4=1,'1.Inputs'!$D$38,IF(4=2,'1.Inputs'!$D$39,$E199)))*$F199*(('1.Inputs'!$D$40)+(1-'1.Inputs'!$D$40)*(1+'1.Inputs'!$D$41))*(1+$G199)^(4-1))-(('1.Inputs'!$D$37*12*IF(4=1,'1.Inputs'!$D$38,IF(4=2,'1.Inputs'!$D$39,$E199)))/(1-'1.Inputs'!$D$42)*$D199*(1+$G199)^(4-1))-('1.Inputs'!$D$37*12*IF(4=1,'1.Inputs'!$D$38,IF(4=2,'1.Inputs'!$D$39,$E199)))*'1.Inputs'!$D$43*(1+$G199)^(4-1)-'1.Inputs'!$D$44*(1+$G199)^(4-1)-('1.Inputs'!$D$20/'1.Inputs'!$D$27+'1.Inputs'!$D$23/'1.Inputs'!$D$28)))*'1.Inputs'!$D$53+('1.Inputs'!$D$20/'1.Inputs'!$D$27+'1.Inputs'!$D$23/'1.Inputs'!$D$28)-(K199-J199)</f>
        <v>457590060.74705875</v>
      </c>
      <c r="W199" s="36">
        <f ca="1">((('1.Inputs'!$D$37*12*IF(5=1,'1.Inputs'!$D$38,IF(5=2,'1.Inputs'!$D$39,$E199)))*$F199*(('1.Inputs'!$D$40)+(1-'1.Inputs'!$D$40)*(1+'1.Inputs'!$D$41))*(1+$G199)^(5-1))-(('1.Inputs'!$D$37*12*IF(5=1,'1.Inputs'!$D$38,IF(5=2,'1.Inputs'!$D$39,$E199)))/(1-'1.Inputs'!$D$42)*$D199*(1+$G199)^(5-1))-('1.Inputs'!$D$37*12*IF(5=1,'1.Inputs'!$D$38,IF(5=2,'1.Inputs'!$D$39,$E199)))*'1.Inputs'!$D$43*(1+$G199)^(5-1)-'1.Inputs'!$D$44*(1+$G199)^(5-1)-('1.Inputs'!$D$20/'1.Inputs'!$D$27+'1.Inputs'!$D$23/'1.Inputs'!$D$28))-MAX(0,((('1.Inputs'!$D$37*12*IF(5=1,'1.Inputs'!$D$38,IF(5=2,'1.Inputs'!$D$39,$E199)))*$F199*(('1.Inputs'!$D$40)+(1-'1.Inputs'!$D$40)*(1+'1.Inputs'!$D$41))*(1+$G199)^(5-1))-(('1.Inputs'!$D$37*12*IF(5=1,'1.Inputs'!$D$38,IF(5=2,'1.Inputs'!$D$39,$E199)))/(1-'1.Inputs'!$D$42)*$D199*(1+$G199)^(5-1))-('1.Inputs'!$D$37*12*IF(5=1,'1.Inputs'!$D$38,IF(5=2,'1.Inputs'!$D$39,$E199)))*'1.Inputs'!$D$43*(1+$G199)^(5-1)-'1.Inputs'!$D$44*(1+$G199)^(5-1)-('1.Inputs'!$D$20/'1.Inputs'!$D$27+'1.Inputs'!$D$23/'1.Inputs'!$D$28)))*'1.Inputs'!$D$53+('1.Inputs'!$D$20/'1.Inputs'!$D$27+'1.Inputs'!$D$23/'1.Inputs'!$D$28)-(L199-K199)</f>
        <v>472651101.17475355</v>
      </c>
      <c r="X199" s="36">
        <f ca="1">((('1.Inputs'!$D$37*12*IF(6=1,'1.Inputs'!$D$38,IF(6=2,'1.Inputs'!$D$39,$E199)))*$F199*(('1.Inputs'!$D$40)+(1-'1.Inputs'!$D$40)*(1+'1.Inputs'!$D$41))*(1+$G199)^(6-1))-(('1.Inputs'!$D$37*12*IF(6=1,'1.Inputs'!$D$38,IF(6=2,'1.Inputs'!$D$39,$E199)))/(1-'1.Inputs'!$D$42)*$D199*(1+$G199)^(6-1))-('1.Inputs'!$D$37*12*IF(6=1,'1.Inputs'!$D$38,IF(6=2,'1.Inputs'!$D$39,$E199)))*'1.Inputs'!$D$43*(1+$G199)^(6-1)-'1.Inputs'!$D$44*(1+$G199)^(6-1)-('1.Inputs'!$D$20/'1.Inputs'!$D$27+'1.Inputs'!$D$23/'1.Inputs'!$D$28))-MAX(0,((('1.Inputs'!$D$37*12*IF(6=1,'1.Inputs'!$D$38,IF(6=2,'1.Inputs'!$D$39,$E199)))*$F199*(('1.Inputs'!$D$40)+(1-'1.Inputs'!$D$40)*(1+'1.Inputs'!$D$41))*(1+$G199)^(6-1))-(('1.Inputs'!$D$37*12*IF(6=1,'1.Inputs'!$D$38,IF(6=2,'1.Inputs'!$D$39,$E199)))/(1-'1.Inputs'!$D$42)*$D199*(1+$G199)^(6-1))-('1.Inputs'!$D$37*12*IF(6=1,'1.Inputs'!$D$38,IF(6=2,'1.Inputs'!$D$39,$E199)))*'1.Inputs'!$D$43*(1+$G199)^(6-1)-'1.Inputs'!$D$44*(1+$G199)^(6-1)-('1.Inputs'!$D$20/'1.Inputs'!$D$27+'1.Inputs'!$D$23/'1.Inputs'!$D$28)))*'1.Inputs'!$D$53+('1.Inputs'!$D$20/'1.Inputs'!$D$27+'1.Inputs'!$D$23/'1.Inputs'!$D$28)-(M199-L199)</f>
        <v>488264939.05135334</v>
      </c>
      <c r="Y199" s="36">
        <f ca="1">((('1.Inputs'!$D$37*12*IF(7=1,'1.Inputs'!$D$38,IF(7=2,'1.Inputs'!$D$39,$E199)))*$F199*(('1.Inputs'!$D$40)+(1-'1.Inputs'!$D$40)*(1+'1.Inputs'!$D$41))*(1+$G199)^(7-1))-(('1.Inputs'!$D$37*12*IF(7=1,'1.Inputs'!$D$38,IF(7=2,'1.Inputs'!$D$39,$E199)))/(1-'1.Inputs'!$D$42)*$D199*(1+$G199)^(7-1))-('1.Inputs'!$D$37*12*IF(7=1,'1.Inputs'!$D$38,IF(7=2,'1.Inputs'!$D$39,$E199)))*'1.Inputs'!$D$43*(1+$G199)^(7-1)-'1.Inputs'!$D$44*(1+$G199)^(7-1)-('1.Inputs'!$D$20/'1.Inputs'!$D$27+'1.Inputs'!$D$23/'1.Inputs'!$D$28))-MAX(0,((('1.Inputs'!$D$37*12*IF(7=1,'1.Inputs'!$D$38,IF(7=2,'1.Inputs'!$D$39,$E199)))*$F199*(('1.Inputs'!$D$40)+(1-'1.Inputs'!$D$40)*(1+'1.Inputs'!$D$41))*(1+$G199)^(7-1))-(('1.Inputs'!$D$37*12*IF(7=1,'1.Inputs'!$D$38,IF(7=2,'1.Inputs'!$D$39,$E199)))/(1-'1.Inputs'!$D$42)*$D199*(1+$G199)^(7-1))-('1.Inputs'!$D$37*12*IF(7=1,'1.Inputs'!$D$38,IF(7=2,'1.Inputs'!$D$39,$E199)))*'1.Inputs'!$D$43*(1+$G199)^(7-1)-'1.Inputs'!$D$44*(1+$G199)^(7-1)-('1.Inputs'!$D$20/'1.Inputs'!$D$27+'1.Inputs'!$D$23/'1.Inputs'!$D$28)))*'1.Inputs'!$D$53+('1.Inputs'!$D$20/'1.Inputs'!$D$27+'1.Inputs'!$D$23/'1.Inputs'!$D$28)-(N199-M199)</f>
        <v>504451864.14508379</v>
      </c>
      <c r="Z199" s="36">
        <f ca="1">((('1.Inputs'!$D$37*12*IF(8=1,'1.Inputs'!$D$38,IF(8=2,'1.Inputs'!$D$39,$E199)))*$F199*(('1.Inputs'!$D$40)+(1-'1.Inputs'!$D$40)*(1+'1.Inputs'!$D$41))*(1+$G199)^(8-1))-(('1.Inputs'!$D$37*12*IF(8=1,'1.Inputs'!$D$38,IF(8=2,'1.Inputs'!$D$39,$E199)))/(1-'1.Inputs'!$D$42)*$D199*(1+$G199)^(8-1))-('1.Inputs'!$D$37*12*IF(8=1,'1.Inputs'!$D$38,IF(8=2,'1.Inputs'!$D$39,$E199)))*'1.Inputs'!$D$43*(1+$G199)^(8-1)-'1.Inputs'!$D$44*(1+$G199)^(8-1)-('1.Inputs'!$D$20/'1.Inputs'!$D$27+'1.Inputs'!$D$23/'1.Inputs'!$D$28))-MAX(0,((('1.Inputs'!$D$37*12*IF(8=1,'1.Inputs'!$D$38,IF(8=2,'1.Inputs'!$D$39,$E199)))*$F199*(('1.Inputs'!$D$40)+(1-'1.Inputs'!$D$40)*(1+'1.Inputs'!$D$41))*(1+$G199)^(8-1))-(('1.Inputs'!$D$37*12*IF(8=1,'1.Inputs'!$D$38,IF(8=2,'1.Inputs'!$D$39,$E199)))/(1-'1.Inputs'!$D$42)*$D199*(1+$G199)^(8-1))-('1.Inputs'!$D$37*12*IF(8=1,'1.Inputs'!$D$38,IF(8=2,'1.Inputs'!$D$39,$E199)))*'1.Inputs'!$D$43*(1+$G199)^(8-1)-'1.Inputs'!$D$44*(1+$G199)^(8-1)-('1.Inputs'!$D$20/'1.Inputs'!$D$27+'1.Inputs'!$D$23/'1.Inputs'!$D$28)))*'1.Inputs'!$D$53+('1.Inputs'!$D$20/'1.Inputs'!$D$27+'1.Inputs'!$D$23/'1.Inputs'!$D$28)-(O199-N199)</f>
        <v>521232910.93581128</v>
      </c>
      <c r="AA199" s="36">
        <f ca="1">((('1.Inputs'!$D$37*12*IF(9=1,'1.Inputs'!$D$38,IF(9=2,'1.Inputs'!$D$39,$E199)))*$F199*(('1.Inputs'!$D$40)+(1-'1.Inputs'!$D$40)*(1+'1.Inputs'!$D$41))*(1+$G199)^(9-1))-(('1.Inputs'!$D$37*12*IF(9=1,'1.Inputs'!$D$38,IF(9=2,'1.Inputs'!$D$39,$E199)))/(1-'1.Inputs'!$D$42)*$D199*(1+$G199)^(9-1))-('1.Inputs'!$D$37*12*IF(9=1,'1.Inputs'!$D$38,IF(9=2,'1.Inputs'!$D$39,$E199)))*'1.Inputs'!$D$43*(1+$G199)^(9-1)-'1.Inputs'!$D$44*(1+$G199)^(9-1)-('1.Inputs'!$D$20/'1.Inputs'!$D$27+'1.Inputs'!$D$23/'1.Inputs'!$D$28))-MAX(0,((('1.Inputs'!$D$37*12*IF(9=1,'1.Inputs'!$D$38,IF(9=2,'1.Inputs'!$D$39,$E199)))*$F199*(('1.Inputs'!$D$40)+(1-'1.Inputs'!$D$40)*(1+'1.Inputs'!$D$41))*(1+$G199)^(9-1))-(('1.Inputs'!$D$37*12*IF(9=1,'1.Inputs'!$D$38,IF(9=2,'1.Inputs'!$D$39,$E199)))/(1-'1.Inputs'!$D$42)*$D199*(1+$G199)^(9-1))-('1.Inputs'!$D$37*12*IF(9=1,'1.Inputs'!$D$38,IF(9=2,'1.Inputs'!$D$39,$E199)))*'1.Inputs'!$D$43*(1+$G199)^(9-1)-'1.Inputs'!$D$44*(1+$G199)^(9-1)-('1.Inputs'!$D$20/'1.Inputs'!$D$27+'1.Inputs'!$D$23/'1.Inputs'!$D$28)))*'1.Inputs'!$D$53+('1.Inputs'!$D$20/'1.Inputs'!$D$27+'1.Inputs'!$D$23/'1.Inputs'!$D$28)-(P199-O199)</f>
        <v>538629885.94878972</v>
      </c>
      <c r="AB199" s="36">
        <f ca="1">((('1.Inputs'!$D$37*12*IF(10=1,'1.Inputs'!$D$38,IF(10=2,'1.Inputs'!$D$39,$E199)))*$F199*(('1.Inputs'!$D$40)+(1-'1.Inputs'!$D$40)*(1+'1.Inputs'!$D$41))*(1+$G199)^(10-1))-(('1.Inputs'!$D$37*12*IF(10=1,'1.Inputs'!$D$38,IF(10=2,'1.Inputs'!$D$39,$E199)))/(1-'1.Inputs'!$D$42)*$D199*(1+$G199)^(10-1))-('1.Inputs'!$D$37*12*IF(10=1,'1.Inputs'!$D$38,IF(10=2,'1.Inputs'!$D$39,$E199)))*'1.Inputs'!$D$43*(1+$G199)^(10-1)-'1.Inputs'!$D$44*(1+$G199)^(10-1)-('1.Inputs'!$D$20/'1.Inputs'!$D$27+'1.Inputs'!$D$23/'1.Inputs'!$D$28))-MAX(0,((('1.Inputs'!$D$37*12*IF(10=1,'1.Inputs'!$D$38,IF(10=2,'1.Inputs'!$D$39,$E199)))*$F199*(('1.Inputs'!$D$40)+(1-'1.Inputs'!$D$40)*(1+'1.Inputs'!$D$41))*(1+$G199)^(10-1))-(('1.Inputs'!$D$37*12*IF(10=1,'1.Inputs'!$D$38,IF(10=2,'1.Inputs'!$D$39,$E199)))/(1-'1.Inputs'!$D$42)*$D199*(1+$G199)^(10-1))-('1.Inputs'!$D$37*12*IF(10=1,'1.Inputs'!$D$38,IF(10=2,'1.Inputs'!$D$39,$E199)))*'1.Inputs'!$D$43*(1+$G199)^(10-1)-'1.Inputs'!$D$44*(1+$G199)^(10-1)-('1.Inputs'!$D$20/'1.Inputs'!$D$27+'1.Inputs'!$D$23/'1.Inputs'!$D$28)))*'1.Inputs'!$D$53+('1.Inputs'!$D$20/'1.Inputs'!$D$27+'1.Inputs'!$D$23/'1.Inputs'!$D$28)-(Q199-P199)+(('1.Inputs'!$D$20+'1.Inputs'!$D$23-('1.Inputs'!$D$20/'1.Inputs'!$D$27+'1.Inputs'!$D$23/'1.Inputs'!$D$28)*'1.Inputs'!$D$10)*'1.Inputs'!$D$60+'1.Inputs'!$D$19*'1.Inputs'!$D$59+Q199)</f>
        <v>3056722945.2731729</v>
      </c>
      <c r="AC199" s="36">
        <f ca="1">S199-AC$13-AC$14+MIN(AC$13,MAX(0,((('1.Inputs'!$D$37*12*IF(1=1,'1.Inputs'!$D$38,IF(1=2,'1.Inputs'!$D$39,$E199)))*$F199*(('1.Inputs'!$D$40)+(1-'1.Inputs'!$D$40)*(1+'1.Inputs'!$D$41))*(1+$G199)^(1-1))-(('1.Inputs'!$D$37*12*IF(1=1,'1.Inputs'!$D$38,IF(1=2,'1.Inputs'!$D$39,$E199)))/(1-'1.Inputs'!$D$42)*$D199*(1+$G199)^(1-1))-('1.Inputs'!$D$37*12*IF(1=1,'1.Inputs'!$D$38,IF(1=2,'1.Inputs'!$D$39,$E199)))*'1.Inputs'!$D$43*(1+$G199)^(1-1)-'1.Inputs'!$D$44*(1+$G199)^(1-1)-('1.Inputs'!$D$20/'1.Inputs'!$D$27+'1.Inputs'!$D$23/'1.Inputs'!$D$28))))*'1.Inputs'!$D$53</f>
        <v>-908574445.8644954</v>
      </c>
      <c r="AD199" s="36">
        <f ca="1">T199-AD$13-AD$14+MIN(AD$13,MAX(0,((('1.Inputs'!$D$37*12*IF(2=1,'1.Inputs'!$D$38,IF(2=2,'1.Inputs'!$D$39,$E199)))*$F199*(('1.Inputs'!$D$40)+(1-'1.Inputs'!$D$40)*(1+'1.Inputs'!$D$41))*(1+$G199)^(2-1))-(('1.Inputs'!$D$37*12*IF(2=1,'1.Inputs'!$D$38,IF(2=2,'1.Inputs'!$D$39,$E199)))/(1-'1.Inputs'!$D$42)*$D199*(1+$G199)^(2-1))-('1.Inputs'!$D$37*12*IF(2=1,'1.Inputs'!$D$38,IF(2=2,'1.Inputs'!$D$39,$E199)))*'1.Inputs'!$D$43*(1+$G199)^(2-1)-'1.Inputs'!$D$44*(1+$G199)^(2-1)-('1.Inputs'!$D$20/'1.Inputs'!$D$27+'1.Inputs'!$D$23/'1.Inputs'!$D$28))))*'1.Inputs'!$D$53</f>
        <v>-147009133.31006193</v>
      </c>
      <c r="AE199" s="36">
        <f ca="1">U199-AE$13-AE$14+MIN(AE$13,MAX(0,((('1.Inputs'!$D$37*12*IF(3=1,'1.Inputs'!$D$38,IF(3=2,'1.Inputs'!$D$39,$E199)))*$F199*(('1.Inputs'!$D$40)+(1-'1.Inputs'!$D$40)*(1+'1.Inputs'!$D$41))*(1+$G199)^(3-1))-(('1.Inputs'!$D$37*12*IF(3=1,'1.Inputs'!$D$38,IF(3=2,'1.Inputs'!$D$39,$E199)))/(1-'1.Inputs'!$D$42)*$D199*(1+$G199)^(3-1))-('1.Inputs'!$D$37*12*IF(3=1,'1.Inputs'!$D$38,IF(3=2,'1.Inputs'!$D$39,$E199)))*'1.Inputs'!$D$43*(1+$G199)^(3-1)-'1.Inputs'!$D$44*(1+$G199)^(3-1)-('1.Inputs'!$D$20/'1.Inputs'!$D$27+'1.Inputs'!$D$23/'1.Inputs'!$D$28))))*'1.Inputs'!$D$53</f>
        <v>-135900200.60009003</v>
      </c>
      <c r="AF199" s="36">
        <f ca="1">V199-AF$13-AF$14+MIN(AF$13,MAX(0,((('1.Inputs'!$D$37*12*IF(4=1,'1.Inputs'!$D$38,IF(4=2,'1.Inputs'!$D$39,$E199)))*$F199*(('1.Inputs'!$D$40)+(1-'1.Inputs'!$D$40)*(1+'1.Inputs'!$D$41))*(1+$G199)^(4-1))-(('1.Inputs'!$D$37*12*IF(4=1,'1.Inputs'!$D$38,IF(4=2,'1.Inputs'!$D$39,$E199)))/(1-'1.Inputs'!$D$42)*$D199*(1+$G199)^(4-1))-('1.Inputs'!$D$37*12*IF(4=1,'1.Inputs'!$D$38,IF(4=2,'1.Inputs'!$D$39,$E199)))*'1.Inputs'!$D$43*(1+$G199)^(4-1)-'1.Inputs'!$D$44*(1+$G199)^(4-1)-('1.Inputs'!$D$20/'1.Inputs'!$D$27+'1.Inputs'!$D$23/'1.Inputs'!$D$28))))*'1.Inputs'!$D$53</f>
        <v>134838060.74705875</v>
      </c>
      <c r="AG199" s="36">
        <f ca="1">W199-AG$13-AG$14+MIN(AG$13,MAX(0,((('1.Inputs'!$D$37*12*IF(5=1,'1.Inputs'!$D$38,IF(5=2,'1.Inputs'!$D$39,$E199)))*$F199*(('1.Inputs'!$D$40)+(1-'1.Inputs'!$D$40)*(1+'1.Inputs'!$D$41))*(1+$G199)^(5-1))-(('1.Inputs'!$D$37*12*IF(5=1,'1.Inputs'!$D$38,IF(5=2,'1.Inputs'!$D$39,$E199)))/(1-'1.Inputs'!$D$42)*$D199*(1+$G199)^(5-1))-('1.Inputs'!$D$37*12*IF(5=1,'1.Inputs'!$D$38,IF(5=2,'1.Inputs'!$D$39,$E199)))*'1.Inputs'!$D$43*(1+$G199)^(5-1)-'1.Inputs'!$D$44*(1+$G199)^(5-1)-('1.Inputs'!$D$20/'1.Inputs'!$D$27+'1.Inputs'!$D$23/'1.Inputs'!$D$28))))*'1.Inputs'!$D$53</f>
        <v>169087101.17475355</v>
      </c>
      <c r="AH199" s="36">
        <f ca="1">X199-AH$13-AH$14+MIN(AH$13,MAX(0,((('1.Inputs'!$D$37*12*IF(6=1,'1.Inputs'!$D$38,IF(6=2,'1.Inputs'!$D$39,$E199)))*$F199*(('1.Inputs'!$D$40)+(1-'1.Inputs'!$D$40)*(1+'1.Inputs'!$D$41))*(1+$G199)^(6-1))-(('1.Inputs'!$D$37*12*IF(6=1,'1.Inputs'!$D$38,IF(6=2,'1.Inputs'!$D$39,$E199)))/(1-'1.Inputs'!$D$42)*$D199*(1+$G199)^(6-1))-('1.Inputs'!$D$37*12*IF(6=1,'1.Inputs'!$D$38,IF(6=2,'1.Inputs'!$D$39,$E199)))*'1.Inputs'!$D$43*(1+$G199)^(6-1)-'1.Inputs'!$D$44*(1+$G199)^(6-1)-('1.Inputs'!$D$20/'1.Inputs'!$D$27+'1.Inputs'!$D$23/'1.Inputs'!$D$28))))*'1.Inputs'!$D$53</f>
        <v>203888939.05135334</v>
      </c>
      <c r="AI199" s="36">
        <f ca="1">Y199-AI$13-AI$14+MIN(AI$13,MAX(0,((('1.Inputs'!$D$37*12*IF(7=1,'1.Inputs'!$D$38,IF(7=2,'1.Inputs'!$D$39,$E199)))*$F199*(('1.Inputs'!$D$40)+(1-'1.Inputs'!$D$40)*(1+'1.Inputs'!$D$41))*(1+$G199)^(7-1))-(('1.Inputs'!$D$37*12*IF(7=1,'1.Inputs'!$D$38,IF(7=2,'1.Inputs'!$D$39,$E199)))/(1-'1.Inputs'!$D$42)*$D199*(1+$G199)^(7-1))-('1.Inputs'!$D$37*12*IF(7=1,'1.Inputs'!$D$38,IF(7=2,'1.Inputs'!$D$39,$E199)))*'1.Inputs'!$D$43*(1+$G199)^(7-1)-'1.Inputs'!$D$44*(1+$G199)^(7-1)-('1.Inputs'!$D$20/'1.Inputs'!$D$27+'1.Inputs'!$D$23/'1.Inputs'!$D$28))))*'1.Inputs'!$D$53</f>
        <v>239263864.14508379</v>
      </c>
      <c r="AJ199" s="36">
        <f ca="1">Z199-AJ$13-AJ$14+MIN(AJ$13,MAX(0,((('1.Inputs'!$D$37*12*IF(8=1,'1.Inputs'!$D$38,IF(8=2,'1.Inputs'!$D$39,$E199)))*$F199*(('1.Inputs'!$D$40)+(1-'1.Inputs'!$D$40)*(1+'1.Inputs'!$D$41))*(1+$G199)^(8-1))-(('1.Inputs'!$D$37*12*IF(8=1,'1.Inputs'!$D$38,IF(8=2,'1.Inputs'!$D$39,$E199)))/(1-'1.Inputs'!$D$42)*$D199*(1+$G199)^(8-1))-('1.Inputs'!$D$37*12*IF(8=1,'1.Inputs'!$D$38,IF(8=2,'1.Inputs'!$D$39,$E199)))*'1.Inputs'!$D$43*(1+$G199)^(8-1)-'1.Inputs'!$D$44*(1+$G199)^(8-1)-('1.Inputs'!$D$20/'1.Inputs'!$D$27+'1.Inputs'!$D$23/'1.Inputs'!$D$28))))*'1.Inputs'!$D$53</f>
        <v>521232910.93581128</v>
      </c>
      <c r="AK199" s="36">
        <f ca="1">AA199-AK$13-AK$14+MIN(AK$13,MAX(0,((('1.Inputs'!$D$37*12*IF(9=1,'1.Inputs'!$D$38,IF(9=2,'1.Inputs'!$D$39,$E199)))*$F199*(('1.Inputs'!$D$40)+(1-'1.Inputs'!$D$40)*(1+'1.Inputs'!$D$41))*(1+$G199)^(9-1))-(('1.Inputs'!$D$37*12*IF(9=1,'1.Inputs'!$D$38,IF(9=2,'1.Inputs'!$D$39,$E199)))/(1-'1.Inputs'!$D$42)*$D199*(1+$G199)^(9-1))-('1.Inputs'!$D$37*12*IF(9=1,'1.Inputs'!$D$38,IF(9=2,'1.Inputs'!$D$39,$E199)))*'1.Inputs'!$D$43*(1+$G199)^(9-1)-'1.Inputs'!$D$44*(1+$G199)^(9-1)-('1.Inputs'!$D$20/'1.Inputs'!$D$27+'1.Inputs'!$D$23/'1.Inputs'!$D$28))))*'1.Inputs'!$D$53</f>
        <v>538629885.94878972</v>
      </c>
      <c r="AL199" s="36">
        <f ca="1">AB199-AL$13-AL$14+MIN(AL$13,MAX(0,((('1.Inputs'!$D$37*12*IF(10=1,'1.Inputs'!$D$38,IF(10=2,'1.Inputs'!$D$39,$E199)))*$F199*(('1.Inputs'!$D$40)+(1-'1.Inputs'!$D$40)*(1+'1.Inputs'!$D$41))*(1+$G199)^(10-1))-(('1.Inputs'!$D$37*12*IF(10=1,'1.Inputs'!$D$38,IF(10=2,'1.Inputs'!$D$39,$E199)))/(1-'1.Inputs'!$D$42)*$D199*(1+$G199)^(10-1))-('1.Inputs'!$D$37*12*IF(10=1,'1.Inputs'!$D$38,IF(10=2,'1.Inputs'!$D$39,$E199)))*'1.Inputs'!$D$43*(1+$G199)^(10-1)-'1.Inputs'!$D$44*(1+$G199)^(10-1)-('1.Inputs'!$D$20/'1.Inputs'!$D$27+'1.Inputs'!$D$23/'1.Inputs'!$D$28))))*'1.Inputs'!$D$53+'1.Inputs'!$D$35</f>
        <v>3856722945.2731729</v>
      </c>
      <c r="AM199" s="48">
        <f ca="1">R199+NPV('1.Inputs'!$D$55,S199:AB199)</f>
        <v>-180036808.68636298</v>
      </c>
      <c r="AN199" s="48">
        <f ca="1">-('1.Inputs'!$D$24*(1-'1.Inputs'!$D$31)+'1.Inputs'!$D$35)+NPV('1.Inputs'!$D$54,AC199:AL199)</f>
        <v>-1287187822.3979659</v>
      </c>
      <c r="AO199" s="36">
        <f t="shared" ca="1" si="21"/>
        <v>-5.1556534272662287</v>
      </c>
      <c r="AP199" s="36">
        <f t="shared" ca="1" si="22"/>
        <v>0.52347510010139731</v>
      </c>
      <c r="AQ199" s="36">
        <f ca="1">'1.Inputs'!$D$35+MIN(SUM($AC199:AC199),SUM($AC199:AD199),SUM($AC199:AE199),SUM($AC199:AF199),SUM($AC199:AG199),SUM($AC199:AH199),SUM($AC199:AI199),SUM($AC199:AJ199),SUM($AC199:AK199),SUM($AC199:AL199))</f>
        <v>-391483779.77464724</v>
      </c>
      <c r="AR199" s="36">
        <f ca="1">IF(AP199&lt;'1.Inputs'!$D$57,1,0)</f>
        <v>1</v>
      </c>
      <c r="AS199" s="36">
        <f t="shared" ca="1" si="23"/>
        <v>1</v>
      </c>
    </row>
    <row r="200" spans="2:45" ht="15" customHeight="1" x14ac:dyDescent="0.25">
      <c r="B200" s="36">
        <v>185</v>
      </c>
      <c r="C200" s="36">
        <f t="shared" ca="1" si="16"/>
        <v>0.25024325970618833</v>
      </c>
      <c r="D200" s="36">
        <f t="shared" ca="1" si="17"/>
        <v>17931.429425152532</v>
      </c>
      <c r="E200" s="47">
        <f t="shared" ca="1" si="18"/>
        <v>0.79087369019856191</v>
      </c>
      <c r="F200" s="36">
        <f t="shared" ca="1" si="19"/>
        <v>26944.391956841821</v>
      </c>
      <c r="G200" s="36">
        <f t="shared" ca="1" si="20"/>
        <v>3.4284839305056845E-2</v>
      </c>
      <c r="H200" s="36">
        <f ca="1">((('1.Inputs'!$D$37*12*IF(1=1,'1.Inputs'!$D$38,IF(1=2,'1.Inputs'!$D$39,$E200)))*$F200*(('1.Inputs'!$D$40)+(1-'1.Inputs'!$D$40)*(1+'1.Inputs'!$D$41))*(1+$G200)^(1-1))*'1.Inputs'!$D$47+(('1.Inputs'!$D$37*12*IF(1=1,'1.Inputs'!$D$38,IF(1=2,'1.Inputs'!$D$39,$E200)))/(1-'1.Inputs'!$D$42)*$D200*(1+$G200)^(1-1))*('1.Inputs'!$D$48-'1.Inputs'!$D$49))/'1.Inputs'!$D$51</f>
        <v>720975681.72001982</v>
      </c>
      <c r="I200" s="36">
        <f ca="1">((('1.Inputs'!$D$37*12*IF(2=1,'1.Inputs'!$D$38,IF(2=2,'1.Inputs'!$D$39,$E200)))*$F200*(('1.Inputs'!$D$40)+(1-'1.Inputs'!$D$40)*(1+'1.Inputs'!$D$41))*(1+$G200)^(2-1))*'1.Inputs'!$D$47+(('1.Inputs'!$D$37*12*IF(2=1,'1.Inputs'!$D$38,IF(2=2,'1.Inputs'!$D$39,$E200)))/(1-'1.Inputs'!$D$42)*$D200*(1+$G200)^(2-1))*('1.Inputs'!$D$48-'1.Inputs'!$D$49))/'1.Inputs'!$D$51</f>
        <v>1043971903.9549023</v>
      </c>
      <c r="J200" s="36">
        <f ca="1">((('1.Inputs'!$D$37*12*IF(3=1,'1.Inputs'!$D$38,IF(3=2,'1.Inputs'!$D$39,$E200)))*$F200*(('1.Inputs'!$D$40)+(1-'1.Inputs'!$D$40)*(1+'1.Inputs'!$D$41))*(1+$G200)^(3-1))*'1.Inputs'!$D$47+(('1.Inputs'!$D$37*12*IF(3=1,'1.Inputs'!$D$38,IF(3=2,'1.Inputs'!$D$39,$E200)))/(1-'1.Inputs'!$D$42)*$D200*(1+$G200)^(3-1))*('1.Inputs'!$D$48-'1.Inputs'!$D$49))/'1.Inputs'!$D$51</f>
        <v>1219938838.1493409</v>
      </c>
      <c r="K200" s="36">
        <f ca="1">((('1.Inputs'!$D$37*12*IF(4=1,'1.Inputs'!$D$38,IF(4=2,'1.Inputs'!$D$39,$E200)))*$F200*(('1.Inputs'!$D$40)+(1-'1.Inputs'!$D$40)*(1+'1.Inputs'!$D$41))*(1+$G200)^(4-1))*'1.Inputs'!$D$47+(('1.Inputs'!$D$37*12*IF(4=1,'1.Inputs'!$D$38,IF(4=2,'1.Inputs'!$D$39,$E200)))/(1-'1.Inputs'!$D$42)*$D200*(1+$G200)^(4-1))*('1.Inputs'!$D$48-'1.Inputs'!$D$49))/'1.Inputs'!$D$51</f>
        <v>1261764245.1772885</v>
      </c>
      <c r="L200" s="36">
        <f ca="1">((('1.Inputs'!$D$37*12*IF(5=1,'1.Inputs'!$D$38,IF(5=2,'1.Inputs'!$D$39,$E200)))*$F200*(('1.Inputs'!$D$40)+(1-'1.Inputs'!$D$40)*(1+'1.Inputs'!$D$41))*(1+$G200)^(5-1))*'1.Inputs'!$D$47+(('1.Inputs'!$D$37*12*IF(5=1,'1.Inputs'!$D$38,IF(5=2,'1.Inputs'!$D$39,$E200)))/(1-'1.Inputs'!$D$42)*$D200*(1+$G200)^(5-1))*('1.Inputs'!$D$48-'1.Inputs'!$D$49))/'1.Inputs'!$D$51</f>
        <v>1305023629.5640585</v>
      </c>
      <c r="M200" s="36">
        <f ca="1">((('1.Inputs'!$D$37*12*IF(6=1,'1.Inputs'!$D$38,IF(6=2,'1.Inputs'!$D$39,$E200)))*$F200*(('1.Inputs'!$D$40)+(1-'1.Inputs'!$D$40)*(1+'1.Inputs'!$D$41))*(1+$G200)^(6-1))*'1.Inputs'!$D$47+(('1.Inputs'!$D$37*12*IF(6=1,'1.Inputs'!$D$38,IF(6=2,'1.Inputs'!$D$39,$E200)))/(1-'1.Inputs'!$D$42)*$D200*(1+$G200)^(6-1))*('1.Inputs'!$D$48-'1.Inputs'!$D$49))/'1.Inputs'!$D$51</f>
        <v>1349766154.992964</v>
      </c>
      <c r="N200" s="36">
        <f ca="1">((('1.Inputs'!$D$37*12*IF(7=1,'1.Inputs'!$D$38,IF(7=2,'1.Inputs'!$D$39,$E200)))*$F200*(('1.Inputs'!$D$40)+(1-'1.Inputs'!$D$40)*(1+'1.Inputs'!$D$41))*(1+$G200)^(7-1))*'1.Inputs'!$D$47+(('1.Inputs'!$D$37*12*IF(7=1,'1.Inputs'!$D$38,IF(7=2,'1.Inputs'!$D$39,$E200)))/(1-'1.Inputs'!$D$42)*$D200*(1+$G200)^(7-1))*('1.Inputs'!$D$48-'1.Inputs'!$D$49))/'1.Inputs'!$D$51</f>
        <v>1396042670.7163022</v>
      </c>
      <c r="O200" s="36">
        <f ca="1">((('1.Inputs'!$D$37*12*IF(8=1,'1.Inputs'!$D$38,IF(8=2,'1.Inputs'!$D$39,$E200)))*$F200*(('1.Inputs'!$D$40)+(1-'1.Inputs'!$D$40)*(1+'1.Inputs'!$D$41))*(1+$G200)^(8-1))*'1.Inputs'!$D$47+(('1.Inputs'!$D$37*12*IF(8=1,'1.Inputs'!$D$38,IF(8=2,'1.Inputs'!$D$39,$E200)))/(1-'1.Inputs'!$D$42)*$D200*(1+$G200)^(8-1))*('1.Inputs'!$D$48-'1.Inputs'!$D$49))/'1.Inputs'!$D$51</f>
        <v>1443905769.3448131</v>
      </c>
      <c r="P200" s="36">
        <f ca="1">((('1.Inputs'!$D$37*12*IF(9=1,'1.Inputs'!$D$38,IF(9=2,'1.Inputs'!$D$39,$E200)))*$F200*(('1.Inputs'!$D$40)+(1-'1.Inputs'!$D$40)*(1+'1.Inputs'!$D$41))*(1+$G200)^(9-1))*'1.Inputs'!$D$47+(('1.Inputs'!$D$37*12*IF(9=1,'1.Inputs'!$D$38,IF(9=2,'1.Inputs'!$D$39,$E200)))/(1-'1.Inputs'!$D$42)*$D200*(1+$G200)^(9-1))*('1.Inputs'!$D$48-'1.Inputs'!$D$49))/'1.Inputs'!$D$51</f>
        <v>1493409846.6184442</v>
      </c>
      <c r="Q200" s="36">
        <f ca="1">((('1.Inputs'!$D$37*12*IF(10=1,'1.Inputs'!$D$38,IF(10=2,'1.Inputs'!$D$39,$E200)))*$F200*(('1.Inputs'!$D$40)+(1-'1.Inputs'!$D$40)*(1+'1.Inputs'!$D$41))*(1+$G200)^(10-1))*'1.Inputs'!$D$47+(('1.Inputs'!$D$37*12*IF(10=1,'1.Inputs'!$D$38,IF(10=2,'1.Inputs'!$D$39,$E200)))/(1-'1.Inputs'!$D$42)*$D200*(1+$G200)^(10-1))*('1.Inputs'!$D$48-'1.Inputs'!$D$49))/'1.Inputs'!$D$51</f>
        <v>1544611163.2263467</v>
      </c>
      <c r="R200" s="36">
        <f>-'1.Inputs'!$D$24</f>
        <v>-2050000000</v>
      </c>
      <c r="S200" s="36">
        <f ca="1">((('1.Inputs'!$D$37*12*IF(1=1,'1.Inputs'!$D$38,IF(1=2,'1.Inputs'!$D$39,$E200)))*$F200*(('1.Inputs'!$D$40)+(1-'1.Inputs'!$D$40)*(1+'1.Inputs'!$D$41))*(1+$G200)^(1-1))-(('1.Inputs'!$D$37*12*IF(1=1,'1.Inputs'!$D$38,IF(1=2,'1.Inputs'!$D$39,$E200)))/(1-'1.Inputs'!$D$42)*$D200*(1+$G200)^(1-1))-('1.Inputs'!$D$37*12*IF(1=1,'1.Inputs'!$D$38,IF(1=2,'1.Inputs'!$D$39,$E200)))*'1.Inputs'!$D$43*(1+$G200)^(1-1)-'1.Inputs'!$D$44*(1+$G200)^(1-1)-('1.Inputs'!$D$20/'1.Inputs'!$D$27+'1.Inputs'!$D$23/'1.Inputs'!$D$28))-MAX(0,((('1.Inputs'!$D$37*12*IF(1=1,'1.Inputs'!$D$38,IF(1=2,'1.Inputs'!$D$39,$E200)))*$F200*(('1.Inputs'!$D$40)+(1-'1.Inputs'!$D$40)*(1+'1.Inputs'!$D$41))*(1+$G200)^(1-1))-(('1.Inputs'!$D$37*12*IF(1=1,'1.Inputs'!$D$38,IF(1=2,'1.Inputs'!$D$39,$E200)))/(1-'1.Inputs'!$D$42)*$D200*(1+$G200)^(1-1))-('1.Inputs'!$D$37*12*IF(1=1,'1.Inputs'!$D$38,IF(1=2,'1.Inputs'!$D$39,$E200)))*'1.Inputs'!$D$43*(1+$G200)^(1-1)-'1.Inputs'!$D$44*(1+$G200)^(1-1)-('1.Inputs'!$D$20/'1.Inputs'!$D$27+'1.Inputs'!$D$23/'1.Inputs'!$D$28)))*'1.Inputs'!$D$53+('1.Inputs'!$D$20/'1.Inputs'!$D$27+'1.Inputs'!$D$23/'1.Inputs'!$D$28)-H200</f>
        <v>-719261120.39121675</v>
      </c>
      <c r="T200" s="36">
        <f ca="1">((('1.Inputs'!$D$37*12*IF(2=1,'1.Inputs'!$D$38,IF(2=2,'1.Inputs'!$D$39,$E200)))*$F200*(('1.Inputs'!$D$40)+(1-'1.Inputs'!$D$40)*(1+'1.Inputs'!$D$41))*(1+$G200)^(2-1))-(('1.Inputs'!$D$37*12*IF(2=1,'1.Inputs'!$D$38,IF(2=2,'1.Inputs'!$D$39,$E200)))/(1-'1.Inputs'!$D$42)*$D200*(1+$G200)^(2-1))-('1.Inputs'!$D$37*12*IF(2=1,'1.Inputs'!$D$38,IF(2=2,'1.Inputs'!$D$39,$E200)))*'1.Inputs'!$D$43*(1+$G200)^(2-1)-'1.Inputs'!$D$44*(1+$G200)^(2-1)-('1.Inputs'!$D$20/'1.Inputs'!$D$27+'1.Inputs'!$D$23/'1.Inputs'!$D$28))-MAX(0,((('1.Inputs'!$D$37*12*IF(2=1,'1.Inputs'!$D$38,IF(2=2,'1.Inputs'!$D$39,$E200)))*$F200*(('1.Inputs'!$D$40)+(1-'1.Inputs'!$D$40)*(1+'1.Inputs'!$D$41))*(1+$G200)^(2-1))-(('1.Inputs'!$D$37*12*IF(2=1,'1.Inputs'!$D$38,IF(2=2,'1.Inputs'!$D$39,$E200)))/(1-'1.Inputs'!$D$42)*$D200*(1+$G200)^(2-1))-('1.Inputs'!$D$37*12*IF(2=1,'1.Inputs'!$D$38,IF(2=2,'1.Inputs'!$D$39,$E200)))*'1.Inputs'!$D$43*(1+$G200)^(2-1)-'1.Inputs'!$D$44*(1+$G200)^(2-1)-('1.Inputs'!$D$20/'1.Inputs'!$D$27+'1.Inputs'!$D$23/'1.Inputs'!$D$28)))*'1.Inputs'!$D$53+('1.Inputs'!$D$20/'1.Inputs'!$D$27+'1.Inputs'!$D$23/'1.Inputs'!$D$28)-(I200-H200)</f>
        <v>-32109826.080019057</v>
      </c>
      <c r="U200" s="36">
        <f ca="1">((('1.Inputs'!$D$37*12*IF(3=1,'1.Inputs'!$D$38,IF(3=2,'1.Inputs'!$D$39,$E200)))*$F200*(('1.Inputs'!$D$40)+(1-'1.Inputs'!$D$40)*(1+'1.Inputs'!$D$41))*(1+$G200)^(3-1))-(('1.Inputs'!$D$37*12*IF(3=1,'1.Inputs'!$D$38,IF(3=2,'1.Inputs'!$D$39,$E200)))/(1-'1.Inputs'!$D$42)*$D200*(1+$G200)^(3-1))-('1.Inputs'!$D$37*12*IF(3=1,'1.Inputs'!$D$38,IF(3=2,'1.Inputs'!$D$39,$E200)))*'1.Inputs'!$D$43*(1+$G200)^(3-1)-'1.Inputs'!$D$44*(1+$G200)^(3-1)-('1.Inputs'!$D$20/'1.Inputs'!$D$27+'1.Inputs'!$D$23/'1.Inputs'!$D$28))-MAX(0,((('1.Inputs'!$D$37*12*IF(3=1,'1.Inputs'!$D$38,IF(3=2,'1.Inputs'!$D$39,$E200)))*$F200*(('1.Inputs'!$D$40)+(1-'1.Inputs'!$D$40)*(1+'1.Inputs'!$D$41))*(1+$G200)^(3-1))-(('1.Inputs'!$D$37*12*IF(3=1,'1.Inputs'!$D$38,IF(3=2,'1.Inputs'!$D$39,$E200)))/(1-'1.Inputs'!$D$42)*$D200*(1+$G200)^(3-1))-('1.Inputs'!$D$37*12*IF(3=1,'1.Inputs'!$D$38,IF(3=2,'1.Inputs'!$D$39,$E200)))*'1.Inputs'!$D$43*(1+$G200)^(3-1)-'1.Inputs'!$D$44*(1+$G200)^(3-1)-('1.Inputs'!$D$20/'1.Inputs'!$D$27+'1.Inputs'!$D$23/'1.Inputs'!$D$28)))*'1.Inputs'!$D$53+('1.Inputs'!$D$20/'1.Inputs'!$D$27+'1.Inputs'!$D$23/'1.Inputs'!$D$28)-(J200-I200)</f>
        <v>237226848.96156228</v>
      </c>
      <c r="V200" s="36">
        <f ca="1">((('1.Inputs'!$D$37*12*IF(4=1,'1.Inputs'!$D$38,IF(4=2,'1.Inputs'!$D$39,$E200)))*$F200*(('1.Inputs'!$D$40)+(1-'1.Inputs'!$D$40)*(1+'1.Inputs'!$D$41))*(1+$G200)^(4-1))-(('1.Inputs'!$D$37*12*IF(4=1,'1.Inputs'!$D$38,IF(4=2,'1.Inputs'!$D$39,$E200)))/(1-'1.Inputs'!$D$42)*$D200*(1+$G200)^(4-1))-('1.Inputs'!$D$37*12*IF(4=1,'1.Inputs'!$D$38,IF(4=2,'1.Inputs'!$D$39,$E200)))*'1.Inputs'!$D$43*(1+$G200)^(4-1)-'1.Inputs'!$D$44*(1+$G200)^(4-1)-('1.Inputs'!$D$20/'1.Inputs'!$D$27+'1.Inputs'!$D$23/'1.Inputs'!$D$28))-MAX(0,((('1.Inputs'!$D$37*12*IF(4=1,'1.Inputs'!$D$38,IF(4=2,'1.Inputs'!$D$39,$E200)))*$F200*(('1.Inputs'!$D$40)+(1-'1.Inputs'!$D$40)*(1+'1.Inputs'!$D$41))*(1+$G200)^(4-1))-(('1.Inputs'!$D$37*12*IF(4=1,'1.Inputs'!$D$38,IF(4=2,'1.Inputs'!$D$39,$E200)))/(1-'1.Inputs'!$D$42)*$D200*(1+$G200)^(4-1))-('1.Inputs'!$D$37*12*IF(4=1,'1.Inputs'!$D$38,IF(4=2,'1.Inputs'!$D$39,$E200)))*'1.Inputs'!$D$43*(1+$G200)^(4-1)-'1.Inputs'!$D$44*(1+$G200)^(4-1)-('1.Inputs'!$D$20/'1.Inputs'!$D$27+'1.Inputs'!$D$23/'1.Inputs'!$D$28)))*'1.Inputs'!$D$53+('1.Inputs'!$D$20/'1.Inputs'!$D$27+'1.Inputs'!$D$23/'1.Inputs'!$D$28)-(K200-J200)</f>
        <v>383914699.92824095</v>
      </c>
      <c r="W200" s="36">
        <f ca="1">((('1.Inputs'!$D$37*12*IF(5=1,'1.Inputs'!$D$38,IF(5=2,'1.Inputs'!$D$39,$E200)))*$F200*(('1.Inputs'!$D$40)+(1-'1.Inputs'!$D$40)*(1+'1.Inputs'!$D$41))*(1+$G200)^(5-1))-(('1.Inputs'!$D$37*12*IF(5=1,'1.Inputs'!$D$38,IF(5=2,'1.Inputs'!$D$39,$E200)))/(1-'1.Inputs'!$D$42)*$D200*(1+$G200)^(5-1))-('1.Inputs'!$D$37*12*IF(5=1,'1.Inputs'!$D$38,IF(5=2,'1.Inputs'!$D$39,$E200)))*'1.Inputs'!$D$43*(1+$G200)^(5-1)-'1.Inputs'!$D$44*(1+$G200)^(5-1)-('1.Inputs'!$D$20/'1.Inputs'!$D$27+'1.Inputs'!$D$23/'1.Inputs'!$D$28))-MAX(0,((('1.Inputs'!$D$37*12*IF(5=1,'1.Inputs'!$D$38,IF(5=2,'1.Inputs'!$D$39,$E200)))*$F200*(('1.Inputs'!$D$40)+(1-'1.Inputs'!$D$40)*(1+'1.Inputs'!$D$41))*(1+$G200)^(5-1))-(('1.Inputs'!$D$37*12*IF(5=1,'1.Inputs'!$D$38,IF(5=2,'1.Inputs'!$D$39,$E200)))/(1-'1.Inputs'!$D$42)*$D200*(1+$G200)^(5-1))-('1.Inputs'!$D$37*12*IF(5=1,'1.Inputs'!$D$38,IF(5=2,'1.Inputs'!$D$39,$E200)))*'1.Inputs'!$D$43*(1+$G200)^(5-1)-'1.Inputs'!$D$44*(1+$G200)^(5-1)-('1.Inputs'!$D$20/'1.Inputs'!$D$27+'1.Inputs'!$D$23/'1.Inputs'!$D$28)))*'1.Inputs'!$D$53+('1.Inputs'!$D$20/'1.Inputs'!$D$27+'1.Inputs'!$D$23/'1.Inputs'!$D$28)-(L200-K200)</f>
        <v>395457195.06496513</v>
      </c>
      <c r="X200" s="36">
        <f ca="1">((('1.Inputs'!$D$37*12*IF(6=1,'1.Inputs'!$D$38,IF(6=2,'1.Inputs'!$D$39,$E200)))*$F200*(('1.Inputs'!$D$40)+(1-'1.Inputs'!$D$40)*(1+'1.Inputs'!$D$41))*(1+$G200)^(6-1))-(('1.Inputs'!$D$37*12*IF(6=1,'1.Inputs'!$D$38,IF(6=2,'1.Inputs'!$D$39,$E200)))/(1-'1.Inputs'!$D$42)*$D200*(1+$G200)^(6-1))-('1.Inputs'!$D$37*12*IF(6=1,'1.Inputs'!$D$38,IF(6=2,'1.Inputs'!$D$39,$E200)))*'1.Inputs'!$D$43*(1+$G200)^(6-1)-'1.Inputs'!$D$44*(1+$G200)^(6-1)-('1.Inputs'!$D$20/'1.Inputs'!$D$27+'1.Inputs'!$D$23/'1.Inputs'!$D$28))-MAX(0,((('1.Inputs'!$D$37*12*IF(6=1,'1.Inputs'!$D$38,IF(6=2,'1.Inputs'!$D$39,$E200)))*$F200*(('1.Inputs'!$D$40)+(1-'1.Inputs'!$D$40)*(1+'1.Inputs'!$D$41))*(1+$G200)^(6-1))-(('1.Inputs'!$D$37*12*IF(6=1,'1.Inputs'!$D$38,IF(6=2,'1.Inputs'!$D$39,$E200)))/(1-'1.Inputs'!$D$42)*$D200*(1+$G200)^(6-1))-('1.Inputs'!$D$37*12*IF(6=1,'1.Inputs'!$D$38,IF(6=2,'1.Inputs'!$D$39,$E200)))*'1.Inputs'!$D$43*(1+$G200)^(6-1)-'1.Inputs'!$D$44*(1+$G200)^(6-1)-('1.Inputs'!$D$20/'1.Inputs'!$D$27+'1.Inputs'!$D$23/'1.Inputs'!$D$28)))*'1.Inputs'!$D$53+('1.Inputs'!$D$20/'1.Inputs'!$D$27+'1.Inputs'!$D$23/'1.Inputs'!$D$28)-(M200-L200)</f>
        <v>407395422.7926327</v>
      </c>
      <c r="Y200" s="36">
        <f ca="1">((('1.Inputs'!$D$37*12*IF(7=1,'1.Inputs'!$D$38,IF(7=2,'1.Inputs'!$D$39,$E200)))*$F200*(('1.Inputs'!$D$40)+(1-'1.Inputs'!$D$40)*(1+'1.Inputs'!$D$41))*(1+$G200)^(7-1))-(('1.Inputs'!$D$37*12*IF(7=1,'1.Inputs'!$D$38,IF(7=2,'1.Inputs'!$D$39,$E200)))/(1-'1.Inputs'!$D$42)*$D200*(1+$G200)^(7-1))-('1.Inputs'!$D$37*12*IF(7=1,'1.Inputs'!$D$38,IF(7=2,'1.Inputs'!$D$39,$E200)))*'1.Inputs'!$D$43*(1+$G200)^(7-1)-'1.Inputs'!$D$44*(1+$G200)^(7-1)-('1.Inputs'!$D$20/'1.Inputs'!$D$27+'1.Inputs'!$D$23/'1.Inputs'!$D$28))-MAX(0,((('1.Inputs'!$D$37*12*IF(7=1,'1.Inputs'!$D$38,IF(7=2,'1.Inputs'!$D$39,$E200)))*$F200*(('1.Inputs'!$D$40)+(1-'1.Inputs'!$D$40)*(1+'1.Inputs'!$D$41))*(1+$G200)^(7-1))-(('1.Inputs'!$D$37*12*IF(7=1,'1.Inputs'!$D$38,IF(7=2,'1.Inputs'!$D$39,$E200)))/(1-'1.Inputs'!$D$42)*$D200*(1+$G200)^(7-1))-('1.Inputs'!$D$37*12*IF(7=1,'1.Inputs'!$D$38,IF(7=2,'1.Inputs'!$D$39,$E200)))*'1.Inputs'!$D$43*(1+$G200)^(7-1)-'1.Inputs'!$D$44*(1+$G200)^(7-1)-('1.Inputs'!$D$20/'1.Inputs'!$D$27+'1.Inputs'!$D$23/'1.Inputs'!$D$28)))*'1.Inputs'!$D$53+('1.Inputs'!$D$20/'1.Inputs'!$D$27+'1.Inputs'!$D$23/'1.Inputs'!$D$28)-(N200-M200)</f>
        <v>419742950.73952949</v>
      </c>
      <c r="Z200" s="36">
        <f ca="1">((('1.Inputs'!$D$37*12*IF(8=1,'1.Inputs'!$D$38,IF(8=2,'1.Inputs'!$D$39,$E200)))*$F200*(('1.Inputs'!$D$40)+(1-'1.Inputs'!$D$40)*(1+'1.Inputs'!$D$41))*(1+$G200)^(8-1))-(('1.Inputs'!$D$37*12*IF(8=1,'1.Inputs'!$D$38,IF(8=2,'1.Inputs'!$D$39,$E200)))/(1-'1.Inputs'!$D$42)*$D200*(1+$G200)^(8-1))-('1.Inputs'!$D$37*12*IF(8=1,'1.Inputs'!$D$38,IF(8=2,'1.Inputs'!$D$39,$E200)))*'1.Inputs'!$D$43*(1+$G200)^(8-1)-'1.Inputs'!$D$44*(1+$G200)^(8-1)-('1.Inputs'!$D$20/'1.Inputs'!$D$27+'1.Inputs'!$D$23/'1.Inputs'!$D$28))-MAX(0,((('1.Inputs'!$D$37*12*IF(8=1,'1.Inputs'!$D$38,IF(8=2,'1.Inputs'!$D$39,$E200)))*$F200*(('1.Inputs'!$D$40)+(1-'1.Inputs'!$D$40)*(1+'1.Inputs'!$D$41))*(1+$G200)^(8-1))-(('1.Inputs'!$D$37*12*IF(8=1,'1.Inputs'!$D$38,IF(8=2,'1.Inputs'!$D$39,$E200)))/(1-'1.Inputs'!$D$42)*$D200*(1+$G200)^(8-1))-('1.Inputs'!$D$37*12*IF(8=1,'1.Inputs'!$D$38,IF(8=2,'1.Inputs'!$D$39,$E200)))*'1.Inputs'!$D$43*(1+$G200)^(8-1)-'1.Inputs'!$D$44*(1+$G200)^(8-1)-('1.Inputs'!$D$20/'1.Inputs'!$D$27+'1.Inputs'!$D$23/'1.Inputs'!$D$28)))*'1.Inputs'!$D$53+('1.Inputs'!$D$20/'1.Inputs'!$D$27+'1.Inputs'!$D$23/'1.Inputs'!$D$28)-(O200-N200)</f>
        <v>432513811.69790113</v>
      </c>
      <c r="AA200" s="36">
        <f ca="1">((('1.Inputs'!$D$37*12*IF(9=1,'1.Inputs'!$D$38,IF(9=2,'1.Inputs'!$D$39,$E200)))*$F200*(('1.Inputs'!$D$40)+(1-'1.Inputs'!$D$40)*(1+'1.Inputs'!$D$41))*(1+$G200)^(9-1))-(('1.Inputs'!$D$37*12*IF(9=1,'1.Inputs'!$D$38,IF(9=2,'1.Inputs'!$D$39,$E200)))/(1-'1.Inputs'!$D$42)*$D200*(1+$G200)^(9-1))-('1.Inputs'!$D$37*12*IF(9=1,'1.Inputs'!$D$38,IF(9=2,'1.Inputs'!$D$39,$E200)))*'1.Inputs'!$D$43*(1+$G200)^(9-1)-'1.Inputs'!$D$44*(1+$G200)^(9-1)-('1.Inputs'!$D$20/'1.Inputs'!$D$27+'1.Inputs'!$D$23/'1.Inputs'!$D$28))-MAX(0,((('1.Inputs'!$D$37*12*IF(9=1,'1.Inputs'!$D$38,IF(9=2,'1.Inputs'!$D$39,$E200)))*$F200*(('1.Inputs'!$D$40)+(1-'1.Inputs'!$D$40)*(1+'1.Inputs'!$D$41))*(1+$G200)^(9-1))-(('1.Inputs'!$D$37*12*IF(9=1,'1.Inputs'!$D$38,IF(9=2,'1.Inputs'!$D$39,$E200)))/(1-'1.Inputs'!$D$42)*$D200*(1+$G200)^(9-1))-('1.Inputs'!$D$37*12*IF(9=1,'1.Inputs'!$D$38,IF(9=2,'1.Inputs'!$D$39,$E200)))*'1.Inputs'!$D$43*(1+$G200)^(9-1)-'1.Inputs'!$D$44*(1+$G200)^(9-1)-('1.Inputs'!$D$20/'1.Inputs'!$D$27+'1.Inputs'!$D$23/'1.Inputs'!$D$28)))*'1.Inputs'!$D$53+('1.Inputs'!$D$20/'1.Inputs'!$D$27+'1.Inputs'!$D$23/'1.Inputs'!$D$28)-(P200-O200)</f>
        <v>445722519.57201731</v>
      </c>
      <c r="AB200" s="36">
        <f ca="1">((('1.Inputs'!$D$37*12*IF(10=1,'1.Inputs'!$D$38,IF(10=2,'1.Inputs'!$D$39,$E200)))*$F200*(('1.Inputs'!$D$40)+(1-'1.Inputs'!$D$40)*(1+'1.Inputs'!$D$41))*(1+$G200)^(10-1))-(('1.Inputs'!$D$37*12*IF(10=1,'1.Inputs'!$D$38,IF(10=2,'1.Inputs'!$D$39,$E200)))/(1-'1.Inputs'!$D$42)*$D200*(1+$G200)^(10-1))-('1.Inputs'!$D$37*12*IF(10=1,'1.Inputs'!$D$38,IF(10=2,'1.Inputs'!$D$39,$E200)))*'1.Inputs'!$D$43*(1+$G200)^(10-1)-'1.Inputs'!$D$44*(1+$G200)^(10-1)-('1.Inputs'!$D$20/'1.Inputs'!$D$27+'1.Inputs'!$D$23/'1.Inputs'!$D$28))-MAX(0,((('1.Inputs'!$D$37*12*IF(10=1,'1.Inputs'!$D$38,IF(10=2,'1.Inputs'!$D$39,$E200)))*$F200*(('1.Inputs'!$D$40)+(1-'1.Inputs'!$D$40)*(1+'1.Inputs'!$D$41))*(1+$G200)^(10-1))-(('1.Inputs'!$D$37*12*IF(10=1,'1.Inputs'!$D$38,IF(10=2,'1.Inputs'!$D$39,$E200)))/(1-'1.Inputs'!$D$42)*$D200*(1+$G200)^(10-1))-('1.Inputs'!$D$37*12*IF(10=1,'1.Inputs'!$D$38,IF(10=2,'1.Inputs'!$D$39,$E200)))*'1.Inputs'!$D$43*(1+$G200)^(10-1)-'1.Inputs'!$D$44*(1+$G200)^(10-1)-('1.Inputs'!$D$20/'1.Inputs'!$D$27+'1.Inputs'!$D$23/'1.Inputs'!$D$28)))*'1.Inputs'!$D$53+('1.Inputs'!$D$20/'1.Inputs'!$D$27+'1.Inputs'!$D$23/'1.Inputs'!$D$28)-(Q200-P200)+(('1.Inputs'!$D$20+'1.Inputs'!$D$23-('1.Inputs'!$D$20/'1.Inputs'!$D$27+'1.Inputs'!$D$23/'1.Inputs'!$D$28)*'1.Inputs'!$D$10)*'1.Inputs'!$D$60+'1.Inputs'!$D$19*'1.Inputs'!$D$59+Q200)</f>
        <v>2703995249.0993719</v>
      </c>
      <c r="AC200" s="36">
        <f ca="1">S200-AC$13-AC$14+MIN(AC$13,MAX(0,((('1.Inputs'!$D$37*12*IF(1=1,'1.Inputs'!$D$38,IF(1=2,'1.Inputs'!$D$39,$E200)))*$F200*(('1.Inputs'!$D$40)+(1-'1.Inputs'!$D$40)*(1+'1.Inputs'!$D$41))*(1+$G200)^(1-1))-(('1.Inputs'!$D$37*12*IF(1=1,'1.Inputs'!$D$38,IF(1=2,'1.Inputs'!$D$39,$E200)))/(1-'1.Inputs'!$D$42)*$D200*(1+$G200)^(1-1))-('1.Inputs'!$D$37*12*IF(1=1,'1.Inputs'!$D$38,IF(1=2,'1.Inputs'!$D$39,$E200)))*'1.Inputs'!$D$43*(1+$G200)^(1-1)-'1.Inputs'!$D$44*(1+$G200)^(1-1)-('1.Inputs'!$D$20/'1.Inputs'!$D$27+'1.Inputs'!$D$23/'1.Inputs'!$D$28))))*'1.Inputs'!$D$53</f>
        <v>-866861120.39121675</v>
      </c>
      <c r="AD200" s="36">
        <f ca="1">T200-AD$13-AD$14+MIN(AD$13,MAX(0,((('1.Inputs'!$D$37*12*IF(2=1,'1.Inputs'!$D$38,IF(2=2,'1.Inputs'!$D$39,$E200)))*$F200*(('1.Inputs'!$D$40)+(1-'1.Inputs'!$D$40)*(1+'1.Inputs'!$D$41))*(1+$G200)^(2-1))-(('1.Inputs'!$D$37*12*IF(2=1,'1.Inputs'!$D$38,IF(2=2,'1.Inputs'!$D$39,$E200)))/(1-'1.Inputs'!$D$42)*$D200*(1+$G200)^(2-1))-('1.Inputs'!$D$37*12*IF(2=1,'1.Inputs'!$D$38,IF(2=2,'1.Inputs'!$D$39,$E200)))*'1.Inputs'!$D$43*(1+$G200)^(2-1)-'1.Inputs'!$D$44*(1+$G200)^(2-1)-('1.Inputs'!$D$20/'1.Inputs'!$D$27+'1.Inputs'!$D$23/'1.Inputs'!$D$28))))*'1.Inputs'!$D$53</f>
        <v>-128049826.08001906</v>
      </c>
      <c r="AE200" s="36">
        <f ca="1">U200-AE$13-AE$14+MIN(AE$13,MAX(0,((('1.Inputs'!$D$37*12*IF(3=1,'1.Inputs'!$D$38,IF(3=2,'1.Inputs'!$D$39,$E200)))*$F200*(('1.Inputs'!$D$40)+(1-'1.Inputs'!$D$40)*(1+'1.Inputs'!$D$41))*(1+$G200)^(3-1))-(('1.Inputs'!$D$37*12*IF(3=1,'1.Inputs'!$D$38,IF(3=2,'1.Inputs'!$D$39,$E200)))/(1-'1.Inputs'!$D$42)*$D200*(1+$G200)^(3-1))-('1.Inputs'!$D$37*12*IF(3=1,'1.Inputs'!$D$38,IF(3=2,'1.Inputs'!$D$39,$E200)))*'1.Inputs'!$D$43*(1+$G200)^(3-1)-'1.Inputs'!$D$44*(1+$G200)^(3-1)-('1.Inputs'!$D$20/'1.Inputs'!$D$27+'1.Inputs'!$D$23/'1.Inputs'!$D$28))))*'1.Inputs'!$D$53</f>
        <v>-104713151.03843772</v>
      </c>
      <c r="AF200" s="36">
        <f ca="1">V200-AF$13-AF$14+MIN(AF$13,MAX(0,((('1.Inputs'!$D$37*12*IF(4=1,'1.Inputs'!$D$38,IF(4=2,'1.Inputs'!$D$39,$E200)))*$F200*(('1.Inputs'!$D$40)+(1-'1.Inputs'!$D$40)*(1+'1.Inputs'!$D$41))*(1+$G200)^(4-1))-(('1.Inputs'!$D$37*12*IF(4=1,'1.Inputs'!$D$38,IF(4=2,'1.Inputs'!$D$39,$E200)))/(1-'1.Inputs'!$D$42)*$D200*(1+$G200)^(4-1))-('1.Inputs'!$D$37*12*IF(4=1,'1.Inputs'!$D$38,IF(4=2,'1.Inputs'!$D$39,$E200)))*'1.Inputs'!$D$43*(1+$G200)^(4-1)-'1.Inputs'!$D$44*(1+$G200)^(4-1)-('1.Inputs'!$D$20/'1.Inputs'!$D$27+'1.Inputs'!$D$23/'1.Inputs'!$D$28))))*'1.Inputs'!$D$53</f>
        <v>61162699.928240955</v>
      </c>
      <c r="AG200" s="36">
        <f ca="1">W200-AG$13-AG$14+MIN(AG$13,MAX(0,((('1.Inputs'!$D$37*12*IF(5=1,'1.Inputs'!$D$38,IF(5=2,'1.Inputs'!$D$39,$E200)))*$F200*(('1.Inputs'!$D$40)+(1-'1.Inputs'!$D$40)*(1+'1.Inputs'!$D$41))*(1+$G200)^(5-1))-(('1.Inputs'!$D$37*12*IF(5=1,'1.Inputs'!$D$38,IF(5=2,'1.Inputs'!$D$39,$E200)))/(1-'1.Inputs'!$D$42)*$D200*(1+$G200)^(5-1))-('1.Inputs'!$D$37*12*IF(5=1,'1.Inputs'!$D$38,IF(5=2,'1.Inputs'!$D$39,$E200)))*'1.Inputs'!$D$43*(1+$G200)^(5-1)-'1.Inputs'!$D$44*(1+$G200)^(5-1)-('1.Inputs'!$D$20/'1.Inputs'!$D$27+'1.Inputs'!$D$23/'1.Inputs'!$D$28))))*'1.Inputs'!$D$53</f>
        <v>91893195.064965129</v>
      </c>
      <c r="AH200" s="36">
        <f ca="1">X200-AH$13-AH$14+MIN(AH$13,MAX(0,((('1.Inputs'!$D$37*12*IF(6=1,'1.Inputs'!$D$38,IF(6=2,'1.Inputs'!$D$39,$E200)))*$F200*(('1.Inputs'!$D$40)+(1-'1.Inputs'!$D$40)*(1+'1.Inputs'!$D$41))*(1+$G200)^(6-1))-(('1.Inputs'!$D$37*12*IF(6=1,'1.Inputs'!$D$38,IF(6=2,'1.Inputs'!$D$39,$E200)))/(1-'1.Inputs'!$D$42)*$D200*(1+$G200)^(6-1))-('1.Inputs'!$D$37*12*IF(6=1,'1.Inputs'!$D$38,IF(6=2,'1.Inputs'!$D$39,$E200)))*'1.Inputs'!$D$43*(1+$G200)^(6-1)-'1.Inputs'!$D$44*(1+$G200)^(6-1)-('1.Inputs'!$D$20/'1.Inputs'!$D$27+'1.Inputs'!$D$23/'1.Inputs'!$D$28))))*'1.Inputs'!$D$53</f>
        <v>123019422.7926327</v>
      </c>
      <c r="AI200" s="36">
        <f ca="1">Y200-AI$13-AI$14+MIN(AI$13,MAX(0,((('1.Inputs'!$D$37*12*IF(7=1,'1.Inputs'!$D$38,IF(7=2,'1.Inputs'!$D$39,$E200)))*$F200*(('1.Inputs'!$D$40)+(1-'1.Inputs'!$D$40)*(1+'1.Inputs'!$D$41))*(1+$G200)^(7-1))-(('1.Inputs'!$D$37*12*IF(7=1,'1.Inputs'!$D$38,IF(7=2,'1.Inputs'!$D$39,$E200)))/(1-'1.Inputs'!$D$42)*$D200*(1+$G200)^(7-1))-('1.Inputs'!$D$37*12*IF(7=1,'1.Inputs'!$D$38,IF(7=2,'1.Inputs'!$D$39,$E200)))*'1.Inputs'!$D$43*(1+$G200)^(7-1)-'1.Inputs'!$D$44*(1+$G200)^(7-1)-('1.Inputs'!$D$20/'1.Inputs'!$D$27+'1.Inputs'!$D$23/'1.Inputs'!$D$28))))*'1.Inputs'!$D$53</f>
        <v>154554950.73952949</v>
      </c>
      <c r="AJ200" s="36">
        <f ca="1">Z200-AJ$13-AJ$14+MIN(AJ$13,MAX(0,((('1.Inputs'!$D$37*12*IF(8=1,'1.Inputs'!$D$38,IF(8=2,'1.Inputs'!$D$39,$E200)))*$F200*(('1.Inputs'!$D$40)+(1-'1.Inputs'!$D$40)*(1+'1.Inputs'!$D$41))*(1+$G200)^(8-1))-(('1.Inputs'!$D$37*12*IF(8=1,'1.Inputs'!$D$38,IF(8=2,'1.Inputs'!$D$39,$E200)))/(1-'1.Inputs'!$D$42)*$D200*(1+$G200)^(8-1))-('1.Inputs'!$D$37*12*IF(8=1,'1.Inputs'!$D$38,IF(8=2,'1.Inputs'!$D$39,$E200)))*'1.Inputs'!$D$43*(1+$G200)^(8-1)-'1.Inputs'!$D$44*(1+$G200)^(8-1)-('1.Inputs'!$D$20/'1.Inputs'!$D$27+'1.Inputs'!$D$23/'1.Inputs'!$D$28))))*'1.Inputs'!$D$53</f>
        <v>432513811.69790113</v>
      </c>
      <c r="AK200" s="36">
        <f ca="1">AA200-AK$13-AK$14+MIN(AK$13,MAX(0,((('1.Inputs'!$D$37*12*IF(9=1,'1.Inputs'!$D$38,IF(9=2,'1.Inputs'!$D$39,$E200)))*$F200*(('1.Inputs'!$D$40)+(1-'1.Inputs'!$D$40)*(1+'1.Inputs'!$D$41))*(1+$G200)^(9-1))-(('1.Inputs'!$D$37*12*IF(9=1,'1.Inputs'!$D$38,IF(9=2,'1.Inputs'!$D$39,$E200)))/(1-'1.Inputs'!$D$42)*$D200*(1+$G200)^(9-1))-('1.Inputs'!$D$37*12*IF(9=1,'1.Inputs'!$D$38,IF(9=2,'1.Inputs'!$D$39,$E200)))*'1.Inputs'!$D$43*(1+$G200)^(9-1)-'1.Inputs'!$D$44*(1+$G200)^(9-1)-('1.Inputs'!$D$20/'1.Inputs'!$D$27+'1.Inputs'!$D$23/'1.Inputs'!$D$28))))*'1.Inputs'!$D$53</f>
        <v>445722519.57201731</v>
      </c>
      <c r="AL200" s="36">
        <f ca="1">AB200-AL$13-AL$14+MIN(AL$13,MAX(0,((('1.Inputs'!$D$37*12*IF(10=1,'1.Inputs'!$D$38,IF(10=2,'1.Inputs'!$D$39,$E200)))*$F200*(('1.Inputs'!$D$40)+(1-'1.Inputs'!$D$40)*(1+'1.Inputs'!$D$41))*(1+$G200)^(10-1))-(('1.Inputs'!$D$37*12*IF(10=1,'1.Inputs'!$D$38,IF(10=2,'1.Inputs'!$D$39,$E200)))/(1-'1.Inputs'!$D$42)*$D200*(1+$G200)^(10-1))-('1.Inputs'!$D$37*12*IF(10=1,'1.Inputs'!$D$38,IF(10=2,'1.Inputs'!$D$39,$E200)))*'1.Inputs'!$D$43*(1+$G200)^(10-1)-'1.Inputs'!$D$44*(1+$G200)^(10-1)-('1.Inputs'!$D$20/'1.Inputs'!$D$27+'1.Inputs'!$D$23/'1.Inputs'!$D$28))))*'1.Inputs'!$D$53+'1.Inputs'!$D$35</f>
        <v>3503995249.0993719</v>
      </c>
      <c r="AM200" s="48">
        <f ca="1">R200+NPV('1.Inputs'!$D$55,S200:AB200)</f>
        <v>-461000656.83029842</v>
      </c>
      <c r="AN200" s="48">
        <f ca="1">-('1.Inputs'!$D$24*(1-'1.Inputs'!$D$31)+'1.Inputs'!$D$35)+NPV('1.Inputs'!$D$54,AC200:AL200)</f>
        <v>-1459474758.5152667</v>
      </c>
      <c r="AO200" s="36">
        <f t="shared" ca="1" si="21"/>
        <v>-4.8730428210787045</v>
      </c>
      <c r="AP200" s="36">
        <f t="shared" ca="1" si="22"/>
        <v>0.6027104902478716</v>
      </c>
      <c r="AQ200" s="36">
        <f ca="1">'1.Inputs'!$D$35+MIN(SUM($AC200:AC200),SUM($AC200:AD200),SUM($AC200:AE200),SUM($AC200:AF200),SUM($AC200:AG200),SUM($AC200:AH200),SUM($AC200:AI200),SUM($AC200:AJ200),SUM($AC200:AK200),SUM($AC200:AL200))</f>
        <v>-299624097.5096736</v>
      </c>
      <c r="AR200" s="36">
        <f ca="1">IF(AP200&lt;'1.Inputs'!$D$57,1,0)</f>
        <v>1</v>
      </c>
      <c r="AS200" s="36">
        <f t="shared" ca="1" si="23"/>
        <v>1</v>
      </c>
    </row>
    <row r="201" spans="2:45" ht="15" customHeight="1" x14ac:dyDescent="0.25">
      <c r="B201" s="36">
        <v>186</v>
      </c>
      <c r="C201" s="36">
        <f t="shared" ca="1" si="16"/>
        <v>7.6693419354765591E-2</v>
      </c>
      <c r="D201" s="36">
        <f t="shared" ca="1" si="17"/>
        <v>22892.224952030043</v>
      </c>
      <c r="E201" s="47">
        <f t="shared" ca="1" si="18"/>
        <v>0.75030788048315356</v>
      </c>
      <c r="F201" s="36">
        <f t="shared" ca="1" si="19"/>
        <v>29564.914931713141</v>
      </c>
      <c r="G201" s="36">
        <f t="shared" ca="1" si="20"/>
        <v>4.1823900529792679E-2</v>
      </c>
      <c r="H201" s="36">
        <f ca="1">((('1.Inputs'!$D$37*12*IF(1=1,'1.Inputs'!$D$38,IF(1=2,'1.Inputs'!$D$39,$E201)))*$F201*(('1.Inputs'!$D$40)+(1-'1.Inputs'!$D$40)*(1+'1.Inputs'!$D$41))*(1+$G201)^(1-1))*'1.Inputs'!$D$47+(('1.Inputs'!$D$37*12*IF(1=1,'1.Inputs'!$D$38,IF(1=2,'1.Inputs'!$D$39,$E201)))/(1-'1.Inputs'!$D$42)*$D201*(1+$G201)^(1-1))*('1.Inputs'!$D$48-'1.Inputs'!$D$49))/'1.Inputs'!$D$51</f>
        <v>810710306.46226656</v>
      </c>
      <c r="I201" s="36">
        <f ca="1">((('1.Inputs'!$D$37*12*IF(2=1,'1.Inputs'!$D$38,IF(2=2,'1.Inputs'!$D$39,$E201)))*$F201*(('1.Inputs'!$D$40)+(1-'1.Inputs'!$D$40)*(1+'1.Inputs'!$D$41))*(1+$G201)^(2-1))*'1.Inputs'!$D$47+(('1.Inputs'!$D$37*12*IF(2=1,'1.Inputs'!$D$38,IF(2=2,'1.Inputs'!$D$39,$E201)))/(1-'1.Inputs'!$D$42)*$D201*(1+$G201)^(2-1))*('1.Inputs'!$D$48-'1.Inputs'!$D$49))/'1.Inputs'!$D$51</f>
        <v>1182464323.1495111</v>
      </c>
      <c r="J201" s="36">
        <f ca="1">((('1.Inputs'!$D$37*12*IF(3=1,'1.Inputs'!$D$38,IF(3=2,'1.Inputs'!$D$39,$E201)))*$F201*(('1.Inputs'!$D$40)+(1-'1.Inputs'!$D$40)*(1+'1.Inputs'!$D$41))*(1+$G201)^(3-1))*'1.Inputs'!$D$47+(('1.Inputs'!$D$37*12*IF(3=1,'1.Inputs'!$D$38,IF(3=2,'1.Inputs'!$D$39,$E201)))/(1-'1.Inputs'!$D$42)*$D201*(1+$G201)^(3-1))*('1.Inputs'!$D$48-'1.Inputs'!$D$49))/'1.Inputs'!$D$51</f>
        <v>1320455684.336179</v>
      </c>
      <c r="K201" s="36">
        <f ca="1">((('1.Inputs'!$D$37*12*IF(4=1,'1.Inputs'!$D$38,IF(4=2,'1.Inputs'!$D$39,$E201)))*$F201*(('1.Inputs'!$D$40)+(1-'1.Inputs'!$D$40)*(1+'1.Inputs'!$D$41))*(1+$G201)^(4-1))*'1.Inputs'!$D$47+(('1.Inputs'!$D$37*12*IF(4=1,'1.Inputs'!$D$38,IF(4=2,'1.Inputs'!$D$39,$E201)))/(1-'1.Inputs'!$D$42)*$D201*(1+$G201)^(4-1))*('1.Inputs'!$D$48-'1.Inputs'!$D$49))/'1.Inputs'!$D$51</f>
        <v>1375682291.5318542</v>
      </c>
      <c r="L201" s="36">
        <f ca="1">((('1.Inputs'!$D$37*12*IF(5=1,'1.Inputs'!$D$38,IF(5=2,'1.Inputs'!$D$39,$E201)))*$F201*(('1.Inputs'!$D$40)+(1-'1.Inputs'!$D$40)*(1+'1.Inputs'!$D$41))*(1+$G201)^(5-1))*'1.Inputs'!$D$47+(('1.Inputs'!$D$37*12*IF(5=1,'1.Inputs'!$D$38,IF(5=2,'1.Inputs'!$D$39,$E201)))/(1-'1.Inputs'!$D$42)*$D201*(1+$G201)^(5-1))*('1.Inputs'!$D$48-'1.Inputs'!$D$49))/'1.Inputs'!$D$51</f>
        <v>1433218690.8534801</v>
      </c>
      <c r="M201" s="36">
        <f ca="1">((('1.Inputs'!$D$37*12*IF(6=1,'1.Inputs'!$D$38,IF(6=2,'1.Inputs'!$D$39,$E201)))*$F201*(('1.Inputs'!$D$40)+(1-'1.Inputs'!$D$40)*(1+'1.Inputs'!$D$41))*(1+$G201)^(6-1))*'1.Inputs'!$D$47+(('1.Inputs'!$D$37*12*IF(6=1,'1.Inputs'!$D$38,IF(6=2,'1.Inputs'!$D$39,$E201)))/(1-'1.Inputs'!$D$42)*$D201*(1+$G201)^(6-1))*('1.Inputs'!$D$48-'1.Inputs'!$D$49))/'1.Inputs'!$D$51</f>
        <v>1493161486.8171756</v>
      </c>
      <c r="N201" s="36">
        <f ca="1">((('1.Inputs'!$D$37*12*IF(7=1,'1.Inputs'!$D$38,IF(7=2,'1.Inputs'!$D$39,$E201)))*$F201*(('1.Inputs'!$D$40)+(1-'1.Inputs'!$D$40)*(1+'1.Inputs'!$D$41))*(1+$G201)^(7-1))*'1.Inputs'!$D$47+(('1.Inputs'!$D$37*12*IF(7=1,'1.Inputs'!$D$38,IF(7=2,'1.Inputs'!$D$39,$E201)))/(1-'1.Inputs'!$D$42)*$D201*(1+$G201)^(7-1))*('1.Inputs'!$D$48-'1.Inputs'!$D$49))/'1.Inputs'!$D$51</f>
        <v>1555611324.3167346</v>
      </c>
      <c r="O201" s="36">
        <f ca="1">((('1.Inputs'!$D$37*12*IF(8=1,'1.Inputs'!$D$38,IF(8=2,'1.Inputs'!$D$39,$E201)))*$F201*(('1.Inputs'!$D$40)+(1-'1.Inputs'!$D$40)*(1+'1.Inputs'!$D$41))*(1+$G201)^(8-1))*'1.Inputs'!$D$47+(('1.Inputs'!$D$37*12*IF(8=1,'1.Inputs'!$D$38,IF(8=2,'1.Inputs'!$D$39,$E201)))/(1-'1.Inputs'!$D$42)*$D201*(1+$G201)^(8-1))*('1.Inputs'!$D$48-'1.Inputs'!$D$49))/'1.Inputs'!$D$51</f>
        <v>1620673057.6079767</v>
      </c>
      <c r="P201" s="36">
        <f ca="1">((('1.Inputs'!$D$37*12*IF(9=1,'1.Inputs'!$D$38,IF(9=2,'1.Inputs'!$D$39,$E201)))*$F201*(('1.Inputs'!$D$40)+(1-'1.Inputs'!$D$40)*(1+'1.Inputs'!$D$41))*(1+$G201)^(9-1))*'1.Inputs'!$D$47+(('1.Inputs'!$D$37*12*IF(9=1,'1.Inputs'!$D$38,IF(9=2,'1.Inputs'!$D$39,$E201)))/(1-'1.Inputs'!$D$42)*$D201*(1+$G201)^(9-1))*('1.Inputs'!$D$48-'1.Inputs'!$D$49))/'1.Inputs'!$D$51</f>
        <v>1688455926.360688</v>
      </c>
      <c r="Q201" s="36">
        <f ca="1">((('1.Inputs'!$D$37*12*IF(10=1,'1.Inputs'!$D$38,IF(10=2,'1.Inputs'!$D$39,$E201)))*$F201*(('1.Inputs'!$D$40)+(1-'1.Inputs'!$D$40)*(1+'1.Inputs'!$D$41))*(1+$G201)^(10-1))*'1.Inputs'!$D$47+(('1.Inputs'!$D$37*12*IF(10=1,'1.Inputs'!$D$38,IF(10=2,'1.Inputs'!$D$39,$E201)))/(1-'1.Inputs'!$D$42)*$D201*(1+$G201)^(10-1))*('1.Inputs'!$D$48-'1.Inputs'!$D$49))/'1.Inputs'!$D$51</f>
        <v>1759073739.0737362</v>
      </c>
      <c r="R201" s="36">
        <f>-'1.Inputs'!$D$24</f>
        <v>-2050000000</v>
      </c>
      <c r="S201" s="36">
        <f ca="1">((('1.Inputs'!$D$37*12*IF(1=1,'1.Inputs'!$D$38,IF(1=2,'1.Inputs'!$D$39,$E201)))*$F201*(('1.Inputs'!$D$40)+(1-'1.Inputs'!$D$40)*(1+'1.Inputs'!$D$41))*(1+$G201)^(1-1))-(('1.Inputs'!$D$37*12*IF(1=1,'1.Inputs'!$D$38,IF(1=2,'1.Inputs'!$D$39,$E201)))/(1-'1.Inputs'!$D$42)*$D201*(1+$G201)^(1-1))-('1.Inputs'!$D$37*12*IF(1=1,'1.Inputs'!$D$38,IF(1=2,'1.Inputs'!$D$39,$E201)))*'1.Inputs'!$D$43*(1+$G201)^(1-1)-'1.Inputs'!$D$44*(1+$G201)^(1-1)-('1.Inputs'!$D$20/'1.Inputs'!$D$27+'1.Inputs'!$D$23/'1.Inputs'!$D$28))-MAX(0,((('1.Inputs'!$D$37*12*IF(1=1,'1.Inputs'!$D$38,IF(1=2,'1.Inputs'!$D$39,$E201)))*$F201*(('1.Inputs'!$D$40)+(1-'1.Inputs'!$D$40)*(1+'1.Inputs'!$D$41))*(1+$G201)^(1-1))-(('1.Inputs'!$D$37*12*IF(1=1,'1.Inputs'!$D$38,IF(1=2,'1.Inputs'!$D$39,$E201)))/(1-'1.Inputs'!$D$42)*$D201*(1+$G201)^(1-1))-('1.Inputs'!$D$37*12*IF(1=1,'1.Inputs'!$D$38,IF(1=2,'1.Inputs'!$D$39,$E201)))*'1.Inputs'!$D$43*(1+$G201)^(1-1)-'1.Inputs'!$D$44*(1+$G201)^(1-1)-('1.Inputs'!$D$20/'1.Inputs'!$D$27+'1.Inputs'!$D$23/'1.Inputs'!$D$28)))*'1.Inputs'!$D$53+('1.Inputs'!$D$20/'1.Inputs'!$D$27+'1.Inputs'!$D$23/'1.Inputs'!$D$28)-H201</f>
        <v>-1178050593.0600162</v>
      </c>
      <c r="T201" s="36">
        <f ca="1">((('1.Inputs'!$D$37*12*IF(2=1,'1.Inputs'!$D$38,IF(2=2,'1.Inputs'!$D$39,$E201)))*$F201*(('1.Inputs'!$D$40)+(1-'1.Inputs'!$D$40)*(1+'1.Inputs'!$D$41))*(1+$G201)^(2-1))-(('1.Inputs'!$D$37*12*IF(2=1,'1.Inputs'!$D$38,IF(2=2,'1.Inputs'!$D$39,$E201)))/(1-'1.Inputs'!$D$42)*$D201*(1+$G201)^(2-1))-('1.Inputs'!$D$37*12*IF(2=1,'1.Inputs'!$D$38,IF(2=2,'1.Inputs'!$D$39,$E201)))*'1.Inputs'!$D$43*(1+$G201)^(2-1)-'1.Inputs'!$D$44*(1+$G201)^(2-1)-('1.Inputs'!$D$20/'1.Inputs'!$D$27+'1.Inputs'!$D$23/'1.Inputs'!$D$28))-MAX(0,((('1.Inputs'!$D$37*12*IF(2=1,'1.Inputs'!$D$38,IF(2=2,'1.Inputs'!$D$39,$E201)))*$F201*(('1.Inputs'!$D$40)+(1-'1.Inputs'!$D$40)*(1+'1.Inputs'!$D$41))*(1+$G201)^(2-1))-(('1.Inputs'!$D$37*12*IF(2=1,'1.Inputs'!$D$38,IF(2=2,'1.Inputs'!$D$39,$E201)))/(1-'1.Inputs'!$D$42)*$D201*(1+$G201)^(2-1))-('1.Inputs'!$D$37*12*IF(2=1,'1.Inputs'!$D$38,IF(2=2,'1.Inputs'!$D$39,$E201)))*'1.Inputs'!$D$43*(1+$G201)^(2-1)-'1.Inputs'!$D$44*(1+$G201)^(2-1)-('1.Inputs'!$D$20/'1.Inputs'!$D$27+'1.Inputs'!$D$23/'1.Inputs'!$D$28)))*'1.Inputs'!$D$53+('1.Inputs'!$D$20/'1.Inputs'!$D$27+'1.Inputs'!$D$23/'1.Inputs'!$D$28)-(I201-H201)</f>
        <v>-532482858.78351772</v>
      </c>
      <c r="U201" s="36">
        <f ca="1">((('1.Inputs'!$D$37*12*IF(3=1,'1.Inputs'!$D$38,IF(3=2,'1.Inputs'!$D$39,$E201)))*$F201*(('1.Inputs'!$D$40)+(1-'1.Inputs'!$D$40)*(1+'1.Inputs'!$D$41))*(1+$G201)^(3-1))-(('1.Inputs'!$D$37*12*IF(3=1,'1.Inputs'!$D$38,IF(3=2,'1.Inputs'!$D$39,$E201)))/(1-'1.Inputs'!$D$42)*$D201*(1+$G201)^(3-1))-('1.Inputs'!$D$37*12*IF(3=1,'1.Inputs'!$D$38,IF(3=2,'1.Inputs'!$D$39,$E201)))*'1.Inputs'!$D$43*(1+$G201)^(3-1)-'1.Inputs'!$D$44*(1+$G201)^(3-1)-('1.Inputs'!$D$20/'1.Inputs'!$D$27+'1.Inputs'!$D$23/'1.Inputs'!$D$28))-MAX(0,((('1.Inputs'!$D$37*12*IF(3=1,'1.Inputs'!$D$38,IF(3=2,'1.Inputs'!$D$39,$E201)))*$F201*(('1.Inputs'!$D$40)+(1-'1.Inputs'!$D$40)*(1+'1.Inputs'!$D$41))*(1+$G201)^(3-1))-(('1.Inputs'!$D$37*12*IF(3=1,'1.Inputs'!$D$38,IF(3=2,'1.Inputs'!$D$39,$E201)))/(1-'1.Inputs'!$D$42)*$D201*(1+$G201)^(3-1))-('1.Inputs'!$D$37*12*IF(3=1,'1.Inputs'!$D$38,IF(3=2,'1.Inputs'!$D$39,$E201)))*'1.Inputs'!$D$43*(1+$G201)^(3-1)-'1.Inputs'!$D$44*(1+$G201)^(3-1)-('1.Inputs'!$D$20/'1.Inputs'!$D$27+'1.Inputs'!$D$23/'1.Inputs'!$D$28)))*'1.Inputs'!$D$53+('1.Inputs'!$D$20/'1.Inputs'!$D$27+'1.Inputs'!$D$23/'1.Inputs'!$D$28)-(J201-I201)</f>
        <v>-247271782.25141311</v>
      </c>
      <c r="V201" s="36">
        <f ca="1">((('1.Inputs'!$D$37*12*IF(4=1,'1.Inputs'!$D$38,IF(4=2,'1.Inputs'!$D$39,$E201)))*$F201*(('1.Inputs'!$D$40)+(1-'1.Inputs'!$D$40)*(1+'1.Inputs'!$D$41))*(1+$G201)^(4-1))-(('1.Inputs'!$D$37*12*IF(4=1,'1.Inputs'!$D$38,IF(4=2,'1.Inputs'!$D$39,$E201)))/(1-'1.Inputs'!$D$42)*$D201*(1+$G201)^(4-1))-('1.Inputs'!$D$37*12*IF(4=1,'1.Inputs'!$D$38,IF(4=2,'1.Inputs'!$D$39,$E201)))*'1.Inputs'!$D$43*(1+$G201)^(4-1)-'1.Inputs'!$D$44*(1+$G201)^(4-1)-('1.Inputs'!$D$20/'1.Inputs'!$D$27+'1.Inputs'!$D$23/'1.Inputs'!$D$28))-MAX(0,((('1.Inputs'!$D$37*12*IF(4=1,'1.Inputs'!$D$38,IF(4=2,'1.Inputs'!$D$39,$E201)))*$F201*(('1.Inputs'!$D$40)+(1-'1.Inputs'!$D$40)*(1+'1.Inputs'!$D$41))*(1+$G201)^(4-1))-(('1.Inputs'!$D$37*12*IF(4=1,'1.Inputs'!$D$38,IF(4=2,'1.Inputs'!$D$39,$E201)))/(1-'1.Inputs'!$D$42)*$D201*(1+$G201)^(4-1))-('1.Inputs'!$D$37*12*IF(4=1,'1.Inputs'!$D$38,IF(4=2,'1.Inputs'!$D$39,$E201)))*'1.Inputs'!$D$43*(1+$G201)^(4-1)-'1.Inputs'!$D$44*(1+$G201)^(4-1)-('1.Inputs'!$D$20/'1.Inputs'!$D$27+'1.Inputs'!$D$23/'1.Inputs'!$D$28)))*'1.Inputs'!$D$53+('1.Inputs'!$D$20/'1.Inputs'!$D$27+'1.Inputs'!$D$23/'1.Inputs'!$D$28)-(K201-J201)</f>
        <v>-169077561.72088623</v>
      </c>
      <c r="W201" s="36">
        <f ca="1">((('1.Inputs'!$D$37*12*IF(5=1,'1.Inputs'!$D$38,IF(5=2,'1.Inputs'!$D$39,$E201)))*$F201*(('1.Inputs'!$D$40)+(1-'1.Inputs'!$D$40)*(1+'1.Inputs'!$D$41))*(1+$G201)^(5-1))-(('1.Inputs'!$D$37*12*IF(5=1,'1.Inputs'!$D$38,IF(5=2,'1.Inputs'!$D$39,$E201)))/(1-'1.Inputs'!$D$42)*$D201*(1+$G201)^(5-1))-('1.Inputs'!$D$37*12*IF(5=1,'1.Inputs'!$D$38,IF(5=2,'1.Inputs'!$D$39,$E201)))*'1.Inputs'!$D$43*(1+$G201)^(5-1)-'1.Inputs'!$D$44*(1+$G201)^(5-1)-('1.Inputs'!$D$20/'1.Inputs'!$D$27+'1.Inputs'!$D$23/'1.Inputs'!$D$28))-MAX(0,((('1.Inputs'!$D$37*12*IF(5=1,'1.Inputs'!$D$38,IF(5=2,'1.Inputs'!$D$39,$E201)))*$F201*(('1.Inputs'!$D$40)+(1-'1.Inputs'!$D$40)*(1+'1.Inputs'!$D$41))*(1+$G201)^(5-1))-(('1.Inputs'!$D$37*12*IF(5=1,'1.Inputs'!$D$38,IF(5=2,'1.Inputs'!$D$39,$E201)))/(1-'1.Inputs'!$D$42)*$D201*(1+$G201)^(5-1))-('1.Inputs'!$D$37*12*IF(5=1,'1.Inputs'!$D$38,IF(5=2,'1.Inputs'!$D$39,$E201)))*'1.Inputs'!$D$43*(1+$G201)^(5-1)-'1.Inputs'!$D$44*(1+$G201)^(5-1)-('1.Inputs'!$D$20/'1.Inputs'!$D$27+'1.Inputs'!$D$23/'1.Inputs'!$D$28)))*'1.Inputs'!$D$53+('1.Inputs'!$D$20/'1.Inputs'!$D$27+'1.Inputs'!$D$23/'1.Inputs'!$D$28)-(L201-K201)</f>
        <v>-176149044.8441211</v>
      </c>
      <c r="X201" s="36">
        <f ca="1">((('1.Inputs'!$D$37*12*IF(6=1,'1.Inputs'!$D$38,IF(6=2,'1.Inputs'!$D$39,$E201)))*$F201*(('1.Inputs'!$D$40)+(1-'1.Inputs'!$D$40)*(1+'1.Inputs'!$D$41))*(1+$G201)^(6-1))-(('1.Inputs'!$D$37*12*IF(6=1,'1.Inputs'!$D$38,IF(6=2,'1.Inputs'!$D$39,$E201)))/(1-'1.Inputs'!$D$42)*$D201*(1+$G201)^(6-1))-('1.Inputs'!$D$37*12*IF(6=1,'1.Inputs'!$D$38,IF(6=2,'1.Inputs'!$D$39,$E201)))*'1.Inputs'!$D$43*(1+$G201)^(6-1)-'1.Inputs'!$D$44*(1+$G201)^(6-1)-('1.Inputs'!$D$20/'1.Inputs'!$D$27+'1.Inputs'!$D$23/'1.Inputs'!$D$28))-MAX(0,((('1.Inputs'!$D$37*12*IF(6=1,'1.Inputs'!$D$38,IF(6=2,'1.Inputs'!$D$39,$E201)))*$F201*(('1.Inputs'!$D$40)+(1-'1.Inputs'!$D$40)*(1+'1.Inputs'!$D$41))*(1+$G201)^(6-1))-(('1.Inputs'!$D$37*12*IF(6=1,'1.Inputs'!$D$38,IF(6=2,'1.Inputs'!$D$39,$E201)))/(1-'1.Inputs'!$D$42)*$D201*(1+$G201)^(6-1))-('1.Inputs'!$D$37*12*IF(6=1,'1.Inputs'!$D$38,IF(6=2,'1.Inputs'!$D$39,$E201)))*'1.Inputs'!$D$43*(1+$G201)^(6-1)-'1.Inputs'!$D$44*(1+$G201)^(6-1)-('1.Inputs'!$D$20/'1.Inputs'!$D$27+'1.Inputs'!$D$23/'1.Inputs'!$D$28)))*'1.Inputs'!$D$53+('1.Inputs'!$D$20/'1.Inputs'!$D$27+'1.Inputs'!$D$23/'1.Inputs'!$D$28)-(M201-L201)</f>
        <v>-183516284.97409964</v>
      </c>
      <c r="Y201" s="36">
        <f ca="1">((('1.Inputs'!$D$37*12*IF(7=1,'1.Inputs'!$D$38,IF(7=2,'1.Inputs'!$D$39,$E201)))*$F201*(('1.Inputs'!$D$40)+(1-'1.Inputs'!$D$40)*(1+'1.Inputs'!$D$41))*(1+$G201)^(7-1))-(('1.Inputs'!$D$37*12*IF(7=1,'1.Inputs'!$D$38,IF(7=2,'1.Inputs'!$D$39,$E201)))/(1-'1.Inputs'!$D$42)*$D201*(1+$G201)^(7-1))-('1.Inputs'!$D$37*12*IF(7=1,'1.Inputs'!$D$38,IF(7=2,'1.Inputs'!$D$39,$E201)))*'1.Inputs'!$D$43*(1+$G201)^(7-1)-'1.Inputs'!$D$44*(1+$G201)^(7-1)-('1.Inputs'!$D$20/'1.Inputs'!$D$27+'1.Inputs'!$D$23/'1.Inputs'!$D$28))-MAX(0,((('1.Inputs'!$D$37*12*IF(7=1,'1.Inputs'!$D$38,IF(7=2,'1.Inputs'!$D$39,$E201)))*$F201*(('1.Inputs'!$D$40)+(1-'1.Inputs'!$D$40)*(1+'1.Inputs'!$D$41))*(1+$G201)^(7-1))-(('1.Inputs'!$D$37*12*IF(7=1,'1.Inputs'!$D$38,IF(7=2,'1.Inputs'!$D$39,$E201)))/(1-'1.Inputs'!$D$42)*$D201*(1+$G201)^(7-1))-('1.Inputs'!$D$37*12*IF(7=1,'1.Inputs'!$D$38,IF(7=2,'1.Inputs'!$D$39,$E201)))*'1.Inputs'!$D$43*(1+$G201)^(7-1)-'1.Inputs'!$D$44*(1+$G201)^(7-1)-('1.Inputs'!$D$20/'1.Inputs'!$D$27+'1.Inputs'!$D$23/'1.Inputs'!$D$28)))*'1.Inputs'!$D$53+('1.Inputs'!$D$20/'1.Inputs'!$D$27+'1.Inputs'!$D$23/'1.Inputs'!$D$28)-(N201-M201)</f>
        <v>-191191651.82245362</v>
      </c>
      <c r="Z201" s="36">
        <f ca="1">((('1.Inputs'!$D$37*12*IF(8=1,'1.Inputs'!$D$38,IF(8=2,'1.Inputs'!$D$39,$E201)))*$F201*(('1.Inputs'!$D$40)+(1-'1.Inputs'!$D$40)*(1+'1.Inputs'!$D$41))*(1+$G201)^(8-1))-(('1.Inputs'!$D$37*12*IF(8=1,'1.Inputs'!$D$38,IF(8=2,'1.Inputs'!$D$39,$E201)))/(1-'1.Inputs'!$D$42)*$D201*(1+$G201)^(8-1))-('1.Inputs'!$D$37*12*IF(8=1,'1.Inputs'!$D$38,IF(8=2,'1.Inputs'!$D$39,$E201)))*'1.Inputs'!$D$43*(1+$G201)^(8-1)-'1.Inputs'!$D$44*(1+$G201)^(8-1)-('1.Inputs'!$D$20/'1.Inputs'!$D$27+'1.Inputs'!$D$23/'1.Inputs'!$D$28))-MAX(0,((('1.Inputs'!$D$37*12*IF(8=1,'1.Inputs'!$D$38,IF(8=2,'1.Inputs'!$D$39,$E201)))*$F201*(('1.Inputs'!$D$40)+(1-'1.Inputs'!$D$40)*(1+'1.Inputs'!$D$41))*(1+$G201)^(8-1))-(('1.Inputs'!$D$37*12*IF(8=1,'1.Inputs'!$D$38,IF(8=2,'1.Inputs'!$D$39,$E201)))/(1-'1.Inputs'!$D$42)*$D201*(1+$G201)^(8-1))-('1.Inputs'!$D$37*12*IF(8=1,'1.Inputs'!$D$38,IF(8=2,'1.Inputs'!$D$39,$E201)))*'1.Inputs'!$D$43*(1+$G201)^(8-1)-'1.Inputs'!$D$44*(1+$G201)^(8-1)-('1.Inputs'!$D$20/'1.Inputs'!$D$27+'1.Inputs'!$D$23/'1.Inputs'!$D$28)))*'1.Inputs'!$D$53+('1.Inputs'!$D$20/'1.Inputs'!$D$27+'1.Inputs'!$D$23/'1.Inputs'!$D$28)-(O201-N201)</f>
        <v>-199188032.45040298</v>
      </c>
      <c r="AA201" s="36">
        <f ca="1">((('1.Inputs'!$D$37*12*IF(9=1,'1.Inputs'!$D$38,IF(9=2,'1.Inputs'!$D$39,$E201)))*$F201*(('1.Inputs'!$D$40)+(1-'1.Inputs'!$D$40)*(1+'1.Inputs'!$D$41))*(1+$G201)^(9-1))-(('1.Inputs'!$D$37*12*IF(9=1,'1.Inputs'!$D$38,IF(9=2,'1.Inputs'!$D$39,$E201)))/(1-'1.Inputs'!$D$42)*$D201*(1+$G201)^(9-1))-('1.Inputs'!$D$37*12*IF(9=1,'1.Inputs'!$D$38,IF(9=2,'1.Inputs'!$D$39,$E201)))*'1.Inputs'!$D$43*(1+$G201)^(9-1)-'1.Inputs'!$D$44*(1+$G201)^(9-1)-('1.Inputs'!$D$20/'1.Inputs'!$D$27+'1.Inputs'!$D$23/'1.Inputs'!$D$28))-MAX(0,((('1.Inputs'!$D$37*12*IF(9=1,'1.Inputs'!$D$38,IF(9=2,'1.Inputs'!$D$39,$E201)))*$F201*(('1.Inputs'!$D$40)+(1-'1.Inputs'!$D$40)*(1+'1.Inputs'!$D$41))*(1+$G201)^(9-1))-(('1.Inputs'!$D$37*12*IF(9=1,'1.Inputs'!$D$38,IF(9=2,'1.Inputs'!$D$39,$E201)))/(1-'1.Inputs'!$D$42)*$D201*(1+$G201)^(9-1))-('1.Inputs'!$D$37*12*IF(9=1,'1.Inputs'!$D$38,IF(9=2,'1.Inputs'!$D$39,$E201)))*'1.Inputs'!$D$43*(1+$G201)^(9-1)-'1.Inputs'!$D$44*(1+$G201)^(9-1)-('1.Inputs'!$D$20/'1.Inputs'!$D$27+'1.Inputs'!$D$23/'1.Inputs'!$D$28)))*'1.Inputs'!$D$53+('1.Inputs'!$D$20/'1.Inputs'!$D$27+'1.Inputs'!$D$23/'1.Inputs'!$D$28)-(P201-O201)</f>
        <v>-207518852.9063344</v>
      </c>
      <c r="AB201" s="36">
        <f ca="1">((('1.Inputs'!$D$37*12*IF(10=1,'1.Inputs'!$D$38,IF(10=2,'1.Inputs'!$D$39,$E201)))*$F201*(('1.Inputs'!$D$40)+(1-'1.Inputs'!$D$40)*(1+'1.Inputs'!$D$41))*(1+$G201)^(10-1))-(('1.Inputs'!$D$37*12*IF(10=1,'1.Inputs'!$D$38,IF(10=2,'1.Inputs'!$D$39,$E201)))/(1-'1.Inputs'!$D$42)*$D201*(1+$G201)^(10-1))-('1.Inputs'!$D$37*12*IF(10=1,'1.Inputs'!$D$38,IF(10=2,'1.Inputs'!$D$39,$E201)))*'1.Inputs'!$D$43*(1+$G201)^(10-1)-'1.Inputs'!$D$44*(1+$G201)^(10-1)-('1.Inputs'!$D$20/'1.Inputs'!$D$27+'1.Inputs'!$D$23/'1.Inputs'!$D$28))-MAX(0,((('1.Inputs'!$D$37*12*IF(10=1,'1.Inputs'!$D$38,IF(10=2,'1.Inputs'!$D$39,$E201)))*$F201*(('1.Inputs'!$D$40)+(1-'1.Inputs'!$D$40)*(1+'1.Inputs'!$D$41))*(1+$G201)^(10-1))-(('1.Inputs'!$D$37*12*IF(10=1,'1.Inputs'!$D$38,IF(10=2,'1.Inputs'!$D$39,$E201)))/(1-'1.Inputs'!$D$42)*$D201*(1+$G201)^(10-1))-('1.Inputs'!$D$37*12*IF(10=1,'1.Inputs'!$D$38,IF(10=2,'1.Inputs'!$D$39,$E201)))*'1.Inputs'!$D$43*(1+$G201)^(10-1)-'1.Inputs'!$D$44*(1+$G201)^(10-1)-('1.Inputs'!$D$20/'1.Inputs'!$D$27+'1.Inputs'!$D$23/'1.Inputs'!$D$28)))*'1.Inputs'!$D$53+('1.Inputs'!$D$20/'1.Inputs'!$D$27+'1.Inputs'!$D$23/'1.Inputs'!$D$28)-(Q201-P201)+(('1.Inputs'!$D$20+'1.Inputs'!$D$23-('1.Inputs'!$D$20/'1.Inputs'!$D$27+'1.Inputs'!$D$23/'1.Inputs'!$D$28)*'1.Inputs'!$D$10)*'1.Inputs'!$D$60+'1.Inputs'!$D$19*'1.Inputs'!$D$59+Q201)</f>
        <v>2242875638.3053918</v>
      </c>
      <c r="AC201" s="36">
        <f ca="1">S201-AC$13-AC$14+MIN(AC$13,MAX(0,((('1.Inputs'!$D$37*12*IF(1=1,'1.Inputs'!$D$38,IF(1=2,'1.Inputs'!$D$39,$E201)))*$F201*(('1.Inputs'!$D$40)+(1-'1.Inputs'!$D$40)*(1+'1.Inputs'!$D$41))*(1+$G201)^(1-1))-(('1.Inputs'!$D$37*12*IF(1=1,'1.Inputs'!$D$38,IF(1=2,'1.Inputs'!$D$39,$E201)))/(1-'1.Inputs'!$D$42)*$D201*(1+$G201)^(1-1))-('1.Inputs'!$D$37*12*IF(1=1,'1.Inputs'!$D$38,IF(1=2,'1.Inputs'!$D$39,$E201)))*'1.Inputs'!$D$43*(1+$G201)^(1-1)-'1.Inputs'!$D$44*(1+$G201)^(1-1)-('1.Inputs'!$D$20/'1.Inputs'!$D$27+'1.Inputs'!$D$23/'1.Inputs'!$D$28))))*'1.Inputs'!$D$53</f>
        <v>-1325650593.0600162</v>
      </c>
      <c r="AD201" s="36">
        <f ca="1">T201-AD$13-AD$14+MIN(AD$13,MAX(0,((('1.Inputs'!$D$37*12*IF(2=1,'1.Inputs'!$D$38,IF(2=2,'1.Inputs'!$D$39,$E201)))*$F201*(('1.Inputs'!$D$40)+(1-'1.Inputs'!$D$40)*(1+'1.Inputs'!$D$41))*(1+$G201)^(2-1))-(('1.Inputs'!$D$37*12*IF(2=1,'1.Inputs'!$D$38,IF(2=2,'1.Inputs'!$D$39,$E201)))/(1-'1.Inputs'!$D$42)*$D201*(1+$G201)^(2-1))-('1.Inputs'!$D$37*12*IF(2=1,'1.Inputs'!$D$38,IF(2=2,'1.Inputs'!$D$39,$E201)))*'1.Inputs'!$D$43*(1+$G201)^(2-1)-'1.Inputs'!$D$44*(1+$G201)^(2-1)-('1.Inputs'!$D$20/'1.Inputs'!$D$27+'1.Inputs'!$D$23/'1.Inputs'!$D$28))))*'1.Inputs'!$D$53</f>
        <v>-680082858.78351772</v>
      </c>
      <c r="AE201" s="36">
        <f ca="1">U201-AE$13-AE$14+MIN(AE$13,MAX(0,((('1.Inputs'!$D$37*12*IF(3=1,'1.Inputs'!$D$38,IF(3=2,'1.Inputs'!$D$39,$E201)))*$F201*(('1.Inputs'!$D$40)+(1-'1.Inputs'!$D$40)*(1+'1.Inputs'!$D$41))*(1+$G201)^(3-1))-(('1.Inputs'!$D$37*12*IF(3=1,'1.Inputs'!$D$38,IF(3=2,'1.Inputs'!$D$39,$E201)))/(1-'1.Inputs'!$D$42)*$D201*(1+$G201)^(3-1))-('1.Inputs'!$D$37*12*IF(3=1,'1.Inputs'!$D$38,IF(3=2,'1.Inputs'!$D$39,$E201)))*'1.Inputs'!$D$43*(1+$G201)^(3-1)-'1.Inputs'!$D$44*(1+$G201)^(3-1)-('1.Inputs'!$D$20/'1.Inputs'!$D$27+'1.Inputs'!$D$23/'1.Inputs'!$D$28))))*'1.Inputs'!$D$53</f>
        <v>-640871782.25141311</v>
      </c>
      <c r="AF201" s="36">
        <f ca="1">V201-AF$13-AF$14+MIN(AF$13,MAX(0,((('1.Inputs'!$D$37*12*IF(4=1,'1.Inputs'!$D$38,IF(4=2,'1.Inputs'!$D$39,$E201)))*$F201*(('1.Inputs'!$D$40)+(1-'1.Inputs'!$D$40)*(1+'1.Inputs'!$D$41))*(1+$G201)^(4-1))-(('1.Inputs'!$D$37*12*IF(4=1,'1.Inputs'!$D$38,IF(4=2,'1.Inputs'!$D$39,$E201)))/(1-'1.Inputs'!$D$42)*$D201*(1+$G201)^(4-1))-('1.Inputs'!$D$37*12*IF(4=1,'1.Inputs'!$D$38,IF(4=2,'1.Inputs'!$D$39,$E201)))*'1.Inputs'!$D$43*(1+$G201)^(4-1)-'1.Inputs'!$D$44*(1+$G201)^(4-1)-('1.Inputs'!$D$20/'1.Inputs'!$D$27+'1.Inputs'!$D$23/'1.Inputs'!$D$28))))*'1.Inputs'!$D$53</f>
        <v>-533157561.72088623</v>
      </c>
      <c r="AG201" s="36">
        <f ca="1">W201-AG$13-AG$14+MIN(AG$13,MAX(0,((('1.Inputs'!$D$37*12*IF(5=1,'1.Inputs'!$D$38,IF(5=2,'1.Inputs'!$D$39,$E201)))*$F201*(('1.Inputs'!$D$40)+(1-'1.Inputs'!$D$40)*(1+'1.Inputs'!$D$41))*(1+$G201)^(5-1))-(('1.Inputs'!$D$37*12*IF(5=1,'1.Inputs'!$D$38,IF(5=2,'1.Inputs'!$D$39,$E201)))/(1-'1.Inputs'!$D$42)*$D201*(1+$G201)^(5-1))-('1.Inputs'!$D$37*12*IF(5=1,'1.Inputs'!$D$38,IF(5=2,'1.Inputs'!$D$39,$E201)))*'1.Inputs'!$D$43*(1+$G201)^(5-1)-'1.Inputs'!$D$44*(1+$G201)^(5-1)-('1.Inputs'!$D$20/'1.Inputs'!$D$27+'1.Inputs'!$D$23/'1.Inputs'!$D$28))))*'1.Inputs'!$D$53</f>
        <v>-510709044.8441211</v>
      </c>
      <c r="AH201" s="36">
        <f ca="1">X201-AH$13-AH$14+MIN(AH$13,MAX(0,((('1.Inputs'!$D$37*12*IF(6=1,'1.Inputs'!$D$38,IF(6=2,'1.Inputs'!$D$39,$E201)))*$F201*(('1.Inputs'!$D$40)+(1-'1.Inputs'!$D$40)*(1+'1.Inputs'!$D$41))*(1+$G201)^(6-1))-(('1.Inputs'!$D$37*12*IF(6=1,'1.Inputs'!$D$38,IF(6=2,'1.Inputs'!$D$39,$E201)))/(1-'1.Inputs'!$D$42)*$D201*(1+$G201)^(6-1))-('1.Inputs'!$D$37*12*IF(6=1,'1.Inputs'!$D$38,IF(6=2,'1.Inputs'!$D$39,$E201)))*'1.Inputs'!$D$43*(1+$G201)^(6-1)-'1.Inputs'!$D$44*(1+$G201)^(6-1)-('1.Inputs'!$D$20/'1.Inputs'!$D$27+'1.Inputs'!$D$23/'1.Inputs'!$D$28))))*'1.Inputs'!$D$53</f>
        <v>-488556284.97409964</v>
      </c>
      <c r="AI201" s="36">
        <f ca="1">Y201-AI$13-AI$14+MIN(AI$13,MAX(0,((('1.Inputs'!$D$37*12*IF(7=1,'1.Inputs'!$D$38,IF(7=2,'1.Inputs'!$D$39,$E201)))*$F201*(('1.Inputs'!$D$40)+(1-'1.Inputs'!$D$40)*(1+'1.Inputs'!$D$41))*(1+$G201)^(7-1))-(('1.Inputs'!$D$37*12*IF(7=1,'1.Inputs'!$D$38,IF(7=2,'1.Inputs'!$D$39,$E201)))/(1-'1.Inputs'!$D$42)*$D201*(1+$G201)^(7-1))-('1.Inputs'!$D$37*12*IF(7=1,'1.Inputs'!$D$38,IF(7=2,'1.Inputs'!$D$39,$E201)))*'1.Inputs'!$D$43*(1+$G201)^(7-1)-'1.Inputs'!$D$44*(1+$G201)^(7-1)-('1.Inputs'!$D$20/'1.Inputs'!$D$27+'1.Inputs'!$D$23/'1.Inputs'!$D$28))))*'1.Inputs'!$D$53</f>
        <v>-466711651.82245362</v>
      </c>
      <c r="AJ201" s="36">
        <f ca="1">Z201-AJ$13-AJ$14+MIN(AJ$13,MAX(0,((('1.Inputs'!$D$37*12*IF(8=1,'1.Inputs'!$D$38,IF(8=2,'1.Inputs'!$D$39,$E201)))*$F201*(('1.Inputs'!$D$40)+(1-'1.Inputs'!$D$40)*(1+'1.Inputs'!$D$41))*(1+$G201)^(8-1))-(('1.Inputs'!$D$37*12*IF(8=1,'1.Inputs'!$D$38,IF(8=2,'1.Inputs'!$D$39,$E201)))/(1-'1.Inputs'!$D$42)*$D201*(1+$G201)^(8-1))-('1.Inputs'!$D$37*12*IF(8=1,'1.Inputs'!$D$38,IF(8=2,'1.Inputs'!$D$39,$E201)))*'1.Inputs'!$D$43*(1+$G201)^(8-1)-'1.Inputs'!$D$44*(1+$G201)^(8-1)-('1.Inputs'!$D$20/'1.Inputs'!$D$27+'1.Inputs'!$D$23/'1.Inputs'!$D$28))))*'1.Inputs'!$D$53</f>
        <v>-199188032.45040298</v>
      </c>
      <c r="AK201" s="36">
        <f ca="1">AA201-AK$13-AK$14+MIN(AK$13,MAX(0,((('1.Inputs'!$D$37*12*IF(9=1,'1.Inputs'!$D$38,IF(9=2,'1.Inputs'!$D$39,$E201)))*$F201*(('1.Inputs'!$D$40)+(1-'1.Inputs'!$D$40)*(1+'1.Inputs'!$D$41))*(1+$G201)^(9-1))-(('1.Inputs'!$D$37*12*IF(9=1,'1.Inputs'!$D$38,IF(9=2,'1.Inputs'!$D$39,$E201)))/(1-'1.Inputs'!$D$42)*$D201*(1+$G201)^(9-1))-('1.Inputs'!$D$37*12*IF(9=1,'1.Inputs'!$D$38,IF(9=2,'1.Inputs'!$D$39,$E201)))*'1.Inputs'!$D$43*(1+$G201)^(9-1)-'1.Inputs'!$D$44*(1+$G201)^(9-1)-('1.Inputs'!$D$20/'1.Inputs'!$D$27+'1.Inputs'!$D$23/'1.Inputs'!$D$28))))*'1.Inputs'!$D$53</f>
        <v>-207518852.9063344</v>
      </c>
      <c r="AL201" s="36">
        <f ca="1">AB201-AL$13-AL$14+MIN(AL$13,MAX(0,((('1.Inputs'!$D$37*12*IF(10=1,'1.Inputs'!$D$38,IF(10=2,'1.Inputs'!$D$39,$E201)))*$F201*(('1.Inputs'!$D$40)+(1-'1.Inputs'!$D$40)*(1+'1.Inputs'!$D$41))*(1+$G201)^(10-1))-(('1.Inputs'!$D$37*12*IF(10=1,'1.Inputs'!$D$38,IF(10=2,'1.Inputs'!$D$39,$E201)))/(1-'1.Inputs'!$D$42)*$D201*(1+$G201)^(10-1))-('1.Inputs'!$D$37*12*IF(10=1,'1.Inputs'!$D$38,IF(10=2,'1.Inputs'!$D$39,$E201)))*'1.Inputs'!$D$43*(1+$G201)^(10-1)-'1.Inputs'!$D$44*(1+$G201)^(10-1)-('1.Inputs'!$D$20/'1.Inputs'!$D$27+'1.Inputs'!$D$23/'1.Inputs'!$D$28))))*'1.Inputs'!$D$53+'1.Inputs'!$D$35</f>
        <v>3042875638.3053918</v>
      </c>
      <c r="AM201" s="48">
        <f ca="1">R201+NPV('1.Inputs'!$D$55,S201:AB201)</f>
        <v>-3520818103.4459639</v>
      </c>
      <c r="AN201" s="48">
        <f ca="1">-('1.Inputs'!$D$24*(1-'1.Inputs'!$D$31)+'1.Inputs'!$D$35)+NPV('1.Inputs'!$D$54,AC201:AL201)</f>
        <v>-3966026066.8800168</v>
      </c>
      <c r="AO201" s="36">
        <f t="shared" ca="1" si="21"/>
        <v>-7.9813725817074266</v>
      </c>
      <c r="AP201" s="36">
        <f t="shared" ca="1" si="22"/>
        <v>-0.69393021131842925</v>
      </c>
      <c r="AQ201" s="36">
        <f ca="1">'1.Inputs'!$D$35+MIN(SUM($AC201:AC201),SUM($AC201:AD201),SUM($AC201:AE201),SUM($AC201:AF201),SUM($AC201:AG201),SUM($AC201:AH201),SUM($AC201:AI201),SUM($AC201:AJ201),SUM($AC201:AK201),SUM($AC201:AL201))</f>
        <v>-4252446662.8132458</v>
      </c>
      <c r="AR201" s="36">
        <f ca="1">IF(AP201&lt;'1.Inputs'!$D$57,1,0)</f>
        <v>1</v>
      </c>
      <c r="AS201" s="36">
        <f t="shared" ca="1" si="23"/>
        <v>1</v>
      </c>
    </row>
    <row r="202" spans="2:45" ht="15" customHeight="1" x14ac:dyDescent="0.25">
      <c r="B202" s="36">
        <v>187</v>
      </c>
      <c r="C202" s="36">
        <f t="shared" ca="1" si="16"/>
        <v>0.93669505241210527</v>
      </c>
      <c r="D202" s="36">
        <f t="shared" ca="1" si="17"/>
        <v>16971.046909527708</v>
      </c>
      <c r="E202" s="47">
        <f t="shared" ca="1" si="18"/>
        <v>0.88877667229692559</v>
      </c>
      <c r="F202" s="36">
        <f t="shared" ca="1" si="19"/>
        <v>29462.176892214349</v>
      </c>
      <c r="G202" s="36">
        <f t="shared" ca="1" si="20"/>
        <v>4.0576377450066425E-2</v>
      </c>
      <c r="H202" s="36">
        <f ca="1">((('1.Inputs'!$D$37*12*IF(1=1,'1.Inputs'!$D$38,IF(1=2,'1.Inputs'!$D$39,$E202)))*$F202*(('1.Inputs'!$D$40)+(1-'1.Inputs'!$D$40)*(1+'1.Inputs'!$D$41))*(1+$G202)^(1-1))*'1.Inputs'!$D$47+(('1.Inputs'!$D$37*12*IF(1=1,'1.Inputs'!$D$38,IF(1=2,'1.Inputs'!$D$39,$E202)))/(1-'1.Inputs'!$D$42)*$D202*(1+$G202)^(1-1))*('1.Inputs'!$D$48-'1.Inputs'!$D$49))/'1.Inputs'!$D$51</f>
        <v>772273408.80404449</v>
      </c>
      <c r="I202" s="36">
        <f ca="1">((('1.Inputs'!$D$37*12*IF(2=1,'1.Inputs'!$D$38,IF(2=2,'1.Inputs'!$D$39,$E202)))*$F202*(('1.Inputs'!$D$40)+(1-'1.Inputs'!$D$40)*(1+'1.Inputs'!$D$41))*(1+$G202)^(2-1))*'1.Inputs'!$D$47+(('1.Inputs'!$D$37*12*IF(2=1,'1.Inputs'!$D$38,IF(2=2,'1.Inputs'!$D$39,$E202)))/(1-'1.Inputs'!$D$42)*$D202*(1+$G202)^(2-1))*('1.Inputs'!$D$48-'1.Inputs'!$D$49))/'1.Inputs'!$D$51</f>
        <v>1125053252.5880575</v>
      </c>
      <c r="J202" s="36">
        <f ca="1">((('1.Inputs'!$D$37*12*IF(3=1,'1.Inputs'!$D$38,IF(3=2,'1.Inputs'!$D$39,$E202)))*$F202*(('1.Inputs'!$D$40)+(1-'1.Inputs'!$D$40)*(1+'1.Inputs'!$D$41))*(1+$G202)^(3-1))*'1.Inputs'!$D$47+(('1.Inputs'!$D$37*12*IF(3=1,'1.Inputs'!$D$38,IF(3=2,'1.Inputs'!$D$39,$E202)))/(1-'1.Inputs'!$D$42)*$D202*(1+$G202)^(3-1))*('1.Inputs'!$D$48-'1.Inputs'!$D$49))/'1.Inputs'!$D$51</f>
        <v>1486420373.4250572</v>
      </c>
      <c r="K202" s="36">
        <f ca="1">((('1.Inputs'!$D$37*12*IF(4=1,'1.Inputs'!$D$38,IF(4=2,'1.Inputs'!$D$39,$E202)))*$F202*(('1.Inputs'!$D$40)+(1-'1.Inputs'!$D$40)*(1+'1.Inputs'!$D$41))*(1+$G202)^(4-1))*'1.Inputs'!$D$47+(('1.Inputs'!$D$37*12*IF(4=1,'1.Inputs'!$D$38,IF(4=2,'1.Inputs'!$D$39,$E202)))/(1-'1.Inputs'!$D$42)*$D202*(1+$G202)^(4-1))*('1.Inputs'!$D$48-'1.Inputs'!$D$49))/'1.Inputs'!$D$51</f>
        <v>1546733927.5466211</v>
      </c>
      <c r="L202" s="36">
        <f ca="1">((('1.Inputs'!$D$37*12*IF(5=1,'1.Inputs'!$D$38,IF(5=2,'1.Inputs'!$D$39,$E202)))*$F202*(('1.Inputs'!$D$40)+(1-'1.Inputs'!$D$40)*(1+'1.Inputs'!$D$41))*(1+$G202)^(5-1))*'1.Inputs'!$D$47+(('1.Inputs'!$D$37*12*IF(5=1,'1.Inputs'!$D$38,IF(5=2,'1.Inputs'!$D$39,$E202)))/(1-'1.Inputs'!$D$42)*$D202*(1+$G202)^(5-1))*('1.Inputs'!$D$48-'1.Inputs'!$D$49))/'1.Inputs'!$D$51</f>
        <v>1609494787.2055762</v>
      </c>
      <c r="M202" s="36">
        <f ca="1">((('1.Inputs'!$D$37*12*IF(6=1,'1.Inputs'!$D$38,IF(6=2,'1.Inputs'!$D$39,$E202)))*$F202*(('1.Inputs'!$D$40)+(1-'1.Inputs'!$D$40)*(1+'1.Inputs'!$D$41))*(1+$G202)^(6-1))*'1.Inputs'!$D$47+(('1.Inputs'!$D$37*12*IF(6=1,'1.Inputs'!$D$38,IF(6=2,'1.Inputs'!$D$39,$E202)))/(1-'1.Inputs'!$D$42)*$D202*(1+$G202)^(6-1))*('1.Inputs'!$D$48-'1.Inputs'!$D$49))/'1.Inputs'!$D$51</f>
        <v>1674802255.1951444</v>
      </c>
      <c r="N202" s="36">
        <f ca="1">((('1.Inputs'!$D$37*12*IF(7=1,'1.Inputs'!$D$38,IF(7=2,'1.Inputs'!$D$39,$E202)))*$F202*(('1.Inputs'!$D$40)+(1-'1.Inputs'!$D$40)*(1+'1.Inputs'!$D$41))*(1+$G202)^(7-1))*'1.Inputs'!$D$47+(('1.Inputs'!$D$37*12*IF(7=1,'1.Inputs'!$D$38,IF(7=2,'1.Inputs'!$D$39,$E202)))/(1-'1.Inputs'!$D$42)*$D202*(1+$G202)^(7-1))*('1.Inputs'!$D$48-'1.Inputs'!$D$49))/'1.Inputs'!$D$51</f>
        <v>1742759663.6561649</v>
      </c>
      <c r="O202" s="36">
        <f ca="1">((('1.Inputs'!$D$37*12*IF(8=1,'1.Inputs'!$D$38,IF(8=2,'1.Inputs'!$D$39,$E202)))*$F202*(('1.Inputs'!$D$40)+(1-'1.Inputs'!$D$40)*(1+'1.Inputs'!$D$41))*(1+$G202)^(8-1))*'1.Inputs'!$D$47+(('1.Inputs'!$D$37*12*IF(8=1,'1.Inputs'!$D$38,IF(8=2,'1.Inputs'!$D$39,$E202)))/(1-'1.Inputs'!$D$42)*$D202*(1+$G202)^(8-1))*('1.Inputs'!$D$48-'1.Inputs'!$D$49))/'1.Inputs'!$D$51</f>
        <v>1813474537.5734284</v>
      </c>
      <c r="P202" s="36">
        <f ca="1">((('1.Inputs'!$D$37*12*IF(9=1,'1.Inputs'!$D$38,IF(9=2,'1.Inputs'!$D$39,$E202)))*$F202*(('1.Inputs'!$D$40)+(1-'1.Inputs'!$D$40)*(1+'1.Inputs'!$D$41))*(1+$G202)^(9-1))*'1.Inputs'!$D$47+(('1.Inputs'!$D$37*12*IF(9=1,'1.Inputs'!$D$38,IF(9=2,'1.Inputs'!$D$39,$E202)))/(1-'1.Inputs'!$D$42)*$D202*(1+$G202)^(9-1))*('1.Inputs'!$D$48-'1.Inputs'!$D$49))/'1.Inputs'!$D$51</f>
        <v>1887058764.9060926</v>
      </c>
      <c r="Q202" s="36">
        <f ca="1">((('1.Inputs'!$D$37*12*IF(10=1,'1.Inputs'!$D$38,IF(10=2,'1.Inputs'!$D$39,$E202)))*$F202*(('1.Inputs'!$D$40)+(1-'1.Inputs'!$D$40)*(1+'1.Inputs'!$D$41))*(1+$G202)^(10-1))*'1.Inputs'!$D$47+(('1.Inputs'!$D$37*12*IF(10=1,'1.Inputs'!$D$38,IF(10=2,'1.Inputs'!$D$39,$E202)))/(1-'1.Inputs'!$D$42)*$D202*(1+$G202)^(10-1))*('1.Inputs'!$D$48-'1.Inputs'!$D$49))/'1.Inputs'!$D$51</f>
        <v>1963628773.6213787</v>
      </c>
      <c r="R202" s="36">
        <f>-'1.Inputs'!$D$24</f>
        <v>-2050000000</v>
      </c>
      <c r="S202" s="36">
        <f ca="1">((('1.Inputs'!$D$37*12*IF(1=1,'1.Inputs'!$D$38,IF(1=2,'1.Inputs'!$D$39,$E202)))*$F202*(('1.Inputs'!$D$40)+(1-'1.Inputs'!$D$40)*(1+'1.Inputs'!$D$41))*(1+$G202)^(1-1))-(('1.Inputs'!$D$37*12*IF(1=1,'1.Inputs'!$D$38,IF(1=2,'1.Inputs'!$D$39,$E202)))/(1-'1.Inputs'!$D$42)*$D202*(1+$G202)^(1-1))-('1.Inputs'!$D$37*12*IF(1=1,'1.Inputs'!$D$38,IF(1=2,'1.Inputs'!$D$39,$E202)))*'1.Inputs'!$D$43*(1+$G202)^(1-1)-'1.Inputs'!$D$44*(1+$G202)^(1-1)-('1.Inputs'!$D$20/'1.Inputs'!$D$27+'1.Inputs'!$D$23/'1.Inputs'!$D$28))-MAX(0,((('1.Inputs'!$D$37*12*IF(1=1,'1.Inputs'!$D$38,IF(1=2,'1.Inputs'!$D$39,$E202)))*$F202*(('1.Inputs'!$D$40)+(1-'1.Inputs'!$D$40)*(1+'1.Inputs'!$D$41))*(1+$G202)^(1-1))-(('1.Inputs'!$D$37*12*IF(1=1,'1.Inputs'!$D$38,IF(1=2,'1.Inputs'!$D$39,$E202)))/(1-'1.Inputs'!$D$42)*$D202*(1+$G202)^(1-1))-('1.Inputs'!$D$37*12*IF(1=1,'1.Inputs'!$D$38,IF(1=2,'1.Inputs'!$D$39,$E202)))*'1.Inputs'!$D$43*(1+$G202)^(1-1)-'1.Inputs'!$D$44*(1+$G202)^(1-1)-('1.Inputs'!$D$20/'1.Inputs'!$D$27+'1.Inputs'!$D$23/'1.Inputs'!$D$28)))*'1.Inputs'!$D$53+('1.Inputs'!$D$20/'1.Inputs'!$D$27+'1.Inputs'!$D$23/'1.Inputs'!$D$28)-H202</f>
        <v>-409655984.80845577</v>
      </c>
      <c r="T202" s="36">
        <f ca="1">((('1.Inputs'!$D$37*12*IF(2=1,'1.Inputs'!$D$38,IF(2=2,'1.Inputs'!$D$39,$E202)))*$F202*(('1.Inputs'!$D$40)+(1-'1.Inputs'!$D$40)*(1+'1.Inputs'!$D$41))*(1+$G202)^(2-1))-(('1.Inputs'!$D$37*12*IF(2=1,'1.Inputs'!$D$38,IF(2=2,'1.Inputs'!$D$39,$E202)))/(1-'1.Inputs'!$D$42)*$D202*(1+$G202)^(2-1))-('1.Inputs'!$D$37*12*IF(2=1,'1.Inputs'!$D$38,IF(2=2,'1.Inputs'!$D$39,$E202)))*'1.Inputs'!$D$43*(1+$G202)^(2-1)-'1.Inputs'!$D$44*(1+$G202)^(2-1)-('1.Inputs'!$D$20/'1.Inputs'!$D$27+'1.Inputs'!$D$23/'1.Inputs'!$D$28))-MAX(0,((('1.Inputs'!$D$37*12*IF(2=1,'1.Inputs'!$D$38,IF(2=2,'1.Inputs'!$D$39,$E202)))*$F202*(('1.Inputs'!$D$40)+(1-'1.Inputs'!$D$40)*(1+'1.Inputs'!$D$41))*(1+$G202)^(2-1))-(('1.Inputs'!$D$37*12*IF(2=1,'1.Inputs'!$D$38,IF(2=2,'1.Inputs'!$D$39,$E202)))/(1-'1.Inputs'!$D$42)*$D202*(1+$G202)^(2-1))-('1.Inputs'!$D$37*12*IF(2=1,'1.Inputs'!$D$38,IF(2=2,'1.Inputs'!$D$39,$E202)))*'1.Inputs'!$D$43*(1+$G202)^(2-1)-'1.Inputs'!$D$44*(1+$G202)^(2-1)-('1.Inputs'!$D$20/'1.Inputs'!$D$27+'1.Inputs'!$D$23/'1.Inputs'!$D$28)))*'1.Inputs'!$D$53+('1.Inputs'!$D$20/'1.Inputs'!$D$27+'1.Inputs'!$D$23/'1.Inputs'!$D$28)-(I202-H202)</f>
        <v>397394476.81722629</v>
      </c>
      <c r="U202" s="36">
        <f ca="1">((('1.Inputs'!$D$37*12*IF(3=1,'1.Inputs'!$D$38,IF(3=2,'1.Inputs'!$D$39,$E202)))*$F202*(('1.Inputs'!$D$40)+(1-'1.Inputs'!$D$40)*(1+'1.Inputs'!$D$41))*(1+$G202)^(3-1))-(('1.Inputs'!$D$37*12*IF(3=1,'1.Inputs'!$D$38,IF(3=2,'1.Inputs'!$D$39,$E202)))/(1-'1.Inputs'!$D$42)*$D202*(1+$G202)^(3-1))-('1.Inputs'!$D$37*12*IF(3=1,'1.Inputs'!$D$38,IF(3=2,'1.Inputs'!$D$39,$E202)))*'1.Inputs'!$D$43*(1+$G202)^(3-1)-'1.Inputs'!$D$44*(1+$G202)^(3-1)-('1.Inputs'!$D$20/'1.Inputs'!$D$27+'1.Inputs'!$D$23/'1.Inputs'!$D$28))-MAX(0,((('1.Inputs'!$D$37*12*IF(3=1,'1.Inputs'!$D$38,IF(3=2,'1.Inputs'!$D$39,$E202)))*$F202*(('1.Inputs'!$D$40)+(1-'1.Inputs'!$D$40)*(1+'1.Inputs'!$D$41))*(1+$G202)^(3-1))-(('1.Inputs'!$D$37*12*IF(3=1,'1.Inputs'!$D$38,IF(3=2,'1.Inputs'!$D$39,$E202)))/(1-'1.Inputs'!$D$42)*$D202*(1+$G202)^(3-1))-('1.Inputs'!$D$37*12*IF(3=1,'1.Inputs'!$D$38,IF(3=2,'1.Inputs'!$D$39,$E202)))*'1.Inputs'!$D$43*(1+$G202)^(3-1)-'1.Inputs'!$D$44*(1+$G202)^(3-1)-('1.Inputs'!$D$20/'1.Inputs'!$D$27+'1.Inputs'!$D$23/'1.Inputs'!$D$28)))*'1.Inputs'!$D$53+('1.Inputs'!$D$20/'1.Inputs'!$D$27+'1.Inputs'!$D$23/'1.Inputs'!$D$28)-(J202-I202)</f>
        <v>785412543.17772245</v>
      </c>
      <c r="V202" s="36">
        <f ca="1">((('1.Inputs'!$D$37*12*IF(4=1,'1.Inputs'!$D$38,IF(4=2,'1.Inputs'!$D$39,$E202)))*$F202*(('1.Inputs'!$D$40)+(1-'1.Inputs'!$D$40)*(1+'1.Inputs'!$D$41))*(1+$G202)^(4-1))-(('1.Inputs'!$D$37*12*IF(4=1,'1.Inputs'!$D$38,IF(4=2,'1.Inputs'!$D$39,$E202)))/(1-'1.Inputs'!$D$42)*$D202*(1+$G202)^(4-1))-('1.Inputs'!$D$37*12*IF(4=1,'1.Inputs'!$D$38,IF(4=2,'1.Inputs'!$D$39,$E202)))*'1.Inputs'!$D$43*(1+$G202)^(4-1)-'1.Inputs'!$D$44*(1+$G202)^(4-1)-('1.Inputs'!$D$20/'1.Inputs'!$D$27+'1.Inputs'!$D$23/'1.Inputs'!$D$28))-MAX(0,((('1.Inputs'!$D$37*12*IF(4=1,'1.Inputs'!$D$38,IF(4=2,'1.Inputs'!$D$39,$E202)))*$F202*(('1.Inputs'!$D$40)+(1-'1.Inputs'!$D$40)*(1+'1.Inputs'!$D$41))*(1+$G202)^(4-1))-(('1.Inputs'!$D$37*12*IF(4=1,'1.Inputs'!$D$38,IF(4=2,'1.Inputs'!$D$39,$E202)))/(1-'1.Inputs'!$D$42)*$D202*(1+$G202)^(4-1))-('1.Inputs'!$D$37*12*IF(4=1,'1.Inputs'!$D$38,IF(4=2,'1.Inputs'!$D$39,$E202)))*'1.Inputs'!$D$43*(1+$G202)^(4-1)-'1.Inputs'!$D$44*(1+$G202)^(4-1)-('1.Inputs'!$D$20/'1.Inputs'!$D$27+'1.Inputs'!$D$23/'1.Inputs'!$D$28)))*'1.Inputs'!$D$53+('1.Inputs'!$D$20/'1.Inputs'!$D$27+'1.Inputs'!$D$23/'1.Inputs'!$D$28)-(K202-J202)</f>
        <v>1131081040.5577645</v>
      </c>
      <c r="W202" s="36">
        <f ca="1">((('1.Inputs'!$D$37*12*IF(5=1,'1.Inputs'!$D$38,IF(5=2,'1.Inputs'!$D$39,$E202)))*$F202*(('1.Inputs'!$D$40)+(1-'1.Inputs'!$D$40)*(1+'1.Inputs'!$D$41))*(1+$G202)^(5-1))-(('1.Inputs'!$D$37*12*IF(5=1,'1.Inputs'!$D$38,IF(5=2,'1.Inputs'!$D$39,$E202)))/(1-'1.Inputs'!$D$42)*$D202*(1+$G202)^(5-1))-('1.Inputs'!$D$37*12*IF(5=1,'1.Inputs'!$D$38,IF(5=2,'1.Inputs'!$D$39,$E202)))*'1.Inputs'!$D$43*(1+$G202)^(5-1)-'1.Inputs'!$D$44*(1+$G202)^(5-1)-('1.Inputs'!$D$20/'1.Inputs'!$D$27+'1.Inputs'!$D$23/'1.Inputs'!$D$28))-MAX(0,((('1.Inputs'!$D$37*12*IF(5=1,'1.Inputs'!$D$38,IF(5=2,'1.Inputs'!$D$39,$E202)))*$F202*(('1.Inputs'!$D$40)+(1-'1.Inputs'!$D$40)*(1+'1.Inputs'!$D$41))*(1+$G202)^(5-1))-(('1.Inputs'!$D$37*12*IF(5=1,'1.Inputs'!$D$38,IF(5=2,'1.Inputs'!$D$39,$E202)))/(1-'1.Inputs'!$D$42)*$D202*(1+$G202)^(5-1))-('1.Inputs'!$D$37*12*IF(5=1,'1.Inputs'!$D$38,IF(5=2,'1.Inputs'!$D$39,$E202)))*'1.Inputs'!$D$43*(1+$G202)^(5-1)-'1.Inputs'!$D$44*(1+$G202)^(5-1)-('1.Inputs'!$D$20/'1.Inputs'!$D$27+'1.Inputs'!$D$23/'1.Inputs'!$D$28)))*'1.Inputs'!$D$53+('1.Inputs'!$D$20/'1.Inputs'!$D$27+'1.Inputs'!$D$23/'1.Inputs'!$D$28)-(L202-K202)</f>
        <v>1175058977.9515347</v>
      </c>
      <c r="X202" s="36">
        <f ca="1">((('1.Inputs'!$D$37*12*IF(6=1,'1.Inputs'!$D$38,IF(6=2,'1.Inputs'!$D$39,$E202)))*$F202*(('1.Inputs'!$D$40)+(1-'1.Inputs'!$D$40)*(1+'1.Inputs'!$D$41))*(1+$G202)^(6-1))-(('1.Inputs'!$D$37*12*IF(6=1,'1.Inputs'!$D$38,IF(6=2,'1.Inputs'!$D$39,$E202)))/(1-'1.Inputs'!$D$42)*$D202*(1+$G202)^(6-1))-('1.Inputs'!$D$37*12*IF(6=1,'1.Inputs'!$D$38,IF(6=2,'1.Inputs'!$D$39,$E202)))*'1.Inputs'!$D$43*(1+$G202)^(6-1)-'1.Inputs'!$D$44*(1+$G202)^(6-1)-('1.Inputs'!$D$20/'1.Inputs'!$D$27+'1.Inputs'!$D$23/'1.Inputs'!$D$28))-MAX(0,((('1.Inputs'!$D$37*12*IF(6=1,'1.Inputs'!$D$38,IF(6=2,'1.Inputs'!$D$39,$E202)))*$F202*(('1.Inputs'!$D$40)+(1-'1.Inputs'!$D$40)*(1+'1.Inputs'!$D$41))*(1+$G202)^(6-1))-(('1.Inputs'!$D$37*12*IF(6=1,'1.Inputs'!$D$38,IF(6=2,'1.Inputs'!$D$39,$E202)))/(1-'1.Inputs'!$D$42)*$D202*(1+$G202)^(6-1))-('1.Inputs'!$D$37*12*IF(6=1,'1.Inputs'!$D$38,IF(6=2,'1.Inputs'!$D$39,$E202)))*'1.Inputs'!$D$43*(1+$G202)^(6-1)-'1.Inputs'!$D$44*(1+$G202)^(6-1)-('1.Inputs'!$D$20/'1.Inputs'!$D$27+'1.Inputs'!$D$23/'1.Inputs'!$D$28)))*'1.Inputs'!$D$53+('1.Inputs'!$D$20/'1.Inputs'!$D$27+'1.Inputs'!$D$23/'1.Inputs'!$D$28)-(M202-L202)</f>
        <v>1220821380.7324691</v>
      </c>
      <c r="Y202" s="36">
        <f ca="1">((('1.Inputs'!$D$37*12*IF(7=1,'1.Inputs'!$D$38,IF(7=2,'1.Inputs'!$D$39,$E202)))*$F202*(('1.Inputs'!$D$40)+(1-'1.Inputs'!$D$40)*(1+'1.Inputs'!$D$41))*(1+$G202)^(7-1))-(('1.Inputs'!$D$37*12*IF(7=1,'1.Inputs'!$D$38,IF(7=2,'1.Inputs'!$D$39,$E202)))/(1-'1.Inputs'!$D$42)*$D202*(1+$G202)^(7-1))-('1.Inputs'!$D$37*12*IF(7=1,'1.Inputs'!$D$38,IF(7=2,'1.Inputs'!$D$39,$E202)))*'1.Inputs'!$D$43*(1+$G202)^(7-1)-'1.Inputs'!$D$44*(1+$G202)^(7-1)-('1.Inputs'!$D$20/'1.Inputs'!$D$27+'1.Inputs'!$D$23/'1.Inputs'!$D$28))-MAX(0,((('1.Inputs'!$D$37*12*IF(7=1,'1.Inputs'!$D$38,IF(7=2,'1.Inputs'!$D$39,$E202)))*$F202*(('1.Inputs'!$D$40)+(1-'1.Inputs'!$D$40)*(1+'1.Inputs'!$D$41))*(1+$G202)^(7-1))-(('1.Inputs'!$D$37*12*IF(7=1,'1.Inputs'!$D$38,IF(7=2,'1.Inputs'!$D$39,$E202)))/(1-'1.Inputs'!$D$42)*$D202*(1+$G202)^(7-1))-('1.Inputs'!$D$37*12*IF(7=1,'1.Inputs'!$D$38,IF(7=2,'1.Inputs'!$D$39,$E202)))*'1.Inputs'!$D$43*(1+$G202)^(7-1)-'1.Inputs'!$D$44*(1+$G202)^(7-1)-('1.Inputs'!$D$20/'1.Inputs'!$D$27+'1.Inputs'!$D$23/'1.Inputs'!$D$28)))*'1.Inputs'!$D$53+('1.Inputs'!$D$20/'1.Inputs'!$D$27+'1.Inputs'!$D$23/'1.Inputs'!$D$28)-(N202-M202)</f>
        <v>1268440656.0416656</v>
      </c>
      <c r="Z202" s="36">
        <f ca="1">((('1.Inputs'!$D$37*12*IF(8=1,'1.Inputs'!$D$38,IF(8=2,'1.Inputs'!$D$39,$E202)))*$F202*(('1.Inputs'!$D$40)+(1-'1.Inputs'!$D$40)*(1+'1.Inputs'!$D$41))*(1+$G202)^(8-1))-(('1.Inputs'!$D$37*12*IF(8=1,'1.Inputs'!$D$38,IF(8=2,'1.Inputs'!$D$39,$E202)))/(1-'1.Inputs'!$D$42)*$D202*(1+$G202)^(8-1))-('1.Inputs'!$D$37*12*IF(8=1,'1.Inputs'!$D$38,IF(8=2,'1.Inputs'!$D$39,$E202)))*'1.Inputs'!$D$43*(1+$G202)^(8-1)-'1.Inputs'!$D$44*(1+$G202)^(8-1)-('1.Inputs'!$D$20/'1.Inputs'!$D$27+'1.Inputs'!$D$23/'1.Inputs'!$D$28))-MAX(0,((('1.Inputs'!$D$37*12*IF(8=1,'1.Inputs'!$D$38,IF(8=2,'1.Inputs'!$D$39,$E202)))*$F202*(('1.Inputs'!$D$40)+(1-'1.Inputs'!$D$40)*(1+'1.Inputs'!$D$41))*(1+$G202)^(8-1))-(('1.Inputs'!$D$37*12*IF(8=1,'1.Inputs'!$D$38,IF(8=2,'1.Inputs'!$D$39,$E202)))/(1-'1.Inputs'!$D$42)*$D202*(1+$G202)^(8-1))-('1.Inputs'!$D$37*12*IF(8=1,'1.Inputs'!$D$38,IF(8=2,'1.Inputs'!$D$39,$E202)))*'1.Inputs'!$D$43*(1+$G202)^(8-1)-'1.Inputs'!$D$44*(1+$G202)^(8-1)-('1.Inputs'!$D$20/'1.Inputs'!$D$27+'1.Inputs'!$D$23/'1.Inputs'!$D$28)))*'1.Inputs'!$D$53+('1.Inputs'!$D$20/'1.Inputs'!$D$27+'1.Inputs'!$D$23/'1.Inputs'!$D$28)-(O202-N202)</f>
        <v>1317992149.0397072</v>
      </c>
      <c r="AA202" s="36">
        <f ca="1">((('1.Inputs'!$D$37*12*IF(9=1,'1.Inputs'!$D$38,IF(9=2,'1.Inputs'!$D$39,$E202)))*$F202*(('1.Inputs'!$D$40)+(1-'1.Inputs'!$D$40)*(1+'1.Inputs'!$D$41))*(1+$G202)^(9-1))-(('1.Inputs'!$D$37*12*IF(9=1,'1.Inputs'!$D$38,IF(9=2,'1.Inputs'!$D$39,$E202)))/(1-'1.Inputs'!$D$42)*$D202*(1+$G202)^(9-1))-('1.Inputs'!$D$37*12*IF(9=1,'1.Inputs'!$D$38,IF(9=2,'1.Inputs'!$D$39,$E202)))*'1.Inputs'!$D$43*(1+$G202)^(9-1)-'1.Inputs'!$D$44*(1+$G202)^(9-1)-('1.Inputs'!$D$20/'1.Inputs'!$D$27+'1.Inputs'!$D$23/'1.Inputs'!$D$28))-MAX(0,((('1.Inputs'!$D$37*12*IF(9=1,'1.Inputs'!$D$38,IF(9=2,'1.Inputs'!$D$39,$E202)))*$F202*(('1.Inputs'!$D$40)+(1-'1.Inputs'!$D$40)*(1+'1.Inputs'!$D$41))*(1+$G202)^(9-1))-(('1.Inputs'!$D$37*12*IF(9=1,'1.Inputs'!$D$38,IF(9=2,'1.Inputs'!$D$39,$E202)))/(1-'1.Inputs'!$D$42)*$D202*(1+$G202)^(9-1))-('1.Inputs'!$D$37*12*IF(9=1,'1.Inputs'!$D$38,IF(9=2,'1.Inputs'!$D$39,$E202)))*'1.Inputs'!$D$43*(1+$G202)^(9-1)-'1.Inputs'!$D$44*(1+$G202)^(9-1)-('1.Inputs'!$D$20/'1.Inputs'!$D$27+'1.Inputs'!$D$23/'1.Inputs'!$D$28)))*'1.Inputs'!$D$53+('1.Inputs'!$D$20/'1.Inputs'!$D$27+'1.Inputs'!$D$23/'1.Inputs'!$D$28)-(P202-O202)</f>
        <v>1369554262.1208508</v>
      </c>
      <c r="AB202" s="36">
        <f ca="1">((('1.Inputs'!$D$37*12*IF(10=1,'1.Inputs'!$D$38,IF(10=2,'1.Inputs'!$D$39,$E202)))*$F202*(('1.Inputs'!$D$40)+(1-'1.Inputs'!$D$40)*(1+'1.Inputs'!$D$41))*(1+$G202)^(10-1))-(('1.Inputs'!$D$37*12*IF(10=1,'1.Inputs'!$D$38,IF(10=2,'1.Inputs'!$D$39,$E202)))/(1-'1.Inputs'!$D$42)*$D202*(1+$G202)^(10-1))-('1.Inputs'!$D$37*12*IF(10=1,'1.Inputs'!$D$38,IF(10=2,'1.Inputs'!$D$39,$E202)))*'1.Inputs'!$D$43*(1+$G202)^(10-1)-'1.Inputs'!$D$44*(1+$G202)^(10-1)-('1.Inputs'!$D$20/'1.Inputs'!$D$27+'1.Inputs'!$D$23/'1.Inputs'!$D$28))-MAX(0,((('1.Inputs'!$D$37*12*IF(10=1,'1.Inputs'!$D$38,IF(10=2,'1.Inputs'!$D$39,$E202)))*$F202*(('1.Inputs'!$D$40)+(1-'1.Inputs'!$D$40)*(1+'1.Inputs'!$D$41))*(1+$G202)^(10-1))-(('1.Inputs'!$D$37*12*IF(10=1,'1.Inputs'!$D$38,IF(10=2,'1.Inputs'!$D$39,$E202)))/(1-'1.Inputs'!$D$42)*$D202*(1+$G202)^(10-1))-('1.Inputs'!$D$37*12*IF(10=1,'1.Inputs'!$D$38,IF(10=2,'1.Inputs'!$D$39,$E202)))*'1.Inputs'!$D$43*(1+$G202)^(10-1)-'1.Inputs'!$D$44*(1+$G202)^(10-1)-('1.Inputs'!$D$20/'1.Inputs'!$D$27+'1.Inputs'!$D$23/'1.Inputs'!$D$28)))*'1.Inputs'!$D$53+('1.Inputs'!$D$20/'1.Inputs'!$D$27+'1.Inputs'!$D$23/'1.Inputs'!$D$28)-(Q202-P202)+(('1.Inputs'!$D$20+'1.Inputs'!$D$23-('1.Inputs'!$D$20/'1.Inputs'!$D$27+'1.Inputs'!$D$23/'1.Inputs'!$D$28)*'1.Inputs'!$D$10)*'1.Inputs'!$D$60+'1.Inputs'!$D$19*'1.Inputs'!$D$59+Q202)</f>
        <v>4086837352.5858769</v>
      </c>
      <c r="AC202" s="36">
        <f ca="1">S202-AC$13-AC$14+MIN(AC$13,MAX(0,((('1.Inputs'!$D$37*12*IF(1=1,'1.Inputs'!$D$38,IF(1=2,'1.Inputs'!$D$39,$E202)))*$F202*(('1.Inputs'!$D$40)+(1-'1.Inputs'!$D$40)*(1+'1.Inputs'!$D$41))*(1+$G202)^(1-1))-(('1.Inputs'!$D$37*12*IF(1=1,'1.Inputs'!$D$38,IF(1=2,'1.Inputs'!$D$39,$E202)))/(1-'1.Inputs'!$D$42)*$D202*(1+$G202)^(1-1))-('1.Inputs'!$D$37*12*IF(1=1,'1.Inputs'!$D$38,IF(1=2,'1.Inputs'!$D$39,$E202)))*'1.Inputs'!$D$43*(1+$G202)^(1-1)-'1.Inputs'!$D$44*(1+$G202)^(1-1)-('1.Inputs'!$D$20/'1.Inputs'!$D$27+'1.Inputs'!$D$23/'1.Inputs'!$D$28))))*'1.Inputs'!$D$53</f>
        <v>-505595984.80845571</v>
      </c>
      <c r="AD202" s="36">
        <f ca="1">T202-AD$13-AD$14+MIN(AD$13,MAX(0,((('1.Inputs'!$D$37*12*IF(2=1,'1.Inputs'!$D$38,IF(2=2,'1.Inputs'!$D$39,$E202)))*$F202*(('1.Inputs'!$D$40)+(1-'1.Inputs'!$D$40)*(1+'1.Inputs'!$D$41))*(1+$G202)^(2-1))-(('1.Inputs'!$D$37*12*IF(2=1,'1.Inputs'!$D$38,IF(2=2,'1.Inputs'!$D$39,$E202)))/(1-'1.Inputs'!$D$42)*$D202*(1+$G202)^(2-1))-('1.Inputs'!$D$37*12*IF(2=1,'1.Inputs'!$D$38,IF(2=2,'1.Inputs'!$D$39,$E202)))*'1.Inputs'!$D$43*(1+$G202)^(2-1)-'1.Inputs'!$D$44*(1+$G202)^(2-1)-('1.Inputs'!$D$20/'1.Inputs'!$D$27+'1.Inputs'!$D$23/'1.Inputs'!$D$28))))*'1.Inputs'!$D$53</f>
        <v>301454476.81722629</v>
      </c>
      <c r="AE202" s="36">
        <f ca="1">U202-AE$13-AE$14+MIN(AE$13,MAX(0,((('1.Inputs'!$D$37*12*IF(3=1,'1.Inputs'!$D$38,IF(3=2,'1.Inputs'!$D$39,$E202)))*$F202*(('1.Inputs'!$D$40)+(1-'1.Inputs'!$D$40)*(1+'1.Inputs'!$D$41))*(1+$G202)^(3-1))-(('1.Inputs'!$D$37*12*IF(3=1,'1.Inputs'!$D$38,IF(3=2,'1.Inputs'!$D$39,$E202)))/(1-'1.Inputs'!$D$42)*$D202*(1+$G202)^(3-1))-('1.Inputs'!$D$37*12*IF(3=1,'1.Inputs'!$D$38,IF(3=2,'1.Inputs'!$D$39,$E202)))*'1.Inputs'!$D$43*(1+$G202)^(3-1)-'1.Inputs'!$D$44*(1+$G202)^(3-1)-('1.Inputs'!$D$20/'1.Inputs'!$D$27+'1.Inputs'!$D$23/'1.Inputs'!$D$28))))*'1.Inputs'!$D$53</f>
        <v>443472543.17772245</v>
      </c>
      <c r="AF202" s="36">
        <f ca="1">V202-AF$13-AF$14+MIN(AF$13,MAX(0,((('1.Inputs'!$D$37*12*IF(4=1,'1.Inputs'!$D$38,IF(4=2,'1.Inputs'!$D$39,$E202)))*$F202*(('1.Inputs'!$D$40)+(1-'1.Inputs'!$D$40)*(1+'1.Inputs'!$D$41))*(1+$G202)^(4-1))-(('1.Inputs'!$D$37*12*IF(4=1,'1.Inputs'!$D$38,IF(4=2,'1.Inputs'!$D$39,$E202)))/(1-'1.Inputs'!$D$42)*$D202*(1+$G202)^(4-1))-('1.Inputs'!$D$37*12*IF(4=1,'1.Inputs'!$D$38,IF(4=2,'1.Inputs'!$D$39,$E202)))*'1.Inputs'!$D$43*(1+$G202)^(4-1)-'1.Inputs'!$D$44*(1+$G202)^(4-1)-('1.Inputs'!$D$20/'1.Inputs'!$D$27+'1.Inputs'!$D$23/'1.Inputs'!$D$28))))*'1.Inputs'!$D$53</f>
        <v>808329040.55776453</v>
      </c>
      <c r="AG202" s="36">
        <f ca="1">W202-AG$13-AG$14+MIN(AG$13,MAX(0,((('1.Inputs'!$D$37*12*IF(5=1,'1.Inputs'!$D$38,IF(5=2,'1.Inputs'!$D$39,$E202)))*$F202*(('1.Inputs'!$D$40)+(1-'1.Inputs'!$D$40)*(1+'1.Inputs'!$D$41))*(1+$G202)^(5-1))-(('1.Inputs'!$D$37*12*IF(5=1,'1.Inputs'!$D$38,IF(5=2,'1.Inputs'!$D$39,$E202)))/(1-'1.Inputs'!$D$42)*$D202*(1+$G202)^(5-1))-('1.Inputs'!$D$37*12*IF(5=1,'1.Inputs'!$D$38,IF(5=2,'1.Inputs'!$D$39,$E202)))*'1.Inputs'!$D$43*(1+$G202)^(5-1)-'1.Inputs'!$D$44*(1+$G202)^(5-1)-('1.Inputs'!$D$20/'1.Inputs'!$D$27+'1.Inputs'!$D$23/'1.Inputs'!$D$28))))*'1.Inputs'!$D$53</f>
        <v>871494977.95153475</v>
      </c>
      <c r="AH202" s="36">
        <f ca="1">X202-AH$13-AH$14+MIN(AH$13,MAX(0,((('1.Inputs'!$D$37*12*IF(6=1,'1.Inputs'!$D$38,IF(6=2,'1.Inputs'!$D$39,$E202)))*$F202*(('1.Inputs'!$D$40)+(1-'1.Inputs'!$D$40)*(1+'1.Inputs'!$D$41))*(1+$G202)^(6-1))-(('1.Inputs'!$D$37*12*IF(6=1,'1.Inputs'!$D$38,IF(6=2,'1.Inputs'!$D$39,$E202)))/(1-'1.Inputs'!$D$42)*$D202*(1+$G202)^(6-1))-('1.Inputs'!$D$37*12*IF(6=1,'1.Inputs'!$D$38,IF(6=2,'1.Inputs'!$D$39,$E202)))*'1.Inputs'!$D$43*(1+$G202)^(6-1)-'1.Inputs'!$D$44*(1+$G202)^(6-1)-('1.Inputs'!$D$20/'1.Inputs'!$D$27+'1.Inputs'!$D$23/'1.Inputs'!$D$28))))*'1.Inputs'!$D$53</f>
        <v>936445380.73246908</v>
      </c>
      <c r="AI202" s="36">
        <f ca="1">Y202-AI$13-AI$14+MIN(AI$13,MAX(0,((('1.Inputs'!$D$37*12*IF(7=1,'1.Inputs'!$D$38,IF(7=2,'1.Inputs'!$D$39,$E202)))*$F202*(('1.Inputs'!$D$40)+(1-'1.Inputs'!$D$40)*(1+'1.Inputs'!$D$41))*(1+$G202)^(7-1))-(('1.Inputs'!$D$37*12*IF(7=1,'1.Inputs'!$D$38,IF(7=2,'1.Inputs'!$D$39,$E202)))/(1-'1.Inputs'!$D$42)*$D202*(1+$G202)^(7-1))-('1.Inputs'!$D$37*12*IF(7=1,'1.Inputs'!$D$38,IF(7=2,'1.Inputs'!$D$39,$E202)))*'1.Inputs'!$D$43*(1+$G202)^(7-1)-'1.Inputs'!$D$44*(1+$G202)^(7-1)-('1.Inputs'!$D$20/'1.Inputs'!$D$27+'1.Inputs'!$D$23/'1.Inputs'!$D$28))))*'1.Inputs'!$D$53</f>
        <v>1003252656.0416656</v>
      </c>
      <c r="AJ202" s="36">
        <f ca="1">Z202-AJ$13-AJ$14+MIN(AJ$13,MAX(0,((('1.Inputs'!$D$37*12*IF(8=1,'1.Inputs'!$D$38,IF(8=2,'1.Inputs'!$D$39,$E202)))*$F202*(('1.Inputs'!$D$40)+(1-'1.Inputs'!$D$40)*(1+'1.Inputs'!$D$41))*(1+$G202)^(8-1))-(('1.Inputs'!$D$37*12*IF(8=1,'1.Inputs'!$D$38,IF(8=2,'1.Inputs'!$D$39,$E202)))/(1-'1.Inputs'!$D$42)*$D202*(1+$G202)^(8-1))-('1.Inputs'!$D$37*12*IF(8=1,'1.Inputs'!$D$38,IF(8=2,'1.Inputs'!$D$39,$E202)))*'1.Inputs'!$D$43*(1+$G202)^(8-1)-'1.Inputs'!$D$44*(1+$G202)^(8-1)-('1.Inputs'!$D$20/'1.Inputs'!$D$27+'1.Inputs'!$D$23/'1.Inputs'!$D$28))))*'1.Inputs'!$D$53</f>
        <v>1317992149.0397072</v>
      </c>
      <c r="AK202" s="36">
        <f ca="1">AA202-AK$13-AK$14+MIN(AK$13,MAX(0,((('1.Inputs'!$D$37*12*IF(9=1,'1.Inputs'!$D$38,IF(9=2,'1.Inputs'!$D$39,$E202)))*$F202*(('1.Inputs'!$D$40)+(1-'1.Inputs'!$D$40)*(1+'1.Inputs'!$D$41))*(1+$G202)^(9-1))-(('1.Inputs'!$D$37*12*IF(9=1,'1.Inputs'!$D$38,IF(9=2,'1.Inputs'!$D$39,$E202)))/(1-'1.Inputs'!$D$42)*$D202*(1+$G202)^(9-1))-('1.Inputs'!$D$37*12*IF(9=1,'1.Inputs'!$D$38,IF(9=2,'1.Inputs'!$D$39,$E202)))*'1.Inputs'!$D$43*(1+$G202)^(9-1)-'1.Inputs'!$D$44*(1+$G202)^(9-1)-('1.Inputs'!$D$20/'1.Inputs'!$D$27+'1.Inputs'!$D$23/'1.Inputs'!$D$28))))*'1.Inputs'!$D$53</f>
        <v>1369554262.1208508</v>
      </c>
      <c r="AL202" s="36">
        <f ca="1">AB202-AL$13-AL$14+MIN(AL$13,MAX(0,((('1.Inputs'!$D$37*12*IF(10=1,'1.Inputs'!$D$38,IF(10=2,'1.Inputs'!$D$39,$E202)))*$F202*(('1.Inputs'!$D$40)+(1-'1.Inputs'!$D$40)*(1+'1.Inputs'!$D$41))*(1+$G202)^(10-1))-(('1.Inputs'!$D$37*12*IF(10=1,'1.Inputs'!$D$38,IF(10=2,'1.Inputs'!$D$39,$E202)))/(1-'1.Inputs'!$D$42)*$D202*(1+$G202)^(10-1))-('1.Inputs'!$D$37*12*IF(10=1,'1.Inputs'!$D$38,IF(10=2,'1.Inputs'!$D$39,$E202)))*'1.Inputs'!$D$43*(1+$G202)^(10-1)-'1.Inputs'!$D$44*(1+$G202)^(10-1)-('1.Inputs'!$D$20/'1.Inputs'!$D$27+'1.Inputs'!$D$23/'1.Inputs'!$D$28))))*'1.Inputs'!$D$53+'1.Inputs'!$D$35</f>
        <v>4886837352.5858765</v>
      </c>
      <c r="AM202" s="48">
        <f ca="1">R202+NPV('1.Inputs'!$D$55,S202:AB202)</f>
        <v>3420614491.0525589</v>
      </c>
      <c r="AN202" s="48">
        <f ca="1">-('1.Inputs'!$D$24*(1-'1.Inputs'!$D$31)+'1.Inputs'!$D$35)+NPV('1.Inputs'!$D$54,AC202:AL202)</f>
        <v>1490751967.0799842</v>
      </c>
      <c r="AO202" s="36">
        <f t="shared" ca="1" si="21"/>
        <v>-2.7754470515478031</v>
      </c>
      <c r="AP202" s="36">
        <f t="shared" ca="1" si="22"/>
        <v>1.995458697097872</v>
      </c>
      <c r="AQ202" s="36">
        <f ca="1">'1.Inputs'!$D$35+MIN(SUM($AC202:AC202),SUM($AC202:AD202),SUM($AC202:AE202),SUM($AC202:AF202),SUM($AC202:AG202),SUM($AC202:AH202),SUM($AC202:AI202),SUM($AC202:AJ202),SUM($AC202:AK202),SUM($AC202:AL202))</f>
        <v>294404015.19154429</v>
      </c>
      <c r="AR202" s="36">
        <f ca="1">IF(AP202&lt;'1.Inputs'!$D$57,1,0)</f>
        <v>0</v>
      </c>
      <c r="AS202" s="36">
        <f t="shared" ca="1" si="23"/>
        <v>0</v>
      </c>
    </row>
    <row r="203" spans="2:45" ht="15" customHeight="1" x14ac:dyDescent="0.25">
      <c r="B203" s="36">
        <v>188</v>
      </c>
      <c r="C203" s="36">
        <f t="shared" ca="1" si="16"/>
        <v>0.7723483046665397</v>
      </c>
      <c r="D203" s="36">
        <f t="shared" ca="1" si="17"/>
        <v>18872.675133257006</v>
      </c>
      <c r="E203" s="47">
        <f t="shared" ca="1" si="18"/>
        <v>0.86078989859715416</v>
      </c>
      <c r="F203" s="36">
        <f t="shared" ca="1" si="19"/>
        <v>29826.230928016961</v>
      </c>
      <c r="G203" s="36">
        <f t="shared" ca="1" si="20"/>
        <v>4.8895517825598853E-2</v>
      </c>
      <c r="H203" s="36">
        <f ca="1">((('1.Inputs'!$D$37*12*IF(1=1,'1.Inputs'!$D$38,IF(1=2,'1.Inputs'!$D$39,$E203)))*$F203*(('1.Inputs'!$D$40)+(1-'1.Inputs'!$D$40)*(1+'1.Inputs'!$D$41))*(1+$G203)^(1-1))*'1.Inputs'!$D$47+(('1.Inputs'!$D$37*12*IF(1=1,'1.Inputs'!$D$38,IF(1=2,'1.Inputs'!$D$39,$E203)))/(1-'1.Inputs'!$D$42)*$D203*(1+$G203)^(1-1))*('1.Inputs'!$D$48-'1.Inputs'!$D$49))/'1.Inputs'!$D$51</f>
        <v>792132729.46389365</v>
      </c>
      <c r="I203" s="36">
        <f ca="1">((('1.Inputs'!$D$37*12*IF(2=1,'1.Inputs'!$D$38,IF(2=2,'1.Inputs'!$D$39,$E203)))*$F203*(('1.Inputs'!$D$40)+(1-'1.Inputs'!$D$40)*(1+'1.Inputs'!$D$41))*(1+$G203)^(2-1))*'1.Inputs'!$D$47+(('1.Inputs'!$D$37*12*IF(2=1,'1.Inputs'!$D$38,IF(2=2,'1.Inputs'!$D$39,$E203)))/(1-'1.Inputs'!$D$42)*$D203*(1+$G203)^(2-1))*('1.Inputs'!$D$48-'1.Inputs'!$D$49))/'1.Inputs'!$D$51</f>
        <v>1163210257.24069</v>
      </c>
      <c r="J203" s="36">
        <f ca="1">((('1.Inputs'!$D$37*12*IF(3=1,'1.Inputs'!$D$38,IF(3=2,'1.Inputs'!$D$39,$E203)))*$F203*(('1.Inputs'!$D$40)+(1-'1.Inputs'!$D$40)*(1+'1.Inputs'!$D$41))*(1+$G203)^(3-1))*'1.Inputs'!$D$47+(('1.Inputs'!$D$37*12*IF(3=1,'1.Inputs'!$D$38,IF(3=2,'1.Inputs'!$D$39,$E203)))/(1-'1.Inputs'!$D$42)*$D203*(1+$G203)^(3-1))*('1.Inputs'!$D$48-'1.Inputs'!$D$49))/'1.Inputs'!$D$51</f>
        <v>1500339608.3328128</v>
      </c>
      <c r="K203" s="36">
        <f ca="1">((('1.Inputs'!$D$37*12*IF(4=1,'1.Inputs'!$D$38,IF(4=2,'1.Inputs'!$D$39,$E203)))*$F203*(('1.Inputs'!$D$40)+(1-'1.Inputs'!$D$40)*(1+'1.Inputs'!$D$41))*(1+$G203)^(4-1))*'1.Inputs'!$D$47+(('1.Inputs'!$D$37*12*IF(4=1,'1.Inputs'!$D$38,IF(4=2,'1.Inputs'!$D$39,$E203)))/(1-'1.Inputs'!$D$42)*$D203*(1+$G203)^(4-1))*('1.Inputs'!$D$48-'1.Inputs'!$D$49))/'1.Inputs'!$D$51</f>
        <v>1573699490.3965018</v>
      </c>
      <c r="L203" s="36">
        <f ca="1">((('1.Inputs'!$D$37*12*IF(5=1,'1.Inputs'!$D$38,IF(5=2,'1.Inputs'!$D$39,$E203)))*$F203*(('1.Inputs'!$D$40)+(1-'1.Inputs'!$D$40)*(1+'1.Inputs'!$D$41))*(1+$G203)^(5-1))*'1.Inputs'!$D$47+(('1.Inputs'!$D$37*12*IF(5=1,'1.Inputs'!$D$38,IF(5=2,'1.Inputs'!$D$39,$E203)))/(1-'1.Inputs'!$D$42)*$D203*(1+$G203)^(5-1))*('1.Inputs'!$D$48-'1.Inputs'!$D$49))/'1.Inputs'!$D$51</f>
        <v>1650646341.8813195</v>
      </c>
      <c r="M203" s="36">
        <f ca="1">((('1.Inputs'!$D$37*12*IF(6=1,'1.Inputs'!$D$38,IF(6=2,'1.Inputs'!$D$39,$E203)))*$F203*(('1.Inputs'!$D$40)+(1-'1.Inputs'!$D$40)*(1+'1.Inputs'!$D$41))*(1+$G203)^(6-1))*'1.Inputs'!$D$47+(('1.Inputs'!$D$37*12*IF(6=1,'1.Inputs'!$D$38,IF(6=2,'1.Inputs'!$D$39,$E203)))/(1-'1.Inputs'!$D$42)*$D203*(1+$G203)^(6-1))*('1.Inputs'!$D$48-'1.Inputs'!$D$49))/'1.Inputs'!$D$51</f>
        <v>1731355549.5145369</v>
      </c>
      <c r="N203" s="36">
        <f ca="1">((('1.Inputs'!$D$37*12*IF(7=1,'1.Inputs'!$D$38,IF(7=2,'1.Inputs'!$D$39,$E203)))*$F203*(('1.Inputs'!$D$40)+(1-'1.Inputs'!$D$40)*(1+'1.Inputs'!$D$41))*(1+$G203)^(7-1))*'1.Inputs'!$D$47+(('1.Inputs'!$D$37*12*IF(7=1,'1.Inputs'!$D$38,IF(7=2,'1.Inputs'!$D$39,$E203)))/(1-'1.Inputs'!$D$42)*$D203*(1+$G203)^(7-1))*('1.Inputs'!$D$48-'1.Inputs'!$D$49))/'1.Inputs'!$D$51</f>
        <v>1816011075.6482739</v>
      </c>
      <c r="O203" s="36">
        <f ca="1">((('1.Inputs'!$D$37*12*IF(8=1,'1.Inputs'!$D$38,IF(8=2,'1.Inputs'!$D$39,$E203)))*$F203*(('1.Inputs'!$D$40)+(1-'1.Inputs'!$D$40)*(1+'1.Inputs'!$D$41))*(1+$G203)^(8-1))*'1.Inputs'!$D$47+(('1.Inputs'!$D$37*12*IF(8=1,'1.Inputs'!$D$38,IF(8=2,'1.Inputs'!$D$39,$E203)))/(1-'1.Inputs'!$D$42)*$D203*(1+$G203)^(8-1))*('1.Inputs'!$D$48-'1.Inputs'!$D$49))/'1.Inputs'!$D$51</f>
        <v>1904805877.5691192</v>
      </c>
      <c r="P203" s="36">
        <f ca="1">((('1.Inputs'!$D$37*12*IF(9=1,'1.Inputs'!$D$38,IF(9=2,'1.Inputs'!$D$39,$E203)))*$F203*(('1.Inputs'!$D$40)+(1-'1.Inputs'!$D$40)*(1+'1.Inputs'!$D$41))*(1+$G203)^(9-1))*'1.Inputs'!$D$47+(('1.Inputs'!$D$37*12*IF(9=1,'1.Inputs'!$D$38,IF(9=2,'1.Inputs'!$D$39,$E203)))/(1-'1.Inputs'!$D$42)*$D203*(1+$G203)^(9-1))*('1.Inputs'!$D$48-'1.Inputs'!$D$49))/'1.Inputs'!$D$51</f>
        <v>1997942347.3101053</v>
      </c>
      <c r="Q203" s="36">
        <f ca="1">((('1.Inputs'!$D$37*12*IF(10=1,'1.Inputs'!$D$38,IF(10=2,'1.Inputs'!$D$39,$E203)))*$F203*(('1.Inputs'!$D$40)+(1-'1.Inputs'!$D$40)*(1+'1.Inputs'!$D$41))*(1+$G203)^(10-1))*'1.Inputs'!$D$47+(('1.Inputs'!$D$37*12*IF(10=1,'1.Inputs'!$D$38,IF(10=2,'1.Inputs'!$D$39,$E203)))/(1-'1.Inputs'!$D$42)*$D203*(1+$G203)^(10-1))*('1.Inputs'!$D$48-'1.Inputs'!$D$49))/'1.Inputs'!$D$51</f>
        <v>2095632772.967526</v>
      </c>
      <c r="R203" s="36">
        <f>-'1.Inputs'!$D$24</f>
        <v>-2050000000</v>
      </c>
      <c r="S203" s="36">
        <f ca="1">((('1.Inputs'!$D$37*12*IF(1=1,'1.Inputs'!$D$38,IF(1=2,'1.Inputs'!$D$39,$E203)))*$F203*(('1.Inputs'!$D$40)+(1-'1.Inputs'!$D$40)*(1+'1.Inputs'!$D$41))*(1+$G203)^(1-1))-(('1.Inputs'!$D$37*12*IF(1=1,'1.Inputs'!$D$38,IF(1=2,'1.Inputs'!$D$39,$E203)))/(1-'1.Inputs'!$D$42)*$D203*(1+$G203)^(1-1))-('1.Inputs'!$D$37*12*IF(1=1,'1.Inputs'!$D$38,IF(1=2,'1.Inputs'!$D$39,$E203)))*'1.Inputs'!$D$43*(1+$G203)^(1-1)-'1.Inputs'!$D$44*(1+$G203)^(1-1)-('1.Inputs'!$D$20/'1.Inputs'!$D$27+'1.Inputs'!$D$23/'1.Inputs'!$D$28))-MAX(0,((('1.Inputs'!$D$37*12*IF(1=1,'1.Inputs'!$D$38,IF(1=2,'1.Inputs'!$D$39,$E203)))*$F203*(('1.Inputs'!$D$40)+(1-'1.Inputs'!$D$40)*(1+'1.Inputs'!$D$41))*(1+$G203)^(1-1))-(('1.Inputs'!$D$37*12*IF(1=1,'1.Inputs'!$D$38,IF(1=2,'1.Inputs'!$D$39,$E203)))/(1-'1.Inputs'!$D$42)*$D203*(1+$G203)^(1-1))-('1.Inputs'!$D$37*12*IF(1=1,'1.Inputs'!$D$38,IF(1=2,'1.Inputs'!$D$39,$E203)))*'1.Inputs'!$D$43*(1+$G203)^(1-1)-'1.Inputs'!$D$44*(1+$G203)^(1-1)-('1.Inputs'!$D$20/'1.Inputs'!$D$27+'1.Inputs'!$D$23/'1.Inputs'!$D$28)))*'1.Inputs'!$D$53+('1.Inputs'!$D$20/'1.Inputs'!$D$27+'1.Inputs'!$D$23/'1.Inputs'!$D$28)-H203</f>
        <v>-578172188.81392562</v>
      </c>
      <c r="T203" s="36">
        <f ca="1">((('1.Inputs'!$D$37*12*IF(2=1,'1.Inputs'!$D$38,IF(2=2,'1.Inputs'!$D$39,$E203)))*$F203*(('1.Inputs'!$D$40)+(1-'1.Inputs'!$D$40)*(1+'1.Inputs'!$D$41))*(1+$G203)^(2-1))-(('1.Inputs'!$D$37*12*IF(2=1,'1.Inputs'!$D$38,IF(2=2,'1.Inputs'!$D$39,$E203)))/(1-'1.Inputs'!$D$42)*$D203*(1+$G203)^(2-1))-('1.Inputs'!$D$37*12*IF(2=1,'1.Inputs'!$D$38,IF(2=2,'1.Inputs'!$D$39,$E203)))*'1.Inputs'!$D$43*(1+$G203)^(2-1)-'1.Inputs'!$D$44*(1+$G203)^(2-1)-('1.Inputs'!$D$20/'1.Inputs'!$D$27+'1.Inputs'!$D$23/'1.Inputs'!$D$28))-MAX(0,((('1.Inputs'!$D$37*12*IF(2=1,'1.Inputs'!$D$38,IF(2=2,'1.Inputs'!$D$39,$E203)))*$F203*(('1.Inputs'!$D$40)+(1-'1.Inputs'!$D$40)*(1+'1.Inputs'!$D$41))*(1+$G203)^(2-1))-(('1.Inputs'!$D$37*12*IF(2=1,'1.Inputs'!$D$38,IF(2=2,'1.Inputs'!$D$39,$E203)))/(1-'1.Inputs'!$D$42)*$D203*(1+$G203)^(2-1))-('1.Inputs'!$D$37*12*IF(2=1,'1.Inputs'!$D$38,IF(2=2,'1.Inputs'!$D$39,$E203)))*'1.Inputs'!$D$43*(1+$G203)^(2-1)-'1.Inputs'!$D$44*(1+$G203)^(2-1)-('1.Inputs'!$D$20/'1.Inputs'!$D$27+'1.Inputs'!$D$23/'1.Inputs'!$D$28)))*'1.Inputs'!$D$53+('1.Inputs'!$D$20/'1.Inputs'!$D$27+'1.Inputs'!$D$23/'1.Inputs'!$D$28)-(I203-H203)</f>
        <v>166420737.80124128</v>
      </c>
      <c r="U203" s="36">
        <f ca="1">((('1.Inputs'!$D$37*12*IF(3=1,'1.Inputs'!$D$38,IF(3=2,'1.Inputs'!$D$39,$E203)))*$F203*(('1.Inputs'!$D$40)+(1-'1.Inputs'!$D$40)*(1+'1.Inputs'!$D$41))*(1+$G203)^(3-1))-(('1.Inputs'!$D$37*12*IF(3=1,'1.Inputs'!$D$38,IF(3=2,'1.Inputs'!$D$39,$E203)))/(1-'1.Inputs'!$D$42)*$D203*(1+$G203)^(3-1))-('1.Inputs'!$D$37*12*IF(3=1,'1.Inputs'!$D$38,IF(3=2,'1.Inputs'!$D$39,$E203)))*'1.Inputs'!$D$43*(1+$G203)^(3-1)-'1.Inputs'!$D$44*(1+$G203)^(3-1)-('1.Inputs'!$D$20/'1.Inputs'!$D$27+'1.Inputs'!$D$23/'1.Inputs'!$D$28))-MAX(0,((('1.Inputs'!$D$37*12*IF(3=1,'1.Inputs'!$D$38,IF(3=2,'1.Inputs'!$D$39,$E203)))*$F203*(('1.Inputs'!$D$40)+(1-'1.Inputs'!$D$40)*(1+'1.Inputs'!$D$41))*(1+$G203)^(3-1))-(('1.Inputs'!$D$37*12*IF(3=1,'1.Inputs'!$D$38,IF(3=2,'1.Inputs'!$D$39,$E203)))/(1-'1.Inputs'!$D$42)*$D203*(1+$G203)^(3-1))-('1.Inputs'!$D$37*12*IF(3=1,'1.Inputs'!$D$38,IF(3=2,'1.Inputs'!$D$39,$E203)))*'1.Inputs'!$D$43*(1+$G203)^(3-1)-'1.Inputs'!$D$44*(1+$G203)^(3-1)-('1.Inputs'!$D$20/'1.Inputs'!$D$27+'1.Inputs'!$D$23/'1.Inputs'!$D$28)))*'1.Inputs'!$D$53+('1.Inputs'!$D$20/'1.Inputs'!$D$27+'1.Inputs'!$D$23/'1.Inputs'!$D$28)-(J203-I203)</f>
        <v>490292222.0038408</v>
      </c>
      <c r="V203" s="36">
        <f ca="1">((('1.Inputs'!$D$37*12*IF(4=1,'1.Inputs'!$D$38,IF(4=2,'1.Inputs'!$D$39,$E203)))*$F203*(('1.Inputs'!$D$40)+(1-'1.Inputs'!$D$40)*(1+'1.Inputs'!$D$41))*(1+$G203)^(4-1))-(('1.Inputs'!$D$37*12*IF(4=1,'1.Inputs'!$D$38,IF(4=2,'1.Inputs'!$D$39,$E203)))/(1-'1.Inputs'!$D$42)*$D203*(1+$G203)^(4-1))-('1.Inputs'!$D$37*12*IF(4=1,'1.Inputs'!$D$38,IF(4=2,'1.Inputs'!$D$39,$E203)))*'1.Inputs'!$D$43*(1+$G203)^(4-1)-'1.Inputs'!$D$44*(1+$G203)^(4-1)-('1.Inputs'!$D$20/'1.Inputs'!$D$27+'1.Inputs'!$D$23/'1.Inputs'!$D$28))-MAX(0,((('1.Inputs'!$D$37*12*IF(4=1,'1.Inputs'!$D$38,IF(4=2,'1.Inputs'!$D$39,$E203)))*$F203*(('1.Inputs'!$D$40)+(1-'1.Inputs'!$D$40)*(1+'1.Inputs'!$D$41))*(1+$G203)^(4-1))-(('1.Inputs'!$D$37*12*IF(4=1,'1.Inputs'!$D$38,IF(4=2,'1.Inputs'!$D$39,$E203)))/(1-'1.Inputs'!$D$42)*$D203*(1+$G203)^(4-1))-('1.Inputs'!$D$37*12*IF(4=1,'1.Inputs'!$D$38,IF(4=2,'1.Inputs'!$D$39,$E203)))*'1.Inputs'!$D$43*(1+$G203)^(4-1)-'1.Inputs'!$D$44*(1+$G203)^(4-1)-('1.Inputs'!$D$20/'1.Inputs'!$D$27+'1.Inputs'!$D$23/'1.Inputs'!$D$28)))*'1.Inputs'!$D$53+('1.Inputs'!$D$20/'1.Inputs'!$D$27+'1.Inputs'!$D$23/'1.Inputs'!$D$28)-(K203-J203)</f>
        <v>792208584.09161389</v>
      </c>
      <c r="W203" s="36">
        <f ca="1">((('1.Inputs'!$D$37*12*IF(5=1,'1.Inputs'!$D$38,IF(5=2,'1.Inputs'!$D$39,$E203)))*$F203*(('1.Inputs'!$D$40)+(1-'1.Inputs'!$D$40)*(1+'1.Inputs'!$D$41))*(1+$G203)^(5-1))-(('1.Inputs'!$D$37*12*IF(5=1,'1.Inputs'!$D$38,IF(5=2,'1.Inputs'!$D$39,$E203)))/(1-'1.Inputs'!$D$42)*$D203*(1+$G203)^(5-1))-('1.Inputs'!$D$37*12*IF(5=1,'1.Inputs'!$D$38,IF(5=2,'1.Inputs'!$D$39,$E203)))*'1.Inputs'!$D$43*(1+$G203)^(5-1)-'1.Inputs'!$D$44*(1+$G203)^(5-1)-('1.Inputs'!$D$20/'1.Inputs'!$D$27+'1.Inputs'!$D$23/'1.Inputs'!$D$28))-MAX(0,((('1.Inputs'!$D$37*12*IF(5=1,'1.Inputs'!$D$38,IF(5=2,'1.Inputs'!$D$39,$E203)))*$F203*(('1.Inputs'!$D$40)+(1-'1.Inputs'!$D$40)*(1+'1.Inputs'!$D$41))*(1+$G203)^(5-1))-(('1.Inputs'!$D$37*12*IF(5=1,'1.Inputs'!$D$38,IF(5=2,'1.Inputs'!$D$39,$E203)))/(1-'1.Inputs'!$D$42)*$D203*(1+$G203)^(5-1))-('1.Inputs'!$D$37*12*IF(5=1,'1.Inputs'!$D$38,IF(5=2,'1.Inputs'!$D$39,$E203)))*'1.Inputs'!$D$43*(1+$G203)^(5-1)-'1.Inputs'!$D$44*(1+$G203)^(5-1)-('1.Inputs'!$D$20/'1.Inputs'!$D$27+'1.Inputs'!$D$23/'1.Inputs'!$D$28)))*'1.Inputs'!$D$53+('1.Inputs'!$D$20/'1.Inputs'!$D$27+'1.Inputs'!$D$23/'1.Inputs'!$D$28)-(L203-K203)</f>
        <v>828633719.81939816</v>
      </c>
      <c r="X203" s="36">
        <f ca="1">((('1.Inputs'!$D$37*12*IF(6=1,'1.Inputs'!$D$38,IF(6=2,'1.Inputs'!$D$39,$E203)))*$F203*(('1.Inputs'!$D$40)+(1-'1.Inputs'!$D$40)*(1+'1.Inputs'!$D$41))*(1+$G203)^(6-1))-(('1.Inputs'!$D$37*12*IF(6=1,'1.Inputs'!$D$38,IF(6=2,'1.Inputs'!$D$39,$E203)))/(1-'1.Inputs'!$D$42)*$D203*(1+$G203)^(6-1))-('1.Inputs'!$D$37*12*IF(6=1,'1.Inputs'!$D$38,IF(6=2,'1.Inputs'!$D$39,$E203)))*'1.Inputs'!$D$43*(1+$G203)^(6-1)-'1.Inputs'!$D$44*(1+$G203)^(6-1)-('1.Inputs'!$D$20/'1.Inputs'!$D$27+'1.Inputs'!$D$23/'1.Inputs'!$D$28))-MAX(0,((('1.Inputs'!$D$37*12*IF(6=1,'1.Inputs'!$D$38,IF(6=2,'1.Inputs'!$D$39,$E203)))*$F203*(('1.Inputs'!$D$40)+(1-'1.Inputs'!$D$40)*(1+'1.Inputs'!$D$41))*(1+$G203)^(6-1))-(('1.Inputs'!$D$37*12*IF(6=1,'1.Inputs'!$D$38,IF(6=2,'1.Inputs'!$D$39,$E203)))/(1-'1.Inputs'!$D$42)*$D203*(1+$G203)^(6-1))-('1.Inputs'!$D$37*12*IF(6=1,'1.Inputs'!$D$38,IF(6=2,'1.Inputs'!$D$39,$E203)))*'1.Inputs'!$D$43*(1+$G203)^(6-1)-'1.Inputs'!$D$44*(1+$G203)^(6-1)-('1.Inputs'!$D$20/'1.Inputs'!$D$27+'1.Inputs'!$D$23/'1.Inputs'!$D$28)))*'1.Inputs'!$D$53+('1.Inputs'!$D$20/'1.Inputs'!$D$27+'1.Inputs'!$D$23/'1.Inputs'!$D$28)-(M203-L203)</f>
        <v>866839881.4204607</v>
      </c>
      <c r="Y203" s="36">
        <f ca="1">((('1.Inputs'!$D$37*12*IF(7=1,'1.Inputs'!$D$38,IF(7=2,'1.Inputs'!$D$39,$E203)))*$F203*(('1.Inputs'!$D$40)+(1-'1.Inputs'!$D$40)*(1+'1.Inputs'!$D$41))*(1+$G203)^(7-1))-(('1.Inputs'!$D$37*12*IF(7=1,'1.Inputs'!$D$38,IF(7=2,'1.Inputs'!$D$39,$E203)))/(1-'1.Inputs'!$D$42)*$D203*(1+$G203)^(7-1))-('1.Inputs'!$D$37*12*IF(7=1,'1.Inputs'!$D$38,IF(7=2,'1.Inputs'!$D$39,$E203)))*'1.Inputs'!$D$43*(1+$G203)^(7-1)-'1.Inputs'!$D$44*(1+$G203)^(7-1)-('1.Inputs'!$D$20/'1.Inputs'!$D$27+'1.Inputs'!$D$23/'1.Inputs'!$D$28))-MAX(0,((('1.Inputs'!$D$37*12*IF(7=1,'1.Inputs'!$D$38,IF(7=2,'1.Inputs'!$D$39,$E203)))*$F203*(('1.Inputs'!$D$40)+(1-'1.Inputs'!$D$40)*(1+'1.Inputs'!$D$41))*(1+$G203)^(7-1))-(('1.Inputs'!$D$37*12*IF(7=1,'1.Inputs'!$D$38,IF(7=2,'1.Inputs'!$D$39,$E203)))/(1-'1.Inputs'!$D$42)*$D203*(1+$G203)^(7-1))-('1.Inputs'!$D$37*12*IF(7=1,'1.Inputs'!$D$38,IF(7=2,'1.Inputs'!$D$39,$E203)))*'1.Inputs'!$D$43*(1+$G203)^(7-1)-'1.Inputs'!$D$44*(1+$G203)^(7-1)-('1.Inputs'!$D$20/'1.Inputs'!$D$27+'1.Inputs'!$D$23/'1.Inputs'!$D$28)))*'1.Inputs'!$D$53+('1.Inputs'!$D$20/'1.Inputs'!$D$27+'1.Inputs'!$D$23/'1.Inputs'!$D$28)-(N203-M203)</f>
        <v>906914153.07713437</v>
      </c>
      <c r="Z203" s="36">
        <f ca="1">((('1.Inputs'!$D$37*12*IF(8=1,'1.Inputs'!$D$38,IF(8=2,'1.Inputs'!$D$39,$E203)))*$F203*(('1.Inputs'!$D$40)+(1-'1.Inputs'!$D$40)*(1+'1.Inputs'!$D$41))*(1+$G203)^(8-1))-(('1.Inputs'!$D$37*12*IF(8=1,'1.Inputs'!$D$38,IF(8=2,'1.Inputs'!$D$39,$E203)))/(1-'1.Inputs'!$D$42)*$D203*(1+$G203)^(8-1))-('1.Inputs'!$D$37*12*IF(8=1,'1.Inputs'!$D$38,IF(8=2,'1.Inputs'!$D$39,$E203)))*'1.Inputs'!$D$43*(1+$G203)^(8-1)-'1.Inputs'!$D$44*(1+$G203)^(8-1)-('1.Inputs'!$D$20/'1.Inputs'!$D$27+'1.Inputs'!$D$23/'1.Inputs'!$D$28))-MAX(0,((('1.Inputs'!$D$37*12*IF(8=1,'1.Inputs'!$D$38,IF(8=2,'1.Inputs'!$D$39,$E203)))*$F203*(('1.Inputs'!$D$40)+(1-'1.Inputs'!$D$40)*(1+'1.Inputs'!$D$41))*(1+$G203)^(8-1))-(('1.Inputs'!$D$37*12*IF(8=1,'1.Inputs'!$D$38,IF(8=2,'1.Inputs'!$D$39,$E203)))/(1-'1.Inputs'!$D$42)*$D203*(1+$G203)^(8-1))-('1.Inputs'!$D$37*12*IF(8=1,'1.Inputs'!$D$38,IF(8=2,'1.Inputs'!$D$39,$E203)))*'1.Inputs'!$D$43*(1+$G203)^(8-1)-'1.Inputs'!$D$44*(1+$G203)^(8-1)-('1.Inputs'!$D$20/'1.Inputs'!$D$27+'1.Inputs'!$D$23/'1.Inputs'!$D$28)))*'1.Inputs'!$D$53+('1.Inputs'!$D$20/'1.Inputs'!$D$27+'1.Inputs'!$D$23/'1.Inputs'!$D$28)-(O203-N203)</f>
        <v>948947876.99794531</v>
      </c>
      <c r="AA203" s="36">
        <f ca="1">((('1.Inputs'!$D$37*12*IF(9=1,'1.Inputs'!$D$38,IF(9=2,'1.Inputs'!$D$39,$E203)))*$F203*(('1.Inputs'!$D$40)+(1-'1.Inputs'!$D$40)*(1+'1.Inputs'!$D$41))*(1+$G203)^(9-1))-(('1.Inputs'!$D$37*12*IF(9=1,'1.Inputs'!$D$38,IF(9=2,'1.Inputs'!$D$39,$E203)))/(1-'1.Inputs'!$D$42)*$D203*(1+$G203)^(9-1))-('1.Inputs'!$D$37*12*IF(9=1,'1.Inputs'!$D$38,IF(9=2,'1.Inputs'!$D$39,$E203)))*'1.Inputs'!$D$43*(1+$G203)^(9-1)-'1.Inputs'!$D$44*(1+$G203)^(9-1)-('1.Inputs'!$D$20/'1.Inputs'!$D$27+'1.Inputs'!$D$23/'1.Inputs'!$D$28))-MAX(0,((('1.Inputs'!$D$37*12*IF(9=1,'1.Inputs'!$D$38,IF(9=2,'1.Inputs'!$D$39,$E203)))*$F203*(('1.Inputs'!$D$40)+(1-'1.Inputs'!$D$40)*(1+'1.Inputs'!$D$41))*(1+$G203)^(9-1))-(('1.Inputs'!$D$37*12*IF(9=1,'1.Inputs'!$D$38,IF(9=2,'1.Inputs'!$D$39,$E203)))/(1-'1.Inputs'!$D$42)*$D203*(1+$G203)^(9-1))-('1.Inputs'!$D$37*12*IF(9=1,'1.Inputs'!$D$38,IF(9=2,'1.Inputs'!$D$39,$E203)))*'1.Inputs'!$D$43*(1+$G203)^(9-1)-'1.Inputs'!$D$44*(1+$G203)^(9-1)-('1.Inputs'!$D$20/'1.Inputs'!$D$27+'1.Inputs'!$D$23/'1.Inputs'!$D$28)))*'1.Inputs'!$D$53+('1.Inputs'!$D$20/'1.Inputs'!$D$27+'1.Inputs'!$D$23/'1.Inputs'!$D$28)-(P203-O203)</f>
        <v>993036861.61600375</v>
      </c>
      <c r="AB203" s="36">
        <f ca="1">((('1.Inputs'!$D$37*12*IF(10=1,'1.Inputs'!$D$38,IF(10=2,'1.Inputs'!$D$39,$E203)))*$F203*(('1.Inputs'!$D$40)+(1-'1.Inputs'!$D$40)*(1+'1.Inputs'!$D$41))*(1+$G203)^(10-1))-(('1.Inputs'!$D$37*12*IF(10=1,'1.Inputs'!$D$38,IF(10=2,'1.Inputs'!$D$39,$E203)))/(1-'1.Inputs'!$D$42)*$D203*(1+$G203)^(10-1))-('1.Inputs'!$D$37*12*IF(10=1,'1.Inputs'!$D$38,IF(10=2,'1.Inputs'!$D$39,$E203)))*'1.Inputs'!$D$43*(1+$G203)^(10-1)-'1.Inputs'!$D$44*(1+$G203)^(10-1)-('1.Inputs'!$D$20/'1.Inputs'!$D$27+'1.Inputs'!$D$23/'1.Inputs'!$D$28))-MAX(0,((('1.Inputs'!$D$37*12*IF(10=1,'1.Inputs'!$D$38,IF(10=2,'1.Inputs'!$D$39,$E203)))*$F203*(('1.Inputs'!$D$40)+(1-'1.Inputs'!$D$40)*(1+'1.Inputs'!$D$41))*(1+$G203)^(10-1))-(('1.Inputs'!$D$37*12*IF(10=1,'1.Inputs'!$D$38,IF(10=2,'1.Inputs'!$D$39,$E203)))/(1-'1.Inputs'!$D$42)*$D203*(1+$G203)^(10-1))-('1.Inputs'!$D$37*12*IF(10=1,'1.Inputs'!$D$38,IF(10=2,'1.Inputs'!$D$39,$E203)))*'1.Inputs'!$D$43*(1+$G203)^(10-1)-'1.Inputs'!$D$44*(1+$G203)^(10-1)-('1.Inputs'!$D$20/'1.Inputs'!$D$27+'1.Inputs'!$D$23/'1.Inputs'!$D$28)))*'1.Inputs'!$D$53+('1.Inputs'!$D$20/'1.Inputs'!$D$27+'1.Inputs'!$D$23/'1.Inputs'!$D$28)-(Q203-P203)+(('1.Inputs'!$D$20+'1.Inputs'!$D$23-('1.Inputs'!$D$20/'1.Inputs'!$D$27+'1.Inputs'!$D$23/'1.Inputs'!$D$28)*'1.Inputs'!$D$10)*'1.Inputs'!$D$60+'1.Inputs'!$D$19*'1.Inputs'!$D$59+Q203)</f>
        <v>3834914372.9348917</v>
      </c>
      <c r="AC203" s="36">
        <f ca="1">S203-AC$13-AC$14+MIN(AC$13,MAX(0,((('1.Inputs'!$D$37*12*IF(1=1,'1.Inputs'!$D$38,IF(1=2,'1.Inputs'!$D$39,$E203)))*$F203*(('1.Inputs'!$D$40)+(1-'1.Inputs'!$D$40)*(1+'1.Inputs'!$D$41))*(1+$G203)^(1-1))-(('1.Inputs'!$D$37*12*IF(1=1,'1.Inputs'!$D$38,IF(1=2,'1.Inputs'!$D$39,$E203)))/(1-'1.Inputs'!$D$42)*$D203*(1+$G203)^(1-1))-('1.Inputs'!$D$37*12*IF(1=1,'1.Inputs'!$D$38,IF(1=2,'1.Inputs'!$D$39,$E203)))*'1.Inputs'!$D$43*(1+$G203)^(1-1)-'1.Inputs'!$D$44*(1+$G203)^(1-1)-('1.Inputs'!$D$20/'1.Inputs'!$D$27+'1.Inputs'!$D$23/'1.Inputs'!$D$28))))*'1.Inputs'!$D$53</f>
        <v>-683254974.61778903</v>
      </c>
      <c r="AD203" s="36">
        <f ca="1">T203-AD$13-AD$14+MIN(AD$13,MAX(0,((('1.Inputs'!$D$37*12*IF(2=1,'1.Inputs'!$D$38,IF(2=2,'1.Inputs'!$D$39,$E203)))*$F203*(('1.Inputs'!$D$40)+(1-'1.Inputs'!$D$40)*(1+'1.Inputs'!$D$41))*(1+$G203)^(2-1))-(('1.Inputs'!$D$37*12*IF(2=1,'1.Inputs'!$D$38,IF(2=2,'1.Inputs'!$D$39,$E203)))/(1-'1.Inputs'!$D$42)*$D203*(1+$G203)^(2-1))-('1.Inputs'!$D$37*12*IF(2=1,'1.Inputs'!$D$38,IF(2=2,'1.Inputs'!$D$39,$E203)))*'1.Inputs'!$D$43*(1+$G203)^(2-1)-'1.Inputs'!$D$44*(1+$G203)^(2-1)-('1.Inputs'!$D$20/'1.Inputs'!$D$27+'1.Inputs'!$D$23/'1.Inputs'!$D$28))))*'1.Inputs'!$D$53</f>
        <v>70480737.801241279</v>
      </c>
      <c r="AE203" s="36">
        <f ca="1">U203-AE$13-AE$14+MIN(AE$13,MAX(0,((('1.Inputs'!$D$37*12*IF(3=1,'1.Inputs'!$D$38,IF(3=2,'1.Inputs'!$D$39,$E203)))*$F203*(('1.Inputs'!$D$40)+(1-'1.Inputs'!$D$40)*(1+'1.Inputs'!$D$41))*(1+$G203)^(3-1))-(('1.Inputs'!$D$37*12*IF(3=1,'1.Inputs'!$D$38,IF(3=2,'1.Inputs'!$D$39,$E203)))/(1-'1.Inputs'!$D$42)*$D203*(1+$G203)^(3-1))-('1.Inputs'!$D$37*12*IF(3=1,'1.Inputs'!$D$38,IF(3=2,'1.Inputs'!$D$39,$E203)))*'1.Inputs'!$D$43*(1+$G203)^(3-1)-'1.Inputs'!$D$44*(1+$G203)^(3-1)-('1.Inputs'!$D$20/'1.Inputs'!$D$27+'1.Inputs'!$D$23/'1.Inputs'!$D$28))))*'1.Inputs'!$D$53</f>
        <v>148352222.0038408</v>
      </c>
      <c r="AF203" s="36">
        <f ca="1">V203-AF$13-AF$14+MIN(AF$13,MAX(0,((('1.Inputs'!$D$37*12*IF(4=1,'1.Inputs'!$D$38,IF(4=2,'1.Inputs'!$D$39,$E203)))*$F203*(('1.Inputs'!$D$40)+(1-'1.Inputs'!$D$40)*(1+'1.Inputs'!$D$41))*(1+$G203)^(4-1))-(('1.Inputs'!$D$37*12*IF(4=1,'1.Inputs'!$D$38,IF(4=2,'1.Inputs'!$D$39,$E203)))/(1-'1.Inputs'!$D$42)*$D203*(1+$G203)^(4-1))-('1.Inputs'!$D$37*12*IF(4=1,'1.Inputs'!$D$38,IF(4=2,'1.Inputs'!$D$39,$E203)))*'1.Inputs'!$D$43*(1+$G203)^(4-1)-'1.Inputs'!$D$44*(1+$G203)^(4-1)-('1.Inputs'!$D$20/'1.Inputs'!$D$27+'1.Inputs'!$D$23/'1.Inputs'!$D$28))))*'1.Inputs'!$D$53</f>
        <v>469456584.09161389</v>
      </c>
      <c r="AG203" s="36">
        <f ca="1">W203-AG$13-AG$14+MIN(AG$13,MAX(0,((('1.Inputs'!$D$37*12*IF(5=1,'1.Inputs'!$D$38,IF(5=2,'1.Inputs'!$D$39,$E203)))*$F203*(('1.Inputs'!$D$40)+(1-'1.Inputs'!$D$40)*(1+'1.Inputs'!$D$41))*(1+$G203)^(5-1))-(('1.Inputs'!$D$37*12*IF(5=1,'1.Inputs'!$D$38,IF(5=2,'1.Inputs'!$D$39,$E203)))/(1-'1.Inputs'!$D$42)*$D203*(1+$G203)^(5-1))-('1.Inputs'!$D$37*12*IF(5=1,'1.Inputs'!$D$38,IF(5=2,'1.Inputs'!$D$39,$E203)))*'1.Inputs'!$D$43*(1+$G203)^(5-1)-'1.Inputs'!$D$44*(1+$G203)^(5-1)-('1.Inputs'!$D$20/'1.Inputs'!$D$27+'1.Inputs'!$D$23/'1.Inputs'!$D$28))))*'1.Inputs'!$D$53</f>
        <v>525069719.81939816</v>
      </c>
      <c r="AH203" s="36">
        <f ca="1">X203-AH$13-AH$14+MIN(AH$13,MAX(0,((('1.Inputs'!$D$37*12*IF(6=1,'1.Inputs'!$D$38,IF(6=2,'1.Inputs'!$D$39,$E203)))*$F203*(('1.Inputs'!$D$40)+(1-'1.Inputs'!$D$40)*(1+'1.Inputs'!$D$41))*(1+$G203)^(6-1))-(('1.Inputs'!$D$37*12*IF(6=1,'1.Inputs'!$D$38,IF(6=2,'1.Inputs'!$D$39,$E203)))/(1-'1.Inputs'!$D$42)*$D203*(1+$G203)^(6-1))-('1.Inputs'!$D$37*12*IF(6=1,'1.Inputs'!$D$38,IF(6=2,'1.Inputs'!$D$39,$E203)))*'1.Inputs'!$D$43*(1+$G203)^(6-1)-'1.Inputs'!$D$44*(1+$G203)^(6-1)-('1.Inputs'!$D$20/'1.Inputs'!$D$27+'1.Inputs'!$D$23/'1.Inputs'!$D$28))))*'1.Inputs'!$D$53</f>
        <v>582463881.4204607</v>
      </c>
      <c r="AI203" s="36">
        <f ca="1">Y203-AI$13-AI$14+MIN(AI$13,MAX(0,((('1.Inputs'!$D$37*12*IF(7=1,'1.Inputs'!$D$38,IF(7=2,'1.Inputs'!$D$39,$E203)))*$F203*(('1.Inputs'!$D$40)+(1-'1.Inputs'!$D$40)*(1+'1.Inputs'!$D$41))*(1+$G203)^(7-1))-(('1.Inputs'!$D$37*12*IF(7=1,'1.Inputs'!$D$38,IF(7=2,'1.Inputs'!$D$39,$E203)))/(1-'1.Inputs'!$D$42)*$D203*(1+$G203)^(7-1))-('1.Inputs'!$D$37*12*IF(7=1,'1.Inputs'!$D$38,IF(7=2,'1.Inputs'!$D$39,$E203)))*'1.Inputs'!$D$43*(1+$G203)^(7-1)-'1.Inputs'!$D$44*(1+$G203)^(7-1)-('1.Inputs'!$D$20/'1.Inputs'!$D$27+'1.Inputs'!$D$23/'1.Inputs'!$D$28))))*'1.Inputs'!$D$53</f>
        <v>641726153.07713437</v>
      </c>
      <c r="AJ203" s="36">
        <f ca="1">Z203-AJ$13-AJ$14+MIN(AJ$13,MAX(0,((('1.Inputs'!$D$37*12*IF(8=1,'1.Inputs'!$D$38,IF(8=2,'1.Inputs'!$D$39,$E203)))*$F203*(('1.Inputs'!$D$40)+(1-'1.Inputs'!$D$40)*(1+'1.Inputs'!$D$41))*(1+$G203)^(8-1))-(('1.Inputs'!$D$37*12*IF(8=1,'1.Inputs'!$D$38,IF(8=2,'1.Inputs'!$D$39,$E203)))/(1-'1.Inputs'!$D$42)*$D203*(1+$G203)^(8-1))-('1.Inputs'!$D$37*12*IF(8=1,'1.Inputs'!$D$38,IF(8=2,'1.Inputs'!$D$39,$E203)))*'1.Inputs'!$D$43*(1+$G203)^(8-1)-'1.Inputs'!$D$44*(1+$G203)^(8-1)-('1.Inputs'!$D$20/'1.Inputs'!$D$27+'1.Inputs'!$D$23/'1.Inputs'!$D$28))))*'1.Inputs'!$D$53</f>
        <v>948947876.99794531</v>
      </c>
      <c r="AK203" s="36">
        <f ca="1">AA203-AK$13-AK$14+MIN(AK$13,MAX(0,((('1.Inputs'!$D$37*12*IF(9=1,'1.Inputs'!$D$38,IF(9=2,'1.Inputs'!$D$39,$E203)))*$F203*(('1.Inputs'!$D$40)+(1-'1.Inputs'!$D$40)*(1+'1.Inputs'!$D$41))*(1+$G203)^(9-1))-(('1.Inputs'!$D$37*12*IF(9=1,'1.Inputs'!$D$38,IF(9=2,'1.Inputs'!$D$39,$E203)))/(1-'1.Inputs'!$D$42)*$D203*(1+$G203)^(9-1))-('1.Inputs'!$D$37*12*IF(9=1,'1.Inputs'!$D$38,IF(9=2,'1.Inputs'!$D$39,$E203)))*'1.Inputs'!$D$43*(1+$G203)^(9-1)-'1.Inputs'!$D$44*(1+$G203)^(9-1)-('1.Inputs'!$D$20/'1.Inputs'!$D$27+'1.Inputs'!$D$23/'1.Inputs'!$D$28))))*'1.Inputs'!$D$53</f>
        <v>993036861.61600375</v>
      </c>
      <c r="AL203" s="36">
        <f ca="1">AB203-AL$13-AL$14+MIN(AL$13,MAX(0,((('1.Inputs'!$D$37*12*IF(10=1,'1.Inputs'!$D$38,IF(10=2,'1.Inputs'!$D$39,$E203)))*$F203*(('1.Inputs'!$D$40)+(1-'1.Inputs'!$D$40)*(1+'1.Inputs'!$D$41))*(1+$G203)^(10-1))-(('1.Inputs'!$D$37*12*IF(10=1,'1.Inputs'!$D$38,IF(10=2,'1.Inputs'!$D$39,$E203)))/(1-'1.Inputs'!$D$42)*$D203*(1+$G203)^(10-1))-('1.Inputs'!$D$37*12*IF(10=1,'1.Inputs'!$D$38,IF(10=2,'1.Inputs'!$D$39,$E203)))*'1.Inputs'!$D$43*(1+$G203)^(10-1)-'1.Inputs'!$D$44*(1+$G203)^(10-1)-('1.Inputs'!$D$20/'1.Inputs'!$D$27+'1.Inputs'!$D$23/'1.Inputs'!$D$28))))*'1.Inputs'!$D$53+'1.Inputs'!$D$35</f>
        <v>4634914372.9348917</v>
      </c>
      <c r="AM203" s="48">
        <f ca="1">R203+NPV('1.Inputs'!$D$55,S203:AB203)</f>
        <v>1746139469.5743151</v>
      </c>
      <c r="AN203" s="48">
        <f ca="1">-('1.Inputs'!$D$24*(1-'1.Inputs'!$D$31)+'1.Inputs'!$D$35)+NPV('1.Inputs'!$D$54,AC203:AL203)</f>
        <v>192660448.14603615</v>
      </c>
      <c r="AO203" s="36">
        <f t="shared" ca="1" si="21"/>
        <v>-3.9171557507718537</v>
      </c>
      <c r="AP203" s="36">
        <f t="shared" ca="1" si="22"/>
        <v>1.2456611331398395</v>
      </c>
      <c r="AQ203" s="36">
        <f ca="1">'1.Inputs'!$D$35+MIN(SUM($AC203:AC203),SUM($AC203:AD203),SUM($AC203:AE203),SUM($AC203:AF203),SUM($AC203:AG203),SUM($AC203:AH203),SUM($AC203:AI203),SUM($AC203:AJ203),SUM($AC203:AK203),SUM($AC203:AL203))</f>
        <v>116745025.38221097</v>
      </c>
      <c r="AR203" s="36">
        <f ca="1">IF(AP203&lt;'1.Inputs'!$D$57,1,0)</f>
        <v>0</v>
      </c>
      <c r="AS203" s="36">
        <f t="shared" ca="1" si="23"/>
        <v>0</v>
      </c>
    </row>
    <row r="204" spans="2:45" ht="15" customHeight="1" x14ac:dyDescent="0.25">
      <c r="B204" s="36">
        <v>189</v>
      </c>
      <c r="C204" s="36">
        <f t="shared" ca="1" si="16"/>
        <v>0.58493673462976814</v>
      </c>
      <c r="D204" s="36">
        <f t="shared" ca="1" si="17"/>
        <v>17652.896679265799</v>
      </c>
      <c r="E204" s="47">
        <f t="shared" ca="1" si="18"/>
        <v>0.83893492089025834</v>
      </c>
      <c r="F204" s="36">
        <f t="shared" ca="1" si="19"/>
        <v>30533.947632067291</v>
      </c>
      <c r="G204" s="36">
        <f t="shared" ca="1" si="20"/>
        <v>5.4169934590326027E-2</v>
      </c>
      <c r="H204" s="36">
        <f ca="1">((('1.Inputs'!$D$37*12*IF(1=1,'1.Inputs'!$D$38,IF(1=2,'1.Inputs'!$D$39,$E204)))*$F204*(('1.Inputs'!$D$40)+(1-'1.Inputs'!$D$40)*(1+'1.Inputs'!$D$41))*(1+$G204)^(1-1))*'1.Inputs'!$D$47+(('1.Inputs'!$D$37*12*IF(1=1,'1.Inputs'!$D$38,IF(1=2,'1.Inputs'!$D$39,$E204)))/(1-'1.Inputs'!$D$42)*$D204*(1+$G204)^(1-1))*('1.Inputs'!$D$48-'1.Inputs'!$D$49))/'1.Inputs'!$D$51</f>
        <v>800760225.14588964</v>
      </c>
      <c r="I204" s="36">
        <f ca="1">((('1.Inputs'!$D$37*12*IF(2=1,'1.Inputs'!$D$38,IF(2=2,'1.Inputs'!$D$39,$E204)))*$F204*(('1.Inputs'!$D$40)+(1-'1.Inputs'!$D$40)*(1+'1.Inputs'!$D$41))*(1+$G204)^(2-1))*'1.Inputs'!$D$47+(('1.Inputs'!$D$37*12*IF(2=1,'1.Inputs'!$D$38,IF(2=2,'1.Inputs'!$D$39,$E204)))/(1-'1.Inputs'!$D$42)*$D204*(1+$G204)^(2-1))*('1.Inputs'!$D$48-'1.Inputs'!$D$49))/'1.Inputs'!$D$51</f>
        <v>1181792295.8304079</v>
      </c>
      <c r="J204" s="36">
        <f ca="1">((('1.Inputs'!$D$37*12*IF(3=1,'1.Inputs'!$D$38,IF(3=2,'1.Inputs'!$D$39,$E204)))*$F204*(('1.Inputs'!$D$40)+(1-'1.Inputs'!$D$40)*(1+'1.Inputs'!$D$41))*(1+$G204)^(3-1))*'1.Inputs'!$D$47+(('1.Inputs'!$D$37*12*IF(3=1,'1.Inputs'!$D$38,IF(3=2,'1.Inputs'!$D$39,$E204)))/(1-'1.Inputs'!$D$42)*$D204*(1+$G204)^(3-1))*('1.Inputs'!$D$48-'1.Inputs'!$D$49))/'1.Inputs'!$D$51</f>
        <v>1493076337.0526388</v>
      </c>
      <c r="K204" s="36">
        <f ca="1">((('1.Inputs'!$D$37*12*IF(4=1,'1.Inputs'!$D$38,IF(4=2,'1.Inputs'!$D$39,$E204)))*$F204*(('1.Inputs'!$D$40)+(1-'1.Inputs'!$D$40)*(1+'1.Inputs'!$D$41))*(1+$G204)^(4-1))*'1.Inputs'!$D$47+(('1.Inputs'!$D$37*12*IF(4=1,'1.Inputs'!$D$38,IF(4=2,'1.Inputs'!$D$39,$E204)))/(1-'1.Inputs'!$D$42)*$D204*(1+$G204)^(4-1))*('1.Inputs'!$D$48-'1.Inputs'!$D$49))/'1.Inputs'!$D$51</f>
        <v>1573956184.5691433</v>
      </c>
      <c r="L204" s="36">
        <f ca="1">((('1.Inputs'!$D$37*12*IF(5=1,'1.Inputs'!$D$38,IF(5=2,'1.Inputs'!$D$39,$E204)))*$F204*(('1.Inputs'!$D$40)+(1-'1.Inputs'!$D$40)*(1+'1.Inputs'!$D$41))*(1+$G204)^(5-1))*'1.Inputs'!$D$47+(('1.Inputs'!$D$37*12*IF(5=1,'1.Inputs'!$D$38,IF(5=2,'1.Inputs'!$D$39,$E204)))/(1-'1.Inputs'!$D$42)*$D204*(1+$G204)^(5-1))*('1.Inputs'!$D$48-'1.Inputs'!$D$49))/'1.Inputs'!$D$51</f>
        <v>1659217288.135293</v>
      </c>
      <c r="M204" s="36">
        <f ca="1">((('1.Inputs'!$D$37*12*IF(6=1,'1.Inputs'!$D$38,IF(6=2,'1.Inputs'!$D$39,$E204)))*$F204*(('1.Inputs'!$D$40)+(1-'1.Inputs'!$D$40)*(1+'1.Inputs'!$D$41))*(1+$G204)^(6-1))*'1.Inputs'!$D$47+(('1.Inputs'!$D$37*12*IF(6=1,'1.Inputs'!$D$38,IF(6=2,'1.Inputs'!$D$39,$E204)))/(1-'1.Inputs'!$D$42)*$D204*(1+$G204)^(6-1))*('1.Inputs'!$D$48-'1.Inputs'!$D$49))/'1.Inputs'!$D$51</f>
        <v>1749096980.1047194</v>
      </c>
      <c r="N204" s="36">
        <f ca="1">((('1.Inputs'!$D$37*12*IF(7=1,'1.Inputs'!$D$38,IF(7=2,'1.Inputs'!$D$39,$E204)))*$F204*(('1.Inputs'!$D$40)+(1-'1.Inputs'!$D$40)*(1+'1.Inputs'!$D$41))*(1+$G204)^(7-1))*'1.Inputs'!$D$47+(('1.Inputs'!$D$37*12*IF(7=1,'1.Inputs'!$D$38,IF(7=2,'1.Inputs'!$D$39,$E204)))/(1-'1.Inputs'!$D$42)*$D204*(1+$G204)^(7-1))*('1.Inputs'!$D$48-'1.Inputs'!$D$49))/'1.Inputs'!$D$51</f>
        <v>1843845449.1091287</v>
      </c>
      <c r="O204" s="36">
        <f ca="1">((('1.Inputs'!$D$37*12*IF(8=1,'1.Inputs'!$D$38,IF(8=2,'1.Inputs'!$D$39,$E204)))*$F204*(('1.Inputs'!$D$40)+(1-'1.Inputs'!$D$40)*(1+'1.Inputs'!$D$41))*(1+$G204)^(8-1))*'1.Inputs'!$D$47+(('1.Inputs'!$D$37*12*IF(8=1,'1.Inputs'!$D$38,IF(8=2,'1.Inputs'!$D$39,$E204)))/(1-'1.Inputs'!$D$42)*$D204*(1+$G204)^(8-1))*('1.Inputs'!$D$48-'1.Inputs'!$D$49))/'1.Inputs'!$D$51</f>
        <v>1943726436.4820404</v>
      </c>
      <c r="P204" s="36">
        <f ca="1">((('1.Inputs'!$D$37*12*IF(9=1,'1.Inputs'!$D$38,IF(9=2,'1.Inputs'!$D$39,$E204)))*$F204*(('1.Inputs'!$D$40)+(1-'1.Inputs'!$D$40)*(1+'1.Inputs'!$D$41))*(1+$G204)^(9-1))*'1.Inputs'!$D$47+(('1.Inputs'!$D$37*12*IF(9=1,'1.Inputs'!$D$38,IF(9=2,'1.Inputs'!$D$39,$E204)))/(1-'1.Inputs'!$D$42)*$D204*(1+$G204)^(9-1))*('1.Inputs'!$D$48-'1.Inputs'!$D$49))/'1.Inputs'!$D$51</f>
        <v>2049017970.4077597</v>
      </c>
      <c r="Q204" s="36">
        <f ca="1">((('1.Inputs'!$D$37*12*IF(10=1,'1.Inputs'!$D$38,IF(10=2,'1.Inputs'!$D$39,$E204)))*$F204*(('1.Inputs'!$D$40)+(1-'1.Inputs'!$D$40)*(1+'1.Inputs'!$D$41))*(1+$G204)^(10-1))*'1.Inputs'!$D$47+(('1.Inputs'!$D$37*12*IF(10=1,'1.Inputs'!$D$38,IF(10=2,'1.Inputs'!$D$39,$E204)))/(1-'1.Inputs'!$D$42)*$D204*(1+$G204)^(10-1))*('1.Inputs'!$D$48-'1.Inputs'!$D$49))/'1.Inputs'!$D$51</f>
        <v>2160013139.83915</v>
      </c>
      <c r="R204" s="36">
        <f>-'1.Inputs'!$D$24</f>
        <v>-2050000000</v>
      </c>
      <c r="S204" s="36">
        <f ca="1">((('1.Inputs'!$D$37*12*IF(1=1,'1.Inputs'!$D$38,IF(1=2,'1.Inputs'!$D$39,$E204)))*$F204*(('1.Inputs'!$D$40)+(1-'1.Inputs'!$D$40)*(1+'1.Inputs'!$D$41))*(1+$G204)^(1-1))-(('1.Inputs'!$D$37*12*IF(1=1,'1.Inputs'!$D$38,IF(1=2,'1.Inputs'!$D$39,$E204)))/(1-'1.Inputs'!$D$42)*$D204*(1+$G204)^(1-1))-('1.Inputs'!$D$37*12*IF(1=1,'1.Inputs'!$D$38,IF(1=2,'1.Inputs'!$D$39,$E204)))*'1.Inputs'!$D$43*(1+$G204)^(1-1)-'1.Inputs'!$D$44*(1+$G204)^(1-1)-('1.Inputs'!$D$20/'1.Inputs'!$D$27+'1.Inputs'!$D$23/'1.Inputs'!$D$28))-MAX(0,((('1.Inputs'!$D$37*12*IF(1=1,'1.Inputs'!$D$38,IF(1=2,'1.Inputs'!$D$39,$E204)))*$F204*(('1.Inputs'!$D$40)+(1-'1.Inputs'!$D$40)*(1+'1.Inputs'!$D$41))*(1+$G204)^(1-1))-(('1.Inputs'!$D$37*12*IF(1=1,'1.Inputs'!$D$38,IF(1=2,'1.Inputs'!$D$39,$E204)))/(1-'1.Inputs'!$D$42)*$D204*(1+$G204)^(1-1))-('1.Inputs'!$D$37*12*IF(1=1,'1.Inputs'!$D$38,IF(1=2,'1.Inputs'!$D$39,$E204)))*'1.Inputs'!$D$43*(1+$G204)^(1-1)-'1.Inputs'!$D$44*(1+$G204)^(1-1)-('1.Inputs'!$D$20/'1.Inputs'!$D$27+'1.Inputs'!$D$23/'1.Inputs'!$D$28)))*'1.Inputs'!$D$53+('1.Inputs'!$D$20/'1.Inputs'!$D$27+'1.Inputs'!$D$23/'1.Inputs'!$D$28)-H204</f>
        <v>-408117818.08718252</v>
      </c>
      <c r="T204" s="36">
        <f ca="1">((('1.Inputs'!$D$37*12*IF(2=1,'1.Inputs'!$D$38,IF(2=2,'1.Inputs'!$D$39,$E204)))*$F204*(('1.Inputs'!$D$40)+(1-'1.Inputs'!$D$40)*(1+'1.Inputs'!$D$41))*(1+$G204)^(2-1))-(('1.Inputs'!$D$37*12*IF(2=1,'1.Inputs'!$D$38,IF(2=2,'1.Inputs'!$D$39,$E204)))/(1-'1.Inputs'!$D$42)*$D204*(1+$G204)^(2-1))-('1.Inputs'!$D$37*12*IF(2=1,'1.Inputs'!$D$38,IF(2=2,'1.Inputs'!$D$39,$E204)))*'1.Inputs'!$D$43*(1+$G204)^(2-1)-'1.Inputs'!$D$44*(1+$G204)^(2-1)-('1.Inputs'!$D$20/'1.Inputs'!$D$27+'1.Inputs'!$D$23/'1.Inputs'!$D$28))-MAX(0,((('1.Inputs'!$D$37*12*IF(2=1,'1.Inputs'!$D$38,IF(2=2,'1.Inputs'!$D$39,$E204)))*$F204*(('1.Inputs'!$D$40)+(1-'1.Inputs'!$D$40)*(1+'1.Inputs'!$D$41))*(1+$G204)^(2-1))-(('1.Inputs'!$D$37*12*IF(2=1,'1.Inputs'!$D$38,IF(2=2,'1.Inputs'!$D$39,$E204)))/(1-'1.Inputs'!$D$42)*$D204*(1+$G204)^(2-1))-('1.Inputs'!$D$37*12*IF(2=1,'1.Inputs'!$D$38,IF(2=2,'1.Inputs'!$D$39,$E204)))*'1.Inputs'!$D$43*(1+$G204)^(2-1)-'1.Inputs'!$D$44*(1+$G204)^(2-1)-('1.Inputs'!$D$20/'1.Inputs'!$D$27+'1.Inputs'!$D$23/'1.Inputs'!$D$28)))*'1.Inputs'!$D$53+('1.Inputs'!$D$20/'1.Inputs'!$D$27+'1.Inputs'!$D$23/'1.Inputs'!$D$28)-(I204-H204)</f>
        <v>422636901.6295191</v>
      </c>
      <c r="U204" s="36">
        <f ca="1">((('1.Inputs'!$D$37*12*IF(3=1,'1.Inputs'!$D$38,IF(3=2,'1.Inputs'!$D$39,$E204)))*$F204*(('1.Inputs'!$D$40)+(1-'1.Inputs'!$D$40)*(1+'1.Inputs'!$D$41))*(1+$G204)^(3-1))-(('1.Inputs'!$D$37*12*IF(3=1,'1.Inputs'!$D$38,IF(3=2,'1.Inputs'!$D$39,$E204)))/(1-'1.Inputs'!$D$42)*$D204*(1+$G204)^(3-1))-('1.Inputs'!$D$37*12*IF(3=1,'1.Inputs'!$D$38,IF(3=2,'1.Inputs'!$D$39,$E204)))*'1.Inputs'!$D$43*(1+$G204)^(3-1)-'1.Inputs'!$D$44*(1+$G204)^(3-1)-('1.Inputs'!$D$20/'1.Inputs'!$D$27+'1.Inputs'!$D$23/'1.Inputs'!$D$28))-MAX(0,((('1.Inputs'!$D$37*12*IF(3=1,'1.Inputs'!$D$38,IF(3=2,'1.Inputs'!$D$39,$E204)))*$F204*(('1.Inputs'!$D$40)+(1-'1.Inputs'!$D$40)*(1+'1.Inputs'!$D$41))*(1+$G204)^(3-1))-(('1.Inputs'!$D$37*12*IF(3=1,'1.Inputs'!$D$38,IF(3=2,'1.Inputs'!$D$39,$E204)))/(1-'1.Inputs'!$D$42)*$D204*(1+$G204)^(3-1))-('1.Inputs'!$D$37*12*IF(3=1,'1.Inputs'!$D$38,IF(3=2,'1.Inputs'!$D$39,$E204)))*'1.Inputs'!$D$43*(1+$G204)^(3-1)-'1.Inputs'!$D$44*(1+$G204)^(3-1)-('1.Inputs'!$D$20/'1.Inputs'!$D$27+'1.Inputs'!$D$23/'1.Inputs'!$D$28)))*'1.Inputs'!$D$53+('1.Inputs'!$D$20/'1.Inputs'!$D$27+'1.Inputs'!$D$23/'1.Inputs'!$D$28)-(J204-I204)</f>
        <v>820655596.84136939</v>
      </c>
      <c r="V204" s="36">
        <f ca="1">((('1.Inputs'!$D$37*12*IF(4=1,'1.Inputs'!$D$38,IF(4=2,'1.Inputs'!$D$39,$E204)))*$F204*(('1.Inputs'!$D$40)+(1-'1.Inputs'!$D$40)*(1+'1.Inputs'!$D$41))*(1+$G204)^(4-1))-(('1.Inputs'!$D$37*12*IF(4=1,'1.Inputs'!$D$38,IF(4=2,'1.Inputs'!$D$39,$E204)))/(1-'1.Inputs'!$D$42)*$D204*(1+$G204)^(4-1))-('1.Inputs'!$D$37*12*IF(4=1,'1.Inputs'!$D$38,IF(4=2,'1.Inputs'!$D$39,$E204)))*'1.Inputs'!$D$43*(1+$G204)^(4-1)-'1.Inputs'!$D$44*(1+$G204)^(4-1)-('1.Inputs'!$D$20/'1.Inputs'!$D$27+'1.Inputs'!$D$23/'1.Inputs'!$D$28))-MAX(0,((('1.Inputs'!$D$37*12*IF(4=1,'1.Inputs'!$D$38,IF(4=2,'1.Inputs'!$D$39,$E204)))*$F204*(('1.Inputs'!$D$40)+(1-'1.Inputs'!$D$40)*(1+'1.Inputs'!$D$41))*(1+$G204)^(4-1))-(('1.Inputs'!$D$37*12*IF(4=1,'1.Inputs'!$D$38,IF(4=2,'1.Inputs'!$D$39,$E204)))/(1-'1.Inputs'!$D$42)*$D204*(1+$G204)^(4-1))-('1.Inputs'!$D$37*12*IF(4=1,'1.Inputs'!$D$38,IF(4=2,'1.Inputs'!$D$39,$E204)))*'1.Inputs'!$D$43*(1+$G204)^(4-1)-'1.Inputs'!$D$44*(1+$G204)^(4-1)-('1.Inputs'!$D$20/'1.Inputs'!$D$27+'1.Inputs'!$D$23/'1.Inputs'!$D$28)))*'1.Inputs'!$D$53+('1.Inputs'!$D$20/'1.Inputs'!$D$27+'1.Inputs'!$D$23/'1.Inputs'!$D$28)-(K204-J204)</f>
        <v>1109817357.291805</v>
      </c>
      <c r="W204" s="36">
        <f ca="1">((('1.Inputs'!$D$37*12*IF(5=1,'1.Inputs'!$D$38,IF(5=2,'1.Inputs'!$D$39,$E204)))*$F204*(('1.Inputs'!$D$40)+(1-'1.Inputs'!$D$40)*(1+'1.Inputs'!$D$41))*(1+$G204)^(5-1))-(('1.Inputs'!$D$37*12*IF(5=1,'1.Inputs'!$D$38,IF(5=2,'1.Inputs'!$D$39,$E204)))/(1-'1.Inputs'!$D$42)*$D204*(1+$G204)^(5-1))-('1.Inputs'!$D$37*12*IF(5=1,'1.Inputs'!$D$38,IF(5=2,'1.Inputs'!$D$39,$E204)))*'1.Inputs'!$D$43*(1+$G204)^(5-1)-'1.Inputs'!$D$44*(1+$G204)^(5-1)-('1.Inputs'!$D$20/'1.Inputs'!$D$27+'1.Inputs'!$D$23/'1.Inputs'!$D$28))-MAX(0,((('1.Inputs'!$D$37*12*IF(5=1,'1.Inputs'!$D$38,IF(5=2,'1.Inputs'!$D$39,$E204)))*$F204*(('1.Inputs'!$D$40)+(1-'1.Inputs'!$D$40)*(1+'1.Inputs'!$D$41))*(1+$G204)^(5-1))-(('1.Inputs'!$D$37*12*IF(5=1,'1.Inputs'!$D$38,IF(5=2,'1.Inputs'!$D$39,$E204)))/(1-'1.Inputs'!$D$42)*$D204*(1+$G204)^(5-1))-('1.Inputs'!$D$37*12*IF(5=1,'1.Inputs'!$D$38,IF(5=2,'1.Inputs'!$D$39,$E204)))*'1.Inputs'!$D$43*(1+$G204)^(5-1)-'1.Inputs'!$D$44*(1+$G204)^(5-1)-('1.Inputs'!$D$20/'1.Inputs'!$D$27+'1.Inputs'!$D$23/'1.Inputs'!$D$28)))*'1.Inputs'!$D$53+('1.Inputs'!$D$20/'1.Inputs'!$D$27+'1.Inputs'!$D$23/'1.Inputs'!$D$28)-(L204-K204)</f>
        <v>1167376561.5341175</v>
      </c>
      <c r="X204" s="36">
        <f ca="1">((('1.Inputs'!$D$37*12*IF(6=1,'1.Inputs'!$D$38,IF(6=2,'1.Inputs'!$D$39,$E204)))*$F204*(('1.Inputs'!$D$40)+(1-'1.Inputs'!$D$40)*(1+'1.Inputs'!$D$41))*(1+$G204)^(6-1))-(('1.Inputs'!$D$37*12*IF(6=1,'1.Inputs'!$D$38,IF(6=2,'1.Inputs'!$D$39,$E204)))/(1-'1.Inputs'!$D$42)*$D204*(1+$G204)^(6-1))-('1.Inputs'!$D$37*12*IF(6=1,'1.Inputs'!$D$38,IF(6=2,'1.Inputs'!$D$39,$E204)))*'1.Inputs'!$D$43*(1+$G204)^(6-1)-'1.Inputs'!$D$44*(1+$G204)^(6-1)-('1.Inputs'!$D$20/'1.Inputs'!$D$27+'1.Inputs'!$D$23/'1.Inputs'!$D$28))-MAX(0,((('1.Inputs'!$D$37*12*IF(6=1,'1.Inputs'!$D$38,IF(6=2,'1.Inputs'!$D$39,$E204)))*$F204*(('1.Inputs'!$D$40)+(1-'1.Inputs'!$D$40)*(1+'1.Inputs'!$D$41))*(1+$G204)^(6-1))-(('1.Inputs'!$D$37*12*IF(6=1,'1.Inputs'!$D$38,IF(6=2,'1.Inputs'!$D$39,$E204)))/(1-'1.Inputs'!$D$42)*$D204*(1+$G204)^(6-1))-('1.Inputs'!$D$37*12*IF(6=1,'1.Inputs'!$D$38,IF(6=2,'1.Inputs'!$D$39,$E204)))*'1.Inputs'!$D$43*(1+$G204)^(6-1)-'1.Inputs'!$D$44*(1+$G204)^(6-1)-('1.Inputs'!$D$20/'1.Inputs'!$D$27+'1.Inputs'!$D$23/'1.Inputs'!$D$28)))*'1.Inputs'!$D$53+('1.Inputs'!$D$20/'1.Inputs'!$D$27+'1.Inputs'!$D$23/'1.Inputs'!$D$28)-(M204-L204)</f>
        <v>1228053744.1053078</v>
      </c>
      <c r="Y204" s="36">
        <f ca="1">((('1.Inputs'!$D$37*12*IF(7=1,'1.Inputs'!$D$38,IF(7=2,'1.Inputs'!$D$39,$E204)))*$F204*(('1.Inputs'!$D$40)+(1-'1.Inputs'!$D$40)*(1+'1.Inputs'!$D$41))*(1+$G204)^(7-1))-(('1.Inputs'!$D$37*12*IF(7=1,'1.Inputs'!$D$38,IF(7=2,'1.Inputs'!$D$39,$E204)))/(1-'1.Inputs'!$D$42)*$D204*(1+$G204)^(7-1))-('1.Inputs'!$D$37*12*IF(7=1,'1.Inputs'!$D$38,IF(7=2,'1.Inputs'!$D$39,$E204)))*'1.Inputs'!$D$43*(1+$G204)^(7-1)-'1.Inputs'!$D$44*(1+$G204)^(7-1)-('1.Inputs'!$D$20/'1.Inputs'!$D$27+'1.Inputs'!$D$23/'1.Inputs'!$D$28))-MAX(0,((('1.Inputs'!$D$37*12*IF(7=1,'1.Inputs'!$D$38,IF(7=2,'1.Inputs'!$D$39,$E204)))*$F204*(('1.Inputs'!$D$40)+(1-'1.Inputs'!$D$40)*(1+'1.Inputs'!$D$41))*(1+$G204)^(7-1))-(('1.Inputs'!$D$37*12*IF(7=1,'1.Inputs'!$D$38,IF(7=2,'1.Inputs'!$D$39,$E204)))/(1-'1.Inputs'!$D$42)*$D204*(1+$G204)^(7-1))-('1.Inputs'!$D$37*12*IF(7=1,'1.Inputs'!$D$38,IF(7=2,'1.Inputs'!$D$39,$E204)))*'1.Inputs'!$D$43*(1+$G204)^(7-1)-'1.Inputs'!$D$44*(1+$G204)^(7-1)-('1.Inputs'!$D$20/'1.Inputs'!$D$27+'1.Inputs'!$D$23/'1.Inputs'!$D$28)))*'1.Inputs'!$D$53+('1.Inputs'!$D$20/'1.Inputs'!$D$27+'1.Inputs'!$D$23/'1.Inputs'!$D$28)-(N204-M204)</f>
        <v>1292017805.6875045</v>
      </c>
      <c r="Z204" s="36">
        <f ca="1">((('1.Inputs'!$D$37*12*IF(8=1,'1.Inputs'!$D$38,IF(8=2,'1.Inputs'!$D$39,$E204)))*$F204*(('1.Inputs'!$D$40)+(1-'1.Inputs'!$D$40)*(1+'1.Inputs'!$D$41))*(1+$G204)^(8-1))-(('1.Inputs'!$D$37*12*IF(8=1,'1.Inputs'!$D$38,IF(8=2,'1.Inputs'!$D$39,$E204)))/(1-'1.Inputs'!$D$42)*$D204*(1+$G204)^(8-1))-('1.Inputs'!$D$37*12*IF(8=1,'1.Inputs'!$D$38,IF(8=2,'1.Inputs'!$D$39,$E204)))*'1.Inputs'!$D$43*(1+$G204)^(8-1)-'1.Inputs'!$D$44*(1+$G204)^(8-1)-('1.Inputs'!$D$20/'1.Inputs'!$D$27+'1.Inputs'!$D$23/'1.Inputs'!$D$28))-MAX(0,((('1.Inputs'!$D$37*12*IF(8=1,'1.Inputs'!$D$38,IF(8=2,'1.Inputs'!$D$39,$E204)))*$F204*(('1.Inputs'!$D$40)+(1-'1.Inputs'!$D$40)*(1+'1.Inputs'!$D$41))*(1+$G204)^(8-1))-(('1.Inputs'!$D$37*12*IF(8=1,'1.Inputs'!$D$38,IF(8=2,'1.Inputs'!$D$39,$E204)))/(1-'1.Inputs'!$D$42)*$D204*(1+$G204)^(8-1))-('1.Inputs'!$D$37*12*IF(8=1,'1.Inputs'!$D$38,IF(8=2,'1.Inputs'!$D$39,$E204)))*'1.Inputs'!$D$43*(1+$G204)^(8-1)-'1.Inputs'!$D$44*(1+$G204)^(8-1)-('1.Inputs'!$D$20/'1.Inputs'!$D$27+'1.Inputs'!$D$23/'1.Inputs'!$D$28)))*'1.Inputs'!$D$53+('1.Inputs'!$D$20/'1.Inputs'!$D$27+'1.Inputs'!$D$23/'1.Inputs'!$D$28)-(O204-N204)</f>
        <v>1359446796.3017395</v>
      </c>
      <c r="AA204" s="36">
        <f ca="1">((('1.Inputs'!$D$37*12*IF(9=1,'1.Inputs'!$D$38,IF(9=2,'1.Inputs'!$D$39,$E204)))*$F204*(('1.Inputs'!$D$40)+(1-'1.Inputs'!$D$40)*(1+'1.Inputs'!$D$41))*(1+$G204)^(9-1))-(('1.Inputs'!$D$37*12*IF(9=1,'1.Inputs'!$D$38,IF(9=2,'1.Inputs'!$D$39,$E204)))/(1-'1.Inputs'!$D$42)*$D204*(1+$G204)^(9-1))-('1.Inputs'!$D$37*12*IF(9=1,'1.Inputs'!$D$38,IF(9=2,'1.Inputs'!$D$39,$E204)))*'1.Inputs'!$D$43*(1+$G204)^(9-1)-'1.Inputs'!$D$44*(1+$G204)^(9-1)-('1.Inputs'!$D$20/'1.Inputs'!$D$27+'1.Inputs'!$D$23/'1.Inputs'!$D$28))-MAX(0,((('1.Inputs'!$D$37*12*IF(9=1,'1.Inputs'!$D$38,IF(9=2,'1.Inputs'!$D$39,$E204)))*$F204*(('1.Inputs'!$D$40)+(1-'1.Inputs'!$D$40)*(1+'1.Inputs'!$D$41))*(1+$G204)^(9-1))-(('1.Inputs'!$D$37*12*IF(9=1,'1.Inputs'!$D$38,IF(9=2,'1.Inputs'!$D$39,$E204)))/(1-'1.Inputs'!$D$42)*$D204*(1+$G204)^(9-1))-('1.Inputs'!$D$37*12*IF(9=1,'1.Inputs'!$D$38,IF(9=2,'1.Inputs'!$D$39,$E204)))*'1.Inputs'!$D$43*(1+$G204)^(9-1)-'1.Inputs'!$D$44*(1+$G204)^(9-1)-('1.Inputs'!$D$20/'1.Inputs'!$D$27+'1.Inputs'!$D$23/'1.Inputs'!$D$28)))*'1.Inputs'!$D$53+('1.Inputs'!$D$20/'1.Inputs'!$D$27+'1.Inputs'!$D$23/'1.Inputs'!$D$28)-(P204-O204)</f>
        <v>1430528410.9270406</v>
      </c>
      <c r="AB204" s="36">
        <f ca="1">((('1.Inputs'!$D$37*12*IF(10=1,'1.Inputs'!$D$38,IF(10=2,'1.Inputs'!$D$39,$E204)))*$F204*(('1.Inputs'!$D$40)+(1-'1.Inputs'!$D$40)*(1+'1.Inputs'!$D$41))*(1+$G204)^(10-1))-(('1.Inputs'!$D$37*12*IF(10=1,'1.Inputs'!$D$38,IF(10=2,'1.Inputs'!$D$39,$E204)))/(1-'1.Inputs'!$D$42)*$D204*(1+$G204)^(10-1))-('1.Inputs'!$D$37*12*IF(10=1,'1.Inputs'!$D$38,IF(10=2,'1.Inputs'!$D$39,$E204)))*'1.Inputs'!$D$43*(1+$G204)^(10-1)-'1.Inputs'!$D$44*(1+$G204)^(10-1)-('1.Inputs'!$D$20/'1.Inputs'!$D$27+'1.Inputs'!$D$23/'1.Inputs'!$D$28))-MAX(0,((('1.Inputs'!$D$37*12*IF(10=1,'1.Inputs'!$D$38,IF(10=2,'1.Inputs'!$D$39,$E204)))*$F204*(('1.Inputs'!$D$40)+(1-'1.Inputs'!$D$40)*(1+'1.Inputs'!$D$41))*(1+$G204)^(10-1))-(('1.Inputs'!$D$37*12*IF(10=1,'1.Inputs'!$D$38,IF(10=2,'1.Inputs'!$D$39,$E204)))/(1-'1.Inputs'!$D$42)*$D204*(1+$G204)^(10-1))-('1.Inputs'!$D$37*12*IF(10=1,'1.Inputs'!$D$38,IF(10=2,'1.Inputs'!$D$39,$E204)))*'1.Inputs'!$D$43*(1+$G204)^(10-1)-'1.Inputs'!$D$44*(1+$G204)^(10-1)-('1.Inputs'!$D$20/'1.Inputs'!$D$27+'1.Inputs'!$D$23/'1.Inputs'!$D$28)))*'1.Inputs'!$D$53+('1.Inputs'!$D$20/'1.Inputs'!$D$27+'1.Inputs'!$D$23/'1.Inputs'!$D$28)-(Q204-P204)+(('1.Inputs'!$D$20+'1.Inputs'!$D$23-('1.Inputs'!$D$20/'1.Inputs'!$D$27+'1.Inputs'!$D$23/'1.Inputs'!$D$28)*'1.Inputs'!$D$10)*'1.Inputs'!$D$60+'1.Inputs'!$D$19*'1.Inputs'!$D$59+Q204)</f>
        <v>4365473651.8063183</v>
      </c>
      <c r="AC204" s="36">
        <f ca="1">S204-AC$13-AC$14+MIN(AC$13,MAX(0,((('1.Inputs'!$D$37*12*IF(1=1,'1.Inputs'!$D$38,IF(1=2,'1.Inputs'!$D$39,$E204)))*$F204*(('1.Inputs'!$D$40)+(1-'1.Inputs'!$D$40)*(1+'1.Inputs'!$D$41))*(1+$G204)^(1-1))-(('1.Inputs'!$D$37*12*IF(1=1,'1.Inputs'!$D$38,IF(1=2,'1.Inputs'!$D$39,$E204)))/(1-'1.Inputs'!$D$42)*$D204*(1+$G204)^(1-1))-('1.Inputs'!$D$37*12*IF(1=1,'1.Inputs'!$D$38,IF(1=2,'1.Inputs'!$D$39,$E204)))*'1.Inputs'!$D$43*(1+$G204)^(1-1)-'1.Inputs'!$D$44*(1+$G204)^(1-1)-('1.Inputs'!$D$20/'1.Inputs'!$D$27+'1.Inputs'!$D$23/'1.Inputs'!$D$28))))*'1.Inputs'!$D$53</f>
        <v>-504057818.08718252</v>
      </c>
      <c r="AD204" s="36">
        <f ca="1">T204-AD$13-AD$14+MIN(AD$13,MAX(0,((('1.Inputs'!$D$37*12*IF(2=1,'1.Inputs'!$D$38,IF(2=2,'1.Inputs'!$D$39,$E204)))*$F204*(('1.Inputs'!$D$40)+(1-'1.Inputs'!$D$40)*(1+'1.Inputs'!$D$41))*(1+$G204)^(2-1))-(('1.Inputs'!$D$37*12*IF(2=1,'1.Inputs'!$D$38,IF(2=2,'1.Inputs'!$D$39,$E204)))/(1-'1.Inputs'!$D$42)*$D204*(1+$G204)^(2-1))-('1.Inputs'!$D$37*12*IF(2=1,'1.Inputs'!$D$38,IF(2=2,'1.Inputs'!$D$39,$E204)))*'1.Inputs'!$D$43*(1+$G204)^(2-1)-'1.Inputs'!$D$44*(1+$G204)^(2-1)-('1.Inputs'!$D$20/'1.Inputs'!$D$27+'1.Inputs'!$D$23/'1.Inputs'!$D$28))))*'1.Inputs'!$D$53</f>
        <v>326696901.6295191</v>
      </c>
      <c r="AE204" s="36">
        <f ca="1">U204-AE$13-AE$14+MIN(AE$13,MAX(0,((('1.Inputs'!$D$37*12*IF(3=1,'1.Inputs'!$D$38,IF(3=2,'1.Inputs'!$D$39,$E204)))*$F204*(('1.Inputs'!$D$40)+(1-'1.Inputs'!$D$40)*(1+'1.Inputs'!$D$41))*(1+$G204)^(3-1))-(('1.Inputs'!$D$37*12*IF(3=1,'1.Inputs'!$D$38,IF(3=2,'1.Inputs'!$D$39,$E204)))/(1-'1.Inputs'!$D$42)*$D204*(1+$G204)^(3-1))-('1.Inputs'!$D$37*12*IF(3=1,'1.Inputs'!$D$38,IF(3=2,'1.Inputs'!$D$39,$E204)))*'1.Inputs'!$D$43*(1+$G204)^(3-1)-'1.Inputs'!$D$44*(1+$G204)^(3-1)-('1.Inputs'!$D$20/'1.Inputs'!$D$27+'1.Inputs'!$D$23/'1.Inputs'!$D$28))))*'1.Inputs'!$D$53</f>
        <v>478715596.84136939</v>
      </c>
      <c r="AF204" s="36">
        <f ca="1">V204-AF$13-AF$14+MIN(AF$13,MAX(0,((('1.Inputs'!$D$37*12*IF(4=1,'1.Inputs'!$D$38,IF(4=2,'1.Inputs'!$D$39,$E204)))*$F204*(('1.Inputs'!$D$40)+(1-'1.Inputs'!$D$40)*(1+'1.Inputs'!$D$41))*(1+$G204)^(4-1))-(('1.Inputs'!$D$37*12*IF(4=1,'1.Inputs'!$D$38,IF(4=2,'1.Inputs'!$D$39,$E204)))/(1-'1.Inputs'!$D$42)*$D204*(1+$G204)^(4-1))-('1.Inputs'!$D$37*12*IF(4=1,'1.Inputs'!$D$38,IF(4=2,'1.Inputs'!$D$39,$E204)))*'1.Inputs'!$D$43*(1+$G204)^(4-1)-'1.Inputs'!$D$44*(1+$G204)^(4-1)-('1.Inputs'!$D$20/'1.Inputs'!$D$27+'1.Inputs'!$D$23/'1.Inputs'!$D$28))))*'1.Inputs'!$D$53</f>
        <v>787065357.29180503</v>
      </c>
      <c r="AG204" s="36">
        <f ca="1">W204-AG$13-AG$14+MIN(AG$13,MAX(0,((('1.Inputs'!$D$37*12*IF(5=1,'1.Inputs'!$D$38,IF(5=2,'1.Inputs'!$D$39,$E204)))*$F204*(('1.Inputs'!$D$40)+(1-'1.Inputs'!$D$40)*(1+'1.Inputs'!$D$41))*(1+$G204)^(5-1))-(('1.Inputs'!$D$37*12*IF(5=1,'1.Inputs'!$D$38,IF(5=2,'1.Inputs'!$D$39,$E204)))/(1-'1.Inputs'!$D$42)*$D204*(1+$G204)^(5-1))-('1.Inputs'!$D$37*12*IF(5=1,'1.Inputs'!$D$38,IF(5=2,'1.Inputs'!$D$39,$E204)))*'1.Inputs'!$D$43*(1+$G204)^(5-1)-'1.Inputs'!$D$44*(1+$G204)^(5-1)-('1.Inputs'!$D$20/'1.Inputs'!$D$27+'1.Inputs'!$D$23/'1.Inputs'!$D$28))))*'1.Inputs'!$D$53</f>
        <v>863812561.53411746</v>
      </c>
      <c r="AH204" s="36">
        <f ca="1">X204-AH$13-AH$14+MIN(AH$13,MAX(0,((('1.Inputs'!$D$37*12*IF(6=1,'1.Inputs'!$D$38,IF(6=2,'1.Inputs'!$D$39,$E204)))*$F204*(('1.Inputs'!$D$40)+(1-'1.Inputs'!$D$40)*(1+'1.Inputs'!$D$41))*(1+$G204)^(6-1))-(('1.Inputs'!$D$37*12*IF(6=1,'1.Inputs'!$D$38,IF(6=2,'1.Inputs'!$D$39,$E204)))/(1-'1.Inputs'!$D$42)*$D204*(1+$G204)^(6-1))-('1.Inputs'!$D$37*12*IF(6=1,'1.Inputs'!$D$38,IF(6=2,'1.Inputs'!$D$39,$E204)))*'1.Inputs'!$D$43*(1+$G204)^(6-1)-'1.Inputs'!$D$44*(1+$G204)^(6-1)-('1.Inputs'!$D$20/'1.Inputs'!$D$27+'1.Inputs'!$D$23/'1.Inputs'!$D$28))))*'1.Inputs'!$D$53</f>
        <v>943677744.10530782</v>
      </c>
      <c r="AI204" s="36">
        <f ca="1">Y204-AI$13-AI$14+MIN(AI$13,MAX(0,((('1.Inputs'!$D$37*12*IF(7=1,'1.Inputs'!$D$38,IF(7=2,'1.Inputs'!$D$39,$E204)))*$F204*(('1.Inputs'!$D$40)+(1-'1.Inputs'!$D$40)*(1+'1.Inputs'!$D$41))*(1+$G204)^(7-1))-(('1.Inputs'!$D$37*12*IF(7=1,'1.Inputs'!$D$38,IF(7=2,'1.Inputs'!$D$39,$E204)))/(1-'1.Inputs'!$D$42)*$D204*(1+$G204)^(7-1))-('1.Inputs'!$D$37*12*IF(7=1,'1.Inputs'!$D$38,IF(7=2,'1.Inputs'!$D$39,$E204)))*'1.Inputs'!$D$43*(1+$G204)^(7-1)-'1.Inputs'!$D$44*(1+$G204)^(7-1)-('1.Inputs'!$D$20/'1.Inputs'!$D$27+'1.Inputs'!$D$23/'1.Inputs'!$D$28))))*'1.Inputs'!$D$53</f>
        <v>1026829805.6875045</v>
      </c>
      <c r="AJ204" s="36">
        <f ca="1">Z204-AJ$13-AJ$14+MIN(AJ$13,MAX(0,((('1.Inputs'!$D$37*12*IF(8=1,'1.Inputs'!$D$38,IF(8=2,'1.Inputs'!$D$39,$E204)))*$F204*(('1.Inputs'!$D$40)+(1-'1.Inputs'!$D$40)*(1+'1.Inputs'!$D$41))*(1+$G204)^(8-1))-(('1.Inputs'!$D$37*12*IF(8=1,'1.Inputs'!$D$38,IF(8=2,'1.Inputs'!$D$39,$E204)))/(1-'1.Inputs'!$D$42)*$D204*(1+$G204)^(8-1))-('1.Inputs'!$D$37*12*IF(8=1,'1.Inputs'!$D$38,IF(8=2,'1.Inputs'!$D$39,$E204)))*'1.Inputs'!$D$43*(1+$G204)^(8-1)-'1.Inputs'!$D$44*(1+$G204)^(8-1)-('1.Inputs'!$D$20/'1.Inputs'!$D$27+'1.Inputs'!$D$23/'1.Inputs'!$D$28))))*'1.Inputs'!$D$53</f>
        <v>1359446796.3017395</v>
      </c>
      <c r="AK204" s="36">
        <f ca="1">AA204-AK$13-AK$14+MIN(AK$13,MAX(0,((('1.Inputs'!$D$37*12*IF(9=1,'1.Inputs'!$D$38,IF(9=2,'1.Inputs'!$D$39,$E204)))*$F204*(('1.Inputs'!$D$40)+(1-'1.Inputs'!$D$40)*(1+'1.Inputs'!$D$41))*(1+$G204)^(9-1))-(('1.Inputs'!$D$37*12*IF(9=1,'1.Inputs'!$D$38,IF(9=2,'1.Inputs'!$D$39,$E204)))/(1-'1.Inputs'!$D$42)*$D204*(1+$G204)^(9-1))-('1.Inputs'!$D$37*12*IF(9=1,'1.Inputs'!$D$38,IF(9=2,'1.Inputs'!$D$39,$E204)))*'1.Inputs'!$D$43*(1+$G204)^(9-1)-'1.Inputs'!$D$44*(1+$G204)^(9-1)-('1.Inputs'!$D$20/'1.Inputs'!$D$27+'1.Inputs'!$D$23/'1.Inputs'!$D$28))))*'1.Inputs'!$D$53</f>
        <v>1430528410.9270406</v>
      </c>
      <c r="AL204" s="36">
        <f ca="1">AB204-AL$13-AL$14+MIN(AL$13,MAX(0,((('1.Inputs'!$D$37*12*IF(10=1,'1.Inputs'!$D$38,IF(10=2,'1.Inputs'!$D$39,$E204)))*$F204*(('1.Inputs'!$D$40)+(1-'1.Inputs'!$D$40)*(1+'1.Inputs'!$D$41))*(1+$G204)^(10-1))-(('1.Inputs'!$D$37*12*IF(10=1,'1.Inputs'!$D$38,IF(10=2,'1.Inputs'!$D$39,$E204)))/(1-'1.Inputs'!$D$42)*$D204*(1+$G204)^(10-1))-('1.Inputs'!$D$37*12*IF(10=1,'1.Inputs'!$D$38,IF(10=2,'1.Inputs'!$D$39,$E204)))*'1.Inputs'!$D$43*(1+$G204)^(10-1)-'1.Inputs'!$D$44*(1+$G204)^(10-1)-('1.Inputs'!$D$20/'1.Inputs'!$D$27+'1.Inputs'!$D$23/'1.Inputs'!$D$28))))*'1.Inputs'!$D$53+'1.Inputs'!$D$35</f>
        <v>5165473651.8063183</v>
      </c>
      <c r="AM204" s="48">
        <f ca="1">R204+NPV('1.Inputs'!$D$55,S204:AB204)</f>
        <v>3593569228.5392332</v>
      </c>
      <c r="AN204" s="48">
        <f ca="1">-('1.Inputs'!$D$24*(1-'1.Inputs'!$D$31)+'1.Inputs'!$D$35)+NPV('1.Inputs'!$D$54,AC204:AL204)</f>
        <v>1605402158.0945539</v>
      </c>
      <c r="AO204" s="36">
        <f t="shared" ca="1" si="21"/>
        <v>-2.7650258677993396</v>
      </c>
      <c r="AP204" s="36">
        <f t="shared" ca="1" si="22"/>
        <v>2.084998975714861</v>
      </c>
      <c r="AQ204" s="36">
        <f ca="1">'1.Inputs'!$D$35+MIN(SUM($AC204:AC204),SUM($AC204:AD204),SUM($AC204:AE204),SUM($AC204:AF204),SUM($AC204:AG204),SUM($AC204:AH204),SUM($AC204:AI204),SUM($AC204:AJ204),SUM($AC204:AK204),SUM($AC204:AL204))</f>
        <v>295942181.91281748</v>
      </c>
      <c r="AR204" s="36">
        <f ca="1">IF(AP204&lt;'1.Inputs'!$D$57,1,0)</f>
        <v>0</v>
      </c>
      <c r="AS204" s="36">
        <f t="shared" ca="1" si="23"/>
        <v>0</v>
      </c>
    </row>
    <row r="205" spans="2:45" ht="15" customHeight="1" x14ac:dyDescent="0.25">
      <c r="B205" s="36">
        <v>190</v>
      </c>
      <c r="C205" s="36">
        <f t="shared" ca="1" si="16"/>
        <v>0.21263584381850076</v>
      </c>
      <c r="D205" s="36">
        <f t="shared" ca="1" si="17"/>
        <v>19730.188151735387</v>
      </c>
      <c r="E205" s="47">
        <f t="shared" ca="1" si="18"/>
        <v>0.78376743308715224</v>
      </c>
      <c r="F205" s="36">
        <f t="shared" ca="1" si="19"/>
        <v>29729.018788758407</v>
      </c>
      <c r="G205" s="36">
        <f t="shared" ca="1" si="20"/>
        <v>4.8698137000815114E-2</v>
      </c>
      <c r="H205" s="36">
        <f ca="1">((('1.Inputs'!$D$37*12*IF(1=1,'1.Inputs'!$D$38,IF(1=2,'1.Inputs'!$D$39,$E205)))*$F205*(('1.Inputs'!$D$40)+(1-'1.Inputs'!$D$40)*(1+'1.Inputs'!$D$41))*(1+$G205)^(1-1))*'1.Inputs'!$D$47+(('1.Inputs'!$D$37*12*IF(1=1,'1.Inputs'!$D$38,IF(1=2,'1.Inputs'!$D$39,$E205)))/(1-'1.Inputs'!$D$42)*$D205*(1+$G205)^(1-1))*('1.Inputs'!$D$48-'1.Inputs'!$D$49))/'1.Inputs'!$D$51</f>
        <v>795154751.82027555</v>
      </c>
      <c r="I205" s="36">
        <f ca="1">((('1.Inputs'!$D$37*12*IF(2=1,'1.Inputs'!$D$38,IF(2=2,'1.Inputs'!$D$39,$E205)))*$F205*(('1.Inputs'!$D$40)+(1-'1.Inputs'!$D$40)*(1+'1.Inputs'!$D$41))*(1+$G205)^(2-1))*'1.Inputs'!$D$47+(('1.Inputs'!$D$37*12*IF(2=1,'1.Inputs'!$D$38,IF(2=2,'1.Inputs'!$D$39,$E205)))/(1-'1.Inputs'!$D$42)*$D205*(1+$G205)^(2-1))*('1.Inputs'!$D$48-'1.Inputs'!$D$49))/'1.Inputs'!$D$51</f>
        <v>1167428229.6057758</v>
      </c>
      <c r="J205" s="36">
        <f ca="1">((('1.Inputs'!$D$37*12*IF(3=1,'1.Inputs'!$D$38,IF(3=2,'1.Inputs'!$D$39,$E205)))*$F205*(('1.Inputs'!$D$40)+(1-'1.Inputs'!$D$40)*(1+'1.Inputs'!$D$41))*(1+$G205)^(3-1))*'1.Inputs'!$D$47+(('1.Inputs'!$D$37*12*IF(3=1,'1.Inputs'!$D$38,IF(3=2,'1.Inputs'!$D$39,$E205)))/(1-'1.Inputs'!$D$42)*$D205*(1+$G205)^(3-1))*('1.Inputs'!$D$48-'1.Inputs'!$D$49))/'1.Inputs'!$D$51</f>
        <v>1370786633.7836049</v>
      </c>
      <c r="K205" s="36">
        <f ca="1">((('1.Inputs'!$D$37*12*IF(4=1,'1.Inputs'!$D$38,IF(4=2,'1.Inputs'!$D$39,$E205)))*$F205*(('1.Inputs'!$D$40)+(1-'1.Inputs'!$D$40)*(1+'1.Inputs'!$D$41))*(1+$G205)^(4-1))*'1.Inputs'!$D$47+(('1.Inputs'!$D$37*12*IF(4=1,'1.Inputs'!$D$38,IF(4=2,'1.Inputs'!$D$39,$E205)))/(1-'1.Inputs'!$D$42)*$D205*(1+$G205)^(4-1))*('1.Inputs'!$D$48-'1.Inputs'!$D$49))/'1.Inputs'!$D$51</f>
        <v>1437541389.0744848</v>
      </c>
      <c r="L205" s="36">
        <f ca="1">((('1.Inputs'!$D$37*12*IF(5=1,'1.Inputs'!$D$38,IF(5=2,'1.Inputs'!$D$39,$E205)))*$F205*(('1.Inputs'!$D$40)+(1-'1.Inputs'!$D$40)*(1+'1.Inputs'!$D$41))*(1+$G205)^(5-1))*'1.Inputs'!$D$47+(('1.Inputs'!$D$37*12*IF(5=1,'1.Inputs'!$D$38,IF(5=2,'1.Inputs'!$D$39,$E205)))/(1-'1.Inputs'!$D$42)*$D205*(1+$G205)^(5-1))*('1.Inputs'!$D$48-'1.Inputs'!$D$49))/'1.Inputs'!$D$51</f>
        <v>1507546976.5839763</v>
      </c>
      <c r="M205" s="36">
        <f ca="1">((('1.Inputs'!$D$37*12*IF(6=1,'1.Inputs'!$D$38,IF(6=2,'1.Inputs'!$D$39,$E205)))*$F205*(('1.Inputs'!$D$40)+(1-'1.Inputs'!$D$40)*(1+'1.Inputs'!$D$41))*(1+$G205)^(6-1))*'1.Inputs'!$D$47+(('1.Inputs'!$D$37*12*IF(6=1,'1.Inputs'!$D$38,IF(6=2,'1.Inputs'!$D$39,$E205)))/(1-'1.Inputs'!$D$42)*$D205*(1+$G205)^(6-1))*('1.Inputs'!$D$48-'1.Inputs'!$D$49))/'1.Inputs'!$D$51</f>
        <v>1580961705.7848272</v>
      </c>
      <c r="N205" s="36">
        <f ca="1">((('1.Inputs'!$D$37*12*IF(7=1,'1.Inputs'!$D$38,IF(7=2,'1.Inputs'!$D$39,$E205)))*$F205*(('1.Inputs'!$D$40)+(1-'1.Inputs'!$D$40)*(1+'1.Inputs'!$D$41))*(1+$G205)^(7-1))*'1.Inputs'!$D$47+(('1.Inputs'!$D$37*12*IF(7=1,'1.Inputs'!$D$38,IF(7=2,'1.Inputs'!$D$39,$E205)))/(1-'1.Inputs'!$D$42)*$D205*(1+$G205)^(7-1))*('1.Inputs'!$D$48-'1.Inputs'!$D$49))/'1.Inputs'!$D$51</f>
        <v>1657951595.5261786</v>
      </c>
      <c r="O205" s="36">
        <f ca="1">((('1.Inputs'!$D$37*12*IF(8=1,'1.Inputs'!$D$38,IF(8=2,'1.Inputs'!$D$39,$E205)))*$F205*(('1.Inputs'!$D$40)+(1-'1.Inputs'!$D$40)*(1+'1.Inputs'!$D$41))*(1+$G205)^(8-1))*'1.Inputs'!$D$47+(('1.Inputs'!$D$37*12*IF(8=1,'1.Inputs'!$D$38,IF(8=2,'1.Inputs'!$D$39,$E205)))/(1-'1.Inputs'!$D$42)*$D205*(1+$G205)^(8-1))*('1.Inputs'!$D$48-'1.Inputs'!$D$49))/'1.Inputs'!$D$51</f>
        <v>1738690749.4658329</v>
      </c>
      <c r="P205" s="36">
        <f ca="1">((('1.Inputs'!$D$37*12*IF(9=1,'1.Inputs'!$D$38,IF(9=2,'1.Inputs'!$D$39,$E205)))*$F205*(('1.Inputs'!$D$40)+(1-'1.Inputs'!$D$40)*(1+'1.Inputs'!$D$41))*(1+$G205)^(9-1))*'1.Inputs'!$D$47+(('1.Inputs'!$D$37*12*IF(9=1,'1.Inputs'!$D$38,IF(9=2,'1.Inputs'!$D$39,$E205)))/(1-'1.Inputs'!$D$42)*$D205*(1+$G205)^(9-1))*('1.Inputs'!$D$48-'1.Inputs'!$D$49))/'1.Inputs'!$D$51</f>
        <v>1823361749.7853692</v>
      </c>
      <c r="Q205" s="36">
        <f ca="1">((('1.Inputs'!$D$37*12*IF(10=1,'1.Inputs'!$D$38,IF(10=2,'1.Inputs'!$D$39,$E205)))*$F205*(('1.Inputs'!$D$40)+(1-'1.Inputs'!$D$40)*(1+'1.Inputs'!$D$41))*(1+$G205)^(10-1))*'1.Inputs'!$D$47+(('1.Inputs'!$D$37*12*IF(10=1,'1.Inputs'!$D$38,IF(10=2,'1.Inputs'!$D$39,$E205)))/(1-'1.Inputs'!$D$42)*$D205*(1+$G205)^(10-1))*('1.Inputs'!$D$48-'1.Inputs'!$D$49))/'1.Inputs'!$D$51</f>
        <v>1912156070.0784633</v>
      </c>
      <c r="R205" s="36">
        <f>-'1.Inputs'!$D$24</f>
        <v>-2050000000</v>
      </c>
      <c r="S205" s="36">
        <f ca="1">((('1.Inputs'!$D$37*12*IF(1=1,'1.Inputs'!$D$38,IF(1=2,'1.Inputs'!$D$39,$E205)))*$F205*(('1.Inputs'!$D$40)+(1-'1.Inputs'!$D$40)*(1+'1.Inputs'!$D$41))*(1+$G205)^(1-1))-(('1.Inputs'!$D$37*12*IF(1=1,'1.Inputs'!$D$38,IF(1=2,'1.Inputs'!$D$39,$E205)))/(1-'1.Inputs'!$D$42)*$D205*(1+$G205)^(1-1))-('1.Inputs'!$D$37*12*IF(1=1,'1.Inputs'!$D$38,IF(1=2,'1.Inputs'!$D$39,$E205)))*'1.Inputs'!$D$43*(1+$G205)^(1-1)-'1.Inputs'!$D$44*(1+$G205)^(1-1)-('1.Inputs'!$D$20/'1.Inputs'!$D$27+'1.Inputs'!$D$23/'1.Inputs'!$D$28))-MAX(0,((('1.Inputs'!$D$37*12*IF(1=1,'1.Inputs'!$D$38,IF(1=2,'1.Inputs'!$D$39,$E205)))*$F205*(('1.Inputs'!$D$40)+(1-'1.Inputs'!$D$40)*(1+'1.Inputs'!$D$41))*(1+$G205)^(1-1))-(('1.Inputs'!$D$37*12*IF(1=1,'1.Inputs'!$D$38,IF(1=2,'1.Inputs'!$D$39,$E205)))/(1-'1.Inputs'!$D$42)*$D205*(1+$G205)^(1-1))-('1.Inputs'!$D$37*12*IF(1=1,'1.Inputs'!$D$38,IF(1=2,'1.Inputs'!$D$39,$E205)))*'1.Inputs'!$D$43*(1+$G205)^(1-1)-'1.Inputs'!$D$44*(1+$G205)^(1-1)-('1.Inputs'!$D$20/'1.Inputs'!$D$27+'1.Inputs'!$D$23/'1.Inputs'!$D$28)))*'1.Inputs'!$D$53+('1.Inputs'!$D$20/'1.Inputs'!$D$27+'1.Inputs'!$D$23/'1.Inputs'!$D$28)-H205</f>
        <v>-677407000.36241269</v>
      </c>
      <c r="T205" s="36">
        <f ca="1">((('1.Inputs'!$D$37*12*IF(2=1,'1.Inputs'!$D$38,IF(2=2,'1.Inputs'!$D$39,$E205)))*$F205*(('1.Inputs'!$D$40)+(1-'1.Inputs'!$D$40)*(1+'1.Inputs'!$D$41))*(1+$G205)^(2-1))-(('1.Inputs'!$D$37*12*IF(2=1,'1.Inputs'!$D$38,IF(2=2,'1.Inputs'!$D$39,$E205)))/(1-'1.Inputs'!$D$42)*$D205*(1+$G205)^(2-1))-('1.Inputs'!$D$37*12*IF(2=1,'1.Inputs'!$D$38,IF(2=2,'1.Inputs'!$D$39,$E205)))*'1.Inputs'!$D$43*(1+$G205)^(2-1)-'1.Inputs'!$D$44*(1+$G205)^(2-1)-('1.Inputs'!$D$20/'1.Inputs'!$D$27+'1.Inputs'!$D$23/'1.Inputs'!$D$28))-MAX(0,((('1.Inputs'!$D$37*12*IF(2=1,'1.Inputs'!$D$38,IF(2=2,'1.Inputs'!$D$39,$E205)))*$F205*(('1.Inputs'!$D$40)+(1-'1.Inputs'!$D$40)*(1+'1.Inputs'!$D$41))*(1+$G205)^(2-1))-(('1.Inputs'!$D$37*12*IF(2=1,'1.Inputs'!$D$38,IF(2=2,'1.Inputs'!$D$39,$E205)))/(1-'1.Inputs'!$D$42)*$D205*(1+$G205)^(2-1))-('1.Inputs'!$D$37*12*IF(2=1,'1.Inputs'!$D$38,IF(2=2,'1.Inputs'!$D$39,$E205)))*'1.Inputs'!$D$43*(1+$G205)^(2-1)-'1.Inputs'!$D$44*(1+$G205)^(2-1)-('1.Inputs'!$D$20/'1.Inputs'!$D$27+'1.Inputs'!$D$23/'1.Inputs'!$D$28)))*'1.Inputs'!$D$53+('1.Inputs'!$D$20/'1.Inputs'!$D$27+'1.Inputs'!$D$23/'1.Inputs'!$D$28)-(I205-H205)</f>
        <v>32740367.579496026</v>
      </c>
      <c r="U205" s="36">
        <f ca="1">((('1.Inputs'!$D$37*12*IF(3=1,'1.Inputs'!$D$38,IF(3=2,'1.Inputs'!$D$39,$E205)))*$F205*(('1.Inputs'!$D$40)+(1-'1.Inputs'!$D$40)*(1+'1.Inputs'!$D$41))*(1+$G205)^(3-1))-(('1.Inputs'!$D$37*12*IF(3=1,'1.Inputs'!$D$38,IF(3=2,'1.Inputs'!$D$39,$E205)))/(1-'1.Inputs'!$D$42)*$D205*(1+$G205)^(3-1))-('1.Inputs'!$D$37*12*IF(3=1,'1.Inputs'!$D$38,IF(3=2,'1.Inputs'!$D$39,$E205)))*'1.Inputs'!$D$43*(1+$G205)^(3-1)-'1.Inputs'!$D$44*(1+$G205)^(3-1)-('1.Inputs'!$D$20/'1.Inputs'!$D$27+'1.Inputs'!$D$23/'1.Inputs'!$D$28))-MAX(0,((('1.Inputs'!$D$37*12*IF(3=1,'1.Inputs'!$D$38,IF(3=2,'1.Inputs'!$D$39,$E205)))*$F205*(('1.Inputs'!$D$40)+(1-'1.Inputs'!$D$40)*(1+'1.Inputs'!$D$41))*(1+$G205)^(3-1))-(('1.Inputs'!$D$37*12*IF(3=1,'1.Inputs'!$D$38,IF(3=2,'1.Inputs'!$D$39,$E205)))/(1-'1.Inputs'!$D$42)*$D205*(1+$G205)^(3-1))-('1.Inputs'!$D$37*12*IF(3=1,'1.Inputs'!$D$38,IF(3=2,'1.Inputs'!$D$39,$E205)))*'1.Inputs'!$D$43*(1+$G205)^(3-1)-'1.Inputs'!$D$44*(1+$G205)^(3-1)-('1.Inputs'!$D$20/'1.Inputs'!$D$27+'1.Inputs'!$D$23/'1.Inputs'!$D$28)))*'1.Inputs'!$D$53+('1.Inputs'!$D$20/'1.Inputs'!$D$27+'1.Inputs'!$D$23/'1.Inputs'!$D$28)-(J205-I205)</f>
        <v>340965524.03881025</v>
      </c>
      <c r="V205" s="36">
        <f ca="1">((('1.Inputs'!$D$37*12*IF(4=1,'1.Inputs'!$D$38,IF(4=2,'1.Inputs'!$D$39,$E205)))*$F205*(('1.Inputs'!$D$40)+(1-'1.Inputs'!$D$40)*(1+'1.Inputs'!$D$41))*(1+$G205)^(4-1))-(('1.Inputs'!$D$37*12*IF(4=1,'1.Inputs'!$D$38,IF(4=2,'1.Inputs'!$D$39,$E205)))/(1-'1.Inputs'!$D$42)*$D205*(1+$G205)^(4-1))-('1.Inputs'!$D$37*12*IF(4=1,'1.Inputs'!$D$38,IF(4=2,'1.Inputs'!$D$39,$E205)))*'1.Inputs'!$D$43*(1+$G205)^(4-1)-'1.Inputs'!$D$44*(1+$G205)^(4-1)-('1.Inputs'!$D$20/'1.Inputs'!$D$27+'1.Inputs'!$D$23/'1.Inputs'!$D$28))-MAX(0,((('1.Inputs'!$D$37*12*IF(4=1,'1.Inputs'!$D$38,IF(4=2,'1.Inputs'!$D$39,$E205)))*$F205*(('1.Inputs'!$D$40)+(1-'1.Inputs'!$D$40)*(1+'1.Inputs'!$D$41))*(1+$G205)^(4-1))-(('1.Inputs'!$D$37*12*IF(4=1,'1.Inputs'!$D$38,IF(4=2,'1.Inputs'!$D$39,$E205)))/(1-'1.Inputs'!$D$42)*$D205*(1+$G205)^(4-1))-('1.Inputs'!$D$37*12*IF(4=1,'1.Inputs'!$D$38,IF(4=2,'1.Inputs'!$D$39,$E205)))*'1.Inputs'!$D$43*(1+$G205)^(4-1)-'1.Inputs'!$D$44*(1+$G205)^(4-1)-('1.Inputs'!$D$20/'1.Inputs'!$D$27+'1.Inputs'!$D$23/'1.Inputs'!$D$28)))*'1.Inputs'!$D$53+('1.Inputs'!$D$20/'1.Inputs'!$D$27+'1.Inputs'!$D$23/'1.Inputs'!$D$28)-(K205-J205)</f>
        <v>501775747.1815865</v>
      </c>
      <c r="W205" s="36">
        <f ca="1">((('1.Inputs'!$D$37*12*IF(5=1,'1.Inputs'!$D$38,IF(5=2,'1.Inputs'!$D$39,$E205)))*$F205*(('1.Inputs'!$D$40)+(1-'1.Inputs'!$D$40)*(1+'1.Inputs'!$D$41))*(1+$G205)^(5-1))-(('1.Inputs'!$D$37*12*IF(5=1,'1.Inputs'!$D$38,IF(5=2,'1.Inputs'!$D$39,$E205)))/(1-'1.Inputs'!$D$42)*$D205*(1+$G205)^(5-1))-('1.Inputs'!$D$37*12*IF(5=1,'1.Inputs'!$D$38,IF(5=2,'1.Inputs'!$D$39,$E205)))*'1.Inputs'!$D$43*(1+$G205)^(5-1)-'1.Inputs'!$D$44*(1+$G205)^(5-1)-('1.Inputs'!$D$20/'1.Inputs'!$D$27+'1.Inputs'!$D$23/'1.Inputs'!$D$28))-MAX(0,((('1.Inputs'!$D$37*12*IF(5=1,'1.Inputs'!$D$38,IF(5=2,'1.Inputs'!$D$39,$E205)))*$F205*(('1.Inputs'!$D$40)+(1-'1.Inputs'!$D$40)*(1+'1.Inputs'!$D$41))*(1+$G205)^(5-1))-(('1.Inputs'!$D$37*12*IF(5=1,'1.Inputs'!$D$38,IF(5=2,'1.Inputs'!$D$39,$E205)))/(1-'1.Inputs'!$D$42)*$D205*(1+$G205)^(5-1))-('1.Inputs'!$D$37*12*IF(5=1,'1.Inputs'!$D$38,IF(5=2,'1.Inputs'!$D$39,$E205)))*'1.Inputs'!$D$43*(1+$G205)^(5-1)-'1.Inputs'!$D$44*(1+$G205)^(5-1)-('1.Inputs'!$D$20/'1.Inputs'!$D$27+'1.Inputs'!$D$23/'1.Inputs'!$D$28)))*'1.Inputs'!$D$53+('1.Inputs'!$D$20/'1.Inputs'!$D$27+'1.Inputs'!$D$23/'1.Inputs'!$D$28)-(L205-K205)</f>
        <v>523910304.28823256</v>
      </c>
      <c r="X205" s="36">
        <f ca="1">((('1.Inputs'!$D$37*12*IF(6=1,'1.Inputs'!$D$38,IF(6=2,'1.Inputs'!$D$39,$E205)))*$F205*(('1.Inputs'!$D$40)+(1-'1.Inputs'!$D$40)*(1+'1.Inputs'!$D$41))*(1+$G205)^(6-1))-(('1.Inputs'!$D$37*12*IF(6=1,'1.Inputs'!$D$38,IF(6=2,'1.Inputs'!$D$39,$E205)))/(1-'1.Inputs'!$D$42)*$D205*(1+$G205)^(6-1))-('1.Inputs'!$D$37*12*IF(6=1,'1.Inputs'!$D$38,IF(6=2,'1.Inputs'!$D$39,$E205)))*'1.Inputs'!$D$43*(1+$G205)^(6-1)-'1.Inputs'!$D$44*(1+$G205)^(6-1)-('1.Inputs'!$D$20/'1.Inputs'!$D$27+'1.Inputs'!$D$23/'1.Inputs'!$D$28))-MAX(0,((('1.Inputs'!$D$37*12*IF(6=1,'1.Inputs'!$D$38,IF(6=2,'1.Inputs'!$D$39,$E205)))*$F205*(('1.Inputs'!$D$40)+(1-'1.Inputs'!$D$40)*(1+'1.Inputs'!$D$41))*(1+$G205)^(6-1))-(('1.Inputs'!$D$37*12*IF(6=1,'1.Inputs'!$D$38,IF(6=2,'1.Inputs'!$D$39,$E205)))/(1-'1.Inputs'!$D$42)*$D205*(1+$G205)^(6-1))-('1.Inputs'!$D$37*12*IF(6=1,'1.Inputs'!$D$38,IF(6=2,'1.Inputs'!$D$39,$E205)))*'1.Inputs'!$D$43*(1+$G205)^(6-1)-'1.Inputs'!$D$44*(1+$G205)^(6-1)-('1.Inputs'!$D$20/'1.Inputs'!$D$27+'1.Inputs'!$D$23/'1.Inputs'!$D$28)))*'1.Inputs'!$D$53+('1.Inputs'!$D$20/'1.Inputs'!$D$27+'1.Inputs'!$D$23/'1.Inputs'!$D$28)-(M205-L205)</f>
        <v>547122773.0893116</v>
      </c>
      <c r="Y205" s="36">
        <f ca="1">((('1.Inputs'!$D$37*12*IF(7=1,'1.Inputs'!$D$38,IF(7=2,'1.Inputs'!$D$39,$E205)))*$F205*(('1.Inputs'!$D$40)+(1-'1.Inputs'!$D$40)*(1+'1.Inputs'!$D$41))*(1+$G205)^(7-1))-(('1.Inputs'!$D$37*12*IF(7=1,'1.Inputs'!$D$38,IF(7=2,'1.Inputs'!$D$39,$E205)))/(1-'1.Inputs'!$D$42)*$D205*(1+$G205)^(7-1))-('1.Inputs'!$D$37*12*IF(7=1,'1.Inputs'!$D$38,IF(7=2,'1.Inputs'!$D$39,$E205)))*'1.Inputs'!$D$43*(1+$G205)^(7-1)-'1.Inputs'!$D$44*(1+$G205)^(7-1)-('1.Inputs'!$D$20/'1.Inputs'!$D$27+'1.Inputs'!$D$23/'1.Inputs'!$D$28))-MAX(0,((('1.Inputs'!$D$37*12*IF(7=1,'1.Inputs'!$D$38,IF(7=2,'1.Inputs'!$D$39,$E205)))*$F205*(('1.Inputs'!$D$40)+(1-'1.Inputs'!$D$40)*(1+'1.Inputs'!$D$41))*(1+$G205)^(7-1))-(('1.Inputs'!$D$37*12*IF(7=1,'1.Inputs'!$D$38,IF(7=2,'1.Inputs'!$D$39,$E205)))/(1-'1.Inputs'!$D$42)*$D205*(1+$G205)^(7-1))-('1.Inputs'!$D$37*12*IF(7=1,'1.Inputs'!$D$38,IF(7=2,'1.Inputs'!$D$39,$E205)))*'1.Inputs'!$D$43*(1+$G205)^(7-1)-'1.Inputs'!$D$44*(1+$G205)^(7-1)-('1.Inputs'!$D$20/'1.Inputs'!$D$27+'1.Inputs'!$D$23/'1.Inputs'!$D$28)))*'1.Inputs'!$D$53+('1.Inputs'!$D$20/'1.Inputs'!$D$27+'1.Inputs'!$D$23/'1.Inputs'!$D$28)-(N205-M205)</f>
        <v>571465645.87619233</v>
      </c>
      <c r="Z205" s="36">
        <f ca="1">((('1.Inputs'!$D$37*12*IF(8=1,'1.Inputs'!$D$38,IF(8=2,'1.Inputs'!$D$39,$E205)))*$F205*(('1.Inputs'!$D$40)+(1-'1.Inputs'!$D$40)*(1+'1.Inputs'!$D$41))*(1+$G205)^(8-1))-(('1.Inputs'!$D$37*12*IF(8=1,'1.Inputs'!$D$38,IF(8=2,'1.Inputs'!$D$39,$E205)))/(1-'1.Inputs'!$D$42)*$D205*(1+$G205)^(8-1))-('1.Inputs'!$D$37*12*IF(8=1,'1.Inputs'!$D$38,IF(8=2,'1.Inputs'!$D$39,$E205)))*'1.Inputs'!$D$43*(1+$G205)^(8-1)-'1.Inputs'!$D$44*(1+$G205)^(8-1)-('1.Inputs'!$D$20/'1.Inputs'!$D$27+'1.Inputs'!$D$23/'1.Inputs'!$D$28))-MAX(0,((('1.Inputs'!$D$37*12*IF(8=1,'1.Inputs'!$D$38,IF(8=2,'1.Inputs'!$D$39,$E205)))*$F205*(('1.Inputs'!$D$40)+(1-'1.Inputs'!$D$40)*(1+'1.Inputs'!$D$41))*(1+$G205)^(8-1))-(('1.Inputs'!$D$37*12*IF(8=1,'1.Inputs'!$D$38,IF(8=2,'1.Inputs'!$D$39,$E205)))/(1-'1.Inputs'!$D$42)*$D205*(1+$G205)^(8-1))-('1.Inputs'!$D$37*12*IF(8=1,'1.Inputs'!$D$38,IF(8=2,'1.Inputs'!$D$39,$E205)))*'1.Inputs'!$D$43*(1+$G205)^(8-1)-'1.Inputs'!$D$44*(1+$G205)^(8-1)-('1.Inputs'!$D$20/'1.Inputs'!$D$27+'1.Inputs'!$D$23/'1.Inputs'!$D$28)))*'1.Inputs'!$D$53+('1.Inputs'!$D$20/'1.Inputs'!$D$27+'1.Inputs'!$D$23/'1.Inputs'!$D$28)-(O205-N205)</f>
        <v>596993971.21704173</v>
      </c>
      <c r="AA205" s="36">
        <f ca="1">((('1.Inputs'!$D$37*12*IF(9=1,'1.Inputs'!$D$38,IF(9=2,'1.Inputs'!$D$39,$E205)))*$F205*(('1.Inputs'!$D$40)+(1-'1.Inputs'!$D$40)*(1+'1.Inputs'!$D$41))*(1+$G205)^(9-1))-(('1.Inputs'!$D$37*12*IF(9=1,'1.Inputs'!$D$38,IF(9=2,'1.Inputs'!$D$39,$E205)))/(1-'1.Inputs'!$D$42)*$D205*(1+$G205)^(9-1))-('1.Inputs'!$D$37*12*IF(9=1,'1.Inputs'!$D$38,IF(9=2,'1.Inputs'!$D$39,$E205)))*'1.Inputs'!$D$43*(1+$G205)^(9-1)-'1.Inputs'!$D$44*(1+$G205)^(9-1)-('1.Inputs'!$D$20/'1.Inputs'!$D$27+'1.Inputs'!$D$23/'1.Inputs'!$D$28))-MAX(0,((('1.Inputs'!$D$37*12*IF(9=1,'1.Inputs'!$D$38,IF(9=2,'1.Inputs'!$D$39,$E205)))*$F205*(('1.Inputs'!$D$40)+(1-'1.Inputs'!$D$40)*(1+'1.Inputs'!$D$41))*(1+$G205)^(9-1))-(('1.Inputs'!$D$37*12*IF(9=1,'1.Inputs'!$D$38,IF(9=2,'1.Inputs'!$D$39,$E205)))/(1-'1.Inputs'!$D$42)*$D205*(1+$G205)^(9-1))-('1.Inputs'!$D$37*12*IF(9=1,'1.Inputs'!$D$38,IF(9=2,'1.Inputs'!$D$39,$E205)))*'1.Inputs'!$D$43*(1+$G205)^(9-1)-'1.Inputs'!$D$44*(1+$G205)^(9-1)-('1.Inputs'!$D$20/'1.Inputs'!$D$27+'1.Inputs'!$D$23/'1.Inputs'!$D$28)))*'1.Inputs'!$D$53+('1.Inputs'!$D$20/'1.Inputs'!$D$27+'1.Inputs'!$D$23/'1.Inputs'!$D$28)-(P205-O205)</f>
        <v>623765478.44274139</v>
      </c>
      <c r="AB205" s="36">
        <f ca="1">((('1.Inputs'!$D$37*12*IF(10=1,'1.Inputs'!$D$38,IF(10=2,'1.Inputs'!$D$39,$E205)))*$F205*(('1.Inputs'!$D$40)+(1-'1.Inputs'!$D$40)*(1+'1.Inputs'!$D$41))*(1+$G205)^(10-1))-(('1.Inputs'!$D$37*12*IF(10=1,'1.Inputs'!$D$38,IF(10=2,'1.Inputs'!$D$39,$E205)))/(1-'1.Inputs'!$D$42)*$D205*(1+$G205)^(10-1))-('1.Inputs'!$D$37*12*IF(10=1,'1.Inputs'!$D$38,IF(10=2,'1.Inputs'!$D$39,$E205)))*'1.Inputs'!$D$43*(1+$G205)^(10-1)-'1.Inputs'!$D$44*(1+$G205)^(10-1)-('1.Inputs'!$D$20/'1.Inputs'!$D$27+'1.Inputs'!$D$23/'1.Inputs'!$D$28))-MAX(0,((('1.Inputs'!$D$37*12*IF(10=1,'1.Inputs'!$D$38,IF(10=2,'1.Inputs'!$D$39,$E205)))*$F205*(('1.Inputs'!$D$40)+(1-'1.Inputs'!$D$40)*(1+'1.Inputs'!$D$41))*(1+$G205)^(10-1))-(('1.Inputs'!$D$37*12*IF(10=1,'1.Inputs'!$D$38,IF(10=2,'1.Inputs'!$D$39,$E205)))/(1-'1.Inputs'!$D$42)*$D205*(1+$G205)^(10-1))-('1.Inputs'!$D$37*12*IF(10=1,'1.Inputs'!$D$38,IF(10=2,'1.Inputs'!$D$39,$E205)))*'1.Inputs'!$D$43*(1+$G205)^(10-1)-'1.Inputs'!$D$44*(1+$G205)^(10-1)-('1.Inputs'!$D$20/'1.Inputs'!$D$27+'1.Inputs'!$D$23/'1.Inputs'!$D$28)))*'1.Inputs'!$D$53+('1.Inputs'!$D$20/'1.Inputs'!$D$27+'1.Inputs'!$D$23/'1.Inputs'!$D$28)-(Q205-P205)+(('1.Inputs'!$D$20+'1.Inputs'!$D$23-('1.Inputs'!$D$20/'1.Inputs'!$D$27+'1.Inputs'!$D$23/'1.Inputs'!$D$28)*'1.Inputs'!$D$10)*'1.Inputs'!$D$60+'1.Inputs'!$D$19*'1.Inputs'!$D$59+Q205)</f>
        <v>3263996778.2734995</v>
      </c>
      <c r="AC205" s="36">
        <f ca="1">S205-AC$13-AC$14+MIN(AC$13,MAX(0,((('1.Inputs'!$D$37*12*IF(1=1,'1.Inputs'!$D$38,IF(1=2,'1.Inputs'!$D$39,$E205)))*$F205*(('1.Inputs'!$D$40)+(1-'1.Inputs'!$D$40)*(1+'1.Inputs'!$D$41))*(1+$G205)^(1-1))-(('1.Inputs'!$D$37*12*IF(1=1,'1.Inputs'!$D$38,IF(1=2,'1.Inputs'!$D$39,$E205)))/(1-'1.Inputs'!$D$42)*$D205*(1+$G205)^(1-1))-('1.Inputs'!$D$37*12*IF(1=1,'1.Inputs'!$D$38,IF(1=2,'1.Inputs'!$D$39,$E205)))*'1.Inputs'!$D$43*(1+$G205)^(1-1)-'1.Inputs'!$D$44*(1+$G205)^(1-1)-('1.Inputs'!$D$20/'1.Inputs'!$D$27+'1.Inputs'!$D$23/'1.Inputs'!$D$28))))*'1.Inputs'!$D$53</f>
        <v>-825007000.36241269</v>
      </c>
      <c r="AD205" s="36">
        <f ca="1">T205-AD$13-AD$14+MIN(AD$13,MAX(0,((('1.Inputs'!$D$37*12*IF(2=1,'1.Inputs'!$D$38,IF(2=2,'1.Inputs'!$D$39,$E205)))*$F205*(('1.Inputs'!$D$40)+(1-'1.Inputs'!$D$40)*(1+'1.Inputs'!$D$41))*(1+$G205)^(2-1))-(('1.Inputs'!$D$37*12*IF(2=1,'1.Inputs'!$D$38,IF(2=2,'1.Inputs'!$D$39,$E205)))/(1-'1.Inputs'!$D$42)*$D205*(1+$G205)^(2-1))-('1.Inputs'!$D$37*12*IF(2=1,'1.Inputs'!$D$38,IF(2=2,'1.Inputs'!$D$39,$E205)))*'1.Inputs'!$D$43*(1+$G205)^(2-1)-'1.Inputs'!$D$44*(1+$G205)^(2-1)-('1.Inputs'!$D$20/'1.Inputs'!$D$27+'1.Inputs'!$D$23/'1.Inputs'!$D$28))))*'1.Inputs'!$D$53</f>
        <v>-63199632.420503974</v>
      </c>
      <c r="AE205" s="36">
        <f ca="1">U205-AE$13-AE$14+MIN(AE$13,MAX(0,((('1.Inputs'!$D$37*12*IF(3=1,'1.Inputs'!$D$38,IF(3=2,'1.Inputs'!$D$39,$E205)))*$F205*(('1.Inputs'!$D$40)+(1-'1.Inputs'!$D$40)*(1+'1.Inputs'!$D$41))*(1+$G205)^(3-1))-(('1.Inputs'!$D$37*12*IF(3=1,'1.Inputs'!$D$38,IF(3=2,'1.Inputs'!$D$39,$E205)))/(1-'1.Inputs'!$D$42)*$D205*(1+$G205)^(3-1))-('1.Inputs'!$D$37*12*IF(3=1,'1.Inputs'!$D$38,IF(3=2,'1.Inputs'!$D$39,$E205)))*'1.Inputs'!$D$43*(1+$G205)^(3-1)-'1.Inputs'!$D$44*(1+$G205)^(3-1)-('1.Inputs'!$D$20/'1.Inputs'!$D$27+'1.Inputs'!$D$23/'1.Inputs'!$D$28))))*'1.Inputs'!$D$53</f>
        <v>-974475.96118974686</v>
      </c>
      <c r="AF205" s="36">
        <f ca="1">V205-AF$13-AF$14+MIN(AF$13,MAX(0,((('1.Inputs'!$D$37*12*IF(4=1,'1.Inputs'!$D$38,IF(4=2,'1.Inputs'!$D$39,$E205)))*$F205*(('1.Inputs'!$D$40)+(1-'1.Inputs'!$D$40)*(1+'1.Inputs'!$D$41))*(1+$G205)^(4-1))-(('1.Inputs'!$D$37*12*IF(4=1,'1.Inputs'!$D$38,IF(4=2,'1.Inputs'!$D$39,$E205)))/(1-'1.Inputs'!$D$42)*$D205*(1+$G205)^(4-1))-('1.Inputs'!$D$37*12*IF(4=1,'1.Inputs'!$D$38,IF(4=2,'1.Inputs'!$D$39,$E205)))*'1.Inputs'!$D$43*(1+$G205)^(4-1)-'1.Inputs'!$D$44*(1+$G205)^(4-1)-('1.Inputs'!$D$20/'1.Inputs'!$D$27+'1.Inputs'!$D$23/'1.Inputs'!$D$28))))*'1.Inputs'!$D$53</f>
        <v>179023747.1815865</v>
      </c>
      <c r="AG205" s="36">
        <f ca="1">W205-AG$13-AG$14+MIN(AG$13,MAX(0,((('1.Inputs'!$D$37*12*IF(5=1,'1.Inputs'!$D$38,IF(5=2,'1.Inputs'!$D$39,$E205)))*$F205*(('1.Inputs'!$D$40)+(1-'1.Inputs'!$D$40)*(1+'1.Inputs'!$D$41))*(1+$G205)^(5-1))-(('1.Inputs'!$D$37*12*IF(5=1,'1.Inputs'!$D$38,IF(5=2,'1.Inputs'!$D$39,$E205)))/(1-'1.Inputs'!$D$42)*$D205*(1+$G205)^(5-1))-('1.Inputs'!$D$37*12*IF(5=1,'1.Inputs'!$D$38,IF(5=2,'1.Inputs'!$D$39,$E205)))*'1.Inputs'!$D$43*(1+$G205)^(5-1)-'1.Inputs'!$D$44*(1+$G205)^(5-1)-('1.Inputs'!$D$20/'1.Inputs'!$D$27+'1.Inputs'!$D$23/'1.Inputs'!$D$28))))*'1.Inputs'!$D$53</f>
        <v>220346304.28823256</v>
      </c>
      <c r="AH205" s="36">
        <f ca="1">X205-AH$13-AH$14+MIN(AH$13,MAX(0,((('1.Inputs'!$D$37*12*IF(6=1,'1.Inputs'!$D$38,IF(6=2,'1.Inputs'!$D$39,$E205)))*$F205*(('1.Inputs'!$D$40)+(1-'1.Inputs'!$D$40)*(1+'1.Inputs'!$D$41))*(1+$G205)^(6-1))-(('1.Inputs'!$D$37*12*IF(6=1,'1.Inputs'!$D$38,IF(6=2,'1.Inputs'!$D$39,$E205)))/(1-'1.Inputs'!$D$42)*$D205*(1+$G205)^(6-1))-('1.Inputs'!$D$37*12*IF(6=1,'1.Inputs'!$D$38,IF(6=2,'1.Inputs'!$D$39,$E205)))*'1.Inputs'!$D$43*(1+$G205)^(6-1)-'1.Inputs'!$D$44*(1+$G205)^(6-1)-('1.Inputs'!$D$20/'1.Inputs'!$D$27+'1.Inputs'!$D$23/'1.Inputs'!$D$28))))*'1.Inputs'!$D$53</f>
        <v>262746773.0893116</v>
      </c>
      <c r="AI205" s="36">
        <f ca="1">Y205-AI$13-AI$14+MIN(AI$13,MAX(0,((('1.Inputs'!$D$37*12*IF(7=1,'1.Inputs'!$D$38,IF(7=2,'1.Inputs'!$D$39,$E205)))*$F205*(('1.Inputs'!$D$40)+(1-'1.Inputs'!$D$40)*(1+'1.Inputs'!$D$41))*(1+$G205)^(7-1))-(('1.Inputs'!$D$37*12*IF(7=1,'1.Inputs'!$D$38,IF(7=2,'1.Inputs'!$D$39,$E205)))/(1-'1.Inputs'!$D$42)*$D205*(1+$G205)^(7-1))-('1.Inputs'!$D$37*12*IF(7=1,'1.Inputs'!$D$38,IF(7=2,'1.Inputs'!$D$39,$E205)))*'1.Inputs'!$D$43*(1+$G205)^(7-1)-'1.Inputs'!$D$44*(1+$G205)^(7-1)-('1.Inputs'!$D$20/'1.Inputs'!$D$27+'1.Inputs'!$D$23/'1.Inputs'!$D$28))))*'1.Inputs'!$D$53</f>
        <v>306277645.87619233</v>
      </c>
      <c r="AJ205" s="36">
        <f ca="1">Z205-AJ$13-AJ$14+MIN(AJ$13,MAX(0,((('1.Inputs'!$D$37*12*IF(8=1,'1.Inputs'!$D$38,IF(8=2,'1.Inputs'!$D$39,$E205)))*$F205*(('1.Inputs'!$D$40)+(1-'1.Inputs'!$D$40)*(1+'1.Inputs'!$D$41))*(1+$G205)^(8-1))-(('1.Inputs'!$D$37*12*IF(8=1,'1.Inputs'!$D$38,IF(8=2,'1.Inputs'!$D$39,$E205)))/(1-'1.Inputs'!$D$42)*$D205*(1+$G205)^(8-1))-('1.Inputs'!$D$37*12*IF(8=1,'1.Inputs'!$D$38,IF(8=2,'1.Inputs'!$D$39,$E205)))*'1.Inputs'!$D$43*(1+$G205)^(8-1)-'1.Inputs'!$D$44*(1+$G205)^(8-1)-('1.Inputs'!$D$20/'1.Inputs'!$D$27+'1.Inputs'!$D$23/'1.Inputs'!$D$28))))*'1.Inputs'!$D$53</f>
        <v>596993971.21704173</v>
      </c>
      <c r="AK205" s="36">
        <f ca="1">AA205-AK$13-AK$14+MIN(AK$13,MAX(0,((('1.Inputs'!$D$37*12*IF(9=1,'1.Inputs'!$D$38,IF(9=2,'1.Inputs'!$D$39,$E205)))*$F205*(('1.Inputs'!$D$40)+(1-'1.Inputs'!$D$40)*(1+'1.Inputs'!$D$41))*(1+$G205)^(9-1))-(('1.Inputs'!$D$37*12*IF(9=1,'1.Inputs'!$D$38,IF(9=2,'1.Inputs'!$D$39,$E205)))/(1-'1.Inputs'!$D$42)*$D205*(1+$G205)^(9-1))-('1.Inputs'!$D$37*12*IF(9=1,'1.Inputs'!$D$38,IF(9=2,'1.Inputs'!$D$39,$E205)))*'1.Inputs'!$D$43*(1+$G205)^(9-1)-'1.Inputs'!$D$44*(1+$G205)^(9-1)-('1.Inputs'!$D$20/'1.Inputs'!$D$27+'1.Inputs'!$D$23/'1.Inputs'!$D$28))))*'1.Inputs'!$D$53</f>
        <v>623765478.44274139</v>
      </c>
      <c r="AL205" s="36">
        <f ca="1">AB205-AL$13-AL$14+MIN(AL$13,MAX(0,((('1.Inputs'!$D$37*12*IF(10=1,'1.Inputs'!$D$38,IF(10=2,'1.Inputs'!$D$39,$E205)))*$F205*(('1.Inputs'!$D$40)+(1-'1.Inputs'!$D$40)*(1+'1.Inputs'!$D$41))*(1+$G205)^(10-1))-(('1.Inputs'!$D$37*12*IF(10=1,'1.Inputs'!$D$38,IF(10=2,'1.Inputs'!$D$39,$E205)))/(1-'1.Inputs'!$D$42)*$D205*(1+$G205)^(10-1))-('1.Inputs'!$D$37*12*IF(10=1,'1.Inputs'!$D$38,IF(10=2,'1.Inputs'!$D$39,$E205)))*'1.Inputs'!$D$43*(1+$G205)^(10-1)-'1.Inputs'!$D$44*(1+$G205)^(10-1)-('1.Inputs'!$D$20/'1.Inputs'!$D$27+'1.Inputs'!$D$23/'1.Inputs'!$D$28))))*'1.Inputs'!$D$53+'1.Inputs'!$D$35</f>
        <v>4063996778.2734995</v>
      </c>
      <c r="AM205" s="48">
        <f ca="1">R205+NPV('1.Inputs'!$D$55,S205:AB205)</f>
        <v>305273320.93036652</v>
      </c>
      <c r="AN205" s="48">
        <f ca="1">-('1.Inputs'!$D$24*(1-'1.Inputs'!$D$31)+'1.Inputs'!$D$35)+NPV('1.Inputs'!$D$54,AC205:AL205)</f>
        <v>-907068521.92863548</v>
      </c>
      <c r="AO205" s="36">
        <f t="shared" ca="1" si="21"/>
        <v>-4.589478322238568</v>
      </c>
      <c r="AP205" s="36">
        <f t="shared" ca="1" si="22"/>
        <v>0.86627419725307486</v>
      </c>
      <c r="AQ205" s="36">
        <f ca="1">'1.Inputs'!$D$35+MIN(SUM($AC205:AC205),SUM($AC205:AD205),SUM($AC205:AE205),SUM($AC205:AF205),SUM($AC205:AG205),SUM($AC205:AH205),SUM($AC205:AI205),SUM($AC205:AJ205),SUM($AC205:AK205),SUM($AC205:AL205))</f>
        <v>-89181108.744106412</v>
      </c>
      <c r="AR205" s="36">
        <f ca="1">IF(AP205&lt;'1.Inputs'!$D$57,1,0)</f>
        <v>1</v>
      </c>
      <c r="AS205" s="36">
        <f t="shared" ca="1" si="23"/>
        <v>1</v>
      </c>
    </row>
    <row r="206" spans="2:45" ht="15" customHeight="1" x14ac:dyDescent="0.25">
      <c r="B206" s="36">
        <v>191</v>
      </c>
      <c r="C206" s="36">
        <f t="shared" ca="1" si="16"/>
        <v>0.37397160421243514</v>
      </c>
      <c r="D206" s="36">
        <f t="shared" ca="1" si="17"/>
        <v>18761.466874677724</v>
      </c>
      <c r="E206" s="47">
        <f t="shared" ca="1" si="18"/>
        <v>0.81109033683903542</v>
      </c>
      <c r="F206" s="36">
        <f t="shared" ca="1" si="19"/>
        <v>31421.62768607914</v>
      </c>
      <c r="G206" s="36">
        <f t="shared" ca="1" si="20"/>
        <v>3.0084012240077597E-2</v>
      </c>
      <c r="H206" s="36">
        <f ca="1">((('1.Inputs'!$D$37*12*IF(1=1,'1.Inputs'!$D$38,IF(1=2,'1.Inputs'!$D$39,$E206)))*$F206*(('1.Inputs'!$D$40)+(1-'1.Inputs'!$D$40)*(1+'1.Inputs'!$D$41))*(1+$G206)^(1-1))*'1.Inputs'!$D$47+(('1.Inputs'!$D$37*12*IF(1=1,'1.Inputs'!$D$38,IF(1=2,'1.Inputs'!$D$39,$E206)))/(1-'1.Inputs'!$D$42)*$D206*(1+$G206)^(1-1))*('1.Inputs'!$D$48-'1.Inputs'!$D$49))/'1.Inputs'!$D$51</f>
        <v>827670136.73422647</v>
      </c>
      <c r="I206" s="36">
        <f ca="1">((('1.Inputs'!$D$37*12*IF(2=1,'1.Inputs'!$D$38,IF(2=2,'1.Inputs'!$D$39,$E206)))*$F206*(('1.Inputs'!$D$40)+(1-'1.Inputs'!$D$40)*(1+'1.Inputs'!$D$41))*(1+$G206)^(2-1))*'1.Inputs'!$D$47+(('1.Inputs'!$D$37*12*IF(2=1,'1.Inputs'!$D$38,IF(2=2,'1.Inputs'!$D$39,$E206)))/(1-'1.Inputs'!$D$42)*$D206*(1+$G206)^(2-1))*('1.Inputs'!$D$48-'1.Inputs'!$D$49))/'1.Inputs'!$D$51</f>
        <v>1193597685.3618798</v>
      </c>
      <c r="J206" s="36">
        <f ca="1">((('1.Inputs'!$D$37*12*IF(3=1,'1.Inputs'!$D$38,IF(3=2,'1.Inputs'!$D$39,$E206)))*$F206*(('1.Inputs'!$D$40)+(1-'1.Inputs'!$D$40)*(1+'1.Inputs'!$D$41))*(1+$G206)^(3-1))*'1.Inputs'!$D$47+(('1.Inputs'!$D$37*12*IF(3=1,'1.Inputs'!$D$38,IF(3=2,'1.Inputs'!$D$39,$E206)))/(1-'1.Inputs'!$D$42)*$D206*(1+$G206)^(3-1))*('1.Inputs'!$D$48-'1.Inputs'!$D$49))/'1.Inputs'!$D$51</f>
        <v>1424629069.5521026</v>
      </c>
      <c r="K206" s="36">
        <f ca="1">((('1.Inputs'!$D$37*12*IF(4=1,'1.Inputs'!$D$38,IF(4=2,'1.Inputs'!$D$39,$E206)))*$F206*(('1.Inputs'!$D$40)+(1-'1.Inputs'!$D$40)*(1+'1.Inputs'!$D$41))*(1+$G206)^(4-1))*'1.Inputs'!$D$47+(('1.Inputs'!$D$37*12*IF(4=1,'1.Inputs'!$D$38,IF(4=2,'1.Inputs'!$D$39,$E206)))/(1-'1.Inputs'!$D$42)*$D206*(1+$G206)^(4-1))*('1.Inputs'!$D$48-'1.Inputs'!$D$49))/'1.Inputs'!$D$51</f>
        <v>1467487627.9180784</v>
      </c>
      <c r="L206" s="36">
        <f ca="1">((('1.Inputs'!$D$37*12*IF(5=1,'1.Inputs'!$D$38,IF(5=2,'1.Inputs'!$D$39,$E206)))*$F206*(('1.Inputs'!$D$40)+(1-'1.Inputs'!$D$40)*(1+'1.Inputs'!$D$41))*(1+$G206)^(5-1))*'1.Inputs'!$D$47+(('1.Inputs'!$D$37*12*IF(5=1,'1.Inputs'!$D$38,IF(5=2,'1.Inputs'!$D$39,$E206)))/(1-'1.Inputs'!$D$42)*$D206*(1+$G206)^(5-1))*('1.Inputs'!$D$48-'1.Inputs'!$D$49))/'1.Inputs'!$D$51</f>
        <v>1511635543.6785281</v>
      </c>
      <c r="M206" s="36">
        <f ca="1">((('1.Inputs'!$D$37*12*IF(6=1,'1.Inputs'!$D$38,IF(6=2,'1.Inputs'!$D$39,$E206)))*$F206*(('1.Inputs'!$D$40)+(1-'1.Inputs'!$D$40)*(1+'1.Inputs'!$D$41))*(1+$G206)^(6-1))*'1.Inputs'!$D$47+(('1.Inputs'!$D$37*12*IF(6=1,'1.Inputs'!$D$38,IF(6=2,'1.Inputs'!$D$39,$E206)))/(1-'1.Inputs'!$D$42)*$D206*(1+$G206)^(6-1))*('1.Inputs'!$D$48-'1.Inputs'!$D$49))/'1.Inputs'!$D$51</f>
        <v>1557111605.8770895</v>
      </c>
      <c r="N206" s="36">
        <f ca="1">((('1.Inputs'!$D$37*12*IF(7=1,'1.Inputs'!$D$38,IF(7=2,'1.Inputs'!$D$39,$E206)))*$F206*(('1.Inputs'!$D$40)+(1-'1.Inputs'!$D$40)*(1+'1.Inputs'!$D$41))*(1+$G206)^(7-1))*'1.Inputs'!$D$47+(('1.Inputs'!$D$37*12*IF(7=1,'1.Inputs'!$D$38,IF(7=2,'1.Inputs'!$D$39,$E206)))/(1-'1.Inputs'!$D$42)*$D206*(1+$G206)^(7-1))*('1.Inputs'!$D$48-'1.Inputs'!$D$49))/'1.Inputs'!$D$51</f>
        <v>1603955770.4874628</v>
      </c>
      <c r="O206" s="36">
        <f ca="1">((('1.Inputs'!$D$37*12*IF(8=1,'1.Inputs'!$D$38,IF(8=2,'1.Inputs'!$D$39,$E206)))*$F206*(('1.Inputs'!$D$40)+(1-'1.Inputs'!$D$40)*(1+'1.Inputs'!$D$41))*(1+$G206)^(8-1))*'1.Inputs'!$D$47+(('1.Inputs'!$D$37*12*IF(8=1,'1.Inputs'!$D$38,IF(8=2,'1.Inputs'!$D$39,$E206)))/(1-'1.Inputs'!$D$42)*$D206*(1+$G206)^(8-1))*('1.Inputs'!$D$48-'1.Inputs'!$D$49))/'1.Inputs'!$D$51</f>
        <v>1652209195.5193505</v>
      </c>
      <c r="P206" s="36">
        <f ca="1">((('1.Inputs'!$D$37*12*IF(9=1,'1.Inputs'!$D$38,IF(9=2,'1.Inputs'!$D$39,$E206)))*$F206*(('1.Inputs'!$D$40)+(1-'1.Inputs'!$D$40)*(1+'1.Inputs'!$D$41))*(1+$G206)^(9-1))*'1.Inputs'!$D$47+(('1.Inputs'!$D$37*12*IF(9=1,'1.Inputs'!$D$38,IF(9=2,'1.Inputs'!$D$39,$E206)))/(1-'1.Inputs'!$D$42)*$D206*(1+$G206)^(9-1))*('1.Inputs'!$D$48-'1.Inputs'!$D$49))/'1.Inputs'!$D$51</f>
        <v>1701914277.1805229</v>
      </c>
      <c r="Q206" s="36">
        <f ca="1">((('1.Inputs'!$D$37*12*IF(10=1,'1.Inputs'!$D$38,IF(10=2,'1.Inputs'!$D$39,$E206)))*$F206*(('1.Inputs'!$D$40)+(1-'1.Inputs'!$D$40)*(1+'1.Inputs'!$D$41))*(1+$G206)^(10-1))*'1.Inputs'!$D$47+(('1.Inputs'!$D$37*12*IF(10=1,'1.Inputs'!$D$38,IF(10=2,'1.Inputs'!$D$39,$E206)))/(1-'1.Inputs'!$D$42)*$D206*(1+$G206)^(10-1))*('1.Inputs'!$D$48-'1.Inputs'!$D$49))/'1.Inputs'!$D$51</f>
        <v>1753114687.126785</v>
      </c>
      <c r="R206" s="36">
        <f>-'1.Inputs'!$D$24</f>
        <v>-2050000000</v>
      </c>
      <c r="S206" s="36">
        <f ca="1">((('1.Inputs'!$D$37*12*IF(1=1,'1.Inputs'!$D$38,IF(1=2,'1.Inputs'!$D$39,$E206)))*$F206*(('1.Inputs'!$D$40)+(1-'1.Inputs'!$D$40)*(1+'1.Inputs'!$D$41))*(1+$G206)^(1-1))-(('1.Inputs'!$D$37*12*IF(1=1,'1.Inputs'!$D$38,IF(1=2,'1.Inputs'!$D$39,$E206)))/(1-'1.Inputs'!$D$42)*$D206*(1+$G206)^(1-1))-('1.Inputs'!$D$37*12*IF(1=1,'1.Inputs'!$D$38,IF(1=2,'1.Inputs'!$D$39,$E206)))*'1.Inputs'!$D$43*(1+$G206)^(1-1)-'1.Inputs'!$D$44*(1+$G206)^(1-1)-('1.Inputs'!$D$20/'1.Inputs'!$D$27+'1.Inputs'!$D$23/'1.Inputs'!$D$28))-MAX(0,((('1.Inputs'!$D$37*12*IF(1=1,'1.Inputs'!$D$38,IF(1=2,'1.Inputs'!$D$39,$E206)))*$F206*(('1.Inputs'!$D$40)+(1-'1.Inputs'!$D$40)*(1+'1.Inputs'!$D$41))*(1+$G206)^(1-1))-(('1.Inputs'!$D$37*12*IF(1=1,'1.Inputs'!$D$38,IF(1=2,'1.Inputs'!$D$39,$E206)))/(1-'1.Inputs'!$D$42)*$D206*(1+$G206)^(1-1))-('1.Inputs'!$D$37*12*IF(1=1,'1.Inputs'!$D$38,IF(1=2,'1.Inputs'!$D$39,$E206)))*'1.Inputs'!$D$43*(1+$G206)^(1-1)-'1.Inputs'!$D$44*(1+$G206)^(1-1)-('1.Inputs'!$D$20/'1.Inputs'!$D$27+'1.Inputs'!$D$23/'1.Inputs'!$D$28)))*'1.Inputs'!$D$53+('1.Inputs'!$D$20/'1.Inputs'!$D$27+'1.Inputs'!$D$23/'1.Inputs'!$D$28)-H206</f>
        <v>-461890774.5452286</v>
      </c>
      <c r="T206" s="36">
        <f ca="1">((('1.Inputs'!$D$37*12*IF(2=1,'1.Inputs'!$D$38,IF(2=2,'1.Inputs'!$D$39,$E206)))*$F206*(('1.Inputs'!$D$40)+(1-'1.Inputs'!$D$40)*(1+'1.Inputs'!$D$41))*(1+$G206)^(2-1))-(('1.Inputs'!$D$37*12*IF(2=1,'1.Inputs'!$D$38,IF(2=2,'1.Inputs'!$D$39,$E206)))/(1-'1.Inputs'!$D$42)*$D206*(1+$G206)^(2-1))-('1.Inputs'!$D$37*12*IF(2=1,'1.Inputs'!$D$38,IF(2=2,'1.Inputs'!$D$39,$E206)))*'1.Inputs'!$D$43*(1+$G206)^(2-1)-'1.Inputs'!$D$44*(1+$G206)^(2-1)-('1.Inputs'!$D$20/'1.Inputs'!$D$27+'1.Inputs'!$D$23/'1.Inputs'!$D$28))-MAX(0,((('1.Inputs'!$D$37*12*IF(2=1,'1.Inputs'!$D$38,IF(2=2,'1.Inputs'!$D$39,$E206)))*$F206*(('1.Inputs'!$D$40)+(1-'1.Inputs'!$D$40)*(1+'1.Inputs'!$D$41))*(1+$G206)^(2-1))-(('1.Inputs'!$D$37*12*IF(2=1,'1.Inputs'!$D$38,IF(2=2,'1.Inputs'!$D$39,$E206)))/(1-'1.Inputs'!$D$42)*$D206*(1+$G206)^(2-1))-('1.Inputs'!$D$37*12*IF(2=1,'1.Inputs'!$D$38,IF(2=2,'1.Inputs'!$D$39,$E206)))*'1.Inputs'!$D$43*(1+$G206)^(2-1)-'1.Inputs'!$D$44*(1+$G206)^(2-1)-('1.Inputs'!$D$20/'1.Inputs'!$D$27+'1.Inputs'!$D$23/'1.Inputs'!$D$28)))*'1.Inputs'!$D$53+('1.Inputs'!$D$20/'1.Inputs'!$D$27+'1.Inputs'!$D$23/'1.Inputs'!$D$28)-(I206-H206)</f>
        <v>381718915.02440643</v>
      </c>
      <c r="U206" s="36">
        <f ca="1">((('1.Inputs'!$D$37*12*IF(3=1,'1.Inputs'!$D$38,IF(3=2,'1.Inputs'!$D$39,$E206)))*$F206*(('1.Inputs'!$D$40)+(1-'1.Inputs'!$D$40)*(1+'1.Inputs'!$D$41))*(1+$G206)^(3-1))-(('1.Inputs'!$D$37*12*IF(3=1,'1.Inputs'!$D$38,IF(3=2,'1.Inputs'!$D$39,$E206)))/(1-'1.Inputs'!$D$42)*$D206*(1+$G206)^(3-1))-('1.Inputs'!$D$37*12*IF(3=1,'1.Inputs'!$D$38,IF(3=2,'1.Inputs'!$D$39,$E206)))*'1.Inputs'!$D$43*(1+$G206)^(3-1)-'1.Inputs'!$D$44*(1+$G206)^(3-1)-('1.Inputs'!$D$20/'1.Inputs'!$D$27+'1.Inputs'!$D$23/'1.Inputs'!$D$28))-MAX(0,((('1.Inputs'!$D$37*12*IF(3=1,'1.Inputs'!$D$38,IF(3=2,'1.Inputs'!$D$39,$E206)))*$F206*(('1.Inputs'!$D$40)+(1-'1.Inputs'!$D$40)*(1+'1.Inputs'!$D$41))*(1+$G206)^(3-1))-(('1.Inputs'!$D$37*12*IF(3=1,'1.Inputs'!$D$38,IF(3=2,'1.Inputs'!$D$39,$E206)))/(1-'1.Inputs'!$D$42)*$D206*(1+$G206)^(3-1))-('1.Inputs'!$D$37*12*IF(3=1,'1.Inputs'!$D$38,IF(3=2,'1.Inputs'!$D$39,$E206)))*'1.Inputs'!$D$43*(1+$G206)^(3-1)-'1.Inputs'!$D$44*(1+$G206)^(3-1)-('1.Inputs'!$D$20/'1.Inputs'!$D$27+'1.Inputs'!$D$23/'1.Inputs'!$D$28)))*'1.Inputs'!$D$53+('1.Inputs'!$D$20/'1.Inputs'!$D$27+'1.Inputs'!$D$23/'1.Inputs'!$D$28)-(J206-I206)</f>
        <v>750692799.15359402</v>
      </c>
      <c r="V206" s="36">
        <f ca="1">((('1.Inputs'!$D$37*12*IF(4=1,'1.Inputs'!$D$38,IF(4=2,'1.Inputs'!$D$39,$E206)))*$F206*(('1.Inputs'!$D$40)+(1-'1.Inputs'!$D$40)*(1+'1.Inputs'!$D$41))*(1+$G206)^(4-1))-(('1.Inputs'!$D$37*12*IF(4=1,'1.Inputs'!$D$38,IF(4=2,'1.Inputs'!$D$39,$E206)))/(1-'1.Inputs'!$D$42)*$D206*(1+$G206)^(4-1))-('1.Inputs'!$D$37*12*IF(4=1,'1.Inputs'!$D$38,IF(4=2,'1.Inputs'!$D$39,$E206)))*'1.Inputs'!$D$43*(1+$G206)^(4-1)-'1.Inputs'!$D$44*(1+$G206)^(4-1)-('1.Inputs'!$D$20/'1.Inputs'!$D$27+'1.Inputs'!$D$23/'1.Inputs'!$D$28))-MAX(0,((('1.Inputs'!$D$37*12*IF(4=1,'1.Inputs'!$D$38,IF(4=2,'1.Inputs'!$D$39,$E206)))*$F206*(('1.Inputs'!$D$40)+(1-'1.Inputs'!$D$40)*(1+'1.Inputs'!$D$41))*(1+$G206)^(4-1))-(('1.Inputs'!$D$37*12*IF(4=1,'1.Inputs'!$D$38,IF(4=2,'1.Inputs'!$D$39,$E206)))/(1-'1.Inputs'!$D$42)*$D206*(1+$G206)^(4-1))-('1.Inputs'!$D$37*12*IF(4=1,'1.Inputs'!$D$38,IF(4=2,'1.Inputs'!$D$39,$E206)))*'1.Inputs'!$D$43*(1+$G206)^(4-1)-'1.Inputs'!$D$44*(1+$G206)^(4-1)-('1.Inputs'!$D$20/'1.Inputs'!$D$27+'1.Inputs'!$D$23/'1.Inputs'!$D$28)))*'1.Inputs'!$D$53+('1.Inputs'!$D$20/'1.Inputs'!$D$27+'1.Inputs'!$D$23/'1.Inputs'!$D$28)-(K206-J206)</f>
        <v>966978357.74759293</v>
      </c>
      <c r="W206" s="36">
        <f ca="1">((('1.Inputs'!$D$37*12*IF(5=1,'1.Inputs'!$D$38,IF(5=2,'1.Inputs'!$D$39,$E206)))*$F206*(('1.Inputs'!$D$40)+(1-'1.Inputs'!$D$40)*(1+'1.Inputs'!$D$41))*(1+$G206)^(5-1))-(('1.Inputs'!$D$37*12*IF(5=1,'1.Inputs'!$D$38,IF(5=2,'1.Inputs'!$D$39,$E206)))/(1-'1.Inputs'!$D$42)*$D206*(1+$G206)^(5-1))-('1.Inputs'!$D$37*12*IF(5=1,'1.Inputs'!$D$38,IF(5=2,'1.Inputs'!$D$39,$E206)))*'1.Inputs'!$D$43*(1+$G206)^(5-1)-'1.Inputs'!$D$44*(1+$G206)^(5-1)-('1.Inputs'!$D$20/'1.Inputs'!$D$27+'1.Inputs'!$D$23/'1.Inputs'!$D$28))-MAX(0,((('1.Inputs'!$D$37*12*IF(5=1,'1.Inputs'!$D$38,IF(5=2,'1.Inputs'!$D$39,$E206)))*$F206*(('1.Inputs'!$D$40)+(1-'1.Inputs'!$D$40)*(1+'1.Inputs'!$D$41))*(1+$G206)^(5-1))-(('1.Inputs'!$D$37*12*IF(5=1,'1.Inputs'!$D$38,IF(5=2,'1.Inputs'!$D$39,$E206)))/(1-'1.Inputs'!$D$42)*$D206*(1+$G206)^(5-1))-('1.Inputs'!$D$37*12*IF(5=1,'1.Inputs'!$D$38,IF(5=2,'1.Inputs'!$D$39,$E206)))*'1.Inputs'!$D$43*(1+$G206)^(5-1)-'1.Inputs'!$D$44*(1+$G206)^(5-1)-('1.Inputs'!$D$20/'1.Inputs'!$D$27+'1.Inputs'!$D$23/'1.Inputs'!$D$28)))*'1.Inputs'!$D$53+('1.Inputs'!$D$20/'1.Inputs'!$D$27+'1.Inputs'!$D$23/'1.Inputs'!$D$28)-(L206-K206)</f>
        <v>994647476.91961765</v>
      </c>
      <c r="X206" s="36">
        <f ca="1">((('1.Inputs'!$D$37*12*IF(6=1,'1.Inputs'!$D$38,IF(6=2,'1.Inputs'!$D$39,$E206)))*$F206*(('1.Inputs'!$D$40)+(1-'1.Inputs'!$D$40)*(1+'1.Inputs'!$D$41))*(1+$G206)^(6-1))-(('1.Inputs'!$D$37*12*IF(6=1,'1.Inputs'!$D$38,IF(6=2,'1.Inputs'!$D$39,$E206)))/(1-'1.Inputs'!$D$42)*$D206*(1+$G206)^(6-1))-('1.Inputs'!$D$37*12*IF(6=1,'1.Inputs'!$D$38,IF(6=2,'1.Inputs'!$D$39,$E206)))*'1.Inputs'!$D$43*(1+$G206)^(6-1)-'1.Inputs'!$D$44*(1+$G206)^(6-1)-('1.Inputs'!$D$20/'1.Inputs'!$D$27+'1.Inputs'!$D$23/'1.Inputs'!$D$28))-MAX(0,((('1.Inputs'!$D$37*12*IF(6=1,'1.Inputs'!$D$38,IF(6=2,'1.Inputs'!$D$39,$E206)))*$F206*(('1.Inputs'!$D$40)+(1-'1.Inputs'!$D$40)*(1+'1.Inputs'!$D$41))*(1+$G206)^(6-1))-(('1.Inputs'!$D$37*12*IF(6=1,'1.Inputs'!$D$38,IF(6=2,'1.Inputs'!$D$39,$E206)))/(1-'1.Inputs'!$D$42)*$D206*(1+$G206)^(6-1))-('1.Inputs'!$D$37*12*IF(6=1,'1.Inputs'!$D$38,IF(6=2,'1.Inputs'!$D$39,$E206)))*'1.Inputs'!$D$43*(1+$G206)^(6-1)-'1.Inputs'!$D$44*(1+$G206)^(6-1)-('1.Inputs'!$D$20/'1.Inputs'!$D$27+'1.Inputs'!$D$23/'1.Inputs'!$D$28)))*'1.Inputs'!$D$53+('1.Inputs'!$D$20/'1.Inputs'!$D$27+'1.Inputs'!$D$23/'1.Inputs'!$D$28)-(M206-L206)</f>
        <v>1023148994.2114857</v>
      </c>
      <c r="Y206" s="36">
        <f ca="1">((('1.Inputs'!$D$37*12*IF(7=1,'1.Inputs'!$D$38,IF(7=2,'1.Inputs'!$D$39,$E206)))*$F206*(('1.Inputs'!$D$40)+(1-'1.Inputs'!$D$40)*(1+'1.Inputs'!$D$41))*(1+$G206)^(7-1))-(('1.Inputs'!$D$37*12*IF(7=1,'1.Inputs'!$D$38,IF(7=2,'1.Inputs'!$D$39,$E206)))/(1-'1.Inputs'!$D$42)*$D206*(1+$G206)^(7-1))-('1.Inputs'!$D$37*12*IF(7=1,'1.Inputs'!$D$38,IF(7=2,'1.Inputs'!$D$39,$E206)))*'1.Inputs'!$D$43*(1+$G206)^(7-1)-'1.Inputs'!$D$44*(1+$G206)^(7-1)-('1.Inputs'!$D$20/'1.Inputs'!$D$27+'1.Inputs'!$D$23/'1.Inputs'!$D$28))-MAX(0,((('1.Inputs'!$D$37*12*IF(7=1,'1.Inputs'!$D$38,IF(7=2,'1.Inputs'!$D$39,$E206)))*$F206*(('1.Inputs'!$D$40)+(1-'1.Inputs'!$D$40)*(1+'1.Inputs'!$D$41))*(1+$G206)^(7-1))-(('1.Inputs'!$D$37*12*IF(7=1,'1.Inputs'!$D$38,IF(7=2,'1.Inputs'!$D$39,$E206)))/(1-'1.Inputs'!$D$42)*$D206*(1+$G206)^(7-1))-('1.Inputs'!$D$37*12*IF(7=1,'1.Inputs'!$D$38,IF(7=2,'1.Inputs'!$D$39,$E206)))*'1.Inputs'!$D$43*(1+$G206)^(7-1)-'1.Inputs'!$D$44*(1+$G206)^(7-1)-('1.Inputs'!$D$20/'1.Inputs'!$D$27+'1.Inputs'!$D$23/'1.Inputs'!$D$28)))*'1.Inputs'!$D$53+('1.Inputs'!$D$20/'1.Inputs'!$D$27+'1.Inputs'!$D$23/'1.Inputs'!$D$28)-(N206-M206)</f>
        <v>1052507951.4984233</v>
      </c>
      <c r="Z206" s="36">
        <f ca="1">((('1.Inputs'!$D$37*12*IF(8=1,'1.Inputs'!$D$38,IF(8=2,'1.Inputs'!$D$39,$E206)))*$F206*(('1.Inputs'!$D$40)+(1-'1.Inputs'!$D$40)*(1+'1.Inputs'!$D$41))*(1+$G206)^(8-1))-(('1.Inputs'!$D$37*12*IF(8=1,'1.Inputs'!$D$38,IF(8=2,'1.Inputs'!$D$39,$E206)))/(1-'1.Inputs'!$D$42)*$D206*(1+$G206)^(8-1))-('1.Inputs'!$D$37*12*IF(8=1,'1.Inputs'!$D$38,IF(8=2,'1.Inputs'!$D$39,$E206)))*'1.Inputs'!$D$43*(1+$G206)^(8-1)-'1.Inputs'!$D$44*(1+$G206)^(8-1)-('1.Inputs'!$D$20/'1.Inputs'!$D$27+'1.Inputs'!$D$23/'1.Inputs'!$D$28))-MAX(0,((('1.Inputs'!$D$37*12*IF(8=1,'1.Inputs'!$D$38,IF(8=2,'1.Inputs'!$D$39,$E206)))*$F206*(('1.Inputs'!$D$40)+(1-'1.Inputs'!$D$40)*(1+'1.Inputs'!$D$41))*(1+$G206)^(8-1))-(('1.Inputs'!$D$37*12*IF(8=1,'1.Inputs'!$D$38,IF(8=2,'1.Inputs'!$D$39,$E206)))/(1-'1.Inputs'!$D$42)*$D206*(1+$G206)^(8-1))-('1.Inputs'!$D$37*12*IF(8=1,'1.Inputs'!$D$38,IF(8=2,'1.Inputs'!$D$39,$E206)))*'1.Inputs'!$D$43*(1+$G206)^(8-1)-'1.Inputs'!$D$44*(1+$G206)^(8-1)-('1.Inputs'!$D$20/'1.Inputs'!$D$27+'1.Inputs'!$D$23/'1.Inputs'!$D$28)))*'1.Inputs'!$D$53+('1.Inputs'!$D$20/'1.Inputs'!$D$27+'1.Inputs'!$D$23/'1.Inputs'!$D$28)-(O206-N206)</f>
        <v>1082750144.0157378</v>
      </c>
      <c r="AA206" s="36">
        <f ca="1">((('1.Inputs'!$D$37*12*IF(9=1,'1.Inputs'!$D$38,IF(9=2,'1.Inputs'!$D$39,$E206)))*$F206*(('1.Inputs'!$D$40)+(1-'1.Inputs'!$D$40)*(1+'1.Inputs'!$D$41))*(1+$G206)^(9-1))-(('1.Inputs'!$D$37*12*IF(9=1,'1.Inputs'!$D$38,IF(9=2,'1.Inputs'!$D$39,$E206)))/(1-'1.Inputs'!$D$42)*$D206*(1+$G206)^(9-1))-('1.Inputs'!$D$37*12*IF(9=1,'1.Inputs'!$D$38,IF(9=2,'1.Inputs'!$D$39,$E206)))*'1.Inputs'!$D$43*(1+$G206)^(9-1)-'1.Inputs'!$D$44*(1+$G206)^(9-1)-('1.Inputs'!$D$20/'1.Inputs'!$D$27+'1.Inputs'!$D$23/'1.Inputs'!$D$28))-MAX(0,((('1.Inputs'!$D$37*12*IF(9=1,'1.Inputs'!$D$38,IF(9=2,'1.Inputs'!$D$39,$E206)))*$F206*(('1.Inputs'!$D$40)+(1-'1.Inputs'!$D$40)*(1+'1.Inputs'!$D$41))*(1+$G206)^(9-1))-(('1.Inputs'!$D$37*12*IF(9=1,'1.Inputs'!$D$38,IF(9=2,'1.Inputs'!$D$39,$E206)))/(1-'1.Inputs'!$D$42)*$D206*(1+$G206)^(9-1))-('1.Inputs'!$D$37*12*IF(9=1,'1.Inputs'!$D$38,IF(9=2,'1.Inputs'!$D$39,$E206)))*'1.Inputs'!$D$43*(1+$G206)^(9-1)-'1.Inputs'!$D$44*(1+$G206)^(9-1)-('1.Inputs'!$D$20/'1.Inputs'!$D$27+'1.Inputs'!$D$23/'1.Inputs'!$D$28)))*'1.Inputs'!$D$53+('1.Inputs'!$D$20/'1.Inputs'!$D$27+'1.Inputs'!$D$23/'1.Inputs'!$D$28)-(P206-O206)</f>
        <v>1113902143.0229096</v>
      </c>
      <c r="AB206" s="36">
        <f ca="1">((('1.Inputs'!$D$37*12*IF(10=1,'1.Inputs'!$D$38,IF(10=2,'1.Inputs'!$D$39,$E206)))*$F206*(('1.Inputs'!$D$40)+(1-'1.Inputs'!$D$40)*(1+'1.Inputs'!$D$41))*(1+$G206)^(10-1))-(('1.Inputs'!$D$37*12*IF(10=1,'1.Inputs'!$D$38,IF(10=2,'1.Inputs'!$D$39,$E206)))/(1-'1.Inputs'!$D$42)*$D206*(1+$G206)^(10-1))-('1.Inputs'!$D$37*12*IF(10=1,'1.Inputs'!$D$38,IF(10=2,'1.Inputs'!$D$39,$E206)))*'1.Inputs'!$D$43*(1+$G206)^(10-1)-'1.Inputs'!$D$44*(1+$G206)^(10-1)-('1.Inputs'!$D$20/'1.Inputs'!$D$27+'1.Inputs'!$D$23/'1.Inputs'!$D$28))-MAX(0,((('1.Inputs'!$D$37*12*IF(10=1,'1.Inputs'!$D$38,IF(10=2,'1.Inputs'!$D$39,$E206)))*$F206*(('1.Inputs'!$D$40)+(1-'1.Inputs'!$D$40)*(1+'1.Inputs'!$D$41))*(1+$G206)^(10-1))-(('1.Inputs'!$D$37*12*IF(10=1,'1.Inputs'!$D$38,IF(10=2,'1.Inputs'!$D$39,$E206)))/(1-'1.Inputs'!$D$42)*$D206*(1+$G206)^(10-1))-('1.Inputs'!$D$37*12*IF(10=1,'1.Inputs'!$D$38,IF(10=2,'1.Inputs'!$D$39,$E206)))*'1.Inputs'!$D$43*(1+$G206)^(10-1)-'1.Inputs'!$D$44*(1+$G206)^(10-1)-('1.Inputs'!$D$20/'1.Inputs'!$D$27+'1.Inputs'!$D$23/'1.Inputs'!$D$28)))*'1.Inputs'!$D$53+('1.Inputs'!$D$20/'1.Inputs'!$D$27+'1.Inputs'!$D$23/'1.Inputs'!$D$28)-(Q206-P206)+(('1.Inputs'!$D$20+'1.Inputs'!$D$23-('1.Inputs'!$D$20/'1.Inputs'!$D$27+'1.Inputs'!$D$23/'1.Inputs'!$D$28)*'1.Inputs'!$D$10)*'1.Inputs'!$D$60+'1.Inputs'!$D$19*'1.Inputs'!$D$59+Q206)</f>
        <v>3599106006.2763004</v>
      </c>
      <c r="AC206" s="36">
        <f ca="1">S206-AC$13-AC$14+MIN(AC$13,MAX(0,((('1.Inputs'!$D$37*12*IF(1=1,'1.Inputs'!$D$38,IF(1=2,'1.Inputs'!$D$39,$E206)))*$F206*(('1.Inputs'!$D$40)+(1-'1.Inputs'!$D$40)*(1+'1.Inputs'!$D$41))*(1+$G206)^(1-1))-(('1.Inputs'!$D$37*12*IF(1=1,'1.Inputs'!$D$38,IF(1=2,'1.Inputs'!$D$39,$E206)))/(1-'1.Inputs'!$D$42)*$D206*(1+$G206)^(1-1))-('1.Inputs'!$D$37*12*IF(1=1,'1.Inputs'!$D$38,IF(1=2,'1.Inputs'!$D$39,$E206)))*'1.Inputs'!$D$43*(1+$G206)^(1-1)-'1.Inputs'!$D$44*(1+$G206)^(1-1)-('1.Inputs'!$D$20/'1.Inputs'!$D$27+'1.Inputs'!$D$23/'1.Inputs'!$D$28))))*'1.Inputs'!$D$53</f>
        <v>-557830774.5452286</v>
      </c>
      <c r="AD206" s="36">
        <f ca="1">T206-AD$13-AD$14+MIN(AD$13,MAX(0,((('1.Inputs'!$D$37*12*IF(2=1,'1.Inputs'!$D$38,IF(2=2,'1.Inputs'!$D$39,$E206)))*$F206*(('1.Inputs'!$D$40)+(1-'1.Inputs'!$D$40)*(1+'1.Inputs'!$D$41))*(1+$G206)^(2-1))-(('1.Inputs'!$D$37*12*IF(2=1,'1.Inputs'!$D$38,IF(2=2,'1.Inputs'!$D$39,$E206)))/(1-'1.Inputs'!$D$42)*$D206*(1+$G206)^(2-1))-('1.Inputs'!$D$37*12*IF(2=1,'1.Inputs'!$D$38,IF(2=2,'1.Inputs'!$D$39,$E206)))*'1.Inputs'!$D$43*(1+$G206)^(2-1)-'1.Inputs'!$D$44*(1+$G206)^(2-1)-('1.Inputs'!$D$20/'1.Inputs'!$D$27+'1.Inputs'!$D$23/'1.Inputs'!$D$28))))*'1.Inputs'!$D$53</f>
        <v>285778915.02440643</v>
      </c>
      <c r="AE206" s="36">
        <f ca="1">U206-AE$13-AE$14+MIN(AE$13,MAX(0,((('1.Inputs'!$D$37*12*IF(3=1,'1.Inputs'!$D$38,IF(3=2,'1.Inputs'!$D$39,$E206)))*$F206*(('1.Inputs'!$D$40)+(1-'1.Inputs'!$D$40)*(1+'1.Inputs'!$D$41))*(1+$G206)^(3-1))-(('1.Inputs'!$D$37*12*IF(3=1,'1.Inputs'!$D$38,IF(3=2,'1.Inputs'!$D$39,$E206)))/(1-'1.Inputs'!$D$42)*$D206*(1+$G206)^(3-1))-('1.Inputs'!$D$37*12*IF(3=1,'1.Inputs'!$D$38,IF(3=2,'1.Inputs'!$D$39,$E206)))*'1.Inputs'!$D$43*(1+$G206)^(3-1)-'1.Inputs'!$D$44*(1+$G206)^(3-1)-('1.Inputs'!$D$20/'1.Inputs'!$D$27+'1.Inputs'!$D$23/'1.Inputs'!$D$28))))*'1.Inputs'!$D$53</f>
        <v>408752799.15359402</v>
      </c>
      <c r="AF206" s="36">
        <f ca="1">V206-AF$13-AF$14+MIN(AF$13,MAX(0,((('1.Inputs'!$D$37*12*IF(4=1,'1.Inputs'!$D$38,IF(4=2,'1.Inputs'!$D$39,$E206)))*$F206*(('1.Inputs'!$D$40)+(1-'1.Inputs'!$D$40)*(1+'1.Inputs'!$D$41))*(1+$G206)^(4-1))-(('1.Inputs'!$D$37*12*IF(4=1,'1.Inputs'!$D$38,IF(4=2,'1.Inputs'!$D$39,$E206)))/(1-'1.Inputs'!$D$42)*$D206*(1+$G206)^(4-1))-('1.Inputs'!$D$37*12*IF(4=1,'1.Inputs'!$D$38,IF(4=2,'1.Inputs'!$D$39,$E206)))*'1.Inputs'!$D$43*(1+$G206)^(4-1)-'1.Inputs'!$D$44*(1+$G206)^(4-1)-('1.Inputs'!$D$20/'1.Inputs'!$D$27+'1.Inputs'!$D$23/'1.Inputs'!$D$28))))*'1.Inputs'!$D$53</f>
        <v>644226357.74759293</v>
      </c>
      <c r="AG206" s="36">
        <f ca="1">W206-AG$13-AG$14+MIN(AG$13,MAX(0,((('1.Inputs'!$D$37*12*IF(5=1,'1.Inputs'!$D$38,IF(5=2,'1.Inputs'!$D$39,$E206)))*$F206*(('1.Inputs'!$D$40)+(1-'1.Inputs'!$D$40)*(1+'1.Inputs'!$D$41))*(1+$G206)^(5-1))-(('1.Inputs'!$D$37*12*IF(5=1,'1.Inputs'!$D$38,IF(5=2,'1.Inputs'!$D$39,$E206)))/(1-'1.Inputs'!$D$42)*$D206*(1+$G206)^(5-1))-('1.Inputs'!$D$37*12*IF(5=1,'1.Inputs'!$D$38,IF(5=2,'1.Inputs'!$D$39,$E206)))*'1.Inputs'!$D$43*(1+$G206)^(5-1)-'1.Inputs'!$D$44*(1+$G206)^(5-1)-('1.Inputs'!$D$20/'1.Inputs'!$D$27+'1.Inputs'!$D$23/'1.Inputs'!$D$28))))*'1.Inputs'!$D$53</f>
        <v>691083476.91961765</v>
      </c>
      <c r="AH206" s="36">
        <f ca="1">X206-AH$13-AH$14+MIN(AH$13,MAX(0,((('1.Inputs'!$D$37*12*IF(6=1,'1.Inputs'!$D$38,IF(6=2,'1.Inputs'!$D$39,$E206)))*$F206*(('1.Inputs'!$D$40)+(1-'1.Inputs'!$D$40)*(1+'1.Inputs'!$D$41))*(1+$G206)^(6-1))-(('1.Inputs'!$D$37*12*IF(6=1,'1.Inputs'!$D$38,IF(6=2,'1.Inputs'!$D$39,$E206)))/(1-'1.Inputs'!$D$42)*$D206*(1+$G206)^(6-1))-('1.Inputs'!$D$37*12*IF(6=1,'1.Inputs'!$D$38,IF(6=2,'1.Inputs'!$D$39,$E206)))*'1.Inputs'!$D$43*(1+$G206)^(6-1)-'1.Inputs'!$D$44*(1+$G206)^(6-1)-('1.Inputs'!$D$20/'1.Inputs'!$D$27+'1.Inputs'!$D$23/'1.Inputs'!$D$28))))*'1.Inputs'!$D$53</f>
        <v>738772994.21148574</v>
      </c>
      <c r="AI206" s="36">
        <f ca="1">Y206-AI$13-AI$14+MIN(AI$13,MAX(0,((('1.Inputs'!$D$37*12*IF(7=1,'1.Inputs'!$D$38,IF(7=2,'1.Inputs'!$D$39,$E206)))*$F206*(('1.Inputs'!$D$40)+(1-'1.Inputs'!$D$40)*(1+'1.Inputs'!$D$41))*(1+$G206)^(7-1))-(('1.Inputs'!$D$37*12*IF(7=1,'1.Inputs'!$D$38,IF(7=2,'1.Inputs'!$D$39,$E206)))/(1-'1.Inputs'!$D$42)*$D206*(1+$G206)^(7-1))-('1.Inputs'!$D$37*12*IF(7=1,'1.Inputs'!$D$38,IF(7=2,'1.Inputs'!$D$39,$E206)))*'1.Inputs'!$D$43*(1+$G206)^(7-1)-'1.Inputs'!$D$44*(1+$G206)^(7-1)-('1.Inputs'!$D$20/'1.Inputs'!$D$27+'1.Inputs'!$D$23/'1.Inputs'!$D$28))))*'1.Inputs'!$D$53</f>
        <v>787319951.49842334</v>
      </c>
      <c r="AJ206" s="36">
        <f ca="1">Z206-AJ$13-AJ$14+MIN(AJ$13,MAX(0,((('1.Inputs'!$D$37*12*IF(8=1,'1.Inputs'!$D$38,IF(8=2,'1.Inputs'!$D$39,$E206)))*$F206*(('1.Inputs'!$D$40)+(1-'1.Inputs'!$D$40)*(1+'1.Inputs'!$D$41))*(1+$G206)^(8-1))-(('1.Inputs'!$D$37*12*IF(8=1,'1.Inputs'!$D$38,IF(8=2,'1.Inputs'!$D$39,$E206)))/(1-'1.Inputs'!$D$42)*$D206*(1+$G206)^(8-1))-('1.Inputs'!$D$37*12*IF(8=1,'1.Inputs'!$D$38,IF(8=2,'1.Inputs'!$D$39,$E206)))*'1.Inputs'!$D$43*(1+$G206)^(8-1)-'1.Inputs'!$D$44*(1+$G206)^(8-1)-('1.Inputs'!$D$20/'1.Inputs'!$D$27+'1.Inputs'!$D$23/'1.Inputs'!$D$28))))*'1.Inputs'!$D$53</f>
        <v>1082750144.0157378</v>
      </c>
      <c r="AK206" s="36">
        <f ca="1">AA206-AK$13-AK$14+MIN(AK$13,MAX(0,((('1.Inputs'!$D$37*12*IF(9=1,'1.Inputs'!$D$38,IF(9=2,'1.Inputs'!$D$39,$E206)))*$F206*(('1.Inputs'!$D$40)+(1-'1.Inputs'!$D$40)*(1+'1.Inputs'!$D$41))*(1+$G206)^(9-1))-(('1.Inputs'!$D$37*12*IF(9=1,'1.Inputs'!$D$38,IF(9=2,'1.Inputs'!$D$39,$E206)))/(1-'1.Inputs'!$D$42)*$D206*(1+$G206)^(9-1))-('1.Inputs'!$D$37*12*IF(9=1,'1.Inputs'!$D$38,IF(9=2,'1.Inputs'!$D$39,$E206)))*'1.Inputs'!$D$43*(1+$G206)^(9-1)-'1.Inputs'!$D$44*(1+$G206)^(9-1)-('1.Inputs'!$D$20/'1.Inputs'!$D$27+'1.Inputs'!$D$23/'1.Inputs'!$D$28))))*'1.Inputs'!$D$53</f>
        <v>1113902143.0229096</v>
      </c>
      <c r="AL206" s="36">
        <f ca="1">AB206-AL$13-AL$14+MIN(AL$13,MAX(0,((('1.Inputs'!$D$37*12*IF(10=1,'1.Inputs'!$D$38,IF(10=2,'1.Inputs'!$D$39,$E206)))*$F206*(('1.Inputs'!$D$40)+(1-'1.Inputs'!$D$40)*(1+'1.Inputs'!$D$41))*(1+$G206)^(10-1))-(('1.Inputs'!$D$37*12*IF(10=1,'1.Inputs'!$D$38,IF(10=2,'1.Inputs'!$D$39,$E206)))/(1-'1.Inputs'!$D$42)*$D206*(1+$G206)^(10-1))-('1.Inputs'!$D$37*12*IF(10=1,'1.Inputs'!$D$38,IF(10=2,'1.Inputs'!$D$39,$E206)))*'1.Inputs'!$D$43*(1+$G206)^(10-1)-'1.Inputs'!$D$44*(1+$G206)^(10-1)-('1.Inputs'!$D$20/'1.Inputs'!$D$27+'1.Inputs'!$D$23/'1.Inputs'!$D$28))))*'1.Inputs'!$D$53+'1.Inputs'!$D$35</f>
        <v>4399106006.2763004</v>
      </c>
      <c r="AM206" s="48">
        <f ca="1">R206+NPV('1.Inputs'!$D$55,S206:AB206)</f>
        <v>2582103708.5063982</v>
      </c>
      <c r="AN206" s="48">
        <f ca="1">-('1.Inputs'!$D$24*(1-'1.Inputs'!$D$31)+'1.Inputs'!$D$35)+NPV('1.Inputs'!$D$54,AC206:AL206)</f>
        <v>896173304.74590921</v>
      </c>
      <c r="AO206" s="36">
        <f t="shared" ca="1" si="21"/>
        <v>-3.1293412909568334</v>
      </c>
      <c r="AP206" s="36">
        <f t="shared" ca="1" si="22"/>
        <v>1.9072479653292531</v>
      </c>
      <c r="AQ206" s="36">
        <f ca="1">'1.Inputs'!$D$35+MIN(SUM($AC206:AC206),SUM($AC206:AD206),SUM($AC206:AE206),SUM($AC206:AF206),SUM($AC206:AG206),SUM($AC206:AH206),SUM($AC206:AI206),SUM($AC206:AJ206),SUM($AC206:AK206),SUM($AC206:AL206))</f>
        <v>242169225.4547714</v>
      </c>
      <c r="AR206" s="36">
        <f ca="1">IF(AP206&lt;'1.Inputs'!$D$57,1,0)</f>
        <v>0</v>
      </c>
      <c r="AS206" s="36">
        <f t="shared" ca="1" si="23"/>
        <v>0</v>
      </c>
    </row>
    <row r="207" spans="2:45" ht="15" customHeight="1" x14ac:dyDescent="0.25">
      <c r="B207" s="36">
        <v>192</v>
      </c>
      <c r="C207" s="36">
        <f t="shared" ca="1" si="16"/>
        <v>0.75333236013166416</v>
      </c>
      <c r="D207" s="36">
        <f t="shared" ca="1" si="17"/>
        <v>17976.76232864405</v>
      </c>
      <c r="E207" s="47">
        <f t="shared" ca="1" si="18"/>
        <v>0.85836655409623464</v>
      </c>
      <c r="F207" s="36">
        <f t="shared" ca="1" si="19"/>
        <v>31207.18605518173</v>
      </c>
      <c r="G207" s="36">
        <f t="shared" ca="1" si="20"/>
        <v>5.0446875498318416E-2</v>
      </c>
      <c r="H207" s="36">
        <f ca="1">((('1.Inputs'!$D$37*12*IF(1=1,'1.Inputs'!$D$38,IF(1=2,'1.Inputs'!$D$39,$E207)))*$F207*(('1.Inputs'!$D$40)+(1-'1.Inputs'!$D$40)*(1+'1.Inputs'!$D$41))*(1+$G207)^(1-1))*'1.Inputs'!$D$47+(('1.Inputs'!$D$37*12*IF(1=1,'1.Inputs'!$D$38,IF(1=2,'1.Inputs'!$D$39,$E207)))/(1-'1.Inputs'!$D$42)*$D207*(1+$G207)^(1-1))*('1.Inputs'!$D$48-'1.Inputs'!$D$49))/'1.Inputs'!$D$51</f>
        <v>818017527.89557683</v>
      </c>
      <c r="I207" s="36">
        <f ca="1">((('1.Inputs'!$D$37*12*IF(2=1,'1.Inputs'!$D$38,IF(2=2,'1.Inputs'!$D$39,$E207)))*$F207*(('1.Inputs'!$D$40)+(1-'1.Inputs'!$D$40)*(1+'1.Inputs'!$D$41))*(1+$G207)^(2-1))*'1.Inputs'!$D$47+(('1.Inputs'!$D$37*12*IF(2=1,'1.Inputs'!$D$38,IF(2=2,'1.Inputs'!$D$39,$E207)))/(1-'1.Inputs'!$D$42)*$D207*(1+$G207)^(2-1))*('1.Inputs'!$D$48-'1.Inputs'!$D$49))/'1.Inputs'!$D$51</f>
        <v>1202997538.7930741</v>
      </c>
      <c r="J207" s="36">
        <f ca="1">((('1.Inputs'!$D$37*12*IF(3=1,'1.Inputs'!$D$38,IF(3=2,'1.Inputs'!$D$39,$E207)))*$F207*(('1.Inputs'!$D$40)+(1-'1.Inputs'!$D$40)*(1+'1.Inputs'!$D$41))*(1+$G207)^(3-1))*'1.Inputs'!$D$47+(('1.Inputs'!$D$37*12*IF(3=1,'1.Inputs'!$D$38,IF(3=2,'1.Inputs'!$D$39,$E207)))/(1-'1.Inputs'!$D$42)*$D207*(1+$G207)^(3-1))*('1.Inputs'!$D$48-'1.Inputs'!$D$49))/'1.Inputs'!$D$51</f>
        <v>1549578491.344079</v>
      </c>
      <c r="K207" s="36">
        <f ca="1">((('1.Inputs'!$D$37*12*IF(4=1,'1.Inputs'!$D$38,IF(4=2,'1.Inputs'!$D$39,$E207)))*$F207*(('1.Inputs'!$D$40)+(1-'1.Inputs'!$D$40)*(1+'1.Inputs'!$D$41))*(1+$G207)^(4-1))*'1.Inputs'!$D$47+(('1.Inputs'!$D$37*12*IF(4=1,'1.Inputs'!$D$38,IF(4=2,'1.Inputs'!$D$39,$E207)))/(1-'1.Inputs'!$D$42)*$D207*(1+$G207)^(4-1))*('1.Inputs'!$D$48-'1.Inputs'!$D$49))/'1.Inputs'!$D$51</f>
        <v>1627749884.5717859</v>
      </c>
      <c r="L207" s="36">
        <f ca="1">((('1.Inputs'!$D$37*12*IF(5=1,'1.Inputs'!$D$38,IF(5=2,'1.Inputs'!$D$39,$E207)))*$F207*(('1.Inputs'!$D$40)+(1-'1.Inputs'!$D$40)*(1+'1.Inputs'!$D$41))*(1+$G207)^(5-1))*'1.Inputs'!$D$47+(('1.Inputs'!$D$37*12*IF(5=1,'1.Inputs'!$D$38,IF(5=2,'1.Inputs'!$D$39,$E207)))/(1-'1.Inputs'!$D$42)*$D207*(1+$G207)^(5-1))*('1.Inputs'!$D$48-'1.Inputs'!$D$49))/'1.Inputs'!$D$51</f>
        <v>1709864780.341181</v>
      </c>
      <c r="M207" s="36">
        <f ca="1">((('1.Inputs'!$D$37*12*IF(6=1,'1.Inputs'!$D$38,IF(6=2,'1.Inputs'!$D$39,$E207)))*$F207*(('1.Inputs'!$D$40)+(1-'1.Inputs'!$D$40)*(1+'1.Inputs'!$D$41))*(1+$G207)^(6-1))*'1.Inputs'!$D$47+(('1.Inputs'!$D$37*12*IF(6=1,'1.Inputs'!$D$38,IF(6=2,'1.Inputs'!$D$39,$E207)))/(1-'1.Inputs'!$D$42)*$D207*(1+$G207)^(6-1))*('1.Inputs'!$D$48-'1.Inputs'!$D$49))/'1.Inputs'!$D$51</f>
        <v>1796122116.0340126</v>
      </c>
      <c r="N207" s="36">
        <f ca="1">((('1.Inputs'!$D$37*12*IF(7=1,'1.Inputs'!$D$38,IF(7=2,'1.Inputs'!$D$39,$E207)))*$F207*(('1.Inputs'!$D$40)+(1-'1.Inputs'!$D$40)*(1+'1.Inputs'!$D$41))*(1+$G207)^(7-1))*'1.Inputs'!$D$47+(('1.Inputs'!$D$37*12*IF(7=1,'1.Inputs'!$D$38,IF(7=2,'1.Inputs'!$D$39,$E207)))/(1-'1.Inputs'!$D$42)*$D207*(1+$G207)^(7-1))*('1.Inputs'!$D$48-'1.Inputs'!$D$49))/'1.Inputs'!$D$51</f>
        <v>1886730864.8013563</v>
      </c>
      <c r="O207" s="36">
        <f ca="1">((('1.Inputs'!$D$37*12*IF(8=1,'1.Inputs'!$D$38,IF(8=2,'1.Inputs'!$D$39,$E207)))*$F207*(('1.Inputs'!$D$40)+(1-'1.Inputs'!$D$40)*(1+'1.Inputs'!$D$41))*(1+$G207)^(8-1))*'1.Inputs'!$D$47+(('1.Inputs'!$D$37*12*IF(8=1,'1.Inputs'!$D$38,IF(8=2,'1.Inputs'!$D$39,$E207)))/(1-'1.Inputs'!$D$42)*$D207*(1+$G207)^(8-1))*('1.Inputs'!$D$48-'1.Inputs'!$D$49))/'1.Inputs'!$D$51</f>
        <v>1981910541.8368251</v>
      </c>
      <c r="P207" s="36">
        <f ca="1">((('1.Inputs'!$D$37*12*IF(9=1,'1.Inputs'!$D$38,IF(9=2,'1.Inputs'!$D$39,$E207)))*$F207*(('1.Inputs'!$D$40)+(1-'1.Inputs'!$D$40)*(1+'1.Inputs'!$D$41))*(1+$G207)^(9-1))*'1.Inputs'!$D$47+(('1.Inputs'!$D$37*12*IF(9=1,'1.Inputs'!$D$38,IF(9=2,'1.Inputs'!$D$39,$E207)))/(1-'1.Inputs'!$D$42)*$D207*(1+$G207)^(9-1))*('1.Inputs'!$D$48-'1.Inputs'!$D$49))/'1.Inputs'!$D$51</f>
        <v>2081891736.1896725</v>
      </c>
      <c r="Q207" s="36">
        <f ca="1">((('1.Inputs'!$D$37*12*IF(10=1,'1.Inputs'!$D$38,IF(10=2,'1.Inputs'!$D$39,$E207)))*$F207*(('1.Inputs'!$D$40)+(1-'1.Inputs'!$D$40)*(1+'1.Inputs'!$D$41))*(1+$G207)^(10-1))*'1.Inputs'!$D$47+(('1.Inputs'!$D$37*12*IF(10=1,'1.Inputs'!$D$38,IF(10=2,'1.Inputs'!$D$39,$E207)))/(1-'1.Inputs'!$D$42)*$D207*(1+$G207)^(10-1))*('1.Inputs'!$D$48-'1.Inputs'!$D$49))/'1.Inputs'!$D$51</f>
        <v>2186916669.4062114</v>
      </c>
      <c r="R207" s="36">
        <f>-'1.Inputs'!$D$24</f>
        <v>-2050000000</v>
      </c>
      <c r="S207" s="36">
        <f ca="1">((('1.Inputs'!$D$37*12*IF(1=1,'1.Inputs'!$D$38,IF(1=2,'1.Inputs'!$D$39,$E207)))*$F207*(('1.Inputs'!$D$40)+(1-'1.Inputs'!$D$40)*(1+'1.Inputs'!$D$41))*(1+$G207)^(1-1))-(('1.Inputs'!$D$37*12*IF(1=1,'1.Inputs'!$D$38,IF(1=2,'1.Inputs'!$D$39,$E207)))/(1-'1.Inputs'!$D$42)*$D207*(1+$G207)^(1-1))-('1.Inputs'!$D$37*12*IF(1=1,'1.Inputs'!$D$38,IF(1=2,'1.Inputs'!$D$39,$E207)))*'1.Inputs'!$D$43*(1+$G207)^(1-1)-'1.Inputs'!$D$44*(1+$G207)^(1-1)-('1.Inputs'!$D$20/'1.Inputs'!$D$27+'1.Inputs'!$D$23/'1.Inputs'!$D$28))-MAX(0,((('1.Inputs'!$D$37*12*IF(1=1,'1.Inputs'!$D$38,IF(1=2,'1.Inputs'!$D$39,$E207)))*$F207*(('1.Inputs'!$D$40)+(1-'1.Inputs'!$D$40)*(1+'1.Inputs'!$D$41))*(1+$G207)^(1-1))-(('1.Inputs'!$D$37*12*IF(1=1,'1.Inputs'!$D$38,IF(1=2,'1.Inputs'!$D$39,$E207)))/(1-'1.Inputs'!$D$42)*$D207*(1+$G207)^(1-1))-('1.Inputs'!$D$37*12*IF(1=1,'1.Inputs'!$D$38,IF(1=2,'1.Inputs'!$D$39,$E207)))*'1.Inputs'!$D$43*(1+$G207)^(1-1)-'1.Inputs'!$D$44*(1+$G207)^(1-1)-('1.Inputs'!$D$20/'1.Inputs'!$D$27+'1.Inputs'!$D$23/'1.Inputs'!$D$28)))*'1.Inputs'!$D$53+('1.Inputs'!$D$20/'1.Inputs'!$D$27+'1.Inputs'!$D$23/'1.Inputs'!$D$28)-H207</f>
        <v>-396580055.74038196</v>
      </c>
      <c r="T207" s="36">
        <f ca="1">((('1.Inputs'!$D$37*12*IF(2=1,'1.Inputs'!$D$38,IF(2=2,'1.Inputs'!$D$39,$E207)))*$F207*(('1.Inputs'!$D$40)+(1-'1.Inputs'!$D$40)*(1+'1.Inputs'!$D$41))*(1+$G207)^(2-1))-(('1.Inputs'!$D$37*12*IF(2=1,'1.Inputs'!$D$38,IF(2=2,'1.Inputs'!$D$39,$E207)))/(1-'1.Inputs'!$D$42)*$D207*(1+$G207)^(2-1))-('1.Inputs'!$D$37*12*IF(2=1,'1.Inputs'!$D$38,IF(2=2,'1.Inputs'!$D$39,$E207)))*'1.Inputs'!$D$43*(1+$G207)^(2-1)-'1.Inputs'!$D$44*(1+$G207)^(2-1)-('1.Inputs'!$D$20/'1.Inputs'!$D$27+'1.Inputs'!$D$23/'1.Inputs'!$D$28))-MAX(0,((('1.Inputs'!$D$37*12*IF(2=1,'1.Inputs'!$D$38,IF(2=2,'1.Inputs'!$D$39,$E207)))*$F207*(('1.Inputs'!$D$40)+(1-'1.Inputs'!$D$40)*(1+'1.Inputs'!$D$41))*(1+$G207)^(2-1))-(('1.Inputs'!$D$37*12*IF(2=1,'1.Inputs'!$D$38,IF(2=2,'1.Inputs'!$D$39,$E207)))/(1-'1.Inputs'!$D$42)*$D207*(1+$G207)^(2-1))-('1.Inputs'!$D$37*12*IF(2=1,'1.Inputs'!$D$38,IF(2=2,'1.Inputs'!$D$39,$E207)))*'1.Inputs'!$D$43*(1+$G207)^(2-1)-'1.Inputs'!$D$44*(1+$G207)^(2-1)-('1.Inputs'!$D$20/'1.Inputs'!$D$27+'1.Inputs'!$D$23/'1.Inputs'!$D$28)))*'1.Inputs'!$D$53+('1.Inputs'!$D$20/'1.Inputs'!$D$27+'1.Inputs'!$D$23/'1.Inputs'!$D$28)-(I207-H207)</f>
        <v>458364243.33556306</v>
      </c>
      <c r="U207" s="36">
        <f ca="1">((('1.Inputs'!$D$37*12*IF(3=1,'1.Inputs'!$D$38,IF(3=2,'1.Inputs'!$D$39,$E207)))*$F207*(('1.Inputs'!$D$40)+(1-'1.Inputs'!$D$40)*(1+'1.Inputs'!$D$41))*(1+$G207)^(3-1))-(('1.Inputs'!$D$37*12*IF(3=1,'1.Inputs'!$D$38,IF(3=2,'1.Inputs'!$D$39,$E207)))/(1-'1.Inputs'!$D$42)*$D207*(1+$G207)^(3-1))-('1.Inputs'!$D$37*12*IF(3=1,'1.Inputs'!$D$38,IF(3=2,'1.Inputs'!$D$39,$E207)))*'1.Inputs'!$D$43*(1+$G207)^(3-1)-'1.Inputs'!$D$44*(1+$G207)^(3-1)-('1.Inputs'!$D$20/'1.Inputs'!$D$27+'1.Inputs'!$D$23/'1.Inputs'!$D$28))-MAX(0,((('1.Inputs'!$D$37*12*IF(3=1,'1.Inputs'!$D$38,IF(3=2,'1.Inputs'!$D$39,$E207)))*$F207*(('1.Inputs'!$D$40)+(1-'1.Inputs'!$D$40)*(1+'1.Inputs'!$D$41))*(1+$G207)^(3-1))-(('1.Inputs'!$D$37*12*IF(3=1,'1.Inputs'!$D$38,IF(3=2,'1.Inputs'!$D$39,$E207)))/(1-'1.Inputs'!$D$42)*$D207*(1+$G207)^(3-1))-('1.Inputs'!$D$37*12*IF(3=1,'1.Inputs'!$D$38,IF(3=2,'1.Inputs'!$D$39,$E207)))*'1.Inputs'!$D$43*(1+$G207)^(3-1)-'1.Inputs'!$D$44*(1+$G207)^(3-1)-('1.Inputs'!$D$20/'1.Inputs'!$D$27+'1.Inputs'!$D$23/'1.Inputs'!$D$28)))*'1.Inputs'!$D$53+('1.Inputs'!$D$20/'1.Inputs'!$D$27+'1.Inputs'!$D$23/'1.Inputs'!$D$28)-(J207-I207)</f>
        <v>872155522.15171456</v>
      </c>
      <c r="V207" s="36">
        <f ca="1">((('1.Inputs'!$D$37*12*IF(4=1,'1.Inputs'!$D$38,IF(4=2,'1.Inputs'!$D$39,$E207)))*$F207*(('1.Inputs'!$D$40)+(1-'1.Inputs'!$D$40)*(1+'1.Inputs'!$D$41))*(1+$G207)^(4-1))-(('1.Inputs'!$D$37*12*IF(4=1,'1.Inputs'!$D$38,IF(4=2,'1.Inputs'!$D$39,$E207)))/(1-'1.Inputs'!$D$42)*$D207*(1+$G207)^(4-1))-('1.Inputs'!$D$37*12*IF(4=1,'1.Inputs'!$D$38,IF(4=2,'1.Inputs'!$D$39,$E207)))*'1.Inputs'!$D$43*(1+$G207)^(4-1)-'1.Inputs'!$D$44*(1+$G207)^(4-1)-('1.Inputs'!$D$20/'1.Inputs'!$D$27+'1.Inputs'!$D$23/'1.Inputs'!$D$28))-MAX(0,((('1.Inputs'!$D$37*12*IF(4=1,'1.Inputs'!$D$38,IF(4=2,'1.Inputs'!$D$39,$E207)))*$F207*(('1.Inputs'!$D$40)+(1-'1.Inputs'!$D$40)*(1+'1.Inputs'!$D$41))*(1+$G207)^(4-1))-(('1.Inputs'!$D$37*12*IF(4=1,'1.Inputs'!$D$38,IF(4=2,'1.Inputs'!$D$39,$E207)))/(1-'1.Inputs'!$D$42)*$D207*(1+$G207)^(4-1))-('1.Inputs'!$D$37*12*IF(4=1,'1.Inputs'!$D$38,IF(4=2,'1.Inputs'!$D$39,$E207)))*'1.Inputs'!$D$43*(1+$G207)^(4-1)-'1.Inputs'!$D$44*(1+$G207)^(4-1)-('1.Inputs'!$D$20/'1.Inputs'!$D$27+'1.Inputs'!$D$23/'1.Inputs'!$D$28)))*'1.Inputs'!$D$53+('1.Inputs'!$D$20/'1.Inputs'!$D$27+'1.Inputs'!$D$23/'1.Inputs'!$D$28)-(K207-J207)</f>
        <v>1199662913.8123043</v>
      </c>
      <c r="W207" s="36">
        <f ca="1">((('1.Inputs'!$D$37*12*IF(5=1,'1.Inputs'!$D$38,IF(5=2,'1.Inputs'!$D$39,$E207)))*$F207*(('1.Inputs'!$D$40)+(1-'1.Inputs'!$D$40)*(1+'1.Inputs'!$D$41))*(1+$G207)^(5-1))-(('1.Inputs'!$D$37*12*IF(5=1,'1.Inputs'!$D$38,IF(5=2,'1.Inputs'!$D$39,$E207)))/(1-'1.Inputs'!$D$42)*$D207*(1+$G207)^(5-1))-('1.Inputs'!$D$37*12*IF(5=1,'1.Inputs'!$D$38,IF(5=2,'1.Inputs'!$D$39,$E207)))*'1.Inputs'!$D$43*(1+$G207)^(5-1)-'1.Inputs'!$D$44*(1+$G207)^(5-1)-('1.Inputs'!$D$20/'1.Inputs'!$D$27+'1.Inputs'!$D$23/'1.Inputs'!$D$28))-MAX(0,((('1.Inputs'!$D$37*12*IF(5=1,'1.Inputs'!$D$38,IF(5=2,'1.Inputs'!$D$39,$E207)))*$F207*(('1.Inputs'!$D$40)+(1-'1.Inputs'!$D$40)*(1+'1.Inputs'!$D$41))*(1+$G207)^(5-1))-(('1.Inputs'!$D$37*12*IF(5=1,'1.Inputs'!$D$38,IF(5=2,'1.Inputs'!$D$39,$E207)))/(1-'1.Inputs'!$D$42)*$D207*(1+$G207)^(5-1))-('1.Inputs'!$D$37*12*IF(5=1,'1.Inputs'!$D$38,IF(5=2,'1.Inputs'!$D$39,$E207)))*'1.Inputs'!$D$43*(1+$G207)^(5-1)-'1.Inputs'!$D$44*(1+$G207)^(5-1)-('1.Inputs'!$D$20/'1.Inputs'!$D$27+'1.Inputs'!$D$23/'1.Inputs'!$D$28)))*'1.Inputs'!$D$53+('1.Inputs'!$D$20/'1.Inputs'!$D$27+'1.Inputs'!$D$23/'1.Inputs'!$D$28)-(L207-K207)</f>
        <v>1257798544.5980487</v>
      </c>
      <c r="X207" s="36">
        <f ca="1">((('1.Inputs'!$D$37*12*IF(6=1,'1.Inputs'!$D$38,IF(6=2,'1.Inputs'!$D$39,$E207)))*$F207*(('1.Inputs'!$D$40)+(1-'1.Inputs'!$D$40)*(1+'1.Inputs'!$D$41))*(1+$G207)^(6-1))-(('1.Inputs'!$D$37*12*IF(6=1,'1.Inputs'!$D$38,IF(6=2,'1.Inputs'!$D$39,$E207)))/(1-'1.Inputs'!$D$42)*$D207*(1+$G207)^(6-1))-('1.Inputs'!$D$37*12*IF(6=1,'1.Inputs'!$D$38,IF(6=2,'1.Inputs'!$D$39,$E207)))*'1.Inputs'!$D$43*(1+$G207)^(6-1)-'1.Inputs'!$D$44*(1+$G207)^(6-1)-('1.Inputs'!$D$20/'1.Inputs'!$D$27+'1.Inputs'!$D$23/'1.Inputs'!$D$28))-MAX(0,((('1.Inputs'!$D$37*12*IF(6=1,'1.Inputs'!$D$38,IF(6=2,'1.Inputs'!$D$39,$E207)))*$F207*(('1.Inputs'!$D$40)+(1-'1.Inputs'!$D$40)*(1+'1.Inputs'!$D$41))*(1+$G207)^(6-1))-(('1.Inputs'!$D$37*12*IF(6=1,'1.Inputs'!$D$38,IF(6=2,'1.Inputs'!$D$39,$E207)))/(1-'1.Inputs'!$D$42)*$D207*(1+$G207)^(6-1))-('1.Inputs'!$D$37*12*IF(6=1,'1.Inputs'!$D$38,IF(6=2,'1.Inputs'!$D$39,$E207)))*'1.Inputs'!$D$43*(1+$G207)^(6-1)-'1.Inputs'!$D$44*(1+$G207)^(6-1)-('1.Inputs'!$D$20/'1.Inputs'!$D$27+'1.Inputs'!$D$23/'1.Inputs'!$D$28)))*'1.Inputs'!$D$53+('1.Inputs'!$D$20/'1.Inputs'!$D$27+'1.Inputs'!$D$23/'1.Inputs'!$D$28)-(M207-L207)</f>
        <v>1318866936.312057</v>
      </c>
      <c r="Y207" s="36">
        <f ca="1">((('1.Inputs'!$D$37*12*IF(7=1,'1.Inputs'!$D$38,IF(7=2,'1.Inputs'!$D$39,$E207)))*$F207*(('1.Inputs'!$D$40)+(1-'1.Inputs'!$D$40)*(1+'1.Inputs'!$D$41))*(1+$G207)^(7-1))-(('1.Inputs'!$D$37*12*IF(7=1,'1.Inputs'!$D$38,IF(7=2,'1.Inputs'!$D$39,$E207)))/(1-'1.Inputs'!$D$42)*$D207*(1+$G207)^(7-1))-('1.Inputs'!$D$37*12*IF(7=1,'1.Inputs'!$D$38,IF(7=2,'1.Inputs'!$D$39,$E207)))*'1.Inputs'!$D$43*(1+$G207)^(7-1)-'1.Inputs'!$D$44*(1+$G207)^(7-1)-('1.Inputs'!$D$20/'1.Inputs'!$D$27+'1.Inputs'!$D$23/'1.Inputs'!$D$28))-MAX(0,((('1.Inputs'!$D$37*12*IF(7=1,'1.Inputs'!$D$38,IF(7=2,'1.Inputs'!$D$39,$E207)))*$F207*(('1.Inputs'!$D$40)+(1-'1.Inputs'!$D$40)*(1+'1.Inputs'!$D$41))*(1+$G207)^(7-1))-(('1.Inputs'!$D$37*12*IF(7=1,'1.Inputs'!$D$38,IF(7=2,'1.Inputs'!$D$39,$E207)))/(1-'1.Inputs'!$D$42)*$D207*(1+$G207)^(7-1))-('1.Inputs'!$D$37*12*IF(7=1,'1.Inputs'!$D$38,IF(7=2,'1.Inputs'!$D$39,$E207)))*'1.Inputs'!$D$43*(1+$G207)^(7-1)-'1.Inputs'!$D$44*(1+$G207)^(7-1)-('1.Inputs'!$D$20/'1.Inputs'!$D$27+'1.Inputs'!$D$23/'1.Inputs'!$D$28)))*'1.Inputs'!$D$53+('1.Inputs'!$D$20/'1.Inputs'!$D$27+'1.Inputs'!$D$23/'1.Inputs'!$D$28)-(N207-M207)</f>
        <v>1383016037.5797443</v>
      </c>
      <c r="Z207" s="36">
        <f ca="1">((('1.Inputs'!$D$37*12*IF(8=1,'1.Inputs'!$D$38,IF(8=2,'1.Inputs'!$D$39,$E207)))*$F207*(('1.Inputs'!$D$40)+(1-'1.Inputs'!$D$40)*(1+'1.Inputs'!$D$41))*(1+$G207)^(8-1))-(('1.Inputs'!$D$37*12*IF(8=1,'1.Inputs'!$D$38,IF(8=2,'1.Inputs'!$D$39,$E207)))/(1-'1.Inputs'!$D$42)*$D207*(1+$G207)^(8-1))-('1.Inputs'!$D$37*12*IF(8=1,'1.Inputs'!$D$38,IF(8=2,'1.Inputs'!$D$39,$E207)))*'1.Inputs'!$D$43*(1+$G207)^(8-1)-'1.Inputs'!$D$44*(1+$G207)^(8-1)-('1.Inputs'!$D$20/'1.Inputs'!$D$27+'1.Inputs'!$D$23/'1.Inputs'!$D$28))-MAX(0,((('1.Inputs'!$D$37*12*IF(8=1,'1.Inputs'!$D$38,IF(8=2,'1.Inputs'!$D$39,$E207)))*$F207*(('1.Inputs'!$D$40)+(1-'1.Inputs'!$D$40)*(1+'1.Inputs'!$D$41))*(1+$G207)^(8-1))-(('1.Inputs'!$D$37*12*IF(8=1,'1.Inputs'!$D$38,IF(8=2,'1.Inputs'!$D$39,$E207)))/(1-'1.Inputs'!$D$42)*$D207*(1+$G207)^(8-1))-('1.Inputs'!$D$37*12*IF(8=1,'1.Inputs'!$D$38,IF(8=2,'1.Inputs'!$D$39,$E207)))*'1.Inputs'!$D$43*(1+$G207)^(8-1)-'1.Inputs'!$D$44*(1+$G207)^(8-1)-('1.Inputs'!$D$20/'1.Inputs'!$D$27+'1.Inputs'!$D$23/'1.Inputs'!$D$28)))*'1.Inputs'!$D$53+('1.Inputs'!$D$20/'1.Inputs'!$D$27+'1.Inputs'!$D$23/'1.Inputs'!$D$28)-(O207-N207)</f>
        <v>1450401260.5724123</v>
      </c>
      <c r="AA207" s="36">
        <f ca="1">((('1.Inputs'!$D$37*12*IF(9=1,'1.Inputs'!$D$38,IF(9=2,'1.Inputs'!$D$39,$E207)))*$F207*(('1.Inputs'!$D$40)+(1-'1.Inputs'!$D$40)*(1+'1.Inputs'!$D$41))*(1+$G207)^(9-1))-(('1.Inputs'!$D$37*12*IF(9=1,'1.Inputs'!$D$38,IF(9=2,'1.Inputs'!$D$39,$E207)))/(1-'1.Inputs'!$D$42)*$D207*(1+$G207)^(9-1))-('1.Inputs'!$D$37*12*IF(9=1,'1.Inputs'!$D$38,IF(9=2,'1.Inputs'!$D$39,$E207)))*'1.Inputs'!$D$43*(1+$G207)^(9-1)-'1.Inputs'!$D$44*(1+$G207)^(9-1)-('1.Inputs'!$D$20/'1.Inputs'!$D$27+'1.Inputs'!$D$23/'1.Inputs'!$D$28))-MAX(0,((('1.Inputs'!$D$37*12*IF(9=1,'1.Inputs'!$D$38,IF(9=2,'1.Inputs'!$D$39,$E207)))*$F207*(('1.Inputs'!$D$40)+(1-'1.Inputs'!$D$40)*(1+'1.Inputs'!$D$41))*(1+$G207)^(9-1))-(('1.Inputs'!$D$37*12*IF(9=1,'1.Inputs'!$D$38,IF(9=2,'1.Inputs'!$D$39,$E207)))/(1-'1.Inputs'!$D$42)*$D207*(1+$G207)^(9-1))-('1.Inputs'!$D$37*12*IF(9=1,'1.Inputs'!$D$38,IF(9=2,'1.Inputs'!$D$39,$E207)))*'1.Inputs'!$D$43*(1+$G207)^(9-1)-'1.Inputs'!$D$44*(1+$G207)^(9-1)-('1.Inputs'!$D$20/'1.Inputs'!$D$27+'1.Inputs'!$D$23/'1.Inputs'!$D$28)))*'1.Inputs'!$D$53+('1.Inputs'!$D$20/'1.Inputs'!$D$27+'1.Inputs'!$D$23/'1.Inputs'!$D$28)-(P207-O207)</f>
        <v>1521185857.5198164</v>
      </c>
      <c r="AB207" s="36">
        <f ca="1">((('1.Inputs'!$D$37*12*IF(10=1,'1.Inputs'!$D$38,IF(10=2,'1.Inputs'!$D$39,$E207)))*$F207*(('1.Inputs'!$D$40)+(1-'1.Inputs'!$D$40)*(1+'1.Inputs'!$D$41))*(1+$G207)^(10-1))-(('1.Inputs'!$D$37*12*IF(10=1,'1.Inputs'!$D$38,IF(10=2,'1.Inputs'!$D$39,$E207)))/(1-'1.Inputs'!$D$42)*$D207*(1+$G207)^(10-1))-('1.Inputs'!$D$37*12*IF(10=1,'1.Inputs'!$D$38,IF(10=2,'1.Inputs'!$D$39,$E207)))*'1.Inputs'!$D$43*(1+$G207)^(10-1)-'1.Inputs'!$D$44*(1+$G207)^(10-1)-('1.Inputs'!$D$20/'1.Inputs'!$D$27+'1.Inputs'!$D$23/'1.Inputs'!$D$28))-MAX(0,((('1.Inputs'!$D$37*12*IF(10=1,'1.Inputs'!$D$38,IF(10=2,'1.Inputs'!$D$39,$E207)))*$F207*(('1.Inputs'!$D$40)+(1-'1.Inputs'!$D$40)*(1+'1.Inputs'!$D$41))*(1+$G207)^(10-1))-(('1.Inputs'!$D$37*12*IF(10=1,'1.Inputs'!$D$38,IF(10=2,'1.Inputs'!$D$39,$E207)))/(1-'1.Inputs'!$D$42)*$D207*(1+$G207)^(10-1))-('1.Inputs'!$D$37*12*IF(10=1,'1.Inputs'!$D$38,IF(10=2,'1.Inputs'!$D$39,$E207)))*'1.Inputs'!$D$43*(1+$G207)^(10-1)-'1.Inputs'!$D$44*(1+$G207)^(10-1)-('1.Inputs'!$D$20/'1.Inputs'!$D$27+'1.Inputs'!$D$23/'1.Inputs'!$D$28)))*'1.Inputs'!$D$53+('1.Inputs'!$D$20/'1.Inputs'!$D$27+'1.Inputs'!$D$23/'1.Inputs'!$D$28)-(Q207-P207)+(('1.Inputs'!$D$20+'1.Inputs'!$D$23-('1.Inputs'!$D$20/'1.Inputs'!$D$27+'1.Inputs'!$D$23/'1.Inputs'!$D$28)*'1.Inputs'!$D$10)*'1.Inputs'!$D$60+'1.Inputs'!$D$19*'1.Inputs'!$D$59+Q207)</f>
        <v>4482457985.6228371</v>
      </c>
      <c r="AC207" s="36">
        <f ca="1">S207-AC$13-AC$14+MIN(AC$13,MAX(0,((('1.Inputs'!$D$37*12*IF(1=1,'1.Inputs'!$D$38,IF(1=2,'1.Inputs'!$D$39,$E207)))*$F207*(('1.Inputs'!$D$40)+(1-'1.Inputs'!$D$40)*(1+'1.Inputs'!$D$41))*(1+$G207)^(1-1))-(('1.Inputs'!$D$37*12*IF(1=1,'1.Inputs'!$D$38,IF(1=2,'1.Inputs'!$D$39,$E207)))/(1-'1.Inputs'!$D$42)*$D207*(1+$G207)^(1-1))-('1.Inputs'!$D$37*12*IF(1=1,'1.Inputs'!$D$38,IF(1=2,'1.Inputs'!$D$39,$E207)))*'1.Inputs'!$D$43*(1+$G207)^(1-1)-'1.Inputs'!$D$44*(1+$G207)^(1-1)-('1.Inputs'!$D$20/'1.Inputs'!$D$27+'1.Inputs'!$D$23/'1.Inputs'!$D$28))))*'1.Inputs'!$D$53</f>
        <v>-492520055.74038196</v>
      </c>
      <c r="AD207" s="36">
        <f ca="1">T207-AD$13-AD$14+MIN(AD$13,MAX(0,((('1.Inputs'!$D$37*12*IF(2=1,'1.Inputs'!$D$38,IF(2=2,'1.Inputs'!$D$39,$E207)))*$F207*(('1.Inputs'!$D$40)+(1-'1.Inputs'!$D$40)*(1+'1.Inputs'!$D$41))*(1+$G207)^(2-1))-(('1.Inputs'!$D$37*12*IF(2=1,'1.Inputs'!$D$38,IF(2=2,'1.Inputs'!$D$39,$E207)))/(1-'1.Inputs'!$D$42)*$D207*(1+$G207)^(2-1))-('1.Inputs'!$D$37*12*IF(2=1,'1.Inputs'!$D$38,IF(2=2,'1.Inputs'!$D$39,$E207)))*'1.Inputs'!$D$43*(1+$G207)^(2-1)-'1.Inputs'!$D$44*(1+$G207)^(2-1)-('1.Inputs'!$D$20/'1.Inputs'!$D$27+'1.Inputs'!$D$23/'1.Inputs'!$D$28))))*'1.Inputs'!$D$53</f>
        <v>362424243.33556306</v>
      </c>
      <c r="AE207" s="36">
        <f ca="1">U207-AE$13-AE$14+MIN(AE$13,MAX(0,((('1.Inputs'!$D$37*12*IF(3=1,'1.Inputs'!$D$38,IF(3=2,'1.Inputs'!$D$39,$E207)))*$F207*(('1.Inputs'!$D$40)+(1-'1.Inputs'!$D$40)*(1+'1.Inputs'!$D$41))*(1+$G207)^(3-1))-(('1.Inputs'!$D$37*12*IF(3=1,'1.Inputs'!$D$38,IF(3=2,'1.Inputs'!$D$39,$E207)))/(1-'1.Inputs'!$D$42)*$D207*(1+$G207)^(3-1))-('1.Inputs'!$D$37*12*IF(3=1,'1.Inputs'!$D$38,IF(3=2,'1.Inputs'!$D$39,$E207)))*'1.Inputs'!$D$43*(1+$G207)^(3-1)-'1.Inputs'!$D$44*(1+$G207)^(3-1)-('1.Inputs'!$D$20/'1.Inputs'!$D$27+'1.Inputs'!$D$23/'1.Inputs'!$D$28))))*'1.Inputs'!$D$53</f>
        <v>530215522.15171456</v>
      </c>
      <c r="AF207" s="36">
        <f ca="1">V207-AF$13-AF$14+MIN(AF$13,MAX(0,((('1.Inputs'!$D$37*12*IF(4=1,'1.Inputs'!$D$38,IF(4=2,'1.Inputs'!$D$39,$E207)))*$F207*(('1.Inputs'!$D$40)+(1-'1.Inputs'!$D$40)*(1+'1.Inputs'!$D$41))*(1+$G207)^(4-1))-(('1.Inputs'!$D$37*12*IF(4=1,'1.Inputs'!$D$38,IF(4=2,'1.Inputs'!$D$39,$E207)))/(1-'1.Inputs'!$D$42)*$D207*(1+$G207)^(4-1))-('1.Inputs'!$D$37*12*IF(4=1,'1.Inputs'!$D$38,IF(4=2,'1.Inputs'!$D$39,$E207)))*'1.Inputs'!$D$43*(1+$G207)^(4-1)-'1.Inputs'!$D$44*(1+$G207)^(4-1)-('1.Inputs'!$D$20/'1.Inputs'!$D$27+'1.Inputs'!$D$23/'1.Inputs'!$D$28))))*'1.Inputs'!$D$53</f>
        <v>876910913.81230426</v>
      </c>
      <c r="AG207" s="36">
        <f ca="1">W207-AG$13-AG$14+MIN(AG$13,MAX(0,((('1.Inputs'!$D$37*12*IF(5=1,'1.Inputs'!$D$38,IF(5=2,'1.Inputs'!$D$39,$E207)))*$F207*(('1.Inputs'!$D$40)+(1-'1.Inputs'!$D$40)*(1+'1.Inputs'!$D$41))*(1+$G207)^(5-1))-(('1.Inputs'!$D$37*12*IF(5=1,'1.Inputs'!$D$38,IF(5=2,'1.Inputs'!$D$39,$E207)))/(1-'1.Inputs'!$D$42)*$D207*(1+$G207)^(5-1))-('1.Inputs'!$D$37*12*IF(5=1,'1.Inputs'!$D$38,IF(5=2,'1.Inputs'!$D$39,$E207)))*'1.Inputs'!$D$43*(1+$G207)^(5-1)-'1.Inputs'!$D$44*(1+$G207)^(5-1)-('1.Inputs'!$D$20/'1.Inputs'!$D$27+'1.Inputs'!$D$23/'1.Inputs'!$D$28))))*'1.Inputs'!$D$53</f>
        <v>954234544.59804869</v>
      </c>
      <c r="AH207" s="36">
        <f ca="1">X207-AH$13-AH$14+MIN(AH$13,MAX(0,((('1.Inputs'!$D$37*12*IF(6=1,'1.Inputs'!$D$38,IF(6=2,'1.Inputs'!$D$39,$E207)))*$F207*(('1.Inputs'!$D$40)+(1-'1.Inputs'!$D$40)*(1+'1.Inputs'!$D$41))*(1+$G207)^(6-1))-(('1.Inputs'!$D$37*12*IF(6=1,'1.Inputs'!$D$38,IF(6=2,'1.Inputs'!$D$39,$E207)))/(1-'1.Inputs'!$D$42)*$D207*(1+$G207)^(6-1))-('1.Inputs'!$D$37*12*IF(6=1,'1.Inputs'!$D$38,IF(6=2,'1.Inputs'!$D$39,$E207)))*'1.Inputs'!$D$43*(1+$G207)^(6-1)-'1.Inputs'!$D$44*(1+$G207)^(6-1)-('1.Inputs'!$D$20/'1.Inputs'!$D$27+'1.Inputs'!$D$23/'1.Inputs'!$D$28))))*'1.Inputs'!$D$53</f>
        <v>1034490936.312057</v>
      </c>
      <c r="AI207" s="36">
        <f ca="1">Y207-AI$13-AI$14+MIN(AI$13,MAX(0,((('1.Inputs'!$D$37*12*IF(7=1,'1.Inputs'!$D$38,IF(7=2,'1.Inputs'!$D$39,$E207)))*$F207*(('1.Inputs'!$D$40)+(1-'1.Inputs'!$D$40)*(1+'1.Inputs'!$D$41))*(1+$G207)^(7-1))-(('1.Inputs'!$D$37*12*IF(7=1,'1.Inputs'!$D$38,IF(7=2,'1.Inputs'!$D$39,$E207)))/(1-'1.Inputs'!$D$42)*$D207*(1+$G207)^(7-1))-('1.Inputs'!$D$37*12*IF(7=1,'1.Inputs'!$D$38,IF(7=2,'1.Inputs'!$D$39,$E207)))*'1.Inputs'!$D$43*(1+$G207)^(7-1)-'1.Inputs'!$D$44*(1+$G207)^(7-1)-('1.Inputs'!$D$20/'1.Inputs'!$D$27+'1.Inputs'!$D$23/'1.Inputs'!$D$28))))*'1.Inputs'!$D$53</f>
        <v>1117828037.5797443</v>
      </c>
      <c r="AJ207" s="36">
        <f ca="1">Z207-AJ$13-AJ$14+MIN(AJ$13,MAX(0,((('1.Inputs'!$D$37*12*IF(8=1,'1.Inputs'!$D$38,IF(8=2,'1.Inputs'!$D$39,$E207)))*$F207*(('1.Inputs'!$D$40)+(1-'1.Inputs'!$D$40)*(1+'1.Inputs'!$D$41))*(1+$G207)^(8-1))-(('1.Inputs'!$D$37*12*IF(8=1,'1.Inputs'!$D$38,IF(8=2,'1.Inputs'!$D$39,$E207)))/(1-'1.Inputs'!$D$42)*$D207*(1+$G207)^(8-1))-('1.Inputs'!$D$37*12*IF(8=1,'1.Inputs'!$D$38,IF(8=2,'1.Inputs'!$D$39,$E207)))*'1.Inputs'!$D$43*(1+$G207)^(8-1)-'1.Inputs'!$D$44*(1+$G207)^(8-1)-('1.Inputs'!$D$20/'1.Inputs'!$D$27+'1.Inputs'!$D$23/'1.Inputs'!$D$28))))*'1.Inputs'!$D$53</f>
        <v>1450401260.5724123</v>
      </c>
      <c r="AK207" s="36">
        <f ca="1">AA207-AK$13-AK$14+MIN(AK$13,MAX(0,((('1.Inputs'!$D$37*12*IF(9=1,'1.Inputs'!$D$38,IF(9=2,'1.Inputs'!$D$39,$E207)))*$F207*(('1.Inputs'!$D$40)+(1-'1.Inputs'!$D$40)*(1+'1.Inputs'!$D$41))*(1+$G207)^(9-1))-(('1.Inputs'!$D$37*12*IF(9=1,'1.Inputs'!$D$38,IF(9=2,'1.Inputs'!$D$39,$E207)))/(1-'1.Inputs'!$D$42)*$D207*(1+$G207)^(9-1))-('1.Inputs'!$D$37*12*IF(9=1,'1.Inputs'!$D$38,IF(9=2,'1.Inputs'!$D$39,$E207)))*'1.Inputs'!$D$43*(1+$G207)^(9-1)-'1.Inputs'!$D$44*(1+$G207)^(9-1)-('1.Inputs'!$D$20/'1.Inputs'!$D$27+'1.Inputs'!$D$23/'1.Inputs'!$D$28))))*'1.Inputs'!$D$53</f>
        <v>1521185857.5198164</v>
      </c>
      <c r="AL207" s="36">
        <f ca="1">AB207-AL$13-AL$14+MIN(AL$13,MAX(0,((('1.Inputs'!$D$37*12*IF(10=1,'1.Inputs'!$D$38,IF(10=2,'1.Inputs'!$D$39,$E207)))*$F207*(('1.Inputs'!$D$40)+(1-'1.Inputs'!$D$40)*(1+'1.Inputs'!$D$41))*(1+$G207)^(10-1))-(('1.Inputs'!$D$37*12*IF(10=1,'1.Inputs'!$D$38,IF(10=2,'1.Inputs'!$D$39,$E207)))/(1-'1.Inputs'!$D$42)*$D207*(1+$G207)^(10-1))-('1.Inputs'!$D$37*12*IF(10=1,'1.Inputs'!$D$38,IF(10=2,'1.Inputs'!$D$39,$E207)))*'1.Inputs'!$D$43*(1+$G207)^(10-1)-'1.Inputs'!$D$44*(1+$G207)^(10-1)-('1.Inputs'!$D$20/'1.Inputs'!$D$27+'1.Inputs'!$D$23/'1.Inputs'!$D$28))))*'1.Inputs'!$D$53+'1.Inputs'!$D$35</f>
        <v>5282457985.6228371</v>
      </c>
      <c r="AM207" s="48">
        <f ca="1">R207+NPV('1.Inputs'!$D$55,S207:AB207)</f>
        <v>3974037535.3929996</v>
      </c>
      <c r="AN207" s="48">
        <f ca="1">-('1.Inputs'!$D$24*(1-'1.Inputs'!$D$31)+'1.Inputs'!$D$35)+NPV('1.Inputs'!$D$54,AC207:AL207)</f>
        <v>1887243681.7744198</v>
      </c>
      <c r="AO207" s="36">
        <f t="shared" ca="1" si="21"/>
        <v>-2.6868567462085498</v>
      </c>
      <c r="AP207" s="36">
        <f t="shared" ca="1" si="22"/>
        <v>2.2158422818895187</v>
      </c>
      <c r="AQ207" s="36">
        <f ca="1">'1.Inputs'!$D$35+MIN(SUM($AC207:AC207),SUM($AC207:AD207),SUM($AC207:AE207),SUM($AC207:AF207),SUM($AC207:AG207),SUM($AC207:AH207),SUM($AC207:AI207),SUM($AC207:AJ207),SUM($AC207:AK207),SUM($AC207:AL207))</f>
        <v>307479944.25961804</v>
      </c>
      <c r="AR207" s="36">
        <f ca="1">IF(AP207&lt;'1.Inputs'!$D$57,1,0)</f>
        <v>0</v>
      </c>
      <c r="AS207" s="36">
        <f t="shared" ca="1" si="23"/>
        <v>0</v>
      </c>
    </row>
    <row r="208" spans="2:45" ht="15" customHeight="1" x14ac:dyDescent="0.25">
      <c r="B208" s="36">
        <v>193</v>
      </c>
      <c r="C208" s="36">
        <f t="shared" ref="C208:C271" ca="1" si="24">RAND()</f>
        <v>2.2628331745173869E-2</v>
      </c>
      <c r="D208" s="36">
        <f t="shared" ref="D208:D271" ca="1" si="25">MAX(0,NORMINV(RAND(),$E$7,$F$7))</f>
        <v>15216.206713606683</v>
      </c>
      <c r="E208" s="47">
        <f t="shared" ref="E208:E271" ca="1" si="26">IF($C208&lt;($F$8-$E$8)/($G$8-$E$8),$E$8+SQRT($C208*($G$8-$E$8)*($F$8-$E$8)),$G$8-SQRT((1-$C208)*($G$8-$E$8)*($G$8-$F$8)))</f>
        <v>0.72732645142697339</v>
      </c>
      <c r="F208" s="36">
        <f t="shared" ref="F208:F271" ca="1" si="27">MAX(0,NORMINV(RAND(),$E$9,$F$9))</f>
        <v>31008.730832863286</v>
      </c>
      <c r="G208" s="36">
        <f t="shared" ref="G208:G271" ca="1" si="28">MAX(0,NORMINV(RAND(),$E$10,$F$10))</f>
        <v>4.0880289003786575E-2</v>
      </c>
      <c r="H208" s="36">
        <f ca="1">((('1.Inputs'!$D$37*12*IF(1=1,'1.Inputs'!$D$38,IF(1=2,'1.Inputs'!$D$39,$E208)))*$F208*(('1.Inputs'!$D$40)+(1-'1.Inputs'!$D$40)*(1+'1.Inputs'!$D$41))*(1+$G208)^(1-1))*'1.Inputs'!$D$47+(('1.Inputs'!$D$37*12*IF(1=1,'1.Inputs'!$D$38,IF(1=2,'1.Inputs'!$D$39,$E208)))/(1-'1.Inputs'!$D$42)*$D208*(1+$G208)^(1-1))*('1.Inputs'!$D$48-'1.Inputs'!$D$49))/'1.Inputs'!$D$51</f>
        <v>796679938.15969598</v>
      </c>
      <c r="I208" s="36">
        <f ca="1">((('1.Inputs'!$D$37*12*IF(2=1,'1.Inputs'!$D$38,IF(2=2,'1.Inputs'!$D$39,$E208)))*$F208*(('1.Inputs'!$D$40)+(1-'1.Inputs'!$D$40)*(1+'1.Inputs'!$D$41))*(1+$G208)^(2-1))*'1.Inputs'!$D$47+(('1.Inputs'!$D$37*12*IF(2=1,'1.Inputs'!$D$38,IF(2=2,'1.Inputs'!$D$39,$E208)))/(1-'1.Inputs'!$D$42)*$D208*(1+$G208)^(2-1))*('1.Inputs'!$D$48-'1.Inputs'!$D$49))/'1.Inputs'!$D$51</f>
        <v>1160947821.9852562</v>
      </c>
      <c r="J208" s="36">
        <f ca="1">((('1.Inputs'!$D$37*12*IF(3=1,'1.Inputs'!$D$38,IF(3=2,'1.Inputs'!$D$39,$E208)))*$F208*(('1.Inputs'!$D$40)+(1-'1.Inputs'!$D$40)*(1+'1.Inputs'!$D$41))*(1+$G208)^(3-1))*'1.Inputs'!$D$47+(('1.Inputs'!$D$37*12*IF(3=1,'1.Inputs'!$D$38,IF(3=2,'1.Inputs'!$D$39,$E208)))/(1-'1.Inputs'!$D$42)*$D208*(1+$G208)^(3-1))*('1.Inputs'!$D$48-'1.Inputs'!$D$49))/'1.Inputs'!$D$51</f>
        <v>1255581267.9521582</v>
      </c>
      <c r="K208" s="36">
        <f ca="1">((('1.Inputs'!$D$37*12*IF(4=1,'1.Inputs'!$D$38,IF(4=2,'1.Inputs'!$D$39,$E208)))*$F208*(('1.Inputs'!$D$40)+(1-'1.Inputs'!$D$40)*(1+'1.Inputs'!$D$41))*(1+$G208)^(4-1))*'1.Inputs'!$D$47+(('1.Inputs'!$D$37*12*IF(4=1,'1.Inputs'!$D$38,IF(4=2,'1.Inputs'!$D$39,$E208)))/(1-'1.Inputs'!$D$42)*$D208*(1+$G208)^(4-1))*('1.Inputs'!$D$48-'1.Inputs'!$D$49))/'1.Inputs'!$D$51</f>
        <v>1306909793.0537832</v>
      </c>
      <c r="L208" s="36">
        <f ca="1">((('1.Inputs'!$D$37*12*IF(5=1,'1.Inputs'!$D$38,IF(5=2,'1.Inputs'!$D$39,$E208)))*$F208*(('1.Inputs'!$D$40)+(1-'1.Inputs'!$D$40)*(1+'1.Inputs'!$D$41))*(1+$G208)^(5-1))*'1.Inputs'!$D$47+(('1.Inputs'!$D$37*12*IF(5=1,'1.Inputs'!$D$38,IF(5=2,'1.Inputs'!$D$39,$E208)))/(1-'1.Inputs'!$D$42)*$D208*(1+$G208)^(5-1))*('1.Inputs'!$D$48-'1.Inputs'!$D$49))/'1.Inputs'!$D$51</f>
        <v>1360336643.0957005</v>
      </c>
      <c r="M208" s="36">
        <f ca="1">((('1.Inputs'!$D$37*12*IF(6=1,'1.Inputs'!$D$38,IF(6=2,'1.Inputs'!$D$39,$E208)))*$F208*(('1.Inputs'!$D$40)+(1-'1.Inputs'!$D$40)*(1+'1.Inputs'!$D$41))*(1+$G208)^(6-1))*'1.Inputs'!$D$47+(('1.Inputs'!$D$37*12*IF(6=1,'1.Inputs'!$D$38,IF(6=2,'1.Inputs'!$D$39,$E208)))/(1-'1.Inputs'!$D$42)*$D208*(1+$G208)^(6-1))*('1.Inputs'!$D$48-'1.Inputs'!$D$49))/'1.Inputs'!$D$51</f>
        <v>1415947598.2078934</v>
      </c>
      <c r="N208" s="36">
        <f ca="1">((('1.Inputs'!$D$37*12*IF(7=1,'1.Inputs'!$D$38,IF(7=2,'1.Inputs'!$D$39,$E208)))*$F208*(('1.Inputs'!$D$40)+(1-'1.Inputs'!$D$40)*(1+'1.Inputs'!$D$41))*(1+$G208)^(7-1))*'1.Inputs'!$D$47+(('1.Inputs'!$D$37*12*IF(7=1,'1.Inputs'!$D$38,IF(7=2,'1.Inputs'!$D$39,$E208)))/(1-'1.Inputs'!$D$42)*$D208*(1+$G208)^(7-1))*('1.Inputs'!$D$48-'1.Inputs'!$D$49))/'1.Inputs'!$D$51</f>
        <v>1473831945.2368495</v>
      </c>
      <c r="O208" s="36">
        <f ca="1">((('1.Inputs'!$D$37*12*IF(8=1,'1.Inputs'!$D$38,IF(8=2,'1.Inputs'!$D$39,$E208)))*$F208*(('1.Inputs'!$D$40)+(1-'1.Inputs'!$D$40)*(1+'1.Inputs'!$D$41))*(1+$G208)^(8-1))*'1.Inputs'!$D$47+(('1.Inputs'!$D$37*12*IF(8=1,'1.Inputs'!$D$38,IF(8=2,'1.Inputs'!$D$39,$E208)))/(1-'1.Inputs'!$D$42)*$D208*(1+$G208)^(8-1))*('1.Inputs'!$D$48-'1.Inputs'!$D$49))/'1.Inputs'!$D$51</f>
        <v>1534082621.101145</v>
      </c>
      <c r="P208" s="36">
        <f ca="1">((('1.Inputs'!$D$37*12*IF(9=1,'1.Inputs'!$D$38,IF(9=2,'1.Inputs'!$D$39,$E208)))*$F208*(('1.Inputs'!$D$40)+(1-'1.Inputs'!$D$40)*(1+'1.Inputs'!$D$41))*(1+$G208)^(9-1))*'1.Inputs'!$D$47+(('1.Inputs'!$D$37*12*IF(9=1,'1.Inputs'!$D$38,IF(9=2,'1.Inputs'!$D$39,$E208)))/(1-'1.Inputs'!$D$42)*$D208*(1+$G208)^(9-1))*('1.Inputs'!$D$48-'1.Inputs'!$D$49))/'1.Inputs'!$D$51</f>
        <v>1596796362.0074461</v>
      </c>
      <c r="Q208" s="36">
        <f ca="1">((('1.Inputs'!$D$37*12*IF(10=1,'1.Inputs'!$D$38,IF(10=2,'1.Inputs'!$D$39,$E208)))*$F208*(('1.Inputs'!$D$40)+(1-'1.Inputs'!$D$40)*(1+'1.Inputs'!$D$41))*(1+$G208)^(10-1))*'1.Inputs'!$D$47+(('1.Inputs'!$D$37*12*IF(10=1,'1.Inputs'!$D$38,IF(10=2,'1.Inputs'!$D$39,$E208)))/(1-'1.Inputs'!$D$42)*$D208*(1+$G208)^(10-1))*('1.Inputs'!$D$48-'1.Inputs'!$D$49))/'1.Inputs'!$D$51</f>
        <v>1662073858.7665052</v>
      </c>
      <c r="R208" s="36">
        <f>-'1.Inputs'!$D$24</f>
        <v>-2050000000</v>
      </c>
      <c r="S208" s="36">
        <f ca="1">((('1.Inputs'!$D$37*12*IF(1=1,'1.Inputs'!$D$38,IF(1=2,'1.Inputs'!$D$39,$E208)))*$F208*(('1.Inputs'!$D$40)+(1-'1.Inputs'!$D$40)*(1+'1.Inputs'!$D$41))*(1+$G208)^(1-1))-(('1.Inputs'!$D$37*12*IF(1=1,'1.Inputs'!$D$38,IF(1=2,'1.Inputs'!$D$39,$E208)))/(1-'1.Inputs'!$D$42)*$D208*(1+$G208)^(1-1))-('1.Inputs'!$D$37*12*IF(1=1,'1.Inputs'!$D$38,IF(1=2,'1.Inputs'!$D$39,$E208)))*'1.Inputs'!$D$43*(1+$G208)^(1-1)-'1.Inputs'!$D$44*(1+$G208)^(1-1)-('1.Inputs'!$D$20/'1.Inputs'!$D$27+'1.Inputs'!$D$23/'1.Inputs'!$D$28))-MAX(0,((('1.Inputs'!$D$37*12*IF(1=1,'1.Inputs'!$D$38,IF(1=2,'1.Inputs'!$D$39,$E208)))*$F208*(('1.Inputs'!$D$40)+(1-'1.Inputs'!$D$40)*(1+'1.Inputs'!$D$41))*(1+$G208)^(1-1))-(('1.Inputs'!$D$37*12*IF(1=1,'1.Inputs'!$D$38,IF(1=2,'1.Inputs'!$D$39,$E208)))/(1-'1.Inputs'!$D$42)*$D208*(1+$G208)^(1-1))-('1.Inputs'!$D$37*12*IF(1=1,'1.Inputs'!$D$38,IF(1=2,'1.Inputs'!$D$39,$E208)))*'1.Inputs'!$D$43*(1+$G208)^(1-1)-'1.Inputs'!$D$44*(1+$G208)^(1-1)-('1.Inputs'!$D$20/'1.Inputs'!$D$27+'1.Inputs'!$D$23/'1.Inputs'!$D$28)))*'1.Inputs'!$D$53+('1.Inputs'!$D$20/'1.Inputs'!$D$27+'1.Inputs'!$D$23/'1.Inputs'!$D$28)-H208</f>
        <v>-130222270.28401792</v>
      </c>
      <c r="T208" s="36">
        <f ca="1">((('1.Inputs'!$D$37*12*IF(2=1,'1.Inputs'!$D$38,IF(2=2,'1.Inputs'!$D$39,$E208)))*$F208*(('1.Inputs'!$D$40)+(1-'1.Inputs'!$D$40)*(1+'1.Inputs'!$D$41))*(1+$G208)^(2-1))-(('1.Inputs'!$D$37*12*IF(2=1,'1.Inputs'!$D$38,IF(2=2,'1.Inputs'!$D$39,$E208)))/(1-'1.Inputs'!$D$42)*$D208*(1+$G208)^(2-1))-('1.Inputs'!$D$37*12*IF(2=1,'1.Inputs'!$D$38,IF(2=2,'1.Inputs'!$D$39,$E208)))*'1.Inputs'!$D$43*(1+$G208)^(2-1)-'1.Inputs'!$D$44*(1+$G208)^(2-1)-('1.Inputs'!$D$20/'1.Inputs'!$D$27+'1.Inputs'!$D$23/'1.Inputs'!$D$28))-MAX(0,((('1.Inputs'!$D$37*12*IF(2=1,'1.Inputs'!$D$38,IF(2=2,'1.Inputs'!$D$39,$E208)))*$F208*(('1.Inputs'!$D$40)+(1-'1.Inputs'!$D$40)*(1+'1.Inputs'!$D$41))*(1+$G208)^(2-1))-(('1.Inputs'!$D$37*12*IF(2=1,'1.Inputs'!$D$38,IF(2=2,'1.Inputs'!$D$39,$E208)))/(1-'1.Inputs'!$D$42)*$D208*(1+$G208)^(2-1))-('1.Inputs'!$D$37*12*IF(2=1,'1.Inputs'!$D$38,IF(2=2,'1.Inputs'!$D$39,$E208)))*'1.Inputs'!$D$43*(1+$G208)^(2-1)-'1.Inputs'!$D$44*(1+$G208)^(2-1)-('1.Inputs'!$D$20/'1.Inputs'!$D$27+'1.Inputs'!$D$23/'1.Inputs'!$D$28)))*'1.Inputs'!$D$53+('1.Inputs'!$D$20/'1.Inputs'!$D$27+'1.Inputs'!$D$23/'1.Inputs'!$D$28)-(I208-H208)</f>
        <v>828877582.60984027</v>
      </c>
      <c r="U208" s="36">
        <f ca="1">((('1.Inputs'!$D$37*12*IF(3=1,'1.Inputs'!$D$38,IF(3=2,'1.Inputs'!$D$39,$E208)))*$F208*(('1.Inputs'!$D$40)+(1-'1.Inputs'!$D$40)*(1+'1.Inputs'!$D$41))*(1+$G208)^(3-1))-(('1.Inputs'!$D$37*12*IF(3=1,'1.Inputs'!$D$38,IF(3=2,'1.Inputs'!$D$39,$E208)))/(1-'1.Inputs'!$D$42)*$D208*(1+$G208)^(3-1))-('1.Inputs'!$D$37*12*IF(3=1,'1.Inputs'!$D$38,IF(3=2,'1.Inputs'!$D$39,$E208)))*'1.Inputs'!$D$43*(1+$G208)^(3-1)-'1.Inputs'!$D$44*(1+$G208)^(3-1)-('1.Inputs'!$D$20/'1.Inputs'!$D$27+'1.Inputs'!$D$23/'1.Inputs'!$D$28))-MAX(0,((('1.Inputs'!$D$37*12*IF(3=1,'1.Inputs'!$D$38,IF(3=2,'1.Inputs'!$D$39,$E208)))*$F208*(('1.Inputs'!$D$40)+(1-'1.Inputs'!$D$40)*(1+'1.Inputs'!$D$41))*(1+$G208)^(3-1))-(('1.Inputs'!$D$37*12*IF(3=1,'1.Inputs'!$D$38,IF(3=2,'1.Inputs'!$D$39,$E208)))/(1-'1.Inputs'!$D$42)*$D208*(1+$G208)^(3-1))-('1.Inputs'!$D$37*12*IF(3=1,'1.Inputs'!$D$38,IF(3=2,'1.Inputs'!$D$39,$E208)))*'1.Inputs'!$D$43*(1+$G208)^(3-1)-'1.Inputs'!$D$44*(1+$G208)^(3-1)-('1.Inputs'!$D$20/'1.Inputs'!$D$27+'1.Inputs'!$D$23/'1.Inputs'!$D$28)))*'1.Inputs'!$D$53+('1.Inputs'!$D$20/'1.Inputs'!$D$27+'1.Inputs'!$D$23/'1.Inputs'!$D$28)-(J208-I208)</f>
        <v>1216660935.5703337</v>
      </c>
      <c r="V208" s="36">
        <f ca="1">((('1.Inputs'!$D$37*12*IF(4=1,'1.Inputs'!$D$38,IF(4=2,'1.Inputs'!$D$39,$E208)))*$F208*(('1.Inputs'!$D$40)+(1-'1.Inputs'!$D$40)*(1+'1.Inputs'!$D$41))*(1+$G208)^(4-1))-(('1.Inputs'!$D$37*12*IF(4=1,'1.Inputs'!$D$38,IF(4=2,'1.Inputs'!$D$39,$E208)))/(1-'1.Inputs'!$D$42)*$D208*(1+$G208)^(4-1))-('1.Inputs'!$D$37*12*IF(4=1,'1.Inputs'!$D$38,IF(4=2,'1.Inputs'!$D$39,$E208)))*'1.Inputs'!$D$43*(1+$G208)^(4-1)-'1.Inputs'!$D$44*(1+$G208)^(4-1)-('1.Inputs'!$D$20/'1.Inputs'!$D$27+'1.Inputs'!$D$23/'1.Inputs'!$D$28))-MAX(0,((('1.Inputs'!$D$37*12*IF(4=1,'1.Inputs'!$D$38,IF(4=2,'1.Inputs'!$D$39,$E208)))*$F208*(('1.Inputs'!$D$40)+(1-'1.Inputs'!$D$40)*(1+'1.Inputs'!$D$41))*(1+$G208)^(4-1))-(('1.Inputs'!$D$37*12*IF(4=1,'1.Inputs'!$D$38,IF(4=2,'1.Inputs'!$D$39,$E208)))/(1-'1.Inputs'!$D$42)*$D208*(1+$G208)^(4-1))-('1.Inputs'!$D$37*12*IF(4=1,'1.Inputs'!$D$38,IF(4=2,'1.Inputs'!$D$39,$E208)))*'1.Inputs'!$D$43*(1+$G208)^(4-1)-'1.Inputs'!$D$44*(1+$G208)^(4-1)-('1.Inputs'!$D$20/'1.Inputs'!$D$27+'1.Inputs'!$D$23/'1.Inputs'!$D$28)))*'1.Inputs'!$D$53+('1.Inputs'!$D$20/'1.Inputs'!$D$27+'1.Inputs'!$D$23/'1.Inputs'!$D$28)-(K208-J208)</f>
        <v>1311640356.0664661</v>
      </c>
      <c r="W208" s="36">
        <f ca="1">((('1.Inputs'!$D$37*12*IF(5=1,'1.Inputs'!$D$38,IF(5=2,'1.Inputs'!$D$39,$E208)))*$F208*(('1.Inputs'!$D$40)+(1-'1.Inputs'!$D$40)*(1+'1.Inputs'!$D$41))*(1+$G208)^(5-1))-(('1.Inputs'!$D$37*12*IF(5=1,'1.Inputs'!$D$38,IF(5=2,'1.Inputs'!$D$39,$E208)))/(1-'1.Inputs'!$D$42)*$D208*(1+$G208)^(5-1))-('1.Inputs'!$D$37*12*IF(5=1,'1.Inputs'!$D$38,IF(5=2,'1.Inputs'!$D$39,$E208)))*'1.Inputs'!$D$43*(1+$G208)^(5-1)-'1.Inputs'!$D$44*(1+$G208)^(5-1)-('1.Inputs'!$D$20/'1.Inputs'!$D$27+'1.Inputs'!$D$23/'1.Inputs'!$D$28))-MAX(0,((('1.Inputs'!$D$37*12*IF(5=1,'1.Inputs'!$D$38,IF(5=2,'1.Inputs'!$D$39,$E208)))*$F208*(('1.Inputs'!$D$40)+(1-'1.Inputs'!$D$40)*(1+'1.Inputs'!$D$41))*(1+$G208)^(5-1))-(('1.Inputs'!$D$37*12*IF(5=1,'1.Inputs'!$D$38,IF(5=2,'1.Inputs'!$D$39,$E208)))/(1-'1.Inputs'!$D$42)*$D208*(1+$G208)^(5-1))-('1.Inputs'!$D$37*12*IF(5=1,'1.Inputs'!$D$38,IF(5=2,'1.Inputs'!$D$39,$E208)))*'1.Inputs'!$D$43*(1+$G208)^(5-1)-'1.Inputs'!$D$44*(1+$G208)^(5-1)-('1.Inputs'!$D$20/'1.Inputs'!$D$27+'1.Inputs'!$D$23/'1.Inputs'!$D$28)))*'1.Inputs'!$D$53+('1.Inputs'!$D$20/'1.Inputs'!$D$27+'1.Inputs'!$D$23/'1.Inputs'!$D$28)-(L208-K208)</f>
        <v>1363328999.2360635</v>
      </c>
      <c r="X208" s="36">
        <f ca="1">((('1.Inputs'!$D$37*12*IF(6=1,'1.Inputs'!$D$38,IF(6=2,'1.Inputs'!$D$39,$E208)))*$F208*(('1.Inputs'!$D$40)+(1-'1.Inputs'!$D$40)*(1+'1.Inputs'!$D$41))*(1+$G208)^(6-1))-(('1.Inputs'!$D$37*12*IF(6=1,'1.Inputs'!$D$38,IF(6=2,'1.Inputs'!$D$39,$E208)))/(1-'1.Inputs'!$D$42)*$D208*(1+$G208)^(6-1))-('1.Inputs'!$D$37*12*IF(6=1,'1.Inputs'!$D$38,IF(6=2,'1.Inputs'!$D$39,$E208)))*'1.Inputs'!$D$43*(1+$G208)^(6-1)-'1.Inputs'!$D$44*(1+$G208)^(6-1)-('1.Inputs'!$D$20/'1.Inputs'!$D$27+'1.Inputs'!$D$23/'1.Inputs'!$D$28))-MAX(0,((('1.Inputs'!$D$37*12*IF(6=1,'1.Inputs'!$D$38,IF(6=2,'1.Inputs'!$D$39,$E208)))*$F208*(('1.Inputs'!$D$40)+(1-'1.Inputs'!$D$40)*(1+'1.Inputs'!$D$41))*(1+$G208)^(6-1))-(('1.Inputs'!$D$37*12*IF(6=1,'1.Inputs'!$D$38,IF(6=2,'1.Inputs'!$D$39,$E208)))/(1-'1.Inputs'!$D$42)*$D208*(1+$G208)^(6-1))-('1.Inputs'!$D$37*12*IF(6=1,'1.Inputs'!$D$38,IF(6=2,'1.Inputs'!$D$39,$E208)))*'1.Inputs'!$D$43*(1+$G208)^(6-1)-'1.Inputs'!$D$44*(1+$G208)^(6-1)-('1.Inputs'!$D$20/'1.Inputs'!$D$27+'1.Inputs'!$D$23/'1.Inputs'!$D$28)))*'1.Inputs'!$D$53+('1.Inputs'!$D$20/'1.Inputs'!$D$27+'1.Inputs'!$D$23/'1.Inputs'!$D$28)-(M208-L208)</f>
        <v>1417130689.0766473</v>
      </c>
      <c r="Y208" s="36">
        <f ca="1">((('1.Inputs'!$D$37*12*IF(7=1,'1.Inputs'!$D$38,IF(7=2,'1.Inputs'!$D$39,$E208)))*$F208*(('1.Inputs'!$D$40)+(1-'1.Inputs'!$D$40)*(1+'1.Inputs'!$D$41))*(1+$G208)^(7-1))-(('1.Inputs'!$D$37*12*IF(7=1,'1.Inputs'!$D$38,IF(7=2,'1.Inputs'!$D$39,$E208)))/(1-'1.Inputs'!$D$42)*$D208*(1+$G208)^(7-1))-('1.Inputs'!$D$37*12*IF(7=1,'1.Inputs'!$D$38,IF(7=2,'1.Inputs'!$D$39,$E208)))*'1.Inputs'!$D$43*(1+$G208)^(7-1)-'1.Inputs'!$D$44*(1+$G208)^(7-1)-('1.Inputs'!$D$20/'1.Inputs'!$D$27+'1.Inputs'!$D$23/'1.Inputs'!$D$28))-MAX(0,((('1.Inputs'!$D$37*12*IF(7=1,'1.Inputs'!$D$38,IF(7=2,'1.Inputs'!$D$39,$E208)))*$F208*(('1.Inputs'!$D$40)+(1-'1.Inputs'!$D$40)*(1+'1.Inputs'!$D$41))*(1+$G208)^(7-1))-(('1.Inputs'!$D$37*12*IF(7=1,'1.Inputs'!$D$38,IF(7=2,'1.Inputs'!$D$39,$E208)))/(1-'1.Inputs'!$D$42)*$D208*(1+$G208)^(7-1))-('1.Inputs'!$D$37*12*IF(7=1,'1.Inputs'!$D$38,IF(7=2,'1.Inputs'!$D$39,$E208)))*'1.Inputs'!$D$43*(1+$G208)^(7-1)-'1.Inputs'!$D$44*(1+$G208)^(7-1)-('1.Inputs'!$D$20/'1.Inputs'!$D$27+'1.Inputs'!$D$23/'1.Inputs'!$D$28)))*'1.Inputs'!$D$53+('1.Inputs'!$D$20/'1.Inputs'!$D$27+'1.Inputs'!$D$23/'1.Inputs'!$D$28)-(N208-M208)</f>
        <v>1473131807.5468071</v>
      </c>
      <c r="Z208" s="36">
        <f ca="1">((('1.Inputs'!$D$37*12*IF(8=1,'1.Inputs'!$D$38,IF(8=2,'1.Inputs'!$D$39,$E208)))*$F208*(('1.Inputs'!$D$40)+(1-'1.Inputs'!$D$40)*(1+'1.Inputs'!$D$41))*(1+$G208)^(8-1))-(('1.Inputs'!$D$37*12*IF(8=1,'1.Inputs'!$D$38,IF(8=2,'1.Inputs'!$D$39,$E208)))/(1-'1.Inputs'!$D$42)*$D208*(1+$G208)^(8-1))-('1.Inputs'!$D$37*12*IF(8=1,'1.Inputs'!$D$38,IF(8=2,'1.Inputs'!$D$39,$E208)))*'1.Inputs'!$D$43*(1+$G208)^(8-1)-'1.Inputs'!$D$44*(1+$G208)^(8-1)-('1.Inputs'!$D$20/'1.Inputs'!$D$27+'1.Inputs'!$D$23/'1.Inputs'!$D$28))-MAX(0,((('1.Inputs'!$D$37*12*IF(8=1,'1.Inputs'!$D$38,IF(8=2,'1.Inputs'!$D$39,$E208)))*$F208*(('1.Inputs'!$D$40)+(1-'1.Inputs'!$D$40)*(1+'1.Inputs'!$D$41))*(1+$G208)^(8-1))-(('1.Inputs'!$D$37*12*IF(8=1,'1.Inputs'!$D$38,IF(8=2,'1.Inputs'!$D$39,$E208)))/(1-'1.Inputs'!$D$42)*$D208*(1+$G208)^(8-1))-('1.Inputs'!$D$37*12*IF(8=1,'1.Inputs'!$D$38,IF(8=2,'1.Inputs'!$D$39,$E208)))*'1.Inputs'!$D$43*(1+$G208)^(8-1)-'1.Inputs'!$D$44*(1+$G208)^(8-1)-('1.Inputs'!$D$20/'1.Inputs'!$D$27+'1.Inputs'!$D$23/'1.Inputs'!$D$28)))*'1.Inputs'!$D$53+('1.Inputs'!$D$20/'1.Inputs'!$D$27+'1.Inputs'!$D$23/'1.Inputs'!$D$28)-(O208-N208)</f>
        <v>1531422267.9245625</v>
      </c>
      <c r="AA208" s="36">
        <f ca="1">((('1.Inputs'!$D$37*12*IF(9=1,'1.Inputs'!$D$38,IF(9=2,'1.Inputs'!$D$39,$E208)))*$F208*(('1.Inputs'!$D$40)+(1-'1.Inputs'!$D$40)*(1+'1.Inputs'!$D$41))*(1+$G208)^(9-1))-(('1.Inputs'!$D$37*12*IF(9=1,'1.Inputs'!$D$38,IF(9=2,'1.Inputs'!$D$39,$E208)))/(1-'1.Inputs'!$D$42)*$D208*(1+$G208)^(9-1))-('1.Inputs'!$D$37*12*IF(9=1,'1.Inputs'!$D$38,IF(9=2,'1.Inputs'!$D$39,$E208)))*'1.Inputs'!$D$43*(1+$G208)^(9-1)-'1.Inputs'!$D$44*(1+$G208)^(9-1)-('1.Inputs'!$D$20/'1.Inputs'!$D$27+'1.Inputs'!$D$23/'1.Inputs'!$D$28))-MAX(0,((('1.Inputs'!$D$37*12*IF(9=1,'1.Inputs'!$D$38,IF(9=2,'1.Inputs'!$D$39,$E208)))*$F208*(('1.Inputs'!$D$40)+(1-'1.Inputs'!$D$40)*(1+'1.Inputs'!$D$41))*(1+$G208)^(9-1))-(('1.Inputs'!$D$37*12*IF(9=1,'1.Inputs'!$D$38,IF(9=2,'1.Inputs'!$D$39,$E208)))/(1-'1.Inputs'!$D$42)*$D208*(1+$G208)^(9-1))-('1.Inputs'!$D$37*12*IF(9=1,'1.Inputs'!$D$38,IF(9=2,'1.Inputs'!$D$39,$E208)))*'1.Inputs'!$D$43*(1+$G208)^(9-1)-'1.Inputs'!$D$44*(1+$G208)^(9-1)-('1.Inputs'!$D$20/'1.Inputs'!$D$27+'1.Inputs'!$D$23/'1.Inputs'!$D$28)))*'1.Inputs'!$D$53+('1.Inputs'!$D$20/'1.Inputs'!$D$27+'1.Inputs'!$D$23/'1.Inputs'!$D$28)-(P208-O208)</f>
        <v>1592095659.1687233</v>
      </c>
      <c r="AB208" s="36">
        <f ca="1">((('1.Inputs'!$D$37*12*IF(10=1,'1.Inputs'!$D$38,IF(10=2,'1.Inputs'!$D$39,$E208)))*$F208*(('1.Inputs'!$D$40)+(1-'1.Inputs'!$D$40)*(1+'1.Inputs'!$D$41))*(1+$G208)^(10-1))-(('1.Inputs'!$D$37*12*IF(10=1,'1.Inputs'!$D$38,IF(10=2,'1.Inputs'!$D$39,$E208)))/(1-'1.Inputs'!$D$42)*$D208*(1+$G208)^(10-1))-('1.Inputs'!$D$37*12*IF(10=1,'1.Inputs'!$D$38,IF(10=2,'1.Inputs'!$D$39,$E208)))*'1.Inputs'!$D$43*(1+$G208)^(10-1)-'1.Inputs'!$D$44*(1+$G208)^(10-1)-('1.Inputs'!$D$20/'1.Inputs'!$D$27+'1.Inputs'!$D$23/'1.Inputs'!$D$28))-MAX(0,((('1.Inputs'!$D$37*12*IF(10=1,'1.Inputs'!$D$38,IF(10=2,'1.Inputs'!$D$39,$E208)))*$F208*(('1.Inputs'!$D$40)+(1-'1.Inputs'!$D$40)*(1+'1.Inputs'!$D$41))*(1+$G208)^(10-1))-(('1.Inputs'!$D$37*12*IF(10=1,'1.Inputs'!$D$38,IF(10=2,'1.Inputs'!$D$39,$E208)))/(1-'1.Inputs'!$D$42)*$D208*(1+$G208)^(10-1))-('1.Inputs'!$D$37*12*IF(10=1,'1.Inputs'!$D$38,IF(10=2,'1.Inputs'!$D$39,$E208)))*'1.Inputs'!$D$43*(1+$G208)^(10-1)-'1.Inputs'!$D$44*(1+$G208)^(10-1)-('1.Inputs'!$D$20/'1.Inputs'!$D$27+'1.Inputs'!$D$23/'1.Inputs'!$D$28)))*'1.Inputs'!$D$53+('1.Inputs'!$D$20/'1.Inputs'!$D$27+'1.Inputs'!$D$23/'1.Inputs'!$D$28)-(Q208-P208)+(('1.Inputs'!$D$20+'1.Inputs'!$D$23-('1.Inputs'!$D$20/'1.Inputs'!$D$27+'1.Inputs'!$D$23/'1.Inputs'!$D$28)*'1.Inputs'!$D$10)*'1.Inputs'!$D$60+'1.Inputs'!$D$19*'1.Inputs'!$D$59+Q208)</f>
        <v>4017323254.9482908</v>
      </c>
      <c r="AC208" s="36">
        <f ca="1">S208-AC$13-AC$14+MIN(AC$13,MAX(0,((('1.Inputs'!$D$37*12*IF(1=1,'1.Inputs'!$D$38,IF(1=2,'1.Inputs'!$D$39,$E208)))*$F208*(('1.Inputs'!$D$40)+(1-'1.Inputs'!$D$40)*(1+'1.Inputs'!$D$41))*(1+$G208)^(1-1))-(('1.Inputs'!$D$37*12*IF(1=1,'1.Inputs'!$D$38,IF(1=2,'1.Inputs'!$D$39,$E208)))/(1-'1.Inputs'!$D$42)*$D208*(1+$G208)^(1-1))-('1.Inputs'!$D$37*12*IF(1=1,'1.Inputs'!$D$38,IF(1=2,'1.Inputs'!$D$39,$E208)))*'1.Inputs'!$D$43*(1+$G208)^(1-1)-'1.Inputs'!$D$44*(1+$G208)^(1-1)-('1.Inputs'!$D$20/'1.Inputs'!$D$27+'1.Inputs'!$D$23/'1.Inputs'!$D$28))))*'1.Inputs'!$D$53</f>
        <v>-226162270.28401792</v>
      </c>
      <c r="AD208" s="36">
        <f ca="1">T208-AD$13-AD$14+MIN(AD$13,MAX(0,((('1.Inputs'!$D$37*12*IF(2=1,'1.Inputs'!$D$38,IF(2=2,'1.Inputs'!$D$39,$E208)))*$F208*(('1.Inputs'!$D$40)+(1-'1.Inputs'!$D$40)*(1+'1.Inputs'!$D$41))*(1+$G208)^(2-1))-(('1.Inputs'!$D$37*12*IF(2=1,'1.Inputs'!$D$38,IF(2=2,'1.Inputs'!$D$39,$E208)))/(1-'1.Inputs'!$D$42)*$D208*(1+$G208)^(2-1))-('1.Inputs'!$D$37*12*IF(2=1,'1.Inputs'!$D$38,IF(2=2,'1.Inputs'!$D$39,$E208)))*'1.Inputs'!$D$43*(1+$G208)^(2-1)-'1.Inputs'!$D$44*(1+$G208)^(2-1)-('1.Inputs'!$D$20/'1.Inputs'!$D$27+'1.Inputs'!$D$23/'1.Inputs'!$D$28))))*'1.Inputs'!$D$53</f>
        <v>732937582.60984027</v>
      </c>
      <c r="AE208" s="36">
        <f ca="1">U208-AE$13-AE$14+MIN(AE$13,MAX(0,((('1.Inputs'!$D$37*12*IF(3=1,'1.Inputs'!$D$38,IF(3=2,'1.Inputs'!$D$39,$E208)))*$F208*(('1.Inputs'!$D$40)+(1-'1.Inputs'!$D$40)*(1+'1.Inputs'!$D$41))*(1+$G208)^(3-1))-(('1.Inputs'!$D$37*12*IF(3=1,'1.Inputs'!$D$38,IF(3=2,'1.Inputs'!$D$39,$E208)))/(1-'1.Inputs'!$D$42)*$D208*(1+$G208)^(3-1))-('1.Inputs'!$D$37*12*IF(3=1,'1.Inputs'!$D$38,IF(3=2,'1.Inputs'!$D$39,$E208)))*'1.Inputs'!$D$43*(1+$G208)^(3-1)-'1.Inputs'!$D$44*(1+$G208)^(3-1)-('1.Inputs'!$D$20/'1.Inputs'!$D$27+'1.Inputs'!$D$23/'1.Inputs'!$D$28))))*'1.Inputs'!$D$53</f>
        <v>874720935.57033372</v>
      </c>
      <c r="AF208" s="36">
        <f ca="1">V208-AF$13-AF$14+MIN(AF$13,MAX(0,((('1.Inputs'!$D$37*12*IF(4=1,'1.Inputs'!$D$38,IF(4=2,'1.Inputs'!$D$39,$E208)))*$F208*(('1.Inputs'!$D$40)+(1-'1.Inputs'!$D$40)*(1+'1.Inputs'!$D$41))*(1+$G208)^(4-1))-(('1.Inputs'!$D$37*12*IF(4=1,'1.Inputs'!$D$38,IF(4=2,'1.Inputs'!$D$39,$E208)))/(1-'1.Inputs'!$D$42)*$D208*(1+$G208)^(4-1))-('1.Inputs'!$D$37*12*IF(4=1,'1.Inputs'!$D$38,IF(4=2,'1.Inputs'!$D$39,$E208)))*'1.Inputs'!$D$43*(1+$G208)^(4-1)-'1.Inputs'!$D$44*(1+$G208)^(4-1)-('1.Inputs'!$D$20/'1.Inputs'!$D$27+'1.Inputs'!$D$23/'1.Inputs'!$D$28))))*'1.Inputs'!$D$53</f>
        <v>988888356.06646609</v>
      </c>
      <c r="AG208" s="36">
        <f ca="1">W208-AG$13-AG$14+MIN(AG$13,MAX(0,((('1.Inputs'!$D$37*12*IF(5=1,'1.Inputs'!$D$38,IF(5=2,'1.Inputs'!$D$39,$E208)))*$F208*(('1.Inputs'!$D$40)+(1-'1.Inputs'!$D$40)*(1+'1.Inputs'!$D$41))*(1+$G208)^(5-1))-(('1.Inputs'!$D$37*12*IF(5=1,'1.Inputs'!$D$38,IF(5=2,'1.Inputs'!$D$39,$E208)))/(1-'1.Inputs'!$D$42)*$D208*(1+$G208)^(5-1))-('1.Inputs'!$D$37*12*IF(5=1,'1.Inputs'!$D$38,IF(5=2,'1.Inputs'!$D$39,$E208)))*'1.Inputs'!$D$43*(1+$G208)^(5-1)-'1.Inputs'!$D$44*(1+$G208)^(5-1)-('1.Inputs'!$D$20/'1.Inputs'!$D$27+'1.Inputs'!$D$23/'1.Inputs'!$D$28))))*'1.Inputs'!$D$53</f>
        <v>1059764999.2360635</v>
      </c>
      <c r="AH208" s="36">
        <f ca="1">X208-AH$13-AH$14+MIN(AH$13,MAX(0,((('1.Inputs'!$D$37*12*IF(6=1,'1.Inputs'!$D$38,IF(6=2,'1.Inputs'!$D$39,$E208)))*$F208*(('1.Inputs'!$D$40)+(1-'1.Inputs'!$D$40)*(1+'1.Inputs'!$D$41))*(1+$G208)^(6-1))-(('1.Inputs'!$D$37*12*IF(6=1,'1.Inputs'!$D$38,IF(6=2,'1.Inputs'!$D$39,$E208)))/(1-'1.Inputs'!$D$42)*$D208*(1+$G208)^(6-1))-('1.Inputs'!$D$37*12*IF(6=1,'1.Inputs'!$D$38,IF(6=2,'1.Inputs'!$D$39,$E208)))*'1.Inputs'!$D$43*(1+$G208)^(6-1)-'1.Inputs'!$D$44*(1+$G208)^(6-1)-('1.Inputs'!$D$20/'1.Inputs'!$D$27+'1.Inputs'!$D$23/'1.Inputs'!$D$28))))*'1.Inputs'!$D$53</f>
        <v>1132754689.0766473</v>
      </c>
      <c r="AI208" s="36">
        <f ca="1">Y208-AI$13-AI$14+MIN(AI$13,MAX(0,((('1.Inputs'!$D$37*12*IF(7=1,'1.Inputs'!$D$38,IF(7=2,'1.Inputs'!$D$39,$E208)))*$F208*(('1.Inputs'!$D$40)+(1-'1.Inputs'!$D$40)*(1+'1.Inputs'!$D$41))*(1+$G208)^(7-1))-(('1.Inputs'!$D$37*12*IF(7=1,'1.Inputs'!$D$38,IF(7=2,'1.Inputs'!$D$39,$E208)))/(1-'1.Inputs'!$D$42)*$D208*(1+$G208)^(7-1))-('1.Inputs'!$D$37*12*IF(7=1,'1.Inputs'!$D$38,IF(7=2,'1.Inputs'!$D$39,$E208)))*'1.Inputs'!$D$43*(1+$G208)^(7-1)-'1.Inputs'!$D$44*(1+$G208)^(7-1)-('1.Inputs'!$D$20/'1.Inputs'!$D$27+'1.Inputs'!$D$23/'1.Inputs'!$D$28))))*'1.Inputs'!$D$53</f>
        <v>1207943807.5468071</v>
      </c>
      <c r="AJ208" s="36">
        <f ca="1">Z208-AJ$13-AJ$14+MIN(AJ$13,MAX(0,((('1.Inputs'!$D$37*12*IF(8=1,'1.Inputs'!$D$38,IF(8=2,'1.Inputs'!$D$39,$E208)))*$F208*(('1.Inputs'!$D$40)+(1-'1.Inputs'!$D$40)*(1+'1.Inputs'!$D$41))*(1+$G208)^(8-1))-(('1.Inputs'!$D$37*12*IF(8=1,'1.Inputs'!$D$38,IF(8=2,'1.Inputs'!$D$39,$E208)))/(1-'1.Inputs'!$D$42)*$D208*(1+$G208)^(8-1))-('1.Inputs'!$D$37*12*IF(8=1,'1.Inputs'!$D$38,IF(8=2,'1.Inputs'!$D$39,$E208)))*'1.Inputs'!$D$43*(1+$G208)^(8-1)-'1.Inputs'!$D$44*(1+$G208)^(8-1)-('1.Inputs'!$D$20/'1.Inputs'!$D$27+'1.Inputs'!$D$23/'1.Inputs'!$D$28))))*'1.Inputs'!$D$53</f>
        <v>1531422267.9245625</v>
      </c>
      <c r="AK208" s="36">
        <f ca="1">AA208-AK$13-AK$14+MIN(AK$13,MAX(0,((('1.Inputs'!$D$37*12*IF(9=1,'1.Inputs'!$D$38,IF(9=2,'1.Inputs'!$D$39,$E208)))*$F208*(('1.Inputs'!$D$40)+(1-'1.Inputs'!$D$40)*(1+'1.Inputs'!$D$41))*(1+$G208)^(9-1))-(('1.Inputs'!$D$37*12*IF(9=1,'1.Inputs'!$D$38,IF(9=2,'1.Inputs'!$D$39,$E208)))/(1-'1.Inputs'!$D$42)*$D208*(1+$G208)^(9-1))-('1.Inputs'!$D$37*12*IF(9=1,'1.Inputs'!$D$38,IF(9=2,'1.Inputs'!$D$39,$E208)))*'1.Inputs'!$D$43*(1+$G208)^(9-1)-'1.Inputs'!$D$44*(1+$G208)^(9-1)-('1.Inputs'!$D$20/'1.Inputs'!$D$27+'1.Inputs'!$D$23/'1.Inputs'!$D$28))))*'1.Inputs'!$D$53</f>
        <v>1592095659.1687233</v>
      </c>
      <c r="AL208" s="36">
        <f ca="1">AB208-AL$13-AL$14+MIN(AL$13,MAX(0,((('1.Inputs'!$D$37*12*IF(10=1,'1.Inputs'!$D$38,IF(10=2,'1.Inputs'!$D$39,$E208)))*$F208*(('1.Inputs'!$D$40)+(1-'1.Inputs'!$D$40)*(1+'1.Inputs'!$D$41))*(1+$G208)^(10-1))-(('1.Inputs'!$D$37*12*IF(10=1,'1.Inputs'!$D$38,IF(10=2,'1.Inputs'!$D$39,$E208)))/(1-'1.Inputs'!$D$42)*$D208*(1+$G208)^(10-1))-('1.Inputs'!$D$37*12*IF(10=1,'1.Inputs'!$D$38,IF(10=2,'1.Inputs'!$D$39,$E208)))*'1.Inputs'!$D$43*(1+$G208)^(10-1)-'1.Inputs'!$D$44*(1+$G208)^(10-1)-('1.Inputs'!$D$20/'1.Inputs'!$D$27+'1.Inputs'!$D$23/'1.Inputs'!$D$28))))*'1.Inputs'!$D$53+'1.Inputs'!$D$35</f>
        <v>4817323254.9482908</v>
      </c>
      <c r="AM208" s="48">
        <f ca="1">R208+NPV('1.Inputs'!$D$55,S208:AB208)</f>
        <v>4884415240.7623806</v>
      </c>
      <c r="AN208" s="48">
        <f ca="1">-('1.Inputs'!$D$24*(1-'1.Inputs'!$D$31)+'1.Inputs'!$D$35)+NPV('1.Inputs'!$D$54,AC208:AL208)</f>
        <v>2705989808.7906084</v>
      </c>
      <c r="AO208" s="36">
        <f t="shared" ref="AO208:AO271" ca="1" si="29">MIN(S208/(AC$13+AC$14),T208/(AD$13+AD$14),U208/(AE$13+AE$14),V208/(AF$13+AF$14),W208/(AG$13+AG$14),X208/(AH$13+AH$14),Y208/(AI$13+AI$14))</f>
        <v>-0.88226470382125965</v>
      </c>
      <c r="AP208" s="36">
        <f t="shared" ref="AP208:AP271" ca="1" si="30">MIN(U208/(AE$13+AE$14),V208/(AF$13+AF$14),W208/(AG$13+AG$14),X208/(AH$13+AH$14),Y208/(AI$13+AI$14))</f>
        <v>3.0911101005343844</v>
      </c>
      <c r="AQ208" s="36">
        <f ca="1">'1.Inputs'!$D$35+MIN(SUM($AC208:AC208),SUM($AC208:AD208),SUM($AC208:AE208),SUM($AC208:AF208),SUM($AC208:AG208),SUM($AC208:AH208),SUM($AC208:AI208),SUM($AC208:AJ208),SUM($AC208:AK208),SUM($AC208:AL208))</f>
        <v>573837729.71598208</v>
      </c>
      <c r="AR208" s="36">
        <f ca="1">IF(AP208&lt;'1.Inputs'!$D$57,1,0)</f>
        <v>0</v>
      </c>
      <c r="AS208" s="36">
        <f t="shared" ref="AS208:AS271" ca="1" si="31">IF(AQ208&lt;0,1,0)</f>
        <v>0</v>
      </c>
    </row>
    <row r="209" spans="2:45" ht="15" customHeight="1" x14ac:dyDescent="0.25">
      <c r="B209" s="36">
        <v>194</v>
      </c>
      <c r="C209" s="36">
        <f t="shared" ca="1" si="24"/>
        <v>0.45249546934468843</v>
      </c>
      <c r="D209" s="36">
        <f t="shared" ca="1" si="25"/>
        <v>18435.429197704605</v>
      </c>
      <c r="E209" s="47">
        <f t="shared" ca="1" si="26"/>
        <v>0.8221979970718617</v>
      </c>
      <c r="F209" s="36">
        <f t="shared" ca="1" si="27"/>
        <v>29415.129354143486</v>
      </c>
      <c r="G209" s="36">
        <f t="shared" ca="1" si="28"/>
        <v>5.6362427746830063E-2</v>
      </c>
      <c r="H209" s="36">
        <f ca="1">((('1.Inputs'!$D$37*12*IF(1=1,'1.Inputs'!$D$38,IF(1=2,'1.Inputs'!$D$39,$E209)))*$F209*(('1.Inputs'!$D$40)+(1-'1.Inputs'!$D$40)*(1+'1.Inputs'!$D$41))*(1+$G209)^(1-1))*'1.Inputs'!$D$47+(('1.Inputs'!$D$37*12*IF(1=1,'1.Inputs'!$D$38,IF(1=2,'1.Inputs'!$D$39,$E209)))/(1-'1.Inputs'!$D$42)*$D209*(1+$G209)^(1-1))*('1.Inputs'!$D$48-'1.Inputs'!$D$49))/'1.Inputs'!$D$51</f>
        <v>780134589.98359752</v>
      </c>
      <c r="I209" s="36">
        <f ca="1">((('1.Inputs'!$D$37*12*IF(2=1,'1.Inputs'!$D$38,IF(2=2,'1.Inputs'!$D$39,$E209)))*$F209*(('1.Inputs'!$D$40)+(1-'1.Inputs'!$D$40)*(1+'1.Inputs'!$D$41))*(1+$G209)^(2-1))*'1.Inputs'!$D$47+(('1.Inputs'!$D$37*12*IF(2=1,'1.Inputs'!$D$38,IF(2=2,'1.Inputs'!$D$39,$E209)))/(1-'1.Inputs'!$D$42)*$D209*(1+$G209)^(2-1))*('1.Inputs'!$D$48-'1.Inputs'!$D$49))/'1.Inputs'!$D$51</f>
        <v>1153746817.2220907</v>
      </c>
      <c r="J209" s="36">
        <f ca="1">((('1.Inputs'!$D$37*12*IF(3=1,'1.Inputs'!$D$38,IF(3=2,'1.Inputs'!$D$39,$E209)))*$F209*(('1.Inputs'!$D$40)+(1-'1.Inputs'!$D$40)*(1+'1.Inputs'!$D$41))*(1+$G209)^(3-1))*'1.Inputs'!$D$47+(('1.Inputs'!$D$37*12*IF(3=1,'1.Inputs'!$D$38,IF(3=2,'1.Inputs'!$D$39,$E209)))/(1-'1.Inputs'!$D$42)*$D209*(1+$G209)^(3-1))*('1.Inputs'!$D$48-'1.Inputs'!$D$49))/'1.Inputs'!$D$51</f>
        <v>1431534557.5296931</v>
      </c>
      <c r="K209" s="36">
        <f ca="1">((('1.Inputs'!$D$37*12*IF(4=1,'1.Inputs'!$D$38,IF(4=2,'1.Inputs'!$D$39,$E209)))*$F209*(('1.Inputs'!$D$40)+(1-'1.Inputs'!$D$40)*(1+'1.Inputs'!$D$41))*(1+$G209)^(4-1))*'1.Inputs'!$D$47+(('1.Inputs'!$D$37*12*IF(4=1,'1.Inputs'!$D$38,IF(4=2,'1.Inputs'!$D$39,$E209)))/(1-'1.Inputs'!$D$42)*$D209*(1+$G209)^(4-1))*('1.Inputs'!$D$48-'1.Inputs'!$D$49))/'1.Inputs'!$D$51</f>
        <v>1512219320.5955508</v>
      </c>
      <c r="L209" s="36">
        <f ca="1">((('1.Inputs'!$D$37*12*IF(5=1,'1.Inputs'!$D$38,IF(5=2,'1.Inputs'!$D$39,$E209)))*$F209*(('1.Inputs'!$D$40)+(1-'1.Inputs'!$D$40)*(1+'1.Inputs'!$D$41))*(1+$G209)^(5-1))*'1.Inputs'!$D$47+(('1.Inputs'!$D$37*12*IF(5=1,'1.Inputs'!$D$38,IF(5=2,'1.Inputs'!$D$39,$E209)))/(1-'1.Inputs'!$D$42)*$D209*(1+$G209)^(5-1))*('1.Inputs'!$D$48-'1.Inputs'!$D$49))/'1.Inputs'!$D$51</f>
        <v>1597451672.7899778</v>
      </c>
      <c r="M209" s="36">
        <f ca="1">((('1.Inputs'!$D$37*12*IF(6=1,'1.Inputs'!$D$38,IF(6=2,'1.Inputs'!$D$39,$E209)))*$F209*(('1.Inputs'!$D$40)+(1-'1.Inputs'!$D$40)*(1+'1.Inputs'!$D$41))*(1+$G209)^(6-1))*'1.Inputs'!$D$47+(('1.Inputs'!$D$37*12*IF(6=1,'1.Inputs'!$D$38,IF(6=2,'1.Inputs'!$D$39,$E209)))/(1-'1.Inputs'!$D$42)*$D209*(1+$G209)^(6-1))*('1.Inputs'!$D$48-'1.Inputs'!$D$49))/'1.Inputs'!$D$51</f>
        <v>1687487927.2766554</v>
      </c>
      <c r="N209" s="36">
        <f ca="1">((('1.Inputs'!$D$37*12*IF(7=1,'1.Inputs'!$D$38,IF(7=2,'1.Inputs'!$D$39,$E209)))*$F209*(('1.Inputs'!$D$40)+(1-'1.Inputs'!$D$40)*(1+'1.Inputs'!$D$41))*(1+$G209)^(7-1))*'1.Inputs'!$D$47+(('1.Inputs'!$D$37*12*IF(7=1,'1.Inputs'!$D$38,IF(7=2,'1.Inputs'!$D$39,$E209)))/(1-'1.Inputs'!$D$42)*$D209*(1+$G209)^(7-1))*('1.Inputs'!$D$48-'1.Inputs'!$D$49))/'1.Inputs'!$D$51</f>
        <v>1782598843.6514337</v>
      </c>
      <c r="O209" s="36">
        <f ca="1">((('1.Inputs'!$D$37*12*IF(8=1,'1.Inputs'!$D$38,IF(8=2,'1.Inputs'!$D$39,$E209)))*$F209*(('1.Inputs'!$D$40)+(1-'1.Inputs'!$D$40)*(1+'1.Inputs'!$D$41))*(1+$G209)^(8-1))*'1.Inputs'!$D$47+(('1.Inputs'!$D$37*12*IF(8=1,'1.Inputs'!$D$38,IF(8=2,'1.Inputs'!$D$39,$E209)))/(1-'1.Inputs'!$D$42)*$D209*(1+$G209)^(8-1))*('1.Inputs'!$D$48-'1.Inputs'!$D$49))/'1.Inputs'!$D$51</f>
        <v>1883070442.1783206</v>
      </c>
      <c r="P209" s="36">
        <f ca="1">((('1.Inputs'!$D$37*12*IF(9=1,'1.Inputs'!$D$38,IF(9=2,'1.Inputs'!$D$39,$E209)))*$F209*(('1.Inputs'!$D$40)+(1-'1.Inputs'!$D$40)*(1+'1.Inputs'!$D$41))*(1+$G209)^(9-1))*'1.Inputs'!$D$47+(('1.Inputs'!$D$37*12*IF(9=1,'1.Inputs'!$D$38,IF(9=2,'1.Inputs'!$D$39,$E209)))/(1-'1.Inputs'!$D$42)*$D209*(1+$G209)^(9-1))*('1.Inputs'!$D$48-'1.Inputs'!$D$49))/'1.Inputs'!$D$51</f>
        <v>1989204863.9177871</v>
      </c>
      <c r="Q209" s="36">
        <f ca="1">((('1.Inputs'!$D$37*12*IF(10=1,'1.Inputs'!$D$38,IF(10=2,'1.Inputs'!$D$39,$E209)))*$F209*(('1.Inputs'!$D$40)+(1-'1.Inputs'!$D$40)*(1+'1.Inputs'!$D$41))*(1+$G209)^(10-1))*'1.Inputs'!$D$47+(('1.Inputs'!$D$37*12*IF(10=1,'1.Inputs'!$D$38,IF(10=2,'1.Inputs'!$D$39,$E209)))/(1-'1.Inputs'!$D$42)*$D209*(1+$G209)^(10-1))*('1.Inputs'!$D$48-'1.Inputs'!$D$49))/'1.Inputs'!$D$51</f>
        <v>2101321279.3339963</v>
      </c>
      <c r="R209" s="36">
        <f>-'1.Inputs'!$D$24</f>
        <v>-2050000000</v>
      </c>
      <c r="S209" s="36">
        <f ca="1">((('1.Inputs'!$D$37*12*IF(1=1,'1.Inputs'!$D$38,IF(1=2,'1.Inputs'!$D$39,$E209)))*$F209*(('1.Inputs'!$D$40)+(1-'1.Inputs'!$D$40)*(1+'1.Inputs'!$D$41))*(1+$G209)^(1-1))-(('1.Inputs'!$D$37*12*IF(1=1,'1.Inputs'!$D$38,IF(1=2,'1.Inputs'!$D$39,$E209)))/(1-'1.Inputs'!$D$42)*$D209*(1+$G209)^(1-1))-('1.Inputs'!$D$37*12*IF(1=1,'1.Inputs'!$D$38,IF(1=2,'1.Inputs'!$D$39,$E209)))*'1.Inputs'!$D$43*(1+$G209)^(1-1)-'1.Inputs'!$D$44*(1+$G209)^(1-1)-('1.Inputs'!$D$20/'1.Inputs'!$D$27+'1.Inputs'!$D$23/'1.Inputs'!$D$28))-MAX(0,((('1.Inputs'!$D$37*12*IF(1=1,'1.Inputs'!$D$38,IF(1=2,'1.Inputs'!$D$39,$E209)))*$F209*(('1.Inputs'!$D$40)+(1-'1.Inputs'!$D$40)*(1+'1.Inputs'!$D$41))*(1+$G209)^(1-1))-(('1.Inputs'!$D$37*12*IF(1=1,'1.Inputs'!$D$38,IF(1=2,'1.Inputs'!$D$39,$E209)))/(1-'1.Inputs'!$D$42)*$D209*(1+$G209)^(1-1))-('1.Inputs'!$D$37*12*IF(1=1,'1.Inputs'!$D$38,IF(1=2,'1.Inputs'!$D$39,$E209)))*'1.Inputs'!$D$43*(1+$G209)^(1-1)-'1.Inputs'!$D$44*(1+$G209)^(1-1)-('1.Inputs'!$D$20/'1.Inputs'!$D$27+'1.Inputs'!$D$23/'1.Inputs'!$D$28)))*'1.Inputs'!$D$53+('1.Inputs'!$D$20/'1.Inputs'!$D$27+'1.Inputs'!$D$23/'1.Inputs'!$D$28)-H209</f>
        <v>-560977185.11610293</v>
      </c>
      <c r="T209" s="36">
        <f ca="1">((('1.Inputs'!$D$37*12*IF(2=1,'1.Inputs'!$D$38,IF(2=2,'1.Inputs'!$D$39,$E209)))*$F209*(('1.Inputs'!$D$40)+(1-'1.Inputs'!$D$40)*(1+'1.Inputs'!$D$41))*(1+$G209)^(2-1))-(('1.Inputs'!$D$37*12*IF(2=1,'1.Inputs'!$D$38,IF(2=2,'1.Inputs'!$D$39,$E209)))/(1-'1.Inputs'!$D$42)*$D209*(1+$G209)^(2-1))-('1.Inputs'!$D$37*12*IF(2=1,'1.Inputs'!$D$38,IF(2=2,'1.Inputs'!$D$39,$E209)))*'1.Inputs'!$D$43*(1+$G209)^(2-1)-'1.Inputs'!$D$44*(1+$G209)^(2-1)-('1.Inputs'!$D$20/'1.Inputs'!$D$27+'1.Inputs'!$D$23/'1.Inputs'!$D$28))-MAX(0,((('1.Inputs'!$D$37*12*IF(2=1,'1.Inputs'!$D$38,IF(2=2,'1.Inputs'!$D$39,$E209)))*$F209*(('1.Inputs'!$D$40)+(1-'1.Inputs'!$D$40)*(1+'1.Inputs'!$D$41))*(1+$G209)^(2-1))-(('1.Inputs'!$D$37*12*IF(2=1,'1.Inputs'!$D$38,IF(2=2,'1.Inputs'!$D$39,$E209)))/(1-'1.Inputs'!$D$42)*$D209*(1+$G209)^(2-1))-('1.Inputs'!$D$37*12*IF(2=1,'1.Inputs'!$D$38,IF(2=2,'1.Inputs'!$D$39,$E209)))*'1.Inputs'!$D$43*(1+$G209)^(2-1)-'1.Inputs'!$D$44*(1+$G209)^(2-1)-('1.Inputs'!$D$20/'1.Inputs'!$D$27+'1.Inputs'!$D$23/'1.Inputs'!$D$28)))*'1.Inputs'!$D$53+('1.Inputs'!$D$20/'1.Inputs'!$D$27+'1.Inputs'!$D$23/'1.Inputs'!$D$28)-(I209-H209)</f>
        <v>175061713.82914162</v>
      </c>
      <c r="U209" s="36">
        <f ca="1">((('1.Inputs'!$D$37*12*IF(3=1,'1.Inputs'!$D$38,IF(3=2,'1.Inputs'!$D$39,$E209)))*$F209*(('1.Inputs'!$D$40)+(1-'1.Inputs'!$D$40)*(1+'1.Inputs'!$D$41))*(1+$G209)^(3-1))-(('1.Inputs'!$D$37*12*IF(3=1,'1.Inputs'!$D$38,IF(3=2,'1.Inputs'!$D$39,$E209)))/(1-'1.Inputs'!$D$42)*$D209*(1+$G209)^(3-1))-('1.Inputs'!$D$37*12*IF(3=1,'1.Inputs'!$D$38,IF(3=2,'1.Inputs'!$D$39,$E209)))*'1.Inputs'!$D$43*(1+$G209)^(3-1)-'1.Inputs'!$D$44*(1+$G209)^(3-1)-('1.Inputs'!$D$20/'1.Inputs'!$D$27+'1.Inputs'!$D$23/'1.Inputs'!$D$28))-MAX(0,((('1.Inputs'!$D$37*12*IF(3=1,'1.Inputs'!$D$38,IF(3=2,'1.Inputs'!$D$39,$E209)))*$F209*(('1.Inputs'!$D$40)+(1-'1.Inputs'!$D$40)*(1+'1.Inputs'!$D$41))*(1+$G209)^(3-1))-(('1.Inputs'!$D$37*12*IF(3=1,'1.Inputs'!$D$38,IF(3=2,'1.Inputs'!$D$39,$E209)))/(1-'1.Inputs'!$D$42)*$D209*(1+$G209)^(3-1))-('1.Inputs'!$D$37*12*IF(3=1,'1.Inputs'!$D$38,IF(3=2,'1.Inputs'!$D$39,$E209)))*'1.Inputs'!$D$43*(1+$G209)^(3-1)-'1.Inputs'!$D$44*(1+$G209)^(3-1)-('1.Inputs'!$D$20/'1.Inputs'!$D$27+'1.Inputs'!$D$23/'1.Inputs'!$D$28)))*'1.Inputs'!$D$53+('1.Inputs'!$D$20/'1.Inputs'!$D$27+'1.Inputs'!$D$23/'1.Inputs'!$D$28)-(J209-I209)</f>
        <v>505572878.60053146</v>
      </c>
      <c r="V209" s="36">
        <f ca="1">((('1.Inputs'!$D$37*12*IF(4=1,'1.Inputs'!$D$38,IF(4=2,'1.Inputs'!$D$39,$E209)))*$F209*(('1.Inputs'!$D$40)+(1-'1.Inputs'!$D$40)*(1+'1.Inputs'!$D$41))*(1+$G209)^(4-1))-(('1.Inputs'!$D$37*12*IF(4=1,'1.Inputs'!$D$38,IF(4=2,'1.Inputs'!$D$39,$E209)))/(1-'1.Inputs'!$D$42)*$D209*(1+$G209)^(4-1))-('1.Inputs'!$D$37*12*IF(4=1,'1.Inputs'!$D$38,IF(4=2,'1.Inputs'!$D$39,$E209)))*'1.Inputs'!$D$43*(1+$G209)^(4-1)-'1.Inputs'!$D$44*(1+$G209)^(4-1)-('1.Inputs'!$D$20/'1.Inputs'!$D$27+'1.Inputs'!$D$23/'1.Inputs'!$D$28))-MAX(0,((('1.Inputs'!$D$37*12*IF(4=1,'1.Inputs'!$D$38,IF(4=2,'1.Inputs'!$D$39,$E209)))*$F209*(('1.Inputs'!$D$40)+(1-'1.Inputs'!$D$40)*(1+'1.Inputs'!$D$41))*(1+$G209)^(4-1))-(('1.Inputs'!$D$37*12*IF(4=1,'1.Inputs'!$D$38,IF(4=2,'1.Inputs'!$D$39,$E209)))/(1-'1.Inputs'!$D$42)*$D209*(1+$G209)^(4-1))-('1.Inputs'!$D$37*12*IF(4=1,'1.Inputs'!$D$38,IF(4=2,'1.Inputs'!$D$39,$E209)))*'1.Inputs'!$D$43*(1+$G209)^(4-1)-'1.Inputs'!$D$44*(1+$G209)^(4-1)-('1.Inputs'!$D$20/'1.Inputs'!$D$27+'1.Inputs'!$D$23/'1.Inputs'!$D$28)))*'1.Inputs'!$D$53+('1.Inputs'!$D$20/'1.Inputs'!$D$27+'1.Inputs'!$D$23/'1.Inputs'!$D$28)-(K209-J209)</f>
        <v>744164837.41416049</v>
      </c>
      <c r="W209" s="36">
        <f ca="1">((('1.Inputs'!$D$37*12*IF(5=1,'1.Inputs'!$D$38,IF(5=2,'1.Inputs'!$D$39,$E209)))*$F209*(('1.Inputs'!$D$40)+(1-'1.Inputs'!$D$40)*(1+'1.Inputs'!$D$41))*(1+$G209)^(5-1))-(('1.Inputs'!$D$37*12*IF(5=1,'1.Inputs'!$D$38,IF(5=2,'1.Inputs'!$D$39,$E209)))/(1-'1.Inputs'!$D$42)*$D209*(1+$G209)^(5-1))-('1.Inputs'!$D$37*12*IF(5=1,'1.Inputs'!$D$38,IF(5=2,'1.Inputs'!$D$39,$E209)))*'1.Inputs'!$D$43*(1+$G209)^(5-1)-'1.Inputs'!$D$44*(1+$G209)^(5-1)-('1.Inputs'!$D$20/'1.Inputs'!$D$27+'1.Inputs'!$D$23/'1.Inputs'!$D$28))-MAX(0,((('1.Inputs'!$D$37*12*IF(5=1,'1.Inputs'!$D$38,IF(5=2,'1.Inputs'!$D$39,$E209)))*$F209*(('1.Inputs'!$D$40)+(1-'1.Inputs'!$D$40)*(1+'1.Inputs'!$D$41))*(1+$G209)^(5-1))-(('1.Inputs'!$D$37*12*IF(5=1,'1.Inputs'!$D$38,IF(5=2,'1.Inputs'!$D$39,$E209)))/(1-'1.Inputs'!$D$42)*$D209*(1+$G209)^(5-1))-('1.Inputs'!$D$37*12*IF(5=1,'1.Inputs'!$D$38,IF(5=2,'1.Inputs'!$D$39,$E209)))*'1.Inputs'!$D$43*(1+$G209)^(5-1)-'1.Inputs'!$D$44*(1+$G209)^(5-1)-('1.Inputs'!$D$20/'1.Inputs'!$D$27+'1.Inputs'!$D$23/'1.Inputs'!$D$28)))*'1.Inputs'!$D$53+('1.Inputs'!$D$20/'1.Inputs'!$D$27+'1.Inputs'!$D$23/'1.Inputs'!$D$28)-(L209-K209)</f>
        <v>783444649.5836097</v>
      </c>
      <c r="X209" s="36">
        <f ca="1">((('1.Inputs'!$D$37*12*IF(6=1,'1.Inputs'!$D$38,IF(6=2,'1.Inputs'!$D$39,$E209)))*$F209*(('1.Inputs'!$D$40)+(1-'1.Inputs'!$D$40)*(1+'1.Inputs'!$D$41))*(1+$G209)^(6-1))-(('1.Inputs'!$D$37*12*IF(6=1,'1.Inputs'!$D$38,IF(6=2,'1.Inputs'!$D$39,$E209)))/(1-'1.Inputs'!$D$42)*$D209*(1+$G209)^(6-1))-('1.Inputs'!$D$37*12*IF(6=1,'1.Inputs'!$D$38,IF(6=2,'1.Inputs'!$D$39,$E209)))*'1.Inputs'!$D$43*(1+$G209)^(6-1)-'1.Inputs'!$D$44*(1+$G209)^(6-1)-('1.Inputs'!$D$20/'1.Inputs'!$D$27+'1.Inputs'!$D$23/'1.Inputs'!$D$28))-MAX(0,((('1.Inputs'!$D$37*12*IF(6=1,'1.Inputs'!$D$38,IF(6=2,'1.Inputs'!$D$39,$E209)))*$F209*(('1.Inputs'!$D$40)+(1-'1.Inputs'!$D$40)*(1+'1.Inputs'!$D$41))*(1+$G209)^(6-1))-(('1.Inputs'!$D$37*12*IF(6=1,'1.Inputs'!$D$38,IF(6=2,'1.Inputs'!$D$39,$E209)))/(1-'1.Inputs'!$D$42)*$D209*(1+$G209)^(6-1))-('1.Inputs'!$D$37*12*IF(6=1,'1.Inputs'!$D$38,IF(6=2,'1.Inputs'!$D$39,$E209)))*'1.Inputs'!$D$43*(1+$G209)^(6-1)-'1.Inputs'!$D$44*(1+$G209)^(6-1)-('1.Inputs'!$D$20/'1.Inputs'!$D$27+'1.Inputs'!$D$23/'1.Inputs'!$D$28)))*'1.Inputs'!$D$53+('1.Inputs'!$D$20/'1.Inputs'!$D$27+'1.Inputs'!$D$23/'1.Inputs'!$D$28)-(M209-L209)</f>
        <v>824938367.32836998</v>
      </c>
      <c r="Y209" s="36">
        <f ca="1">((('1.Inputs'!$D$37*12*IF(7=1,'1.Inputs'!$D$38,IF(7=2,'1.Inputs'!$D$39,$E209)))*$F209*(('1.Inputs'!$D$40)+(1-'1.Inputs'!$D$40)*(1+'1.Inputs'!$D$41))*(1+$G209)^(7-1))-(('1.Inputs'!$D$37*12*IF(7=1,'1.Inputs'!$D$38,IF(7=2,'1.Inputs'!$D$39,$E209)))/(1-'1.Inputs'!$D$42)*$D209*(1+$G209)^(7-1))-('1.Inputs'!$D$37*12*IF(7=1,'1.Inputs'!$D$38,IF(7=2,'1.Inputs'!$D$39,$E209)))*'1.Inputs'!$D$43*(1+$G209)^(7-1)-'1.Inputs'!$D$44*(1+$G209)^(7-1)-('1.Inputs'!$D$20/'1.Inputs'!$D$27+'1.Inputs'!$D$23/'1.Inputs'!$D$28))-MAX(0,((('1.Inputs'!$D$37*12*IF(7=1,'1.Inputs'!$D$38,IF(7=2,'1.Inputs'!$D$39,$E209)))*$F209*(('1.Inputs'!$D$40)+(1-'1.Inputs'!$D$40)*(1+'1.Inputs'!$D$41))*(1+$G209)^(7-1))-(('1.Inputs'!$D$37*12*IF(7=1,'1.Inputs'!$D$38,IF(7=2,'1.Inputs'!$D$39,$E209)))/(1-'1.Inputs'!$D$42)*$D209*(1+$G209)^(7-1))-('1.Inputs'!$D$37*12*IF(7=1,'1.Inputs'!$D$38,IF(7=2,'1.Inputs'!$D$39,$E209)))*'1.Inputs'!$D$43*(1+$G209)^(7-1)-'1.Inputs'!$D$44*(1+$G209)^(7-1)-('1.Inputs'!$D$20/'1.Inputs'!$D$27+'1.Inputs'!$D$23/'1.Inputs'!$D$28)))*'1.Inputs'!$D$53+('1.Inputs'!$D$20/'1.Inputs'!$D$27+'1.Inputs'!$D$23/'1.Inputs'!$D$28)-(N209-M209)</f>
        <v>868770771.74146378</v>
      </c>
      <c r="Z209" s="36">
        <f ca="1">((('1.Inputs'!$D$37*12*IF(8=1,'1.Inputs'!$D$38,IF(8=2,'1.Inputs'!$D$39,$E209)))*$F209*(('1.Inputs'!$D$40)+(1-'1.Inputs'!$D$40)*(1+'1.Inputs'!$D$41))*(1+$G209)^(8-1))-(('1.Inputs'!$D$37*12*IF(8=1,'1.Inputs'!$D$38,IF(8=2,'1.Inputs'!$D$39,$E209)))/(1-'1.Inputs'!$D$42)*$D209*(1+$G209)^(8-1))-('1.Inputs'!$D$37*12*IF(8=1,'1.Inputs'!$D$38,IF(8=2,'1.Inputs'!$D$39,$E209)))*'1.Inputs'!$D$43*(1+$G209)^(8-1)-'1.Inputs'!$D$44*(1+$G209)^(8-1)-('1.Inputs'!$D$20/'1.Inputs'!$D$27+'1.Inputs'!$D$23/'1.Inputs'!$D$28))-MAX(0,((('1.Inputs'!$D$37*12*IF(8=1,'1.Inputs'!$D$38,IF(8=2,'1.Inputs'!$D$39,$E209)))*$F209*(('1.Inputs'!$D$40)+(1-'1.Inputs'!$D$40)*(1+'1.Inputs'!$D$41))*(1+$G209)^(8-1))-(('1.Inputs'!$D$37*12*IF(8=1,'1.Inputs'!$D$38,IF(8=2,'1.Inputs'!$D$39,$E209)))/(1-'1.Inputs'!$D$42)*$D209*(1+$G209)^(8-1))-('1.Inputs'!$D$37*12*IF(8=1,'1.Inputs'!$D$38,IF(8=2,'1.Inputs'!$D$39,$E209)))*'1.Inputs'!$D$43*(1+$G209)^(8-1)-'1.Inputs'!$D$44*(1+$G209)^(8-1)-('1.Inputs'!$D$20/'1.Inputs'!$D$27+'1.Inputs'!$D$23/'1.Inputs'!$D$28)))*'1.Inputs'!$D$53+('1.Inputs'!$D$20/'1.Inputs'!$D$27+'1.Inputs'!$D$23/'1.Inputs'!$D$28)-(O209-N209)</f>
        <v>915073676.88126218</v>
      </c>
      <c r="AA209" s="36">
        <f ca="1">((('1.Inputs'!$D$37*12*IF(9=1,'1.Inputs'!$D$38,IF(9=2,'1.Inputs'!$D$39,$E209)))*$F209*(('1.Inputs'!$D$40)+(1-'1.Inputs'!$D$40)*(1+'1.Inputs'!$D$41))*(1+$G209)^(9-1))-(('1.Inputs'!$D$37*12*IF(9=1,'1.Inputs'!$D$38,IF(9=2,'1.Inputs'!$D$39,$E209)))/(1-'1.Inputs'!$D$42)*$D209*(1+$G209)^(9-1))-('1.Inputs'!$D$37*12*IF(9=1,'1.Inputs'!$D$38,IF(9=2,'1.Inputs'!$D$39,$E209)))*'1.Inputs'!$D$43*(1+$G209)^(9-1)-'1.Inputs'!$D$44*(1+$G209)^(9-1)-('1.Inputs'!$D$20/'1.Inputs'!$D$27+'1.Inputs'!$D$23/'1.Inputs'!$D$28))-MAX(0,((('1.Inputs'!$D$37*12*IF(9=1,'1.Inputs'!$D$38,IF(9=2,'1.Inputs'!$D$39,$E209)))*$F209*(('1.Inputs'!$D$40)+(1-'1.Inputs'!$D$40)*(1+'1.Inputs'!$D$41))*(1+$G209)^(9-1))-(('1.Inputs'!$D$37*12*IF(9=1,'1.Inputs'!$D$38,IF(9=2,'1.Inputs'!$D$39,$E209)))/(1-'1.Inputs'!$D$42)*$D209*(1+$G209)^(9-1))-('1.Inputs'!$D$37*12*IF(9=1,'1.Inputs'!$D$38,IF(9=2,'1.Inputs'!$D$39,$E209)))*'1.Inputs'!$D$43*(1+$G209)^(9-1)-'1.Inputs'!$D$44*(1+$G209)^(9-1)-('1.Inputs'!$D$20/'1.Inputs'!$D$27+'1.Inputs'!$D$23/'1.Inputs'!$D$28)))*'1.Inputs'!$D$53+('1.Inputs'!$D$20/'1.Inputs'!$D$27+'1.Inputs'!$D$23/'1.Inputs'!$D$28)-(P209-O209)</f>
        <v>963986326.16647112</v>
      </c>
      <c r="AB209" s="36">
        <f ca="1">((('1.Inputs'!$D$37*12*IF(10=1,'1.Inputs'!$D$38,IF(10=2,'1.Inputs'!$D$39,$E209)))*$F209*(('1.Inputs'!$D$40)+(1-'1.Inputs'!$D$40)*(1+'1.Inputs'!$D$41))*(1+$G209)^(10-1))-(('1.Inputs'!$D$37*12*IF(10=1,'1.Inputs'!$D$38,IF(10=2,'1.Inputs'!$D$39,$E209)))/(1-'1.Inputs'!$D$42)*$D209*(1+$G209)^(10-1))-('1.Inputs'!$D$37*12*IF(10=1,'1.Inputs'!$D$38,IF(10=2,'1.Inputs'!$D$39,$E209)))*'1.Inputs'!$D$43*(1+$G209)^(10-1)-'1.Inputs'!$D$44*(1+$G209)^(10-1)-('1.Inputs'!$D$20/'1.Inputs'!$D$27+'1.Inputs'!$D$23/'1.Inputs'!$D$28))-MAX(0,((('1.Inputs'!$D$37*12*IF(10=1,'1.Inputs'!$D$38,IF(10=2,'1.Inputs'!$D$39,$E209)))*$F209*(('1.Inputs'!$D$40)+(1-'1.Inputs'!$D$40)*(1+'1.Inputs'!$D$41))*(1+$G209)^(10-1))-(('1.Inputs'!$D$37*12*IF(10=1,'1.Inputs'!$D$38,IF(10=2,'1.Inputs'!$D$39,$E209)))/(1-'1.Inputs'!$D$42)*$D209*(1+$G209)^(10-1))-('1.Inputs'!$D$37*12*IF(10=1,'1.Inputs'!$D$38,IF(10=2,'1.Inputs'!$D$39,$E209)))*'1.Inputs'!$D$43*(1+$G209)^(10-1)-'1.Inputs'!$D$44*(1+$G209)^(10-1)-('1.Inputs'!$D$20/'1.Inputs'!$D$27+'1.Inputs'!$D$23/'1.Inputs'!$D$28)))*'1.Inputs'!$D$53+('1.Inputs'!$D$20/'1.Inputs'!$D$27+'1.Inputs'!$D$23/'1.Inputs'!$D$28)-(Q209-P209)+(('1.Inputs'!$D$20+'1.Inputs'!$D$23-('1.Inputs'!$D$20/'1.Inputs'!$D$27+'1.Inputs'!$D$23/'1.Inputs'!$D$28)*'1.Inputs'!$D$10)*'1.Inputs'!$D$60+'1.Inputs'!$D$19*'1.Inputs'!$D$59+Q209)</f>
        <v>3816977090.4469185</v>
      </c>
      <c r="AC209" s="36">
        <f ca="1">S209-AC$13-AC$14+MIN(AC$13,MAX(0,((('1.Inputs'!$D$37*12*IF(1=1,'1.Inputs'!$D$38,IF(1=2,'1.Inputs'!$D$39,$E209)))*$F209*(('1.Inputs'!$D$40)+(1-'1.Inputs'!$D$40)*(1+'1.Inputs'!$D$41))*(1+$G209)^(1-1))-(('1.Inputs'!$D$37*12*IF(1=1,'1.Inputs'!$D$38,IF(1=2,'1.Inputs'!$D$39,$E209)))/(1-'1.Inputs'!$D$42)*$D209*(1+$G209)^(1-1))-('1.Inputs'!$D$37*12*IF(1=1,'1.Inputs'!$D$38,IF(1=2,'1.Inputs'!$D$39,$E209)))*'1.Inputs'!$D$43*(1+$G209)^(1-1)-'1.Inputs'!$D$44*(1+$G209)^(1-1)-('1.Inputs'!$D$20/'1.Inputs'!$D$27+'1.Inputs'!$D$23/'1.Inputs'!$D$28))))*'1.Inputs'!$D$53</f>
        <v>-663261659.41822124</v>
      </c>
      <c r="AD209" s="36">
        <f ca="1">T209-AD$13-AD$14+MIN(AD$13,MAX(0,((('1.Inputs'!$D$37*12*IF(2=1,'1.Inputs'!$D$38,IF(2=2,'1.Inputs'!$D$39,$E209)))*$F209*(('1.Inputs'!$D$40)+(1-'1.Inputs'!$D$40)*(1+'1.Inputs'!$D$41))*(1+$G209)^(2-1))-(('1.Inputs'!$D$37*12*IF(2=1,'1.Inputs'!$D$38,IF(2=2,'1.Inputs'!$D$39,$E209)))/(1-'1.Inputs'!$D$42)*$D209*(1+$G209)^(2-1))-('1.Inputs'!$D$37*12*IF(2=1,'1.Inputs'!$D$38,IF(2=2,'1.Inputs'!$D$39,$E209)))*'1.Inputs'!$D$43*(1+$G209)^(2-1)-'1.Inputs'!$D$44*(1+$G209)^(2-1)-('1.Inputs'!$D$20/'1.Inputs'!$D$27+'1.Inputs'!$D$23/'1.Inputs'!$D$28))))*'1.Inputs'!$D$53</f>
        <v>79121713.829141617</v>
      </c>
      <c r="AE209" s="36">
        <f ca="1">U209-AE$13-AE$14+MIN(AE$13,MAX(0,((('1.Inputs'!$D$37*12*IF(3=1,'1.Inputs'!$D$38,IF(3=2,'1.Inputs'!$D$39,$E209)))*$F209*(('1.Inputs'!$D$40)+(1-'1.Inputs'!$D$40)*(1+'1.Inputs'!$D$41))*(1+$G209)^(3-1))-(('1.Inputs'!$D$37*12*IF(3=1,'1.Inputs'!$D$38,IF(3=2,'1.Inputs'!$D$39,$E209)))/(1-'1.Inputs'!$D$42)*$D209*(1+$G209)^(3-1))-('1.Inputs'!$D$37*12*IF(3=1,'1.Inputs'!$D$38,IF(3=2,'1.Inputs'!$D$39,$E209)))*'1.Inputs'!$D$43*(1+$G209)^(3-1)-'1.Inputs'!$D$44*(1+$G209)^(3-1)-('1.Inputs'!$D$20/'1.Inputs'!$D$27+'1.Inputs'!$D$23/'1.Inputs'!$D$28))))*'1.Inputs'!$D$53</f>
        <v>163632878.60053146</v>
      </c>
      <c r="AF209" s="36">
        <f ca="1">V209-AF$13-AF$14+MIN(AF$13,MAX(0,((('1.Inputs'!$D$37*12*IF(4=1,'1.Inputs'!$D$38,IF(4=2,'1.Inputs'!$D$39,$E209)))*$F209*(('1.Inputs'!$D$40)+(1-'1.Inputs'!$D$40)*(1+'1.Inputs'!$D$41))*(1+$G209)^(4-1))-(('1.Inputs'!$D$37*12*IF(4=1,'1.Inputs'!$D$38,IF(4=2,'1.Inputs'!$D$39,$E209)))/(1-'1.Inputs'!$D$42)*$D209*(1+$G209)^(4-1))-('1.Inputs'!$D$37*12*IF(4=1,'1.Inputs'!$D$38,IF(4=2,'1.Inputs'!$D$39,$E209)))*'1.Inputs'!$D$43*(1+$G209)^(4-1)-'1.Inputs'!$D$44*(1+$G209)^(4-1)-('1.Inputs'!$D$20/'1.Inputs'!$D$27+'1.Inputs'!$D$23/'1.Inputs'!$D$28))))*'1.Inputs'!$D$53</f>
        <v>421412837.41416049</v>
      </c>
      <c r="AG209" s="36">
        <f ca="1">W209-AG$13-AG$14+MIN(AG$13,MAX(0,((('1.Inputs'!$D$37*12*IF(5=1,'1.Inputs'!$D$38,IF(5=2,'1.Inputs'!$D$39,$E209)))*$F209*(('1.Inputs'!$D$40)+(1-'1.Inputs'!$D$40)*(1+'1.Inputs'!$D$41))*(1+$G209)^(5-1))-(('1.Inputs'!$D$37*12*IF(5=1,'1.Inputs'!$D$38,IF(5=2,'1.Inputs'!$D$39,$E209)))/(1-'1.Inputs'!$D$42)*$D209*(1+$G209)^(5-1))-('1.Inputs'!$D$37*12*IF(5=1,'1.Inputs'!$D$38,IF(5=2,'1.Inputs'!$D$39,$E209)))*'1.Inputs'!$D$43*(1+$G209)^(5-1)-'1.Inputs'!$D$44*(1+$G209)^(5-1)-('1.Inputs'!$D$20/'1.Inputs'!$D$27+'1.Inputs'!$D$23/'1.Inputs'!$D$28))))*'1.Inputs'!$D$53</f>
        <v>479880649.5836097</v>
      </c>
      <c r="AH209" s="36">
        <f ca="1">X209-AH$13-AH$14+MIN(AH$13,MAX(0,((('1.Inputs'!$D$37*12*IF(6=1,'1.Inputs'!$D$38,IF(6=2,'1.Inputs'!$D$39,$E209)))*$F209*(('1.Inputs'!$D$40)+(1-'1.Inputs'!$D$40)*(1+'1.Inputs'!$D$41))*(1+$G209)^(6-1))-(('1.Inputs'!$D$37*12*IF(6=1,'1.Inputs'!$D$38,IF(6=2,'1.Inputs'!$D$39,$E209)))/(1-'1.Inputs'!$D$42)*$D209*(1+$G209)^(6-1))-('1.Inputs'!$D$37*12*IF(6=1,'1.Inputs'!$D$38,IF(6=2,'1.Inputs'!$D$39,$E209)))*'1.Inputs'!$D$43*(1+$G209)^(6-1)-'1.Inputs'!$D$44*(1+$G209)^(6-1)-('1.Inputs'!$D$20/'1.Inputs'!$D$27+'1.Inputs'!$D$23/'1.Inputs'!$D$28))))*'1.Inputs'!$D$53</f>
        <v>540562367.32836998</v>
      </c>
      <c r="AI209" s="36">
        <f ca="1">Y209-AI$13-AI$14+MIN(AI$13,MAX(0,((('1.Inputs'!$D$37*12*IF(7=1,'1.Inputs'!$D$38,IF(7=2,'1.Inputs'!$D$39,$E209)))*$F209*(('1.Inputs'!$D$40)+(1-'1.Inputs'!$D$40)*(1+'1.Inputs'!$D$41))*(1+$G209)^(7-1))-(('1.Inputs'!$D$37*12*IF(7=1,'1.Inputs'!$D$38,IF(7=2,'1.Inputs'!$D$39,$E209)))/(1-'1.Inputs'!$D$42)*$D209*(1+$G209)^(7-1))-('1.Inputs'!$D$37*12*IF(7=1,'1.Inputs'!$D$38,IF(7=2,'1.Inputs'!$D$39,$E209)))*'1.Inputs'!$D$43*(1+$G209)^(7-1)-'1.Inputs'!$D$44*(1+$G209)^(7-1)-('1.Inputs'!$D$20/'1.Inputs'!$D$27+'1.Inputs'!$D$23/'1.Inputs'!$D$28))))*'1.Inputs'!$D$53</f>
        <v>603582771.74146378</v>
      </c>
      <c r="AJ209" s="36">
        <f ca="1">Z209-AJ$13-AJ$14+MIN(AJ$13,MAX(0,((('1.Inputs'!$D$37*12*IF(8=1,'1.Inputs'!$D$38,IF(8=2,'1.Inputs'!$D$39,$E209)))*$F209*(('1.Inputs'!$D$40)+(1-'1.Inputs'!$D$40)*(1+'1.Inputs'!$D$41))*(1+$G209)^(8-1))-(('1.Inputs'!$D$37*12*IF(8=1,'1.Inputs'!$D$38,IF(8=2,'1.Inputs'!$D$39,$E209)))/(1-'1.Inputs'!$D$42)*$D209*(1+$G209)^(8-1))-('1.Inputs'!$D$37*12*IF(8=1,'1.Inputs'!$D$38,IF(8=2,'1.Inputs'!$D$39,$E209)))*'1.Inputs'!$D$43*(1+$G209)^(8-1)-'1.Inputs'!$D$44*(1+$G209)^(8-1)-('1.Inputs'!$D$20/'1.Inputs'!$D$27+'1.Inputs'!$D$23/'1.Inputs'!$D$28))))*'1.Inputs'!$D$53</f>
        <v>915073676.88126218</v>
      </c>
      <c r="AK209" s="36">
        <f ca="1">AA209-AK$13-AK$14+MIN(AK$13,MAX(0,((('1.Inputs'!$D$37*12*IF(9=1,'1.Inputs'!$D$38,IF(9=2,'1.Inputs'!$D$39,$E209)))*$F209*(('1.Inputs'!$D$40)+(1-'1.Inputs'!$D$40)*(1+'1.Inputs'!$D$41))*(1+$G209)^(9-1))-(('1.Inputs'!$D$37*12*IF(9=1,'1.Inputs'!$D$38,IF(9=2,'1.Inputs'!$D$39,$E209)))/(1-'1.Inputs'!$D$42)*$D209*(1+$G209)^(9-1))-('1.Inputs'!$D$37*12*IF(9=1,'1.Inputs'!$D$38,IF(9=2,'1.Inputs'!$D$39,$E209)))*'1.Inputs'!$D$43*(1+$G209)^(9-1)-'1.Inputs'!$D$44*(1+$G209)^(9-1)-('1.Inputs'!$D$20/'1.Inputs'!$D$27+'1.Inputs'!$D$23/'1.Inputs'!$D$28))))*'1.Inputs'!$D$53</f>
        <v>963986326.16647112</v>
      </c>
      <c r="AL209" s="36">
        <f ca="1">AB209-AL$13-AL$14+MIN(AL$13,MAX(0,((('1.Inputs'!$D$37*12*IF(10=1,'1.Inputs'!$D$38,IF(10=2,'1.Inputs'!$D$39,$E209)))*$F209*(('1.Inputs'!$D$40)+(1-'1.Inputs'!$D$40)*(1+'1.Inputs'!$D$41))*(1+$G209)^(10-1))-(('1.Inputs'!$D$37*12*IF(10=1,'1.Inputs'!$D$38,IF(10=2,'1.Inputs'!$D$39,$E209)))/(1-'1.Inputs'!$D$42)*$D209*(1+$G209)^(10-1))-('1.Inputs'!$D$37*12*IF(10=1,'1.Inputs'!$D$38,IF(10=2,'1.Inputs'!$D$39,$E209)))*'1.Inputs'!$D$43*(1+$G209)^(10-1)-'1.Inputs'!$D$44*(1+$G209)^(10-1)-('1.Inputs'!$D$20/'1.Inputs'!$D$27+'1.Inputs'!$D$23/'1.Inputs'!$D$28))))*'1.Inputs'!$D$53+'1.Inputs'!$D$35</f>
        <v>4616977090.4469185</v>
      </c>
      <c r="AM209" s="48">
        <f ca="1">R209+NPV('1.Inputs'!$D$55,S209:AB209)</f>
        <v>1653916480.0465479</v>
      </c>
      <c r="AN209" s="48">
        <f ca="1">-('1.Inputs'!$D$24*(1-'1.Inputs'!$D$31)+'1.Inputs'!$D$35)+NPV('1.Inputs'!$D$54,AC209:AL209)</f>
        <v>134092608.76795936</v>
      </c>
      <c r="AO209" s="36">
        <f t="shared" ca="1" si="29"/>
        <v>-3.8006584357459547</v>
      </c>
      <c r="AP209" s="36">
        <f t="shared" ca="1" si="30"/>
        <v>1.2844839395338705</v>
      </c>
      <c r="AQ209" s="36">
        <f ca="1">'1.Inputs'!$D$35+MIN(SUM($AC209:AC209),SUM($AC209:AD209),SUM($AC209:AE209),SUM($AC209:AF209),SUM($AC209:AG209),SUM($AC209:AH209),SUM($AC209:AI209),SUM($AC209:AJ209),SUM($AC209:AK209),SUM($AC209:AL209))</f>
        <v>136738340.58177876</v>
      </c>
      <c r="AR209" s="36">
        <f ca="1">IF(AP209&lt;'1.Inputs'!$D$57,1,0)</f>
        <v>0</v>
      </c>
      <c r="AS209" s="36">
        <f t="shared" ca="1" si="31"/>
        <v>0</v>
      </c>
    </row>
    <row r="210" spans="2:45" ht="15" customHeight="1" x14ac:dyDescent="0.25">
      <c r="B210" s="36">
        <v>195</v>
      </c>
      <c r="C210" s="36">
        <f t="shared" ca="1" si="24"/>
        <v>0.30410690908277094</v>
      </c>
      <c r="D210" s="36">
        <f t="shared" ca="1" si="25"/>
        <v>18500.626593485304</v>
      </c>
      <c r="E210" s="47">
        <f t="shared" ca="1" si="26"/>
        <v>0.80017748249847087</v>
      </c>
      <c r="F210" s="36">
        <f t="shared" ca="1" si="27"/>
        <v>30816.179204158605</v>
      </c>
      <c r="G210" s="36">
        <f t="shared" ca="1" si="28"/>
        <v>5.3113543036294501E-2</v>
      </c>
      <c r="H210" s="36">
        <f ca="1">((('1.Inputs'!$D$37*12*IF(1=1,'1.Inputs'!$D$38,IF(1=2,'1.Inputs'!$D$39,$E210)))*$F210*(('1.Inputs'!$D$40)+(1-'1.Inputs'!$D$40)*(1+'1.Inputs'!$D$41))*(1+$G210)^(1-1))*'1.Inputs'!$D$47+(('1.Inputs'!$D$37*12*IF(1=1,'1.Inputs'!$D$38,IF(1=2,'1.Inputs'!$D$39,$E210)))/(1-'1.Inputs'!$D$42)*$D210*(1+$G210)^(1-1))*('1.Inputs'!$D$48-'1.Inputs'!$D$49))/'1.Inputs'!$D$51</f>
        <v>812335966.67516446</v>
      </c>
      <c r="I210" s="36">
        <f ca="1">((('1.Inputs'!$D$37*12*IF(2=1,'1.Inputs'!$D$38,IF(2=2,'1.Inputs'!$D$39,$E210)))*$F210*(('1.Inputs'!$D$40)+(1-'1.Inputs'!$D$40)*(1+'1.Inputs'!$D$41))*(1+$G210)^(2-1))*'1.Inputs'!$D$47+(('1.Inputs'!$D$37*12*IF(2=1,'1.Inputs'!$D$38,IF(2=2,'1.Inputs'!$D$39,$E210)))/(1-'1.Inputs'!$D$42)*$D210*(1+$G210)^(2-1))*('1.Inputs'!$D$48-'1.Inputs'!$D$49))/'1.Inputs'!$D$51</f>
        <v>1197674811.201534</v>
      </c>
      <c r="J210" s="36">
        <f ca="1">((('1.Inputs'!$D$37*12*IF(3=1,'1.Inputs'!$D$38,IF(3=2,'1.Inputs'!$D$39,$E210)))*$F210*(('1.Inputs'!$D$40)+(1-'1.Inputs'!$D$40)*(1+'1.Inputs'!$D$41))*(1+$G210)^(3-1))*'1.Inputs'!$D$47+(('1.Inputs'!$D$37*12*IF(3=1,'1.Inputs'!$D$38,IF(3=2,'1.Inputs'!$D$39,$E210)))/(1-'1.Inputs'!$D$42)*$D210*(1+$G210)^(3-1))*('1.Inputs'!$D$48-'1.Inputs'!$D$49))/'1.Inputs'!$D$51</f>
        <v>1441791296.4741952</v>
      </c>
      <c r="K210" s="36">
        <f ca="1">((('1.Inputs'!$D$37*12*IF(4=1,'1.Inputs'!$D$38,IF(4=2,'1.Inputs'!$D$39,$E210)))*$F210*(('1.Inputs'!$D$40)+(1-'1.Inputs'!$D$40)*(1+'1.Inputs'!$D$41))*(1+$G210)^(4-1))*'1.Inputs'!$D$47+(('1.Inputs'!$D$37*12*IF(4=1,'1.Inputs'!$D$38,IF(4=2,'1.Inputs'!$D$39,$E210)))/(1-'1.Inputs'!$D$42)*$D210*(1+$G210)^(4-1))*('1.Inputs'!$D$48-'1.Inputs'!$D$49))/'1.Inputs'!$D$51</f>
        <v>1518369940.5488324</v>
      </c>
      <c r="L210" s="36">
        <f ca="1">((('1.Inputs'!$D$37*12*IF(5=1,'1.Inputs'!$D$38,IF(5=2,'1.Inputs'!$D$39,$E210)))*$F210*(('1.Inputs'!$D$40)+(1-'1.Inputs'!$D$40)*(1+'1.Inputs'!$D$41))*(1+$G210)^(5-1))*'1.Inputs'!$D$47+(('1.Inputs'!$D$37*12*IF(5=1,'1.Inputs'!$D$38,IF(5=2,'1.Inputs'!$D$39,$E210)))/(1-'1.Inputs'!$D$42)*$D210*(1+$G210)^(5-1))*('1.Inputs'!$D$48-'1.Inputs'!$D$49))/'1.Inputs'!$D$51</f>
        <v>1599015947.731189</v>
      </c>
      <c r="M210" s="36">
        <f ca="1">((('1.Inputs'!$D$37*12*IF(6=1,'1.Inputs'!$D$38,IF(6=2,'1.Inputs'!$D$39,$E210)))*$F210*(('1.Inputs'!$D$40)+(1-'1.Inputs'!$D$40)*(1+'1.Inputs'!$D$41))*(1+$G210)^(6-1))*'1.Inputs'!$D$47+(('1.Inputs'!$D$37*12*IF(6=1,'1.Inputs'!$D$38,IF(6=2,'1.Inputs'!$D$39,$E210)))/(1-'1.Inputs'!$D$42)*$D210*(1+$G210)^(6-1))*('1.Inputs'!$D$48-'1.Inputs'!$D$49))/'1.Inputs'!$D$51</f>
        <v>1683945350.0867307</v>
      </c>
      <c r="N210" s="36">
        <f ca="1">((('1.Inputs'!$D$37*12*IF(7=1,'1.Inputs'!$D$38,IF(7=2,'1.Inputs'!$D$39,$E210)))*$F210*(('1.Inputs'!$D$40)+(1-'1.Inputs'!$D$40)*(1+'1.Inputs'!$D$41))*(1+$G210)^(7-1))*'1.Inputs'!$D$47+(('1.Inputs'!$D$37*12*IF(7=1,'1.Inputs'!$D$38,IF(7=2,'1.Inputs'!$D$39,$E210)))/(1-'1.Inputs'!$D$42)*$D210*(1+$G210)^(7-1))*('1.Inputs'!$D$48-'1.Inputs'!$D$49))/'1.Inputs'!$D$51</f>
        <v>1773385653.9093301</v>
      </c>
      <c r="O210" s="36">
        <f ca="1">((('1.Inputs'!$D$37*12*IF(8=1,'1.Inputs'!$D$38,IF(8=2,'1.Inputs'!$D$39,$E210)))*$F210*(('1.Inputs'!$D$40)+(1-'1.Inputs'!$D$40)*(1+'1.Inputs'!$D$41))*(1+$G210)^(8-1))*'1.Inputs'!$D$47+(('1.Inputs'!$D$37*12*IF(8=1,'1.Inputs'!$D$38,IF(8=2,'1.Inputs'!$D$39,$E210)))/(1-'1.Inputs'!$D$42)*$D210*(1+$G210)^(8-1))*('1.Inputs'!$D$48-'1.Inputs'!$D$49))/'1.Inputs'!$D$51</f>
        <v>1867576449.158191</v>
      </c>
      <c r="P210" s="36">
        <f ca="1">((('1.Inputs'!$D$37*12*IF(9=1,'1.Inputs'!$D$38,IF(9=2,'1.Inputs'!$D$39,$E210)))*$F210*(('1.Inputs'!$D$40)+(1-'1.Inputs'!$D$40)*(1+'1.Inputs'!$D$41))*(1+$G210)^(9-1))*'1.Inputs'!$D$47+(('1.Inputs'!$D$37*12*IF(9=1,'1.Inputs'!$D$38,IF(9=2,'1.Inputs'!$D$39,$E210)))/(1-'1.Inputs'!$D$42)*$D210*(1+$G210)^(9-1))*('1.Inputs'!$D$48-'1.Inputs'!$D$49))/'1.Inputs'!$D$51</f>
        <v>1966770051.2641242</v>
      </c>
      <c r="Q210" s="36">
        <f ca="1">((('1.Inputs'!$D$37*12*IF(10=1,'1.Inputs'!$D$38,IF(10=2,'1.Inputs'!$D$39,$E210)))*$F210*(('1.Inputs'!$D$40)+(1-'1.Inputs'!$D$40)*(1+'1.Inputs'!$D$41))*(1+$G210)^(10-1))*'1.Inputs'!$D$47+(('1.Inputs'!$D$37*12*IF(10=1,'1.Inputs'!$D$38,IF(10=2,'1.Inputs'!$D$39,$E210)))/(1-'1.Inputs'!$D$42)*$D210*(1+$G210)^(10-1))*('1.Inputs'!$D$48-'1.Inputs'!$D$49))/'1.Inputs'!$D$51</f>
        <v>2071232177.0244372</v>
      </c>
      <c r="R210" s="36">
        <f>-'1.Inputs'!$D$24</f>
        <v>-2050000000</v>
      </c>
      <c r="S210" s="36">
        <f ca="1">((('1.Inputs'!$D$37*12*IF(1=1,'1.Inputs'!$D$38,IF(1=2,'1.Inputs'!$D$39,$E210)))*$F210*(('1.Inputs'!$D$40)+(1-'1.Inputs'!$D$40)*(1+'1.Inputs'!$D$41))*(1+$G210)^(1-1))-(('1.Inputs'!$D$37*12*IF(1=1,'1.Inputs'!$D$38,IF(1=2,'1.Inputs'!$D$39,$E210)))/(1-'1.Inputs'!$D$42)*$D210*(1+$G210)^(1-1))-('1.Inputs'!$D$37*12*IF(1=1,'1.Inputs'!$D$38,IF(1=2,'1.Inputs'!$D$39,$E210)))*'1.Inputs'!$D$43*(1+$G210)^(1-1)-'1.Inputs'!$D$44*(1+$G210)^(1-1)-('1.Inputs'!$D$20/'1.Inputs'!$D$27+'1.Inputs'!$D$23/'1.Inputs'!$D$28))-MAX(0,((('1.Inputs'!$D$37*12*IF(1=1,'1.Inputs'!$D$38,IF(1=2,'1.Inputs'!$D$39,$E210)))*$F210*(('1.Inputs'!$D$40)+(1-'1.Inputs'!$D$40)*(1+'1.Inputs'!$D$41))*(1+$G210)^(1-1))-(('1.Inputs'!$D$37*12*IF(1=1,'1.Inputs'!$D$38,IF(1=2,'1.Inputs'!$D$39,$E210)))/(1-'1.Inputs'!$D$42)*$D210*(1+$G210)^(1-1))-('1.Inputs'!$D$37*12*IF(1=1,'1.Inputs'!$D$38,IF(1=2,'1.Inputs'!$D$39,$E210)))*'1.Inputs'!$D$43*(1+$G210)^(1-1)-'1.Inputs'!$D$44*(1+$G210)^(1-1)-('1.Inputs'!$D$20/'1.Inputs'!$D$27+'1.Inputs'!$D$23/'1.Inputs'!$D$28)))*'1.Inputs'!$D$53+('1.Inputs'!$D$20/'1.Inputs'!$D$27+'1.Inputs'!$D$23/'1.Inputs'!$D$28)-H210</f>
        <v>-475345322.08692229</v>
      </c>
      <c r="T210" s="36">
        <f ca="1">((('1.Inputs'!$D$37*12*IF(2=1,'1.Inputs'!$D$38,IF(2=2,'1.Inputs'!$D$39,$E210)))*$F210*(('1.Inputs'!$D$40)+(1-'1.Inputs'!$D$40)*(1+'1.Inputs'!$D$41))*(1+$G210)^(2-1))-(('1.Inputs'!$D$37*12*IF(2=1,'1.Inputs'!$D$38,IF(2=2,'1.Inputs'!$D$39,$E210)))/(1-'1.Inputs'!$D$42)*$D210*(1+$G210)^(2-1))-('1.Inputs'!$D$37*12*IF(2=1,'1.Inputs'!$D$38,IF(2=2,'1.Inputs'!$D$39,$E210)))*'1.Inputs'!$D$43*(1+$G210)^(2-1)-'1.Inputs'!$D$44*(1+$G210)^(2-1)-('1.Inputs'!$D$20/'1.Inputs'!$D$27+'1.Inputs'!$D$23/'1.Inputs'!$D$28))-MAX(0,((('1.Inputs'!$D$37*12*IF(2=1,'1.Inputs'!$D$38,IF(2=2,'1.Inputs'!$D$39,$E210)))*$F210*(('1.Inputs'!$D$40)+(1-'1.Inputs'!$D$40)*(1+'1.Inputs'!$D$41))*(1+$G210)^(2-1))-(('1.Inputs'!$D$37*12*IF(2=1,'1.Inputs'!$D$38,IF(2=2,'1.Inputs'!$D$39,$E210)))/(1-'1.Inputs'!$D$42)*$D210*(1+$G210)^(2-1))-('1.Inputs'!$D$37*12*IF(2=1,'1.Inputs'!$D$38,IF(2=2,'1.Inputs'!$D$39,$E210)))*'1.Inputs'!$D$43*(1+$G210)^(2-1)-'1.Inputs'!$D$44*(1+$G210)^(2-1)-('1.Inputs'!$D$20/'1.Inputs'!$D$27+'1.Inputs'!$D$23/'1.Inputs'!$D$28)))*'1.Inputs'!$D$53+('1.Inputs'!$D$20/'1.Inputs'!$D$27+'1.Inputs'!$D$23/'1.Inputs'!$D$28)-(I210-H210)</f>
        <v>335521440.04164433</v>
      </c>
      <c r="U210" s="36">
        <f ca="1">((('1.Inputs'!$D$37*12*IF(3=1,'1.Inputs'!$D$38,IF(3=2,'1.Inputs'!$D$39,$E210)))*$F210*(('1.Inputs'!$D$40)+(1-'1.Inputs'!$D$40)*(1+'1.Inputs'!$D$41))*(1+$G210)^(3-1))-(('1.Inputs'!$D$37*12*IF(3=1,'1.Inputs'!$D$38,IF(3=2,'1.Inputs'!$D$39,$E210)))/(1-'1.Inputs'!$D$42)*$D210*(1+$G210)^(3-1))-('1.Inputs'!$D$37*12*IF(3=1,'1.Inputs'!$D$38,IF(3=2,'1.Inputs'!$D$39,$E210)))*'1.Inputs'!$D$43*(1+$G210)^(3-1)-'1.Inputs'!$D$44*(1+$G210)^(3-1)-('1.Inputs'!$D$20/'1.Inputs'!$D$27+'1.Inputs'!$D$23/'1.Inputs'!$D$28))-MAX(0,((('1.Inputs'!$D$37*12*IF(3=1,'1.Inputs'!$D$38,IF(3=2,'1.Inputs'!$D$39,$E210)))*$F210*(('1.Inputs'!$D$40)+(1-'1.Inputs'!$D$40)*(1+'1.Inputs'!$D$41))*(1+$G210)^(3-1))-(('1.Inputs'!$D$37*12*IF(3=1,'1.Inputs'!$D$38,IF(3=2,'1.Inputs'!$D$39,$E210)))/(1-'1.Inputs'!$D$42)*$D210*(1+$G210)^(3-1))-('1.Inputs'!$D$37*12*IF(3=1,'1.Inputs'!$D$38,IF(3=2,'1.Inputs'!$D$39,$E210)))*'1.Inputs'!$D$43*(1+$G210)^(3-1)-'1.Inputs'!$D$44*(1+$G210)^(3-1)-('1.Inputs'!$D$20/'1.Inputs'!$D$27+'1.Inputs'!$D$23/'1.Inputs'!$D$28)))*'1.Inputs'!$D$53+('1.Inputs'!$D$20/'1.Inputs'!$D$27+'1.Inputs'!$D$23/'1.Inputs'!$D$28)-(J210-I210)</f>
        <v>706891886.15738654</v>
      </c>
      <c r="V210" s="36">
        <f ca="1">((('1.Inputs'!$D$37*12*IF(4=1,'1.Inputs'!$D$38,IF(4=2,'1.Inputs'!$D$39,$E210)))*$F210*(('1.Inputs'!$D$40)+(1-'1.Inputs'!$D$40)*(1+'1.Inputs'!$D$41))*(1+$G210)^(4-1))-(('1.Inputs'!$D$37*12*IF(4=1,'1.Inputs'!$D$38,IF(4=2,'1.Inputs'!$D$39,$E210)))/(1-'1.Inputs'!$D$42)*$D210*(1+$G210)^(4-1))-('1.Inputs'!$D$37*12*IF(4=1,'1.Inputs'!$D$38,IF(4=2,'1.Inputs'!$D$39,$E210)))*'1.Inputs'!$D$43*(1+$G210)^(4-1)-'1.Inputs'!$D$44*(1+$G210)^(4-1)-('1.Inputs'!$D$20/'1.Inputs'!$D$27+'1.Inputs'!$D$23/'1.Inputs'!$D$28))-MAX(0,((('1.Inputs'!$D$37*12*IF(4=1,'1.Inputs'!$D$38,IF(4=2,'1.Inputs'!$D$39,$E210)))*$F210*(('1.Inputs'!$D$40)+(1-'1.Inputs'!$D$40)*(1+'1.Inputs'!$D$41))*(1+$G210)^(4-1))-(('1.Inputs'!$D$37*12*IF(4=1,'1.Inputs'!$D$38,IF(4=2,'1.Inputs'!$D$39,$E210)))/(1-'1.Inputs'!$D$42)*$D210*(1+$G210)^(4-1))-('1.Inputs'!$D$37*12*IF(4=1,'1.Inputs'!$D$38,IF(4=2,'1.Inputs'!$D$39,$E210)))*'1.Inputs'!$D$43*(1+$G210)^(4-1)-'1.Inputs'!$D$44*(1+$G210)^(4-1)-('1.Inputs'!$D$20/'1.Inputs'!$D$27+'1.Inputs'!$D$23/'1.Inputs'!$D$28)))*'1.Inputs'!$D$53+('1.Inputs'!$D$20/'1.Inputs'!$D$27+'1.Inputs'!$D$23/'1.Inputs'!$D$28)-(K210-J210)</f>
        <v>922431536.51077175</v>
      </c>
      <c r="W210" s="36">
        <f ca="1">((('1.Inputs'!$D$37*12*IF(5=1,'1.Inputs'!$D$38,IF(5=2,'1.Inputs'!$D$39,$E210)))*$F210*(('1.Inputs'!$D$40)+(1-'1.Inputs'!$D$40)*(1+'1.Inputs'!$D$41))*(1+$G210)^(5-1))-(('1.Inputs'!$D$37*12*IF(5=1,'1.Inputs'!$D$38,IF(5=2,'1.Inputs'!$D$39,$E210)))/(1-'1.Inputs'!$D$42)*$D210*(1+$G210)^(5-1))-('1.Inputs'!$D$37*12*IF(5=1,'1.Inputs'!$D$38,IF(5=2,'1.Inputs'!$D$39,$E210)))*'1.Inputs'!$D$43*(1+$G210)^(5-1)-'1.Inputs'!$D$44*(1+$G210)^(5-1)-('1.Inputs'!$D$20/'1.Inputs'!$D$27+'1.Inputs'!$D$23/'1.Inputs'!$D$28))-MAX(0,((('1.Inputs'!$D$37*12*IF(5=1,'1.Inputs'!$D$38,IF(5=2,'1.Inputs'!$D$39,$E210)))*$F210*(('1.Inputs'!$D$40)+(1-'1.Inputs'!$D$40)*(1+'1.Inputs'!$D$41))*(1+$G210)^(5-1))-(('1.Inputs'!$D$37*12*IF(5=1,'1.Inputs'!$D$38,IF(5=2,'1.Inputs'!$D$39,$E210)))/(1-'1.Inputs'!$D$42)*$D210*(1+$G210)^(5-1))-('1.Inputs'!$D$37*12*IF(5=1,'1.Inputs'!$D$38,IF(5=2,'1.Inputs'!$D$39,$E210)))*'1.Inputs'!$D$43*(1+$G210)^(5-1)-'1.Inputs'!$D$44*(1+$G210)^(5-1)-('1.Inputs'!$D$20/'1.Inputs'!$D$27+'1.Inputs'!$D$23/'1.Inputs'!$D$28)))*'1.Inputs'!$D$53+('1.Inputs'!$D$20/'1.Inputs'!$D$27+'1.Inputs'!$D$23/'1.Inputs'!$D$28)-(L210-K210)</f>
        <v>968915528.71480727</v>
      </c>
      <c r="X210" s="36">
        <f ca="1">((('1.Inputs'!$D$37*12*IF(6=1,'1.Inputs'!$D$38,IF(6=2,'1.Inputs'!$D$39,$E210)))*$F210*(('1.Inputs'!$D$40)+(1-'1.Inputs'!$D$40)*(1+'1.Inputs'!$D$41))*(1+$G210)^(6-1))-(('1.Inputs'!$D$37*12*IF(6=1,'1.Inputs'!$D$38,IF(6=2,'1.Inputs'!$D$39,$E210)))/(1-'1.Inputs'!$D$42)*$D210*(1+$G210)^(6-1))-('1.Inputs'!$D$37*12*IF(6=1,'1.Inputs'!$D$38,IF(6=2,'1.Inputs'!$D$39,$E210)))*'1.Inputs'!$D$43*(1+$G210)^(6-1)-'1.Inputs'!$D$44*(1+$G210)^(6-1)-('1.Inputs'!$D$20/'1.Inputs'!$D$27+'1.Inputs'!$D$23/'1.Inputs'!$D$28))-MAX(0,((('1.Inputs'!$D$37*12*IF(6=1,'1.Inputs'!$D$38,IF(6=2,'1.Inputs'!$D$39,$E210)))*$F210*(('1.Inputs'!$D$40)+(1-'1.Inputs'!$D$40)*(1+'1.Inputs'!$D$41))*(1+$G210)^(6-1))-(('1.Inputs'!$D$37*12*IF(6=1,'1.Inputs'!$D$38,IF(6=2,'1.Inputs'!$D$39,$E210)))/(1-'1.Inputs'!$D$42)*$D210*(1+$G210)^(6-1))-('1.Inputs'!$D$37*12*IF(6=1,'1.Inputs'!$D$38,IF(6=2,'1.Inputs'!$D$39,$E210)))*'1.Inputs'!$D$43*(1+$G210)^(6-1)-'1.Inputs'!$D$44*(1+$G210)^(6-1)-('1.Inputs'!$D$20/'1.Inputs'!$D$27+'1.Inputs'!$D$23/'1.Inputs'!$D$28)))*'1.Inputs'!$D$53+('1.Inputs'!$D$20/'1.Inputs'!$D$27+'1.Inputs'!$D$23/'1.Inputs'!$D$28)-(M210-L210)</f>
        <v>1017868450.4392707</v>
      </c>
      <c r="Y210" s="36">
        <f ca="1">((('1.Inputs'!$D$37*12*IF(7=1,'1.Inputs'!$D$38,IF(7=2,'1.Inputs'!$D$39,$E210)))*$F210*(('1.Inputs'!$D$40)+(1-'1.Inputs'!$D$40)*(1+'1.Inputs'!$D$41))*(1+$G210)^(7-1))-(('1.Inputs'!$D$37*12*IF(7=1,'1.Inputs'!$D$38,IF(7=2,'1.Inputs'!$D$39,$E210)))/(1-'1.Inputs'!$D$42)*$D210*(1+$G210)^(7-1))-('1.Inputs'!$D$37*12*IF(7=1,'1.Inputs'!$D$38,IF(7=2,'1.Inputs'!$D$39,$E210)))*'1.Inputs'!$D$43*(1+$G210)^(7-1)-'1.Inputs'!$D$44*(1+$G210)^(7-1)-('1.Inputs'!$D$20/'1.Inputs'!$D$27+'1.Inputs'!$D$23/'1.Inputs'!$D$28))-MAX(0,((('1.Inputs'!$D$37*12*IF(7=1,'1.Inputs'!$D$38,IF(7=2,'1.Inputs'!$D$39,$E210)))*$F210*(('1.Inputs'!$D$40)+(1-'1.Inputs'!$D$40)*(1+'1.Inputs'!$D$41))*(1+$G210)^(7-1))-(('1.Inputs'!$D$37*12*IF(7=1,'1.Inputs'!$D$38,IF(7=2,'1.Inputs'!$D$39,$E210)))/(1-'1.Inputs'!$D$42)*$D210*(1+$G210)^(7-1))-('1.Inputs'!$D$37*12*IF(7=1,'1.Inputs'!$D$38,IF(7=2,'1.Inputs'!$D$39,$E210)))*'1.Inputs'!$D$43*(1+$G210)^(7-1)-'1.Inputs'!$D$44*(1+$G210)^(7-1)-('1.Inputs'!$D$20/'1.Inputs'!$D$27+'1.Inputs'!$D$23/'1.Inputs'!$D$28)))*'1.Inputs'!$D$53+('1.Inputs'!$D$20/'1.Inputs'!$D$27+'1.Inputs'!$D$23/'1.Inputs'!$D$28)-(N210-M210)</f>
        <v>1069421435.2784982</v>
      </c>
      <c r="Z210" s="36">
        <f ca="1">((('1.Inputs'!$D$37*12*IF(8=1,'1.Inputs'!$D$38,IF(8=2,'1.Inputs'!$D$39,$E210)))*$F210*(('1.Inputs'!$D$40)+(1-'1.Inputs'!$D$40)*(1+'1.Inputs'!$D$41))*(1+$G210)^(8-1))-(('1.Inputs'!$D$37*12*IF(8=1,'1.Inputs'!$D$38,IF(8=2,'1.Inputs'!$D$39,$E210)))/(1-'1.Inputs'!$D$42)*$D210*(1+$G210)^(8-1))-('1.Inputs'!$D$37*12*IF(8=1,'1.Inputs'!$D$38,IF(8=2,'1.Inputs'!$D$39,$E210)))*'1.Inputs'!$D$43*(1+$G210)^(8-1)-'1.Inputs'!$D$44*(1+$G210)^(8-1)-('1.Inputs'!$D$20/'1.Inputs'!$D$27+'1.Inputs'!$D$23/'1.Inputs'!$D$28))-MAX(0,((('1.Inputs'!$D$37*12*IF(8=1,'1.Inputs'!$D$38,IF(8=2,'1.Inputs'!$D$39,$E210)))*$F210*(('1.Inputs'!$D$40)+(1-'1.Inputs'!$D$40)*(1+'1.Inputs'!$D$41))*(1+$G210)^(8-1))-(('1.Inputs'!$D$37*12*IF(8=1,'1.Inputs'!$D$38,IF(8=2,'1.Inputs'!$D$39,$E210)))/(1-'1.Inputs'!$D$42)*$D210*(1+$G210)^(8-1))-('1.Inputs'!$D$37*12*IF(8=1,'1.Inputs'!$D$38,IF(8=2,'1.Inputs'!$D$39,$E210)))*'1.Inputs'!$D$43*(1+$G210)^(8-1)-'1.Inputs'!$D$44*(1+$G210)^(8-1)-('1.Inputs'!$D$20/'1.Inputs'!$D$27+'1.Inputs'!$D$23/'1.Inputs'!$D$28)))*'1.Inputs'!$D$53+('1.Inputs'!$D$20/'1.Inputs'!$D$27+'1.Inputs'!$D$23/'1.Inputs'!$D$28)-(O210-N210)</f>
        <v>1123712581.7966337</v>
      </c>
      <c r="AA210" s="36">
        <f ca="1">((('1.Inputs'!$D$37*12*IF(9=1,'1.Inputs'!$D$38,IF(9=2,'1.Inputs'!$D$39,$E210)))*$F210*(('1.Inputs'!$D$40)+(1-'1.Inputs'!$D$40)*(1+'1.Inputs'!$D$41))*(1+$G210)^(9-1))-(('1.Inputs'!$D$37*12*IF(9=1,'1.Inputs'!$D$38,IF(9=2,'1.Inputs'!$D$39,$E210)))/(1-'1.Inputs'!$D$42)*$D210*(1+$G210)^(9-1))-('1.Inputs'!$D$37*12*IF(9=1,'1.Inputs'!$D$38,IF(9=2,'1.Inputs'!$D$39,$E210)))*'1.Inputs'!$D$43*(1+$G210)^(9-1)-'1.Inputs'!$D$44*(1+$G210)^(9-1)-('1.Inputs'!$D$20/'1.Inputs'!$D$27+'1.Inputs'!$D$23/'1.Inputs'!$D$28))-MAX(0,((('1.Inputs'!$D$37*12*IF(9=1,'1.Inputs'!$D$38,IF(9=2,'1.Inputs'!$D$39,$E210)))*$F210*(('1.Inputs'!$D$40)+(1-'1.Inputs'!$D$40)*(1+'1.Inputs'!$D$41))*(1+$G210)^(9-1))-(('1.Inputs'!$D$37*12*IF(9=1,'1.Inputs'!$D$38,IF(9=2,'1.Inputs'!$D$39,$E210)))/(1-'1.Inputs'!$D$42)*$D210*(1+$G210)^(9-1))-('1.Inputs'!$D$37*12*IF(9=1,'1.Inputs'!$D$38,IF(9=2,'1.Inputs'!$D$39,$E210)))*'1.Inputs'!$D$43*(1+$G210)^(9-1)-'1.Inputs'!$D$44*(1+$G210)^(9-1)-('1.Inputs'!$D$20/'1.Inputs'!$D$27+'1.Inputs'!$D$23/'1.Inputs'!$D$28)))*'1.Inputs'!$D$53+('1.Inputs'!$D$20/'1.Inputs'!$D$27+'1.Inputs'!$D$23/'1.Inputs'!$D$28)-(P210-O210)</f>
        <v>1180887323.4618495</v>
      </c>
      <c r="AB210" s="36">
        <f ca="1">((('1.Inputs'!$D$37*12*IF(10=1,'1.Inputs'!$D$38,IF(10=2,'1.Inputs'!$D$39,$E210)))*$F210*(('1.Inputs'!$D$40)+(1-'1.Inputs'!$D$40)*(1+'1.Inputs'!$D$41))*(1+$G210)^(10-1))-(('1.Inputs'!$D$37*12*IF(10=1,'1.Inputs'!$D$38,IF(10=2,'1.Inputs'!$D$39,$E210)))/(1-'1.Inputs'!$D$42)*$D210*(1+$G210)^(10-1))-('1.Inputs'!$D$37*12*IF(10=1,'1.Inputs'!$D$38,IF(10=2,'1.Inputs'!$D$39,$E210)))*'1.Inputs'!$D$43*(1+$G210)^(10-1)-'1.Inputs'!$D$44*(1+$G210)^(10-1)-('1.Inputs'!$D$20/'1.Inputs'!$D$27+'1.Inputs'!$D$23/'1.Inputs'!$D$28))-MAX(0,((('1.Inputs'!$D$37*12*IF(10=1,'1.Inputs'!$D$38,IF(10=2,'1.Inputs'!$D$39,$E210)))*$F210*(('1.Inputs'!$D$40)+(1-'1.Inputs'!$D$40)*(1+'1.Inputs'!$D$41))*(1+$G210)^(10-1))-(('1.Inputs'!$D$37*12*IF(10=1,'1.Inputs'!$D$38,IF(10=2,'1.Inputs'!$D$39,$E210)))/(1-'1.Inputs'!$D$42)*$D210*(1+$G210)^(10-1))-('1.Inputs'!$D$37*12*IF(10=1,'1.Inputs'!$D$38,IF(10=2,'1.Inputs'!$D$39,$E210)))*'1.Inputs'!$D$43*(1+$G210)^(10-1)-'1.Inputs'!$D$44*(1+$G210)^(10-1)-('1.Inputs'!$D$20/'1.Inputs'!$D$27+'1.Inputs'!$D$23/'1.Inputs'!$D$28)))*'1.Inputs'!$D$53+('1.Inputs'!$D$20/'1.Inputs'!$D$27+'1.Inputs'!$D$23/'1.Inputs'!$D$28)-(Q210-P210)+(('1.Inputs'!$D$20+'1.Inputs'!$D$23-('1.Inputs'!$D$20/'1.Inputs'!$D$27+'1.Inputs'!$D$23/'1.Inputs'!$D$28)*'1.Inputs'!$D$10)*'1.Inputs'!$D$60+'1.Inputs'!$D$19*'1.Inputs'!$D$59+Q210)</f>
        <v>4012330995.2535267</v>
      </c>
      <c r="AC210" s="36">
        <f ca="1">S210-AC$13-AC$14+MIN(AC$13,MAX(0,((('1.Inputs'!$D$37*12*IF(1=1,'1.Inputs'!$D$38,IF(1=2,'1.Inputs'!$D$39,$E210)))*$F210*(('1.Inputs'!$D$40)+(1-'1.Inputs'!$D$40)*(1+'1.Inputs'!$D$41))*(1+$G210)^(1-1))-(('1.Inputs'!$D$37*12*IF(1=1,'1.Inputs'!$D$38,IF(1=2,'1.Inputs'!$D$39,$E210)))/(1-'1.Inputs'!$D$42)*$D210*(1+$G210)^(1-1))-('1.Inputs'!$D$37*12*IF(1=1,'1.Inputs'!$D$38,IF(1=2,'1.Inputs'!$D$39,$E210)))*'1.Inputs'!$D$43*(1+$G210)^(1-1)-'1.Inputs'!$D$44*(1+$G210)^(1-1)-('1.Inputs'!$D$20/'1.Inputs'!$D$27+'1.Inputs'!$D$23/'1.Inputs'!$D$28))))*'1.Inputs'!$D$53</f>
        <v>-571285322.08692229</v>
      </c>
      <c r="AD210" s="36">
        <f ca="1">T210-AD$13-AD$14+MIN(AD$13,MAX(0,((('1.Inputs'!$D$37*12*IF(2=1,'1.Inputs'!$D$38,IF(2=2,'1.Inputs'!$D$39,$E210)))*$F210*(('1.Inputs'!$D$40)+(1-'1.Inputs'!$D$40)*(1+'1.Inputs'!$D$41))*(1+$G210)^(2-1))-(('1.Inputs'!$D$37*12*IF(2=1,'1.Inputs'!$D$38,IF(2=2,'1.Inputs'!$D$39,$E210)))/(1-'1.Inputs'!$D$42)*$D210*(1+$G210)^(2-1))-('1.Inputs'!$D$37*12*IF(2=1,'1.Inputs'!$D$38,IF(2=2,'1.Inputs'!$D$39,$E210)))*'1.Inputs'!$D$43*(1+$G210)^(2-1)-'1.Inputs'!$D$44*(1+$G210)^(2-1)-('1.Inputs'!$D$20/'1.Inputs'!$D$27+'1.Inputs'!$D$23/'1.Inputs'!$D$28))))*'1.Inputs'!$D$53</f>
        <v>239581440.04164433</v>
      </c>
      <c r="AE210" s="36">
        <f ca="1">U210-AE$13-AE$14+MIN(AE$13,MAX(0,((('1.Inputs'!$D$37*12*IF(3=1,'1.Inputs'!$D$38,IF(3=2,'1.Inputs'!$D$39,$E210)))*$F210*(('1.Inputs'!$D$40)+(1-'1.Inputs'!$D$40)*(1+'1.Inputs'!$D$41))*(1+$G210)^(3-1))-(('1.Inputs'!$D$37*12*IF(3=1,'1.Inputs'!$D$38,IF(3=2,'1.Inputs'!$D$39,$E210)))/(1-'1.Inputs'!$D$42)*$D210*(1+$G210)^(3-1))-('1.Inputs'!$D$37*12*IF(3=1,'1.Inputs'!$D$38,IF(3=2,'1.Inputs'!$D$39,$E210)))*'1.Inputs'!$D$43*(1+$G210)^(3-1)-'1.Inputs'!$D$44*(1+$G210)^(3-1)-('1.Inputs'!$D$20/'1.Inputs'!$D$27+'1.Inputs'!$D$23/'1.Inputs'!$D$28))))*'1.Inputs'!$D$53</f>
        <v>364951886.15738654</v>
      </c>
      <c r="AF210" s="36">
        <f ca="1">V210-AF$13-AF$14+MIN(AF$13,MAX(0,((('1.Inputs'!$D$37*12*IF(4=1,'1.Inputs'!$D$38,IF(4=2,'1.Inputs'!$D$39,$E210)))*$F210*(('1.Inputs'!$D$40)+(1-'1.Inputs'!$D$40)*(1+'1.Inputs'!$D$41))*(1+$G210)^(4-1))-(('1.Inputs'!$D$37*12*IF(4=1,'1.Inputs'!$D$38,IF(4=2,'1.Inputs'!$D$39,$E210)))/(1-'1.Inputs'!$D$42)*$D210*(1+$G210)^(4-1))-('1.Inputs'!$D$37*12*IF(4=1,'1.Inputs'!$D$38,IF(4=2,'1.Inputs'!$D$39,$E210)))*'1.Inputs'!$D$43*(1+$G210)^(4-1)-'1.Inputs'!$D$44*(1+$G210)^(4-1)-('1.Inputs'!$D$20/'1.Inputs'!$D$27+'1.Inputs'!$D$23/'1.Inputs'!$D$28))))*'1.Inputs'!$D$53</f>
        <v>599679536.51077175</v>
      </c>
      <c r="AG210" s="36">
        <f ca="1">W210-AG$13-AG$14+MIN(AG$13,MAX(0,((('1.Inputs'!$D$37*12*IF(5=1,'1.Inputs'!$D$38,IF(5=2,'1.Inputs'!$D$39,$E210)))*$F210*(('1.Inputs'!$D$40)+(1-'1.Inputs'!$D$40)*(1+'1.Inputs'!$D$41))*(1+$G210)^(5-1))-(('1.Inputs'!$D$37*12*IF(5=1,'1.Inputs'!$D$38,IF(5=2,'1.Inputs'!$D$39,$E210)))/(1-'1.Inputs'!$D$42)*$D210*(1+$G210)^(5-1))-('1.Inputs'!$D$37*12*IF(5=1,'1.Inputs'!$D$38,IF(5=2,'1.Inputs'!$D$39,$E210)))*'1.Inputs'!$D$43*(1+$G210)^(5-1)-'1.Inputs'!$D$44*(1+$G210)^(5-1)-('1.Inputs'!$D$20/'1.Inputs'!$D$27+'1.Inputs'!$D$23/'1.Inputs'!$D$28))))*'1.Inputs'!$D$53</f>
        <v>665351528.71480727</v>
      </c>
      <c r="AH210" s="36">
        <f ca="1">X210-AH$13-AH$14+MIN(AH$13,MAX(0,((('1.Inputs'!$D$37*12*IF(6=1,'1.Inputs'!$D$38,IF(6=2,'1.Inputs'!$D$39,$E210)))*$F210*(('1.Inputs'!$D$40)+(1-'1.Inputs'!$D$40)*(1+'1.Inputs'!$D$41))*(1+$G210)^(6-1))-(('1.Inputs'!$D$37*12*IF(6=1,'1.Inputs'!$D$38,IF(6=2,'1.Inputs'!$D$39,$E210)))/(1-'1.Inputs'!$D$42)*$D210*(1+$G210)^(6-1))-('1.Inputs'!$D$37*12*IF(6=1,'1.Inputs'!$D$38,IF(6=2,'1.Inputs'!$D$39,$E210)))*'1.Inputs'!$D$43*(1+$G210)^(6-1)-'1.Inputs'!$D$44*(1+$G210)^(6-1)-('1.Inputs'!$D$20/'1.Inputs'!$D$27+'1.Inputs'!$D$23/'1.Inputs'!$D$28))))*'1.Inputs'!$D$53</f>
        <v>733492450.43927073</v>
      </c>
      <c r="AI210" s="36">
        <f ca="1">Y210-AI$13-AI$14+MIN(AI$13,MAX(0,((('1.Inputs'!$D$37*12*IF(7=1,'1.Inputs'!$D$38,IF(7=2,'1.Inputs'!$D$39,$E210)))*$F210*(('1.Inputs'!$D$40)+(1-'1.Inputs'!$D$40)*(1+'1.Inputs'!$D$41))*(1+$G210)^(7-1))-(('1.Inputs'!$D$37*12*IF(7=1,'1.Inputs'!$D$38,IF(7=2,'1.Inputs'!$D$39,$E210)))/(1-'1.Inputs'!$D$42)*$D210*(1+$G210)^(7-1))-('1.Inputs'!$D$37*12*IF(7=1,'1.Inputs'!$D$38,IF(7=2,'1.Inputs'!$D$39,$E210)))*'1.Inputs'!$D$43*(1+$G210)^(7-1)-'1.Inputs'!$D$44*(1+$G210)^(7-1)-('1.Inputs'!$D$20/'1.Inputs'!$D$27+'1.Inputs'!$D$23/'1.Inputs'!$D$28))))*'1.Inputs'!$D$53</f>
        <v>804233435.27849817</v>
      </c>
      <c r="AJ210" s="36">
        <f ca="1">Z210-AJ$13-AJ$14+MIN(AJ$13,MAX(0,((('1.Inputs'!$D$37*12*IF(8=1,'1.Inputs'!$D$38,IF(8=2,'1.Inputs'!$D$39,$E210)))*$F210*(('1.Inputs'!$D$40)+(1-'1.Inputs'!$D$40)*(1+'1.Inputs'!$D$41))*(1+$G210)^(8-1))-(('1.Inputs'!$D$37*12*IF(8=1,'1.Inputs'!$D$38,IF(8=2,'1.Inputs'!$D$39,$E210)))/(1-'1.Inputs'!$D$42)*$D210*(1+$G210)^(8-1))-('1.Inputs'!$D$37*12*IF(8=1,'1.Inputs'!$D$38,IF(8=2,'1.Inputs'!$D$39,$E210)))*'1.Inputs'!$D$43*(1+$G210)^(8-1)-'1.Inputs'!$D$44*(1+$G210)^(8-1)-('1.Inputs'!$D$20/'1.Inputs'!$D$27+'1.Inputs'!$D$23/'1.Inputs'!$D$28))))*'1.Inputs'!$D$53</f>
        <v>1123712581.7966337</v>
      </c>
      <c r="AK210" s="36">
        <f ca="1">AA210-AK$13-AK$14+MIN(AK$13,MAX(0,((('1.Inputs'!$D$37*12*IF(9=1,'1.Inputs'!$D$38,IF(9=2,'1.Inputs'!$D$39,$E210)))*$F210*(('1.Inputs'!$D$40)+(1-'1.Inputs'!$D$40)*(1+'1.Inputs'!$D$41))*(1+$G210)^(9-1))-(('1.Inputs'!$D$37*12*IF(9=1,'1.Inputs'!$D$38,IF(9=2,'1.Inputs'!$D$39,$E210)))/(1-'1.Inputs'!$D$42)*$D210*(1+$G210)^(9-1))-('1.Inputs'!$D$37*12*IF(9=1,'1.Inputs'!$D$38,IF(9=2,'1.Inputs'!$D$39,$E210)))*'1.Inputs'!$D$43*(1+$G210)^(9-1)-'1.Inputs'!$D$44*(1+$G210)^(9-1)-('1.Inputs'!$D$20/'1.Inputs'!$D$27+'1.Inputs'!$D$23/'1.Inputs'!$D$28))))*'1.Inputs'!$D$53</f>
        <v>1180887323.4618495</v>
      </c>
      <c r="AL210" s="36">
        <f ca="1">AB210-AL$13-AL$14+MIN(AL$13,MAX(0,((('1.Inputs'!$D$37*12*IF(10=1,'1.Inputs'!$D$38,IF(10=2,'1.Inputs'!$D$39,$E210)))*$F210*(('1.Inputs'!$D$40)+(1-'1.Inputs'!$D$40)*(1+'1.Inputs'!$D$41))*(1+$G210)^(10-1))-(('1.Inputs'!$D$37*12*IF(10=1,'1.Inputs'!$D$38,IF(10=2,'1.Inputs'!$D$39,$E210)))/(1-'1.Inputs'!$D$42)*$D210*(1+$G210)^(10-1))-('1.Inputs'!$D$37*12*IF(10=1,'1.Inputs'!$D$38,IF(10=2,'1.Inputs'!$D$39,$E210)))*'1.Inputs'!$D$43*(1+$G210)^(10-1)-'1.Inputs'!$D$44*(1+$G210)^(10-1)-('1.Inputs'!$D$20/'1.Inputs'!$D$27+'1.Inputs'!$D$23/'1.Inputs'!$D$28))))*'1.Inputs'!$D$53+'1.Inputs'!$D$35</f>
        <v>4812330995.2535267</v>
      </c>
      <c r="AM210" s="48">
        <f ca="1">R210+NPV('1.Inputs'!$D$55,S210:AB210)</f>
        <v>2639355411.1161594</v>
      </c>
      <c r="AN210" s="48">
        <f ca="1">-('1.Inputs'!$D$24*(1-'1.Inputs'!$D$31)+'1.Inputs'!$D$35)+NPV('1.Inputs'!$D$54,AC210:AL210)</f>
        <v>899015709.71272802</v>
      </c>
      <c r="AO210" s="36">
        <f t="shared" ca="1" si="29"/>
        <v>-3.2204967621065195</v>
      </c>
      <c r="AP210" s="36">
        <f t="shared" ca="1" si="30"/>
        <v>1.7959651579201894</v>
      </c>
      <c r="AQ210" s="36">
        <f ca="1">'1.Inputs'!$D$35+MIN(SUM($AC210:AC210),SUM($AC210:AD210),SUM($AC210:AE210),SUM($AC210:AF210),SUM($AC210:AG210),SUM($AC210:AH210),SUM($AC210:AI210),SUM($AC210:AJ210),SUM($AC210:AK210),SUM($AC210:AL210))</f>
        <v>228714677.91307771</v>
      </c>
      <c r="AR210" s="36">
        <f ca="1">IF(AP210&lt;'1.Inputs'!$D$57,1,0)</f>
        <v>0</v>
      </c>
      <c r="AS210" s="36">
        <f t="shared" ca="1" si="31"/>
        <v>0</v>
      </c>
    </row>
    <row r="211" spans="2:45" ht="15" customHeight="1" x14ac:dyDescent="0.25">
      <c r="B211" s="36">
        <v>196</v>
      </c>
      <c r="C211" s="36">
        <f t="shared" ca="1" si="24"/>
        <v>0.49157163689544914</v>
      </c>
      <c r="D211" s="36">
        <f t="shared" ca="1" si="25"/>
        <v>20990.902964516583</v>
      </c>
      <c r="E211" s="47">
        <f t="shared" ca="1" si="26"/>
        <v>0.82736508162581224</v>
      </c>
      <c r="F211" s="36">
        <f t="shared" ca="1" si="27"/>
        <v>30737.996157466659</v>
      </c>
      <c r="G211" s="36">
        <f t="shared" ca="1" si="28"/>
        <v>2.8833741927905773E-2</v>
      </c>
      <c r="H211" s="36">
        <f ca="1">((('1.Inputs'!$D$37*12*IF(1=1,'1.Inputs'!$D$38,IF(1=2,'1.Inputs'!$D$39,$E211)))*$F211*(('1.Inputs'!$D$40)+(1-'1.Inputs'!$D$40)*(1+'1.Inputs'!$D$41))*(1+$G211)^(1-1))*'1.Inputs'!$D$47+(('1.Inputs'!$D$37*12*IF(1=1,'1.Inputs'!$D$38,IF(1=2,'1.Inputs'!$D$39,$E211)))/(1-'1.Inputs'!$D$42)*$D211*(1+$G211)^(1-1))*('1.Inputs'!$D$48-'1.Inputs'!$D$49))/'1.Inputs'!$D$51</f>
        <v>825745823.53374052</v>
      </c>
      <c r="I211" s="36">
        <f ca="1">((('1.Inputs'!$D$37*12*IF(2=1,'1.Inputs'!$D$38,IF(2=2,'1.Inputs'!$D$39,$E211)))*$F211*(('1.Inputs'!$D$40)+(1-'1.Inputs'!$D$40)*(1+'1.Inputs'!$D$41))*(1+$G211)^(2-1))*'1.Inputs'!$D$47+(('1.Inputs'!$D$37*12*IF(2=1,'1.Inputs'!$D$38,IF(2=2,'1.Inputs'!$D$39,$E211)))/(1-'1.Inputs'!$D$42)*$D211*(1+$G211)^(2-1))*('1.Inputs'!$D$48-'1.Inputs'!$D$49))/'1.Inputs'!$D$51</f>
        <v>1189377231.7105818</v>
      </c>
      <c r="J211" s="36">
        <f ca="1">((('1.Inputs'!$D$37*12*IF(3=1,'1.Inputs'!$D$38,IF(3=2,'1.Inputs'!$D$39,$E211)))*$F211*(('1.Inputs'!$D$40)+(1-'1.Inputs'!$D$40)*(1+'1.Inputs'!$D$41))*(1+$G211)^(3-1))*'1.Inputs'!$D$47+(('1.Inputs'!$D$37*12*IF(3=1,'1.Inputs'!$D$38,IF(3=2,'1.Inputs'!$D$39,$E211)))/(1-'1.Inputs'!$D$42)*$D211*(1+$G211)^(3-1))*('1.Inputs'!$D$48-'1.Inputs'!$D$49))/'1.Inputs'!$D$51</f>
        <v>1446318586.8548737</v>
      </c>
      <c r="K211" s="36">
        <f ca="1">((('1.Inputs'!$D$37*12*IF(4=1,'1.Inputs'!$D$38,IF(4=2,'1.Inputs'!$D$39,$E211)))*$F211*(('1.Inputs'!$D$40)+(1-'1.Inputs'!$D$40)*(1+'1.Inputs'!$D$41))*(1+$G211)^(4-1))*'1.Inputs'!$D$47+(('1.Inputs'!$D$37*12*IF(4=1,'1.Inputs'!$D$38,IF(4=2,'1.Inputs'!$D$39,$E211)))/(1-'1.Inputs'!$D$42)*$D211*(1+$G211)^(4-1))*('1.Inputs'!$D$48-'1.Inputs'!$D$49))/'1.Inputs'!$D$51</f>
        <v>1488021363.7337801</v>
      </c>
      <c r="L211" s="36">
        <f ca="1">((('1.Inputs'!$D$37*12*IF(5=1,'1.Inputs'!$D$38,IF(5=2,'1.Inputs'!$D$39,$E211)))*$F211*(('1.Inputs'!$D$40)+(1-'1.Inputs'!$D$40)*(1+'1.Inputs'!$D$41))*(1+$G211)^(5-1))*'1.Inputs'!$D$47+(('1.Inputs'!$D$37*12*IF(5=1,'1.Inputs'!$D$38,IF(5=2,'1.Inputs'!$D$39,$E211)))/(1-'1.Inputs'!$D$42)*$D211*(1+$G211)^(5-1))*('1.Inputs'!$D$48-'1.Inputs'!$D$49))/'1.Inputs'!$D$51</f>
        <v>1530926587.7188904</v>
      </c>
      <c r="M211" s="36">
        <f ca="1">((('1.Inputs'!$D$37*12*IF(6=1,'1.Inputs'!$D$38,IF(6=2,'1.Inputs'!$D$39,$E211)))*$F211*(('1.Inputs'!$D$40)+(1-'1.Inputs'!$D$40)*(1+'1.Inputs'!$D$41))*(1+$G211)^(6-1))*'1.Inputs'!$D$47+(('1.Inputs'!$D$37*12*IF(6=1,'1.Inputs'!$D$38,IF(6=2,'1.Inputs'!$D$39,$E211)))/(1-'1.Inputs'!$D$42)*$D211*(1+$G211)^(6-1))*('1.Inputs'!$D$48-'1.Inputs'!$D$49))/'1.Inputs'!$D$51</f>
        <v>1575068929.8597462</v>
      </c>
      <c r="N211" s="36">
        <f ca="1">((('1.Inputs'!$D$37*12*IF(7=1,'1.Inputs'!$D$38,IF(7=2,'1.Inputs'!$D$39,$E211)))*$F211*(('1.Inputs'!$D$40)+(1-'1.Inputs'!$D$40)*(1+'1.Inputs'!$D$41))*(1+$G211)^(7-1))*'1.Inputs'!$D$47+(('1.Inputs'!$D$37*12*IF(7=1,'1.Inputs'!$D$38,IF(7=2,'1.Inputs'!$D$39,$E211)))/(1-'1.Inputs'!$D$42)*$D211*(1+$G211)^(7-1))*('1.Inputs'!$D$48-'1.Inputs'!$D$49))/'1.Inputs'!$D$51</f>
        <v>1620484060.9019842</v>
      </c>
      <c r="O211" s="36">
        <f ca="1">((('1.Inputs'!$D$37*12*IF(8=1,'1.Inputs'!$D$38,IF(8=2,'1.Inputs'!$D$39,$E211)))*$F211*(('1.Inputs'!$D$40)+(1-'1.Inputs'!$D$40)*(1+'1.Inputs'!$D$41))*(1+$G211)^(8-1))*'1.Inputs'!$D$47+(('1.Inputs'!$D$37*12*IF(8=1,'1.Inputs'!$D$38,IF(8=2,'1.Inputs'!$D$39,$E211)))/(1-'1.Inputs'!$D$42)*$D211*(1+$G211)^(8-1))*('1.Inputs'!$D$48-'1.Inputs'!$D$49))/'1.Inputs'!$D$51</f>
        <v>1667208680.1123168</v>
      </c>
      <c r="P211" s="36">
        <f ca="1">((('1.Inputs'!$D$37*12*IF(9=1,'1.Inputs'!$D$38,IF(9=2,'1.Inputs'!$D$39,$E211)))*$F211*(('1.Inputs'!$D$40)+(1-'1.Inputs'!$D$40)*(1+'1.Inputs'!$D$41))*(1+$G211)^(9-1))*'1.Inputs'!$D$47+(('1.Inputs'!$D$37*12*IF(9=1,'1.Inputs'!$D$38,IF(9=2,'1.Inputs'!$D$39,$E211)))/(1-'1.Inputs'!$D$42)*$D211*(1+$G211)^(9-1))*('1.Inputs'!$D$48-'1.Inputs'!$D$49))/'1.Inputs'!$D$51</f>
        <v>1715280544.9346395</v>
      </c>
      <c r="Q211" s="36">
        <f ca="1">((('1.Inputs'!$D$37*12*IF(10=1,'1.Inputs'!$D$38,IF(10=2,'1.Inputs'!$D$39,$E211)))*$F211*(('1.Inputs'!$D$40)+(1-'1.Inputs'!$D$40)*(1+'1.Inputs'!$D$41))*(1+$G211)^(10-1))*'1.Inputs'!$D$47+(('1.Inputs'!$D$37*12*IF(10=1,'1.Inputs'!$D$38,IF(10=2,'1.Inputs'!$D$39,$E211)))/(1-'1.Inputs'!$D$42)*$D211*(1+$G211)^(10-1))*('1.Inputs'!$D$48-'1.Inputs'!$D$49))/'1.Inputs'!$D$51</f>
        <v>1764738501.5012424</v>
      </c>
      <c r="R211" s="36">
        <f>-'1.Inputs'!$D$24</f>
        <v>-2050000000</v>
      </c>
      <c r="S211" s="36">
        <f ca="1">((('1.Inputs'!$D$37*12*IF(1=1,'1.Inputs'!$D$38,IF(1=2,'1.Inputs'!$D$39,$E211)))*$F211*(('1.Inputs'!$D$40)+(1-'1.Inputs'!$D$40)*(1+'1.Inputs'!$D$41))*(1+$G211)^(1-1))-(('1.Inputs'!$D$37*12*IF(1=1,'1.Inputs'!$D$38,IF(1=2,'1.Inputs'!$D$39,$E211)))/(1-'1.Inputs'!$D$42)*$D211*(1+$G211)^(1-1))-('1.Inputs'!$D$37*12*IF(1=1,'1.Inputs'!$D$38,IF(1=2,'1.Inputs'!$D$39,$E211)))*'1.Inputs'!$D$43*(1+$G211)^(1-1)-'1.Inputs'!$D$44*(1+$G211)^(1-1)-('1.Inputs'!$D$20/'1.Inputs'!$D$27+'1.Inputs'!$D$23/'1.Inputs'!$D$28))-MAX(0,((('1.Inputs'!$D$37*12*IF(1=1,'1.Inputs'!$D$38,IF(1=2,'1.Inputs'!$D$39,$E211)))*$F211*(('1.Inputs'!$D$40)+(1-'1.Inputs'!$D$40)*(1+'1.Inputs'!$D$41))*(1+$G211)^(1-1))-(('1.Inputs'!$D$37*12*IF(1=1,'1.Inputs'!$D$38,IF(1=2,'1.Inputs'!$D$39,$E211)))/(1-'1.Inputs'!$D$42)*$D211*(1+$G211)^(1-1))-('1.Inputs'!$D$37*12*IF(1=1,'1.Inputs'!$D$38,IF(1=2,'1.Inputs'!$D$39,$E211)))*'1.Inputs'!$D$43*(1+$G211)^(1-1)-'1.Inputs'!$D$44*(1+$G211)^(1-1)-('1.Inputs'!$D$20/'1.Inputs'!$D$27+'1.Inputs'!$D$23/'1.Inputs'!$D$28)))*'1.Inputs'!$D$53+('1.Inputs'!$D$20/'1.Inputs'!$D$27+'1.Inputs'!$D$23/'1.Inputs'!$D$28)-H211</f>
        <v>-755070205.10872078</v>
      </c>
      <c r="T211" s="36">
        <f ca="1">((('1.Inputs'!$D$37*12*IF(2=1,'1.Inputs'!$D$38,IF(2=2,'1.Inputs'!$D$39,$E211)))*$F211*(('1.Inputs'!$D$40)+(1-'1.Inputs'!$D$40)*(1+'1.Inputs'!$D$41))*(1+$G211)^(2-1))-(('1.Inputs'!$D$37*12*IF(2=1,'1.Inputs'!$D$38,IF(2=2,'1.Inputs'!$D$39,$E211)))/(1-'1.Inputs'!$D$42)*$D211*(1+$G211)^(2-1))-('1.Inputs'!$D$37*12*IF(2=1,'1.Inputs'!$D$38,IF(2=2,'1.Inputs'!$D$39,$E211)))*'1.Inputs'!$D$43*(1+$G211)^(2-1)-'1.Inputs'!$D$44*(1+$G211)^(2-1)-('1.Inputs'!$D$20/'1.Inputs'!$D$27+'1.Inputs'!$D$23/'1.Inputs'!$D$28))-MAX(0,((('1.Inputs'!$D$37*12*IF(2=1,'1.Inputs'!$D$38,IF(2=2,'1.Inputs'!$D$39,$E211)))*$F211*(('1.Inputs'!$D$40)+(1-'1.Inputs'!$D$40)*(1+'1.Inputs'!$D$41))*(1+$G211)^(2-1))-(('1.Inputs'!$D$37*12*IF(2=1,'1.Inputs'!$D$38,IF(2=2,'1.Inputs'!$D$39,$E211)))/(1-'1.Inputs'!$D$42)*$D211*(1+$G211)^(2-1))-('1.Inputs'!$D$37*12*IF(2=1,'1.Inputs'!$D$38,IF(2=2,'1.Inputs'!$D$39,$E211)))*'1.Inputs'!$D$43*(1+$G211)^(2-1)-'1.Inputs'!$D$44*(1+$G211)^(2-1)-('1.Inputs'!$D$20/'1.Inputs'!$D$27+'1.Inputs'!$D$23/'1.Inputs'!$D$28)))*'1.Inputs'!$D$53+('1.Inputs'!$D$20/'1.Inputs'!$D$27+'1.Inputs'!$D$23/'1.Inputs'!$D$28)-(I211-H211)</f>
        <v>-9465063.0854841471</v>
      </c>
      <c r="U211" s="36">
        <f ca="1">((('1.Inputs'!$D$37*12*IF(3=1,'1.Inputs'!$D$38,IF(3=2,'1.Inputs'!$D$39,$E211)))*$F211*(('1.Inputs'!$D$40)+(1-'1.Inputs'!$D$40)*(1+'1.Inputs'!$D$41))*(1+$G211)^(3-1))-(('1.Inputs'!$D$37*12*IF(3=1,'1.Inputs'!$D$38,IF(3=2,'1.Inputs'!$D$39,$E211)))/(1-'1.Inputs'!$D$42)*$D211*(1+$G211)^(3-1))-('1.Inputs'!$D$37*12*IF(3=1,'1.Inputs'!$D$38,IF(3=2,'1.Inputs'!$D$39,$E211)))*'1.Inputs'!$D$43*(1+$G211)^(3-1)-'1.Inputs'!$D$44*(1+$G211)^(3-1)-('1.Inputs'!$D$20/'1.Inputs'!$D$27+'1.Inputs'!$D$23/'1.Inputs'!$D$28))-MAX(0,((('1.Inputs'!$D$37*12*IF(3=1,'1.Inputs'!$D$38,IF(3=2,'1.Inputs'!$D$39,$E211)))*$F211*(('1.Inputs'!$D$40)+(1-'1.Inputs'!$D$40)*(1+'1.Inputs'!$D$41))*(1+$G211)^(3-1))-(('1.Inputs'!$D$37*12*IF(3=1,'1.Inputs'!$D$38,IF(3=2,'1.Inputs'!$D$39,$E211)))/(1-'1.Inputs'!$D$42)*$D211*(1+$G211)^(3-1))-('1.Inputs'!$D$37*12*IF(3=1,'1.Inputs'!$D$38,IF(3=2,'1.Inputs'!$D$39,$E211)))*'1.Inputs'!$D$43*(1+$G211)^(3-1)-'1.Inputs'!$D$44*(1+$G211)^(3-1)-('1.Inputs'!$D$20/'1.Inputs'!$D$27+'1.Inputs'!$D$23/'1.Inputs'!$D$28)))*'1.Inputs'!$D$53+('1.Inputs'!$D$20/'1.Inputs'!$D$27+'1.Inputs'!$D$23/'1.Inputs'!$D$28)-(J211-I211)</f>
        <v>276195663.11185837</v>
      </c>
      <c r="V211" s="36">
        <f ca="1">((('1.Inputs'!$D$37*12*IF(4=1,'1.Inputs'!$D$38,IF(4=2,'1.Inputs'!$D$39,$E211)))*$F211*(('1.Inputs'!$D$40)+(1-'1.Inputs'!$D$40)*(1+'1.Inputs'!$D$41))*(1+$G211)^(4-1))-(('1.Inputs'!$D$37*12*IF(4=1,'1.Inputs'!$D$38,IF(4=2,'1.Inputs'!$D$39,$E211)))/(1-'1.Inputs'!$D$42)*$D211*(1+$G211)^(4-1))-('1.Inputs'!$D$37*12*IF(4=1,'1.Inputs'!$D$38,IF(4=2,'1.Inputs'!$D$39,$E211)))*'1.Inputs'!$D$43*(1+$G211)^(4-1)-'1.Inputs'!$D$44*(1+$G211)^(4-1)-('1.Inputs'!$D$20/'1.Inputs'!$D$27+'1.Inputs'!$D$23/'1.Inputs'!$D$28))-MAX(0,((('1.Inputs'!$D$37*12*IF(4=1,'1.Inputs'!$D$38,IF(4=2,'1.Inputs'!$D$39,$E211)))*$F211*(('1.Inputs'!$D$40)+(1-'1.Inputs'!$D$40)*(1+'1.Inputs'!$D$41))*(1+$G211)^(4-1))-(('1.Inputs'!$D$37*12*IF(4=1,'1.Inputs'!$D$38,IF(4=2,'1.Inputs'!$D$39,$E211)))/(1-'1.Inputs'!$D$42)*$D211*(1+$G211)^(4-1))-('1.Inputs'!$D$37*12*IF(4=1,'1.Inputs'!$D$38,IF(4=2,'1.Inputs'!$D$39,$E211)))*'1.Inputs'!$D$43*(1+$G211)^(4-1)-'1.Inputs'!$D$44*(1+$G211)^(4-1)-('1.Inputs'!$D$20/'1.Inputs'!$D$27+'1.Inputs'!$D$23/'1.Inputs'!$D$28)))*'1.Inputs'!$D$53+('1.Inputs'!$D$20/'1.Inputs'!$D$27+'1.Inputs'!$D$23/'1.Inputs'!$D$28)-(K211-J211)</f>
        <v>505444182.26776004</v>
      </c>
      <c r="W211" s="36">
        <f ca="1">((('1.Inputs'!$D$37*12*IF(5=1,'1.Inputs'!$D$38,IF(5=2,'1.Inputs'!$D$39,$E211)))*$F211*(('1.Inputs'!$D$40)+(1-'1.Inputs'!$D$40)*(1+'1.Inputs'!$D$41))*(1+$G211)^(5-1))-(('1.Inputs'!$D$37*12*IF(5=1,'1.Inputs'!$D$38,IF(5=2,'1.Inputs'!$D$39,$E211)))/(1-'1.Inputs'!$D$42)*$D211*(1+$G211)^(5-1))-('1.Inputs'!$D$37*12*IF(5=1,'1.Inputs'!$D$38,IF(5=2,'1.Inputs'!$D$39,$E211)))*'1.Inputs'!$D$43*(1+$G211)^(5-1)-'1.Inputs'!$D$44*(1+$G211)^(5-1)-('1.Inputs'!$D$20/'1.Inputs'!$D$27+'1.Inputs'!$D$23/'1.Inputs'!$D$28))-MAX(0,((('1.Inputs'!$D$37*12*IF(5=1,'1.Inputs'!$D$38,IF(5=2,'1.Inputs'!$D$39,$E211)))*$F211*(('1.Inputs'!$D$40)+(1-'1.Inputs'!$D$40)*(1+'1.Inputs'!$D$41))*(1+$G211)^(5-1))-(('1.Inputs'!$D$37*12*IF(5=1,'1.Inputs'!$D$38,IF(5=2,'1.Inputs'!$D$39,$E211)))/(1-'1.Inputs'!$D$42)*$D211*(1+$G211)^(5-1))-('1.Inputs'!$D$37*12*IF(5=1,'1.Inputs'!$D$38,IF(5=2,'1.Inputs'!$D$39,$E211)))*'1.Inputs'!$D$43*(1+$G211)^(5-1)-'1.Inputs'!$D$44*(1+$G211)^(5-1)-('1.Inputs'!$D$20/'1.Inputs'!$D$27+'1.Inputs'!$D$23/'1.Inputs'!$D$28)))*'1.Inputs'!$D$53+('1.Inputs'!$D$20/'1.Inputs'!$D$27+'1.Inputs'!$D$23/'1.Inputs'!$D$28)-(L211-K211)</f>
        <v>518655635.07213688</v>
      </c>
      <c r="X211" s="36">
        <f ca="1">((('1.Inputs'!$D$37*12*IF(6=1,'1.Inputs'!$D$38,IF(6=2,'1.Inputs'!$D$39,$E211)))*$F211*(('1.Inputs'!$D$40)+(1-'1.Inputs'!$D$40)*(1+'1.Inputs'!$D$41))*(1+$G211)^(6-1))-(('1.Inputs'!$D$37*12*IF(6=1,'1.Inputs'!$D$38,IF(6=2,'1.Inputs'!$D$39,$E211)))/(1-'1.Inputs'!$D$42)*$D211*(1+$G211)^(6-1))-('1.Inputs'!$D$37*12*IF(6=1,'1.Inputs'!$D$38,IF(6=2,'1.Inputs'!$D$39,$E211)))*'1.Inputs'!$D$43*(1+$G211)^(6-1)-'1.Inputs'!$D$44*(1+$G211)^(6-1)-('1.Inputs'!$D$20/'1.Inputs'!$D$27+'1.Inputs'!$D$23/'1.Inputs'!$D$28))-MAX(0,((('1.Inputs'!$D$37*12*IF(6=1,'1.Inputs'!$D$38,IF(6=2,'1.Inputs'!$D$39,$E211)))*$F211*(('1.Inputs'!$D$40)+(1-'1.Inputs'!$D$40)*(1+'1.Inputs'!$D$41))*(1+$G211)^(6-1))-(('1.Inputs'!$D$37*12*IF(6=1,'1.Inputs'!$D$38,IF(6=2,'1.Inputs'!$D$39,$E211)))/(1-'1.Inputs'!$D$42)*$D211*(1+$G211)^(6-1))-('1.Inputs'!$D$37*12*IF(6=1,'1.Inputs'!$D$38,IF(6=2,'1.Inputs'!$D$39,$E211)))*'1.Inputs'!$D$43*(1+$G211)^(6-1)-'1.Inputs'!$D$44*(1+$G211)^(6-1)-('1.Inputs'!$D$20/'1.Inputs'!$D$27+'1.Inputs'!$D$23/'1.Inputs'!$D$28)))*'1.Inputs'!$D$53+('1.Inputs'!$D$20/'1.Inputs'!$D$27+'1.Inputs'!$D$23/'1.Inputs'!$D$28)-(M211-L211)</f>
        <v>532248023.49716759</v>
      </c>
      <c r="Y211" s="36">
        <f ca="1">((('1.Inputs'!$D$37*12*IF(7=1,'1.Inputs'!$D$38,IF(7=2,'1.Inputs'!$D$39,$E211)))*$F211*(('1.Inputs'!$D$40)+(1-'1.Inputs'!$D$40)*(1+'1.Inputs'!$D$41))*(1+$G211)^(7-1))-(('1.Inputs'!$D$37*12*IF(7=1,'1.Inputs'!$D$38,IF(7=2,'1.Inputs'!$D$39,$E211)))/(1-'1.Inputs'!$D$42)*$D211*(1+$G211)^(7-1))-('1.Inputs'!$D$37*12*IF(7=1,'1.Inputs'!$D$38,IF(7=2,'1.Inputs'!$D$39,$E211)))*'1.Inputs'!$D$43*(1+$G211)^(7-1)-'1.Inputs'!$D$44*(1+$G211)^(7-1)-('1.Inputs'!$D$20/'1.Inputs'!$D$27+'1.Inputs'!$D$23/'1.Inputs'!$D$28))-MAX(0,((('1.Inputs'!$D$37*12*IF(7=1,'1.Inputs'!$D$38,IF(7=2,'1.Inputs'!$D$39,$E211)))*$F211*(('1.Inputs'!$D$40)+(1-'1.Inputs'!$D$40)*(1+'1.Inputs'!$D$41))*(1+$G211)^(7-1))-(('1.Inputs'!$D$37*12*IF(7=1,'1.Inputs'!$D$38,IF(7=2,'1.Inputs'!$D$39,$E211)))/(1-'1.Inputs'!$D$42)*$D211*(1+$G211)^(7-1))-('1.Inputs'!$D$37*12*IF(7=1,'1.Inputs'!$D$38,IF(7=2,'1.Inputs'!$D$39,$E211)))*'1.Inputs'!$D$43*(1+$G211)^(7-1)-'1.Inputs'!$D$44*(1+$G211)^(7-1)-('1.Inputs'!$D$20/'1.Inputs'!$D$27+'1.Inputs'!$D$23/'1.Inputs'!$D$28)))*'1.Inputs'!$D$53+('1.Inputs'!$D$20/'1.Inputs'!$D$27+'1.Inputs'!$D$23/'1.Inputs'!$D$28)-(N211-M211)</f>
        <v>546232331.34222949</v>
      </c>
      <c r="Z211" s="36">
        <f ca="1">((('1.Inputs'!$D$37*12*IF(8=1,'1.Inputs'!$D$38,IF(8=2,'1.Inputs'!$D$39,$E211)))*$F211*(('1.Inputs'!$D$40)+(1-'1.Inputs'!$D$40)*(1+'1.Inputs'!$D$41))*(1+$G211)^(8-1))-(('1.Inputs'!$D$37*12*IF(8=1,'1.Inputs'!$D$38,IF(8=2,'1.Inputs'!$D$39,$E211)))/(1-'1.Inputs'!$D$42)*$D211*(1+$G211)^(8-1))-('1.Inputs'!$D$37*12*IF(8=1,'1.Inputs'!$D$38,IF(8=2,'1.Inputs'!$D$39,$E211)))*'1.Inputs'!$D$43*(1+$G211)^(8-1)-'1.Inputs'!$D$44*(1+$G211)^(8-1)-('1.Inputs'!$D$20/'1.Inputs'!$D$27+'1.Inputs'!$D$23/'1.Inputs'!$D$28))-MAX(0,((('1.Inputs'!$D$37*12*IF(8=1,'1.Inputs'!$D$38,IF(8=2,'1.Inputs'!$D$39,$E211)))*$F211*(('1.Inputs'!$D$40)+(1-'1.Inputs'!$D$40)*(1+'1.Inputs'!$D$41))*(1+$G211)^(8-1))-(('1.Inputs'!$D$37*12*IF(8=1,'1.Inputs'!$D$38,IF(8=2,'1.Inputs'!$D$39,$E211)))/(1-'1.Inputs'!$D$42)*$D211*(1+$G211)^(8-1))-('1.Inputs'!$D$37*12*IF(8=1,'1.Inputs'!$D$38,IF(8=2,'1.Inputs'!$D$39,$E211)))*'1.Inputs'!$D$43*(1+$G211)^(8-1)-'1.Inputs'!$D$44*(1+$G211)^(8-1)-('1.Inputs'!$D$20/'1.Inputs'!$D$27+'1.Inputs'!$D$23/'1.Inputs'!$D$28)))*'1.Inputs'!$D$53+('1.Inputs'!$D$20/'1.Inputs'!$D$27+'1.Inputs'!$D$23/'1.Inputs'!$D$28)-(O211-N211)</f>
        <v>560619859.1107353</v>
      </c>
      <c r="AA211" s="36">
        <f ca="1">((('1.Inputs'!$D$37*12*IF(9=1,'1.Inputs'!$D$38,IF(9=2,'1.Inputs'!$D$39,$E211)))*$F211*(('1.Inputs'!$D$40)+(1-'1.Inputs'!$D$40)*(1+'1.Inputs'!$D$41))*(1+$G211)^(9-1))-(('1.Inputs'!$D$37*12*IF(9=1,'1.Inputs'!$D$38,IF(9=2,'1.Inputs'!$D$39,$E211)))/(1-'1.Inputs'!$D$42)*$D211*(1+$G211)^(9-1))-('1.Inputs'!$D$37*12*IF(9=1,'1.Inputs'!$D$38,IF(9=2,'1.Inputs'!$D$39,$E211)))*'1.Inputs'!$D$43*(1+$G211)^(9-1)-'1.Inputs'!$D$44*(1+$G211)^(9-1)-('1.Inputs'!$D$20/'1.Inputs'!$D$27+'1.Inputs'!$D$23/'1.Inputs'!$D$28))-MAX(0,((('1.Inputs'!$D$37*12*IF(9=1,'1.Inputs'!$D$38,IF(9=2,'1.Inputs'!$D$39,$E211)))*$F211*(('1.Inputs'!$D$40)+(1-'1.Inputs'!$D$40)*(1+'1.Inputs'!$D$41))*(1+$G211)^(9-1))-(('1.Inputs'!$D$37*12*IF(9=1,'1.Inputs'!$D$38,IF(9=2,'1.Inputs'!$D$39,$E211)))/(1-'1.Inputs'!$D$42)*$D211*(1+$G211)^(9-1))-('1.Inputs'!$D$37*12*IF(9=1,'1.Inputs'!$D$38,IF(9=2,'1.Inputs'!$D$39,$E211)))*'1.Inputs'!$D$43*(1+$G211)^(9-1)-'1.Inputs'!$D$44*(1+$G211)^(9-1)-('1.Inputs'!$D$20/'1.Inputs'!$D$27+'1.Inputs'!$D$23/'1.Inputs'!$D$28)))*'1.Inputs'!$D$53+('1.Inputs'!$D$20/'1.Inputs'!$D$27+'1.Inputs'!$D$23/'1.Inputs'!$D$28)-(P211-O211)</f>
        <v>575422233.1418997</v>
      </c>
      <c r="AB211" s="36">
        <f ca="1">((('1.Inputs'!$D$37*12*IF(10=1,'1.Inputs'!$D$38,IF(10=2,'1.Inputs'!$D$39,$E211)))*$F211*(('1.Inputs'!$D$40)+(1-'1.Inputs'!$D$40)*(1+'1.Inputs'!$D$41))*(1+$G211)^(10-1))-(('1.Inputs'!$D$37*12*IF(10=1,'1.Inputs'!$D$38,IF(10=2,'1.Inputs'!$D$39,$E211)))/(1-'1.Inputs'!$D$42)*$D211*(1+$G211)^(10-1))-('1.Inputs'!$D$37*12*IF(10=1,'1.Inputs'!$D$38,IF(10=2,'1.Inputs'!$D$39,$E211)))*'1.Inputs'!$D$43*(1+$G211)^(10-1)-'1.Inputs'!$D$44*(1+$G211)^(10-1)-('1.Inputs'!$D$20/'1.Inputs'!$D$27+'1.Inputs'!$D$23/'1.Inputs'!$D$28))-MAX(0,((('1.Inputs'!$D$37*12*IF(10=1,'1.Inputs'!$D$38,IF(10=2,'1.Inputs'!$D$39,$E211)))*$F211*(('1.Inputs'!$D$40)+(1-'1.Inputs'!$D$40)*(1+'1.Inputs'!$D$41))*(1+$G211)^(10-1))-(('1.Inputs'!$D$37*12*IF(10=1,'1.Inputs'!$D$38,IF(10=2,'1.Inputs'!$D$39,$E211)))/(1-'1.Inputs'!$D$42)*$D211*(1+$G211)^(10-1))-('1.Inputs'!$D$37*12*IF(10=1,'1.Inputs'!$D$38,IF(10=2,'1.Inputs'!$D$39,$E211)))*'1.Inputs'!$D$43*(1+$G211)^(10-1)-'1.Inputs'!$D$44*(1+$G211)^(10-1)-('1.Inputs'!$D$20/'1.Inputs'!$D$27+'1.Inputs'!$D$23/'1.Inputs'!$D$28)))*'1.Inputs'!$D$53+('1.Inputs'!$D$20/'1.Inputs'!$D$27+'1.Inputs'!$D$23/'1.Inputs'!$D$28)-(Q211-P211)+(('1.Inputs'!$D$20+'1.Inputs'!$D$23-('1.Inputs'!$D$20/'1.Inputs'!$D$27+'1.Inputs'!$D$23/'1.Inputs'!$D$28)*'1.Inputs'!$D$10)*'1.Inputs'!$D$60+'1.Inputs'!$D$19*'1.Inputs'!$D$59+Q211)</f>
        <v>3055389916.5070419</v>
      </c>
      <c r="AC211" s="36">
        <f ca="1">S211-AC$13-AC$14+MIN(AC$13,MAX(0,((('1.Inputs'!$D$37*12*IF(1=1,'1.Inputs'!$D$38,IF(1=2,'1.Inputs'!$D$39,$E211)))*$F211*(('1.Inputs'!$D$40)+(1-'1.Inputs'!$D$40)*(1+'1.Inputs'!$D$41))*(1+$G211)^(1-1))-(('1.Inputs'!$D$37*12*IF(1=1,'1.Inputs'!$D$38,IF(1=2,'1.Inputs'!$D$39,$E211)))/(1-'1.Inputs'!$D$42)*$D211*(1+$G211)^(1-1))-('1.Inputs'!$D$37*12*IF(1=1,'1.Inputs'!$D$38,IF(1=2,'1.Inputs'!$D$39,$E211)))*'1.Inputs'!$D$43*(1+$G211)^(1-1)-'1.Inputs'!$D$44*(1+$G211)^(1-1)-('1.Inputs'!$D$20/'1.Inputs'!$D$27+'1.Inputs'!$D$23/'1.Inputs'!$D$28))))*'1.Inputs'!$D$53</f>
        <v>-902670205.10872078</v>
      </c>
      <c r="AD211" s="36">
        <f ca="1">T211-AD$13-AD$14+MIN(AD$13,MAX(0,((('1.Inputs'!$D$37*12*IF(2=1,'1.Inputs'!$D$38,IF(2=2,'1.Inputs'!$D$39,$E211)))*$F211*(('1.Inputs'!$D$40)+(1-'1.Inputs'!$D$40)*(1+'1.Inputs'!$D$41))*(1+$G211)^(2-1))-(('1.Inputs'!$D$37*12*IF(2=1,'1.Inputs'!$D$38,IF(2=2,'1.Inputs'!$D$39,$E211)))/(1-'1.Inputs'!$D$42)*$D211*(1+$G211)^(2-1))-('1.Inputs'!$D$37*12*IF(2=1,'1.Inputs'!$D$38,IF(2=2,'1.Inputs'!$D$39,$E211)))*'1.Inputs'!$D$43*(1+$G211)^(2-1)-'1.Inputs'!$D$44*(1+$G211)^(2-1)-('1.Inputs'!$D$20/'1.Inputs'!$D$27+'1.Inputs'!$D$23/'1.Inputs'!$D$28))))*'1.Inputs'!$D$53</f>
        <v>-105405063.08548415</v>
      </c>
      <c r="AE211" s="36">
        <f ca="1">U211-AE$13-AE$14+MIN(AE$13,MAX(0,((('1.Inputs'!$D$37*12*IF(3=1,'1.Inputs'!$D$38,IF(3=2,'1.Inputs'!$D$39,$E211)))*$F211*(('1.Inputs'!$D$40)+(1-'1.Inputs'!$D$40)*(1+'1.Inputs'!$D$41))*(1+$G211)^(3-1))-(('1.Inputs'!$D$37*12*IF(3=1,'1.Inputs'!$D$38,IF(3=2,'1.Inputs'!$D$39,$E211)))/(1-'1.Inputs'!$D$42)*$D211*(1+$G211)^(3-1))-('1.Inputs'!$D$37*12*IF(3=1,'1.Inputs'!$D$38,IF(3=2,'1.Inputs'!$D$39,$E211)))*'1.Inputs'!$D$43*(1+$G211)^(3-1)-'1.Inputs'!$D$44*(1+$G211)^(3-1)-('1.Inputs'!$D$20/'1.Inputs'!$D$27+'1.Inputs'!$D$23/'1.Inputs'!$D$28))))*'1.Inputs'!$D$53</f>
        <v>-65744336.888141632</v>
      </c>
      <c r="AF211" s="36">
        <f ca="1">V211-AF$13-AF$14+MIN(AF$13,MAX(0,((('1.Inputs'!$D$37*12*IF(4=1,'1.Inputs'!$D$38,IF(4=2,'1.Inputs'!$D$39,$E211)))*$F211*(('1.Inputs'!$D$40)+(1-'1.Inputs'!$D$40)*(1+'1.Inputs'!$D$41))*(1+$G211)^(4-1))-(('1.Inputs'!$D$37*12*IF(4=1,'1.Inputs'!$D$38,IF(4=2,'1.Inputs'!$D$39,$E211)))/(1-'1.Inputs'!$D$42)*$D211*(1+$G211)^(4-1))-('1.Inputs'!$D$37*12*IF(4=1,'1.Inputs'!$D$38,IF(4=2,'1.Inputs'!$D$39,$E211)))*'1.Inputs'!$D$43*(1+$G211)^(4-1)-'1.Inputs'!$D$44*(1+$G211)^(4-1)-('1.Inputs'!$D$20/'1.Inputs'!$D$27+'1.Inputs'!$D$23/'1.Inputs'!$D$28))))*'1.Inputs'!$D$53</f>
        <v>182692182.26776004</v>
      </c>
      <c r="AG211" s="36">
        <f ca="1">W211-AG$13-AG$14+MIN(AG$13,MAX(0,((('1.Inputs'!$D$37*12*IF(5=1,'1.Inputs'!$D$38,IF(5=2,'1.Inputs'!$D$39,$E211)))*$F211*(('1.Inputs'!$D$40)+(1-'1.Inputs'!$D$40)*(1+'1.Inputs'!$D$41))*(1+$G211)^(5-1))-(('1.Inputs'!$D$37*12*IF(5=1,'1.Inputs'!$D$38,IF(5=2,'1.Inputs'!$D$39,$E211)))/(1-'1.Inputs'!$D$42)*$D211*(1+$G211)^(5-1))-('1.Inputs'!$D$37*12*IF(5=1,'1.Inputs'!$D$38,IF(5=2,'1.Inputs'!$D$39,$E211)))*'1.Inputs'!$D$43*(1+$G211)^(5-1)-'1.Inputs'!$D$44*(1+$G211)^(5-1)-('1.Inputs'!$D$20/'1.Inputs'!$D$27+'1.Inputs'!$D$23/'1.Inputs'!$D$28))))*'1.Inputs'!$D$53</f>
        <v>215091635.07213688</v>
      </c>
      <c r="AH211" s="36">
        <f ca="1">X211-AH$13-AH$14+MIN(AH$13,MAX(0,((('1.Inputs'!$D$37*12*IF(6=1,'1.Inputs'!$D$38,IF(6=2,'1.Inputs'!$D$39,$E211)))*$F211*(('1.Inputs'!$D$40)+(1-'1.Inputs'!$D$40)*(1+'1.Inputs'!$D$41))*(1+$G211)^(6-1))-(('1.Inputs'!$D$37*12*IF(6=1,'1.Inputs'!$D$38,IF(6=2,'1.Inputs'!$D$39,$E211)))/(1-'1.Inputs'!$D$42)*$D211*(1+$G211)^(6-1))-('1.Inputs'!$D$37*12*IF(6=1,'1.Inputs'!$D$38,IF(6=2,'1.Inputs'!$D$39,$E211)))*'1.Inputs'!$D$43*(1+$G211)^(6-1)-'1.Inputs'!$D$44*(1+$G211)^(6-1)-('1.Inputs'!$D$20/'1.Inputs'!$D$27+'1.Inputs'!$D$23/'1.Inputs'!$D$28))))*'1.Inputs'!$D$53</f>
        <v>247872023.49716759</v>
      </c>
      <c r="AI211" s="36">
        <f ca="1">Y211-AI$13-AI$14+MIN(AI$13,MAX(0,((('1.Inputs'!$D$37*12*IF(7=1,'1.Inputs'!$D$38,IF(7=2,'1.Inputs'!$D$39,$E211)))*$F211*(('1.Inputs'!$D$40)+(1-'1.Inputs'!$D$40)*(1+'1.Inputs'!$D$41))*(1+$G211)^(7-1))-(('1.Inputs'!$D$37*12*IF(7=1,'1.Inputs'!$D$38,IF(7=2,'1.Inputs'!$D$39,$E211)))/(1-'1.Inputs'!$D$42)*$D211*(1+$G211)^(7-1))-('1.Inputs'!$D$37*12*IF(7=1,'1.Inputs'!$D$38,IF(7=2,'1.Inputs'!$D$39,$E211)))*'1.Inputs'!$D$43*(1+$G211)^(7-1)-'1.Inputs'!$D$44*(1+$G211)^(7-1)-('1.Inputs'!$D$20/'1.Inputs'!$D$27+'1.Inputs'!$D$23/'1.Inputs'!$D$28))))*'1.Inputs'!$D$53</f>
        <v>281044331.34222949</v>
      </c>
      <c r="AJ211" s="36">
        <f ca="1">Z211-AJ$13-AJ$14+MIN(AJ$13,MAX(0,((('1.Inputs'!$D$37*12*IF(8=1,'1.Inputs'!$D$38,IF(8=2,'1.Inputs'!$D$39,$E211)))*$F211*(('1.Inputs'!$D$40)+(1-'1.Inputs'!$D$40)*(1+'1.Inputs'!$D$41))*(1+$G211)^(8-1))-(('1.Inputs'!$D$37*12*IF(8=1,'1.Inputs'!$D$38,IF(8=2,'1.Inputs'!$D$39,$E211)))/(1-'1.Inputs'!$D$42)*$D211*(1+$G211)^(8-1))-('1.Inputs'!$D$37*12*IF(8=1,'1.Inputs'!$D$38,IF(8=2,'1.Inputs'!$D$39,$E211)))*'1.Inputs'!$D$43*(1+$G211)^(8-1)-'1.Inputs'!$D$44*(1+$G211)^(8-1)-('1.Inputs'!$D$20/'1.Inputs'!$D$27+'1.Inputs'!$D$23/'1.Inputs'!$D$28))))*'1.Inputs'!$D$53</f>
        <v>560619859.1107353</v>
      </c>
      <c r="AK211" s="36">
        <f ca="1">AA211-AK$13-AK$14+MIN(AK$13,MAX(0,((('1.Inputs'!$D$37*12*IF(9=1,'1.Inputs'!$D$38,IF(9=2,'1.Inputs'!$D$39,$E211)))*$F211*(('1.Inputs'!$D$40)+(1-'1.Inputs'!$D$40)*(1+'1.Inputs'!$D$41))*(1+$G211)^(9-1))-(('1.Inputs'!$D$37*12*IF(9=1,'1.Inputs'!$D$38,IF(9=2,'1.Inputs'!$D$39,$E211)))/(1-'1.Inputs'!$D$42)*$D211*(1+$G211)^(9-1))-('1.Inputs'!$D$37*12*IF(9=1,'1.Inputs'!$D$38,IF(9=2,'1.Inputs'!$D$39,$E211)))*'1.Inputs'!$D$43*(1+$G211)^(9-1)-'1.Inputs'!$D$44*(1+$G211)^(9-1)-('1.Inputs'!$D$20/'1.Inputs'!$D$27+'1.Inputs'!$D$23/'1.Inputs'!$D$28))))*'1.Inputs'!$D$53</f>
        <v>575422233.1418997</v>
      </c>
      <c r="AL211" s="36">
        <f ca="1">AB211-AL$13-AL$14+MIN(AL$13,MAX(0,((('1.Inputs'!$D$37*12*IF(10=1,'1.Inputs'!$D$38,IF(10=2,'1.Inputs'!$D$39,$E211)))*$F211*(('1.Inputs'!$D$40)+(1-'1.Inputs'!$D$40)*(1+'1.Inputs'!$D$41))*(1+$G211)^(10-1))-(('1.Inputs'!$D$37*12*IF(10=1,'1.Inputs'!$D$38,IF(10=2,'1.Inputs'!$D$39,$E211)))/(1-'1.Inputs'!$D$42)*$D211*(1+$G211)^(10-1))-('1.Inputs'!$D$37*12*IF(10=1,'1.Inputs'!$D$38,IF(10=2,'1.Inputs'!$D$39,$E211)))*'1.Inputs'!$D$43*(1+$G211)^(10-1)-'1.Inputs'!$D$44*(1+$G211)^(10-1)-('1.Inputs'!$D$20/'1.Inputs'!$D$27+'1.Inputs'!$D$23/'1.Inputs'!$D$28))))*'1.Inputs'!$D$53+'1.Inputs'!$D$35</f>
        <v>3855389916.5070419</v>
      </c>
      <c r="AM211" s="48">
        <f ca="1">R211+NPV('1.Inputs'!$D$55,S211:AB211)</f>
        <v>35837877.391483307</v>
      </c>
      <c r="AN211" s="48">
        <f ca="1">-('1.Inputs'!$D$24*(1-'1.Inputs'!$D$31)+'1.Inputs'!$D$35)+NPV('1.Inputs'!$D$54,AC211:AL211)</f>
        <v>-1116886728.0696487</v>
      </c>
      <c r="AO211" s="36">
        <f t="shared" ca="1" si="29"/>
        <v>-5.1156517961295442</v>
      </c>
      <c r="AP211" s="36">
        <f t="shared" ca="1" si="30"/>
        <v>0.70171662375980282</v>
      </c>
      <c r="AQ211" s="36">
        <f ca="1">'1.Inputs'!$D$35+MIN(SUM($AC211:AC211),SUM($AC211:AD211),SUM($AC211:AE211),SUM($AC211:AF211),SUM($AC211:AG211),SUM($AC211:AH211),SUM($AC211:AI211),SUM($AC211:AJ211),SUM($AC211:AK211),SUM($AC211:AL211))</f>
        <v>-273819605.08234644</v>
      </c>
      <c r="AR211" s="36">
        <f ca="1">IF(AP211&lt;'1.Inputs'!$D$57,1,0)</f>
        <v>1</v>
      </c>
      <c r="AS211" s="36">
        <f t="shared" ca="1" si="31"/>
        <v>1</v>
      </c>
    </row>
    <row r="212" spans="2:45" ht="15" customHeight="1" x14ac:dyDescent="0.25">
      <c r="B212" s="36">
        <v>197</v>
      </c>
      <c r="C212" s="36">
        <f t="shared" ca="1" si="24"/>
        <v>0.34562924746812984</v>
      </c>
      <c r="D212" s="36">
        <f t="shared" ca="1" si="25"/>
        <v>15779.719250790926</v>
      </c>
      <c r="E212" s="47">
        <f t="shared" ca="1" si="26"/>
        <v>0.80679777697334476</v>
      </c>
      <c r="F212" s="36">
        <f t="shared" ca="1" si="27"/>
        <v>32301.369130873478</v>
      </c>
      <c r="G212" s="36">
        <f t="shared" ca="1" si="28"/>
        <v>3.1463434806735691E-2</v>
      </c>
      <c r="H212" s="36">
        <f ca="1">((('1.Inputs'!$D$37*12*IF(1=1,'1.Inputs'!$D$38,IF(1=2,'1.Inputs'!$D$39,$E212)))*$F212*(('1.Inputs'!$D$40)+(1-'1.Inputs'!$D$40)*(1+'1.Inputs'!$D$41))*(1+$G212)^(1-1))*'1.Inputs'!$D$47+(('1.Inputs'!$D$37*12*IF(1=1,'1.Inputs'!$D$38,IF(1=2,'1.Inputs'!$D$39,$E212)))/(1-'1.Inputs'!$D$42)*$D212*(1+$G212)^(1-1))*('1.Inputs'!$D$48-'1.Inputs'!$D$49))/'1.Inputs'!$D$51</f>
        <v>829458879.58052874</v>
      </c>
      <c r="I212" s="36">
        <f ca="1">((('1.Inputs'!$D$37*12*IF(2=1,'1.Inputs'!$D$38,IF(2=2,'1.Inputs'!$D$39,$E212)))*$F212*(('1.Inputs'!$D$40)+(1-'1.Inputs'!$D$40)*(1+'1.Inputs'!$D$41))*(1+$G212)^(2-1))*'1.Inputs'!$D$47+(('1.Inputs'!$D$37*12*IF(2=1,'1.Inputs'!$D$38,IF(2=2,'1.Inputs'!$D$39,$E212)))/(1-'1.Inputs'!$D$42)*$D212*(1+$G212)^(2-1))*('1.Inputs'!$D$48-'1.Inputs'!$D$49))/'1.Inputs'!$D$51</f>
        <v>1197779106.9483101</v>
      </c>
      <c r="J212" s="36">
        <f ca="1">((('1.Inputs'!$D$37*12*IF(3=1,'1.Inputs'!$D$38,IF(3=2,'1.Inputs'!$D$39,$E212)))*$F212*(('1.Inputs'!$D$40)+(1-'1.Inputs'!$D$40)*(1+'1.Inputs'!$D$41))*(1+$G212)^(3-1))*'1.Inputs'!$D$47+(('1.Inputs'!$D$37*12*IF(3=1,'1.Inputs'!$D$38,IF(3=2,'1.Inputs'!$D$39,$E212)))/(1-'1.Inputs'!$D$42)*$D212*(1+$G212)^(3-1))*('1.Inputs'!$D$48-'1.Inputs'!$D$49))/'1.Inputs'!$D$51</f>
        <v>1423958141.9341431</v>
      </c>
      <c r="K212" s="36">
        <f ca="1">((('1.Inputs'!$D$37*12*IF(4=1,'1.Inputs'!$D$38,IF(4=2,'1.Inputs'!$D$39,$E212)))*$F212*(('1.Inputs'!$D$40)+(1-'1.Inputs'!$D$40)*(1+'1.Inputs'!$D$41))*(1+$G212)^(4-1))*'1.Inputs'!$D$47+(('1.Inputs'!$D$37*12*IF(4=1,'1.Inputs'!$D$38,IF(4=2,'1.Inputs'!$D$39,$E212)))/(1-'1.Inputs'!$D$42)*$D212*(1+$G212)^(4-1))*('1.Inputs'!$D$48-'1.Inputs'!$D$49))/'1.Inputs'!$D$51</f>
        <v>1468760756.1004086</v>
      </c>
      <c r="L212" s="36">
        <f ca="1">((('1.Inputs'!$D$37*12*IF(5=1,'1.Inputs'!$D$38,IF(5=2,'1.Inputs'!$D$39,$E212)))*$F212*(('1.Inputs'!$D$40)+(1-'1.Inputs'!$D$40)*(1+'1.Inputs'!$D$41))*(1+$G212)^(5-1))*'1.Inputs'!$D$47+(('1.Inputs'!$D$37*12*IF(5=1,'1.Inputs'!$D$38,IF(5=2,'1.Inputs'!$D$39,$E212)))/(1-'1.Inputs'!$D$42)*$D212*(1+$G212)^(5-1))*('1.Inputs'!$D$48-'1.Inputs'!$D$49))/'1.Inputs'!$D$51</f>
        <v>1514973014.3966656</v>
      </c>
      <c r="M212" s="36">
        <f ca="1">((('1.Inputs'!$D$37*12*IF(6=1,'1.Inputs'!$D$38,IF(6=2,'1.Inputs'!$D$39,$E212)))*$F212*(('1.Inputs'!$D$40)+(1-'1.Inputs'!$D$40)*(1+'1.Inputs'!$D$41))*(1+$G212)^(6-1))*'1.Inputs'!$D$47+(('1.Inputs'!$D$37*12*IF(6=1,'1.Inputs'!$D$38,IF(6=2,'1.Inputs'!$D$39,$E212)))/(1-'1.Inputs'!$D$42)*$D212*(1+$G212)^(6-1))*('1.Inputs'!$D$48-'1.Inputs'!$D$49))/'1.Inputs'!$D$51</f>
        <v>1562639269.0690992</v>
      </c>
      <c r="N212" s="36">
        <f ca="1">((('1.Inputs'!$D$37*12*IF(7=1,'1.Inputs'!$D$38,IF(7=2,'1.Inputs'!$D$39,$E212)))*$F212*(('1.Inputs'!$D$40)+(1-'1.Inputs'!$D$40)*(1+'1.Inputs'!$D$41))*(1+$G212)^(7-1))*'1.Inputs'!$D$47+(('1.Inputs'!$D$37*12*IF(7=1,'1.Inputs'!$D$38,IF(7=2,'1.Inputs'!$D$39,$E212)))/(1-'1.Inputs'!$D$42)*$D212*(1+$G212)^(7-1))*('1.Inputs'!$D$48-'1.Inputs'!$D$49))/'1.Inputs'!$D$51</f>
        <v>1611805267.8378997</v>
      </c>
      <c r="O212" s="36">
        <f ca="1">((('1.Inputs'!$D$37*12*IF(8=1,'1.Inputs'!$D$38,IF(8=2,'1.Inputs'!$D$39,$E212)))*$F212*(('1.Inputs'!$D$40)+(1-'1.Inputs'!$D$40)*(1+'1.Inputs'!$D$41))*(1+$G212)^(8-1))*'1.Inputs'!$D$47+(('1.Inputs'!$D$37*12*IF(8=1,'1.Inputs'!$D$38,IF(8=2,'1.Inputs'!$D$39,$E212)))/(1-'1.Inputs'!$D$42)*$D212*(1+$G212)^(8-1))*('1.Inputs'!$D$48-'1.Inputs'!$D$49))/'1.Inputs'!$D$51</f>
        <v>1662518197.8036706</v>
      </c>
      <c r="P212" s="36">
        <f ca="1">((('1.Inputs'!$D$37*12*IF(9=1,'1.Inputs'!$D$38,IF(9=2,'1.Inputs'!$D$39,$E212)))*$F212*(('1.Inputs'!$D$40)+(1-'1.Inputs'!$D$40)*(1+'1.Inputs'!$D$41))*(1+$G212)^(9-1))*'1.Inputs'!$D$47+(('1.Inputs'!$D$37*12*IF(9=1,'1.Inputs'!$D$38,IF(9=2,'1.Inputs'!$D$39,$E212)))/(1-'1.Inputs'!$D$42)*$D212*(1+$G212)^(9-1))*('1.Inputs'!$D$48-'1.Inputs'!$D$49))/'1.Inputs'!$D$51</f>
        <v>1714826730.7352784</v>
      </c>
      <c r="Q212" s="36">
        <f ca="1">((('1.Inputs'!$D$37*12*IF(10=1,'1.Inputs'!$D$38,IF(10=2,'1.Inputs'!$D$39,$E212)))*$F212*(('1.Inputs'!$D$40)+(1-'1.Inputs'!$D$40)*(1+'1.Inputs'!$D$41))*(1+$G212)^(10-1))*'1.Inputs'!$D$47+(('1.Inputs'!$D$37*12*IF(10=1,'1.Inputs'!$D$38,IF(10=2,'1.Inputs'!$D$39,$E212)))/(1-'1.Inputs'!$D$42)*$D212*(1+$G212)^(10-1))*('1.Inputs'!$D$48-'1.Inputs'!$D$49))/'1.Inputs'!$D$51</f>
        <v>1768781069.7826159</v>
      </c>
      <c r="R212" s="36">
        <f>-'1.Inputs'!$D$24</f>
        <v>-2050000000</v>
      </c>
      <c r="S212" s="36">
        <f ca="1">((('1.Inputs'!$D$37*12*IF(1=1,'1.Inputs'!$D$38,IF(1=2,'1.Inputs'!$D$39,$E212)))*$F212*(('1.Inputs'!$D$40)+(1-'1.Inputs'!$D$40)*(1+'1.Inputs'!$D$41))*(1+$G212)^(1-1))-(('1.Inputs'!$D$37*12*IF(1=1,'1.Inputs'!$D$38,IF(1=2,'1.Inputs'!$D$39,$E212)))/(1-'1.Inputs'!$D$42)*$D212*(1+$G212)^(1-1))-('1.Inputs'!$D$37*12*IF(1=1,'1.Inputs'!$D$38,IF(1=2,'1.Inputs'!$D$39,$E212)))*'1.Inputs'!$D$43*(1+$G212)^(1-1)-'1.Inputs'!$D$44*(1+$G212)^(1-1)-('1.Inputs'!$D$20/'1.Inputs'!$D$27+'1.Inputs'!$D$23/'1.Inputs'!$D$28))-MAX(0,((('1.Inputs'!$D$37*12*IF(1=1,'1.Inputs'!$D$38,IF(1=2,'1.Inputs'!$D$39,$E212)))*$F212*(('1.Inputs'!$D$40)+(1-'1.Inputs'!$D$40)*(1+'1.Inputs'!$D$41))*(1+$G212)^(1-1))-(('1.Inputs'!$D$37*12*IF(1=1,'1.Inputs'!$D$38,IF(1=2,'1.Inputs'!$D$39,$E212)))/(1-'1.Inputs'!$D$42)*$D212*(1+$G212)^(1-1))-('1.Inputs'!$D$37*12*IF(1=1,'1.Inputs'!$D$38,IF(1=2,'1.Inputs'!$D$39,$E212)))*'1.Inputs'!$D$43*(1+$G212)^(1-1)-'1.Inputs'!$D$44*(1+$G212)^(1-1)-('1.Inputs'!$D$20/'1.Inputs'!$D$27+'1.Inputs'!$D$23/'1.Inputs'!$D$28)))*'1.Inputs'!$D$53+('1.Inputs'!$D$20/'1.Inputs'!$D$27+'1.Inputs'!$D$23/'1.Inputs'!$D$28)-H212</f>
        <v>-102166355.25563169</v>
      </c>
      <c r="T212" s="36">
        <f ca="1">((('1.Inputs'!$D$37*12*IF(2=1,'1.Inputs'!$D$38,IF(2=2,'1.Inputs'!$D$39,$E212)))*$F212*(('1.Inputs'!$D$40)+(1-'1.Inputs'!$D$40)*(1+'1.Inputs'!$D$41))*(1+$G212)^(2-1))-(('1.Inputs'!$D$37*12*IF(2=1,'1.Inputs'!$D$38,IF(2=2,'1.Inputs'!$D$39,$E212)))/(1-'1.Inputs'!$D$42)*$D212*(1+$G212)^(2-1))-('1.Inputs'!$D$37*12*IF(2=1,'1.Inputs'!$D$38,IF(2=2,'1.Inputs'!$D$39,$E212)))*'1.Inputs'!$D$43*(1+$G212)^(2-1)-'1.Inputs'!$D$44*(1+$G212)^(2-1)-('1.Inputs'!$D$20/'1.Inputs'!$D$27+'1.Inputs'!$D$23/'1.Inputs'!$D$28))-MAX(0,((('1.Inputs'!$D$37*12*IF(2=1,'1.Inputs'!$D$38,IF(2=2,'1.Inputs'!$D$39,$E212)))*$F212*(('1.Inputs'!$D$40)+(1-'1.Inputs'!$D$40)*(1+'1.Inputs'!$D$41))*(1+$G212)^(2-1))-(('1.Inputs'!$D$37*12*IF(2=1,'1.Inputs'!$D$38,IF(2=2,'1.Inputs'!$D$39,$E212)))/(1-'1.Inputs'!$D$42)*$D212*(1+$G212)^(2-1))-('1.Inputs'!$D$37*12*IF(2=1,'1.Inputs'!$D$38,IF(2=2,'1.Inputs'!$D$39,$E212)))*'1.Inputs'!$D$43*(1+$G212)^(2-1)-'1.Inputs'!$D$44*(1+$G212)^(2-1)-('1.Inputs'!$D$20/'1.Inputs'!$D$27+'1.Inputs'!$D$23/'1.Inputs'!$D$28)))*'1.Inputs'!$D$53+('1.Inputs'!$D$20/'1.Inputs'!$D$27+'1.Inputs'!$D$23/'1.Inputs'!$D$28)-(I212-H212)</f>
        <v>902306813.51371646</v>
      </c>
      <c r="U212" s="36">
        <f ca="1">((('1.Inputs'!$D$37*12*IF(3=1,'1.Inputs'!$D$38,IF(3=2,'1.Inputs'!$D$39,$E212)))*$F212*(('1.Inputs'!$D$40)+(1-'1.Inputs'!$D$40)*(1+'1.Inputs'!$D$41))*(1+$G212)^(3-1))-(('1.Inputs'!$D$37*12*IF(3=1,'1.Inputs'!$D$38,IF(3=2,'1.Inputs'!$D$39,$E212)))/(1-'1.Inputs'!$D$42)*$D212*(1+$G212)^(3-1))-('1.Inputs'!$D$37*12*IF(3=1,'1.Inputs'!$D$38,IF(3=2,'1.Inputs'!$D$39,$E212)))*'1.Inputs'!$D$43*(1+$G212)^(3-1)-'1.Inputs'!$D$44*(1+$G212)^(3-1)-('1.Inputs'!$D$20/'1.Inputs'!$D$27+'1.Inputs'!$D$23/'1.Inputs'!$D$28))-MAX(0,((('1.Inputs'!$D$37*12*IF(3=1,'1.Inputs'!$D$38,IF(3=2,'1.Inputs'!$D$39,$E212)))*$F212*(('1.Inputs'!$D$40)+(1-'1.Inputs'!$D$40)*(1+'1.Inputs'!$D$41))*(1+$G212)^(3-1))-(('1.Inputs'!$D$37*12*IF(3=1,'1.Inputs'!$D$38,IF(3=2,'1.Inputs'!$D$39,$E212)))/(1-'1.Inputs'!$D$42)*$D212*(1+$G212)^(3-1))-('1.Inputs'!$D$37*12*IF(3=1,'1.Inputs'!$D$38,IF(3=2,'1.Inputs'!$D$39,$E212)))*'1.Inputs'!$D$43*(1+$G212)^(3-1)-'1.Inputs'!$D$44*(1+$G212)^(3-1)-('1.Inputs'!$D$20/'1.Inputs'!$D$27+'1.Inputs'!$D$23/'1.Inputs'!$D$28)))*'1.Inputs'!$D$53+('1.Inputs'!$D$20/'1.Inputs'!$D$27+'1.Inputs'!$D$23/'1.Inputs'!$D$28)-(J212-I212)</f>
        <v>1370417909.2004712</v>
      </c>
      <c r="V212" s="36">
        <f ca="1">((('1.Inputs'!$D$37*12*IF(4=1,'1.Inputs'!$D$38,IF(4=2,'1.Inputs'!$D$39,$E212)))*$F212*(('1.Inputs'!$D$40)+(1-'1.Inputs'!$D$40)*(1+'1.Inputs'!$D$41))*(1+$G212)^(4-1))-(('1.Inputs'!$D$37*12*IF(4=1,'1.Inputs'!$D$38,IF(4=2,'1.Inputs'!$D$39,$E212)))/(1-'1.Inputs'!$D$42)*$D212*(1+$G212)^(4-1))-('1.Inputs'!$D$37*12*IF(4=1,'1.Inputs'!$D$38,IF(4=2,'1.Inputs'!$D$39,$E212)))*'1.Inputs'!$D$43*(1+$G212)^(4-1)-'1.Inputs'!$D$44*(1+$G212)^(4-1)-('1.Inputs'!$D$20/'1.Inputs'!$D$27+'1.Inputs'!$D$23/'1.Inputs'!$D$28))-MAX(0,((('1.Inputs'!$D$37*12*IF(4=1,'1.Inputs'!$D$38,IF(4=2,'1.Inputs'!$D$39,$E212)))*$F212*(('1.Inputs'!$D$40)+(1-'1.Inputs'!$D$40)*(1+'1.Inputs'!$D$41))*(1+$G212)^(4-1))-(('1.Inputs'!$D$37*12*IF(4=1,'1.Inputs'!$D$38,IF(4=2,'1.Inputs'!$D$39,$E212)))/(1-'1.Inputs'!$D$42)*$D212*(1+$G212)^(4-1))-('1.Inputs'!$D$37*12*IF(4=1,'1.Inputs'!$D$38,IF(4=2,'1.Inputs'!$D$39,$E212)))*'1.Inputs'!$D$43*(1+$G212)^(4-1)-'1.Inputs'!$D$44*(1+$G212)^(4-1)-('1.Inputs'!$D$20/'1.Inputs'!$D$27+'1.Inputs'!$D$23/'1.Inputs'!$D$28)))*'1.Inputs'!$D$53+('1.Inputs'!$D$20/'1.Inputs'!$D$27+'1.Inputs'!$D$23/'1.Inputs'!$D$28)-(K212-J212)</f>
        <v>1600542106.5914602</v>
      </c>
      <c r="W212" s="36">
        <f ca="1">((('1.Inputs'!$D$37*12*IF(5=1,'1.Inputs'!$D$38,IF(5=2,'1.Inputs'!$D$39,$E212)))*$F212*(('1.Inputs'!$D$40)+(1-'1.Inputs'!$D$40)*(1+'1.Inputs'!$D$41))*(1+$G212)^(5-1))-(('1.Inputs'!$D$37*12*IF(5=1,'1.Inputs'!$D$38,IF(5=2,'1.Inputs'!$D$39,$E212)))/(1-'1.Inputs'!$D$42)*$D212*(1+$G212)^(5-1))-('1.Inputs'!$D$37*12*IF(5=1,'1.Inputs'!$D$38,IF(5=2,'1.Inputs'!$D$39,$E212)))*'1.Inputs'!$D$43*(1+$G212)^(5-1)-'1.Inputs'!$D$44*(1+$G212)^(5-1)-('1.Inputs'!$D$20/'1.Inputs'!$D$27+'1.Inputs'!$D$23/'1.Inputs'!$D$28))-MAX(0,((('1.Inputs'!$D$37*12*IF(5=1,'1.Inputs'!$D$38,IF(5=2,'1.Inputs'!$D$39,$E212)))*$F212*(('1.Inputs'!$D$40)+(1-'1.Inputs'!$D$40)*(1+'1.Inputs'!$D$41))*(1+$G212)^(5-1))-(('1.Inputs'!$D$37*12*IF(5=1,'1.Inputs'!$D$38,IF(5=2,'1.Inputs'!$D$39,$E212)))/(1-'1.Inputs'!$D$42)*$D212*(1+$G212)^(5-1))-('1.Inputs'!$D$37*12*IF(5=1,'1.Inputs'!$D$38,IF(5=2,'1.Inputs'!$D$39,$E212)))*'1.Inputs'!$D$43*(1+$G212)^(5-1)-'1.Inputs'!$D$44*(1+$G212)^(5-1)-('1.Inputs'!$D$20/'1.Inputs'!$D$27+'1.Inputs'!$D$23/'1.Inputs'!$D$28)))*'1.Inputs'!$D$53+('1.Inputs'!$D$20/'1.Inputs'!$D$27+'1.Inputs'!$D$23/'1.Inputs'!$D$28)-(L212-K212)</f>
        <v>1649414011.5230172</v>
      </c>
      <c r="X212" s="36">
        <f ca="1">((('1.Inputs'!$D$37*12*IF(6=1,'1.Inputs'!$D$38,IF(6=2,'1.Inputs'!$D$39,$E212)))*$F212*(('1.Inputs'!$D$40)+(1-'1.Inputs'!$D$40)*(1+'1.Inputs'!$D$41))*(1+$G212)^(6-1))-(('1.Inputs'!$D$37*12*IF(6=1,'1.Inputs'!$D$38,IF(6=2,'1.Inputs'!$D$39,$E212)))/(1-'1.Inputs'!$D$42)*$D212*(1+$G212)^(6-1))-('1.Inputs'!$D$37*12*IF(6=1,'1.Inputs'!$D$38,IF(6=2,'1.Inputs'!$D$39,$E212)))*'1.Inputs'!$D$43*(1+$G212)^(6-1)-'1.Inputs'!$D$44*(1+$G212)^(6-1)-('1.Inputs'!$D$20/'1.Inputs'!$D$27+'1.Inputs'!$D$23/'1.Inputs'!$D$28))-MAX(0,((('1.Inputs'!$D$37*12*IF(6=1,'1.Inputs'!$D$38,IF(6=2,'1.Inputs'!$D$39,$E212)))*$F212*(('1.Inputs'!$D$40)+(1-'1.Inputs'!$D$40)*(1+'1.Inputs'!$D$41))*(1+$G212)^(6-1))-(('1.Inputs'!$D$37*12*IF(6=1,'1.Inputs'!$D$38,IF(6=2,'1.Inputs'!$D$39,$E212)))/(1-'1.Inputs'!$D$42)*$D212*(1+$G212)^(6-1))-('1.Inputs'!$D$37*12*IF(6=1,'1.Inputs'!$D$38,IF(6=2,'1.Inputs'!$D$39,$E212)))*'1.Inputs'!$D$43*(1+$G212)^(6-1)-'1.Inputs'!$D$44*(1+$G212)^(6-1)-('1.Inputs'!$D$20/'1.Inputs'!$D$27+'1.Inputs'!$D$23/'1.Inputs'!$D$28)))*'1.Inputs'!$D$53+('1.Inputs'!$D$20/'1.Inputs'!$D$27+'1.Inputs'!$D$23/'1.Inputs'!$D$28)-(M212-L212)</f>
        <v>1699823594.4492695</v>
      </c>
      <c r="Y212" s="36">
        <f ca="1">((('1.Inputs'!$D$37*12*IF(7=1,'1.Inputs'!$D$38,IF(7=2,'1.Inputs'!$D$39,$E212)))*$F212*(('1.Inputs'!$D$40)+(1-'1.Inputs'!$D$40)*(1+'1.Inputs'!$D$41))*(1+$G212)^(7-1))-(('1.Inputs'!$D$37*12*IF(7=1,'1.Inputs'!$D$38,IF(7=2,'1.Inputs'!$D$39,$E212)))/(1-'1.Inputs'!$D$42)*$D212*(1+$G212)^(7-1))-('1.Inputs'!$D$37*12*IF(7=1,'1.Inputs'!$D$38,IF(7=2,'1.Inputs'!$D$39,$E212)))*'1.Inputs'!$D$43*(1+$G212)^(7-1)-'1.Inputs'!$D$44*(1+$G212)^(7-1)-('1.Inputs'!$D$20/'1.Inputs'!$D$27+'1.Inputs'!$D$23/'1.Inputs'!$D$28))-MAX(0,((('1.Inputs'!$D$37*12*IF(7=1,'1.Inputs'!$D$38,IF(7=2,'1.Inputs'!$D$39,$E212)))*$F212*(('1.Inputs'!$D$40)+(1-'1.Inputs'!$D$40)*(1+'1.Inputs'!$D$41))*(1+$G212)^(7-1))-(('1.Inputs'!$D$37*12*IF(7=1,'1.Inputs'!$D$38,IF(7=2,'1.Inputs'!$D$39,$E212)))/(1-'1.Inputs'!$D$42)*$D212*(1+$G212)^(7-1))-('1.Inputs'!$D$37*12*IF(7=1,'1.Inputs'!$D$38,IF(7=2,'1.Inputs'!$D$39,$E212)))*'1.Inputs'!$D$43*(1+$G212)^(7-1)-'1.Inputs'!$D$44*(1+$G212)^(7-1)-('1.Inputs'!$D$20/'1.Inputs'!$D$27+'1.Inputs'!$D$23/'1.Inputs'!$D$28)))*'1.Inputs'!$D$53+('1.Inputs'!$D$20/'1.Inputs'!$D$27+'1.Inputs'!$D$23/'1.Inputs'!$D$28)-(N212-M212)</f>
        <v>1751819236.0015576</v>
      </c>
      <c r="Z212" s="36">
        <f ca="1">((('1.Inputs'!$D$37*12*IF(8=1,'1.Inputs'!$D$38,IF(8=2,'1.Inputs'!$D$39,$E212)))*$F212*(('1.Inputs'!$D$40)+(1-'1.Inputs'!$D$40)*(1+'1.Inputs'!$D$41))*(1+$G212)^(8-1))-(('1.Inputs'!$D$37*12*IF(8=1,'1.Inputs'!$D$38,IF(8=2,'1.Inputs'!$D$39,$E212)))/(1-'1.Inputs'!$D$42)*$D212*(1+$G212)^(8-1))-('1.Inputs'!$D$37*12*IF(8=1,'1.Inputs'!$D$38,IF(8=2,'1.Inputs'!$D$39,$E212)))*'1.Inputs'!$D$43*(1+$G212)^(8-1)-'1.Inputs'!$D$44*(1+$G212)^(8-1)-('1.Inputs'!$D$20/'1.Inputs'!$D$27+'1.Inputs'!$D$23/'1.Inputs'!$D$28))-MAX(0,((('1.Inputs'!$D$37*12*IF(8=1,'1.Inputs'!$D$38,IF(8=2,'1.Inputs'!$D$39,$E212)))*$F212*(('1.Inputs'!$D$40)+(1-'1.Inputs'!$D$40)*(1+'1.Inputs'!$D$41))*(1+$G212)^(8-1))-(('1.Inputs'!$D$37*12*IF(8=1,'1.Inputs'!$D$38,IF(8=2,'1.Inputs'!$D$39,$E212)))/(1-'1.Inputs'!$D$42)*$D212*(1+$G212)^(8-1))-('1.Inputs'!$D$37*12*IF(8=1,'1.Inputs'!$D$38,IF(8=2,'1.Inputs'!$D$39,$E212)))*'1.Inputs'!$D$43*(1+$G212)^(8-1)-'1.Inputs'!$D$44*(1+$G212)^(8-1)-('1.Inputs'!$D$20/'1.Inputs'!$D$27+'1.Inputs'!$D$23/'1.Inputs'!$D$28)))*'1.Inputs'!$D$53+('1.Inputs'!$D$20/'1.Inputs'!$D$27+'1.Inputs'!$D$23/'1.Inputs'!$D$28)-(O212-N212)</f>
        <v>1805450839.0320594</v>
      </c>
      <c r="AA212" s="36">
        <f ca="1">((('1.Inputs'!$D$37*12*IF(9=1,'1.Inputs'!$D$38,IF(9=2,'1.Inputs'!$D$39,$E212)))*$F212*(('1.Inputs'!$D$40)+(1-'1.Inputs'!$D$40)*(1+'1.Inputs'!$D$41))*(1+$G212)^(9-1))-(('1.Inputs'!$D$37*12*IF(9=1,'1.Inputs'!$D$38,IF(9=2,'1.Inputs'!$D$39,$E212)))/(1-'1.Inputs'!$D$42)*$D212*(1+$G212)^(9-1))-('1.Inputs'!$D$37*12*IF(9=1,'1.Inputs'!$D$38,IF(9=2,'1.Inputs'!$D$39,$E212)))*'1.Inputs'!$D$43*(1+$G212)^(9-1)-'1.Inputs'!$D$44*(1+$G212)^(9-1)-('1.Inputs'!$D$20/'1.Inputs'!$D$27+'1.Inputs'!$D$23/'1.Inputs'!$D$28))-MAX(0,((('1.Inputs'!$D$37*12*IF(9=1,'1.Inputs'!$D$38,IF(9=2,'1.Inputs'!$D$39,$E212)))*$F212*(('1.Inputs'!$D$40)+(1-'1.Inputs'!$D$40)*(1+'1.Inputs'!$D$41))*(1+$G212)^(9-1))-(('1.Inputs'!$D$37*12*IF(9=1,'1.Inputs'!$D$38,IF(9=2,'1.Inputs'!$D$39,$E212)))/(1-'1.Inputs'!$D$42)*$D212*(1+$G212)^(9-1))-('1.Inputs'!$D$37*12*IF(9=1,'1.Inputs'!$D$38,IF(9=2,'1.Inputs'!$D$39,$E212)))*'1.Inputs'!$D$43*(1+$G212)^(9-1)-'1.Inputs'!$D$44*(1+$G212)^(9-1)-('1.Inputs'!$D$20/'1.Inputs'!$D$27+'1.Inputs'!$D$23/'1.Inputs'!$D$28)))*'1.Inputs'!$D$53+('1.Inputs'!$D$20/'1.Inputs'!$D$27+'1.Inputs'!$D$23/'1.Inputs'!$D$28)-(P212-O212)</f>
        <v>1860769876.5080929</v>
      </c>
      <c r="AB212" s="36">
        <f ca="1">((('1.Inputs'!$D$37*12*IF(10=1,'1.Inputs'!$D$38,IF(10=2,'1.Inputs'!$D$39,$E212)))*$F212*(('1.Inputs'!$D$40)+(1-'1.Inputs'!$D$40)*(1+'1.Inputs'!$D$41))*(1+$G212)^(10-1))-(('1.Inputs'!$D$37*12*IF(10=1,'1.Inputs'!$D$38,IF(10=2,'1.Inputs'!$D$39,$E212)))/(1-'1.Inputs'!$D$42)*$D212*(1+$G212)^(10-1))-('1.Inputs'!$D$37*12*IF(10=1,'1.Inputs'!$D$38,IF(10=2,'1.Inputs'!$D$39,$E212)))*'1.Inputs'!$D$43*(1+$G212)^(10-1)-'1.Inputs'!$D$44*(1+$G212)^(10-1)-('1.Inputs'!$D$20/'1.Inputs'!$D$27+'1.Inputs'!$D$23/'1.Inputs'!$D$28))-MAX(0,((('1.Inputs'!$D$37*12*IF(10=1,'1.Inputs'!$D$38,IF(10=2,'1.Inputs'!$D$39,$E212)))*$F212*(('1.Inputs'!$D$40)+(1-'1.Inputs'!$D$40)*(1+'1.Inputs'!$D$41))*(1+$G212)^(10-1))-(('1.Inputs'!$D$37*12*IF(10=1,'1.Inputs'!$D$38,IF(10=2,'1.Inputs'!$D$39,$E212)))/(1-'1.Inputs'!$D$42)*$D212*(1+$G212)^(10-1))-('1.Inputs'!$D$37*12*IF(10=1,'1.Inputs'!$D$38,IF(10=2,'1.Inputs'!$D$39,$E212)))*'1.Inputs'!$D$43*(1+$G212)^(10-1)-'1.Inputs'!$D$44*(1+$G212)^(10-1)-('1.Inputs'!$D$20/'1.Inputs'!$D$27+'1.Inputs'!$D$23/'1.Inputs'!$D$28)))*'1.Inputs'!$D$53+('1.Inputs'!$D$20/'1.Inputs'!$D$27+'1.Inputs'!$D$23/'1.Inputs'!$D$28)-(Q212-P212)+(('1.Inputs'!$D$20+'1.Inputs'!$D$23-('1.Inputs'!$D$20/'1.Inputs'!$D$27+'1.Inputs'!$D$23/'1.Inputs'!$D$28)*'1.Inputs'!$D$10)*'1.Inputs'!$D$60+'1.Inputs'!$D$19*'1.Inputs'!$D$59+Q212)</f>
        <v>4386610510.695941</v>
      </c>
      <c r="AC212" s="36">
        <f ca="1">S212-AC$13-AC$14+MIN(AC$13,MAX(0,((('1.Inputs'!$D$37*12*IF(1=1,'1.Inputs'!$D$38,IF(1=2,'1.Inputs'!$D$39,$E212)))*$F212*(('1.Inputs'!$D$40)+(1-'1.Inputs'!$D$40)*(1+'1.Inputs'!$D$41))*(1+$G212)^(1-1))-(('1.Inputs'!$D$37*12*IF(1=1,'1.Inputs'!$D$38,IF(1=2,'1.Inputs'!$D$39,$E212)))/(1-'1.Inputs'!$D$42)*$D212*(1+$G212)^(1-1))-('1.Inputs'!$D$37*12*IF(1=1,'1.Inputs'!$D$38,IF(1=2,'1.Inputs'!$D$39,$E212)))*'1.Inputs'!$D$43*(1+$G212)^(1-1)-'1.Inputs'!$D$44*(1+$G212)^(1-1)-('1.Inputs'!$D$20/'1.Inputs'!$D$27+'1.Inputs'!$D$23/'1.Inputs'!$D$28))))*'1.Inputs'!$D$53</f>
        <v>-198106355.25563169</v>
      </c>
      <c r="AD212" s="36">
        <f ca="1">T212-AD$13-AD$14+MIN(AD$13,MAX(0,((('1.Inputs'!$D$37*12*IF(2=1,'1.Inputs'!$D$38,IF(2=2,'1.Inputs'!$D$39,$E212)))*$F212*(('1.Inputs'!$D$40)+(1-'1.Inputs'!$D$40)*(1+'1.Inputs'!$D$41))*(1+$G212)^(2-1))-(('1.Inputs'!$D$37*12*IF(2=1,'1.Inputs'!$D$38,IF(2=2,'1.Inputs'!$D$39,$E212)))/(1-'1.Inputs'!$D$42)*$D212*(1+$G212)^(2-1))-('1.Inputs'!$D$37*12*IF(2=1,'1.Inputs'!$D$38,IF(2=2,'1.Inputs'!$D$39,$E212)))*'1.Inputs'!$D$43*(1+$G212)^(2-1)-'1.Inputs'!$D$44*(1+$G212)^(2-1)-('1.Inputs'!$D$20/'1.Inputs'!$D$27+'1.Inputs'!$D$23/'1.Inputs'!$D$28))))*'1.Inputs'!$D$53</f>
        <v>806366813.51371646</v>
      </c>
      <c r="AE212" s="36">
        <f ca="1">U212-AE$13-AE$14+MIN(AE$13,MAX(0,((('1.Inputs'!$D$37*12*IF(3=1,'1.Inputs'!$D$38,IF(3=2,'1.Inputs'!$D$39,$E212)))*$F212*(('1.Inputs'!$D$40)+(1-'1.Inputs'!$D$40)*(1+'1.Inputs'!$D$41))*(1+$G212)^(3-1))-(('1.Inputs'!$D$37*12*IF(3=1,'1.Inputs'!$D$38,IF(3=2,'1.Inputs'!$D$39,$E212)))/(1-'1.Inputs'!$D$42)*$D212*(1+$G212)^(3-1))-('1.Inputs'!$D$37*12*IF(3=1,'1.Inputs'!$D$38,IF(3=2,'1.Inputs'!$D$39,$E212)))*'1.Inputs'!$D$43*(1+$G212)^(3-1)-'1.Inputs'!$D$44*(1+$G212)^(3-1)-('1.Inputs'!$D$20/'1.Inputs'!$D$27+'1.Inputs'!$D$23/'1.Inputs'!$D$28))))*'1.Inputs'!$D$53</f>
        <v>1028477909.2004712</v>
      </c>
      <c r="AF212" s="36">
        <f ca="1">V212-AF$13-AF$14+MIN(AF$13,MAX(0,((('1.Inputs'!$D$37*12*IF(4=1,'1.Inputs'!$D$38,IF(4=2,'1.Inputs'!$D$39,$E212)))*$F212*(('1.Inputs'!$D$40)+(1-'1.Inputs'!$D$40)*(1+'1.Inputs'!$D$41))*(1+$G212)^(4-1))-(('1.Inputs'!$D$37*12*IF(4=1,'1.Inputs'!$D$38,IF(4=2,'1.Inputs'!$D$39,$E212)))/(1-'1.Inputs'!$D$42)*$D212*(1+$G212)^(4-1))-('1.Inputs'!$D$37*12*IF(4=1,'1.Inputs'!$D$38,IF(4=2,'1.Inputs'!$D$39,$E212)))*'1.Inputs'!$D$43*(1+$G212)^(4-1)-'1.Inputs'!$D$44*(1+$G212)^(4-1)-('1.Inputs'!$D$20/'1.Inputs'!$D$27+'1.Inputs'!$D$23/'1.Inputs'!$D$28))))*'1.Inputs'!$D$53</f>
        <v>1277790106.5914602</v>
      </c>
      <c r="AG212" s="36">
        <f ca="1">W212-AG$13-AG$14+MIN(AG$13,MAX(0,((('1.Inputs'!$D$37*12*IF(5=1,'1.Inputs'!$D$38,IF(5=2,'1.Inputs'!$D$39,$E212)))*$F212*(('1.Inputs'!$D$40)+(1-'1.Inputs'!$D$40)*(1+'1.Inputs'!$D$41))*(1+$G212)^(5-1))-(('1.Inputs'!$D$37*12*IF(5=1,'1.Inputs'!$D$38,IF(5=2,'1.Inputs'!$D$39,$E212)))/(1-'1.Inputs'!$D$42)*$D212*(1+$G212)^(5-1))-('1.Inputs'!$D$37*12*IF(5=1,'1.Inputs'!$D$38,IF(5=2,'1.Inputs'!$D$39,$E212)))*'1.Inputs'!$D$43*(1+$G212)^(5-1)-'1.Inputs'!$D$44*(1+$G212)^(5-1)-('1.Inputs'!$D$20/'1.Inputs'!$D$27+'1.Inputs'!$D$23/'1.Inputs'!$D$28))))*'1.Inputs'!$D$53</f>
        <v>1345850011.5230172</v>
      </c>
      <c r="AH212" s="36">
        <f ca="1">X212-AH$13-AH$14+MIN(AH$13,MAX(0,((('1.Inputs'!$D$37*12*IF(6=1,'1.Inputs'!$D$38,IF(6=2,'1.Inputs'!$D$39,$E212)))*$F212*(('1.Inputs'!$D$40)+(1-'1.Inputs'!$D$40)*(1+'1.Inputs'!$D$41))*(1+$G212)^(6-1))-(('1.Inputs'!$D$37*12*IF(6=1,'1.Inputs'!$D$38,IF(6=2,'1.Inputs'!$D$39,$E212)))/(1-'1.Inputs'!$D$42)*$D212*(1+$G212)^(6-1))-('1.Inputs'!$D$37*12*IF(6=1,'1.Inputs'!$D$38,IF(6=2,'1.Inputs'!$D$39,$E212)))*'1.Inputs'!$D$43*(1+$G212)^(6-1)-'1.Inputs'!$D$44*(1+$G212)^(6-1)-('1.Inputs'!$D$20/'1.Inputs'!$D$27+'1.Inputs'!$D$23/'1.Inputs'!$D$28))))*'1.Inputs'!$D$53</f>
        <v>1415447594.4492695</v>
      </c>
      <c r="AI212" s="36">
        <f ca="1">Y212-AI$13-AI$14+MIN(AI$13,MAX(0,((('1.Inputs'!$D$37*12*IF(7=1,'1.Inputs'!$D$38,IF(7=2,'1.Inputs'!$D$39,$E212)))*$F212*(('1.Inputs'!$D$40)+(1-'1.Inputs'!$D$40)*(1+'1.Inputs'!$D$41))*(1+$G212)^(7-1))-(('1.Inputs'!$D$37*12*IF(7=1,'1.Inputs'!$D$38,IF(7=2,'1.Inputs'!$D$39,$E212)))/(1-'1.Inputs'!$D$42)*$D212*(1+$G212)^(7-1))-('1.Inputs'!$D$37*12*IF(7=1,'1.Inputs'!$D$38,IF(7=2,'1.Inputs'!$D$39,$E212)))*'1.Inputs'!$D$43*(1+$G212)^(7-1)-'1.Inputs'!$D$44*(1+$G212)^(7-1)-('1.Inputs'!$D$20/'1.Inputs'!$D$27+'1.Inputs'!$D$23/'1.Inputs'!$D$28))))*'1.Inputs'!$D$53</f>
        <v>1486631236.0015576</v>
      </c>
      <c r="AJ212" s="36">
        <f ca="1">Z212-AJ$13-AJ$14+MIN(AJ$13,MAX(0,((('1.Inputs'!$D$37*12*IF(8=1,'1.Inputs'!$D$38,IF(8=2,'1.Inputs'!$D$39,$E212)))*$F212*(('1.Inputs'!$D$40)+(1-'1.Inputs'!$D$40)*(1+'1.Inputs'!$D$41))*(1+$G212)^(8-1))-(('1.Inputs'!$D$37*12*IF(8=1,'1.Inputs'!$D$38,IF(8=2,'1.Inputs'!$D$39,$E212)))/(1-'1.Inputs'!$D$42)*$D212*(1+$G212)^(8-1))-('1.Inputs'!$D$37*12*IF(8=1,'1.Inputs'!$D$38,IF(8=2,'1.Inputs'!$D$39,$E212)))*'1.Inputs'!$D$43*(1+$G212)^(8-1)-'1.Inputs'!$D$44*(1+$G212)^(8-1)-('1.Inputs'!$D$20/'1.Inputs'!$D$27+'1.Inputs'!$D$23/'1.Inputs'!$D$28))))*'1.Inputs'!$D$53</f>
        <v>1805450839.0320594</v>
      </c>
      <c r="AK212" s="36">
        <f ca="1">AA212-AK$13-AK$14+MIN(AK$13,MAX(0,((('1.Inputs'!$D$37*12*IF(9=1,'1.Inputs'!$D$38,IF(9=2,'1.Inputs'!$D$39,$E212)))*$F212*(('1.Inputs'!$D$40)+(1-'1.Inputs'!$D$40)*(1+'1.Inputs'!$D$41))*(1+$G212)^(9-1))-(('1.Inputs'!$D$37*12*IF(9=1,'1.Inputs'!$D$38,IF(9=2,'1.Inputs'!$D$39,$E212)))/(1-'1.Inputs'!$D$42)*$D212*(1+$G212)^(9-1))-('1.Inputs'!$D$37*12*IF(9=1,'1.Inputs'!$D$38,IF(9=2,'1.Inputs'!$D$39,$E212)))*'1.Inputs'!$D$43*(1+$G212)^(9-1)-'1.Inputs'!$D$44*(1+$G212)^(9-1)-('1.Inputs'!$D$20/'1.Inputs'!$D$27+'1.Inputs'!$D$23/'1.Inputs'!$D$28))))*'1.Inputs'!$D$53</f>
        <v>1860769876.5080929</v>
      </c>
      <c r="AL212" s="36">
        <f ca="1">AB212-AL$13-AL$14+MIN(AL$13,MAX(0,((('1.Inputs'!$D$37*12*IF(10=1,'1.Inputs'!$D$38,IF(10=2,'1.Inputs'!$D$39,$E212)))*$F212*(('1.Inputs'!$D$40)+(1-'1.Inputs'!$D$40)*(1+'1.Inputs'!$D$41))*(1+$G212)^(10-1))-(('1.Inputs'!$D$37*12*IF(10=1,'1.Inputs'!$D$38,IF(10=2,'1.Inputs'!$D$39,$E212)))/(1-'1.Inputs'!$D$42)*$D212*(1+$G212)^(10-1))-('1.Inputs'!$D$37*12*IF(10=1,'1.Inputs'!$D$38,IF(10=2,'1.Inputs'!$D$39,$E212)))*'1.Inputs'!$D$43*(1+$G212)^(10-1)-'1.Inputs'!$D$44*(1+$G212)^(10-1)-('1.Inputs'!$D$20/'1.Inputs'!$D$27+'1.Inputs'!$D$23/'1.Inputs'!$D$28))))*'1.Inputs'!$D$53+'1.Inputs'!$D$35</f>
        <v>5186610510.695941</v>
      </c>
      <c r="AM212" s="48">
        <f ca="1">R212+NPV('1.Inputs'!$D$55,S212:AB212)</f>
        <v>6026340287.0986118</v>
      </c>
      <c r="AN212" s="48">
        <f ca="1">-('1.Inputs'!$D$24*(1-'1.Inputs'!$D$31)+'1.Inputs'!$D$35)+NPV('1.Inputs'!$D$54,AC212:AL212)</f>
        <v>3546384975.9777479</v>
      </c>
      <c r="AO212" s="36">
        <f t="shared" ca="1" si="29"/>
        <v>-0.69218397869669168</v>
      </c>
      <c r="AP212" s="36">
        <f t="shared" ca="1" si="30"/>
        <v>3.4817528180906279</v>
      </c>
      <c r="AQ212" s="36">
        <f ca="1">'1.Inputs'!$D$35+MIN(SUM($AC212:AC212),SUM($AC212:AD212),SUM($AC212:AE212),SUM($AC212:AF212),SUM($AC212:AG212),SUM($AC212:AH212),SUM($AC212:AI212),SUM($AC212:AJ212),SUM($AC212:AK212),SUM($AC212:AL212))</f>
        <v>601893644.74436831</v>
      </c>
      <c r="AR212" s="36">
        <f ca="1">IF(AP212&lt;'1.Inputs'!$D$57,1,0)</f>
        <v>0</v>
      </c>
      <c r="AS212" s="36">
        <f t="shared" ca="1" si="31"/>
        <v>0</v>
      </c>
    </row>
    <row r="213" spans="2:45" ht="15" customHeight="1" x14ac:dyDescent="0.25">
      <c r="B213" s="36">
        <v>198</v>
      </c>
      <c r="C213" s="36">
        <f t="shared" ca="1" si="24"/>
        <v>0.72923525420732127</v>
      </c>
      <c r="D213" s="36">
        <f t="shared" ca="1" si="25"/>
        <v>16796.424380166784</v>
      </c>
      <c r="E213" s="47">
        <f t="shared" ca="1" si="26"/>
        <v>0.85542618885951327</v>
      </c>
      <c r="F213" s="36">
        <f t="shared" ca="1" si="27"/>
        <v>26060.926523769951</v>
      </c>
      <c r="G213" s="36">
        <f t="shared" ca="1" si="28"/>
        <v>5.2667855664304583E-2</v>
      </c>
      <c r="H213" s="36">
        <f ca="1">((('1.Inputs'!$D$37*12*IF(1=1,'1.Inputs'!$D$38,IF(1=2,'1.Inputs'!$D$39,$E213)))*$F213*(('1.Inputs'!$D$40)+(1-'1.Inputs'!$D$40)*(1+'1.Inputs'!$D$41))*(1+$G213)^(1-1))*'1.Inputs'!$D$47+(('1.Inputs'!$D$37*12*IF(1=1,'1.Inputs'!$D$38,IF(1=2,'1.Inputs'!$D$39,$E213)))/(1-'1.Inputs'!$D$42)*$D213*(1+$G213)^(1-1))*('1.Inputs'!$D$48-'1.Inputs'!$D$49))/'1.Inputs'!$D$51</f>
        <v>694000253.91986322</v>
      </c>
      <c r="I213" s="36">
        <f ca="1">((('1.Inputs'!$D$37*12*IF(2=1,'1.Inputs'!$D$38,IF(2=2,'1.Inputs'!$D$39,$E213)))*$F213*(('1.Inputs'!$D$40)+(1-'1.Inputs'!$D$40)*(1+'1.Inputs'!$D$41))*(1+$G213)^(2-1))*'1.Inputs'!$D$47+(('1.Inputs'!$D$37*12*IF(2=1,'1.Inputs'!$D$38,IF(2=2,'1.Inputs'!$D$39,$E213)))/(1-'1.Inputs'!$D$42)*$D213*(1+$G213)^(2-1))*('1.Inputs'!$D$48-'1.Inputs'!$D$49))/'1.Inputs'!$D$51</f>
        <v>1022772462.7740273</v>
      </c>
      <c r="J213" s="36">
        <f ca="1">((('1.Inputs'!$D$37*12*IF(3=1,'1.Inputs'!$D$38,IF(3=2,'1.Inputs'!$D$39,$E213)))*$F213*(('1.Inputs'!$D$40)+(1-'1.Inputs'!$D$40)*(1+'1.Inputs'!$D$41))*(1+$G213)^(3-1))*'1.Inputs'!$D$47+(('1.Inputs'!$D$37*12*IF(3=1,'1.Inputs'!$D$38,IF(3=2,'1.Inputs'!$D$39,$E213)))/(1-'1.Inputs'!$D$42)*$D213*(1+$G213)^(3-1))*('1.Inputs'!$D$48-'1.Inputs'!$D$49))/'1.Inputs'!$D$51</f>
        <v>1315693987.5108955</v>
      </c>
      <c r="K213" s="36">
        <f ca="1">((('1.Inputs'!$D$37*12*IF(4=1,'1.Inputs'!$D$38,IF(4=2,'1.Inputs'!$D$39,$E213)))*$F213*(('1.Inputs'!$D$40)+(1-'1.Inputs'!$D$40)*(1+'1.Inputs'!$D$41))*(1+$G213)^(4-1))*'1.Inputs'!$D$47+(('1.Inputs'!$D$37*12*IF(4=1,'1.Inputs'!$D$38,IF(4=2,'1.Inputs'!$D$39,$E213)))/(1-'1.Inputs'!$D$42)*$D213*(1+$G213)^(4-1))*('1.Inputs'!$D$48-'1.Inputs'!$D$49))/'1.Inputs'!$D$51</f>
        <v>1384988768.5435126</v>
      </c>
      <c r="L213" s="36">
        <f ca="1">((('1.Inputs'!$D$37*12*IF(5=1,'1.Inputs'!$D$38,IF(5=2,'1.Inputs'!$D$39,$E213)))*$F213*(('1.Inputs'!$D$40)+(1-'1.Inputs'!$D$40)*(1+'1.Inputs'!$D$41))*(1+$G213)^(5-1))*'1.Inputs'!$D$47+(('1.Inputs'!$D$37*12*IF(5=1,'1.Inputs'!$D$38,IF(5=2,'1.Inputs'!$D$39,$E213)))/(1-'1.Inputs'!$D$42)*$D213*(1+$G213)^(5-1))*('1.Inputs'!$D$48-'1.Inputs'!$D$49))/'1.Inputs'!$D$51</f>
        <v>1457933157.1018453</v>
      </c>
      <c r="M213" s="36">
        <f ca="1">((('1.Inputs'!$D$37*12*IF(6=1,'1.Inputs'!$D$38,IF(6=2,'1.Inputs'!$D$39,$E213)))*$F213*(('1.Inputs'!$D$40)+(1-'1.Inputs'!$D$40)*(1+'1.Inputs'!$D$41))*(1+$G213)^(6-1))*'1.Inputs'!$D$47+(('1.Inputs'!$D$37*12*IF(6=1,'1.Inputs'!$D$38,IF(6=2,'1.Inputs'!$D$39,$E213)))/(1-'1.Inputs'!$D$42)*$D213*(1+$G213)^(6-1))*('1.Inputs'!$D$48-'1.Inputs'!$D$49))/'1.Inputs'!$D$51</f>
        <v>1534719370.1882892</v>
      </c>
      <c r="N213" s="36">
        <f ca="1">((('1.Inputs'!$D$37*12*IF(7=1,'1.Inputs'!$D$38,IF(7=2,'1.Inputs'!$D$39,$E213)))*$F213*(('1.Inputs'!$D$40)+(1-'1.Inputs'!$D$40)*(1+'1.Inputs'!$D$41))*(1+$G213)^(7-1))*'1.Inputs'!$D$47+(('1.Inputs'!$D$37*12*IF(7=1,'1.Inputs'!$D$38,IF(7=2,'1.Inputs'!$D$39,$E213)))/(1-'1.Inputs'!$D$42)*$D213*(1+$G213)^(7-1))*('1.Inputs'!$D$48-'1.Inputs'!$D$49))/'1.Inputs'!$D$51</f>
        <v>1615549748.4625781</v>
      </c>
      <c r="O213" s="36">
        <f ca="1">((('1.Inputs'!$D$37*12*IF(8=1,'1.Inputs'!$D$38,IF(8=2,'1.Inputs'!$D$39,$E213)))*$F213*(('1.Inputs'!$D$40)+(1-'1.Inputs'!$D$40)*(1+'1.Inputs'!$D$41))*(1+$G213)^(8-1))*'1.Inputs'!$D$47+(('1.Inputs'!$D$37*12*IF(8=1,'1.Inputs'!$D$38,IF(8=2,'1.Inputs'!$D$39,$E213)))/(1-'1.Inputs'!$D$42)*$D213*(1+$G213)^(8-1))*('1.Inputs'!$D$48-'1.Inputs'!$D$49))/'1.Inputs'!$D$51</f>
        <v>1700637289.4331086</v>
      </c>
      <c r="P213" s="36">
        <f ca="1">((('1.Inputs'!$D$37*12*IF(9=1,'1.Inputs'!$D$38,IF(9=2,'1.Inputs'!$D$39,$E213)))*$F213*(('1.Inputs'!$D$40)+(1-'1.Inputs'!$D$40)*(1+'1.Inputs'!$D$41))*(1+$G213)^(9-1))*'1.Inputs'!$D$47+(('1.Inputs'!$D$37*12*IF(9=1,'1.Inputs'!$D$38,IF(9=2,'1.Inputs'!$D$39,$E213)))/(1-'1.Inputs'!$D$42)*$D213*(1+$G213)^(9-1))*('1.Inputs'!$D$48-'1.Inputs'!$D$49))/'1.Inputs'!$D$51</f>
        <v>1790206208.7303059</v>
      </c>
      <c r="Q213" s="36">
        <f ca="1">((('1.Inputs'!$D$37*12*IF(10=1,'1.Inputs'!$D$38,IF(10=2,'1.Inputs'!$D$39,$E213)))*$F213*(('1.Inputs'!$D$40)+(1-'1.Inputs'!$D$40)*(1+'1.Inputs'!$D$41))*(1+$G213)^(10-1))*'1.Inputs'!$D$47+(('1.Inputs'!$D$37*12*IF(10=1,'1.Inputs'!$D$38,IF(10=2,'1.Inputs'!$D$39,$E213)))/(1-'1.Inputs'!$D$42)*$D213*(1+$G213)^(10-1))*('1.Inputs'!$D$48-'1.Inputs'!$D$49))/'1.Inputs'!$D$51</f>
        <v>1884492530.9410555</v>
      </c>
      <c r="R213" s="36">
        <f>-'1.Inputs'!$D$24</f>
        <v>-2050000000</v>
      </c>
      <c r="S213" s="36">
        <f ca="1">((('1.Inputs'!$D$37*12*IF(1=1,'1.Inputs'!$D$38,IF(1=2,'1.Inputs'!$D$39,$E213)))*$F213*(('1.Inputs'!$D$40)+(1-'1.Inputs'!$D$40)*(1+'1.Inputs'!$D$41))*(1+$G213)^(1-1))-(('1.Inputs'!$D$37*12*IF(1=1,'1.Inputs'!$D$38,IF(1=2,'1.Inputs'!$D$39,$E213)))/(1-'1.Inputs'!$D$42)*$D213*(1+$G213)^(1-1))-('1.Inputs'!$D$37*12*IF(1=1,'1.Inputs'!$D$38,IF(1=2,'1.Inputs'!$D$39,$E213)))*'1.Inputs'!$D$43*(1+$G213)^(1-1)-'1.Inputs'!$D$44*(1+$G213)^(1-1)-('1.Inputs'!$D$20/'1.Inputs'!$D$27+'1.Inputs'!$D$23/'1.Inputs'!$D$28))-MAX(0,((('1.Inputs'!$D$37*12*IF(1=1,'1.Inputs'!$D$38,IF(1=2,'1.Inputs'!$D$39,$E213)))*$F213*(('1.Inputs'!$D$40)+(1-'1.Inputs'!$D$40)*(1+'1.Inputs'!$D$41))*(1+$G213)^(1-1))-(('1.Inputs'!$D$37*12*IF(1=1,'1.Inputs'!$D$38,IF(1=2,'1.Inputs'!$D$39,$E213)))/(1-'1.Inputs'!$D$42)*$D213*(1+$G213)^(1-1))-('1.Inputs'!$D$37*12*IF(1=1,'1.Inputs'!$D$38,IF(1=2,'1.Inputs'!$D$39,$E213)))*'1.Inputs'!$D$43*(1+$G213)^(1-1)-'1.Inputs'!$D$44*(1+$G213)^(1-1)-('1.Inputs'!$D$20/'1.Inputs'!$D$27+'1.Inputs'!$D$23/'1.Inputs'!$D$28)))*'1.Inputs'!$D$53+('1.Inputs'!$D$20/'1.Inputs'!$D$27+'1.Inputs'!$D$23/'1.Inputs'!$D$28)-H213</f>
        <v>-646515385.30924225</v>
      </c>
      <c r="T213" s="36">
        <f ca="1">((('1.Inputs'!$D$37*12*IF(2=1,'1.Inputs'!$D$38,IF(2=2,'1.Inputs'!$D$39,$E213)))*$F213*(('1.Inputs'!$D$40)+(1-'1.Inputs'!$D$40)*(1+'1.Inputs'!$D$41))*(1+$G213)^(2-1))-(('1.Inputs'!$D$37*12*IF(2=1,'1.Inputs'!$D$38,IF(2=2,'1.Inputs'!$D$39,$E213)))/(1-'1.Inputs'!$D$42)*$D213*(1+$G213)^(2-1))-('1.Inputs'!$D$37*12*IF(2=1,'1.Inputs'!$D$38,IF(2=2,'1.Inputs'!$D$39,$E213)))*'1.Inputs'!$D$43*(1+$G213)^(2-1)-'1.Inputs'!$D$44*(1+$G213)^(2-1)-('1.Inputs'!$D$20/'1.Inputs'!$D$27+'1.Inputs'!$D$23/'1.Inputs'!$D$28))-MAX(0,((('1.Inputs'!$D$37*12*IF(2=1,'1.Inputs'!$D$38,IF(2=2,'1.Inputs'!$D$39,$E213)))*$F213*(('1.Inputs'!$D$40)+(1-'1.Inputs'!$D$40)*(1+'1.Inputs'!$D$41))*(1+$G213)^(2-1))-(('1.Inputs'!$D$37*12*IF(2=1,'1.Inputs'!$D$38,IF(2=2,'1.Inputs'!$D$39,$E213)))/(1-'1.Inputs'!$D$42)*$D213*(1+$G213)^(2-1))-('1.Inputs'!$D$37*12*IF(2=1,'1.Inputs'!$D$38,IF(2=2,'1.Inputs'!$D$39,$E213)))*'1.Inputs'!$D$43*(1+$G213)^(2-1)-'1.Inputs'!$D$44*(1+$G213)^(2-1)-('1.Inputs'!$D$20/'1.Inputs'!$D$27+'1.Inputs'!$D$23/'1.Inputs'!$D$28)))*'1.Inputs'!$D$53+('1.Inputs'!$D$20/'1.Inputs'!$D$27+'1.Inputs'!$D$23/'1.Inputs'!$D$28)-(I213-H213)</f>
        <v>10289142.654611111</v>
      </c>
      <c r="U213" s="36">
        <f ca="1">((('1.Inputs'!$D$37*12*IF(3=1,'1.Inputs'!$D$38,IF(3=2,'1.Inputs'!$D$39,$E213)))*$F213*(('1.Inputs'!$D$40)+(1-'1.Inputs'!$D$40)*(1+'1.Inputs'!$D$41))*(1+$G213)^(3-1))-(('1.Inputs'!$D$37*12*IF(3=1,'1.Inputs'!$D$38,IF(3=2,'1.Inputs'!$D$39,$E213)))/(1-'1.Inputs'!$D$42)*$D213*(1+$G213)^(3-1))-('1.Inputs'!$D$37*12*IF(3=1,'1.Inputs'!$D$38,IF(3=2,'1.Inputs'!$D$39,$E213)))*'1.Inputs'!$D$43*(1+$G213)^(3-1)-'1.Inputs'!$D$44*(1+$G213)^(3-1)-('1.Inputs'!$D$20/'1.Inputs'!$D$27+'1.Inputs'!$D$23/'1.Inputs'!$D$28))-MAX(0,((('1.Inputs'!$D$37*12*IF(3=1,'1.Inputs'!$D$38,IF(3=2,'1.Inputs'!$D$39,$E213)))*$F213*(('1.Inputs'!$D$40)+(1-'1.Inputs'!$D$40)*(1+'1.Inputs'!$D$41))*(1+$G213)^(3-1))-(('1.Inputs'!$D$37*12*IF(3=1,'1.Inputs'!$D$38,IF(3=2,'1.Inputs'!$D$39,$E213)))/(1-'1.Inputs'!$D$42)*$D213*(1+$G213)^(3-1))-('1.Inputs'!$D$37*12*IF(3=1,'1.Inputs'!$D$38,IF(3=2,'1.Inputs'!$D$39,$E213)))*'1.Inputs'!$D$43*(1+$G213)^(3-1)-'1.Inputs'!$D$44*(1+$G213)^(3-1)-('1.Inputs'!$D$20/'1.Inputs'!$D$27+'1.Inputs'!$D$23/'1.Inputs'!$D$28)))*'1.Inputs'!$D$53+('1.Inputs'!$D$20/'1.Inputs'!$D$27+'1.Inputs'!$D$23/'1.Inputs'!$D$28)-(J213-I213)</f>
        <v>273648900.88304448</v>
      </c>
      <c r="V213" s="36">
        <f ca="1">((('1.Inputs'!$D$37*12*IF(4=1,'1.Inputs'!$D$38,IF(4=2,'1.Inputs'!$D$39,$E213)))*$F213*(('1.Inputs'!$D$40)+(1-'1.Inputs'!$D$40)*(1+'1.Inputs'!$D$41))*(1+$G213)^(4-1))-(('1.Inputs'!$D$37*12*IF(4=1,'1.Inputs'!$D$38,IF(4=2,'1.Inputs'!$D$39,$E213)))/(1-'1.Inputs'!$D$42)*$D213*(1+$G213)^(4-1))-('1.Inputs'!$D$37*12*IF(4=1,'1.Inputs'!$D$38,IF(4=2,'1.Inputs'!$D$39,$E213)))*'1.Inputs'!$D$43*(1+$G213)^(4-1)-'1.Inputs'!$D$44*(1+$G213)^(4-1)-('1.Inputs'!$D$20/'1.Inputs'!$D$27+'1.Inputs'!$D$23/'1.Inputs'!$D$28))-MAX(0,((('1.Inputs'!$D$37*12*IF(4=1,'1.Inputs'!$D$38,IF(4=2,'1.Inputs'!$D$39,$E213)))*$F213*(('1.Inputs'!$D$40)+(1-'1.Inputs'!$D$40)*(1+'1.Inputs'!$D$41))*(1+$G213)^(4-1))-(('1.Inputs'!$D$37*12*IF(4=1,'1.Inputs'!$D$38,IF(4=2,'1.Inputs'!$D$39,$E213)))/(1-'1.Inputs'!$D$42)*$D213*(1+$G213)^(4-1))-('1.Inputs'!$D$37*12*IF(4=1,'1.Inputs'!$D$38,IF(4=2,'1.Inputs'!$D$39,$E213)))*'1.Inputs'!$D$43*(1+$G213)^(4-1)-'1.Inputs'!$D$44*(1+$G213)^(4-1)-('1.Inputs'!$D$20/'1.Inputs'!$D$27+'1.Inputs'!$D$23/'1.Inputs'!$D$28)))*'1.Inputs'!$D$53+('1.Inputs'!$D$20/'1.Inputs'!$D$27+'1.Inputs'!$D$23/'1.Inputs'!$D$28)-(K213-J213)</f>
        <v>524627137.80737054</v>
      </c>
      <c r="W213" s="36">
        <f ca="1">((('1.Inputs'!$D$37*12*IF(5=1,'1.Inputs'!$D$38,IF(5=2,'1.Inputs'!$D$39,$E213)))*$F213*(('1.Inputs'!$D$40)+(1-'1.Inputs'!$D$40)*(1+'1.Inputs'!$D$41))*(1+$G213)^(5-1))-(('1.Inputs'!$D$37*12*IF(5=1,'1.Inputs'!$D$38,IF(5=2,'1.Inputs'!$D$39,$E213)))/(1-'1.Inputs'!$D$42)*$D213*(1+$G213)^(5-1))-('1.Inputs'!$D$37*12*IF(5=1,'1.Inputs'!$D$38,IF(5=2,'1.Inputs'!$D$39,$E213)))*'1.Inputs'!$D$43*(1+$G213)^(5-1)-'1.Inputs'!$D$44*(1+$G213)^(5-1)-('1.Inputs'!$D$20/'1.Inputs'!$D$27+'1.Inputs'!$D$23/'1.Inputs'!$D$28))-MAX(0,((('1.Inputs'!$D$37*12*IF(5=1,'1.Inputs'!$D$38,IF(5=2,'1.Inputs'!$D$39,$E213)))*$F213*(('1.Inputs'!$D$40)+(1-'1.Inputs'!$D$40)*(1+'1.Inputs'!$D$41))*(1+$G213)^(5-1))-(('1.Inputs'!$D$37*12*IF(5=1,'1.Inputs'!$D$38,IF(5=2,'1.Inputs'!$D$39,$E213)))/(1-'1.Inputs'!$D$42)*$D213*(1+$G213)^(5-1))-('1.Inputs'!$D$37*12*IF(5=1,'1.Inputs'!$D$38,IF(5=2,'1.Inputs'!$D$39,$E213)))*'1.Inputs'!$D$43*(1+$G213)^(5-1)-'1.Inputs'!$D$44*(1+$G213)^(5-1)-('1.Inputs'!$D$20/'1.Inputs'!$D$27+'1.Inputs'!$D$23/'1.Inputs'!$D$28)))*'1.Inputs'!$D$53+('1.Inputs'!$D$20/'1.Inputs'!$D$27+'1.Inputs'!$D$23/'1.Inputs'!$D$28)-(L213-K213)</f>
        <v>549769567.99884796</v>
      </c>
      <c r="X213" s="36">
        <f ca="1">((('1.Inputs'!$D$37*12*IF(6=1,'1.Inputs'!$D$38,IF(6=2,'1.Inputs'!$D$39,$E213)))*$F213*(('1.Inputs'!$D$40)+(1-'1.Inputs'!$D$40)*(1+'1.Inputs'!$D$41))*(1+$G213)^(6-1))-(('1.Inputs'!$D$37*12*IF(6=1,'1.Inputs'!$D$38,IF(6=2,'1.Inputs'!$D$39,$E213)))/(1-'1.Inputs'!$D$42)*$D213*(1+$G213)^(6-1))-('1.Inputs'!$D$37*12*IF(6=1,'1.Inputs'!$D$38,IF(6=2,'1.Inputs'!$D$39,$E213)))*'1.Inputs'!$D$43*(1+$G213)^(6-1)-'1.Inputs'!$D$44*(1+$G213)^(6-1)-('1.Inputs'!$D$20/'1.Inputs'!$D$27+'1.Inputs'!$D$23/'1.Inputs'!$D$28))-MAX(0,((('1.Inputs'!$D$37*12*IF(6=1,'1.Inputs'!$D$38,IF(6=2,'1.Inputs'!$D$39,$E213)))*$F213*(('1.Inputs'!$D$40)+(1-'1.Inputs'!$D$40)*(1+'1.Inputs'!$D$41))*(1+$G213)^(6-1))-(('1.Inputs'!$D$37*12*IF(6=1,'1.Inputs'!$D$38,IF(6=2,'1.Inputs'!$D$39,$E213)))/(1-'1.Inputs'!$D$42)*$D213*(1+$G213)^(6-1))-('1.Inputs'!$D$37*12*IF(6=1,'1.Inputs'!$D$38,IF(6=2,'1.Inputs'!$D$39,$E213)))*'1.Inputs'!$D$43*(1+$G213)^(6-1)-'1.Inputs'!$D$44*(1+$G213)^(6-1)-('1.Inputs'!$D$20/'1.Inputs'!$D$27+'1.Inputs'!$D$23/'1.Inputs'!$D$28)))*'1.Inputs'!$D$53+('1.Inputs'!$D$20/'1.Inputs'!$D$27+'1.Inputs'!$D$23/'1.Inputs'!$D$28)-(M213-L213)</f>
        <v>576236196.07470036</v>
      </c>
      <c r="Y213" s="36">
        <f ca="1">((('1.Inputs'!$D$37*12*IF(7=1,'1.Inputs'!$D$38,IF(7=2,'1.Inputs'!$D$39,$E213)))*$F213*(('1.Inputs'!$D$40)+(1-'1.Inputs'!$D$40)*(1+'1.Inputs'!$D$41))*(1+$G213)^(7-1))-(('1.Inputs'!$D$37*12*IF(7=1,'1.Inputs'!$D$38,IF(7=2,'1.Inputs'!$D$39,$E213)))/(1-'1.Inputs'!$D$42)*$D213*(1+$G213)^(7-1))-('1.Inputs'!$D$37*12*IF(7=1,'1.Inputs'!$D$38,IF(7=2,'1.Inputs'!$D$39,$E213)))*'1.Inputs'!$D$43*(1+$G213)^(7-1)-'1.Inputs'!$D$44*(1+$G213)^(7-1)-('1.Inputs'!$D$20/'1.Inputs'!$D$27+'1.Inputs'!$D$23/'1.Inputs'!$D$28))-MAX(0,((('1.Inputs'!$D$37*12*IF(7=1,'1.Inputs'!$D$38,IF(7=2,'1.Inputs'!$D$39,$E213)))*$F213*(('1.Inputs'!$D$40)+(1-'1.Inputs'!$D$40)*(1+'1.Inputs'!$D$41))*(1+$G213)^(7-1))-(('1.Inputs'!$D$37*12*IF(7=1,'1.Inputs'!$D$38,IF(7=2,'1.Inputs'!$D$39,$E213)))/(1-'1.Inputs'!$D$42)*$D213*(1+$G213)^(7-1))-('1.Inputs'!$D$37*12*IF(7=1,'1.Inputs'!$D$38,IF(7=2,'1.Inputs'!$D$39,$E213)))*'1.Inputs'!$D$43*(1+$G213)^(7-1)-'1.Inputs'!$D$44*(1+$G213)^(7-1)-('1.Inputs'!$D$20/'1.Inputs'!$D$27+'1.Inputs'!$D$23/'1.Inputs'!$D$28)))*'1.Inputs'!$D$53+('1.Inputs'!$D$20/'1.Inputs'!$D$27+'1.Inputs'!$D$23/'1.Inputs'!$D$28)-(N213-M213)</f>
        <v>604096764.6979723</v>
      </c>
      <c r="Z213" s="36">
        <f ca="1">((('1.Inputs'!$D$37*12*IF(8=1,'1.Inputs'!$D$38,IF(8=2,'1.Inputs'!$D$39,$E213)))*$F213*(('1.Inputs'!$D$40)+(1-'1.Inputs'!$D$40)*(1+'1.Inputs'!$D$41))*(1+$G213)^(8-1))-(('1.Inputs'!$D$37*12*IF(8=1,'1.Inputs'!$D$38,IF(8=2,'1.Inputs'!$D$39,$E213)))/(1-'1.Inputs'!$D$42)*$D213*(1+$G213)^(8-1))-('1.Inputs'!$D$37*12*IF(8=1,'1.Inputs'!$D$38,IF(8=2,'1.Inputs'!$D$39,$E213)))*'1.Inputs'!$D$43*(1+$G213)^(8-1)-'1.Inputs'!$D$44*(1+$G213)^(8-1)-('1.Inputs'!$D$20/'1.Inputs'!$D$27+'1.Inputs'!$D$23/'1.Inputs'!$D$28))-MAX(0,((('1.Inputs'!$D$37*12*IF(8=1,'1.Inputs'!$D$38,IF(8=2,'1.Inputs'!$D$39,$E213)))*$F213*(('1.Inputs'!$D$40)+(1-'1.Inputs'!$D$40)*(1+'1.Inputs'!$D$41))*(1+$G213)^(8-1))-(('1.Inputs'!$D$37*12*IF(8=1,'1.Inputs'!$D$38,IF(8=2,'1.Inputs'!$D$39,$E213)))/(1-'1.Inputs'!$D$42)*$D213*(1+$G213)^(8-1))-('1.Inputs'!$D$37*12*IF(8=1,'1.Inputs'!$D$38,IF(8=2,'1.Inputs'!$D$39,$E213)))*'1.Inputs'!$D$43*(1+$G213)^(8-1)-'1.Inputs'!$D$44*(1+$G213)^(8-1)-('1.Inputs'!$D$20/'1.Inputs'!$D$27+'1.Inputs'!$D$23/'1.Inputs'!$D$28)))*'1.Inputs'!$D$53+('1.Inputs'!$D$20/'1.Inputs'!$D$27+'1.Inputs'!$D$23/'1.Inputs'!$D$28)-(O213-N213)</f>
        <v>633424689.72821951</v>
      </c>
      <c r="AA213" s="36">
        <f ca="1">((('1.Inputs'!$D$37*12*IF(9=1,'1.Inputs'!$D$38,IF(9=2,'1.Inputs'!$D$39,$E213)))*$F213*(('1.Inputs'!$D$40)+(1-'1.Inputs'!$D$40)*(1+'1.Inputs'!$D$41))*(1+$G213)^(9-1))-(('1.Inputs'!$D$37*12*IF(9=1,'1.Inputs'!$D$38,IF(9=2,'1.Inputs'!$D$39,$E213)))/(1-'1.Inputs'!$D$42)*$D213*(1+$G213)^(9-1))-('1.Inputs'!$D$37*12*IF(9=1,'1.Inputs'!$D$38,IF(9=2,'1.Inputs'!$D$39,$E213)))*'1.Inputs'!$D$43*(1+$G213)^(9-1)-'1.Inputs'!$D$44*(1+$G213)^(9-1)-('1.Inputs'!$D$20/'1.Inputs'!$D$27+'1.Inputs'!$D$23/'1.Inputs'!$D$28))-MAX(0,((('1.Inputs'!$D$37*12*IF(9=1,'1.Inputs'!$D$38,IF(9=2,'1.Inputs'!$D$39,$E213)))*$F213*(('1.Inputs'!$D$40)+(1-'1.Inputs'!$D$40)*(1+'1.Inputs'!$D$41))*(1+$G213)^(9-1))-(('1.Inputs'!$D$37*12*IF(9=1,'1.Inputs'!$D$38,IF(9=2,'1.Inputs'!$D$39,$E213)))/(1-'1.Inputs'!$D$42)*$D213*(1+$G213)^(9-1))-('1.Inputs'!$D$37*12*IF(9=1,'1.Inputs'!$D$38,IF(9=2,'1.Inputs'!$D$39,$E213)))*'1.Inputs'!$D$43*(1+$G213)^(9-1)-'1.Inputs'!$D$44*(1+$G213)^(9-1)-('1.Inputs'!$D$20/'1.Inputs'!$D$27+'1.Inputs'!$D$23/'1.Inputs'!$D$28)))*'1.Inputs'!$D$53+('1.Inputs'!$D$20/'1.Inputs'!$D$27+'1.Inputs'!$D$23/'1.Inputs'!$D$28)-(P213-O213)</f>
        <v>664297253.68089437</v>
      </c>
      <c r="AB213" s="36">
        <f ca="1">((('1.Inputs'!$D$37*12*IF(10=1,'1.Inputs'!$D$38,IF(10=2,'1.Inputs'!$D$39,$E213)))*$F213*(('1.Inputs'!$D$40)+(1-'1.Inputs'!$D$40)*(1+'1.Inputs'!$D$41))*(1+$G213)^(10-1))-(('1.Inputs'!$D$37*12*IF(10=1,'1.Inputs'!$D$38,IF(10=2,'1.Inputs'!$D$39,$E213)))/(1-'1.Inputs'!$D$42)*$D213*(1+$G213)^(10-1))-('1.Inputs'!$D$37*12*IF(10=1,'1.Inputs'!$D$38,IF(10=2,'1.Inputs'!$D$39,$E213)))*'1.Inputs'!$D$43*(1+$G213)^(10-1)-'1.Inputs'!$D$44*(1+$G213)^(10-1)-('1.Inputs'!$D$20/'1.Inputs'!$D$27+'1.Inputs'!$D$23/'1.Inputs'!$D$28))-MAX(0,((('1.Inputs'!$D$37*12*IF(10=1,'1.Inputs'!$D$38,IF(10=2,'1.Inputs'!$D$39,$E213)))*$F213*(('1.Inputs'!$D$40)+(1-'1.Inputs'!$D$40)*(1+'1.Inputs'!$D$41))*(1+$G213)^(10-1))-(('1.Inputs'!$D$37*12*IF(10=1,'1.Inputs'!$D$38,IF(10=2,'1.Inputs'!$D$39,$E213)))/(1-'1.Inputs'!$D$42)*$D213*(1+$G213)^(10-1))-('1.Inputs'!$D$37*12*IF(10=1,'1.Inputs'!$D$38,IF(10=2,'1.Inputs'!$D$39,$E213)))*'1.Inputs'!$D$43*(1+$G213)^(10-1)-'1.Inputs'!$D$44*(1+$G213)^(10-1)-('1.Inputs'!$D$20/'1.Inputs'!$D$27+'1.Inputs'!$D$23/'1.Inputs'!$D$28)))*'1.Inputs'!$D$53+('1.Inputs'!$D$20/'1.Inputs'!$D$27+'1.Inputs'!$D$23/'1.Inputs'!$D$28)-(Q213-P213)+(('1.Inputs'!$D$20+'1.Inputs'!$D$23-('1.Inputs'!$D$20/'1.Inputs'!$D$27+'1.Inputs'!$D$23/'1.Inputs'!$D$28)*'1.Inputs'!$D$10)*'1.Inputs'!$D$60+'1.Inputs'!$D$19*'1.Inputs'!$D$59+Q213)</f>
        <v>3281288340.3168707</v>
      </c>
      <c r="AC213" s="36">
        <f ca="1">S213-AC$13-AC$14+MIN(AC$13,MAX(0,((('1.Inputs'!$D$37*12*IF(1=1,'1.Inputs'!$D$38,IF(1=2,'1.Inputs'!$D$39,$E213)))*$F213*(('1.Inputs'!$D$40)+(1-'1.Inputs'!$D$40)*(1+'1.Inputs'!$D$41))*(1+$G213)^(1-1))-(('1.Inputs'!$D$37*12*IF(1=1,'1.Inputs'!$D$38,IF(1=2,'1.Inputs'!$D$39,$E213)))/(1-'1.Inputs'!$D$42)*$D213*(1+$G213)^(1-1))-('1.Inputs'!$D$37*12*IF(1=1,'1.Inputs'!$D$38,IF(1=2,'1.Inputs'!$D$39,$E213)))*'1.Inputs'!$D$43*(1+$G213)^(1-1)-'1.Inputs'!$D$44*(1+$G213)^(1-1)-('1.Inputs'!$D$20/'1.Inputs'!$D$27+'1.Inputs'!$D$23/'1.Inputs'!$D$28))))*'1.Inputs'!$D$53</f>
        <v>-794115385.30924225</v>
      </c>
      <c r="AD213" s="36">
        <f ca="1">T213-AD$13-AD$14+MIN(AD$13,MAX(0,((('1.Inputs'!$D$37*12*IF(2=1,'1.Inputs'!$D$38,IF(2=2,'1.Inputs'!$D$39,$E213)))*$F213*(('1.Inputs'!$D$40)+(1-'1.Inputs'!$D$40)*(1+'1.Inputs'!$D$41))*(1+$G213)^(2-1))-(('1.Inputs'!$D$37*12*IF(2=1,'1.Inputs'!$D$38,IF(2=2,'1.Inputs'!$D$39,$E213)))/(1-'1.Inputs'!$D$42)*$D213*(1+$G213)^(2-1))-('1.Inputs'!$D$37*12*IF(2=1,'1.Inputs'!$D$38,IF(2=2,'1.Inputs'!$D$39,$E213)))*'1.Inputs'!$D$43*(1+$G213)^(2-1)-'1.Inputs'!$D$44*(1+$G213)^(2-1)-('1.Inputs'!$D$20/'1.Inputs'!$D$27+'1.Inputs'!$D$23/'1.Inputs'!$D$28))))*'1.Inputs'!$D$53</f>
        <v>-85650857.345388889</v>
      </c>
      <c r="AE213" s="36">
        <f ca="1">U213-AE$13-AE$14+MIN(AE$13,MAX(0,((('1.Inputs'!$D$37*12*IF(3=1,'1.Inputs'!$D$38,IF(3=2,'1.Inputs'!$D$39,$E213)))*$F213*(('1.Inputs'!$D$40)+(1-'1.Inputs'!$D$40)*(1+'1.Inputs'!$D$41))*(1+$G213)^(3-1))-(('1.Inputs'!$D$37*12*IF(3=1,'1.Inputs'!$D$38,IF(3=2,'1.Inputs'!$D$39,$E213)))/(1-'1.Inputs'!$D$42)*$D213*(1+$G213)^(3-1))-('1.Inputs'!$D$37*12*IF(3=1,'1.Inputs'!$D$38,IF(3=2,'1.Inputs'!$D$39,$E213)))*'1.Inputs'!$D$43*(1+$G213)^(3-1)-'1.Inputs'!$D$44*(1+$G213)^(3-1)-('1.Inputs'!$D$20/'1.Inputs'!$D$27+'1.Inputs'!$D$23/'1.Inputs'!$D$28))))*'1.Inputs'!$D$53</f>
        <v>-68291099.116955519</v>
      </c>
      <c r="AF213" s="36">
        <f ca="1">V213-AF$13-AF$14+MIN(AF$13,MAX(0,((('1.Inputs'!$D$37*12*IF(4=1,'1.Inputs'!$D$38,IF(4=2,'1.Inputs'!$D$39,$E213)))*$F213*(('1.Inputs'!$D$40)+(1-'1.Inputs'!$D$40)*(1+'1.Inputs'!$D$41))*(1+$G213)^(4-1))-(('1.Inputs'!$D$37*12*IF(4=1,'1.Inputs'!$D$38,IF(4=2,'1.Inputs'!$D$39,$E213)))/(1-'1.Inputs'!$D$42)*$D213*(1+$G213)^(4-1))-('1.Inputs'!$D$37*12*IF(4=1,'1.Inputs'!$D$38,IF(4=2,'1.Inputs'!$D$39,$E213)))*'1.Inputs'!$D$43*(1+$G213)^(4-1)-'1.Inputs'!$D$44*(1+$G213)^(4-1)-('1.Inputs'!$D$20/'1.Inputs'!$D$27+'1.Inputs'!$D$23/'1.Inputs'!$D$28))))*'1.Inputs'!$D$53</f>
        <v>201875137.80737054</v>
      </c>
      <c r="AG213" s="36">
        <f ca="1">W213-AG$13-AG$14+MIN(AG$13,MAX(0,((('1.Inputs'!$D$37*12*IF(5=1,'1.Inputs'!$D$38,IF(5=2,'1.Inputs'!$D$39,$E213)))*$F213*(('1.Inputs'!$D$40)+(1-'1.Inputs'!$D$40)*(1+'1.Inputs'!$D$41))*(1+$G213)^(5-1))-(('1.Inputs'!$D$37*12*IF(5=1,'1.Inputs'!$D$38,IF(5=2,'1.Inputs'!$D$39,$E213)))/(1-'1.Inputs'!$D$42)*$D213*(1+$G213)^(5-1))-('1.Inputs'!$D$37*12*IF(5=1,'1.Inputs'!$D$38,IF(5=2,'1.Inputs'!$D$39,$E213)))*'1.Inputs'!$D$43*(1+$G213)^(5-1)-'1.Inputs'!$D$44*(1+$G213)^(5-1)-('1.Inputs'!$D$20/'1.Inputs'!$D$27+'1.Inputs'!$D$23/'1.Inputs'!$D$28))))*'1.Inputs'!$D$53</f>
        <v>246205567.99884796</v>
      </c>
      <c r="AH213" s="36">
        <f ca="1">X213-AH$13-AH$14+MIN(AH$13,MAX(0,((('1.Inputs'!$D$37*12*IF(6=1,'1.Inputs'!$D$38,IF(6=2,'1.Inputs'!$D$39,$E213)))*$F213*(('1.Inputs'!$D$40)+(1-'1.Inputs'!$D$40)*(1+'1.Inputs'!$D$41))*(1+$G213)^(6-1))-(('1.Inputs'!$D$37*12*IF(6=1,'1.Inputs'!$D$38,IF(6=2,'1.Inputs'!$D$39,$E213)))/(1-'1.Inputs'!$D$42)*$D213*(1+$G213)^(6-1))-('1.Inputs'!$D$37*12*IF(6=1,'1.Inputs'!$D$38,IF(6=2,'1.Inputs'!$D$39,$E213)))*'1.Inputs'!$D$43*(1+$G213)^(6-1)-'1.Inputs'!$D$44*(1+$G213)^(6-1)-('1.Inputs'!$D$20/'1.Inputs'!$D$27+'1.Inputs'!$D$23/'1.Inputs'!$D$28))))*'1.Inputs'!$D$53</f>
        <v>291860196.07470036</v>
      </c>
      <c r="AI213" s="36">
        <f ca="1">Y213-AI$13-AI$14+MIN(AI$13,MAX(0,((('1.Inputs'!$D$37*12*IF(7=1,'1.Inputs'!$D$38,IF(7=2,'1.Inputs'!$D$39,$E213)))*$F213*(('1.Inputs'!$D$40)+(1-'1.Inputs'!$D$40)*(1+'1.Inputs'!$D$41))*(1+$G213)^(7-1))-(('1.Inputs'!$D$37*12*IF(7=1,'1.Inputs'!$D$38,IF(7=2,'1.Inputs'!$D$39,$E213)))/(1-'1.Inputs'!$D$42)*$D213*(1+$G213)^(7-1))-('1.Inputs'!$D$37*12*IF(7=1,'1.Inputs'!$D$38,IF(7=2,'1.Inputs'!$D$39,$E213)))*'1.Inputs'!$D$43*(1+$G213)^(7-1)-'1.Inputs'!$D$44*(1+$G213)^(7-1)-('1.Inputs'!$D$20/'1.Inputs'!$D$27+'1.Inputs'!$D$23/'1.Inputs'!$D$28))))*'1.Inputs'!$D$53</f>
        <v>338908764.6979723</v>
      </c>
      <c r="AJ213" s="36">
        <f ca="1">Z213-AJ$13-AJ$14+MIN(AJ$13,MAX(0,((('1.Inputs'!$D$37*12*IF(8=1,'1.Inputs'!$D$38,IF(8=2,'1.Inputs'!$D$39,$E213)))*$F213*(('1.Inputs'!$D$40)+(1-'1.Inputs'!$D$40)*(1+'1.Inputs'!$D$41))*(1+$G213)^(8-1))-(('1.Inputs'!$D$37*12*IF(8=1,'1.Inputs'!$D$38,IF(8=2,'1.Inputs'!$D$39,$E213)))/(1-'1.Inputs'!$D$42)*$D213*(1+$G213)^(8-1))-('1.Inputs'!$D$37*12*IF(8=1,'1.Inputs'!$D$38,IF(8=2,'1.Inputs'!$D$39,$E213)))*'1.Inputs'!$D$43*(1+$G213)^(8-1)-'1.Inputs'!$D$44*(1+$G213)^(8-1)-('1.Inputs'!$D$20/'1.Inputs'!$D$27+'1.Inputs'!$D$23/'1.Inputs'!$D$28))))*'1.Inputs'!$D$53</f>
        <v>633424689.72821951</v>
      </c>
      <c r="AK213" s="36">
        <f ca="1">AA213-AK$13-AK$14+MIN(AK$13,MAX(0,((('1.Inputs'!$D$37*12*IF(9=1,'1.Inputs'!$D$38,IF(9=2,'1.Inputs'!$D$39,$E213)))*$F213*(('1.Inputs'!$D$40)+(1-'1.Inputs'!$D$40)*(1+'1.Inputs'!$D$41))*(1+$G213)^(9-1))-(('1.Inputs'!$D$37*12*IF(9=1,'1.Inputs'!$D$38,IF(9=2,'1.Inputs'!$D$39,$E213)))/(1-'1.Inputs'!$D$42)*$D213*(1+$G213)^(9-1))-('1.Inputs'!$D$37*12*IF(9=1,'1.Inputs'!$D$38,IF(9=2,'1.Inputs'!$D$39,$E213)))*'1.Inputs'!$D$43*(1+$G213)^(9-1)-'1.Inputs'!$D$44*(1+$G213)^(9-1)-('1.Inputs'!$D$20/'1.Inputs'!$D$27+'1.Inputs'!$D$23/'1.Inputs'!$D$28))))*'1.Inputs'!$D$53</f>
        <v>664297253.68089437</v>
      </c>
      <c r="AL213" s="36">
        <f ca="1">AB213-AL$13-AL$14+MIN(AL$13,MAX(0,((('1.Inputs'!$D$37*12*IF(10=1,'1.Inputs'!$D$38,IF(10=2,'1.Inputs'!$D$39,$E213)))*$F213*(('1.Inputs'!$D$40)+(1-'1.Inputs'!$D$40)*(1+'1.Inputs'!$D$41))*(1+$G213)^(10-1))-(('1.Inputs'!$D$37*12*IF(10=1,'1.Inputs'!$D$38,IF(10=2,'1.Inputs'!$D$39,$E213)))/(1-'1.Inputs'!$D$42)*$D213*(1+$G213)^(10-1))-('1.Inputs'!$D$37*12*IF(10=1,'1.Inputs'!$D$38,IF(10=2,'1.Inputs'!$D$39,$E213)))*'1.Inputs'!$D$43*(1+$G213)^(10-1)-'1.Inputs'!$D$44*(1+$G213)^(10-1)-('1.Inputs'!$D$20/'1.Inputs'!$D$27+'1.Inputs'!$D$23/'1.Inputs'!$D$28))))*'1.Inputs'!$D$53+'1.Inputs'!$D$35</f>
        <v>4081288340.3168707</v>
      </c>
      <c r="AM213" s="48">
        <f ca="1">R213+NPV('1.Inputs'!$D$55,S213:AB213)</f>
        <v>361158861.34092283</v>
      </c>
      <c r="AN213" s="48">
        <f ca="1">-('1.Inputs'!$D$24*(1-'1.Inputs'!$D$31)+'1.Inputs'!$D$35)+NPV('1.Inputs'!$D$54,AC213:AL213)</f>
        <v>-871732312.36474276</v>
      </c>
      <c r="AO213" s="36">
        <f t="shared" ca="1" si="29"/>
        <v>-4.3801855373254899</v>
      </c>
      <c r="AP213" s="36">
        <f t="shared" ca="1" si="30"/>
        <v>0.69524619126789755</v>
      </c>
      <c r="AQ213" s="36">
        <f ca="1">'1.Inputs'!$D$35+MIN(SUM($AC213:AC213),SUM($AC213:AD213),SUM($AC213:AE213),SUM($AC213:AF213),SUM($AC213:AG213),SUM($AC213:AH213),SUM($AC213:AI213),SUM($AC213:AJ213),SUM($AC213:AK213),SUM($AC213:AL213))</f>
        <v>-148057341.77158666</v>
      </c>
      <c r="AR213" s="36">
        <f ca="1">IF(AP213&lt;'1.Inputs'!$D$57,1,0)</f>
        <v>1</v>
      </c>
      <c r="AS213" s="36">
        <f t="shared" ca="1" si="31"/>
        <v>1</v>
      </c>
    </row>
    <row r="214" spans="2:45" ht="15" customHeight="1" x14ac:dyDescent="0.25">
      <c r="B214" s="36">
        <v>199</v>
      </c>
      <c r="C214" s="36">
        <f t="shared" ca="1" si="24"/>
        <v>0.2050157388586612</v>
      </c>
      <c r="D214" s="36">
        <f t="shared" ca="1" si="25"/>
        <v>19411.990304418094</v>
      </c>
      <c r="E214" s="47">
        <f t="shared" ca="1" si="26"/>
        <v>0.78225277735332599</v>
      </c>
      <c r="F214" s="36">
        <f t="shared" ca="1" si="27"/>
        <v>28954.059218797844</v>
      </c>
      <c r="G214" s="36">
        <f t="shared" ca="1" si="28"/>
        <v>4.2071091255124773E-2</v>
      </c>
      <c r="H214" s="36">
        <f ca="1">((('1.Inputs'!$D$37*12*IF(1=1,'1.Inputs'!$D$38,IF(1=2,'1.Inputs'!$D$39,$E214)))*$F214*(('1.Inputs'!$D$40)+(1-'1.Inputs'!$D$40)*(1+'1.Inputs'!$D$41))*(1+$G214)^(1-1))*'1.Inputs'!$D$47+(('1.Inputs'!$D$37*12*IF(1=1,'1.Inputs'!$D$38,IF(1=2,'1.Inputs'!$D$39,$E214)))/(1-'1.Inputs'!$D$42)*$D214*(1+$G214)^(1-1))*('1.Inputs'!$D$48-'1.Inputs'!$D$49))/'1.Inputs'!$D$51</f>
        <v>775622938.80584586</v>
      </c>
      <c r="I214" s="36">
        <f ca="1">((('1.Inputs'!$D$37*12*IF(2=1,'1.Inputs'!$D$38,IF(2=2,'1.Inputs'!$D$39,$E214)))*$F214*(('1.Inputs'!$D$40)+(1-'1.Inputs'!$D$40)*(1+'1.Inputs'!$D$41))*(1+$G214)^(2-1))*'1.Inputs'!$D$47+(('1.Inputs'!$D$37*12*IF(2=1,'1.Inputs'!$D$38,IF(2=2,'1.Inputs'!$D$39,$E214)))/(1-'1.Inputs'!$D$42)*$D214*(1+$G214)^(2-1))*('1.Inputs'!$D$48-'1.Inputs'!$D$49))/'1.Inputs'!$D$51</f>
        <v>1131555939.1414804</v>
      </c>
      <c r="J214" s="36">
        <f ca="1">((('1.Inputs'!$D$37*12*IF(3=1,'1.Inputs'!$D$38,IF(3=2,'1.Inputs'!$D$39,$E214)))*$F214*(('1.Inputs'!$D$40)+(1-'1.Inputs'!$D$40)*(1+'1.Inputs'!$D$41))*(1+$G214)^(3-1))*'1.Inputs'!$D$47+(('1.Inputs'!$D$37*12*IF(3=1,'1.Inputs'!$D$38,IF(3=2,'1.Inputs'!$D$39,$E214)))/(1-'1.Inputs'!$D$42)*$D214*(1+$G214)^(3-1))*('1.Inputs'!$D$48-'1.Inputs'!$D$49))/'1.Inputs'!$D$51</f>
        <v>1317717914.3628995</v>
      </c>
      <c r="K214" s="36">
        <f ca="1">((('1.Inputs'!$D$37*12*IF(4=1,'1.Inputs'!$D$38,IF(4=2,'1.Inputs'!$D$39,$E214)))*$F214*(('1.Inputs'!$D$40)+(1-'1.Inputs'!$D$40)*(1+'1.Inputs'!$D$41))*(1+$G214)^(4-1))*'1.Inputs'!$D$47+(('1.Inputs'!$D$37*12*IF(4=1,'1.Inputs'!$D$38,IF(4=2,'1.Inputs'!$D$39,$E214)))/(1-'1.Inputs'!$D$42)*$D214*(1+$G214)^(4-1))*('1.Inputs'!$D$48-'1.Inputs'!$D$49))/'1.Inputs'!$D$51</f>
        <v>1373155744.9865737</v>
      </c>
      <c r="L214" s="36">
        <f ca="1">((('1.Inputs'!$D$37*12*IF(5=1,'1.Inputs'!$D$38,IF(5=2,'1.Inputs'!$D$39,$E214)))*$F214*(('1.Inputs'!$D$40)+(1-'1.Inputs'!$D$40)*(1+'1.Inputs'!$D$41))*(1+$G214)^(5-1))*'1.Inputs'!$D$47+(('1.Inputs'!$D$37*12*IF(5=1,'1.Inputs'!$D$38,IF(5=2,'1.Inputs'!$D$39,$E214)))/(1-'1.Inputs'!$D$42)*$D214*(1+$G214)^(5-1))*('1.Inputs'!$D$48-'1.Inputs'!$D$49))/'1.Inputs'!$D$51</f>
        <v>1430925905.641403</v>
      </c>
      <c r="M214" s="36">
        <f ca="1">((('1.Inputs'!$D$37*12*IF(6=1,'1.Inputs'!$D$38,IF(6=2,'1.Inputs'!$D$39,$E214)))*$F214*(('1.Inputs'!$D$40)+(1-'1.Inputs'!$D$40)*(1+'1.Inputs'!$D$41))*(1+$G214)^(6-1))*'1.Inputs'!$D$47+(('1.Inputs'!$D$37*12*IF(6=1,'1.Inputs'!$D$38,IF(6=2,'1.Inputs'!$D$39,$E214)))/(1-'1.Inputs'!$D$42)*$D214*(1+$G214)^(6-1))*('1.Inputs'!$D$48-'1.Inputs'!$D$49))/'1.Inputs'!$D$51</f>
        <v>1491126519.996964</v>
      </c>
      <c r="N214" s="36">
        <f ca="1">((('1.Inputs'!$D$37*12*IF(7=1,'1.Inputs'!$D$38,IF(7=2,'1.Inputs'!$D$39,$E214)))*$F214*(('1.Inputs'!$D$40)+(1-'1.Inputs'!$D$40)*(1+'1.Inputs'!$D$41))*(1+$G214)^(7-1))*'1.Inputs'!$D$47+(('1.Inputs'!$D$37*12*IF(7=1,'1.Inputs'!$D$38,IF(7=2,'1.Inputs'!$D$39,$E214)))/(1-'1.Inputs'!$D$42)*$D214*(1+$G214)^(7-1))*('1.Inputs'!$D$48-'1.Inputs'!$D$49))/'1.Inputs'!$D$51</f>
        <v>1553859839.892693</v>
      </c>
      <c r="O214" s="36">
        <f ca="1">((('1.Inputs'!$D$37*12*IF(8=1,'1.Inputs'!$D$38,IF(8=2,'1.Inputs'!$D$39,$E214)))*$F214*(('1.Inputs'!$D$40)+(1-'1.Inputs'!$D$40)*(1+'1.Inputs'!$D$41))*(1+$G214)^(8-1))*'1.Inputs'!$D$47+(('1.Inputs'!$D$37*12*IF(8=1,'1.Inputs'!$D$38,IF(8=2,'1.Inputs'!$D$39,$E214)))/(1-'1.Inputs'!$D$42)*$D214*(1+$G214)^(8-1))*('1.Inputs'!$D$48-'1.Inputs'!$D$49))/'1.Inputs'!$D$51</f>
        <v>1619232419.014492</v>
      </c>
      <c r="P214" s="36">
        <f ca="1">((('1.Inputs'!$D$37*12*IF(9=1,'1.Inputs'!$D$38,IF(9=2,'1.Inputs'!$D$39,$E214)))*$F214*(('1.Inputs'!$D$40)+(1-'1.Inputs'!$D$40)*(1+'1.Inputs'!$D$41))*(1+$G214)^(9-1))*'1.Inputs'!$D$47+(('1.Inputs'!$D$37*12*IF(9=1,'1.Inputs'!$D$38,IF(9=2,'1.Inputs'!$D$39,$E214)))/(1-'1.Inputs'!$D$42)*$D214*(1+$G214)^(9-1))*('1.Inputs'!$D$48-'1.Inputs'!$D$49))/'1.Inputs'!$D$51</f>
        <v>1687355293.8781071</v>
      </c>
      <c r="Q214" s="36">
        <f ca="1">((('1.Inputs'!$D$37*12*IF(10=1,'1.Inputs'!$D$38,IF(10=2,'1.Inputs'!$D$39,$E214)))*$F214*(('1.Inputs'!$D$40)+(1-'1.Inputs'!$D$40)*(1+'1.Inputs'!$D$41))*(1+$G214)^(10-1))*'1.Inputs'!$D$47+(('1.Inputs'!$D$37*12*IF(10=1,'1.Inputs'!$D$38,IF(10=2,'1.Inputs'!$D$39,$E214)))/(1-'1.Inputs'!$D$42)*$D214*(1+$G214)^(10-1))*('1.Inputs'!$D$48-'1.Inputs'!$D$49))/'1.Inputs'!$D$51</f>
        <v>1758344172.4266706</v>
      </c>
      <c r="R214" s="36">
        <f>-'1.Inputs'!$D$24</f>
        <v>-2050000000</v>
      </c>
      <c r="S214" s="36">
        <f ca="1">((('1.Inputs'!$D$37*12*IF(1=1,'1.Inputs'!$D$38,IF(1=2,'1.Inputs'!$D$39,$E214)))*$F214*(('1.Inputs'!$D$40)+(1-'1.Inputs'!$D$40)*(1+'1.Inputs'!$D$41))*(1+$G214)^(1-1))-(('1.Inputs'!$D$37*12*IF(1=1,'1.Inputs'!$D$38,IF(1=2,'1.Inputs'!$D$39,$E214)))/(1-'1.Inputs'!$D$42)*$D214*(1+$G214)^(1-1))-('1.Inputs'!$D$37*12*IF(1=1,'1.Inputs'!$D$38,IF(1=2,'1.Inputs'!$D$39,$E214)))*'1.Inputs'!$D$43*(1+$G214)^(1-1)-'1.Inputs'!$D$44*(1+$G214)^(1-1)-('1.Inputs'!$D$20/'1.Inputs'!$D$27+'1.Inputs'!$D$23/'1.Inputs'!$D$28))-MAX(0,((('1.Inputs'!$D$37*12*IF(1=1,'1.Inputs'!$D$38,IF(1=2,'1.Inputs'!$D$39,$E214)))*$F214*(('1.Inputs'!$D$40)+(1-'1.Inputs'!$D$40)*(1+'1.Inputs'!$D$41))*(1+$G214)^(1-1))-(('1.Inputs'!$D$37*12*IF(1=1,'1.Inputs'!$D$38,IF(1=2,'1.Inputs'!$D$39,$E214)))/(1-'1.Inputs'!$D$42)*$D214*(1+$G214)^(1-1))-('1.Inputs'!$D$37*12*IF(1=1,'1.Inputs'!$D$38,IF(1=2,'1.Inputs'!$D$39,$E214)))*'1.Inputs'!$D$43*(1+$G214)^(1-1)-'1.Inputs'!$D$44*(1+$G214)^(1-1)-('1.Inputs'!$D$20/'1.Inputs'!$D$27+'1.Inputs'!$D$23/'1.Inputs'!$D$28)))*'1.Inputs'!$D$53+('1.Inputs'!$D$20/'1.Inputs'!$D$27+'1.Inputs'!$D$23/'1.Inputs'!$D$28)-H214</f>
        <v>-716859142.14481318</v>
      </c>
      <c r="T214" s="36">
        <f ca="1">((('1.Inputs'!$D$37*12*IF(2=1,'1.Inputs'!$D$38,IF(2=2,'1.Inputs'!$D$39,$E214)))*$F214*(('1.Inputs'!$D$40)+(1-'1.Inputs'!$D$40)*(1+'1.Inputs'!$D$41))*(1+$G214)^(2-1))-(('1.Inputs'!$D$37*12*IF(2=1,'1.Inputs'!$D$38,IF(2=2,'1.Inputs'!$D$39,$E214)))/(1-'1.Inputs'!$D$42)*$D214*(1+$G214)^(2-1))-('1.Inputs'!$D$37*12*IF(2=1,'1.Inputs'!$D$38,IF(2=2,'1.Inputs'!$D$39,$E214)))*'1.Inputs'!$D$43*(1+$G214)^(2-1)-'1.Inputs'!$D$44*(1+$G214)^(2-1)-('1.Inputs'!$D$20/'1.Inputs'!$D$27+'1.Inputs'!$D$23/'1.Inputs'!$D$28))-MAX(0,((('1.Inputs'!$D$37*12*IF(2=1,'1.Inputs'!$D$38,IF(2=2,'1.Inputs'!$D$39,$E214)))*$F214*(('1.Inputs'!$D$40)+(1-'1.Inputs'!$D$40)*(1+'1.Inputs'!$D$41))*(1+$G214)^(2-1))-(('1.Inputs'!$D$37*12*IF(2=1,'1.Inputs'!$D$38,IF(2=2,'1.Inputs'!$D$39,$E214)))/(1-'1.Inputs'!$D$42)*$D214*(1+$G214)^(2-1))-('1.Inputs'!$D$37*12*IF(2=1,'1.Inputs'!$D$38,IF(2=2,'1.Inputs'!$D$39,$E214)))*'1.Inputs'!$D$43*(1+$G214)^(2-1)-'1.Inputs'!$D$44*(1+$G214)^(2-1)-('1.Inputs'!$D$20/'1.Inputs'!$D$27+'1.Inputs'!$D$23/'1.Inputs'!$D$28)))*'1.Inputs'!$D$53+('1.Inputs'!$D$20/'1.Inputs'!$D$27+'1.Inputs'!$D$23/'1.Inputs'!$D$28)-(I214-H214)</f>
        <v>-9113556.1032351255</v>
      </c>
      <c r="U214" s="36">
        <f ca="1">((('1.Inputs'!$D$37*12*IF(3=1,'1.Inputs'!$D$38,IF(3=2,'1.Inputs'!$D$39,$E214)))*$F214*(('1.Inputs'!$D$40)+(1-'1.Inputs'!$D$40)*(1+'1.Inputs'!$D$41))*(1+$G214)^(3-1))-(('1.Inputs'!$D$37*12*IF(3=1,'1.Inputs'!$D$38,IF(3=2,'1.Inputs'!$D$39,$E214)))/(1-'1.Inputs'!$D$42)*$D214*(1+$G214)^(3-1))-('1.Inputs'!$D$37*12*IF(3=1,'1.Inputs'!$D$38,IF(3=2,'1.Inputs'!$D$39,$E214)))*'1.Inputs'!$D$43*(1+$G214)^(3-1)-'1.Inputs'!$D$44*(1+$G214)^(3-1)-('1.Inputs'!$D$20/'1.Inputs'!$D$27+'1.Inputs'!$D$23/'1.Inputs'!$D$28))-MAX(0,((('1.Inputs'!$D$37*12*IF(3=1,'1.Inputs'!$D$38,IF(3=2,'1.Inputs'!$D$39,$E214)))*$F214*(('1.Inputs'!$D$40)+(1-'1.Inputs'!$D$40)*(1+'1.Inputs'!$D$41))*(1+$G214)^(3-1))-(('1.Inputs'!$D$37*12*IF(3=1,'1.Inputs'!$D$38,IF(3=2,'1.Inputs'!$D$39,$E214)))/(1-'1.Inputs'!$D$42)*$D214*(1+$G214)^(3-1))-('1.Inputs'!$D$37*12*IF(3=1,'1.Inputs'!$D$38,IF(3=2,'1.Inputs'!$D$39,$E214)))*'1.Inputs'!$D$43*(1+$G214)^(3-1)-'1.Inputs'!$D$44*(1+$G214)^(3-1)-('1.Inputs'!$D$20/'1.Inputs'!$D$27+'1.Inputs'!$D$23/'1.Inputs'!$D$28)))*'1.Inputs'!$D$53+('1.Inputs'!$D$20/'1.Inputs'!$D$27+'1.Inputs'!$D$23/'1.Inputs'!$D$28)-(J214-I214)</f>
        <v>284587615.8298012</v>
      </c>
      <c r="V214" s="36">
        <f ca="1">((('1.Inputs'!$D$37*12*IF(4=1,'1.Inputs'!$D$38,IF(4=2,'1.Inputs'!$D$39,$E214)))*$F214*(('1.Inputs'!$D$40)+(1-'1.Inputs'!$D$40)*(1+'1.Inputs'!$D$41))*(1+$G214)^(4-1))-(('1.Inputs'!$D$37*12*IF(4=1,'1.Inputs'!$D$38,IF(4=2,'1.Inputs'!$D$39,$E214)))/(1-'1.Inputs'!$D$42)*$D214*(1+$G214)^(4-1))-('1.Inputs'!$D$37*12*IF(4=1,'1.Inputs'!$D$38,IF(4=2,'1.Inputs'!$D$39,$E214)))*'1.Inputs'!$D$43*(1+$G214)^(4-1)-'1.Inputs'!$D$44*(1+$G214)^(4-1)-('1.Inputs'!$D$20/'1.Inputs'!$D$27+'1.Inputs'!$D$23/'1.Inputs'!$D$28))-MAX(0,((('1.Inputs'!$D$37*12*IF(4=1,'1.Inputs'!$D$38,IF(4=2,'1.Inputs'!$D$39,$E214)))*$F214*(('1.Inputs'!$D$40)+(1-'1.Inputs'!$D$40)*(1+'1.Inputs'!$D$41))*(1+$G214)^(4-1))-(('1.Inputs'!$D$37*12*IF(4=1,'1.Inputs'!$D$38,IF(4=2,'1.Inputs'!$D$39,$E214)))/(1-'1.Inputs'!$D$42)*$D214*(1+$G214)^(4-1))-('1.Inputs'!$D$37*12*IF(4=1,'1.Inputs'!$D$38,IF(4=2,'1.Inputs'!$D$39,$E214)))*'1.Inputs'!$D$43*(1+$G214)^(4-1)-'1.Inputs'!$D$44*(1+$G214)^(4-1)-('1.Inputs'!$D$20/'1.Inputs'!$D$27+'1.Inputs'!$D$23/'1.Inputs'!$D$28)))*'1.Inputs'!$D$53+('1.Inputs'!$D$20/'1.Inputs'!$D$27+'1.Inputs'!$D$23/'1.Inputs'!$D$28)-(K214-J214)</f>
        <v>433128850.36917055</v>
      </c>
      <c r="W214" s="36">
        <f ca="1">((('1.Inputs'!$D$37*12*IF(5=1,'1.Inputs'!$D$38,IF(5=2,'1.Inputs'!$D$39,$E214)))*$F214*(('1.Inputs'!$D$40)+(1-'1.Inputs'!$D$40)*(1+'1.Inputs'!$D$41))*(1+$G214)^(5-1))-(('1.Inputs'!$D$37*12*IF(5=1,'1.Inputs'!$D$38,IF(5=2,'1.Inputs'!$D$39,$E214)))/(1-'1.Inputs'!$D$42)*$D214*(1+$G214)^(5-1))-('1.Inputs'!$D$37*12*IF(5=1,'1.Inputs'!$D$38,IF(5=2,'1.Inputs'!$D$39,$E214)))*'1.Inputs'!$D$43*(1+$G214)^(5-1)-'1.Inputs'!$D$44*(1+$G214)^(5-1)-('1.Inputs'!$D$20/'1.Inputs'!$D$27+'1.Inputs'!$D$23/'1.Inputs'!$D$28))-MAX(0,((('1.Inputs'!$D$37*12*IF(5=1,'1.Inputs'!$D$38,IF(5=2,'1.Inputs'!$D$39,$E214)))*$F214*(('1.Inputs'!$D$40)+(1-'1.Inputs'!$D$40)*(1+'1.Inputs'!$D$41))*(1+$G214)^(5-1))-(('1.Inputs'!$D$37*12*IF(5=1,'1.Inputs'!$D$38,IF(5=2,'1.Inputs'!$D$39,$E214)))/(1-'1.Inputs'!$D$42)*$D214*(1+$G214)^(5-1))-('1.Inputs'!$D$37*12*IF(5=1,'1.Inputs'!$D$38,IF(5=2,'1.Inputs'!$D$39,$E214)))*'1.Inputs'!$D$43*(1+$G214)^(5-1)-'1.Inputs'!$D$44*(1+$G214)^(5-1)-('1.Inputs'!$D$20/'1.Inputs'!$D$27+'1.Inputs'!$D$23/'1.Inputs'!$D$28)))*'1.Inputs'!$D$53+('1.Inputs'!$D$20/'1.Inputs'!$D$27+'1.Inputs'!$D$23/'1.Inputs'!$D$28)-(L214-K214)</f>
        <v>449363194.69647467</v>
      </c>
      <c r="X214" s="36">
        <f ca="1">((('1.Inputs'!$D$37*12*IF(6=1,'1.Inputs'!$D$38,IF(6=2,'1.Inputs'!$D$39,$E214)))*$F214*(('1.Inputs'!$D$40)+(1-'1.Inputs'!$D$40)*(1+'1.Inputs'!$D$41))*(1+$G214)^(6-1))-(('1.Inputs'!$D$37*12*IF(6=1,'1.Inputs'!$D$38,IF(6=2,'1.Inputs'!$D$39,$E214)))/(1-'1.Inputs'!$D$42)*$D214*(1+$G214)^(6-1))-('1.Inputs'!$D$37*12*IF(6=1,'1.Inputs'!$D$38,IF(6=2,'1.Inputs'!$D$39,$E214)))*'1.Inputs'!$D$43*(1+$G214)^(6-1)-'1.Inputs'!$D$44*(1+$G214)^(6-1)-('1.Inputs'!$D$20/'1.Inputs'!$D$27+'1.Inputs'!$D$23/'1.Inputs'!$D$28))-MAX(0,((('1.Inputs'!$D$37*12*IF(6=1,'1.Inputs'!$D$38,IF(6=2,'1.Inputs'!$D$39,$E214)))*$F214*(('1.Inputs'!$D$40)+(1-'1.Inputs'!$D$40)*(1+'1.Inputs'!$D$41))*(1+$G214)^(6-1))-(('1.Inputs'!$D$37*12*IF(6=1,'1.Inputs'!$D$38,IF(6=2,'1.Inputs'!$D$39,$E214)))/(1-'1.Inputs'!$D$42)*$D214*(1+$G214)^(6-1))-('1.Inputs'!$D$37*12*IF(6=1,'1.Inputs'!$D$38,IF(6=2,'1.Inputs'!$D$39,$E214)))*'1.Inputs'!$D$43*(1+$G214)^(6-1)-'1.Inputs'!$D$44*(1+$G214)^(6-1)-('1.Inputs'!$D$20/'1.Inputs'!$D$27+'1.Inputs'!$D$23/'1.Inputs'!$D$28)))*'1.Inputs'!$D$53+('1.Inputs'!$D$20/'1.Inputs'!$D$27+'1.Inputs'!$D$23/'1.Inputs'!$D$28)-(M214-L214)</f>
        <v>466280535.60543978</v>
      </c>
      <c r="Y214" s="36">
        <f ca="1">((('1.Inputs'!$D$37*12*IF(7=1,'1.Inputs'!$D$38,IF(7=2,'1.Inputs'!$D$39,$E214)))*$F214*(('1.Inputs'!$D$40)+(1-'1.Inputs'!$D$40)*(1+'1.Inputs'!$D$41))*(1+$G214)^(7-1))-(('1.Inputs'!$D$37*12*IF(7=1,'1.Inputs'!$D$38,IF(7=2,'1.Inputs'!$D$39,$E214)))/(1-'1.Inputs'!$D$42)*$D214*(1+$G214)^(7-1))-('1.Inputs'!$D$37*12*IF(7=1,'1.Inputs'!$D$38,IF(7=2,'1.Inputs'!$D$39,$E214)))*'1.Inputs'!$D$43*(1+$G214)^(7-1)-'1.Inputs'!$D$44*(1+$G214)^(7-1)-('1.Inputs'!$D$20/'1.Inputs'!$D$27+'1.Inputs'!$D$23/'1.Inputs'!$D$28))-MAX(0,((('1.Inputs'!$D$37*12*IF(7=1,'1.Inputs'!$D$38,IF(7=2,'1.Inputs'!$D$39,$E214)))*$F214*(('1.Inputs'!$D$40)+(1-'1.Inputs'!$D$40)*(1+'1.Inputs'!$D$41))*(1+$G214)^(7-1))-(('1.Inputs'!$D$37*12*IF(7=1,'1.Inputs'!$D$38,IF(7=2,'1.Inputs'!$D$39,$E214)))/(1-'1.Inputs'!$D$42)*$D214*(1+$G214)^(7-1))-('1.Inputs'!$D$37*12*IF(7=1,'1.Inputs'!$D$38,IF(7=2,'1.Inputs'!$D$39,$E214)))*'1.Inputs'!$D$43*(1+$G214)^(7-1)-'1.Inputs'!$D$44*(1+$G214)^(7-1)-('1.Inputs'!$D$20/'1.Inputs'!$D$27+'1.Inputs'!$D$23/'1.Inputs'!$D$28)))*'1.Inputs'!$D$53+('1.Inputs'!$D$20/'1.Inputs'!$D$27+'1.Inputs'!$D$23/'1.Inputs'!$D$28)-(N214-M214)</f>
        <v>483909607.50757957</v>
      </c>
      <c r="Z214" s="36">
        <f ca="1">((('1.Inputs'!$D$37*12*IF(8=1,'1.Inputs'!$D$38,IF(8=2,'1.Inputs'!$D$39,$E214)))*$F214*(('1.Inputs'!$D$40)+(1-'1.Inputs'!$D$40)*(1+'1.Inputs'!$D$41))*(1+$G214)^(8-1))-(('1.Inputs'!$D$37*12*IF(8=1,'1.Inputs'!$D$38,IF(8=2,'1.Inputs'!$D$39,$E214)))/(1-'1.Inputs'!$D$42)*$D214*(1+$G214)^(8-1))-('1.Inputs'!$D$37*12*IF(8=1,'1.Inputs'!$D$38,IF(8=2,'1.Inputs'!$D$39,$E214)))*'1.Inputs'!$D$43*(1+$G214)^(8-1)-'1.Inputs'!$D$44*(1+$G214)^(8-1)-('1.Inputs'!$D$20/'1.Inputs'!$D$27+'1.Inputs'!$D$23/'1.Inputs'!$D$28))-MAX(0,((('1.Inputs'!$D$37*12*IF(8=1,'1.Inputs'!$D$38,IF(8=2,'1.Inputs'!$D$39,$E214)))*$F214*(('1.Inputs'!$D$40)+(1-'1.Inputs'!$D$40)*(1+'1.Inputs'!$D$41))*(1+$G214)^(8-1))-(('1.Inputs'!$D$37*12*IF(8=1,'1.Inputs'!$D$38,IF(8=2,'1.Inputs'!$D$39,$E214)))/(1-'1.Inputs'!$D$42)*$D214*(1+$G214)^(8-1))-('1.Inputs'!$D$37*12*IF(8=1,'1.Inputs'!$D$38,IF(8=2,'1.Inputs'!$D$39,$E214)))*'1.Inputs'!$D$43*(1+$G214)^(8-1)-'1.Inputs'!$D$44*(1+$G214)^(8-1)-('1.Inputs'!$D$20/'1.Inputs'!$D$27+'1.Inputs'!$D$23/'1.Inputs'!$D$28)))*'1.Inputs'!$D$53+('1.Inputs'!$D$20/'1.Inputs'!$D$27+'1.Inputs'!$D$23/'1.Inputs'!$D$28)-(O214-N214)</f>
        <v>502280353.7024579</v>
      </c>
      <c r="AA214" s="36">
        <f ca="1">((('1.Inputs'!$D$37*12*IF(9=1,'1.Inputs'!$D$38,IF(9=2,'1.Inputs'!$D$39,$E214)))*$F214*(('1.Inputs'!$D$40)+(1-'1.Inputs'!$D$40)*(1+'1.Inputs'!$D$41))*(1+$G214)^(9-1))-(('1.Inputs'!$D$37*12*IF(9=1,'1.Inputs'!$D$38,IF(9=2,'1.Inputs'!$D$39,$E214)))/(1-'1.Inputs'!$D$42)*$D214*(1+$G214)^(9-1))-('1.Inputs'!$D$37*12*IF(9=1,'1.Inputs'!$D$38,IF(9=2,'1.Inputs'!$D$39,$E214)))*'1.Inputs'!$D$43*(1+$G214)^(9-1)-'1.Inputs'!$D$44*(1+$G214)^(9-1)-('1.Inputs'!$D$20/'1.Inputs'!$D$27+'1.Inputs'!$D$23/'1.Inputs'!$D$28))-MAX(0,((('1.Inputs'!$D$37*12*IF(9=1,'1.Inputs'!$D$38,IF(9=2,'1.Inputs'!$D$39,$E214)))*$F214*(('1.Inputs'!$D$40)+(1-'1.Inputs'!$D$40)*(1+'1.Inputs'!$D$41))*(1+$G214)^(9-1))-(('1.Inputs'!$D$37*12*IF(9=1,'1.Inputs'!$D$38,IF(9=2,'1.Inputs'!$D$39,$E214)))/(1-'1.Inputs'!$D$42)*$D214*(1+$G214)^(9-1))-('1.Inputs'!$D$37*12*IF(9=1,'1.Inputs'!$D$38,IF(9=2,'1.Inputs'!$D$39,$E214)))*'1.Inputs'!$D$43*(1+$G214)^(9-1)-'1.Inputs'!$D$44*(1+$G214)^(9-1)-('1.Inputs'!$D$20/'1.Inputs'!$D$27+'1.Inputs'!$D$23/'1.Inputs'!$D$28)))*'1.Inputs'!$D$53+('1.Inputs'!$D$20/'1.Inputs'!$D$27+'1.Inputs'!$D$23/'1.Inputs'!$D$28)-(P214-O214)</f>
        <v>521423977.23692632</v>
      </c>
      <c r="AB214" s="36">
        <f ca="1">((('1.Inputs'!$D$37*12*IF(10=1,'1.Inputs'!$D$38,IF(10=2,'1.Inputs'!$D$39,$E214)))*$F214*(('1.Inputs'!$D$40)+(1-'1.Inputs'!$D$40)*(1+'1.Inputs'!$D$41))*(1+$G214)^(10-1))-(('1.Inputs'!$D$37*12*IF(10=1,'1.Inputs'!$D$38,IF(10=2,'1.Inputs'!$D$39,$E214)))/(1-'1.Inputs'!$D$42)*$D214*(1+$G214)^(10-1))-('1.Inputs'!$D$37*12*IF(10=1,'1.Inputs'!$D$38,IF(10=2,'1.Inputs'!$D$39,$E214)))*'1.Inputs'!$D$43*(1+$G214)^(10-1)-'1.Inputs'!$D$44*(1+$G214)^(10-1)-('1.Inputs'!$D$20/'1.Inputs'!$D$27+'1.Inputs'!$D$23/'1.Inputs'!$D$28))-MAX(0,((('1.Inputs'!$D$37*12*IF(10=1,'1.Inputs'!$D$38,IF(10=2,'1.Inputs'!$D$39,$E214)))*$F214*(('1.Inputs'!$D$40)+(1-'1.Inputs'!$D$40)*(1+'1.Inputs'!$D$41))*(1+$G214)^(10-1))-(('1.Inputs'!$D$37*12*IF(10=1,'1.Inputs'!$D$38,IF(10=2,'1.Inputs'!$D$39,$E214)))/(1-'1.Inputs'!$D$42)*$D214*(1+$G214)^(10-1))-('1.Inputs'!$D$37*12*IF(10=1,'1.Inputs'!$D$38,IF(10=2,'1.Inputs'!$D$39,$E214)))*'1.Inputs'!$D$43*(1+$G214)^(10-1)-'1.Inputs'!$D$44*(1+$G214)^(10-1)-('1.Inputs'!$D$20/'1.Inputs'!$D$27+'1.Inputs'!$D$23/'1.Inputs'!$D$28)))*'1.Inputs'!$D$53+('1.Inputs'!$D$20/'1.Inputs'!$D$27+'1.Inputs'!$D$23/'1.Inputs'!$D$28)-(Q214-P214)+(('1.Inputs'!$D$20+'1.Inputs'!$D$23-('1.Inputs'!$D$20/'1.Inputs'!$D$27+'1.Inputs'!$D$23/'1.Inputs'!$D$28)*'1.Inputs'!$D$10)*'1.Inputs'!$D$60+'1.Inputs'!$D$19*'1.Inputs'!$D$59+Q214)</f>
        <v>2999717166.3307371</v>
      </c>
      <c r="AC214" s="36">
        <f ca="1">S214-AC$13-AC$14+MIN(AC$13,MAX(0,((('1.Inputs'!$D$37*12*IF(1=1,'1.Inputs'!$D$38,IF(1=2,'1.Inputs'!$D$39,$E214)))*$F214*(('1.Inputs'!$D$40)+(1-'1.Inputs'!$D$40)*(1+'1.Inputs'!$D$41))*(1+$G214)^(1-1))-(('1.Inputs'!$D$37*12*IF(1=1,'1.Inputs'!$D$38,IF(1=2,'1.Inputs'!$D$39,$E214)))/(1-'1.Inputs'!$D$42)*$D214*(1+$G214)^(1-1))-('1.Inputs'!$D$37*12*IF(1=1,'1.Inputs'!$D$38,IF(1=2,'1.Inputs'!$D$39,$E214)))*'1.Inputs'!$D$43*(1+$G214)^(1-1)-'1.Inputs'!$D$44*(1+$G214)^(1-1)-('1.Inputs'!$D$20/'1.Inputs'!$D$27+'1.Inputs'!$D$23/'1.Inputs'!$D$28))))*'1.Inputs'!$D$53</f>
        <v>-864459142.14481318</v>
      </c>
      <c r="AD214" s="36">
        <f ca="1">T214-AD$13-AD$14+MIN(AD$13,MAX(0,((('1.Inputs'!$D$37*12*IF(2=1,'1.Inputs'!$D$38,IF(2=2,'1.Inputs'!$D$39,$E214)))*$F214*(('1.Inputs'!$D$40)+(1-'1.Inputs'!$D$40)*(1+'1.Inputs'!$D$41))*(1+$G214)^(2-1))-(('1.Inputs'!$D$37*12*IF(2=1,'1.Inputs'!$D$38,IF(2=2,'1.Inputs'!$D$39,$E214)))/(1-'1.Inputs'!$D$42)*$D214*(1+$G214)^(2-1))-('1.Inputs'!$D$37*12*IF(2=1,'1.Inputs'!$D$38,IF(2=2,'1.Inputs'!$D$39,$E214)))*'1.Inputs'!$D$43*(1+$G214)^(2-1)-'1.Inputs'!$D$44*(1+$G214)^(2-1)-('1.Inputs'!$D$20/'1.Inputs'!$D$27+'1.Inputs'!$D$23/'1.Inputs'!$D$28))))*'1.Inputs'!$D$53</f>
        <v>-105053556.10323513</v>
      </c>
      <c r="AE214" s="36">
        <f ca="1">U214-AE$13-AE$14+MIN(AE$13,MAX(0,((('1.Inputs'!$D$37*12*IF(3=1,'1.Inputs'!$D$38,IF(3=2,'1.Inputs'!$D$39,$E214)))*$F214*(('1.Inputs'!$D$40)+(1-'1.Inputs'!$D$40)*(1+'1.Inputs'!$D$41))*(1+$G214)^(3-1))-(('1.Inputs'!$D$37*12*IF(3=1,'1.Inputs'!$D$38,IF(3=2,'1.Inputs'!$D$39,$E214)))/(1-'1.Inputs'!$D$42)*$D214*(1+$G214)^(3-1))-('1.Inputs'!$D$37*12*IF(3=1,'1.Inputs'!$D$38,IF(3=2,'1.Inputs'!$D$39,$E214)))*'1.Inputs'!$D$43*(1+$G214)^(3-1)-'1.Inputs'!$D$44*(1+$G214)^(3-1)-('1.Inputs'!$D$20/'1.Inputs'!$D$27+'1.Inputs'!$D$23/'1.Inputs'!$D$28))))*'1.Inputs'!$D$53</f>
        <v>-57352384.170198798</v>
      </c>
      <c r="AF214" s="36">
        <f ca="1">V214-AF$13-AF$14+MIN(AF$13,MAX(0,((('1.Inputs'!$D$37*12*IF(4=1,'1.Inputs'!$D$38,IF(4=2,'1.Inputs'!$D$39,$E214)))*$F214*(('1.Inputs'!$D$40)+(1-'1.Inputs'!$D$40)*(1+'1.Inputs'!$D$41))*(1+$G214)^(4-1))-(('1.Inputs'!$D$37*12*IF(4=1,'1.Inputs'!$D$38,IF(4=2,'1.Inputs'!$D$39,$E214)))/(1-'1.Inputs'!$D$42)*$D214*(1+$G214)^(4-1))-('1.Inputs'!$D$37*12*IF(4=1,'1.Inputs'!$D$38,IF(4=2,'1.Inputs'!$D$39,$E214)))*'1.Inputs'!$D$43*(1+$G214)^(4-1)-'1.Inputs'!$D$44*(1+$G214)^(4-1)-('1.Inputs'!$D$20/'1.Inputs'!$D$27+'1.Inputs'!$D$23/'1.Inputs'!$D$28))))*'1.Inputs'!$D$53</f>
        <v>110376850.36917055</v>
      </c>
      <c r="AG214" s="36">
        <f ca="1">W214-AG$13-AG$14+MIN(AG$13,MAX(0,((('1.Inputs'!$D$37*12*IF(5=1,'1.Inputs'!$D$38,IF(5=2,'1.Inputs'!$D$39,$E214)))*$F214*(('1.Inputs'!$D$40)+(1-'1.Inputs'!$D$40)*(1+'1.Inputs'!$D$41))*(1+$G214)^(5-1))-(('1.Inputs'!$D$37*12*IF(5=1,'1.Inputs'!$D$38,IF(5=2,'1.Inputs'!$D$39,$E214)))/(1-'1.Inputs'!$D$42)*$D214*(1+$G214)^(5-1))-('1.Inputs'!$D$37*12*IF(5=1,'1.Inputs'!$D$38,IF(5=2,'1.Inputs'!$D$39,$E214)))*'1.Inputs'!$D$43*(1+$G214)^(5-1)-'1.Inputs'!$D$44*(1+$G214)^(5-1)-('1.Inputs'!$D$20/'1.Inputs'!$D$27+'1.Inputs'!$D$23/'1.Inputs'!$D$28))))*'1.Inputs'!$D$53</f>
        <v>145799194.69647467</v>
      </c>
      <c r="AH214" s="36">
        <f ca="1">X214-AH$13-AH$14+MIN(AH$13,MAX(0,((('1.Inputs'!$D$37*12*IF(6=1,'1.Inputs'!$D$38,IF(6=2,'1.Inputs'!$D$39,$E214)))*$F214*(('1.Inputs'!$D$40)+(1-'1.Inputs'!$D$40)*(1+'1.Inputs'!$D$41))*(1+$G214)^(6-1))-(('1.Inputs'!$D$37*12*IF(6=1,'1.Inputs'!$D$38,IF(6=2,'1.Inputs'!$D$39,$E214)))/(1-'1.Inputs'!$D$42)*$D214*(1+$G214)^(6-1))-('1.Inputs'!$D$37*12*IF(6=1,'1.Inputs'!$D$38,IF(6=2,'1.Inputs'!$D$39,$E214)))*'1.Inputs'!$D$43*(1+$G214)^(6-1)-'1.Inputs'!$D$44*(1+$G214)^(6-1)-('1.Inputs'!$D$20/'1.Inputs'!$D$27+'1.Inputs'!$D$23/'1.Inputs'!$D$28))))*'1.Inputs'!$D$53</f>
        <v>181904535.60543978</v>
      </c>
      <c r="AI214" s="36">
        <f ca="1">Y214-AI$13-AI$14+MIN(AI$13,MAX(0,((('1.Inputs'!$D$37*12*IF(7=1,'1.Inputs'!$D$38,IF(7=2,'1.Inputs'!$D$39,$E214)))*$F214*(('1.Inputs'!$D$40)+(1-'1.Inputs'!$D$40)*(1+'1.Inputs'!$D$41))*(1+$G214)^(7-1))-(('1.Inputs'!$D$37*12*IF(7=1,'1.Inputs'!$D$38,IF(7=2,'1.Inputs'!$D$39,$E214)))/(1-'1.Inputs'!$D$42)*$D214*(1+$G214)^(7-1))-('1.Inputs'!$D$37*12*IF(7=1,'1.Inputs'!$D$38,IF(7=2,'1.Inputs'!$D$39,$E214)))*'1.Inputs'!$D$43*(1+$G214)^(7-1)-'1.Inputs'!$D$44*(1+$G214)^(7-1)-('1.Inputs'!$D$20/'1.Inputs'!$D$27+'1.Inputs'!$D$23/'1.Inputs'!$D$28))))*'1.Inputs'!$D$53</f>
        <v>218721607.50757957</v>
      </c>
      <c r="AJ214" s="36">
        <f ca="1">Z214-AJ$13-AJ$14+MIN(AJ$13,MAX(0,((('1.Inputs'!$D$37*12*IF(8=1,'1.Inputs'!$D$38,IF(8=2,'1.Inputs'!$D$39,$E214)))*$F214*(('1.Inputs'!$D$40)+(1-'1.Inputs'!$D$40)*(1+'1.Inputs'!$D$41))*(1+$G214)^(8-1))-(('1.Inputs'!$D$37*12*IF(8=1,'1.Inputs'!$D$38,IF(8=2,'1.Inputs'!$D$39,$E214)))/(1-'1.Inputs'!$D$42)*$D214*(1+$G214)^(8-1))-('1.Inputs'!$D$37*12*IF(8=1,'1.Inputs'!$D$38,IF(8=2,'1.Inputs'!$D$39,$E214)))*'1.Inputs'!$D$43*(1+$G214)^(8-1)-'1.Inputs'!$D$44*(1+$G214)^(8-1)-('1.Inputs'!$D$20/'1.Inputs'!$D$27+'1.Inputs'!$D$23/'1.Inputs'!$D$28))))*'1.Inputs'!$D$53</f>
        <v>502280353.7024579</v>
      </c>
      <c r="AK214" s="36">
        <f ca="1">AA214-AK$13-AK$14+MIN(AK$13,MAX(0,((('1.Inputs'!$D$37*12*IF(9=1,'1.Inputs'!$D$38,IF(9=2,'1.Inputs'!$D$39,$E214)))*$F214*(('1.Inputs'!$D$40)+(1-'1.Inputs'!$D$40)*(1+'1.Inputs'!$D$41))*(1+$G214)^(9-1))-(('1.Inputs'!$D$37*12*IF(9=1,'1.Inputs'!$D$38,IF(9=2,'1.Inputs'!$D$39,$E214)))/(1-'1.Inputs'!$D$42)*$D214*(1+$G214)^(9-1))-('1.Inputs'!$D$37*12*IF(9=1,'1.Inputs'!$D$38,IF(9=2,'1.Inputs'!$D$39,$E214)))*'1.Inputs'!$D$43*(1+$G214)^(9-1)-'1.Inputs'!$D$44*(1+$G214)^(9-1)-('1.Inputs'!$D$20/'1.Inputs'!$D$27+'1.Inputs'!$D$23/'1.Inputs'!$D$28))))*'1.Inputs'!$D$53</f>
        <v>521423977.23692632</v>
      </c>
      <c r="AL214" s="36">
        <f ca="1">AB214-AL$13-AL$14+MIN(AL$13,MAX(0,((('1.Inputs'!$D$37*12*IF(10=1,'1.Inputs'!$D$38,IF(10=2,'1.Inputs'!$D$39,$E214)))*$F214*(('1.Inputs'!$D$40)+(1-'1.Inputs'!$D$40)*(1+'1.Inputs'!$D$41))*(1+$G214)^(10-1))-(('1.Inputs'!$D$37*12*IF(10=1,'1.Inputs'!$D$38,IF(10=2,'1.Inputs'!$D$39,$E214)))/(1-'1.Inputs'!$D$42)*$D214*(1+$G214)^(10-1))-('1.Inputs'!$D$37*12*IF(10=1,'1.Inputs'!$D$38,IF(10=2,'1.Inputs'!$D$39,$E214)))*'1.Inputs'!$D$43*(1+$G214)^(10-1)-'1.Inputs'!$D$44*(1+$G214)^(10-1)-('1.Inputs'!$D$20/'1.Inputs'!$D$27+'1.Inputs'!$D$23/'1.Inputs'!$D$28))))*'1.Inputs'!$D$53+'1.Inputs'!$D$35</f>
        <v>3799717166.3307371</v>
      </c>
      <c r="AM214" s="48">
        <f ca="1">R214+NPV('1.Inputs'!$D$55,S214:AB214)</f>
        <v>-133005645.40525794</v>
      </c>
      <c r="AN214" s="48">
        <f ca="1">-('1.Inputs'!$D$24*(1-'1.Inputs'!$D$31)+'1.Inputs'!$D$35)+NPV('1.Inputs'!$D$54,AC214:AL214)</f>
        <v>-1229065186.0375106</v>
      </c>
      <c r="AO214" s="36">
        <f t="shared" ca="1" si="29"/>
        <v>-4.8567692557236661</v>
      </c>
      <c r="AP214" s="36">
        <f t="shared" ca="1" si="30"/>
        <v>0.7230376418440071</v>
      </c>
      <c r="AQ214" s="36">
        <f ca="1">'1.Inputs'!$D$35+MIN(SUM($AC214:AC214),SUM($AC214:AD214),SUM($AC214:AE214),SUM($AC214:AF214),SUM($AC214:AG214),SUM($AC214:AH214),SUM($AC214:AI214),SUM($AC214:AJ214),SUM($AC214:AK214),SUM($AC214:AL214))</f>
        <v>-226865082.4182471</v>
      </c>
      <c r="AR214" s="36">
        <f ca="1">IF(AP214&lt;'1.Inputs'!$D$57,1,0)</f>
        <v>1</v>
      </c>
      <c r="AS214" s="36">
        <f t="shared" ca="1" si="31"/>
        <v>1</v>
      </c>
    </row>
    <row r="215" spans="2:45" ht="15" customHeight="1" x14ac:dyDescent="0.25">
      <c r="B215" s="36">
        <v>200</v>
      </c>
      <c r="C215" s="36">
        <f t="shared" ca="1" si="24"/>
        <v>0.43557061949082554</v>
      </c>
      <c r="D215" s="36">
        <f t="shared" ca="1" si="25"/>
        <v>17354.324114096591</v>
      </c>
      <c r="E215" s="47">
        <f t="shared" ca="1" si="26"/>
        <v>0.81989091059457864</v>
      </c>
      <c r="F215" s="36">
        <f t="shared" ca="1" si="27"/>
        <v>28133.285781692233</v>
      </c>
      <c r="G215" s="36">
        <f t="shared" ca="1" si="28"/>
        <v>4.8193881513374136E-2</v>
      </c>
      <c r="H215" s="36">
        <f ca="1">((('1.Inputs'!$D$37*12*IF(1=1,'1.Inputs'!$D$38,IF(1=2,'1.Inputs'!$D$39,$E215)))*$F215*(('1.Inputs'!$D$40)+(1-'1.Inputs'!$D$40)*(1+'1.Inputs'!$D$41))*(1+$G215)^(1-1))*'1.Inputs'!$D$47+(('1.Inputs'!$D$37*12*IF(1=1,'1.Inputs'!$D$38,IF(1=2,'1.Inputs'!$D$39,$E215)))/(1-'1.Inputs'!$D$42)*$D215*(1+$G215)^(1-1))*('1.Inputs'!$D$48-'1.Inputs'!$D$49))/'1.Inputs'!$D$51</f>
        <v>744444636.72061241</v>
      </c>
      <c r="I215" s="36">
        <f ca="1">((('1.Inputs'!$D$37*12*IF(2=1,'1.Inputs'!$D$38,IF(2=2,'1.Inputs'!$D$39,$E215)))*$F215*(('1.Inputs'!$D$40)+(1-'1.Inputs'!$D$40)*(1+'1.Inputs'!$D$41))*(1+$G215)^(2-1))*'1.Inputs'!$D$47+(('1.Inputs'!$D$37*12*IF(2=1,'1.Inputs'!$D$38,IF(2=2,'1.Inputs'!$D$39,$E215)))/(1-'1.Inputs'!$D$42)*$D215*(1+$G215)^(2-1))*('1.Inputs'!$D$48-'1.Inputs'!$D$49))/'1.Inputs'!$D$51</f>
        <v>1092451238.6703897</v>
      </c>
      <c r="J215" s="36">
        <f ca="1">((('1.Inputs'!$D$37*12*IF(3=1,'1.Inputs'!$D$38,IF(3=2,'1.Inputs'!$D$39,$E215)))*$F215*(('1.Inputs'!$D$40)+(1-'1.Inputs'!$D$40)*(1+'1.Inputs'!$D$41))*(1+$G215)^(3-1))*'1.Inputs'!$D$47+(('1.Inputs'!$D$37*12*IF(3=1,'1.Inputs'!$D$38,IF(3=2,'1.Inputs'!$D$39,$E215)))/(1-'1.Inputs'!$D$42)*$D215*(1+$G215)^(3-1))*('1.Inputs'!$D$48-'1.Inputs'!$D$49))/'1.Inputs'!$D$51</f>
        <v>1341225227.3005085</v>
      </c>
      <c r="K215" s="36">
        <f ca="1">((('1.Inputs'!$D$37*12*IF(4=1,'1.Inputs'!$D$38,IF(4=2,'1.Inputs'!$D$39,$E215)))*$F215*(('1.Inputs'!$D$40)+(1-'1.Inputs'!$D$40)*(1+'1.Inputs'!$D$41))*(1+$G215)^(4-1))*'1.Inputs'!$D$47+(('1.Inputs'!$D$37*12*IF(4=1,'1.Inputs'!$D$38,IF(4=2,'1.Inputs'!$D$39,$E215)))/(1-'1.Inputs'!$D$42)*$D215*(1+$G215)^(4-1))*('1.Inputs'!$D$48-'1.Inputs'!$D$49))/'1.Inputs'!$D$51</f>
        <v>1405864076.9877775</v>
      </c>
      <c r="L215" s="36">
        <f ca="1">((('1.Inputs'!$D$37*12*IF(5=1,'1.Inputs'!$D$38,IF(5=2,'1.Inputs'!$D$39,$E215)))*$F215*(('1.Inputs'!$D$40)+(1-'1.Inputs'!$D$40)*(1+'1.Inputs'!$D$41))*(1+$G215)^(5-1))*'1.Inputs'!$D$47+(('1.Inputs'!$D$37*12*IF(5=1,'1.Inputs'!$D$38,IF(5=2,'1.Inputs'!$D$39,$E215)))/(1-'1.Inputs'!$D$42)*$D215*(1+$G215)^(5-1))*('1.Inputs'!$D$48-'1.Inputs'!$D$49))/'1.Inputs'!$D$51</f>
        <v>1473618123.7380357</v>
      </c>
      <c r="M215" s="36">
        <f ca="1">((('1.Inputs'!$D$37*12*IF(6=1,'1.Inputs'!$D$38,IF(6=2,'1.Inputs'!$D$39,$E215)))*$F215*(('1.Inputs'!$D$40)+(1-'1.Inputs'!$D$40)*(1+'1.Inputs'!$D$41))*(1+$G215)^(6-1))*'1.Inputs'!$D$47+(('1.Inputs'!$D$37*12*IF(6=1,'1.Inputs'!$D$38,IF(6=2,'1.Inputs'!$D$39,$E215)))/(1-'1.Inputs'!$D$42)*$D215*(1+$G215)^(6-1))*('1.Inputs'!$D$48-'1.Inputs'!$D$49))/'1.Inputs'!$D$51</f>
        <v>1544637500.9894273</v>
      </c>
      <c r="N215" s="36">
        <f ca="1">((('1.Inputs'!$D$37*12*IF(7=1,'1.Inputs'!$D$38,IF(7=2,'1.Inputs'!$D$39,$E215)))*$F215*(('1.Inputs'!$D$40)+(1-'1.Inputs'!$D$40)*(1+'1.Inputs'!$D$41))*(1+$G215)^(7-1))*'1.Inputs'!$D$47+(('1.Inputs'!$D$37*12*IF(7=1,'1.Inputs'!$D$38,IF(7=2,'1.Inputs'!$D$39,$E215)))/(1-'1.Inputs'!$D$42)*$D215*(1+$G215)^(7-1))*('1.Inputs'!$D$48-'1.Inputs'!$D$49))/'1.Inputs'!$D$51</f>
        <v>1619079577.6932261</v>
      </c>
      <c r="O215" s="36">
        <f ca="1">((('1.Inputs'!$D$37*12*IF(8=1,'1.Inputs'!$D$38,IF(8=2,'1.Inputs'!$D$39,$E215)))*$F215*(('1.Inputs'!$D$40)+(1-'1.Inputs'!$D$40)*(1+'1.Inputs'!$D$41))*(1+$G215)^(8-1))*'1.Inputs'!$D$47+(('1.Inputs'!$D$37*12*IF(8=1,'1.Inputs'!$D$38,IF(8=2,'1.Inputs'!$D$39,$E215)))/(1-'1.Inputs'!$D$42)*$D215*(1+$G215)^(8-1))*('1.Inputs'!$D$48-'1.Inputs'!$D$49))/'1.Inputs'!$D$51</f>
        <v>1697109307.0212975</v>
      </c>
      <c r="P215" s="36">
        <f ca="1">((('1.Inputs'!$D$37*12*IF(9=1,'1.Inputs'!$D$38,IF(9=2,'1.Inputs'!$D$39,$E215)))*$F215*(('1.Inputs'!$D$40)+(1-'1.Inputs'!$D$40)*(1+'1.Inputs'!$D$41))*(1+$G215)^(9-1))*'1.Inputs'!$D$47+(('1.Inputs'!$D$37*12*IF(9=1,'1.Inputs'!$D$38,IF(9=2,'1.Inputs'!$D$39,$E215)))/(1-'1.Inputs'!$D$42)*$D215*(1+$G215)^(9-1))*('1.Inputs'!$D$48-'1.Inputs'!$D$49))/'1.Inputs'!$D$51</f>
        <v>1778899591.8791265</v>
      </c>
      <c r="Q215" s="36">
        <f ca="1">((('1.Inputs'!$D$37*12*IF(10=1,'1.Inputs'!$D$38,IF(10=2,'1.Inputs'!$D$39,$E215)))*$F215*(('1.Inputs'!$D$40)+(1-'1.Inputs'!$D$40)*(1+'1.Inputs'!$D$41))*(1+$G215)^(10-1))*'1.Inputs'!$D$47+(('1.Inputs'!$D$37*12*IF(10=1,'1.Inputs'!$D$38,IF(10=2,'1.Inputs'!$D$39,$E215)))/(1-'1.Inputs'!$D$42)*$D215*(1+$G215)^(10-1))*('1.Inputs'!$D$48-'1.Inputs'!$D$49))/'1.Inputs'!$D$51</f>
        <v>1864631668.0343387</v>
      </c>
      <c r="R215" s="36">
        <f>-'1.Inputs'!$D$24</f>
        <v>-2050000000</v>
      </c>
      <c r="S215" s="36">
        <f ca="1">((('1.Inputs'!$D$37*12*IF(1=1,'1.Inputs'!$D$38,IF(1=2,'1.Inputs'!$D$39,$E215)))*$F215*(('1.Inputs'!$D$40)+(1-'1.Inputs'!$D$40)*(1+'1.Inputs'!$D$41))*(1+$G215)^(1-1))-(('1.Inputs'!$D$37*12*IF(1=1,'1.Inputs'!$D$38,IF(1=2,'1.Inputs'!$D$39,$E215)))/(1-'1.Inputs'!$D$42)*$D215*(1+$G215)^(1-1))-('1.Inputs'!$D$37*12*IF(1=1,'1.Inputs'!$D$38,IF(1=2,'1.Inputs'!$D$39,$E215)))*'1.Inputs'!$D$43*(1+$G215)^(1-1)-'1.Inputs'!$D$44*(1+$G215)^(1-1)-('1.Inputs'!$D$20/'1.Inputs'!$D$27+'1.Inputs'!$D$23/'1.Inputs'!$D$28))-MAX(0,((('1.Inputs'!$D$37*12*IF(1=1,'1.Inputs'!$D$38,IF(1=2,'1.Inputs'!$D$39,$E215)))*$F215*(('1.Inputs'!$D$40)+(1-'1.Inputs'!$D$40)*(1+'1.Inputs'!$D$41))*(1+$G215)^(1-1))-(('1.Inputs'!$D$37*12*IF(1=1,'1.Inputs'!$D$38,IF(1=2,'1.Inputs'!$D$39,$E215)))/(1-'1.Inputs'!$D$42)*$D215*(1+$G215)^(1-1))-('1.Inputs'!$D$37*12*IF(1=1,'1.Inputs'!$D$38,IF(1=2,'1.Inputs'!$D$39,$E215)))*'1.Inputs'!$D$43*(1+$G215)^(1-1)-'1.Inputs'!$D$44*(1+$G215)^(1-1)-('1.Inputs'!$D$20/'1.Inputs'!$D$27+'1.Inputs'!$D$23/'1.Inputs'!$D$28)))*'1.Inputs'!$D$53+('1.Inputs'!$D$20/'1.Inputs'!$D$27+'1.Inputs'!$D$23/'1.Inputs'!$D$28)-H215</f>
        <v>-535932018.29609895</v>
      </c>
      <c r="T215" s="36">
        <f ca="1">((('1.Inputs'!$D$37*12*IF(2=1,'1.Inputs'!$D$38,IF(2=2,'1.Inputs'!$D$39,$E215)))*$F215*(('1.Inputs'!$D$40)+(1-'1.Inputs'!$D$40)*(1+'1.Inputs'!$D$41))*(1+$G215)^(2-1))-(('1.Inputs'!$D$37*12*IF(2=1,'1.Inputs'!$D$38,IF(2=2,'1.Inputs'!$D$39,$E215)))/(1-'1.Inputs'!$D$42)*$D215*(1+$G215)^(2-1))-('1.Inputs'!$D$37*12*IF(2=1,'1.Inputs'!$D$38,IF(2=2,'1.Inputs'!$D$39,$E215)))*'1.Inputs'!$D$43*(1+$G215)^(2-1)-'1.Inputs'!$D$44*(1+$G215)^(2-1)-('1.Inputs'!$D$20/'1.Inputs'!$D$27+'1.Inputs'!$D$23/'1.Inputs'!$D$28))-MAX(0,((('1.Inputs'!$D$37*12*IF(2=1,'1.Inputs'!$D$38,IF(2=2,'1.Inputs'!$D$39,$E215)))*$F215*(('1.Inputs'!$D$40)+(1-'1.Inputs'!$D$40)*(1+'1.Inputs'!$D$41))*(1+$G215)^(2-1))-(('1.Inputs'!$D$37*12*IF(2=1,'1.Inputs'!$D$38,IF(2=2,'1.Inputs'!$D$39,$E215)))/(1-'1.Inputs'!$D$42)*$D215*(1+$G215)^(2-1))-('1.Inputs'!$D$37*12*IF(2=1,'1.Inputs'!$D$38,IF(2=2,'1.Inputs'!$D$39,$E215)))*'1.Inputs'!$D$43*(1+$G215)^(2-1)-'1.Inputs'!$D$44*(1+$G215)^(2-1)-('1.Inputs'!$D$20/'1.Inputs'!$D$27+'1.Inputs'!$D$23/'1.Inputs'!$D$28)))*'1.Inputs'!$D$53+('1.Inputs'!$D$20/'1.Inputs'!$D$27+'1.Inputs'!$D$23/'1.Inputs'!$D$28)-(I215-H215)</f>
        <v>181169052.2535134</v>
      </c>
      <c r="U215" s="36">
        <f ca="1">((('1.Inputs'!$D$37*12*IF(3=1,'1.Inputs'!$D$38,IF(3=2,'1.Inputs'!$D$39,$E215)))*$F215*(('1.Inputs'!$D$40)+(1-'1.Inputs'!$D$40)*(1+'1.Inputs'!$D$41))*(1+$G215)^(3-1))-(('1.Inputs'!$D$37*12*IF(3=1,'1.Inputs'!$D$38,IF(3=2,'1.Inputs'!$D$39,$E215)))/(1-'1.Inputs'!$D$42)*$D215*(1+$G215)^(3-1))-('1.Inputs'!$D$37*12*IF(3=1,'1.Inputs'!$D$38,IF(3=2,'1.Inputs'!$D$39,$E215)))*'1.Inputs'!$D$43*(1+$G215)^(3-1)-'1.Inputs'!$D$44*(1+$G215)^(3-1)-('1.Inputs'!$D$20/'1.Inputs'!$D$27+'1.Inputs'!$D$23/'1.Inputs'!$D$28))-MAX(0,((('1.Inputs'!$D$37*12*IF(3=1,'1.Inputs'!$D$38,IF(3=2,'1.Inputs'!$D$39,$E215)))*$F215*(('1.Inputs'!$D$40)+(1-'1.Inputs'!$D$40)*(1+'1.Inputs'!$D$41))*(1+$G215)^(3-1))-(('1.Inputs'!$D$37*12*IF(3=1,'1.Inputs'!$D$38,IF(3=2,'1.Inputs'!$D$39,$E215)))/(1-'1.Inputs'!$D$42)*$D215*(1+$G215)^(3-1))-('1.Inputs'!$D$37*12*IF(3=1,'1.Inputs'!$D$38,IF(3=2,'1.Inputs'!$D$39,$E215)))*'1.Inputs'!$D$43*(1+$G215)^(3-1)-'1.Inputs'!$D$44*(1+$G215)^(3-1)-('1.Inputs'!$D$20/'1.Inputs'!$D$27+'1.Inputs'!$D$23/'1.Inputs'!$D$28)))*'1.Inputs'!$D$53+('1.Inputs'!$D$20/'1.Inputs'!$D$27+'1.Inputs'!$D$23/'1.Inputs'!$D$28)-(J215-I215)</f>
        <v>500231005.22951174</v>
      </c>
      <c r="V215" s="36">
        <f ca="1">((('1.Inputs'!$D$37*12*IF(4=1,'1.Inputs'!$D$38,IF(4=2,'1.Inputs'!$D$39,$E215)))*$F215*(('1.Inputs'!$D$40)+(1-'1.Inputs'!$D$40)*(1+'1.Inputs'!$D$41))*(1+$G215)^(4-1))-(('1.Inputs'!$D$37*12*IF(4=1,'1.Inputs'!$D$38,IF(4=2,'1.Inputs'!$D$39,$E215)))/(1-'1.Inputs'!$D$42)*$D215*(1+$G215)^(4-1))-('1.Inputs'!$D$37*12*IF(4=1,'1.Inputs'!$D$38,IF(4=2,'1.Inputs'!$D$39,$E215)))*'1.Inputs'!$D$43*(1+$G215)^(4-1)-'1.Inputs'!$D$44*(1+$G215)^(4-1)-('1.Inputs'!$D$20/'1.Inputs'!$D$27+'1.Inputs'!$D$23/'1.Inputs'!$D$28))-MAX(0,((('1.Inputs'!$D$37*12*IF(4=1,'1.Inputs'!$D$38,IF(4=2,'1.Inputs'!$D$39,$E215)))*$F215*(('1.Inputs'!$D$40)+(1-'1.Inputs'!$D$40)*(1+'1.Inputs'!$D$41))*(1+$G215)^(4-1))-(('1.Inputs'!$D$37*12*IF(4=1,'1.Inputs'!$D$38,IF(4=2,'1.Inputs'!$D$39,$E215)))/(1-'1.Inputs'!$D$42)*$D215*(1+$G215)^(4-1))-('1.Inputs'!$D$37*12*IF(4=1,'1.Inputs'!$D$38,IF(4=2,'1.Inputs'!$D$39,$E215)))*'1.Inputs'!$D$43*(1+$G215)^(4-1)-'1.Inputs'!$D$44*(1+$G215)^(4-1)-('1.Inputs'!$D$20/'1.Inputs'!$D$27+'1.Inputs'!$D$23/'1.Inputs'!$D$28)))*'1.Inputs'!$D$53+('1.Inputs'!$D$20/'1.Inputs'!$D$27+'1.Inputs'!$D$23/'1.Inputs'!$D$28)-(K215-J215)</f>
        <v>718186441.19785166</v>
      </c>
      <c r="W215" s="36">
        <f ca="1">((('1.Inputs'!$D$37*12*IF(5=1,'1.Inputs'!$D$38,IF(5=2,'1.Inputs'!$D$39,$E215)))*$F215*(('1.Inputs'!$D$40)+(1-'1.Inputs'!$D$40)*(1+'1.Inputs'!$D$41))*(1+$G215)^(5-1))-(('1.Inputs'!$D$37*12*IF(5=1,'1.Inputs'!$D$38,IF(5=2,'1.Inputs'!$D$39,$E215)))/(1-'1.Inputs'!$D$42)*$D215*(1+$G215)^(5-1))-('1.Inputs'!$D$37*12*IF(5=1,'1.Inputs'!$D$38,IF(5=2,'1.Inputs'!$D$39,$E215)))*'1.Inputs'!$D$43*(1+$G215)^(5-1)-'1.Inputs'!$D$44*(1+$G215)^(5-1)-('1.Inputs'!$D$20/'1.Inputs'!$D$27+'1.Inputs'!$D$23/'1.Inputs'!$D$28))-MAX(0,((('1.Inputs'!$D$37*12*IF(5=1,'1.Inputs'!$D$38,IF(5=2,'1.Inputs'!$D$39,$E215)))*$F215*(('1.Inputs'!$D$40)+(1-'1.Inputs'!$D$40)*(1+'1.Inputs'!$D$41))*(1+$G215)^(5-1))-(('1.Inputs'!$D$37*12*IF(5=1,'1.Inputs'!$D$38,IF(5=2,'1.Inputs'!$D$39,$E215)))/(1-'1.Inputs'!$D$42)*$D215*(1+$G215)^(5-1))-('1.Inputs'!$D$37*12*IF(5=1,'1.Inputs'!$D$38,IF(5=2,'1.Inputs'!$D$39,$E215)))*'1.Inputs'!$D$43*(1+$G215)^(5-1)-'1.Inputs'!$D$44*(1+$G215)^(5-1)-('1.Inputs'!$D$20/'1.Inputs'!$D$27+'1.Inputs'!$D$23/'1.Inputs'!$D$28)))*'1.Inputs'!$D$53+('1.Inputs'!$D$20/'1.Inputs'!$D$27+'1.Inputs'!$D$23/'1.Inputs'!$D$28)-(L215-K215)</f>
        <v>750521472.54794574</v>
      </c>
      <c r="X215" s="36">
        <f ca="1">((('1.Inputs'!$D$37*12*IF(6=1,'1.Inputs'!$D$38,IF(6=2,'1.Inputs'!$D$39,$E215)))*$F215*(('1.Inputs'!$D$40)+(1-'1.Inputs'!$D$40)*(1+'1.Inputs'!$D$41))*(1+$G215)^(6-1))-(('1.Inputs'!$D$37*12*IF(6=1,'1.Inputs'!$D$38,IF(6=2,'1.Inputs'!$D$39,$E215)))/(1-'1.Inputs'!$D$42)*$D215*(1+$G215)^(6-1))-('1.Inputs'!$D$37*12*IF(6=1,'1.Inputs'!$D$38,IF(6=2,'1.Inputs'!$D$39,$E215)))*'1.Inputs'!$D$43*(1+$G215)^(6-1)-'1.Inputs'!$D$44*(1+$G215)^(6-1)-('1.Inputs'!$D$20/'1.Inputs'!$D$27+'1.Inputs'!$D$23/'1.Inputs'!$D$28))-MAX(0,((('1.Inputs'!$D$37*12*IF(6=1,'1.Inputs'!$D$38,IF(6=2,'1.Inputs'!$D$39,$E215)))*$F215*(('1.Inputs'!$D$40)+(1-'1.Inputs'!$D$40)*(1+'1.Inputs'!$D$41))*(1+$G215)^(6-1))-(('1.Inputs'!$D$37*12*IF(6=1,'1.Inputs'!$D$38,IF(6=2,'1.Inputs'!$D$39,$E215)))/(1-'1.Inputs'!$D$42)*$D215*(1+$G215)^(6-1))-('1.Inputs'!$D$37*12*IF(6=1,'1.Inputs'!$D$38,IF(6=2,'1.Inputs'!$D$39,$E215)))*'1.Inputs'!$D$43*(1+$G215)^(6-1)-'1.Inputs'!$D$44*(1+$G215)^(6-1)-('1.Inputs'!$D$20/'1.Inputs'!$D$27+'1.Inputs'!$D$23/'1.Inputs'!$D$28)))*'1.Inputs'!$D$53+('1.Inputs'!$D$20/'1.Inputs'!$D$27+'1.Inputs'!$D$23/'1.Inputs'!$D$28)-(M215-L215)</f>
        <v>784414854.56765819</v>
      </c>
      <c r="Y215" s="36">
        <f ca="1">((('1.Inputs'!$D$37*12*IF(7=1,'1.Inputs'!$D$38,IF(7=2,'1.Inputs'!$D$39,$E215)))*$F215*(('1.Inputs'!$D$40)+(1-'1.Inputs'!$D$40)*(1+'1.Inputs'!$D$41))*(1+$G215)^(7-1))-(('1.Inputs'!$D$37*12*IF(7=1,'1.Inputs'!$D$38,IF(7=2,'1.Inputs'!$D$39,$E215)))/(1-'1.Inputs'!$D$42)*$D215*(1+$G215)^(7-1))-('1.Inputs'!$D$37*12*IF(7=1,'1.Inputs'!$D$38,IF(7=2,'1.Inputs'!$D$39,$E215)))*'1.Inputs'!$D$43*(1+$G215)^(7-1)-'1.Inputs'!$D$44*(1+$G215)^(7-1)-('1.Inputs'!$D$20/'1.Inputs'!$D$27+'1.Inputs'!$D$23/'1.Inputs'!$D$28))-MAX(0,((('1.Inputs'!$D$37*12*IF(7=1,'1.Inputs'!$D$38,IF(7=2,'1.Inputs'!$D$39,$E215)))*$F215*(('1.Inputs'!$D$40)+(1-'1.Inputs'!$D$40)*(1+'1.Inputs'!$D$41))*(1+$G215)^(7-1))-(('1.Inputs'!$D$37*12*IF(7=1,'1.Inputs'!$D$38,IF(7=2,'1.Inputs'!$D$39,$E215)))/(1-'1.Inputs'!$D$42)*$D215*(1+$G215)^(7-1))-('1.Inputs'!$D$37*12*IF(7=1,'1.Inputs'!$D$38,IF(7=2,'1.Inputs'!$D$39,$E215)))*'1.Inputs'!$D$43*(1+$G215)^(7-1)-'1.Inputs'!$D$44*(1+$G215)^(7-1)-('1.Inputs'!$D$20/'1.Inputs'!$D$27+'1.Inputs'!$D$23/'1.Inputs'!$D$28)))*'1.Inputs'!$D$53+('1.Inputs'!$D$20/'1.Inputs'!$D$27+'1.Inputs'!$D$23/'1.Inputs'!$D$28)-(N215-M215)</f>
        <v>819941690.22451496</v>
      </c>
      <c r="Z215" s="36">
        <f ca="1">((('1.Inputs'!$D$37*12*IF(8=1,'1.Inputs'!$D$38,IF(8=2,'1.Inputs'!$D$39,$E215)))*$F215*(('1.Inputs'!$D$40)+(1-'1.Inputs'!$D$40)*(1+'1.Inputs'!$D$41))*(1+$G215)^(8-1))-(('1.Inputs'!$D$37*12*IF(8=1,'1.Inputs'!$D$38,IF(8=2,'1.Inputs'!$D$39,$E215)))/(1-'1.Inputs'!$D$42)*$D215*(1+$G215)^(8-1))-('1.Inputs'!$D$37*12*IF(8=1,'1.Inputs'!$D$38,IF(8=2,'1.Inputs'!$D$39,$E215)))*'1.Inputs'!$D$43*(1+$G215)^(8-1)-'1.Inputs'!$D$44*(1+$G215)^(8-1)-('1.Inputs'!$D$20/'1.Inputs'!$D$27+'1.Inputs'!$D$23/'1.Inputs'!$D$28))-MAX(0,((('1.Inputs'!$D$37*12*IF(8=1,'1.Inputs'!$D$38,IF(8=2,'1.Inputs'!$D$39,$E215)))*$F215*(('1.Inputs'!$D$40)+(1-'1.Inputs'!$D$40)*(1+'1.Inputs'!$D$41))*(1+$G215)^(8-1))-(('1.Inputs'!$D$37*12*IF(8=1,'1.Inputs'!$D$38,IF(8=2,'1.Inputs'!$D$39,$E215)))/(1-'1.Inputs'!$D$42)*$D215*(1+$G215)^(8-1))-('1.Inputs'!$D$37*12*IF(8=1,'1.Inputs'!$D$38,IF(8=2,'1.Inputs'!$D$39,$E215)))*'1.Inputs'!$D$43*(1+$G215)^(8-1)-'1.Inputs'!$D$44*(1+$G215)^(8-1)-('1.Inputs'!$D$20/'1.Inputs'!$D$27+'1.Inputs'!$D$23/'1.Inputs'!$D$28)))*'1.Inputs'!$D$53+('1.Inputs'!$D$20/'1.Inputs'!$D$27+'1.Inputs'!$D$23/'1.Inputs'!$D$28)-(O215-N215)</f>
        <v>857180701.9895643</v>
      </c>
      <c r="AA215" s="36">
        <f ca="1">((('1.Inputs'!$D$37*12*IF(9=1,'1.Inputs'!$D$38,IF(9=2,'1.Inputs'!$D$39,$E215)))*$F215*(('1.Inputs'!$D$40)+(1-'1.Inputs'!$D$40)*(1+'1.Inputs'!$D$41))*(1+$G215)^(9-1))-(('1.Inputs'!$D$37*12*IF(9=1,'1.Inputs'!$D$38,IF(9=2,'1.Inputs'!$D$39,$E215)))/(1-'1.Inputs'!$D$42)*$D215*(1+$G215)^(9-1))-('1.Inputs'!$D$37*12*IF(9=1,'1.Inputs'!$D$38,IF(9=2,'1.Inputs'!$D$39,$E215)))*'1.Inputs'!$D$43*(1+$G215)^(9-1)-'1.Inputs'!$D$44*(1+$G215)^(9-1)-('1.Inputs'!$D$20/'1.Inputs'!$D$27+'1.Inputs'!$D$23/'1.Inputs'!$D$28))-MAX(0,((('1.Inputs'!$D$37*12*IF(9=1,'1.Inputs'!$D$38,IF(9=2,'1.Inputs'!$D$39,$E215)))*$F215*(('1.Inputs'!$D$40)+(1-'1.Inputs'!$D$40)*(1+'1.Inputs'!$D$41))*(1+$G215)^(9-1))-(('1.Inputs'!$D$37*12*IF(9=1,'1.Inputs'!$D$38,IF(9=2,'1.Inputs'!$D$39,$E215)))/(1-'1.Inputs'!$D$42)*$D215*(1+$G215)^(9-1))-('1.Inputs'!$D$37*12*IF(9=1,'1.Inputs'!$D$38,IF(9=2,'1.Inputs'!$D$39,$E215)))*'1.Inputs'!$D$43*(1+$G215)^(9-1)-'1.Inputs'!$D$44*(1+$G215)^(9-1)-('1.Inputs'!$D$20/'1.Inputs'!$D$27+'1.Inputs'!$D$23/'1.Inputs'!$D$28)))*'1.Inputs'!$D$53+('1.Inputs'!$D$20/'1.Inputs'!$D$27+'1.Inputs'!$D$23/'1.Inputs'!$D$28)-(P215-O215)</f>
        <v>896214406.27529335</v>
      </c>
      <c r="AB215" s="36">
        <f ca="1">((('1.Inputs'!$D$37*12*IF(10=1,'1.Inputs'!$D$38,IF(10=2,'1.Inputs'!$D$39,$E215)))*$F215*(('1.Inputs'!$D$40)+(1-'1.Inputs'!$D$40)*(1+'1.Inputs'!$D$41))*(1+$G215)^(10-1))-(('1.Inputs'!$D$37*12*IF(10=1,'1.Inputs'!$D$38,IF(10=2,'1.Inputs'!$D$39,$E215)))/(1-'1.Inputs'!$D$42)*$D215*(1+$G215)^(10-1))-('1.Inputs'!$D$37*12*IF(10=1,'1.Inputs'!$D$38,IF(10=2,'1.Inputs'!$D$39,$E215)))*'1.Inputs'!$D$43*(1+$G215)^(10-1)-'1.Inputs'!$D$44*(1+$G215)^(10-1)-('1.Inputs'!$D$20/'1.Inputs'!$D$27+'1.Inputs'!$D$23/'1.Inputs'!$D$28))-MAX(0,((('1.Inputs'!$D$37*12*IF(10=1,'1.Inputs'!$D$38,IF(10=2,'1.Inputs'!$D$39,$E215)))*$F215*(('1.Inputs'!$D$40)+(1-'1.Inputs'!$D$40)*(1+'1.Inputs'!$D$41))*(1+$G215)^(10-1))-(('1.Inputs'!$D$37*12*IF(10=1,'1.Inputs'!$D$38,IF(10=2,'1.Inputs'!$D$39,$E215)))/(1-'1.Inputs'!$D$42)*$D215*(1+$G215)^(10-1))-('1.Inputs'!$D$37*12*IF(10=1,'1.Inputs'!$D$38,IF(10=2,'1.Inputs'!$D$39,$E215)))*'1.Inputs'!$D$43*(1+$G215)^(10-1)-'1.Inputs'!$D$44*(1+$G215)^(10-1)-('1.Inputs'!$D$20/'1.Inputs'!$D$27+'1.Inputs'!$D$23/'1.Inputs'!$D$28)))*'1.Inputs'!$D$53+('1.Inputs'!$D$20/'1.Inputs'!$D$27+'1.Inputs'!$D$23/'1.Inputs'!$D$28)-(Q215-P215)+(('1.Inputs'!$D$20+'1.Inputs'!$D$23-('1.Inputs'!$D$20/'1.Inputs'!$D$27+'1.Inputs'!$D$23/'1.Inputs'!$D$28)*'1.Inputs'!$D$10)*'1.Inputs'!$D$60+'1.Inputs'!$D$19*'1.Inputs'!$D$59+Q215)</f>
        <v>3501760964.3147354</v>
      </c>
      <c r="AC215" s="36">
        <f ca="1">S215-AC$13-AC$14+MIN(AC$13,MAX(0,((('1.Inputs'!$D$37*12*IF(1=1,'1.Inputs'!$D$38,IF(1=2,'1.Inputs'!$D$39,$E215)))*$F215*(('1.Inputs'!$D$40)+(1-'1.Inputs'!$D$40)*(1+'1.Inputs'!$D$41))*(1+$G215)^(1-1))-(('1.Inputs'!$D$37*12*IF(1=1,'1.Inputs'!$D$38,IF(1=2,'1.Inputs'!$D$39,$E215)))/(1-'1.Inputs'!$D$42)*$D215*(1+$G215)^(1-1))-('1.Inputs'!$D$37*12*IF(1=1,'1.Inputs'!$D$38,IF(1=2,'1.Inputs'!$D$39,$E215)))*'1.Inputs'!$D$43*(1+$G215)^(1-1)-'1.Inputs'!$D$44*(1+$G215)^(1-1)-('1.Inputs'!$D$20/'1.Inputs'!$D$27+'1.Inputs'!$D$23/'1.Inputs'!$D$28))))*'1.Inputs'!$D$53</f>
        <v>-643948300.68289936</v>
      </c>
      <c r="AD215" s="36">
        <f ca="1">T215-AD$13-AD$14+MIN(AD$13,MAX(0,((('1.Inputs'!$D$37*12*IF(2=1,'1.Inputs'!$D$38,IF(2=2,'1.Inputs'!$D$39,$E215)))*$F215*(('1.Inputs'!$D$40)+(1-'1.Inputs'!$D$40)*(1+'1.Inputs'!$D$41))*(1+$G215)^(2-1))-(('1.Inputs'!$D$37*12*IF(2=1,'1.Inputs'!$D$38,IF(2=2,'1.Inputs'!$D$39,$E215)))/(1-'1.Inputs'!$D$42)*$D215*(1+$G215)^(2-1))-('1.Inputs'!$D$37*12*IF(2=1,'1.Inputs'!$D$38,IF(2=2,'1.Inputs'!$D$39,$E215)))*'1.Inputs'!$D$43*(1+$G215)^(2-1)-'1.Inputs'!$D$44*(1+$G215)^(2-1)-('1.Inputs'!$D$20/'1.Inputs'!$D$27+'1.Inputs'!$D$23/'1.Inputs'!$D$28))))*'1.Inputs'!$D$53</f>
        <v>85229052.253513396</v>
      </c>
      <c r="AE215" s="36">
        <f ca="1">U215-AE$13-AE$14+MIN(AE$13,MAX(0,((('1.Inputs'!$D$37*12*IF(3=1,'1.Inputs'!$D$38,IF(3=2,'1.Inputs'!$D$39,$E215)))*$F215*(('1.Inputs'!$D$40)+(1-'1.Inputs'!$D$40)*(1+'1.Inputs'!$D$41))*(1+$G215)^(3-1))-(('1.Inputs'!$D$37*12*IF(3=1,'1.Inputs'!$D$38,IF(3=2,'1.Inputs'!$D$39,$E215)))/(1-'1.Inputs'!$D$42)*$D215*(1+$G215)^(3-1))-('1.Inputs'!$D$37*12*IF(3=1,'1.Inputs'!$D$38,IF(3=2,'1.Inputs'!$D$39,$E215)))*'1.Inputs'!$D$43*(1+$G215)^(3-1)-'1.Inputs'!$D$44*(1+$G215)^(3-1)-('1.Inputs'!$D$20/'1.Inputs'!$D$27+'1.Inputs'!$D$23/'1.Inputs'!$D$28))))*'1.Inputs'!$D$53</f>
        <v>158291005.22951174</v>
      </c>
      <c r="AF215" s="36">
        <f ca="1">V215-AF$13-AF$14+MIN(AF$13,MAX(0,((('1.Inputs'!$D$37*12*IF(4=1,'1.Inputs'!$D$38,IF(4=2,'1.Inputs'!$D$39,$E215)))*$F215*(('1.Inputs'!$D$40)+(1-'1.Inputs'!$D$40)*(1+'1.Inputs'!$D$41))*(1+$G215)^(4-1))-(('1.Inputs'!$D$37*12*IF(4=1,'1.Inputs'!$D$38,IF(4=2,'1.Inputs'!$D$39,$E215)))/(1-'1.Inputs'!$D$42)*$D215*(1+$G215)^(4-1))-('1.Inputs'!$D$37*12*IF(4=1,'1.Inputs'!$D$38,IF(4=2,'1.Inputs'!$D$39,$E215)))*'1.Inputs'!$D$43*(1+$G215)^(4-1)-'1.Inputs'!$D$44*(1+$G215)^(4-1)-('1.Inputs'!$D$20/'1.Inputs'!$D$27+'1.Inputs'!$D$23/'1.Inputs'!$D$28))))*'1.Inputs'!$D$53</f>
        <v>395434441.19785166</v>
      </c>
      <c r="AG215" s="36">
        <f ca="1">W215-AG$13-AG$14+MIN(AG$13,MAX(0,((('1.Inputs'!$D$37*12*IF(5=1,'1.Inputs'!$D$38,IF(5=2,'1.Inputs'!$D$39,$E215)))*$F215*(('1.Inputs'!$D$40)+(1-'1.Inputs'!$D$40)*(1+'1.Inputs'!$D$41))*(1+$G215)^(5-1))-(('1.Inputs'!$D$37*12*IF(5=1,'1.Inputs'!$D$38,IF(5=2,'1.Inputs'!$D$39,$E215)))/(1-'1.Inputs'!$D$42)*$D215*(1+$G215)^(5-1))-('1.Inputs'!$D$37*12*IF(5=1,'1.Inputs'!$D$38,IF(5=2,'1.Inputs'!$D$39,$E215)))*'1.Inputs'!$D$43*(1+$G215)^(5-1)-'1.Inputs'!$D$44*(1+$G215)^(5-1)-('1.Inputs'!$D$20/'1.Inputs'!$D$27+'1.Inputs'!$D$23/'1.Inputs'!$D$28))))*'1.Inputs'!$D$53</f>
        <v>446957472.54794574</v>
      </c>
      <c r="AH215" s="36">
        <f ca="1">X215-AH$13-AH$14+MIN(AH$13,MAX(0,((('1.Inputs'!$D$37*12*IF(6=1,'1.Inputs'!$D$38,IF(6=2,'1.Inputs'!$D$39,$E215)))*$F215*(('1.Inputs'!$D$40)+(1-'1.Inputs'!$D$40)*(1+'1.Inputs'!$D$41))*(1+$G215)^(6-1))-(('1.Inputs'!$D$37*12*IF(6=1,'1.Inputs'!$D$38,IF(6=2,'1.Inputs'!$D$39,$E215)))/(1-'1.Inputs'!$D$42)*$D215*(1+$G215)^(6-1))-('1.Inputs'!$D$37*12*IF(6=1,'1.Inputs'!$D$38,IF(6=2,'1.Inputs'!$D$39,$E215)))*'1.Inputs'!$D$43*(1+$G215)^(6-1)-'1.Inputs'!$D$44*(1+$G215)^(6-1)-('1.Inputs'!$D$20/'1.Inputs'!$D$27+'1.Inputs'!$D$23/'1.Inputs'!$D$28))))*'1.Inputs'!$D$53</f>
        <v>500038854.56765819</v>
      </c>
      <c r="AI215" s="36">
        <f ca="1">Y215-AI$13-AI$14+MIN(AI$13,MAX(0,((('1.Inputs'!$D$37*12*IF(7=1,'1.Inputs'!$D$38,IF(7=2,'1.Inputs'!$D$39,$E215)))*$F215*(('1.Inputs'!$D$40)+(1-'1.Inputs'!$D$40)*(1+'1.Inputs'!$D$41))*(1+$G215)^(7-1))-(('1.Inputs'!$D$37*12*IF(7=1,'1.Inputs'!$D$38,IF(7=2,'1.Inputs'!$D$39,$E215)))/(1-'1.Inputs'!$D$42)*$D215*(1+$G215)^(7-1))-('1.Inputs'!$D$37*12*IF(7=1,'1.Inputs'!$D$38,IF(7=2,'1.Inputs'!$D$39,$E215)))*'1.Inputs'!$D$43*(1+$G215)^(7-1)-'1.Inputs'!$D$44*(1+$G215)^(7-1)-('1.Inputs'!$D$20/'1.Inputs'!$D$27+'1.Inputs'!$D$23/'1.Inputs'!$D$28))))*'1.Inputs'!$D$53</f>
        <v>554753690.22451496</v>
      </c>
      <c r="AJ215" s="36">
        <f ca="1">Z215-AJ$13-AJ$14+MIN(AJ$13,MAX(0,((('1.Inputs'!$D$37*12*IF(8=1,'1.Inputs'!$D$38,IF(8=2,'1.Inputs'!$D$39,$E215)))*$F215*(('1.Inputs'!$D$40)+(1-'1.Inputs'!$D$40)*(1+'1.Inputs'!$D$41))*(1+$G215)^(8-1))-(('1.Inputs'!$D$37*12*IF(8=1,'1.Inputs'!$D$38,IF(8=2,'1.Inputs'!$D$39,$E215)))/(1-'1.Inputs'!$D$42)*$D215*(1+$G215)^(8-1))-('1.Inputs'!$D$37*12*IF(8=1,'1.Inputs'!$D$38,IF(8=2,'1.Inputs'!$D$39,$E215)))*'1.Inputs'!$D$43*(1+$G215)^(8-1)-'1.Inputs'!$D$44*(1+$G215)^(8-1)-('1.Inputs'!$D$20/'1.Inputs'!$D$27+'1.Inputs'!$D$23/'1.Inputs'!$D$28))))*'1.Inputs'!$D$53</f>
        <v>857180701.9895643</v>
      </c>
      <c r="AK215" s="36">
        <f ca="1">AA215-AK$13-AK$14+MIN(AK$13,MAX(0,((('1.Inputs'!$D$37*12*IF(9=1,'1.Inputs'!$D$38,IF(9=2,'1.Inputs'!$D$39,$E215)))*$F215*(('1.Inputs'!$D$40)+(1-'1.Inputs'!$D$40)*(1+'1.Inputs'!$D$41))*(1+$G215)^(9-1))-(('1.Inputs'!$D$37*12*IF(9=1,'1.Inputs'!$D$38,IF(9=2,'1.Inputs'!$D$39,$E215)))/(1-'1.Inputs'!$D$42)*$D215*(1+$G215)^(9-1))-('1.Inputs'!$D$37*12*IF(9=1,'1.Inputs'!$D$38,IF(9=2,'1.Inputs'!$D$39,$E215)))*'1.Inputs'!$D$43*(1+$G215)^(9-1)-'1.Inputs'!$D$44*(1+$G215)^(9-1)-('1.Inputs'!$D$20/'1.Inputs'!$D$27+'1.Inputs'!$D$23/'1.Inputs'!$D$28))))*'1.Inputs'!$D$53</f>
        <v>896214406.27529335</v>
      </c>
      <c r="AL215" s="36">
        <f ca="1">AB215-AL$13-AL$14+MIN(AL$13,MAX(0,((('1.Inputs'!$D$37*12*IF(10=1,'1.Inputs'!$D$38,IF(10=2,'1.Inputs'!$D$39,$E215)))*$F215*(('1.Inputs'!$D$40)+(1-'1.Inputs'!$D$40)*(1+'1.Inputs'!$D$41))*(1+$G215)^(10-1))-(('1.Inputs'!$D$37*12*IF(10=1,'1.Inputs'!$D$38,IF(10=2,'1.Inputs'!$D$39,$E215)))/(1-'1.Inputs'!$D$42)*$D215*(1+$G215)^(10-1))-('1.Inputs'!$D$37*12*IF(10=1,'1.Inputs'!$D$38,IF(10=2,'1.Inputs'!$D$39,$E215)))*'1.Inputs'!$D$43*(1+$G215)^(10-1)-'1.Inputs'!$D$44*(1+$G215)^(10-1)-('1.Inputs'!$D$20/'1.Inputs'!$D$27+'1.Inputs'!$D$23/'1.Inputs'!$D$28))))*'1.Inputs'!$D$53+'1.Inputs'!$D$35</f>
        <v>4301760964.3147354</v>
      </c>
      <c r="AM215" s="48">
        <f ca="1">R215+NPV('1.Inputs'!$D$55,S215:AB215)</f>
        <v>1448242663.7137146</v>
      </c>
      <c r="AN215" s="48">
        <f ca="1">-('1.Inputs'!$D$24*(1-'1.Inputs'!$D$31)+'1.Inputs'!$D$35)+NPV('1.Inputs'!$D$54,AC215:AL215)</f>
        <v>2556645.5167262554</v>
      </c>
      <c r="AO215" s="36">
        <f t="shared" ca="1" si="29"/>
        <v>-3.6309757337134076</v>
      </c>
      <c r="AP215" s="36">
        <f t="shared" ca="1" si="30"/>
        <v>1.2709121067822962</v>
      </c>
      <c r="AQ215" s="36">
        <f ca="1">'1.Inputs'!$D$35+MIN(SUM($AC215:AC215),SUM($AC215:AD215),SUM($AC215:AE215),SUM($AC215:AF215),SUM($AC215:AG215),SUM($AC215:AH215),SUM($AC215:AI215),SUM($AC215:AJ215),SUM($AC215:AK215),SUM($AC215:AL215))</f>
        <v>156051699.31710064</v>
      </c>
      <c r="AR215" s="36">
        <f ca="1">IF(AP215&lt;'1.Inputs'!$D$57,1,0)</f>
        <v>0</v>
      </c>
      <c r="AS215" s="36">
        <f t="shared" ca="1" si="31"/>
        <v>0</v>
      </c>
    </row>
    <row r="216" spans="2:45" ht="15" customHeight="1" x14ac:dyDescent="0.25">
      <c r="B216" s="36">
        <v>201</v>
      </c>
      <c r="C216" s="36">
        <f t="shared" ca="1" si="24"/>
        <v>0.9825493022864239</v>
      </c>
      <c r="D216" s="36">
        <f t="shared" ca="1" si="25"/>
        <v>20465.908684799</v>
      </c>
      <c r="E216" s="47">
        <f t="shared" ca="1" si="26"/>
        <v>0.90360668597296234</v>
      </c>
      <c r="F216" s="36">
        <f t="shared" ca="1" si="27"/>
        <v>29218.589221401118</v>
      </c>
      <c r="G216" s="36">
        <f t="shared" ca="1" si="28"/>
        <v>4.6521684597531691E-2</v>
      </c>
      <c r="H216" s="36">
        <f ca="1">((('1.Inputs'!$D$37*12*IF(1=1,'1.Inputs'!$D$38,IF(1=2,'1.Inputs'!$D$39,$E216)))*$F216*(('1.Inputs'!$D$40)+(1-'1.Inputs'!$D$40)*(1+'1.Inputs'!$D$41))*(1+$G216)^(1-1))*'1.Inputs'!$D$47+(('1.Inputs'!$D$37*12*IF(1=1,'1.Inputs'!$D$38,IF(1=2,'1.Inputs'!$D$39,$E216)))/(1-'1.Inputs'!$D$42)*$D216*(1+$G216)^(1-1))*('1.Inputs'!$D$48-'1.Inputs'!$D$49))/'1.Inputs'!$D$51</f>
        <v>788054101.45262861</v>
      </c>
      <c r="I216" s="36">
        <f ca="1">((('1.Inputs'!$D$37*12*IF(2=1,'1.Inputs'!$D$38,IF(2=2,'1.Inputs'!$D$39,$E216)))*$F216*(('1.Inputs'!$D$40)+(1-'1.Inputs'!$D$40)*(1+'1.Inputs'!$D$41))*(1+$G216)^(2-1))*'1.Inputs'!$D$47+(('1.Inputs'!$D$37*12*IF(2=1,'1.Inputs'!$D$38,IF(2=2,'1.Inputs'!$D$39,$E216)))/(1-'1.Inputs'!$D$42)*$D216*(1+$G216)^(2-1))*('1.Inputs'!$D$48-'1.Inputs'!$D$49))/'1.Inputs'!$D$51</f>
        <v>1154601988.1286783</v>
      </c>
      <c r="J216" s="36">
        <f ca="1">((('1.Inputs'!$D$37*12*IF(3=1,'1.Inputs'!$D$38,IF(3=2,'1.Inputs'!$D$39,$E216)))*$F216*(('1.Inputs'!$D$40)+(1-'1.Inputs'!$D$40)*(1+'1.Inputs'!$D$41))*(1+$G216)^(3-1))*'1.Inputs'!$D$47+(('1.Inputs'!$D$37*12*IF(3=1,'1.Inputs'!$D$38,IF(3=2,'1.Inputs'!$D$39,$E216)))/(1-'1.Inputs'!$D$42)*$D216*(1+$G216)^(3-1))*('1.Inputs'!$D$48-'1.Inputs'!$D$49))/'1.Inputs'!$D$51</f>
        <v>1559774903.3175161</v>
      </c>
      <c r="K216" s="36">
        <f ca="1">((('1.Inputs'!$D$37*12*IF(4=1,'1.Inputs'!$D$38,IF(4=2,'1.Inputs'!$D$39,$E216)))*$F216*(('1.Inputs'!$D$40)+(1-'1.Inputs'!$D$40)*(1+'1.Inputs'!$D$41))*(1+$G216)^(4-1))*'1.Inputs'!$D$47+(('1.Inputs'!$D$37*12*IF(4=1,'1.Inputs'!$D$38,IF(4=2,'1.Inputs'!$D$39,$E216)))/(1-'1.Inputs'!$D$42)*$D216*(1+$G216)^(4-1))*('1.Inputs'!$D$48-'1.Inputs'!$D$49))/'1.Inputs'!$D$51</f>
        <v>1632338259.4127986</v>
      </c>
      <c r="L216" s="36">
        <f ca="1">((('1.Inputs'!$D$37*12*IF(5=1,'1.Inputs'!$D$38,IF(5=2,'1.Inputs'!$D$39,$E216)))*$F216*(('1.Inputs'!$D$40)+(1-'1.Inputs'!$D$40)*(1+'1.Inputs'!$D$41))*(1+$G216)^(5-1))*'1.Inputs'!$D$47+(('1.Inputs'!$D$37*12*IF(5=1,'1.Inputs'!$D$38,IF(5=2,'1.Inputs'!$D$39,$E216)))/(1-'1.Inputs'!$D$42)*$D216*(1+$G216)^(5-1))*('1.Inputs'!$D$48-'1.Inputs'!$D$49))/'1.Inputs'!$D$51</f>
        <v>1708277385.0736847</v>
      </c>
      <c r="M216" s="36">
        <f ca="1">((('1.Inputs'!$D$37*12*IF(6=1,'1.Inputs'!$D$38,IF(6=2,'1.Inputs'!$D$39,$E216)))*$F216*(('1.Inputs'!$D$40)+(1-'1.Inputs'!$D$40)*(1+'1.Inputs'!$D$41))*(1+$G216)^(6-1))*'1.Inputs'!$D$47+(('1.Inputs'!$D$37*12*IF(6=1,'1.Inputs'!$D$38,IF(6=2,'1.Inputs'!$D$39,$E216)))/(1-'1.Inputs'!$D$42)*$D216*(1+$G216)^(6-1))*('1.Inputs'!$D$48-'1.Inputs'!$D$49))/'1.Inputs'!$D$51</f>
        <v>1787749326.7871785</v>
      </c>
      <c r="N216" s="36">
        <f ca="1">((('1.Inputs'!$D$37*12*IF(7=1,'1.Inputs'!$D$38,IF(7=2,'1.Inputs'!$D$39,$E216)))*$F216*(('1.Inputs'!$D$40)+(1-'1.Inputs'!$D$40)*(1+'1.Inputs'!$D$41))*(1+$G216)^(7-1))*'1.Inputs'!$D$47+(('1.Inputs'!$D$37*12*IF(7=1,'1.Inputs'!$D$38,IF(7=2,'1.Inputs'!$D$39,$E216)))/(1-'1.Inputs'!$D$42)*$D216*(1+$G216)^(7-1))*('1.Inputs'!$D$48-'1.Inputs'!$D$49))/'1.Inputs'!$D$51</f>
        <v>1870918437.1074212</v>
      </c>
      <c r="O216" s="36">
        <f ca="1">((('1.Inputs'!$D$37*12*IF(8=1,'1.Inputs'!$D$38,IF(8=2,'1.Inputs'!$D$39,$E216)))*$F216*(('1.Inputs'!$D$40)+(1-'1.Inputs'!$D$40)*(1+'1.Inputs'!$D$41))*(1+$G216)^(8-1))*'1.Inputs'!$D$47+(('1.Inputs'!$D$37*12*IF(8=1,'1.Inputs'!$D$38,IF(8=2,'1.Inputs'!$D$39,$E216)))/(1-'1.Inputs'!$D$42)*$D216*(1+$G216)^(8-1))*('1.Inputs'!$D$48-'1.Inputs'!$D$49))/'1.Inputs'!$D$51</f>
        <v>1957956714.5462396</v>
      </c>
      <c r="P216" s="36">
        <f ca="1">((('1.Inputs'!$D$37*12*IF(9=1,'1.Inputs'!$D$38,IF(9=2,'1.Inputs'!$D$39,$E216)))*$F216*(('1.Inputs'!$D$40)+(1-'1.Inputs'!$D$40)*(1+'1.Inputs'!$D$41))*(1+$G216)^(9-1))*'1.Inputs'!$D$47+(('1.Inputs'!$D$37*12*IF(9=1,'1.Inputs'!$D$38,IF(9=2,'1.Inputs'!$D$39,$E216)))/(1-'1.Inputs'!$D$42)*$D216*(1+$G216)^(9-1))*('1.Inputs'!$D$48-'1.Inputs'!$D$49))/'1.Inputs'!$D$51</f>
        <v>2049044159.2759786</v>
      </c>
      <c r="Q216" s="36">
        <f ca="1">((('1.Inputs'!$D$37*12*IF(10=1,'1.Inputs'!$D$38,IF(10=2,'1.Inputs'!$D$39,$E216)))*$F216*(('1.Inputs'!$D$40)+(1-'1.Inputs'!$D$40)*(1+'1.Inputs'!$D$41))*(1+$G216)^(10-1))*'1.Inputs'!$D$47+(('1.Inputs'!$D$37*12*IF(10=1,'1.Inputs'!$D$38,IF(10=2,'1.Inputs'!$D$39,$E216)))/(1-'1.Inputs'!$D$42)*$D216*(1+$G216)^(10-1))*('1.Inputs'!$D$48-'1.Inputs'!$D$49))/'1.Inputs'!$D$51</f>
        <v>2144369145.3802299</v>
      </c>
      <c r="R216" s="36">
        <f>-'1.Inputs'!$D$24</f>
        <v>-2050000000</v>
      </c>
      <c r="S216" s="36">
        <f ca="1">((('1.Inputs'!$D$37*12*IF(1=1,'1.Inputs'!$D$38,IF(1=2,'1.Inputs'!$D$39,$E216)))*$F216*(('1.Inputs'!$D$40)+(1-'1.Inputs'!$D$40)*(1+'1.Inputs'!$D$41))*(1+$G216)^(1-1))-(('1.Inputs'!$D$37*12*IF(1=1,'1.Inputs'!$D$38,IF(1=2,'1.Inputs'!$D$39,$E216)))/(1-'1.Inputs'!$D$42)*$D216*(1+$G216)^(1-1))-('1.Inputs'!$D$37*12*IF(1=1,'1.Inputs'!$D$38,IF(1=2,'1.Inputs'!$D$39,$E216)))*'1.Inputs'!$D$43*(1+$G216)^(1-1)-'1.Inputs'!$D$44*(1+$G216)^(1-1)-('1.Inputs'!$D$20/'1.Inputs'!$D$27+'1.Inputs'!$D$23/'1.Inputs'!$D$28))-MAX(0,((('1.Inputs'!$D$37*12*IF(1=1,'1.Inputs'!$D$38,IF(1=2,'1.Inputs'!$D$39,$E216)))*$F216*(('1.Inputs'!$D$40)+(1-'1.Inputs'!$D$40)*(1+'1.Inputs'!$D$41))*(1+$G216)^(1-1))-(('1.Inputs'!$D$37*12*IF(1=1,'1.Inputs'!$D$38,IF(1=2,'1.Inputs'!$D$39,$E216)))/(1-'1.Inputs'!$D$42)*$D216*(1+$G216)^(1-1))-('1.Inputs'!$D$37*12*IF(1=1,'1.Inputs'!$D$38,IF(1=2,'1.Inputs'!$D$39,$E216)))*'1.Inputs'!$D$43*(1+$G216)^(1-1)-'1.Inputs'!$D$44*(1+$G216)^(1-1)-('1.Inputs'!$D$20/'1.Inputs'!$D$27+'1.Inputs'!$D$23/'1.Inputs'!$D$28)))*'1.Inputs'!$D$53+('1.Inputs'!$D$20/'1.Inputs'!$D$27+'1.Inputs'!$D$23/'1.Inputs'!$D$28)-H216</f>
        <v>-847493276.54155207</v>
      </c>
      <c r="T216" s="36">
        <f ca="1">((('1.Inputs'!$D$37*12*IF(2=1,'1.Inputs'!$D$38,IF(2=2,'1.Inputs'!$D$39,$E216)))*$F216*(('1.Inputs'!$D$40)+(1-'1.Inputs'!$D$40)*(1+'1.Inputs'!$D$41))*(1+$G216)^(2-1))-(('1.Inputs'!$D$37*12*IF(2=1,'1.Inputs'!$D$38,IF(2=2,'1.Inputs'!$D$39,$E216)))/(1-'1.Inputs'!$D$42)*$D216*(1+$G216)^(2-1))-('1.Inputs'!$D$37*12*IF(2=1,'1.Inputs'!$D$38,IF(2=2,'1.Inputs'!$D$39,$E216)))*'1.Inputs'!$D$43*(1+$G216)^(2-1)-'1.Inputs'!$D$44*(1+$G216)^(2-1)-('1.Inputs'!$D$20/'1.Inputs'!$D$27+'1.Inputs'!$D$23/'1.Inputs'!$D$28))-MAX(0,((('1.Inputs'!$D$37*12*IF(2=1,'1.Inputs'!$D$38,IF(2=2,'1.Inputs'!$D$39,$E216)))*$F216*(('1.Inputs'!$D$40)+(1-'1.Inputs'!$D$40)*(1+'1.Inputs'!$D$41))*(1+$G216)^(2-1))-(('1.Inputs'!$D$37*12*IF(2=1,'1.Inputs'!$D$38,IF(2=2,'1.Inputs'!$D$39,$E216)))/(1-'1.Inputs'!$D$42)*$D216*(1+$G216)^(2-1))-('1.Inputs'!$D$37*12*IF(2=1,'1.Inputs'!$D$38,IF(2=2,'1.Inputs'!$D$39,$E216)))*'1.Inputs'!$D$43*(1+$G216)^(2-1)-'1.Inputs'!$D$44*(1+$G216)^(2-1)-('1.Inputs'!$D$20/'1.Inputs'!$D$27+'1.Inputs'!$D$23/'1.Inputs'!$D$28)))*'1.Inputs'!$D$53+('1.Inputs'!$D$20/'1.Inputs'!$D$27+'1.Inputs'!$D$23/'1.Inputs'!$D$28)-(I216-H216)</f>
        <v>-131017803.41731235</v>
      </c>
      <c r="U216" s="36">
        <f ca="1">((('1.Inputs'!$D$37*12*IF(3=1,'1.Inputs'!$D$38,IF(3=2,'1.Inputs'!$D$39,$E216)))*$F216*(('1.Inputs'!$D$40)+(1-'1.Inputs'!$D$40)*(1+'1.Inputs'!$D$41))*(1+$G216)^(3-1))-(('1.Inputs'!$D$37*12*IF(3=1,'1.Inputs'!$D$38,IF(3=2,'1.Inputs'!$D$39,$E216)))/(1-'1.Inputs'!$D$42)*$D216*(1+$G216)^(3-1))-('1.Inputs'!$D$37*12*IF(3=1,'1.Inputs'!$D$38,IF(3=2,'1.Inputs'!$D$39,$E216)))*'1.Inputs'!$D$43*(1+$G216)^(3-1)-'1.Inputs'!$D$44*(1+$G216)^(3-1)-('1.Inputs'!$D$20/'1.Inputs'!$D$27+'1.Inputs'!$D$23/'1.Inputs'!$D$28))-MAX(0,((('1.Inputs'!$D$37*12*IF(3=1,'1.Inputs'!$D$38,IF(3=2,'1.Inputs'!$D$39,$E216)))*$F216*(('1.Inputs'!$D$40)+(1-'1.Inputs'!$D$40)*(1+'1.Inputs'!$D$41))*(1+$G216)^(3-1))-(('1.Inputs'!$D$37*12*IF(3=1,'1.Inputs'!$D$38,IF(3=2,'1.Inputs'!$D$39,$E216)))/(1-'1.Inputs'!$D$42)*$D216*(1+$G216)^(3-1))-('1.Inputs'!$D$37*12*IF(3=1,'1.Inputs'!$D$38,IF(3=2,'1.Inputs'!$D$39,$E216)))*'1.Inputs'!$D$43*(1+$G216)^(3-1)-'1.Inputs'!$D$44*(1+$G216)^(3-1)-('1.Inputs'!$D$20/'1.Inputs'!$D$27+'1.Inputs'!$D$23/'1.Inputs'!$D$28)))*'1.Inputs'!$D$53+('1.Inputs'!$D$20/'1.Inputs'!$D$27+'1.Inputs'!$D$23/'1.Inputs'!$D$28)-(J216-I216)</f>
        <v>82785675.971121073</v>
      </c>
      <c r="V216" s="36">
        <f ca="1">((('1.Inputs'!$D$37*12*IF(4=1,'1.Inputs'!$D$38,IF(4=2,'1.Inputs'!$D$39,$E216)))*$F216*(('1.Inputs'!$D$40)+(1-'1.Inputs'!$D$40)*(1+'1.Inputs'!$D$41))*(1+$G216)^(4-1))-(('1.Inputs'!$D$37*12*IF(4=1,'1.Inputs'!$D$38,IF(4=2,'1.Inputs'!$D$39,$E216)))/(1-'1.Inputs'!$D$42)*$D216*(1+$G216)^(4-1))-('1.Inputs'!$D$37*12*IF(4=1,'1.Inputs'!$D$38,IF(4=2,'1.Inputs'!$D$39,$E216)))*'1.Inputs'!$D$43*(1+$G216)^(4-1)-'1.Inputs'!$D$44*(1+$G216)^(4-1)-('1.Inputs'!$D$20/'1.Inputs'!$D$27+'1.Inputs'!$D$23/'1.Inputs'!$D$28))-MAX(0,((('1.Inputs'!$D$37*12*IF(4=1,'1.Inputs'!$D$38,IF(4=2,'1.Inputs'!$D$39,$E216)))*$F216*(('1.Inputs'!$D$40)+(1-'1.Inputs'!$D$40)*(1+'1.Inputs'!$D$41))*(1+$G216)^(4-1))-(('1.Inputs'!$D$37*12*IF(4=1,'1.Inputs'!$D$38,IF(4=2,'1.Inputs'!$D$39,$E216)))/(1-'1.Inputs'!$D$42)*$D216*(1+$G216)^(4-1))-('1.Inputs'!$D$37*12*IF(4=1,'1.Inputs'!$D$38,IF(4=2,'1.Inputs'!$D$39,$E216)))*'1.Inputs'!$D$43*(1+$G216)^(4-1)-'1.Inputs'!$D$44*(1+$G216)^(4-1)-('1.Inputs'!$D$20/'1.Inputs'!$D$27+'1.Inputs'!$D$23/'1.Inputs'!$D$28)))*'1.Inputs'!$D$53+('1.Inputs'!$D$20/'1.Inputs'!$D$27+'1.Inputs'!$D$23/'1.Inputs'!$D$28)-(K216-J216)</f>
        <v>435897741.1420421</v>
      </c>
      <c r="W216" s="36">
        <f ca="1">((('1.Inputs'!$D$37*12*IF(5=1,'1.Inputs'!$D$38,IF(5=2,'1.Inputs'!$D$39,$E216)))*$F216*(('1.Inputs'!$D$40)+(1-'1.Inputs'!$D$40)*(1+'1.Inputs'!$D$41))*(1+$G216)^(5-1))-(('1.Inputs'!$D$37*12*IF(5=1,'1.Inputs'!$D$38,IF(5=2,'1.Inputs'!$D$39,$E216)))/(1-'1.Inputs'!$D$42)*$D216*(1+$G216)^(5-1))-('1.Inputs'!$D$37*12*IF(5=1,'1.Inputs'!$D$38,IF(5=2,'1.Inputs'!$D$39,$E216)))*'1.Inputs'!$D$43*(1+$G216)^(5-1)-'1.Inputs'!$D$44*(1+$G216)^(5-1)-('1.Inputs'!$D$20/'1.Inputs'!$D$27+'1.Inputs'!$D$23/'1.Inputs'!$D$28))-MAX(0,((('1.Inputs'!$D$37*12*IF(5=1,'1.Inputs'!$D$38,IF(5=2,'1.Inputs'!$D$39,$E216)))*$F216*(('1.Inputs'!$D$40)+(1-'1.Inputs'!$D$40)*(1+'1.Inputs'!$D$41))*(1+$G216)^(5-1))-(('1.Inputs'!$D$37*12*IF(5=1,'1.Inputs'!$D$38,IF(5=2,'1.Inputs'!$D$39,$E216)))/(1-'1.Inputs'!$D$42)*$D216*(1+$G216)^(5-1))-('1.Inputs'!$D$37*12*IF(5=1,'1.Inputs'!$D$38,IF(5=2,'1.Inputs'!$D$39,$E216)))*'1.Inputs'!$D$43*(1+$G216)^(5-1)-'1.Inputs'!$D$44*(1+$G216)^(5-1)-('1.Inputs'!$D$20/'1.Inputs'!$D$27+'1.Inputs'!$D$23/'1.Inputs'!$D$28)))*'1.Inputs'!$D$53+('1.Inputs'!$D$20/'1.Inputs'!$D$27+'1.Inputs'!$D$23/'1.Inputs'!$D$28)-(L216-K216)</f>
        <v>453978288.77499539</v>
      </c>
      <c r="X216" s="36">
        <f ca="1">((('1.Inputs'!$D$37*12*IF(6=1,'1.Inputs'!$D$38,IF(6=2,'1.Inputs'!$D$39,$E216)))*$F216*(('1.Inputs'!$D$40)+(1-'1.Inputs'!$D$40)*(1+'1.Inputs'!$D$41))*(1+$G216)^(6-1))-(('1.Inputs'!$D$37*12*IF(6=1,'1.Inputs'!$D$38,IF(6=2,'1.Inputs'!$D$39,$E216)))/(1-'1.Inputs'!$D$42)*$D216*(1+$G216)^(6-1))-('1.Inputs'!$D$37*12*IF(6=1,'1.Inputs'!$D$38,IF(6=2,'1.Inputs'!$D$39,$E216)))*'1.Inputs'!$D$43*(1+$G216)^(6-1)-'1.Inputs'!$D$44*(1+$G216)^(6-1)-('1.Inputs'!$D$20/'1.Inputs'!$D$27+'1.Inputs'!$D$23/'1.Inputs'!$D$28))-MAX(0,((('1.Inputs'!$D$37*12*IF(6=1,'1.Inputs'!$D$38,IF(6=2,'1.Inputs'!$D$39,$E216)))*$F216*(('1.Inputs'!$D$40)+(1-'1.Inputs'!$D$40)*(1+'1.Inputs'!$D$41))*(1+$G216)^(6-1))-(('1.Inputs'!$D$37*12*IF(6=1,'1.Inputs'!$D$38,IF(6=2,'1.Inputs'!$D$39,$E216)))/(1-'1.Inputs'!$D$42)*$D216*(1+$G216)^(6-1))-('1.Inputs'!$D$37*12*IF(6=1,'1.Inputs'!$D$38,IF(6=2,'1.Inputs'!$D$39,$E216)))*'1.Inputs'!$D$43*(1+$G216)^(6-1)-'1.Inputs'!$D$44*(1+$G216)^(6-1)-('1.Inputs'!$D$20/'1.Inputs'!$D$27+'1.Inputs'!$D$23/'1.Inputs'!$D$28)))*'1.Inputs'!$D$53+('1.Inputs'!$D$20/'1.Inputs'!$D$27+'1.Inputs'!$D$23/'1.Inputs'!$D$28)-(M216-L216)</f>
        <v>472899973.94227886</v>
      </c>
      <c r="Y216" s="36">
        <f ca="1">((('1.Inputs'!$D$37*12*IF(7=1,'1.Inputs'!$D$38,IF(7=2,'1.Inputs'!$D$39,$E216)))*$F216*(('1.Inputs'!$D$40)+(1-'1.Inputs'!$D$40)*(1+'1.Inputs'!$D$41))*(1+$G216)^(7-1))-(('1.Inputs'!$D$37*12*IF(7=1,'1.Inputs'!$D$38,IF(7=2,'1.Inputs'!$D$39,$E216)))/(1-'1.Inputs'!$D$42)*$D216*(1+$G216)^(7-1))-('1.Inputs'!$D$37*12*IF(7=1,'1.Inputs'!$D$38,IF(7=2,'1.Inputs'!$D$39,$E216)))*'1.Inputs'!$D$43*(1+$G216)^(7-1)-'1.Inputs'!$D$44*(1+$G216)^(7-1)-('1.Inputs'!$D$20/'1.Inputs'!$D$27+'1.Inputs'!$D$23/'1.Inputs'!$D$28))-MAX(0,((('1.Inputs'!$D$37*12*IF(7=1,'1.Inputs'!$D$38,IF(7=2,'1.Inputs'!$D$39,$E216)))*$F216*(('1.Inputs'!$D$40)+(1-'1.Inputs'!$D$40)*(1+'1.Inputs'!$D$41))*(1+$G216)^(7-1))-(('1.Inputs'!$D$37*12*IF(7=1,'1.Inputs'!$D$38,IF(7=2,'1.Inputs'!$D$39,$E216)))/(1-'1.Inputs'!$D$42)*$D216*(1+$G216)^(7-1))-('1.Inputs'!$D$37*12*IF(7=1,'1.Inputs'!$D$38,IF(7=2,'1.Inputs'!$D$39,$E216)))*'1.Inputs'!$D$43*(1+$G216)^(7-1)-'1.Inputs'!$D$44*(1+$G216)^(7-1)-('1.Inputs'!$D$20/'1.Inputs'!$D$27+'1.Inputs'!$D$23/'1.Inputs'!$D$28)))*'1.Inputs'!$D$53+('1.Inputs'!$D$20/'1.Inputs'!$D$27+'1.Inputs'!$D$23/'1.Inputs'!$D$28)-(N216-M216)</f>
        <v>492701927.77896881</v>
      </c>
      <c r="Z216" s="36">
        <f ca="1">((('1.Inputs'!$D$37*12*IF(8=1,'1.Inputs'!$D$38,IF(8=2,'1.Inputs'!$D$39,$E216)))*$F216*(('1.Inputs'!$D$40)+(1-'1.Inputs'!$D$40)*(1+'1.Inputs'!$D$41))*(1+$G216)^(8-1))-(('1.Inputs'!$D$37*12*IF(8=1,'1.Inputs'!$D$38,IF(8=2,'1.Inputs'!$D$39,$E216)))/(1-'1.Inputs'!$D$42)*$D216*(1+$G216)^(8-1))-('1.Inputs'!$D$37*12*IF(8=1,'1.Inputs'!$D$38,IF(8=2,'1.Inputs'!$D$39,$E216)))*'1.Inputs'!$D$43*(1+$G216)^(8-1)-'1.Inputs'!$D$44*(1+$G216)^(8-1)-('1.Inputs'!$D$20/'1.Inputs'!$D$27+'1.Inputs'!$D$23/'1.Inputs'!$D$28))-MAX(0,((('1.Inputs'!$D$37*12*IF(8=1,'1.Inputs'!$D$38,IF(8=2,'1.Inputs'!$D$39,$E216)))*$F216*(('1.Inputs'!$D$40)+(1-'1.Inputs'!$D$40)*(1+'1.Inputs'!$D$41))*(1+$G216)^(8-1))-(('1.Inputs'!$D$37*12*IF(8=1,'1.Inputs'!$D$38,IF(8=2,'1.Inputs'!$D$39,$E216)))/(1-'1.Inputs'!$D$42)*$D216*(1+$G216)^(8-1))-('1.Inputs'!$D$37*12*IF(8=1,'1.Inputs'!$D$38,IF(8=2,'1.Inputs'!$D$39,$E216)))*'1.Inputs'!$D$43*(1+$G216)^(8-1)-'1.Inputs'!$D$44*(1+$G216)^(8-1)-('1.Inputs'!$D$20/'1.Inputs'!$D$27+'1.Inputs'!$D$23/'1.Inputs'!$D$28)))*'1.Inputs'!$D$53+('1.Inputs'!$D$20/'1.Inputs'!$D$27+'1.Inputs'!$D$23/'1.Inputs'!$D$28)-(O216-N216)</f>
        <v>513425101.86646497</v>
      </c>
      <c r="AA216" s="36">
        <f ca="1">((('1.Inputs'!$D$37*12*IF(9=1,'1.Inputs'!$D$38,IF(9=2,'1.Inputs'!$D$39,$E216)))*$F216*(('1.Inputs'!$D$40)+(1-'1.Inputs'!$D$40)*(1+'1.Inputs'!$D$41))*(1+$G216)^(9-1))-(('1.Inputs'!$D$37*12*IF(9=1,'1.Inputs'!$D$38,IF(9=2,'1.Inputs'!$D$39,$E216)))/(1-'1.Inputs'!$D$42)*$D216*(1+$G216)^(9-1))-('1.Inputs'!$D$37*12*IF(9=1,'1.Inputs'!$D$38,IF(9=2,'1.Inputs'!$D$39,$E216)))*'1.Inputs'!$D$43*(1+$G216)^(9-1)-'1.Inputs'!$D$44*(1+$G216)^(9-1)-('1.Inputs'!$D$20/'1.Inputs'!$D$27+'1.Inputs'!$D$23/'1.Inputs'!$D$28))-MAX(0,((('1.Inputs'!$D$37*12*IF(9=1,'1.Inputs'!$D$38,IF(9=2,'1.Inputs'!$D$39,$E216)))*$F216*(('1.Inputs'!$D$40)+(1-'1.Inputs'!$D$40)*(1+'1.Inputs'!$D$41))*(1+$G216)^(9-1))-(('1.Inputs'!$D$37*12*IF(9=1,'1.Inputs'!$D$38,IF(9=2,'1.Inputs'!$D$39,$E216)))/(1-'1.Inputs'!$D$42)*$D216*(1+$G216)^(9-1))-('1.Inputs'!$D$37*12*IF(9=1,'1.Inputs'!$D$38,IF(9=2,'1.Inputs'!$D$39,$E216)))*'1.Inputs'!$D$43*(1+$G216)^(9-1)-'1.Inputs'!$D$44*(1+$G216)^(9-1)-('1.Inputs'!$D$20/'1.Inputs'!$D$27+'1.Inputs'!$D$23/'1.Inputs'!$D$28)))*'1.Inputs'!$D$53+('1.Inputs'!$D$20/'1.Inputs'!$D$27+'1.Inputs'!$D$23/'1.Inputs'!$D$28)-(P216-O216)</f>
        <v>535112352.92271876</v>
      </c>
      <c r="AB216" s="36">
        <f ca="1">((('1.Inputs'!$D$37*12*IF(10=1,'1.Inputs'!$D$38,IF(10=2,'1.Inputs'!$D$39,$E216)))*$F216*(('1.Inputs'!$D$40)+(1-'1.Inputs'!$D$40)*(1+'1.Inputs'!$D$41))*(1+$G216)^(10-1))-(('1.Inputs'!$D$37*12*IF(10=1,'1.Inputs'!$D$38,IF(10=2,'1.Inputs'!$D$39,$E216)))/(1-'1.Inputs'!$D$42)*$D216*(1+$G216)^(10-1))-('1.Inputs'!$D$37*12*IF(10=1,'1.Inputs'!$D$38,IF(10=2,'1.Inputs'!$D$39,$E216)))*'1.Inputs'!$D$43*(1+$G216)^(10-1)-'1.Inputs'!$D$44*(1+$G216)^(10-1)-('1.Inputs'!$D$20/'1.Inputs'!$D$27+'1.Inputs'!$D$23/'1.Inputs'!$D$28))-MAX(0,((('1.Inputs'!$D$37*12*IF(10=1,'1.Inputs'!$D$38,IF(10=2,'1.Inputs'!$D$39,$E216)))*$F216*(('1.Inputs'!$D$40)+(1-'1.Inputs'!$D$40)*(1+'1.Inputs'!$D$41))*(1+$G216)^(10-1))-(('1.Inputs'!$D$37*12*IF(10=1,'1.Inputs'!$D$38,IF(10=2,'1.Inputs'!$D$39,$E216)))/(1-'1.Inputs'!$D$42)*$D216*(1+$G216)^(10-1))-('1.Inputs'!$D$37*12*IF(10=1,'1.Inputs'!$D$38,IF(10=2,'1.Inputs'!$D$39,$E216)))*'1.Inputs'!$D$43*(1+$G216)^(10-1)-'1.Inputs'!$D$44*(1+$G216)^(10-1)-('1.Inputs'!$D$20/'1.Inputs'!$D$27+'1.Inputs'!$D$23/'1.Inputs'!$D$28)))*'1.Inputs'!$D$53+('1.Inputs'!$D$20/'1.Inputs'!$D$27+'1.Inputs'!$D$23/'1.Inputs'!$D$28)-(Q216-P216)+(('1.Inputs'!$D$20+'1.Inputs'!$D$23-('1.Inputs'!$D$20/'1.Inputs'!$D$27+'1.Inputs'!$D$23/'1.Inputs'!$D$28)*'1.Inputs'!$D$10)*'1.Inputs'!$D$60+'1.Inputs'!$D$19*'1.Inputs'!$D$59+Q216)</f>
        <v>3402177676.8126283</v>
      </c>
      <c r="AC216" s="36">
        <f ca="1">S216-AC$13-AC$14+MIN(AC$13,MAX(0,((('1.Inputs'!$D$37*12*IF(1=1,'1.Inputs'!$D$38,IF(1=2,'1.Inputs'!$D$39,$E216)))*$F216*(('1.Inputs'!$D$40)+(1-'1.Inputs'!$D$40)*(1+'1.Inputs'!$D$41))*(1+$G216)^(1-1))-(('1.Inputs'!$D$37*12*IF(1=1,'1.Inputs'!$D$38,IF(1=2,'1.Inputs'!$D$39,$E216)))/(1-'1.Inputs'!$D$42)*$D216*(1+$G216)^(1-1))-('1.Inputs'!$D$37*12*IF(1=1,'1.Inputs'!$D$38,IF(1=2,'1.Inputs'!$D$39,$E216)))*'1.Inputs'!$D$43*(1+$G216)^(1-1)-'1.Inputs'!$D$44*(1+$G216)^(1-1)-('1.Inputs'!$D$20/'1.Inputs'!$D$27+'1.Inputs'!$D$23/'1.Inputs'!$D$28))))*'1.Inputs'!$D$53</f>
        <v>-995093276.54155207</v>
      </c>
      <c r="AD216" s="36">
        <f ca="1">T216-AD$13-AD$14+MIN(AD$13,MAX(0,((('1.Inputs'!$D$37*12*IF(2=1,'1.Inputs'!$D$38,IF(2=2,'1.Inputs'!$D$39,$E216)))*$F216*(('1.Inputs'!$D$40)+(1-'1.Inputs'!$D$40)*(1+'1.Inputs'!$D$41))*(1+$G216)^(2-1))-(('1.Inputs'!$D$37*12*IF(2=1,'1.Inputs'!$D$38,IF(2=2,'1.Inputs'!$D$39,$E216)))/(1-'1.Inputs'!$D$42)*$D216*(1+$G216)^(2-1))-('1.Inputs'!$D$37*12*IF(2=1,'1.Inputs'!$D$38,IF(2=2,'1.Inputs'!$D$39,$E216)))*'1.Inputs'!$D$43*(1+$G216)^(2-1)-'1.Inputs'!$D$44*(1+$G216)^(2-1)-('1.Inputs'!$D$20/'1.Inputs'!$D$27+'1.Inputs'!$D$23/'1.Inputs'!$D$28))))*'1.Inputs'!$D$53</f>
        <v>-226957803.41731238</v>
      </c>
      <c r="AE216" s="36">
        <f ca="1">U216-AE$13-AE$14+MIN(AE$13,MAX(0,((('1.Inputs'!$D$37*12*IF(3=1,'1.Inputs'!$D$38,IF(3=2,'1.Inputs'!$D$39,$E216)))*$F216*(('1.Inputs'!$D$40)+(1-'1.Inputs'!$D$40)*(1+'1.Inputs'!$D$41))*(1+$G216)^(3-1))-(('1.Inputs'!$D$37*12*IF(3=1,'1.Inputs'!$D$38,IF(3=2,'1.Inputs'!$D$39,$E216)))/(1-'1.Inputs'!$D$42)*$D216*(1+$G216)^(3-1))-('1.Inputs'!$D$37*12*IF(3=1,'1.Inputs'!$D$38,IF(3=2,'1.Inputs'!$D$39,$E216)))*'1.Inputs'!$D$43*(1+$G216)^(3-1)-'1.Inputs'!$D$44*(1+$G216)^(3-1)-('1.Inputs'!$D$20/'1.Inputs'!$D$27+'1.Inputs'!$D$23/'1.Inputs'!$D$28))))*'1.Inputs'!$D$53</f>
        <v>-259154324.02887893</v>
      </c>
      <c r="AF216" s="36">
        <f ca="1">V216-AF$13-AF$14+MIN(AF$13,MAX(0,((('1.Inputs'!$D$37*12*IF(4=1,'1.Inputs'!$D$38,IF(4=2,'1.Inputs'!$D$39,$E216)))*$F216*(('1.Inputs'!$D$40)+(1-'1.Inputs'!$D$40)*(1+'1.Inputs'!$D$41))*(1+$G216)^(4-1))-(('1.Inputs'!$D$37*12*IF(4=1,'1.Inputs'!$D$38,IF(4=2,'1.Inputs'!$D$39,$E216)))/(1-'1.Inputs'!$D$42)*$D216*(1+$G216)^(4-1))-('1.Inputs'!$D$37*12*IF(4=1,'1.Inputs'!$D$38,IF(4=2,'1.Inputs'!$D$39,$E216)))*'1.Inputs'!$D$43*(1+$G216)^(4-1)-'1.Inputs'!$D$44*(1+$G216)^(4-1)-('1.Inputs'!$D$20/'1.Inputs'!$D$27+'1.Inputs'!$D$23/'1.Inputs'!$D$28))))*'1.Inputs'!$D$53</f>
        <v>113145741.1420421</v>
      </c>
      <c r="AG216" s="36">
        <f ca="1">W216-AG$13-AG$14+MIN(AG$13,MAX(0,((('1.Inputs'!$D$37*12*IF(5=1,'1.Inputs'!$D$38,IF(5=2,'1.Inputs'!$D$39,$E216)))*$F216*(('1.Inputs'!$D$40)+(1-'1.Inputs'!$D$40)*(1+'1.Inputs'!$D$41))*(1+$G216)^(5-1))-(('1.Inputs'!$D$37*12*IF(5=1,'1.Inputs'!$D$38,IF(5=2,'1.Inputs'!$D$39,$E216)))/(1-'1.Inputs'!$D$42)*$D216*(1+$G216)^(5-1))-('1.Inputs'!$D$37*12*IF(5=1,'1.Inputs'!$D$38,IF(5=2,'1.Inputs'!$D$39,$E216)))*'1.Inputs'!$D$43*(1+$G216)^(5-1)-'1.Inputs'!$D$44*(1+$G216)^(5-1)-('1.Inputs'!$D$20/'1.Inputs'!$D$27+'1.Inputs'!$D$23/'1.Inputs'!$D$28))))*'1.Inputs'!$D$53</f>
        <v>150414288.77499539</v>
      </c>
      <c r="AH216" s="36">
        <f ca="1">X216-AH$13-AH$14+MIN(AH$13,MAX(0,((('1.Inputs'!$D$37*12*IF(6=1,'1.Inputs'!$D$38,IF(6=2,'1.Inputs'!$D$39,$E216)))*$F216*(('1.Inputs'!$D$40)+(1-'1.Inputs'!$D$40)*(1+'1.Inputs'!$D$41))*(1+$G216)^(6-1))-(('1.Inputs'!$D$37*12*IF(6=1,'1.Inputs'!$D$38,IF(6=2,'1.Inputs'!$D$39,$E216)))/(1-'1.Inputs'!$D$42)*$D216*(1+$G216)^(6-1))-('1.Inputs'!$D$37*12*IF(6=1,'1.Inputs'!$D$38,IF(6=2,'1.Inputs'!$D$39,$E216)))*'1.Inputs'!$D$43*(1+$G216)^(6-1)-'1.Inputs'!$D$44*(1+$G216)^(6-1)-('1.Inputs'!$D$20/'1.Inputs'!$D$27+'1.Inputs'!$D$23/'1.Inputs'!$D$28))))*'1.Inputs'!$D$53</f>
        <v>188523973.94227886</v>
      </c>
      <c r="AI216" s="36">
        <f ca="1">Y216-AI$13-AI$14+MIN(AI$13,MAX(0,((('1.Inputs'!$D$37*12*IF(7=1,'1.Inputs'!$D$38,IF(7=2,'1.Inputs'!$D$39,$E216)))*$F216*(('1.Inputs'!$D$40)+(1-'1.Inputs'!$D$40)*(1+'1.Inputs'!$D$41))*(1+$G216)^(7-1))-(('1.Inputs'!$D$37*12*IF(7=1,'1.Inputs'!$D$38,IF(7=2,'1.Inputs'!$D$39,$E216)))/(1-'1.Inputs'!$D$42)*$D216*(1+$G216)^(7-1))-('1.Inputs'!$D$37*12*IF(7=1,'1.Inputs'!$D$38,IF(7=2,'1.Inputs'!$D$39,$E216)))*'1.Inputs'!$D$43*(1+$G216)^(7-1)-'1.Inputs'!$D$44*(1+$G216)^(7-1)-('1.Inputs'!$D$20/'1.Inputs'!$D$27+'1.Inputs'!$D$23/'1.Inputs'!$D$28))))*'1.Inputs'!$D$53</f>
        <v>227513927.77896881</v>
      </c>
      <c r="AJ216" s="36">
        <f ca="1">Z216-AJ$13-AJ$14+MIN(AJ$13,MAX(0,((('1.Inputs'!$D$37*12*IF(8=1,'1.Inputs'!$D$38,IF(8=2,'1.Inputs'!$D$39,$E216)))*$F216*(('1.Inputs'!$D$40)+(1-'1.Inputs'!$D$40)*(1+'1.Inputs'!$D$41))*(1+$G216)^(8-1))-(('1.Inputs'!$D$37*12*IF(8=1,'1.Inputs'!$D$38,IF(8=2,'1.Inputs'!$D$39,$E216)))/(1-'1.Inputs'!$D$42)*$D216*(1+$G216)^(8-1))-('1.Inputs'!$D$37*12*IF(8=1,'1.Inputs'!$D$38,IF(8=2,'1.Inputs'!$D$39,$E216)))*'1.Inputs'!$D$43*(1+$G216)^(8-1)-'1.Inputs'!$D$44*(1+$G216)^(8-1)-('1.Inputs'!$D$20/'1.Inputs'!$D$27+'1.Inputs'!$D$23/'1.Inputs'!$D$28))))*'1.Inputs'!$D$53</f>
        <v>513425101.86646497</v>
      </c>
      <c r="AK216" s="36">
        <f ca="1">AA216-AK$13-AK$14+MIN(AK$13,MAX(0,((('1.Inputs'!$D$37*12*IF(9=1,'1.Inputs'!$D$38,IF(9=2,'1.Inputs'!$D$39,$E216)))*$F216*(('1.Inputs'!$D$40)+(1-'1.Inputs'!$D$40)*(1+'1.Inputs'!$D$41))*(1+$G216)^(9-1))-(('1.Inputs'!$D$37*12*IF(9=1,'1.Inputs'!$D$38,IF(9=2,'1.Inputs'!$D$39,$E216)))/(1-'1.Inputs'!$D$42)*$D216*(1+$G216)^(9-1))-('1.Inputs'!$D$37*12*IF(9=1,'1.Inputs'!$D$38,IF(9=2,'1.Inputs'!$D$39,$E216)))*'1.Inputs'!$D$43*(1+$G216)^(9-1)-'1.Inputs'!$D$44*(1+$G216)^(9-1)-('1.Inputs'!$D$20/'1.Inputs'!$D$27+'1.Inputs'!$D$23/'1.Inputs'!$D$28))))*'1.Inputs'!$D$53</f>
        <v>535112352.92271876</v>
      </c>
      <c r="AL216" s="36">
        <f ca="1">AB216-AL$13-AL$14+MIN(AL$13,MAX(0,((('1.Inputs'!$D$37*12*IF(10=1,'1.Inputs'!$D$38,IF(10=2,'1.Inputs'!$D$39,$E216)))*$F216*(('1.Inputs'!$D$40)+(1-'1.Inputs'!$D$40)*(1+'1.Inputs'!$D$41))*(1+$G216)^(10-1))-(('1.Inputs'!$D$37*12*IF(10=1,'1.Inputs'!$D$38,IF(10=2,'1.Inputs'!$D$39,$E216)))/(1-'1.Inputs'!$D$42)*$D216*(1+$G216)^(10-1))-('1.Inputs'!$D$37*12*IF(10=1,'1.Inputs'!$D$38,IF(10=2,'1.Inputs'!$D$39,$E216)))*'1.Inputs'!$D$43*(1+$G216)^(10-1)-'1.Inputs'!$D$44*(1+$G216)^(10-1)-('1.Inputs'!$D$20/'1.Inputs'!$D$27+'1.Inputs'!$D$23/'1.Inputs'!$D$28))))*'1.Inputs'!$D$53+'1.Inputs'!$D$35</f>
        <v>4202177676.8126283</v>
      </c>
      <c r="AM216" s="48">
        <f ca="1">R216+NPV('1.Inputs'!$D$55,S216:AB216)</f>
        <v>-338975067.56497025</v>
      </c>
      <c r="AN216" s="48">
        <f ca="1">-('1.Inputs'!$D$24*(1-'1.Inputs'!$D$31)+'1.Inputs'!$D$35)+NPV('1.Inputs'!$D$54,AC216:AL216)</f>
        <v>-1458540102.6983159</v>
      </c>
      <c r="AO216" s="36">
        <f t="shared" ca="1" si="29"/>
        <v>-5.7418243668126836</v>
      </c>
      <c r="AP216" s="36">
        <f t="shared" ca="1" si="30"/>
        <v>0.21032946130874255</v>
      </c>
      <c r="AQ216" s="36">
        <f ca="1">'1.Inputs'!$D$35+MIN(SUM($AC216:AC216),SUM($AC216:AD216),SUM($AC216:AE216),SUM($AC216:AF216),SUM($AC216:AG216),SUM($AC216:AH216),SUM($AC216:AI216),SUM($AC216:AJ216),SUM($AC216:AK216),SUM($AC216:AL216))</f>
        <v>-681205403.98774338</v>
      </c>
      <c r="AR216" s="36">
        <f ca="1">IF(AP216&lt;'1.Inputs'!$D$57,1,0)</f>
        <v>1</v>
      </c>
      <c r="AS216" s="36">
        <f t="shared" ca="1" si="31"/>
        <v>1</v>
      </c>
    </row>
    <row r="217" spans="2:45" ht="15" customHeight="1" x14ac:dyDescent="0.25">
      <c r="B217" s="36">
        <v>202</v>
      </c>
      <c r="C217" s="36">
        <f t="shared" ca="1" si="24"/>
        <v>0.41561374579098331</v>
      </c>
      <c r="D217" s="36">
        <f t="shared" ca="1" si="25"/>
        <v>21205.98880524786</v>
      </c>
      <c r="E217" s="47">
        <f t="shared" ca="1" si="26"/>
        <v>0.81711214117717446</v>
      </c>
      <c r="F217" s="36">
        <f t="shared" ca="1" si="27"/>
        <v>28694.532513860569</v>
      </c>
      <c r="G217" s="36">
        <f t="shared" ca="1" si="28"/>
        <v>3.9298770765849499E-2</v>
      </c>
      <c r="H217" s="36">
        <f ca="1">((('1.Inputs'!$D$37*12*IF(1=1,'1.Inputs'!$D$38,IF(1=2,'1.Inputs'!$D$39,$E217)))*$F217*(('1.Inputs'!$D$40)+(1-'1.Inputs'!$D$40)*(1+'1.Inputs'!$D$41))*(1+$G217)^(1-1))*'1.Inputs'!$D$47+(('1.Inputs'!$D$37*12*IF(1=1,'1.Inputs'!$D$38,IF(1=2,'1.Inputs'!$D$39,$E217)))/(1-'1.Inputs'!$D$42)*$D217*(1+$G217)^(1-1))*('1.Inputs'!$D$48-'1.Inputs'!$D$49))/'1.Inputs'!$D$51</f>
        <v>780670697.8527317</v>
      </c>
      <c r="I217" s="36">
        <f ca="1">((('1.Inputs'!$D$37*12*IF(2=1,'1.Inputs'!$D$38,IF(2=2,'1.Inputs'!$D$39,$E217)))*$F217*(('1.Inputs'!$D$40)+(1-'1.Inputs'!$D$40)*(1+'1.Inputs'!$D$41))*(1+$G217)^(2-1))*'1.Inputs'!$D$47+(('1.Inputs'!$D$37*12*IF(2=1,'1.Inputs'!$D$38,IF(2=2,'1.Inputs'!$D$39,$E217)))/(1-'1.Inputs'!$D$42)*$D217*(1+$G217)^(2-1))*('1.Inputs'!$D$48-'1.Inputs'!$D$49))/'1.Inputs'!$D$51</f>
        <v>1135890135.3117666</v>
      </c>
      <c r="J217" s="36">
        <f ca="1">((('1.Inputs'!$D$37*12*IF(3=1,'1.Inputs'!$D$38,IF(3=2,'1.Inputs'!$D$39,$E217)))*$F217*(('1.Inputs'!$D$40)+(1-'1.Inputs'!$D$40)*(1+'1.Inputs'!$D$41))*(1+$G217)^(3-1))*'1.Inputs'!$D$47+(('1.Inputs'!$D$37*12*IF(3=1,'1.Inputs'!$D$38,IF(3=2,'1.Inputs'!$D$39,$E217)))/(1-'1.Inputs'!$D$42)*$D217*(1+$G217)^(3-1))*('1.Inputs'!$D$48-'1.Inputs'!$D$49))/'1.Inputs'!$D$51</f>
        <v>1378035371.1189401</v>
      </c>
      <c r="K217" s="36">
        <f ca="1">((('1.Inputs'!$D$37*12*IF(4=1,'1.Inputs'!$D$38,IF(4=2,'1.Inputs'!$D$39,$E217)))*$F217*(('1.Inputs'!$D$40)+(1-'1.Inputs'!$D$40)*(1+'1.Inputs'!$D$41))*(1+$G217)^(4-1))*'1.Inputs'!$D$47+(('1.Inputs'!$D$37*12*IF(4=1,'1.Inputs'!$D$38,IF(4=2,'1.Inputs'!$D$39,$E217)))/(1-'1.Inputs'!$D$42)*$D217*(1+$G217)^(4-1))*('1.Inputs'!$D$48-'1.Inputs'!$D$49))/'1.Inputs'!$D$51</f>
        <v>1432190467.2757754</v>
      </c>
      <c r="L217" s="36">
        <f ca="1">((('1.Inputs'!$D$37*12*IF(5=1,'1.Inputs'!$D$38,IF(5=2,'1.Inputs'!$D$39,$E217)))*$F217*(('1.Inputs'!$D$40)+(1-'1.Inputs'!$D$40)*(1+'1.Inputs'!$D$41))*(1+$G217)^(5-1))*'1.Inputs'!$D$47+(('1.Inputs'!$D$37*12*IF(5=1,'1.Inputs'!$D$38,IF(5=2,'1.Inputs'!$D$39,$E217)))/(1-'1.Inputs'!$D$42)*$D217*(1+$G217)^(5-1))*('1.Inputs'!$D$48-'1.Inputs'!$D$49))/'1.Inputs'!$D$51</f>
        <v>1488473792.1422811</v>
      </c>
      <c r="M217" s="36">
        <f ca="1">((('1.Inputs'!$D$37*12*IF(6=1,'1.Inputs'!$D$38,IF(6=2,'1.Inputs'!$D$39,$E217)))*$F217*(('1.Inputs'!$D$40)+(1-'1.Inputs'!$D$40)*(1+'1.Inputs'!$D$41))*(1+$G217)^(6-1))*'1.Inputs'!$D$47+(('1.Inputs'!$D$37*12*IF(6=1,'1.Inputs'!$D$38,IF(6=2,'1.Inputs'!$D$39,$E217)))/(1-'1.Inputs'!$D$42)*$D217*(1+$G217)^(6-1))*('1.Inputs'!$D$48-'1.Inputs'!$D$49))/'1.Inputs'!$D$51</f>
        <v>1546968982.4906552</v>
      </c>
      <c r="N217" s="36">
        <f ca="1">((('1.Inputs'!$D$37*12*IF(7=1,'1.Inputs'!$D$38,IF(7=2,'1.Inputs'!$D$39,$E217)))*$F217*(('1.Inputs'!$D$40)+(1-'1.Inputs'!$D$40)*(1+'1.Inputs'!$D$41))*(1+$G217)^(7-1))*'1.Inputs'!$D$47+(('1.Inputs'!$D$37*12*IF(7=1,'1.Inputs'!$D$38,IF(7=2,'1.Inputs'!$D$39,$E217)))/(1-'1.Inputs'!$D$42)*$D217*(1+$G217)^(7-1))*('1.Inputs'!$D$48-'1.Inputs'!$D$49))/'1.Inputs'!$D$51</f>
        <v>1607762961.9154348</v>
      </c>
      <c r="O217" s="36">
        <f ca="1">((('1.Inputs'!$D$37*12*IF(8=1,'1.Inputs'!$D$38,IF(8=2,'1.Inputs'!$D$39,$E217)))*$F217*(('1.Inputs'!$D$40)+(1-'1.Inputs'!$D$40)*(1+'1.Inputs'!$D$41))*(1+$G217)^(8-1))*'1.Inputs'!$D$47+(('1.Inputs'!$D$37*12*IF(8=1,'1.Inputs'!$D$38,IF(8=2,'1.Inputs'!$D$39,$E217)))/(1-'1.Inputs'!$D$42)*$D217*(1+$G217)^(8-1))*('1.Inputs'!$D$48-'1.Inputs'!$D$49))/'1.Inputs'!$D$51</f>
        <v>1670946070.0015719</v>
      </c>
      <c r="P217" s="36">
        <f ca="1">((('1.Inputs'!$D$37*12*IF(9=1,'1.Inputs'!$D$38,IF(9=2,'1.Inputs'!$D$39,$E217)))*$F217*(('1.Inputs'!$D$40)+(1-'1.Inputs'!$D$40)*(1+'1.Inputs'!$D$41))*(1+$G217)^(9-1))*'1.Inputs'!$D$47+(('1.Inputs'!$D$37*12*IF(9=1,'1.Inputs'!$D$38,IF(9=2,'1.Inputs'!$D$39,$E217)))/(1-'1.Inputs'!$D$42)*$D217*(1+$G217)^(9-1))*('1.Inputs'!$D$48-'1.Inputs'!$D$49))/'1.Inputs'!$D$51</f>
        <v>1736612196.5686612</v>
      </c>
      <c r="Q217" s="36">
        <f ca="1">((('1.Inputs'!$D$37*12*IF(10=1,'1.Inputs'!$D$38,IF(10=2,'1.Inputs'!$D$39,$E217)))*$F217*(('1.Inputs'!$D$40)+(1-'1.Inputs'!$D$40)*(1+'1.Inputs'!$D$41))*(1+$G217)^(10-1))*'1.Inputs'!$D$47+(('1.Inputs'!$D$37*12*IF(10=1,'1.Inputs'!$D$38,IF(10=2,'1.Inputs'!$D$39,$E217)))/(1-'1.Inputs'!$D$42)*$D217*(1+$G217)^(10-1))*('1.Inputs'!$D$48-'1.Inputs'!$D$49))/'1.Inputs'!$D$51</f>
        <v>1804858921.1907911</v>
      </c>
      <c r="R217" s="36">
        <f>-'1.Inputs'!$D$24</f>
        <v>-2050000000</v>
      </c>
      <c r="S217" s="36">
        <f ca="1">((('1.Inputs'!$D$37*12*IF(1=1,'1.Inputs'!$D$38,IF(1=2,'1.Inputs'!$D$39,$E217)))*$F217*(('1.Inputs'!$D$40)+(1-'1.Inputs'!$D$40)*(1+'1.Inputs'!$D$41))*(1+$G217)^(1-1))-(('1.Inputs'!$D$37*12*IF(1=1,'1.Inputs'!$D$38,IF(1=2,'1.Inputs'!$D$39,$E217)))/(1-'1.Inputs'!$D$42)*$D217*(1+$G217)^(1-1))-('1.Inputs'!$D$37*12*IF(1=1,'1.Inputs'!$D$38,IF(1=2,'1.Inputs'!$D$39,$E217)))*'1.Inputs'!$D$43*(1+$G217)^(1-1)-'1.Inputs'!$D$44*(1+$G217)^(1-1)-('1.Inputs'!$D$20/'1.Inputs'!$D$27+'1.Inputs'!$D$23/'1.Inputs'!$D$28))-MAX(0,((('1.Inputs'!$D$37*12*IF(1=1,'1.Inputs'!$D$38,IF(1=2,'1.Inputs'!$D$39,$E217)))*$F217*(('1.Inputs'!$D$40)+(1-'1.Inputs'!$D$40)*(1+'1.Inputs'!$D$41))*(1+$G217)^(1-1))-(('1.Inputs'!$D$37*12*IF(1=1,'1.Inputs'!$D$38,IF(1=2,'1.Inputs'!$D$39,$E217)))/(1-'1.Inputs'!$D$42)*$D217*(1+$G217)^(1-1))-('1.Inputs'!$D$37*12*IF(1=1,'1.Inputs'!$D$38,IF(1=2,'1.Inputs'!$D$39,$E217)))*'1.Inputs'!$D$43*(1+$G217)^(1-1)-'1.Inputs'!$D$44*(1+$G217)^(1-1)-('1.Inputs'!$D$20/'1.Inputs'!$D$27+'1.Inputs'!$D$23/'1.Inputs'!$D$28)))*'1.Inputs'!$D$53+('1.Inputs'!$D$20/'1.Inputs'!$D$27+'1.Inputs'!$D$23/'1.Inputs'!$D$28)-H217</f>
        <v>-1019790804.3792429</v>
      </c>
      <c r="T217" s="36">
        <f ca="1">((('1.Inputs'!$D$37*12*IF(2=1,'1.Inputs'!$D$38,IF(2=2,'1.Inputs'!$D$39,$E217)))*$F217*(('1.Inputs'!$D$40)+(1-'1.Inputs'!$D$40)*(1+'1.Inputs'!$D$41))*(1+$G217)^(2-1))-(('1.Inputs'!$D$37*12*IF(2=1,'1.Inputs'!$D$38,IF(2=2,'1.Inputs'!$D$39,$E217)))/(1-'1.Inputs'!$D$42)*$D217*(1+$G217)^(2-1))-('1.Inputs'!$D$37*12*IF(2=1,'1.Inputs'!$D$38,IF(2=2,'1.Inputs'!$D$39,$E217)))*'1.Inputs'!$D$43*(1+$G217)^(2-1)-'1.Inputs'!$D$44*(1+$G217)^(2-1)-('1.Inputs'!$D$20/'1.Inputs'!$D$27+'1.Inputs'!$D$23/'1.Inputs'!$D$28))-MAX(0,((('1.Inputs'!$D$37*12*IF(2=1,'1.Inputs'!$D$38,IF(2=2,'1.Inputs'!$D$39,$E217)))*$F217*(('1.Inputs'!$D$40)+(1-'1.Inputs'!$D$40)*(1+'1.Inputs'!$D$41))*(1+$G217)^(2-1))-(('1.Inputs'!$D$37*12*IF(2=1,'1.Inputs'!$D$38,IF(2=2,'1.Inputs'!$D$39,$E217)))/(1-'1.Inputs'!$D$42)*$D217*(1+$G217)^(2-1))-('1.Inputs'!$D$37*12*IF(2=1,'1.Inputs'!$D$38,IF(2=2,'1.Inputs'!$D$39,$E217)))*'1.Inputs'!$D$43*(1+$G217)^(2-1)-'1.Inputs'!$D$44*(1+$G217)^(2-1)-('1.Inputs'!$D$20/'1.Inputs'!$D$27+'1.Inputs'!$D$23/'1.Inputs'!$D$28)))*'1.Inputs'!$D$53+('1.Inputs'!$D$20/'1.Inputs'!$D$27+'1.Inputs'!$D$23/'1.Inputs'!$D$28)-(I217-H217)</f>
        <v>-328996005.87309062</v>
      </c>
      <c r="U217" s="36">
        <f ca="1">((('1.Inputs'!$D$37*12*IF(3=1,'1.Inputs'!$D$38,IF(3=2,'1.Inputs'!$D$39,$E217)))*$F217*(('1.Inputs'!$D$40)+(1-'1.Inputs'!$D$40)*(1+'1.Inputs'!$D$41))*(1+$G217)^(3-1))-(('1.Inputs'!$D$37*12*IF(3=1,'1.Inputs'!$D$38,IF(3=2,'1.Inputs'!$D$39,$E217)))/(1-'1.Inputs'!$D$42)*$D217*(1+$G217)^(3-1))-('1.Inputs'!$D$37*12*IF(3=1,'1.Inputs'!$D$38,IF(3=2,'1.Inputs'!$D$39,$E217)))*'1.Inputs'!$D$43*(1+$G217)^(3-1)-'1.Inputs'!$D$44*(1+$G217)^(3-1)-('1.Inputs'!$D$20/'1.Inputs'!$D$27+'1.Inputs'!$D$23/'1.Inputs'!$D$28))-MAX(0,((('1.Inputs'!$D$37*12*IF(3=1,'1.Inputs'!$D$38,IF(3=2,'1.Inputs'!$D$39,$E217)))*$F217*(('1.Inputs'!$D$40)+(1-'1.Inputs'!$D$40)*(1+'1.Inputs'!$D$41))*(1+$G217)^(3-1))-(('1.Inputs'!$D$37*12*IF(3=1,'1.Inputs'!$D$38,IF(3=2,'1.Inputs'!$D$39,$E217)))/(1-'1.Inputs'!$D$42)*$D217*(1+$G217)^(3-1))-('1.Inputs'!$D$37*12*IF(3=1,'1.Inputs'!$D$38,IF(3=2,'1.Inputs'!$D$39,$E217)))*'1.Inputs'!$D$43*(1+$G217)^(3-1)-'1.Inputs'!$D$44*(1+$G217)^(3-1)-('1.Inputs'!$D$20/'1.Inputs'!$D$27+'1.Inputs'!$D$23/'1.Inputs'!$D$28)))*'1.Inputs'!$D$53+('1.Inputs'!$D$20/'1.Inputs'!$D$27+'1.Inputs'!$D$23/'1.Inputs'!$D$28)-(J217-I217)</f>
        <v>-68500396.343011975</v>
      </c>
      <c r="V217" s="36">
        <f ca="1">((('1.Inputs'!$D$37*12*IF(4=1,'1.Inputs'!$D$38,IF(4=2,'1.Inputs'!$D$39,$E217)))*$F217*(('1.Inputs'!$D$40)+(1-'1.Inputs'!$D$40)*(1+'1.Inputs'!$D$41))*(1+$G217)^(4-1))-(('1.Inputs'!$D$37*12*IF(4=1,'1.Inputs'!$D$38,IF(4=2,'1.Inputs'!$D$39,$E217)))/(1-'1.Inputs'!$D$42)*$D217*(1+$G217)^(4-1))-('1.Inputs'!$D$37*12*IF(4=1,'1.Inputs'!$D$38,IF(4=2,'1.Inputs'!$D$39,$E217)))*'1.Inputs'!$D$43*(1+$G217)^(4-1)-'1.Inputs'!$D$44*(1+$G217)^(4-1)-('1.Inputs'!$D$20/'1.Inputs'!$D$27+'1.Inputs'!$D$23/'1.Inputs'!$D$28))-MAX(0,((('1.Inputs'!$D$37*12*IF(4=1,'1.Inputs'!$D$38,IF(4=2,'1.Inputs'!$D$39,$E217)))*$F217*(('1.Inputs'!$D$40)+(1-'1.Inputs'!$D$40)*(1+'1.Inputs'!$D$41))*(1+$G217)^(4-1))-(('1.Inputs'!$D$37*12*IF(4=1,'1.Inputs'!$D$38,IF(4=2,'1.Inputs'!$D$39,$E217)))/(1-'1.Inputs'!$D$42)*$D217*(1+$G217)^(4-1))-('1.Inputs'!$D$37*12*IF(4=1,'1.Inputs'!$D$38,IF(4=2,'1.Inputs'!$D$39,$E217)))*'1.Inputs'!$D$43*(1+$G217)^(4-1)-'1.Inputs'!$D$44*(1+$G217)^(4-1)-('1.Inputs'!$D$20/'1.Inputs'!$D$27+'1.Inputs'!$D$23/'1.Inputs'!$D$28)))*'1.Inputs'!$D$53+('1.Inputs'!$D$20/'1.Inputs'!$D$27+'1.Inputs'!$D$23/'1.Inputs'!$D$28)-(K217-J217)</f>
        <v>124456905.12941429</v>
      </c>
      <c r="W217" s="36">
        <f ca="1">((('1.Inputs'!$D$37*12*IF(5=1,'1.Inputs'!$D$38,IF(5=2,'1.Inputs'!$D$39,$E217)))*$F217*(('1.Inputs'!$D$40)+(1-'1.Inputs'!$D$40)*(1+'1.Inputs'!$D$41))*(1+$G217)^(5-1))-(('1.Inputs'!$D$37*12*IF(5=1,'1.Inputs'!$D$38,IF(5=2,'1.Inputs'!$D$39,$E217)))/(1-'1.Inputs'!$D$42)*$D217*(1+$G217)^(5-1))-('1.Inputs'!$D$37*12*IF(5=1,'1.Inputs'!$D$38,IF(5=2,'1.Inputs'!$D$39,$E217)))*'1.Inputs'!$D$43*(1+$G217)^(5-1)-'1.Inputs'!$D$44*(1+$G217)^(5-1)-('1.Inputs'!$D$20/'1.Inputs'!$D$27+'1.Inputs'!$D$23/'1.Inputs'!$D$28))-MAX(0,((('1.Inputs'!$D$37*12*IF(5=1,'1.Inputs'!$D$38,IF(5=2,'1.Inputs'!$D$39,$E217)))*$F217*(('1.Inputs'!$D$40)+(1-'1.Inputs'!$D$40)*(1+'1.Inputs'!$D$41))*(1+$G217)^(5-1))-(('1.Inputs'!$D$37*12*IF(5=1,'1.Inputs'!$D$38,IF(5=2,'1.Inputs'!$D$39,$E217)))/(1-'1.Inputs'!$D$42)*$D217*(1+$G217)^(5-1))-('1.Inputs'!$D$37*12*IF(5=1,'1.Inputs'!$D$38,IF(5=2,'1.Inputs'!$D$39,$E217)))*'1.Inputs'!$D$43*(1+$G217)^(5-1)-'1.Inputs'!$D$44*(1+$G217)^(5-1)-('1.Inputs'!$D$20/'1.Inputs'!$D$27+'1.Inputs'!$D$23/'1.Inputs'!$D$28)))*'1.Inputs'!$D$53+('1.Inputs'!$D$20/'1.Inputs'!$D$27+'1.Inputs'!$D$23/'1.Inputs'!$D$28)-(L217-K217)</f>
        <v>127491041.59563553</v>
      </c>
      <c r="X217" s="36">
        <f ca="1">((('1.Inputs'!$D$37*12*IF(6=1,'1.Inputs'!$D$38,IF(6=2,'1.Inputs'!$D$39,$E217)))*$F217*(('1.Inputs'!$D$40)+(1-'1.Inputs'!$D$40)*(1+'1.Inputs'!$D$41))*(1+$G217)^(6-1))-(('1.Inputs'!$D$37*12*IF(6=1,'1.Inputs'!$D$38,IF(6=2,'1.Inputs'!$D$39,$E217)))/(1-'1.Inputs'!$D$42)*$D217*(1+$G217)^(6-1))-('1.Inputs'!$D$37*12*IF(6=1,'1.Inputs'!$D$38,IF(6=2,'1.Inputs'!$D$39,$E217)))*'1.Inputs'!$D$43*(1+$G217)^(6-1)-'1.Inputs'!$D$44*(1+$G217)^(6-1)-('1.Inputs'!$D$20/'1.Inputs'!$D$27+'1.Inputs'!$D$23/'1.Inputs'!$D$28))-MAX(0,((('1.Inputs'!$D$37*12*IF(6=1,'1.Inputs'!$D$38,IF(6=2,'1.Inputs'!$D$39,$E217)))*$F217*(('1.Inputs'!$D$40)+(1-'1.Inputs'!$D$40)*(1+'1.Inputs'!$D$41))*(1+$G217)^(6-1))-(('1.Inputs'!$D$37*12*IF(6=1,'1.Inputs'!$D$38,IF(6=2,'1.Inputs'!$D$39,$E217)))/(1-'1.Inputs'!$D$42)*$D217*(1+$G217)^(6-1))-('1.Inputs'!$D$37*12*IF(6=1,'1.Inputs'!$D$38,IF(6=2,'1.Inputs'!$D$39,$E217)))*'1.Inputs'!$D$43*(1+$G217)^(6-1)-'1.Inputs'!$D$44*(1+$G217)^(6-1)-('1.Inputs'!$D$20/'1.Inputs'!$D$27+'1.Inputs'!$D$23/'1.Inputs'!$D$28)))*'1.Inputs'!$D$53+('1.Inputs'!$D$20/'1.Inputs'!$D$27+'1.Inputs'!$D$23/'1.Inputs'!$D$28)-(M217-L217)</f>
        <v>130644415.89531523</v>
      </c>
      <c r="Y217" s="36">
        <f ca="1">((('1.Inputs'!$D$37*12*IF(7=1,'1.Inputs'!$D$38,IF(7=2,'1.Inputs'!$D$39,$E217)))*$F217*(('1.Inputs'!$D$40)+(1-'1.Inputs'!$D$40)*(1+'1.Inputs'!$D$41))*(1+$G217)^(7-1))-(('1.Inputs'!$D$37*12*IF(7=1,'1.Inputs'!$D$38,IF(7=2,'1.Inputs'!$D$39,$E217)))/(1-'1.Inputs'!$D$42)*$D217*(1+$G217)^(7-1))-('1.Inputs'!$D$37*12*IF(7=1,'1.Inputs'!$D$38,IF(7=2,'1.Inputs'!$D$39,$E217)))*'1.Inputs'!$D$43*(1+$G217)^(7-1)-'1.Inputs'!$D$44*(1+$G217)^(7-1)-('1.Inputs'!$D$20/'1.Inputs'!$D$27+'1.Inputs'!$D$23/'1.Inputs'!$D$28))-MAX(0,((('1.Inputs'!$D$37*12*IF(7=1,'1.Inputs'!$D$38,IF(7=2,'1.Inputs'!$D$39,$E217)))*$F217*(('1.Inputs'!$D$40)+(1-'1.Inputs'!$D$40)*(1+'1.Inputs'!$D$41))*(1+$G217)^(7-1))-(('1.Inputs'!$D$37*12*IF(7=1,'1.Inputs'!$D$38,IF(7=2,'1.Inputs'!$D$39,$E217)))/(1-'1.Inputs'!$D$42)*$D217*(1+$G217)^(7-1))-('1.Inputs'!$D$37*12*IF(7=1,'1.Inputs'!$D$38,IF(7=2,'1.Inputs'!$D$39,$E217)))*'1.Inputs'!$D$43*(1+$G217)^(7-1)-'1.Inputs'!$D$44*(1+$G217)^(7-1)-('1.Inputs'!$D$20/'1.Inputs'!$D$27+'1.Inputs'!$D$23/'1.Inputs'!$D$28)))*'1.Inputs'!$D$53+('1.Inputs'!$D$20/'1.Inputs'!$D$27+'1.Inputs'!$D$23/'1.Inputs'!$D$28)-(N217-M217)</f>
        <v>133921713.92873782</v>
      </c>
      <c r="Z217" s="36">
        <f ca="1">((('1.Inputs'!$D$37*12*IF(8=1,'1.Inputs'!$D$38,IF(8=2,'1.Inputs'!$D$39,$E217)))*$F217*(('1.Inputs'!$D$40)+(1-'1.Inputs'!$D$40)*(1+'1.Inputs'!$D$41))*(1+$G217)^(8-1))-(('1.Inputs'!$D$37*12*IF(8=1,'1.Inputs'!$D$38,IF(8=2,'1.Inputs'!$D$39,$E217)))/(1-'1.Inputs'!$D$42)*$D217*(1+$G217)^(8-1))-('1.Inputs'!$D$37*12*IF(8=1,'1.Inputs'!$D$38,IF(8=2,'1.Inputs'!$D$39,$E217)))*'1.Inputs'!$D$43*(1+$G217)^(8-1)-'1.Inputs'!$D$44*(1+$G217)^(8-1)-('1.Inputs'!$D$20/'1.Inputs'!$D$27+'1.Inputs'!$D$23/'1.Inputs'!$D$28))-MAX(0,((('1.Inputs'!$D$37*12*IF(8=1,'1.Inputs'!$D$38,IF(8=2,'1.Inputs'!$D$39,$E217)))*$F217*(('1.Inputs'!$D$40)+(1-'1.Inputs'!$D$40)*(1+'1.Inputs'!$D$41))*(1+$G217)^(8-1))-(('1.Inputs'!$D$37*12*IF(8=1,'1.Inputs'!$D$38,IF(8=2,'1.Inputs'!$D$39,$E217)))/(1-'1.Inputs'!$D$42)*$D217*(1+$G217)^(8-1))-('1.Inputs'!$D$37*12*IF(8=1,'1.Inputs'!$D$38,IF(8=2,'1.Inputs'!$D$39,$E217)))*'1.Inputs'!$D$43*(1+$G217)^(8-1)-'1.Inputs'!$D$44*(1+$G217)^(8-1)-('1.Inputs'!$D$20/'1.Inputs'!$D$27+'1.Inputs'!$D$23/'1.Inputs'!$D$28)))*'1.Inputs'!$D$53+('1.Inputs'!$D$20/'1.Inputs'!$D$27+'1.Inputs'!$D$23/'1.Inputs'!$D$28)-(O217-N217)</f>
        <v>137327805.7463066</v>
      </c>
      <c r="AA217" s="36">
        <f ca="1">((('1.Inputs'!$D$37*12*IF(9=1,'1.Inputs'!$D$38,IF(9=2,'1.Inputs'!$D$39,$E217)))*$F217*(('1.Inputs'!$D$40)+(1-'1.Inputs'!$D$40)*(1+'1.Inputs'!$D$41))*(1+$G217)^(9-1))-(('1.Inputs'!$D$37*12*IF(9=1,'1.Inputs'!$D$38,IF(9=2,'1.Inputs'!$D$39,$E217)))/(1-'1.Inputs'!$D$42)*$D217*(1+$G217)^(9-1))-('1.Inputs'!$D$37*12*IF(9=1,'1.Inputs'!$D$38,IF(9=2,'1.Inputs'!$D$39,$E217)))*'1.Inputs'!$D$43*(1+$G217)^(9-1)-'1.Inputs'!$D$44*(1+$G217)^(9-1)-('1.Inputs'!$D$20/'1.Inputs'!$D$27+'1.Inputs'!$D$23/'1.Inputs'!$D$28))-MAX(0,((('1.Inputs'!$D$37*12*IF(9=1,'1.Inputs'!$D$38,IF(9=2,'1.Inputs'!$D$39,$E217)))*$F217*(('1.Inputs'!$D$40)+(1-'1.Inputs'!$D$40)*(1+'1.Inputs'!$D$41))*(1+$G217)^(9-1))-(('1.Inputs'!$D$37*12*IF(9=1,'1.Inputs'!$D$38,IF(9=2,'1.Inputs'!$D$39,$E217)))/(1-'1.Inputs'!$D$42)*$D217*(1+$G217)^(9-1))-('1.Inputs'!$D$37*12*IF(9=1,'1.Inputs'!$D$38,IF(9=2,'1.Inputs'!$D$39,$E217)))*'1.Inputs'!$D$43*(1+$G217)^(9-1)-'1.Inputs'!$D$44*(1+$G217)^(9-1)-('1.Inputs'!$D$20/'1.Inputs'!$D$27+'1.Inputs'!$D$23/'1.Inputs'!$D$28)))*'1.Inputs'!$D$53+('1.Inputs'!$D$20/'1.Inputs'!$D$27+'1.Inputs'!$D$23/'1.Inputs'!$D$28)-(P217-O217)</f>
        <v>140867752.78542066</v>
      </c>
      <c r="AB217" s="36">
        <f ca="1">((('1.Inputs'!$D$37*12*IF(10=1,'1.Inputs'!$D$38,IF(10=2,'1.Inputs'!$D$39,$E217)))*$F217*(('1.Inputs'!$D$40)+(1-'1.Inputs'!$D$40)*(1+'1.Inputs'!$D$41))*(1+$G217)^(10-1))-(('1.Inputs'!$D$37*12*IF(10=1,'1.Inputs'!$D$38,IF(10=2,'1.Inputs'!$D$39,$E217)))/(1-'1.Inputs'!$D$42)*$D217*(1+$G217)^(10-1))-('1.Inputs'!$D$37*12*IF(10=1,'1.Inputs'!$D$38,IF(10=2,'1.Inputs'!$D$39,$E217)))*'1.Inputs'!$D$43*(1+$G217)^(10-1)-'1.Inputs'!$D$44*(1+$G217)^(10-1)-('1.Inputs'!$D$20/'1.Inputs'!$D$27+'1.Inputs'!$D$23/'1.Inputs'!$D$28))-MAX(0,((('1.Inputs'!$D$37*12*IF(10=1,'1.Inputs'!$D$38,IF(10=2,'1.Inputs'!$D$39,$E217)))*$F217*(('1.Inputs'!$D$40)+(1-'1.Inputs'!$D$40)*(1+'1.Inputs'!$D$41))*(1+$G217)^(10-1))-(('1.Inputs'!$D$37*12*IF(10=1,'1.Inputs'!$D$38,IF(10=2,'1.Inputs'!$D$39,$E217)))/(1-'1.Inputs'!$D$42)*$D217*(1+$G217)^(10-1))-('1.Inputs'!$D$37*12*IF(10=1,'1.Inputs'!$D$38,IF(10=2,'1.Inputs'!$D$39,$E217)))*'1.Inputs'!$D$43*(1+$G217)^(10-1)-'1.Inputs'!$D$44*(1+$G217)^(10-1)-('1.Inputs'!$D$20/'1.Inputs'!$D$27+'1.Inputs'!$D$23/'1.Inputs'!$D$28)))*'1.Inputs'!$D$53+('1.Inputs'!$D$20/'1.Inputs'!$D$27+'1.Inputs'!$D$23/'1.Inputs'!$D$28)-(Q217-P217)+(('1.Inputs'!$D$20+'1.Inputs'!$D$23-('1.Inputs'!$D$20/'1.Inputs'!$D$27+'1.Inputs'!$D$23/'1.Inputs'!$D$28)*'1.Inputs'!$D$10)*'1.Inputs'!$D$60+'1.Inputs'!$D$19*'1.Inputs'!$D$59+Q217)</f>
        <v>2649405736.5825405</v>
      </c>
      <c r="AC217" s="36">
        <f ca="1">S217-AC$13-AC$14+MIN(AC$13,MAX(0,((('1.Inputs'!$D$37*12*IF(1=1,'1.Inputs'!$D$38,IF(1=2,'1.Inputs'!$D$39,$E217)))*$F217*(('1.Inputs'!$D$40)+(1-'1.Inputs'!$D$40)*(1+'1.Inputs'!$D$41))*(1+$G217)^(1-1))-(('1.Inputs'!$D$37*12*IF(1=1,'1.Inputs'!$D$38,IF(1=2,'1.Inputs'!$D$39,$E217)))/(1-'1.Inputs'!$D$42)*$D217*(1+$G217)^(1-1))-('1.Inputs'!$D$37*12*IF(1=1,'1.Inputs'!$D$38,IF(1=2,'1.Inputs'!$D$39,$E217)))*'1.Inputs'!$D$43*(1+$G217)^(1-1)-'1.Inputs'!$D$44*(1+$G217)^(1-1)-('1.Inputs'!$D$20/'1.Inputs'!$D$27+'1.Inputs'!$D$23/'1.Inputs'!$D$28))))*'1.Inputs'!$D$53</f>
        <v>-1167390804.3792429</v>
      </c>
      <c r="AD217" s="36">
        <f ca="1">T217-AD$13-AD$14+MIN(AD$13,MAX(0,((('1.Inputs'!$D$37*12*IF(2=1,'1.Inputs'!$D$38,IF(2=2,'1.Inputs'!$D$39,$E217)))*$F217*(('1.Inputs'!$D$40)+(1-'1.Inputs'!$D$40)*(1+'1.Inputs'!$D$41))*(1+$G217)^(2-1))-(('1.Inputs'!$D$37*12*IF(2=1,'1.Inputs'!$D$38,IF(2=2,'1.Inputs'!$D$39,$E217)))/(1-'1.Inputs'!$D$42)*$D217*(1+$G217)^(2-1))-('1.Inputs'!$D$37*12*IF(2=1,'1.Inputs'!$D$38,IF(2=2,'1.Inputs'!$D$39,$E217)))*'1.Inputs'!$D$43*(1+$G217)^(2-1)-'1.Inputs'!$D$44*(1+$G217)^(2-1)-('1.Inputs'!$D$20/'1.Inputs'!$D$27+'1.Inputs'!$D$23/'1.Inputs'!$D$28))))*'1.Inputs'!$D$53</f>
        <v>-476596005.87309062</v>
      </c>
      <c r="AE217" s="36">
        <f ca="1">U217-AE$13-AE$14+MIN(AE$13,MAX(0,((('1.Inputs'!$D$37*12*IF(3=1,'1.Inputs'!$D$38,IF(3=2,'1.Inputs'!$D$39,$E217)))*$F217*(('1.Inputs'!$D$40)+(1-'1.Inputs'!$D$40)*(1+'1.Inputs'!$D$41))*(1+$G217)^(3-1))-(('1.Inputs'!$D$37*12*IF(3=1,'1.Inputs'!$D$38,IF(3=2,'1.Inputs'!$D$39,$E217)))/(1-'1.Inputs'!$D$42)*$D217*(1+$G217)^(3-1))-('1.Inputs'!$D$37*12*IF(3=1,'1.Inputs'!$D$38,IF(3=2,'1.Inputs'!$D$39,$E217)))*'1.Inputs'!$D$43*(1+$G217)^(3-1)-'1.Inputs'!$D$44*(1+$G217)^(3-1)-('1.Inputs'!$D$20/'1.Inputs'!$D$27+'1.Inputs'!$D$23/'1.Inputs'!$D$28))))*'1.Inputs'!$D$53</f>
        <v>-441291636.63154042</v>
      </c>
      <c r="AF217" s="36">
        <f ca="1">V217-AF$13-AF$14+MIN(AF$13,MAX(0,((('1.Inputs'!$D$37*12*IF(4=1,'1.Inputs'!$D$38,IF(4=2,'1.Inputs'!$D$39,$E217)))*$F217*(('1.Inputs'!$D$40)+(1-'1.Inputs'!$D$40)*(1+'1.Inputs'!$D$41))*(1+$G217)^(4-1))-(('1.Inputs'!$D$37*12*IF(4=1,'1.Inputs'!$D$38,IF(4=2,'1.Inputs'!$D$39,$E217)))/(1-'1.Inputs'!$D$42)*$D217*(1+$G217)^(4-1))-('1.Inputs'!$D$37*12*IF(4=1,'1.Inputs'!$D$38,IF(4=2,'1.Inputs'!$D$39,$E217)))*'1.Inputs'!$D$43*(1+$G217)^(4-1)-'1.Inputs'!$D$44*(1+$G217)^(4-1)-('1.Inputs'!$D$20/'1.Inputs'!$D$27+'1.Inputs'!$D$23/'1.Inputs'!$D$28))))*'1.Inputs'!$D$53</f>
        <v>-216139709.56260514</v>
      </c>
      <c r="AG217" s="36">
        <f ca="1">W217-AG$13-AG$14+MIN(AG$13,MAX(0,((('1.Inputs'!$D$37*12*IF(5=1,'1.Inputs'!$D$38,IF(5=2,'1.Inputs'!$D$39,$E217)))*$F217*(('1.Inputs'!$D$40)+(1-'1.Inputs'!$D$40)*(1+'1.Inputs'!$D$41))*(1+$G217)^(5-1))-(('1.Inputs'!$D$37*12*IF(5=1,'1.Inputs'!$D$38,IF(5=2,'1.Inputs'!$D$39,$E217)))/(1-'1.Inputs'!$D$42)*$D217*(1+$G217)^(5-1))-('1.Inputs'!$D$37*12*IF(5=1,'1.Inputs'!$D$38,IF(5=2,'1.Inputs'!$D$39,$E217)))*'1.Inputs'!$D$43*(1+$G217)^(5-1)-'1.Inputs'!$D$44*(1+$G217)^(5-1)-('1.Inputs'!$D$20/'1.Inputs'!$D$27+'1.Inputs'!$D$23/'1.Inputs'!$D$28))))*'1.Inputs'!$D$53</f>
        <v>-180805838.0016731</v>
      </c>
      <c r="AH217" s="36">
        <f ca="1">X217-AH$13-AH$14+MIN(AH$13,MAX(0,((('1.Inputs'!$D$37*12*IF(6=1,'1.Inputs'!$D$38,IF(6=2,'1.Inputs'!$D$39,$E217)))*$F217*(('1.Inputs'!$D$40)+(1-'1.Inputs'!$D$40)*(1+'1.Inputs'!$D$41))*(1+$G217)^(6-1))-(('1.Inputs'!$D$37*12*IF(6=1,'1.Inputs'!$D$38,IF(6=2,'1.Inputs'!$D$39,$E217)))/(1-'1.Inputs'!$D$42)*$D217*(1+$G217)^(6-1))-('1.Inputs'!$D$37*12*IF(6=1,'1.Inputs'!$D$38,IF(6=2,'1.Inputs'!$D$39,$E217)))*'1.Inputs'!$D$43*(1+$G217)^(6-1)-'1.Inputs'!$D$44*(1+$G217)^(6-1)-('1.Inputs'!$D$20/'1.Inputs'!$D$27+'1.Inputs'!$D$23/'1.Inputs'!$D$28))))*'1.Inputs'!$D$53</f>
        <v>-153731584.10468477</v>
      </c>
      <c r="AI217" s="36">
        <f ca="1">Y217-AI$13-AI$14+MIN(AI$13,MAX(0,((('1.Inputs'!$D$37*12*IF(7=1,'1.Inputs'!$D$38,IF(7=2,'1.Inputs'!$D$39,$E217)))*$F217*(('1.Inputs'!$D$40)+(1-'1.Inputs'!$D$40)*(1+'1.Inputs'!$D$41))*(1+$G217)^(7-1))-(('1.Inputs'!$D$37*12*IF(7=1,'1.Inputs'!$D$38,IF(7=2,'1.Inputs'!$D$39,$E217)))/(1-'1.Inputs'!$D$42)*$D217*(1+$G217)^(7-1))-('1.Inputs'!$D$37*12*IF(7=1,'1.Inputs'!$D$38,IF(7=2,'1.Inputs'!$D$39,$E217)))*'1.Inputs'!$D$43*(1+$G217)^(7-1)-'1.Inputs'!$D$44*(1+$G217)^(7-1)-('1.Inputs'!$D$20/'1.Inputs'!$D$27+'1.Inputs'!$D$23/'1.Inputs'!$D$28))))*'1.Inputs'!$D$53</f>
        <v>-131266286.07126218</v>
      </c>
      <c r="AJ217" s="36">
        <f ca="1">Z217-AJ$13-AJ$14+MIN(AJ$13,MAX(0,((('1.Inputs'!$D$37*12*IF(8=1,'1.Inputs'!$D$38,IF(8=2,'1.Inputs'!$D$39,$E217)))*$F217*(('1.Inputs'!$D$40)+(1-'1.Inputs'!$D$40)*(1+'1.Inputs'!$D$41))*(1+$G217)^(8-1))-(('1.Inputs'!$D$37*12*IF(8=1,'1.Inputs'!$D$38,IF(8=2,'1.Inputs'!$D$39,$E217)))/(1-'1.Inputs'!$D$42)*$D217*(1+$G217)^(8-1))-('1.Inputs'!$D$37*12*IF(8=1,'1.Inputs'!$D$38,IF(8=2,'1.Inputs'!$D$39,$E217)))*'1.Inputs'!$D$43*(1+$G217)^(8-1)-'1.Inputs'!$D$44*(1+$G217)^(8-1)-('1.Inputs'!$D$20/'1.Inputs'!$D$27+'1.Inputs'!$D$23/'1.Inputs'!$D$28))))*'1.Inputs'!$D$53</f>
        <v>137327805.7463066</v>
      </c>
      <c r="AK217" s="36">
        <f ca="1">AA217-AK$13-AK$14+MIN(AK$13,MAX(0,((('1.Inputs'!$D$37*12*IF(9=1,'1.Inputs'!$D$38,IF(9=2,'1.Inputs'!$D$39,$E217)))*$F217*(('1.Inputs'!$D$40)+(1-'1.Inputs'!$D$40)*(1+'1.Inputs'!$D$41))*(1+$G217)^(9-1))-(('1.Inputs'!$D$37*12*IF(9=1,'1.Inputs'!$D$38,IF(9=2,'1.Inputs'!$D$39,$E217)))/(1-'1.Inputs'!$D$42)*$D217*(1+$G217)^(9-1))-('1.Inputs'!$D$37*12*IF(9=1,'1.Inputs'!$D$38,IF(9=2,'1.Inputs'!$D$39,$E217)))*'1.Inputs'!$D$43*(1+$G217)^(9-1)-'1.Inputs'!$D$44*(1+$G217)^(9-1)-('1.Inputs'!$D$20/'1.Inputs'!$D$27+'1.Inputs'!$D$23/'1.Inputs'!$D$28))))*'1.Inputs'!$D$53</f>
        <v>140867752.78542066</v>
      </c>
      <c r="AL217" s="36">
        <f ca="1">AB217-AL$13-AL$14+MIN(AL$13,MAX(0,((('1.Inputs'!$D$37*12*IF(10=1,'1.Inputs'!$D$38,IF(10=2,'1.Inputs'!$D$39,$E217)))*$F217*(('1.Inputs'!$D$40)+(1-'1.Inputs'!$D$40)*(1+'1.Inputs'!$D$41))*(1+$G217)^(10-1))-(('1.Inputs'!$D$37*12*IF(10=1,'1.Inputs'!$D$38,IF(10=2,'1.Inputs'!$D$39,$E217)))/(1-'1.Inputs'!$D$42)*$D217*(1+$G217)^(10-1))-('1.Inputs'!$D$37*12*IF(10=1,'1.Inputs'!$D$38,IF(10=2,'1.Inputs'!$D$39,$E217)))*'1.Inputs'!$D$43*(1+$G217)^(10-1)-'1.Inputs'!$D$44*(1+$G217)^(10-1)-('1.Inputs'!$D$20/'1.Inputs'!$D$27+'1.Inputs'!$D$23/'1.Inputs'!$D$28))))*'1.Inputs'!$D$53+'1.Inputs'!$D$35</f>
        <v>3449405736.5825405</v>
      </c>
      <c r="AM217" s="48">
        <f ca="1">R217+NPV('1.Inputs'!$D$55,S217:AB217)</f>
        <v>-2023974053.6503415</v>
      </c>
      <c r="AN217" s="48">
        <f ca="1">-('1.Inputs'!$D$24*(1-'1.Inputs'!$D$31)+'1.Inputs'!$D$35)+NPV('1.Inputs'!$D$54,AC217:AL217)</f>
        <v>-2781498146.3898487</v>
      </c>
      <c r="AO217" s="36">
        <f t="shared" ca="1" si="29"/>
        <v>-6.9091517911872824</v>
      </c>
      <c r="AP217" s="36">
        <f t="shared" ca="1" si="30"/>
        <v>-0.17403555981456295</v>
      </c>
      <c r="AQ217" s="36">
        <f ca="1">'1.Inputs'!$D$35+MIN(SUM($AC217:AC217),SUM($AC217:AD217),SUM($AC217:AE217),SUM($AC217:AF217),SUM($AC217:AG217),SUM($AC217:AH217),SUM($AC217:AI217),SUM($AC217:AJ217),SUM($AC217:AK217),SUM($AC217:AL217))</f>
        <v>-1967221864.6240993</v>
      </c>
      <c r="AR217" s="36">
        <f ca="1">IF(AP217&lt;'1.Inputs'!$D$57,1,0)</f>
        <v>1</v>
      </c>
      <c r="AS217" s="36">
        <f t="shared" ca="1" si="31"/>
        <v>1</v>
      </c>
    </row>
    <row r="218" spans="2:45" ht="15" customHeight="1" x14ac:dyDescent="0.25">
      <c r="B218" s="36">
        <v>203</v>
      </c>
      <c r="C218" s="36">
        <f t="shared" ca="1" si="24"/>
        <v>0.18545822759750707</v>
      </c>
      <c r="D218" s="36">
        <f t="shared" ca="1" si="25"/>
        <v>21390.417094917408</v>
      </c>
      <c r="E218" s="47">
        <f t="shared" ca="1" si="26"/>
        <v>0.77823120547912916</v>
      </c>
      <c r="F218" s="36">
        <f t="shared" ca="1" si="27"/>
        <v>29627.92928639087</v>
      </c>
      <c r="G218" s="36">
        <f t="shared" ca="1" si="28"/>
        <v>6.5829065370128836E-2</v>
      </c>
      <c r="H218" s="36">
        <f ca="1">((('1.Inputs'!$D$37*12*IF(1=1,'1.Inputs'!$D$38,IF(1=2,'1.Inputs'!$D$39,$E218)))*$F218*(('1.Inputs'!$D$40)+(1-'1.Inputs'!$D$40)*(1+'1.Inputs'!$D$41))*(1+$G218)^(1-1))*'1.Inputs'!$D$47+(('1.Inputs'!$D$37*12*IF(1=1,'1.Inputs'!$D$38,IF(1=2,'1.Inputs'!$D$39,$E218)))/(1-'1.Inputs'!$D$42)*$D218*(1+$G218)^(1-1))*('1.Inputs'!$D$48-'1.Inputs'!$D$49))/'1.Inputs'!$D$51</f>
        <v>802983367.33105707</v>
      </c>
      <c r="I218" s="36">
        <f ca="1">((('1.Inputs'!$D$37*12*IF(2=1,'1.Inputs'!$D$38,IF(2=2,'1.Inputs'!$D$39,$E218)))*$F218*(('1.Inputs'!$D$40)+(1-'1.Inputs'!$D$40)*(1+'1.Inputs'!$D$41))*(1+$G218)^(2-1))*'1.Inputs'!$D$47+(('1.Inputs'!$D$37*12*IF(2=1,'1.Inputs'!$D$38,IF(2=2,'1.Inputs'!$D$39,$E218)))/(1-'1.Inputs'!$D$42)*$D218*(1+$G218)^(2-1))*('1.Inputs'!$D$48-'1.Inputs'!$D$49))/'1.Inputs'!$D$51</f>
        <v>1198180216.6743071</v>
      </c>
      <c r="J218" s="36">
        <f ca="1">((('1.Inputs'!$D$37*12*IF(3=1,'1.Inputs'!$D$38,IF(3=2,'1.Inputs'!$D$39,$E218)))*$F218*(('1.Inputs'!$D$40)+(1-'1.Inputs'!$D$40)*(1+'1.Inputs'!$D$41))*(1+$G218)^(3-1))*'1.Inputs'!$D$47+(('1.Inputs'!$D$37*12*IF(3=1,'1.Inputs'!$D$38,IF(3=2,'1.Inputs'!$D$39,$E218)))/(1-'1.Inputs'!$D$42)*$D218*(1+$G218)^(3-1))*('1.Inputs'!$D$48-'1.Inputs'!$D$49))/'1.Inputs'!$D$51</f>
        <v>1419777551.3690882</v>
      </c>
      <c r="K218" s="36">
        <f ca="1">((('1.Inputs'!$D$37*12*IF(4=1,'1.Inputs'!$D$38,IF(4=2,'1.Inputs'!$D$39,$E218)))*$F218*(('1.Inputs'!$D$40)+(1-'1.Inputs'!$D$40)*(1+'1.Inputs'!$D$41))*(1+$G218)^(4-1))*'1.Inputs'!$D$47+(('1.Inputs'!$D$37*12*IF(4=1,'1.Inputs'!$D$38,IF(4=2,'1.Inputs'!$D$39,$E218)))/(1-'1.Inputs'!$D$42)*$D218*(1+$G218)^(4-1))*('1.Inputs'!$D$48-'1.Inputs'!$D$49))/'1.Inputs'!$D$51</f>
        <v>1513240180.609205</v>
      </c>
      <c r="L218" s="36">
        <f ca="1">((('1.Inputs'!$D$37*12*IF(5=1,'1.Inputs'!$D$38,IF(5=2,'1.Inputs'!$D$39,$E218)))*$F218*(('1.Inputs'!$D$40)+(1-'1.Inputs'!$D$40)*(1+'1.Inputs'!$D$41))*(1+$G218)^(5-1))*'1.Inputs'!$D$47+(('1.Inputs'!$D$37*12*IF(5=1,'1.Inputs'!$D$38,IF(5=2,'1.Inputs'!$D$39,$E218)))/(1-'1.Inputs'!$D$42)*$D218*(1+$G218)^(5-1))*('1.Inputs'!$D$48-'1.Inputs'!$D$49))/'1.Inputs'!$D$51</f>
        <v>1612855367.3792338</v>
      </c>
      <c r="M218" s="36">
        <f ca="1">((('1.Inputs'!$D$37*12*IF(6=1,'1.Inputs'!$D$38,IF(6=2,'1.Inputs'!$D$39,$E218)))*$F218*(('1.Inputs'!$D$40)+(1-'1.Inputs'!$D$40)*(1+'1.Inputs'!$D$41))*(1+$G218)^(6-1))*'1.Inputs'!$D$47+(('1.Inputs'!$D$37*12*IF(6=1,'1.Inputs'!$D$38,IF(6=2,'1.Inputs'!$D$39,$E218)))/(1-'1.Inputs'!$D$42)*$D218*(1+$G218)^(6-1))*('1.Inputs'!$D$48-'1.Inputs'!$D$49))/'1.Inputs'!$D$51</f>
        <v>1719028128.7910044</v>
      </c>
      <c r="N218" s="36">
        <f ca="1">((('1.Inputs'!$D$37*12*IF(7=1,'1.Inputs'!$D$38,IF(7=2,'1.Inputs'!$D$39,$E218)))*$F218*(('1.Inputs'!$D$40)+(1-'1.Inputs'!$D$40)*(1+'1.Inputs'!$D$41))*(1+$G218)^(7-1))*'1.Inputs'!$D$47+(('1.Inputs'!$D$37*12*IF(7=1,'1.Inputs'!$D$38,IF(7=2,'1.Inputs'!$D$39,$E218)))/(1-'1.Inputs'!$D$42)*$D218*(1+$G218)^(7-1))*('1.Inputs'!$D$48-'1.Inputs'!$D$49))/'1.Inputs'!$D$51</f>
        <v>1832190143.8542778</v>
      </c>
      <c r="O218" s="36">
        <f ca="1">((('1.Inputs'!$D$37*12*IF(8=1,'1.Inputs'!$D$38,IF(8=2,'1.Inputs'!$D$39,$E218)))*$F218*(('1.Inputs'!$D$40)+(1-'1.Inputs'!$D$40)*(1+'1.Inputs'!$D$41))*(1+$G218)^(8-1))*'1.Inputs'!$D$47+(('1.Inputs'!$D$37*12*IF(8=1,'1.Inputs'!$D$38,IF(8=2,'1.Inputs'!$D$39,$E218)))/(1-'1.Inputs'!$D$42)*$D218*(1+$G218)^(8-1))*('1.Inputs'!$D$48-'1.Inputs'!$D$49))/'1.Inputs'!$D$51</f>
        <v>1952801508.6045668</v>
      </c>
      <c r="P218" s="36">
        <f ca="1">((('1.Inputs'!$D$37*12*IF(9=1,'1.Inputs'!$D$38,IF(9=2,'1.Inputs'!$D$39,$E218)))*$F218*(('1.Inputs'!$D$40)+(1-'1.Inputs'!$D$40)*(1+'1.Inputs'!$D$41))*(1+$G218)^(9-1))*'1.Inputs'!$D$47+(('1.Inputs'!$D$37*12*IF(9=1,'1.Inputs'!$D$38,IF(9=2,'1.Inputs'!$D$39,$E218)))/(1-'1.Inputs'!$D$42)*$D218*(1+$G218)^(9-1))*('1.Inputs'!$D$48-'1.Inputs'!$D$49))/'1.Inputs'!$D$51</f>
        <v>2081352606.7693827</v>
      </c>
      <c r="Q218" s="36">
        <f ca="1">((('1.Inputs'!$D$37*12*IF(10=1,'1.Inputs'!$D$38,IF(10=2,'1.Inputs'!$D$39,$E218)))*$F218*(('1.Inputs'!$D$40)+(1-'1.Inputs'!$D$40)*(1+'1.Inputs'!$D$41))*(1+$G218)^(10-1))*'1.Inputs'!$D$47+(('1.Inputs'!$D$37*12*IF(10=1,'1.Inputs'!$D$38,IF(10=2,'1.Inputs'!$D$39,$E218)))/(1-'1.Inputs'!$D$42)*$D218*(1+$G218)^(10-1))*('1.Inputs'!$D$48-'1.Inputs'!$D$49))/'1.Inputs'!$D$51</f>
        <v>2218366103.5786924</v>
      </c>
      <c r="R218" s="36">
        <f>-'1.Inputs'!$D$24</f>
        <v>-2050000000</v>
      </c>
      <c r="S218" s="36">
        <f ca="1">((('1.Inputs'!$D$37*12*IF(1=1,'1.Inputs'!$D$38,IF(1=2,'1.Inputs'!$D$39,$E218)))*$F218*(('1.Inputs'!$D$40)+(1-'1.Inputs'!$D$40)*(1+'1.Inputs'!$D$41))*(1+$G218)^(1-1))-(('1.Inputs'!$D$37*12*IF(1=1,'1.Inputs'!$D$38,IF(1=2,'1.Inputs'!$D$39,$E218)))/(1-'1.Inputs'!$D$42)*$D218*(1+$G218)^(1-1))-('1.Inputs'!$D$37*12*IF(1=1,'1.Inputs'!$D$38,IF(1=2,'1.Inputs'!$D$39,$E218)))*'1.Inputs'!$D$43*(1+$G218)^(1-1)-'1.Inputs'!$D$44*(1+$G218)^(1-1)-('1.Inputs'!$D$20/'1.Inputs'!$D$27+'1.Inputs'!$D$23/'1.Inputs'!$D$28))-MAX(0,((('1.Inputs'!$D$37*12*IF(1=1,'1.Inputs'!$D$38,IF(1=2,'1.Inputs'!$D$39,$E218)))*$F218*(('1.Inputs'!$D$40)+(1-'1.Inputs'!$D$40)*(1+'1.Inputs'!$D$41))*(1+$G218)^(1-1))-(('1.Inputs'!$D$37*12*IF(1=1,'1.Inputs'!$D$38,IF(1=2,'1.Inputs'!$D$39,$E218)))/(1-'1.Inputs'!$D$42)*$D218*(1+$G218)^(1-1))-('1.Inputs'!$D$37*12*IF(1=1,'1.Inputs'!$D$38,IF(1=2,'1.Inputs'!$D$39,$E218)))*'1.Inputs'!$D$43*(1+$G218)^(1-1)-'1.Inputs'!$D$44*(1+$G218)^(1-1)-('1.Inputs'!$D$20/'1.Inputs'!$D$27+'1.Inputs'!$D$23/'1.Inputs'!$D$28)))*'1.Inputs'!$D$53+('1.Inputs'!$D$20/'1.Inputs'!$D$27+'1.Inputs'!$D$23/'1.Inputs'!$D$28)-H218</f>
        <v>-941964339.24424124</v>
      </c>
      <c r="T218" s="36">
        <f ca="1">((('1.Inputs'!$D$37*12*IF(2=1,'1.Inputs'!$D$38,IF(2=2,'1.Inputs'!$D$39,$E218)))*$F218*(('1.Inputs'!$D$40)+(1-'1.Inputs'!$D$40)*(1+'1.Inputs'!$D$41))*(1+$G218)^(2-1))-(('1.Inputs'!$D$37*12*IF(2=1,'1.Inputs'!$D$38,IF(2=2,'1.Inputs'!$D$39,$E218)))/(1-'1.Inputs'!$D$42)*$D218*(1+$G218)^(2-1))-('1.Inputs'!$D$37*12*IF(2=1,'1.Inputs'!$D$38,IF(2=2,'1.Inputs'!$D$39,$E218)))*'1.Inputs'!$D$43*(1+$G218)^(2-1)-'1.Inputs'!$D$44*(1+$G218)^(2-1)-('1.Inputs'!$D$20/'1.Inputs'!$D$27+'1.Inputs'!$D$23/'1.Inputs'!$D$28))-MAX(0,((('1.Inputs'!$D$37*12*IF(2=1,'1.Inputs'!$D$38,IF(2=2,'1.Inputs'!$D$39,$E218)))*$F218*(('1.Inputs'!$D$40)+(1-'1.Inputs'!$D$40)*(1+'1.Inputs'!$D$41))*(1+$G218)^(2-1))-(('1.Inputs'!$D$37*12*IF(2=1,'1.Inputs'!$D$38,IF(2=2,'1.Inputs'!$D$39,$E218)))/(1-'1.Inputs'!$D$42)*$D218*(1+$G218)^(2-1))-('1.Inputs'!$D$37*12*IF(2=1,'1.Inputs'!$D$38,IF(2=2,'1.Inputs'!$D$39,$E218)))*'1.Inputs'!$D$43*(1+$G218)^(2-1)-'1.Inputs'!$D$44*(1+$G218)^(2-1)-('1.Inputs'!$D$20/'1.Inputs'!$D$27+'1.Inputs'!$D$23/'1.Inputs'!$D$28)))*'1.Inputs'!$D$53+('1.Inputs'!$D$20/'1.Inputs'!$D$27+'1.Inputs'!$D$23/'1.Inputs'!$D$28)-(I218-H218)</f>
        <v>-233341111.09923866</v>
      </c>
      <c r="U218" s="36">
        <f ca="1">((('1.Inputs'!$D$37*12*IF(3=1,'1.Inputs'!$D$38,IF(3=2,'1.Inputs'!$D$39,$E218)))*$F218*(('1.Inputs'!$D$40)+(1-'1.Inputs'!$D$40)*(1+'1.Inputs'!$D$41))*(1+$G218)^(3-1))-(('1.Inputs'!$D$37*12*IF(3=1,'1.Inputs'!$D$38,IF(3=2,'1.Inputs'!$D$39,$E218)))/(1-'1.Inputs'!$D$42)*$D218*(1+$G218)^(3-1))-('1.Inputs'!$D$37*12*IF(3=1,'1.Inputs'!$D$38,IF(3=2,'1.Inputs'!$D$39,$E218)))*'1.Inputs'!$D$43*(1+$G218)^(3-1)-'1.Inputs'!$D$44*(1+$G218)^(3-1)-('1.Inputs'!$D$20/'1.Inputs'!$D$27+'1.Inputs'!$D$23/'1.Inputs'!$D$28))-MAX(0,((('1.Inputs'!$D$37*12*IF(3=1,'1.Inputs'!$D$38,IF(3=2,'1.Inputs'!$D$39,$E218)))*$F218*(('1.Inputs'!$D$40)+(1-'1.Inputs'!$D$40)*(1+'1.Inputs'!$D$41))*(1+$G218)^(3-1))-(('1.Inputs'!$D$37*12*IF(3=1,'1.Inputs'!$D$38,IF(3=2,'1.Inputs'!$D$39,$E218)))/(1-'1.Inputs'!$D$42)*$D218*(1+$G218)^(3-1))-('1.Inputs'!$D$37*12*IF(3=1,'1.Inputs'!$D$38,IF(3=2,'1.Inputs'!$D$39,$E218)))*'1.Inputs'!$D$43*(1+$G218)^(3-1)-'1.Inputs'!$D$44*(1+$G218)^(3-1)-('1.Inputs'!$D$20/'1.Inputs'!$D$27+'1.Inputs'!$D$23/'1.Inputs'!$D$28)))*'1.Inputs'!$D$53+('1.Inputs'!$D$20/'1.Inputs'!$D$27+'1.Inputs'!$D$23/'1.Inputs'!$D$28)-(J218-I218)</f>
        <v>35724073.618246049</v>
      </c>
      <c r="V218" s="36">
        <f ca="1">((('1.Inputs'!$D$37*12*IF(4=1,'1.Inputs'!$D$38,IF(4=2,'1.Inputs'!$D$39,$E218)))*$F218*(('1.Inputs'!$D$40)+(1-'1.Inputs'!$D$40)*(1+'1.Inputs'!$D$41))*(1+$G218)^(4-1))-(('1.Inputs'!$D$37*12*IF(4=1,'1.Inputs'!$D$38,IF(4=2,'1.Inputs'!$D$39,$E218)))/(1-'1.Inputs'!$D$42)*$D218*(1+$G218)^(4-1))-('1.Inputs'!$D$37*12*IF(4=1,'1.Inputs'!$D$38,IF(4=2,'1.Inputs'!$D$39,$E218)))*'1.Inputs'!$D$43*(1+$G218)^(4-1)-'1.Inputs'!$D$44*(1+$G218)^(4-1)-('1.Inputs'!$D$20/'1.Inputs'!$D$27+'1.Inputs'!$D$23/'1.Inputs'!$D$28))-MAX(0,((('1.Inputs'!$D$37*12*IF(4=1,'1.Inputs'!$D$38,IF(4=2,'1.Inputs'!$D$39,$E218)))*$F218*(('1.Inputs'!$D$40)+(1-'1.Inputs'!$D$40)*(1+'1.Inputs'!$D$41))*(1+$G218)^(4-1))-(('1.Inputs'!$D$37*12*IF(4=1,'1.Inputs'!$D$38,IF(4=2,'1.Inputs'!$D$39,$E218)))/(1-'1.Inputs'!$D$42)*$D218*(1+$G218)^(4-1))-('1.Inputs'!$D$37*12*IF(4=1,'1.Inputs'!$D$38,IF(4=2,'1.Inputs'!$D$39,$E218)))*'1.Inputs'!$D$43*(1+$G218)^(4-1)-'1.Inputs'!$D$44*(1+$G218)^(4-1)-('1.Inputs'!$D$20/'1.Inputs'!$D$27+'1.Inputs'!$D$23/'1.Inputs'!$D$28)))*'1.Inputs'!$D$53+('1.Inputs'!$D$20/'1.Inputs'!$D$27+'1.Inputs'!$D$23/'1.Inputs'!$D$28)-(K218-J218)</f>
        <v>177687583.54314381</v>
      </c>
      <c r="W218" s="36">
        <f ca="1">((('1.Inputs'!$D$37*12*IF(5=1,'1.Inputs'!$D$38,IF(5=2,'1.Inputs'!$D$39,$E218)))*$F218*(('1.Inputs'!$D$40)+(1-'1.Inputs'!$D$40)*(1+'1.Inputs'!$D$41))*(1+$G218)^(5-1))-(('1.Inputs'!$D$37*12*IF(5=1,'1.Inputs'!$D$38,IF(5=2,'1.Inputs'!$D$39,$E218)))/(1-'1.Inputs'!$D$42)*$D218*(1+$G218)^(5-1))-('1.Inputs'!$D$37*12*IF(5=1,'1.Inputs'!$D$38,IF(5=2,'1.Inputs'!$D$39,$E218)))*'1.Inputs'!$D$43*(1+$G218)^(5-1)-'1.Inputs'!$D$44*(1+$G218)^(5-1)-('1.Inputs'!$D$20/'1.Inputs'!$D$27+'1.Inputs'!$D$23/'1.Inputs'!$D$28))-MAX(0,((('1.Inputs'!$D$37*12*IF(5=1,'1.Inputs'!$D$38,IF(5=2,'1.Inputs'!$D$39,$E218)))*$F218*(('1.Inputs'!$D$40)+(1-'1.Inputs'!$D$40)*(1+'1.Inputs'!$D$41))*(1+$G218)^(5-1))-(('1.Inputs'!$D$37*12*IF(5=1,'1.Inputs'!$D$38,IF(5=2,'1.Inputs'!$D$39,$E218)))/(1-'1.Inputs'!$D$42)*$D218*(1+$G218)^(5-1))-('1.Inputs'!$D$37*12*IF(5=1,'1.Inputs'!$D$38,IF(5=2,'1.Inputs'!$D$39,$E218)))*'1.Inputs'!$D$43*(1+$G218)^(5-1)-'1.Inputs'!$D$44*(1+$G218)^(5-1)-('1.Inputs'!$D$20/'1.Inputs'!$D$27+'1.Inputs'!$D$23/'1.Inputs'!$D$28)))*'1.Inputs'!$D$53+('1.Inputs'!$D$20/'1.Inputs'!$D$27+'1.Inputs'!$D$23/'1.Inputs'!$D$28)-(L218-K218)</f>
        <v>186274167.75692648</v>
      </c>
      <c r="X218" s="36">
        <f ca="1">((('1.Inputs'!$D$37*12*IF(6=1,'1.Inputs'!$D$38,IF(6=2,'1.Inputs'!$D$39,$E218)))*$F218*(('1.Inputs'!$D$40)+(1-'1.Inputs'!$D$40)*(1+'1.Inputs'!$D$41))*(1+$G218)^(6-1))-(('1.Inputs'!$D$37*12*IF(6=1,'1.Inputs'!$D$38,IF(6=2,'1.Inputs'!$D$39,$E218)))/(1-'1.Inputs'!$D$42)*$D218*(1+$G218)^(6-1))-('1.Inputs'!$D$37*12*IF(6=1,'1.Inputs'!$D$38,IF(6=2,'1.Inputs'!$D$39,$E218)))*'1.Inputs'!$D$43*(1+$G218)^(6-1)-'1.Inputs'!$D$44*(1+$G218)^(6-1)-('1.Inputs'!$D$20/'1.Inputs'!$D$27+'1.Inputs'!$D$23/'1.Inputs'!$D$28))-MAX(0,((('1.Inputs'!$D$37*12*IF(6=1,'1.Inputs'!$D$38,IF(6=2,'1.Inputs'!$D$39,$E218)))*$F218*(('1.Inputs'!$D$40)+(1-'1.Inputs'!$D$40)*(1+'1.Inputs'!$D$41))*(1+$G218)^(6-1))-(('1.Inputs'!$D$37*12*IF(6=1,'1.Inputs'!$D$38,IF(6=2,'1.Inputs'!$D$39,$E218)))/(1-'1.Inputs'!$D$42)*$D218*(1+$G218)^(6-1))-('1.Inputs'!$D$37*12*IF(6=1,'1.Inputs'!$D$38,IF(6=2,'1.Inputs'!$D$39,$E218)))*'1.Inputs'!$D$43*(1+$G218)^(6-1)-'1.Inputs'!$D$44*(1+$G218)^(6-1)-('1.Inputs'!$D$20/'1.Inputs'!$D$27+'1.Inputs'!$D$23/'1.Inputs'!$D$28)))*'1.Inputs'!$D$53+('1.Inputs'!$D$20/'1.Inputs'!$D$27+'1.Inputs'!$D$23/'1.Inputs'!$D$28)-(M218-L218)</f>
        <v>195425998.78422463</v>
      </c>
      <c r="Y218" s="36">
        <f ca="1">((('1.Inputs'!$D$37*12*IF(7=1,'1.Inputs'!$D$38,IF(7=2,'1.Inputs'!$D$39,$E218)))*$F218*(('1.Inputs'!$D$40)+(1-'1.Inputs'!$D$40)*(1+'1.Inputs'!$D$41))*(1+$G218)^(7-1))-(('1.Inputs'!$D$37*12*IF(7=1,'1.Inputs'!$D$38,IF(7=2,'1.Inputs'!$D$39,$E218)))/(1-'1.Inputs'!$D$42)*$D218*(1+$G218)^(7-1))-('1.Inputs'!$D$37*12*IF(7=1,'1.Inputs'!$D$38,IF(7=2,'1.Inputs'!$D$39,$E218)))*'1.Inputs'!$D$43*(1+$G218)^(7-1)-'1.Inputs'!$D$44*(1+$G218)^(7-1)-('1.Inputs'!$D$20/'1.Inputs'!$D$27+'1.Inputs'!$D$23/'1.Inputs'!$D$28))-MAX(0,((('1.Inputs'!$D$37*12*IF(7=1,'1.Inputs'!$D$38,IF(7=2,'1.Inputs'!$D$39,$E218)))*$F218*(('1.Inputs'!$D$40)+(1-'1.Inputs'!$D$40)*(1+'1.Inputs'!$D$41))*(1+$G218)^(7-1))-(('1.Inputs'!$D$37*12*IF(7=1,'1.Inputs'!$D$38,IF(7=2,'1.Inputs'!$D$39,$E218)))/(1-'1.Inputs'!$D$42)*$D218*(1+$G218)^(7-1))-('1.Inputs'!$D$37*12*IF(7=1,'1.Inputs'!$D$38,IF(7=2,'1.Inputs'!$D$39,$E218)))*'1.Inputs'!$D$43*(1+$G218)^(7-1)-'1.Inputs'!$D$44*(1+$G218)^(7-1)-('1.Inputs'!$D$20/'1.Inputs'!$D$27+'1.Inputs'!$D$23/'1.Inputs'!$D$28)))*'1.Inputs'!$D$53+('1.Inputs'!$D$20/'1.Inputs'!$D$27+'1.Inputs'!$D$23/'1.Inputs'!$D$28)-(N218-M218)</f>
        <v>205180286.29447627</v>
      </c>
      <c r="Z218" s="36">
        <f ca="1">((('1.Inputs'!$D$37*12*IF(8=1,'1.Inputs'!$D$38,IF(8=2,'1.Inputs'!$D$39,$E218)))*$F218*(('1.Inputs'!$D$40)+(1-'1.Inputs'!$D$40)*(1+'1.Inputs'!$D$41))*(1+$G218)^(8-1))-(('1.Inputs'!$D$37*12*IF(8=1,'1.Inputs'!$D$38,IF(8=2,'1.Inputs'!$D$39,$E218)))/(1-'1.Inputs'!$D$42)*$D218*(1+$G218)^(8-1))-('1.Inputs'!$D$37*12*IF(8=1,'1.Inputs'!$D$38,IF(8=2,'1.Inputs'!$D$39,$E218)))*'1.Inputs'!$D$43*(1+$G218)^(8-1)-'1.Inputs'!$D$44*(1+$G218)^(8-1)-('1.Inputs'!$D$20/'1.Inputs'!$D$27+'1.Inputs'!$D$23/'1.Inputs'!$D$28))-MAX(0,((('1.Inputs'!$D$37*12*IF(8=1,'1.Inputs'!$D$38,IF(8=2,'1.Inputs'!$D$39,$E218)))*$F218*(('1.Inputs'!$D$40)+(1-'1.Inputs'!$D$40)*(1+'1.Inputs'!$D$41))*(1+$G218)^(8-1))-(('1.Inputs'!$D$37*12*IF(8=1,'1.Inputs'!$D$38,IF(8=2,'1.Inputs'!$D$39,$E218)))/(1-'1.Inputs'!$D$42)*$D218*(1+$G218)^(8-1))-('1.Inputs'!$D$37*12*IF(8=1,'1.Inputs'!$D$38,IF(8=2,'1.Inputs'!$D$39,$E218)))*'1.Inputs'!$D$43*(1+$G218)^(8-1)-'1.Inputs'!$D$44*(1+$G218)^(8-1)-('1.Inputs'!$D$20/'1.Inputs'!$D$27+'1.Inputs'!$D$23/'1.Inputs'!$D$28)))*'1.Inputs'!$D$53+('1.Inputs'!$D$20/'1.Inputs'!$D$27+'1.Inputs'!$D$23/'1.Inputs'!$D$28)-(O218-N218)</f>
        <v>215576689.43487793</v>
      </c>
      <c r="AA218" s="36">
        <f ca="1">((('1.Inputs'!$D$37*12*IF(9=1,'1.Inputs'!$D$38,IF(9=2,'1.Inputs'!$D$39,$E218)))*$F218*(('1.Inputs'!$D$40)+(1-'1.Inputs'!$D$40)*(1+'1.Inputs'!$D$41))*(1+$G218)^(9-1))-(('1.Inputs'!$D$37*12*IF(9=1,'1.Inputs'!$D$38,IF(9=2,'1.Inputs'!$D$39,$E218)))/(1-'1.Inputs'!$D$42)*$D218*(1+$G218)^(9-1))-('1.Inputs'!$D$37*12*IF(9=1,'1.Inputs'!$D$38,IF(9=2,'1.Inputs'!$D$39,$E218)))*'1.Inputs'!$D$43*(1+$G218)^(9-1)-'1.Inputs'!$D$44*(1+$G218)^(9-1)-('1.Inputs'!$D$20/'1.Inputs'!$D$27+'1.Inputs'!$D$23/'1.Inputs'!$D$28))-MAX(0,((('1.Inputs'!$D$37*12*IF(9=1,'1.Inputs'!$D$38,IF(9=2,'1.Inputs'!$D$39,$E218)))*$F218*(('1.Inputs'!$D$40)+(1-'1.Inputs'!$D$40)*(1+'1.Inputs'!$D$41))*(1+$G218)^(9-1))-(('1.Inputs'!$D$37*12*IF(9=1,'1.Inputs'!$D$38,IF(9=2,'1.Inputs'!$D$39,$E218)))/(1-'1.Inputs'!$D$42)*$D218*(1+$G218)^(9-1))-('1.Inputs'!$D$37*12*IF(9=1,'1.Inputs'!$D$38,IF(9=2,'1.Inputs'!$D$39,$E218)))*'1.Inputs'!$D$43*(1+$G218)^(9-1)-'1.Inputs'!$D$44*(1+$G218)^(9-1)-('1.Inputs'!$D$20/'1.Inputs'!$D$27+'1.Inputs'!$D$23/'1.Inputs'!$D$28)))*'1.Inputs'!$D$53+('1.Inputs'!$D$20/'1.Inputs'!$D$27+'1.Inputs'!$D$23/'1.Inputs'!$D$28)-(P218-O218)</f>
        <v>226657478.07722491</v>
      </c>
      <c r="AB218" s="36">
        <f ca="1">((('1.Inputs'!$D$37*12*IF(10=1,'1.Inputs'!$D$38,IF(10=2,'1.Inputs'!$D$39,$E218)))*$F218*(('1.Inputs'!$D$40)+(1-'1.Inputs'!$D$40)*(1+'1.Inputs'!$D$41))*(1+$G218)^(10-1))-(('1.Inputs'!$D$37*12*IF(10=1,'1.Inputs'!$D$38,IF(10=2,'1.Inputs'!$D$39,$E218)))/(1-'1.Inputs'!$D$42)*$D218*(1+$G218)^(10-1))-('1.Inputs'!$D$37*12*IF(10=1,'1.Inputs'!$D$38,IF(10=2,'1.Inputs'!$D$39,$E218)))*'1.Inputs'!$D$43*(1+$G218)^(10-1)-'1.Inputs'!$D$44*(1+$G218)^(10-1)-('1.Inputs'!$D$20/'1.Inputs'!$D$27+'1.Inputs'!$D$23/'1.Inputs'!$D$28))-MAX(0,((('1.Inputs'!$D$37*12*IF(10=1,'1.Inputs'!$D$38,IF(10=2,'1.Inputs'!$D$39,$E218)))*$F218*(('1.Inputs'!$D$40)+(1-'1.Inputs'!$D$40)*(1+'1.Inputs'!$D$41))*(1+$G218)^(10-1))-(('1.Inputs'!$D$37*12*IF(10=1,'1.Inputs'!$D$38,IF(10=2,'1.Inputs'!$D$39,$E218)))/(1-'1.Inputs'!$D$42)*$D218*(1+$G218)^(10-1))-('1.Inputs'!$D$37*12*IF(10=1,'1.Inputs'!$D$38,IF(10=2,'1.Inputs'!$D$39,$E218)))*'1.Inputs'!$D$43*(1+$G218)^(10-1)-'1.Inputs'!$D$44*(1+$G218)^(10-1)-('1.Inputs'!$D$20/'1.Inputs'!$D$27+'1.Inputs'!$D$23/'1.Inputs'!$D$28)))*'1.Inputs'!$D$53+('1.Inputs'!$D$20/'1.Inputs'!$D$27+'1.Inputs'!$D$23/'1.Inputs'!$D$28)-(Q218-P218)+(('1.Inputs'!$D$20+'1.Inputs'!$D$23-('1.Inputs'!$D$20/'1.Inputs'!$D$27+'1.Inputs'!$D$23/'1.Inputs'!$D$28)*'1.Inputs'!$D$10)*'1.Inputs'!$D$60+'1.Inputs'!$D$19*'1.Inputs'!$D$59+Q218)</f>
        <v>3156833808.2581515</v>
      </c>
      <c r="AC218" s="36">
        <f ca="1">S218-AC$13-AC$14+MIN(AC$13,MAX(0,((('1.Inputs'!$D$37*12*IF(1=1,'1.Inputs'!$D$38,IF(1=2,'1.Inputs'!$D$39,$E218)))*$F218*(('1.Inputs'!$D$40)+(1-'1.Inputs'!$D$40)*(1+'1.Inputs'!$D$41))*(1+$G218)^(1-1))-(('1.Inputs'!$D$37*12*IF(1=1,'1.Inputs'!$D$38,IF(1=2,'1.Inputs'!$D$39,$E218)))/(1-'1.Inputs'!$D$42)*$D218*(1+$G218)^(1-1))-('1.Inputs'!$D$37*12*IF(1=1,'1.Inputs'!$D$38,IF(1=2,'1.Inputs'!$D$39,$E218)))*'1.Inputs'!$D$43*(1+$G218)^(1-1)-'1.Inputs'!$D$44*(1+$G218)^(1-1)-('1.Inputs'!$D$20/'1.Inputs'!$D$27+'1.Inputs'!$D$23/'1.Inputs'!$D$28))))*'1.Inputs'!$D$53</f>
        <v>-1089564339.2442412</v>
      </c>
      <c r="AD218" s="36">
        <f ca="1">T218-AD$13-AD$14+MIN(AD$13,MAX(0,((('1.Inputs'!$D$37*12*IF(2=1,'1.Inputs'!$D$38,IF(2=2,'1.Inputs'!$D$39,$E218)))*$F218*(('1.Inputs'!$D$40)+(1-'1.Inputs'!$D$40)*(1+'1.Inputs'!$D$41))*(1+$G218)^(2-1))-(('1.Inputs'!$D$37*12*IF(2=1,'1.Inputs'!$D$38,IF(2=2,'1.Inputs'!$D$39,$E218)))/(1-'1.Inputs'!$D$42)*$D218*(1+$G218)^(2-1))-('1.Inputs'!$D$37*12*IF(2=1,'1.Inputs'!$D$38,IF(2=2,'1.Inputs'!$D$39,$E218)))*'1.Inputs'!$D$43*(1+$G218)^(2-1)-'1.Inputs'!$D$44*(1+$G218)^(2-1)-('1.Inputs'!$D$20/'1.Inputs'!$D$27+'1.Inputs'!$D$23/'1.Inputs'!$D$28))))*'1.Inputs'!$D$53</f>
        <v>-366480328.96784788</v>
      </c>
      <c r="AE218" s="36">
        <f ca="1">U218-AE$13-AE$14+MIN(AE$13,MAX(0,((('1.Inputs'!$D$37*12*IF(3=1,'1.Inputs'!$D$38,IF(3=2,'1.Inputs'!$D$39,$E218)))*$F218*(('1.Inputs'!$D$40)+(1-'1.Inputs'!$D$40)*(1+'1.Inputs'!$D$41))*(1+$G218)^(3-1))-(('1.Inputs'!$D$37*12*IF(3=1,'1.Inputs'!$D$38,IF(3=2,'1.Inputs'!$D$39,$E218)))/(1-'1.Inputs'!$D$42)*$D218*(1+$G218)^(3-1))-('1.Inputs'!$D$37*12*IF(3=1,'1.Inputs'!$D$38,IF(3=2,'1.Inputs'!$D$39,$E218)))*'1.Inputs'!$D$43*(1+$G218)^(3-1)-'1.Inputs'!$D$44*(1+$G218)^(3-1)-('1.Inputs'!$D$20/'1.Inputs'!$D$27+'1.Inputs'!$D$23/'1.Inputs'!$D$28))))*'1.Inputs'!$D$53</f>
        <v>-306215926.38175392</v>
      </c>
      <c r="AF218" s="36">
        <f ca="1">V218-AF$13-AF$14+MIN(AF$13,MAX(0,((('1.Inputs'!$D$37*12*IF(4=1,'1.Inputs'!$D$38,IF(4=2,'1.Inputs'!$D$39,$E218)))*$F218*(('1.Inputs'!$D$40)+(1-'1.Inputs'!$D$40)*(1+'1.Inputs'!$D$41))*(1+$G218)^(4-1))-(('1.Inputs'!$D$37*12*IF(4=1,'1.Inputs'!$D$38,IF(4=2,'1.Inputs'!$D$39,$E218)))/(1-'1.Inputs'!$D$42)*$D218*(1+$G218)^(4-1))-('1.Inputs'!$D$37*12*IF(4=1,'1.Inputs'!$D$38,IF(4=2,'1.Inputs'!$D$39,$E218)))*'1.Inputs'!$D$43*(1+$G218)^(4-1)-'1.Inputs'!$D$44*(1+$G218)^(4-1)-('1.Inputs'!$D$20/'1.Inputs'!$D$27+'1.Inputs'!$D$23/'1.Inputs'!$D$28))))*'1.Inputs'!$D$53</f>
        <v>-145064416.45685619</v>
      </c>
      <c r="AG218" s="36">
        <f ca="1">W218-AG$13-AG$14+MIN(AG$13,MAX(0,((('1.Inputs'!$D$37*12*IF(5=1,'1.Inputs'!$D$38,IF(5=2,'1.Inputs'!$D$39,$E218)))*$F218*(('1.Inputs'!$D$40)+(1-'1.Inputs'!$D$40)*(1+'1.Inputs'!$D$41))*(1+$G218)^(5-1))-(('1.Inputs'!$D$37*12*IF(5=1,'1.Inputs'!$D$38,IF(5=2,'1.Inputs'!$D$39,$E218)))/(1-'1.Inputs'!$D$42)*$D218*(1+$G218)^(5-1))-('1.Inputs'!$D$37*12*IF(5=1,'1.Inputs'!$D$38,IF(5=2,'1.Inputs'!$D$39,$E218)))*'1.Inputs'!$D$43*(1+$G218)^(5-1)-'1.Inputs'!$D$44*(1+$G218)^(5-1)-('1.Inputs'!$D$20/'1.Inputs'!$D$27+'1.Inputs'!$D$23/'1.Inputs'!$D$28))))*'1.Inputs'!$D$53</f>
        <v>-117289832.24307352</v>
      </c>
      <c r="AH218" s="36">
        <f ca="1">X218-AH$13-AH$14+MIN(AH$13,MAX(0,((('1.Inputs'!$D$37*12*IF(6=1,'1.Inputs'!$D$38,IF(6=2,'1.Inputs'!$D$39,$E218)))*$F218*(('1.Inputs'!$D$40)+(1-'1.Inputs'!$D$40)*(1+'1.Inputs'!$D$41))*(1+$G218)^(6-1))-(('1.Inputs'!$D$37*12*IF(6=1,'1.Inputs'!$D$38,IF(6=2,'1.Inputs'!$D$39,$E218)))/(1-'1.Inputs'!$D$42)*$D218*(1+$G218)^(6-1))-('1.Inputs'!$D$37*12*IF(6=1,'1.Inputs'!$D$38,IF(6=2,'1.Inputs'!$D$39,$E218)))*'1.Inputs'!$D$43*(1+$G218)^(6-1)-'1.Inputs'!$D$44*(1+$G218)^(6-1)-('1.Inputs'!$D$20/'1.Inputs'!$D$27+'1.Inputs'!$D$23/'1.Inputs'!$D$28))))*'1.Inputs'!$D$53</f>
        <v>-88950001.215775371</v>
      </c>
      <c r="AI218" s="36">
        <f ca="1">Y218-AI$13-AI$14+MIN(AI$13,MAX(0,((('1.Inputs'!$D$37*12*IF(7=1,'1.Inputs'!$D$38,IF(7=2,'1.Inputs'!$D$39,$E218)))*$F218*(('1.Inputs'!$D$40)+(1-'1.Inputs'!$D$40)*(1+'1.Inputs'!$D$41))*(1+$G218)^(7-1))-(('1.Inputs'!$D$37*12*IF(7=1,'1.Inputs'!$D$38,IF(7=2,'1.Inputs'!$D$39,$E218)))/(1-'1.Inputs'!$D$42)*$D218*(1+$G218)^(7-1))-('1.Inputs'!$D$37*12*IF(7=1,'1.Inputs'!$D$38,IF(7=2,'1.Inputs'!$D$39,$E218)))*'1.Inputs'!$D$43*(1+$G218)^(7-1)-'1.Inputs'!$D$44*(1+$G218)^(7-1)-('1.Inputs'!$D$20/'1.Inputs'!$D$27+'1.Inputs'!$D$23/'1.Inputs'!$D$28))))*'1.Inputs'!$D$53</f>
        <v>-60007713.705523729</v>
      </c>
      <c r="AJ218" s="36">
        <f ca="1">Z218-AJ$13-AJ$14+MIN(AJ$13,MAX(0,((('1.Inputs'!$D$37*12*IF(8=1,'1.Inputs'!$D$38,IF(8=2,'1.Inputs'!$D$39,$E218)))*$F218*(('1.Inputs'!$D$40)+(1-'1.Inputs'!$D$40)*(1+'1.Inputs'!$D$41))*(1+$G218)^(8-1))-(('1.Inputs'!$D$37*12*IF(8=1,'1.Inputs'!$D$38,IF(8=2,'1.Inputs'!$D$39,$E218)))/(1-'1.Inputs'!$D$42)*$D218*(1+$G218)^(8-1))-('1.Inputs'!$D$37*12*IF(8=1,'1.Inputs'!$D$38,IF(8=2,'1.Inputs'!$D$39,$E218)))*'1.Inputs'!$D$43*(1+$G218)^(8-1)-'1.Inputs'!$D$44*(1+$G218)^(8-1)-('1.Inputs'!$D$20/'1.Inputs'!$D$27+'1.Inputs'!$D$23/'1.Inputs'!$D$28))))*'1.Inputs'!$D$53</f>
        <v>215576689.43487793</v>
      </c>
      <c r="AK218" s="36">
        <f ca="1">AA218-AK$13-AK$14+MIN(AK$13,MAX(0,((('1.Inputs'!$D$37*12*IF(9=1,'1.Inputs'!$D$38,IF(9=2,'1.Inputs'!$D$39,$E218)))*$F218*(('1.Inputs'!$D$40)+(1-'1.Inputs'!$D$40)*(1+'1.Inputs'!$D$41))*(1+$G218)^(9-1))-(('1.Inputs'!$D$37*12*IF(9=1,'1.Inputs'!$D$38,IF(9=2,'1.Inputs'!$D$39,$E218)))/(1-'1.Inputs'!$D$42)*$D218*(1+$G218)^(9-1))-('1.Inputs'!$D$37*12*IF(9=1,'1.Inputs'!$D$38,IF(9=2,'1.Inputs'!$D$39,$E218)))*'1.Inputs'!$D$43*(1+$G218)^(9-1)-'1.Inputs'!$D$44*(1+$G218)^(9-1)-('1.Inputs'!$D$20/'1.Inputs'!$D$27+'1.Inputs'!$D$23/'1.Inputs'!$D$28))))*'1.Inputs'!$D$53</f>
        <v>226657478.07722491</v>
      </c>
      <c r="AL218" s="36">
        <f ca="1">AB218-AL$13-AL$14+MIN(AL$13,MAX(0,((('1.Inputs'!$D$37*12*IF(10=1,'1.Inputs'!$D$38,IF(10=2,'1.Inputs'!$D$39,$E218)))*$F218*(('1.Inputs'!$D$40)+(1-'1.Inputs'!$D$40)*(1+'1.Inputs'!$D$41))*(1+$G218)^(10-1))-(('1.Inputs'!$D$37*12*IF(10=1,'1.Inputs'!$D$38,IF(10=2,'1.Inputs'!$D$39,$E218)))/(1-'1.Inputs'!$D$42)*$D218*(1+$G218)^(10-1))-('1.Inputs'!$D$37*12*IF(10=1,'1.Inputs'!$D$38,IF(10=2,'1.Inputs'!$D$39,$E218)))*'1.Inputs'!$D$43*(1+$G218)^(10-1)-'1.Inputs'!$D$44*(1+$G218)^(10-1)-('1.Inputs'!$D$20/'1.Inputs'!$D$27+'1.Inputs'!$D$23/'1.Inputs'!$D$28))))*'1.Inputs'!$D$53+'1.Inputs'!$D$35</f>
        <v>3956833808.2581515</v>
      </c>
      <c r="AM218" s="48">
        <f ca="1">R218+NPV('1.Inputs'!$D$55,S218:AB218)</f>
        <v>-1442299778.0217419</v>
      </c>
      <c r="AN218" s="48">
        <f ca="1">-('1.Inputs'!$D$24*(1-'1.Inputs'!$D$31)+'1.Inputs'!$D$35)+NPV('1.Inputs'!$D$54,AC218:AL218)</f>
        <v>-2306348157.0182457</v>
      </c>
      <c r="AO218" s="36">
        <f t="shared" ca="1" si="29"/>
        <v>-6.3818722171019058</v>
      </c>
      <c r="AP218" s="36">
        <f t="shared" ca="1" si="30"/>
        <v>9.0762382160177971E-2</v>
      </c>
      <c r="AQ218" s="36">
        <f ca="1">'1.Inputs'!$D$35+MIN(SUM($AC218:AC218),SUM($AC218:AD218),SUM($AC218:AE218),SUM($AC218:AF218),SUM($AC218:AG218),SUM($AC218:AH218),SUM($AC218:AI218),SUM($AC218:AJ218),SUM($AC218:AK218),SUM($AC218:AL218))</f>
        <v>-1373572558.2150717</v>
      </c>
      <c r="AR218" s="36">
        <f ca="1">IF(AP218&lt;'1.Inputs'!$D$57,1,0)</f>
        <v>1</v>
      </c>
      <c r="AS218" s="36">
        <f t="shared" ca="1" si="31"/>
        <v>1</v>
      </c>
    </row>
    <row r="219" spans="2:45" ht="15" customHeight="1" x14ac:dyDescent="0.25">
      <c r="B219" s="36">
        <v>204</v>
      </c>
      <c r="C219" s="36">
        <f t="shared" ca="1" si="24"/>
        <v>0.11047151942133726</v>
      </c>
      <c r="D219" s="36">
        <f t="shared" ca="1" si="25"/>
        <v>20303.602613660561</v>
      </c>
      <c r="E219" s="47">
        <f t="shared" ca="1" si="26"/>
        <v>0.76037847415183768</v>
      </c>
      <c r="F219" s="36">
        <f t="shared" ca="1" si="27"/>
        <v>28494.233479810253</v>
      </c>
      <c r="G219" s="36">
        <f t="shared" ca="1" si="28"/>
        <v>6.4394969182303738E-2</v>
      </c>
      <c r="H219" s="36">
        <f ca="1">((('1.Inputs'!$D$37*12*IF(1=1,'1.Inputs'!$D$38,IF(1=2,'1.Inputs'!$D$39,$E219)))*$F219*(('1.Inputs'!$D$40)+(1-'1.Inputs'!$D$40)*(1+'1.Inputs'!$D$41))*(1+$G219)^(1-1))*'1.Inputs'!$D$47+(('1.Inputs'!$D$37*12*IF(1=1,'1.Inputs'!$D$38,IF(1=2,'1.Inputs'!$D$39,$E219)))/(1-'1.Inputs'!$D$42)*$D219*(1+$G219)^(1-1))*('1.Inputs'!$D$48-'1.Inputs'!$D$49))/'1.Inputs'!$D$51</f>
        <v>770621554.95303774</v>
      </c>
      <c r="I219" s="36">
        <f ca="1">((('1.Inputs'!$D$37*12*IF(2=1,'1.Inputs'!$D$38,IF(2=2,'1.Inputs'!$D$39,$E219)))*$F219*(('1.Inputs'!$D$40)+(1-'1.Inputs'!$D$40)*(1+'1.Inputs'!$D$41))*(1+$G219)^(2-1))*'1.Inputs'!$D$47+(('1.Inputs'!$D$37*12*IF(2=1,'1.Inputs'!$D$38,IF(2=2,'1.Inputs'!$D$39,$E219)))/(1-'1.Inputs'!$D$42)*$D219*(1+$G219)^(2-1))*('1.Inputs'!$D$48-'1.Inputs'!$D$49))/'1.Inputs'!$D$51</f>
        <v>1148343988.7296407</v>
      </c>
      <c r="J219" s="36">
        <f ca="1">((('1.Inputs'!$D$37*12*IF(3=1,'1.Inputs'!$D$38,IF(3=2,'1.Inputs'!$D$39,$E219)))*$F219*(('1.Inputs'!$D$40)+(1-'1.Inputs'!$D$40)*(1+'1.Inputs'!$D$41))*(1+$G219)^(3-1))*'1.Inputs'!$D$47+(('1.Inputs'!$D$37*12*IF(3=1,'1.Inputs'!$D$38,IF(3=2,'1.Inputs'!$D$39,$E219)))/(1-'1.Inputs'!$D$42)*$D219*(1+$G219)^(3-1))*('1.Inputs'!$D$48-'1.Inputs'!$D$49))/'1.Inputs'!$D$51</f>
        <v>1327720278.2557762</v>
      </c>
      <c r="K219" s="36">
        <f ca="1">((('1.Inputs'!$D$37*12*IF(4=1,'1.Inputs'!$D$38,IF(4=2,'1.Inputs'!$D$39,$E219)))*$F219*(('1.Inputs'!$D$40)+(1-'1.Inputs'!$D$40)*(1+'1.Inputs'!$D$41))*(1+$G219)^(4-1))*'1.Inputs'!$D$47+(('1.Inputs'!$D$37*12*IF(4=1,'1.Inputs'!$D$38,IF(4=2,'1.Inputs'!$D$39,$E219)))/(1-'1.Inputs'!$D$42)*$D219*(1+$G219)^(4-1))*('1.Inputs'!$D$48-'1.Inputs'!$D$49))/'1.Inputs'!$D$51</f>
        <v>1413218784.6567767</v>
      </c>
      <c r="L219" s="36">
        <f ca="1">((('1.Inputs'!$D$37*12*IF(5=1,'1.Inputs'!$D$38,IF(5=2,'1.Inputs'!$D$39,$E219)))*$F219*(('1.Inputs'!$D$40)+(1-'1.Inputs'!$D$40)*(1+'1.Inputs'!$D$41))*(1+$G219)^(5-1))*'1.Inputs'!$D$47+(('1.Inputs'!$D$37*12*IF(5=1,'1.Inputs'!$D$38,IF(5=2,'1.Inputs'!$D$39,$E219)))/(1-'1.Inputs'!$D$42)*$D219*(1+$G219)^(5-1))*('1.Inputs'!$D$48-'1.Inputs'!$D$49))/'1.Inputs'!$D$51</f>
        <v>1504222964.7426028</v>
      </c>
      <c r="M219" s="36">
        <f ca="1">((('1.Inputs'!$D$37*12*IF(6=1,'1.Inputs'!$D$38,IF(6=2,'1.Inputs'!$D$39,$E219)))*$F219*(('1.Inputs'!$D$40)+(1-'1.Inputs'!$D$40)*(1+'1.Inputs'!$D$41))*(1+$G219)^(6-1))*'1.Inputs'!$D$47+(('1.Inputs'!$D$37*12*IF(6=1,'1.Inputs'!$D$38,IF(6=2,'1.Inputs'!$D$39,$E219)))/(1-'1.Inputs'!$D$42)*$D219*(1+$G219)^(6-1))*('1.Inputs'!$D$48-'1.Inputs'!$D$49))/'1.Inputs'!$D$51</f>
        <v>1601087356.200516</v>
      </c>
      <c r="N219" s="36">
        <f ca="1">((('1.Inputs'!$D$37*12*IF(7=1,'1.Inputs'!$D$38,IF(7=2,'1.Inputs'!$D$39,$E219)))*$F219*(('1.Inputs'!$D$40)+(1-'1.Inputs'!$D$40)*(1+'1.Inputs'!$D$41))*(1+$G219)^(7-1))*'1.Inputs'!$D$47+(('1.Inputs'!$D$37*12*IF(7=1,'1.Inputs'!$D$38,IF(7=2,'1.Inputs'!$D$39,$E219)))/(1-'1.Inputs'!$D$42)*$D219*(1+$G219)^(7-1))*('1.Inputs'!$D$48-'1.Inputs'!$D$49))/'1.Inputs'!$D$51</f>
        <v>1704189327.1612251</v>
      </c>
      <c r="O219" s="36">
        <f ca="1">((('1.Inputs'!$D$37*12*IF(8=1,'1.Inputs'!$D$38,IF(8=2,'1.Inputs'!$D$39,$E219)))*$F219*(('1.Inputs'!$D$40)+(1-'1.Inputs'!$D$40)*(1+'1.Inputs'!$D$41))*(1+$G219)^(8-1))*'1.Inputs'!$D$47+(('1.Inputs'!$D$37*12*IF(8=1,'1.Inputs'!$D$38,IF(8=2,'1.Inputs'!$D$39,$E219)))/(1-'1.Inputs'!$D$42)*$D219*(1+$G219)^(8-1))*('1.Inputs'!$D$48-'1.Inputs'!$D$49))/'1.Inputs'!$D$51</f>
        <v>1813930546.364583</v>
      </c>
      <c r="P219" s="36">
        <f ca="1">((('1.Inputs'!$D$37*12*IF(9=1,'1.Inputs'!$D$38,IF(9=2,'1.Inputs'!$D$39,$E219)))*$F219*(('1.Inputs'!$D$40)+(1-'1.Inputs'!$D$40)*(1+'1.Inputs'!$D$41))*(1+$G219)^(9-1))*'1.Inputs'!$D$47+(('1.Inputs'!$D$37*12*IF(9=1,'1.Inputs'!$D$38,IF(9=2,'1.Inputs'!$D$39,$E219)))/(1-'1.Inputs'!$D$42)*$D219*(1+$G219)^(9-1))*('1.Inputs'!$D$48-'1.Inputs'!$D$49))/'1.Inputs'!$D$51</f>
        <v>1930738547.9965699</v>
      </c>
      <c r="Q219" s="36">
        <f ca="1">((('1.Inputs'!$D$37*12*IF(10=1,'1.Inputs'!$D$38,IF(10=2,'1.Inputs'!$D$39,$E219)))*$F219*(('1.Inputs'!$D$40)+(1-'1.Inputs'!$D$40)*(1+'1.Inputs'!$D$41))*(1+$G219)^(10-1))*'1.Inputs'!$D$47+(('1.Inputs'!$D$37*12*IF(10=1,'1.Inputs'!$D$38,IF(10=2,'1.Inputs'!$D$39,$E219)))/(1-'1.Inputs'!$D$42)*$D219*(1+$G219)^(10-1))*('1.Inputs'!$D$48-'1.Inputs'!$D$49))/'1.Inputs'!$D$51</f>
        <v>2055068397.2938955</v>
      </c>
      <c r="R219" s="36">
        <f>-'1.Inputs'!$D$24</f>
        <v>-2050000000</v>
      </c>
      <c r="S219" s="36">
        <f ca="1">((('1.Inputs'!$D$37*12*IF(1=1,'1.Inputs'!$D$38,IF(1=2,'1.Inputs'!$D$39,$E219)))*$F219*(('1.Inputs'!$D$40)+(1-'1.Inputs'!$D$40)*(1+'1.Inputs'!$D$41))*(1+$G219)^(1-1))-(('1.Inputs'!$D$37*12*IF(1=1,'1.Inputs'!$D$38,IF(1=2,'1.Inputs'!$D$39,$E219)))/(1-'1.Inputs'!$D$42)*$D219*(1+$G219)^(1-1))-('1.Inputs'!$D$37*12*IF(1=1,'1.Inputs'!$D$38,IF(1=2,'1.Inputs'!$D$39,$E219)))*'1.Inputs'!$D$43*(1+$G219)^(1-1)-'1.Inputs'!$D$44*(1+$G219)^(1-1)-('1.Inputs'!$D$20/'1.Inputs'!$D$27+'1.Inputs'!$D$23/'1.Inputs'!$D$28))-MAX(0,((('1.Inputs'!$D$37*12*IF(1=1,'1.Inputs'!$D$38,IF(1=2,'1.Inputs'!$D$39,$E219)))*$F219*(('1.Inputs'!$D$40)+(1-'1.Inputs'!$D$40)*(1+'1.Inputs'!$D$41))*(1+$G219)^(1-1))-(('1.Inputs'!$D$37*12*IF(1=1,'1.Inputs'!$D$38,IF(1=2,'1.Inputs'!$D$39,$E219)))/(1-'1.Inputs'!$D$42)*$D219*(1+$G219)^(1-1))-('1.Inputs'!$D$37*12*IF(1=1,'1.Inputs'!$D$38,IF(1=2,'1.Inputs'!$D$39,$E219)))*'1.Inputs'!$D$43*(1+$G219)^(1-1)-'1.Inputs'!$D$44*(1+$G219)^(1-1)-('1.Inputs'!$D$20/'1.Inputs'!$D$27+'1.Inputs'!$D$23/'1.Inputs'!$D$28)))*'1.Inputs'!$D$53+('1.Inputs'!$D$20/'1.Inputs'!$D$27+'1.Inputs'!$D$23/'1.Inputs'!$D$28)-H219</f>
        <v>-904965874.07515812</v>
      </c>
      <c r="T219" s="36">
        <f ca="1">((('1.Inputs'!$D$37*12*IF(2=1,'1.Inputs'!$D$38,IF(2=2,'1.Inputs'!$D$39,$E219)))*$F219*(('1.Inputs'!$D$40)+(1-'1.Inputs'!$D$40)*(1+'1.Inputs'!$D$41))*(1+$G219)^(2-1))-(('1.Inputs'!$D$37*12*IF(2=1,'1.Inputs'!$D$38,IF(2=2,'1.Inputs'!$D$39,$E219)))/(1-'1.Inputs'!$D$42)*$D219*(1+$G219)^(2-1))-('1.Inputs'!$D$37*12*IF(2=1,'1.Inputs'!$D$38,IF(2=2,'1.Inputs'!$D$39,$E219)))*'1.Inputs'!$D$43*(1+$G219)^(2-1)-'1.Inputs'!$D$44*(1+$G219)^(2-1)-('1.Inputs'!$D$20/'1.Inputs'!$D$27+'1.Inputs'!$D$23/'1.Inputs'!$D$28))-MAX(0,((('1.Inputs'!$D$37*12*IF(2=1,'1.Inputs'!$D$38,IF(2=2,'1.Inputs'!$D$39,$E219)))*$F219*(('1.Inputs'!$D$40)+(1-'1.Inputs'!$D$40)*(1+'1.Inputs'!$D$41))*(1+$G219)^(2-1))-(('1.Inputs'!$D$37*12*IF(2=1,'1.Inputs'!$D$38,IF(2=2,'1.Inputs'!$D$39,$E219)))/(1-'1.Inputs'!$D$42)*$D219*(1+$G219)^(2-1))-('1.Inputs'!$D$37*12*IF(2=1,'1.Inputs'!$D$38,IF(2=2,'1.Inputs'!$D$39,$E219)))*'1.Inputs'!$D$43*(1+$G219)^(2-1)-'1.Inputs'!$D$44*(1+$G219)^(2-1)-('1.Inputs'!$D$20/'1.Inputs'!$D$27+'1.Inputs'!$D$23/'1.Inputs'!$D$28)))*'1.Inputs'!$D$53+('1.Inputs'!$D$20/'1.Inputs'!$D$27+'1.Inputs'!$D$23/'1.Inputs'!$D$28)-(I219-H219)</f>
        <v>-211529840.83268785</v>
      </c>
      <c r="U219" s="36">
        <f ca="1">((('1.Inputs'!$D$37*12*IF(3=1,'1.Inputs'!$D$38,IF(3=2,'1.Inputs'!$D$39,$E219)))*$F219*(('1.Inputs'!$D$40)+(1-'1.Inputs'!$D$40)*(1+'1.Inputs'!$D$41))*(1+$G219)^(3-1))-(('1.Inputs'!$D$37*12*IF(3=1,'1.Inputs'!$D$38,IF(3=2,'1.Inputs'!$D$39,$E219)))/(1-'1.Inputs'!$D$42)*$D219*(1+$G219)^(3-1))-('1.Inputs'!$D$37*12*IF(3=1,'1.Inputs'!$D$38,IF(3=2,'1.Inputs'!$D$39,$E219)))*'1.Inputs'!$D$43*(1+$G219)^(3-1)-'1.Inputs'!$D$44*(1+$G219)^(3-1)-('1.Inputs'!$D$20/'1.Inputs'!$D$27+'1.Inputs'!$D$23/'1.Inputs'!$D$28))-MAX(0,((('1.Inputs'!$D$37*12*IF(3=1,'1.Inputs'!$D$38,IF(3=2,'1.Inputs'!$D$39,$E219)))*$F219*(('1.Inputs'!$D$40)+(1-'1.Inputs'!$D$40)*(1+'1.Inputs'!$D$41))*(1+$G219)^(3-1))-(('1.Inputs'!$D$37*12*IF(3=1,'1.Inputs'!$D$38,IF(3=2,'1.Inputs'!$D$39,$E219)))/(1-'1.Inputs'!$D$42)*$D219*(1+$G219)^(3-1))-('1.Inputs'!$D$37*12*IF(3=1,'1.Inputs'!$D$38,IF(3=2,'1.Inputs'!$D$39,$E219)))*'1.Inputs'!$D$43*(1+$G219)^(3-1)-'1.Inputs'!$D$44*(1+$G219)^(3-1)-('1.Inputs'!$D$20/'1.Inputs'!$D$27+'1.Inputs'!$D$23/'1.Inputs'!$D$28)))*'1.Inputs'!$D$53+('1.Inputs'!$D$20/'1.Inputs'!$D$27+'1.Inputs'!$D$23/'1.Inputs'!$D$28)-(J219-I219)</f>
        <v>62562674.257385731</v>
      </c>
      <c r="V219" s="36">
        <f ca="1">((('1.Inputs'!$D$37*12*IF(4=1,'1.Inputs'!$D$38,IF(4=2,'1.Inputs'!$D$39,$E219)))*$F219*(('1.Inputs'!$D$40)+(1-'1.Inputs'!$D$40)*(1+'1.Inputs'!$D$41))*(1+$G219)^(4-1))-(('1.Inputs'!$D$37*12*IF(4=1,'1.Inputs'!$D$38,IF(4=2,'1.Inputs'!$D$39,$E219)))/(1-'1.Inputs'!$D$42)*$D219*(1+$G219)^(4-1))-('1.Inputs'!$D$37*12*IF(4=1,'1.Inputs'!$D$38,IF(4=2,'1.Inputs'!$D$39,$E219)))*'1.Inputs'!$D$43*(1+$G219)^(4-1)-'1.Inputs'!$D$44*(1+$G219)^(4-1)-('1.Inputs'!$D$20/'1.Inputs'!$D$27+'1.Inputs'!$D$23/'1.Inputs'!$D$28))-MAX(0,((('1.Inputs'!$D$37*12*IF(4=1,'1.Inputs'!$D$38,IF(4=2,'1.Inputs'!$D$39,$E219)))*$F219*(('1.Inputs'!$D$40)+(1-'1.Inputs'!$D$40)*(1+'1.Inputs'!$D$41))*(1+$G219)^(4-1))-(('1.Inputs'!$D$37*12*IF(4=1,'1.Inputs'!$D$38,IF(4=2,'1.Inputs'!$D$39,$E219)))/(1-'1.Inputs'!$D$42)*$D219*(1+$G219)^(4-1))-('1.Inputs'!$D$37*12*IF(4=1,'1.Inputs'!$D$38,IF(4=2,'1.Inputs'!$D$39,$E219)))*'1.Inputs'!$D$43*(1+$G219)^(4-1)-'1.Inputs'!$D$44*(1+$G219)^(4-1)-('1.Inputs'!$D$20/'1.Inputs'!$D$27+'1.Inputs'!$D$23/'1.Inputs'!$D$28)))*'1.Inputs'!$D$53+('1.Inputs'!$D$20/'1.Inputs'!$D$27+'1.Inputs'!$D$23/'1.Inputs'!$D$28)-(K219-J219)</f>
        <v>168977447.20549533</v>
      </c>
      <c r="W219" s="36">
        <f ca="1">((('1.Inputs'!$D$37*12*IF(5=1,'1.Inputs'!$D$38,IF(5=2,'1.Inputs'!$D$39,$E219)))*$F219*(('1.Inputs'!$D$40)+(1-'1.Inputs'!$D$40)*(1+'1.Inputs'!$D$41))*(1+$G219)^(5-1))-(('1.Inputs'!$D$37*12*IF(5=1,'1.Inputs'!$D$38,IF(5=2,'1.Inputs'!$D$39,$E219)))/(1-'1.Inputs'!$D$42)*$D219*(1+$G219)^(5-1))-('1.Inputs'!$D$37*12*IF(5=1,'1.Inputs'!$D$38,IF(5=2,'1.Inputs'!$D$39,$E219)))*'1.Inputs'!$D$43*(1+$G219)^(5-1)-'1.Inputs'!$D$44*(1+$G219)^(5-1)-('1.Inputs'!$D$20/'1.Inputs'!$D$27+'1.Inputs'!$D$23/'1.Inputs'!$D$28))-MAX(0,((('1.Inputs'!$D$37*12*IF(5=1,'1.Inputs'!$D$38,IF(5=2,'1.Inputs'!$D$39,$E219)))*$F219*(('1.Inputs'!$D$40)+(1-'1.Inputs'!$D$40)*(1+'1.Inputs'!$D$41))*(1+$G219)^(5-1))-(('1.Inputs'!$D$37*12*IF(5=1,'1.Inputs'!$D$38,IF(5=2,'1.Inputs'!$D$39,$E219)))/(1-'1.Inputs'!$D$42)*$D219*(1+$G219)^(5-1))-('1.Inputs'!$D$37*12*IF(5=1,'1.Inputs'!$D$38,IF(5=2,'1.Inputs'!$D$39,$E219)))*'1.Inputs'!$D$43*(1+$G219)^(5-1)-'1.Inputs'!$D$44*(1+$G219)^(5-1)-('1.Inputs'!$D$20/'1.Inputs'!$D$27+'1.Inputs'!$D$23/'1.Inputs'!$D$28)))*'1.Inputs'!$D$53+('1.Inputs'!$D$20/'1.Inputs'!$D$27+'1.Inputs'!$D$23/'1.Inputs'!$D$28)-(L219-K219)</f>
        <v>176816082.4169336</v>
      </c>
      <c r="X219" s="36">
        <f ca="1">((('1.Inputs'!$D$37*12*IF(6=1,'1.Inputs'!$D$38,IF(6=2,'1.Inputs'!$D$39,$E219)))*$F219*(('1.Inputs'!$D$40)+(1-'1.Inputs'!$D$40)*(1+'1.Inputs'!$D$41))*(1+$G219)^(6-1))-(('1.Inputs'!$D$37*12*IF(6=1,'1.Inputs'!$D$38,IF(6=2,'1.Inputs'!$D$39,$E219)))/(1-'1.Inputs'!$D$42)*$D219*(1+$G219)^(6-1))-('1.Inputs'!$D$37*12*IF(6=1,'1.Inputs'!$D$38,IF(6=2,'1.Inputs'!$D$39,$E219)))*'1.Inputs'!$D$43*(1+$G219)^(6-1)-'1.Inputs'!$D$44*(1+$G219)^(6-1)-('1.Inputs'!$D$20/'1.Inputs'!$D$27+'1.Inputs'!$D$23/'1.Inputs'!$D$28))-MAX(0,((('1.Inputs'!$D$37*12*IF(6=1,'1.Inputs'!$D$38,IF(6=2,'1.Inputs'!$D$39,$E219)))*$F219*(('1.Inputs'!$D$40)+(1-'1.Inputs'!$D$40)*(1+'1.Inputs'!$D$41))*(1+$G219)^(6-1))-(('1.Inputs'!$D$37*12*IF(6=1,'1.Inputs'!$D$38,IF(6=2,'1.Inputs'!$D$39,$E219)))/(1-'1.Inputs'!$D$42)*$D219*(1+$G219)^(6-1))-('1.Inputs'!$D$37*12*IF(6=1,'1.Inputs'!$D$38,IF(6=2,'1.Inputs'!$D$39,$E219)))*'1.Inputs'!$D$43*(1+$G219)^(6-1)-'1.Inputs'!$D$44*(1+$G219)^(6-1)-('1.Inputs'!$D$20/'1.Inputs'!$D$27+'1.Inputs'!$D$23/'1.Inputs'!$D$28)))*'1.Inputs'!$D$53+('1.Inputs'!$D$20/'1.Inputs'!$D$27+'1.Inputs'!$D$23/'1.Inputs'!$D$28)-(M219-L219)</f>
        <v>185159486.3012442</v>
      </c>
      <c r="Y219" s="36">
        <f ca="1">((('1.Inputs'!$D$37*12*IF(7=1,'1.Inputs'!$D$38,IF(7=2,'1.Inputs'!$D$39,$E219)))*$F219*(('1.Inputs'!$D$40)+(1-'1.Inputs'!$D$40)*(1+'1.Inputs'!$D$41))*(1+$G219)^(7-1))-(('1.Inputs'!$D$37*12*IF(7=1,'1.Inputs'!$D$38,IF(7=2,'1.Inputs'!$D$39,$E219)))/(1-'1.Inputs'!$D$42)*$D219*(1+$G219)^(7-1))-('1.Inputs'!$D$37*12*IF(7=1,'1.Inputs'!$D$38,IF(7=2,'1.Inputs'!$D$39,$E219)))*'1.Inputs'!$D$43*(1+$G219)^(7-1)-'1.Inputs'!$D$44*(1+$G219)^(7-1)-('1.Inputs'!$D$20/'1.Inputs'!$D$27+'1.Inputs'!$D$23/'1.Inputs'!$D$28))-MAX(0,((('1.Inputs'!$D$37*12*IF(7=1,'1.Inputs'!$D$38,IF(7=2,'1.Inputs'!$D$39,$E219)))*$F219*(('1.Inputs'!$D$40)+(1-'1.Inputs'!$D$40)*(1+'1.Inputs'!$D$41))*(1+$G219)^(7-1))-(('1.Inputs'!$D$37*12*IF(7=1,'1.Inputs'!$D$38,IF(7=2,'1.Inputs'!$D$39,$E219)))/(1-'1.Inputs'!$D$42)*$D219*(1+$G219)^(7-1))-('1.Inputs'!$D$37*12*IF(7=1,'1.Inputs'!$D$38,IF(7=2,'1.Inputs'!$D$39,$E219)))*'1.Inputs'!$D$43*(1+$G219)^(7-1)-'1.Inputs'!$D$44*(1+$G219)^(7-1)-('1.Inputs'!$D$20/'1.Inputs'!$D$27+'1.Inputs'!$D$23/'1.Inputs'!$D$28)))*'1.Inputs'!$D$53+('1.Inputs'!$D$20/'1.Inputs'!$D$27+'1.Inputs'!$D$23/'1.Inputs'!$D$28)-(N219-M219)</f>
        <v>194040163.42155957</v>
      </c>
      <c r="Z219" s="36">
        <f ca="1">((('1.Inputs'!$D$37*12*IF(8=1,'1.Inputs'!$D$38,IF(8=2,'1.Inputs'!$D$39,$E219)))*$F219*(('1.Inputs'!$D$40)+(1-'1.Inputs'!$D$40)*(1+'1.Inputs'!$D$41))*(1+$G219)^(8-1))-(('1.Inputs'!$D$37*12*IF(8=1,'1.Inputs'!$D$38,IF(8=2,'1.Inputs'!$D$39,$E219)))/(1-'1.Inputs'!$D$42)*$D219*(1+$G219)^(8-1))-('1.Inputs'!$D$37*12*IF(8=1,'1.Inputs'!$D$38,IF(8=2,'1.Inputs'!$D$39,$E219)))*'1.Inputs'!$D$43*(1+$G219)^(8-1)-'1.Inputs'!$D$44*(1+$G219)^(8-1)-('1.Inputs'!$D$20/'1.Inputs'!$D$27+'1.Inputs'!$D$23/'1.Inputs'!$D$28))-MAX(0,((('1.Inputs'!$D$37*12*IF(8=1,'1.Inputs'!$D$38,IF(8=2,'1.Inputs'!$D$39,$E219)))*$F219*(('1.Inputs'!$D$40)+(1-'1.Inputs'!$D$40)*(1+'1.Inputs'!$D$41))*(1+$G219)^(8-1))-(('1.Inputs'!$D$37*12*IF(8=1,'1.Inputs'!$D$38,IF(8=2,'1.Inputs'!$D$39,$E219)))/(1-'1.Inputs'!$D$42)*$D219*(1+$G219)^(8-1))-('1.Inputs'!$D$37*12*IF(8=1,'1.Inputs'!$D$38,IF(8=2,'1.Inputs'!$D$39,$E219)))*'1.Inputs'!$D$43*(1+$G219)^(8-1)-'1.Inputs'!$D$44*(1+$G219)^(8-1)-('1.Inputs'!$D$20/'1.Inputs'!$D$27+'1.Inputs'!$D$23/'1.Inputs'!$D$28)))*'1.Inputs'!$D$53+('1.Inputs'!$D$20/'1.Inputs'!$D$27+'1.Inputs'!$D$23/'1.Inputs'!$D$28)-(O219-N219)</f>
        <v>203492711.47135693</v>
      </c>
      <c r="AA219" s="36">
        <f ca="1">((('1.Inputs'!$D$37*12*IF(9=1,'1.Inputs'!$D$38,IF(9=2,'1.Inputs'!$D$39,$E219)))*$F219*(('1.Inputs'!$D$40)+(1-'1.Inputs'!$D$40)*(1+'1.Inputs'!$D$41))*(1+$G219)^(9-1))-(('1.Inputs'!$D$37*12*IF(9=1,'1.Inputs'!$D$38,IF(9=2,'1.Inputs'!$D$39,$E219)))/(1-'1.Inputs'!$D$42)*$D219*(1+$G219)^(9-1))-('1.Inputs'!$D$37*12*IF(9=1,'1.Inputs'!$D$38,IF(9=2,'1.Inputs'!$D$39,$E219)))*'1.Inputs'!$D$43*(1+$G219)^(9-1)-'1.Inputs'!$D$44*(1+$G219)^(9-1)-('1.Inputs'!$D$20/'1.Inputs'!$D$27+'1.Inputs'!$D$23/'1.Inputs'!$D$28))-MAX(0,((('1.Inputs'!$D$37*12*IF(9=1,'1.Inputs'!$D$38,IF(9=2,'1.Inputs'!$D$39,$E219)))*$F219*(('1.Inputs'!$D$40)+(1-'1.Inputs'!$D$40)*(1+'1.Inputs'!$D$41))*(1+$G219)^(9-1))-(('1.Inputs'!$D$37*12*IF(9=1,'1.Inputs'!$D$38,IF(9=2,'1.Inputs'!$D$39,$E219)))/(1-'1.Inputs'!$D$42)*$D219*(1+$G219)^(9-1))-('1.Inputs'!$D$37*12*IF(9=1,'1.Inputs'!$D$38,IF(9=2,'1.Inputs'!$D$39,$E219)))*'1.Inputs'!$D$43*(1+$G219)^(9-1)-'1.Inputs'!$D$44*(1+$G219)^(9-1)-('1.Inputs'!$D$20/'1.Inputs'!$D$27+'1.Inputs'!$D$23/'1.Inputs'!$D$28)))*'1.Inputs'!$D$53+('1.Inputs'!$D$20/'1.Inputs'!$D$27+'1.Inputs'!$D$23/'1.Inputs'!$D$28)-(P219-O219)</f>
        <v>213553956.0615136</v>
      </c>
      <c r="AB219" s="36">
        <f ca="1">((('1.Inputs'!$D$37*12*IF(10=1,'1.Inputs'!$D$38,IF(10=2,'1.Inputs'!$D$39,$E219)))*$F219*(('1.Inputs'!$D$40)+(1-'1.Inputs'!$D$40)*(1+'1.Inputs'!$D$41))*(1+$G219)^(10-1))-(('1.Inputs'!$D$37*12*IF(10=1,'1.Inputs'!$D$38,IF(10=2,'1.Inputs'!$D$39,$E219)))/(1-'1.Inputs'!$D$42)*$D219*(1+$G219)^(10-1))-('1.Inputs'!$D$37*12*IF(10=1,'1.Inputs'!$D$38,IF(10=2,'1.Inputs'!$D$39,$E219)))*'1.Inputs'!$D$43*(1+$G219)^(10-1)-'1.Inputs'!$D$44*(1+$G219)^(10-1)-('1.Inputs'!$D$20/'1.Inputs'!$D$27+'1.Inputs'!$D$23/'1.Inputs'!$D$28))-MAX(0,((('1.Inputs'!$D$37*12*IF(10=1,'1.Inputs'!$D$38,IF(10=2,'1.Inputs'!$D$39,$E219)))*$F219*(('1.Inputs'!$D$40)+(1-'1.Inputs'!$D$40)*(1+'1.Inputs'!$D$41))*(1+$G219)^(10-1))-(('1.Inputs'!$D$37*12*IF(10=1,'1.Inputs'!$D$38,IF(10=2,'1.Inputs'!$D$39,$E219)))/(1-'1.Inputs'!$D$42)*$D219*(1+$G219)^(10-1))-('1.Inputs'!$D$37*12*IF(10=1,'1.Inputs'!$D$38,IF(10=2,'1.Inputs'!$D$39,$E219)))*'1.Inputs'!$D$43*(1+$G219)^(10-1)-'1.Inputs'!$D$44*(1+$G219)^(10-1)-('1.Inputs'!$D$20/'1.Inputs'!$D$27+'1.Inputs'!$D$23/'1.Inputs'!$D$28)))*'1.Inputs'!$D$53+('1.Inputs'!$D$20/'1.Inputs'!$D$27+'1.Inputs'!$D$23/'1.Inputs'!$D$28)-(Q219-P219)+(('1.Inputs'!$D$20+'1.Inputs'!$D$23-('1.Inputs'!$D$20/'1.Inputs'!$D$27+'1.Inputs'!$D$23/'1.Inputs'!$D$28)*'1.Inputs'!$D$10)*'1.Inputs'!$D$60+'1.Inputs'!$D$19*'1.Inputs'!$D$59+Q219)</f>
        <v>2979331491.480886</v>
      </c>
      <c r="AC219" s="36">
        <f ca="1">S219-AC$13-AC$14+MIN(AC$13,MAX(0,((('1.Inputs'!$D$37*12*IF(1=1,'1.Inputs'!$D$38,IF(1=2,'1.Inputs'!$D$39,$E219)))*$F219*(('1.Inputs'!$D$40)+(1-'1.Inputs'!$D$40)*(1+'1.Inputs'!$D$41))*(1+$G219)^(1-1))-(('1.Inputs'!$D$37*12*IF(1=1,'1.Inputs'!$D$38,IF(1=2,'1.Inputs'!$D$39,$E219)))/(1-'1.Inputs'!$D$42)*$D219*(1+$G219)^(1-1))-('1.Inputs'!$D$37*12*IF(1=1,'1.Inputs'!$D$38,IF(1=2,'1.Inputs'!$D$39,$E219)))*'1.Inputs'!$D$43*(1+$G219)^(1-1)-'1.Inputs'!$D$44*(1+$G219)^(1-1)-('1.Inputs'!$D$20/'1.Inputs'!$D$27+'1.Inputs'!$D$23/'1.Inputs'!$D$28))))*'1.Inputs'!$D$53</f>
        <v>-1052565874.0751581</v>
      </c>
      <c r="AD219" s="36">
        <f ca="1">T219-AD$13-AD$14+MIN(AD$13,MAX(0,((('1.Inputs'!$D$37*12*IF(2=1,'1.Inputs'!$D$38,IF(2=2,'1.Inputs'!$D$39,$E219)))*$F219*(('1.Inputs'!$D$40)+(1-'1.Inputs'!$D$40)*(1+'1.Inputs'!$D$41))*(1+$G219)^(2-1))-(('1.Inputs'!$D$37*12*IF(2=1,'1.Inputs'!$D$38,IF(2=2,'1.Inputs'!$D$39,$E219)))/(1-'1.Inputs'!$D$42)*$D219*(1+$G219)^(2-1))-('1.Inputs'!$D$37*12*IF(2=1,'1.Inputs'!$D$38,IF(2=2,'1.Inputs'!$D$39,$E219)))*'1.Inputs'!$D$43*(1+$G219)^(2-1)-'1.Inputs'!$D$44*(1+$G219)^(2-1)-('1.Inputs'!$D$20/'1.Inputs'!$D$27+'1.Inputs'!$D$23/'1.Inputs'!$D$28))))*'1.Inputs'!$D$53</f>
        <v>-342333829.2475028</v>
      </c>
      <c r="AE219" s="36">
        <f ca="1">U219-AE$13-AE$14+MIN(AE$13,MAX(0,((('1.Inputs'!$D$37*12*IF(3=1,'1.Inputs'!$D$38,IF(3=2,'1.Inputs'!$D$39,$E219)))*$F219*(('1.Inputs'!$D$40)+(1-'1.Inputs'!$D$40)*(1+'1.Inputs'!$D$41))*(1+$G219)^(3-1))-(('1.Inputs'!$D$37*12*IF(3=1,'1.Inputs'!$D$38,IF(3=2,'1.Inputs'!$D$39,$E219)))/(1-'1.Inputs'!$D$42)*$D219*(1+$G219)^(3-1))-('1.Inputs'!$D$37*12*IF(3=1,'1.Inputs'!$D$38,IF(3=2,'1.Inputs'!$D$39,$E219)))*'1.Inputs'!$D$43*(1+$G219)^(3-1)-'1.Inputs'!$D$44*(1+$G219)^(3-1)-('1.Inputs'!$D$20/'1.Inputs'!$D$27+'1.Inputs'!$D$23/'1.Inputs'!$D$28))))*'1.Inputs'!$D$53</f>
        <v>-279377325.74261427</v>
      </c>
      <c r="AF219" s="36">
        <f ca="1">V219-AF$13-AF$14+MIN(AF$13,MAX(0,((('1.Inputs'!$D$37*12*IF(4=1,'1.Inputs'!$D$38,IF(4=2,'1.Inputs'!$D$39,$E219)))*$F219*(('1.Inputs'!$D$40)+(1-'1.Inputs'!$D$40)*(1+'1.Inputs'!$D$41))*(1+$G219)^(4-1))-(('1.Inputs'!$D$37*12*IF(4=1,'1.Inputs'!$D$38,IF(4=2,'1.Inputs'!$D$39,$E219)))/(1-'1.Inputs'!$D$42)*$D219*(1+$G219)^(4-1))-('1.Inputs'!$D$37*12*IF(4=1,'1.Inputs'!$D$38,IF(4=2,'1.Inputs'!$D$39,$E219)))*'1.Inputs'!$D$43*(1+$G219)^(4-1)-'1.Inputs'!$D$44*(1+$G219)^(4-1)-('1.Inputs'!$D$20/'1.Inputs'!$D$27+'1.Inputs'!$D$23/'1.Inputs'!$D$28))))*'1.Inputs'!$D$53</f>
        <v>-153774552.79450467</v>
      </c>
      <c r="AG219" s="36">
        <f ca="1">W219-AG$13-AG$14+MIN(AG$13,MAX(0,((('1.Inputs'!$D$37*12*IF(5=1,'1.Inputs'!$D$38,IF(5=2,'1.Inputs'!$D$39,$E219)))*$F219*(('1.Inputs'!$D$40)+(1-'1.Inputs'!$D$40)*(1+'1.Inputs'!$D$41))*(1+$G219)^(5-1))-(('1.Inputs'!$D$37*12*IF(5=1,'1.Inputs'!$D$38,IF(5=2,'1.Inputs'!$D$39,$E219)))/(1-'1.Inputs'!$D$42)*$D219*(1+$G219)^(5-1))-('1.Inputs'!$D$37*12*IF(5=1,'1.Inputs'!$D$38,IF(5=2,'1.Inputs'!$D$39,$E219)))*'1.Inputs'!$D$43*(1+$G219)^(5-1)-'1.Inputs'!$D$44*(1+$G219)^(5-1)-('1.Inputs'!$D$20/'1.Inputs'!$D$27+'1.Inputs'!$D$23/'1.Inputs'!$D$28))))*'1.Inputs'!$D$53</f>
        <v>-126747917.5830664</v>
      </c>
      <c r="AH219" s="36">
        <f ca="1">X219-AH$13-AH$14+MIN(AH$13,MAX(0,((('1.Inputs'!$D$37*12*IF(6=1,'1.Inputs'!$D$38,IF(6=2,'1.Inputs'!$D$39,$E219)))*$F219*(('1.Inputs'!$D$40)+(1-'1.Inputs'!$D$40)*(1+'1.Inputs'!$D$41))*(1+$G219)^(6-1))-(('1.Inputs'!$D$37*12*IF(6=1,'1.Inputs'!$D$38,IF(6=2,'1.Inputs'!$D$39,$E219)))/(1-'1.Inputs'!$D$42)*$D219*(1+$G219)^(6-1))-('1.Inputs'!$D$37*12*IF(6=1,'1.Inputs'!$D$38,IF(6=2,'1.Inputs'!$D$39,$E219)))*'1.Inputs'!$D$43*(1+$G219)^(6-1)-'1.Inputs'!$D$44*(1+$G219)^(6-1)-('1.Inputs'!$D$20/'1.Inputs'!$D$27+'1.Inputs'!$D$23/'1.Inputs'!$D$28))))*'1.Inputs'!$D$53</f>
        <v>-99216513.698755801</v>
      </c>
      <c r="AI219" s="36">
        <f ca="1">Y219-AI$13-AI$14+MIN(AI$13,MAX(0,((('1.Inputs'!$D$37*12*IF(7=1,'1.Inputs'!$D$38,IF(7=2,'1.Inputs'!$D$39,$E219)))*$F219*(('1.Inputs'!$D$40)+(1-'1.Inputs'!$D$40)*(1+'1.Inputs'!$D$41))*(1+$G219)^(7-1))-(('1.Inputs'!$D$37*12*IF(7=1,'1.Inputs'!$D$38,IF(7=2,'1.Inputs'!$D$39,$E219)))/(1-'1.Inputs'!$D$42)*$D219*(1+$G219)^(7-1))-('1.Inputs'!$D$37*12*IF(7=1,'1.Inputs'!$D$38,IF(7=2,'1.Inputs'!$D$39,$E219)))*'1.Inputs'!$D$43*(1+$G219)^(7-1)-'1.Inputs'!$D$44*(1+$G219)^(7-1)-('1.Inputs'!$D$20/'1.Inputs'!$D$27+'1.Inputs'!$D$23/'1.Inputs'!$D$28))))*'1.Inputs'!$D$53</f>
        <v>-71147836.578440428</v>
      </c>
      <c r="AJ219" s="36">
        <f ca="1">Z219-AJ$13-AJ$14+MIN(AJ$13,MAX(0,((('1.Inputs'!$D$37*12*IF(8=1,'1.Inputs'!$D$38,IF(8=2,'1.Inputs'!$D$39,$E219)))*$F219*(('1.Inputs'!$D$40)+(1-'1.Inputs'!$D$40)*(1+'1.Inputs'!$D$41))*(1+$G219)^(8-1))-(('1.Inputs'!$D$37*12*IF(8=1,'1.Inputs'!$D$38,IF(8=2,'1.Inputs'!$D$39,$E219)))/(1-'1.Inputs'!$D$42)*$D219*(1+$G219)^(8-1))-('1.Inputs'!$D$37*12*IF(8=1,'1.Inputs'!$D$38,IF(8=2,'1.Inputs'!$D$39,$E219)))*'1.Inputs'!$D$43*(1+$G219)^(8-1)-'1.Inputs'!$D$44*(1+$G219)^(8-1)-('1.Inputs'!$D$20/'1.Inputs'!$D$27+'1.Inputs'!$D$23/'1.Inputs'!$D$28))))*'1.Inputs'!$D$53</f>
        <v>203492711.47135693</v>
      </c>
      <c r="AK219" s="36">
        <f ca="1">AA219-AK$13-AK$14+MIN(AK$13,MAX(0,((('1.Inputs'!$D$37*12*IF(9=1,'1.Inputs'!$D$38,IF(9=2,'1.Inputs'!$D$39,$E219)))*$F219*(('1.Inputs'!$D$40)+(1-'1.Inputs'!$D$40)*(1+'1.Inputs'!$D$41))*(1+$G219)^(9-1))-(('1.Inputs'!$D$37*12*IF(9=1,'1.Inputs'!$D$38,IF(9=2,'1.Inputs'!$D$39,$E219)))/(1-'1.Inputs'!$D$42)*$D219*(1+$G219)^(9-1))-('1.Inputs'!$D$37*12*IF(9=1,'1.Inputs'!$D$38,IF(9=2,'1.Inputs'!$D$39,$E219)))*'1.Inputs'!$D$43*(1+$G219)^(9-1)-'1.Inputs'!$D$44*(1+$G219)^(9-1)-('1.Inputs'!$D$20/'1.Inputs'!$D$27+'1.Inputs'!$D$23/'1.Inputs'!$D$28))))*'1.Inputs'!$D$53</f>
        <v>213553956.0615136</v>
      </c>
      <c r="AL219" s="36">
        <f ca="1">AB219-AL$13-AL$14+MIN(AL$13,MAX(0,((('1.Inputs'!$D$37*12*IF(10=1,'1.Inputs'!$D$38,IF(10=2,'1.Inputs'!$D$39,$E219)))*$F219*(('1.Inputs'!$D$40)+(1-'1.Inputs'!$D$40)*(1+'1.Inputs'!$D$41))*(1+$G219)^(10-1))-(('1.Inputs'!$D$37*12*IF(10=1,'1.Inputs'!$D$38,IF(10=2,'1.Inputs'!$D$39,$E219)))/(1-'1.Inputs'!$D$42)*$D219*(1+$G219)^(10-1))-('1.Inputs'!$D$37*12*IF(10=1,'1.Inputs'!$D$38,IF(10=2,'1.Inputs'!$D$39,$E219)))*'1.Inputs'!$D$43*(1+$G219)^(10-1)-'1.Inputs'!$D$44*(1+$G219)^(10-1)-('1.Inputs'!$D$20/'1.Inputs'!$D$27+'1.Inputs'!$D$23/'1.Inputs'!$D$28))))*'1.Inputs'!$D$53+'1.Inputs'!$D$35</f>
        <v>3779331491.480886</v>
      </c>
      <c r="AM219" s="48">
        <f ca="1">R219+NPV('1.Inputs'!$D$55,S219:AB219)</f>
        <v>-1461367656.3028698</v>
      </c>
      <c r="AN219" s="48">
        <f ca="1">-('1.Inputs'!$D$24*(1-'1.Inputs'!$D$31)+'1.Inputs'!$D$35)+NPV('1.Inputs'!$D$54,AC219:AL219)</f>
        <v>-2297327549.0443058</v>
      </c>
      <c r="AO219" s="36">
        <f t="shared" ca="1" si="29"/>
        <v>-6.1312051089102857</v>
      </c>
      <c r="AP219" s="36">
        <f t="shared" ca="1" si="30"/>
        <v>0.15894988378400846</v>
      </c>
      <c r="AQ219" s="36">
        <f ca="1">'1.Inputs'!$D$35+MIN(SUM($AC219:AC219),SUM($AC219:AD219),SUM($AC219:AE219),SUM($AC219:AF219),SUM($AC219:AG219),SUM($AC219:AH219),SUM($AC219:AI219),SUM($AC219:AJ219),SUM($AC219:AK219),SUM($AC219:AL219))</f>
        <v>-1325163849.7200425</v>
      </c>
      <c r="AR219" s="36">
        <f ca="1">IF(AP219&lt;'1.Inputs'!$D$57,1,0)</f>
        <v>1</v>
      </c>
      <c r="AS219" s="36">
        <f t="shared" ca="1" si="31"/>
        <v>1</v>
      </c>
    </row>
    <row r="220" spans="2:45" ht="15" customHeight="1" x14ac:dyDescent="0.25">
      <c r="B220" s="36">
        <v>205</v>
      </c>
      <c r="C220" s="36">
        <f t="shared" ca="1" si="24"/>
        <v>0.37858689993198824</v>
      </c>
      <c r="D220" s="36">
        <f t="shared" ca="1" si="25"/>
        <v>17401.356120018081</v>
      </c>
      <c r="E220" s="47">
        <f t="shared" ca="1" si="26"/>
        <v>0.81177373438225819</v>
      </c>
      <c r="F220" s="36">
        <f t="shared" ca="1" si="27"/>
        <v>30432.474432901094</v>
      </c>
      <c r="G220" s="36">
        <f t="shared" ca="1" si="28"/>
        <v>4.8875966317656769E-2</v>
      </c>
      <c r="H220" s="36">
        <f ca="1">((('1.Inputs'!$D$37*12*IF(1=1,'1.Inputs'!$D$38,IF(1=2,'1.Inputs'!$D$39,$E220)))*$F220*(('1.Inputs'!$D$40)+(1-'1.Inputs'!$D$40)*(1+'1.Inputs'!$D$41))*(1+$G220)^(1-1))*'1.Inputs'!$D$47+(('1.Inputs'!$D$37*12*IF(1=1,'1.Inputs'!$D$38,IF(1=2,'1.Inputs'!$D$39,$E220)))/(1-'1.Inputs'!$D$42)*$D220*(1+$G220)^(1-1))*('1.Inputs'!$D$48-'1.Inputs'!$D$49))/'1.Inputs'!$D$51</f>
        <v>796922999.62696505</v>
      </c>
      <c r="I220" s="36">
        <f ca="1">((('1.Inputs'!$D$37*12*IF(2=1,'1.Inputs'!$D$38,IF(2=2,'1.Inputs'!$D$39,$E220)))*$F220*(('1.Inputs'!$D$40)+(1-'1.Inputs'!$D$40)*(1+'1.Inputs'!$D$41))*(1+$G220)^(2-1))*'1.Inputs'!$D$47+(('1.Inputs'!$D$37*12*IF(2=1,'1.Inputs'!$D$38,IF(2=2,'1.Inputs'!$D$39,$E220)))/(1-'1.Inputs'!$D$42)*$D220*(1+$G220)^(2-1))*('1.Inputs'!$D$48-'1.Inputs'!$D$49))/'1.Inputs'!$D$51</f>
        <v>1170222733.8402982</v>
      </c>
      <c r="J220" s="36">
        <f ca="1">((('1.Inputs'!$D$37*12*IF(3=1,'1.Inputs'!$D$38,IF(3=2,'1.Inputs'!$D$39,$E220)))*$F220*(('1.Inputs'!$D$40)+(1-'1.Inputs'!$D$40)*(1+'1.Inputs'!$D$41))*(1+$G220)^(3-1))*'1.Inputs'!$D$47+(('1.Inputs'!$D$37*12*IF(3=1,'1.Inputs'!$D$38,IF(3=2,'1.Inputs'!$D$39,$E220)))/(1-'1.Inputs'!$D$42)*$D220*(1+$G220)^(3-1))*('1.Inputs'!$D$48-'1.Inputs'!$D$49))/'1.Inputs'!$D$51</f>
        <v>1423408714.3068094</v>
      </c>
      <c r="K220" s="36">
        <f ca="1">((('1.Inputs'!$D$37*12*IF(4=1,'1.Inputs'!$D$38,IF(4=2,'1.Inputs'!$D$39,$E220)))*$F220*(('1.Inputs'!$D$40)+(1-'1.Inputs'!$D$40)*(1+'1.Inputs'!$D$41))*(1+$G220)^(4-1))*'1.Inputs'!$D$47+(('1.Inputs'!$D$37*12*IF(4=1,'1.Inputs'!$D$38,IF(4=2,'1.Inputs'!$D$39,$E220)))/(1-'1.Inputs'!$D$42)*$D220*(1+$G220)^(4-1))*('1.Inputs'!$D$48-'1.Inputs'!$D$49))/'1.Inputs'!$D$51</f>
        <v>1492979190.6835284</v>
      </c>
      <c r="L220" s="36">
        <f ca="1">((('1.Inputs'!$D$37*12*IF(5=1,'1.Inputs'!$D$38,IF(5=2,'1.Inputs'!$D$39,$E220)))*$F220*(('1.Inputs'!$D$40)+(1-'1.Inputs'!$D$40)*(1+'1.Inputs'!$D$41))*(1+$G220)^(5-1))*'1.Inputs'!$D$47+(('1.Inputs'!$D$37*12*IF(5=1,'1.Inputs'!$D$38,IF(5=2,'1.Inputs'!$D$39,$E220)))/(1-'1.Inputs'!$D$42)*$D220*(1+$G220)^(5-1))*('1.Inputs'!$D$48-'1.Inputs'!$D$49))/'1.Inputs'!$D$51</f>
        <v>1565949991.320339</v>
      </c>
      <c r="M220" s="36">
        <f ca="1">((('1.Inputs'!$D$37*12*IF(6=1,'1.Inputs'!$D$38,IF(6=2,'1.Inputs'!$D$39,$E220)))*$F220*(('1.Inputs'!$D$40)+(1-'1.Inputs'!$D$40)*(1+'1.Inputs'!$D$41))*(1+$G220)^(6-1))*'1.Inputs'!$D$47+(('1.Inputs'!$D$37*12*IF(6=1,'1.Inputs'!$D$38,IF(6=2,'1.Inputs'!$D$39,$E220)))/(1-'1.Inputs'!$D$42)*$D220*(1+$G220)^(6-1))*('1.Inputs'!$D$48-'1.Inputs'!$D$49))/'1.Inputs'!$D$51</f>
        <v>1642487310.3512468</v>
      </c>
      <c r="N220" s="36">
        <f ca="1">((('1.Inputs'!$D$37*12*IF(7=1,'1.Inputs'!$D$38,IF(7=2,'1.Inputs'!$D$39,$E220)))*$F220*(('1.Inputs'!$D$40)+(1-'1.Inputs'!$D$40)*(1+'1.Inputs'!$D$41))*(1+$G220)^(7-1))*'1.Inputs'!$D$47+(('1.Inputs'!$D$37*12*IF(7=1,'1.Inputs'!$D$38,IF(7=2,'1.Inputs'!$D$39,$E220)))/(1-'1.Inputs'!$D$42)*$D220*(1+$G220)^(7-1))*('1.Inputs'!$D$48-'1.Inputs'!$D$49))/'1.Inputs'!$D$51</f>
        <v>1722765464.8091533</v>
      </c>
      <c r="O220" s="36">
        <f ca="1">((('1.Inputs'!$D$37*12*IF(8=1,'1.Inputs'!$D$38,IF(8=2,'1.Inputs'!$D$39,$E220)))*$F220*(('1.Inputs'!$D$40)+(1-'1.Inputs'!$D$40)*(1+'1.Inputs'!$D$41))*(1+$G220)^(8-1))*'1.Inputs'!$D$47+(('1.Inputs'!$D$37*12*IF(8=1,'1.Inputs'!$D$38,IF(8=2,'1.Inputs'!$D$39,$E220)))/(1-'1.Inputs'!$D$42)*$D220*(1+$G220)^(8-1))*('1.Inputs'!$D$48-'1.Inputs'!$D$49))/'1.Inputs'!$D$51</f>
        <v>1806967291.6403875</v>
      </c>
      <c r="P220" s="36">
        <f ca="1">((('1.Inputs'!$D$37*12*IF(9=1,'1.Inputs'!$D$38,IF(9=2,'1.Inputs'!$D$39,$E220)))*$F220*(('1.Inputs'!$D$40)+(1-'1.Inputs'!$D$40)*(1+'1.Inputs'!$D$41))*(1+$G220)^(9-1))*'1.Inputs'!$D$47+(('1.Inputs'!$D$37*12*IF(9=1,'1.Inputs'!$D$38,IF(9=2,'1.Inputs'!$D$39,$E220)))/(1-'1.Inputs'!$D$42)*$D220*(1+$G220)^(9-1))*('1.Inputs'!$D$48-'1.Inputs'!$D$49))/'1.Inputs'!$D$51</f>
        <v>1895284564.1237104</v>
      </c>
      <c r="Q220" s="36">
        <f ca="1">((('1.Inputs'!$D$37*12*IF(10=1,'1.Inputs'!$D$38,IF(10=2,'1.Inputs'!$D$39,$E220)))*$F220*(('1.Inputs'!$D$40)+(1-'1.Inputs'!$D$40)*(1+'1.Inputs'!$D$41))*(1+$G220)^(10-1))*'1.Inputs'!$D$47+(('1.Inputs'!$D$37*12*IF(10=1,'1.Inputs'!$D$38,IF(10=2,'1.Inputs'!$D$39,$E220)))/(1-'1.Inputs'!$D$42)*$D220*(1+$G220)^(10-1))*('1.Inputs'!$D$48-'1.Inputs'!$D$49))/'1.Inputs'!$D$51</f>
        <v>1987918428.6421959</v>
      </c>
      <c r="R220" s="36">
        <f>-'1.Inputs'!$D$24</f>
        <v>-2050000000</v>
      </c>
      <c r="S220" s="36">
        <f ca="1">((('1.Inputs'!$D$37*12*IF(1=1,'1.Inputs'!$D$38,IF(1=2,'1.Inputs'!$D$39,$E220)))*$F220*(('1.Inputs'!$D$40)+(1-'1.Inputs'!$D$40)*(1+'1.Inputs'!$D$41))*(1+$G220)^(1-1))-(('1.Inputs'!$D$37*12*IF(1=1,'1.Inputs'!$D$38,IF(1=2,'1.Inputs'!$D$39,$E220)))/(1-'1.Inputs'!$D$42)*$D220*(1+$G220)^(1-1))-('1.Inputs'!$D$37*12*IF(1=1,'1.Inputs'!$D$38,IF(1=2,'1.Inputs'!$D$39,$E220)))*'1.Inputs'!$D$43*(1+$G220)^(1-1)-'1.Inputs'!$D$44*(1+$G220)^(1-1)-('1.Inputs'!$D$20/'1.Inputs'!$D$27+'1.Inputs'!$D$23/'1.Inputs'!$D$28))-MAX(0,((('1.Inputs'!$D$37*12*IF(1=1,'1.Inputs'!$D$38,IF(1=2,'1.Inputs'!$D$39,$E220)))*$F220*(('1.Inputs'!$D$40)+(1-'1.Inputs'!$D$40)*(1+'1.Inputs'!$D$41))*(1+$G220)^(1-1))-(('1.Inputs'!$D$37*12*IF(1=1,'1.Inputs'!$D$38,IF(1=2,'1.Inputs'!$D$39,$E220)))/(1-'1.Inputs'!$D$42)*$D220*(1+$G220)^(1-1))-('1.Inputs'!$D$37*12*IF(1=1,'1.Inputs'!$D$38,IF(1=2,'1.Inputs'!$D$39,$E220)))*'1.Inputs'!$D$43*(1+$G220)^(1-1)-'1.Inputs'!$D$44*(1+$G220)^(1-1)-('1.Inputs'!$D$20/'1.Inputs'!$D$27+'1.Inputs'!$D$23/'1.Inputs'!$D$28)))*'1.Inputs'!$D$53+('1.Inputs'!$D$20/'1.Inputs'!$D$27+'1.Inputs'!$D$23/'1.Inputs'!$D$28)-H220</f>
        <v>-389336986.08395112</v>
      </c>
      <c r="T220" s="36">
        <f ca="1">((('1.Inputs'!$D$37*12*IF(2=1,'1.Inputs'!$D$38,IF(2=2,'1.Inputs'!$D$39,$E220)))*$F220*(('1.Inputs'!$D$40)+(1-'1.Inputs'!$D$40)*(1+'1.Inputs'!$D$41))*(1+$G220)^(2-1))-(('1.Inputs'!$D$37*12*IF(2=1,'1.Inputs'!$D$38,IF(2=2,'1.Inputs'!$D$39,$E220)))/(1-'1.Inputs'!$D$42)*$D220*(1+$G220)^(2-1))-('1.Inputs'!$D$37*12*IF(2=1,'1.Inputs'!$D$38,IF(2=2,'1.Inputs'!$D$39,$E220)))*'1.Inputs'!$D$43*(1+$G220)^(2-1)-'1.Inputs'!$D$44*(1+$G220)^(2-1)-('1.Inputs'!$D$20/'1.Inputs'!$D$27+'1.Inputs'!$D$23/'1.Inputs'!$D$28))-MAX(0,((('1.Inputs'!$D$37*12*IF(2=1,'1.Inputs'!$D$38,IF(2=2,'1.Inputs'!$D$39,$E220)))*$F220*(('1.Inputs'!$D$40)+(1-'1.Inputs'!$D$40)*(1+'1.Inputs'!$D$41))*(1+$G220)^(2-1))-(('1.Inputs'!$D$37*12*IF(2=1,'1.Inputs'!$D$38,IF(2=2,'1.Inputs'!$D$39,$E220)))/(1-'1.Inputs'!$D$42)*$D220*(1+$G220)^(2-1))-('1.Inputs'!$D$37*12*IF(2=1,'1.Inputs'!$D$38,IF(2=2,'1.Inputs'!$D$39,$E220)))*'1.Inputs'!$D$43*(1+$G220)^(2-1)-'1.Inputs'!$D$44*(1+$G220)^(2-1)-('1.Inputs'!$D$20/'1.Inputs'!$D$27+'1.Inputs'!$D$23/'1.Inputs'!$D$28)))*'1.Inputs'!$D$53+('1.Inputs'!$D$20/'1.Inputs'!$D$27+'1.Inputs'!$D$23/'1.Inputs'!$D$28)-(I220-H220)</f>
        <v>448514140.07057238</v>
      </c>
      <c r="U220" s="36">
        <f ca="1">((('1.Inputs'!$D$37*12*IF(3=1,'1.Inputs'!$D$38,IF(3=2,'1.Inputs'!$D$39,$E220)))*$F220*(('1.Inputs'!$D$40)+(1-'1.Inputs'!$D$40)*(1+'1.Inputs'!$D$41))*(1+$G220)^(3-1))-(('1.Inputs'!$D$37*12*IF(3=1,'1.Inputs'!$D$38,IF(3=2,'1.Inputs'!$D$39,$E220)))/(1-'1.Inputs'!$D$42)*$D220*(1+$G220)^(3-1))-('1.Inputs'!$D$37*12*IF(3=1,'1.Inputs'!$D$38,IF(3=2,'1.Inputs'!$D$39,$E220)))*'1.Inputs'!$D$43*(1+$G220)^(3-1)-'1.Inputs'!$D$44*(1+$G220)^(3-1)-('1.Inputs'!$D$20/'1.Inputs'!$D$27+'1.Inputs'!$D$23/'1.Inputs'!$D$28))-MAX(0,((('1.Inputs'!$D$37*12*IF(3=1,'1.Inputs'!$D$38,IF(3=2,'1.Inputs'!$D$39,$E220)))*$F220*(('1.Inputs'!$D$40)+(1-'1.Inputs'!$D$40)*(1+'1.Inputs'!$D$41))*(1+$G220)^(3-1))-(('1.Inputs'!$D$37*12*IF(3=1,'1.Inputs'!$D$38,IF(3=2,'1.Inputs'!$D$39,$E220)))/(1-'1.Inputs'!$D$42)*$D220*(1+$G220)^(3-1))-('1.Inputs'!$D$37*12*IF(3=1,'1.Inputs'!$D$38,IF(3=2,'1.Inputs'!$D$39,$E220)))*'1.Inputs'!$D$43*(1+$G220)^(3-1)-'1.Inputs'!$D$44*(1+$G220)^(3-1)-('1.Inputs'!$D$20/'1.Inputs'!$D$27+'1.Inputs'!$D$23/'1.Inputs'!$D$28)))*'1.Inputs'!$D$53+('1.Inputs'!$D$20/'1.Inputs'!$D$27+'1.Inputs'!$D$23/'1.Inputs'!$D$28)-(J220-I220)</f>
        <v>838975425.27267003</v>
      </c>
      <c r="V220" s="36">
        <f ca="1">((('1.Inputs'!$D$37*12*IF(4=1,'1.Inputs'!$D$38,IF(4=2,'1.Inputs'!$D$39,$E220)))*$F220*(('1.Inputs'!$D$40)+(1-'1.Inputs'!$D$40)*(1+'1.Inputs'!$D$41))*(1+$G220)^(4-1))-(('1.Inputs'!$D$37*12*IF(4=1,'1.Inputs'!$D$38,IF(4=2,'1.Inputs'!$D$39,$E220)))/(1-'1.Inputs'!$D$42)*$D220*(1+$G220)^(4-1))-('1.Inputs'!$D$37*12*IF(4=1,'1.Inputs'!$D$38,IF(4=2,'1.Inputs'!$D$39,$E220)))*'1.Inputs'!$D$43*(1+$G220)^(4-1)-'1.Inputs'!$D$44*(1+$G220)^(4-1)-('1.Inputs'!$D$20/'1.Inputs'!$D$27+'1.Inputs'!$D$23/'1.Inputs'!$D$28))-MAX(0,((('1.Inputs'!$D$37*12*IF(4=1,'1.Inputs'!$D$38,IF(4=2,'1.Inputs'!$D$39,$E220)))*$F220*(('1.Inputs'!$D$40)+(1-'1.Inputs'!$D$40)*(1+'1.Inputs'!$D$41))*(1+$G220)^(4-1))-(('1.Inputs'!$D$37*12*IF(4=1,'1.Inputs'!$D$38,IF(4=2,'1.Inputs'!$D$39,$E220)))/(1-'1.Inputs'!$D$42)*$D220*(1+$G220)^(4-1))-('1.Inputs'!$D$37*12*IF(4=1,'1.Inputs'!$D$38,IF(4=2,'1.Inputs'!$D$39,$E220)))*'1.Inputs'!$D$43*(1+$G220)^(4-1)-'1.Inputs'!$D$44*(1+$G220)^(4-1)-('1.Inputs'!$D$20/'1.Inputs'!$D$27+'1.Inputs'!$D$23/'1.Inputs'!$D$28)))*'1.Inputs'!$D$53+('1.Inputs'!$D$20/'1.Inputs'!$D$27+'1.Inputs'!$D$23/'1.Inputs'!$D$28)-(K220-J220)</f>
        <v>1073661984.034306</v>
      </c>
      <c r="W220" s="36">
        <f ca="1">((('1.Inputs'!$D$37*12*IF(5=1,'1.Inputs'!$D$38,IF(5=2,'1.Inputs'!$D$39,$E220)))*$F220*(('1.Inputs'!$D$40)+(1-'1.Inputs'!$D$40)*(1+'1.Inputs'!$D$41))*(1+$G220)^(5-1))-(('1.Inputs'!$D$37*12*IF(5=1,'1.Inputs'!$D$38,IF(5=2,'1.Inputs'!$D$39,$E220)))/(1-'1.Inputs'!$D$42)*$D220*(1+$G220)^(5-1))-('1.Inputs'!$D$37*12*IF(5=1,'1.Inputs'!$D$38,IF(5=2,'1.Inputs'!$D$39,$E220)))*'1.Inputs'!$D$43*(1+$G220)^(5-1)-'1.Inputs'!$D$44*(1+$G220)^(5-1)-('1.Inputs'!$D$20/'1.Inputs'!$D$27+'1.Inputs'!$D$23/'1.Inputs'!$D$28))-MAX(0,((('1.Inputs'!$D$37*12*IF(5=1,'1.Inputs'!$D$38,IF(5=2,'1.Inputs'!$D$39,$E220)))*$F220*(('1.Inputs'!$D$40)+(1-'1.Inputs'!$D$40)*(1+'1.Inputs'!$D$41))*(1+$G220)^(5-1))-(('1.Inputs'!$D$37*12*IF(5=1,'1.Inputs'!$D$38,IF(5=2,'1.Inputs'!$D$39,$E220)))/(1-'1.Inputs'!$D$42)*$D220*(1+$G220)^(5-1))-('1.Inputs'!$D$37*12*IF(5=1,'1.Inputs'!$D$38,IF(5=2,'1.Inputs'!$D$39,$E220)))*'1.Inputs'!$D$43*(1+$G220)^(5-1)-'1.Inputs'!$D$44*(1+$G220)^(5-1)-('1.Inputs'!$D$20/'1.Inputs'!$D$27+'1.Inputs'!$D$23/'1.Inputs'!$D$28)))*'1.Inputs'!$D$53+('1.Inputs'!$D$20/'1.Inputs'!$D$27+'1.Inputs'!$D$23/'1.Inputs'!$D$28)-(L220-K220)</f>
        <v>1123828861.5940053</v>
      </c>
      <c r="X220" s="36">
        <f ca="1">((('1.Inputs'!$D$37*12*IF(6=1,'1.Inputs'!$D$38,IF(6=2,'1.Inputs'!$D$39,$E220)))*$F220*(('1.Inputs'!$D$40)+(1-'1.Inputs'!$D$40)*(1+'1.Inputs'!$D$41))*(1+$G220)^(6-1))-(('1.Inputs'!$D$37*12*IF(6=1,'1.Inputs'!$D$38,IF(6=2,'1.Inputs'!$D$39,$E220)))/(1-'1.Inputs'!$D$42)*$D220*(1+$G220)^(6-1))-('1.Inputs'!$D$37*12*IF(6=1,'1.Inputs'!$D$38,IF(6=2,'1.Inputs'!$D$39,$E220)))*'1.Inputs'!$D$43*(1+$G220)^(6-1)-'1.Inputs'!$D$44*(1+$G220)^(6-1)-('1.Inputs'!$D$20/'1.Inputs'!$D$27+'1.Inputs'!$D$23/'1.Inputs'!$D$28))-MAX(0,((('1.Inputs'!$D$37*12*IF(6=1,'1.Inputs'!$D$38,IF(6=2,'1.Inputs'!$D$39,$E220)))*$F220*(('1.Inputs'!$D$40)+(1-'1.Inputs'!$D$40)*(1+'1.Inputs'!$D$41))*(1+$G220)^(6-1))-(('1.Inputs'!$D$37*12*IF(6=1,'1.Inputs'!$D$38,IF(6=2,'1.Inputs'!$D$39,$E220)))/(1-'1.Inputs'!$D$42)*$D220*(1+$G220)^(6-1))-('1.Inputs'!$D$37*12*IF(6=1,'1.Inputs'!$D$38,IF(6=2,'1.Inputs'!$D$39,$E220)))*'1.Inputs'!$D$43*(1+$G220)^(6-1)-'1.Inputs'!$D$44*(1+$G220)^(6-1)-('1.Inputs'!$D$20/'1.Inputs'!$D$27+'1.Inputs'!$D$23/'1.Inputs'!$D$28)))*'1.Inputs'!$D$53+('1.Inputs'!$D$20/'1.Inputs'!$D$27+'1.Inputs'!$D$23/'1.Inputs'!$D$28)-(M220-L220)</f>
        <v>1176447693.7715757</v>
      </c>
      <c r="Y220" s="36">
        <f ca="1">((('1.Inputs'!$D$37*12*IF(7=1,'1.Inputs'!$D$38,IF(7=2,'1.Inputs'!$D$39,$E220)))*$F220*(('1.Inputs'!$D$40)+(1-'1.Inputs'!$D$40)*(1+'1.Inputs'!$D$41))*(1+$G220)^(7-1))-(('1.Inputs'!$D$37*12*IF(7=1,'1.Inputs'!$D$38,IF(7=2,'1.Inputs'!$D$39,$E220)))/(1-'1.Inputs'!$D$42)*$D220*(1+$G220)^(7-1))-('1.Inputs'!$D$37*12*IF(7=1,'1.Inputs'!$D$38,IF(7=2,'1.Inputs'!$D$39,$E220)))*'1.Inputs'!$D$43*(1+$G220)^(7-1)-'1.Inputs'!$D$44*(1+$G220)^(7-1)-('1.Inputs'!$D$20/'1.Inputs'!$D$27+'1.Inputs'!$D$23/'1.Inputs'!$D$28))-MAX(0,((('1.Inputs'!$D$37*12*IF(7=1,'1.Inputs'!$D$38,IF(7=2,'1.Inputs'!$D$39,$E220)))*$F220*(('1.Inputs'!$D$40)+(1-'1.Inputs'!$D$40)*(1+'1.Inputs'!$D$41))*(1+$G220)^(7-1))-(('1.Inputs'!$D$37*12*IF(7=1,'1.Inputs'!$D$38,IF(7=2,'1.Inputs'!$D$39,$E220)))/(1-'1.Inputs'!$D$42)*$D220*(1+$G220)^(7-1))-('1.Inputs'!$D$37*12*IF(7=1,'1.Inputs'!$D$38,IF(7=2,'1.Inputs'!$D$39,$E220)))*'1.Inputs'!$D$43*(1+$G220)^(7-1)-'1.Inputs'!$D$44*(1+$G220)^(7-1)-('1.Inputs'!$D$20/'1.Inputs'!$D$27+'1.Inputs'!$D$23/'1.Inputs'!$D$28)))*'1.Inputs'!$D$53+('1.Inputs'!$D$20/'1.Inputs'!$D$27+'1.Inputs'!$D$23/'1.Inputs'!$D$28)-(N220-M220)</f>
        <v>1231638322.2183316</v>
      </c>
      <c r="Z220" s="36">
        <f ca="1">((('1.Inputs'!$D$37*12*IF(8=1,'1.Inputs'!$D$38,IF(8=2,'1.Inputs'!$D$39,$E220)))*$F220*(('1.Inputs'!$D$40)+(1-'1.Inputs'!$D$40)*(1+'1.Inputs'!$D$41))*(1+$G220)^(8-1))-(('1.Inputs'!$D$37*12*IF(8=1,'1.Inputs'!$D$38,IF(8=2,'1.Inputs'!$D$39,$E220)))/(1-'1.Inputs'!$D$42)*$D220*(1+$G220)^(8-1))-('1.Inputs'!$D$37*12*IF(8=1,'1.Inputs'!$D$38,IF(8=2,'1.Inputs'!$D$39,$E220)))*'1.Inputs'!$D$43*(1+$G220)^(8-1)-'1.Inputs'!$D$44*(1+$G220)^(8-1)-('1.Inputs'!$D$20/'1.Inputs'!$D$27+'1.Inputs'!$D$23/'1.Inputs'!$D$28))-MAX(0,((('1.Inputs'!$D$37*12*IF(8=1,'1.Inputs'!$D$38,IF(8=2,'1.Inputs'!$D$39,$E220)))*$F220*(('1.Inputs'!$D$40)+(1-'1.Inputs'!$D$40)*(1+'1.Inputs'!$D$41))*(1+$G220)^(8-1))-(('1.Inputs'!$D$37*12*IF(8=1,'1.Inputs'!$D$38,IF(8=2,'1.Inputs'!$D$39,$E220)))/(1-'1.Inputs'!$D$42)*$D220*(1+$G220)^(8-1))-('1.Inputs'!$D$37*12*IF(8=1,'1.Inputs'!$D$38,IF(8=2,'1.Inputs'!$D$39,$E220)))*'1.Inputs'!$D$43*(1+$G220)^(8-1)-'1.Inputs'!$D$44*(1+$G220)^(8-1)-('1.Inputs'!$D$20/'1.Inputs'!$D$27+'1.Inputs'!$D$23/'1.Inputs'!$D$28)))*'1.Inputs'!$D$53+('1.Inputs'!$D$20/'1.Inputs'!$D$27+'1.Inputs'!$D$23/'1.Inputs'!$D$28)-(O220-N220)</f>
        <v>1289526445.9621005</v>
      </c>
      <c r="AA220" s="36">
        <f ca="1">((('1.Inputs'!$D$37*12*IF(9=1,'1.Inputs'!$D$38,IF(9=2,'1.Inputs'!$D$39,$E220)))*$F220*(('1.Inputs'!$D$40)+(1-'1.Inputs'!$D$40)*(1+'1.Inputs'!$D$41))*(1+$G220)^(9-1))-(('1.Inputs'!$D$37*12*IF(9=1,'1.Inputs'!$D$38,IF(9=2,'1.Inputs'!$D$39,$E220)))/(1-'1.Inputs'!$D$42)*$D220*(1+$G220)^(9-1))-('1.Inputs'!$D$37*12*IF(9=1,'1.Inputs'!$D$38,IF(9=2,'1.Inputs'!$D$39,$E220)))*'1.Inputs'!$D$43*(1+$G220)^(9-1)-'1.Inputs'!$D$44*(1+$G220)^(9-1)-('1.Inputs'!$D$20/'1.Inputs'!$D$27+'1.Inputs'!$D$23/'1.Inputs'!$D$28))-MAX(0,((('1.Inputs'!$D$37*12*IF(9=1,'1.Inputs'!$D$38,IF(9=2,'1.Inputs'!$D$39,$E220)))*$F220*(('1.Inputs'!$D$40)+(1-'1.Inputs'!$D$40)*(1+'1.Inputs'!$D$41))*(1+$G220)^(9-1))-(('1.Inputs'!$D$37*12*IF(9=1,'1.Inputs'!$D$38,IF(9=2,'1.Inputs'!$D$39,$E220)))/(1-'1.Inputs'!$D$42)*$D220*(1+$G220)^(9-1))-('1.Inputs'!$D$37*12*IF(9=1,'1.Inputs'!$D$38,IF(9=2,'1.Inputs'!$D$39,$E220)))*'1.Inputs'!$D$43*(1+$G220)^(9-1)-'1.Inputs'!$D$44*(1+$G220)^(9-1)-('1.Inputs'!$D$20/'1.Inputs'!$D$27+'1.Inputs'!$D$23/'1.Inputs'!$D$28)))*'1.Inputs'!$D$53+('1.Inputs'!$D$20/'1.Inputs'!$D$27+'1.Inputs'!$D$23/'1.Inputs'!$D$28)-(P220-O220)</f>
        <v>1350243907.6921618</v>
      </c>
      <c r="AB220" s="36">
        <f ca="1">((('1.Inputs'!$D$37*12*IF(10=1,'1.Inputs'!$D$38,IF(10=2,'1.Inputs'!$D$39,$E220)))*$F220*(('1.Inputs'!$D$40)+(1-'1.Inputs'!$D$40)*(1+'1.Inputs'!$D$41))*(1+$G220)^(10-1))-(('1.Inputs'!$D$37*12*IF(10=1,'1.Inputs'!$D$38,IF(10=2,'1.Inputs'!$D$39,$E220)))/(1-'1.Inputs'!$D$42)*$D220*(1+$G220)^(10-1))-('1.Inputs'!$D$37*12*IF(10=1,'1.Inputs'!$D$38,IF(10=2,'1.Inputs'!$D$39,$E220)))*'1.Inputs'!$D$43*(1+$G220)^(10-1)-'1.Inputs'!$D$44*(1+$G220)^(10-1)-('1.Inputs'!$D$20/'1.Inputs'!$D$27+'1.Inputs'!$D$23/'1.Inputs'!$D$28))-MAX(0,((('1.Inputs'!$D$37*12*IF(10=1,'1.Inputs'!$D$38,IF(10=2,'1.Inputs'!$D$39,$E220)))*$F220*(('1.Inputs'!$D$40)+(1-'1.Inputs'!$D$40)*(1+'1.Inputs'!$D$41))*(1+$G220)^(10-1))-(('1.Inputs'!$D$37*12*IF(10=1,'1.Inputs'!$D$38,IF(10=2,'1.Inputs'!$D$39,$E220)))/(1-'1.Inputs'!$D$42)*$D220*(1+$G220)^(10-1))-('1.Inputs'!$D$37*12*IF(10=1,'1.Inputs'!$D$38,IF(10=2,'1.Inputs'!$D$39,$E220)))*'1.Inputs'!$D$43*(1+$G220)^(10-1)-'1.Inputs'!$D$44*(1+$G220)^(10-1)-('1.Inputs'!$D$20/'1.Inputs'!$D$27+'1.Inputs'!$D$23/'1.Inputs'!$D$28)))*'1.Inputs'!$D$53+('1.Inputs'!$D$20/'1.Inputs'!$D$27+'1.Inputs'!$D$23/'1.Inputs'!$D$28)-(Q220-P220)+(('1.Inputs'!$D$20+'1.Inputs'!$D$23-('1.Inputs'!$D$20/'1.Inputs'!$D$27+'1.Inputs'!$D$23/'1.Inputs'!$D$28)*'1.Inputs'!$D$10)*'1.Inputs'!$D$60+'1.Inputs'!$D$19*'1.Inputs'!$D$59+Q220)</f>
        <v>4101847422.6788316</v>
      </c>
      <c r="AC220" s="36">
        <f ca="1">S220-AC$13-AC$14+MIN(AC$13,MAX(0,((('1.Inputs'!$D$37*12*IF(1=1,'1.Inputs'!$D$38,IF(1=2,'1.Inputs'!$D$39,$E220)))*$F220*(('1.Inputs'!$D$40)+(1-'1.Inputs'!$D$40)*(1+'1.Inputs'!$D$41))*(1+$G220)^(1-1))-(('1.Inputs'!$D$37*12*IF(1=1,'1.Inputs'!$D$38,IF(1=2,'1.Inputs'!$D$39,$E220)))/(1-'1.Inputs'!$D$42)*$D220*(1+$G220)^(1-1))-('1.Inputs'!$D$37*12*IF(1=1,'1.Inputs'!$D$38,IF(1=2,'1.Inputs'!$D$39,$E220)))*'1.Inputs'!$D$43*(1+$G220)^(1-1)-'1.Inputs'!$D$44*(1+$G220)^(1-1)-('1.Inputs'!$D$20/'1.Inputs'!$D$27+'1.Inputs'!$D$23/'1.Inputs'!$D$28))))*'1.Inputs'!$D$53</f>
        <v>-485276986.08395112</v>
      </c>
      <c r="AD220" s="36">
        <f ca="1">T220-AD$13-AD$14+MIN(AD$13,MAX(0,((('1.Inputs'!$D$37*12*IF(2=1,'1.Inputs'!$D$38,IF(2=2,'1.Inputs'!$D$39,$E220)))*$F220*(('1.Inputs'!$D$40)+(1-'1.Inputs'!$D$40)*(1+'1.Inputs'!$D$41))*(1+$G220)^(2-1))-(('1.Inputs'!$D$37*12*IF(2=1,'1.Inputs'!$D$38,IF(2=2,'1.Inputs'!$D$39,$E220)))/(1-'1.Inputs'!$D$42)*$D220*(1+$G220)^(2-1))-('1.Inputs'!$D$37*12*IF(2=1,'1.Inputs'!$D$38,IF(2=2,'1.Inputs'!$D$39,$E220)))*'1.Inputs'!$D$43*(1+$G220)^(2-1)-'1.Inputs'!$D$44*(1+$G220)^(2-1)-('1.Inputs'!$D$20/'1.Inputs'!$D$27+'1.Inputs'!$D$23/'1.Inputs'!$D$28))))*'1.Inputs'!$D$53</f>
        <v>352574140.07057238</v>
      </c>
      <c r="AE220" s="36">
        <f ca="1">U220-AE$13-AE$14+MIN(AE$13,MAX(0,((('1.Inputs'!$D$37*12*IF(3=1,'1.Inputs'!$D$38,IF(3=2,'1.Inputs'!$D$39,$E220)))*$F220*(('1.Inputs'!$D$40)+(1-'1.Inputs'!$D$40)*(1+'1.Inputs'!$D$41))*(1+$G220)^(3-1))-(('1.Inputs'!$D$37*12*IF(3=1,'1.Inputs'!$D$38,IF(3=2,'1.Inputs'!$D$39,$E220)))/(1-'1.Inputs'!$D$42)*$D220*(1+$G220)^(3-1))-('1.Inputs'!$D$37*12*IF(3=1,'1.Inputs'!$D$38,IF(3=2,'1.Inputs'!$D$39,$E220)))*'1.Inputs'!$D$43*(1+$G220)^(3-1)-'1.Inputs'!$D$44*(1+$G220)^(3-1)-('1.Inputs'!$D$20/'1.Inputs'!$D$27+'1.Inputs'!$D$23/'1.Inputs'!$D$28))))*'1.Inputs'!$D$53</f>
        <v>497035425.27267003</v>
      </c>
      <c r="AF220" s="36">
        <f ca="1">V220-AF$13-AF$14+MIN(AF$13,MAX(0,((('1.Inputs'!$D$37*12*IF(4=1,'1.Inputs'!$D$38,IF(4=2,'1.Inputs'!$D$39,$E220)))*$F220*(('1.Inputs'!$D$40)+(1-'1.Inputs'!$D$40)*(1+'1.Inputs'!$D$41))*(1+$G220)^(4-1))-(('1.Inputs'!$D$37*12*IF(4=1,'1.Inputs'!$D$38,IF(4=2,'1.Inputs'!$D$39,$E220)))/(1-'1.Inputs'!$D$42)*$D220*(1+$G220)^(4-1))-('1.Inputs'!$D$37*12*IF(4=1,'1.Inputs'!$D$38,IF(4=2,'1.Inputs'!$D$39,$E220)))*'1.Inputs'!$D$43*(1+$G220)^(4-1)-'1.Inputs'!$D$44*(1+$G220)^(4-1)-('1.Inputs'!$D$20/'1.Inputs'!$D$27+'1.Inputs'!$D$23/'1.Inputs'!$D$28))))*'1.Inputs'!$D$53</f>
        <v>750909984.03430605</v>
      </c>
      <c r="AG220" s="36">
        <f ca="1">W220-AG$13-AG$14+MIN(AG$13,MAX(0,((('1.Inputs'!$D$37*12*IF(5=1,'1.Inputs'!$D$38,IF(5=2,'1.Inputs'!$D$39,$E220)))*$F220*(('1.Inputs'!$D$40)+(1-'1.Inputs'!$D$40)*(1+'1.Inputs'!$D$41))*(1+$G220)^(5-1))-(('1.Inputs'!$D$37*12*IF(5=1,'1.Inputs'!$D$38,IF(5=2,'1.Inputs'!$D$39,$E220)))/(1-'1.Inputs'!$D$42)*$D220*(1+$G220)^(5-1))-('1.Inputs'!$D$37*12*IF(5=1,'1.Inputs'!$D$38,IF(5=2,'1.Inputs'!$D$39,$E220)))*'1.Inputs'!$D$43*(1+$G220)^(5-1)-'1.Inputs'!$D$44*(1+$G220)^(5-1)-('1.Inputs'!$D$20/'1.Inputs'!$D$27+'1.Inputs'!$D$23/'1.Inputs'!$D$28))))*'1.Inputs'!$D$53</f>
        <v>820264861.59400535</v>
      </c>
      <c r="AH220" s="36">
        <f ca="1">X220-AH$13-AH$14+MIN(AH$13,MAX(0,((('1.Inputs'!$D$37*12*IF(6=1,'1.Inputs'!$D$38,IF(6=2,'1.Inputs'!$D$39,$E220)))*$F220*(('1.Inputs'!$D$40)+(1-'1.Inputs'!$D$40)*(1+'1.Inputs'!$D$41))*(1+$G220)^(6-1))-(('1.Inputs'!$D$37*12*IF(6=1,'1.Inputs'!$D$38,IF(6=2,'1.Inputs'!$D$39,$E220)))/(1-'1.Inputs'!$D$42)*$D220*(1+$G220)^(6-1))-('1.Inputs'!$D$37*12*IF(6=1,'1.Inputs'!$D$38,IF(6=2,'1.Inputs'!$D$39,$E220)))*'1.Inputs'!$D$43*(1+$G220)^(6-1)-'1.Inputs'!$D$44*(1+$G220)^(6-1)-('1.Inputs'!$D$20/'1.Inputs'!$D$27+'1.Inputs'!$D$23/'1.Inputs'!$D$28))))*'1.Inputs'!$D$53</f>
        <v>892071693.77157569</v>
      </c>
      <c r="AI220" s="36">
        <f ca="1">Y220-AI$13-AI$14+MIN(AI$13,MAX(0,((('1.Inputs'!$D$37*12*IF(7=1,'1.Inputs'!$D$38,IF(7=2,'1.Inputs'!$D$39,$E220)))*$F220*(('1.Inputs'!$D$40)+(1-'1.Inputs'!$D$40)*(1+'1.Inputs'!$D$41))*(1+$G220)^(7-1))-(('1.Inputs'!$D$37*12*IF(7=1,'1.Inputs'!$D$38,IF(7=2,'1.Inputs'!$D$39,$E220)))/(1-'1.Inputs'!$D$42)*$D220*(1+$G220)^(7-1))-('1.Inputs'!$D$37*12*IF(7=1,'1.Inputs'!$D$38,IF(7=2,'1.Inputs'!$D$39,$E220)))*'1.Inputs'!$D$43*(1+$G220)^(7-1)-'1.Inputs'!$D$44*(1+$G220)^(7-1)-('1.Inputs'!$D$20/'1.Inputs'!$D$27+'1.Inputs'!$D$23/'1.Inputs'!$D$28))))*'1.Inputs'!$D$53</f>
        <v>966450322.21833158</v>
      </c>
      <c r="AJ220" s="36">
        <f ca="1">Z220-AJ$13-AJ$14+MIN(AJ$13,MAX(0,((('1.Inputs'!$D$37*12*IF(8=1,'1.Inputs'!$D$38,IF(8=2,'1.Inputs'!$D$39,$E220)))*$F220*(('1.Inputs'!$D$40)+(1-'1.Inputs'!$D$40)*(1+'1.Inputs'!$D$41))*(1+$G220)^(8-1))-(('1.Inputs'!$D$37*12*IF(8=1,'1.Inputs'!$D$38,IF(8=2,'1.Inputs'!$D$39,$E220)))/(1-'1.Inputs'!$D$42)*$D220*(1+$G220)^(8-1))-('1.Inputs'!$D$37*12*IF(8=1,'1.Inputs'!$D$38,IF(8=2,'1.Inputs'!$D$39,$E220)))*'1.Inputs'!$D$43*(1+$G220)^(8-1)-'1.Inputs'!$D$44*(1+$G220)^(8-1)-('1.Inputs'!$D$20/'1.Inputs'!$D$27+'1.Inputs'!$D$23/'1.Inputs'!$D$28))))*'1.Inputs'!$D$53</f>
        <v>1289526445.9621005</v>
      </c>
      <c r="AK220" s="36">
        <f ca="1">AA220-AK$13-AK$14+MIN(AK$13,MAX(0,((('1.Inputs'!$D$37*12*IF(9=1,'1.Inputs'!$D$38,IF(9=2,'1.Inputs'!$D$39,$E220)))*$F220*(('1.Inputs'!$D$40)+(1-'1.Inputs'!$D$40)*(1+'1.Inputs'!$D$41))*(1+$G220)^(9-1))-(('1.Inputs'!$D$37*12*IF(9=1,'1.Inputs'!$D$38,IF(9=2,'1.Inputs'!$D$39,$E220)))/(1-'1.Inputs'!$D$42)*$D220*(1+$G220)^(9-1))-('1.Inputs'!$D$37*12*IF(9=1,'1.Inputs'!$D$38,IF(9=2,'1.Inputs'!$D$39,$E220)))*'1.Inputs'!$D$43*(1+$G220)^(9-1)-'1.Inputs'!$D$44*(1+$G220)^(9-1)-('1.Inputs'!$D$20/'1.Inputs'!$D$27+'1.Inputs'!$D$23/'1.Inputs'!$D$28))))*'1.Inputs'!$D$53</f>
        <v>1350243907.6921618</v>
      </c>
      <c r="AL220" s="36">
        <f ca="1">AB220-AL$13-AL$14+MIN(AL$13,MAX(0,((('1.Inputs'!$D$37*12*IF(10=1,'1.Inputs'!$D$38,IF(10=2,'1.Inputs'!$D$39,$E220)))*$F220*(('1.Inputs'!$D$40)+(1-'1.Inputs'!$D$40)*(1+'1.Inputs'!$D$41))*(1+$G220)^(10-1))-(('1.Inputs'!$D$37*12*IF(10=1,'1.Inputs'!$D$38,IF(10=2,'1.Inputs'!$D$39,$E220)))/(1-'1.Inputs'!$D$42)*$D220*(1+$G220)^(10-1))-('1.Inputs'!$D$37*12*IF(10=1,'1.Inputs'!$D$38,IF(10=2,'1.Inputs'!$D$39,$E220)))*'1.Inputs'!$D$43*(1+$G220)^(10-1)-'1.Inputs'!$D$44*(1+$G220)^(10-1)-('1.Inputs'!$D$20/'1.Inputs'!$D$27+'1.Inputs'!$D$23/'1.Inputs'!$D$28))))*'1.Inputs'!$D$53+'1.Inputs'!$D$35</f>
        <v>4901847422.6788311</v>
      </c>
      <c r="AM220" s="48">
        <f ca="1">R220+NPV('1.Inputs'!$D$55,S220:AB220)</f>
        <v>3398849254.1265278</v>
      </c>
      <c r="AN220" s="48">
        <f ca="1">-('1.Inputs'!$D$24*(1-'1.Inputs'!$D$31)+'1.Inputs'!$D$35)+NPV('1.Inputs'!$D$54,AC220:AL220)</f>
        <v>1488226264.8143368</v>
      </c>
      <c r="AO220" s="36">
        <f t="shared" ca="1" si="29"/>
        <v>-2.6377844585633543</v>
      </c>
      <c r="AP220" s="36">
        <f t="shared" ca="1" si="30"/>
        <v>2.1315432552659299</v>
      </c>
      <c r="AQ220" s="36">
        <f ca="1">'1.Inputs'!$D$35+MIN(SUM($AC220:AC220),SUM($AC220:AD220),SUM($AC220:AE220),SUM($AC220:AF220),SUM($AC220:AG220),SUM($AC220:AH220),SUM($AC220:AI220),SUM($AC220:AJ220),SUM($AC220:AK220),SUM($AC220:AL220))</f>
        <v>314723013.91604888</v>
      </c>
      <c r="AR220" s="36">
        <f ca="1">IF(AP220&lt;'1.Inputs'!$D$57,1,0)</f>
        <v>0</v>
      </c>
      <c r="AS220" s="36">
        <f t="shared" ca="1" si="31"/>
        <v>0</v>
      </c>
    </row>
    <row r="221" spans="2:45" ht="15" customHeight="1" x14ac:dyDescent="0.25">
      <c r="B221" s="36">
        <v>206</v>
      </c>
      <c r="C221" s="36">
        <f t="shared" ca="1" si="24"/>
        <v>0.5152192539658218</v>
      </c>
      <c r="D221" s="36">
        <f t="shared" ca="1" si="25"/>
        <v>15722.849326552048</v>
      </c>
      <c r="E221" s="47">
        <f t="shared" ca="1" si="26"/>
        <v>0.83039262011660064</v>
      </c>
      <c r="F221" s="36">
        <f t="shared" ca="1" si="27"/>
        <v>30981.006846040673</v>
      </c>
      <c r="G221" s="36">
        <f t="shared" ca="1" si="28"/>
        <v>5.0996198523845404E-2</v>
      </c>
      <c r="H221" s="36">
        <f ca="1">((('1.Inputs'!$D$37*12*IF(1=1,'1.Inputs'!$D$38,IF(1=2,'1.Inputs'!$D$39,$E221)))*$F221*(('1.Inputs'!$D$40)+(1-'1.Inputs'!$D$40)*(1+'1.Inputs'!$D$41))*(1+$G221)^(1-1))*'1.Inputs'!$D$47+(('1.Inputs'!$D$37*12*IF(1=1,'1.Inputs'!$D$38,IF(1=2,'1.Inputs'!$D$39,$E221)))/(1-'1.Inputs'!$D$42)*$D221*(1+$G221)^(1-1))*('1.Inputs'!$D$48-'1.Inputs'!$D$49))/'1.Inputs'!$D$51</f>
        <v>799139887.88409913</v>
      </c>
      <c r="I221" s="36">
        <f ca="1">((('1.Inputs'!$D$37*12*IF(2=1,'1.Inputs'!$D$38,IF(2=2,'1.Inputs'!$D$39,$E221)))*$F221*(('1.Inputs'!$D$40)+(1-'1.Inputs'!$D$40)*(1+'1.Inputs'!$D$41))*(1+$G221)^(2-1))*'1.Inputs'!$D$47+(('1.Inputs'!$D$37*12*IF(2=1,'1.Inputs'!$D$38,IF(2=2,'1.Inputs'!$D$39,$E221)))/(1-'1.Inputs'!$D$42)*$D221*(1+$G221)^(2-1))*('1.Inputs'!$D$48-'1.Inputs'!$D$49))/'1.Inputs'!$D$51</f>
        <v>1175850177.9569445</v>
      </c>
      <c r="J221" s="36">
        <f ca="1">((('1.Inputs'!$D$37*12*IF(3=1,'1.Inputs'!$D$38,IF(3=2,'1.Inputs'!$D$39,$E221)))*$F221*(('1.Inputs'!$D$40)+(1-'1.Inputs'!$D$40)*(1+'1.Inputs'!$D$41))*(1+$G221)^(3-1))*'1.Inputs'!$D$47+(('1.Inputs'!$D$37*12*IF(3=1,'1.Inputs'!$D$38,IF(3=2,'1.Inputs'!$D$39,$E221)))/(1-'1.Inputs'!$D$42)*$D221*(1+$G221)^(3-1))*('1.Inputs'!$D$48-'1.Inputs'!$D$49))/'1.Inputs'!$D$51</f>
        <v>1466015544.4688101</v>
      </c>
      <c r="K221" s="36">
        <f ca="1">((('1.Inputs'!$D$37*12*IF(4=1,'1.Inputs'!$D$38,IF(4=2,'1.Inputs'!$D$39,$E221)))*$F221*(('1.Inputs'!$D$40)+(1-'1.Inputs'!$D$40)*(1+'1.Inputs'!$D$41))*(1+$G221)^(4-1))*'1.Inputs'!$D$47+(('1.Inputs'!$D$37*12*IF(4=1,'1.Inputs'!$D$38,IF(4=2,'1.Inputs'!$D$39,$E221)))/(1-'1.Inputs'!$D$42)*$D221*(1+$G221)^(4-1))*('1.Inputs'!$D$48-'1.Inputs'!$D$49))/'1.Inputs'!$D$51</f>
        <v>1540776764.2135847</v>
      </c>
      <c r="L221" s="36">
        <f ca="1">((('1.Inputs'!$D$37*12*IF(5=1,'1.Inputs'!$D$38,IF(5=2,'1.Inputs'!$D$39,$E221)))*$F221*(('1.Inputs'!$D$40)+(1-'1.Inputs'!$D$40)*(1+'1.Inputs'!$D$41))*(1+$G221)^(5-1))*'1.Inputs'!$D$47+(('1.Inputs'!$D$37*12*IF(5=1,'1.Inputs'!$D$38,IF(5=2,'1.Inputs'!$D$39,$E221)))/(1-'1.Inputs'!$D$42)*$D221*(1+$G221)^(5-1))*('1.Inputs'!$D$48-'1.Inputs'!$D$49))/'1.Inputs'!$D$51</f>
        <v>1619350521.9623487</v>
      </c>
      <c r="M221" s="36">
        <f ca="1">((('1.Inputs'!$D$37*12*IF(6=1,'1.Inputs'!$D$38,IF(6=2,'1.Inputs'!$D$39,$E221)))*$F221*(('1.Inputs'!$D$40)+(1-'1.Inputs'!$D$40)*(1+'1.Inputs'!$D$41))*(1+$G221)^(6-1))*'1.Inputs'!$D$47+(('1.Inputs'!$D$37*12*IF(6=1,'1.Inputs'!$D$38,IF(6=2,'1.Inputs'!$D$39,$E221)))/(1-'1.Inputs'!$D$42)*$D221*(1+$G221)^(6-1))*('1.Inputs'!$D$48-'1.Inputs'!$D$49))/'1.Inputs'!$D$51</f>
        <v>1701931242.6600335</v>
      </c>
      <c r="N221" s="36">
        <f ca="1">((('1.Inputs'!$D$37*12*IF(7=1,'1.Inputs'!$D$38,IF(7=2,'1.Inputs'!$D$39,$E221)))*$F221*(('1.Inputs'!$D$40)+(1-'1.Inputs'!$D$40)*(1+'1.Inputs'!$D$41))*(1+$G221)^(7-1))*'1.Inputs'!$D$47+(('1.Inputs'!$D$37*12*IF(7=1,'1.Inputs'!$D$38,IF(7=2,'1.Inputs'!$D$39,$E221)))/(1-'1.Inputs'!$D$42)*$D221*(1+$G221)^(7-1))*('1.Inputs'!$D$48-'1.Inputs'!$D$49))/'1.Inputs'!$D$51</f>
        <v>1788723266.1846595</v>
      </c>
      <c r="O221" s="36">
        <f ca="1">((('1.Inputs'!$D$37*12*IF(8=1,'1.Inputs'!$D$38,IF(8=2,'1.Inputs'!$D$39,$E221)))*$F221*(('1.Inputs'!$D$40)+(1-'1.Inputs'!$D$40)*(1+'1.Inputs'!$D$41))*(1+$G221)^(8-1))*'1.Inputs'!$D$47+(('1.Inputs'!$D$37*12*IF(8=1,'1.Inputs'!$D$38,IF(8=2,'1.Inputs'!$D$39,$E221)))/(1-'1.Inputs'!$D$42)*$D221*(1+$G221)^(8-1))*('1.Inputs'!$D$48-'1.Inputs'!$D$49))/'1.Inputs'!$D$51</f>
        <v>1879941352.9712338</v>
      </c>
      <c r="P221" s="36">
        <f ca="1">((('1.Inputs'!$D$37*12*IF(9=1,'1.Inputs'!$D$38,IF(9=2,'1.Inputs'!$D$39,$E221)))*$F221*(('1.Inputs'!$D$40)+(1-'1.Inputs'!$D$40)*(1+'1.Inputs'!$D$41))*(1+$G221)^(9-1))*'1.Inputs'!$D$47+(('1.Inputs'!$D$37*12*IF(9=1,'1.Inputs'!$D$38,IF(9=2,'1.Inputs'!$D$39,$E221)))/(1-'1.Inputs'!$D$42)*$D221*(1+$G221)^(9-1))*('1.Inputs'!$D$48-'1.Inputs'!$D$49))/'1.Inputs'!$D$51</f>
        <v>1975811215.420541</v>
      </c>
      <c r="Q221" s="36">
        <f ca="1">((('1.Inputs'!$D$37*12*IF(10=1,'1.Inputs'!$D$38,IF(10=2,'1.Inputs'!$D$39,$E221)))*$F221*(('1.Inputs'!$D$40)+(1-'1.Inputs'!$D$40)*(1+'1.Inputs'!$D$41))*(1+$G221)^(10-1))*'1.Inputs'!$D$47+(('1.Inputs'!$D$37*12*IF(10=1,'1.Inputs'!$D$38,IF(10=2,'1.Inputs'!$D$39,$E221)))/(1-'1.Inputs'!$D$42)*$D221*(1+$G221)^(10-1))*('1.Inputs'!$D$48-'1.Inputs'!$D$49))/'1.Inputs'!$D$51</f>
        <v>2076570076.4077678</v>
      </c>
      <c r="R221" s="36">
        <f>-'1.Inputs'!$D$24</f>
        <v>-2050000000</v>
      </c>
      <c r="S221" s="36">
        <f ca="1">((('1.Inputs'!$D$37*12*IF(1=1,'1.Inputs'!$D$38,IF(1=2,'1.Inputs'!$D$39,$E221)))*$F221*(('1.Inputs'!$D$40)+(1-'1.Inputs'!$D$40)*(1+'1.Inputs'!$D$41))*(1+$G221)^(1-1))-(('1.Inputs'!$D$37*12*IF(1=1,'1.Inputs'!$D$38,IF(1=2,'1.Inputs'!$D$39,$E221)))/(1-'1.Inputs'!$D$42)*$D221*(1+$G221)^(1-1))-('1.Inputs'!$D$37*12*IF(1=1,'1.Inputs'!$D$38,IF(1=2,'1.Inputs'!$D$39,$E221)))*'1.Inputs'!$D$43*(1+$G221)^(1-1)-'1.Inputs'!$D$44*(1+$G221)^(1-1)-('1.Inputs'!$D$20/'1.Inputs'!$D$27+'1.Inputs'!$D$23/'1.Inputs'!$D$28))-MAX(0,((('1.Inputs'!$D$37*12*IF(1=1,'1.Inputs'!$D$38,IF(1=2,'1.Inputs'!$D$39,$E221)))*$F221*(('1.Inputs'!$D$40)+(1-'1.Inputs'!$D$40)*(1+'1.Inputs'!$D$41))*(1+$G221)^(1-1))-(('1.Inputs'!$D$37*12*IF(1=1,'1.Inputs'!$D$38,IF(1=2,'1.Inputs'!$D$39,$E221)))/(1-'1.Inputs'!$D$42)*$D221*(1+$G221)^(1-1))-('1.Inputs'!$D$37*12*IF(1=1,'1.Inputs'!$D$38,IF(1=2,'1.Inputs'!$D$39,$E221)))*'1.Inputs'!$D$43*(1+$G221)^(1-1)-'1.Inputs'!$D$44*(1+$G221)^(1-1)-('1.Inputs'!$D$20/'1.Inputs'!$D$27+'1.Inputs'!$D$23/'1.Inputs'!$D$28)))*'1.Inputs'!$D$53+('1.Inputs'!$D$20/'1.Inputs'!$D$27+'1.Inputs'!$D$23/'1.Inputs'!$D$28)-H221</f>
        <v>-183329458.47614205</v>
      </c>
      <c r="T221" s="36">
        <f ca="1">((('1.Inputs'!$D$37*12*IF(2=1,'1.Inputs'!$D$38,IF(2=2,'1.Inputs'!$D$39,$E221)))*$F221*(('1.Inputs'!$D$40)+(1-'1.Inputs'!$D$40)*(1+'1.Inputs'!$D$41))*(1+$G221)^(2-1))-(('1.Inputs'!$D$37*12*IF(2=1,'1.Inputs'!$D$38,IF(2=2,'1.Inputs'!$D$39,$E221)))/(1-'1.Inputs'!$D$42)*$D221*(1+$G221)^(2-1))-('1.Inputs'!$D$37*12*IF(2=1,'1.Inputs'!$D$38,IF(2=2,'1.Inputs'!$D$39,$E221)))*'1.Inputs'!$D$43*(1+$G221)^(2-1)-'1.Inputs'!$D$44*(1+$G221)^(2-1)-('1.Inputs'!$D$20/'1.Inputs'!$D$27+'1.Inputs'!$D$23/'1.Inputs'!$D$28))-MAX(0,((('1.Inputs'!$D$37*12*IF(2=1,'1.Inputs'!$D$38,IF(2=2,'1.Inputs'!$D$39,$E221)))*$F221*(('1.Inputs'!$D$40)+(1-'1.Inputs'!$D$40)*(1+'1.Inputs'!$D$41))*(1+$G221)^(2-1))-(('1.Inputs'!$D$37*12*IF(2=1,'1.Inputs'!$D$38,IF(2=2,'1.Inputs'!$D$39,$E221)))/(1-'1.Inputs'!$D$42)*$D221*(1+$G221)^(2-1))-('1.Inputs'!$D$37*12*IF(2=1,'1.Inputs'!$D$38,IF(2=2,'1.Inputs'!$D$39,$E221)))*'1.Inputs'!$D$43*(1+$G221)^(2-1)-'1.Inputs'!$D$44*(1+$G221)^(2-1)-('1.Inputs'!$D$20/'1.Inputs'!$D$27+'1.Inputs'!$D$23/'1.Inputs'!$D$28)))*'1.Inputs'!$D$53+('1.Inputs'!$D$20/'1.Inputs'!$D$27+'1.Inputs'!$D$23/'1.Inputs'!$D$28)-(I221-H221)</f>
        <v>753049610.29612172</v>
      </c>
      <c r="U221" s="36">
        <f ca="1">((('1.Inputs'!$D$37*12*IF(3=1,'1.Inputs'!$D$38,IF(3=2,'1.Inputs'!$D$39,$E221)))*$F221*(('1.Inputs'!$D$40)+(1-'1.Inputs'!$D$40)*(1+'1.Inputs'!$D$41))*(1+$G221)^(3-1))-(('1.Inputs'!$D$37*12*IF(3=1,'1.Inputs'!$D$38,IF(3=2,'1.Inputs'!$D$39,$E221)))/(1-'1.Inputs'!$D$42)*$D221*(1+$G221)^(3-1))-('1.Inputs'!$D$37*12*IF(3=1,'1.Inputs'!$D$38,IF(3=2,'1.Inputs'!$D$39,$E221)))*'1.Inputs'!$D$43*(1+$G221)^(3-1)-'1.Inputs'!$D$44*(1+$G221)^(3-1)-('1.Inputs'!$D$20/'1.Inputs'!$D$27+'1.Inputs'!$D$23/'1.Inputs'!$D$28))-MAX(0,((('1.Inputs'!$D$37*12*IF(3=1,'1.Inputs'!$D$38,IF(3=2,'1.Inputs'!$D$39,$E221)))*$F221*(('1.Inputs'!$D$40)+(1-'1.Inputs'!$D$40)*(1+'1.Inputs'!$D$41))*(1+$G221)^(3-1))-(('1.Inputs'!$D$37*12*IF(3=1,'1.Inputs'!$D$38,IF(3=2,'1.Inputs'!$D$39,$E221)))/(1-'1.Inputs'!$D$42)*$D221*(1+$G221)^(3-1))-('1.Inputs'!$D$37*12*IF(3=1,'1.Inputs'!$D$38,IF(3=2,'1.Inputs'!$D$39,$E221)))*'1.Inputs'!$D$43*(1+$G221)^(3-1)-'1.Inputs'!$D$44*(1+$G221)^(3-1)-('1.Inputs'!$D$20/'1.Inputs'!$D$27+'1.Inputs'!$D$23/'1.Inputs'!$D$28)))*'1.Inputs'!$D$53+('1.Inputs'!$D$20/'1.Inputs'!$D$27+'1.Inputs'!$D$23/'1.Inputs'!$D$28)-(J221-I221)</f>
        <v>1227094832.753211</v>
      </c>
      <c r="V221" s="36">
        <f ca="1">((('1.Inputs'!$D$37*12*IF(4=1,'1.Inputs'!$D$38,IF(4=2,'1.Inputs'!$D$39,$E221)))*$F221*(('1.Inputs'!$D$40)+(1-'1.Inputs'!$D$40)*(1+'1.Inputs'!$D$41))*(1+$G221)^(4-1))-(('1.Inputs'!$D$37*12*IF(4=1,'1.Inputs'!$D$38,IF(4=2,'1.Inputs'!$D$39,$E221)))/(1-'1.Inputs'!$D$42)*$D221*(1+$G221)^(4-1))-('1.Inputs'!$D$37*12*IF(4=1,'1.Inputs'!$D$38,IF(4=2,'1.Inputs'!$D$39,$E221)))*'1.Inputs'!$D$43*(1+$G221)^(4-1)-'1.Inputs'!$D$44*(1+$G221)^(4-1)-('1.Inputs'!$D$20/'1.Inputs'!$D$27+'1.Inputs'!$D$23/'1.Inputs'!$D$28))-MAX(0,((('1.Inputs'!$D$37*12*IF(4=1,'1.Inputs'!$D$38,IF(4=2,'1.Inputs'!$D$39,$E221)))*$F221*(('1.Inputs'!$D$40)+(1-'1.Inputs'!$D$40)*(1+'1.Inputs'!$D$41))*(1+$G221)^(4-1))-(('1.Inputs'!$D$37*12*IF(4=1,'1.Inputs'!$D$38,IF(4=2,'1.Inputs'!$D$39,$E221)))/(1-'1.Inputs'!$D$42)*$D221*(1+$G221)^(4-1))-('1.Inputs'!$D$37*12*IF(4=1,'1.Inputs'!$D$38,IF(4=2,'1.Inputs'!$D$39,$E221)))*'1.Inputs'!$D$43*(1+$G221)^(4-1)-'1.Inputs'!$D$44*(1+$G221)^(4-1)-('1.Inputs'!$D$20/'1.Inputs'!$D$27+'1.Inputs'!$D$23/'1.Inputs'!$D$28)))*'1.Inputs'!$D$53+('1.Inputs'!$D$20/'1.Inputs'!$D$27+'1.Inputs'!$D$23/'1.Inputs'!$D$28)-(K221-J221)</f>
        <v>1517463911.4741013</v>
      </c>
      <c r="W221" s="36">
        <f ca="1">((('1.Inputs'!$D$37*12*IF(5=1,'1.Inputs'!$D$38,IF(5=2,'1.Inputs'!$D$39,$E221)))*$F221*(('1.Inputs'!$D$40)+(1-'1.Inputs'!$D$40)*(1+'1.Inputs'!$D$41))*(1+$G221)^(5-1))-(('1.Inputs'!$D$37*12*IF(5=1,'1.Inputs'!$D$38,IF(5=2,'1.Inputs'!$D$39,$E221)))/(1-'1.Inputs'!$D$42)*$D221*(1+$G221)^(5-1))-('1.Inputs'!$D$37*12*IF(5=1,'1.Inputs'!$D$38,IF(5=2,'1.Inputs'!$D$39,$E221)))*'1.Inputs'!$D$43*(1+$G221)^(5-1)-'1.Inputs'!$D$44*(1+$G221)^(5-1)-('1.Inputs'!$D$20/'1.Inputs'!$D$27+'1.Inputs'!$D$23/'1.Inputs'!$D$28))-MAX(0,((('1.Inputs'!$D$37*12*IF(5=1,'1.Inputs'!$D$38,IF(5=2,'1.Inputs'!$D$39,$E221)))*$F221*(('1.Inputs'!$D$40)+(1-'1.Inputs'!$D$40)*(1+'1.Inputs'!$D$41))*(1+$G221)^(5-1))-(('1.Inputs'!$D$37*12*IF(5=1,'1.Inputs'!$D$38,IF(5=2,'1.Inputs'!$D$39,$E221)))/(1-'1.Inputs'!$D$42)*$D221*(1+$G221)^(5-1))-('1.Inputs'!$D$37*12*IF(5=1,'1.Inputs'!$D$38,IF(5=2,'1.Inputs'!$D$39,$E221)))*'1.Inputs'!$D$43*(1+$G221)^(5-1)-'1.Inputs'!$D$44*(1+$G221)^(5-1)-('1.Inputs'!$D$20/'1.Inputs'!$D$27+'1.Inputs'!$D$23/'1.Inputs'!$D$28)))*'1.Inputs'!$D$53+('1.Inputs'!$D$20/'1.Inputs'!$D$27+'1.Inputs'!$D$23/'1.Inputs'!$D$28)-(L221-K221)</f>
        <v>1592439231.9761539</v>
      </c>
      <c r="X221" s="36">
        <f ca="1">((('1.Inputs'!$D$37*12*IF(6=1,'1.Inputs'!$D$38,IF(6=2,'1.Inputs'!$D$39,$E221)))*$F221*(('1.Inputs'!$D$40)+(1-'1.Inputs'!$D$40)*(1+'1.Inputs'!$D$41))*(1+$G221)^(6-1))-(('1.Inputs'!$D$37*12*IF(6=1,'1.Inputs'!$D$38,IF(6=2,'1.Inputs'!$D$39,$E221)))/(1-'1.Inputs'!$D$42)*$D221*(1+$G221)^(6-1))-('1.Inputs'!$D$37*12*IF(6=1,'1.Inputs'!$D$38,IF(6=2,'1.Inputs'!$D$39,$E221)))*'1.Inputs'!$D$43*(1+$G221)^(6-1)-'1.Inputs'!$D$44*(1+$G221)^(6-1)-('1.Inputs'!$D$20/'1.Inputs'!$D$27+'1.Inputs'!$D$23/'1.Inputs'!$D$28))-MAX(0,((('1.Inputs'!$D$37*12*IF(6=1,'1.Inputs'!$D$38,IF(6=2,'1.Inputs'!$D$39,$E221)))*$F221*(('1.Inputs'!$D$40)+(1-'1.Inputs'!$D$40)*(1+'1.Inputs'!$D$41))*(1+$G221)^(6-1))-(('1.Inputs'!$D$37*12*IF(6=1,'1.Inputs'!$D$38,IF(6=2,'1.Inputs'!$D$39,$E221)))/(1-'1.Inputs'!$D$42)*$D221*(1+$G221)^(6-1))-('1.Inputs'!$D$37*12*IF(6=1,'1.Inputs'!$D$38,IF(6=2,'1.Inputs'!$D$39,$E221)))*'1.Inputs'!$D$43*(1+$G221)^(6-1)-'1.Inputs'!$D$44*(1+$G221)^(6-1)-('1.Inputs'!$D$20/'1.Inputs'!$D$27+'1.Inputs'!$D$23/'1.Inputs'!$D$28)))*'1.Inputs'!$D$53+('1.Inputs'!$D$20/'1.Inputs'!$D$27+'1.Inputs'!$D$23/'1.Inputs'!$D$28)-(M221-L221)</f>
        <v>1671238008.8069181</v>
      </c>
      <c r="Y221" s="36">
        <f ca="1">((('1.Inputs'!$D$37*12*IF(7=1,'1.Inputs'!$D$38,IF(7=2,'1.Inputs'!$D$39,$E221)))*$F221*(('1.Inputs'!$D$40)+(1-'1.Inputs'!$D$40)*(1+'1.Inputs'!$D$41))*(1+$G221)^(7-1))-(('1.Inputs'!$D$37*12*IF(7=1,'1.Inputs'!$D$38,IF(7=2,'1.Inputs'!$D$39,$E221)))/(1-'1.Inputs'!$D$42)*$D221*(1+$G221)^(7-1))-('1.Inputs'!$D$37*12*IF(7=1,'1.Inputs'!$D$38,IF(7=2,'1.Inputs'!$D$39,$E221)))*'1.Inputs'!$D$43*(1+$G221)^(7-1)-'1.Inputs'!$D$44*(1+$G221)^(7-1)-('1.Inputs'!$D$20/'1.Inputs'!$D$27+'1.Inputs'!$D$23/'1.Inputs'!$D$28))-MAX(0,((('1.Inputs'!$D$37*12*IF(7=1,'1.Inputs'!$D$38,IF(7=2,'1.Inputs'!$D$39,$E221)))*$F221*(('1.Inputs'!$D$40)+(1-'1.Inputs'!$D$40)*(1+'1.Inputs'!$D$41))*(1+$G221)^(7-1))-(('1.Inputs'!$D$37*12*IF(7=1,'1.Inputs'!$D$38,IF(7=2,'1.Inputs'!$D$39,$E221)))/(1-'1.Inputs'!$D$42)*$D221*(1+$G221)^(7-1))-('1.Inputs'!$D$37*12*IF(7=1,'1.Inputs'!$D$38,IF(7=2,'1.Inputs'!$D$39,$E221)))*'1.Inputs'!$D$43*(1+$G221)^(7-1)-'1.Inputs'!$D$44*(1+$G221)^(7-1)-('1.Inputs'!$D$20/'1.Inputs'!$D$27+'1.Inputs'!$D$23/'1.Inputs'!$D$28)))*'1.Inputs'!$D$53+('1.Inputs'!$D$20/'1.Inputs'!$D$27+'1.Inputs'!$D$23/'1.Inputs'!$D$28)-(N221-M221)</f>
        <v>1754055223.70438</v>
      </c>
      <c r="Z221" s="36">
        <f ca="1">((('1.Inputs'!$D$37*12*IF(8=1,'1.Inputs'!$D$38,IF(8=2,'1.Inputs'!$D$39,$E221)))*$F221*(('1.Inputs'!$D$40)+(1-'1.Inputs'!$D$40)*(1+'1.Inputs'!$D$41))*(1+$G221)^(8-1))-(('1.Inputs'!$D$37*12*IF(8=1,'1.Inputs'!$D$38,IF(8=2,'1.Inputs'!$D$39,$E221)))/(1-'1.Inputs'!$D$42)*$D221*(1+$G221)^(8-1))-('1.Inputs'!$D$37*12*IF(8=1,'1.Inputs'!$D$38,IF(8=2,'1.Inputs'!$D$39,$E221)))*'1.Inputs'!$D$43*(1+$G221)^(8-1)-'1.Inputs'!$D$44*(1+$G221)^(8-1)-('1.Inputs'!$D$20/'1.Inputs'!$D$27+'1.Inputs'!$D$23/'1.Inputs'!$D$28))-MAX(0,((('1.Inputs'!$D$37*12*IF(8=1,'1.Inputs'!$D$38,IF(8=2,'1.Inputs'!$D$39,$E221)))*$F221*(('1.Inputs'!$D$40)+(1-'1.Inputs'!$D$40)*(1+'1.Inputs'!$D$41))*(1+$G221)^(8-1))-(('1.Inputs'!$D$37*12*IF(8=1,'1.Inputs'!$D$38,IF(8=2,'1.Inputs'!$D$39,$E221)))/(1-'1.Inputs'!$D$42)*$D221*(1+$G221)^(8-1))-('1.Inputs'!$D$37*12*IF(8=1,'1.Inputs'!$D$38,IF(8=2,'1.Inputs'!$D$39,$E221)))*'1.Inputs'!$D$43*(1+$G221)^(8-1)-'1.Inputs'!$D$44*(1+$G221)^(8-1)-('1.Inputs'!$D$20/'1.Inputs'!$D$27+'1.Inputs'!$D$23/'1.Inputs'!$D$28)))*'1.Inputs'!$D$53+('1.Inputs'!$D$20/'1.Inputs'!$D$27+'1.Inputs'!$D$23/'1.Inputs'!$D$28)-(O221-N221)</f>
        <v>1841095801.7339454</v>
      </c>
      <c r="AA221" s="36">
        <f ca="1">((('1.Inputs'!$D$37*12*IF(9=1,'1.Inputs'!$D$38,IF(9=2,'1.Inputs'!$D$39,$E221)))*$F221*(('1.Inputs'!$D$40)+(1-'1.Inputs'!$D$40)*(1+'1.Inputs'!$D$41))*(1+$G221)^(9-1))-(('1.Inputs'!$D$37*12*IF(9=1,'1.Inputs'!$D$38,IF(9=2,'1.Inputs'!$D$39,$E221)))/(1-'1.Inputs'!$D$42)*$D221*(1+$G221)^(9-1))-('1.Inputs'!$D$37*12*IF(9=1,'1.Inputs'!$D$38,IF(9=2,'1.Inputs'!$D$39,$E221)))*'1.Inputs'!$D$43*(1+$G221)^(9-1)-'1.Inputs'!$D$44*(1+$G221)^(9-1)-('1.Inputs'!$D$20/'1.Inputs'!$D$27+'1.Inputs'!$D$23/'1.Inputs'!$D$28))-MAX(0,((('1.Inputs'!$D$37*12*IF(9=1,'1.Inputs'!$D$38,IF(9=2,'1.Inputs'!$D$39,$E221)))*$F221*(('1.Inputs'!$D$40)+(1-'1.Inputs'!$D$40)*(1+'1.Inputs'!$D$41))*(1+$G221)^(9-1))-(('1.Inputs'!$D$37*12*IF(9=1,'1.Inputs'!$D$38,IF(9=2,'1.Inputs'!$D$39,$E221)))/(1-'1.Inputs'!$D$42)*$D221*(1+$G221)^(9-1))-('1.Inputs'!$D$37*12*IF(9=1,'1.Inputs'!$D$38,IF(9=2,'1.Inputs'!$D$39,$E221)))*'1.Inputs'!$D$43*(1+$G221)^(9-1)-'1.Inputs'!$D$44*(1+$G221)^(9-1)-('1.Inputs'!$D$20/'1.Inputs'!$D$27+'1.Inputs'!$D$23/'1.Inputs'!$D$28)))*'1.Inputs'!$D$53+('1.Inputs'!$D$20/'1.Inputs'!$D$27+'1.Inputs'!$D$23/'1.Inputs'!$D$28)-(P221-O221)</f>
        <v>1932575118.3603356</v>
      </c>
      <c r="AB221" s="36">
        <f ca="1">((('1.Inputs'!$D$37*12*IF(10=1,'1.Inputs'!$D$38,IF(10=2,'1.Inputs'!$D$39,$E221)))*$F221*(('1.Inputs'!$D$40)+(1-'1.Inputs'!$D$40)*(1+'1.Inputs'!$D$41))*(1+$G221)^(10-1))-(('1.Inputs'!$D$37*12*IF(10=1,'1.Inputs'!$D$38,IF(10=2,'1.Inputs'!$D$39,$E221)))/(1-'1.Inputs'!$D$42)*$D221*(1+$G221)^(10-1))-('1.Inputs'!$D$37*12*IF(10=1,'1.Inputs'!$D$38,IF(10=2,'1.Inputs'!$D$39,$E221)))*'1.Inputs'!$D$43*(1+$G221)^(10-1)-'1.Inputs'!$D$44*(1+$G221)^(10-1)-('1.Inputs'!$D$20/'1.Inputs'!$D$27+'1.Inputs'!$D$23/'1.Inputs'!$D$28))-MAX(0,((('1.Inputs'!$D$37*12*IF(10=1,'1.Inputs'!$D$38,IF(10=2,'1.Inputs'!$D$39,$E221)))*$F221*(('1.Inputs'!$D$40)+(1-'1.Inputs'!$D$40)*(1+'1.Inputs'!$D$41))*(1+$G221)^(10-1))-(('1.Inputs'!$D$37*12*IF(10=1,'1.Inputs'!$D$38,IF(10=2,'1.Inputs'!$D$39,$E221)))/(1-'1.Inputs'!$D$42)*$D221*(1+$G221)^(10-1))-('1.Inputs'!$D$37*12*IF(10=1,'1.Inputs'!$D$38,IF(10=2,'1.Inputs'!$D$39,$E221)))*'1.Inputs'!$D$43*(1+$G221)^(10-1)-'1.Inputs'!$D$44*(1+$G221)^(10-1)-('1.Inputs'!$D$20/'1.Inputs'!$D$27+'1.Inputs'!$D$23/'1.Inputs'!$D$28)))*'1.Inputs'!$D$53+('1.Inputs'!$D$20/'1.Inputs'!$D$27+'1.Inputs'!$D$23/'1.Inputs'!$D$28)-(Q221-P221)+(('1.Inputs'!$D$20+'1.Inputs'!$D$23-('1.Inputs'!$D$20/'1.Inputs'!$D$27+'1.Inputs'!$D$23/'1.Inputs'!$D$28)*'1.Inputs'!$D$10)*'1.Inputs'!$D$60+'1.Inputs'!$D$19*'1.Inputs'!$D$59+Q221)</f>
        <v>4805289608.7859993</v>
      </c>
      <c r="AC221" s="36">
        <f ca="1">S221-AC$13-AC$14+MIN(AC$13,MAX(0,((('1.Inputs'!$D$37*12*IF(1=1,'1.Inputs'!$D$38,IF(1=2,'1.Inputs'!$D$39,$E221)))*$F221*(('1.Inputs'!$D$40)+(1-'1.Inputs'!$D$40)*(1+'1.Inputs'!$D$41))*(1+$G221)^(1-1))-(('1.Inputs'!$D$37*12*IF(1=1,'1.Inputs'!$D$38,IF(1=2,'1.Inputs'!$D$39,$E221)))/(1-'1.Inputs'!$D$42)*$D221*(1+$G221)^(1-1))-('1.Inputs'!$D$37*12*IF(1=1,'1.Inputs'!$D$38,IF(1=2,'1.Inputs'!$D$39,$E221)))*'1.Inputs'!$D$43*(1+$G221)^(1-1)-'1.Inputs'!$D$44*(1+$G221)^(1-1)-('1.Inputs'!$D$20/'1.Inputs'!$D$27+'1.Inputs'!$D$23/'1.Inputs'!$D$28))))*'1.Inputs'!$D$53</f>
        <v>-279269458.47614205</v>
      </c>
      <c r="AD221" s="36">
        <f ca="1">T221-AD$13-AD$14+MIN(AD$13,MAX(0,((('1.Inputs'!$D$37*12*IF(2=1,'1.Inputs'!$D$38,IF(2=2,'1.Inputs'!$D$39,$E221)))*$F221*(('1.Inputs'!$D$40)+(1-'1.Inputs'!$D$40)*(1+'1.Inputs'!$D$41))*(1+$G221)^(2-1))-(('1.Inputs'!$D$37*12*IF(2=1,'1.Inputs'!$D$38,IF(2=2,'1.Inputs'!$D$39,$E221)))/(1-'1.Inputs'!$D$42)*$D221*(1+$G221)^(2-1))-('1.Inputs'!$D$37*12*IF(2=1,'1.Inputs'!$D$38,IF(2=2,'1.Inputs'!$D$39,$E221)))*'1.Inputs'!$D$43*(1+$G221)^(2-1)-'1.Inputs'!$D$44*(1+$G221)^(2-1)-('1.Inputs'!$D$20/'1.Inputs'!$D$27+'1.Inputs'!$D$23/'1.Inputs'!$D$28))))*'1.Inputs'!$D$53</f>
        <v>657109610.29612172</v>
      </c>
      <c r="AE221" s="36">
        <f ca="1">U221-AE$13-AE$14+MIN(AE$13,MAX(0,((('1.Inputs'!$D$37*12*IF(3=1,'1.Inputs'!$D$38,IF(3=2,'1.Inputs'!$D$39,$E221)))*$F221*(('1.Inputs'!$D$40)+(1-'1.Inputs'!$D$40)*(1+'1.Inputs'!$D$41))*(1+$G221)^(3-1))-(('1.Inputs'!$D$37*12*IF(3=1,'1.Inputs'!$D$38,IF(3=2,'1.Inputs'!$D$39,$E221)))/(1-'1.Inputs'!$D$42)*$D221*(1+$G221)^(3-1))-('1.Inputs'!$D$37*12*IF(3=1,'1.Inputs'!$D$38,IF(3=2,'1.Inputs'!$D$39,$E221)))*'1.Inputs'!$D$43*(1+$G221)^(3-1)-'1.Inputs'!$D$44*(1+$G221)^(3-1)-('1.Inputs'!$D$20/'1.Inputs'!$D$27+'1.Inputs'!$D$23/'1.Inputs'!$D$28))))*'1.Inputs'!$D$53</f>
        <v>885154832.75321102</v>
      </c>
      <c r="AF221" s="36">
        <f ca="1">V221-AF$13-AF$14+MIN(AF$13,MAX(0,((('1.Inputs'!$D$37*12*IF(4=1,'1.Inputs'!$D$38,IF(4=2,'1.Inputs'!$D$39,$E221)))*$F221*(('1.Inputs'!$D$40)+(1-'1.Inputs'!$D$40)*(1+'1.Inputs'!$D$41))*(1+$G221)^(4-1))-(('1.Inputs'!$D$37*12*IF(4=1,'1.Inputs'!$D$38,IF(4=2,'1.Inputs'!$D$39,$E221)))/(1-'1.Inputs'!$D$42)*$D221*(1+$G221)^(4-1))-('1.Inputs'!$D$37*12*IF(4=1,'1.Inputs'!$D$38,IF(4=2,'1.Inputs'!$D$39,$E221)))*'1.Inputs'!$D$43*(1+$G221)^(4-1)-'1.Inputs'!$D$44*(1+$G221)^(4-1)-('1.Inputs'!$D$20/'1.Inputs'!$D$27+'1.Inputs'!$D$23/'1.Inputs'!$D$28))))*'1.Inputs'!$D$53</f>
        <v>1194711911.4741013</v>
      </c>
      <c r="AG221" s="36">
        <f ca="1">W221-AG$13-AG$14+MIN(AG$13,MAX(0,((('1.Inputs'!$D$37*12*IF(5=1,'1.Inputs'!$D$38,IF(5=2,'1.Inputs'!$D$39,$E221)))*$F221*(('1.Inputs'!$D$40)+(1-'1.Inputs'!$D$40)*(1+'1.Inputs'!$D$41))*(1+$G221)^(5-1))-(('1.Inputs'!$D$37*12*IF(5=1,'1.Inputs'!$D$38,IF(5=2,'1.Inputs'!$D$39,$E221)))/(1-'1.Inputs'!$D$42)*$D221*(1+$G221)^(5-1))-('1.Inputs'!$D$37*12*IF(5=1,'1.Inputs'!$D$38,IF(5=2,'1.Inputs'!$D$39,$E221)))*'1.Inputs'!$D$43*(1+$G221)^(5-1)-'1.Inputs'!$D$44*(1+$G221)^(5-1)-('1.Inputs'!$D$20/'1.Inputs'!$D$27+'1.Inputs'!$D$23/'1.Inputs'!$D$28))))*'1.Inputs'!$D$53</f>
        <v>1288875231.9761539</v>
      </c>
      <c r="AH221" s="36">
        <f ca="1">X221-AH$13-AH$14+MIN(AH$13,MAX(0,((('1.Inputs'!$D$37*12*IF(6=1,'1.Inputs'!$D$38,IF(6=2,'1.Inputs'!$D$39,$E221)))*$F221*(('1.Inputs'!$D$40)+(1-'1.Inputs'!$D$40)*(1+'1.Inputs'!$D$41))*(1+$G221)^(6-1))-(('1.Inputs'!$D$37*12*IF(6=1,'1.Inputs'!$D$38,IF(6=2,'1.Inputs'!$D$39,$E221)))/(1-'1.Inputs'!$D$42)*$D221*(1+$G221)^(6-1))-('1.Inputs'!$D$37*12*IF(6=1,'1.Inputs'!$D$38,IF(6=2,'1.Inputs'!$D$39,$E221)))*'1.Inputs'!$D$43*(1+$G221)^(6-1)-'1.Inputs'!$D$44*(1+$G221)^(6-1)-('1.Inputs'!$D$20/'1.Inputs'!$D$27+'1.Inputs'!$D$23/'1.Inputs'!$D$28))))*'1.Inputs'!$D$53</f>
        <v>1386862008.8069181</v>
      </c>
      <c r="AI221" s="36">
        <f ca="1">Y221-AI$13-AI$14+MIN(AI$13,MAX(0,((('1.Inputs'!$D$37*12*IF(7=1,'1.Inputs'!$D$38,IF(7=2,'1.Inputs'!$D$39,$E221)))*$F221*(('1.Inputs'!$D$40)+(1-'1.Inputs'!$D$40)*(1+'1.Inputs'!$D$41))*(1+$G221)^(7-1))-(('1.Inputs'!$D$37*12*IF(7=1,'1.Inputs'!$D$38,IF(7=2,'1.Inputs'!$D$39,$E221)))/(1-'1.Inputs'!$D$42)*$D221*(1+$G221)^(7-1))-('1.Inputs'!$D$37*12*IF(7=1,'1.Inputs'!$D$38,IF(7=2,'1.Inputs'!$D$39,$E221)))*'1.Inputs'!$D$43*(1+$G221)^(7-1)-'1.Inputs'!$D$44*(1+$G221)^(7-1)-('1.Inputs'!$D$20/'1.Inputs'!$D$27+'1.Inputs'!$D$23/'1.Inputs'!$D$28))))*'1.Inputs'!$D$53</f>
        <v>1488867223.70438</v>
      </c>
      <c r="AJ221" s="36">
        <f ca="1">Z221-AJ$13-AJ$14+MIN(AJ$13,MAX(0,((('1.Inputs'!$D$37*12*IF(8=1,'1.Inputs'!$D$38,IF(8=2,'1.Inputs'!$D$39,$E221)))*$F221*(('1.Inputs'!$D$40)+(1-'1.Inputs'!$D$40)*(1+'1.Inputs'!$D$41))*(1+$G221)^(8-1))-(('1.Inputs'!$D$37*12*IF(8=1,'1.Inputs'!$D$38,IF(8=2,'1.Inputs'!$D$39,$E221)))/(1-'1.Inputs'!$D$42)*$D221*(1+$G221)^(8-1))-('1.Inputs'!$D$37*12*IF(8=1,'1.Inputs'!$D$38,IF(8=2,'1.Inputs'!$D$39,$E221)))*'1.Inputs'!$D$43*(1+$G221)^(8-1)-'1.Inputs'!$D$44*(1+$G221)^(8-1)-('1.Inputs'!$D$20/'1.Inputs'!$D$27+'1.Inputs'!$D$23/'1.Inputs'!$D$28))))*'1.Inputs'!$D$53</f>
        <v>1841095801.7339454</v>
      </c>
      <c r="AK221" s="36">
        <f ca="1">AA221-AK$13-AK$14+MIN(AK$13,MAX(0,((('1.Inputs'!$D$37*12*IF(9=1,'1.Inputs'!$D$38,IF(9=2,'1.Inputs'!$D$39,$E221)))*$F221*(('1.Inputs'!$D$40)+(1-'1.Inputs'!$D$40)*(1+'1.Inputs'!$D$41))*(1+$G221)^(9-1))-(('1.Inputs'!$D$37*12*IF(9=1,'1.Inputs'!$D$38,IF(9=2,'1.Inputs'!$D$39,$E221)))/(1-'1.Inputs'!$D$42)*$D221*(1+$G221)^(9-1))-('1.Inputs'!$D$37*12*IF(9=1,'1.Inputs'!$D$38,IF(9=2,'1.Inputs'!$D$39,$E221)))*'1.Inputs'!$D$43*(1+$G221)^(9-1)-'1.Inputs'!$D$44*(1+$G221)^(9-1)-('1.Inputs'!$D$20/'1.Inputs'!$D$27+'1.Inputs'!$D$23/'1.Inputs'!$D$28))))*'1.Inputs'!$D$53</f>
        <v>1932575118.3603356</v>
      </c>
      <c r="AL221" s="36">
        <f ca="1">AB221-AL$13-AL$14+MIN(AL$13,MAX(0,((('1.Inputs'!$D$37*12*IF(10=1,'1.Inputs'!$D$38,IF(10=2,'1.Inputs'!$D$39,$E221)))*$F221*(('1.Inputs'!$D$40)+(1-'1.Inputs'!$D$40)*(1+'1.Inputs'!$D$41))*(1+$G221)^(10-1))-(('1.Inputs'!$D$37*12*IF(10=1,'1.Inputs'!$D$38,IF(10=2,'1.Inputs'!$D$39,$E221)))/(1-'1.Inputs'!$D$42)*$D221*(1+$G221)^(10-1))-('1.Inputs'!$D$37*12*IF(10=1,'1.Inputs'!$D$38,IF(10=2,'1.Inputs'!$D$39,$E221)))*'1.Inputs'!$D$43*(1+$G221)^(10-1)-'1.Inputs'!$D$44*(1+$G221)^(10-1)-('1.Inputs'!$D$20/'1.Inputs'!$D$27+'1.Inputs'!$D$23/'1.Inputs'!$D$28))))*'1.Inputs'!$D$53+'1.Inputs'!$D$35</f>
        <v>5605289608.7859993</v>
      </c>
      <c r="AM221" s="48">
        <f ca="1">R221+NPV('1.Inputs'!$D$55,S221:AB221)</f>
        <v>5810047425.0652037</v>
      </c>
      <c r="AN221" s="48">
        <f ca="1">-('1.Inputs'!$D$24*(1-'1.Inputs'!$D$31)+'1.Inputs'!$D$35)+NPV('1.Inputs'!$D$54,AC221:AL221)</f>
        <v>3311202103.4333639</v>
      </c>
      <c r="AO221" s="36">
        <f t="shared" ca="1" si="29"/>
        <v>-1.2420695018708812</v>
      </c>
      <c r="AP221" s="36">
        <f t="shared" ca="1" si="30"/>
        <v>3.1176189856534835</v>
      </c>
      <c r="AQ221" s="36">
        <f ca="1">'1.Inputs'!$D$35+MIN(SUM($AC221:AC221),SUM($AC221:AD221),SUM($AC221:AE221),SUM($AC221:AF221),SUM($AC221:AG221),SUM($AC221:AH221),SUM($AC221:AI221),SUM($AC221:AJ221),SUM($AC221:AK221),SUM($AC221:AL221))</f>
        <v>520730541.52385795</v>
      </c>
      <c r="AR221" s="36">
        <f ca="1">IF(AP221&lt;'1.Inputs'!$D$57,1,0)</f>
        <v>0</v>
      </c>
      <c r="AS221" s="36">
        <f t="shared" ca="1" si="31"/>
        <v>0</v>
      </c>
    </row>
    <row r="222" spans="2:45" ht="15" customHeight="1" x14ac:dyDescent="0.25">
      <c r="B222" s="36">
        <v>207</v>
      </c>
      <c r="C222" s="36">
        <f t="shared" ca="1" si="24"/>
        <v>0.6016528211927773</v>
      </c>
      <c r="D222" s="36">
        <f t="shared" ca="1" si="25"/>
        <v>18683.890748554037</v>
      </c>
      <c r="E222" s="47">
        <f t="shared" ca="1" si="26"/>
        <v>0.84090614996997703</v>
      </c>
      <c r="F222" s="36">
        <f t="shared" ca="1" si="27"/>
        <v>29334.999340886308</v>
      </c>
      <c r="G222" s="36">
        <f t="shared" ca="1" si="28"/>
        <v>6.021574116854915E-2</v>
      </c>
      <c r="H222" s="36">
        <f ca="1">((('1.Inputs'!$D$37*12*IF(1=1,'1.Inputs'!$D$38,IF(1=2,'1.Inputs'!$D$39,$E222)))*$F222*(('1.Inputs'!$D$40)+(1-'1.Inputs'!$D$40)*(1+'1.Inputs'!$D$41))*(1+$G222)^(1-1))*'1.Inputs'!$D$47+(('1.Inputs'!$D$37*12*IF(1=1,'1.Inputs'!$D$38,IF(1=2,'1.Inputs'!$D$39,$E222)))/(1-'1.Inputs'!$D$42)*$D222*(1+$G222)^(1-1))*('1.Inputs'!$D$48-'1.Inputs'!$D$49))/'1.Inputs'!$D$51</f>
        <v>779830648.13905847</v>
      </c>
      <c r="I222" s="36">
        <f ca="1">((('1.Inputs'!$D$37*12*IF(2=1,'1.Inputs'!$D$38,IF(2=2,'1.Inputs'!$D$39,$E222)))*$F222*(('1.Inputs'!$D$40)+(1-'1.Inputs'!$D$40)*(1+'1.Inputs'!$D$41))*(1+$G222)^(2-1))*'1.Inputs'!$D$47+(('1.Inputs'!$D$37*12*IF(2=1,'1.Inputs'!$D$38,IF(2=2,'1.Inputs'!$D$39,$E222)))/(1-'1.Inputs'!$D$42)*$D222*(1+$G222)^(2-1))*('1.Inputs'!$D$48-'1.Inputs'!$D$49))/'1.Inputs'!$D$51</f>
        <v>1157504220.0437829</v>
      </c>
      <c r="J222" s="36">
        <f ca="1">((('1.Inputs'!$D$37*12*IF(3=1,'1.Inputs'!$D$38,IF(3=2,'1.Inputs'!$D$39,$E222)))*$F222*(('1.Inputs'!$D$40)+(1-'1.Inputs'!$D$40)*(1+'1.Inputs'!$D$41))*(1+$G222)^(3-1))*'1.Inputs'!$D$47+(('1.Inputs'!$D$37*12*IF(3=1,'1.Inputs'!$D$38,IF(3=2,'1.Inputs'!$D$39,$E222)))/(1-'1.Inputs'!$D$42)*$D222*(1+$G222)^(3-1))*('1.Inputs'!$D$48-'1.Inputs'!$D$49))/'1.Inputs'!$D$51</f>
        <v>1474233649.2485535</v>
      </c>
      <c r="K222" s="36">
        <f ca="1">((('1.Inputs'!$D$37*12*IF(4=1,'1.Inputs'!$D$38,IF(4=2,'1.Inputs'!$D$39,$E222)))*$F222*(('1.Inputs'!$D$40)+(1-'1.Inputs'!$D$40)*(1+'1.Inputs'!$D$41))*(1+$G222)^(4-1))*'1.Inputs'!$D$47+(('1.Inputs'!$D$37*12*IF(4=1,'1.Inputs'!$D$38,IF(4=2,'1.Inputs'!$D$39,$E222)))/(1-'1.Inputs'!$D$42)*$D222*(1+$G222)^(4-1))*('1.Inputs'!$D$48-'1.Inputs'!$D$49))/'1.Inputs'!$D$51</f>
        <v>1563005721.0936699</v>
      </c>
      <c r="L222" s="36">
        <f ca="1">((('1.Inputs'!$D$37*12*IF(5=1,'1.Inputs'!$D$38,IF(5=2,'1.Inputs'!$D$39,$E222)))*$F222*(('1.Inputs'!$D$40)+(1-'1.Inputs'!$D$40)*(1+'1.Inputs'!$D$41))*(1+$G222)^(5-1))*'1.Inputs'!$D$47+(('1.Inputs'!$D$37*12*IF(5=1,'1.Inputs'!$D$38,IF(5=2,'1.Inputs'!$D$39,$E222)))/(1-'1.Inputs'!$D$42)*$D222*(1+$G222)^(5-1))*('1.Inputs'!$D$48-'1.Inputs'!$D$49))/'1.Inputs'!$D$51</f>
        <v>1657123269.0400078</v>
      </c>
      <c r="M222" s="36">
        <f ca="1">((('1.Inputs'!$D$37*12*IF(6=1,'1.Inputs'!$D$38,IF(6=2,'1.Inputs'!$D$39,$E222)))*$F222*(('1.Inputs'!$D$40)+(1-'1.Inputs'!$D$40)*(1+'1.Inputs'!$D$41))*(1+$G222)^(6-1))*'1.Inputs'!$D$47+(('1.Inputs'!$D$37*12*IF(6=1,'1.Inputs'!$D$38,IF(6=2,'1.Inputs'!$D$39,$E222)))/(1-'1.Inputs'!$D$42)*$D222*(1+$G222)^(6-1))*('1.Inputs'!$D$48-'1.Inputs'!$D$49))/'1.Inputs'!$D$51</f>
        <v>1756908174.8929009</v>
      </c>
      <c r="N222" s="36">
        <f ca="1">((('1.Inputs'!$D$37*12*IF(7=1,'1.Inputs'!$D$38,IF(7=2,'1.Inputs'!$D$39,$E222)))*$F222*(('1.Inputs'!$D$40)+(1-'1.Inputs'!$D$40)*(1+'1.Inputs'!$D$41))*(1+$G222)^(7-1))*'1.Inputs'!$D$47+(('1.Inputs'!$D$37*12*IF(7=1,'1.Inputs'!$D$38,IF(7=2,'1.Inputs'!$D$39,$E222)))/(1-'1.Inputs'!$D$42)*$D222*(1+$G222)^(7-1))*('1.Inputs'!$D$48-'1.Inputs'!$D$49))/'1.Inputs'!$D$51</f>
        <v>1862701702.8091598</v>
      </c>
      <c r="O222" s="36">
        <f ca="1">((('1.Inputs'!$D$37*12*IF(8=1,'1.Inputs'!$D$38,IF(8=2,'1.Inputs'!$D$39,$E222)))*$F222*(('1.Inputs'!$D$40)+(1-'1.Inputs'!$D$40)*(1+'1.Inputs'!$D$41))*(1+$G222)^(8-1))*'1.Inputs'!$D$47+(('1.Inputs'!$D$37*12*IF(8=1,'1.Inputs'!$D$38,IF(8=2,'1.Inputs'!$D$39,$E222)))/(1-'1.Inputs'!$D$42)*$D222*(1+$G222)^(8-1))*('1.Inputs'!$D$48-'1.Inputs'!$D$49))/'1.Inputs'!$D$51</f>
        <v>1974865666.4197321</v>
      </c>
      <c r="P222" s="36">
        <f ca="1">((('1.Inputs'!$D$37*12*IF(9=1,'1.Inputs'!$D$38,IF(9=2,'1.Inputs'!$D$39,$E222)))*$F222*(('1.Inputs'!$D$40)+(1-'1.Inputs'!$D$40)*(1+'1.Inputs'!$D$41))*(1+$G222)^(9-1))*'1.Inputs'!$D$47+(('1.Inputs'!$D$37*12*IF(9=1,'1.Inputs'!$D$38,IF(9=2,'1.Inputs'!$D$39,$E222)))/(1-'1.Inputs'!$D$42)*$D222*(1+$G222)^(9-1))*('1.Inputs'!$D$48-'1.Inputs'!$D$49))/'1.Inputs'!$D$51</f>
        <v>2093783666.2315168</v>
      </c>
      <c r="Q222" s="36">
        <f ca="1">((('1.Inputs'!$D$37*12*IF(10=1,'1.Inputs'!$D$38,IF(10=2,'1.Inputs'!$D$39,$E222)))*$F222*(('1.Inputs'!$D$40)+(1-'1.Inputs'!$D$40)*(1+'1.Inputs'!$D$41))*(1+$G222)^(10-1))*'1.Inputs'!$D$47+(('1.Inputs'!$D$37*12*IF(10=1,'1.Inputs'!$D$38,IF(10=2,'1.Inputs'!$D$39,$E222)))/(1-'1.Inputs'!$D$42)*$D222*(1+$G222)^(10-1))*('1.Inputs'!$D$48-'1.Inputs'!$D$49))/'1.Inputs'!$D$51</f>
        <v>2219862401.5402498</v>
      </c>
      <c r="R222" s="36">
        <f>-'1.Inputs'!$D$24</f>
        <v>-2050000000</v>
      </c>
      <c r="S222" s="36">
        <f ca="1">((('1.Inputs'!$D$37*12*IF(1=1,'1.Inputs'!$D$38,IF(1=2,'1.Inputs'!$D$39,$E222)))*$F222*(('1.Inputs'!$D$40)+(1-'1.Inputs'!$D$40)*(1+'1.Inputs'!$D$41))*(1+$G222)^(1-1))-(('1.Inputs'!$D$37*12*IF(1=1,'1.Inputs'!$D$38,IF(1=2,'1.Inputs'!$D$39,$E222)))/(1-'1.Inputs'!$D$42)*$D222*(1+$G222)^(1-1))-('1.Inputs'!$D$37*12*IF(1=1,'1.Inputs'!$D$38,IF(1=2,'1.Inputs'!$D$39,$E222)))*'1.Inputs'!$D$43*(1+$G222)^(1-1)-'1.Inputs'!$D$44*(1+$G222)^(1-1)-('1.Inputs'!$D$20/'1.Inputs'!$D$27+'1.Inputs'!$D$23/'1.Inputs'!$D$28))-MAX(0,((('1.Inputs'!$D$37*12*IF(1=1,'1.Inputs'!$D$38,IF(1=2,'1.Inputs'!$D$39,$E222)))*$F222*(('1.Inputs'!$D$40)+(1-'1.Inputs'!$D$40)*(1+'1.Inputs'!$D$41))*(1+$G222)^(1-1))-(('1.Inputs'!$D$37*12*IF(1=1,'1.Inputs'!$D$38,IF(1=2,'1.Inputs'!$D$39,$E222)))/(1-'1.Inputs'!$D$42)*$D222*(1+$G222)^(1-1))-('1.Inputs'!$D$37*12*IF(1=1,'1.Inputs'!$D$38,IF(1=2,'1.Inputs'!$D$39,$E222)))*'1.Inputs'!$D$43*(1+$G222)^(1-1)-'1.Inputs'!$D$44*(1+$G222)^(1-1)-('1.Inputs'!$D$20/'1.Inputs'!$D$27+'1.Inputs'!$D$23/'1.Inputs'!$D$28)))*'1.Inputs'!$D$53+('1.Inputs'!$D$20/'1.Inputs'!$D$27+'1.Inputs'!$D$23/'1.Inputs'!$D$28)-H222</f>
        <v>-591401300.86504614</v>
      </c>
      <c r="T222" s="36">
        <f ca="1">((('1.Inputs'!$D$37*12*IF(2=1,'1.Inputs'!$D$38,IF(2=2,'1.Inputs'!$D$39,$E222)))*$F222*(('1.Inputs'!$D$40)+(1-'1.Inputs'!$D$40)*(1+'1.Inputs'!$D$41))*(1+$G222)^(2-1))-(('1.Inputs'!$D$37*12*IF(2=1,'1.Inputs'!$D$38,IF(2=2,'1.Inputs'!$D$39,$E222)))/(1-'1.Inputs'!$D$42)*$D222*(1+$G222)^(2-1))-('1.Inputs'!$D$37*12*IF(2=1,'1.Inputs'!$D$38,IF(2=2,'1.Inputs'!$D$39,$E222)))*'1.Inputs'!$D$43*(1+$G222)^(2-1)-'1.Inputs'!$D$44*(1+$G222)^(2-1)-('1.Inputs'!$D$20/'1.Inputs'!$D$27+'1.Inputs'!$D$23/'1.Inputs'!$D$28))-MAX(0,((('1.Inputs'!$D$37*12*IF(2=1,'1.Inputs'!$D$38,IF(2=2,'1.Inputs'!$D$39,$E222)))*$F222*(('1.Inputs'!$D$40)+(1-'1.Inputs'!$D$40)*(1+'1.Inputs'!$D$41))*(1+$G222)^(2-1))-(('1.Inputs'!$D$37*12*IF(2=1,'1.Inputs'!$D$38,IF(2=2,'1.Inputs'!$D$39,$E222)))/(1-'1.Inputs'!$D$42)*$D222*(1+$G222)^(2-1))-('1.Inputs'!$D$37*12*IF(2=1,'1.Inputs'!$D$38,IF(2=2,'1.Inputs'!$D$39,$E222)))*'1.Inputs'!$D$43*(1+$G222)^(2-1)-'1.Inputs'!$D$44*(1+$G222)^(2-1)-('1.Inputs'!$D$20/'1.Inputs'!$D$27+'1.Inputs'!$D$23/'1.Inputs'!$D$28)))*'1.Inputs'!$D$53+('1.Inputs'!$D$20/'1.Inputs'!$D$27+'1.Inputs'!$D$23/'1.Inputs'!$D$28)-(I222-H222)</f>
        <v>127219704.3596499</v>
      </c>
      <c r="U222" s="36">
        <f ca="1">((('1.Inputs'!$D$37*12*IF(3=1,'1.Inputs'!$D$38,IF(3=2,'1.Inputs'!$D$39,$E222)))*$F222*(('1.Inputs'!$D$40)+(1-'1.Inputs'!$D$40)*(1+'1.Inputs'!$D$41))*(1+$G222)^(3-1))-(('1.Inputs'!$D$37*12*IF(3=1,'1.Inputs'!$D$38,IF(3=2,'1.Inputs'!$D$39,$E222)))/(1-'1.Inputs'!$D$42)*$D222*(1+$G222)^(3-1))-('1.Inputs'!$D$37*12*IF(3=1,'1.Inputs'!$D$38,IF(3=2,'1.Inputs'!$D$39,$E222)))*'1.Inputs'!$D$43*(1+$G222)^(3-1)-'1.Inputs'!$D$44*(1+$G222)^(3-1)-('1.Inputs'!$D$20/'1.Inputs'!$D$27+'1.Inputs'!$D$23/'1.Inputs'!$D$28))-MAX(0,((('1.Inputs'!$D$37*12*IF(3=1,'1.Inputs'!$D$38,IF(3=2,'1.Inputs'!$D$39,$E222)))*$F222*(('1.Inputs'!$D$40)+(1-'1.Inputs'!$D$40)*(1+'1.Inputs'!$D$41))*(1+$G222)^(3-1))-(('1.Inputs'!$D$37*12*IF(3=1,'1.Inputs'!$D$38,IF(3=2,'1.Inputs'!$D$39,$E222)))/(1-'1.Inputs'!$D$42)*$D222*(1+$G222)^(3-1))-('1.Inputs'!$D$37*12*IF(3=1,'1.Inputs'!$D$38,IF(3=2,'1.Inputs'!$D$39,$E222)))*'1.Inputs'!$D$43*(1+$G222)^(3-1)-'1.Inputs'!$D$44*(1+$G222)^(3-1)-('1.Inputs'!$D$20/'1.Inputs'!$D$27+'1.Inputs'!$D$23/'1.Inputs'!$D$28)))*'1.Inputs'!$D$53+('1.Inputs'!$D$20/'1.Inputs'!$D$27+'1.Inputs'!$D$23/'1.Inputs'!$D$28)-(J222-I222)</f>
        <v>445755336.22898185</v>
      </c>
      <c r="V222" s="36">
        <f ca="1">((('1.Inputs'!$D$37*12*IF(4=1,'1.Inputs'!$D$38,IF(4=2,'1.Inputs'!$D$39,$E222)))*$F222*(('1.Inputs'!$D$40)+(1-'1.Inputs'!$D$40)*(1+'1.Inputs'!$D$41))*(1+$G222)^(4-1))-(('1.Inputs'!$D$37*12*IF(4=1,'1.Inputs'!$D$38,IF(4=2,'1.Inputs'!$D$39,$E222)))/(1-'1.Inputs'!$D$42)*$D222*(1+$G222)^(4-1))-('1.Inputs'!$D$37*12*IF(4=1,'1.Inputs'!$D$38,IF(4=2,'1.Inputs'!$D$39,$E222)))*'1.Inputs'!$D$43*(1+$G222)^(4-1)-'1.Inputs'!$D$44*(1+$G222)^(4-1)-('1.Inputs'!$D$20/'1.Inputs'!$D$27+'1.Inputs'!$D$23/'1.Inputs'!$D$28))-MAX(0,((('1.Inputs'!$D$37*12*IF(4=1,'1.Inputs'!$D$38,IF(4=2,'1.Inputs'!$D$39,$E222)))*$F222*(('1.Inputs'!$D$40)+(1-'1.Inputs'!$D$40)*(1+'1.Inputs'!$D$41))*(1+$G222)^(4-1))-(('1.Inputs'!$D$37*12*IF(4=1,'1.Inputs'!$D$38,IF(4=2,'1.Inputs'!$D$39,$E222)))/(1-'1.Inputs'!$D$42)*$D222*(1+$G222)^(4-1))-('1.Inputs'!$D$37*12*IF(4=1,'1.Inputs'!$D$38,IF(4=2,'1.Inputs'!$D$39,$E222)))*'1.Inputs'!$D$43*(1+$G222)^(4-1)-'1.Inputs'!$D$44*(1+$G222)^(4-1)-('1.Inputs'!$D$20/'1.Inputs'!$D$27+'1.Inputs'!$D$23/'1.Inputs'!$D$28)))*'1.Inputs'!$D$53+('1.Inputs'!$D$20/'1.Inputs'!$D$27+'1.Inputs'!$D$23/'1.Inputs'!$D$28)-(K222-J222)</f>
        <v>716781085.09874225</v>
      </c>
      <c r="W222" s="36">
        <f ca="1">((('1.Inputs'!$D$37*12*IF(5=1,'1.Inputs'!$D$38,IF(5=2,'1.Inputs'!$D$39,$E222)))*$F222*(('1.Inputs'!$D$40)+(1-'1.Inputs'!$D$40)*(1+'1.Inputs'!$D$41))*(1+$G222)^(5-1))-(('1.Inputs'!$D$37*12*IF(5=1,'1.Inputs'!$D$38,IF(5=2,'1.Inputs'!$D$39,$E222)))/(1-'1.Inputs'!$D$42)*$D222*(1+$G222)^(5-1))-('1.Inputs'!$D$37*12*IF(5=1,'1.Inputs'!$D$38,IF(5=2,'1.Inputs'!$D$39,$E222)))*'1.Inputs'!$D$43*(1+$G222)^(5-1)-'1.Inputs'!$D$44*(1+$G222)^(5-1)-('1.Inputs'!$D$20/'1.Inputs'!$D$27+'1.Inputs'!$D$23/'1.Inputs'!$D$28))-MAX(0,((('1.Inputs'!$D$37*12*IF(5=1,'1.Inputs'!$D$38,IF(5=2,'1.Inputs'!$D$39,$E222)))*$F222*(('1.Inputs'!$D$40)+(1-'1.Inputs'!$D$40)*(1+'1.Inputs'!$D$41))*(1+$G222)^(5-1))-(('1.Inputs'!$D$37*12*IF(5=1,'1.Inputs'!$D$38,IF(5=2,'1.Inputs'!$D$39,$E222)))/(1-'1.Inputs'!$D$42)*$D222*(1+$G222)^(5-1))-('1.Inputs'!$D$37*12*IF(5=1,'1.Inputs'!$D$38,IF(5=2,'1.Inputs'!$D$39,$E222)))*'1.Inputs'!$D$43*(1+$G222)^(5-1)-'1.Inputs'!$D$44*(1+$G222)^(5-1)-('1.Inputs'!$D$20/'1.Inputs'!$D$27+'1.Inputs'!$D$23/'1.Inputs'!$D$28)))*'1.Inputs'!$D$53+('1.Inputs'!$D$20/'1.Inputs'!$D$27+'1.Inputs'!$D$23/'1.Inputs'!$D$28)-(L222-K222)</f>
        <v>757097395.62334561</v>
      </c>
      <c r="X222" s="36">
        <f ca="1">((('1.Inputs'!$D$37*12*IF(6=1,'1.Inputs'!$D$38,IF(6=2,'1.Inputs'!$D$39,$E222)))*$F222*(('1.Inputs'!$D$40)+(1-'1.Inputs'!$D$40)*(1+'1.Inputs'!$D$41))*(1+$G222)^(6-1))-(('1.Inputs'!$D$37*12*IF(6=1,'1.Inputs'!$D$38,IF(6=2,'1.Inputs'!$D$39,$E222)))/(1-'1.Inputs'!$D$42)*$D222*(1+$G222)^(6-1))-('1.Inputs'!$D$37*12*IF(6=1,'1.Inputs'!$D$38,IF(6=2,'1.Inputs'!$D$39,$E222)))*'1.Inputs'!$D$43*(1+$G222)^(6-1)-'1.Inputs'!$D$44*(1+$G222)^(6-1)-('1.Inputs'!$D$20/'1.Inputs'!$D$27+'1.Inputs'!$D$23/'1.Inputs'!$D$28))-MAX(0,((('1.Inputs'!$D$37*12*IF(6=1,'1.Inputs'!$D$38,IF(6=2,'1.Inputs'!$D$39,$E222)))*$F222*(('1.Inputs'!$D$40)+(1-'1.Inputs'!$D$40)*(1+'1.Inputs'!$D$41))*(1+$G222)^(6-1))-(('1.Inputs'!$D$37*12*IF(6=1,'1.Inputs'!$D$38,IF(6=2,'1.Inputs'!$D$39,$E222)))/(1-'1.Inputs'!$D$42)*$D222*(1+$G222)^(6-1))-('1.Inputs'!$D$37*12*IF(6=1,'1.Inputs'!$D$38,IF(6=2,'1.Inputs'!$D$39,$E222)))*'1.Inputs'!$D$43*(1+$G222)^(6-1)-'1.Inputs'!$D$44*(1+$G222)^(6-1)-('1.Inputs'!$D$20/'1.Inputs'!$D$27+'1.Inputs'!$D$23/'1.Inputs'!$D$28)))*'1.Inputs'!$D$53+('1.Inputs'!$D$20/'1.Inputs'!$D$27+'1.Inputs'!$D$23/'1.Inputs'!$D$28)-(M222-L222)</f>
        <v>799841382.66736984</v>
      </c>
      <c r="Y222" s="36">
        <f ca="1">((('1.Inputs'!$D$37*12*IF(7=1,'1.Inputs'!$D$38,IF(7=2,'1.Inputs'!$D$39,$E222)))*$F222*(('1.Inputs'!$D$40)+(1-'1.Inputs'!$D$40)*(1+'1.Inputs'!$D$41))*(1+$G222)^(7-1))-(('1.Inputs'!$D$37*12*IF(7=1,'1.Inputs'!$D$38,IF(7=2,'1.Inputs'!$D$39,$E222)))/(1-'1.Inputs'!$D$42)*$D222*(1+$G222)^(7-1))-('1.Inputs'!$D$37*12*IF(7=1,'1.Inputs'!$D$38,IF(7=2,'1.Inputs'!$D$39,$E222)))*'1.Inputs'!$D$43*(1+$G222)^(7-1)-'1.Inputs'!$D$44*(1+$G222)^(7-1)-('1.Inputs'!$D$20/'1.Inputs'!$D$27+'1.Inputs'!$D$23/'1.Inputs'!$D$28))-MAX(0,((('1.Inputs'!$D$37*12*IF(7=1,'1.Inputs'!$D$38,IF(7=2,'1.Inputs'!$D$39,$E222)))*$F222*(('1.Inputs'!$D$40)+(1-'1.Inputs'!$D$40)*(1+'1.Inputs'!$D$41))*(1+$G222)^(7-1))-(('1.Inputs'!$D$37*12*IF(7=1,'1.Inputs'!$D$38,IF(7=2,'1.Inputs'!$D$39,$E222)))/(1-'1.Inputs'!$D$42)*$D222*(1+$G222)^(7-1))-('1.Inputs'!$D$37*12*IF(7=1,'1.Inputs'!$D$38,IF(7=2,'1.Inputs'!$D$39,$E222)))*'1.Inputs'!$D$43*(1+$G222)^(7-1)-'1.Inputs'!$D$44*(1+$G222)^(7-1)-('1.Inputs'!$D$20/'1.Inputs'!$D$27+'1.Inputs'!$D$23/'1.Inputs'!$D$28)))*'1.Inputs'!$D$53+('1.Inputs'!$D$20/'1.Inputs'!$D$27+'1.Inputs'!$D$23/'1.Inputs'!$D$28)-(N222-M222)</f>
        <v>845159230.57174861</v>
      </c>
      <c r="Z222" s="36">
        <f ca="1">((('1.Inputs'!$D$37*12*IF(8=1,'1.Inputs'!$D$38,IF(8=2,'1.Inputs'!$D$39,$E222)))*$F222*(('1.Inputs'!$D$40)+(1-'1.Inputs'!$D$40)*(1+'1.Inputs'!$D$41))*(1+$G222)^(8-1))-(('1.Inputs'!$D$37*12*IF(8=1,'1.Inputs'!$D$38,IF(8=2,'1.Inputs'!$D$39,$E222)))/(1-'1.Inputs'!$D$42)*$D222*(1+$G222)^(8-1))-('1.Inputs'!$D$37*12*IF(8=1,'1.Inputs'!$D$38,IF(8=2,'1.Inputs'!$D$39,$E222)))*'1.Inputs'!$D$43*(1+$G222)^(8-1)-'1.Inputs'!$D$44*(1+$G222)^(8-1)-('1.Inputs'!$D$20/'1.Inputs'!$D$27+'1.Inputs'!$D$23/'1.Inputs'!$D$28))-MAX(0,((('1.Inputs'!$D$37*12*IF(8=1,'1.Inputs'!$D$38,IF(8=2,'1.Inputs'!$D$39,$E222)))*$F222*(('1.Inputs'!$D$40)+(1-'1.Inputs'!$D$40)*(1+'1.Inputs'!$D$41))*(1+$G222)^(8-1))-(('1.Inputs'!$D$37*12*IF(8=1,'1.Inputs'!$D$38,IF(8=2,'1.Inputs'!$D$39,$E222)))/(1-'1.Inputs'!$D$42)*$D222*(1+$G222)^(8-1))-('1.Inputs'!$D$37*12*IF(8=1,'1.Inputs'!$D$38,IF(8=2,'1.Inputs'!$D$39,$E222)))*'1.Inputs'!$D$43*(1+$G222)^(8-1)-'1.Inputs'!$D$44*(1+$G222)^(8-1)-('1.Inputs'!$D$20/'1.Inputs'!$D$27+'1.Inputs'!$D$23/'1.Inputs'!$D$28)))*'1.Inputs'!$D$53+('1.Inputs'!$D$20/'1.Inputs'!$D$27+'1.Inputs'!$D$23/'1.Inputs'!$D$28)-(O222-N222)</f>
        <v>893205926.2758534</v>
      </c>
      <c r="AA222" s="36">
        <f ca="1">((('1.Inputs'!$D$37*12*IF(9=1,'1.Inputs'!$D$38,IF(9=2,'1.Inputs'!$D$39,$E222)))*$F222*(('1.Inputs'!$D$40)+(1-'1.Inputs'!$D$40)*(1+'1.Inputs'!$D$41))*(1+$G222)^(9-1))-(('1.Inputs'!$D$37*12*IF(9=1,'1.Inputs'!$D$38,IF(9=2,'1.Inputs'!$D$39,$E222)))/(1-'1.Inputs'!$D$42)*$D222*(1+$G222)^(9-1))-('1.Inputs'!$D$37*12*IF(9=1,'1.Inputs'!$D$38,IF(9=2,'1.Inputs'!$D$39,$E222)))*'1.Inputs'!$D$43*(1+$G222)^(9-1)-'1.Inputs'!$D$44*(1+$G222)^(9-1)-('1.Inputs'!$D$20/'1.Inputs'!$D$27+'1.Inputs'!$D$23/'1.Inputs'!$D$28))-MAX(0,((('1.Inputs'!$D$37*12*IF(9=1,'1.Inputs'!$D$38,IF(9=2,'1.Inputs'!$D$39,$E222)))*$F222*(('1.Inputs'!$D$40)+(1-'1.Inputs'!$D$40)*(1+'1.Inputs'!$D$41))*(1+$G222)^(9-1))-(('1.Inputs'!$D$37*12*IF(9=1,'1.Inputs'!$D$38,IF(9=2,'1.Inputs'!$D$39,$E222)))/(1-'1.Inputs'!$D$42)*$D222*(1+$G222)^(9-1))-('1.Inputs'!$D$37*12*IF(9=1,'1.Inputs'!$D$38,IF(9=2,'1.Inputs'!$D$39,$E222)))*'1.Inputs'!$D$43*(1+$G222)^(9-1)-'1.Inputs'!$D$44*(1+$G222)^(9-1)-('1.Inputs'!$D$20/'1.Inputs'!$D$27+'1.Inputs'!$D$23/'1.Inputs'!$D$28)))*'1.Inputs'!$D$53+('1.Inputs'!$D$20/'1.Inputs'!$D$27+'1.Inputs'!$D$23/'1.Inputs'!$D$28)-(P222-O222)</f>
        <v>944145789.37248087</v>
      </c>
      <c r="AB222" s="36">
        <f ca="1">((('1.Inputs'!$D$37*12*IF(10=1,'1.Inputs'!$D$38,IF(10=2,'1.Inputs'!$D$39,$E222)))*$F222*(('1.Inputs'!$D$40)+(1-'1.Inputs'!$D$40)*(1+'1.Inputs'!$D$41))*(1+$G222)^(10-1))-(('1.Inputs'!$D$37*12*IF(10=1,'1.Inputs'!$D$38,IF(10=2,'1.Inputs'!$D$39,$E222)))/(1-'1.Inputs'!$D$42)*$D222*(1+$G222)^(10-1))-('1.Inputs'!$D$37*12*IF(10=1,'1.Inputs'!$D$38,IF(10=2,'1.Inputs'!$D$39,$E222)))*'1.Inputs'!$D$43*(1+$G222)^(10-1)-'1.Inputs'!$D$44*(1+$G222)^(10-1)-('1.Inputs'!$D$20/'1.Inputs'!$D$27+'1.Inputs'!$D$23/'1.Inputs'!$D$28))-MAX(0,((('1.Inputs'!$D$37*12*IF(10=1,'1.Inputs'!$D$38,IF(10=2,'1.Inputs'!$D$39,$E222)))*$F222*(('1.Inputs'!$D$40)+(1-'1.Inputs'!$D$40)*(1+'1.Inputs'!$D$41))*(1+$G222)^(10-1))-(('1.Inputs'!$D$37*12*IF(10=1,'1.Inputs'!$D$38,IF(10=2,'1.Inputs'!$D$39,$E222)))/(1-'1.Inputs'!$D$42)*$D222*(1+$G222)^(10-1))-('1.Inputs'!$D$37*12*IF(10=1,'1.Inputs'!$D$38,IF(10=2,'1.Inputs'!$D$39,$E222)))*'1.Inputs'!$D$43*(1+$G222)^(10-1)-'1.Inputs'!$D$44*(1+$G222)^(10-1)-('1.Inputs'!$D$20/'1.Inputs'!$D$27+'1.Inputs'!$D$23/'1.Inputs'!$D$28)))*'1.Inputs'!$D$53+('1.Inputs'!$D$20/'1.Inputs'!$D$27+'1.Inputs'!$D$23/'1.Inputs'!$D$28)-(Q222-P222)+(('1.Inputs'!$D$20+'1.Inputs'!$D$23-('1.Inputs'!$D$20/'1.Inputs'!$D$27+'1.Inputs'!$D$23/'1.Inputs'!$D$28)*'1.Inputs'!$D$10)*'1.Inputs'!$D$60+'1.Inputs'!$D$19*'1.Inputs'!$D$59+Q222)</f>
        <v>3918015435.6207457</v>
      </c>
      <c r="AC222" s="36">
        <f ca="1">S222-AC$13-AC$14+MIN(AC$13,MAX(0,((('1.Inputs'!$D$37*12*IF(1=1,'1.Inputs'!$D$38,IF(1=2,'1.Inputs'!$D$39,$E222)))*$F222*(('1.Inputs'!$D$40)+(1-'1.Inputs'!$D$40)*(1+'1.Inputs'!$D$41))*(1+$G222)^(1-1))-(('1.Inputs'!$D$37*12*IF(1=1,'1.Inputs'!$D$38,IF(1=2,'1.Inputs'!$D$39,$E222)))/(1-'1.Inputs'!$D$42)*$D222*(1+$G222)^(1-1))-('1.Inputs'!$D$37*12*IF(1=1,'1.Inputs'!$D$38,IF(1=2,'1.Inputs'!$D$39,$E222)))*'1.Inputs'!$D$43*(1+$G222)^(1-1)-'1.Inputs'!$D$44*(1+$G222)^(1-1)-('1.Inputs'!$D$20/'1.Inputs'!$D$27+'1.Inputs'!$D$23/'1.Inputs'!$D$28))))*'1.Inputs'!$D$53</f>
        <v>-710231652.33288562</v>
      </c>
      <c r="AD222" s="36">
        <f ca="1">T222-AD$13-AD$14+MIN(AD$13,MAX(0,((('1.Inputs'!$D$37*12*IF(2=1,'1.Inputs'!$D$38,IF(2=2,'1.Inputs'!$D$39,$E222)))*$F222*(('1.Inputs'!$D$40)+(1-'1.Inputs'!$D$40)*(1+'1.Inputs'!$D$41))*(1+$G222)^(2-1))-(('1.Inputs'!$D$37*12*IF(2=1,'1.Inputs'!$D$38,IF(2=2,'1.Inputs'!$D$39,$E222)))/(1-'1.Inputs'!$D$42)*$D222*(1+$G222)^(2-1))-('1.Inputs'!$D$37*12*IF(2=1,'1.Inputs'!$D$38,IF(2=2,'1.Inputs'!$D$39,$E222)))*'1.Inputs'!$D$43*(1+$G222)^(2-1)-'1.Inputs'!$D$44*(1+$G222)^(2-1)-('1.Inputs'!$D$20/'1.Inputs'!$D$27+'1.Inputs'!$D$23/'1.Inputs'!$D$28))))*'1.Inputs'!$D$53</f>
        <v>31279704.359649897</v>
      </c>
      <c r="AE222" s="36">
        <f ca="1">U222-AE$13-AE$14+MIN(AE$13,MAX(0,((('1.Inputs'!$D$37*12*IF(3=1,'1.Inputs'!$D$38,IF(3=2,'1.Inputs'!$D$39,$E222)))*$F222*(('1.Inputs'!$D$40)+(1-'1.Inputs'!$D$40)*(1+'1.Inputs'!$D$41))*(1+$G222)^(3-1))-(('1.Inputs'!$D$37*12*IF(3=1,'1.Inputs'!$D$38,IF(3=2,'1.Inputs'!$D$39,$E222)))/(1-'1.Inputs'!$D$42)*$D222*(1+$G222)^(3-1))-('1.Inputs'!$D$37*12*IF(3=1,'1.Inputs'!$D$38,IF(3=2,'1.Inputs'!$D$39,$E222)))*'1.Inputs'!$D$43*(1+$G222)^(3-1)-'1.Inputs'!$D$44*(1+$G222)^(3-1)-('1.Inputs'!$D$20/'1.Inputs'!$D$27+'1.Inputs'!$D$23/'1.Inputs'!$D$28))))*'1.Inputs'!$D$53</f>
        <v>103815336.22898185</v>
      </c>
      <c r="AF222" s="36">
        <f ca="1">V222-AF$13-AF$14+MIN(AF$13,MAX(0,((('1.Inputs'!$D$37*12*IF(4=1,'1.Inputs'!$D$38,IF(4=2,'1.Inputs'!$D$39,$E222)))*$F222*(('1.Inputs'!$D$40)+(1-'1.Inputs'!$D$40)*(1+'1.Inputs'!$D$41))*(1+$G222)^(4-1))-(('1.Inputs'!$D$37*12*IF(4=1,'1.Inputs'!$D$38,IF(4=2,'1.Inputs'!$D$39,$E222)))/(1-'1.Inputs'!$D$42)*$D222*(1+$G222)^(4-1))-('1.Inputs'!$D$37*12*IF(4=1,'1.Inputs'!$D$38,IF(4=2,'1.Inputs'!$D$39,$E222)))*'1.Inputs'!$D$43*(1+$G222)^(4-1)-'1.Inputs'!$D$44*(1+$G222)^(4-1)-('1.Inputs'!$D$20/'1.Inputs'!$D$27+'1.Inputs'!$D$23/'1.Inputs'!$D$28))))*'1.Inputs'!$D$53</f>
        <v>394029085.09874225</v>
      </c>
      <c r="AG222" s="36">
        <f ca="1">W222-AG$13-AG$14+MIN(AG$13,MAX(0,((('1.Inputs'!$D$37*12*IF(5=1,'1.Inputs'!$D$38,IF(5=2,'1.Inputs'!$D$39,$E222)))*$F222*(('1.Inputs'!$D$40)+(1-'1.Inputs'!$D$40)*(1+'1.Inputs'!$D$41))*(1+$G222)^(5-1))-(('1.Inputs'!$D$37*12*IF(5=1,'1.Inputs'!$D$38,IF(5=2,'1.Inputs'!$D$39,$E222)))/(1-'1.Inputs'!$D$42)*$D222*(1+$G222)^(5-1))-('1.Inputs'!$D$37*12*IF(5=1,'1.Inputs'!$D$38,IF(5=2,'1.Inputs'!$D$39,$E222)))*'1.Inputs'!$D$43*(1+$G222)^(5-1)-'1.Inputs'!$D$44*(1+$G222)^(5-1)-('1.Inputs'!$D$20/'1.Inputs'!$D$27+'1.Inputs'!$D$23/'1.Inputs'!$D$28))))*'1.Inputs'!$D$53</f>
        <v>453533395.62334561</v>
      </c>
      <c r="AH222" s="36">
        <f ca="1">X222-AH$13-AH$14+MIN(AH$13,MAX(0,((('1.Inputs'!$D$37*12*IF(6=1,'1.Inputs'!$D$38,IF(6=2,'1.Inputs'!$D$39,$E222)))*$F222*(('1.Inputs'!$D$40)+(1-'1.Inputs'!$D$40)*(1+'1.Inputs'!$D$41))*(1+$G222)^(6-1))-(('1.Inputs'!$D$37*12*IF(6=1,'1.Inputs'!$D$38,IF(6=2,'1.Inputs'!$D$39,$E222)))/(1-'1.Inputs'!$D$42)*$D222*(1+$G222)^(6-1))-('1.Inputs'!$D$37*12*IF(6=1,'1.Inputs'!$D$38,IF(6=2,'1.Inputs'!$D$39,$E222)))*'1.Inputs'!$D$43*(1+$G222)^(6-1)-'1.Inputs'!$D$44*(1+$G222)^(6-1)-('1.Inputs'!$D$20/'1.Inputs'!$D$27+'1.Inputs'!$D$23/'1.Inputs'!$D$28))))*'1.Inputs'!$D$53</f>
        <v>515465382.66736984</v>
      </c>
      <c r="AI222" s="36">
        <f ca="1">Y222-AI$13-AI$14+MIN(AI$13,MAX(0,((('1.Inputs'!$D$37*12*IF(7=1,'1.Inputs'!$D$38,IF(7=2,'1.Inputs'!$D$39,$E222)))*$F222*(('1.Inputs'!$D$40)+(1-'1.Inputs'!$D$40)*(1+'1.Inputs'!$D$41))*(1+$G222)^(7-1))-(('1.Inputs'!$D$37*12*IF(7=1,'1.Inputs'!$D$38,IF(7=2,'1.Inputs'!$D$39,$E222)))/(1-'1.Inputs'!$D$42)*$D222*(1+$G222)^(7-1))-('1.Inputs'!$D$37*12*IF(7=1,'1.Inputs'!$D$38,IF(7=2,'1.Inputs'!$D$39,$E222)))*'1.Inputs'!$D$43*(1+$G222)^(7-1)-'1.Inputs'!$D$44*(1+$G222)^(7-1)-('1.Inputs'!$D$20/'1.Inputs'!$D$27+'1.Inputs'!$D$23/'1.Inputs'!$D$28))))*'1.Inputs'!$D$53</f>
        <v>579971230.57174861</v>
      </c>
      <c r="AJ222" s="36">
        <f ca="1">Z222-AJ$13-AJ$14+MIN(AJ$13,MAX(0,((('1.Inputs'!$D$37*12*IF(8=1,'1.Inputs'!$D$38,IF(8=2,'1.Inputs'!$D$39,$E222)))*$F222*(('1.Inputs'!$D$40)+(1-'1.Inputs'!$D$40)*(1+'1.Inputs'!$D$41))*(1+$G222)^(8-1))-(('1.Inputs'!$D$37*12*IF(8=1,'1.Inputs'!$D$38,IF(8=2,'1.Inputs'!$D$39,$E222)))/(1-'1.Inputs'!$D$42)*$D222*(1+$G222)^(8-1))-('1.Inputs'!$D$37*12*IF(8=1,'1.Inputs'!$D$38,IF(8=2,'1.Inputs'!$D$39,$E222)))*'1.Inputs'!$D$43*(1+$G222)^(8-1)-'1.Inputs'!$D$44*(1+$G222)^(8-1)-('1.Inputs'!$D$20/'1.Inputs'!$D$27+'1.Inputs'!$D$23/'1.Inputs'!$D$28))))*'1.Inputs'!$D$53</f>
        <v>893205926.2758534</v>
      </c>
      <c r="AK222" s="36">
        <f ca="1">AA222-AK$13-AK$14+MIN(AK$13,MAX(0,((('1.Inputs'!$D$37*12*IF(9=1,'1.Inputs'!$D$38,IF(9=2,'1.Inputs'!$D$39,$E222)))*$F222*(('1.Inputs'!$D$40)+(1-'1.Inputs'!$D$40)*(1+'1.Inputs'!$D$41))*(1+$G222)^(9-1))-(('1.Inputs'!$D$37*12*IF(9=1,'1.Inputs'!$D$38,IF(9=2,'1.Inputs'!$D$39,$E222)))/(1-'1.Inputs'!$D$42)*$D222*(1+$G222)^(9-1))-('1.Inputs'!$D$37*12*IF(9=1,'1.Inputs'!$D$38,IF(9=2,'1.Inputs'!$D$39,$E222)))*'1.Inputs'!$D$43*(1+$G222)^(9-1)-'1.Inputs'!$D$44*(1+$G222)^(9-1)-('1.Inputs'!$D$20/'1.Inputs'!$D$27+'1.Inputs'!$D$23/'1.Inputs'!$D$28))))*'1.Inputs'!$D$53</f>
        <v>944145789.37248087</v>
      </c>
      <c r="AL222" s="36">
        <f ca="1">AB222-AL$13-AL$14+MIN(AL$13,MAX(0,((('1.Inputs'!$D$37*12*IF(10=1,'1.Inputs'!$D$38,IF(10=2,'1.Inputs'!$D$39,$E222)))*$F222*(('1.Inputs'!$D$40)+(1-'1.Inputs'!$D$40)*(1+'1.Inputs'!$D$41))*(1+$G222)^(10-1))-(('1.Inputs'!$D$37*12*IF(10=1,'1.Inputs'!$D$38,IF(10=2,'1.Inputs'!$D$39,$E222)))/(1-'1.Inputs'!$D$42)*$D222*(1+$G222)^(10-1))-('1.Inputs'!$D$37*12*IF(10=1,'1.Inputs'!$D$38,IF(10=2,'1.Inputs'!$D$39,$E222)))*'1.Inputs'!$D$43*(1+$G222)^(10-1)-'1.Inputs'!$D$44*(1+$G222)^(10-1)-('1.Inputs'!$D$20/'1.Inputs'!$D$27+'1.Inputs'!$D$23/'1.Inputs'!$D$28))))*'1.Inputs'!$D$53+'1.Inputs'!$D$35</f>
        <v>4718015435.6207457</v>
      </c>
      <c r="AM222" s="48">
        <f ca="1">R222+NPV('1.Inputs'!$D$55,S222:AB222)</f>
        <v>1506471546.5286345</v>
      </c>
      <c r="AN222" s="48">
        <f ca="1">-('1.Inputs'!$D$24*(1-'1.Inputs'!$D$31)+'1.Inputs'!$D$35)+NPV('1.Inputs'!$D$54,AC222:AL222)</f>
        <v>-9814478.241651535</v>
      </c>
      <c r="AO222" s="36">
        <f t="shared" ca="1" si="29"/>
        <v>-4.0067838811994996</v>
      </c>
      <c r="AP222" s="36">
        <f t="shared" ca="1" si="30"/>
        <v>1.132508476191519</v>
      </c>
      <c r="AQ222" s="36">
        <f ca="1">'1.Inputs'!$D$35+MIN(SUM($AC222:AC222),SUM($AC222:AD222),SUM($AC222:AE222),SUM($AC222:AF222),SUM($AC222:AG222),SUM($AC222:AH222),SUM($AC222:AI222),SUM($AC222:AJ222),SUM($AC222:AK222),SUM($AC222:AL222))</f>
        <v>89768347.667114377</v>
      </c>
      <c r="AR222" s="36">
        <f ca="1">IF(AP222&lt;'1.Inputs'!$D$57,1,0)</f>
        <v>1</v>
      </c>
      <c r="AS222" s="36">
        <f t="shared" ca="1" si="31"/>
        <v>0</v>
      </c>
    </row>
    <row r="223" spans="2:45" ht="15" customHeight="1" x14ac:dyDescent="0.25">
      <c r="B223" s="36">
        <v>208</v>
      </c>
      <c r="C223" s="36">
        <f t="shared" ca="1" si="24"/>
        <v>0.94918794616766478</v>
      </c>
      <c r="D223" s="36">
        <f t="shared" ca="1" si="25"/>
        <v>18322.211162648851</v>
      </c>
      <c r="E223" s="47">
        <f t="shared" ca="1" si="26"/>
        <v>0.89202669792430711</v>
      </c>
      <c r="F223" s="36">
        <f t="shared" ca="1" si="27"/>
        <v>30507.332119905543</v>
      </c>
      <c r="G223" s="36">
        <f t="shared" ca="1" si="28"/>
        <v>4.7916225491811688E-2</v>
      </c>
      <c r="H223" s="36">
        <f ca="1">((('1.Inputs'!$D$37*12*IF(1=1,'1.Inputs'!$D$38,IF(1=2,'1.Inputs'!$D$39,$E223)))*$F223*(('1.Inputs'!$D$40)+(1-'1.Inputs'!$D$40)*(1+'1.Inputs'!$D$41))*(1+$G223)^(1-1))*'1.Inputs'!$D$47+(('1.Inputs'!$D$37*12*IF(1=1,'1.Inputs'!$D$38,IF(1=2,'1.Inputs'!$D$39,$E223)))/(1-'1.Inputs'!$D$42)*$D223*(1+$G223)^(1-1))*('1.Inputs'!$D$48-'1.Inputs'!$D$49))/'1.Inputs'!$D$51</f>
        <v>804237238.89410484</v>
      </c>
      <c r="I223" s="36">
        <f ca="1">((('1.Inputs'!$D$37*12*IF(2=1,'1.Inputs'!$D$38,IF(2=2,'1.Inputs'!$D$39,$E223)))*$F223*(('1.Inputs'!$D$40)+(1-'1.Inputs'!$D$40)*(1+'1.Inputs'!$D$41))*(1+$G223)^(2-1))*'1.Inputs'!$D$47+(('1.Inputs'!$D$37*12*IF(2=1,'1.Inputs'!$D$38,IF(2=2,'1.Inputs'!$D$39,$E223)))/(1-'1.Inputs'!$D$42)*$D223*(1+$G223)^(2-1))*('1.Inputs'!$D$48-'1.Inputs'!$D$49))/'1.Inputs'!$D$51</f>
        <v>1179882552.4946134</v>
      </c>
      <c r="J223" s="36">
        <f ca="1">((('1.Inputs'!$D$37*12*IF(3=1,'1.Inputs'!$D$38,IF(3=2,'1.Inputs'!$D$39,$E223)))*$F223*(('1.Inputs'!$D$40)+(1-'1.Inputs'!$D$40)*(1+'1.Inputs'!$D$41))*(1+$G223)^(3-1))*'1.Inputs'!$D$47+(('1.Inputs'!$D$37*12*IF(3=1,'1.Inputs'!$D$38,IF(3=2,'1.Inputs'!$D$39,$E223)))/(1-'1.Inputs'!$D$42)*$D223*(1+$G223)^(3-1))*('1.Inputs'!$D$48-'1.Inputs'!$D$49))/'1.Inputs'!$D$51</f>
        <v>1575597041.5271704</v>
      </c>
      <c r="K223" s="36">
        <f ca="1">((('1.Inputs'!$D$37*12*IF(4=1,'1.Inputs'!$D$38,IF(4=2,'1.Inputs'!$D$39,$E223)))*$F223*(('1.Inputs'!$D$40)+(1-'1.Inputs'!$D$40)*(1+'1.Inputs'!$D$41))*(1+$G223)^(4-1))*'1.Inputs'!$D$47+(('1.Inputs'!$D$37*12*IF(4=1,'1.Inputs'!$D$38,IF(4=2,'1.Inputs'!$D$39,$E223)))/(1-'1.Inputs'!$D$42)*$D223*(1+$G223)^(4-1))*('1.Inputs'!$D$48-'1.Inputs'!$D$49))/'1.Inputs'!$D$51</f>
        <v>1651093704.6532178</v>
      </c>
      <c r="L223" s="36">
        <f ca="1">((('1.Inputs'!$D$37*12*IF(5=1,'1.Inputs'!$D$38,IF(5=2,'1.Inputs'!$D$39,$E223)))*$F223*(('1.Inputs'!$D$40)+(1-'1.Inputs'!$D$40)*(1+'1.Inputs'!$D$41))*(1+$G223)^(5-1))*'1.Inputs'!$D$47+(('1.Inputs'!$D$37*12*IF(5=1,'1.Inputs'!$D$38,IF(5=2,'1.Inputs'!$D$39,$E223)))/(1-'1.Inputs'!$D$42)*$D223*(1+$G223)^(5-1))*('1.Inputs'!$D$48-'1.Inputs'!$D$49))/'1.Inputs'!$D$51</f>
        <v>1730207882.9134922</v>
      </c>
      <c r="M223" s="36">
        <f ca="1">((('1.Inputs'!$D$37*12*IF(6=1,'1.Inputs'!$D$38,IF(6=2,'1.Inputs'!$D$39,$E223)))*$F223*(('1.Inputs'!$D$40)+(1-'1.Inputs'!$D$40)*(1+'1.Inputs'!$D$41))*(1+$G223)^(6-1))*'1.Inputs'!$D$47+(('1.Inputs'!$D$37*12*IF(6=1,'1.Inputs'!$D$38,IF(6=2,'1.Inputs'!$D$39,$E223)))/(1-'1.Inputs'!$D$42)*$D223*(1+$G223)^(6-1))*('1.Inputs'!$D$48-'1.Inputs'!$D$49))/'1.Inputs'!$D$51</f>
        <v>1813112913.9788852</v>
      </c>
      <c r="N223" s="36">
        <f ca="1">((('1.Inputs'!$D$37*12*IF(7=1,'1.Inputs'!$D$38,IF(7=2,'1.Inputs'!$D$39,$E223)))*$F223*(('1.Inputs'!$D$40)+(1-'1.Inputs'!$D$40)*(1+'1.Inputs'!$D$41))*(1+$G223)^(7-1))*'1.Inputs'!$D$47+(('1.Inputs'!$D$37*12*IF(7=1,'1.Inputs'!$D$38,IF(7=2,'1.Inputs'!$D$39,$E223)))/(1-'1.Inputs'!$D$42)*$D223*(1+$G223)^(7-1))*('1.Inputs'!$D$48-'1.Inputs'!$D$49))/'1.Inputs'!$D$51</f>
        <v>1899990441.2072136</v>
      </c>
      <c r="O223" s="36">
        <f ca="1">((('1.Inputs'!$D$37*12*IF(8=1,'1.Inputs'!$D$38,IF(8=2,'1.Inputs'!$D$39,$E223)))*$F223*(('1.Inputs'!$D$40)+(1-'1.Inputs'!$D$40)*(1+'1.Inputs'!$D$41))*(1+$G223)^(8-1))*'1.Inputs'!$D$47+(('1.Inputs'!$D$37*12*IF(8=1,'1.Inputs'!$D$38,IF(8=2,'1.Inputs'!$D$39,$E223)))/(1-'1.Inputs'!$D$42)*$D223*(1+$G223)^(8-1))*('1.Inputs'!$D$48-'1.Inputs'!$D$49))/'1.Inputs'!$D$51</f>
        <v>1991030811.6203847</v>
      </c>
      <c r="P223" s="36">
        <f ca="1">((('1.Inputs'!$D$37*12*IF(9=1,'1.Inputs'!$D$38,IF(9=2,'1.Inputs'!$D$39,$E223)))*$F223*(('1.Inputs'!$D$40)+(1-'1.Inputs'!$D$40)*(1+'1.Inputs'!$D$41))*(1+$G223)^(9-1))*'1.Inputs'!$D$47+(('1.Inputs'!$D$37*12*IF(9=1,'1.Inputs'!$D$38,IF(9=2,'1.Inputs'!$D$39,$E223)))/(1-'1.Inputs'!$D$42)*$D223*(1+$G223)^(9-1))*('1.Inputs'!$D$48-'1.Inputs'!$D$49))/'1.Inputs'!$D$51</f>
        <v>2086433492.9511325</v>
      </c>
      <c r="Q223" s="36">
        <f ca="1">((('1.Inputs'!$D$37*12*IF(10=1,'1.Inputs'!$D$38,IF(10=2,'1.Inputs'!$D$39,$E223)))*$F223*(('1.Inputs'!$D$40)+(1-'1.Inputs'!$D$40)*(1+'1.Inputs'!$D$41))*(1+$G223)^(10-1))*'1.Inputs'!$D$47+(('1.Inputs'!$D$37*12*IF(10=1,'1.Inputs'!$D$38,IF(10=2,'1.Inputs'!$D$39,$E223)))/(1-'1.Inputs'!$D$42)*$D223*(1+$G223)^(10-1))*('1.Inputs'!$D$48-'1.Inputs'!$D$49))/'1.Inputs'!$D$51</f>
        <v>2186407510.6730471</v>
      </c>
      <c r="R223" s="36">
        <f>-'1.Inputs'!$D$24</f>
        <v>-2050000000</v>
      </c>
      <c r="S223" s="36">
        <f ca="1">((('1.Inputs'!$D$37*12*IF(1=1,'1.Inputs'!$D$38,IF(1=2,'1.Inputs'!$D$39,$E223)))*$F223*(('1.Inputs'!$D$40)+(1-'1.Inputs'!$D$40)*(1+'1.Inputs'!$D$41))*(1+$G223)^(1-1))-(('1.Inputs'!$D$37*12*IF(1=1,'1.Inputs'!$D$38,IF(1=2,'1.Inputs'!$D$39,$E223)))/(1-'1.Inputs'!$D$42)*$D223*(1+$G223)^(1-1))-('1.Inputs'!$D$37*12*IF(1=1,'1.Inputs'!$D$38,IF(1=2,'1.Inputs'!$D$39,$E223)))*'1.Inputs'!$D$43*(1+$G223)^(1-1)-'1.Inputs'!$D$44*(1+$G223)^(1-1)-('1.Inputs'!$D$20/'1.Inputs'!$D$27+'1.Inputs'!$D$23/'1.Inputs'!$D$28))-MAX(0,((('1.Inputs'!$D$37*12*IF(1=1,'1.Inputs'!$D$38,IF(1=2,'1.Inputs'!$D$39,$E223)))*$F223*(('1.Inputs'!$D$40)+(1-'1.Inputs'!$D$40)*(1+'1.Inputs'!$D$41))*(1+$G223)^(1-1))-(('1.Inputs'!$D$37*12*IF(1=1,'1.Inputs'!$D$38,IF(1=2,'1.Inputs'!$D$39,$E223)))/(1-'1.Inputs'!$D$42)*$D223*(1+$G223)^(1-1))-('1.Inputs'!$D$37*12*IF(1=1,'1.Inputs'!$D$38,IF(1=2,'1.Inputs'!$D$39,$E223)))*'1.Inputs'!$D$43*(1+$G223)^(1-1)-'1.Inputs'!$D$44*(1+$G223)^(1-1)-('1.Inputs'!$D$20/'1.Inputs'!$D$27+'1.Inputs'!$D$23/'1.Inputs'!$D$28)))*'1.Inputs'!$D$53+('1.Inputs'!$D$20/'1.Inputs'!$D$27+'1.Inputs'!$D$23/'1.Inputs'!$D$28)-H223</f>
        <v>-477617602.76595283</v>
      </c>
      <c r="T223" s="36">
        <f ca="1">((('1.Inputs'!$D$37*12*IF(2=1,'1.Inputs'!$D$38,IF(2=2,'1.Inputs'!$D$39,$E223)))*$F223*(('1.Inputs'!$D$40)+(1-'1.Inputs'!$D$40)*(1+'1.Inputs'!$D$41))*(1+$G223)^(2-1))-(('1.Inputs'!$D$37*12*IF(2=1,'1.Inputs'!$D$38,IF(2=2,'1.Inputs'!$D$39,$E223)))/(1-'1.Inputs'!$D$42)*$D223*(1+$G223)^(2-1))-('1.Inputs'!$D$37*12*IF(2=1,'1.Inputs'!$D$38,IF(2=2,'1.Inputs'!$D$39,$E223)))*'1.Inputs'!$D$43*(1+$G223)^(2-1)-'1.Inputs'!$D$44*(1+$G223)^(2-1)-('1.Inputs'!$D$20/'1.Inputs'!$D$27+'1.Inputs'!$D$23/'1.Inputs'!$D$28))-MAX(0,((('1.Inputs'!$D$37*12*IF(2=1,'1.Inputs'!$D$38,IF(2=2,'1.Inputs'!$D$39,$E223)))*$F223*(('1.Inputs'!$D$40)+(1-'1.Inputs'!$D$40)*(1+'1.Inputs'!$D$41))*(1+$G223)^(2-1))-(('1.Inputs'!$D$37*12*IF(2=1,'1.Inputs'!$D$38,IF(2=2,'1.Inputs'!$D$39,$E223)))/(1-'1.Inputs'!$D$42)*$D223*(1+$G223)^(2-1))-('1.Inputs'!$D$37*12*IF(2=1,'1.Inputs'!$D$38,IF(2=2,'1.Inputs'!$D$39,$E223)))*'1.Inputs'!$D$43*(1+$G223)^(2-1)-'1.Inputs'!$D$44*(1+$G223)^(2-1)-('1.Inputs'!$D$20/'1.Inputs'!$D$27+'1.Inputs'!$D$23/'1.Inputs'!$D$28)))*'1.Inputs'!$D$53+('1.Inputs'!$D$20/'1.Inputs'!$D$27+'1.Inputs'!$D$23/'1.Inputs'!$D$28)-(I223-H223)</f>
        <v>326675447.61638224</v>
      </c>
      <c r="U223" s="36">
        <f ca="1">((('1.Inputs'!$D$37*12*IF(3=1,'1.Inputs'!$D$38,IF(3=2,'1.Inputs'!$D$39,$E223)))*$F223*(('1.Inputs'!$D$40)+(1-'1.Inputs'!$D$40)*(1+'1.Inputs'!$D$41))*(1+$G223)^(3-1))-(('1.Inputs'!$D$37*12*IF(3=1,'1.Inputs'!$D$38,IF(3=2,'1.Inputs'!$D$39,$E223)))/(1-'1.Inputs'!$D$42)*$D223*(1+$G223)^(3-1))-('1.Inputs'!$D$37*12*IF(3=1,'1.Inputs'!$D$38,IF(3=2,'1.Inputs'!$D$39,$E223)))*'1.Inputs'!$D$43*(1+$G223)^(3-1)-'1.Inputs'!$D$44*(1+$G223)^(3-1)-('1.Inputs'!$D$20/'1.Inputs'!$D$27+'1.Inputs'!$D$23/'1.Inputs'!$D$28))-MAX(0,((('1.Inputs'!$D$37*12*IF(3=1,'1.Inputs'!$D$38,IF(3=2,'1.Inputs'!$D$39,$E223)))*$F223*(('1.Inputs'!$D$40)+(1-'1.Inputs'!$D$40)*(1+'1.Inputs'!$D$41))*(1+$G223)^(3-1))-(('1.Inputs'!$D$37*12*IF(3=1,'1.Inputs'!$D$38,IF(3=2,'1.Inputs'!$D$39,$E223)))/(1-'1.Inputs'!$D$42)*$D223*(1+$G223)^(3-1))-('1.Inputs'!$D$37*12*IF(3=1,'1.Inputs'!$D$38,IF(3=2,'1.Inputs'!$D$39,$E223)))*'1.Inputs'!$D$43*(1+$G223)^(3-1)-'1.Inputs'!$D$44*(1+$G223)^(3-1)-('1.Inputs'!$D$20/'1.Inputs'!$D$27+'1.Inputs'!$D$23/'1.Inputs'!$D$28)))*'1.Inputs'!$D$53+('1.Inputs'!$D$20/'1.Inputs'!$D$27+'1.Inputs'!$D$23/'1.Inputs'!$D$28)-(J223-I223)</f>
        <v>702533995.11422229</v>
      </c>
      <c r="V223" s="36">
        <f ca="1">((('1.Inputs'!$D$37*12*IF(4=1,'1.Inputs'!$D$38,IF(4=2,'1.Inputs'!$D$39,$E223)))*$F223*(('1.Inputs'!$D$40)+(1-'1.Inputs'!$D$40)*(1+'1.Inputs'!$D$41))*(1+$G223)^(4-1))-(('1.Inputs'!$D$37*12*IF(4=1,'1.Inputs'!$D$38,IF(4=2,'1.Inputs'!$D$39,$E223)))/(1-'1.Inputs'!$D$42)*$D223*(1+$G223)^(4-1))-('1.Inputs'!$D$37*12*IF(4=1,'1.Inputs'!$D$38,IF(4=2,'1.Inputs'!$D$39,$E223)))*'1.Inputs'!$D$43*(1+$G223)^(4-1)-'1.Inputs'!$D$44*(1+$G223)^(4-1)-('1.Inputs'!$D$20/'1.Inputs'!$D$27+'1.Inputs'!$D$23/'1.Inputs'!$D$28))-MAX(0,((('1.Inputs'!$D$37*12*IF(4=1,'1.Inputs'!$D$38,IF(4=2,'1.Inputs'!$D$39,$E223)))*$F223*(('1.Inputs'!$D$40)+(1-'1.Inputs'!$D$40)*(1+'1.Inputs'!$D$41))*(1+$G223)^(4-1))-(('1.Inputs'!$D$37*12*IF(4=1,'1.Inputs'!$D$38,IF(4=2,'1.Inputs'!$D$39,$E223)))/(1-'1.Inputs'!$D$42)*$D223*(1+$G223)^(4-1))-('1.Inputs'!$D$37*12*IF(4=1,'1.Inputs'!$D$38,IF(4=2,'1.Inputs'!$D$39,$E223)))*'1.Inputs'!$D$43*(1+$G223)^(4-1)-'1.Inputs'!$D$44*(1+$G223)^(4-1)-('1.Inputs'!$D$20/'1.Inputs'!$D$27+'1.Inputs'!$D$23/'1.Inputs'!$D$28)))*'1.Inputs'!$D$53+('1.Inputs'!$D$20/'1.Inputs'!$D$27+'1.Inputs'!$D$23/'1.Inputs'!$D$28)-(K223-J223)</f>
        <v>1073111701.3786614</v>
      </c>
      <c r="W223" s="36">
        <f ca="1">((('1.Inputs'!$D$37*12*IF(5=1,'1.Inputs'!$D$38,IF(5=2,'1.Inputs'!$D$39,$E223)))*$F223*(('1.Inputs'!$D$40)+(1-'1.Inputs'!$D$40)*(1+'1.Inputs'!$D$41))*(1+$G223)^(5-1))-(('1.Inputs'!$D$37*12*IF(5=1,'1.Inputs'!$D$38,IF(5=2,'1.Inputs'!$D$39,$E223)))/(1-'1.Inputs'!$D$42)*$D223*(1+$G223)^(5-1))-('1.Inputs'!$D$37*12*IF(5=1,'1.Inputs'!$D$38,IF(5=2,'1.Inputs'!$D$39,$E223)))*'1.Inputs'!$D$43*(1+$G223)^(5-1)-'1.Inputs'!$D$44*(1+$G223)^(5-1)-('1.Inputs'!$D$20/'1.Inputs'!$D$27+'1.Inputs'!$D$23/'1.Inputs'!$D$28))-MAX(0,((('1.Inputs'!$D$37*12*IF(5=1,'1.Inputs'!$D$38,IF(5=2,'1.Inputs'!$D$39,$E223)))*$F223*(('1.Inputs'!$D$40)+(1-'1.Inputs'!$D$40)*(1+'1.Inputs'!$D$41))*(1+$G223)^(5-1))-(('1.Inputs'!$D$37*12*IF(5=1,'1.Inputs'!$D$38,IF(5=2,'1.Inputs'!$D$39,$E223)))/(1-'1.Inputs'!$D$42)*$D223*(1+$G223)^(5-1))-('1.Inputs'!$D$37*12*IF(5=1,'1.Inputs'!$D$38,IF(5=2,'1.Inputs'!$D$39,$E223)))*'1.Inputs'!$D$43*(1+$G223)^(5-1)-'1.Inputs'!$D$44*(1+$G223)^(5-1)-('1.Inputs'!$D$20/'1.Inputs'!$D$27+'1.Inputs'!$D$23/'1.Inputs'!$D$28)))*'1.Inputs'!$D$53+('1.Inputs'!$D$20/'1.Inputs'!$D$27+'1.Inputs'!$D$23/'1.Inputs'!$D$28)-(L223-K223)</f>
        <v>1122267121.9853349</v>
      </c>
      <c r="X223" s="36">
        <f ca="1">((('1.Inputs'!$D$37*12*IF(6=1,'1.Inputs'!$D$38,IF(6=2,'1.Inputs'!$D$39,$E223)))*$F223*(('1.Inputs'!$D$40)+(1-'1.Inputs'!$D$40)*(1+'1.Inputs'!$D$41))*(1+$G223)^(6-1))-(('1.Inputs'!$D$37*12*IF(6=1,'1.Inputs'!$D$38,IF(6=2,'1.Inputs'!$D$39,$E223)))/(1-'1.Inputs'!$D$42)*$D223*(1+$G223)^(6-1))-('1.Inputs'!$D$37*12*IF(6=1,'1.Inputs'!$D$38,IF(6=2,'1.Inputs'!$D$39,$E223)))*'1.Inputs'!$D$43*(1+$G223)^(6-1)-'1.Inputs'!$D$44*(1+$G223)^(6-1)-('1.Inputs'!$D$20/'1.Inputs'!$D$27+'1.Inputs'!$D$23/'1.Inputs'!$D$28))-MAX(0,((('1.Inputs'!$D$37*12*IF(6=1,'1.Inputs'!$D$38,IF(6=2,'1.Inputs'!$D$39,$E223)))*$F223*(('1.Inputs'!$D$40)+(1-'1.Inputs'!$D$40)*(1+'1.Inputs'!$D$41))*(1+$G223)^(6-1))-(('1.Inputs'!$D$37*12*IF(6=1,'1.Inputs'!$D$38,IF(6=2,'1.Inputs'!$D$39,$E223)))/(1-'1.Inputs'!$D$42)*$D223*(1+$G223)^(6-1))-('1.Inputs'!$D$37*12*IF(6=1,'1.Inputs'!$D$38,IF(6=2,'1.Inputs'!$D$39,$E223)))*'1.Inputs'!$D$43*(1+$G223)^(6-1)-'1.Inputs'!$D$44*(1+$G223)^(6-1)-('1.Inputs'!$D$20/'1.Inputs'!$D$27+'1.Inputs'!$D$23/'1.Inputs'!$D$28)))*'1.Inputs'!$D$53+('1.Inputs'!$D$20/'1.Inputs'!$D$27+'1.Inputs'!$D$23/'1.Inputs'!$D$28)-(M223-L223)</f>
        <v>1173777884.8099427</v>
      </c>
      <c r="Y223" s="36">
        <f ca="1">((('1.Inputs'!$D$37*12*IF(7=1,'1.Inputs'!$D$38,IF(7=2,'1.Inputs'!$D$39,$E223)))*$F223*(('1.Inputs'!$D$40)+(1-'1.Inputs'!$D$40)*(1+'1.Inputs'!$D$41))*(1+$G223)^(7-1))-(('1.Inputs'!$D$37*12*IF(7=1,'1.Inputs'!$D$38,IF(7=2,'1.Inputs'!$D$39,$E223)))/(1-'1.Inputs'!$D$42)*$D223*(1+$G223)^(7-1))-('1.Inputs'!$D$37*12*IF(7=1,'1.Inputs'!$D$38,IF(7=2,'1.Inputs'!$D$39,$E223)))*'1.Inputs'!$D$43*(1+$G223)^(7-1)-'1.Inputs'!$D$44*(1+$G223)^(7-1)-('1.Inputs'!$D$20/'1.Inputs'!$D$27+'1.Inputs'!$D$23/'1.Inputs'!$D$28))-MAX(0,((('1.Inputs'!$D$37*12*IF(7=1,'1.Inputs'!$D$38,IF(7=2,'1.Inputs'!$D$39,$E223)))*$F223*(('1.Inputs'!$D$40)+(1-'1.Inputs'!$D$40)*(1+'1.Inputs'!$D$41))*(1+$G223)^(7-1))-(('1.Inputs'!$D$37*12*IF(7=1,'1.Inputs'!$D$38,IF(7=2,'1.Inputs'!$D$39,$E223)))/(1-'1.Inputs'!$D$42)*$D223*(1+$G223)^(7-1))-('1.Inputs'!$D$37*12*IF(7=1,'1.Inputs'!$D$38,IF(7=2,'1.Inputs'!$D$39,$E223)))*'1.Inputs'!$D$43*(1+$G223)^(7-1)-'1.Inputs'!$D$44*(1+$G223)^(7-1)-('1.Inputs'!$D$20/'1.Inputs'!$D$27+'1.Inputs'!$D$23/'1.Inputs'!$D$28)))*'1.Inputs'!$D$53+('1.Inputs'!$D$20/'1.Inputs'!$D$27+'1.Inputs'!$D$23/'1.Inputs'!$D$28)-(N223-M223)</f>
        <v>1227756848.961309</v>
      </c>
      <c r="Z223" s="36">
        <f ca="1">((('1.Inputs'!$D$37*12*IF(8=1,'1.Inputs'!$D$38,IF(8=2,'1.Inputs'!$D$39,$E223)))*$F223*(('1.Inputs'!$D$40)+(1-'1.Inputs'!$D$40)*(1+'1.Inputs'!$D$41))*(1+$G223)^(8-1))-(('1.Inputs'!$D$37*12*IF(8=1,'1.Inputs'!$D$38,IF(8=2,'1.Inputs'!$D$39,$E223)))/(1-'1.Inputs'!$D$42)*$D223*(1+$G223)^(8-1))-('1.Inputs'!$D$37*12*IF(8=1,'1.Inputs'!$D$38,IF(8=2,'1.Inputs'!$D$39,$E223)))*'1.Inputs'!$D$43*(1+$G223)^(8-1)-'1.Inputs'!$D$44*(1+$G223)^(8-1)-('1.Inputs'!$D$20/'1.Inputs'!$D$27+'1.Inputs'!$D$23/'1.Inputs'!$D$28))-MAX(0,((('1.Inputs'!$D$37*12*IF(8=1,'1.Inputs'!$D$38,IF(8=2,'1.Inputs'!$D$39,$E223)))*$F223*(('1.Inputs'!$D$40)+(1-'1.Inputs'!$D$40)*(1+'1.Inputs'!$D$41))*(1+$G223)^(8-1))-(('1.Inputs'!$D$37*12*IF(8=1,'1.Inputs'!$D$38,IF(8=2,'1.Inputs'!$D$39,$E223)))/(1-'1.Inputs'!$D$42)*$D223*(1+$G223)^(8-1))-('1.Inputs'!$D$37*12*IF(8=1,'1.Inputs'!$D$38,IF(8=2,'1.Inputs'!$D$39,$E223)))*'1.Inputs'!$D$43*(1+$G223)^(8-1)-'1.Inputs'!$D$44*(1+$G223)^(8-1)-('1.Inputs'!$D$20/'1.Inputs'!$D$27+'1.Inputs'!$D$23/'1.Inputs'!$D$28)))*'1.Inputs'!$D$53+('1.Inputs'!$D$20/'1.Inputs'!$D$27+'1.Inputs'!$D$23/'1.Inputs'!$D$28)-(O223-N223)</f>
        <v>1284322281.3307681</v>
      </c>
      <c r="AA223" s="36">
        <f ca="1">((('1.Inputs'!$D$37*12*IF(9=1,'1.Inputs'!$D$38,IF(9=2,'1.Inputs'!$D$39,$E223)))*$F223*(('1.Inputs'!$D$40)+(1-'1.Inputs'!$D$40)*(1+'1.Inputs'!$D$41))*(1+$G223)^(9-1))-(('1.Inputs'!$D$37*12*IF(9=1,'1.Inputs'!$D$38,IF(9=2,'1.Inputs'!$D$39,$E223)))/(1-'1.Inputs'!$D$42)*$D223*(1+$G223)^(9-1))-('1.Inputs'!$D$37*12*IF(9=1,'1.Inputs'!$D$38,IF(9=2,'1.Inputs'!$D$39,$E223)))*'1.Inputs'!$D$43*(1+$G223)^(9-1)-'1.Inputs'!$D$44*(1+$G223)^(9-1)-('1.Inputs'!$D$20/'1.Inputs'!$D$27+'1.Inputs'!$D$23/'1.Inputs'!$D$28))-MAX(0,((('1.Inputs'!$D$37*12*IF(9=1,'1.Inputs'!$D$38,IF(9=2,'1.Inputs'!$D$39,$E223)))*$F223*(('1.Inputs'!$D$40)+(1-'1.Inputs'!$D$40)*(1+'1.Inputs'!$D$41))*(1+$G223)^(9-1))-(('1.Inputs'!$D$37*12*IF(9=1,'1.Inputs'!$D$38,IF(9=2,'1.Inputs'!$D$39,$E223)))/(1-'1.Inputs'!$D$42)*$D223*(1+$G223)^(9-1))-('1.Inputs'!$D$37*12*IF(9=1,'1.Inputs'!$D$38,IF(9=2,'1.Inputs'!$D$39,$E223)))*'1.Inputs'!$D$43*(1+$G223)^(9-1)-'1.Inputs'!$D$44*(1+$G223)^(9-1)-('1.Inputs'!$D$20/'1.Inputs'!$D$27+'1.Inputs'!$D$23/'1.Inputs'!$D$28)))*'1.Inputs'!$D$53+('1.Inputs'!$D$20/'1.Inputs'!$D$27+'1.Inputs'!$D$23/'1.Inputs'!$D$28)-(P223-O223)</f>
        <v>1343598115.712682</v>
      </c>
      <c r="AB223" s="36">
        <f ca="1">((('1.Inputs'!$D$37*12*IF(10=1,'1.Inputs'!$D$38,IF(10=2,'1.Inputs'!$D$39,$E223)))*$F223*(('1.Inputs'!$D$40)+(1-'1.Inputs'!$D$40)*(1+'1.Inputs'!$D$41))*(1+$G223)^(10-1))-(('1.Inputs'!$D$37*12*IF(10=1,'1.Inputs'!$D$38,IF(10=2,'1.Inputs'!$D$39,$E223)))/(1-'1.Inputs'!$D$42)*$D223*(1+$G223)^(10-1))-('1.Inputs'!$D$37*12*IF(10=1,'1.Inputs'!$D$38,IF(10=2,'1.Inputs'!$D$39,$E223)))*'1.Inputs'!$D$43*(1+$G223)^(10-1)-'1.Inputs'!$D$44*(1+$G223)^(10-1)-('1.Inputs'!$D$20/'1.Inputs'!$D$27+'1.Inputs'!$D$23/'1.Inputs'!$D$28))-MAX(0,((('1.Inputs'!$D$37*12*IF(10=1,'1.Inputs'!$D$38,IF(10=2,'1.Inputs'!$D$39,$E223)))*$F223*(('1.Inputs'!$D$40)+(1-'1.Inputs'!$D$40)*(1+'1.Inputs'!$D$41))*(1+$G223)^(10-1))-(('1.Inputs'!$D$37*12*IF(10=1,'1.Inputs'!$D$38,IF(10=2,'1.Inputs'!$D$39,$E223)))/(1-'1.Inputs'!$D$42)*$D223*(1+$G223)^(10-1))-('1.Inputs'!$D$37*12*IF(10=1,'1.Inputs'!$D$38,IF(10=2,'1.Inputs'!$D$39,$E223)))*'1.Inputs'!$D$43*(1+$G223)^(10-1)-'1.Inputs'!$D$44*(1+$G223)^(10-1)-('1.Inputs'!$D$20/'1.Inputs'!$D$27+'1.Inputs'!$D$23/'1.Inputs'!$D$28)))*'1.Inputs'!$D$53+('1.Inputs'!$D$20/'1.Inputs'!$D$27+'1.Inputs'!$D$23/'1.Inputs'!$D$28)-(Q223-P223)+(('1.Inputs'!$D$20+'1.Inputs'!$D$23-('1.Inputs'!$D$20/'1.Inputs'!$D$27+'1.Inputs'!$D$23/'1.Inputs'!$D$28)*'1.Inputs'!$D$10)*'1.Inputs'!$D$60+'1.Inputs'!$D$19*'1.Inputs'!$D$59+Q223)</f>
        <v>4292121735.0141039</v>
      </c>
      <c r="AC223" s="36">
        <f ca="1">S223-AC$13-AC$14+MIN(AC$13,MAX(0,((('1.Inputs'!$D$37*12*IF(1=1,'1.Inputs'!$D$38,IF(1=2,'1.Inputs'!$D$39,$E223)))*$F223*(('1.Inputs'!$D$40)+(1-'1.Inputs'!$D$40)*(1+'1.Inputs'!$D$41))*(1+$G223)^(1-1))-(('1.Inputs'!$D$37*12*IF(1=1,'1.Inputs'!$D$38,IF(1=2,'1.Inputs'!$D$39,$E223)))/(1-'1.Inputs'!$D$42)*$D223*(1+$G223)^(1-1))-('1.Inputs'!$D$37*12*IF(1=1,'1.Inputs'!$D$38,IF(1=2,'1.Inputs'!$D$39,$E223)))*'1.Inputs'!$D$43*(1+$G223)^(1-1)-'1.Inputs'!$D$44*(1+$G223)^(1-1)-('1.Inputs'!$D$20/'1.Inputs'!$D$27+'1.Inputs'!$D$23/'1.Inputs'!$D$28))))*'1.Inputs'!$D$53</f>
        <v>-573557602.76595283</v>
      </c>
      <c r="AD223" s="36">
        <f ca="1">T223-AD$13-AD$14+MIN(AD$13,MAX(0,((('1.Inputs'!$D$37*12*IF(2=1,'1.Inputs'!$D$38,IF(2=2,'1.Inputs'!$D$39,$E223)))*$F223*(('1.Inputs'!$D$40)+(1-'1.Inputs'!$D$40)*(1+'1.Inputs'!$D$41))*(1+$G223)^(2-1))-(('1.Inputs'!$D$37*12*IF(2=1,'1.Inputs'!$D$38,IF(2=2,'1.Inputs'!$D$39,$E223)))/(1-'1.Inputs'!$D$42)*$D223*(1+$G223)^(2-1))-('1.Inputs'!$D$37*12*IF(2=1,'1.Inputs'!$D$38,IF(2=2,'1.Inputs'!$D$39,$E223)))*'1.Inputs'!$D$43*(1+$G223)^(2-1)-'1.Inputs'!$D$44*(1+$G223)^(2-1)-('1.Inputs'!$D$20/'1.Inputs'!$D$27+'1.Inputs'!$D$23/'1.Inputs'!$D$28))))*'1.Inputs'!$D$53</f>
        <v>230735447.61638224</v>
      </c>
      <c r="AE223" s="36">
        <f ca="1">U223-AE$13-AE$14+MIN(AE$13,MAX(0,((('1.Inputs'!$D$37*12*IF(3=1,'1.Inputs'!$D$38,IF(3=2,'1.Inputs'!$D$39,$E223)))*$F223*(('1.Inputs'!$D$40)+(1-'1.Inputs'!$D$40)*(1+'1.Inputs'!$D$41))*(1+$G223)^(3-1))-(('1.Inputs'!$D$37*12*IF(3=1,'1.Inputs'!$D$38,IF(3=2,'1.Inputs'!$D$39,$E223)))/(1-'1.Inputs'!$D$42)*$D223*(1+$G223)^(3-1))-('1.Inputs'!$D$37*12*IF(3=1,'1.Inputs'!$D$38,IF(3=2,'1.Inputs'!$D$39,$E223)))*'1.Inputs'!$D$43*(1+$G223)^(3-1)-'1.Inputs'!$D$44*(1+$G223)^(3-1)-('1.Inputs'!$D$20/'1.Inputs'!$D$27+'1.Inputs'!$D$23/'1.Inputs'!$D$28))))*'1.Inputs'!$D$53</f>
        <v>360593995.11422229</v>
      </c>
      <c r="AF223" s="36">
        <f ca="1">V223-AF$13-AF$14+MIN(AF$13,MAX(0,((('1.Inputs'!$D$37*12*IF(4=1,'1.Inputs'!$D$38,IF(4=2,'1.Inputs'!$D$39,$E223)))*$F223*(('1.Inputs'!$D$40)+(1-'1.Inputs'!$D$40)*(1+'1.Inputs'!$D$41))*(1+$G223)^(4-1))-(('1.Inputs'!$D$37*12*IF(4=1,'1.Inputs'!$D$38,IF(4=2,'1.Inputs'!$D$39,$E223)))/(1-'1.Inputs'!$D$42)*$D223*(1+$G223)^(4-1))-('1.Inputs'!$D$37*12*IF(4=1,'1.Inputs'!$D$38,IF(4=2,'1.Inputs'!$D$39,$E223)))*'1.Inputs'!$D$43*(1+$G223)^(4-1)-'1.Inputs'!$D$44*(1+$G223)^(4-1)-('1.Inputs'!$D$20/'1.Inputs'!$D$27+'1.Inputs'!$D$23/'1.Inputs'!$D$28))))*'1.Inputs'!$D$53</f>
        <v>750359701.37866139</v>
      </c>
      <c r="AG223" s="36">
        <f ca="1">W223-AG$13-AG$14+MIN(AG$13,MAX(0,((('1.Inputs'!$D$37*12*IF(5=1,'1.Inputs'!$D$38,IF(5=2,'1.Inputs'!$D$39,$E223)))*$F223*(('1.Inputs'!$D$40)+(1-'1.Inputs'!$D$40)*(1+'1.Inputs'!$D$41))*(1+$G223)^(5-1))-(('1.Inputs'!$D$37*12*IF(5=1,'1.Inputs'!$D$38,IF(5=2,'1.Inputs'!$D$39,$E223)))/(1-'1.Inputs'!$D$42)*$D223*(1+$G223)^(5-1))-('1.Inputs'!$D$37*12*IF(5=1,'1.Inputs'!$D$38,IF(5=2,'1.Inputs'!$D$39,$E223)))*'1.Inputs'!$D$43*(1+$G223)^(5-1)-'1.Inputs'!$D$44*(1+$G223)^(5-1)-('1.Inputs'!$D$20/'1.Inputs'!$D$27+'1.Inputs'!$D$23/'1.Inputs'!$D$28))))*'1.Inputs'!$D$53</f>
        <v>818703121.98533487</v>
      </c>
      <c r="AH223" s="36">
        <f ca="1">X223-AH$13-AH$14+MIN(AH$13,MAX(0,((('1.Inputs'!$D$37*12*IF(6=1,'1.Inputs'!$D$38,IF(6=2,'1.Inputs'!$D$39,$E223)))*$F223*(('1.Inputs'!$D$40)+(1-'1.Inputs'!$D$40)*(1+'1.Inputs'!$D$41))*(1+$G223)^(6-1))-(('1.Inputs'!$D$37*12*IF(6=1,'1.Inputs'!$D$38,IF(6=2,'1.Inputs'!$D$39,$E223)))/(1-'1.Inputs'!$D$42)*$D223*(1+$G223)^(6-1))-('1.Inputs'!$D$37*12*IF(6=1,'1.Inputs'!$D$38,IF(6=2,'1.Inputs'!$D$39,$E223)))*'1.Inputs'!$D$43*(1+$G223)^(6-1)-'1.Inputs'!$D$44*(1+$G223)^(6-1)-('1.Inputs'!$D$20/'1.Inputs'!$D$27+'1.Inputs'!$D$23/'1.Inputs'!$D$28))))*'1.Inputs'!$D$53</f>
        <v>889401884.80994272</v>
      </c>
      <c r="AI223" s="36">
        <f ca="1">Y223-AI$13-AI$14+MIN(AI$13,MAX(0,((('1.Inputs'!$D$37*12*IF(7=1,'1.Inputs'!$D$38,IF(7=2,'1.Inputs'!$D$39,$E223)))*$F223*(('1.Inputs'!$D$40)+(1-'1.Inputs'!$D$40)*(1+'1.Inputs'!$D$41))*(1+$G223)^(7-1))-(('1.Inputs'!$D$37*12*IF(7=1,'1.Inputs'!$D$38,IF(7=2,'1.Inputs'!$D$39,$E223)))/(1-'1.Inputs'!$D$42)*$D223*(1+$G223)^(7-1))-('1.Inputs'!$D$37*12*IF(7=1,'1.Inputs'!$D$38,IF(7=2,'1.Inputs'!$D$39,$E223)))*'1.Inputs'!$D$43*(1+$G223)^(7-1)-'1.Inputs'!$D$44*(1+$G223)^(7-1)-('1.Inputs'!$D$20/'1.Inputs'!$D$27+'1.Inputs'!$D$23/'1.Inputs'!$D$28))))*'1.Inputs'!$D$53</f>
        <v>962568848.96130896</v>
      </c>
      <c r="AJ223" s="36">
        <f ca="1">Z223-AJ$13-AJ$14+MIN(AJ$13,MAX(0,((('1.Inputs'!$D$37*12*IF(8=1,'1.Inputs'!$D$38,IF(8=2,'1.Inputs'!$D$39,$E223)))*$F223*(('1.Inputs'!$D$40)+(1-'1.Inputs'!$D$40)*(1+'1.Inputs'!$D$41))*(1+$G223)^(8-1))-(('1.Inputs'!$D$37*12*IF(8=1,'1.Inputs'!$D$38,IF(8=2,'1.Inputs'!$D$39,$E223)))/(1-'1.Inputs'!$D$42)*$D223*(1+$G223)^(8-1))-('1.Inputs'!$D$37*12*IF(8=1,'1.Inputs'!$D$38,IF(8=2,'1.Inputs'!$D$39,$E223)))*'1.Inputs'!$D$43*(1+$G223)^(8-1)-'1.Inputs'!$D$44*(1+$G223)^(8-1)-('1.Inputs'!$D$20/'1.Inputs'!$D$27+'1.Inputs'!$D$23/'1.Inputs'!$D$28))))*'1.Inputs'!$D$53</f>
        <v>1284322281.3307681</v>
      </c>
      <c r="AK223" s="36">
        <f ca="1">AA223-AK$13-AK$14+MIN(AK$13,MAX(0,((('1.Inputs'!$D$37*12*IF(9=1,'1.Inputs'!$D$38,IF(9=2,'1.Inputs'!$D$39,$E223)))*$F223*(('1.Inputs'!$D$40)+(1-'1.Inputs'!$D$40)*(1+'1.Inputs'!$D$41))*(1+$G223)^(9-1))-(('1.Inputs'!$D$37*12*IF(9=1,'1.Inputs'!$D$38,IF(9=2,'1.Inputs'!$D$39,$E223)))/(1-'1.Inputs'!$D$42)*$D223*(1+$G223)^(9-1))-('1.Inputs'!$D$37*12*IF(9=1,'1.Inputs'!$D$38,IF(9=2,'1.Inputs'!$D$39,$E223)))*'1.Inputs'!$D$43*(1+$G223)^(9-1)-'1.Inputs'!$D$44*(1+$G223)^(9-1)-('1.Inputs'!$D$20/'1.Inputs'!$D$27+'1.Inputs'!$D$23/'1.Inputs'!$D$28))))*'1.Inputs'!$D$53</f>
        <v>1343598115.712682</v>
      </c>
      <c r="AL223" s="36">
        <f ca="1">AB223-AL$13-AL$14+MIN(AL$13,MAX(0,((('1.Inputs'!$D$37*12*IF(10=1,'1.Inputs'!$D$38,IF(10=2,'1.Inputs'!$D$39,$E223)))*$F223*(('1.Inputs'!$D$40)+(1-'1.Inputs'!$D$40)*(1+'1.Inputs'!$D$41))*(1+$G223)^(10-1))-(('1.Inputs'!$D$37*12*IF(10=1,'1.Inputs'!$D$38,IF(10=2,'1.Inputs'!$D$39,$E223)))/(1-'1.Inputs'!$D$42)*$D223*(1+$G223)^(10-1))-('1.Inputs'!$D$37*12*IF(10=1,'1.Inputs'!$D$38,IF(10=2,'1.Inputs'!$D$39,$E223)))*'1.Inputs'!$D$43*(1+$G223)^(10-1)-'1.Inputs'!$D$44*(1+$G223)^(10-1)-('1.Inputs'!$D$20/'1.Inputs'!$D$27+'1.Inputs'!$D$23/'1.Inputs'!$D$28))))*'1.Inputs'!$D$53+'1.Inputs'!$D$35</f>
        <v>5092121735.0141039</v>
      </c>
      <c r="AM223" s="48">
        <f ca="1">R223+NPV('1.Inputs'!$D$55,S223:AB223)</f>
        <v>3178187325.1135454</v>
      </c>
      <c r="AN223" s="48">
        <f ca="1">-('1.Inputs'!$D$24*(1-'1.Inputs'!$D$31)+'1.Inputs'!$D$35)+NPV('1.Inputs'!$D$54,AC223:AL223)</f>
        <v>1273164930.3013802</v>
      </c>
      <c r="AO223" s="36">
        <f t="shared" ca="1" si="29"/>
        <v>-3.2358916176555068</v>
      </c>
      <c r="AP223" s="36">
        <f t="shared" ca="1" si="30"/>
        <v>1.7848932802698736</v>
      </c>
      <c r="AQ223" s="36">
        <f ca="1">'1.Inputs'!$D$35+MIN(SUM($AC223:AC223),SUM($AC223:AD223),SUM($AC223:AE223),SUM($AC223:AF223),SUM($AC223:AG223),SUM($AC223:AH223),SUM($AC223:AI223),SUM($AC223:AJ223),SUM($AC223:AK223),SUM($AC223:AL223))</f>
        <v>226442397.23404717</v>
      </c>
      <c r="AR223" s="36">
        <f ca="1">IF(AP223&lt;'1.Inputs'!$D$57,1,0)</f>
        <v>0</v>
      </c>
      <c r="AS223" s="36">
        <f t="shared" ca="1" si="31"/>
        <v>0</v>
      </c>
    </row>
    <row r="224" spans="2:45" ht="15" customHeight="1" x14ac:dyDescent="0.25">
      <c r="B224" s="36">
        <v>209</v>
      </c>
      <c r="C224" s="36">
        <f t="shared" ca="1" si="24"/>
        <v>8.6972186710189914E-2</v>
      </c>
      <c r="D224" s="36">
        <f t="shared" ca="1" si="25"/>
        <v>18972.471802011503</v>
      </c>
      <c r="E224" s="47">
        <f t="shared" ca="1" si="26"/>
        <v>0.75357314776486695</v>
      </c>
      <c r="F224" s="36">
        <f t="shared" ca="1" si="27"/>
        <v>30127.604187242858</v>
      </c>
      <c r="G224" s="36">
        <f t="shared" ca="1" si="28"/>
        <v>5.6972332587022306E-2</v>
      </c>
      <c r="H224" s="36">
        <f ca="1">((('1.Inputs'!$D$37*12*IF(1=1,'1.Inputs'!$D$38,IF(1=2,'1.Inputs'!$D$39,$E224)))*$F224*(('1.Inputs'!$D$40)+(1-'1.Inputs'!$D$40)*(1+'1.Inputs'!$D$41))*(1+$G224)^(1-1))*'1.Inputs'!$D$47+(('1.Inputs'!$D$37*12*IF(1=1,'1.Inputs'!$D$38,IF(1=2,'1.Inputs'!$D$39,$E224)))/(1-'1.Inputs'!$D$42)*$D224*(1+$G224)^(1-1))*('1.Inputs'!$D$48-'1.Inputs'!$D$49))/'1.Inputs'!$D$51</f>
        <v>799582418.72121477</v>
      </c>
      <c r="I224" s="36">
        <f ca="1">((('1.Inputs'!$D$37*12*IF(2=1,'1.Inputs'!$D$38,IF(2=2,'1.Inputs'!$D$39,$E224)))*$F224*(('1.Inputs'!$D$40)+(1-'1.Inputs'!$D$40)*(1+'1.Inputs'!$D$41))*(1+$G224)^(2-1))*'1.Inputs'!$D$47+(('1.Inputs'!$D$37*12*IF(2=1,'1.Inputs'!$D$38,IF(2=2,'1.Inputs'!$D$39,$E224)))/(1-'1.Inputs'!$D$42)*$D224*(1+$G224)^(2-1))*('1.Inputs'!$D$48-'1.Inputs'!$D$49))/'1.Inputs'!$D$51</f>
        <v>1183191091.89587</v>
      </c>
      <c r="J224" s="36">
        <f ca="1">((('1.Inputs'!$D$37*12*IF(3=1,'1.Inputs'!$D$38,IF(3=2,'1.Inputs'!$D$39,$E224)))*$F224*(('1.Inputs'!$D$40)+(1-'1.Inputs'!$D$40)*(1+'1.Inputs'!$D$41))*(1+$G224)^(3-1))*'1.Inputs'!$D$47+(('1.Inputs'!$D$37*12*IF(3=1,'1.Inputs'!$D$38,IF(3=2,'1.Inputs'!$D$39,$E224)))/(1-'1.Inputs'!$D$42)*$D224*(1+$G224)^(3-1))*('1.Inputs'!$D$48-'1.Inputs'!$D$49))/'1.Inputs'!$D$51</f>
        <v>1346312522.4356692</v>
      </c>
      <c r="K224" s="36">
        <f ca="1">((('1.Inputs'!$D$37*12*IF(4=1,'1.Inputs'!$D$38,IF(4=2,'1.Inputs'!$D$39,$E224)))*$F224*(('1.Inputs'!$D$40)+(1-'1.Inputs'!$D$40)*(1+'1.Inputs'!$D$41))*(1+$G224)^(4-1))*'1.Inputs'!$D$47+(('1.Inputs'!$D$37*12*IF(4=1,'1.Inputs'!$D$38,IF(4=2,'1.Inputs'!$D$39,$E224)))/(1-'1.Inputs'!$D$42)*$D224*(1+$G224)^(4-1))*('1.Inputs'!$D$48-'1.Inputs'!$D$49))/'1.Inputs'!$D$51</f>
        <v>1423015087.2299473</v>
      </c>
      <c r="L224" s="36">
        <f ca="1">((('1.Inputs'!$D$37*12*IF(5=1,'1.Inputs'!$D$38,IF(5=2,'1.Inputs'!$D$39,$E224)))*$F224*(('1.Inputs'!$D$40)+(1-'1.Inputs'!$D$40)*(1+'1.Inputs'!$D$41))*(1+$G224)^(5-1))*'1.Inputs'!$D$47+(('1.Inputs'!$D$37*12*IF(5=1,'1.Inputs'!$D$38,IF(5=2,'1.Inputs'!$D$39,$E224)))/(1-'1.Inputs'!$D$42)*$D224*(1+$G224)^(5-1))*('1.Inputs'!$D$48-'1.Inputs'!$D$49))/'1.Inputs'!$D$51</f>
        <v>1504087576.0559626</v>
      </c>
      <c r="M224" s="36">
        <f ca="1">((('1.Inputs'!$D$37*12*IF(6=1,'1.Inputs'!$D$38,IF(6=2,'1.Inputs'!$D$39,$E224)))*$F224*(('1.Inputs'!$D$40)+(1-'1.Inputs'!$D$40)*(1+'1.Inputs'!$D$41))*(1+$G224)^(6-1))*'1.Inputs'!$D$47+(('1.Inputs'!$D$37*12*IF(6=1,'1.Inputs'!$D$38,IF(6=2,'1.Inputs'!$D$39,$E224)))/(1-'1.Inputs'!$D$42)*$D224*(1+$G224)^(6-1))*('1.Inputs'!$D$48-'1.Inputs'!$D$49))/'1.Inputs'!$D$51</f>
        <v>1589778953.6790314</v>
      </c>
      <c r="N224" s="36">
        <f ca="1">((('1.Inputs'!$D$37*12*IF(7=1,'1.Inputs'!$D$38,IF(7=2,'1.Inputs'!$D$39,$E224)))*$F224*(('1.Inputs'!$D$40)+(1-'1.Inputs'!$D$40)*(1+'1.Inputs'!$D$41))*(1+$G224)^(7-1))*'1.Inputs'!$D$47+(('1.Inputs'!$D$37*12*IF(7=1,'1.Inputs'!$D$38,IF(7=2,'1.Inputs'!$D$39,$E224)))/(1-'1.Inputs'!$D$42)*$D224*(1+$G224)^(7-1))*('1.Inputs'!$D$48-'1.Inputs'!$D$49))/'1.Inputs'!$D$51</f>
        <v>1680352368.9678819</v>
      </c>
      <c r="O224" s="36">
        <f ca="1">((('1.Inputs'!$D$37*12*IF(8=1,'1.Inputs'!$D$38,IF(8=2,'1.Inputs'!$D$39,$E224)))*$F224*(('1.Inputs'!$D$40)+(1-'1.Inputs'!$D$40)*(1+'1.Inputs'!$D$41))*(1+$G224)^(8-1))*'1.Inputs'!$D$47+(('1.Inputs'!$D$37*12*IF(8=1,'1.Inputs'!$D$38,IF(8=2,'1.Inputs'!$D$39,$E224)))/(1-'1.Inputs'!$D$42)*$D224*(1+$G224)^(8-1))*('1.Inputs'!$D$48-'1.Inputs'!$D$49))/'1.Inputs'!$D$51</f>
        <v>1776085962.9961112</v>
      </c>
      <c r="P224" s="36">
        <f ca="1">((('1.Inputs'!$D$37*12*IF(9=1,'1.Inputs'!$D$38,IF(9=2,'1.Inputs'!$D$39,$E224)))*$F224*(('1.Inputs'!$D$40)+(1-'1.Inputs'!$D$40)*(1+'1.Inputs'!$D$41))*(1+$G224)^(9-1))*'1.Inputs'!$D$47+(('1.Inputs'!$D$37*12*IF(9=1,'1.Inputs'!$D$38,IF(9=2,'1.Inputs'!$D$39,$E224)))/(1-'1.Inputs'!$D$42)*$D224*(1+$G224)^(9-1))*('1.Inputs'!$D$48-'1.Inputs'!$D$49))/'1.Inputs'!$D$51</f>
        <v>1877273723.1830676</v>
      </c>
      <c r="Q224" s="36">
        <f ca="1">((('1.Inputs'!$D$37*12*IF(10=1,'1.Inputs'!$D$38,IF(10=2,'1.Inputs'!$D$39,$E224)))*$F224*(('1.Inputs'!$D$40)+(1-'1.Inputs'!$D$40)*(1+'1.Inputs'!$D$41))*(1+$G224)^(10-1))*'1.Inputs'!$D$47+(('1.Inputs'!$D$37*12*IF(10=1,'1.Inputs'!$D$38,IF(10=2,'1.Inputs'!$D$39,$E224)))/(1-'1.Inputs'!$D$42)*$D224*(1+$G224)^(10-1))*('1.Inputs'!$D$48-'1.Inputs'!$D$49))/'1.Inputs'!$D$51</f>
        <v>1984226386.097131</v>
      </c>
      <c r="R224" s="36">
        <f>-'1.Inputs'!$D$24</f>
        <v>-2050000000</v>
      </c>
      <c r="S224" s="36">
        <f ca="1">((('1.Inputs'!$D$37*12*IF(1=1,'1.Inputs'!$D$38,IF(1=2,'1.Inputs'!$D$39,$E224)))*$F224*(('1.Inputs'!$D$40)+(1-'1.Inputs'!$D$40)*(1+'1.Inputs'!$D$41))*(1+$G224)^(1-1))-(('1.Inputs'!$D$37*12*IF(1=1,'1.Inputs'!$D$38,IF(1=2,'1.Inputs'!$D$39,$E224)))/(1-'1.Inputs'!$D$42)*$D224*(1+$G224)^(1-1))-('1.Inputs'!$D$37*12*IF(1=1,'1.Inputs'!$D$38,IF(1=2,'1.Inputs'!$D$39,$E224)))*'1.Inputs'!$D$43*(1+$G224)^(1-1)-'1.Inputs'!$D$44*(1+$G224)^(1-1)-('1.Inputs'!$D$20/'1.Inputs'!$D$27+'1.Inputs'!$D$23/'1.Inputs'!$D$28))-MAX(0,((('1.Inputs'!$D$37*12*IF(1=1,'1.Inputs'!$D$38,IF(1=2,'1.Inputs'!$D$39,$E224)))*$F224*(('1.Inputs'!$D$40)+(1-'1.Inputs'!$D$40)*(1+'1.Inputs'!$D$41))*(1+$G224)^(1-1))-(('1.Inputs'!$D$37*12*IF(1=1,'1.Inputs'!$D$38,IF(1=2,'1.Inputs'!$D$39,$E224)))/(1-'1.Inputs'!$D$42)*$D224*(1+$G224)^(1-1))-('1.Inputs'!$D$37*12*IF(1=1,'1.Inputs'!$D$38,IF(1=2,'1.Inputs'!$D$39,$E224)))*'1.Inputs'!$D$43*(1+$G224)^(1-1)-'1.Inputs'!$D$44*(1+$G224)^(1-1)-('1.Inputs'!$D$20/'1.Inputs'!$D$27+'1.Inputs'!$D$23/'1.Inputs'!$D$28)))*'1.Inputs'!$D$53+('1.Inputs'!$D$20/'1.Inputs'!$D$27+'1.Inputs'!$D$23/'1.Inputs'!$D$28)-H224</f>
        <v>-568434157.28911316</v>
      </c>
      <c r="T224" s="36">
        <f ca="1">((('1.Inputs'!$D$37*12*IF(2=1,'1.Inputs'!$D$38,IF(2=2,'1.Inputs'!$D$39,$E224)))*$F224*(('1.Inputs'!$D$40)+(1-'1.Inputs'!$D$40)*(1+'1.Inputs'!$D$41))*(1+$G224)^(2-1))-(('1.Inputs'!$D$37*12*IF(2=1,'1.Inputs'!$D$38,IF(2=2,'1.Inputs'!$D$39,$E224)))/(1-'1.Inputs'!$D$42)*$D224*(1+$G224)^(2-1))-('1.Inputs'!$D$37*12*IF(2=1,'1.Inputs'!$D$38,IF(2=2,'1.Inputs'!$D$39,$E224)))*'1.Inputs'!$D$43*(1+$G224)^(2-1)-'1.Inputs'!$D$44*(1+$G224)^(2-1)-('1.Inputs'!$D$20/'1.Inputs'!$D$27+'1.Inputs'!$D$23/'1.Inputs'!$D$28))-MAX(0,((('1.Inputs'!$D$37*12*IF(2=1,'1.Inputs'!$D$38,IF(2=2,'1.Inputs'!$D$39,$E224)))*$F224*(('1.Inputs'!$D$40)+(1-'1.Inputs'!$D$40)*(1+'1.Inputs'!$D$41))*(1+$G224)^(2-1))-(('1.Inputs'!$D$37*12*IF(2=1,'1.Inputs'!$D$38,IF(2=2,'1.Inputs'!$D$39,$E224)))/(1-'1.Inputs'!$D$42)*$D224*(1+$G224)^(2-1))-('1.Inputs'!$D$37*12*IF(2=1,'1.Inputs'!$D$38,IF(2=2,'1.Inputs'!$D$39,$E224)))*'1.Inputs'!$D$43*(1+$G224)^(2-1)-'1.Inputs'!$D$44*(1+$G224)^(2-1)-('1.Inputs'!$D$20/'1.Inputs'!$D$27+'1.Inputs'!$D$23/'1.Inputs'!$D$28)))*'1.Inputs'!$D$53+('1.Inputs'!$D$20/'1.Inputs'!$D$27+'1.Inputs'!$D$23/'1.Inputs'!$D$28)-(I224-H224)</f>
        <v>183098376.73312902</v>
      </c>
      <c r="U224" s="36">
        <f ca="1">((('1.Inputs'!$D$37*12*IF(3=1,'1.Inputs'!$D$38,IF(3=2,'1.Inputs'!$D$39,$E224)))*$F224*(('1.Inputs'!$D$40)+(1-'1.Inputs'!$D$40)*(1+'1.Inputs'!$D$41))*(1+$G224)^(3-1))-(('1.Inputs'!$D$37*12*IF(3=1,'1.Inputs'!$D$38,IF(3=2,'1.Inputs'!$D$39,$E224)))/(1-'1.Inputs'!$D$42)*$D224*(1+$G224)^(3-1))-('1.Inputs'!$D$37*12*IF(3=1,'1.Inputs'!$D$38,IF(3=2,'1.Inputs'!$D$39,$E224)))*'1.Inputs'!$D$43*(1+$G224)^(3-1)-'1.Inputs'!$D$44*(1+$G224)^(3-1)-('1.Inputs'!$D$20/'1.Inputs'!$D$27+'1.Inputs'!$D$23/'1.Inputs'!$D$28))-MAX(0,((('1.Inputs'!$D$37*12*IF(3=1,'1.Inputs'!$D$38,IF(3=2,'1.Inputs'!$D$39,$E224)))*$F224*(('1.Inputs'!$D$40)+(1-'1.Inputs'!$D$40)*(1+'1.Inputs'!$D$41))*(1+$G224)^(3-1))-(('1.Inputs'!$D$37*12*IF(3=1,'1.Inputs'!$D$38,IF(3=2,'1.Inputs'!$D$39,$E224)))/(1-'1.Inputs'!$D$42)*$D224*(1+$G224)^(3-1))-('1.Inputs'!$D$37*12*IF(3=1,'1.Inputs'!$D$38,IF(3=2,'1.Inputs'!$D$39,$E224)))*'1.Inputs'!$D$43*(1+$G224)^(3-1)-'1.Inputs'!$D$44*(1+$G224)^(3-1)-('1.Inputs'!$D$20/'1.Inputs'!$D$27+'1.Inputs'!$D$23/'1.Inputs'!$D$28)))*'1.Inputs'!$D$53+('1.Inputs'!$D$20/'1.Inputs'!$D$27+'1.Inputs'!$D$23/'1.Inputs'!$D$28)-(J224-I224)</f>
        <v>525219593.01584721</v>
      </c>
      <c r="V224" s="36">
        <f ca="1">((('1.Inputs'!$D$37*12*IF(4=1,'1.Inputs'!$D$38,IF(4=2,'1.Inputs'!$D$39,$E224)))*$F224*(('1.Inputs'!$D$40)+(1-'1.Inputs'!$D$40)*(1+'1.Inputs'!$D$41))*(1+$G224)^(4-1))-(('1.Inputs'!$D$37*12*IF(4=1,'1.Inputs'!$D$38,IF(4=2,'1.Inputs'!$D$39,$E224)))/(1-'1.Inputs'!$D$42)*$D224*(1+$G224)^(4-1))-('1.Inputs'!$D$37*12*IF(4=1,'1.Inputs'!$D$38,IF(4=2,'1.Inputs'!$D$39,$E224)))*'1.Inputs'!$D$43*(1+$G224)^(4-1)-'1.Inputs'!$D$44*(1+$G224)^(4-1)-('1.Inputs'!$D$20/'1.Inputs'!$D$27+'1.Inputs'!$D$23/'1.Inputs'!$D$28))-MAX(0,((('1.Inputs'!$D$37*12*IF(4=1,'1.Inputs'!$D$38,IF(4=2,'1.Inputs'!$D$39,$E224)))*$F224*(('1.Inputs'!$D$40)+(1-'1.Inputs'!$D$40)*(1+'1.Inputs'!$D$41))*(1+$G224)^(4-1))-(('1.Inputs'!$D$37*12*IF(4=1,'1.Inputs'!$D$38,IF(4=2,'1.Inputs'!$D$39,$E224)))/(1-'1.Inputs'!$D$42)*$D224*(1+$G224)^(4-1))-('1.Inputs'!$D$37*12*IF(4=1,'1.Inputs'!$D$38,IF(4=2,'1.Inputs'!$D$39,$E224)))*'1.Inputs'!$D$43*(1+$G224)^(4-1)-'1.Inputs'!$D$44*(1+$G224)^(4-1)-('1.Inputs'!$D$20/'1.Inputs'!$D$27+'1.Inputs'!$D$23/'1.Inputs'!$D$28)))*'1.Inputs'!$D$53+('1.Inputs'!$D$20/'1.Inputs'!$D$27+'1.Inputs'!$D$23/'1.Inputs'!$D$28)-(K224-J224)</f>
        <v>648162909.77393579</v>
      </c>
      <c r="W224" s="36">
        <f ca="1">((('1.Inputs'!$D$37*12*IF(5=1,'1.Inputs'!$D$38,IF(5=2,'1.Inputs'!$D$39,$E224)))*$F224*(('1.Inputs'!$D$40)+(1-'1.Inputs'!$D$40)*(1+'1.Inputs'!$D$41))*(1+$G224)^(5-1))-(('1.Inputs'!$D$37*12*IF(5=1,'1.Inputs'!$D$38,IF(5=2,'1.Inputs'!$D$39,$E224)))/(1-'1.Inputs'!$D$42)*$D224*(1+$G224)^(5-1))-('1.Inputs'!$D$37*12*IF(5=1,'1.Inputs'!$D$38,IF(5=2,'1.Inputs'!$D$39,$E224)))*'1.Inputs'!$D$43*(1+$G224)^(5-1)-'1.Inputs'!$D$44*(1+$G224)^(5-1)-('1.Inputs'!$D$20/'1.Inputs'!$D$27+'1.Inputs'!$D$23/'1.Inputs'!$D$28))-MAX(0,((('1.Inputs'!$D$37*12*IF(5=1,'1.Inputs'!$D$38,IF(5=2,'1.Inputs'!$D$39,$E224)))*$F224*(('1.Inputs'!$D$40)+(1-'1.Inputs'!$D$40)*(1+'1.Inputs'!$D$41))*(1+$G224)^(5-1))-(('1.Inputs'!$D$37*12*IF(5=1,'1.Inputs'!$D$38,IF(5=2,'1.Inputs'!$D$39,$E224)))/(1-'1.Inputs'!$D$42)*$D224*(1+$G224)^(5-1))-('1.Inputs'!$D$37*12*IF(5=1,'1.Inputs'!$D$38,IF(5=2,'1.Inputs'!$D$39,$E224)))*'1.Inputs'!$D$43*(1+$G224)^(5-1)-'1.Inputs'!$D$44*(1+$G224)^(5-1)-('1.Inputs'!$D$20/'1.Inputs'!$D$27+'1.Inputs'!$D$23/'1.Inputs'!$D$28)))*'1.Inputs'!$D$53+('1.Inputs'!$D$20/'1.Inputs'!$D$27+'1.Inputs'!$D$23/'1.Inputs'!$D$28)-(L224-K224)</f>
        <v>682398319.92541194</v>
      </c>
      <c r="X224" s="36">
        <f ca="1">((('1.Inputs'!$D$37*12*IF(6=1,'1.Inputs'!$D$38,IF(6=2,'1.Inputs'!$D$39,$E224)))*$F224*(('1.Inputs'!$D$40)+(1-'1.Inputs'!$D$40)*(1+'1.Inputs'!$D$41))*(1+$G224)^(6-1))-(('1.Inputs'!$D$37*12*IF(6=1,'1.Inputs'!$D$38,IF(6=2,'1.Inputs'!$D$39,$E224)))/(1-'1.Inputs'!$D$42)*$D224*(1+$G224)^(6-1))-('1.Inputs'!$D$37*12*IF(6=1,'1.Inputs'!$D$38,IF(6=2,'1.Inputs'!$D$39,$E224)))*'1.Inputs'!$D$43*(1+$G224)^(6-1)-'1.Inputs'!$D$44*(1+$G224)^(6-1)-('1.Inputs'!$D$20/'1.Inputs'!$D$27+'1.Inputs'!$D$23/'1.Inputs'!$D$28))-MAX(0,((('1.Inputs'!$D$37*12*IF(6=1,'1.Inputs'!$D$38,IF(6=2,'1.Inputs'!$D$39,$E224)))*$F224*(('1.Inputs'!$D$40)+(1-'1.Inputs'!$D$40)*(1+'1.Inputs'!$D$41))*(1+$G224)^(6-1))-(('1.Inputs'!$D$37*12*IF(6=1,'1.Inputs'!$D$38,IF(6=2,'1.Inputs'!$D$39,$E224)))/(1-'1.Inputs'!$D$42)*$D224*(1+$G224)^(6-1))-('1.Inputs'!$D$37*12*IF(6=1,'1.Inputs'!$D$38,IF(6=2,'1.Inputs'!$D$39,$E224)))*'1.Inputs'!$D$43*(1+$G224)^(6-1)-'1.Inputs'!$D$44*(1+$G224)^(6-1)-('1.Inputs'!$D$20/'1.Inputs'!$D$27+'1.Inputs'!$D$23/'1.Inputs'!$D$28)))*'1.Inputs'!$D$53+('1.Inputs'!$D$20/'1.Inputs'!$D$27+'1.Inputs'!$D$23/'1.Inputs'!$D$28)-(M224-L224)</f>
        <v>718584201.25029087</v>
      </c>
      <c r="Y224" s="36">
        <f ca="1">((('1.Inputs'!$D$37*12*IF(7=1,'1.Inputs'!$D$38,IF(7=2,'1.Inputs'!$D$39,$E224)))*$F224*(('1.Inputs'!$D$40)+(1-'1.Inputs'!$D$40)*(1+'1.Inputs'!$D$41))*(1+$G224)^(7-1))-(('1.Inputs'!$D$37*12*IF(7=1,'1.Inputs'!$D$38,IF(7=2,'1.Inputs'!$D$39,$E224)))/(1-'1.Inputs'!$D$42)*$D224*(1+$G224)^(7-1))-('1.Inputs'!$D$37*12*IF(7=1,'1.Inputs'!$D$38,IF(7=2,'1.Inputs'!$D$39,$E224)))*'1.Inputs'!$D$43*(1+$G224)^(7-1)-'1.Inputs'!$D$44*(1+$G224)^(7-1)-('1.Inputs'!$D$20/'1.Inputs'!$D$27+'1.Inputs'!$D$23/'1.Inputs'!$D$28))-MAX(0,((('1.Inputs'!$D$37*12*IF(7=1,'1.Inputs'!$D$38,IF(7=2,'1.Inputs'!$D$39,$E224)))*$F224*(('1.Inputs'!$D$40)+(1-'1.Inputs'!$D$40)*(1+'1.Inputs'!$D$41))*(1+$G224)^(7-1))-(('1.Inputs'!$D$37*12*IF(7=1,'1.Inputs'!$D$38,IF(7=2,'1.Inputs'!$D$39,$E224)))/(1-'1.Inputs'!$D$42)*$D224*(1+$G224)^(7-1))-('1.Inputs'!$D$37*12*IF(7=1,'1.Inputs'!$D$38,IF(7=2,'1.Inputs'!$D$39,$E224)))*'1.Inputs'!$D$43*(1+$G224)^(7-1)-'1.Inputs'!$D$44*(1+$G224)^(7-1)-('1.Inputs'!$D$20/'1.Inputs'!$D$27+'1.Inputs'!$D$23/'1.Inputs'!$D$28)))*'1.Inputs'!$D$53+('1.Inputs'!$D$20/'1.Inputs'!$D$27+'1.Inputs'!$D$23/'1.Inputs'!$D$28)-(N224-M224)</f>
        <v>756831676.64096618</v>
      </c>
      <c r="Z224" s="36">
        <f ca="1">((('1.Inputs'!$D$37*12*IF(8=1,'1.Inputs'!$D$38,IF(8=2,'1.Inputs'!$D$39,$E224)))*$F224*(('1.Inputs'!$D$40)+(1-'1.Inputs'!$D$40)*(1+'1.Inputs'!$D$41))*(1+$G224)^(8-1))-(('1.Inputs'!$D$37*12*IF(8=1,'1.Inputs'!$D$38,IF(8=2,'1.Inputs'!$D$39,$E224)))/(1-'1.Inputs'!$D$42)*$D224*(1+$G224)^(8-1))-('1.Inputs'!$D$37*12*IF(8=1,'1.Inputs'!$D$38,IF(8=2,'1.Inputs'!$D$39,$E224)))*'1.Inputs'!$D$43*(1+$G224)^(8-1)-'1.Inputs'!$D$44*(1+$G224)^(8-1)-('1.Inputs'!$D$20/'1.Inputs'!$D$27+'1.Inputs'!$D$23/'1.Inputs'!$D$28))-MAX(0,((('1.Inputs'!$D$37*12*IF(8=1,'1.Inputs'!$D$38,IF(8=2,'1.Inputs'!$D$39,$E224)))*$F224*(('1.Inputs'!$D$40)+(1-'1.Inputs'!$D$40)*(1+'1.Inputs'!$D$41))*(1+$G224)^(8-1))-(('1.Inputs'!$D$37*12*IF(8=1,'1.Inputs'!$D$38,IF(8=2,'1.Inputs'!$D$39,$E224)))/(1-'1.Inputs'!$D$42)*$D224*(1+$G224)^(8-1))-('1.Inputs'!$D$37*12*IF(8=1,'1.Inputs'!$D$38,IF(8=2,'1.Inputs'!$D$39,$E224)))*'1.Inputs'!$D$43*(1+$G224)^(8-1)-'1.Inputs'!$D$44*(1+$G224)^(8-1)-('1.Inputs'!$D$20/'1.Inputs'!$D$27+'1.Inputs'!$D$23/'1.Inputs'!$D$28)))*'1.Inputs'!$D$53+('1.Inputs'!$D$20/'1.Inputs'!$D$27+'1.Inputs'!$D$23/'1.Inputs'!$D$28)-(O224-N224)</f>
        <v>797258199.92021227</v>
      </c>
      <c r="AA224" s="36">
        <f ca="1">((('1.Inputs'!$D$37*12*IF(9=1,'1.Inputs'!$D$38,IF(9=2,'1.Inputs'!$D$39,$E224)))*$F224*(('1.Inputs'!$D$40)+(1-'1.Inputs'!$D$40)*(1+'1.Inputs'!$D$41))*(1+$G224)^(9-1))-(('1.Inputs'!$D$37*12*IF(9=1,'1.Inputs'!$D$38,IF(9=2,'1.Inputs'!$D$39,$E224)))/(1-'1.Inputs'!$D$42)*$D224*(1+$G224)^(9-1))-('1.Inputs'!$D$37*12*IF(9=1,'1.Inputs'!$D$38,IF(9=2,'1.Inputs'!$D$39,$E224)))*'1.Inputs'!$D$43*(1+$G224)^(9-1)-'1.Inputs'!$D$44*(1+$G224)^(9-1)-('1.Inputs'!$D$20/'1.Inputs'!$D$27+'1.Inputs'!$D$23/'1.Inputs'!$D$28))-MAX(0,((('1.Inputs'!$D$37*12*IF(9=1,'1.Inputs'!$D$38,IF(9=2,'1.Inputs'!$D$39,$E224)))*$F224*(('1.Inputs'!$D$40)+(1-'1.Inputs'!$D$40)*(1+'1.Inputs'!$D$41))*(1+$G224)^(9-1))-(('1.Inputs'!$D$37*12*IF(9=1,'1.Inputs'!$D$38,IF(9=2,'1.Inputs'!$D$39,$E224)))/(1-'1.Inputs'!$D$42)*$D224*(1+$G224)^(9-1))-('1.Inputs'!$D$37*12*IF(9=1,'1.Inputs'!$D$38,IF(9=2,'1.Inputs'!$D$39,$E224)))*'1.Inputs'!$D$43*(1+$G224)^(9-1)-'1.Inputs'!$D$44*(1+$G224)^(9-1)-('1.Inputs'!$D$20/'1.Inputs'!$D$27+'1.Inputs'!$D$23/'1.Inputs'!$D$28)))*'1.Inputs'!$D$53+('1.Inputs'!$D$20/'1.Inputs'!$D$27+'1.Inputs'!$D$23/'1.Inputs'!$D$28)-(P224-O224)</f>
        <v>839987916.52906036</v>
      </c>
      <c r="AB224" s="36">
        <f ca="1">((('1.Inputs'!$D$37*12*IF(10=1,'1.Inputs'!$D$38,IF(10=2,'1.Inputs'!$D$39,$E224)))*$F224*(('1.Inputs'!$D$40)+(1-'1.Inputs'!$D$40)*(1+'1.Inputs'!$D$41))*(1+$G224)^(10-1))-(('1.Inputs'!$D$37*12*IF(10=1,'1.Inputs'!$D$38,IF(10=2,'1.Inputs'!$D$39,$E224)))/(1-'1.Inputs'!$D$42)*$D224*(1+$G224)^(10-1))-('1.Inputs'!$D$37*12*IF(10=1,'1.Inputs'!$D$38,IF(10=2,'1.Inputs'!$D$39,$E224)))*'1.Inputs'!$D$43*(1+$G224)^(10-1)-'1.Inputs'!$D$44*(1+$G224)^(10-1)-('1.Inputs'!$D$20/'1.Inputs'!$D$27+'1.Inputs'!$D$23/'1.Inputs'!$D$28))-MAX(0,((('1.Inputs'!$D$37*12*IF(10=1,'1.Inputs'!$D$38,IF(10=2,'1.Inputs'!$D$39,$E224)))*$F224*(('1.Inputs'!$D$40)+(1-'1.Inputs'!$D$40)*(1+'1.Inputs'!$D$41))*(1+$G224)^(10-1))-(('1.Inputs'!$D$37*12*IF(10=1,'1.Inputs'!$D$38,IF(10=2,'1.Inputs'!$D$39,$E224)))/(1-'1.Inputs'!$D$42)*$D224*(1+$G224)^(10-1))-('1.Inputs'!$D$37*12*IF(10=1,'1.Inputs'!$D$38,IF(10=2,'1.Inputs'!$D$39,$E224)))*'1.Inputs'!$D$43*(1+$G224)^(10-1)-'1.Inputs'!$D$44*(1+$G224)^(10-1)-('1.Inputs'!$D$20/'1.Inputs'!$D$27+'1.Inputs'!$D$23/'1.Inputs'!$D$28)))*'1.Inputs'!$D$53+('1.Inputs'!$D$20/'1.Inputs'!$D$27+'1.Inputs'!$D$23/'1.Inputs'!$D$28)-(Q224-P224)+(('1.Inputs'!$D$20+'1.Inputs'!$D$23-('1.Inputs'!$D$20/'1.Inputs'!$D$27+'1.Inputs'!$D$23/'1.Inputs'!$D$28)*'1.Inputs'!$D$10)*'1.Inputs'!$D$60+'1.Inputs'!$D$19*'1.Inputs'!$D$59+Q224)</f>
        <v>3569378430.8610277</v>
      </c>
      <c r="AC224" s="36">
        <f ca="1">S224-AC$13-AC$14+MIN(AC$13,MAX(0,((('1.Inputs'!$D$37*12*IF(1=1,'1.Inputs'!$D$38,IF(1=2,'1.Inputs'!$D$39,$E224)))*$F224*(('1.Inputs'!$D$40)+(1-'1.Inputs'!$D$40)*(1+'1.Inputs'!$D$41))*(1+$G224)^(1-1))-(('1.Inputs'!$D$37*12*IF(1=1,'1.Inputs'!$D$38,IF(1=2,'1.Inputs'!$D$39,$E224)))/(1-'1.Inputs'!$D$42)*$D224*(1+$G224)^(1-1))-('1.Inputs'!$D$37*12*IF(1=1,'1.Inputs'!$D$38,IF(1=2,'1.Inputs'!$D$39,$E224)))*'1.Inputs'!$D$43*(1+$G224)^(1-1)-'1.Inputs'!$D$44*(1+$G224)^(1-1)-('1.Inputs'!$D$20/'1.Inputs'!$D$27+'1.Inputs'!$D$23/'1.Inputs'!$D$28))))*'1.Inputs'!$D$53</f>
        <v>-664374157.28911316</v>
      </c>
      <c r="AD224" s="36">
        <f ca="1">T224-AD$13-AD$14+MIN(AD$13,MAX(0,((('1.Inputs'!$D$37*12*IF(2=1,'1.Inputs'!$D$38,IF(2=2,'1.Inputs'!$D$39,$E224)))*$F224*(('1.Inputs'!$D$40)+(1-'1.Inputs'!$D$40)*(1+'1.Inputs'!$D$41))*(1+$G224)^(2-1))-(('1.Inputs'!$D$37*12*IF(2=1,'1.Inputs'!$D$38,IF(2=2,'1.Inputs'!$D$39,$E224)))/(1-'1.Inputs'!$D$42)*$D224*(1+$G224)^(2-1))-('1.Inputs'!$D$37*12*IF(2=1,'1.Inputs'!$D$38,IF(2=2,'1.Inputs'!$D$39,$E224)))*'1.Inputs'!$D$43*(1+$G224)^(2-1)-'1.Inputs'!$D$44*(1+$G224)^(2-1)-('1.Inputs'!$D$20/'1.Inputs'!$D$27+'1.Inputs'!$D$23/'1.Inputs'!$D$28))))*'1.Inputs'!$D$53</f>
        <v>87158376.733129025</v>
      </c>
      <c r="AE224" s="36">
        <f ca="1">U224-AE$13-AE$14+MIN(AE$13,MAX(0,((('1.Inputs'!$D$37*12*IF(3=1,'1.Inputs'!$D$38,IF(3=2,'1.Inputs'!$D$39,$E224)))*$F224*(('1.Inputs'!$D$40)+(1-'1.Inputs'!$D$40)*(1+'1.Inputs'!$D$41))*(1+$G224)^(3-1))-(('1.Inputs'!$D$37*12*IF(3=1,'1.Inputs'!$D$38,IF(3=2,'1.Inputs'!$D$39,$E224)))/(1-'1.Inputs'!$D$42)*$D224*(1+$G224)^(3-1))-('1.Inputs'!$D$37*12*IF(3=1,'1.Inputs'!$D$38,IF(3=2,'1.Inputs'!$D$39,$E224)))*'1.Inputs'!$D$43*(1+$G224)^(3-1)-'1.Inputs'!$D$44*(1+$G224)^(3-1)-('1.Inputs'!$D$20/'1.Inputs'!$D$27+'1.Inputs'!$D$23/'1.Inputs'!$D$28))))*'1.Inputs'!$D$53</f>
        <v>183279593.01584721</v>
      </c>
      <c r="AF224" s="36">
        <f ca="1">V224-AF$13-AF$14+MIN(AF$13,MAX(0,((('1.Inputs'!$D$37*12*IF(4=1,'1.Inputs'!$D$38,IF(4=2,'1.Inputs'!$D$39,$E224)))*$F224*(('1.Inputs'!$D$40)+(1-'1.Inputs'!$D$40)*(1+'1.Inputs'!$D$41))*(1+$G224)^(4-1))-(('1.Inputs'!$D$37*12*IF(4=1,'1.Inputs'!$D$38,IF(4=2,'1.Inputs'!$D$39,$E224)))/(1-'1.Inputs'!$D$42)*$D224*(1+$G224)^(4-1))-('1.Inputs'!$D$37*12*IF(4=1,'1.Inputs'!$D$38,IF(4=2,'1.Inputs'!$D$39,$E224)))*'1.Inputs'!$D$43*(1+$G224)^(4-1)-'1.Inputs'!$D$44*(1+$G224)^(4-1)-('1.Inputs'!$D$20/'1.Inputs'!$D$27+'1.Inputs'!$D$23/'1.Inputs'!$D$28))))*'1.Inputs'!$D$53</f>
        <v>325410909.77393579</v>
      </c>
      <c r="AG224" s="36">
        <f ca="1">W224-AG$13-AG$14+MIN(AG$13,MAX(0,((('1.Inputs'!$D$37*12*IF(5=1,'1.Inputs'!$D$38,IF(5=2,'1.Inputs'!$D$39,$E224)))*$F224*(('1.Inputs'!$D$40)+(1-'1.Inputs'!$D$40)*(1+'1.Inputs'!$D$41))*(1+$G224)^(5-1))-(('1.Inputs'!$D$37*12*IF(5=1,'1.Inputs'!$D$38,IF(5=2,'1.Inputs'!$D$39,$E224)))/(1-'1.Inputs'!$D$42)*$D224*(1+$G224)^(5-1))-('1.Inputs'!$D$37*12*IF(5=1,'1.Inputs'!$D$38,IF(5=2,'1.Inputs'!$D$39,$E224)))*'1.Inputs'!$D$43*(1+$G224)^(5-1)-'1.Inputs'!$D$44*(1+$G224)^(5-1)-('1.Inputs'!$D$20/'1.Inputs'!$D$27+'1.Inputs'!$D$23/'1.Inputs'!$D$28))))*'1.Inputs'!$D$53</f>
        <v>378834319.92541194</v>
      </c>
      <c r="AH224" s="36">
        <f ca="1">X224-AH$13-AH$14+MIN(AH$13,MAX(0,((('1.Inputs'!$D$37*12*IF(6=1,'1.Inputs'!$D$38,IF(6=2,'1.Inputs'!$D$39,$E224)))*$F224*(('1.Inputs'!$D$40)+(1-'1.Inputs'!$D$40)*(1+'1.Inputs'!$D$41))*(1+$G224)^(6-1))-(('1.Inputs'!$D$37*12*IF(6=1,'1.Inputs'!$D$38,IF(6=2,'1.Inputs'!$D$39,$E224)))/(1-'1.Inputs'!$D$42)*$D224*(1+$G224)^(6-1))-('1.Inputs'!$D$37*12*IF(6=1,'1.Inputs'!$D$38,IF(6=2,'1.Inputs'!$D$39,$E224)))*'1.Inputs'!$D$43*(1+$G224)^(6-1)-'1.Inputs'!$D$44*(1+$G224)^(6-1)-('1.Inputs'!$D$20/'1.Inputs'!$D$27+'1.Inputs'!$D$23/'1.Inputs'!$D$28))))*'1.Inputs'!$D$53</f>
        <v>434208201.25029087</v>
      </c>
      <c r="AI224" s="36">
        <f ca="1">Y224-AI$13-AI$14+MIN(AI$13,MAX(0,((('1.Inputs'!$D$37*12*IF(7=1,'1.Inputs'!$D$38,IF(7=2,'1.Inputs'!$D$39,$E224)))*$F224*(('1.Inputs'!$D$40)+(1-'1.Inputs'!$D$40)*(1+'1.Inputs'!$D$41))*(1+$G224)^(7-1))-(('1.Inputs'!$D$37*12*IF(7=1,'1.Inputs'!$D$38,IF(7=2,'1.Inputs'!$D$39,$E224)))/(1-'1.Inputs'!$D$42)*$D224*(1+$G224)^(7-1))-('1.Inputs'!$D$37*12*IF(7=1,'1.Inputs'!$D$38,IF(7=2,'1.Inputs'!$D$39,$E224)))*'1.Inputs'!$D$43*(1+$G224)^(7-1)-'1.Inputs'!$D$44*(1+$G224)^(7-1)-('1.Inputs'!$D$20/'1.Inputs'!$D$27+'1.Inputs'!$D$23/'1.Inputs'!$D$28))))*'1.Inputs'!$D$53</f>
        <v>491643676.64096618</v>
      </c>
      <c r="AJ224" s="36">
        <f ca="1">Z224-AJ$13-AJ$14+MIN(AJ$13,MAX(0,((('1.Inputs'!$D$37*12*IF(8=1,'1.Inputs'!$D$38,IF(8=2,'1.Inputs'!$D$39,$E224)))*$F224*(('1.Inputs'!$D$40)+(1-'1.Inputs'!$D$40)*(1+'1.Inputs'!$D$41))*(1+$G224)^(8-1))-(('1.Inputs'!$D$37*12*IF(8=1,'1.Inputs'!$D$38,IF(8=2,'1.Inputs'!$D$39,$E224)))/(1-'1.Inputs'!$D$42)*$D224*(1+$G224)^(8-1))-('1.Inputs'!$D$37*12*IF(8=1,'1.Inputs'!$D$38,IF(8=2,'1.Inputs'!$D$39,$E224)))*'1.Inputs'!$D$43*(1+$G224)^(8-1)-'1.Inputs'!$D$44*(1+$G224)^(8-1)-('1.Inputs'!$D$20/'1.Inputs'!$D$27+'1.Inputs'!$D$23/'1.Inputs'!$D$28))))*'1.Inputs'!$D$53</f>
        <v>797258199.92021227</v>
      </c>
      <c r="AK224" s="36">
        <f ca="1">AA224-AK$13-AK$14+MIN(AK$13,MAX(0,((('1.Inputs'!$D$37*12*IF(9=1,'1.Inputs'!$D$38,IF(9=2,'1.Inputs'!$D$39,$E224)))*$F224*(('1.Inputs'!$D$40)+(1-'1.Inputs'!$D$40)*(1+'1.Inputs'!$D$41))*(1+$G224)^(9-1))-(('1.Inputs'!$D$37*12*IF(9=1,'1.Inputs'!$D$38,IF(9=2,'1.Inputs'!$D$39,$E224)))/(1-'1.Inputs'!$D$42)*$D224*(1+$G224)^(9-1))-('1.Inputs'!$D$37*12*IF(9=1,'1.Inputs'!$D$38,IF(9=2,'1.Inputs'!$D$39,$E224)))*'1.Inputs'!$D$43*(1+$G224)^(9-1)-'1.Inputs'!$D$44*(1+$G224)^(9-1)-('1.Inputs'!$D$20/'1.Inputs'!$D$27+'1.Inputs'!$D$23/'1.Inputs'!$D$28))))*'1.Inputs'!$D$53</f>
        <v>839987916.52906036</v>
      </c>
      <c r="AL224" s="36">
        <f ca="1">AB224-AL$13-AL$14+MIN(AL$13,MAX(0,((('1.Inputs'!$D$37*12*IF(10=1,'1.Inputs'!$D$38,IF(10=2,'1.Inputs'!$D$39,$E224)))*$F224*(('1.Inputs'!$D$40)+(1-'1.Inputs'!$D$40)*(1+'1.Inputs'!$D$41))*(1+$G224)^(10-1))-(('1.Inputs'!$D$37*12*IF(10=1,'1.Inputs'!$D$38,IF(10=2,'1.Inputs'!$D$39,$E224)))/(1-'1.Inputs'!$D$42)*$D224*(1+$G224)^(10-1))-('1.Inputs'!$D$37*12*IF(10=1,'1.Inputs'!$D$38,IF(10=2,'1.Inputs'!$D$39,$E224)))*'1.Inputs'!$D$43*(1+$G224)^(10-1)-'1.Inputs'!$D$44*(1+$G224)^(10-1)-('1.Inputs'!$D$20/'1.Inputs'!$D$27+'1.Inputs'!$D$23/'1.Inputs'!$D$28))))*'1.Inputs'!$D$53+'1.Inputs'!$D$35</f>
        <v>4369378430.8610277</v>
      </c>
      <c r="AM224" s="48">
        <f ca="1">R224+NPV('1.Inputs'!$D$55,S224:AB224)</f>
        <v>1269814937.3540268</v>
      </c>
      <c r="AN224" s="48">
        <f ca="1">-('1.Inputs'!$D$24*(1-'1.Inputs'!$D$31)+'1.Inputs'!$D$35)+NPV('1.Inputs'!$D$54,AC224:AL224)</f>
        <v>-123950126.04125881</v>
      </c>
      <c r="AO224" s="36">
        <f t="shared" ca="1" si="29"/>
        <v>-3.8511799274330158</v>
      </c>
      <c r="AP224" s="36">
        <f t="shared" ca="1" si="30"/>
        <v>1.3343993724996117</v>
      </c>
      <c r="AQ224" s="36">
        <f ca="1">'1.Inputs'!$D$35+MIN(SUM($AC224:AC224),SUM($AC224:AD224),SUM($AC224:AE224),SUM($AC224:AF224),SUM($AC224:AG224),SUM($AC224:AH224),SUM($AC224:AI224),SUM($AC224:AJ224),SUM($AC224:AK224),SUM($AC224:AL224))</f>
        <v>135625842.71088684</v>
      </c>
      <c r="AR224" s="36">
        <f ca="1">IF(AP224&lt;'1.Inputs'!$D$57,1,0)</f>
        <v>0</v>
      </c>
      <c r="AS224" s="36">
        <f t="shared" ca="1" si="31"/>
        <v>0</v>
      </c>
    </row>
    <row r="225" spans="2:45" ht="15" customHeight="1" x14ac:dyDescent="0.25">
      <c r="B225" s="36">
        <v>210</v>
      </c>
      <c r="C225" s="36">
        <f t="shared" ca="1" si="24"/>
        <v>5.2505171421383001E-2</v>
      </c>
      <c r="D225" s="36">
        <f t="shared" ca="1" si="25"/>
        <v>19097.902914030099</v>
      </c>
      <c r="E225" s="47">
        <f t="shared" ca="1" si="26"/>
        <v>0.7416253607420481</v>
      </c>
      <c r="F225" s="36">
        <f t="shared" ca="1" si="27"/>
        <v>30333.923433543554</v>
      </c>
      <c r="G225" s="36">
        <f t="shared" ca="1" si="28"/>
        <v>5.4027515681596194E-2</v>
      </c>
      <c r="H225" s="36">
        <f ca="1">((('1.Inputs'!$D$37*12*IF(1=1,'1.Inputs'!$D$38,IF(1=2,'1.Inputs'!$D$39,$E225)))*$F225*(('1.Inputs'!$D$40)+(1-'1.Inputs'!$D$40)*(1+'1.Inputs'!$D$41))*(1+$G225)^(1-1))*'1.Inputs'!$D$47+(('1.Inputs'!$D$37*12*IF(1=1,'1.Inputs'!$D$38,IF(1=2,'1.Inputs'!$D$39,$E225)))/(1-'1.Inputs'!$D$42)*$D225*(1+$G225)^(1-1))*('1.Inputs'!$D$48-'1.Inputs'!$D$49))/'1.Inputs'!$D$51</f>
        <v>805030689.46601236</v>
      </c>
      <c r="I225" s="36">
        <f ca="1">((('1.Inputs'!$D$37*12*IF(2=1,'1.Inputs'!$D$38,IF(2=2,'1.Inputs'!$D$39,$E225)))*$F225*(('1.Inputs'!$D$40)+(1-'1.Inputs'!$D$40)*(1+'1.Inputs'!$D$41))*(1+$G225)^(2-1))*'1.Inputs'!$D$47+(('1.Inputs'!$D$37*12*IF(2=1,'1.Inputs'!$D$38,IF(2=2,'1.Inputs'!$D$39,$E225)))/(1-'1.Inputs'!$D$42)*$D225*(1+$G225)^(2-1))*('1.Inputs'!$D$48-'1.Inputs'!$D$49))/'1.Inputs'!$D$51</f>
        <v>1187934296.731425</v>
      </c>
      <c r="J225" s="36">
        <f ca="1">((('1.Inputs'!$D$37*12*IF(3=1,'1.Inputs'!$D$38,IF(3=2,'1.Inputs'!$D$39,$E225)))*$F225*(('1.Inputs'!$D$40)+(1-'1.Inputs'!$D$40)*(1+'1.Inputs'!$D$41))*(1+$G225)^(3-1))*'1.Inputs'!$D$47+(('1.Inputs'!$D$37*12*IF(3=1,'1.Inputs'!$D$38,IF(3=2,'1.Inputs'!$D$39,$E225)))/(1-'1.Inputs'!$D$42)*$D225*(1+$G225)^(3-1))*('1.Inputs'!$D$48-'1.Inputs'!$D$49))/'1.Inputs'!$D$51</f>
        <v>1326572230.8576028</v>
      </c>
      <c r="K225" s="36">
        <f ca="1">((('1.Inputs'!$D$37*12*IF(4=1,'1.Inputs'!$D$38,IF(4=2,'1.Inputs'!$D$39,$E225)))*$F225*(('1.Inputs'!$D$40)+(1-'1.Inputs'!$D$40)*(1+'1.Inputs'!$D$41))*(1+$G225)^(4-1))*'1.Inputs'!$D$47+(('1.Inputs'!$D$37*12*IF(4=1,'1.Inputs'!$D$38,IF(4=2,'1.Inputs'!$D$39,$E225)))/(1-'1.Inputs'!$D$42)*$D225*(1+$G225)^(4-1))*('1.Inputs'!$D$48-'1.Inputs'!$D$49))/'1.Inputs'!$D$51</f>
        <v>1398243632.8630321</v>
      </c>
      <c r="L225" s="36">
        <f ca="1">((('1.Inputs'!$D$37*12*IF(5=1,'1.Inputs'!$D$38,IF(5=2,'1.Inputs'!$D$39,$E225)))*$F225*(('1.Inputs'!$D$40)+(1-'1.Inputs'!$D$40)*(1+'1.Inputs'!$D$41))*(1+$G225)^(5-1))*'1.Inputs'!$D$47+(('1.Inputs'!$D$37*12*IF(5=1,'1.Inputs'!$D$38,IF(5=2,'1.Inputs'!$D$39,$E225)))/(1-'1.Inputs'!$D$42)*$D225*(1+$G225)^(5-1))*('1.Inputs'!$D$48-'1.Inputs'!$D$49))/'1.Inputs'!$D$51</f>
        <v>1473787262.6642313</v>
      </c>
      <c r="M225" s="36">
        <f ca="1">((('1.Inputs'!$D$37*12*IF(6=1,'1.Inputs'!$D$38,IF(6=2,'1.Inputs'!$D$39,$E225)))*$F225*(('1.Inputs'!$D$40)+(1-'1.Inputs'!$D$40)*(1+'1.Inputs'!$D$41))*(1+$G225)^(6-1))*'1.Inputs'!$D$47+(('1.Inputs'!$D$37*12*IF(6=1,'1.Inputs'!$D$38,IF(6=2,'1.Inputs'!$D$39,$E225)))/(1-'1.Inputs'!$D$42)*$D225*(1+$G225)^(6-1))*('1.Inputs'!$D$48-'1.Inputs'!$D$49))/'1.Inputs'!$D$51</f>
        <v>1553412327.1091597</v>
      </c>
      <c r="N225" s="36">
        <f ca="1">((('1.Inputs'!$D$37*12*IF(7=1,'1.Inputs'!$D$38,IF(7=2,'1.Inputs'!$D$39,$E225)))*$F225*(('1.Inputs'!$D$40)+(1-'1.Inputs'!$D$40)*(1+'1.Inputs'!$D$41))*(1+$G225)^(7-1))*'1.Inputs'!$D$47+(('1.Inputs'!$D$37*12*IF(7=1,'1.Inputs'!$D$38,IF(7=2,'1.Inputs'!$D$39,$E225)))/(1-'1.Inputs'!$D$42)*$D225*(1+$G225)^(7-1))*('1.Inputs'!$D$48-'1.Inputs'!$D$49))/'1.Inputs'!$D$51</f>
        <v>1637339335.9720345</v>
      </c>
      <c r="O225" s="36">
        <f ca="1">((('1.Inputs'!$D$37*12*IF(8=1,'1.Inputs'!$D$38,IF(8=2,'1.Inputs'!$D$39,$E225)))*$F225*(('1.Inputs'!$D$40)+(1-'1.Inputs'!$D$40)*(1+'1.Inputs'!$D$41))*(1+$G225)^(8-1))*'1.Inputs'!$D$47+(('1.Inputs'!$D$37*12*IF(8=1,'1.Inputs'!$D$38,IF(8=2,'1.Inputs'!$D$39,$E225)))/(1-'1.Inputs'!$D$42)*$D225*(1+$G225)^(8-1))*('1.Inputs'!$D$48-'1.Inputs'!$D$49))/'1.Inputs'!$D$51</f>
        <v>1725800712.6223578</v>
      </c>
      <c r="P225" s="36">
        <f ca="1">((('1.Inputs'!$D$37*12*IF(9=1,'1.Inputs'!$D$38,IF(9=2,'1.Inputs'!$D$39,$E225)))*$F225*(('1.Inputs'!$D$40)+(1-'1.Inputs'!$D$40)*(1+'1.Inputs'!$D$41))*(1+$G225)^(9-1))*'1.Inputs'!$D$47+(('1.Inputs'!$D$37*12*IF(9=1,'1.Inputs'!$D$38,IF(9=2,'1.Inputs'!$D$39,$E225)))/(1-'1.Inputs'!$D$42)*$D225*(1+$G225)^(9-1))*('1.Inputs'!$D$48-'1.Inputs'!$D$49))/'1.Inputs'!$D$51</f>
        <v>1819041437.6868718</v>
      </c>
      <c r="Q225" s="36">
        <f ca="1">((('1.Inputs'!$D$37*12*IF(10=1,'1.Inputs'!$D$38,IF(10=2,'1.Inputs'!$D$39,$E225)))*$F225*(('1.Inputs'!$D$40)+(1-'1.Inputs'!$D$40)*(1+'1.Inputs'!$D$41))*(1+$G225)^(10-1))*'1.Inputs'!$D$47+(('1.Inputs'!$D$37*12*IF(10=1,'1.Inputs'!$D$38,IF(10=2,'1.Inputs'!$D$39,$E225)))/(1-'1.Inputs'!$D$42)*$D225*(1+$G225)^(10-1))*('1.Inputs'!$D$48-'1.Inputs'!$D$49))/'1.Inputs'!$D$51</f>
        <v>1917319727.4869723</v>
      </c>
      <c r="R225" s="36">
        <f>-'1.Inputs'!$D$24</f>
        <v>-2050000000</v>
      </c>
      <c r="S225" s="36">
        <f ca="1">((('1.Inputs'!$D$37*12*IF(1=1,'1.Inputs'!$D$38,IF(1=2,'1.Inputs'!$D$39,$E225)))*$F225*(('1.Inputs'!$D$40)+(1-'1.Inputs'!$D$40)*(1+'1.Inputs'!$D$41))*(1+$G225)^(1-1))-(('1.Inputs'!$D$37*12*IF(1=1,'1.Inputs'!$D$38,IF(1=2,'1.Inputs'!$D$39,$E225)))/(1-'1.Inputs'!$D$42)*$D225*(1+$G225)^(1-1))-('1.Inputs'!$D$37*12*IF(1=1,'1.Inputs'!$D$38,IF(1=2,'1.Inputs'!$D$39,$E225)))*'1.Inputs'!$D$43*(1+$G225)^(1-1)-'1.Inputs'!$D$44*(1+$G225)^(1-1)-('1.Inputs'!$D$20/'1.Inputs'!$D$27+'1.Inputs'!$D$23/'1.Inputs'!$D$28))-MAX(0,((('1.Inputs'!$D$37*12*IF(1=1,'1.Inputs'!$D$38,IF(1=2,'1.Inputs'!$D$39,$E225)))*$F225*(('1.Inputs'!$D$40)+(1-'1.Inputs'!$D$40)*(1+'1.Inputs'!$D$41))*(1+$G225)^(1-1))-(('1.Inputs'!$D$37*12*IF(1=1,'1.Inputs'!$D$38,IF(1=2,'1.Inputs'!$D$39,$E225)))/(1-'1.Inputs'!$D$42)*$D225*(1+$G225)^(1-1))-('1.Inputs'!$D$37*12*IF(1=1,'1.Inputs'!$D$38,IF(1=2,'1.Inputs'!$D$39,$E225)))*'1.Inputs'!$D$43*(1+$G225)^(1-1)-'1.Inputs'!$D$44*(1+$G225)^(1-1)-('1.Inputs'!$D$20/'1.Inputs'!$D$27+'1.Inputs'!$D$23/'1.Inputs'!$D$28)))*'1.Inputs'!$D$53+('1.Inputs'!$D$20/'1.Inputs'!$D$27+'1.Inputs'!$D$23/'1.Inputs'!$D$28)-H225</f>
        <v>-567548237.27775216</v>
      </c>
      <c r="T225" s="36">
        <f ca="1">((('1.Inputs'!$D$37*12*IF(2=1,'1.Inputs'!$D$38,IF(2=2,'1.Inputs'!$D$39,$E225)))*$F225*(('1.Inputs'!$D$40)+(1-'1.Inputs'!$D$40)*(1+'1.Inputs'!$D$41))*(1+$G225)^(2-1))-(('1.Inputs'!$D$37*12*IF(2=1,'1.Inputs'!$D$38,IF(2=2,'1.Inputs'!$D$39,$E225)))/(1-'1.Inputs'!$D$42)*$D225*(1+$G225)^(2-1))-('1.Inputs'!$D$37*12*IF(2=1,'1.Inputs'!$D$38,IF(2=2,'1.Inputs'!$D$39,$E225)))*'1.Inputs'!$D$43*(1+$G225)^(2-1)-'1.Inputs'!$D$44*(1+$G225)^(2-1)-('1.Inputs'!$D$20/'1.Inputs'!$D$27+'1.Inputs'!$D$23/'1.Inputs'!$D$28))-MAX(0,((('1.Inputs'!$D$37*12*IF(2=1,'1.Inputs'!$D$38,IF(2=2,'1.Inputs'!$D$39,$E225)))*$F225*(('1.Inputs'!$D$40)+(1-'1.Inputs'!$D$40)*(1+'1.Inputs'!$D$41))*(1+$G225)^(2-1))-(('1.Inputs'!$D$37*12*IF(2=1,'1.Inputs'!$D$38,IF(2=2,'1.Inputs'!$D$39,$E225)))/(1-'1.Inputs'!$D$42)*$D225*(1+$G225)^(2-1))-('1.Inputs'!$D$37*12*IF(2=1,'1.Inputs'!$D$38,IF(2=2,'1.Inputs'!$D$39,$E225)))*'1.Inputs'!$D$43*(1+$G225)^(2-1)-'1.Inputs'!$D$44*(1+$G225)^(2-1)-('1.Inputs'!$D$20/'1.Inputs'!$D$27+'1.Inputs'!$D$23/'1.Inputs'!$D$28)))*'1.Inputs'!$D$53+('1.Inputs'!$D$20/'1.Inputs'!$D$27+'1.Inputs'!$D$23/'1.Inputs'!$D$28)-(I225-H225)</f>
        <v>191703165.97889459</v>
      </c>
      <c r="U225" s="36">
        <f ca="1">((('1.Inputs'!$D$37*12*IF(3=1,'1.Inputs'!$D$38,IF(3=2,'1.Inputs'!$D$39,$E225)))*$F225*(('1.Inputs'!$D$40)+(1-'1.Inputs'!$D$40)*(1+'1.Inputs'!$D$41))*(1+$G225)^(3-1))-(('1.Inputs'!$D$37*12*IF(3=1,'1.Inputs'!$D$38,IF(3=2,'1.Inputs'!$D$39,$E225)))/(1-'1.Inputs'!$D$42)*$D225*(1+$G225)^(3-1))-('1.Inputs'!$D$37*12*IF(3=1,'1.Inputs'!$D$38,IF(3=2,'1.Inputs'!$D$39,$E225)))*'1.Inputs'!$D$43*(1+$G225)^(3-1)-'1.Inputs'!$D$44*(1+$G225)^(3-1)-('1.Inputs'!$D$20/'1.Inputs'!$D$27+'1.Inputs'!$D$23/'1.Inputs'!$D$28))-MAX(0,((('1.Inputs'!$D$37*12*IF(3=1,'1.Inputs'!$D$38,IF(3=2,'1.Inputs'!$D$39,$E225)))*$F225*(('1.Inputs'!$D$40)+(1-'1.Inputs'!$D$40)*(1+'1.Inputs'!$D$41))*(1+$G225)^(3-1))-(('1.Inputs'!$D$37*12*IF(3=1,'1.Inputs'!$D$38,IF(3=2,'1.Inputs'!$D$39,$E225)))/(1-'1.Inputs'!$D$42)*$D225*(1+$G225)^(3-1))-('1.Inputs'!$D$37*12*IF(3=1,'1.Inputs'!$D$38,IF(3=2,'1.Inputs'!$D$39,$E225)))*'1.Inputs'!$D$43*(1+$G225)^(3-1)-'1.Inputs'!$D$44*(1+$G225)^(3-1)-('1.Inputs'!$D$20/'1.Inputs'!$D$27+'1.Inputs'!$D$23/'1.Inputs'!$D$28)))*'1.Inputs'!$D$53+('1.Inputs'!$D$20/'1.Inputs'!$D$27+'1.Inputs'!$D$23/'1.Inputs'!$D$28)-(J225-I225)</f>
        <v>536161390.02474427</v>
      </c>
      <c r="V225" s="36">
        <f ca="1">((('1.Inputs'!$D$37*12*IF(4=1,'1.Inputs'!$D$38,IF(4=2,'1.Inputs'!$D$39,$E225)))*$F225*(('1.Inputs'!$D$40)+(1-'1.Inputs'!$D$40)*(1+'1.Inputs'!$D$41))*(1+$G225)^(4-1))-(('1.Inputs'!$D$37*12*IF(4=1,'1.Inputs'!$D$38,IF(4=2,'1.Inputs'!$D$39,$E225)))/(1-'1.Inputs'!$D$42)*$D225*(1+$G225)^(4-1))-('1.Inputs'!$D$37*12*IF(4=1,'1.Inputs'!$D$38,IF(4=2,'1.Inputs'!$D$39,$E225)))*'1.Inputs'!$D$43*(1+$G225)^(4-1)-'1.Inputs'!$D$44*(1+$G225)^(4-1)-('1.Inputs'!$D$20/'1.Inputs'!$D$27+'1.Inputs'!$D$23/'1.Inputs'!$D$28))-MAX(0,((('1.Inputs'!$D$37*12*IF(4=1,'1.Inputs'!$D$38,IF(4=2,'1.Inputs'!$D$39,$E225)))*$F225*(('1.Inputs'!$D$40)+(1-'1.Inputs'!$D$40)*(1+'1.Inputs'!$D$41))*(1+$G225)^(4-1))-(('1.Inputs'!$D$37*12*IF(4=1,'1.Inputs'!$D$38,IF(4=2,'1.Inputs'!$D$39,$E225)))/(1-'1.Inputs'!$D$42)*$D225*(1+$G225)^(4-1))-('1.Inputs'!$D$37*12*IF(4=1,'1.Inputs'!$D$38,IF(4=2,'1.Inputs'!$D$39,$E225)))*'1.Inputs'!$D$43*(1+$G225)^(4-1)-'1.Inputs'!$D$44*(1+$G225)^(4-1)-('1.Inputs'!$D$20/'1.Inputs'!$D$27+'1.Inputs'!$D$23/'1.Inputs'!$D$28)))*'1.Inputs'!$D$53+('1.Inputs'!$D$20/'1.Inputs'!$D$27+'1.Inputs'!$D$23/'1.Inputs'!$D$28)-(K225-J225)</f>
        <v>637032853.09703135</v>
      </c>
      <c r="W225" s="36">
        <f ca="1">((('1.Inputs'!$D$37*12*IF(5=1,'1.Inputs'!$D$38,IF(5=2,'1.Inputs'!$D$39,$E225)))*$F225*(('1.Inputs'!$D$40)+(1-'1.Inputs'!$D$40)*(1+'1.Inputs'!$D$41))*(1+$G225)^(5-1))-(('1.Inputs'!$D$37*12*IF(5=1,'1.Inputs'!$D$38,IF(5=2,'1.Inputs'!$D$39,$E225)))/(1-'1.Inputs'!$D$42)*$D225*(1+$G225)^(5-1))-('1.Inputs'!$D$37*12*IF(5=1,'1.Inputs'!$D$38,IF(5=2,'1.Inputs'!$D$39,$E225)))*'1.Inputs'!$D$43*(1+$G225)^(5-1)-'1.Inputs'!$D$44*(1+$G225)^(5-1)-('1.Inputs'!$D$20/'1.Inputs'!$D$27+'1.Inputs'!$D$23/'1.Inputs'!$D$28))-MAX(0,((('1.Inputs'!$D$37*12*IF(5=1,'1.Inputs'!$D$38,IF(5=2,'1.Inputs'!$D$39,$E225)))*$F225*(('1.Inputs'!$D$40)+(1-'1.Inputs'!$D$40)*(1+'1.Inputs'!$D$41))*(1+$G225)^(5-1))-(('1.Inputs'!$D$37*12*IF(5=1,'1.Inputs'!$D$38,IF(5=2,'1.Inputs'!$D$39,$E225)))/(1-'1.Inputs'!$D$42)*$D225*(1+$G225)^(5-1))-('1.Inputs'!$D$37*12*IF(5=1,'1.Inputs'!$D$38,IF(5=2,'1.Inputs'!$D$39,$E225)))*'1.Inputs'!$D$43*(1+$G225)^(5-1)-'1.Inputs'!$D$44*(1+$G225)^(5-1)-('1.Inputs'!$D$20/'1.Inputs'!$D$27+'1.Inputs'!$D$23/'1.Inputs'!$D$28)))*'1.Inputs'!$D$53+('1.Inputs'!$D$20/'1.Inputs'!$D$27+'1.Inputs'!$D$23/'1.Inputs'!$D$28)-(L225-K225)</f>
        <v>668897355.44146872</v>
      </c>
      <c r="X225" s="36">
        <f ca="1">((('1.Inputs'!$D$37*12*IF(6=1,'1.Inputs'!$D$38,IF(6=2,'1.Inputs'!$D$39,$E225)))*$F225*(('1.Inputs'!$D$40)+(1-'1.Inputs'!$D$40)*(1+'1.Inputs'!$D$41))*(1+$G225)^(6-1))-(('1.Inputs'!$D$37*12*IF(6=1,'1.Inputs'!$D$38,IF(6=2,'1.Inputs'!$D$39,$E225)))/(1-'1.Inputs'!$D$42)*$D225*(1+$G225)^(6-1))-('1.Inputs'!$D$37*12*IF(6=1,'1.Inputs'!$D$38,IF(6=2,'1.Inputs'!$D$39,$E225)))*'1.Inputs'!$D$43*(1+$G225)^(6-1)-'1.Inputs'!$D$44*(1+$G225)^(6-1)-('1.Inputs'!$D$20/'1.Inputs'!$D$27+'1.Inputs'!$D$23/'1.Inputs'!$D$28))-MAX(0,((('1.Inputs'!$D$37*12*IF(6=1,'1.Inputs'!$D$38,IF(6=2,'1.Inputs'!$D$39,$E225)))*$F225*(('1.Inputs'!$D$40)+(1-'1.Inputs'!$D$40)*(1+'1.Inputs'!$D$41))*(1+$G225)^(6-1))-(('1.Inputs'!$D$37*12*IF(6=1,'1.Inputs'!$D$38,IF(6=2,'1.Inputs'!$D$39,$E225)))/(1-'1.Inputs'!$D$42)*$D225*(1+$G225)^(6-1))-('1.Inputs'!$D$37*12*IF(6=1,'1.Inputs'!$D$38,IF(6=2,'1.Inputs'!$D$39,$E225)))*'1.Inputs'!$D$43*(1+$G225)^(6-1)-'1.Inputs'!$D$44*(1+$G225)^(6-1)-('1.Inputs'!$D$20/'1.Inputs'!$D$27+'1.Inputs'!$D$23/'1.Inputs'!$D$28)))*'1.Inputs'!$D$53+('1.Inputs'!$D$20/'1.Inputs'!$D$27+'1.Inputs'!$D$23/'1.Inputs'!$D$28)-(M225-L225)</f>
        <v>702483417.68600488</v>
      </c>
      <c r="Y225" s="36">
        <f ca="1">((('1.Inputs'!$D$37*12*IF(7=1,'1.Inputs'!$D$38,IF(7=2,'1.Inputs'!$D$39,$E225)))*$F225*(('1.Inputs'!$D$40)+(1-'1.Inputs'!$D$40)*(1+'1.Inputs'!$D$41))*(1+$G225)^(7-1))-(('1.Inputs'!$D$37*12*IF(7=1,'1.Inputs'!$D$38,IF(7=2,'1.Inputs'!$D$39,$E225)))/(1-'1.Inputs'!$D$42)*$D225*(1+$G225)^(7-1))-('1.Inputs'!$D$37*12*IF(7=1,'1.Inputs'!$D$38,IF(7=2,'1.Inputs'!$D$39,$E225)))*'1.Inputs'!$D$43*(1+$G225)^(7-1)-'1.Inputs'!$D$44*(1+$G225)^(7-1)-('1.Inputs'!$D$20/'1.Inputs'!$D$27+'1.Inputs'!$D$23/'1.Inputs'!$D$28))-MAX(0,((('1.Inputs'!$D$37*12*IF(7=1,'1.Inputs'!$D$38,IF(7=2,'1.Inputs'!$D$39,$E225)))*$F225*(('1.Inputs'!$D$40)+(1-'1.Inputs'!$D$40)*(1+'1.Inputs'!$D$41))*(1+$G225)^(7-1))-(('1.Inputs'!$D$37*12*IF(7=1,'1.Inputs'!$D$38,IF(7=2,'1.Inputs'!$D$39,$E225)))/(1-'1.Inputs'!$D$42)*$D225*(1+$G225)^(7-1))-('1.Inputs'!$D$37*12*IF(7=1,'1.Inputs'!$D$38,IF(7=2,'1.Inputs'!$D$39,$E225)))*'1.Inputs'!$D$43*(1+$G225)^(7-1)-'1.Inputs'!$D$44*(1+$G225)^(7-1)-('1.Inputs'!$D$20/'1.Inputs'!$D$27+'1.Inputs'!$D$23/'1.Inputs'!$D$28)))*'1.Inputs'!$D$53+('1.Inputs'!$D$20/'1.Inputs'!$D$27+'1.Inputs'!$D$23/'1.Inputs'!$D$28)-(N225-M225)</f>
        <v>737884051.4351418</v>
      </c>
      <c r="Z225" s="36">
        <f ca="1">((('1.Inputs'!$D$37*12*IF(8=1,'1.Inputs'!$D$38,IF(8=2,'1.Inputs'!$D$39,$E225)))*$F225*(('1.Inputs'!$D$40)+(1-'1.Inputs'!$D$40)*(1+'1.Inputs'!$D$41))*(1+$G225)^(8-1))-(('1.Inputs'!$D$37*12*IF(8=1,'1.Inputs'!$D$38,IF(8=2,'1.Inputs'!$D$39,$E225)))/(1-'1.Inputs'!$D$42)*$D225*(1+$G225)^(8-1))-('1.Inputs'!$D$37*12*IF(8=1,'1.Inputs'!$D$38,IF(8=2,'1.Inputs'!$D$39,$E225)))*'1.Inputs'!$D$43*(1+$G225)^(8-1)-'1.Inputs'!$D$44*(1+$G225)^(8-1)-('1.Inputs'!$D$20/'1.Inputs'!$D$27+'1.Inputs'!$D$23/'1.Inputs'!$D$28))-MAX(0,((('1.Inputs'!$D$37*12*IF(8=1,'1.Inputs'!$D$38,IF(8=2,'1.Inputs'!$D$39,$E225)))*$F225*(('1.Inputs'!$D$40)+(1-'1.Inputs'!$D$40)*(1+'1.Inputs'!$D$41))*(1+$G225)^(8-1))-(('1.Inputs'!$D$37*12*IF(8=1,'1.Inputs'!$D$38,IF(8=2,'1.Inputs'!$D$39,$E225)))/(1-'1.Inputs'!$D$42)*$D225*(1+$G225)^(8-1))-('1.Inputs'!$D$37*12*IF(8=1,'1.Inputs'!$D$38,IF(8=2,'1.Inputs'!$D$39,$E225)))*'1.Inputs'!$D$43*(1+$G225)^(8-1)-'1.Inputs'!$D$44*(1+$G225)^(8-1)-('1.Inputs'!$D$20/'1.Inputs'!$D$27+'1.Inputs'!$D$23/'1.Inputs'!$D$28)))*'1.Inputs'!$D$53+('1.Inputs'!$D$20/'1.Inputs'!$D$27+'1.Inputs'!$D$23/'1.Inputs'!$D$28)-(O225-N225)</f>
        <v>775197293.47929835</v>
      </c>
      <c r="AA225" s="36">
        <f ca="1">((('1.Inputs'!$D$37*12*IF(9=1,'1.Inputs'!$D$38,IF(9=2,'1.Inputs'!$D$39,$E225)))*$F225*(('1.Inputs'!$D$40)+(1-'1.Inputs'!$D$40)*(1+'1.Inputs'!$D$41))*(1+$G225)^(9-1))-(('1.Inputs'!$D$37*12*IF(9=1,'1.Inputs'!$D$38,IF(9=2,'1.Inputs'!$D$39,$E225)))/(1-'1.Inputs'!$D$42)*$D225*(1+$G225)^(9-1))-('1.Inputs'!$D$37*12*IF(9=1,'1.Inputs'!$D$38,IF(9=2,'1.Inputs'!$D$39,$E225)))*'1.Inputs'!$D$43*(1+$G225)^(9-1)-'1.Inputs'!$D$44*(1+$G225)^(9-1)-('1.Inputs'!$D$20/'1.Inputs'!$D$27+'1.Inputs'!$D$23/'1.Inputs'!$D$28))-MAX(0,((('1.Inputs'!$D$37*12*IF(9=1,'1.Inputs'!$D$38,IF(9=2,'1.Inputs'!$D$39,$E225)))*$F225*(('1.Inputs'!$D$40)+(1-'1.Inputs'!$D$40)*(1+'1.Inputs'!$D$41))*(1+$G225)^(9-1))-(('1.Inputs'!$D$37*12*IF(9=1,'1.Inputs'!$D$38,IF(9=2,'1.Inputs'!$D$39,$E225)))/(1-'1.Inputs'!$D$42)*$D225*(1+$G225)^(9-1))-('1.Inputs'!$D$37*12*IF(9=1,'1.Inputs'!$D$38,IF(9=2,'1.Inputs'!$D$39,$E225)))*'1.Inputs'!$D$43*(1+$G225)^(9-1)-'1.Inputs'!$D$44*(1+$G225)^(9-1)-('1.Inputs'!$D$20/'1.Inputs'!$D$27+'1.Inputs'!$D$23/'1.Inputs'!$D$28)))*'1.Inputs'!$D$53+('1.Inputs'!$D$20/'1.Inputs'!$D$27+'1.Inputs'!$D$23/'1.Inputs'!$D$28)-(P225-O225)</f>
        <v>814526477.29312623</v>
      </c>
      <c r="AB225" s="36">
        <f ca="1">((('1.Inputs'!$D$37*12*IF(10=1,'1.Inputs'!$D$38,IF(10=2,'1.Inputs'!$D$39,$E225)))*$F225*(('1.Inputs'!$D$40)+(1-'1.Inputs'!$D$40)*(1+'1.Inputs'!$D$41))*(1+$G225)^(10-1))-(('1.Inputs'!$D$37*12*IF(10=1,'1.Inputs'!$D$38,IF(10=2,'1.Inputs'!$D$39,$E225)))/(1-'1.Inputs'!$D$42)*$D225*(1+$G225)^(10-1))-('1.Inputs'!$D$37*12*IF(10=1,'1.Inputs'!$D$38,IF(10=2,'1.Inputs'!$D$39,$E225)))*'1.Inputs'!$D$43*(1+$G225)^(10-1)-'1.Inputs'!$D$44*(1+$G225)^(10-1)-('1.Inputs'!$D$20/'1.Inputs'!$D$27+'1.Inputs'!$D$23/'1.Inputs'!$D$28))-MAX(0,((('1.Inputs'!$D$37*12*IF(10=1,'1.Inputs'!$D$38,IF(10=2,'1.Inputs'!$D$39,$E225)))*$F225*(('1.Inputs'!$D$40)+(1-'1.Inputs'!$D$40)*(1+'1.Inputs'!$D$41))*(1+$G225)^(10-1))-(('1.Inputs'!$D$37*12*IF(10=1,'1.Inputs'!$D$38,IF(10=2,'1.Inputs'!$D$39,$E225)))/(1-'1.Inputs'!$D$42)*$D225*(1+$G225)^(10-1))-('1.Inputs'!$D$37*12*IF(10=1,'1.Inputs'!$D$38,IF(10=2,'1.Inputs'!$D$39,$E225)))*'1.Inputs'!$D$43*(1+$G225)^(10-1)-'1.Inputs'!$D$44*(1+$G225)^(10-1)-('1.Inputs'!$D$20/'1.Inputs'!$D$27+'1.Inputs'!$D$23/'1.Inputs'!$D$28)))*'1.Inputs'!$D$53+('1.Inputs'!$D$20/'1.Inputs'!$D$27+'1.Inputs'!$D$23/'1.Inputs'!$D$28)-(Q225-P225)+(('1.Inputs'!$D$20+'1.Inputs'!$D$23-('1.Inputs'!$D$20/'1.Inputs'!$D$27+'1.Inputs'!$D$23/'1.Inputs'!$D$28)*'1.Inputs'!$D$10)*'1.Inputs'!$D$60+'1.Inputs'!$D$19*'1.Inputs'!$D$59+Q225)</f>
        <v>3473300246.6891718</v>
      </c>
      <c r="AC225" s="36">
        <f ca="1">S225-AC$13-AC$14+MIN(AC$13,MAX(0,((('1.Inputs'!$D$37*12*IF(1=1,'1.Inputs'!$D$38,IF(1=2,'1.Inputs'!$D$39,$E225)))*$F225*(('1.Inputs'!$D$40)+(1-'1.Inputs'!$D$40)*(1+'1.Inputs'!$D$41))*(1+$G225)^(1-1))-(('1.Inputs'!$D$37*12*IF(1=1,'1.Inputs'!$D$38,IF(1=2,'1.Inputs'!$D$39,$E225)))/(1-'1.Inputs'!$D$42)*$D225*(1+$G225)^(1-1))-('1.Inputs'!$D$37*12*IF(1=1,'1.Inputs'!$D$38,IF(1=2,'1.Inputs'!$D$39,$E225)))*'1.Inputs'!$D$43*(1+$G225)^(1-1)-'1.Inputs'!$D$44*(1+$G225)^(1-1)-('1.Inputs'!$D$20/'1.Inputs'!$D$27+'1.Inputs'!$D$23/'1.Inputs'!$D$28))))*'1.Inputs'!$D$53</f>
        <v>-663488237.27775216</v>
      </c>
      <c r="AD225" s="36">
        <f ca="1">T225-AD$13-AD$14+MIN(AD$13,MAX(0,((('1.Inputs'!$D$37*12*IF(2=1,'1.Inputs'!$D$38,IF(2=2,'1.Inputs'!$D$39,$E225)))*$F225*(('1.Inputs'!$D$40)+(1-'1.Inputs'!$D$40)*(1+'1.Inputs'!$D$41))*(1+$G225)^(2-1))-(('1.Inputs'!$D$37*12*IF(2=1,'1.Inputs'!$D$38,IF(2=2,'1.Inputs'!$D$39,$E225)))/(1-'1.Inputs'!$D$42)*$D225*(1+$G225)^(2-1))-('1.Inputs'!$D$37*12*IF(2=1,'1.Inputs'!$D$38,IF(2=2,'1.Inputs'!$D$39,$E225)))*'1.Inputs'!$D$43*(1+$G225)^(2-1)-'1.Inputs'!$D$44*(1+$G225)^(2-1)-('1.Inputs'!$D$20/'1.Inputs'!$D$27+'1.Inputs'!$D$23/'1.Inputs'!$D$28))))*'1.Inputs'!$D$53</f>
        <v>95763165.978894591</v>
      </c>
      <c r="AE225" s="36">
        <f ca="1">U225-AE$13-AE$14+MIN(AE$13,MAX(0,((('1.Inputs'!$D$37*12*IF(3=1,'1.Inputs'!$D$38,IF(3=2,'1.Inputs'!$D$39,$E225)))*$F225*(('1.Inputs'!$D$40)+(1-'1.Inputs'!$D$40)*(1+'1.Inputs'!$D$41))*(1+$G225)^(3-1))-(('1.Inputs'!$D$37*12*IF(3=1,'1.Inputs'!$D$38,IF(3=2,'1.Inputs'!$D$39,$E225)))/(1-'1.Inputs'!$D$42)*$D225*(1+$G225)^(3-1))-('1.Inputs'!$D$37*12*IF(3=1,'1.Inputs'!$D$38,IF(3=2,'1.Inputs'!$D$39,$E225)))*'1.Inputs'!$D$43*(1+$G225)^(3-1)-'1.Inputs'!$D$44*(1+$G225)^(3-1)-('1.Inputs'!$D$20/'1.Inputs'!$D$27+'1.Inputs'!$D$23/'1.Inputs'!$D$28))))*'1.Inputs'!$D$53</f>
        <v>194221390.02474427</v>
      </c>
      <c r="AF225" s="36">
        <f ca="1">V225-AF$13-AF$14+MIN(AF$13,MAX(0,((('1.Inputs'!$D$37*12*IF(4=1,'1.Inputs'!$D$38,IF(4=2,'1.Inputs'!$D$39,$E225)))*$F225*(('1.Inputs'!$D$40)+(1-'1.Inputs'!$D$40)*(1+'1.Inputs'!$D$41))*(1+$G225)^(4-1))-(('1.Inputs'!$D$37*12*IF(4=1,'1.Inputs'!$D$38,IF(4=2,'1.Inputs'!$D$39,$E225)))/(1-'1.Inputs'!$D$42)*$D225*(1+$G225)^(4-1))-('1.Inputs'!$D$37*12*IF(4=1,'1.Inputs'!$D$38,IF(4=2,'1.Inputs'!$D$39,$E225)))*'1.Inputs'!$D$43*(1+$G225)^(4-1)-'1.Inputs'!$D$44*(1+$G225)^(4-1)-('1.Inputs'!$D$20/'1.Inputs'!$D$27+'1.Inputs'!$D$23/'1.Inputs'!$D$28))))*'1.Inputs'!$D$53</f>
        <v>314280853.09703135</v>
      </c>
      <c r="AG225" s="36">
        <f ca="1">W225-AG$13-AG$14+MIN(AG$13,MAX(0,((('1.Inputs'!$D$37*12*IF(5=1,'1.Inputs'!$D$38,IF(5=2,'1.Inputs'!$D$39,$E225)))*$F225*(('1.Inputs'!$D$40)+(1-'1.Inputs'!$D$40)*(1+'1.Inputs'!$D$41))*(1+$G225)^(5-1))-(('1.Inputs'!$D$37*12*IF(5=1,'1.Inputs'!$D$38,IF(5=2,'1.Inputs'!$D$39,$E225)))/(1-'1.Inputs'!$D$42)*$D225*(1+$G225)^(5-1))-('1.Inputs'!$D$37*12*IF(5=1,'1.Inputs'!$D$38,IF(5=2,'1.Inputs'!$D$39,$E225)))*'1.Inputs'!$D$43*(1+$G225)^(5-1)-'1.Inputs'!$D$44*(1+$G225)^(5-1)-('1.Inputs'!$D$20/'1.Inputs'!$D$27+'1.Inputs'!$D$23/'1.Inputs'!$D$28))))*'1.Inputs'!$D$53</f>
        <v>365333355.44146872</v>
      </c>
      <c r="AH225" s="36">
        <f ca="1">X225-AH$13-AH$14+MIN(AH$13,MAX(0,((('1.Inputs'!$D$37*12*IF(6=1,'1.Inputs'!$D$38,IF(6=2,'1.Inputs'!$D$39,$E225)))*$F225*(('1.Inputs'!$D$40)+(1-'1.Inputs'!$D$40)*(1+'1.Inputs'!$D$41))*(1+$G225)^(6-1))-(('1.Inputs'!$D$37*12*IF(6=1,'1.Inputs'!$D$38,IF(6=2,'1.Inputs'!$D$39,$E225)))/(1-'1.Inputs'!$D$42)*$D225*(1+$G225)^(6-1))-('1.Inputs'!$D$37*12*IF(6=1,'1.Inputs'!$D$38,IF(6=2,'1.Inputs'!$D$39,$E225)))*'1.Inputs'!$D$43*(1+$G225)^(6-1)-'1.Inputs'!$D$44*(1+$G225)^(6-1)-('1.Inputs'!$D$20/'1.Inputs'!$D$27+'1.Inputs'!$D$23/'1.Inputs'!$D$28))))*'1.Inputs'!$D$53</f>
        <v>418107417.68600488</v>
      </c>
      <c r="AI225" s="36">
        <f ca="1">Y225-AI$13-AI$14+MIN(AI$13,MAX(0,((('1.Inputs'!$D$37*12*IF(7=1,'1.Inputs'!$D$38,IF(7=2,'1.Inputs'!$D$39,$E225)))*$F225*(('1.Inputs'!$D$40)+(1-'1.Inputs'!$D$40)*(1+'1.Inputs'!$D$41))*(1+$G225)^(7-1))-(('1.Inputs'!$D$37*12*IF(7=1,'1.Inputs'!$D$38,IF(7=2,'1.Inputs'!$D$39,$E225)))/(1-'1.Inputs'!$D$42)*$D225*(1+$G225)^(7-1))-('1.Inputs'!$D$37*12*IF(7=1,'1.Inputs'!$D$38,IF(7=2,'1.Inputs'!$D$39,$E225)))*'1.Inputs'!$D$43*(1+$G225)^(7-1)-'1.Inputs'!$D$44*(1+$G225)^(7-1)-('1.Inputs'!$D$20/'1.Inputs'!$D$27+'1.Inputs'!$D$23/'1.Inputs'!$D$28))))*'1.Inputs'!$D$53</f>
        <v>472696051.4351418</v>
      </c>
      <c r="AJ225" s="36">
        <f ca="1">Z225-AJ$13-AJ$14+MIN(AJ$13,MAX(0,((('1.Inputs'!$D$37*12*IF(8=1,'1.Inputs'!$D$38,IF(8=2,'1.Inputs'!$D$39,$E225)))*$F225*(('1.Inputs'!$D$40)+(1-'1.Inputs'!$D$40)*(1+'1.Inputs'!$D$41))*(1+$G225)^(8-1))-(('1.Inputs'!$D$37*12*IF(8=1,'1.Inputs'!$D$38,IF(8=2,'1.Inputs'!$D$39,$E225)))/(1-'1.Inputs'!$D$42)*$D225*(1+$G225)^(8-1))-('1.Inputs'!$D$37*12*IF(8=1,'1.Inputs'!$D$38,IF(8=2,'1.Inputs'!$D$39,$E225)))*'1.Inputs'!$D$43*(1+$G225)^(8-1)-'1.Inputs'!$D$44*(1+$G225)^(8-1)-('1.Inputs'!$D$20/'1.Inputs'!$D$27+'1.Inputs'!$D$23/'1.Inputs'!$D$28))))*'1.Inputs'!$D$53</f>
        <v>775197293.47929835</v>
      </c>
      <c r="AK225" s="36">
        <f ca="1">AA225-AK$13-AK$14+MIN(AK$13,MAX(0,((('1.Inputs'!$D$37*12*IF(9=1,'1.Inputs'!$D$38,IF(9=2,'1.Inputs'!$D$39,$E225)))*$F225*(('1.Inputs'!$D$40)+(1-'1.Inputs'!$D$40)*(1+'1.Inputs'!$D$41))*(1+$G225)^(9-1))-(('1.Inputs'!$D$37*12*IF(9=1,'1.Inputs'!$D$38,IF(9=2,'1.Inputs'!$D$39,$E225)))/(1-'1.Inputs'!$D$42)*$D225*(1+$G225)^(9-1))-('1.Inputs'!$D$37*12*IF(9=1,'1.Inputs'!$D$38,IF(9=2,'1.Inputs'!$D$39,$E225)))*'1.Inputs'!$D$43*(1+$G225)^(9-1)-'1.Inputs'!$D$44*(1+$G225)^(9-1)-('1.Inputs'!$D$20/'1.Inputs'!$D$27+'1.Inputs'!$D$23/'1.Inputs'!$D$28))))*'1.Inputs'!$D$53</f>
        <v>814526477.29312623</v>
      </c>
      <c r="AL225" s="36">
        <f ca="1">AB225-AL$13-AL$14+MIN(AL$13,MAX(0,((('1.Inputs'!$D$37*12*IF(10=1,'1.Inputs'!$D$38,IF(10=2,'1.Inputs'!$D$39,$E225)))*$F225*(('1.Inputs'!$D$40)+(1-'1.Inputs'!$D$40)*(1+'1.Inputs'!$D$41))*(1+$G225)^(10-1))-(('1.Inputs'!$D$37*12*IF(10=1,'1.Inputs'!$D$38,IF(10=2,'1.Inputs'!$D$39,$E225)))/(1-'1.Inputs'!$D$42)*$D225*(1+$G225)^(10-1))-('1.Inputs'!$D$37*12*IF(10=1,'1.Inputs'!$D$38,IF(10=2,'1.Inputs'!$D$39,$E225)))*'1.Inputs'!$D$43*(1+$G225)^(10-1)-'1.Inputs'!$D$44*(1+$G225)^(10-1)-('1.Inputs'!$D$20/'1.Inputs'!$D$27+'1.Inputs'!$D$23/'1.Inputs'!$D$28))))*'1.Inputs'!$D$53+'1.Inputs'!$D$35</f>
        <v>4273300246.6891718</v>
      </c>
      <c r="AM225" s="48">
        <f ca="1">R225+NPV('1.Inputs'!$D$55,S225:AB225)</f>
        <v>1204117967.3437371</v>
      </c>
      <c r="AN225" s="48">
        <f ca="1">-('1.Inputs'!$D$24*(1-'1.Inputs'!$D$31)+'1.Inputs'!$D$35)+NPV('1.Inputs'!$D$54,AC225:AL225)</f>
        <v>-163881138.70960879</v>
      </c>
      <c r="AO225" s="36">
        <f t="shared" ca="1" si="29"/>
        <v>-3.8451777593343643</v>
      </c>
      <c r="AP225" s="36">
        <f t="shared" ca="1" si="30"/>
        <v>1.3621986535181512</v>
      </c>
      <c r="AQ225" s="36">
        <f ca="1">'1.Inputs'!$D$35+MIN(SUM($AC225:AC225),SUM($AC225:AD225),SUM($AC225:AE225),SUM($AC225:AF225),SUM($AC225:AG225),SUM($AC225:AH225),SUM($AC225:AI225),SUM($AC225:AJ225),SUM($AC225:AK225),SUM($AC225:AL225))</f>
        <v>136511762.72224784</v>
      </c>
      <c r="AR225" s="36">
        <f ca="1">IF(AP225&lt;'1.Inputs'!$D$57,1,0)</f>
        <v>0</v>
      </c>
      <c r="AS225" s="36">
        <f t="shared" ca="1" si="31"/>
        <v>0</v>
      </c>
    </row>
    <row r="226" spans="2:45" ht="15" customHeight="1" x14ac:dyDescent="0.25">
      <c r="B226" s="36">
        <v>211</v>
      </c>
      <c r="C226" s="36">
        <f t="shared" ca="1" si="24"/>
        <v>0.68106654452296711</v>
      </c>
      <c r="D226" s="36">
        <f t="shared" ca="1" si="25"/>
        <v>21460.157609337792</v>
      </c>
      <c r="E226" s="47">
        <f t="shared" ca="1" si="26"/>
        <v>0.84991729709829322</v>
      </c>
      <c r="F226" s="36">
        <f t="shared" ca="1" si="27"/>
        <v>28192.648806177334</v>
      </c>
      <c r="G226" s="36">
        <f t="shared" ca="1" si="28"/>
        <v>3.5178961682461984E-2</v>
      </c>
      <c r="H226" s="36">
        <f ca="1">((('1.Inputs'!$D$37*12*IF(1=1,'1.Inputs'!$D$38,IF(1=2,'1.Inputs'!$D$39,$E226)))*$F226*(('1.Inputs'!$D$40)+(1-'1.Inputs'!$D$40)*(1+'1.Inputs'!$D$41))*(1+$G226)^(1-1))*'1.Inputs'!$D$47+(('1.Inputs'!$D$37*12*IF(1=1,'1.Inputs'!$D$38,IF(1=2,'1.Inputs'!$D$39,$E226)))/(1-'1.Inputs'!$D$42)*$D226*(1+$G226)^(1-1))*('1.Inputs'!$D$48-'1.Inputs'!$D$49))/'1.Inputs'!$D$51</f>
        <v>770827747.46935833</v>
      </c>
      <c r="I226" s="36">
        <f ca="1">((('1.Inputs'!$D$37*12*IF(2=1,'1.Inputs'!$D$38,IF(2=2,'1.Inputs'!$D$39,$E226)))*$F226*(('1.Inputs'!$D$40)+(1-'1.Inputs'!$D$40)*(1+'1.Inputs'!$D$41))*(1+$G226)^(2-1))*'1.Inputs'!$D$47+(('1.Inputs'!$D$37*12*IF(2=1,'1.Inputs'!$D$38,IF(2=2,'1.Inputs'!$D$39,$E226)))/(1-'1.Inputs'!$D$42)*$D226*(1+$G226)^(2-1))*('1.Inputs'!$D$48-'1.Inputs'!$D$49))/'1.Inputs'!$D$51</f>
        <v>1117122534.1659057</v>
      </c>
      <c r="J226" s="36">
        <f ca="1">((('1.Inputs'!$D$37*12*IF(3=1,'1.Inputs'!$D$38,IF(3=2,'1.Inputs'!$D$39,$E226)))*$F226*(('1.Inputs'!$D$40)+(1-'1.Inputs'!$D$40)*(1+'1.Inputs'!$D$41))*(1+$G226)^(3-1))*'1.Inputs'!$D$47+(('1.Inputs'!$D$37*12*IF(3=1,'1.Inputs'!$D$38,IF(3=2,'1.Inputs'!$D$39,$E226)))/(1-'1.Inputs'!$D$42)*$D226*(1+$G226)^(3-1))*('1.Inputs'!$D$48-'1.Inputs'!$D$49))/'1.Inputs'!$D$51</f>
        <v>1404089776.8679206</v>
      </c>
      <c r="K226" s="36">
        <f ca="1">((('1.Inputs'!$D$37*12*IF(4=1,'1.Inputs'!$D$38,IF(4=2,'1.Inputs'!$D$39,$E226)))*$F226*(('1.Inputs'!$D$40)+(1-'1.Inputs'!$D$40)*(1+'1.Inputs'!$D$41))*(1+$G226)^(4-1))*'1.Inputs'!$D$47+(('1.Inputs'!$D$37*12*IF(4=1,'1.Inputs'!$D$38,IF(4=2,'1.Inputs'!$D$39,$E226)))/(1-'1.Inputs'!$D$42)*$D226*(1+$G226)^(4-1))*('1.Inputs'!$D$48-'1.Inputs'!$D$49))/'1.Inputs'!$D$51</f>
        <v>1453484197.3270936</v>
      </c>
      <c r="L226" s="36">
        <f ca="1">((('1.Inputs'!$D$37*12*IF(5=1,'1.Inputs'!$D$38,IF(5=2,'1.Inputs'!$D$39,$E226)))*$F226*(('1.Inputs'!$D$40)+(1-'1.Inputs'!$D$40)*(1+'1.Inputs'!$D$41))*(1+$G226)^(5-1))*'1.Inputs'!$D$47+(('1.Inputs'!$D$37*12*IF(5=1,'1.Inputs'!$D$38,IF(5=2,'1.Inputs'!$D$39,$E226)))/(1-'1.Inputs'!$D$42)*$D226*(1+$G226)^(5-1))*('1.Inputs'!$D$48-'1.Inputs'!$D$49))/'1.Inputs'!$D$51</f>
        <v>1504616262.2109277</v>
      </c>
      <c r="M226" s="36">
        <f ca="1">((('1.Inputs'!$D$37*12*IF(6=1,'1.Inputs'!$D$38,IF(6=2,'1.Inputs'!$D$39,$E226)))*$F226*(('1.Inputs'!$D$40)+(1-'1.Inputs'!$D$40)*(1+'1.Inputs'!$D$41))*(1+$G226)^(6-1))*'1.Inputs'!$D$47+(('1.Inputs'!$D$37*12*IF(6=1,'1.Inputs'!$D$38,IF(6=2,'1.Inputs'!$D$39,$E226)))/(1-'1.Inputs'!$D$42)*$D226*(1+$G226)^(6-1))*('1.Inputs'!$D$48-'1.Inputs'!$D$49))/'1.Inputs'!$D$51</f>
        <v>1557547100.0460553</v>
      </c>
      <c r="N226" s="36">
        <f ca="1">((('1.Inputs'!$D$37*12*IF(7=1,'1.Inputs'!$D$38,IF(7=2,'1.Inputs'!$D$39,$E226)))*$F226*(('1.Inputs'!$D$40)+(1-'1.Inputs'!$D$40)*(1+'1.Inputs'!$D$41))*(1+$G226)^(7-1))*'1.Inputs'!$D$47+(('1.Inputs'!$D$37*12*IF(7=1,'1.Inputs'!$D$38,IF(7=2,'1.Inputs'!$D$39,$E226)))/(1-'1.Inputs'!$D$42)*$D226*(1+$G226)^(7-1))*('1.Inputs'!$D$48-'1.Inputs'!$D$49))/'1.Inputs'!$D$51</f>
        <v>1612339989.7972057</v>
      </c>
      <c r="O226" s="36">
        <f ca="1">((('1.Inputs'!$D$37*12*IF(8=1,'1.Inputs'!$D$38,IF(8=2,'1.Inputs'!$D$39,$E226)))*$F226*(('1.Inputs'!$D$40)+(1-'1.Inputs'!$D$40)*(1+'1.Inputs'!$D$41))*(1+$G226)^(8-1))*'1.Inputs'!$D$47+(('1.Inputs'!$D$37*12*IF(8=1,'1.Inputs'!$D$38,IF(8=2,'1.Inputs'!$D$39,$E226)))/(1-'1.Inputs'!$D$42)*$D226*(1+$G226)^(8-1))*('1.Inputs'!$D$48-'1.Inputs'!$D$49))/'1.Inputs'!$D$51</f>
        <v>1669060436.5173824</v>
      </c>
      <c r="P226" s="36">
        <f ca="1">((('1.Inputs'!$D$37*12*IF(9=1,'1.Inputs'!$D$38,IF(9=2,'1.Inputs'!$D$39,$E226)))*$F226*(('1.Inputs'!$D$40)+(1-'1.Inputs'!$D$40)*(1+'1.Inputs'!$D$41))*(1+$G226)^(9-1))*'1.Inputs'!$D$47+(('1.Inputs'!$D$37*12*IF(9=1,'1.Inputs'!$D$38,IF(9=2,'1.Inputs'!$D$39,$E226)))/(1-'1.Inputs'!$D$42)*$D226*(1+$G226)^(9-1))*('1.Inputs'!$D$48-'1.Inputs'!$D$49))/'1.Inputs'!$D$51</f>
        <v>1727776249.6593411</v>
      </c>
      <c r="Q226" s="36">
        <f ca="1">((('1.Inputs'!$D$37*12*IF(10=1,'1.Inputs'!$D$38,IF(10=2,'1.Inputs'!$D$39,$E226)))*$F226*(('1.Inputs'!$D$40)+(1-'1.Inputs'!$D$40)*(1+'1.Inputs'!$D$41))*(1+$G226)^(10-1))*'1.Inputs'!$D$47+(('1.Inputs'!$D$37*12*IF(10=1,'1.Inputs'!$D$38,IF(10=2,'1.Inputs'!$D$39,$E226)))/(1-'1.Inputs'!$D$42)*$D226*(1+$G226)^(10-1))*('1.Inputs'!$D$48-'1.Inputs'!$D$49))/'1.Inputs'!$D$51</f>
        <v>1788557624.1419744</v>
      </c>
      <c r="R226" s="36">
        <f>-'1.Inputs'!$D$24</f>
        <v>-2050000000</v>
      </c>
      <c r="S226" s="36">
        <f ca="1">((('1.Inputs'!$D$37*12*IF(1=1,'1.Inputs'!$D$38,IF(1=2,'1.Inputs'!$D$39,$E226)))*$F226*(('1.Inputs'!$D$40)+(1-'1.Inputs'!$D$40)*(1+'1.Inputs'!$D$41))*(1+$G226)^(1-1))-(('1.Inputs'!$D$37*12*IF(1=1,'1.Inputs'!$D$38,IF(1=2,'1.Inputs'!$D$39,$E226)))/(1-'1.Inputs'!$D$42)*$D226*(1+$G226)^(1-1))-('1.Inputs'!$D$37*12*IF(1=1,'1.Inputs'!$D$38,IF(1=2,'1.Inputs'!$D$39,$E226)))*'1.Inputs'!$D$43*(1+$G226)^(1-1)-'1.Inputs'!$D$44*(1+$G226)^(1-1)-('1.Inputs'!$D$20/'1.Inputs'!$D$27+'1.Inputs'!$D$23/'1.Inputs'!$D$28))-MAX(0,((('1.Inputs'!$D$37*12*IF(1=1,'1.Inputs'!$D$38,IF(1=2,'1.Inputs'!$D$39,$E226)))*$F226*(('1.Inputs'!$D$40)+(1-'1.Inputs'!$D$40)*(1+'1.Inputs'!$D$41))*(1+$G226)^(1-1))-(('1.Inputs'!$D$37*12*IF(1=1,'1.Inputs'!$D$38,IF(1=2,'1.Inputs'!$D$39,$E226)))/(1-'1.Inputs'!$D$42)*$D226*(1+$G226)^(1-1))-('1.Inputs'!$D$37*12*IF(1=1,'1.Inputs'!$D$38,IF(1=2,'1.Inputs'!$D$39,$E226)))*'1.Inputs'!$D$43*(1+$G226)^(1-1)-'1.Inputs'!$D$44*(1+$G226)^(1-1)-('1.Inputs'!$D$20/'1.Inputs'!$D$27+'1.Inputs'!$D$23/'1.Inputs'!$D$28)))*'1.Inputs'!$D$53+('1.Inputs'!$D$20/'1.Inputs'!$D$27+'1.Inputs'!$D$23/'1.Inputs'!$D$28)-H226</f>
        <v>-1115499849.7271943</v>
      </c>
      <c r="T226" s="36">
        <f ca="1">((('1.Inputs'!$D$37*12*IF(2=1,'1.Inputs'!$D$38,IF(2=2,'1.Inputs'!$D$39,$E226)))*$F226*(('1.Inputs'!$D$40)+(1-'1.Inputs'!$D$40)*(1+'1.Inputs'!$D$41))*(1+$G226)^(2-1))-(('1.Inputs'!$D$37*12*IF(2=1,'1.Inputs'!$D$38,IF(2=2,'1.Inputs'!$D$39,$E226)))/(1-'1.Inputs'!$D$42)*$D226*(1+$G226)^(2-1))-('1.Inputs'!$D$37*12*IF(2=1,'1.Inputs'!$D$38,IF(2=2,'1.Inputs'!$D$39,$E226)))*'1.Inputs'!$D$43*(1+$G226)^(2-1)-'1.Inputs'!$D$44*(1+$G226)^(2-1)-('1.Inputs'!$D$20/'1.Inputs'!$D$27+'1.Inputs'!$D$23/'1.Inputs'!$D$28))-MAX(0,((('1.Inputs'!$D$37*12*IF(2=1,'1.Inputs'!$D$38,IF(2=2,'1.Inputs'!$D$39,$E226)))*$F226*(('1.Inputs'!$D$40)+(1-'1.Inputs'!$D$40)*(1+'1.Inputs'!$D$41))*(1+$G226)^(2-1))-(('1.Inputs'!$D$37*12*IF(2=1,'1.Inputs'!$D$38,IF(2=2,'1.Inputs'!$D$39,$E226)))/(1-'1.Inputs'!$D$42)*$D226*(1+$G226)^(2-1))-('1.Inputs'!$D$37*12*IF(2=1,'1.Inputs'!$D$38,IF(2=2,'1.Inputs'!$D$39,$E226)))*'1.Inputs'!$D$43*(1+$G226)^(2-1)-'1.Inputs'!$D$44*(1+$G226)^(2-1)-('1.Inputs'!$D$20/'1.Inputs'!$D$27+'1.Inputs'!$D$23/'1.Inputs'!$D$28)))*'1.Inputs'!$D$53+('1.Inputs'!$D$20/'1.Inputs'!$D$27+'1.Inputs'!$D$23/'1.Inputs'!$D$28)-(I226-H226)</f>
        <v>-473146593.00151098</v>
      </c>
      <c r="U226" s="36">
        <f ca="1">((('1.Inputs'!$D$37*12*IF(3=1,'1.Inputs'!$D$38,IF(3=2,'1.Inputs'!$D$39,$E226)))*$F226*(('1.Inputs'!$D$40)+(1-'1.Inputs'!$D$40)*(1+'1.Inputs'!$D$41))*(1+$G226)^(3-1))-(('1.Inputs'!$D$37*12*IF(3=1,'1.Inputs'!$D$38,IF(3=2,'1.Inputs'!$D$39,$E226)))/(1-'1.Inputs'!$D$42)*$D226*(1+$G226)^(3-1))-('1.Inputs'!$D$37*12*IF(3=1,'1.Inputs'!$D$38,IF(3=2,'1.Inputs'!$D$39,$E226)))*'1.Inputs'!$D$43*(1+$G226)^(3-1)-'1.Inputs'!$D$44*(1+$G226)^(3-1)-('1.Inputs'!$D$20/'1.Inputs'!$D$27+'1.Inputs'!$D$23/'1.Inputs'!$D$28))-MAX(0,((('1.Inputs'!$D$37*12*IF(3=1,'1.Inputs'!$D$38,IF(3=2,'1.Inputs'!$D$39,$E226)))*$F226*(('1.Inputs'!$D$40)+(1-'1.Inputs'!$D$40)*(1+'1.Inputs'!$D$41))*(1+$G226)^(3-1))-(('1.Inputs'!$D$37*12*IF(3=1,'1.Inputs'!$D$38,IF(3=2,'1.Inputs'!$D$39,$E226)))/(1-'1.Inputs'!$D$42)*$D226*(1+$G226)^(3-1))-('1.Inputs'!$D$37*12*IF(3=1,'1.Inputs'!$D$38,IF(3=2,'1.Inputs'!$D$39,$E226)))*'1.Inputs'!$D$43*(1+$G226)^(3-1)-'1.Inputs'!$D$44*(1+$G226)^(3-1)-('1.Inputs'!$D$20/'1.Inputs'!$D$27+'1.Inputs'!$D$23/'1.Inputs'!$D$28)))*'1.Inputs'!$D$53+('1.Inputs'!$D$20/'1.Inputs'!$D$27+'1.Inputs'!$D$23/'1.Inputs'!$D$28)-(J226-I226)</f>
        <v>-239853934.66860974</v>
      </c>
      <c r="V226" s="36">
        <f ca="1">((('1.Inputs'!$D$37*12*IF(4=1,'1.Inputs'!$D$38,IF(4=2,'1.Inputs'!$D$39,$E226)))*$F226*(('1.Inputs'!$D$40)+(1-'1.Inputs'!$D$40)*(1+'1.Inputs'!$D$41))*(1+$G226)^(4-1))-(('1.Inputs'!$D$37*12*IF(4=1,'1.Inputs'!$D$38,IF(4=2,'1.Inputs'!$D$39,$E226)))/(1-'1.Inputs'!$D$42)*$D226*(1+$G226)^(4-1))-('1.Inputs'!$D$37*12*IF(4=1,'1.Inputs'!$D$38,IF(4=2,'1.Inputs'!$D$39,$E226)))*'1.Inputs'!$D$43*(1+$G226)^(4-1)-'1.Inputs'!$D$44*(1+$G226)^(4-1)-('1.Inputs'!$D$20/'1.Inputs'!$D$27+'1.Inputs'!$D$23/'1.Inputs'!$D$28))-MAX(0,((('1.Inputs'!$D$37*12*IF(4=1,'1.Inputs'!$D$38,IF(4=2,'1.Inputs'!$D$39,$E226)))*$F226*(('1.Inputs'!$D$40)+(1-'1.Inputs'!$D$40)*(1+'1.Inputs'!$D$41))*(1+$G226)^(4-1))-(('1.Inputs'!$D$37*12*IF(4=1,'1.Inputs'!$D$38,IF(4=2,'1.Inputs'!$D$39,$E226)))/(1-'1.Inputs'!$D$42)*$D226*(1+$G226)^(4-1))-('1.Inputs'!$D$37*12*IF(4=1,'1.Inputs'!$D$38,IF(4=2,'1.Inputs'!$D$39,$E226)))*'1.Inputs'!$D$43*(1+$G226)^(4-1)-'1.Inputs'!$D$44*(1+$G226)^(4-1)-('1.Inputs'!$D$20/'1.Inputs'!$D$27+'1.Inputs'!$D$23/'1.Inputs'!$D$28)))*'1.Inputs'!$D$53+('1.Inputs'!$D$20/'1.Inputs'!$D$27+'1.Inputs'!$D$23/'1.Inputs'!$D$28)-(K226-J226)</f>
        <v>-623715.16772639751</v>
      </c>
      <c r="W226" s="36">
        <f ca="1">((('1.Inputs'!$D$37*12*IF(5=1,'1.Inputs'!$D$38,IF(5=2,'1.Inputs'!$D$39,$E226)))*$F226*(('1.Inputs'!$D$40)+(1-'1.Inputs'!$D$40)*(1+'1.Inputs'!$D$41))*(1+$G226)^(5-1))-(('1.Inputs'!$D$37*12*IF(5=1,'1.Inputs'!$D$38,IF(5=2,'1.Inputs'!$D$39,$E226)))/(1-'1.Inputs'!$D$42)*$D226*(1+$G226)^(5-1))-('1.Inputs'!$D$37*12*IF(5=1,'1.Inputs'!$D$38,IF(5=2,'1.Inputs'!$D$39,$E226)))*'1.Inputs'!$D$43*(1+$G226)^(5-1)-'1.Inputs'!$D$44*(1+$G226)^(5-1)-('1.Inputs'!$D$20/'1.Inputs'!$D$27+'1.Inputs'!$D$23/'1.Inputs'!$D$28))-MAX(0,((('1.Inputs'!$D$37*12*IF(5=1,'1.Inputs'!$D$38,IF(5=2,'1.Inputs'!$D$39,$E226)))*$F226*(('1.Inputs'!$D$40)+(1-'1.Inputs'!$D$40)*(1+'1.Inputs'!$D$41))*(1+$G226)^(5-1))-(('1.Inputs'!$D$37*12*IF(5=1,'1.Inputs'!$D$38,IF(5=2,'1.Inputs'!$D$39,$E226)))/(1-'1.Inputs'!$D$42)*$D226*(1+$G226)^(5-1))-('1.Inputs'!$D$37*12*IF(5=1,'1.Inputs'!$D$38,IF(5=2,'1.Inputs'!$D$39,$E226)))*'1.Inputs'!$D$43*(1+$G226)^(5-1)-'1.Inputs'!$D$44*(1+$G226)^(5-1)-('1.Inputs'!$D$20/'1.Inputs'!$D$27+'1.Inputs'!$D$23/'1.Inputs'!$D$28)))*'1.Inputs'!$D$53+('1.Inputs'!$D$20/'1.Inputs'!$D$27+'1.Inputs'!$D$23/'1.Inputs'!$D$28)-(L226-K226)</f>
        <v>-645656.81971371174</v>
      </c>
      <c r="X226" s="36">
        <f ca="1">((('1.Inputs'!$D$37*12*IF(6=1,'1.Inputs'!$D$38,IF(6=2,'1.Inputs'!$D$39,$E226)))*$F226*(('1.Inputs'!$D$40)+(1-'1.Inputs'!$D$40)*(1+'1.Inputs'!$D$41))*(1+$G226)^(6-1))-(('1.Inputs'!$D$37*12*IF(6=1,'1.Inputs'!$D$38,IF(6=2,'1.Inputs'!$D$39,$E226)))/(1-'1.Inputs'!$D$42)*$D226*(1+$G226)^(6-1))-('1.Inputs'!$D$37*12*IF(6=1,'1.Inputs'!$D$38,IF(6=2,'1.Inputs'!$D$39,$E226)))*'1.Inputs'!$D$43*(1+$G226)^(6-1)-'1.Inputs'!$D$44*(1+$G226)^(6-1)-('1.Inputs'!$D$20/'1.Inputs'!$D$27+'1.Inputs'!$D$23/'1.Inputs'!$D$28))-MAX(0,((('1.Inputs'!$D$37*12*IF(6=1,'1.Inputs'!$D$38,IF(6=2,'1.Inputs'!$D$39,$E226)))*$F226*(('1.Inputs'!$D$40)+(1-'1.Inputs'!$D$40)*(1+'1.Inputs'!$D$41))*(1+$G226)^(6-1))-(('1.Inputs'!$D$37*12*IF(6=1,'1.Inputs'!$D$38,IF(6=2,'1.Inputs'!$D$39,$E226)))/(1-'1.Inputs'!$D$42)*$D226*(1+$G226)^(6-1))-('1.Inputs'!$D$37*12*IF(6=1,'1.Inputs'!$D$38,IF(6=2,'1.Inputs'!$D$39,$E226)))*'1.Inputs'!$D$43*(1+$G226)^(6-1)-'1.Inputs'!$D$44*(1+$G226)^(6-1)-('1.Inputs'!$D$20/'1.Inputs'!$D$27+'1.Inputs'!$D$23/'1.Inputs'!$D$28)))*'1.Inputs'!$D$53+('1.Inputs'!$D$20/'1.Inputs'!$D$27+'1.Inputs'!$D$23/'1.Inputs'!$D$28)-(M226-L226)</f>
        <v>-668370.35623443127</v>
      </c>
      <c r="Y226" s="36">
        <f ca="1">((('1.Inputs'!$D$37*12*IF(7=1,'1.Inputs'!$D$38,IF(7=2,'1.Inputs'!$D$39,$E226)))*$F226*(('1.Inputs'!$D$40)+(1-'1.Inputs'!$D$40)*(1+'1.Inputs'!$D$41))*(1+$G226)^(7-1))-(('1.Inputs'!$D$37*12*IF(7=1,'1.Inputs'!$D$38,IF(7=2,'1.Inputs'!$D$39,$E226)))/(1-'1.Inputs'!$D$42)*$D226*(1+$G226)^(7-1))-('1.Inputs'!$D$37*12*IF(7=1,'1.Inputs'!$D$38,IF(7=2,'1.Inputs'!$D$39,$E226)))*'1.Inputs'!$D$43*(1+$G226)^(7-1)-'1.Inputs'!$D$44*(1+$G226)^(7-1)-('1.Inputs'!$D$20/'1.Inputs'!$D$27+'1.Inputs'!$D$23/'1.Inputs'!$D$28))-MAX(0,((('1.Inputs'!$D$37*12*IF(7=1,'1.Inputs'!$D$38,IF(7=2,'1.Inputs'!$D$39,$E226)))*$F226*(('1.Inputs'!$D$40)+(1-'1.Inputs'!$D$40)*(1+'1.Inputs'!$D$41))*(1+$G226)^(7-1))-(('1.Inputs'!$D$37*12*IF(7=1,'1.Inputs'!$D$38,IF(7=2,'1.Inputs'!$D$39,$E226)))/(1-'1.Inputs'!$D$42)*$D226*(1+$G226)^(7-1))-('1.Inputs'!$D$37*12*IF(7=1,'1.Inputs'!$D$38,IF(7=2,'1.Inputs'!$D$39,$E226)))*'1.Inputs'!$D$43*(1+$G226)^(7-1)-'1.Inputs'!$D$44*(1+$G226)^(7-1)-('1.Inputs'!$D$20/'1.Inputs'!$D$27+'1.Inputs'!$D$23/'1.Inputs'!$D$28)))*'1.Inputs'!$D$53+('1.Inputs'!$D$20/'1.Inputs'!$D$27+'1.Inputs'!$D$23/'1.Inputs'!$D$28)-(N226-M226)</f>
        <v>-691882.93138551712</v>
      </c>
      <c r="Z226" s="36">
        <f ca="1">((('1.Inputs'!$D$37*12*IF(8=1,'1.Inputs'!$D$38,IF(8=2,'1.Inputs'!$D$39,$E226)))*$F226*(('1.Inputs'!$D$40)+(1-'1.Inputs'!$D$40)*(1+'1.Inputs'!$D$41))*(1+$G226)^(8-1))-(('1.Inputs'!$D$37*12*IF(8=1,'1.Inputs'!$D$38,IF(8=2,'1.Inputs'!$D$39,$E226)))/(1-'1.Inputs'!$D$42)*$D226*(1+$G226)^(8-1))-('1.Inputs'!$D$37*12*IF(8=1,'1.Inputs'!$D$38,IF(8=2,'1.Inputs'!$D$39,$E226)))*'1.Inputs'!$D$43*(1+$G226)^(8-1)-'1.Inputs'!$D$44*(1+$G226)^(8-1)-('1.Inputs'!$D$20/'1.Inputs'!$D$27+'1.Inputs'!$D$23/'1.Inputs'!$D$28))-MAX(0,((('1.Inputs'!$D$37*12*IF(8=1,'1.Inputs'!$D$38,IF(8=2,'1.Inputs'!$D$39,$E226)))*$F226*(('1.Inputs'!$D$40)+(1-'1.Inputs'!$D$40)*(1+'1.Inputs'!$D$41))*(1+$G226)^(8-1))-(('1.Inputs'!$D$37*12*IF(8=1,'1.Inputs'!$D$38,IF(8=2,'1.Inputs'!$D$39,$E226)))/(1-'1.Inputs'!$D$42)*$D226*(1+$G226)^(8-1))-('1.Inputs'!$D$37*12*IF(8=1,'1.Inputs'!$D$38,IF(8=2,'1.Inputs'!$D$39,$E226)))*'1.Inputs'!$D$43*(1+$G226)^(8-1)-'1.Inputs'!$D$44*(1+$G226)^(8-1)-('1.Inputs'!$D$20/'1.Inputs'!$D$27+'1.Inputs'!$D$23/'1.Inputs'!$D$28)))*'1.Inputs'!$D$53+('1.Inputs'!$D$20/'1.Inputs'!$D$27+'1.Inputs'!$D$23/'1.Inputs'!$D$28)-(O226-N226)</f>
        <v>-716222.65451693535</v>
      </c>
      <c r="AA226" s="36">
        <f ca="1">((('1.Inputs'!$D$37*12*IF(9=1,'1.Inputs'!$D$38,IF(9=2,'1.Inputs'!$D$39,$E226)))*$F226*(('1.Inputs'!$D$40)+(1-'1.Inputs'!$D$40)*(1+'1.Inputs'!$D$41))*(1+$G226)^(9-1))-(('1.Inputs'!$D$37*12*IF(9=1,'1.Inputs'!$D$38,IF(9=2,'1.Inputs'!$D$39,$E226)))/(1-'1.Inputs'!$D$42)*$D226*(1+$G226)^(9-1))-('1.Inputs'!$D$37*12*IF(9=1,'1.Inputs'!$D$38,IF(9=2,'1.Inputs'!$D$39,$E226)))*'1.Inputs'!$D$43*(1+$G226)^(9-1)-'1.Inputs'!$D$44*(1+$G226)^(9-1)-('1.Inputs'!$D$20/'1.Inputs'!$D$27+'1.Inputs'!$D$23/'1.Inputs'!$D$28))-MAX(0,((('1.Inputs'!$D$37*12*IF(9=1,'1.Inputs'!$D$38,IF(9=2,'1.Inputs'!$D$39,$E226)))*$F226*(('1.Inputs'!$D$40)+(1-'1.Inputs'!$D$40)*(1+'1.Inputs'!$D$41))*(1+$G226)^(9-1))-(('1.Inputs'!$D$37*12*IF(9=1,'1.Inputs'!$D$38,IF(9=2,'1.Inputs'!$D$39,$E226)))/(1-'1.Inputs'!$D$42)*$D226*(1+$G226)^(9-1))-('1.Inputs'!$D$37*12*IF(9=1,'1.Inputs'!$D$38,IF(9=2,'1.Inputs'!$D$39,$E226)))*'1.Inputs'!$D$43*(1+$G226)^(9-1)-'1.Inputs'!$D$44*(1+$G226)^(9-1)-('1.Inputs'!$D$20/'1.Inputs'!$D$27+'1.Inputs'!$D$23/'1.Inputs'!$D$28)))*'1.Inputs'!$D$53+('1.Inputs'!$D$20/'1.Inputs'!$D$27+'1.Inputs'!$D$23/'1.Inputs'!$D$28)-(P226-O226)</f>
        <v>-741418.62383747101</v>
      </c>
      <c r="AB226" s="36">
        <f ca="1">((('1.Inputs'!$D$37*12*IF(10=1,'1.Inputs'!$D$38,IF(10=2,'1.Inputs'!$D$39,$E226)))*$F226*(('1.Inputs'!$D$40)+(1-'1.Inputs'!$D$40)*(1+'1.Inputs'!$D$41))*(1+$G226)^(10-1))-(('1.Inputs'!$D$37*12*IF(10=1,'1.Inputs'!$D$38,IF(10=2,'1.Inputs'!$D$39,$E226)))/(1-'1.Inputs'!$D$42)*$D226*(1+$G226)^(10-1))-('1.Inputs'!$D$37*12*IF(10=1,'1.Inputs'!$D$38,IF(10=2,'1.Inputs'!$D$39,$E226)))*'1.Inputs'!$D$43*(1+$G226)^(10-1)-'1.Inputs'!$D$44*(1+$G226)^(10-1)-('1.Inputs'!$D$20/'1.Inputs'!$D$27+'1.Inputs'!$D$23/'1.Inputs'!$D$28))-MAX(0,((('1.Inputs'!$D$37*12*IF(10=1,'1.Inputs'!$D$38,IF(10=2,'1.Inputs'!$D$39,$E226)))*$F226*(('1.Inputs'!$D$40)+(1-'1.Inputs'!$D$40)*(1+'1.Inputs'!$D$41))*(1+$G226)^(10-1))-(('1.Inputs'!$D$37*12*IF(10=1,'1.Inputs'!$D$38,IF(10=2,'1.Inputs'!$D$39,$E226)))/(1-'1.Inputs'!$D$42)*$D226*(1+$G226)^(10-1))-('1.Inputs'!$D$37*12*IF(10=1,'1.Inputs'!$D$38,IF(10=2,'1.Inputs'!$D$39,$E226)))*'1.Inputs'!$D$43*(1+$G226)^(10-1)-'1.Inputs'!$D$44*(1+$G226)^(10-1)-('1.Inputs'!$D$20/'1.Inputs'!$D$27+'1.Inputs'!$D$23/'1.Inputs'!$D$28)))*'1.Inputs'!$D$53+('1.Inputs'!$D$20/'1.Inputs'!$D$27+'1.Inputs'!$D$23/'1.Inputs'!$D$28)-(Q226-P226)+(('1.Inputs'!$D$20+'1.Inputs'!$D$23-('1.Inputs'!$D$20/'1.Inputs'!$D$27+'1.Inputs'!$D$23/'1.Inputs'!$D$28)*'1.Inputs'!$D$10)*'1.Inputs'!$D$60+'1.Inputs'!$D$19*'1.Inputs'!$D$59+Q226)</f>
        <v>2487790123.1807785</v>
      </c>
      <c r="AC226" s="36">
        <f ca="1">S226-AC$13-AC$14+MIN(AC$13,MAX(0,((('1.Inputs'!$D$37*12*IF(1=1,'1.Inputs'!$D$38,IF(1=2,'1.Inputs'!$D$39,$E226)))*$F226*(('1.Inputs'!$D$40)+(1-'1.Inputs'!$D$40)*(1+'1.Inputs'!$D$41))*(1+$G226)^(1-1))-(('1.Inputs'!$D$37*12*IF(1=1,'1.Inputs'!$D$38,IF(1=2,'1.Inputs'!$D$39,$E226)))/(1-'1.Inputs'!$D$42)*$D226*(1+$G226)^(1-1))-('1.Inputs'!$D$37*12*IF(1=1,'1.Inputs'!$D$38,IF(1=2,'1.Inputs'!$D$39,$E226)))*'1.Inputs'!$D$43*(1+$G226)^(1-1)-'1.Inputs'!$D$44*(1+$G226)^(1-1)-('1.Inputs'!$D$20/'1.Inputs'!$D$27+'1.Inputs'!$D$23/'1.Inputs'!$D$28))))*'1.Inputs'!$D$53</f>
        <v>-1263099849.7271943</v>
      </c>
      <c r="AD226" s="36">
        <f ca="1">T226-AD$13-AD$14+MIN(AD$13,MAX(0,((('1.Inputs'!$D$37*12*IF(2=1,'1.Inputs'!$D$38,IF(2=2,'1.Inputs'!$D$39,$E226)))*$F226*(('1.Inputs'!$D$40)+(1-'1.Inputs'!$D$40)*(1+'1.Inputs'!$D$41))*(1+$G226)^(2-1))-(('1.Inputs'!$D$37*12*IF(2=1,'1.Inputs'!$D$38,IF(2=2,'1.Inputs'!$D$39,$E226)))/(1-'1.Inputs'!$D$42)*$D226*(1+$G226)^(2-1))-('1.Inputs'!$D$37*12*IF(2=1,'1.Inputs'!$D$38,IF(2=2,'1.Inputs'!$D$39,$E226)))*'1.Inputs'!$D$43*(1+$G226)^(2-1)-'1.Inputs'!$D$44*(1+$G226)^(2-1)-('1.Inputs'!$D$20/'1.Inputs'!$D$27+'1.Inputs'!$D$23/'1.Inputs'!$D$28))))*'1.Inputs'!$D$53</f>
        <v>-620746593.00151098</v>
      </c>
      <c r="AE226" s="36">
        <f ca="1">U226-AE$13-AE$14+MIN(AE$13,MAX(0,((('1.Inputs'!$D$37*12*IF(3=1,'1.Inputs'!$D$38,IF(3=2,'1.Inputs'!$D$39,$E226)))*$F226*(('1.Inputs'!$D$40)+(1-'1.Inputs'!$D$40)*(1+'1.Inputs'!$D$41))*(1+$G226)^(3-1))-(('1.Inputs'!$D$37*12*IF(3=1,'1.Inputs'!$D$38,IF(3=2,'1.Inputs'!$D$39,$E226)))/(1-'1.Inputs'!$D$42)*$D226*(1+$G226)^(3-1))-('1.Inputs'!$D$37*12*IF(3=1,'1.Inputs'!$D$38,IF(3=2,'1.Inputs'!$D$39,$E226)))*'1.Inputs'!$D$43*(1+$G226)^(3-1)-'1.Inputs'!$D$44*(1+$G226)^(3-1)-('1.Inputs'!$D$20/'1.Inputs'!$D$27+'1.Inputs'!$D$23/'1.Inputs'!$D$28))))*'1.Inputs'!$D$53</f>
        <v>-633453934.66860974</v>
      </c>
      <c r="AF226" s="36">
        <f ca="1">V226-AF$13-AF$14+MIN(AF$13,MAX(0,((('1.Inputs'!$D$37*12*IF(4=1,'1.Inputs'!$D$38,IF(4=2,'1.Inputs'!$D$39,$E226)))*$F226*(('1.Inputs'!$D$40)+(1-'1.Inputs'!$D$40)*(1+'1.Inputs'!$D$41))*(1+$G226)^(4-1))-(('1.Inputs'!$D$37*12*IF(4=1,'1.Inputs'!$D$38,IF(4=2,'1.Inputs'!$D$39,$E226)))/(1-'1.Inputs'!$D$42)*$D226*(1+$G226)^(4-1))-('1.Inputs'!$D$37*12*IF(4=1,'1.Inputs'!$D$38,IF(4=2,'1.Inputs'!$D$39,$E226)))*'1.Inputs'!$D$43*(1+$G226)^(4-1)-'1.Inputs'!$D$44*(1+$G226)^(4-1)-('1.Inputs'!$D$20/'1.Inputs'!$D$27+'1.Inputs'!$D$23/'1.Inputs'!$D$28))))*'1.Inputs'!$D$53</f>
        <v>-364703715.1677264</v>
      </c>
      <c r="AG226" s="36">
        <f ca="1">W226-AG$13-AG$14+MIN(AG$13,MAX(0,((('1.Inputs'!$D$37*12*IF(5=1,'1.Inputs'!$D$38,IF(5=2,'1.Inputs'!$D$39,$E226)))*$F226*(('1.Inputs'!$D$40)+(1-'1.Inputs'!$D$40)*(1+'1.Inputs'!$D$41))*(1+$G226)^(5-1))-(('1.Inputs'!$D$37*12*IF(5=1,'1.Inputs'!$D$38,IF(5=2,'1.Inputs'!$D$39,$E226)))/(1-'1.Inputs'!$D$42)*$D226*(1+$G226)^(5-1))-('1.Inputs'!$D$37*12*IF(5=1,'1.Inputs'!$D$38,IF(5=2,'1.Inputs'!$D$39,$E226)))*'1.Inputs'!$D$43*(1+$G226)^(5-1)-'1.Inputs'!$D$44*(1+$G226)^(5-1)-('1.Inputs'!$D$20/'1.Inputs'!$D$27+'1.Inputs'!$D$23/'1.Inputs'!$D$28))))*'1.Inputs'!$D$53</f>
        <v>-335205656.81971371</v>
      </c>
      <c r="AH226" s="36">
        <f ca="1">X226-AH$13-AH$14+MIN(AH$13,MAX(0,((('1.Inputs'!$D$37*12*IF(6=1,'1.Inputs'!$D$38,IF(6=2,'1.Inputs'!$D$39,$E226)))*$F226*(('1.Inputs'!$D$40)+(1-'1.Inputs'!$D$40)*(1+'1.Inputs'!$D$41))*(1+$G226)^(6-1))-(('1.Inputs'!$D$37*12*IF(6=1,'1.Inputs'!$D$38,IF(6=2,'1.Inputs'!$D$39,$E226)))/(1-'1.Inputs'!$D$42)*$D226*(1+$G226)^(6-1))-('1.Inputs'!$D$37*12*IF(6=1,'1.Inputs'!$D$38,IF(6=2,'1.Inputs'!$D$39,$E226)))*'1.Inputs'!$D$43*(1+$G226)^(6-1)-'1.Inputs'!$D$44*(1+$G226)^(6-1)-('1.Inputs'!$D$20/'1.Inputs'!$D$27+'1.Inputs'!$D$23/'1.Inputs'!$D$28))))*'1.Inputs'!$D$53</f>
        <v>-305708370.35623443</v>
      </c>
      <c r="AI226" s="36">
        <f ca="1">Y226-AI$13-AI$14+MIN(AI$13,MAX(0,((('1.Inputs'!$D$37*12*IF(7=1,'1.Inputs'!$D$38,IF(7=2,'1.Inputs'!$D$39,$E226)))*$F226*(('1.Inputs'!$D$40)+(1-'1.Inputs'!$D$40)*(1+'1.Inputs'!$D$41))*(1+$G226)^(7-1))-(('1.Inputs'!$D$37*12*IF(7=1,'1.Inputs'!$D$38,IF(7=2,'1.Inputs'!$D$39,$E226)))/(1-'1.Inputs'!$D$42)*$D226*(1+$G226)^(7-1))-('1.Inputs'!$D$37*12*IF(7=1,'1.Inputs'!$D$38,IF(7=2,'1.Inputs'!$D$39,$E226)))*'1.Inputs'!$D$43*(1+$G226)^(7-1)-'1.Inputs'!$D$44*(1+$G226)^(7-1)-('1.Inputs'!$D$20/'1.Inputs'!$D$27+'1.Inputs'!$D$23/'1.Inputs'!$D$28))))*'1.Inputs'!$D$53</f>
        <v>-276211882.93138552</v>
      </c>
      <c r="AJ226" s="36">
        <f ca="1">Z226-AJ$13-AJ$14+MIN(AJ$13,MAX(0,((('1.Inputs'!$D$37*12*IF(8=1,'1.Inputs'!$D$38,IF(8=2,'1.Inputs'!$D$39,$E226)))*$F226*(('1.Inputs'!$D$40)+(1-'1.Inputs'!$D$40)*(1+'1.Inputs'!$D$41))*(1+$G226)^(8-1))-(('1.Inputs'!$D$37*12*IF(8=1,'1.Inputs'!$D$38,IF(8=2,'1.Inputs'!$D$39,$E226)))/(1-'1.Inputs'!$D$42)*$D226*(1+$G226)^(8-1))-('1.Inputs'!$D$37*12*IF(8=1,'1.Inputs'!$D$38,IF(8=2,'1.Inputs'!$D$39,$E226)))*'1.Inputs'!$D$43*(1+$G226)^(8-1)-'1.Inputs'!$D$44*(1+$G226)^(8-1)-('1.Inputs'!$D$20/'1.Inputs'!$D$27+'1.Inputs'!$D$23/'1.Inputs'!$D$28))))*'1.Inputs'!$D$53</f>
        <v>-716222.65451693535</v>
      </c>
      <c r="AK226" s="36">
        <f ca="1">AA226-AK$13-AK$14+MIN(AK$13,MAX(0,((('1.Inputs'!$D$37*12*IF(9=1,'1.Inputs'!$D$38,IF(9=2,'1.Inputs'!$D$39,$E226)))*$F226*(('1.Inputs'!$D$40)+(1-'1.Inputs'!$D$40)*(1+'1.Inputs'!$D$41))*(1+$G226)^(9-1))-(('1.Inputs'!$D$37*12*IF(9=1,'1.Inputs'!$D$38,IF(9=2,'1.Inputs'!$D$39,$E226)))/(1-'1.Inputs'!$D$42)*$D226*(1+$G226)^(9-1))-('1.Inputs'!$D$37*12*IF(9=1,'1.Inputs'!$D$38,IF(9=2,'1.Inputs'!$D$39,$E226)))*'1.Inputs'!$D$43*(1+$G226)^(9-1)-'1.Inputs'!$D$44*(1+$G226)^(9-1)-('1.Inputs'!$D$20/'1.Inputs'!$D$27+'1.Inputs'!$D$23/'1.Inputs'!$D$28))))*'1.Inputs'!$D$53</f>
        <v>-741418.62383747101</v>
      </c>
      <c r="AL226" s="36">
        <f ca="1">AB226-AL$13-AL$14+MIN(AL$13,MAX(0,((('1.Inputs'!$D$37*12*IF(10=1,'1.Inputs'!$D$38,IF(10=2,'1.Inputs'!$D$39,$E226)))*$F226*(('1.Inputs'!$D$40)+(1-'1.Inputs'!$D$40)*(1+'1.Inputs'!$D$41))*(1+$G226)^(10-1))-(('1.Inputs'!$D$37*12*IF(10=1,'1.Inputs'!$D$38,IF(10=2,'1.Inputs'!$D$39,$E226)))/(1-'1.Inputs'!$D$42)*$D226*(1+$G226)^(10-1))-('1.Inputs'!$D$37*12*IF(10=1,'1.Inputs'!$D$38,IF(10=2,'1.Inputs'!$D$39,$E226)))*'1.Inputs'!$D$43*(1+$G226)^(10-1)-'1.Inputs'!$D$44*(1+$G226)^(10-1)-('1.Inputs'!$D$20/'1.Inputs'!$D$27+'1.Inputs'!$D$23/'1.Inputs'!$D$28))))*'1.Inputs'!$D$53+'1.Inputs'!$D$35</f>
        <v>3287790123.1807785</v>
      </c>
      <c r="AM226" s="48">
        <f ca="1">R226+NPV('1.Inputs'!$D$55,S226:AB226)</f>
        <v>-2788672107.9552093</v>
      </c>
      <c r="AN226" s="48">
        <f ca="1">-('1.Inputs'!$D$24*(1-'1.Inputs'!$D$31)+'1.Inputs'!$D$35)+NPV('1.Inputs'!$D$54,AC226:AL226)</f>
        <v>-3428537040.7541389</v>
      </c>
      <c r="AO226" s="36">
        <f t="shared" ca="1" si="29"/>
        <v>-7.5575870577723192</v>
      </c>
      <c r="AP226" s="36">
        <f t="shared" ca="1" si="30"/>
        <v>-0.60938499661740275</v>
      </c>
      <c r="AQ226" s="36">
        <f ca="1">'1.Inputs'!$D$35+MIN(SUM($AC226:AC226),SUM($AC226:AD226),SUM($AC226:AE226),SUM($AC226:AF226),SUM($AC226:AG226),SUM($AC226:AH226),SUM($AC226:AI226),SUM($AC226:AJ226),SUM($AC226:AK226),SUM($AC226:AL226))</f>
        <v>-3000587643.9507294</v>
      </c>
      <c r="AR226" s="36">
        <f ca="1">IF(AP226&lt;'1.Inputs'!$D$57,1,0)</f>
        <v>1</v>
      </c>
      <c r="AS226" s="36">
        <f t="shared" ca="1" si="31"/>
        <v>1</v>
      </c>
    </row>
    <row r="227" spans="2:45" ht="15" customHeight="1" x14ac:dyDescent="0.25">
      <c r="B227" s="36">
        <v>212</v>
      </c>
      <c r="C227" s="36">
        <f t="shared" ca="1" si="24"/>
        <v>0.78249152480206252</v>
      </c>
      <c r="D227" s="36">
        <f t="shared" ca="1" si="25"/>
        <v>14582.077931206588</v>
      </c>
      <c r="E227" s="47">
        <f t="shared" ca="1" si="26"/>
        <v>0.8621240074119827</v>
      </c>
      <c r="F227" s="36">
        <f t="shared" ca="1" si="27"/>
        <v>28379.942254393023</v>
      </c>
      <c r="G227" s="36">
        <f t="shared" ca="1" si="28"/>
        <v>5.4518702501121181E-2</v>
      </c>
      <c r="H227" s="36">
        <f ca="1">((('1.Inputs'!$D$37*12*IF(1=1,'1.Inputs'!$D$38,IF(1=2,'1.Inputs'!$D$39,$E227)))*$F227*(('1.Inputs'!$D$40)+(1-'1.Inputs'!$D$40)*(1+'1.Inputs'!$D$41))*(1+$G227)^(1-1))*'1.Inputs'!$D$47+(('1.Inputs'!$D$37*12*IF(1=1,'1.Inputs'!$D$38,IF(1=2,'1.Inputs'!$D$39,$E227)))/(1-'1.Inputs'!$D$42)*$D227*(1+$G227)^(1-1))*('1.Inputs'!$D$48-'1.Inputs'!$D$49))/'1.Inputs'!$D$51</f>
        <v>733139798.51134706</v>
      </c>
      <c r="I227" s="36">
        <f ca="1">((('1.Inputs'!$D$37*12*IF(2=1,'1.Inputs'!$D$38,IF(2=2,'1.Inputs'!$D$39,$E227)))*$F227*(('1.Inputs'!$D$40)+(1-'1.Inputs'!$D$40)*(1+'1.Inputs'!$D$41))*(1+$G227)^(2-1))*'1.Inputs'!$D$47+(('1.Inputs'!$D$37*12*IF(2=1,'1.Inputs'!$D$38,IF(2=2,'1.Inputs'!$D$39,$E227)))/(1-'1.Inputs'!$D$42)*$D227*(1+$G227)^(2-1))*('1.Inputs'!$D$48-'1.Inputs'!$D$49))/'1.Inputs'!$D$51</f>
        <v>1082353480.7093668</v>
      </c>
      <c r="J227" s="36">
        <f ca="1">((('1.Inputs'!$D$37*12*IF(3=1,'1.Inputs'!$D$38,IF(3=2,'1.Inputs'!$D$39,$E227)))*$F227*(('1.Inputs'!$D$40)+(1-'1.Inputs'!$D$40)*(1+'1.Inputs'!$D$41))*(1+$G227)^(3-1))*'1.Inputs'!$D$47+(('1.Inputs'!$D$37*12*IF(3=1,'1.Inputs'!$D$38,IF(3=2,'1.Inputs'!$D$39,$E227)))/(1-'1.Inputs'!$D$42)*$D227*(1+$G227)^(3-1))*('1.Inputs'!$D$48-'1.Inputs'!$D$49))/'1.Inputs'!$D$51</f>
        <v>1405707958.7288816</v>
      </c>
      <c r="K227" s="36">
        <f ca="1">((('1.Inputs'!$D$37*12*IF(4=1,'1.Inputs'!$D$38,IF(4=2,'1.Inputs'!$D$39,$E227)))*$F227*(('1.Inputs'!$D$40)+(1-'1.Inputs'!$D$40)*(1+'1.Inputs'!$D$41))*(1+$G227)^(4-1))*'1.Inputs'!$D$47+(('1.Inputs'!$D$37*12*IF(4=1,'1.Inputs'!$D$38,IF(4=2,'1.Inputs'!$D$39,$E227)))/(1-'1.Inputs'!$D$42)*$D227*(1+$G227)^(4-1))*('1.Inputs'!$D$48-'1.Inputs'!$D$49))/'1.Inputs'!$D$51</f>
        <v>1482345332.7342796</v>
      </c>
      <c r="L227" s="36">
        <f ca="1">((('1.Inputs'!$D$37*12*IF(5=1,'1.Inputs'!$D$38,IF(5=2,'1.Inputs'!$D$39,$E227)))*$F227*(('1.Inputs'!$D$40)+(1-'1.Inputs'!$D$40)*(1+'1.Inputs'!$D$41))*(1+$G227)^(5-1))*'1.Inputs'!$D$47+(('1.Inputs'!$D$37*12*IF(5=1,'1.Inputs'!$D$38,IF(5=2,'1.Inputs'!$D$39,$E227)))/(1-'1.Inputs'!$D$42)*$D227*(1+$G227)^(5-1))*('1.Inputs'!$D$48-'1.Inputs'!$D$49))/'1.Inputs'!$D$51</f>
        <v>1563160876.9335449</v>
      </c>
      <c r="M227" s="36">
        <f ca="1">((('1.Inputs'!$D$37*12*IF(6=1,'1.Inputs'!$D$38,IF(6=2,'1.Inputs'!$D$39,$E227)))*$F227*(('1.Inputs'!$D$40)+(1-'1.Inputs'!$D$40)*(1+'1.Inputs'!$D$41))*(1+$G227)^(6-1))*'1.Inputs'!$D$47+(('1.Inputs'!$D$37*12*IF(6=1,'1.Inputs'!$D$38,IF(6=2,'1.Inputs'!$D$39,$E227)))/(1-'1.Inputs'!$D$42)*$D227*(1+$G227)^(6-1))*('1.Inputs'!$D$48-'1.Inputs'!$D$49))/'1.Inputs'!$D$51</f>
        <v>1648382379.7444763</v>
      </c>
      <c r="N227" s="36">
        <f ca="1">((('1.Inputs'!$D$37*12*IF(7=1,'1.Inputs'!$D$38,IF(7=2,'1.Inputs'!$D$39,$E227)))*$F227*(('1.Inputs'!$D$40)+(1-'1.Inputs'!$D$40)*(1+'1.Inputs'!$D$41))*(1+$G227)^(7-1))*'1.Inputs'!$D$47+(('1.Inputs'!$D$37*12*IF(7=1,'1.Inputs'!$D$38,IF(7=2,'1.Inputs'!$D$39,$E227)))/(1-'1.Inputs'!$D$42)*$D227*(1+$G227)^(7-1))*('1.Inputs'!$D$48-'1.Inputs'!$D$49))/'1.Inputs'!$D$51</f>
        <v>1738250048.3138559</v>
      </c>
      <c r="O227" s="36">
        <f ca="1">((('1.Inputs'!$D$37*12*IF(8=1,'1.Inputs'!$D$38,IF(8=2,'1.Inputs'!$D$39,$E227)))*$F227*(('1.Inputs'!$D$40)+(1-'1.Inputs'!$D$40)*(1+'1.Inputs'!$D$41))*(1+$G227)^(8-1))*'1.Inputs'!$D$47+(('1.Inputs'!$D$37*12*IF(8=1,'1.Inputs'!$D$38,IF(8=2,'1.Inputs'!$D$39,$E227)))/(1-'1.Inputs'!$D$42)*$D227*(1+$G227)^(8-1))*('1.Inputs'!$D$48-'1.Inputs'!$D$49))/'1.Inputs'!$D$51</f>
        <v>1833017185.5704384</v>
      </c>
      <c r="P227" s="36">
        <f ca="1">((('1.Inputs'!$D$37*12*IF(9=1,'1.Inputs'!$D$38,IF(9=2,'1.Inputs'!$D$39,$E227)))*$F227*(('1.Inputs'!$D$40)+(1-'1.Inputs'!$D$40)*(1+'1.Inputs'!$D$41))*(1+$G227)^(9-1))*'1.Inputs'!$D$47+(('1.Inputs'!$D$37*12*IF(9=1,'1.Inputs'!$D$38,IF(9=2,'1.Inputs'!$D$39,$E227)))/(1-'1.Inputs'!$D$42)*$D227*(1+$G227)^(9-1))*('1.Inputs'!$D$48-'1.Inputs'!$D$49))/'1.Inputs'!$D$51</f>
        <v>1932950904.1899951</v>
      </c>
      <c r="Q227" s="36">
        <f ca="1">((('1.Inputs'!$D$37*12*IF(10=1,'1.Inputs'!$D$38,IF(10=2,'1.Inputs'!$D$39,$E227)))*$F227*(('1.Inputs'!$D$40)+(1-'1.Inputs'!$D$40)*(1+'1.Inputs'!$D$41))*(1+$G227)^(10-1))*'1.Inputs'!$D$47+(('1.Inputs'!$D$37*12*IF(10=1,'1.Inputs'!$D$38,IF(10=2,'1.Inputs'!$D$39,$E227)))/(1-'1.Inputs'!$D$42)*$D227*(1+$G227)^(10-1))*('1.Inputs'!$D$48-'1.Inputs'!$D$49))/'1.Inputs'!$D$51</f>
        <v>2038332879.4848025</v>
      </c>
      <c r="R227" s="36">
        <f>-'1.Inputs'!$D$24</f>
        <v>-2050000000</v>
      </c>
      <c r="S227" s="36">
        <f ca="1">((('1.Inputs'!$D$37*12*IF(1=1,'1.Inputs'!$D$38,IF(1=2,'1.Inputs'!$D$39,$E227)))*$F227*(('1.Inputs'!$D$40)+(1-'1.Inputs'!$D$40)*(1+'1.Inputs'!$D$41))*(1+$G227)^(1-1))-(('1.Inputs'!$D$37*12*IF(1=1,'1.Inputs'!$D$38,IF(1=2,'1.Inputs'!$D$39,$E227)))/(1-'1.Inputs'!$D$42)*$D227*(1+$G227)^(1-1))-('1.Inputs'!$D$37*12*IF(1=1,'1.Inputs'!$D$38,IF(1=2,'1.Inputs'!$D$39,$E227)))*'1.Inputs'!$D$43*(1+$G227)^(1-1)-'1.Inputs'!$D$44*(1+$G227)^(1-1)-('1.Inputs'!$D$20/'1.Inputs'!$D$27+'1.Inputs'!$D$23/'1.Inputs'!$D$28))-MAX(0,((('1.Inputs'!$D$37*12*IF(1=1,'1.Inputs'!$D$38,IF(1=2,'1.Inputs'!$D$39,$E227)))*$F227*(('1.Inputs'!$D$40)+(1-'1.Inputs'!$D$40)*(1+'1.Inputs'!$D$41))*(1+$G227)^(1-1))-(('1.Inputs'!$D$37*12*IF(1=1,'1.Inputs'!$D$38,IF(1=2,'1.Inputs'!$D$39,$E227)))/(1-'1.Inputs'!$D$42)*$D227*(1+$G227)^(1-1))-('1.Inputs'!$D$37*12*IF(1=1,'1.Inputs'!$D$38,IF(1=2,'1.Inputs'!$D$39,$E227)))*'1.Inputs'!$D$43*(1+$G227)^(1-1)-'1.Inputs'!$D$44*(1+$G227)^(1-1)-('1.Inputs'!$D$20/'1.Inputs'!$D$27+'1.Inputs'!$D$23/'1.Inputs'!$D$28)))*'1.Inputs'!$D$53+('1.Inputs'!$D$20/'1.Inputs'!$D$27+'1.Inputs'!$D$23/'1.Inputs'!$D$28)-H227</f>
        <v>-239089216.38129133</v>
      </c>
      <c r="T227" s="36">
        <f ca="1">((('1.Inputs'!$D$37*12*IF(2=1,'1.Inputs'!$D$38,IF(2=2,'1.Inputs'!$D$39,$E227)))*$F227*(('1.Inputs'!$D$40)+(1-'1.Inputs'!$D$40)*(1+'1.Inputs'!$D$41))*(1+$G227)^(2-1))-(('1.Inputs'!$D$37*12*IF(2=1,'1.Inputs'!$D$38,IF(2=2,'1.Inputs'!$D$39,$E227)))/(1-'1.Inputs'!$D$42)*$D227*(1+$G227)^(2-1))-('1.Inputs'!$D$37*12*IF(2=1,'1.Inputs'!$D$38,IF(2=2,'1.Inputs'!$D$39,$E227)))*'1.Inputs'!$D$43*(1+$G227)^(2-1)-'1.Inputs'!$D$44*(1+$G227)^(2-1)-('1.Inputs'!$D$20/'1.Inputs'!$D$27+'1.Inputs'!$D$23/'1.Inputs'!$D$28))-MAX(0,((('1.Inputs'!$D$37*12*IF(2=1,'1.Inputs'!$D$38,IF(2=2,'1.Inputs'!$D$39,$E227)))*$F227*(('1.Inputs'!$D$40)+(1-'1.Inputs'!$D$40)*(1+'1.Inputs'!$D$41))*(1+$G227)^(2-1))-(('1.Inputs'!$D$37*12*IF(2=1,'1.Inputs'!$D$38,IF(2=2,'1.Inputs'!$D$39,$E227)))/(1-'1.Inputs'!$D$42)*$D227*(1+$G227)^(2-1))-('1.Inputs'!$D$37*12*IF(2=1,'1.Inputs'!$D$38,IF(2=2,'1.Inputs'!$D$39,$E227)))*'1.Inputs'!$D$43*(1+$G227)^(2-1)-'1.Inputs'!$D$44*(1+$G227)^(2-1)-('1.Inputs'!$D$20/'1.Inputs'!$D$27+'1.Inputs'!$D$23/'1.Inputs'!$D$28)))*'1.Inputs'!$D$53+('1.Inputs'!$D$20/'1.Inputs'!$D$27+'1.Inputs'!$D$23/'1.Inputs'!$D$28)-(I227-H227)</f>
        <v>604417092.38958764</v>
      </c>
      <c r="U227" s="36">
        <f ca="1">((('1.Inputs'!$D$37*12*IF(3=1,'1.Inputs'!$D$38,IF(3=2,'1.Inputs'!$D$39,$E227)))*$F227*(('1.Inputs'!$D$40)+(1-'1.Inputs'!$D$40)*(1+'1.Inputs'!$D$41))*(1+$G227)^(3-1))-(('1.Inputs'!$D$37*12*IF(3=1,'1.Inputs'!$D$38,IF(3=2,'1.Inputs'!$D$39,$E227)))/(1-'1.Inputs'!$D$42)*$D227*(1+$G227)^(3-1))-('1.Inputs'!$D$37*12*IF(3=1,'1.Inputs'!$D$38,IF(3=2,'1.Inputs'!$D$39,$E227)))*'1.Inputs'!$D$43*(1+$G227)^(3-1)-'1.Inputs'!$D$44*(1+$G227)^(3-1)-('1.Inputs'!$D$20/'1.Inputs'!$D$27+'1.Inputs'!$D$23/'1.Inputs'!$D$28))-MAX(0,((('1.Inputs'!$D$37*12*IF(3=1,'1.Inputs'!$D$38,IF(3=2,'1.Inputs'!$D$39,$E227)))*$F227*(('1.Inputs'!$D$40)+(1-'1.Inputs'!$D$40)*(1+'1.Inputs'!$D$41))*(1+$G227)^(3-1))-(('1.Inputs'!$D$37*12*IF(3=1,'1.Inputs'!$D$38,IF(3=2,'1.Inputs'!$D$39,$E227)))/(1-'1.Inputs'!$D$42)*$D227*(1+$G227)^(3-1))-('1.Inputs'!$D$37*12*IF(3=1,'1.Inputs'!$D$38,IF(3=2,'1.Inputs'!$D$39,$E227)))*'1.Inputs'!$D$43*(1+$G227)^(3-1)-'1.Inputs'!$D$44*(1+$G227)^(3-1)-('1.Inputs'!$D$20/'1.Inputs'!$D$27+'1.Inputs'!$D$23/'1.Inputs'!$D$28)))*'1.Inputs'!$D$53+('1.Inputs'!$D$20/'1.Inputs'!$D$27+'1.Inputs'!$D$23/'1.Inputs'!$D$28)-(J227-I227)</f>
        <v>1051724174.5433919</v>
      </c>
      <c r="V227" s="36">
        <f ca="1">((('1.Inputs'!$D$37*12*IF(4=1,'1.Inputs'!$D$38,IF(4=2,'1.Inputs'!$D$39,$E227)))*$F227*(('1.Inputs'!$D$40)+(1-'1.Inputs'!$D$40)*(1+'1.Inputs'!$D$41))*(1+$G227)^(4-1))-(('1.Inputs'!$D$37*12*IF(4=1,'1.Inputs'!$D$38,IF(4=2,'1.Inputs'!$D$39,$E227)))/(1-'1.Inputs'!$D$42)*$D227*(1+$G227)^(4-1))-('1.Inputs'!$D$37*12*IF(4=1,'1.Inputs'!$D$38,IF(4=2,'1.Inputs'!$D$39,$E227)))*'1.Inputs'!$D$43*(1+$G227)^(4-1)-'1.Inputs'!$D$44*(1+$G227)^(4-1)-('1.Inputs'!$D$20/'1.Inputs'!$D$27+'1.Inputs'!$D$23/'1.Inputs'!$D$28))-MAX(0,((('1.Inputs'!$D$37*12*IF(4=1,'1.Inputs'!$D$38,IF(4=2,'1.Inputs'!$D$39,$E227)))*$F227*(('1.Inputs'!$D$40)+(1-'1.Inputs'!$D$40)*(1+'1.Inputs'!$D$41))*(1+$G227)^(4-1))-(('1.Inputs'!$D$37*12*IF(4=1,'1.Inputs'!$D$38,IF(4=2,'1.Inputs'!$D$39,$E227)))/(1-'1.Inputs'!$D$42)*$D227*(1+$G227)^(4-1))-('1.Inputs'!$D$37*12*IF(4=1,'1.Inputs'!$D$38,IF(4=2,'1.Inputs'!$D$39,$E227)))*'1.Inputs'!$D$43*(1+$G227)^(4-1)-'1.Inputs'!$D$44*(1+$G227)^(4-1)-('1.Inputs'!$D$20/'1.Inputs'!$D$27+'1.Inputs'!$D$23/'1.Inputs'!$D$28)))*'1.Inputs'!$D$53+('1.Inputs'!$D$20/'1.Inputs'!$D$27+'1.Inputs'!$D$23/'1.Inputs'!$D$28)-(K227-J227)</f>
        <v>1370832773.8390501</v>
      </c>
      <c r="W227" s="36">
        <f ca="1">((('1.Inputs'!$D$37*12*IF(5=1,'1.Inputs'!$D$38,IF(5=2,'1.Inputs'!$D$39,$E227)))*$F227*(('1.Inputs'!$D$40)+(1-'1.Inputs'!$D$40)*(1+'1.Inputs'!$D$41))*(1+$G227)^(5-1))-(('1.Inputs'!$D$37*12*IF(5=1,'1.Inputs'!$D$38,IF(5=2,'1.Inputs'!$D$39,$E227)))/(1-'1.Inputs'!$D$42)*$D227*(1+$G227)^(5-1))-('1.Inputs'!$D$37*12*IF(5=1,'1.Inputs'!$D$38,IF(5=2,'1.Inputs'!$D$39,$E227)))*'1.Inputs'!$D$43*(1+$G227)^(5-1)-'1.Inputs'!$D$44*(1+$G227)^(5-1)-('1.Inputs'!$D$20/'1.Inputs'!$D$27+'1.Inputs'!$D$23/'1.Inputs'!$D$28))-MAX(0,((('1.Inputs'!$D$37*12*IF(5=1,'1.Inputs'!$D$38,IF(5=2,'1.Inputs'!$D$39,$E227)))*$F227*(('1.Inputs'!$D$40)+(1-'1.Inputs'!$D$40)*(1+'1.Inputs'!$D$41))*(1+$G227)^(5-1))-(('1.Inputs'!$D$37*12*IF(5=1,'1.Inputs'!$D$38,IF(5=2,'1.Inputs'!$D$39,$E227)))/(1-'1.Inputs'!$D$42)*$D227*(1+$G227)^(5-1))-('1.Inputs'!$D$37*12*IF(5=1,'1.Inputs'!$D$38,IF(5=2,'1.Inputs'!$D$39,$E227)))*'1.Inputs'!$D$43*(1+$G227)^(5-1)-'1.Inputs'!$D$44*(1+$G227)^(5-1)-('1.Inputs'!$D$20/'1.Inputs'!$D$27+'1.Inputs'!$D$23/'1.Inputs'!$D$28)))*'1.Inputs'!$D$53+('1.Inputs'!$D$20/'1.Inputs'!$D$27+'1.Inputs'!$D$23/'1.Inputs'!$D$28)-(L227-K227)</f>
        <v>1442992789.3215902</v>
      </c>
      <c r="X227" s="36">
        <f ca="1">((('1.Inputs'!$D$37*12*IF(6=1,'1.Inputs'!$D$38,IF(6=2,'1.Inputs'!$D$39,$E227)))*$F227*(('1.Inputs'!$D$40)+(1-'1.Inputs'!$D$40)*(1+'1.Inputs'!$D$41))*(1+$G227)^(6-1))-(('1.Inputs'!$D$37*12*IF(6=1,'1.Inputs'!$D$38,IF(6=2,'1.Inputs'!$D$39,$E227)))/(1-'1.Inputs'!$D$42)*$D227*(1+$G227)^(6-1))-('1.Inputs'!$D$37*12*IF(6=1,'1.Inputs'!$D$38,IF(6=2,'1.Inputs'!$D$39,$E227)))*'1.Inputs'!$D$43*(1+$G227)^(6-1)-'1.Inputs'!$D$44*(1+$G227)^(6-1)-('1.Inputs'!$D$20/'1.Inputs'!$D$27+'1.Inputs'!$D$23/'1.Inputs'!$D$28))-MAX(0,((('1.Inputs'!$D$37*12*IF(6=1,'1.Inputs'!$D$38,IF(6=2,'1.Inputs'!$D$39,$E227)))*$F227*(('1.Inputs'!$D$40)+(1-'1.Inputs'!$D$40)*(1+'1.Inputs'!$D$41))*(1+$G227)^(6-1))-(('1.Inputs'!$D$37*12*IF(6=1,'1.Inputs'!$D$38,IF(6=2,'1.Inputs'!$D$39,$E227)))/(1-'1.Inputs'!$D$42)*$D227*(1+$G227)^(6-1))-('1.Inputs'!$D$37*12*IF(6=1,'1.Inputs'!$D$38,IF(6=2,'1.Inputs'!$D$39,$E227)))*'1.Inputs'!$D$43*(1+$G227)^(6-1)-'1.Inputs'!$D$44*(1+$G227)^(6-1)-('1.Inputs'!$D$20/'1.Inputs'!$D$27+'1.Inputs'!$D$23/'1.Inputs'!$D$28)))*'1.Inputs'!$D$53+('1.Inputs'!$D$20/'1.Inputs'!$D$27+'1.Inputs'!$D$23/'1.Inputs'!$D$28)-(M227-L227)</f>
        <v>1519086875.2206981</v>
      </c>
      <c r="Y227" s="36">
        <f ca="1">((('1.Inputs'!$D$37*12*IF(7=1,'1.Inputs'!$D$38,IF(7=2,'1.Inputs'!$D$39,$E227)))*$F227*(('1.Inputs'!$D$40)+(1-'1.Inputs'!$D$40)*(1+'1.Inputs'!$D$41))*(1+$G227)^(7-1))-(('1.Inputs'!$D$37*12*IF(7=1,'1.Inputs'!$D$38,IF(7=2,'1.Inputs'!$D$39,$E227)))/(1-'1.Inputs'!$D$42)*$D227*(1+$G227)^(7-1))-('1.Inputs'!$D$37*12*IF(7=1,'1.Inputs'!$D$38,IF(7=2,'1.Inputs'!$D$39,$E227)))*'1.Inputs'!$D$43*(1+$G227)^(7-1)-'1.Inputs'!$D$44*(1+$G227)^(7-1)-('1.Inputs'!$D$20/'1.Inputs'!$D$27+'1.Inputs'!$D$23/'1.Inputs'!$D$28))-MAX(0,((('1.Inputs'!$D$37*12*IF(7=1,'1.Inputs'!$D$38,IF(7=2,'1.Inputs'!$D$39,$E227)))*$F227*(('1.Inputs'!$D$40)+(1-'1.Inputs'!$D$40)*(1+'1.Inputs'!$D$41))*(1+$G227)^(7-1))-(('1.Inputs'!$D$37*12*IF(7=1,'1.Inputs'!$D$38,IF(7=2,'1.Inputs'!$D$39,$E227)))/(1-'1.Inputs'!$D$42)*$D227*(1+$G227)^(7-1))-('1.Inputs'!$D$37*12*IF(7=1,'1.Inputs'!$D$38,IF(7=2,'1.Inputs'!$D$39,$E227)))*'1.Inputs'!$D$43*(1+$G227)^(7-1)-'1.Inputs'!$D$44*(1+$G227)^(7-1)-('1.Inputs'!$D$20/'1.Inputs'!$D$27+'1.Inputs'!$D$23/'1.Inputs'!$D$28)))*'1.Inputs'!$D$53+('1.Inputs'!$D$20/'1.Inputs'!$D$27+'1.Inputs'!$D$23/'1.Inputs'!$D$28)-(N227-M227)</f>
        <v>1599329511.951035</v>
      </c>
      <c r="Z227" s="36">
        <f ca="1">((('1.Inputs'!$D$37*12*IF(8=1,'1.Inputs'!$D$38,IF(8=2,'1.Inputs'!$D$39,$E227)))*$F227*(('1.Inputs'!$D$40)+(1-'1.Inputs'!$D$40)*(1+'1.Inputs'!$D$41))*(1+$G227)^(8-1))-(('1.Inputs'!$D$37*12*IF(8=1,'1.Inputs'!$D$38,IF(8=2,'1.Inputs'!$D$39,$E227)))/(1-'1.Inputs'!$D$42)*$D227*(1+$G227)^(8-1))-('1.Inputs'!$D$37*12*IF(8=1,'1.Inputs'!$D$38,IF(8=2,'1.Inputs'!$D$39,$E227)))*'1.Inputs'!$D$43*(1+$G227)^(8-1)-'1.Inputs'!$D$44*(1+$G227)^(8-1)-('1.Inputs'!$D$20/'1.Inputs'!$D$27+'1.Inputs'!$D$23/'1.Inputs'!$D$28))-MAX(0,((('1.Inputs'!$D$37*12*IF(8=1,'1.Inputs'!$D$38,IF(8=2,'1.Inputs'!$D$39,$E227)))*$F227*(('1.Inputs'!$D$40)+(1-'1.Inputs'!$D$40)*(1+'1.Inputs'!$D$41))*(1+$G227)^(8-1))-(('1.Inputs'!$D$37*12*IF(8=1,'1.Inputs'!$D$38,IF(8=2,'1.Inputs'!$D$39,$E227)))/(1-'1.Inputs'!$D$42)*$D227*(1+$G227)^(8-1))-('1.Inputs'!$D$37*12*IF(8=1,'1.Inputs'!$D$38,IF(8=2,'1.Inputs'!$D$39,$E227)))*'1.Inputs'!$D$43*(1+$G227)^(8-1)-'1.Inputs'!$D$44*(1+$G227)^(8-1)-('1.Inputs'!$D$20/'1.Inputs'!$D$27+'1.Inputs'!$D$23/'1.Inputs'!$D$28)))*'1.Inputs'!$D$53+('1.Inputs'!$D$20/'1.Inputs'!$D$27+'1.Inputs'!$D$23/'1.Inputs'!$D$28)-(O227-N227)</f>
        <v>1683946873.1211789</v>
      </c>
      <c r="AA227" s="36">
        <f ca="1">((('1.Inputs'!$D$37*12*IF(9=1,'1.Inputs'!$D$38,IF(9=2,'1.Inputs'!$D$39,$E227)))*$F227*(('1.Inputs'!$D$40)+(1-'1.Inputs'!$D$40)*(1+'1.Inputs'!$D$41))*(1+$G227)^(9-1))-(('1.Inputs'!$D$37*12*IF(9=1,'1.Inputs'!$D$38,IF(9=2,'1.Inputs'!$D$39,$E227)))/(1-'1.Inputs'!$D$42)*$D227*(1+$G227)^(9-1))-('1.Inputs'!$D$37*12*IF(9=1,'1.Inputs'!$D$38,IF(9=2,'1.Inputs'!$D$39,$E227)))*'1.Inputs'!$D$43*(1+$G227)^(9-1)-'1.Inputs'!$D$44*(1+$G227)^(9-1)-('1.Inputs'!$D$20/'1.Inputs'!$D$27+'1.Inputs'!$D$23/'1.Inputs'!$D$28))-MAX(0,((('1.Inputs'!$D$37*12*IF(9=1,'1.Inputs'!$D$38,IF(9=2,'1.Inputs'!$D$39,$E227)))*$F227*(('1.Inputs'!$D$40)+(1-'1.Inputs'!$D$40)*(1+'1.Inputs'!$D$41))*(1+$G227)^(9-1))-(('1.Inputs'!$D$37*12*IF(9=1,'1.Inputs'!$D$38,IF(9=2,'1.Inputs'!$D$39,$E227)))/(1-'1.Inputs'!$D$42)*$D227*(1+$G227)^(9-1))-('1.Inputs'!$D$37*12*IF(9=1,'1.Inputs'!$D$38,IF(9=2,'1.Inputs'!$D$39,$E227)))*'1.Inputs'!$D$43*(1+$G227)^(9-1)-'1.Inputs'!$D$44*(1+$G227)^(9-1)-('1.Inputs'!$D$20/'1.Inputs'!$D$27+'1.Inputs'!$D$23/'1.Inputs'!$D$28)))*'1.Inputs'!$D$53+('1.Inputs'!$D$20/'1.Inputs'!$D$27+'1.Inputs'!$D$23/'1.Inputs'!$D$28)-(P227-O227)</f>
        <v>1773177463.031388</v>
      </c>
      <c r="AB227" s="36">
        <f ca="1">((('1.Inputs'!$D$37*12*IF(10=1,'1.Inputs'!$D$38,IF(10=2,'1.Inputs'!$D$39,$E227)))*$F227*(('1.Inputs'!$D$40)+(1-'1.Inputs'!$D$40)*(1+'1.Inputs'!$D$41))*(1+$G227)^(10-1))-(('1.Inputs'!$D$37*12*IF(10=1,'1.Inputs'!$D$38,IF(10=2,'1.Inputs'!$D$39,$E227)))/(1-'1.Inputs'!$D$42)*$D227*(1+$G227)^(10-1))-('1.Inputs'!$D$37*12*IF(10=1,'1.Inputs'!$D$38,IF(10=2,'1.Inputs'!$D$39,$E227)))*'1.Inputs'!$D$43*(1+$G227)^(10-1)-'1.Inputs'!$D$44*(1+$G227)^(10-1)-('1.Inputs'!$D$20/'1.Inputs'!$D$27+'1.Inputs'!$D$23/'1.Inputs'!$D$28))-MAX(0,((('1.Inputs'!$D$37*12*IF(10=1,'1.Inputs'!$D$38,IF(10=2,'1.Inputs'!$D$39,$E227)))*$F227*(('1.Inputs'!$D$40)+(1-'1.Inputs'!$D$40)*(1+'1.Inputs'!$D$41))*(1+$G227)^(10-1))-(('1.Inputs'!$D$37*12*IF(10=1,'1.Inputs'!$D$38,IF(10=2,'1.Inputs'!$D$39,$E227)))/(1-'1.Inputs'!$D$42)*$D227*(1+$G227)^(10-1))-('1.Inputs'!$D$37*12*IF(10=1,'1.Inputs'!$D$38,IF(10=2,'1.Inputs'!$D$39,$E227)))*'1.Inputs'!$D$43*(1+$G227)^(10-1)-'1.Inputs'!$D$44*(1+$G227)^(10-1)-('1.Inputs'!$D$20/'1.Inputs'!$D$27+'1.Inputs'!$D$23/'1.Inputs'!$D$28)))*'1.Inputs'!$D$53+('1.Inputs'!$D$20/'1.Inputs'!$D$27+'1.Inputs'!$D$23/'1.Inputs'!$D$28)-(Q227-P227)+(('1.Inputs'!$D$20+'1.Inputs'!$D$23-('1.Inputs'!$D$20/'1.Inputs'!$D$27+'1.Inputs'!$D$23/'1.Inputs'!$D$28)*'1.Inputs'!$D$10)*'1.Inputs'!$D$60+'1.Inputs'!$D$19*'1.Inputs'!$D$59+Q227)</f>
        <v>4605605668.4117126</v>
      </c>
      <c r="AC227" s="36">
        <f ca="1">S227-AC$13-AC$14+MIN(AC$13,MAX(0,((('1.Inputs'!$D$37*12*IF(1=1,'1.Inputs'!$D$38,IF(1=2,'1.Inputs'!$D$39,$E227)))*$F227*(('1.Inputs'!$D$40)+(1-'1.Inputs'!$D$40)*(1+'1.Inputs'!$D$41))*(1+$G227)^(1-1))-(('1.Inputs'!$D$37*12*IF(1=1,'1.Inputs'!$D$38,IF(1=2,'1.Inputs'!$D$39,$E227)))/(1-'1.Inputs'!$D$42)*$D227*(1+$G227)^(1-1))-('1.Inputs'!$D$37*12*IF(1=1,'1.Inputs'!$D$38,IF(1=2,'1.Inputs'!$D$39,$E227)))*'1.Inputs'!$D$43*(1+$G227)^(1-1)-'1.Inputs'!$D$44*(1+$G227)^(1-1)-('1.Inputs'!$D$20/'1.Inputs'!$D$27+'1.Inputs'!$D$23/'1.Inputs'!$D$28))))*'1.Inputs'!$D$53</f>
        <v>-335029216.38129133</v>
      </c>
      <c r="AD227" s="36">
        <f ca="1">T227-AD$13-AD$14+MIN(AD$13,MAX(0,((('1.Inputs'!$D$37*12*IF(2=1,'1.Inputs'!$D$38,IF(2=2,'1.Inputs'!$D$39,$E227)))*$F227*(('1.Inputs'!$D$40)+(1-'1.Inputs'!$D$40)*(1+'1.Inputs'!$D$41))*(1+$G227)^(2-1))-(('1.Inputs'!$D$37*12*IF(2=1,'1.Inputs'!$D$38,IF(2=2,'1.Inputs'!$D$39,$E227)))/(1-'1.Inputs'!$D$42)*$D227*(1+$G227)^(2-1))-('1.Inputs'!$D$37*12*IF(2=1,'1.Inputs'!$D$38,IF(2=2,'1.Inputs'!$D$39,$E227)))*'1.Inputs'!$D$43*(1+$G227)^(2-1)-'1.Inputs'!$D$44*(1+$G227)^(2-1)-('1.Inputs'!$D$20/'1.Inputs'!$D$27+'1.Inputs'!$D$23/'1.Inputs'!$D$28))))*'1.Inputs'!$D$53</f>
        <v>508477092.38958764</v>
      </c>
      <c r="AE227" s="36">
        <f ca="1">U227-AE$13-AE$14+MIN(AE$13,MAX(0,((('1.Inputs'!$D$37*12*IF(3=1,'1.Inputs'!$D$38,IF(3=2,'1.Inputs'!$D$39,$E227)))*$F227*(('1.Inputs'!$D$40)+(1-'1.Inputs'!$D$40)*(1+'1.Inputs'!$D$41))*(1+$G227)^(3-1))-(('1.Inputs'!$D$37*12*IF(3=1,'1.Inputs'!$D$38,IF(3=2,'1.Inputs'!$D$39,$E227)))/(1-'1.Inputs'!$D$42)*$D227*(1+$G227)^(3-1))-('1.Inputs'!$D$37*12*IF(3=1,'1.Inputs'!$D$38,IF(3=2,'1.Inputs'!$D$39,$E227)))*'1.Inputs'!$D$43*(1+$G227)^(3-1)-'1.Inputs'!$D$44*(1+$G227)^(3-1)-('1.Inputs'!$D$20/'1.Inputs'!$D$27+'1.Inputs'!$D$23/'1.Inputs'!$D$28))))*'1.Inputs'!$D$53</f>
        <v>709784174.54339194</v>
      </c>
      <c r="AF227" s="36">
        <f ca="1">V227-AF$13-AF$14+MIN(AF$13,MAX(0,((('1.Inputs'!$D$37*12*IF(4=1,'1.Inputs'!$D$38,IF(4=2,'1.Inputs'!$D$39,$E227)))*$F227*(('1.Inputs'!$D$40)+(1-'1.Inputs'!$D$40)*(1+'1.Inputs'!$D$41))*(1+$G227)^(4-1))-(('1.Inputs'!$D$37*12*IF(4=1,'1.Inputs'!$D$38,IF(4=2,'1.Inputs'!$D$39,$E227)))/(1-'1.Inputs'!$D$42)*$D227*(1+$G227)^(4-1))-('1.Inputs'!$D$37*12*IF(4=1,'1.Inputs'!$D$38,IF(4=2,'1.Inputs'!$D$39,$E227)))*'1.Inputs'!$D$43*(1+$G227)^(4-1)-'1.Inputs'!$D$44*(1+$G227)^(4-1)-('1.Inputs'!$D$20/'1.Inputs'!$D$27+'1.Inputs'!$D$23/'1.Inputs'!$D$28))))*'1.Inputs'!$D$53</f>
        <v>1048080773.8390501</v>
      </c>
      <c r="AG227" s="36">
        <f ca="1">W227-AG$13-AG$14+MIN(AG$13,MAX(0,((('1.Inputs'!$D$37*12*IF(5=1,'1.Inputs'!$D$38,IF(5=2,'1.Inputs'!$D$39,$E227)))*$F227*(('1.Inputs'!$D$40)+(1-'1.Inputs'!$D$40)*(1+'1.Inputs'!$D$41))*(1+$G227)^(5-1))-(('1.Inputs'!$D$37*12*IF(5=1,'1.Inputs'!$D$38,IF(5=2,'1.Inputs'!$D$39,$E227)))/(1-'1.Inputs'!$D$42)*$D227*(1+$G227)^(5-1))-('1.Inputs'!$D$37*12*IF(5=1,'1.Inputs'!$D$38,IF(5=2,'1.Inputs'!$D$39,$E227)))*'1.Inputs'!$D$43*(1+$G227)^(5-1)-'1.Inputs'!$D$44*(1+$G227)^(5-1)-('1.Inputs'!$D$20/'1.Inputs'!$D$27+'1.Inputs'!$D$23/'1.Inputs'!$D$28))))*'1.Inputs'!$D$53</f>
        <v>1139428789.3215902</v>
      </c>
      <c r="AH227" s="36">
        <f ca="1">X227-AH$13-AH$14+MIN(AH$13,MAX(0,((('1.Inputs'!$D$37*12*IF(6=1,'1.Inputs'!$D$38,IF(6=2,'1.Inputs'!$D$39,$E227)))*$F227*(('1.Inputs'!$D$40)+(1-'1.Inputs'!$D$40)*(1+'1.Inputs'!$D$41))*(1+$G227)^(6-1))-(('1.Inputs'!$D$37*12*IF(6=1,'1.Inputs'!$D$38,IF(6=2,'1.Inputs'!$D$39,$E227)))/(1-'1.Inputs'!$D$42)*$D227*(1+$G227)^(6-1))-('1.Inputs'!$D$37*12*IF(6=1,'1.Inputs'!$D$38,IF(6=2,'1.Inputs'!$D$39,$E227)))*'1.Inputs'!$D$43*(1+$G227)^(6-1)-'1.Inputs'!$D$44*(1+$G227)^(6-1)-('1.Inputs'!$D$20/'1.Inputs'!$D$27+'1.Inputs'!$D$23/'1.Inputs'!$D$28))))*'1.Inputs'!$D$53</f>
        <v>1234710875.2206981</v>
      </c>
      <c r="AI227" s="36">
        <f ca="1">Y227-AI$13-AI$14+MIN(AI$13,MAX(0,((('1.Inputs'!$D$37*12*IF(7=1,'1.Inputs'!$D$38,IF(7=2,'1.Inputs'!$D$39,$E227)))*$F227*(('1.Inputs'!$D$40)+(1-'1.Inputs'!$D$40)*(1+'1.Inputs'!$D$41))*(1+$G227)^(7-1))-(('1.Inputs'!$D$37*12*IF(7=1,'1.Inputs'!$D$38,IF(7=2,'1.Inputs'!$D$39,$E227)))/(1-'1.Inputs'!$D$42)*$D227*(1+$G227)^(7-1))-('1.Inputs'!$D$37*12*IF(7=1,'1.Inputs'!$D$38,IF(7=2,'1.Inputs'!$D$39,$E227)))*'1.Inputs'!$D$43*(1+$G227)^(7-1)-'1.Inputs'!$D$44*(1+$G227)^(7-1)-('1.Inputs'!$D$20/'1.Inputs'!$D$27+'1.Inputs'!$D$23/'1.Inputs'!$D$28))))*'1.Inputs'!$D$53</f>
        <v>1334141511.951035</v>
      </c>
      <c r="AJ227" s="36">
        <f ca="1">Z227-AJ$13-AJ$14+MIN(AJ$13,MAX(0,((('1.Inputs'!$D$37*12*IF(8=1,'1.Inputs'!$D$38,IF(8=2,'1.Inputs'!$D$39,$E227)))*$F227*(('1.Inputs'!$D$40)+(1-'1.Inputs'!$D$40)*(1+'1.Inputs'!$D$41))*(1+$G227)^(8-1))-(('1.Inputs'!$D$37*12*IF(8=1,'1.Inputs'!$D$38,IF(8=2,'1.Inputs'!$D$39,$E227)))/(1-'1.Inputs'!$D$42)*$D227*(1+$G227)^(8-1))-('1.Inputs'!$D$37*12*IF(8=1,'1.Inputs'!$D$38,IF(8=2,'1.Inputs'!$D$39,$E227)))*'1.Inputs'!$D$43*(1+$G227)^(8-1)-'1.Inputs'!$D$44*(1+$G227)^(8-1)-('1.Inputs'!$D$20/'1.Inputs'!$D$27+'1.Inputs'!$D$23/'1.Inputs'!$D$28))))*'1.Inputs'!$D$53</f>
        <v>1683946873.1211789</v>
      </c>
      <c r="AK227" s="36">
        <f ca="1">AA227-AK$13-AK$14+MIN(AK$13,MAX(0,((('1.Inputs'!$D$37*12*IF(9=1,'1.Inputs'!$D$38,IF(9=2,'1.Inputs'!$D$39,$E227)))*$F227*(('1.Inputs'!$D$40)+(1-'1.Inputs'!$D$40)*(1+'1.Inputs'!$D$41))*(1+$G227)^(9-1))-(('1.Inputs'!$D$37*12*IF(9=1,'1.Inputs'!$D$38,IF(9=2,'1.Inputs'!$D$39,$E227)))/(1-'1.Inputs'!$D$42)*$D227*(1+$G227)^(9-1))-('1.Inputs'!$D$37*12*IF(9=1,'1.Inputs'!$D$38,IF(9=2,'1.Inputs'!$D$39,$E227)))*'1.Inputs'!$D$43*(1+$G227)^(9-1)-'1.Inputs'!$D$44*(1+$G227)^(9-1)-('1.Inputs'!$D$20/'1.Inputs'!$D$27+'1.Inputs'!$D$23/'1.Inputs'!$D$28))))*'1.Inputs'!$D$53</f>
        <v>1773177463.031388</v>
      </c>
      <c r="AL227" s="36">
        <f ca="1">AB227-AL$13-AL$14+MIN(AL$13,MAX(0,((('1.Inputs'!$D$37*12*IF(10=1,'1.Inputs'!$D$38,IF(10=2,'1.Inputs'!$D$39,$E227)))*$F227*(('1.Inputs'!$D$40)+(1-'1.Inputs'!$D$40)*(1+'1.Inputs'!$D$41))*(1+$G227)^(10-1))-(('1.Inputs'!$D$37*12*IF(10=1,'1.Inputs'!$D$38,IF(10=2,'1.Inputs'!$D$39,$E227)))/(1-'1.Inputs'!$D$42)*$D227*(1+$G227)^(10-1))-('1.Inputs'!$D$37*12*IF(10=1,'1.Inputs'!$D$38,IF(10=2,'1.Inputs'!$D$39,$E227)))*'1.Inputs'!$D$43*(1+$G227)^(10-1)-'1.Inputs'!$D$44*(1+$G227)^(10-1)-('1.Inputs'!$D$20/'1.Inputs'!$D$27+'1.Inputs'!$D$23/'1.Inputs'!$D$28))))*'1.Inputs'!$D$53+'1.Inputs'!$D$35</f>
        <v>5405605668.4117126</v>
      </c>
      <c r="AM227" s="48">
        <f ca="1">R227+NPV('1.Inputs'!$D$55,S227:AB227)</f>
        <v>5002255887.0350533</v>
      </c>
      <c r="AN227" s="48">
        <f ca="1">-('1.Inputs'!$D$24*(1-'1.Inputs'!$D$31)+'1.Inputs'!$D$35)+NPV('1.Inputs'!$D$54,AC227:AL227)</f>
        <v>2688680247.5738287</v>
      </c>
      <c r="AO227" s="36">
        <f t="shared" ca="1" si="29"/>
        <v>-1.6198456394396432</v>
      </c>
      <c r="AP227" s="36">
        <f t="shared" ca="1" si="30"/>
        <v>2.6720634515838211</v>
      </c>
      <c r="AQ227" s="36">
        <f ca="1">'1.Inputs'!$D$35+MIN(SUM($AC227:AC227),SUM($AC227:AD227),SUM($AC227:AE227),SUM($AC227:AF227),SUM($AC227:AG227),SUM($AC227:AH227),SUM($AC227:AI227),SUM($AC227:AJ227),SUM($AC227:AK227),SUM($AC227:AL227))</f>
        <v>464970783.61870867</v>
      </c>
      <c r="AR227" s="36">
        <f ca="1">IF(AP227&lt;'1.Inputs'!$D$57,1,0)</f>
        <v>0</v>
      </c>
      <c r="AS227" s="36">
        <f t="shared" ca="1" si="31"/>
        <v>0</v>
      </c>
    </row>
    <row r="228" spans="2:45" ht="15" customHeight="1" x14ac:dyDescent="0.25">
      <c r="B228" s="36">
        <v>213</v>
      </c>
      <c r="C228" s="36">
        <f t="shared" ca="1" si="24"/>
        <v>0.33356369721810963</v>
      </c>
      <c r="D228" s="36">
        <f t="shared" ca="1" si="25"/>
        <v>18719.628870866163</v>
      </c>
      <c r="E228" s="47">
        <f t="shared" ca="1" si="26"/>
        <v>0.80491711970978619</v>
      </c>
      <c r="F228" s="36">
        <f t="shared" ca="1" si="27"/>
        <v>28058.246620479218</v>
      </c>
      <c r="G228" s="36">
        <f t="shared" ca="1" si="28"/>
        <v>5.5101542256036973E-2</v>
      </c>
      <c r="H228" s="36">
        <f ca="1">((('1.Inputs'!$D$37*12*IF(1=1,'1.Inputs'!$D$38,IF(1=2,'1.Inputs'!$D$39,$E228)))*$F228*(('1.Inputs'!$D$40)+(1-'1.Inputs'!$D$40)*(1+'1.Inputs'!$D$41))*(1+$G228)^(1-1))*'1.Inputs'!$D$47+(('1.Inputs'!$D$37*12*IF(1=1,'1.Inputs'!$D$38,IF(1=2,'1.Inputs'!$D$39,$E228)))/(1-'1.Inputs'!$D$42)*$D228*(1+$G228)^(1-1))*('1.Inputs'!$D$48-'1.Inputs'!$D$49))/'1.Inputs'!$D$51</f>
        <v>751066276.76576948</v>
      </c>
      <c r="I228" s="36">
        <f ca="1">((('1.Inputs'!$D$37*12*IF(2=1,'1.Inputs'!$D$38,IF(2=2,'1.Inputs'!$D$39,$E228)))*$F228*(('1.Inputs'!$D$40)+(1-'1.Inputs'!$D$40)*(1+'1.Inputs'!$D$41))*(1+$G228)^(2-1))*'1.Inputs'!$D$47+(('1.Inputs'!$D$37*12*IF(2=1,'1.Inputs'!$D$38,IF(2=2,'1.Inputs'!$D$39,$E228)))/(1-'1.Inputs'!$D$42)*$D228*(1+$G228)^(2-1))*('1.Inputs'!$D$48-'1.Inputs'!$D$49))/'1.Inputs'!$D$51</f>
        <v>1109431661.7328882</v>
      </c>
      <c r="J228" s="36">
        <f ca="1">((('1.Inputs'!$D$37*12*IF(3=1,'1.Inputs'!$D$38,IF(3=2,'1.Inputs'!$D$39,$E228)))*$F228*(('1.Inputs'!$D$40)+(1-'1.Inputs'!$D$40)*(1+'1.Inputs'!$D$41))*(1+$G228)^(3-1))*'1.Inputs'!$D$47+(('1.Inputs'!$D$37*12*IF(3=1,'1.Inputs'!$D$38,IF(3=2,'1.Inputs'!$D$39,$E228)))/(1-'1.Inputs'!$D$42)*$D228*(1+$G228)^(3-1))*('1.Inputs'!$D$48-'1.Inputs'!$D$49))/'1.Inputs'!$D$51</f>
        <v>1346008920.7690632</v>
      </c>
      <c r="K228" s="36">
        <f ca="1">((('1.Inputs'!$D$37*12*IF(4=1,'1.Inputs'!$D$38,IF(4=2,'1.Inputs'!$D$39,$E228)))*$F228*(('1.Inputs'!$D$40)+(1-'1.Inputs'!$D$40)*(1+'1.Inputs'!$D$41))*(1+$G228)^(4-1))*'1.Inputs'!$D$47+(('1.Inputs'!$D$37*12*IF(4=1,'1.Inputs'!$D$38,IF(4=2,'1.Inputs'!$D$39,$E228)))/(1-'1.Inputs'!$D$42)*$D228*(1+$G228)^(4-1))*('1.Inputs'!$D$48-'1.Inputs'!$D$49))/'1.Inputs'!$D$51</f>
        <v>1420176088.1938226</v>
      </c>
      <c r="L228" s="36">
        <f ca="1">((('1.Inputs'!$D$37*12*IF(5=1,'1.Inputs'!$D$38,IF(5=2,'1.Inputs'!$D$39,$E228)))*$F228*(('1.Inputs'!$D$40)+(1-'1.Inputs'!$D$40)*(1+'1.Inputs'!$D$41))*(1+$G228)^(5-1))*'1.Inputs'!$D$47+(('1.Inputs'!$D$37*12*IF(5=1,'1.Inputs'!$D$38,IF(5=2,'1.Inputs'!$D$39,$E228)))/(1-'1.Inputs'!$D$42)*$D228*(1+$G228)^(5-1))*('1.Inputs'!$D$48-'1.Inputs'!$D$49))/'1.Inputs'!$D$51</f>
        <v>1498429980.9284477</v>
      </c>
      <c r="M228" s="36">
        <f ca="1">((('1.Inputs'!$D$37*12*IF(6=1,'1.Inputs'!$D$38,IF(6=2,'1.Inputs'!$D$39,$E228)))*$F228*(('1.Inputs'!$D$40)+(1-'1.Inputs'!$D$40)*(1+'1.Inputs'!$D$41))*(1+$G228)^(6-1))*'1.Inputs'!$D$47+(('1.Inputs'!$D$37*12*IF(6=1,'1.Inputs'!$D$38,IF(6=2,'1.Inputs'!$D$39,$E228)))/(1-'1.Inputs'!$D$42)*$D228*(1+$G228)^(6-1))*('1.Inputs'!$D$48-'1.Inputs'!$D$49))/'1.Inputs'!$D$51</f>
        <v>1580995783.8402894</v>
      </c>
      <c r="N228" s="36">
        <f ca="1">((('1.Inputs'!$D$37*12*IF(7=1,'1.Inputs'!$D$38,IF(7=2,'1.Inputs'!$D$39,$E228)))*$F228*(('1.Inputs'!$D$40)+(1-'1.Inputs'!$D$40)*(1+'1.Inputs'!$D$41))*(1+$G228)^(7-1))*'1.Inputs'!$D$47+(('1.Inputs'!$D$37*12*IF(7=1,'1.Inputs'!$D$38,IF(7=2,'1.Inputs'!$D$39,$E228)))/(1-'1.Inputs'!$D$42)*$D228*(1+$G228)^(7-1))*('1.Inputs'!$D$48-'1.Inputs'!$D$49))/'1.Inputs'!$D$51</f>
        <v>1668111089.8301811</v>
      </c>
      <c r="O228" s="36">
        <f ca="1">((('1.Inputs'!$D$37*12*IF(8=1,'1.Inputs'!$D$38,IF(8=2,'1.Inputs'!$D$39,$E228)))*$F228*(('1.Inputs'!$D$40)+(1-'1.Inputs'!$D$40)*(1+'1.Inputs'!$D$41))*(1+$G228)^(8-1))*'1.Inputs'!$D$47+(('1.Inputs'!$D$37*12*IF(8=1,'1.Inputs'!$D$38,IF(8=2,'1.Inputs'!$D$39,$E228)))/(1-'1.Inputs'!$D$42)*$D228*(1+$G228)^(8-1))*('1.Inputs'!$D$48-'1.Inputs'!$D$49))/'1.Inputs'!$D$51</f>
        <v>1760026583.5342231</v>
      </c>
      <c r="P228" s="36">
        <f ca="1">((('1.Inputs'!$D$37*12*IF(9=1,'1.Inputs'!$D$38,IF(9=2,'1.Inputs'!$D$39,$E228)))*$F228*(('1.Inputs'!$D$40)+(1-'1.Inputs'!$D$40)*(1+'1.Inputs'!$D$41))*(1+$G228)^(9-1))*'1.Inputs'!$D$47+(('1.Inputs'!$D$37*12*IF(9=1,'1.Inputs'!$D$38,IF(9=2,'1.Inputs'!$D$39,$E228)))/(1-'1.Inputs'!$D$42)*$D228*(1+$G228)^(9-1))*('1.Inputs'!$D$48-'1.Inputs'!$D$49))/'1.Inputs'!$D$51</f>
        <v>1857006762.6985822</v>
      </c>
      <c r="Q228" s="36">
        <f ca="1">((('1.Inputs'!$D$37*12*IF(10=1,'1.Inputs'!$D$38,IF(10=2,'1.Inputs'!$D$39,$E228)))*$F228*(('1.Inputs'!$D$40)+(1-'1.Inputs'!$D$40)*(1+'1.Inputs'!$D$41))*(1+$G228)^(10-1))*'1.Inputs'!$D$47+(('1.Inputs'!$D$37*12*IF(10=1,'1.Inputs'!$D$38,IF(10=2,'1.Inputs'!$D$39,$E228)))/(1-'1.Inputs'!$D$42)*$D228*(1+$G228)^(10-1))*('1.Inputs'!$D$48-'1.Inputs'!$D$49))/'1.Inputs'!$D$51</f>
        <v>1959330699.303165</v>
      </c>
      <c r="R228" s="36">
        <f>-'1.Inputs'!$D$24</f>
        <v>-2050000000</v>
      </c>
      <c r="S228" s="36">
        <f ca="1">((('1.Inputs'!$D$37*12*IF(1=1,'1.Inputs'!$D$38,IF(1=2,'1.Inputs'!$D$39,$E228)))*$F228*(('1.Inputs'!$D$40)+(1-'1.Inputs'!$D$40)*(1+'1.Inputs'!$D$41))*(1+$G228)^(1-1))-(('1.Inputs'!$D$37*12*IF(1=1,'1.Inputs'!$D$38,IF(1=2,'1.Inputs'!$D$39,$E228)))/(1-'1.Inputs'!$D$42)*$D228*(1+$G228)^(1-1))-('1.Inputs'!$D$37*12*IF(1=1,'1.Inputs'!$D$38,IF(1=2,'1.Inputs'!$D$39,$E228)))*'1.Inputs'!$D$43*(1+$G228)^(1-1)-'1.Inputs'!$D$44*(1+$G228)^(1-1)-('1.Inputs'!$D$20/'1.Inputs'!$D$27+'1.Inputs'!$D$23/'1.Inputs'!$D$28))-MAX(0,((('1.Inputs'!$D$37*12*IF(1=1,'1.Inputs'!$D$38,IF(1=2,'1.Inputs'!$D$39,$E228)))*$F228*(('1.Inputs'!$D$40)+(1-'1.Inputs'!$D$40)*(1+'1.Inputs'!$D$41))*(1+$G228)^(1-1))-(('1.Inputs'!$D$37*12*IF(1=1,'1.Inputs'!$D$38,IF(1=2,'1.Inputs'!$D$39,$E228)))/(1-'1.Inputs'!$D$42)*$D228*(1+$G228)^(1-1))-('1.Inputs'!$D$37*12*IF(1=1,'1.Inputs'!$D$38,IF(1=2,'1.Inputs'!$D$39,$E228)))*'1.Inputs'!$D$43*(1+$G228)^(1-1)-'1.Inputs'!$D$44*(1+$G228)^(1-1)-('1.Inputs'!$D$20/'1.Inputs'!$D$27+'1.Inputs'!$D$23/'1.Inputs'!$D$28)))*'1.Inputs'!$D$53+('1.Inputs'!$D$20/'1.Inputs'!$D$27+'1.Inputs'!$D$23/'1.Inputs'!$D$28)-H228</f>
        <v>-712990970.59788942</v>
      </c>
      <c r="T228" s="36">
        <f ca="1">((('1.Inputs'!$D$37*12*IF(2=1,'1.Inputs'!$D$38,IF(2=2,'1.Inputs'!$D$39,$E228)))*$F228*(('1.Inputs'!$D$40)+(1-'1.Inputs'!$D$40)*(1+'1.Inputs'!$D$41))*(1+$G228)^(2-1))-(('1.Inputs'!$D$37*12*IF(2=1,'1.Inputs'!$D$38,IF(2=2,'1.Inputs'!$D$39,$E228)))/(1-'1.Inputs'!$D$42)*$D228*(1+$G228)^(2-1))-('1.Inputs'!$D$37*12*IF(2=1,'1.Inputs'!$D$38,IF(2=2,'1.Inputs'!$D$39,$E228)))*'1.Inputs'!$D$43*(1+$G228)^(2-1)-'1.Inputs'!$D$44*(1+$G228)^(2-1)-('1.Inputs'!$D$20/'1.Inputs'!$D$27+'1.Inputs'!$D$23/'1.Inputs'!$D$28))-MAX(0,((('1.Inputs'!$D$37*12*IF(2=1,'1.Inputs'!$D$38,IF(2=2,'1.Inputs'!$D$39,$E228)))*$F228*(('1.Inputs'!$D$40)+(1-'1.Inputs'!$D$40)*(1+'1.Inputs'!$D$41))*(1+$G228)^(2-1))-(('1.Inputs'!$D$37*12*IF(2=1,'1.Inputs'!$D$38,IF(2=2,'1.Inputs'!$D$39,$E228)))/(1-'1.Inputs'!$D$42)*$D228*(1+$G228)^(2-1))-('1.Inputs'!$D$37*12*IF(2=1,'1.Inputs'!$D$38,IF(2=2,'1.Inputs'!$D$39,$E228)))*'1.Inputs'!$D$43*(1+$G228)^(2-1)-'1.Inputs'!$D$44*(1+$G228)^(2-1)-('1.Inputs'!$D$20/'1.Inputs'!$D$27+'1.Inputs'!$D$23/'1.Inputs'!$D$28)))*'1.Inputs'!$D$53+('1.Inputs'!$D$20/'1.Inputs'!$D$27+'1.Inputs'!$D$23/'1.Inputs'!$D$28)-(I228-H228)</f>
        <v>-27663908.102968872</v>
      </c>
      <c r="U228" s="36">
        <f ca="1">((('1.Inputs'!$D$37*12*IF(3=1,'1.Inputs'!$D$38,IF(3=2,'1.Inputs'!$D$39,$E228)))*$F228*(('1.Inputs'!$D$40)+(1-'1.Inputs'!$D$40)*(1+'1.Inputs'!$D$41))*(1+$G228)^(3-1))-(('1.Inputs'!$D$37*12*IF(3=1,'1.Inputs'!$D$38,IF(3=2,'1.Inputs'!$D$39,$E228)))/(1-'1.Inputs'!$D$42)*$D228*(1+$G228)^(3-1))-('1.Inputs'!$D$37*12*IF(3=1,'1.Inputs'!$D$38,IF(3=2,'1.Inputs'!$D$39,$E228)))*'1.Inputs'!$D$43*(1+$G228)^(3-1)-'1.Inputs'!$D$44*(1+$G228)^(3-1)-('1.Inputs'!$D$20/'1.Inputs'!$D$27+'1.Inputs'!$D$23/'1.Inputs'!$D$28))-MAX(0,((('1.Inputs'!$D$37*12*IF(3=1,'1.Inputs'!$D$38,IF(3=2,'1.Inputs'!$D$39,$E228)))*$F228*(('1.Inputs'!$D$40)+(1-'1.Inputs'!$D$40)*(1+'1.Inputs'!$D$41))*(1+$G228)^(3-1))-(('1.Inputs'!$D$37*12*IF(3=1,'1.Inputs'!$D$38,IF(3=2,'1.Inputs'!$D$39,$E228)))/(1-'1.Inputs'!$D$42)*$D228*(1+$G228)^(3-1))-('1.Inputs'!$D$37*12*IF(3=1,'1.Inputs'!$D$38,IF(3=2,'1.Inputs'!$D$39,$E228)))*'1.Inputs'!$D$43*(1+$G228)^(3-1)-'1.Inputs'!$D$44*(1+$G228)^(3-1)-('1.Inputs'!$D$20/'1.Inputs'!$D$27+'1.Inputs'!$D$23/'1.Inputs'!$D$28)))*'1.Inputs'!$D$53+('1.Inputs'!$D$20/'1.Inputs'!$D$27+'1.Inputs'!$D$23/'1.Inputs'!$D$28)-(J228-I228)</f>
        <v>252177572.67728478</v>
      </c>
      <c r="V228" s="36">
        <f ca="1">((('1.Inputs'!$D$37*12*IF(4=1,'1.Inputs'!$D$38,IF(4=2,'1.Inputs'!$D$39,$E228)))*$F228*(('1.Inputs'!$D$40)+(1-'1.Inputs'!$D$40)*(1+'1.Inputs'!$D$41))*(1+$G228)^(4-1))-(('1.Inputs'!$D$37*12*IF(4=1,'1.Inputs'!$D$38,IF(4=2,'1.Inputs'!$D$39,$E228)))/(1-'1.Inputs'!$D$42)*$D228*(1+$G228)^(4-1))-('1.Inputs'!$D$37*12*IF(4=1,'1.Inputs'!$D$38,IF(4=2,'1.Inputs'!$D$39,$E228)))*'1.Inputs'!$D$43*(1+$G228)^(4-1)-'1.Inputs'!$D$44*(1+$G228)^(4-1)-('1.Inputs'!$D$20/'1.Inputs'!$D$27+'1.Inputs'!$D$23/'1.Inputs'!$D$28))-MAX(0,((('1.Inputs'!$D$37*12*IF(4=1,'1.Inputs'!$D$38,IF(4=2,'1.Inputs'!$D$39,$E228)))*$F228*(('1.Inputs'!$D$40)+(1-'1.Inputs'!$D$40)*(1+'1.Inputs'!$D$41))*(1+$G228)^(4-1))-(('1.Inputs'!$D$37*12*IF(4=1,'1.Inputs'!$D$38,IF(4=2,'1.Inputs'!$D$39,$E228)))/(1-'1.Inputs'!$D$42)*$D228*(1+$G228)^(4-1))-('1.Inputs'!$D$37*12*IF(4=1,'1.Inputs'!$D$38,IF(4=2,'1.Inputs'!$D$39,$E228)))*'1.Inputs'!$D$43*(1+$G228)^(4-1)-'1.Inputs'!$D$44*(1+$G228)^(4-1)-('1.Inputs'!$D$20/'1.Inputs'!$D$27+'1.Inputs'!$D$23/'1.Inputs'!$D$28)))*'1.Inputs'!$D$53+('1.Inputs'!$D$20/'1.Inputs'!$D$27+'1.Inputs'!$D$23/'1.Inputs'!$D$28)-(K228-J228)</f>
        <v>438915261.42960417</v>
      </c>
      <c r="W228" s="36">
        <f ca="1">((('1.Inputs'!$D$37*12*IF(5=1,'1.Inputs'!$D$38,IF(5=2,'1.Inputs'!$D$39,$E228)))*$F228*(('1.Inputs'!$D$40)+(1-'1.Inputs'!$D$40)*(1+'1.Inputs'!$D$41))*(1+$G228)^(5-1))-(('1.Inputs'!$D$37*12*IF(5=1,'1.Inputs'!$D$38,IF(5=2,'1.Inputs'!$D$39,$E228)))/(1-'1.Inputs'!$D$42)*$D228*(1+$G228)^(5-1))-('1.Inputs'!$D$37*12*IF(5=1,'1.Inputs'!$D$38,IF(5=2,'1.Inputs'!$D$39,$E228)))*'1.Inputs'!$D$43*(1+$G228)^(5-1)-'1.Inputs'!$D$44*(1+$G228)^(5-1)-('1.Inputs'!$D$20/'1.Inputs'!$D$27+'1.Inputs'!$D$23/'1.Inputs'!$D$28))-MAX(0,((('1.Inputs'!$D$37*12*IF(5=1,'1.Inputs'!$D$38,IF(5=2,'1.Inputs'!$D$39,$E228)))*$F228*(('1.Inputs'!$D$40)+(1-'1.Inputs'!$D$40)*(1+'1.Inputs'!$D$41))*(1+$G228)^(5-1))-(('1.Inputs'!$D$37*12*IF(5=1,'1.Inputs'!$D$38,IF(5=2,'1.Inputs'!$D$39,$E228)))/(1-'1.Inputs'!$D$42)*$D228*(1+$G228)^(5-1))-('1.Inputs'!$D$37*12*IF(5=1,'1.Inputs'!$D$38,IF(5=2,'1.Inputs'!$D$39,$E228)))*'1.Inputs'!$D$43*(1+$G228)^(5-1)-'1.Inputs'!$D$44*(1+$G228)^(5-1)-('1.Inputs'!$D$20/'1.Inputs'!$D$27+'1.Inputs'!$D$23/'1.Inputs'!$D$28)))*'1.Inputs'!$D$53+('1.Inputs'!$D$20/'1.Inputs'!$D$27+'1.Inputs'!$D$23/'1.Inputs'!$D$28)-(L228-K228)</f>
        <v>460496621.38248968</v>
      </c>
      <c r="X228" s="36">
        <f ca="1">((('1.Inputs'!$D$37*12*IF(6=1,'1.Inputs'!$D$38,IF(6=2,'1.Inputs'!$D$39,$E228)))*$F228*(('1.Inputs'!$D$40)+(1-'1.Inputs'!$D$40)*(1+'1.Inputs'!$D$41))*(1+$G228)^(6-1))-(('1.Inputs'!$D$37*12*IF(6=1,'1.Inputs'!$D$38,IF(6=2,'1.Inputs'!$D$39,$E228)))/(1-'1.Inputs'!$D$42)*$D228*(1+$G228)^(6-1))-('1.Inputs'!$D$37*12*IF(6=1,'1.Inputs'!$D$38,IF(6=2,'1.Inputs'!$D$39,$E228)))*'1.Inputs'!$D$43*(1+$G228)^(6-1)-'1.Inputs'!$D$44*(1+$G228)^(6-1)-('1.Inputs'!$D$20/'1.Inputs'!$D$27+'1.Inputs'!$D$23/'1.Inputs'!$D$28))-MAX(0,((('1.Inputs'!$D$37*12*IF(6=1,'1.Inputs'!$D$38,IF(6=2,'1.Inputs'!$D$39,$E228)))*$F228*(('1.Inputs'!$D$40)+(1-'1.Inputs'!$D$40)*(1+'1.Inputs'!$D$41))*(1+$G228)^(6-1))-(('1.Inputs'!$D$37*12*IF(6=1,'1.Inputs'!$D$38,IF(6=2,'1.Inputs'!$D$39,$E228)))/(1-'1.Inputs'!$D$42)*$D228*(1+$G228)^(6-1))-('1.Inputs'!$D$37*12*IF(6=1,'1.Inputs'!$D$38,IF(6=2,'1.Inputs'!$D$39,$E228)))*'1.Inputs'!$D$43*(1+$G228)^(6-1)-'1.Inputs'!$D$44*(1+$G228)^(6-1)-('1.Inputs'!$D$20/'1.Inputs'!$D$27+'1.Inputs'!$D$23/'1.Inputs'!$D$28)))*'1.Inputs'!$D$53+('1.Inputs'!$D$20/'1.Inputs'!$D$27+'1.Inputs'!$D$23/'1.Inputs'!$D$28)-(M228-L228)</f>
        <v>483267147.55276084</v>
      </c>
      <c r="Y228" s="36">
        <f ca="1">((('1.Inputs'!$D$37*12*IF(7=1,'1.Inputs'!$D$38,IF(7=2,'1.Inputs'!$D$39,$E228)))*$F228*(('1.Inputs'!$D$40)+(1-'1.Inputs'!$D$40)*(1+'1.Inputs'!$D$41))*(1+$G228)^(7-1))-(('1.Inputs'!$D$37*12*IF(7=1,'1.Inputs'!$D$38,IF(7=2,'1.Inputs'!$D$39,$E228)))/(1-'1.Inputs'!$D$42)*$D228*(1+$G228)^(7-1))-('1.Inputs'!$D$37*12*IF(7=1,'1.Inputs'!$D$38,IF(7=2,'1.Inputs'!$D$39,$E228)))*'1.Inputs'!$D$43*(1+$G228)^(7-1)-'1.Inputs'!$D$44*(1+$G228)^(7-1)-('1.Inputs'!$D$20/'1.Inputs'!$D$27+'1.Inputs'!$D$23/'1.Inputs'!$D$28))-MAX(0,((('1.Inputs'!$D$37*12*IF(7=1,'1.Inputs'!$D$38,IF(7=2,'1.Inputs'!$D$39,$E228)))*$F228*(('1.Inputs'!$D$40)+(1-'1.Inputs'!$D$40)*(1+'1.Inputs'!$D$41))*(1+$G228)^(7-1))-(('1.Inputs'!$D$37*12*IF(7=1,'1.Inputs'!$D$38,IF(7=2,'1.Inputs'!$D$39,$E228)))/(1-'1.Inputs'!$D$42)*$D228*(1+$G228)^(7-1))-('1.Inputs'!$D$37*12*IF(7=1,'1.Inputs'!$D$38,IF(7=2,'1.Inputs'!$D$39,$E228)))*'1.Inputs'!$D$43*(1+$G228)^(7-1)-'1.Inputs'!$D$44*(1+$G228)^(7-1)-('1.Inputs'!$D$20/'1.Inputs'!$D$27+'1.Inputs'!$D$23/'1.Inputs'!$D$28)))*'1.Inputs'!$D$53+('1.Inputs'!$D$20/'1.Inputs'!$D$27+'1.Inputs'!$D$23/'1.Inputs'!$D$28)-(N228-M228)</f>
        <v>507292364.83299613</v>
      </c>
      <c r="Z228" s="36">
        <f ca="1">((('1.Inputs'!$D$37*12*IF(8=1,'1.Inputs'!$D$38,IF(8=2,'1.Inputs'!$D$39,$E228)))*$F228*(('1.Inputs'!$D$40)+(1-'1.Inputs'!$D$40)*(1+'1.Inputs'!$D$41))*(1+$G228)^(8-1))-(('1.Inputs'!$D$37*12*IF(8=1,'1.Inputs'!$D$38,IF(8=2,'1.Inputs'!$D$39,$E228)))/(1-'1.Inputs'!$D$42)*$D228*(1+$G228)^(8-1))-('1.Inputs'!$D$37*12*IF(8=1,'1.Inputs'!$D$38,IF(8=2,'1.Inputs'!$D$39,$E228)))*'1.Inputs'!$D$43*(1+$G228)^(8-1)-'1.Inputs'!$D$44*(1+$G228)^(8-1)-('1.Inputs'!$D$20/'1.Inputs'!$D$27+'1.Inputs'!$D$23/'1.Inputs'!$D$28))-MAX(0,((('1.Inputs'!$D$37*12*IF(8=1,'1.Inputs'!$D$38,IF(8=2,'1.Inputs'!$D$39,$E228)))*$F228*(('1.Inputs'!$D$40)+(1-'1.Inputs'!$D$40)*(1+'1.Inputs'!$D$41))*(1+$G228)^(8-1))-(('1.Inputs'!$D$37*12*IF(8=1,'1.Inputs'!$D$38,IF(8=2,'1.Inputs'!$D$39,$E228)))/(1-'1.Inputs'!$D$42)*$D228*(1+$G228)^(8-1))-('1.Inputs'!$D$37*12*IF(8=1,'1.Inputs'!$D$38,IF(8=2,'1.Inputs'!$D$39,$E228)))*'1.Inputs'!$D$43*(1+$G228)^(8-1)-'1.Inputs'!$D$44*(1+$G228)^(8-1)-('1.Inputs'!$D$20/'1.Inputs'!$D$27+'1.Inputs'!$D$23/'1.Inputs'!$D$28)))*'1.Inputs'!$D$53+('1.Inputs'!$D$20/'1.Inputs'!$D$27+'1.Inputs'!$D$23/'1.Inputs'!$D$28)-(O228-N228)</f>
        <v>532641408.63840902</v>
      </c>
      <c r="AA228" s="36">
        <f ca="1">((('1.Inputs'!$D$37*12*IF(9=1,'1.Inputs'!$D$38,IF(9=2,'1.Inputs'!$D$39,$E228)))*$F228*(('1.Inputs'!$D$40)+(1-'1.Inputs'!$D$40)*(1+'1.Inputs'!$D$41))*(1+$G228)^(9-1))-(('1.Inputs'!$D$37*12*IF(9=1,'1.Inputs'!$D$38,IF(9=2,'1.Inputs'!$D$39,$E228)))/(1-'1.Inputs'!$D$42)*$D228*(1+$G228)^(9-1))-('1.Inputs'!$D$37*12*IF(9=1,'1.Inputs'!$D$38,IF(9=2,'1.Inputs'!$D$39,$E228)))*'1.Inputs'!$D$43*(1+$G228)^(9-1)-'1.Inputs'!$D$44*(1+$G228)^(9-1)-('1.Inputs'!$D$20/'1.Inputs'!$D$27+'1.Inputs'!$D$23/'1.Inputs'!$D$28))-MAX(0,((('1.Inputs'!$D$37*12*IF(9=1,'1.Inputs'!$D$38,IF(9=2,'1.Inputs'!$D$39,$E228)))*$F228*(('1.Inputs'!$D$40)+(1-'1.Inputs'!$D$40)*(1+'1.Inputs'!$D$41))*(1+$G228)^(9-1))-(('1.Inputs'!$D$37*12*IF(9=1,'1.Inputs'!$D$38,IF(9=2,'1.Inputs'!$D$39,$E228)))/(1-'1.Inputs'!$D$42)*$D228*(1+$G228)^(9-1))-('1.Inputs'!$D$37*12*IF(9=1,'1.Inputs'!$D$38,IF(9=2,'1.Inputs'!$D$39,$E228)))*'1.Inputs'!$D$43*(1+$G228)^(9-1)-'1.Inputs'!$D$44*(1+$G228)^(9-1)-('1.Inputs'!$D$20/'1.Inputs'!$D$27+'1.Inputs'!$D$23/'1.Inputs'!$D$28)))*'1.Inputs'!$D$53+('1.Inputs'!$D$20/'1.Inputs'!$D$27+'1.Inputs'!$D$23/'1.Inputs'!$D$28)-(P228-O228)</f>
        <v>559387223.85221601</v>
      </c>
      <c r="AB228" s="36">
        <f ca="1">((('1.Inputs'!$D$37*12*IF(10=1,'1.Inputs'!$D$38,IF(10=2,'1.Inputs'!$D$39,$E228)))*$F228*(('1.Inputs'!$D$40)+(1-'1.Inputs'!$D$40)*(1+'1.Inputs'!$D$41))*(1+$G228)^(10-1))-(('1.Inputs'!$D$37*12*IF(10=1,'1.Inputs'!$D$38,IF(10=2,'1.Inputs'!$D$39,$E228)))/(1-'1.Inputs'!$D$42)*$D228*(1+$G228)^(10-1))-('1.Inputs'!$D$37*12*IF(10=1,'1.Inputs'!$D$38,IF(10=2,'1.Inputs'!$D$39,$E228)))*'1.Inputs'!$D$43*(1+$G228)^(10-1)-'1.Inputs'!$D$44*(1+$G228)^(10-1)-('1.Inputs'!$D$20/'1.Inputs'!$D$27+'1.Inputs'!$D$23/'1.Inputs'!$D$28))-MAX(0,((('1.Inputs'!$D$37*12*IF(10=1,'1.Inputs'!$D$38,IF(10=2,'1.Inputs'!$D$39,$E228)))*$F228*(('1.Inputs'!$D$40)+(1-'1.Inputs'!$D$40)*(1+'1.Inputs'!$D$41))*(1+$G228)^(10-1))-(('1.Inputs'!$D$37*12*IF(10=1,'1.Inputs'!$D$38,IF(10=2,'1.Inputs'!$D$39,$E228)))/(1-'1.Inputs'!$D$42)*$D228*(1+$G228)^(10-1))-('1.Inputs'!$D$37*12*IF(10=1,'1.Inputs'!$D$38,IF(10=2,'1.Inputs'!$D$39,$E228)))*'1.Inputs'!$D$43*(1+$G228)^(10-1)-'1.Inputs'!$D$44*(1+$G228)^(10-1)-('1.Inputs'!$D$20/'1.Inputs'!$D$27+'1.Inputs'!$D$23/'1.Inputs'!$D$28)))*'1.Inputs'!$D$53+('1.Inputs'!$D$20/'1.Inputs'!$D$27+'1.Inputs'!$D$23/'1.Inputs'!$D$28)-(Q228-P228)+(('1.Inputs'!$D$20+'1.Inputs'!$D$23-('1.Inputs'!$D$20/'1.Inputs'!$D$27+'1.Inputs'!$D$23/'1.Inputs'!$D$28)*'1.Inputs'!$D$10)*'1.Inputs'!$D$60+'1.Inputs'!$D$19*'1.Inputs'!$D$59+Q228)</f>
        <v>3246937474.0363626</v>
      </c>
      <c r="AC228" s="36">
        <f ca="1">S228-AC$13-AC$14+MIN(AC$13,MAX(0,((('1.Inputs'!$D$37*12*IF(1=1,'1.Inputs'!$D$38,IF(1=2,'1.Inputs'!$D$39,$E228)))*$F228*(('1.Inputs'!$D$40)+(1-'1.Inputs'!$D$40)*(1+'1.Inputs'!$D$41))*(1+$G228)^(1-1))-(('1.Inputs'!$D$37*12*IF(1=1,'1.Inputs'!$D$38,IF(1=2,'1.Inputs'!$D$39,$E228)))/(1-'1.Inputs'!$D$42)*$D228*(1+$G228)^(1-1))-('1.Inputs'!$D$37*12*IF(1=1,'1.Inputs'!$D$38,IF(1=2,'1.Inputs'!$D$39,$E228)))*'1.Inputs'!$D$43*(1+$G228)^(1-1)-'1.Inputs'!$D$44*(1+$G228)^(1-1)-('1.Inputs'!$D$20/'1.Inputs'!$D$27+'1.Inputs'!$D$23/'1.Inputs'!$D$28))))*'1.Inputs'!$D$53</f>
        <v>-860590970.59788942</v>
      </c>
      <c r="AD228" s="36">
        <f ca="1">T228-AD$13-AD$14+MIN(AD$13,MAX(0,((('1.Inputs'!$D$37*12*IF(2=1,'1.Inputs'!$D$38,IF(2=2,'1.Inputs'!$D$39,$E228)))*$F228*(('1.Inputs'!$D$40)+(1-'1.Inputs'!$D$40)*(1+'1.Inputs'!$D$41))*(1+$G228)^(2-1))-(('1.Inputs'!$D$37*12*IF(2=1,'1.Inputs'!$D$38,IF(2=2,'1.Inputs'!$D$39,$E228)))/(1-'1.Inputs'!$D$42)*$D228*(1+$G228)^(2-1))-('1.Inputs'!$D$37*12*IF(2=1,'1.Inputs'!$D$38,IF(2=2,'1.Inputs'!$D$39,$E228)))*'1.Inputs'!$D$43*(1+$G228)^(2-1)-'1.Inputs'!$D$44*(1+$G228)^(2-1)-('1.Inputs'!$D$20/'1.Inputs'!$D$27+'1.Inputs'!$D$23/'1.Inputs'!$D$28))))*'1.Inputs'!$D$53</f>
        <v>-123603908.10296887</v>
      </c>
      <c r="AE228" s="36">
        <f ca="1">U228-AE$13-AE$14+MIN(AE$13,MAX(0,((('1.Inputs'!$D$37*12*IF(3=1,'1.Inputs'!$D$38,IF(3=2,'1.Inputs'!$D$39,$E228)))*$F228*(('1.Inputs'!$D$40)+(1-'1.Inputs'!$D$40)*(1+'1.Inputs'!$D$41))*(1+$G228)^(3-1))-(('1.Inputs'!$D$37*12*IF(3=1,'1.Inputs'!$D$38,IF(3=2,'1.Inputs'!$D$39,$E228)))/(1-'1.Inputs'!$D$42)*$D228*(1+$G228)^(3-1))-('1.Inputs'!$D$37*12*IF(3=1,'1.Inputs'!$D$38,IF(3=2,'1.Inputs'!$D$39,$E228)))*'1.Inputs'!$D$43*(1+$G228)^(3-1)-'1.Inputs'!$D$44*(1+$G228)^(3-1)-('1.Inputs'!$D$20/'1.Inputs'!$D$27+'1.Inputs'!$D$23/'1.Inputs'!$D$28))))*'1.Inputs'!$D$53</f>
        <v>-89762427.322715223</v>
      </c>
      <c r="AF228" s="36">
        <f ca="1">V228-AF$13-AF$14+MIN(AF$13,MAX(0,((('1.Inputs'!$D$37*12*IF(4=1,'1.Inputs'!$D$38,IF(4=2,'1.Inputs'!$D$39,$E228)))*$F228*(('1.Inputs'!$D$40)+(1-'1.Inputs'!$D$40)*(1+'1.Inputs'!$D$41))*(1+$G228)^(4-1))-(('1.Inputs'!$D$37*12*IF(4=1,'1.Inputs'!$D$38,IF(4=2,'1.Inputs'!$D$39,$E228)))/(1-'1.Inputs'!$D$42)*$D228*(1+$G228)^(4-1))-('1.Inputs'!$D$37*12*IF(4=1,'1.Inputs'!$D$38,IF(4=2,'1.Inputs'!$D$39,$E228)))*'1.Inputs'!$D$43*(1+$G228)^(4-1)-'1.Inputs'!$D$44*(1+$G228)^(4-1)-('1.Inputs'!$D$20/'1.Inputs'!$D$27+'1.Inputs'!$D$23/'1.Inputs'!$D$28))))*'1.Inputs'!$D$53</f>
        <v>116163261.42960417</v>
      </c>
      <c r="AG228" s="36">
        <f ca="1">W228-AG$13-AG$14+MIN(AG$13,MAX(0,((('1.Inputs'!$D$37*12*IF(5=1,'1.Inputs'!$D$38,IF(5=2,'1.Inputs'!$D$39,$E228)))*$F228*(('1.Inputs'!$D$40)+(1-'1.Inputs'!$D$40)*(1+'1.Inputs'!$D$41))*(1+$G228)^(5-1))-(('1.Inputs'!$D$37*12*IF(5=1,'1.Inputs'!$D$38,IF(5=2,'1.Inputs'!$D$39,$E228)))/(1-'1.Inputs'!$D$42)*$D228*(1+$G228)^(5-1))-('1.Inputs'!$D$37*12*IF(5=1,'1.Inputs'!$D$38,IF(5=2,'1.Inputs'!$D$39,$E228)))*'1.Inputs'!$D$43*(1+$G228)^(5-1)-'1.Inputs'!$D$44*(1+$G228)^(5-1)-('1.Inputs'!$D$20/'1.Inputs'!$D$27+'1.Inputs'!$D$23/'1.Inputs'!$D$28))))*'1.Inputs'!$D$53</f>
        <v>156932621.38248968</v>
      </c>
      <c r="AH228" s="36">
        <f ca="1">X228-AH$13-AH$14+MIN(AH$13,MAX(0,((('1.Inputs'!$D$37*12*IF(6=1,'1.Inputs'!$D$38,IF(6=2,'1.Inputs'!$D$39,$E228)))*$F228*(('1.Inputs'!$D$40)+(1-'1.Inputs'!$D$40)*(1+'1.Inputs'!$D$41))*(1+$G228)^(6-1))-(('1.Inputs'!$D$37*12*IF(6=1,'1.Inputs'!$D$38,IF(6=2,'1.Inputs'!$D$39,$E228)))/(1-'1.Inputs'!$D$42)*$D228*(1+$G228)^(6-1))-('1.Inputs'!$D$37*12*IF(6=1,'1.Inputs'!$D$38,IF(6=2,'1.Inputs'!$D$39,$E228)))*'1.Inputs'!$D$43*(1+$G228)^(6-1)-'1.Inputs'!$D$44*(1+$G228)^(6-1)-('1.Inputs'!$D$20/'1.Inputs'!$D$27+'1.Inputs'!$D$23/'1.Inputs'!$D$28))))*'1.Inputs'!$D$53</f>
        <v>198891147.55276084</v>
      </c>
      <c r="AI228" s="36">
        <f ca="1">Y228-AI$13-AI$14+MIN(AI$13,MAX(0,((('1.Inputs'!$D$37*12*IF(7=1,'1.Inputs'!$D$38,IF(7=2,'1.Inputs'!$D$39,$E228)))*$F228*(('1.Inputs'!$D$40)+(1-'1.Inputs'!$D$40)*(1+'1.Inputs'!$D$41))*(1+$G228)^(7-1))-(('1.Inputs'!$D$37*12*IF(7=1,'1.Inputs'!$D$38,IF(7=2,'1.Inputs'!$D$39,$E228)))/(1-'1.Inputs'!$D$42)*$D228*(1+$G228)^(7-1))-('1.Inputs'!$D$37*12*IF(7=1,'1.Inputs'!$D$38,IF(7=2,'1.Inputs'!$D$39,$E228)))*'1.Inputs'!$D$43*(1+$G228)^(7-1)-'1.Inputs'!$D$44*(1+$G228)^(7-1)-('1.Inputs'!$D$20/'1.Inputs'!$D$27+'1.Inputs'!$D$23/'1.Inputs'!$D$28))))*'1.Inputs'!$D$53</f>
        <v>242104364.83299613</v>
      </c>
      <c r="AJ228" s="36">
        <f ca="1">Z228-AJ$13-AJ$14+MIN(AJ$13,MAX(0,((('1.Inputs'!$D$37*12*IF(8=1,'1.Inputs'!$D$38,IF(8=2,'1.Inputs'!$D$39,$E228)))*$F228*(('1.Inputs'!$D$40)+(1-'1.Inputs'!$D$40)*(1+'1.Inputs'!$D$41))*(1+$G228)^(8-1))-(('1.Inputs'!$D$37*12*IF(8=1,'1.Inputs'!$D$38,IF(8=2,'1.Inputs'!$D$39,$E228)))/(1-'1.Inputs'!$D$42)*$D228*(1+$G228)^(8-1))-('1.Inputs'!$D$37*12*IF(8=1,'1.Inputs'!$D$38,IF(8=2,'1.Inputs'!$D$39,$E228)))*'1.Inputs'!$D$43*(1+$G228)^(8-1)-'1.Inputs'!$D$44*(1+$G228)^(8-1)-('1.Inputs'!$D$20/'1.Inputs'!$D$27+'1.Inputs'!$D$23/'1.Inputs'!$D$28))))*'1.Inputs'!$D$53</f>
        <v>532641408.63840902</v>
      </c>
      <c r="AK228" s="36">
        <f ca="1">AA228-AK$13-AK$14+MIN(AK$13,MAX(0,((('1.Inputs'!$D$37*12*IF(9=1,'1.Inputs'!$D$38,IF(9=2,'1.Inputs'!$D$39,$E228)))*$F228*(('1.Inputs'!$D$40)+(1-'1.Inputs'!$D$40)*(1+'1.Inputs'!$D$41))*(1+$G228)^(9-1))-(('1.Inputs'!$D$37*12*IF(9=1,'1.Inputs'!$D$38,IF(9=2,'1.Inputs'!$D$39,$E228)))/(1-'1.Inputs'!$D$42)*$D228*(1+$G228)^(9-1))-('1.Inputs'!$D$37*12*IF(9=1,'1.Inputs'!$D$38,IF(9=2,'1.Inputs'!$D$39,$E228)))*'1.Inputs'!$D$43*(1+$G228)^(9-1)-'1.Inputs'!$D$44*(1+$G228)^(9-1)-('1.Inputs'!$D$20/'1.Inputs'!$D$27+'1.Inputs'!$D$23/'1.Inputs'!$D$28))))*'1.Inputs'!$D$53</f>
        <v>559387223.85221601</v>
      </c>
      <c r="AL228" s="36">
        <f ca="1">AB228-AL$13-AL$14+MIN(AL$13,MAX(0,((('1.Inputs'!$D$37*12*IF(10=1,'1.Inputs'!$D$38,IF(10=2,'1.Inputs'!$D$39,$E228)))*$F228*(('1.Inputs'!$D$40)+(1-'1.Inputs'!$D$40)*(1+'1.Inputs'!$D$41))*(1+$G228)^(10-1))-(('1.Inputs'!$D$37*12*IF(10=1,'1.Inputs'!$D$38,IF(10=2,'1.Inputs'!$D$39,$E228)))/(1-'1.Inputs'!$D$42)*$D228*(1+$G228)^(10-1))-('1.Inputs'!$D$37*12*IF(10=1,'1.Inputs'!$D$38,IF(10=2,'1.Inputs'!$D$39,$E228)))*'1.Inputs'!$D$43*(1+$G228)^(10-1)-'1.Inputs'!$D$44*(1+$G228)^(10-1)-('1.Inputs'!$D$20/'1.Inputs'!$D$27+'1.Inputs'!$D$23/'1.Inputs'!$D$28))))*'1.Inputs'!$D$53+'1.Inputs'!$D$35</f>
        <v>4046937474.0363626</v>
      </c>
      <c r="AM228" s="48">
        <f ca="1">R228+NPV('1.Inputs'!$D$55,S228:AB228)</f>
        <v>-31501680.682867289</v>
      </c>
      <c r="AN228" s="48">
        <f ca="1">-('1.Inputs'!$D$24*(1-'1.Inputs'!$D$31)+'1.Inputs'!$D$35)+NPV('1.Inputs'!$D$54,AC228:AL228)</f>
        <v>-1173480241.8050737</v>
      </c>
      <c r="AO228" s="36">
        <f t="shared" ca="1" si="29"/>
        <v>-4.8305621314220151</v>
      </c>
      <c r="AP228" s="36">
        <f t="shared" ca="1" si="30"/>
        <v>0.64069505253375203</v>
      </c>
      <c r="AQ228" s="36">
        <f ca="1">'1.Inputs'!$D$35+MIN(SUM($AC228:AC228),SUM($AC228:AD228),SUM($AC228:AE228),SUM($AC228:AF228),SUM($AC228:AG228),SUM($AC228:AH228),SUM($AC228:AI228),SUM($AC228:AJ228),SUM($AC228:AK228),SUM($AC228:AL228))</f>
        <v>-273957306.02357364</v>
      </c>
      <c r="AR228" s="36">
        <f ca="1">IF(AP228&lt;'1.Inputs'!$D$57,1,0)</f>
        <v>1</v>
      </c>
      <c r="AS228" s="36">
        <f t="shared" ca="1" si="31"/>
        <v>1</v>
      </c>
    </row>
    <row r="229" spans="2:45" ht="15" customHeight="1" x14ac:dyDescent="0.25">
      <c r="B229" s="36">
        <v>214</v>
      </c>
      <c r="C229" s="36">
        <f t="shared" ca="1" si="24"/>
        <v>1.0947949526269873E-2</v>
      </c>
      <c r="D229" s="36">
        <f t="shared" ca="1" si="25"/>
        <v>16876.980706117698</v>
      </c>
      <c r="E229" s="47">
        <f t="shared" ca="1" si="26"/>
        <v>0.71900742839962584</v>
      </c>
      <c r="F229" s="36">
        <f t="shared" ca="1" si="27"/>
        <v>32559.61768064334</v>
      </c>
      <c r="G229" s="36">
        <f t="shared" ca="1" si="28"/>
        <v>3.3181584711555093E-2</v>
      </c>
      <c r="H229" s="36">
        <f ca="1">((('1.Inputs'!$D$37*12*IF(1=1,'1.Inputs'!$D$38,IF(1=2,'1.Inputs'!$D$39,$E229)))*$F229*(('1.Inputs'!$D$40)+(1-'1.Inputs'!$D$40)*(1+'1.Inputs'!$D$41))*(1+$G229)^(1-1))*'1.Inputs'!$D$47+(('1.Inputs'!$D$37*12*IF(1=1,'1.Inputs'!$D$38,IF(1=2,'1.Inputs'!$D$39,$E229)))/(1-'1.Inputs'!$D$42)*$D229*(1+$G229)^(1-1))*('1.Inputs'!$D$48-'1.Inputs'!$D$49))/'1.Inputs'!$D$51</f>
        <v>842011740.29034591</v>
      </c>
      <c r="I229" s="36">
        <f ca="1">((('1.Inputs'!$D$37*12*IF(2=1,'1.Inputs'!$D$38,IF(2=2,'1.Inputs'!$D$39,$E229)))*$F229*(('1.Inputs'!$D$40)+(1-'1.Inputs'!$D$40)*(1+'1.Inputs'!$D$41))*(1+$G229)^(2-1))*'1.Inputs'!$D$47+(('1.Inputs'!$D$37*12*IF(2=1,'1.Inputs'!$D$38,IF(2=2,'1.Inputs'!$D$39,$E229)))/(1-'1.Inputs'!$D$42)*$D229*(1+$G229)^(2-1))*('1.Inputs'!$D$48-'1.Inputs'!$D$49))/'1.Inputs'!$D$51</f>
        <v>1217931433.8504794</v>
      </c>
      <c r="J229" s="36">
        <f ca="1">((('1.Inputs'!$D$37*12*IF(3=1,'1.Inputs'!$D$38,IF(3=2,'1.Inputs'!$D$39,$E229)))*$F229*(('1.Inputs'!$D$40)+(1-'1.Inputs'!$D$40)*(1+'1.Inputs'!$D$41))*(1+$G229)^(3-1))*'1.Inputs'!$D$47+(('1.Inputs'!$D$37*12*IF(3=1,'1.Inputs'!$D$38,IF(3=2,'1.Inputs'!$D$39,$E229)))/(1-'1.Inputs'!$D$42)*$D229*(1+$G229)^(3-1))*('1.Inputs'!$D$48-'1.Inputs'!$D$49))/'1.Inputs'!$D$51</f>
        <v>1292512742.8007398</v>
      </c>
      <c r="K229" s="36">
        <f ca="1">((('1.Inputs'!$D$37*12*IF(4=1,'1.Inputs'!$D$38,IF(4=2,'1.Inputs'!$D$39,$E229)))*$F229*(('1.Inputs'!$D$40)+(1-'1.Inputs'!$D$40)*(1+'1.Inputs'!$D$41))*(1+$G229)^(4-1))*'1.Inputs'!$D$47+(('1.Inputs'!$D$37*12*IF(4=1,'1.Inputs'!$D$38,IF(4=2,'1.Inputs'!$D$39,$E229)))/(1-'1.Inputs'!$D$42)*$D229*(1+$G229)^(4-1))*('1.Inputs'!$D$48-'1.Inputs'!$D$49))/'1.Inputs'!$D$51</f>
        <v>1335400363.8667469</v>
      </c>
      <c r="L229" s="36">
        <f ca="1">((('1.Inputs'!$D$37*12*IF(5=1,'1.Inputs'!$D$38,IF(5=2,'1.Inputs'!$D$39,$E229)))*$F229*(('1.Inputs'!$D$40)+(1-'1.Inputs'!$D$40)*(1+'1.Inputs'!$D$41))*(1+$G229)^(5-1))*'1.Inputs'!$D$47+(('1.Inputs'!$D$37*12*IF(5=1,'1.Inputs'!$D$38,IF(5=2,'1.Inputs'!$D$39,$E229)))/(1-'1.Inputs'!$D$42)*$D229*(1+$G229)^(5-1))*('1.Inputs'!$D$48-'1.Inputs'!$D$49))/'1.Inputs'!$D$51</f>
        <v>1379711064.164233</v>
      </c>
      <c r="M229" s="36">
        <f ca="1">((('1.Inputs'!$D$37*12*IF(6=1,'1.Inputs'!$D$38,IF(6=2,'1.Inputs'!$D$39,$E229)))*$F229*(('1.Inputs'!$D$40)+(1-'1.Inputs'!$D$40)*(1+'1.Inputs'!$D$41))*(1+$G229)^(6-1))*'1.Inputs'!$D$47+(('1.Inputs'!$D$37*12*IF(6=1,'1.Inputs'!$D$38,IF(6=2,'1.Inputs'!$D$39,$E229)))/(1-'1.Inputs'!$D$42)*$D229*(1+$G229)^(6-1))*('1.Inputs'!$D$48-'1.Inputs'!$D$49))/'1.Inputs'!$D$51</f>
        <v>1425492063.717268</v>
      </c>
      <c r="N229" s="36">
        <f ca="1">((('1.Inputs'!$D$37*12*IF(7=1,'1.Inputs'!$D$38,IF(7=2,'1.Inputs'!$D$39,$E229)))*$F229*(('1.Inputs'!$D$40)+(1-'1.Inputs'!$D$40)*(1+'1.Inputs'!$D$41))*(1+$G229)^(7-1))*'1.Inputs'!$D$47+(('1.Inputs'!$D$37*12*IF(7=1,'1.Inputs'!$D$38,IF(7=2,'1.Inputs'!$D$39,$E229)))/(1-'1.Inputs'!$D$42)*$D229*(1+$G229)^(7-1))*('1.Inputs'!$D$48-'1.Inputs'!$D$49))/'1.Inputs'!$D$51</f>
        <v>1472792149.3851521</v>
      </c>
      <c r="O229" s="36">
        <f ca="1">((('1.Inputs'!$D$37*12*IF(8=1,'1.Inputs'!$D$38,IF(8=2,'1.Inputs'!$D$39,$E229)))*$F229*(('1.Inputs'!$D$40)+(1-'1.Inputs'!$D$40)*(1+'1.Inputs'!$D$41))*(1+$G229)^(8-1))*'1.Inputs'!$D$47+(('1.Inputs'!$D$37*12*IF(8=1,'1.Inputs'!$D$38,IF(8=2,'1.Inputs'!$D$39,$E229)))/(1-'1.Inputs'!$D$42)*$D229*(1+$G229)^(8-1))*('1.Inputs'!$D$48-'1.Inputs'!$D$49))/'1.Inputs'!$D$51</f>
        <v>1521661726.8524888</v>
      </c>
      <c r="P229" s="36">
        <f ca="1">((('1.Inputs'!$D$37*12*IF(9=1,'1.Inputs'!$D$38,IF(9=2,'1.Inputs'!$D$39,$E229)))*$F229*(('1.Inputs'!$D$40)+(1-'1.Inputs'!$D$40)*(1+'1.Inputs'!$D$41))*(1+$G229)^(9-1))*'1.Inputs'!$D$47+(('1.Inputs'!$D$37*12*IF(9=1,'1.Inputs'!$D$38,IF(9=2,'1.Inputs'!$D$39,$E229)))/(1-'1.Inputs'!$D$42)*$D229*(1+$G229)^(9-1))*('1.Inputs'!$D$48-'1.Inputs'!$D$49))/'1.Inputs'!$D$51</f>
        <v>1572152874.3443758</v>
      </c>
      <c r="Q229" s="36">
        <f ca="1">((('1.Inputs'!$D$37*12*IF(10=1,'1.Inputs'!$D$38,IF(10=2,'1.Inputs'!$D$39,$E229)))*$F229*(('1.Inputs'!$D$40)+(1-'1.Inputs'!$D$40)*(1+'1.Inputs'!$D$41))*(1+$G229)^(10-1))*'1.Inputs'!$D$47+(('1.Inputs'!$D$37*12*IF(10=1,'1.Inputs'!$D$38,IF(10=2,'1.Inputs'!$D$39,$E229)))/(1-'1.Inputs'!$D$42)*$D229*(1+$G229)^(10-1))*('1.Inputs'!$D$48-'1.Inputs'!$D$49))/'1.Inputs'!$D$51</f>
        <v>1624319398.1239488</v>
      </c>
      <c r="R229" s="36">
        <f>-'1.Inputs'!$D$24</f>
        <v>-2050000000</v>
      </c>
      <c r="S229" s="36">
        <f ca="1">((('1.Inputs'!$D$37*12*IF(1=1,'1.Inputs'!$D$38,IF(1=2,'1.Inputs'!$D$39,$E229)))*$F229*(('1.Inputs'!$D$40)+(1-'1.Inputs'!$D$40)*(1+'1.Inputs'!$D$41))*(1+$G229)^(1-1))-(('1.Inputs'!$D$37*12*IF(1=1,'1.Inputs'!$D$38,IF(1=2,'1.Inputs'!$D$39,$E229)))/(1-'1.Inputs'!$D$42)*$D229*(1+$G229)^(1-1))-('1.Inputs'!$D$37*12*IF(1=1,'1.Inputs'!$D$38,IF(1=2,'1.Inputs'!$D$39,$E229)))*'1.Inputs'!$D$43*(1+$G229)^(1-1)-'1.Inputs'!$D$44*(1+$G229)^(1-1)-('1.Inputs'!$D$20/'1.Inputs'!$D$27+'1.Inputs'!$D$23/'1.Inputs'!$D$28))-MAX(0,((('1.Inputs'!$D$37*12*IF(1=1,'1.Inputs'!$D$38,IF(1=2,'1.Inputs'!$D$39,$E229)))*$F229*(('1.Inputs'!$D$40)+(1-'1.Inputs'!$D$40)*(1+'1.Inputs'!$D$41))*(1+$G229)^(1-1))-(('1.Inputs'!$D$37*12*IF(1=1,'1.Inputs'!$D$38,IF(1=2,'1.Inputs'!$D$39,$E229)))/(1-'1.Inputs'!$D$42)*$D229*(1+$G229)^(1-1))-('1.Inputs'!$D$37*12*IF(1=1,'1.Inputs'!$D$38,IF(1=2,'1.Inputs'!$D$39,$E229)))*'1.Inputs'!$D$43*(1+$G229)^(1-1)-'1.Inputs'!$D$44*(1+$G229)^(1-1)-('1.Inputs'!$D$20/'1.Inputs'!$D$27+'1.Inputs'!$D$23/'1.Inputs'!$D$28)))*'1.Inputs'!$D$53+('1.Inputs'!$D$20/'1.Inputs'!$D$27+'1.Inputs'!$D$23/'1.Inputs'!$D$28)-H229</f>
        <v>-196230122.48296666</v>
      </c>
      <c r="T229" s="36">
        <f ca="1">((('1.Inputs'!$D$37*12*IF(2=1,'1.Inputs'!$D$38,IF(2=2,'1.Inputs'!$D$39,$E229)))*$F229*(('1.Inputs'!$D$40)+(1-'1.Inputs'!$D$40)*(1+'1.Inputs'!$D$41))*(1+$G229)^(2-1))-(('1.Inputs'!$D$37*12*IF(2=1,'1.Inputs'!$D$38,IF(2=2,'1.Inputs'!$D$39,$E229)))/(1-'1.Inputs'!$D$42)*$D229*(1+$G229)^(2-1))-('1.Inputs'!$D$37*12*IF(2=1,'1.Inputs'!$D$38,IF(2=2,'1.Inputs'!$D$39,$E229)))*'1.Inputs'!$D$43*(1+$G229)^(2-1)-'1.Inputs'!$D$44*(1+$G229)^(2-1)-('1.Inputs'!$D$20/'1.Inputs'!$D$27+'1.Inputs'!$D$23/'1.Inputs'!$D$28))-MAX(0,((('1.Inputs'!$D$37*12*IF(2=1,'1.Inputs'!$D$38,IF(2=2,'1.Inputs'!$D$39,$E229)))*$F229*(('1.Inputs'!$D$40)+(1-'1.Inputs'!$D$40)*(1+'1.Inputs'!$D$41))*(1+$G229)^(2-1))-(('1.Inputs'!$D$37*12*IF(2=1,'1.Inputs'!$D$38,IF(2=2,'1.Inputs'!$D$39,$E229)))/(1-'1.Inputs'!$D$42)*$D229*(1+$G229)^(2-1))-('1.Inputs'!$D$37*12*IF(2=1,'1.Inputs'!$D$38,IF(2=2,'1.Inputs'!$D$39,$E229)))*'1.Inputs'!$D$43*(1+$G229)^(2-1)-'1.Inputs'!$D$44*(1+$G229)^(2-1)-('1.Inputs'!$D$20/'1.Inputs'!$D$27+'1.Inputs'!$D$23/'1.Inputs'!$D$28)))*'1.Inputs'!$D$53+('1.Inputs'!$D$20/'1.Inputs'!$D$27+'1.Inputs'!$D$23/'1.Inputs'!$D$28)-(I229-H229)</f>
        <v>778843380.80304813</v>
      </c>
      <c r="U229" s="36">
        <f ca="1">((('1.Inputs'!$D$37*12*IF(3=1,'1.Inputs'!$D$38,IF(3=2,'1.Inputs'!$D$39,$E229)))*$F229*(('1.Inputs'!$D$40)+(1-'1.Inputs'!$D$40)*(1+'1.Inputs'!$D$41))*(1+$G229)^(3-1))-(('1.Inputs'!$D$37*12*IF(3=1,'1.Inputs'!$D$38,IF(3=2,'1.Inputs'!$D$39,$E229)))/(1-'1.Inputs'!$D$42)*$D229*(1+$G229)^(3-1))-('1.Inputs'!$D$37*12*IF(3=1,'1.Inputs'!$D$38,IF(3=2,'1.Inputs'!$D$39,$E229)))*'1.Inputs'!$D$43*(1+$G229)^(3-1)-'1.Inputs'!$D$44*(1+$G229)^(3-1)-('1.Inputs'!$D$20/'1.Inputs'!$D$27+'1.Inputs'!$D$23/'1.Inputs'!$D$28))-MAX(0,((('1.Inputs'!$D$37*12*IF(3=1,'1.Inputs'!$D$38,IF(3=2,'1.Inputs'!$D$39,$E229)))*$F229*(('1.Inputs'!$D$40)+(1-'1.Inputs'!$D$40)*(1+'1.Inputs'!$D$41))*(1+$G229)^(3-1))-(('1.Inputs'!$D$37*12*IF(3=1,'1.Inputs'!$D$38,IF(3=2,'1.Inputs'!$D$39,$E229)))/(1-'1.Inputs'!$D$42)*$D229*(1+$G229)^(3-1))-('1.Inputs'!$D$37*12*IF(3=1,'1.Inputs'!$D$38,IF(3=2,'1.Inputs'!$D$39,$E229)))*'1.Inputs'!$D$43*(1+$G229)^(3-1)-'1.Inputs'!$D$44*(1+$G229)^(3-1)-('1.Inputs'!$D$20/'1.Inputs'!$D$27+'1.Inputs'!$D$23/'1.Inputs'!$D$28)))*'1.Inputs'!$D$53+('1.Inputs'!$D$20/'1.Inputs'!$D$27+'1.Inputs'!$D$23/'1.Inputs'!$D$28)-(J229-I229)</f>
        <v>1164957923.4713788</v>
      </c>
      <c r="V229" s="36">
        <f ca="1">((('1.Inputs'!$D$37*12*IF(4=1,'1.Inputs'!$D$38,IF(4=2,'1.Inputs'!$D$39,$E229)))*$F229*(('1.Inputs'!$D$40)+(1-'1.Inputs'!$D$40)*(1+'1.Inputs'!$D$41))*(1+$G229)^(4-1))-(('1.Inputs'!$D$37*12*IF(4=1,'1.Inputs'!$D$38,IF(4=2,'1.Inputs'!$D$39,$E229)))/(1-'1.Inputs'!$D$42)*$D229*(1+$G229)^(4-1))-('1.Inputs'!$D$37*12*IF(4=1,'1.Inputs'!$D$38,IF(4=2,'1.Inputs'!$D$39,$E229)))*'1.Inputs'!$D$43*(1+$G229)^(4-1)-'1.Inputs'!$D$44*(1+$G229)^(4-1)-('1.Inputs'!$D$20/'1.Inputs'!$D$27+'1.Inputs'!$D$23/'1.Inputs'!$D$28))-MAX(0,((('1.Inputs'!$D$37*12*IF(4=1,'1.Inputs'!$D$38,IF(4=2,'1.Inputs'!$D$39,$E229)))*$F229*(('1.Inputs'!$D$40)+(1-'1.Inputs'!$D$40)*(1+'1.Inputs'!$D$41))*(1+$G229)^(4-1))-(('1.Inputs'!$D$37*12*IF(4=1,'1.Inputs'!$D$38,IF(4=2,'1.Inputs'!$D$39,$E229)))/(1-'1.Inputs'!$D$42)*$D229*(1+$G229)^(4-1))-('1.Inputs'!$D$37*12*IF(4=1,'1.Inputs'!$D$38,IF(4=2,'1.Inputs'!$D$39,$E229)))*'1.Inputs'!$D$43*(1+$G229)^(4-1)-'1.Inputs'!$D$44*(1+$G229)^(4-1)-('1.Inputs'!$D$20/'1.Inputs'!$D$27+'1.Inputs'!$D$23/'1.Inputs'!$D$28)))*'1.Inputs'!$D$53+('1.Inputs'!$D$20/'1.Inputs'!$D$27+'1.Inputs'!$D$23/'1.Inputs'!$D$28)-(K229-J229)</f>
        <v>1236213657.5219059</v>
      </c>
      <c r="W229" s="36">
        <f ca="1">((('1.Inputs'!$D$37*12*IF(5=1,'1.Inputs'!$D$38,IF(5=2,'1.Inputs'!$D$39,$E229)))*$F229*(('1.Inputs'!$D$40)+(1-'1.Inputs'!$D$40)*(1+'1.Inputs'!$D$41))*(1+$G229)^(5-1))-(('1.Inputs'!$D$37*12*IF(5=1,'1.Inputs'!$D$38,IF(5=2,'1.Inputs'!$D$39,$E229)))/(1-'1.Inputs'!$D$42)*$D229*(1+$G229)^(5-1))-('1.Inputs'!$D$37*12*IF(5=1,'1.Inputs'!$D$38,IF(5=2,'1.Inputs'!$D$39,$E229)))*'1.Inputs'!$D$43*(1+$G229)^(5-1)-'1.Inputs'!$D$44*(1+$G229)^(5-1)-('1.Inputs'!$D$20/'1.Inputs'!$D$27+'1.Inputs'!$D$23/'1.Inputs'!$D$28))-MAX(0,((('1.Inputs'!$D$37*12*IF(5=1,'1.Inputs'!$D$38,IF(5=2,'1.Inputs'!$D$39,$E229)))*$F229*(('1.Inputs'!$D$40)+(1-'1.Inputs'!$D$40)*(1+'1.Inputs'!$D$41))*(1+$G229)^(5-1))-(('1.Inputs'!$D$37*12*IF(5=1,'1.Inputs'!$D$38,IF(5=2,'1.Inputs'!$D$39,$E229)))/(1-'1.Inputs'!$D$42)*$D229*(1+$G229)^(5-1))-('1.Inputs'!$D$37*12*IF(5=1,'1.Inputs'!$D$38,IF(5=2,'1.Inputs'!$D$39,$E229)))*'1.Inputs'!$D$43*(1+$G229)^(5-1)-'1.Inputs'!$D$44*(1+$G229)^(5-1)-('1.Inputs'!$D$20/'1.Inputs'!$D$27+'1.Inputs'!$D$23/'1.Inputs'!$D$28)))*'1.Inputs'!$D$53+('1.Inputs'!$D$20/'1.Inputs'!$D$27+'1.Inputs'!$D$23/'1.Inputs'!$D$28)-(L229-K229)</f>
        <v>1275665355.8429291</v>
      </c>
      <c r="X229" s="36">
        <f ca="1">((('1.Inputs'!$D$37*12*IF(6=1,'1.Inputs'!$D$38,IF(6=2,'1.Inputs'!$D$39,$E229)))*$F229*(('1.Inputs'!$D$40)+(1-'1.Inputs'!$D$40)*(1+'1.Inputs'!$D$41))*(1+$G229)^(6-1))-(('1.Inputs'!$D$37*12*IF(6=1,'1.Inputs'!$D$38,IF(6=2,'1.Inputs'!$D$39,$E229)))/(1-'1.Inputs'!$D$42)*$D229*(1+$G229)^(6-1))-('1.Inputs'!$D$37*12*IF(6=1,'1.Inputs'!$D$38,IF(6=2,'1.Inputs'!$D$39,$E229)))*'1.Inputs'!$D$43*(1+$G229)^(6-1)-'1.Inputs'!$D$44*(1+$G229)^(6-1)-('1.Inputs'!$D$20/'1.Inputs'!$D$27+'1.Inputs'!$D$23/'1.Inputs'!$D$28))-MAX(0,((('1.Inputs'!$D$37*12*IF(6=1,'1.Inputs'!$D$38,IF(6=2,'1.Inputs'!$D$39,$E229)))*$F229*(('1.Inputs'!$D$40)+(1-'1.Inputs'!$D$40)*(1+'1.Inputs'!$D$41))*(1+$G229)^(6-1))-(('1.Inputs'!$D$37*12*IF(6=1,'1.Inputs'!$D$38,IF(6=2,'1.Inputs'!$D$39,$E229)))/(1-'1.Inputs'!$D$42)*$D229*(1+$G229)^(6-1))-('1.Inputs'!$D$37*12*IF(6=1,'1.Inputs'!$D$38,IF(6=2,'1.Inputs'!$D$39,$E229)))*'1.Inputs'!$D$43*(1+$G229)^(6-1)-'1.Inputs'!$D$44*(1+$G229)^(6-1)-('1.Inputs'!$D$20/'1.Inputs'!$D$27+'1.Inputs'!$D$23/'1.Inputs'!$D$28)))*'1.Inputs'!$D$53+('1.Inputs'!$D$20/'1.Inputs'!$D$27+'1.Inputs'!$D$23/'1.Inputs'!$D$28)-(M229-L229)</f>
        <v>1316426124.0338063</v>
      </c>
      <c r="Y229" s="36">
        <f ca="1">((('1.Inputs'!$D$37*12*IF(7=1,'1.Inputs'!$D$38,IF(7=2,'1.Inputs'!$D$39,$E229)))*$F229*(('1.Inputs'!$D$40)+(1-'1.Inputs'!$D$40)*(1+'1.Inputs'!$D$41))*(1+$G229)^(7-1))-(('1.Inputs'!$D$37*12*IF(7=1,'1.Inputs'!$D$38,IF(7=2,'1.Inputs'!$D$39,$E229)))/(1-'1.Inputs'!$D$42)*$D229*(1+$G229)^(7-1))-('1.Inputs'!$D$37*12*IF(7=1,'1.Inputs'!$D$38,IF(7=2,'1.Inputs'!$D$39,$E229)))*'1.Inputs'!$D$43*(1+$G229)^(7-1)-'1.Inputs'!$D$44*(1+$G229)^(7-1)-('1.Inputs'!$D$20/'1.Inputs'!$D$27+'1.Inputs'!$D$23/'1.Inputs'!$D$28))-MAX(0,((('1.Inputs'!$D$37*12*IF(7=1,'1.Inputs'!$D$38,IF(7=2,'1.Inputs'!$D$39,$E229)))*$F229*(('1.Inputs'!$D$40)+(1-'1.Inputs'!$D$40)*(1+'1.Inputs'!$D$41))*(1+$G229)^(7-1))-(('1.Inputs'!$D$37*12*IF(7=1,'1.Inputs'!$D$38,IF(7=2,'1.Inputs'!$D$39,$E229)))/(1-'1.Inputs'!$D$42)*$D229*(1+$G229)^(7-1))-('1.Inputs'!$D$37*12*IF(7=1,'1.Inputs'!$D$38,IF(7=2,'1.Inputs'!$D$39,$E229)))*'1.Inputs'!$D$43*(1+$G229)^(7-1)-'1.Inputs'!$D$44*(1+$G229)^(7-1)-('1.Inputs'!$D$20/'1.Inputs'!$D$27+'1.Inputs'!$D$23/'1.Inputs'!$D$28)))*'1.Inputs'!$D$53+('1.Inputs'!$D$20/'1.Inputs'!$D$27+'1.Inputs'!$D$23/'1.Inputs'!$D$28)-(N229-M229)</f>
        <v>1358539399.1073172</v>
      </c>
      <c r="Z229" s="36">
        <f ca="1">((('1.Inputs'!$D$37*12*IF(8=1,'1.Inputs'!$D$38,IF(8=2,'1.Inputs'!$D$39,$E229)))*$F229*(('1.Inputs'!$D$40)+(1-'1.Inputs'!$D$40)*(1+'1.Inputs'!$D$41))*(1+$G229)^(8-1))-(('1.Inputs'!$D$37*12*IF(8=1,'1.Inputs'!$D$38,IF(8=2,'1.Inputs'!$D$39,$E229)))/(1-'1.Inputs'!$D$42)*$D229*(1+$G229)^(8-1))-('1.Inputs'!$D$37*12*IF(8=1,'1.Inputs'!$D$38,IF(8=2,'1.Inputs'!$D$39,$E229)))*'1.Inputs'!$D$43*(1+$G229)^(8-1)-'1.Inputs'!$D$44*(1+$G229)^(8-1)-('1.Inputs'!$D$20/'1.Inputs'!$D$27+'1.Inputs'!$D$23/'1.Inputs'!$D$28))-MAX(0,((('1.Inputs'!$D$37*12*IF(8=1,'1.Inputs'!$D$38,IF(8=2,'1.Inputs'!$D$39,$E229)))*$F229*(('1.Inputs'!$D$40)+(1-'1.Inputs'!$D$40)*(1+'1.Inputs'!$D$41))*(1+$G229)^(8-1))-(('1.Inputs'!$D$37*12*IF(8=1,'1.Inputs'!$D$38,IF(8=2,'1.Inputs'!$D$39,$E229)))/(1-'1.Inputs'!$D$42)*$D229*(1+$G229)^(8-1))-('1.Inputs'!$D$37*12*IF(8=1,'1.Inputs'!$D$38,IF(8=2,'1.Inputs'!$D$39,$E229)))*'1.Inputs'!$D$43*(1+$G229)^(8-1)-'1.Inputs'!$D$44*(1+$G229)^(8-1)-('1.Inputs'!$D$20/'1.Inputs'!$D$27+'1.Inputs'!$D$23/'1.Inputs'!$D$28)))*'1.Inputs'!$D$53+('1.Inputs'!$D$20/'1.Inputs'!$D$27+'1.Inputs'!$D$23/'1.Inputs'!$D$28)-(O229-N229)</f>
        <v>1402050059.3851604</v>
      </c>
      <c r="AA229" s="36">
        <f ca="1">((('1.Inputs'!$D$37*12*IF(9=1,'1.Inputs'!$D$38,IF(9=2,'1.Inputs'!$D$39,$E229)))*$F229*(('1.Inputs'!$D$40)+(1-'1.Inputs'!$D$40)*(1+'1.Inputs'!$D$41))*(1+$G229)^(9-1))-(('1.Inputs'!$D$37*12*IF(9=1,'1.Inputs'!$D$38,IF(9=2,'1.Inputs'!$D$39,$E229)))/(1-'1.Inputs'!$D$42)*$D229*(1+$G229)^(9-1))-('1.Inputs'!$D$37*12*IF(9=1,'1.Inputs'!$D$38,IF(9=2,'1.Inputs'!$D$39,$E229)))*'1.Inputs'!$D$43*(1+$G229)^(9-1)-'1.Inputs'!$D$44*(1+$G229)^(9-1)-('1.Inputs'!$D$20/'1.Inputs'!$D$27+'1.Inputs'!$D$23/'1.Inputs'!$D$28))-MAX(0,((('1.Inputs'!$D$37*12*IF(9=1,'1.Inputs'!$D$38,IF(9=2,'1.Inputs'!$D$39,$E229)))*$F229*(('1.Inputs'!$D$40)+(1-'1.Inputs'!$D$40)*(1+'1.Inputs'!$D$41))*(1+$G229)^(9-1))-(('1.Inputs'!$D$37*12*IF(9=1,'1.Inputs'!$D$38,IF(9=2,'1.Inputs'!$D$39,$E229)))/(1-'1.Inputs'!$D$42)*$D229*(1+$G229)^(9-1))-('1.Inputs'!$D$37*12*IF(9=1,'1.Inputs'!$D$38,IF(9=2,'1.Inputs'!$D$39,$E229)))*'1.Inputs'!$D$43*(1+$G229)^(9-1)-'1.Inputs'!$D$44*(1+$G229)^(9-1)-('1.Inputs'!$D$20/'1.Inputs'!$D$27+'1.Inputs'!$D$23/'1.Inputs'!$D$28)))*'1.Inputs'!$D$53+('1.Inputs'!$D$20/'1.Inputs'!$D$27+'1.Inputs'!$D$23/'1.Inputs'!$D$28)-(P229-O229)</f>
        <v>1447004472.3228693</v>
      </c>
      <c r="AB229" s="36">
        <f ca="1">((('1.Inputs'!$D$37*12*IF(10=1,'1.Inputs'!$D$38,IF(10=2,'1.Inputs'!$D$39,$E229)))*$F229*(('1.Inputs'!$D$40)+(1-'1.Inputs'!$D$40)*(1+'1.Inputs'!$D$41))*(1+$G229)^(10-1))-(('1.Inputs'!$D$37*12*IF(10=1,'1.Inputs'!$D$38,IF(10=2,'1.Inputs'!$D$39,$E229)))/(1-'1.Inputs'!$D$42)*$D229*(1+$G229)^(10-1))-('1.Inputs'!$D$37*12*IF(10=1,'1.Inputs'!$D$38,IF(10=2,'1.Inputs'!$D$39,$E229)))*'1.Inputs'!$D$43*(1+$G229)^(10-1)-'1.Inputs'!$D$44*(1+$G229)^(10-1)-('1.Inputs'!$D$20/'1.Inputs'!$D$27+'1.Inputs'!$D$23/'1.Inputs'!$D$28))-MAX(0,((('1.Inputs'!$D$37*12*IF(10=1,'1.Inputs'!$D$38,IF(10=2,'1.Inputs'!$D$39,$E229)))*$F229*(('1.Inputs'!$D$40)+(1-'1.Inputs'!$D$40)*(1+'1.Inputs'!$D$41))*(1+$G229)^(10-1))-(('1.Inputs'!$D$37*12*IF(10=1,'1.Inputs'!$D$38,IF(10=2,'1.Inputs'!$D$39,$E229)))/(1-'1.Inputs'!$D$42)*$D229*(1+$G229)^(10-1))-('1.Inputs'!$D$37*12*IF(10=1,'1.Inputs'!$D$38,IF(10=2,'1.Inputs'!$D$39,$E229)))*'1.Inputs'!$D$43*(1+$G229)^(10-1)-'1.Inputs'!$D$44*(1+$G229)^(10-1)-('1.Inputs'!$D$20/'1.Inputs'!$D$27+'1.Inputs'!$D$23/'1.Inputs'!$D$28)))*'1.Inputs'!$D$53+('1.Inputs'!$D$20/'1.Inputs'!$D$27+'1.Inputs'!$D$23/'1.Inputs'!$D$28)-(Q229-P229)+(('1.Inputs'!$D$20+'1.Inputs'!$D$23-('1.Inputs'!$D$20/'1.Inputs'!$D$27+'1.Inputs'!$D$23/'1.Inputs'!$D$28)*'1.Inputs'!$D$10)*'1.Inputs'!$D$60+'1.Inputs'!$D$19*'1.Inputs'!$D$59+Q229)</f>
        <v>3817769942.045578</v>
      </c>
      <c r="AC229" s="36">
        <f ca="1">S229-AC$13-AC$14+MIN(AC$13,MAX(0,((('1.Inputs'!$D$37*12*IF(1=1,'1.Inputs'!$D$38,IF(1=2,'1.Inputs'!$D$39,$E229)))*$F229*(('1.Inputs'!$D$40)+(1-'1.Inputs'!$D$40)*(1+'1.Inputs'!$D$41))*(1+$G229)^(1-1))-(('1.Inputs'!$D$37*12*IF(1=1,'1.Inputs'!$D$38,IF(1=2,'1.Inputs'!$D$39,$E229)))/(1-'1.Inputs'!$D$42)*$D229*(1+$G229)^(1-1))-('1.Inputs'!$D$37*12*IF(1=1,'1.Inputs'!$D$38,IF(1=2,'1.Inputs'!$D$39,$E229)))*'1.Inputs'!$D$43*(1+$G229)^(1-1)-'1.Inputs'!$D$44*(1+$G229)^(1-1)-('1.Inputs'!$D$20/'1.Inputs'!$D$27+'1.Inputs'!$D$23/'1.Inputs'!$D$28))))*'1.Inputs'!$D$53</f>
        <v>-292170122.48296666</v>
      </c>
      <c r="AD229" s="36">
        <f ca="1">T229-AD$13-AD$14+MIN(AD$13,MAX(0,((('1.Inputs'!$D$37*12*IF(2=1,'1.Inputs'!$D$38,IF(2=2,'1.Inputs'!$D$39,$E229)))*$F229*(('1.Inputs'!$D$40)+(1-'1.Inputs'!$D$40)*(1+'1.Inputs'!$D$41))*(1+$G229)^(2-1))-(('1.Inputs'!$D$37*12*IF(2=1,'1.Inputs'!$D$38,IF(2=2,'1.Inputs'!$D$39,$E229)))/(1-'1.Inputs'!$D$42)*$D229*(1+$G229)^(2-1))-('1.Inputs'!$D$37*12*IF(2=1,'1.Inputs'!$D$38,IF(2=2,'1.Inputs'!$D$39,$E229)))*'1.Inputs'!$D$43*(1+$G229)^(2-1)-'1.Inputs'!$D$44*(1+$G229)^(2-1)-('1.Inputs'!$D$20/'1.Inputs'!$D$27+'1.Inputs'!$D$23/'1.Inputs'!$D$28))))*'1.Inputs'!$D$53</f>
        <v>682903380.80304813</v>
      </c>
      <c r="AE229" s="36">
        <f ca="1">U229-AE$13-AE$14+MIN(AE$13,MAX(0,((('1.Inputs'!$D$37*12*IF(3=1,'1.Inputs'!$D$38,IF(3=2,'1.Inputs'!$D$39,$E229)))*$F229*(('1.Inputs'!$D$40)+(1-'1.Inputs'!$D$40)*(1+'1.Inputs'!$D$41))*(1+$G229)^(3-1))-(('1.Inputs'!$D$37*12*IF(3=1,'1.Inputs'!$D$38,IF(3=2,'1.Inputs'!$D$39,$E229)))/(1-'1.Inputs'!$D$42)*$D229*(1+$G229)^(3-1))-('1.Inputs'!$D$37*12*IF(3=1,'1.Inputs'!$D$38,IF(3=2,'1.Inputs'!$D$39,$E229)))*'1.Inputs'!$D$43*(1+$G229)^(3-1)-'1.Inputs'!$D$44*(1+$G229)^(3-1)-('1.Inputs'!$D$20/'1.Inputs'!$D$27+'1.Inputs'!$D$23/'1.Inputs'!$D$28))))*'1.Inputs'!$D$53</f>
        <v>823017923.4713788</v>
      </c>
      <c r="AF229" s="36">
        <f ca="1">V229-AF$13-AF$14+MIN(AF$13,MAX(0,((('1.Inputs'!$D$37*12*IF(4=1,'1.Inputs'!$D$38,IF(4=2,'1.Inputs'!$D$39,$E229)))*$F229*(('1.Inputs'!$D$40)+(1-'1.Inputs'!$D$40)*(1+'1.Inputs'!$D$41))*(1+$G229)^(4-1))-(('1.Inputs'!$D$37*12*IF(4=1,'1.Inputs'!$D$38,IF(4=2,'1.Inputs'!$D$39,$E229)))/(1-'1.Inputs'!$D$42)*$D229*(1+$G229)^(4-1))-('1.Inputs'!$D$37*12*IF(4=1,'1.Inputs'!$D$38,IF(4=2,'1.Inputs'!$D$39,$E229)))*'1.Inputs'!$D$43*(1+$G229)^(4-1)-'1.Inputs'!$D$44*(1+$G229)^(4-1)-('1.Inputs'!$D$20/'1.Inputs'!$D$27+'1.Inputs'!$D$23/'1.Inputs'!$D$28))))*'1.Inputs'!$D$53</f>
        <v>913461657.5219059</v>
      </c>
      <c r="AG229" s="36">
        <f ca="1">W229-AG$13-AG$14+MIN(AG$13,MAX(0,((('1.Inputs'!$D$37*12*IF(5=1,'1.Inputs'!$D$38,IF(5=2,'1.Inputs'!$D$39,$E229)))*$F229*(('1.Inputs'!$D$40)+(1-'1.Inputs'!$D$40)*(1+'1.Inputs'!$D$41))*(1+$G229)^(5-1))-(('1.Inputs'!$D$37*12*IF(5=1,'1.Inputs'!$D$38,IF(5=2,'1.Inputs'!$D$39,$E229)))/(1-'1.Inputs'!$D$42)*$D229*(1+$G229)^(5-1))-('1.Inputs'!$D$37*12*IF(5=1,'1.Inputs'!$D$38,IF(5=2,'1.Inputs'!$D$39,$E229)))*'1.Inputs'!$D$43*(1+$G229)^(5-1)-'1.Inputs'!$D$44*(1+$G229)^(5-1)-('1.Inputs'!$D$20/'1.Inputs'!$D$27+'1.Inputs'!$D$23/'1.Inputs'!$D$28))))*'1.Inputs'!$D$53</f>
        <v>972101355.84292912</v>
      </c>
      <c r="AH229" s="36">
        <f ca="1">X229-AH$13-AH$14+MIN(AH$13,MAX(0,((('1.Inputs'!$D$37*12*IF(6=1,'1.Inputs'!$D$38,IF(6=2,'1.Inputs'!$D$39,$E229)))*$F229*(('1.Inputs'!$D$40)+(1-'1.Inputs'!$D$40)*(1+'1.Inputs'!$D$41))*(1+$G229)^(6-1))-(('1.Inputs'!$D$37*12*IF(6=1,'1.Inputs'!$D$38,IF(6=2,'1.Inputs'!$D$39,$E229)))/(1-'1.Inputs'!$D$42)*$D229*(1+$G229)^(6-1))-('1.Inputs'!$D$37*12*IF(6=1,'1.Inputs'!$D$38,IF(6=2,'1.Inputs'!$D$39,$E229)))*'1.Inputs'!$D$43*(1+$G229)^(6-1)-'1.Inputs'!$D$44*(1+$G229)^(6-1)-('1.Inputs'!$D$20/'1.Inputs'!$D$27+'1.Inputs'!$D$23/'1.Inputs'!$D$28))))*'1.Inputs'!$D$53</f>
        <v>1032050124.0338063</v>
      </c>
      <c r="AI229" s="36">
        <f ca="1">Y229-AI$13-AI$14+MIN(AI$13,MAX(0,((('1.Inputs'!$D$37*12*IF(7=1,'1.Inputs'!$D$38,IF(7=2,'1.Inputs'!$D$39,$E229)))*$F229*(('1.Inputs'!$D$40)+(1-'1.Inputs'!$D$40)*(1+'1.Inputs'!$D$41))*(1+$G229)^(7-1))-(('1.Inputs'!$D$37*12*IF(7=1,'1.Inputs'!$D$38,IF(7=2,'1.Inputs'!$D$39,$E229)))/(1-'1.Inputs'!$D$42)*$D229*(1+$G229)^(7-1))-('1.Inputs'!$D$37*12*IF(7=1,'1.Inputs'!$D$38,IF(7=2,'1.Inputs'!$D$39,$E229)))*'1.Inputs'!$D$43*(1+$G229)^(7-1)-'1.Inputs'!$D$44*(1+$G229)^(7-1)-('1.Inputs'!$D$20/'1.Inputs'!$D$27+'1.Inputs'!$D$23/'1.Inputs'!$D$28))))*'1.Inputs'!$D$53</f>
        <v>1093351399.1073172</v>
      </c>
      <c r="AJ229" s="36">
        <f ca="1">Z229-AJ$13-AJ$14+MIN(AJ$13,MAX(0,((('1.Inputs'!$D$37*12*IF(8=1,'1.Inputs'!$D$38,IF(8=2,'1.Inputs'!$D$39,$E229)))*$F229*(('1.Inputs'!$D$40)+(1-'1.Inputs'!$D$40)*(1+'1.Inputs'!$D$41))*(1+$G229)^(8-1))-(('1.Inputs'!$D$37*12*IF(8=1,'1.Inputs'!$D$38,IF(8=2,'1.Inputs'!$D$39,$E229)))/(1-'1.Inputs'!$D$42)*$D229*(1+$G229)^(8-1))-('1.Inputs'!$D$37*12*IF(8=1,'1.Inputs'!$D$38,IF(8=2,'1.Inputs'!$D$39,$E229)))*'1.Inputs'!$D$43*(1+$G229)^(8-1)-'1.Inputs'!$D$44*(1+$G229)^(8-1)-('1.Inputs'!$D$20/'1.Inputs'!$D$27+'1.Inputs'!$D$23/'1.Inputs'!$D$28))))*'1.Inputs'!$D$53</f>
        <v>1402050059.3851604</v>
      </c>
      <c r="AK229" s="36">
        <f ca="1">AA229-AK$13-AK$14+MIN(AK$13,MAX(0,((('1.Inputs'!$D$37*12*IF(9=1,'1.Inputs'!$D$38,IF(9=2,'1.Inputs'!$D$39,$E229)))*$F229*(('1.Inputs'!$D$40)+(1-'1.Inputs'!$D$40)*(1+'1.Inputs'!$D$41))*(1+$G229)^(9-1))-(('1.Inputs'!$D$37*12*IF(9=1,'1.Inputs'!$D$38,IF(9=2,'1.Inputs'!$D$39,$E229)))/(1-'1.Inputs'!$D$42)*$D229*(1+$G229)^(9-1))-('1.Inputs'!$D$37*12*IF(9=1,'1.Inputs'!$D$38,IF(9=2,'1.Inputs'!$D$39,$E229)))*'1.Inputs'!$D$43*(1+$G229)^(9-1)-'1.Inputs'!$D$44*(1+$G229)^(9-1)-('1.Inputs'!$D$20/'1.Inputs'!$D$27+'1.Inputs'!$D$23/'1.Inputs'!$D$28))))*'1.Inputs'!$D$53</f>
        <v>1447004472.3228693</v>
      </c>
      <c r="AL229" s="36">
        <f ca="1">AB229-AL$13-AL$14+MIN(AL$13,MAX(0,((('1.Inputs'!$D$37*12*IF(10=1,'1.Inputs'!$D$38,IF(10=2,'1.Inputs'!$D$39,$E229)))*$F229*(('1.Inputs'!$D$40)+(1-'1.Inputs'!$D$40)*(1+'1.Inputs'!$D$41))*(1+$G229)^(10-1))-(('1.Inputs'!$D$37*12*IF(10=1,'1.Inputs'!$D$38,IF(10=2,'1.Inputs'!$D$39,$E229)))/(1-'1.Inputs'!$D$42)*$D229*(1+$G229)^(10-1))-('1.Inputs'!$D$37*12*IF(10=1,'1.Inputs'!$D$38,IF(10=2,'1.Inputs'!$D$39,$E229)))*'1.Inputs'!$D$43*(1+$G229)^(10-1)-'1.Inputs'!$D$44*(1+$G229)^(10-1)-('1.Inputs'!$D$20/'1.Inputs'!$D$27+'1.Inputs'!$D$23/'1.Inputs'!$D$28))))*'1.Inputs'!$D$53+'1.Inputs'!$D$35</f>
        <v>4617769942.045578</v>
      </c>
      <c r="AM229" s="48">
        <f ca="1">R229+NPV('1.Inputs'!$D$55,S229:AB229)</f>
        <v>4376324397.9078083</v>
      </c>
      <c r="AN229" s="48">
        <f ca="1">-('1.Inputs'!$D$24*(1-'1.Inputs'!$D$31)+'1.Inputs'!$D$35)+NPV('1.Inputs'!$D$54,AC229:AL229)</f>
        <v>2326891524.753305</v>
      </c>
      <c r="AO229" s="36">
        <f t="shared" ca="1" si="29"/>
        <v>-1.3294723745458445</v>
      </c>
      <c r="AP229" s="36">
        <f t="shared" ca="1" si="30"/>
        <v>2.95975082182769</v>
      </c>
      <c r="AQ229" s="36">
        <f ca="1">'1.Inputs'!$D$35+MIN(SUM($AC229:AC229),SUM($AC229:AD229),SUM($AC229:AE229),SUM($AC229:AF229),SUM($AC229:AG229),SUM($AC229:AH229),SUM($AC229:AI229),SUM($AC229:AJ229),SUM($AC229:AK229),SUM($AC229:AL229))</f>
        <v>507829877.51703334</v>
      </c>
      <c r="AR229" s="36">
        <f ca="1">IF(AP229&lt;'1.Inputs'!$D$57,1,0)</f>
        <v>0</v>
      </c>
      <c r="AS229" s="36">
        <f t="shared" ca="1" si="31"/>
        <v>0</v>
      </c>
    </row>
    <row r="230" spans="2:45" ht="15" customHeight="1" x14ac:dyDescent="0.25">
      <c r="B230" s="36">
        <v>215</v>
      </c>
      <c r="C230" s="36">
        <f t="shared" ca="1" si="24"/>
        <v>0.63902328064498404</v>
      </c>
      <c r="D230" s="36">
        <f t="shared" ca="1" si="25"/>
        <v>19196.747024922766</v>
      </c>
      <c r="E230" s="47">
        <f t="shared" ca="1" si="26"/>
        <v>0.84521628097869905</v>
      </c>
      <c r="F230" s="36">
        <f t="shared" ca="1" si="27"/>
        <v>31646.853202221209</v>
      </c>
      <c r="G230" s="36">
        <f t="shared" ca="1" si="28"/>
        <v>5.051128734303259E-2</v>
      </c>
      <c r="H230" s="36">
        <f ca="1">((('1.Inputs'!$D$37*12*IF(1=1,'1.Inputs'!$D$38,IF(1=2,'1.Inputs'!$D$39,$E230)))*$F230*(('1.Inputs'!$D$40)+(1-'1.Inputs'!$D$40)*(1+'1.Inputs'!$D$41))*(1+$G230)^(1-1))*'1.Inputs'!$D$47+(('1.Inputs'!$D$37*12*IF(1=1,'1.Inputs'!$D$38,IF(1=2,'1.Inputs'!$D$39,$E230)))/(1-'1.Inputs'!$D$42)*$D230*(1+$G230)^(1-1))*('1.Inputs'!$D$48-'1.Inputs'!$D$49))/'1.Inputs'!$D$51</f>
        <v>835436903.20824313</v>
      </c>
      <c r="I230" s="36">
        <f ca="1">((('1.Inputs'!$D$37*12*IF(2=1,'1.Inputs'!$D$38,IF(2=2,'1.Inputs'!$D$39,$E230)))*$F230*(('1.Inputs'!$D$40)+(1-'1.Inputs'!$D$40)*(1+'1.Inputs'!$D$41))*(1+$G230)^(2-1))*'1.Inputs'!$D$47+(('1.Inputs'!$D$37*12*IF(2=1,'1.Inputs'!$D$38,IF(2=2,'1.Inputs'!$D$39,$E230)))/(1-'1.Inputs'!$D$42)*$D230*(1+$G230)^(2-1))*('1.Inputs'!$D$48-'1.Inputs'!$D$49))/'1.Inputs'!$D$51</f>
        <v>1228690255.3564355</v>
      </c>
      <c r="J230" s="36">
        <f ca="1">((('1.Inputs'!$D$37*12*IF(3=1,'1.Inputs'!$D$38,IF(3=2,'1.Inputs'!$D$39,$E230)))*$F230*(('1.Inputs'!$D$40)+(1-'1.Inputs'!$D$40)*(1+'1.Inputs'!$D$41))*(1+$G230)^(3-1))*'1.Inputs'!$D$47+(('1.Inputs'!$D$37*12*IF(3=1,'1.Inputs'!$D$38,IF(3=2,'1.Inputs'!$D$39,$E230)))/(1-'1.Inputs'!$D$42)*$D230*(1+$G230)^(3-1))*('1.Inputs'!$D$48-'1.Inputs'!$D$49))/'1.Inputs'!$D$51</f>
        <v>1558522050.0342309</v>
      </c>
      <c r="K230" s="36">
        <f ca="1">((('1.Inputs'!$D$37*12*IF(4=1,'1.Inputs'!$D$38,IF(4=2,'1.Inputs'!$D$39,$E230)))*$F230*(('1.Inputs'!$D$40)+(1-'1.Inputs'!$D$40)*(1+'1.Inputs'!$D$41))*(1+$G230)^(4-1))*'1.Inputs'!$D$47+(('1.Inputs'!$D$37*12*IF(4=1,'1.Inputs'!$D$38,IF(4=2,'1.Inputs'!$D$39,$E230)))/(1-'1.Inputs'!$D$42)*$D230*(1+$G230)^(4-1))*('1.Inputs'!$D$48-'1.Inputs'!$D$49))/'1.Inputs'!$D$51</f>
        <v>1637245005.1339624</v>
      </c>
      <c r="L230" s="36">
        <f ca="1">((('1.Inputs'!$D$37*12*IF(5=1,'1.Inputs'!$D$38,IF(5=2,'1.Inputs'!$D$39,$E230)))*$F230*(('1.Inputs'!$D$40)+(1-'1.Inputs'!$D$40)*(1+'1.Inputs'!$D$41))*(1+$G230)^(5-1))*'1.Inputs'!$D$47+(('1.Inputs'!$D$37*12*IF(5=1,'1.Inputs'!$D$38,IF(5=2,'1.Inputs'!$D$39,$E230)))/(1-'1.Inputs'!$D$42)*$D230*(1+$G230)^(5-1))*('1.Inputs'!$D$48-'1.Inputs'!$D$49))/'1.Inputs'!$D$51</f>
        <v>1719944358.0392287</v>
      </c>
      <c r="M230" s="36">
        <f ca="1">((('1.Inputs'!$D$37*12*IF(6=1,'1.Inputs'!$D$38,IF(6=2,'1.Inputs'!$D$39,$E230)))*$F230*(('1.Inputs'!$D$40)+(1-'1.Inputs'!$D$40)*(1+'1.Inputs'!$D$41))*(1+$G230)^(6-1))*'1.Inputs'!$D$47+(('1.Inputs'!$D$37*12*IF(6=1,'1.Inputs'!$D$38,IF(6=2,'1.Inputs'!$D$39,$E230)))/(1-'1.Inputs'!$D$42)*$D230*(1+$G230)^(6-1))*('1.Inputs'!$D$48-'1.Inputs'!$D$49))/'1.Inputs'!$D$51</f>
        <v>1806820961.7221761</v>
      </c>
      <c r="N230" s="36">
        <f ca="1">((('1.Inputs'!$D$37*12*IF(7=1,'1.Inputs'!$D$38,IF(7=2,'1.Inputs'!$D$39,$E230)))*$F230*(('1.Inputs'!$D$40)+(1-'1.Inputs'!$D$40)*(1+'1.Inputs'!$D$41))*(1+$G230)^(7-1))*'1.Inputs'!$D$47+(('1.Inputs'!$D$37*12*IF(7=1,'1.Inputs'!$D$38,IF(7=2,'1.Inputs'!$D$39,$E230)))/(1-'1.Inputs'!$D$42)*$D230*(1+$G230)^(7-1))*('1.Inputs'!$D$48-'1.Inputs'!$D$49))/'1.Inputs'!$D$51</f>
        <v>1898085814.4971395</v>
      </c>
      <c r="O230" s="36">
        <f ca="1">((('1.Inputs'!$D$37*12*IF(8=1,'1.Inputs'!$D$38,IF(8=2,'1.Inputs'!$D$39,$E230)))*$F230*(('1.Inputs'!$D$40)+(1-'1.Inputs'!$D$40)*(1+'1.Inputs'!$D$41))*(1+$G230)^(8-1))*'1.Inputs'!$D$47+(('1.Inputs'!$D$37*12*IF(8=1,'1.Inputs'!$D$38,IF(8=2,'1.Inputs'!$D$39,$E230)))/(1-'1.Inputs'!$D$42)*$D230*(1+$G230)^(8-1))*('1.Inputs'!$D$48-'1.Inputs'!$D$49))/'1.Inputs'!$D$51</f>
        <v>1993960572.4749384</v>
      </c>
      <c r="P230" s="36">
        <f ca="1">((('1.Inputs'!$D$37*12*IF(9=1,'1.Inputs'!$D$38,IF(9=2,'1.Inputs'!$D$39,$E230)))*$F230*(('1.Inputs'!$D$40)+(1-'1.Inputs'!$D$40)*(1+'1.Inputs'!$D$41))*(1+$G230)^(9-1))*'1.Inputs'!$D$47+(('1.Inputs'!$D$37*12*IF(9=1,'1.Inputs'!$D$38,IF(9=2,'1.Inputs'!$D$39,$E230)))/(1-'1.Inputs'!$D$42)*$D230*(1+$G230)^(9-1))*('1.Inputs'!$D$48-'1.Inputs'!$D$49))/'1.Inputs'!$D$51</f>
        <v>2094678087.9018981</v>
      </c>
      <c r="Q230" s="36">
        <f ca="1">((('1.Inputs'!$D$37*12*IF(10=1,'1.Inputs'!$D$38,IF(10=2,'1.Inputs'!$D$39,$E230)))*$F230*(('1.Inputs'!$D$40)+(1-'1.Inputs'!$D$40)*(1+'1.Inputs'!$D$41))*(1+$G230)^(10-1))*'1.Inputs'!$D$47+(('1.Inputs'!$D$37*12*IF(10=1,'1.Inputs'!$D$38,IF(10=2,'1.Inputs'!$D$39,$E230)))/(1-'1.Inputs'!$D$42)*$D230*(1+$G230)^(10-1))*('1.Inputs'!$D$48-'1.Inputs'!$D$49))/'1.Inputs'!$D$51</f>
        <v>2200482974.6910653</v>
      </c>
      <c r="R230" s="36">
        <f>-'1.Inputs'!$D$24</f>
        <v>-2050000000</v>
      </c>
      <c r="S230" s="36">
        <f ca="1">((('1.Inputs'!$D$37*12*IF(1=1,'1.Inputs'!$D$38,IF(1=2,'1.Inputs'!$D$39,$E230)))*$F230*(('1.Inputs'!$D$40)+(1-'1.Inputs'!$D$40)*(1+'1.Inputs'!$D$41))*(1+$G230)^(1-1))-(('1.Inputs'!$D$37*12*IF(1=1,'1.Inputs'!$D$38,IF(1=2,'1.Inputs'!$D$39,$E230)))/(1-'1.Inputs'!$D$42)*$D230*(1+$G230)^(1-1))-('1.Inputs'!$D$37*12*IF(1=1,'1.Inputs'!$D$38,IF(1=2,'1.Inputs'!$D$39,$E230)))*'1.Inputs'!$D$43*(1+$G230)^(1-1)-'1.Inputs'!$D$44*(1+$G230)^(1-1)-('1.Inputs'!$D$20/'1.Inputs'!$D$27+'1.Inputs'!$D$23/'1.Inputs'!$D$28))-MAX(0,((('1.Inputs'!$D$37*12*IF(1=1,'1.Inputs'!$D$38,IF(1=2,'1.Inputs'!$D$39,$E230)))*$F230*(('1.Inputs'!$D$40)+(1-'1.Inputs'!$D$40)*(1+'1.Inputs'!$D$41))*(1+$G230)^(1-1))-(('1.Inputs'!$D$37*12*IF(1=1,'1.Inputs'!$D$38,IF(1=2,'1.Inputs'!$D$39,$E230)))/(1-'1.Inputs'!$D$42)*$D230*(1+$G230)^(1-1))-('1.Inputs'!$D$37*12*IF(1=1,'1.Inputs'!$D$38,IF(1=2,'1.Inputs'!$D$39,$E230)))*'1.Inputs'!$D$43*(1+$G230)^(1-1)-'1.Inputs'!$D$44*(1+$G230)^(1-1)-('1.Inputs'!$D$20/'1.Inputs'!$D$27+'1.Inputs'!$D$23/'1.Inputs'!$D$28)))*'1.Inputs'!$D$53+('1.Inputs'!$D$20/'1.Inputs'!$D$27+'1.Inputs'!$D$23/'1.Inputs'!$D$28)-H230</f>
        <v>-491123023.29361886</v>
      </c>
      <c r="T230" s="36">
        <f ca="1">((('1.Inputs'!$D$37*12*IF(2=1,'1.Inputs'!$D$38,IF(2=2,'1.Inputs'!$D$39,$E230)))*$F230*(('1.Inputs'!$D$40)+(1-'1.Inputs'!$D$40)*(1+'1.Inputs'!$D$41))*(1+$G230)^(2-1))-(('1.Inputs'!$D$37*12*IF(2=1,'1.Inputs'!$D$38,IF(2=2,'1.Inputs'!$D$39,$E230)))/(1-'1.Inputs'!$D$42)*$D230*(1+$G230)^(2-1))-('1.Inputs'!$D$37*12*IF(2=1,'1.Inputs'!$D$38,IF(2=2,'1.Inputs'!$D$39,$E230)))*'1.Inputs'!$D$43*(1+$G230)^(2-1)-'1.Inputs'!$D$44*(1+$G230)^(2-1)-('1.Inputs'!$D$20/'1.Inputs'!$D$27+'1.Inputs'!$D$23/'1.Inputs'!$D$28))-MAX(0,((('1.Inputs'!$D$37*12*IF(2=1,'1.Inputs'!$D$38,IF(2=2,'1.Inputs'!$D$39,$E230)))*$F230*(('1.Inputs'!$D$40)+(1-'1.Inputs'!$D$40)*(1+'1.Inputs'!$D$41))*(1+$G230)^(2-1))-(('1.Inputs'!$D$37*12*IF(2=1,'1.Inputs'!$D$38,IF(2=2,'1.Inputs'!$D$39,$E230)))/(1-'1.Inputs'!$D$42)*$D230*(1+$G230)^(2-1))-('1.Inputs'!$D$37*12*IF(2=1,'1.Inputs'!$D$38,IF(2=2,'1.Inputs'!$D$39,$E230)))*'1.Inputs'!$D$43*(1+$G230)^(2-1)-'1.Inputs'!$D$44*(1+$G230)^(2-1)-('1.Inputs'!$D$20/'1.Inputs'!$D$27+'1.Inputs'!$D$23/'1.Inputs'!$D$28)))*'1.Inputs'!$D$53+('1.Inputs'!$D$20/'1.Inputs'!$D$27+'1.Inputs'!$D$23/'1.Inputs'!$D$28)-(I230-H230)</f>
        <v>336712831.56719732</v>
      </c>
      <c r="U230" s="36">
        <f ca="1">((('1.Inputs'!$D$37*12*IF(3=1,'1.Inputs'!$D$38,IF(3=2,'1.Inputs'!$D$39,$E230)))*$F230*(('1.Inputs'!$D$40)+(1-'1.Inputs'!$D$40)*(1+'1.Inputs'!$D$41))*(1+$G230)^(3-1))-(('1.Inputs'!$D$37*12*IF(3=1,'1.Inputs'!$D$38,IF(3=2,'1.Inputs'!$D$39,$E230)))/(1-'1.Inputs'!$D$42)*$D230*(1+$G230)^(3-1))-('1.Inputs'!$D$37*12*IF(3=1,'1.Inputs'!$D$38,IF(3=2,'1.Inputs'!$D$39,$E230)))*'1.Inputs'!$D$43*(1+$G230)^(3-1)-'1.Inputs'!$D$44*(1+$G230)^(3-1)-('1.Inputs'!$D$20/'1.Inputs'!$D$27+'1.Inputs'!$D$23/'1.Inputs'!$D$28))-MAX(0,((('1.Inputs'!$D$37*12*IF(3=1,'1.Inputs'!$D$38,IF(3=2,'1.Inputs'!$D$39,$E230)))*$F230*(('1.Inputs'!$D$40)+(1-'1.Inputs'!$D$40)*(1+'1.Inputs'!$D$41))*(1+$G230)^(3-1))-(('1.Inputs'!$D$37*12*IF(3=1,'1.Inputs'!$D$38,IF(3=2,'1.Inputs'!$D$39,$E230)))/(1-'1.Inputs'!$D$42)*$D230*(1+$G230)^(3-1))-('1.Inputs'!$D$37*12*IF(3=1,'1.Inputs'!$D$38,IF(3=2,'1.Inputs'!$D$39,$E230)))*'1.Inputs'!$D$43*(1+$G230)^(3-1)-'1.Inputs'!$D$44*(1+$G230)^(3-1)-('1.Inputs'!$D$20/'1.Inputs'!$D$27+'1.Inputs'!$D$23/'1.Inputs'!$D$28)))*'1.Inputs'!$D$53+('1.Inputs'!$D$20/'1.Inputs'!$D$27+'1.Inputs'!$D$23/'1.Inputs'!$D$28)-(J230-I230)</f>
        <v>717332920.63644314</v>
      </c>
      <c r="V230" s="36">
        <f ca="1">((('1.Inputs'!$D$37*12*IF(4=1,'1.Inputs'!$D$38,IF(4=2,'1.Inputs'!$D$39,$E230)))*$F230*(('1.Inputs'!$D$40)+(1-'1.Inputs'!$D$40)*(1+'1.Inputs'!$D$41))*(1+$G230)^(4-1))-(('1.Inputs'!$D$37*12*IF(4=1,'1.Inputs'!$D$38,IF(4=2,'1.Inputs'!$D$39,$E230)))/(1-'1.Inputs'!$D$42)*$D230*(1+$G230)^(4-1))-('1.Inputs'!$D$37*12*IF(4=1,'1.Inputs'!$D$38,IF(4=2,'1.Inputs'!$D$39,$E230)))*'1.Inputs'!$D$43*(1+$G230)^(4-1)-'1.Inputs'!$D$44*(1+$G230)^(4-1)-('1.Inputs'!$D$20/'1.Inputs'!$D$27+'1.Inputs'!$D$23/'1.Inputs'!$D$28))-MAX(0,((('1.Inputs'!$D$37*12*IF(4=1,'1.Inputs'!$D$38,IF(4=2,'1.Inputs'!$D$39,$E230)))*$F230*(('1.Inputs'!$D$40)+(1-'1.Inputs'!$D$40)*(1+'1.Inputs'!$D$41))*(1+$G230)^(4-1))-(('1.Inputs'!$D$37*12*IF(4=1,'1.Inputs'!$D$38,IF(4=2,'1.Inputs'!$D$39,$E230)))/(1-'1.Inputs'!$D$42)*$D230*(1+$G230)^(4-1))-('1.Inputs'!$D$37*12*IF(4=1,'1.Inputs'!$D$38,IF(4=2,'1.Inputs'!$D$39,$E230)))*'1.Inputs'!$D$43*(1+$G230)^(4-1)-'1.Inputs'!$D$44*(1+$G230)^(4-1)-('1.Inputs'!$D$20/'1.Inputs'!$D$27+'1.Inputs'!$D$23/'1.Inputs'!$D$28)))*'1.Inputs'!$D$53+('1.Inputs'!$D$20/'1.Inputs'!$D$27+'1.Inputs'!$D$23/'1.Inputs'!$D$28)-(K230-J230)</f>
        <v>1018948739.7182715</v>
      </c>
      <c r="W230" s="36">
        <f ca="1">((('1.Inputs'!$D$37*12*IF(5=1,'1.Inputs'!$D$38,IF(5=2,'1.Inputs'!$D$39,$E230)))*$F230*(('1.Inputs'!$D$40)+(1-'1.Inputs'!$D$40)*(1+'1.Inputs'!$D$41))*(1+$G230)^(5-1))-(('1.Inputs'!$D$37*12*IF(5=1,'1.Inputs'!$D$38,IF(5=2,'1.Inputs'!$D$39,$E230)))/(1-'1.Inputs'!$D$42)*$D230*(1+$G230)^(5-1))-('1.Inputs'!$D$37*12*IF(5=1,'1.Inputs'!$D$38,IF(5=2,'1.Inputs'!$D$39,$E230)))*'1.Inputs'!$D$43*(1+$G230)^(5-1)-'1.Inputs'!$D$44*(1+$G230)^(5-1)-('1.Inputs'!$D$20/'1.Inputs'!$D$27+'1.Inputs'!$D$23/'1.Inputs'!$D$28))-MAX(0,((('1.Inputs'!$D$37*12*IF(5=1,'1.Inputs'!$D$38,IF(5=2,'1.Inputs'!$D$39,$E230)))*$F230*(('1.Inputs'!$D$40)+(1-'1.Inputs'!$D$40)*(1+'1.Inputs'!$D$41))*(1+$G230)^(5-1))-(('1.Inputs'!$D$37*12*IF(5=1,'1.Inputs'!$D$38,IF(5=2,'1.Inputs'!$D$39,$E230)))/(1-'1.Inputs'!$D$42)*$D230*(1+$G230)^(5-1))-('1.Inputs'!$D$37*12*IF(5=1,'1.Inputs'!$D$38,IF(5=2,'1.Inputs'!$D$39,$E230)))*'1.Inputs'!$D$43*(1+$G230)^(5-1)-'1.Inputs'!$D$44*(1+$G230)^(5-1)-('1.Inputs'!$D$20/'1.Inputs'!$D$27+'1.Inputs'!$D$23/'1.Inputs'!$D$28)))*'1.Inputs'!$D$53+('1.Inputs'!$D$20/'1.Inputs'!$D$27+'1.Inputs'!$D$23/'1.Inputs'!$D$28)-(L230-K230)</f>
        <v>1068030493.9710441</v>
      </c>
      <c r="X230" s="36">
        <f ca="1">((('1.Inputs'!$D$37*12*IF(6=1,'1.Inputs'!$D$38,IF(6=2,'1.Inputs'!$D$39,$E230)))*$F230*(('1.Inputs'!$D$40)+(1-'1.Inputs'!$D$40)*(1+'1.Inputs'!$D$41))*(1+$G230)^(6-1))-(('1.Inputs'!$D$37*12*IF(6=1,'1.Inputs'!$D$38,IF(6=2,'1.Inputs'!$D$39,$E230)))/(1-'1.Inputs'!$D$42)*$D230*(1+$G230)^(6-1))-('1.Inputs'!$D$37*12*IF(6=1,'1.Inputs'!$D$38,IF(6=2,'1.Inputs'!$D$39,$E230)))*'1.Inputs'!$D$43*(1+$G230)^(6-1)-'1.Inputs'!$D$44*(1+$G230)^(6-1)-('1.Inputs'!$D$20/'1.Inputs'!$D$27+'1.Inputs'!$D$23/'1.Inputs'!$D$28))-MAX(0,((('1.Inputs'!$D$37*12*IF(6=1,'1.Inputs'!$D$38,IF(6=2,'1.Inputs'!$D$39,$E230)))*$F230*(('1.Inputs'!$D$40)+(1-'1.Inputs'!$D$40)*(1+'1.Inputs'!$D$41))*(1+$G230)^(6-1))-(('1.Inputs'!$D$37*12*IF(6=1,'1.Inputs'!$D$38,IF(6=2,'1.Inputs'!$D$39,$E230)))/(1-'1.Inputs'!$D$42)*$D230*(1+$G230)^(6-1))-('1.Inputs'!$D$37*12*IF(6=1,'1.Inputs'!$D$38,IF(6=2,'1.Inputs'!$D$39,$E230)))*'1.Inputs'!$D$43*(1+$G230)^(6-1)-'1.Inputs'!$D$44*(1+$G230)^(6-1)-('1.Inputs'!$D$20/'1.Inputs'!$D$27+'1.Inputs'!$D$23/'1.Inputs'!$D$28)))*'1.Inputs'!$D$53+('1.Inputs'!$D$20/'1.Inputs'!$D$27+'1.Inputs'!$D$23/'1.Inputs'!$D$28)-(M230-L230)</f>
        <v>1119591430.8161781</v>
      </c>
      <c r="Y230" s="36">
        <f ca="1">((('1.Inputs'!$D$37*12*IF(7=1,'1.Inputs'!$D$38,IF(7=2,'1.Inputs'!$D$39,$E230)))*$F230*(('1.Inputs'!$D$40)+(1-'1.Inputs'!$D$40)*(1+'1.Inputs'!$D$41))*(1+$G230)^(7-1))-(('1.Inputs'!$D$37*12*IF(7=1,'1.Inputs'!$D$38,IF(7=2,'1.Inputs'!$D$39,$E230)))/(1-'1.Inputs'!$D$42)*$D230*(1+$G230)^(7-1))-('1.Inputs'!$D$37*12*IF(7=1,'1.Inputs'!$D$38,IF(7=2,'1.Inputs'!$D$39,$E230)))*'1.Inputs'!$D$43*(1+$G230)^(7-1)-'1.Inputs'!$D$44*(1+$G230)^(7-1)-('1.Inputs'!$D$20/'1.Inputs'!$D$27+'1.Inputs'!$D$23/'1.Inputs'!$D$28))-MAX(0,((('1.Inputs'!$D$37*12*IF(7=1,'1.Inputs'!$D$38,IF(7=2,'1.Inputs'!$D$39,$E230)))*$F230*(('1.Inputs'!$D$40)+(1-'1.Inputs'!$D$40)*(1+'1.Inputs'!$D$41))*(1+$G230)^(7-1))-(('1.Inputs'!$D$37*12*IF(7=1,'1.Inputs'!$D$38,IF(7=2,'1.Inputs'!$D$39,$E230)))/(1-'1.Inputs'!$D$42)*$D230*(1+$G230)^(7-1))-('1.Inputs'!$D$37*12*IF(7=1,'1.Inputs'!$D$38,IF(7=2,'1.Inputs'!$D$39,$E230)))*'1.Inputs'!$D$43*(1+$G230)^(7-1)-'1.Inputs'!$D$44*(1+$G230)^(7-1)-('1.Inputs'!$D$20/'1.Inputs'!$D$27+'1.Inputs'!$D$23/'1.Inputs'!$D$28)))*'1.Inputs'!$D$53+('1.Inputs'!$D$20/'1.Inputs'!$D$27+'1.Inputs'!$D$23/'1.Inputs'!$D$28)-(N230-M230)</f>
        <v>1173756776.9579735</v>
      </c>
      <c r="Z230" s="36">
        <f ca="1">((('1.Inputs'!$D$37*12*IF(8=1,'1.Inputs'!$D$38,IF(8=2,'1.Inputs'!$D$39,$E230)))*$F230*(('1.Inputs'!$D$40)+(1-'1.Inputs'!$D$40)*(1+'1.Inputs'!$D$41))*(1+$G230)^(8-1))-(('1.Inputs'!$D$37*12*IF(8=1,'1.Inputs'!$D$38,IF(8=2,'1.Inputs'!$D$39,$E230)))/(1-'1.Inputs'!$D$42)*$D230*(1+$G230)^(8-1))-('1.Inputs'!$D$37*12*IF(8=1,'1.Inputs'!$D$38,IF(8=2,'1.Inputs'!$D$39,$E230)))*'1.Inputs'!$D$43*(1+$G230)^(8-1)-'1.Inputs'!$D$44*(1+$G230)^(8-1)-('1.Inputs'!$D$20/'1.Inputs'!$D$27+'1.Inputs'!$D$23/'1.Inputs'!$D$28))-MAX(0,((('1.Inputs'!$D$37*12*IF(8=1,'1.Inputs'!$D$38,IF(8=2,'1.Inputs'!$D$39,$E230)))*$F230*(('1.Inputs'!$D$40)+(1-'1.Inputs'!$D$40)*(1+'1.Inputs'!$D$41))*(1+$G230)^(8-1))-(('1.Inputs'!$D$37*12*IF(8=1,'1.Inputs'!$D$38,IF(8=2,'1.Inputs'!$D$39,$E230)))/(1-'1.Inputs'!$D$42)*$D230*(1+$G230)^(8-1))-('1.Inputs'!$D$37*12*IF(8=1,'1.Inputs'!$D$38,IF(8=2,'1.Inputs'!$D$39,$E230)))*'1.Inputs'!$D$43*(1+$G230)^(8-1)-'1.Inputs'!$D$44*(1+$G230)^(8-1)-('1.Inputs'!$D$20/'1.Inputs'!$D$27+'1.Inputs'!$D$23/'1.Inputs'!$D$28)))*'1.Inputs'!$D$53+('1.Inputs'!$D$20/'1.Inputs'!$D$27+'1.Inputs'!$D$23/'1.Inputs'!$D$28)-(O230-N230)</f>
        <v>1230658084.4627705</v>
      </c>
      <c r="AA230" s="36">
        <f ca="1">((('1.Inputs'!$D$37*12*IF(9=1,'1.Inputs'!$D$38,IF(9=2,'1.Inputs'!$D$39,$E230)))*$F230*(('1.Inputs'!$D$40)+(1-'1.Inputs'!$D$40)*(1+'1.Inputs'!$D$41))*(1+$G230)^(9-1))-(('1.Inputs'!$D$37*12*IF(9=1,'1.Inputs'!$D$38,IF(9=2,'1.Inputs'!$D$39,$E230)))/(1-'1.Inputs'!$D$42)*$D230*(1+$G230)^(9-1))-('1.Inputs'!$D$37*12*IF(9=1,'1.Inputs'!$D$38,IF(9=2,'1.Inputs'!$D$39,$E230)))*'1.Inputs'!$D$43*(1+$G230)^(9-1)-'1.Inputs'!$D$44*(1+$G230)^(9-1)-('1.Inputs'!$D$20/'1.Inputs'!$D$27+'1.Inputs'!$D$23/'1.Inputs'!$D$28))-MAX(0,((('1.Inputs'!$D$37*12*IF(9=1,'1.Inputs'!$D$38,IF(9=2,'1.Inputs'!$D$39,$E230)))*$F230*(('1.Inputs'!$D$40)+(1-'1.Inputs'!$D$40)*(1+'1.Inputs'!$D$41))*(1+$G230)^(9-1))-(('1.Inputs'!$D$37*12*IF(9=1,'1.Inputs'!$D$38,IF(9=2,'1.Inputs'!$D$39,$E230)))/(1-'1.Inputs'!$D$42)*$D230*(1+$G230)^(9-1))-('1.Inputs'!$D$37*12*IF(9=1,'1.Inputs'!$D$38,IF(9=2,'1.Inputs'!$D$39,$E230)))*'1.Inputs'!$D$43*(1+$G230)^(9-1)-'1.Inputs'!$D$44*(1+$G230)^(9-1)-('1.Inputs'!$D$20/'1.Inputs'!$D$27+'1.Inputs'!$D$23/'1.Inputs'!$D$28)))*'1.Inputs'!$D$53+('1.Inputs'!$D$20/'1.Inputs'!$D$27+'1.Inputs'!$D$23/'1.Inputs'!$D$28)-(P230-O230)</f>
        <v>1290433550.2611375</v>
      </c>
      <c r="AB230" s="36">
        <f ca="1">((('1.Inputs'!$D$37*12*IF(10=1,'1.Inputs'!$D$38,IF(10=2,'1.Inputs'!$D$39,$E230)))*$F230*(('1.Inputs'!$D$40)+(1-'1.Inputs'!$D$40)*(1+'1.Inputs'!$D$41))*(1+$G230)^(10-1))-(('1.Inputs'!$D$37*12*IF(10=1,'1.Inputs'!$D$38,IF(10=2,'1.Inputs'!$D$39,$E230)))/(1-'1.Inputs'!$D$42)*$D230*(1+$G230)^(10-1))-('1.Inputs'!$D$37*12*IF(10=1,'1.Inputs'!$D$38,IF(10=2,'1.Inputs'!$D$39,$E230)))*'1.Inputs'!$D$43*(1+$G230)^(10-1)-'1.Inputs'!$D$44*(1+$G230)^(10-1)-('1.Inputs'!$D$20/'1.Inputs'!$D$27+'1.Inputs'!$D$23/'1.Inputs'!$D$28))-MAX(0,((('1.Inputs'!$D$37*12*IF(10=1,'1.Inputs'!$D$38,IF(10=2,'1.Inputs'!$D$39,$E230)))*$F230*(('1.Inputs'!$D$40)+(1-'1.Inputs'!$D$40)*(1+'1.Inputs'!$D$41))*(1+$G230)^(10-1))-(('1.Inputs'!$D$37*12*IF(10=1,'1.Inputs'!$D$38,IF(10=2,'1.Inputs'!$D$39,$E230)))/(1-'1.Inputs'!$D$42)*$D230*(1+$G230)^(10-1))-('1.Inputs'!$D$37*12*IF(10=1,'1.Inputs'!$D$38,IF(10=2,'1.Inputs'!$D$39,$E230)))*'1.Inputs'!$D$43*(1+$G230)^(10-1)-'1.Inputs'!$D$44*(1+$G230)^(10-1)-('1.Inputs'!$D$20/'1.Inputs'!$D$27+'1.Inputs'!$D$23/'1.Inputs'!$D$28)))*'1.Inputs'!$D$53+('1.Inputs'!$D$20/'1.Inputs'!$D$27+'1.Inputs'!$D$23/'1.Inputs'!$D$28)-(Q230-P230)+(('1.Inputs'!$D$20+'1.Inputs'!$D$23-('1.Inputs'!$D$20/'1.Inputs'!$D$27+'1.Inputs'!$D$23/'1.Inputs'!$D$28)*'1.Inputs'!$D$10)*'1.Inputs'!$D$60+'1.Inputs'!$D$19*'1.Inputs'!$D$59+Q230)</f>
        <v>4253711326.4795752</v>
      </c>
      <c r="AC230" s="36">
        <f ca="1">S230-AC$13-AC$14+MIN(AC$13,MAX(0,((('1.Inputs'!$D$37*12*IF(1=1,'1.Inputs'!$D$38,IF(1=2,'1.Inputs'!$D$39,$E230)))*$F230*(('1.Inputs'!$D$40)+(1-'1.Inputs'!$D$40)*(1+'1.Inputs'!$D$41))*(1+$G230)^(1-1))-(('1.Inputs'!$D$37*12*IF(1=1,'1.Inputs'!$D$38,IF(1=2,'1.Inputs'!$D$39,$E230)))/(1-'1.Inputs'!$D$42)*$D230*(1+$G230)^(1-1))-('1.Inputs'!$D$37*12*IF(1=1,'1.Inputs'!$D$38,IF(1=2,'1.Inputs'!$D$39,$E230)))*'1.Inputs'!$D$43*(1+$G230)^(1-1)-'1.Inputs'!$D$44*(1+$G230)^(1-1)-('1.Inputs'!$D$20/'1.Inputs'!$D$27+'1.Inputs'!$D$23/'1.Inputs'!$D$28))))*'1.Inputs'!$D$53</f>
        <v>-587063023.29361892</v>
      </c>
      <c r="AD230" s="36">
        <f ca="1">T230-AD$13-AD$14+MIN(AD$13,MAX(0,((('1.Inputs'!$D$37*12*IF(2=1,'1.Inputs'!$D$38,IF(2=2,'1.Inputs'!$D$39,$E230)))*$F230*(('1.Inputs'!$D$40)+(1-'1.Inputs'!$D$40)*(1+'1.Inputs'!$D$41))*(1+$G230)^(2-1))-(('1.Inputs'!$D$37*12*IF(2=1,'1.Inputs'!$D$38,IF(2=2,'1.Inputs'!$D$39,$E230)))/(1-'1.Inputs'!$D$42)*$D230*(1+$G230)^(2-1))-('1.Inputs'!$D$37*12*IF(2=1,'1.Inputs'!$D$38,IF(2=2,'1.Inputs'!$D$39,$E230)))*'1.Inputs'!$D$43*(1+$G230)^(2-1)-'1.Inputs'!$D$44*(1+$G230)^(2-1)-('1.Inputs'!$D$20/'1.Inputs'!$D$27+'1.Inputs'!$D$23/'1.Inputs'!$D$28))))*'1.Inputs'!$D$53</f>
        <v>240772831.56719732</v>
      </c>
      <c r="AE230" s="36">
        <f ca="1">U230-AE$13-AE$14+MIN(AE$13,MAX(0,((('1.Inputs'!$D$37*12*IF(3=1,'1.Inputs'!$D$38,IF(3=2,'1.Inputs'!$D$39,$E230)))*$F230*(('1.Inputs'!$D$40)+(1-'1.Inputs'!$D$40)*(1+'1.Inputs'!$D$41))*(1+$G230)^(3-1))-(('1.Inputs'!$D$37*12*IF(3=1,'1.Inputs'!$D$38,IF(3=2,'1.Inputs'!$D$39,$E230)))/(1-'1.Inputs'!$D$42)*$D230*(1+$G230)^(3-1))-('1.Inputs'!$D$37*12*IF(3=1,'1.Inputs'!$D$38,IF(3=2,'1.Inputs'!$D$39,$E230)))*'1.Inputs'!$D$43*(1+$G230)^(3-1)-'1.Inputs'!$D$44*(1+$G230)^(3-1)-('1.Inputs'!$D$20/'1.Inputs'!$D$27+'1.Inputs'!$D$23/'1.Inputs'!$D$28))))*'1.Inputs'!$D$53</f>
        <v>375392920.63644314</v>
      </c>
      <c r="AF230" s="36">
        <f ca="1">V230-AF$13-AF$14+MIN(AF$13,MAX(0,((('1.Inputs'!$D$37*12*IF(4=1,'1.Inputs'!$D$38,IF(4=2,'1.Inputs'!$D$39,$E230)))*$F230*(('1.Inputs'!$D$40)+(1-'1.Inputs'!$D$40)*(1+'1.Inputs'!$D$41))*(1+$G230)^(4-1))-(('1.Inputs'!$D$37*12*IF(4=1,'1.Inputs'!$D$38,IF(4=2,'1.Inputs'!$D$39,$E230)))/(1-'1.Inputs'!$D$42)*$D230*(1+$G230)^(4-1))-('1.Inputs'!$D$37*12*IF(4=1,'1.Inputs'!$D$38,IF(4=2,'1.Inputs'!$D$39,$E230)))*'1.Inputs'!$D$43*(1+$G230)^(4-1)-'1.Inputs'!$D$44*(1+$G230)^(4-1)-('1.Inputs'!$D$20/'1.Inputs'!$D$27+'1.Inputs'!$D$23/'1.Inputs'!$D$28))))*'1.Inputs'!$D$53</f>
        <v>696196739.71827149</v>
      </c>
      <c r="AG230" s="36">
        <f ca="1">W230-AG$13-AG$14+MIN(AG$13,MAX(0,((('1.Inputs'!$D$37*12*IF(5=1,'1.Inputs'!$D$38,IF(5=2,'1.Inputs'!$D$39,$E230)))*$F230*(('1.Inputs'!$D$40)+(1-'1.Inputs'!$D$40)*(1+'1.Inputs'!$D$41))*(1+$G230)^(5-1))-(('1.Inputs'!$D$37*12*IF(5=1,'1.Inputs'!$D$38,IF(5=2,'1.Inputs'!$D$39,$E230)))/(1-'1.Inputs'!$D$42)*$D230*(1+$G230)^(5-1))-('1.Inputs'!$D$37*12*IF(5=1,'1.Inputs'!$D$38,IF(5=2,'1.Inputs'!$D$39,$E230)))*'1.Inputs'!$D$43*(1+$G230)^(5-1)-'1.Inputs'!$D$44*(1+$G230)^(5-1)-('1.Inputs'!$D$20/'1.Inputs'!$D$27+'1.Inputs'!$D$23/'1.Inputs'!$D$28))))*'1.Inputs'!$D$53</f>
        <v>764466493.97104406</v>
      </c>
      <c r="AH230" s="36">
        <f ca="1">X230-AH$13-AH$14+MIN(AH$13,MAX(0,((('1.Inputs'!$D$37*12*IF(6=1,'1.Inputs'!$D$38,IF(6=2,'1.Inputs'!$D$39,$E230)))*$F230*(('1.Inputs'!$D$40)+(1-'1.Inputs'!$D$40)*(1+'1.Inputs'!$D$41))*(1+$G230)^(6-1))-(('1.Inputs'!$D$37*12*IF(6=1,'1.Inputs'!$D$38,IF(6=2,'1.Inputs'!$D$39,$E230)))/(1-'1.Inputs'!$D$42)*$D230*(1+$G230)^(6-1))-('1.Inputs'!$D$37*12*IF(6=1,'1.Inputs'!$D$38,IF(6=2,'1.Inputs'!$D$39,$E230)))*'1.Inputs'!$D$43*(1+$G230)^(6-1)-'1.Inputs'!$D$44*(1+$G230)^(6-1)-('1.Inputs'!$D$20/'1.Inputs'!$D$27+'1.Inputs'!$D$23/'1.Inputs'!$D$28))))*'1.Inputs'!$D$53</f>
        <v>835215430.81617808</v>
      </c>
      <c r="AI230" s="36">
        <f ca="1">Y230-AI$13-AI$14+MIN(AI$13,MAX(0,((('1.Inputs'!$D$37*12*IF(7=1,'1.Inputs'!$D$38,IF(7=2,'1.Inputs'!$D$39,$E230)))*$F230*(('1.Inputs'!$D$40)+(1-'1.Inputs'!$D$40)*(1+'1.Inputs'!$D$41))*(1+$G230)^(7-1))-(('1.Inputs'!$D$37*12*IF(7=1,'1.Inputs'!$D$38,IF(7=2,'1.Inputs'!$D$39,$E230)))/(1-'1.Inputs'!$D$42)*$D230*(1+$G230)^(7-1))-('1.Inputs'!$D$37*12*IF(7=1,'1.Inputs'!$D$38,IF(7=2,'1.Inputs'!$D$39,$E230)))*'1.Inputs'!$D$43*(1+$G230)^(7-1)-'1.Inputs'!$D$44*(1+$G230)^(7-1)-('1.Inputs'!$D$20/'1.Inputs'!$D$27+'1.Inputs'!$D$23/'1.Inputs'!$D$28))))*'1.Inputs'!$D$53</f>
        <v>908568776.95797348</v>
      </c>
      <c r="AJ230" s="36">
        <f ca="1">Z230-AJ$13-AJ$14+MIN(AJ$13,MAX(0,((('1.Inputs'!$D$37*12*IF(8=1,'1.Inputs'!$D$38,IF(8=2,'1.Inputs'!$D$39,$E230)))*$F230*(('1.Inputs'!$D$40)+(1-'1.Inputs'!$D$40)*(1+'1.Inputs'!$D$41))*(1+$G230)^(8-1))-(('1.Inputs'!$D$37*12*IF(8=1,'1.Inputs'!$D$38,IF(8=2,'1.Inputs'!$D$39,$E230)))/(1-'1.Inputs'!$D$42)*$D230*(1+$G230)^(8-1))-('1.Inputs'!$D$37*12*IF(8=1,'1.Inputs'!$D$38,IF(8=2,'1.Inputs'!$D$39,$E230)))*'1.Inputs'!$D$43*(1+$G230)^(8-1)-'1.Inputs'!$D$44*(1+$G230)^(8-1)-('1.Inputs'!$D$20/'1.Inputs'!$D$27+'1.Inputs'!$D$23/'1.Inputs'!$D$28))))*'1.Inputs'!$D$53</f>
        <v>1230658084.4627705</v>
      </c>
      <c r="AK230" s="36">
        <f ca="1">AA230-AK$13-AK$14+MIN(AK$13,MAX(0,((('1.Inputs'!$D$37*12*IF(9=1,'1.Inputs'!$D$38,IF(9=2,'1.Inputs'!$D$39,$E230)))*$F230*(('1.Inputs'!$D$40)+(1-'1.Inputs'!$D$40)*(1+'1.Inputs'!$D$41))*(1+$G230)^(9-1))-(('1.Inputs'!$D$37*12*IF(9=1,'1.Inputs'!$D$38,IF(9=2,'1.Inputs'!$D$39,$E230)))/(1-'1.Inputs'!$D$42)*$D230*(1+$G230)^(9-1))-('1.Inputs'!$D$37*12*IF(9=1,'1.Inputs'!$D$38,IF(9=2,'1.Inputs'!$D$39,$E230)))*'1.Inputs'!$D$43*(1+$G230)^(9-1)-'1.Inputs'!$D$44*(1+$G230)^(9-1)-('1.Inputs'!$D$20/'1.Inputs'!$D$27+'1.Inputs'!$D$23/'1.Inputs'!$D$28))))*'1.Inputs'!$D$53</f>
        <v>1290433550.2611375</v>
      </c>
      <c r="AL230" s="36">
        <f ca="1">AB230-AL$13-AL$14+MIN(AL$13,MAX(0,((('1.Inputs'!$D$37*12*IF(10=1,'1.Inputs'!$D$38,IF(10=2,'1.Inputs'!$D$39,$E230)))*$F230*(('1.Inputs'!$D$40)+(1-'1.Inputs'!$D$40)*(1+'1.Inputs'!$D$41))*(1+$G230)^(10-1))-(('1.Inputs'!$D$37*12*IF(10=1,'1.Inputs'!$D$38,IF(10=2,'1.Inputs'!$D$39,$E230)))/(1-'1.Inputs'!$D$42)*$D230*(1+$G230)^(10-1))-('1.Inputs'!$D$37*12*IF(10=1,'1.Inputs'!$D$38,IF(10=2,'1.Inputs'!$D$39,$E230)))*'1.Inputs'!$D$43*(1+$G230)^(10-1)-'1.Inputs'!$D$44*(1+$G230)^(10-1)-('1.Inputs'!$D$20/'1.Inputs'!$D$27+'1.Inputs'!$D$23/'1.Inputs'!$D$28))))*'1.Inputs'!$D$53+'1.Inputs'!$D$35</f>
        <v>5053711326.4795752</v>
      </c>
      <c r="AM230" s="48">
        <f ca="1">R230+NPV('1.Inputs'!$D$55,S230:AB230)</f>
        <v>3013232967.0565634</v>
      </c>
      <c r="AN230" s="48">
        <f ca="1">-('1.Inputs'!$D$24*(1-'1.Inputs'!$D$31)+'1.Inputs'!$D$35)+NPV('1.Inputs'!$D$54,AC230:AL230)</f>
        <v>1155665242.8436642</v>
      </c>
      <c r="AO230" s="36">
        <f t="shared" ca="1" si="29"/>
        <v>-3.327391756731835</v>
      </c>
      <c r="AP230" s="36">
        <f t="shared" ca="1" si="30"/>
        <v>1.8224921764137274</v>
      </c>
      <c r="AQ230" s="36">
        <f ca="1">'1.Inputs'!$D$35+MIN(SUM($AC230:AC230),SUM($AC230:AD230),SUM($AC230:AE230),SUM($AC230:AF230),SUM($AC230:AG230),SUM($AC230:AH230),SUM($AC230:AI230),SUM($AC230:AJ230),SUM($AC230:AK230),SUM($AC230:AL230))</f>
        <v>212936976.70638108</v>
      </c>
      <c r="AR230" s="36">
        <f ca="1">IF(AP230&lt;'1.Inputs'!$D$57,1,0)</f>
        <v>0</v>
      </c>
      <c r="AS230" s="36">
        <f t="shared" ca="1" si="31"/>
        <v>0</v>
      </c>
    </row>
    <row r="231" spans="2:45" ht="15" customHeight="1" x14ac:dyDescent="0.25">
      <c r="B231" s="36">
        <v>216</v>
      </c>
      <c r="C231" s="36">
        <f t="shared" ca="1" si="24"/>
        <v>0.36361349454326386</v>
      </c>
      <c r="D231" s="36">
        <f t="shared" ca="1" si="25"/>
        <v>17905.197351898631</v>
      </c>
      <c r="E231" s="47">
        <f t="shared" ca="1" si="26"/>
        <v>0.80954106681937921</v>
      </c>
      <c r="F231" s="36">
        <f t="shared" ca="1" si="27"/>
        <v>29804.984558206375</v>
      </c>
      <c r="G231" s="36">
        <f t="shared" ca="1" si="28"/>
        <v>5.0450576886129153E-2</v>
      </c>
      <c r="H231" s="36">
        <f ca="1">((('1.Inputs'!$D$37*12*IF(1=1,'1.Inputs'!$D$38,IF(1=2,'1.Inputs'!$D$39,$E231)))*$F231*(('1.Inputs'!$D$40)+(1-'1.Inputs'!$D$40)*(1+'1.Inputs'!$D$41))*(1+$G231)^(1-1))*'1.Inputs'!$D$47+(('1.Inputs'!$D$37*12*IF(1=1,'1.Inputs'!$D$38,IF(1=2,'1.Inputs'!$D$39,$E231)))/(1-'1.Inputs'!$D$42)*$D231*(1+$G231)^(1-1))*('1.Inputs'!$D$48-'1.Inputs'!$D$49))/'1.Inputs'!$D$51</f>
        <v>785751182.10481298</v>
      </c>
      <c r="I231" s="36">
        <f ca="1">((('1.Inputs'!$D$37*12*IF(2=1,'1.Inputs'!$D$38,IF(2=2,'1.Inputs'!$D$39,$E231)))*$F231*(('1.Inputs'!$D$40)+(1-'1.Inputs'!$D$40)*(1+'1.Inputs'!$D$41))*(1+$G231)^(2-1))*'1.Inputs'!$D$47+(('1.Inputs'!$D$37*12*IF(2=1,'1.Inputs'!$D$38,IF(2=2,'1.Inputs'!$D$39,$E231)))/(1-'1.Inputs'!$D$42)*$D231*(1+$G231)^(2-1))*('1.Inputs'!$D$48-'1.Inputs'!$D$49))/'1.Inputs'!$D$51</f>
        <v>1155549895.5433424</v>
      </c>
      <c r="J231" s="36">
        <f ca="1">((('1.Inputs'!$D$37*12*IF(3=1,'1.Inputs'!$D$38,IF(3=2,'1.Inputs'!$D$39,$E231)))*$F231*(('1.Inputs'!$D$40)+(1-'1.Inputs'!$D$40)*(1+'1.Inputs'!$D$41))*(1+$G231)^(3-1))*'1.Inputs'!$D$47+(('1.Inputs'!$D$37*12*IF(3=1,'1.Inputs'!$D$38,IF(3=2,'1.Inputs'!$D$39,$E231)))/(1-'1.Inputs'!$D$42)*$D231*(1+$G231)^(3-1))*('1.Inputs'!$D$48-'1.Inputs'!$D$49))/'1.Inputs'!$D$51</f>
        <v>1403799784.1584525</v>
      </c>
      <c r="K231" s="36">
        <f ca="1">((('1.Inputs'!$D$37*12*IF(4=1,'1.Inputs'!$D$38,IF(4=2,'1.Inputs'!$D$39,$E231)))*$F231*(('1.Inputs'!$D$40)+(1-'1.Inputs'!$D$40)*(1+'1.Inputs'!$D$41))*(1+$G231)^(4-1))*'1.Inputs'!$D$47+(('1.Inputs'!$D$37*12*IF(4=1,'1.Inputs'!$D$38,IF(4=2,'1.Inputs'!$D$39,$E231)))/(1-'1.Inputs'!$D$42)*$D231*(1+$G231)^(4-1))*('1.Inputs'!$D$48-'1.Inputs'!$D$49))/'1.Inputs'!$D$51</f>
        <v>1474622293.1018698</v>
      </c>
      <c r="L231" s="36">
        <f ca="1">((('1.Inputs'!$D$37*12*IF(5=1,'1.Inputs'!$D$38,IF(5=2,'1.Inputs'!$D$39,$E231)))*$F231*(('1.Inputs'!$D$40)+(1-'1.Inputs'!$D$40)*(1+'1.Inputs'!$D$41))*(1+$G231)^(5-1))*'1.Inputs'!$D$47+(('1.Inputs'!$D$37*12*IF(5=1,'1.Inputs'!$D$38,IF(5=2,'1.Inputs'!$D$39,$E231)))/(1-'1.Inputs'!$D$42)*$D231*(1+$G231)^(5-1))*('1.Inputs'!$D$48-'1.Inputs'!$D$49))/'1.Inputs'!$D$51</f>
        <v>1549017838.4780059</v>
      </c>
      <c r="M231" s="36">
        <f ca="1">((('1.Inputs'!$D$37*12*IF(6=1,'1.Inputs'!$D$38,IF(6=2,'1.Inputs'!$D$39,$E231)))*$F231*(('1.Inputs'!$D$40)+(1-'1.Inputs'!$D$40)*(1+'1.Inputs'!$D$41))*(1+$G231)^(6-1))*'1.Inputs'!$D$47+(('1.Inputs'!$D$37*12*IF(6=1,'1.Inputs'!$D$38,IF(6=2,'1.Inputs'!$D$39,$E231)))/(1-'1.Inputs'!$D$42)*$D231*(1+$G231)^(6-1))*('1.Inputs'!$D$48-'1.Inputs'!$D$49))/'1.Inputs'!$D$51</f>
        <v>1627166682.0361264</v>
      </c>
      <c r="N231" s="36">
        <f ca="1">((('1.Inputs'!$D$37*12*IF(7=1,'1.Inputs'!$D$38,IF(7=2,'1.Inputs'!$D$39,$E231)))*$F231*(('1.Inputs'!$D$40)+(1-'1.Inputs'!$D$40)*(1+'1.Inputs'!$D$41))*(1+$G231)^(7-1))*'1.Inputs'!$D$47+(('1.Inputs'!$D$37*12*IF(7=1,'1.Inputs'!$D$38,IF(7=2,'1.Inputs'!$D$39,$E231)))/(1-'1.Inputs'!$D$42)*$D231*(1+$G231)^(7-1))*('1.Inputs'!$D$48-'1.Inputs'!$D$49))/'1.Inputs'!$D$51</f>
        <v>1709258179.8347378</v>
      </c>
      <c r="O231" s="36">
        <f ca="1">((('1.Inputs'!$D$37*12*IF(8=1,'1.Inputs'!$D$38,IF(8=2,'1.Inputs'!$D$39,$E231)))*$F231*(('1.Inputs'!$D$40)+(1-'1.Inputs'!$D$40)*(1+'1.Inputs'!$D$41))*(1+$G231)^(8-1))*'1.Inputs'!$D$47+(('1.Inputs'!$D$37*12*IF(8=1,'1.Inputs'!$D$38,IF(8=2,'1.Inputs'!$D$39,$E231)))/(1-'1.Inputs'!$D$42)*$D231*(1+$G231)^(8-1))*('1.Inputs'!$D$48-'1.Inputs'!$D$49))/'1.Inputs'!$D$51</f>
        <v>1795491241.0547354</v>
      </c>
      <c r="P231" s="36">
        <f ca="1">((('1.Inputs'!$D$37*12*IF(9=1,'1.Inputs'!$D$38,IF(9=2,'1.Inputs'!$D$39,$E231)))*$F231*(('1.Inputs'!$D$40)+(1-'1.Inputs'!$D$40)*(1+'1.Inputs'!$D$41))*(1+$G231)^(9-1))*'1.Inputs'!$D$47+(('1.Inputs'!$D$37*12*IF(9=1,'1.Inputs'!$D$38,IF(9=2,'1.Inputs'!$D$39,$E231)))/(1-'1.Inputs'!$D$42)*$D231*(1+$G231)^(9-1))*('1.Inputs'!$D$48-'1.Inputs'!$D$49))/'1.Inputs'!$D$51</f>
        <v>1886074809.959939</v>
      </c>
      <c r="Q231" s="36">
        <f ca="1">((('1.Inputs'!$D$37*12*IF(10=1,'1.Inputs'!$D$38,IF(10=2,'1.Inputs'!$D$39,$E231)))*$F231*(('1.Inputs'!$D$40)+(1-'1.Inputs'!$D$40)*(1+'1.Inputs'!$D$41))*(1+$G231)^(10-1))*'1.Inputs'!$D$47+(('1.Inputs'!$D$37*12*IF(10=1,'1.Inputs'!$D$38,IF(10=2,'1.Inputs'!$D$39,$E231)))/(1-'1.Inputs'!$D$42)*$D231*(1+$G231)^(10-1))*('1.Inputs'!$D$48-'1.Inputs'!$D$49))/'1.Inputs'!$D$51</f>
        <v>1981228372.1728144</v>
      </c>
      <c r="R231" s="36">
        <f>-'1.Inputs'!$D$24</f>
        <v>-2050000000</v>
      </c>
      <c r="S231" s="36">
        <f ca="1">((('1.Inputs'!$D$37*12*IF(1=1,'1.Inputs'!$D$38,IF(1=2,'1.Inputs'!$D$39,$E231)))*$F231*(('1.Inputs'!$D$40)+(1-'1.Inputs'!$D$40)*(1+'1.Inputs'!$D$41))*(1+$G231)^(1-1))-(('1.Inputs'!$D$37*12*IF(1=1,'1.Inputs'!$D$38,IF(1=2,'1.Inputs'!$D$39,$E231)))/(1-'1.Inputs'!$D$42)*$D231*(1+$G231)^(1-1))-('1.Inputs'!$D$37*12*IF(1=1,'1.Inputs'!$D$38,IF(1=2,'1.Inputs'!$D$39,$E231)))*'1.Inputs'!$D$43*(1+$G231)^(1-1)-'1.Inputs'!$D$44*(1+$G231)^(1-1)-('1.Inputs'!$D$20/'1.Inputs'!$D$27+'1.Inputs'!$D$23/'1.Inputs'!$D$28))-MAX(0,((('1.Inputs'!$D$37*12*IF(1=1,'1.Inputs'!$D$38,IF(1=2,'1.Inputs'!$D$39,$E231)))*$F231*(('1.Inputs'!$D$40)+(1-'1.Inputs'!$D$40)*(1+'1.Inputs'!$D$41))*(1+$G231)^(1-1))-(('1.Inputs'!$D$37*12*IF(1=1,'1.Inputs'!$D$38,IF(1=2,'1.Inputs'!$D$39,$E231)))/(1-'1.Inputs'!$D$42)*$D231*(1+$G231)^(1-1))-('1.Inputs'!$D$37*12*IF(1=1,'1.Inputs'!$D$38,IF(1=2,'1.Inputs'!$D$39,$E231)))*'1.Inputs'!$D$43*(1+$G231)^(1-1)-'1.Inputs'!$D$44*(1+$G231)^(1-1)-('1.Inputs'!$D$20/'1.Inputs'!$D$27+'1.Inputs'!$D$23/'1.Inputs'!$D$28)))*'1.Inputs'!$D$53+('1.Inputs'!$D$20/'1.Inputs'!$D$27+'1.Inputs'!$D$23/'1.Inputs'!$D$28)-H231</f>
        <v>-481643208.24984306</v>
      </c>
      <c r="T231" s="36">
        <f ca="1">((('1.Inputs'!$D$37*12*IF(2=1,'1.Inputs'!$D$38,IF(2=2,'1.Inputs'!$D$39,$E231)))*$F231*(('1.Inputs'!$D$40)+(1-'1.Inputs'!$D$40)*(1+'1.Inputs'!$D$41))*(1+$G231)^(2-1))-(('1.Inputs'!$D$37*12*IF(2=1,'1.Inputs'!$D$38,IF(2=2,'1.Inputs'!$D$39,$E231)))/(1-'1.Inputs'!$D$42)*$D231*(1+$G231)^(2-1))-('1.Inputs'!$D$37*12*IF(2=1,'1.Inputs'!$D$38,IF(2=2,'1.Inputs'!$D$39,$E231)))*'1.Inputs'!$D$43*(1+$G231)^(2-1)-'1.Inputs'!$D$44*(1+$G231)^(2-1)-('1.Inputs'!$D$20/'1.Inputs'!$D$27+'1.Inputs'!$D$23/'1.Inputs'!$D$28))-MAX(0,((('1.Inputs'!$D$37*12*IF(2=1,'1.Inputs'!$D$38,IF(2=2,'1.Inputs'!$D$39,$E231)))*$F231*(('1.Inputs'!$D$40)+(1-'1.Inputs'!$D$40)*(1+'1.Inputs'!$D$41))*(1+$G231)^(2-1))-(('1.Inputs'!$D$37*12*IF(2=1,'1.Inputs'!$D$38,IF(2=2,'1.Inputs'!$D$39,$E231)))/(1-'1.Inputs'!$D$42)*$D231*(1+$G231)^(2-1))-('1.Inputs'!$D$37*12*IF(2=1,'1.Inputs'!$D$38,IF(2=2,'1.Inputs'!$D$39,$E231)))*'1.Inputs'!$D$43*(1+$G231)^(2-1)-'1.Inputs'!$D$44*(1+$G231)^(2-1)-('1.Inputs'!$D$20/'1.Inputs'!$D$27+'1.Inputs'!$D$23/'1.Inputs'!$D$28)))*'1.Inputs'!$D$53+('1.Inputs'!$D$20/'1.Inputs'!$D$27+'1.Inputs'!$D$23/'1.Inputs'!$D$28)-(I231-H231)</f>
        <v>300999971.0920831</v>
      </c>
      <c r="U231" s="36">
        <f ca="1">((('1.Inputs'!$D$37*12*IF(3=1,'1.Inputs'!$D$38,IF(3=2,'1.Inputs'!$D$39,$E231)))*$F231*(('1.Inputs'!$D$40)+(1-'1.Inputs'!$D$40)*(1+'1.Inputs'!$D$41))*(1+$G231)^(3-1))-(('1.Inputs'!$D$37*12*IF(3=1,'1.Inputs'!$D$38,IF(3=2,'1.Inputs'!$D$39,$E231)))/(1-'1.Inputs'!$D$42)*$D231*(1+$G231)^(3-1))-('1.Inputs'!$D$37*12*IF(3=1,'1.Inputs'!$D$38,IF(3=2,'1.Inputs'!$D$39,$E231)))*'1.Inputs'!$D$43*(1+$G231)^(3-1)-'1.Inputs'!$D$44*(1+$G231)^(3-1)-('1.Inputs'!$D$20/'1.Inputs'!$D$27+'1.Inputs'!$D$23/'1.Inputs'!$D$28))-MAX(0,((('1.Inputs'!$D$37*12*IF(3=1,'1.Inputs'!$D$38,IF(3=2,'1.Inputs'!$D$39,$E231)))*$F231*(('1.Inputs'!$D$40)+(1-'1.Inputs'!$D$40)*(1+'1.Inputs'!$D$41))*(1+$G231)^(3-1))-(('1.Inputs'!$D$37*12*IF(3=1,'1.Inputs'!$D$38,IF(3=2,'1.Inputs'!$D$39,$E231)))/(1-'1.Inputs'!$D$42)*$D231*(1+$G231)^(3-1))-('1.Inputs'!$D$37*12*IF(3=1,'1.Inputs'!$D$38,IF(3=2,'1.Inputs'!$D$39,$E231)))*'1.Inputs'!$D$43*(1+$G231)^(3-1)-'1.Inputs'!$D$44*(1+$G231)^(3-1)-('1.Inputs'!$D$20/'1.Inputs'!$D$27+'1.Inputs'!$D$23/'1.Inputs'!$D$28)))*'1.Inputs'!$D$53+('1.Inputs'!$D$20/'1.Inputs'!$D$27+'1.Inputs'!$D$23/'1.Inputs'!$D$28)-(J231-I231)</f>
        <v>657522475.05577052</v>
      </c>
      <c r="V231" s="36">
        <f ca="1">((('1.Inputs'!$D$37*12*IF(4=1,'1.Inputs'!$D$38,IF(4=2,'1.Inputs'!$D$39,$E231)))*$F231*(('1.Inputs'!$D$40)+(1-'1.Inputs'!$D$40)*(1+'1.Inputs'!$D$41))*(1+$G231)^(4-1))-(('1.Inputs'!$D$37*12*IF(4=1,'1.Inputs'!$D$38,IF(4=2,'1.Inputs'!$D$39,$E231)))/(1-'1.Inputs'!$D$42)*$D231*(1+$G231)^(4-1))-('1.Inputs'!$D$37*12*IF(4=1,'1.Inputs'!$D$38,IF(4=2,'1.Inputs'!$D$39,$E231)))*'1.Inputs'!$D$43*(1+$G231)^(4-1)-'1.Inputs'!$D$44*(1+$G231)^(4-1)-('1.Inputs'!$D$20/'1.Inputs'!$D$27+'1.Inputs'!$D$23/'1.Inputs'!$D$28))-MAX(0,((('1.Inputs'!$D$37*12*IF(4=1,'1.Inputs'!$D$38,IF(4=2,'1.Inputs'!$D$39,$E231)))*$F231*(('1.Inputs'!$D$40)+(1-'1.Inputs'!$D$40)*(1+'1.Inputs'!$D$41))*(1+$G231)^(4-1))-(('1.Inputs'!$D$37*12*IF(4=1,'1.Inputs'!$D$38,IF(4=2,'1.Inputs'!$D$39,$E231)))/(1-'1.Inputs'!$D$42)*$D231*(1+$G231)^(4-1))-('1.Inputs'!$D$37*12*IF(4=1,'1.Inputs'!$D$38,IF(4=2,'1.Inputs'!$D$39,$E231)))*'1.Inputs'!$D$43*(1+$G231)^(4-1)-'1.Inputs'!$D$44*(1+$G231)^(4-1)-('1.Inputs'!$D$20/'1.Inputs'!$D$27+'1.Inputs'!$D$23/'1.Inputs'!$D$28)))*'1.Inputs'!$D$53+('1.Inputs'!$D$20/'1.Inputs'!$D$27+'1.Inputs'!$D$23/'1.Inputs'!$D$28)-(K231-J231)</f>
        <v>878262803.24430156</v>
      </c>
      <c r="W231" s="36">
        <f ca="1">((('1.Inputs'!$D$37*12*IF(5=1,'1.Inputs'!$D$38,IF(5=2,'1.Inputs'!$D$39,$E231)))*$F231*(('1.Inputs'!$D$40)+(1-'1.Inputs'!$D$40)*(1+'1.Inputs'!$D$41))*(1+$G231)^(5-1))-(('1.Inputs'!$D$37*12*IF(5=1,'1.Inputs'!$D$38,IF(5=2,'1.Inputs'!$D$39,$E231)))/(1-'1.Inputs'!$D$42)*$D231*(1+$G231)^(5-1))-('1.Inputs'!$D$37*12*IF(5=1,'1.Inputs'!$D$38,IF(5=2,'1.Inputs'!$D$39,$E231)))*'1.Inputs'!$D$43*(1+$G231)^(5-1)-'1.Inputs'!$D$44*(1+$G231)^(5-1)-('1.Inputs'!$D$20/'1.Inputs'!$D$27+'1.Inputs'!$D$23/'1.Inputs'!$D$28))-MAX(0,((('1.Inputs'!$D$37*12*IF(5=1,'1.Inputs'!$D$38,IF(5=2,'1.Inputs'!$D$39,$E231)))*$F231*(('1.Inputs'!$D$40)+(1-'1.Inputs'!$D$40)*(1+'1.Inputs'!$D$41))*(1+$G231)^(5-1))-(('1.Inputs'!$D$37*12*IF(5=1,'1.Inputs'!$D$38,IF(5=2,'1.Inputs'!$D$39,$E231)))/(1-'1.Inputs'!$D$42)*$D231*(1+$G231)^(5-1))-('1.Inputs'!$D$37*12*IF(5=1,'1.Inputs'!$D$38,IF(5=2,'1.Inputs'!$D$39,$E231)))*'1.Inputs'!$D$43*(1+$G231)^(5-1)-'1.Inputs'!$D$44*(1+$G231)^(5-1)-('1.Inputs'!$D$20/'1.Inputs'!$D$27+'1.Inputs'!$D$23/'1.Inputs'!$D$28)))*'1.Inputs'!$D$53+('1.Inputs'!$D$20/'1.Inputs'!$D$27+'1.Inputs'!$D$23/'1.Inputs'!$D$28)-(L231-K231)</f>
        <v>920187878.56773627</v>
      </c>
      <c r="X231" s="36">
        <f ca="1">((('1.Inputs'!$D$37*12*IF(6=1,'1.Inputs'!$D$38,IF(6=2,'1.Inputs'!$D$39,$E231)))*$F231*(('1.Inputs'!$D$40)+(1-'1.Inputs'!$D$40)*(1+'1.Inputs'!$D$41))*(1+$G231)^(6-1))-(('1.Inputs'!$D$37*12*IF(6=1,'1.Inputs'!$D$38,IF(6=2,'1.Inputs'!$D$39,$E231)))/(1-'1.Inputs'!$D$42)*$D231*(1+$G231)^(6-1))-('1.Inputs'!$D$37*12*IF(6=1,'1.Inputs'!$D$38,IF(6=2,'1.Inputs'!$D$39,$E231)))*'1.Inputs'!$D$43*(1+$G231)^(6-1)-'1.Inputs'!$D$44*(1+$G231)^(6-1)-('1.Inputs'!$D$20/'1.Inputs'!$D$27+'1.Inputs'!$D$23/'1.Inputs'!$D$28))-MAX(0,((('1.Inputs'!$D$37*12*IF(6=1,'1.Inputs'!$D$38,IF(6=2,'1.Inputs'!$D$39,$E231)))*$F231*(('1.Inputs'!$D$40)+(1-'1.Inputs'!$D$40)*(1+'1.Inputs'!$D$41))*(1+$G231)^(6-1))-(('1.Inputs'!$D$37*12*IF(6=1,'1.Inputs'!$D$38,IF(6=2,'1.Inputs'!$D$39,$E231)))/(1-'1.Inputs'!$D$42)*$D231*(1+$G231)^(6-1))-('1.Inputs'!$D$37*12*IF(6=1,'1.Inputs'!$D$38,IF(6=2,'1.Inputs'!$D$39,$E231)))*'1.Inputs'!$D$43*(1+$G231)^(6-1)-'1.Inputs'!$D$44*(1+$G231)^(6-1)-('1.Inputs'!$D$20/'1.Inputs'!$D$27+'1.Inputs'!$D$23/'1.Inputs'!$D$28)))*'1.Inputs'!$D$53+('1.Inputs'!$D$20/'1.Inputs'!$D$27+'1.Inputs'!$D$23/'1.Inputs'!$D$28)-(M231-L231)</f>
        <v>964228098.12723231</v>
      </c>
      <c r="Y231" s="36">
        <f ca="1">((('1.Inputs'!$D$37*12*IF(7=1,'1.Inputs'!$D$38,IF(7=2,'1.Inputs'!$D$39,$E231)))*$F231*(('1.Inputs'!$D$40)+(1-'1.Inputs'!$D$40)*(1+'1.Inputs'!$D$41))*(1+$G231)^(7-1))-(('1.Inputs'!$D$37*12*IF(7=1,'1.Inputs'!$D$38,IF(7=2,'1.Inputs'!$D$39,$E231)))/(1-'1.Inputs'!$D$42)*$D231*(1+$G231)^(7-1))-('1.Inputs'!$D$37*12*IF(7=1,'1.Inputs'!$D$38,IF(7=2,'1.Inputs'!$D$39,$E231)))*'1.Inputs'!$D$43*(1+$G231)^(7-1)-'1.Inputs'!$D$44*(1+$G231)^(7-1)-('1.Inputs'!$D$20/'1.Inputs'!$D$27+'1.Inputs'!$D$23/'1.Inputs'!$D$28))-MAX(0,((('1.Inputs'!$D$37*12*IF(7=1,'1.Inputs'!$D$38,IF(7=2,'1.Inputs'!$D$39,$E231)))*$F231*(('1.Inputs'!$D$40)+(1-'1.Inputs'!$D$40)*(1+'1.Inputs'!$D$41))*(1+$G231)^(7-1))-(('1.Inputs'!$D$37*12*IF(7=1,'1.Inputs'!$D$38,IF(7=2,'1.Inputs'!$D$39,$E231)))/(1-'1.Inputs'!$D$42)*$D231*(1+$G231)^(7-1))-('1.Inputs'!$D$37*12*IF(7=1,'1.Inputs'!$D$38,IF(7=2,'1.Inputs'!$D$39,$E231)))*'1.Inputs'!$D$43*(1+$G231)^(7-1)-'1.Inputs'!$D$44*(1+$G231)^(7-1)-('1.Inputs'!$D$20/'1.Inputs'!$D$27+'1.Inputs'!$D$23/'1.Inputs'!$D$28)))*'1.Inputs'!$D$53+('1.Inputs'!$D$20/'1.Inputs'!$D$27+'1.Inputs'!$D$23/'1.Inputs'!$D$28)-(N231-M231)</f>
        <v>1010490172.1696973</v>
      </c>
      <c r="Z231" s="36">
        <f ca="1">((('1.Inputs'!$D$37*12*IF(8=1,'1.Inputs'!$D$38,IF(8=2,'1.Inputs'!$D$39,$E231)))*$F231*(('1.Inputs'!$D$40)+(1-'1.Inputs'!$D$40)*(1+'1.Inputs'!$D$41))*(1+$G231)^(8-1))-(('1.Inputs'!$D$37*12*IF(8=1,'1.Inputs'!$D$38,IF(8=2,'1.Inputs'!$D$39,$E231)))/(1-'1.Inputs'!$D$42)*$D231*(1+$G231)^(8-1))-('1.Inputs'!$D$37*12*IF(8=1,'1.Inputs'!$D$38,IF(8=2,'1.Inputs'!$D$39,$E231)))*'1.Inputs'!$D$43*(1+$G231)^(8-1)-'1.Inputs'!$D$44*(1+$G231)^(8-1)-('1.Inputs'!$D$20/'1.Inputs'!$D$27+'1.Inputs'!$D$23/'1.Inputs'!$D$28))-MAX(0,((('1.Inputs'!$D$37*12*IF(8=1,'1.Inputs'!$D$38,IF(8=2,'1.Inputs'!$D$39,$E231)))*$F231*(('1.Inputs'!$D$40)+(1-'1.Inputs'!$D$40)*(1+'1.Inputs'!$D$41))*(1+$G231)^(8-1))-(('1.Inputs'!$D$37*12*IF(8=1,'1.Inputs'!$D$38,IF(8=2,'1.Inputs'!$D$39,$E231)))/(1-'1.Inputs'!$D$42)*$D231*(1+$G231)^(8-1))-('1.Inputs'!$D$37*12*IF(8=1,'1.Inputs'!$D$38,IF(8=2,'1.Inputs'!$D$39,$E231)))*'1.Inputs'!$D$43*(1+$G231)^(8-1)-'1.Inputs'!$D$44*(1+$G231)^(8-1)-('1.Inputs'!$D$20/'1.Inputs'!$D$27+'1.Inputs'!$D$23/'1.Inputs'!$D$28)))*'1.Inputs'!$D$53+('1.Inputs'!$D$20/'1.Inputs'!$D$27+'1.Inputs'!$D$23/'1.Inputs'!$D$28)-(O231-N231)</f>
        <v>1059086194.5355523</v>
      </c>
      <c r="AA231" s="36">
        <f ca="1">((('1.Inputs'!$D$37*12*IF(9=1,'1.Inputs'!$D$38,IF(9=2,'1.Inputs'!$D$39,$E231)))*$F231*(('1.Inputs'!$D$40)+(1-'1.Inputs'!$D$40)*(1+'1.Inputs'!$D$41))*(1+$G231)^(9-1))-(('1.Inputs'!$D$37*12*IF(9=1,'1.Inputs'!$D$38,IF(9=2,'1.Inputs'!$D$39,$E231)))/(1-'1.Inputs'!$D$42)*$D231*(1+$G231)^(9-1))-('1.Inputs'!$D$37*12*IF(9=1,'1.Inputs'!$D$38,IF(9=2,'1.Inputs'!$D$39,$E231)))*'1.Inputs'!$D$43*(1+$G231)^(9-1)-'1.Inputs'!$D$44*(1+$G231)^(9-1)-('1.Inputs'!$D$20/'1.Inputs'!$D$27+'1.Inputs'!$D$23/'1.Inputs'!$D$28))-MAX(0,((('1.Inputs'!$D$37*12*IF(9=1,'1.Inputs'!$D$38,IF(9=2,'1.Inputs'!$D$39,$E231)))*$F231*(('1.Inputs'!$D$40)+(1-'1.Inputs'!$D$40)*(1+'1.Inputs'!$D$41))*(1+$G231)^(9-1))-(('1.Inputs'!$D$37*12*IF(9=1,'1.Inputs'!$D$38,IF(9=2,'1.Inputs'!$D$39,$E231)))/(1-'1.Inputs'!$D$42)*$D231*(1+$G231)^(9-1))-('1.Inputs'!$D$37*12*IF(9=1,'1.Inputs'!$D$38,IF(9=2,'1.Inputs'!$D$39,$E231)))*'1.Inputs'!$D$43*(1+$G231)^(9-1)-'1.Inputs'!$D$44*(1+$G231)^(9-1)-('1.Inputs'!$D$20/'1.Inputs'!$D$27+'1.Inputs'!$D$23/'1.Inputs'!$D$28)))*'1.Inputs'!$D$53+('1.Inputs'!$D$20/'1.Inputs'!$D$27+'1.Inputs'!$D$23/'1.Inputs'!$D$28)-(P231-O231)</f>
        <v>1110133914.2641361</v>
      </c>
      <c r="AB231" s="36">
        <f ca="1">((('1.Inputs'!$D$37*12*IF(10=1,'1.Inputs'!$D$38,IF(10=2,'1.Inputs'!$D$39,$E231)))*$F231*(('1.Inputs'!$D$40)+(1-'1.Inputs'!$D$40)*(1+'1.Inputs'!$D$41))*(1+$G231)^(10-1))-(('1.Inputs'!$D$37*12*IF(10=1,'1.Inputs'!$D$38,IF(10=2,'1.Inputs'!$D$39,$E231)))/(1-'1.Inputs'!$D$42)*$D231*(1+$G231)^(10-1))-('1.Inputs'!$D$37*12*IF(10=1,'1.Inputs'!$D$38,IF(10=2,'1.Inputs'!$D$39,$E231)))*'1.Inputs'!$D$43*(1+$G231)^(10-1)-'1.Inputs'!$D$44*(1+$G231)^(10-1)-('1.Inputs'!$D$20/'1.Inputs'!$D$27+'1.Inputs'!$D$23/'1.Inputs'!$D$28))-MAX(0,((('1.Inputs'!$D$37*12*IF(10=1,'1.Inputs'!$D$38,IF(10=2,'1.Inputs'!$D$39,$E231)))*$F231*(('1.Inputs'!$D$40)+(1-'1.Inputs'!$D$40)*(1+'1.Inputs'!$D$41))*(1+$G231)^(10-1))-(('1.Inputs'!$D$37*12*IF(10=1,'1.Inputs'!$D$38,IF(10=2,'1.Inputs'!$D$39,$E231)))/(1-'1.Inputs'!$D$42)*$D231*(1+$G231)^(10-1))-('1.Inputs'!$D$37*12*IF(10=1,'1.Inputs'!$D$38,IF(10=2,'1.Inputs'!$D$39,$E231)))*'1.Inputs'!$D$43*(1+$G231)^(10-1)-'1.Inputs'!$D$44*(1+$G231)^(10-1)-('1.Inputs'!$D$20/'1.Inputs'!$D$27+'1.Inputs'!$D$23/'1.Inputs'!$D$28)))*'1.Inputs'!$D$53+('1.Inputs'!$D$20/'1.Inputs'!$D$27+'1.Inputs'!$D$23/'1.Inputs'!$D$28)-(Q231-P231)+(('1.Inputs'!$D$20+'1.Inputs'!$D$23-('1.Inputs'!$D$20/'1.Inputs'!$D$27+'1.Inputs'!$D$23/'1.Inputs'!$D$28)*'1.Inputs'!$D$10)*'1.Inputs'!$D$60+'1.Inputs'!$D$19*'1.Inputs'!$D$59+Q231)</f>
        <v>3844985393.074564</v>
      </c>
      <c r="AC231" s="36">
        <f ca="1">S231-AC$13-AC$14+MIN(AC$13,MAX(0,((('1.Inputs'!$D$37*12*IF(1=1,'1.Inputs'!$D$38,IF(1=2,'1.Inputs'!$D$39,$E231)))*$F231*(('1.Inputs'!$D$40)+(1-'1.Inputs'!$D$40)*(1+'1.Inputs'!$D$41))*(1+$G231)^(1-1))-(('1.Inputs'!$D$37*12*IF(1=1,'1.Inputs'!$D$38,IF(1=2,'1.Inputs'!$D$39,$E231)))/(1-'1.Inputs'!$D$42)*$D231*(1+$G231)^(1-1))-('1.Inputs'!$D$37*12*IF(1=1,'1.Inputs'!$D$38,IF(1=2,'1.Inputs'!$D$39,$E231)))*'1.Inputs'!$D$43*(1+$G231)^(1-1)-'1.Inputs'!$D$44*(1+$G231)^(1-1)-('1.Inputs'!$D$20/'1.Inputs'!$D$27+'1.Inputs'!$D$23/'1.Inputs'!$D$28))))*'1.Inputs'!$D$53</f>
        <v>-577583208.24984312</v>
      </c>
      <c r="AD231" s="36">
        <f ca="1">T231-AD$13-AD$14+MIN(AD$13,MAX(0,((('1.Inputs'!$D$37*12*IF(2=1,'1.Inputs'!$D$38,IF(2=2,'1.Inputs'!$D$39,$E231)))*$F231*(('1.Inputs'!$D$40)+(1-'1.Inputs'!$D$40)*(1+'1.Inputs'!$D$41))*(1+$G231)^(2-1))-(('1.Inputs'!$D$37*12*IF(2=1,'1.Inputs'!$D$38,IF(2=2,'1.Inputs'!$D$39,$E231)))/(1-'1.Inputs'!$D$42)*$D231*(1+$G231)^(2-1))-('1.Inputs'!$D$37*12*IF(2=1,'1.Inputs'!$D$38,IF(2=2,'1.Inputs'!$D$39,$E231)))*'1.Inputs'!$D$43*(1+$G231)^(2-1)-'1.Inputs'!$D$44*(1+$G231)^(2-1)-('1.Inputs'!$D$20/'1.Inputs'!$D$27+'1.Inputs'!$D$23/'1.Inputs'!$D$28))))*'1.Inputs'!$D$53</f>
        <v>205059971.0920831</v>
      </c>
      <c r="AE231" s="36">
        <f ca="1">U231-AE$13-AE$14+MIN(AE$13,MAX(0,((('1.Inputs'!$D$37*12*IF(3=1,'1.Inputs'!$D$38,IF(3=2,'1.Inputs'!$D$39,$E231)))*$F231*(('1.Inputs'!$D$40)+(1-'1.Inputs'!$D$40)*(1+'1.Inputs'!$D$41))*(1+$G231)^(3-1))-(('1.Inputs'!$D$37*12*IF(3=1,'1.Inputs'!$D$38,IF(3=2,'1.Inputs'!$D$39,$E231)))/(1-'1.Inputs'!$D$42)*$D231*(1+$G231)^(3-1))-('1.Inputs'!$D$37*12*IF(3=1,'1.Inputs'!$D$38,IF(3=2,'1.Inputs'!$D$39,$E231)))*'1.Inputs'!$D$43*(1+$G231)^(3-1)-'1.Inputs'!$D$44*(1+$G231)^(3-1)-('1.Inputs'!$D$20/'1.Inputs'!$D$27+'1.Inputs'!$D$23/'1.Inputs'!$D$28))))*'1.Inputs'!$D$53</f>
        <v>315582475.05577052</v>
      </c>
      <c r="AF231" s="36">
        <f ca="1">V231-AF$13-AF$14+MIN(AF$13,MAX(0,((('1.Inputs'!$D$37*12*IF(4=1,'1.Inputs'!$D$38,IF(4=2,'1.Inputs'!$D$39,$E231)))*$F231*(('1.Inputs'!$D$40)+(1-'1.Inputs'!$D$40)*(1+'1.Inputs'!$D$41))*(1+$G231)^(4-1))-(('1.Inputs'!$D$37*12*IF(4=1,'1.Inputs'!$D$38,IF(4=2,'1.Inputs'!$D$39,$E231)))/(1-'1.Inputs'!$D$42)*$D231*(1+$G231)^(4-1))-('1.Inputs'!$D$37*12*IF(4=1,'1.Inputs'!$D$38,IF(4=2,'1.Inputs'!$D$39,$E231)))*'1.Inputs'!$D$43*(1+$G231)^(4-1)-'1.Inputs'!$D$44*(1+$G231)^(4-1)-('1.Inputs'!$D$20/'1.Inputs'!$D$27+'1.Inputs'!$D$23/'1.Inputs'!$D$28))))*'1.Inputs'!$D$53</f>
        <v>555510803.24430156</v>
      </c>
      <c r="AG231" s="36">
        <f ca="1">W231-AG$13-AG$14+MIN(AG$13,MAX(0,((('1.Inputs'!$D$37*12*IF(5=1,'1.Inputs'!$D$38,IF(5=2,'1.Inputs'!$D$39,$E231)))*$F231*(('1.Inputs'!$D$40)+(1-'1.Inputs'!$D$40)*(1+'1.Inputs'!$D$41))*(1+$G231)^(5-1))-(('1.Inputs'!$D$37*12*IF(5=1,'1.Inputs'!$D$38,IF(5=2,'1.Inputs'!$D$39,$E231)))/(1-'1.Inputs'!$D$42)*$D231*(1+$G231)^(5-1))-('1.Inputs'!$D$37*12*IF(5=1,'1.Inputs'!$D$38,IF(5=2,'1.Inputs'!$D$39,$E231)))*'1.Inputs'!$D$43*(1+$G231)^(5-1)-'1.Inputs'!$D$44*(1+$G231)^(5-1)-('1.Inputs'!$D$20/'1.Inputs'!$D$27+'1.Inputs'!$D$23/'1.Inputs'!$D$28))))*'1.Inputs'!$D$53</f>
        <v>616623878.56773627</v>
      </c>
      <c r="AH231" s="36">
        <f ca="1">X231-AH$13-AH$14+MIN(AH$13,MAX(0,((('1.Inputs'!$D$37*12*IF(6=1,'1.Inputs'!$D$38,IF(6=2,'1.Inputs'!$D$39,$E231)))*$F231*(('1.Inputs'!$D$40)+(1-'1.Inputs'!$D$40)*(1+'1.Inputs'!$D$41))*(1+$G231)^(6-1))-(('1.Inputs'!$D$37*12*IF(6=1,'1.Inputs'!$D$38,IF(6=2,'1.Inputs'!$D$39,$E231)))/(1-'1.Inputs'!$D$42)*$D231*(1+$G231)^(6-1))-('1.Inputs'!$D$37*12*IF(6=1,'1.Inputs'!$D$38,IF(6=2,'1.Inputs'!$D$39,$E231)))*'1.Inputs'!$D$43*(1+$G231)^(6-1)-'1.Inputs'!$D$44*(1+$G231)^(6-1)-('1.Inputs'!$D$20/'1.Inputs'!$D$27+'1.Inputs'!$D$23/'1.Inputs'!$D$28))))*'1.Inputs'!$D$53</f>
        <v>679852098.12723231</v>
      </c>
      <c r="AI231" s="36">
        <f ca="1">Y231-AI$13-AI$14+MIN(AI$13,MAX(0,((('1.Inputs'!$D$37*12*IF(7=1,'1.Inputs'!$D$38,IF(7=2,'1.Inputs'!$D$39,$E231)))*$F231*(('1.Inputs'!$D$40)+(1-'1.Inputs'!$D$40)*(1+'1.Inputs'!$D$41))*(1+$G231)^(7-1))-(('1.Inputs'!$D$37*12*IF(7=1,'1.Inputs'!$D$38,IF(7=2,'1.Inputs'!$D$39,$E231)))/(1-'1.Inputs'!$D$42)*$D231*(1+$G231)^(7-1))-('1.Inputs'!$D$37*12*IF(7=1,'1.Inputs'!$D$38,IF(7=2,'1.Inputs'!$D$39,$E231)))*'1.Inputs'!$D$43*(1+$G231)^(7-1)-'1.Inputs'!$D$44*(1+$G231)^(7-1)-('1.Inputs'!$D$20/'1.Inputs'!$D$27+'1.Inputs'!$D$23/'1.Inputs'!$D$28))))*'1.Inputs'!$D$53</f>
        <v>745302172.16969728</v>
      </c>
      <c r="AJ231" s="36">
        <f ca="1">Z231-AJ$13-AJ$14+MIN(AJ$13,MAX(0,((('1.Inputs'!$D$37*12*IF(8=1,'1.Inputs'!$D$38,IF(8=2,'1.Inputs'!$D$39,$E231)))*$F231*(('1.Inputs'!$D$40)+(1-'1.Inputs'!$D$40)*(1+'1.Inputs'!$D$41))*(1+$G231)^(8-1))-(('1.Inputs'!$D$37*12*IF(8=1,'1.Inputs'!$D$38,IF(8=2,'1.Inputs'!$D$39,$E231)))/(1-'1.Inputs'!$D$42)*$D231*(1+$G231)^(8-1))-('1.Inputs'!$D$37*12*IF(8=1,'1.Inputs'!$D$38,IF(8=2,'1.Inputs'!$D$39,$E231)))*'1.Inputs'!$D$43*(1+$G231)^(8-1)-'1.Inputs'!$D$44*(1+$G231)^(8-1)-('1.Inputs'!$D$20/'1.Inputs'!$D$27+'1.Inputs'!$D$23/'1.Inputs'!$D$28))))*'1.Inputs'!$D$53</f>
        <v>1059086194.5355523</v>
      </c>
      <c r="AK231" s="36">
        <f ca="1">AA231-AK$13-AK$14+MIN(AK$13,MAX(0,((('1.Inputs'!$D$37*12*IF(9=1,'1.Inputs'!$D$38,IF(9=2,'1.Inputs'!$D$39,$E231)))*$F231*(('1.Inputs'!$D$40)+(1-'1.Inputs'!$D$40)*(1+'1.Inputs'!$D$41))*(1+$G231)^(9-1))-(('1.Inputs'!$D$37*12*IF(9=1,'1.Inputs'!$D$38,IF(9=2,'1.Inputs'!$D$39,$E231)))/(1-'1.Inputs'!$D$42)*$D231*(1+$G231)^(9-1))-('1.Inputs'!$D$37*12*IF(9=1,'1.Inputs'!$D$38,IF(9=2,'1.Inputs'!$D$39,$E231)))*'1.Inputs'!$D$43*(1+$G231)^(9-1)-'1.Inputs'!$D$44*(1+$G231)^(9-1)-('1.Inputs'!$D$20/'1.Inputs'!$D$27+'1.Inputs'!$D$23/'1.Inputs'!$D$28))))*'1.Inputs'!$D$53</f>
        <v>1110133914.2641361</v>
      </c>
      <c r="AL231" s="36">
        <f ca="1">AB231-AL$13-AL$14+MIN(AL$13,MAX(0,((('1.Inputs'!$D$37*12*IF(10=1,'1.Inputs'!$D$38,IF(10=2,'1.Inputs'!$D$39,$E231)))*$F231*(('1.Inputs'!$D$40)+(1-'1.Inputs'!$D$40)*(1+'1.Inputs'!$D$41))*(1+$G231)^(10-1))-(('1.Inputs'!$D$37*12*IF(10=1,'1.Inputs'!$D$38,IF(10=2,'1.Inputs'!$D$39,$E231)))/(1-'1.Inputs'!$D$42)*$D231*(1+$G231)^(10-1))-('1.Inputs'!$D$37*12*IF(10=1,'1.Inputs'!$D$38,IF(10=2,'1.Inputs'!$D$39,$E231)))*'1.Inputs'!$D$43*(1+$G231)^(10-1)-'1.Inputs'!$D$44*(1+$G231)^(10-1)-('1.Inputs'!$D$20/'1.Inputs'!$D$27+'1.Inputs'!$D$23/'1.Inputs'!$D$28))))*'1.Inputs'!$D$53+'1.Inputs'!$D$35</f>
        <v>4644985393.074564</v>
      </c>
      <c r="AM231" s="48">
        <f ca="1">R231+NPV('1.Inputs'!$D$55,S231:AB231)</f>
        <v>2354145788.3812943</v>
      </c>
      <c r="AN231" s="48">
        <f ca="1">-('1.Inputs'!$D$24*(1-'1.Inputs'!$D$31)+'1.Inputs'!$D$35)+NPV('1.Inputs'!$D$54,AC231:AL231)</f>
        <v>691268196.27396536</v>
      </c>
      <c r="AO231" s="36">
        <f t="shared" ca="1" si="29"/>
        <v>-3.2631653675463621</v>
      </c>
      <c r="AP231" s="36">
        <f t="shared" ca="1" si="30"/>
        <v>1.6705347435360023</v>
      </c>
      <c r="AQ231" s="36">
        <f ca="1">'1.Inputs'!$D$35+MIN(SUM($AC231:AC231),SUM($AC231:AD231),SUM($AC231:AE231),SUM($AC231:AF231),SUM($AC231:AG231),SUM($AC231:AH231),SUM($AC231:AI231),SUM($AC231:AJ231),SUM($AC231:AK231),SUM($AC231:AL231))</f>
        <v>222416791.75015688</v>
      </c>
      <c r="AR231" s="36">
        <f ca="1">IF(AP231&lt;'1.Inputs'!$D$57,1,0)</f>
        <v>0</v>
      </c>
      <c r="AS231" s="36">
        <f t="shared" ca="1" si="31"/>
        <v>0</v>
      </c>
    </row>
    <row r="232" spans="2:45" ht="15" customHeight="1" x14ac:dyDescent="0.25">
      <c r="B232" s="36">
        <v>217</v>
      </c>
      <c r="C232" s="36">
        <f t="shared" ca="1" si="24"/>
        <v>0.40229445627228178</v>
      </c>
      <c r="D232" s="36">
        <f t="shared" ca="1" si="25"/>
        <v>22119.558759552336</v>
      </c>
      <c r="E232" s="47">
        <f t="shared" ca="1" si="26"/>
        <v>0.81522029793827688</v>
      </c>
      <c r="F232" s="36">
        <f t="shared" ca="1" si="27"/>
        <v>30383.802023571054</v>
      </c>
      <c r="G232" s="36">
        <f t="shared" ca="1" si="28"/>
        <v>4.9267135464423462E-2</v>
      </c>
      <c r="H232" s="36">
        <f ca="1">((('1.Inputs'!$D$37*12*IF(1=1,'1.Inputs'!$D$38,IF(1=2,'1.Inputs'!$D$39,$E232)))*$F232*(('1.Inputs'!$D$40)+(1-'1.Inputs'!$D$40)*(1+'1.Inputs'!$D$41))*(1+$G232)^(1-1))*'1.Inputs'!$D$47+(('1.Inputs'!$D$37*12*IF(1=1,'1.Inputs'!$D$38,IF(1=2,'1.Inputs'!$D$39,$E232)))/(1-'1.Inputs'!$D$42)*$D232*(1+$G232)^(1-1))*('1.Inputs'!$D$48-'1.Inputs'!$D$49))/'1.Inputs'!$D$51</f>
        <v>824587664.22501624</v>
      </c>
      <c r="I232" s="36">
        <f ca="1">((('1.Inputs'!$D$37*12*IF(2=1,'1.Inputs'!$D$38,IF(2=2,'1.Inputs'!$D$39,$E232)))*$F232*(('1.Inputs'!$D$40)+(1-'1.Inputs'!$D$40)*(1+'1.Inputs'!$D$41))*(1+$G232)^(2-1))*'1.Inputs'!$D$47+(('1.Inputs'!$D$37*12*IF(2=1,'1.Inputs'!$D$38,IF(2=2,'1.Inputs'!$D$39,$E232)))/(1-'1.Inputs'!$D$42)*$D232*(1+$G232)^(2-1))*('1.Inputs'!$D$48-'1.Inputs'!$D$49))/'1.Inputs'!$D$51</f>
        <v>1211297830.9329555</v>
      </c>
      <c r="J232" s="36">
        <f ca="1">((('1.Inputs'!$D$37*12*IF(3=1,'1.Inputs'!$D$38,IF(3=2,'1.Inputs'!$D$39,$E232)))*$F232*(('1.Inputs'!$D$40)+(1-'1.Inputs'!$D$40)*(1+'1.Inputs'!$D$41))*(1+$G232)^(3-1))*'1.Inputs'!$D$47+(('1.Inputs'!$D$37*12*IF(3=1,'1.Inputs'!$D$38,IF(3=2,'1.Inputs'!$D$39,$E232)))/(1-'1.Inputs'!$D$42)*$D232*(1+$G232)^(3-1))*('1.Inputs'!$D$48-'1.Inputs'!$D$49))/'1.Inputs'!$D$51</f>
        <v>1480178032.0827892</v>
      </c>
      <c r="K232" s="36">
        <f ca="1">((('1.Inputs'!$D$37*12*IF(4=1,'1.Inputs'!$D$38,IF(4=2,'1.Inputs'!$D$39,$E232)))*$F232*(('1.Inputs'!$D$40)+(1-'1.Inputs'!$D$40)*(1+'1.Inputs'!$D$41))*(1+$G232)^(4-1))*'1.Inputs'!$D$47+(('1.Inputs'!$D$37*12*IF(4=1,'1.Inputs'!$D$38,IF(4=2,'1.Inputs'!$D$39,$E232)))/(1-'1.Inputs'!$D$42)*$D232*(1+$G232)^(4-1))*('1.Inputs'!$D$48-'1.Inputs'!$D$49))/'1.Inputs'!$D$51</f>
        <v>1553102163.7008755</v>
      </c>
      <c r="L232" s="36">
        <f ca="1">((('1.Inputs'!$D$37*12*IF(5=1,'1.Inputs'!$D$38,IF(5=2,'1.Inputs'!$D$39,$E232)))*$F232*(('1.Inputs'!$D$40)+(1-'1.Inputs'!$D$40)*(1+'1.Inputs'!$D$41))*(1+$G232)^(5-1))*'1.Inputs'!$D$47+(('1.Inputs'!$D$37*12*IF(5=1,'1.Inputs'!$D$38,IF(5=2,'1.Inputs'!$D$39,$E232)))/(1-'1.Inputs'!$D$42)*$D232*(1+$G232)^(5-1))*('1.Inputs'!$D$48-'1.Inputs'!$D$49))/'1.Inputs'!$D$51</f>
        <v>1629619058.3900161</v>
      </c>
      <c r="M232" s="36">
        <f ca="1">((('1.Inputs'!$D$37*12*IF(6=1,'1.Inputs'!$D$38,IF(6=2,'1.Inputs'!$D$39,$E232)))*$F232*(('1.Inputs'!$D$40)+(1-'1.Inputs'!$D$40)*(1+'1.Inputs'!$D$41))*(1+$G232)^(6-1))*'1.Inputs'!$D$47+(('1.Inputs'!$D$37*12*IF(6=1,'1.Inputs'!$D$38,IF(6=2,'1.Inputs'!$D$39,$E232)))/(1-'1.Inputs'!$D$42)*$D232*(1+$G232)^(6-1))*('1.Inputs'!$D$48-'1.Inputs'!$D$49))/'1.Inputs'!$D$51</f>
        <v>1709905721.2951226</v>
      </c>
      <c r="N232" s="36">
        <f ca="1">((('1.Inputs'!$D$37*12*IF(7=1,'1.Inputs'!$D$38,IF(7=2,'1.Inputs'!$D$39,$E232)))*$F232*(('1.Inputs'!$D$40)+(1-'1.Inputs'!$D$40)*(1+'1.Inputs'!$D$41))*(1+$G232)^(7-1))*'1.Inputs'!$D$47+(('1.Inputs'!$D$37*12*IF(7=1,'1.Inputs'!$D$38,IF(7=2,'1.Inputs'!$D$39,$E232)))/(1-'1.Inputs'!$D$42)*$D232*(1+$G232)^(7-1))*('1.Inputs'!$D$48-'1.Inputs'!$D$49))/'1.Inputs'!$D$51</f>
        <v>1794147878.0975623</v>
      </c>
      <c r="O232" s="36">
        <f ca="1">((('1.Inputs'!$D$37*12*IF(8=1,'1.Inputs'!$D$38,IF(8=2,'1.Inputs'!$D$39,$E232)))*$F232*(('1.Inputs'!$D$40)+(1-'1.Inputs'!$D$40)*(1+'1.Inputs'!$D$41))*(1+$G232)^(8-1))*'1.Inputs'!$D$47+(('1.Inputs'!$D$37*12*IF(8=1,'1.Inputs'!$D$38,IF(8=2,'1.Inputs'!$D$39,$E232)))/(1-'1.Inputs'!$D$42)*$D232*(1+$G232)^(8-1))*('1.Inputs'!$D$48-'1.Inputs'!$D$49))/'1.Inputs'!$D$51</f>
        <v>1882540404.6510031</v>
      </c>
      <c r="P232" s="36">
        <f ca="1">((('1.Inputs'!$D$37*12*IF(9=1,'1.Inputs'!$D$38,IF(9=2,'1.Inputs'!$D$39,$E232)))*$F232*(('1.Inputs'!$D$40)+(1-'1.Inputs'!$D$40)*(1+'1.Inputs'!$D$41))*(1+$G232)^(9-1))*'1.Inputs'!$D$47+(('1.Inputs'!$D$37*12*IF(9=1,'1.Inputs'!$D$38,IF(9=2,'1.Inputs'!$D$39,$E232)))/(1-'1.Inputs'!$D$42)*$D232*(1+$G232)^(9-1))*('1.Inputs'!$D$48-'1.Inputs'!$D$49))/'1.Inputs'!$D$51</f>
        <v>1975287777.784194</v>
      </c>
      <c r="Q232" s="36">
        <f ca="1">((('1.Inputs'!$D$37*12*IF(10=1,'1.Inputs'!$D$38,IF(10=2,'1.Inputs'!$D$39,$E232)))*$F232*(('1.Inputs'!$D$40)+(1-'1.Inputs'!$D$40)*(1+'1.Inputs'!$D$41))*(1+$G232)^(10-1))*'1.Inputs'!$D$47+(('1.Inputs'!$D$37*12*IF(10=1,'1.Inputs'!$D$38,IF(10=2,'1.Inputs'!$D$39,$E232)))/(1-'1.Inputs'!$D$42)*$D232*(1+$G232)^(10-1))*('1.Inputs'!$D$48-'1.Inputs'!$D$49))/'1.Inputs'!$D$51</f>
        <v>2072604548.3135078</v>
      </c>
      <c r="R232" s="36">
        <f>-'1.Inputs'!$D$24</f>
        <v>-2050000000</v>
      </c>
      <c r="S232" s="36">
        <f ca="1">((('1.Inputs'!$D$37*12*IF(1=1,'1.Inputs'!$D$38,IF(1=2,'1.Inputs'!$D$39,$E232)))*$F232*(('1.Inputs'!$D$40)+(1-'1.Inputs'!$D$40)*(1+'1.Inputs'!$D$41))*(1+$G232)^(1-1))-(('1.Inputs'!$D$37*12*IF(1=1,'1.Inputs'!$D$38,IF(1=2,'1.Inputs'!$D$39,$E232)))/(1-'1.Inputs'!$D$42)*$D232*(1+$G232)^(1-1))-('1.Inputs'!$D$37*12*IF(1=1,'1.Inputs'!$D$38,IF(1=2,'1.Inputs'!$D$39,$E232)))*'1.Inputs'!$D$43*(1+$G232)^(1-1)-'1.Inputs'!$D$44*(1+$G232)^(1-1)-('1.Inputs'!$D$20/'1.Inputs'!$D$27+'1.Inputs'!$D$23/'1.Inputs'!$D$28))-MAX(0,((('1.Inputs'!$D$37*12*IF(1=1,'1.Inputs'!$D$38,IF(1=2,'1.Inputs'!$D$39,$E232)))*$F232*(('1.Inputs'!$D$40)+(1-'1.Inputs'!$D$40)*(1+'1.Inputs'!$D$41))*(1+$G232)^(1-1))-(('1.Inputs'!$D$37*12*IF(1=1,'1.Inputs'!$D$38,IF(1=2,'1.Inputs'!$D$39,$E232)))/(1-'1.Inputs'!$D$42)*$D232*(1+$G232)^(1-1))-('1.Inputs'!$D$37*12*IF(1=1,'1.Inputs'!$D$38,IF(1=2,'1.Inputs'!$D$39,$E232)))*'1.Inputs'!$D$43*(1+$G232)^(1-1)-'1.Inputs'!$D$44*(1+$G232)^(1-1)-('1.Inputs'!$D$20/'1.Inputs'!$D$27+'1.Inputs'!$D$23/'1.Inputs'!$D$28)))*'1.Inputs'!$D$53+('1.Inputs'!$D$20/'1.Inputs'!$D$27+'1.Inputs'!$D$23/'1.Inputs'!$D$28)-H232</f>
        <v>-967322427.57351696</v>
      </c>
      <c r="T232" s="36">
        <f ca="1">((('1.Inputs'!$D$37*12*IF(2=1,'1.Inputs'!$D$38,IF(2=2,'1.Inputs'!$D$39,$E232)))*$F232*(('1.Inputs'!$D$40)+(1-'1.Inputs'!$D$40)*(1+'1.Inputs'!$D$41))*(1+$G232)^(2-1))-(('1.Inputs'!$D$37*12*IF(2=1,'1.Inputs'!$D$38,IF(2=2,'1.Inputs'!$D$39,$E232)))/(1-'1.Inputs'!$D$42)*$D232*(1+$G232)^(2-1))-('1.Inputs'!$D$37*12*IF(2=1,'1.Inputs'!$D$38,IF(2=2,'1.Inputs'!$D$39,$E232)))*'1.Inputs'!$D$43*(1+$G232)^(2-1)-'1.Inputs'!$D$44*(1+$G232)^(2-1)-('1.Inputs'!$D$20/'1.Inputs'!$D$27+'1.Inputs'!$D$23/'1.Inputs'!$D$28))-MAX(0,((('1.Inputs'!$D$37*12*IF(2=1,'1.Inputs'!$D$38,IF(2=2,'1.Inputs'!$D$39,$E232)))*$F232*(('1.Inputs'!$D$40)+(1-'1.Inputs'!$D$40)*(1+'1.Inputs'!$D$41))*(1+$G232)^(2-1))-(('1.Inputs'!$D$37*12*IF(2=1,'1.Inputs'!$D$38,IF(2=2,'1.Inputs'!$D$39,$E232)))/(1-'1.Inputs'!$D$42)*$D232*(1+$G232)^(2-1))-('1.Inputs'!$D$37*12*IF(2=1,'1.Inputs'!$D$38,IF(2=2,'1.Inputs'!$D$39,$E232)))*'1.Inputs'!$D$43*(1+$G232)^(2-1)-'1.Inputs'!$D$44*(1+$G232)^(2-1)-('1.Inputs'!$D$20/'1.Inputs'!$D$27+'1.Inputs'!$D$23/'1.Inputs'!$D$28)))*'1.Inputs'!$D$53+('1.Inputs'!$D$20/'1.Inputs'!$D$27+'1.Inputs'!$D$23/'1.Inputs'!$D$28)-(I232-H232)</f>
        <v>-230219532.61484939</v>
      </c>
      <c r="U232" s="36">
        <f ca="1">((('1.Inputs'!$D$37*12*IF(3=1,'1.Inputs'!$D$38,IF(3=2,'1.Inputs'!$D$39,$E232)))*$F232*(('1.Inputs'!$D$40)+(1-'1.Inputs'!$D$40)*(1+'1.Inputs'!$D$41))*(1+$G232)^(3-1))-(('1.Inputs'!$D$37*12*IF(3=1,'1.Inputs'!$D$38,IF(3=2,'1.Inputs'!$D$39,$E232)))/(1-'1.Inputs'!$D$42)*$D232*(1+$G232)^(3-1))-('1.Inputs'!$D$37*12*IF(3=1,'1.Inputs'!$D$38,IF(3=2,'1.Inputs'!$D$39,$E232)))*'1.Inputs'!$D$43*(1+$G232)^(3-1)-'1.Inputs'!$D$44*(1+$G232)^(3-1)-('1.Inputs'!$D$20/'1.Inputs'!$D$27+'1.Inputs'!$D$23/'1.Inputs'!$D$28))-MAX(0,((('1.Inputs'!$D$37*12*IF(3=1,'1.Inputs'!$D$38,IF(3=2,'1.Inputs'!$D$39,$E232)))*$F232*(('1.Inputs'!$D$40)+(1-'1.Inputs'!$D$40)*(1+'1.Inputs'!$D$41))*(1+$G232)^(3-1))-(('1.Inputs'!$D$37*12*IF(3=1,'1.Inputs'!$D$38,IF(3=2,'1.Inputs'!$D$39,$E232)))/(1-'1.Inputs'!$D$42)*$D232*(1+$G232)^(3-1))-('1.Inputs'!$D$37*12*IF(3=1,'1.Inputs'!$D$38,IF(3=2,'1.Inputs'!$D$39,$E232)))*'1.Inputs'!$D$43*(1+$G232)^(3-1)-'1.Inputs'!$D$44*(1+$G232)^(3-1)-('1.Inputs'!$D$20/'1.Inputs'!$D$27+'1.Inputs'!$D$23/'1.Inputs'!$D$28)))*'1.Inputs'!$D$53+('1.Inputs'!$D$20/'1.Inputs'!$D$27+'1.Inputs'!$D$23/'1.Inputs'!$D$28)-(J232-I232)</f>
        <v>17872295.997569799</v>
      </c>
      <c r="V232" s="36">
        <f ca="1">((('1.Inputs'!$D$37*12*IF(4=1,'1.Inputs'!$D$38,IF(4=2,'1.Inputs'!$D$39,$E232)))*$F232*(('1.Inputs'!$D$40)+(1-'1.Inputs'!$D$40)*(1+'1.Inputs'!$D$41))*(1+$G232)^(4-1))-(('1.Inputs'!$D$37*12*IF(4=1,'1.Inputs'!$D$38,IF(4=2,'1.Inputs'!$D$39,$E232)))/(1-'1.Inputs'!$D$42)*$D232*(1+$G232)^(4-1))-('1.Inputs'!$D$37*12*IF(4=1,'1.Inputs'!$D$38,IF(4=2,'1.Inputs'!$D$39,$E232)))*'1.Inputs'!$D$43*(1+$G232)^(4-1)-'1.Inputs'!$D$44*(1+$G232)^(4-1)-('1.Inputs'!$D$20/'1.Inputs'!$D$27+'1.Inputs'!$D$23/'1.Inputs'!$D$28))-MAX(0,((('1.Inputs'!$D$37*12*IF(4=1,'1.Inputs'!$D$38,IF(4=2,'1.Inputs'!$D$39,$E232)))*$F232*(('1.Inputs'!$D$40)+(1-'1.Inputs'!$D$40)*(1+'1.Inputs'!$D$41))*(1+$G232)^(4-1))-(('1.Inputs'!$D$37*12*IF(4=1,'1.Inputs'!$D$38,IF(4=2,'1.Inputs'!$D$39,$E232)))/(1-'1.Inputs'!$D$42)*$D232*(1+$G232)^(4-1))-('1.Inputs'!$D$37*12*IF(4=1,'1.Inputs'!$D$38,IF(4=2,'1.Inputs'!$D$39,$E232)))*'1.Inputs'!$D$43*(1+$G232)^(4-1)-'1.Inputs'!$D$44*(1+$G232)^(4-1)-('1.Inputs'!$D$20/'1.Inputs'!$D$27+'1.Inputs'!$D$23/'1.Inputs'!$D$28)))*'1.Inputs'!$D$53+('1.Inputs'!$D$20/'1.Inputs'!$D$27+'1.Inputs'!$D$23/'1.Inputs'!$D$28)-(K232-J232)</f>
        <v>225627967.50034618</v>
      </c>
      <c r="W232" s="36">
        <f ca="1">((('1.Inputs'!$D$37*12*IF(5=1,'1.Inputs'!$D$38,IF(5=2,'1.Inputs'!$D$39,$E232)))*$F232*(('1.Inputs'!$D$40)+(1-'1.Inputs'!$D$40)*(1+'1.Inputs'!$D$41))*(1+$G232)^(5-1))-(('1.Inputs'!$D$37*12*IF(5=1,'1.Inputs'!$D$38,IF(5=2,'1.Inputs'!$D$39,$E232)))/(1-'1.Inputs'!$D$42)*$D232*(1+$G232)^(5-1))-('1.Inputs'!$D$37*12*IF(5=1,'1.Inputs'!$D$38,IF(5=2,'1.Inputs'!$D$39,$E232)))*'1.Inputs'!$D$43*(1+$G232)^(5-1)-'1.Inputs'!$D$44*(1+$G232)^(5-1)-('1.Inputs'!$D$20/'1.Inputs'!$D$27+'1.Inputs'!$D$23/'1.Inputs'!$D$28))-MAX(0,((('1.Inputs'!$D$37*12*IF(5=1,'1.Inputs'!$D$38,IF(5=2,'1.Inputs'!$D$39,$E232)))*$F232*(('1.Inputs'!$D$40)+(1-'1.Inputs'!$D$40)*(1+'1.Inputs'!$D$41))*(1+$G232)^(5-1))-(('1.Inputs'!$D$37*12*IF(5=1,'1.Inputs'!$D$38,IF(5=2,'1.Inputs'!$D$39,$E232)))/(1-'1.Inputs'!$D$42)*$D232*(1+$G232)^(5-1))-('1.Inputs'!$D$37*12*IF(5=1,'1.Inputs'!$D$38,IF(5=2,'1.Inputs'!$D$39,$E232)))*'1.Inputs'!$D$43*(1+$G232)^(5-1)-'1.Inputs'!$D$44*(1+$G232)^(5-1)-('1.Inputs'!$D$20/'1.Inputs'!$D$27+'1.Inputs'!$D$23/'1.Inputs'!$D$28)))*'1.Inputs'!$D$53+('1.Inputs'!$D$20/'1.Inputs'!$D$27+'1.Inputs'!$D$23/'1.Inputs'!$D$28)-(L232-K232)</f>
        <v>234416138.98905379</v>
      </c>
      <c r="X232" s="36">
        <f ca="1">((('1.Inputs'!$D$37*12*IF(6=1,'1.Inputs'!$D$38,IF(6=2,'1.Inputs'!$D$39,$E232)))*$F232*(('1.Inputs'!$D$40)+(1-'1.Inputs'!$D$40)*(1+'1.Inputs'!$D$41))*(1+$G232)^(6-1))-(('1.Inputs'!$D$37*12*IF(6=1,'1.Inputs'!$D$38,IF(6=2,'1.Inputs'!$D$39,$E232)))/(1-'1.Inputs'!$D$42)*$D232*(1+$G232)^(6-1))-('1.Inputs'!$D$37*12*IF(6=1,'1.Inputs'!$D$38,IF(6=2,'1.Inputs'!$D$39,$E232)))*'1.Inputs'!$D$43*(1+$G232)^(6-1)-'1.Inputs'!$D$44*(1+$G232)^(6-1)-('1.Inputs'!$D$20/'1.Inputs'!$D$27+'1.Inputs'!$D$23/'1.Inputs'!$D$28))-MAX(0,((('1.Inputs'!$D$37*12*IF(6=1,'1.Inputs'!$D$38,IF(6=2,'1.Inputs'!$D$39,$E232)))*$F232*(('1.Inputs'!$D$40)+(1-'1.Inputs'!$D$40)*(1+'1.Inputs'!$D$41))*(1+$G232)^(6-1))-(('1.Inputs'!$D$37*12*IF(6=1,'1.Inputs'!$D$38,IF(6=2,'1.Inputs'!$D$39,$E232)))/(1-'1.Inputs'!$D$42)*$D232*(1+$G232)^(6-1))-('1.Inputs'!$D$37*12*IF(6=1,'1.Inputs'!$D$38,IF(6=2,'1.Inputs'!$D$39,$E232)))*'1.Inputs'!$D$43*(1+$G232)^(6-1)-'1.Inputs'!$D$44*(1+$G232)^(6-1)-('1.Inputs'!$D$20/'1.Inputs'!$D$27+'1.Inputs'!$D$23/'1.Inputs'!$D$28)))*'1.Inputs'!$D$53+('1.Inputs'!$D$20/'1.Inputs'!$D$27+'1.Inputs'!$D$23/'1.Inputs'!$D$28)-(M232-L232)</f>
        <v>243637278.51298177</v>
      </c>
      <c r="Y232" s="36">
        <f ca="1">((('1.Inputs'!$D$37*12*IF(7=1,'1.Inputs'!$D$38,IF(7=2,'1.Inputs'!$D$39,$E232)))*$F232*(('1.Inputs'!$D$40)+(1-'1.Inputs'!$D$40)*(1+'1.Inputs'!$D$41))*(1+$G232)^(7-1))-(('1.Inputs'!$D$37*12*IF(7=1,'1.Inputs'!$D$38,IF(7=2,'1.Inputs'!$D$39,$E232)))/(1-'1.Inputs'!$D$42)*$D232*(1+$G232)^(7-1))-('1.Inputs'!$D$37*12*IF(7=1,'1.Inputs'!$D$38,IF(7=2,'1.Inputs'!$D$39,$E232)))*'1.Inputs'!$D$43*(1+$G232)^(7-1)-'1.Inputs'!$D$44*(1+$G232)^(7-1)-('1.Inputs'!$D$20/'1.Inputs'!$D$27+'1.Inputs'!$D$23/'1.Inputs'!$D$28))-MAX(0,((('1.Inputs'!$D$37*12*IF(7=1,'1.Inputs'!$D$38,IF(7=2,'1.Inputs'!$D$39,$E232)))*$F232*(('1.Inputs'!$D$40)+(1-'1.Inputs'!$D$40)*(1+'1.Inputs'!$D$41))*(1+$G232)^(7-1))-(('1.Inputs'!$D$37*12*IF(7=1,'1.Inputs'!$D$38,IF(7=2,'1.Inputs'!$D$39,$E232)))/(1-'1.Inputs'!$D$42)*$D232*(1+$G232)^(7-1))-('1.Inputs'!$D$37*12*IF(7=1,'1.Inputs'!$D$38,IF(7=2,'1.Inputs'!$D$39,$E232)))*'1.Inputs'!$D$43*(1+$G232)^(7-1)-'1.Inputs'!$D$44*(1+$G232)^(7-1)-('1.Inputs'!$D$20/'1.Inputs'!$D$27+'1.Inputs'!$D$23/'1.Inputs'!$D$28)))*'1.Inputs'!$D$53+('1.Inputs'!$D$20/'1.Inputs'!$D$27+'1.Inputs'!$D$23/'1.Inputs'!$D$28)-(N232-M232)</f>
        <v>253312717.1669693</v>
      </c>
      <c r="Z232" s="36">
        <f ca="1">((('1.Inputs'!$D$37*12*IF(8=1,'1.Inputs'!$D$38,IF(8=2,'1.Inputs'!$D$39,$E232)))*$F232*(('1.Inputs'!$D$40)+(1-'1.Inputs'!$D$40)*(1+'1.Inputs'!$D$41))*(1+$G232)^(8-1))-(('1.Inputs'!$D$37*12*IF(8=1,'1.Inputs'!$D$38,IF(8=2,'1.Inputs'!$D$39,$E232)))/(1-'1.Inputs'!$D$42)*$D232*(1+$G232)^(8-1))-('1.Inputs'!$D$37*12*IF(8=1,'1.Inputs'!$D$38,IF(8=2,'1.Inputs'!$D$39,$E232)))*'1.Inputs'!$D$43*(1+$G232)^(8-1)-'1.Inputs'!$D$44*(1+$G232)^(8-1)-('1.Inputs'!$D$20/'1.Inputs'!$D$27+'1.Inputs'!$D$23/'1.Inputs'!$D$28))-MAX(0,((('1.Inputs'!$D$37*12*IF(8=1,'1.Inputs'!$D$38,IF(8=2,'1.Inputs'!$D$39,$E232)))*$F232*(('1.Inputs'!$D$40)+(1-'1.Inputs'!$D$40)*(1+'1.Inputs'!$D$41))*(1+$G232)^(8-1))-(('1.Inputs'!$D$37*12*IF(8=1,'1.Inputs'!$D$38,IF(8=2,'1.Inputs'!$D$39,$E232)))/(1-'1.Inputs'!$D$42)*$D232*(1+$G232)^(8-1))-('1.Inputs'!$D$37*12*IF(8=1,'1.Inputs'!$D$38,IF(8=2,'1.Inputs'!$D$39,$E232)))*'1.Inputs'!$D$43*(1+$G232)^(8-1)-'1.Inputs'!$D$44*(1+$G232)^(8-1)-('1.Inputs'!$D$20/'1.Inputs'!$D$27+'1.Inputs'!$D$23/'1.Inputs'!$D$28)))*'1.Inputs'!$D$53+('1.Inputs'!$D$20/'1.Inputs'!$D$27+'1.Inputs'!$D$23/'1.Inputs'!$D$28)-(O232-N232)</f>
        <v>263464836.96780169</v>
      </c>
      <c r="AA232" s="36">
        <f ca="1">((('1.Inputs'!$D$37*12*IF(9=1,'1.Inputs'!$D$38,IF(9=2,'1.Inputs'!$D$39,$E232)))*$F232*(('1.Inputs'!$D$40)+(1-'1.Inputs'!$D$40)*(1+'1.Inputs'!$D$41))*(1+$G232)^(9-1))-(('1.Inputs'!$D$37*12*IF(9=1,'1.Inputs'!$D$38,IF(9=2,'1.Inputs'!$D$39,$E232)))/(1-'1.Inputs'!$D$42)*$D232*(1+$G232)^(9-1))-('1.Inputs'!$D$37*12*IF(9=1,'1.Inputs'!$D$38,IF(9=2,'1.Inputs'!$D$39,$E232)))*'1.Inputs'!$D$43*(1+$G232)^(9-1)-'1.Inputs'!$D$44*(1+$G232)^(9-1)-('1.Inputs'!$D$20/'1.Inputs'!$D$27+'1.Inputs'!$D$23/'1.Inputs'!$D$28))-MAX(0,((('1.Inputs'!$D$37*12*IF(9=1,'1.Inputs'!$D$38,IF(9=2,'1.Inputs'!$D$39,$E232)))*$F232*(('1.Inputs'!$D$40)+(1-'1.Inputs'!$D$40)*(1+'1.Inputs'!$D$41))*(1+$G232)^(9-1))-(('1.Inputs'!$D$37*12*IF(9=1,'1.Inputs'!$D$38,IF(9=2,'1.Inputs'!$D$39,$E232)))/(1-'1.Inputs'!$D$42)*$D232*(1+$G232)^(9-1))-('1.Inputs'!$D$37*12*IF(9=1,'1.Inputs'!$D$38,IF(9=2,'1.Inputs'!$D$39,$E232)))*'1.Inputs'!$D$43*(1+$G232)^(9-1)-'1.Inputs'!$D$44*(1+$G232)^(9-1)-('1.Inputs'!$D$20/'1.Inputs'!$D$27+'1.Inputs'!$D$23/'1.Inputs'!$D$28)))*'1.Inputs'!$D$53+('1.Inputs'!$D$20/'1.Inputs'!$D$27+'1.Inputs'!$D$23/'1.Inputs'!$D$28)-(P232-O232)</f>
        <v>274117122.63011295</v>
      </c>
      <c r="AB232" s="36">
        <f ca="1">((('1.Inputs'!$D$37*12*IF(10=1,'1.Inputs'!$D$38,IF(10=2,'1.Inputs'!$D$39,$E232)))*$F232*(('1.Inputs'!$D$40)+(1-'1.Inputs'!$D$40)*(1+'1.Inputs'!$D$41))*(1+$G232)^(10-1))-(('1.Inputs'!$D$37*12*IF(10=1,'1.Inputs'!$D$38,IF(10=2,'1.Inputs'!$D$39,$E232)))/(1-'1.Inputs'!$D$42)*$D232*(1+$G232)^(10-1))-('1.Inputs'!$D$37*12*IF(10=1,'1.Inputs'!$D$38,IF(10=2,'1.Inputs'!$D$39,$E232)))*'1.Inputs'!$D$43*(1+$G232)^(10-1)-'1.Inputs'!$D$44*(1+$G232)^(10-1)-('1.Inputs'!$D$20/'1.Inputs'!$D$27+'1.Inputs'!$D$23/'1.Inputs'!$D$28))-MAX(0,((('1.Inputs'!$D$37*12*IF(10=1,'1.Inputs'!$D$38,IF(10=2,'1.Inputs'!$D$39,$E232)))*$F232*(('1.Inputs'!$D$40)+(1-'1.Inputs'!$D$40)*(1+'1.Inputs'!$D$41))*(1+$G232)^(10-1))-(('1.Inputs'!$D$37*12*IF(10=1,'1.Inputs'!$D$38,IF(10=2,'1.Inputs'!$D$39,$E232)))/(1-'1.Inputs'!$D$42)*$D232*(1+$G232)^(10-1))-('1.Inputs'!$D$37*12*IF(10=1,'1.Inputs'!$D$38,IF(10=2,'1.Inputs'!$D$39,$E232)))*'1.Inputs'!$D$43*(1+$G232)^(10-1)-'1.Inputs'!$D$44*(1+$G232)^(10-1)-('1.Inputs'!$D$20/'1.Inputs'!$D$27+'1.Inputs'!$D$23/'1.Inputs'!$D$28)))*'1.Inputs'!$D$53+('1.Inputs'!$D$20/'1.Inputs'!$D$27+'1.Inputs'!$D$23/'1.Inputs'!$D$28)-(Q232-P232)+(('1.Inputs'!$D$20+'1.Inputs'!$D$23-('1.Inputs'!$D$20/'1.Inputs'!$D$27+'1.Inputs'!$D$23/'1.Inputs'!$D$28)*'1.Inputs'!$D$10)*'1.Inputs'!$D$60+'1.Inputs'!$D$19*'1.Inputs'!$D$59+Q232)</f>
        <v>3057898764.2066617</v>
      </c>
      <c r="AC232" s="36">
        <f ca="1">S232-AC$13-AC$14+MIN(AC$13,MAX(0,((('1.Inputs'!$D$37*12*IF(1=1,'1.Inputs'!$D$38,IF(1=2,'1.Inputs'!$D$39,$E232)))*$F232*(('1.Inputs'!$D$40)+(1-'1.Inputs'!$D$40)*(1+'1.Inputs'!$D$41))*(1+$G232)^(1-1))-(('1.Inputs'!$D$37*12*IF(1=1,'1.Inputs'!$D$38,IF(1=2,'1.Inputs'!$D$39,$E232)))/(1-'1.Inputs'!$D$42)*$D232*(1+$G232)^(1-1))-('1.Inputs'!$D$37*12*IF(1=1,'1.Inputs'!$D$38,IF(1=2,'1.Inputs'!$D$39,$E232)))*'1.Inputs'!$D$43*(1+$G232)^(1-1)-'1.Inputs'!$D$44*(1+$G232)^(1-1)-('1.Inputs'!$D$20/'1.Inputs'!$D$27+'1.Inputs'!$D$23/'1.Inputs'!$D$28))))*'1.Inputs'!$D$53</f>
        <v>-1114922427.5735168</v>
      </c>
      <c r="AD232" s="36">
        <f ca="1">T232-AD$13-AD$14+MIN(AD$13,MAX(0,((('1.Inputs'!$D$37*12*IF(2=1,'1.Inputs'!$D$38,IF(2=2,'1.Inputs'!$D$39,$E232)))*$F232*(('1.Inputs'!$D$40)+(1-'1.Inputs'!$D$40)*(1+'1.Inputs'!$D$41))*(1+$G232)^(2-1))-(('1.Inputs'!$D$37*12*IF(2=1,'1.Inputs'!$D$38,IF(2=2,'1.Inputs'!$D$39,$E232)))/(1-'1.Inputs'!$D$42)*$D232*(1+$G232)^(2-1))-('1.Inputs'!$D$37*12*IF(2=1,'1.Inputs'!$D$38,IF(2=2,'1.Inputs'!$D$39,$E232)))*'1.Inputs'!$D$43*(1+$G232)^(2-1)-'1.Inputs'!$D$44*(1+$G232)^(2-1)-('1.Inputs'!$D$20/'1.Inputs'!$D$27+'1.Inputs'!$D$23/'1.Inputs'!$D$28))))*'1.Inputs'!$D$53</f>
        <v>-366247652.71857023</v>
      </c>
      <c r="AE232" s="36">
        <f ca="1">U232-AE$13-AE$14+MIN(AE$13,MAX(0,((('1.Inputs'!$D$37*12*IF(3=1,'1.Inputs'!$D$38,IF(3=2,'1.Inputs'!$D$39,$E232)))*$F232*(('1.Inputs'!$D$40)+(1-'1.Inputs'!$D$40)*(1+'1.Inputs'!$D$41))*(1+$G232)^(3-1))-(('1.Inputs'!$D$37*12*IF(3=1,'1.Inputs'!$D$38,IF(3=2,'1.Inputs'!$D$39,$E232)))/(1-'1.Inputs'!$D$42)*$D232*(1+$G232)^(3-1))-('1.Inputs'!$D$37*12*IF(3=1,'1.Inputs'!$D$38,IF(3=2,'1.Inputs'!$D$39,$E232)))*'1.Inputs'!$D$43*(1+$G232)^(3-1)-'1.Inputs'!$D$44*(1+$G232)^(3-1)-('1.Inputs'!$D$20/'1.Inputs'!$D$27+'1.Inputs'!$D$23/'1.Inputs'!$D$28))))*'1.Inputs'!$D$53</f>
        <v>-324067704.0024302</v>
      </c>
      <c r="AF232" s="36">
        <f ca="1">V232-AF$13-AF$14+MIN(AF$13,MAX(0,((('1.Inputs'!$D$37*12*IF(4=1,'1.Inputs'!$D$38,IF(4=2,'1.Inputs'!$D$39,$E232)))*$F232*(('1.Inputs'!$D$40)+(1-'1.Inputs'!$D$40)*(1+'1.Inputs'!$D$41))*(1+$G232)^(4-1))-(('1.Inputs'!$D$37*12*IF(4=1,'1.Inputs'!$D$38,IF(4=2,'1.Inputs'!$D$39,$E232)))/(1-'1.Inputs'!$D$42)*$D232*(1+$G232)^(4-1))-('1.Inputs'!$D$37*12*IF(4=1,'1.Inputs'!$D$38,IF(4=2,'1.Inputs'!$D$39,$E232)))*'1.Inputs'!$D$43*(1+$G232)^(4-1)-'1.Inputs'!$D$44*(1+$G232)^(4-1)-('1.Inputs'!$D$20/'1.Inputs'!$D$27+'1.Inputs'!$D$23/'1.Inputs'!$D$28))))*'1.Inputs'!$D$53</f>
        <v>-97124032.499653816</v>
      </c>
      <c r="AG232" s="36">
        <f ca="1">W232-AG$13-AG$14+MIN(AG$13,MAX(0,((('1.Inputs'!$D$37*12*IF(5=1,'1.Inputs'!$D$38,IF(5=2,'1.Inputs'!$D$39,$E232)))*$F232*(('1.Inputs'!$D$40)+(1-'1.Inputs'!$D$40)*(1+'1.Inputs'!$D$41))*(1+$G232)^(5-1))-(('1.Inputs'!$D$37*12*IF(5=1,'1.Inputs'!$D$38,IF(5=2,'1.Inputs'!$D$39,$E232)))/(1-'1.Inputs'!$D$42)*$D232*(1+$G232)^(5-1))-('1.Inputs'!$D$37*12*IF(5=1,'1.Inputs'!$D$38,IF(5=2,'1.Inputs'!$D$39,$E232)))*'1.Inputs'!$D$43*(1+$G232)^(5-1)-'1.Inputs'!$D$44*(1+$G232)^(5-1)-('1.Inputs'!$D$20/'1.Inputs'!$D$27+'1.Inputs'!$D$23/'1.Inputs'!$D$28))))*'1.Inputs'!$D$53</f>
        <v>-69147861.010946214</v>
      </c>
      <c r="AH232" s="36">
        <f ca="1">X232-AH$13-AH$14+MIN(AH$13,MAX(0,((('1.Inputs'!$D$37*12*IF(6=1,'1.Inputs'!$D$38,IF(6=2,'1.Inputs'!$D$39,$E232)))*$F232*(('1.Inputs'!$D$40)+(1-'1.Inputs'!$D$40)*(1+'1.Inputs'!$D$41))*(1+$G232)^(6-1))-(('1.Inputs'!$D$37*12*IF(6=1,'1.Inputs'!$D$38,IF(6=2,'1.Inputs'!$D$39,$E232)))/(1-'1.Inputs'!$D$42)*$D232*(1+$G232)^(6-1))-('1.Inputs'!$D$37*12*IF(6=1,'1.Inputs'!$D$38,IF(6=2,'1.Inputs'!$D$39,$E232)))*'1.Inputs'!$D$43*(1+$G232)^(6-1)-'1.Inputs'!$D$44*(1+$G232)^(6-1)-('1.Inputs'!$D$20/'1.Inputs'!$D$27+'1.Inputs'!$D$23/'1.Inputs'!$D$28))))*'1.Inputs'!$D$53</f>
        <v>-40738721.487018228</v>
      </c>
      <c r="AI232" s="36">
        <f ca="1">Y232-AI$13-AI$14+MIN(AI$13,MAX(0,((('1.Inputs'!$D$37*12*IF(7=1,'1.Inputs'!$D$38,IF(7=2,'1.Inputs'!$D$39,$E232)))*$F232*(('1.Inputs'!$D$40)+(1-'1.Inputs'!$D$40)*(1+'1.Inputs'!$D$41))*(1+$G232)^(7-1))-(('1.Inputs'!$D$37*12*IF(7=1,'1.Inputs'!$D$38,IF(7=2,'1.Inputs'!$D$39,$E232)))/(1-'1.Inputs'!$D$42)*$D232*(1+$G232)^(7-1))-('1.Inputs'!$D$37*12*IF(7=1,'1.Inputs'!$D$38,IF(7=2,'1.Inputs'!$D$39,$E232)))*'1.Inputs'!$D$43*(1+$G232)^(7-1)-'1.Inputs'!$D$44*(1+$G232)^(7-1)-('1.Inputs'!$D$20/'1.Inputs'!$D$27+'1.Inputs'!$D$23/'1.Inputs'!$D$28))))*'1.Inputs'!$D$53</f>
        <v>-11875282.833030701</v>
      </c>
      <c r="AJ232" s="36">
        <f ca="1">Z232-AJ$13-AJ$14+MIN(AJ$13,MAX(0,((('1.Inputs'!$D$37*12*IF(8=1,'1.Inputs'!$D$38,IF(8=2,'1.Inputs'!$D$39,$E232)))*$F232*(('1.Inputs'!$D$40)+(1-'1.Inputs'!$D$40)*(1+'1.Inputs'!$D$41))*(1+$G232)^(8-1))-(('1.Inputs'!$D$37*12*IF(8=1,'1.Inputs'!$D$38,IF(8=2,'1.Inputs'!$D$39,$E232)))/(1-'1.Inputs'!$D$42)*$D232*(1+$G232)^(8-1))-('1.Inputs'!$D$37*12*IF(8=1,'1.Inputs'!$D$38,IF(8=2,'1.Inputs'!$D$39,$E232)))*'1.Inputs'!$D$43*(1+$G232)^(8-1)-'1.Inputs'!$D$44*(1+$G232)^(8-1)-('1.Inputs'!$D$20/'1.Inputs'!$D$27+'1.Inputs'!$D$23/'1.Inputs'!$D$28))))*'1.Inputs'!$D$53</f>
        <v>263464836.96780169</v>
      </c>
      <c r="AK232" s="36">
        <f ca="1">AA232-AK$13-AK$14+MIN(AK$13,MAX(0,((('1.Inputs'!$D$37*12*IF(9=1,'1.Inputs'!$D$38,IF(9=2,'1.Inputs'!$D$39,$E232)))*$F232*(('1.Inputs'!$D$40)+(1-'1.Inputs'!$D$40)*(1+'1.Inputs'!$D$41))*(1+$G232)^(9-1))-(('1.Inputs'!$D$37*12*IF(9=1,'1.Inputs'!$D$38,IF(9=2,'1.Inputs'!$D$39,$E232)))/(1-'1.Inputs'!$D$42)*$D232*(1+$G232)^(9-1))-('1.Inputs'!$D$37*12*IF(9=1,'1.Inputs'!$D$38,IF(9=2,'1.Inputs'!$D$39,$E232)))*'1.Inputs'!$D$43*(1+$G232)^(9-1)-'1.Inputs'!$D$44*(1+$G232)^(9-1)-('1.Inputs'!$D$20/'1.Inputs'!$D$27+'1.Inputs'!$D$23/'1.Inputs'!$D$28))))*'1.Inputs'!$D$53</f>
        <v>274117122.63011295</v>
      </c>
      <c r="AL232" s="36">
        <f ca="1">AB232-AL$13-AL$14+MIN(AL$13,MAX(0,((('1.Inputs'!$D$37*12*IF(10=1,'1.Inputs'!$D$38,IF(10=2,'1.Inputs'!$D$39,$E232)))*$F232*(('1.Inputs'!$D$40)+(1-'1.Inputs'!$D$40)*(1+'1.Inputs'!$D$41))*(1+$G232)^(10-1))-(('1.Inputs'!$D$37*12*IF(10=1,'1.Inputs'!$D$38,IF(10=2,'1.Inputs'!$D$39,$E232)))/(1-'1.Inputs'!$D$42)*$D232*(1+$G232)^(10-1))-('1.Inputs'!$D$37*12*IF(10=1,'1.Inputs'!$D$38,IF(10=2,'1.Inputs'!$D$39,$E232)))*'1.Inputs'!$D$43*(1+$G232)^(10-1)-'1.Inputs'!$D$44*(1+$G232)^(10-1)-('1.Inputs'!$D$20/'1.Inputs'!$D$27+'1.Inputs'!$D$23/'1.Inputs'!$D$28))))*'1.Inputs'!$D$53+'1.Inputs'!$D$35</f>
        <v>3857898764.2066617</v>
      </c>
      <c r="AM232" s="48">
        <f ca="1">R232+NPV('1.Inputs'!$D$55,S232:AB232)</f>
        <v>-1366047074.2793777</v>
      </c>
      <c r="AN232" s="48">
        <f ca="1">-('1.Inputs'!$D$24*(1-'1.Inputs'!$D$31)+'1.Inputs'!$D$35)+NPV('1.Inputs'!$D$54,AC232:AL232)</f>
        <v>-2255259562.9973545</v>
      </c>
      <c r="AO232" s="36">
        <f t="shared" ca="1" si="29"/>
        <v>-6.5536749835604127</v>
      </c>
      <c r="AP232" s="36">
        <f t="shared" ca="1" si="30"/>
        <v>4.5407256091386683E-2</v>
      </c>
      <c r="AQ232" s="36">
        <f ca="1">'1.Inputs'!$D$35+MIN(SUM($AC232:AC232),SUM($AC232:AD232),SUM($AC232:AE232),SUM($AC232:AF232),SUM($AC232:AG232),SUM($AC232:AH232),SUM($AC232:AI232),SUM($AC232:AJ232),SUM($AC232:AK232),SUM($AC232:AL232))</f>
        <v>-1224123682.1251664</v>
      </c>
      <c r="AR232" s="36">
        <f ca="1">IF(AP232&lt;'1.Inputs'!$D$57,1,0)</f>
        <v>1</v>
      </c>
      <c r="AS232" s="36">
        <f t="shared" ca="1" si="31"/>
        <v>1</v>
      </c>
    </row>
    <row r="233" spans="2:45" ht="15" customHeight="1" x14ac:dyDescent="0.25">
      <c r="B233" s="36">
        <v>218</v>
      </c>
      <c r="C233" s="36">
        <f t="shared" ca="1" si="24"/>
        <v>0.41540641026482761</v>
      </c>
      <c r="D233" s="36">
        <f t="shared" ca="1" si="25"/>
        <v>20103.546875029049</v>
      </c>
      <c r="E233" s="47">
        <f t="shared" ca="1" si="26"/>
        <v>0.81708292590612563</v>
      </c>
      <c r="F233" s="36">
        <f t="shared" ca="1" si="27"/>
        <v>29607.195091562073</v>
      </c>
      <c r="G233" s="36">
        <f t="shared" ca="1" si="28"/>
        <v>3.0854143883787707E-2</v>
      </c>
      <c r="H233" s="36">
        <f ca="1">((('1.Inputs'!$D$37*12*IF(1=1,'1.Inputs'!$D$38,IF(1=2,'1.Inputs'!$D$39,$E233)))*$F233*(('1.Inputs'!$D$40)+(1-'1.Inputs'!$D$40)*(1+'1.Inputs'!$D$41))*(1+$G233)^(1-1))*'1.Inputs'!$D$47+(('1.Inputs'!$D$37*12*IF(1=1,'1.Inputs'!$D$38,IF(1=2,'1.Inputs'!$D$39,$E233)))/(1-'1.Inputs'!$D$42)*$D233*(1+$G233)^(1-1))*('1.Inputs'!$D$48-'1.Inputs'!$D$49))/'1.Inputs'!$D$51</f>
        <v>794665931.47497761</v>
      </c>
      <c r="I233" s="36">
        <f ca="1">((('1.Inputs'!$D$37*12*IF(2=1,'1.Inputs'!$D$38,IF(2=2,'1.Inputs'!$D$39,$E233)))*$F233*(('1.Inputs'!$D$40)+(1-'1.Inputs'!$D$40)*(1+'1.Inputs'!$D$41))*(1+$G233)^(2-1))*'1.Inputs'!$D$47+(('1.Inputs'!$D$37*12*IF(2=1,'1.Inputs'!$D$38,IF(2=2,'1.Inputs'!$D$39,$E233)))/(1-'1.Inputs'!$D$42)*$D233*(1+$G233)^(2-1))*('1.Inputs'!$D$48-'1.Inputs'!$D$49))/'1.Inputs'!$D$51</f>
        <v>1146858535.8499513</v>
      </c>
      <c r="J233" s="36">
        <f ca="1">((('1.Inputs'!$D$37*12*IF(3=1,'1.Inputs'!$D$38,IF(3=2,'1.Inputs'!$D$39,$E233)))*$F233*(('1.Inputs'!$D$40)+(1-'1.Inputs'!$D$40)*(1+'1.Inputs'!$D$41))*(1+$G233)^(3-1))*'1.Inputs'!$D$47+(('1.Inputs'!$D$37*12*IF(3=1,'1.Inputs'!$D$38,IF(3=2,'1.Inputs'!$D$39,$E233)))/(1-'1.Inputs'!$D$42)*$D233*(1+$G233)^(3-1))*('1.Inputs'!$D$48-'1.Inputs'!$D$49))/'1.Inputs'!$D$51</f>
        <v>1379987548.2975092</v>
      </c>
      <c r="K233" s="36">
        <f ca="1">((('1.Inputs'!$D$37*12*IF(4=1,'1.Inputs'!$D$38,IF(4=2,'1.Inputs'!$D$39,$E233)))*$F233*(('1.Inputs'!$D$40)+(1-'1.Inputs'!$D$40)*(1+'1.Inputs'!$D$41))*(1+$G233)^(4-1))*'1.Inputs'!$D$47+(('1.Inputs'!$D$37*12*IF(4=1,'1.Inputs'!$D$38,IF(4=2,'1.Inputs'!$D$39,$E233)))/(1-'1.Inputs'!$D$42)*$D233*(1+$G233)^(4-1))*('1.Inputs'!$D$48-'1.Inputs'!$D$49))/'1.Inputs'!$D$51</f>
        <v>1422565882.6705155</v>
      </c>
      <c r="L233" s="36">
        <f ca="1">((('1.Inputs'!$D$37*12*IF(5=1,'1.Inputs'!$D$38,IF(5=2,'1.Inputs'!$D$39,$E233)))*$F233*(('1.Inputs'!$D$40)+(1-'1.Inputs'!$D$40)*(1+'1.Inputs'!$D$41))*(1+$G233)^(5-1))*'1.Inputs'!$D$47+(('1.Inputs'!$D$37*12*IF(5=1,'1.Inputs'!$D$38,IF(5=2,'1.Inputs'!$D$39,$E233)))/(1-'1.Inputs'!$D$42)*$D233*(1+$G233)^(5-1))*('1.Inputs'!$D$48-'1.Inputs'!$D$49))/'1.Inputs'!$D$51</f>
        <v>1466457935.0985992</v>
      </c>
      <c r="M233" s="36">
        <f ca="1">((('1.Inputs'!$D$37*12*IF(6=1,'1.Inputs'!$D$38,IF(6=2,'1.Inputs'!$D$39,$E233)))*$F233*(('1.Inputs'!$D$40)+(1-'1.Inputs'!$D$40)*(1+'1.Inputs'!$D$41))*(1+$G233)^(6-1))*'1.Inputs'!$D$47+(('1.Inputs'!$D$37*12*IF(6=1,'1.Inputs'!$D$38,IF(6=2,'1.Inputs'!$D$39,$E233)))/(1-'1.Inputs'!$D$42)*$D233*(1+$G233)^(6-1))*('1.Inputs'!$D$48-'1.Inputs'!$D$49))/'1.Inputs'!$D$51</f>
        <v>1511704239.2276537</v>
      </c>
      <c r="N233" s="36">
        <f ca="1">((('1.Inputs'!$D$37*12*IF(7=1,'1.Inputs'!$D$38,IF(7=2,'1.Inputs'!$D$39,$E233)))*$F233*(('1.Inputs'!$D$40)+(1-'1.Inputs'!$D$40)*(1+'1.Inputs'!$D$41))*(1+$G233)^(7-1))*'1.Inputs'!$D$47+(('1.Inputs'!$D$37*12*IF(7=1,'1.Inputs'!$D$38,IF(7=2,'1.Inputs'!$D$39,$E233)))/(1-'1.Inputs'!$D$42)*$D233*(1+$G233)^(7-1))*('1.Inputs'!$D$48-'1.Inputs'!$D$49))/'1.Inputs'!$D$51</f>
        <v>1558346579.3345153</v>
      </c>
      <c r="O233" s="36">
        <f ca="1">((('1.Inputs'!$D$37*12*IF(8=1,'1.Inputs'!$D$38,IF(8=2,'1.Inputs'!$D$39,$E233)))*$F233*(('1.Inputs'!$D$40)+(1-'1.Inputs'!$D$40)*(1+'1.Inputs'!$D$41))*(1+$G233)^(8-1))*'1.Inputs'!$D$47+(('1.Inputs'!$D$37*12*IF(8=1,'1.Inputs'!$D$38,IF(8=2,'1.Inputs'!$D$39,$E233)))/(1-'1.Inputs'!$D$42)*$D233*(1+$G233)^(8-1))*('1.Inputs'!$D$48-'1.Inputs'!$D$49))/'1.Inputs'!$D$51</f>
        <v>1606428028.9141109</v>
      </c>
      <c r="P233" s="36">
        <f ca="1">((('1.Inputs'!$D$37*12*IF(9=1,'1.Inputs'!$D$38,IF(9=2,'1.Inputs'!$D$39,$E233)))*$F233*(('1.Inputs'!$D$40)+(1-'1.Inputs'!$D$40)*(1+'1.Inputs'!$D$41))*(1+$G233)^(9-1))*'1.Inputs'!$D$47+(('1.Inputs'!$D$37*12*IF(9=1,'1.Inputs'!$D$38,IF(9=2,'1.Inputs'!$D$39,$E233)))/(1-'1.Inputs'!$D$42)*$D233*(1+$G233)^(9-1))*('1.Inputs'!$D$48-'1.Inputs'!$D$49))/'1.Inputs'!$D$51</f>
        <v>1655992990.4571764</v>
      </c>
      <c r="Q233" s="36">
        <f ca="1">((('1.Inputs'!$D$37*12*IF(10=1,'1.Inputs'!$D$38,IF(10=2,'1.Inputs'!$D$39,$E233)))*$F233*(('1.Inputs'!$D$40)+(1-'1.Inputs'!$D$40)*(1+'1.Inputs'!$D$41))*(1+$G233)^(10-1))*'1.Inputs'!$D$47+(('1.Inputs'!$D$37*12*IF(10=1,'1.Inputs'!$D$38,IF(10=2,'1.Inputs'!$D$39,$E233)))/(1-'1.Inputs'!$D$42)*$D233*(1+$G233)^(10-1))*('1.Inputs'!$D$48-'1.Inputs'!$D$49))/'1.Inputs'!$D$51</f>
        <v>1707087236.4552863</v>
      </c>
      <c r="R233" s="36">
        <f>-'1.Inputs'!$D$24</f>
        <v>-2050000000</v>
      </c>
      <c r="S233" s="36">
        <f ca="1">((('1.Inputs'!$D$37*12*IF(1=1,'1.Inputs'!$D$38,IF(1=2,'1.Inputs'!$D$39,$E233)))*$F233*(('1.Inputs'!$D$40)+(1-'1.Inputs'!$D$40)*(1+'1.Inputs'!$D$41))*(1+$G233)^(1-1))-(('1.Inputs'!$D$37*12*IF(1=1,'1.Inputs'!$D$38,IF(1=2,'1.Inputs'!$D$39,$E233)))/(1-'1.Inputs'!$D$42)*$D233*(1+$G233)^(1-1))-('1.Inputs'!$D$37*12*IF(1=1,'1.Inputs'!$D$38,IF(1=2,'1.Inputs'!$D$39,$E233)))*'1.Inputs'!$D$43*(1+$G233)^(1-1)-'1.Inputs'!$D$44*(1+$G233)^(1-1)-('1.Inputs'!$D$20/'1.Inputs'!$D$27+'1.Inputs'!$D$23/'1.Inputs'!$D$28))-MAX(0,((('1.Inputs'!$D$37*12*IF(1=1,'1.Inputs'!$D$38,IF(1=2,'1.Inputs'!$D$39,$E233)))*$F233*(('1.Inputs'!$D$40)+(1-'1.Inputs'!$D$40)*(1+'1.Inputs'!$D$41))*(1+$G233)^(1-1))-(('1.Inputs'!$D$37*12*IF(1=1,'1.Inputs'!$D$38,IF(1=2,'1.Inputs'!$D$39,$E233)))/(1-'1.Inputs'!$D$42)*$D233*(1+$G233)^(1-1))-('1.Inputs'!$D$37*12*IF(1=1,'1.Inputs'!$D$38,IF(1=2,'1.Inputs'!$D$39,$E233)))*'1.Inputs'!$D$43*(1+$G233)^(1-1)-'1.Inputs'!$D$44*(1+$G233)^(1-1)-('1.Inputs'!$D$20/'1.Inputs'!$D$27+'1.Inputs'!$D$23/'1.Inputs'!$D$28)))*'1.Inputs'!$D$53+('1.Inputs'!$D$20/'1.Inputs'!$D$27+'1.Inputs'!$D$23/'1.Inputs'!$D$28)-H233</f>
        <v>-748148429.52066958</v>
      </c>
      <c r="T233" s="36">
        <f ca="1">((('1.Inputs'!$D$37*12*IF(2=1,'1.Inputs'!$D$38,IF(2=2,'1.Inputs'!$D$39,$E233)))*$F233*(('1.Inputs'!$D$40)+(1-'1.Inputs'!$D$40)*(1+'1.Inputs'!$D$41))*(1+$G233)^(2-1))-(('1.Inputs'!$D$37*12*IF(2=1,'1.Inputs'!$D$38,IF(2=2,'1.Inputs'!$D$39,$E233)))/(1-'1.Inputs'!$D$42)*$D233*(1+$G233)^(2-1))-('1.Inputs'!$D$37*12*IF(2=1,'1.Inputs'!$D$38,IF(2=2,'1.Inputs'!$D$39,$E233)))*'1.Inputs'!$D$43*(1+$G233)^(2-1)-'1.Inputs'!$D$44*(1+$G233)^(2-1)-('1.Inputs'!$D$20/'1.Inputs'!$D$27+'1.Inputs'!$D$23/'1.Inputs'!$D$28))-MAX(0,((('1.Inputs'!$D$37*12*IF(2=1,'1.Inputs'!$D$38,IF(2=2,'1.Inputs'!$D$39,$E233)))*$F233*(('1.Inputs'!$D$40)+(1-'1.Inputs'!$D$40)*(1+'1.Inputs'!$D$41))*(1+$G233)^(2-1))-(('1.Inputs'!$D$37*12*IF(2=1,'1.Inputs'!$D$38,IF(2=2,'1.Inputs'!$D$39,$E233)))/(1-'1.Inputs'!$D$42)*$D233*(1+$G233)^(2-1))-('1.Inputs'!$D$37*12*IF(2=1,'1.Inputs'!$D$38,IF(2=2,'1.Inputs'!$D$39,$E233)))*'1.Inputs'!$D$43*(1+$G233)^(2-1)-'1.Inputs'!$D$44*(1+$G233)^(2-1)-('1.Inputs'!$D$20/'1.Inputs'!$D$27+'1.Inputs'!$D$23/'1.Inputs'!$D$28)))*'1.Inputs'!$D$53+('1.Inputs'!$D$20/'1.Inputs'!$D$27+'1.Inputs'!$D$23/'1.Inputs'!$D$28)-(I233-H233)</f>
        <v>-20085723.422191203</v>
      </c>
      <c r="U233" s="36">
        <f ca="1">((('1.Inputs'!$D$37*12*IF(3=1,'1.Inputs'!$D$38,IF(3=2,'1.Inputs'!$D$39,$E233)))*$F233*(('1.Inputs'!$D$40)+(1-'1.Inputs'!$D$40)*(1+'1.Inputs'!$D$41))*(1+$G233)^(3-1))-(('1.Inputs'!$D$37*12*IF(3=1,'1.Inputs'!$D$38,IF(3=2,'1.Inputs'!$D$39,$E233)))/(1-'1.Inputs'!$D$42)*$D233*(1+$G233)^(3-1))-('1.Inputs'!$D$37*12*IF(3=1,'1.Inputs'!$D$38,IF(3=2,'1.Inputs'!$D$39,$E233)))*'1.Inputs'!$D$43*(1+$G233)^(3-1)-'1.Inputs'!$D$44*(1+$G233)^(3-1)-('1.Inputs'!$D$20/'1.Inputs'!$D$27+'1.Inputs'!$D$23/'1.Inputs'!$D$28))-MAX(0,((('1.Inputs'!$D$37*12*IF(3=1,'1.Inputs'!$D$38,IF(3=2,'1.Inputs'!$D$39,$E233)))*$F233*(('1.Inputs'!$D$40)+(1-'1.Inputs'!$D$40)*(1+'1.Inputs'!$D$41))*(1+$G233)^(3-1))-(('1.Inputs'!$D$37*12*IF(3=1,'1.Inputs'!$D$38,IF(3=2,'1.Inputs'!$D$39,$E233)))/(1-'1.Inputs'!$D$42)*$D233*(1+$G233)^(3-1))-('1.Inputs'!$D$37*12*IF(3=1,'1.Inputs'!$D$38,IF(3=2,'1.Inputs'!$D$39,$E233)))*'1.Inputs'!$D$43*(1+$G233)^(3-1)-'1.Inputs'!$D$44*(1+$G233)^(3-1)-('1.Inputs'!$D$20/'1.Inputs'!$D$27+'1.Inputs'!$D$23/'1.Inputs'!$D$28)))*'1.Inputs'!$D$53+('1.Inputs'!$D$20/'1.Inputs'!$D$27+'1.Inputs'!$D$23/'1.Inputs'!$D$28)-(J233-I233)</f>
        <v>260861532.28636074</v>
      </c>
      <c r="V233" s="36">
        <f ca="1">((('1.Inputs'!$D$37*12*IF(4=1,'1.Inputs'!$D$38,IF(4=2,'1.Inputs'!$D$39,$E233)))*$F233*(('1.Inputs'!$D$40)+(1-'1.Inputs'!$D$40)*(1+'1.Inputs'!$D$41))*(1+$G233)^(4-1))-(('1.Inputs'!$D$37*12*IF(4=1,'1.Inputs'!$D$38,IF(4=2,'1.Inputs'!$D$39,$E233)))/(1-'1.Inputs'!$D$42)*$D233*(1+$G233)^(4-1))-('1.Inputs'!$D$37*12*IF(4=1,'1.Inputs'!$D$38,IF(4=2,'1.Inputs'!$D$39,$E233)))*'1.Inputs'!$D$43*(1+$G233)^(4-1)-'1.Inputs'!$D$44*(1+$G233)^(4-1)-('1.Inputs'!$D$20/'1.Inputs'!$D$27+'1.Inputs'!$D$23/'1.Inputs'!$D$28))-MAX(0,((('1.Inputs'!$D$37*12*IF(4=1,'1.Inputs'!$D$38,IF(4=2,'1.Inputs'!$D$39,$E233)))*$F233*(('1.Inputs'!$D$40)+(1-'1.Inputs'!$D$40)*(1+'1.Inputs'!$D$41))*(1+$G233)^(4-1))-(('1.Inputs'!$D$37*12*IF(4=1,'1.Inputs'!$D$38,IF(4=2,'1.Inputs'!$D$39,$E233)))/(1-'1.Inputs'!$D$42)*$D233*(1+$G233)^(4-1))-('1.Inputs'!$D$37*12*IF(4=1,'1.Inputs'!$D$38,IF(4=2,'1.Inputs'!$D$39,$E233)))*'1.Inputs'!$D$43*(1+$G233)^(4-1)-'1.Inputs'!$D$44*(1+$G233)^(4-1)-('1.Inputs'!$D$20/'1.Inputs'!$D$27+'1.Inputs'!$D$23/'1.Inputs'!$D$28)))*'1.Inputs'!$D$53+('1.Inputs'!$D$20/'1.Inputs'!$D$27+'1.Inputs'!$D$23/'1.Inputs'!$D$28)-(K233-J233)</f>
        <v>465196007.40685445</v>
      </c>
      <c r="W233" s="36">
        <f ca="1">((('1.Inputs'!$D$37*12*IF(5=1,'1.Inputs'!$D$38,IF(5=2,'1.Inputs'!$D$39,$E233)))*$F233*(('1.Inputs'!$D$40)+(1-'1.Inputs'!$D$40)*(1+'1.Inputs'!$D$41))*(1+$G233)^(5-1))-(('1.Inputs'!$D$37*12*IF(5=1,'1.Inputs'!$D$38,IF(5=2,'1.Inputs'!$D$39,$E233)))/(1-'1.Inputs'!$D$42)*$D233*(1+$G233)^(5-1))-('1.Inputs'!$D$37*12*IF(5=1,'1.Inputs'!$D$38,IF(5=2,'1.Inputs'!$D$39,$E233)))*'1.Inputs'!$D$43*(1+$G233)^(5-1)-'1.Inputs'!$D$44*(1+$G233)^(5-1)-('1.Inputs'!$D$20/'1.Inputs'!$D$27+'1.Inputs'!$D$23/'1.Inputs'!$D$28))-MAX(0,((('1.Inputs'!$D$37*12*IF(5=1,'1.Inputs'!$D$38,IF(5=2,'1.Inputs'!$D$39,$E233)))*$F233*(('1.Inputs'!$D$40)+(1-'1.Inputs'!$D$40)*(1+'1.Inputs'!$D$41))*(1+$G233)^(5-1))-(('1.Inputs'!$D$37*12*IF(5=1,'1.Inputs'!$D$38,IF(5=2,'1.Inputs'!$D$39,$E233)))/(1-'1.Inputs'!$D$42)*$D233*(1+$G233)^(5-1))-('1.Inputs'!$D$37*12*IF(5=1,'1.Inputs'!$D$38,IF(5=2,'1.Inputs'!$D$39,$E233)))*'1.Inputs'!$D$43*(1+$G233)^(5-1)-'1.Inputs'!$D$44*(1+$G233)^(5-1)-('1.Inputs'!$D$20/'1.Inputs'!$D$27+'1.Inputs'!$D$23/'1.Inputs'!$D$28)))*'1.Inputs'!$D$53+('1.Inputs'!$D$20/'1.Inputs'!$D$27+'1.Inputs'!$D$23/'1.Inputs'!$D$28)-(L233-K233)</f>
        <v>478091373.65503919</v>
      </c>
      <c r="X233" s="36">
        <f ca="1">((('1.Inputs'!$D$37*12*IF(6=1,'1.Inputs'!$D$38,IF(6=2,'1.Inputs'!$D$39,$E233)))*$F233*(('1.Inputs'!$D$40)+(1-'1.Inputs'!$D$40)*(1+'1.Inputs'!$D$41))*(1+$G233)^(6-1))-(('1.Inputs'!$D$37*12*IF(6=1,'1.Inputs'!$D$38,IF(6=2,'1.Inputs'!$D$39,$E233)))/(1-'1.Inputs'!$D$42)*$D233*(1+$G233)^(6-1))-('1.Inputs'!$D$37*12*IF(6=1,'1.Inputs'!$D$38,IF(6=2,'1.Inputs'!$D$39,$E233)))*'1.Inputs'!$D$43*(1+$G233)^(6-1)-'1.Inputs'!$D$44*(1+$G233)^(6-1)-('1.Inputs'!$D$20/'1.Inputs'!$D$27+'1.Inputs'!$D$23/'1.Inputs'!$D$28))-MAX(0,((('1.Inputs'!$D$37*12*IF(6=1,'1.Inputs'!$D$38,IF(6=2,'1.Inputs'!$D$39,$E233)))*$F233*(('1.Inputs'!$D$40)+(1-'1.Inputs'!$D$40)*(1+'1.Inputs'!$D$41))*(1+$G233)^(6-1))-(('1.Inputs'!$D$37*12*IF(6=1,'1.Inputs'!$D$38,IF(6=2,'1.Inputs'!$D$39,$E233)))/(1-'1.Inputs'!$D$42)*$D233*(1+$G233)^(6-1))-('1.Inputs'!$D$37*12*IF(6=1,'1.Inputs'!$D$38,IF(6=2,'1.Inputs'!$D$39,$E233)))*'1.Inputs'!$D$43*(1+$G233)^(6-1)-'1.Inputs'!$D$44*(1+$G233)^(6-1)-('1.Inputs'!$D$20/'1.Inputs'!$D$27+'1.Inputs'!$D$23/'1.Inputs'!$D$28)))*'1.Inputs'!$D$53+('1.Inputs'!$D$20/'1.Inputs'!$D$27+'1.Inputs'!$D$23/'1.Inputs'!$D$28)-(M233-L233)</f>
        <v>491384615.38888085</v>
      </c>
      <c r="Y233" s="36">
        <f ca="1">((('1.Inputs'!$D$37*12*IF(7=1,'1.Inputs'!$D$38,IF(7=2,'1.Inputs'!$D$39,$E233)))*$F233*(('1.Inputs'!$D$40)+(1-'1.Inputs'!$D$40)*(1+'1.Inputs'!$D$41))*(1+$G233)^(7-1))-(('1.Inputs'!$D$37*12*IF(7=1,'1.Inputs'!$D$38,IF(7=2,'1.Inputs'!$D$39,$E233)))/(1-'1.Inputs'!$D$42)*$D233*(1+$G233)^(7-1))-('1.Inputs'!$D$37*12*IF(7=1,'1.Inputs'!$D$38,IF(7=2,'1.Inputs'!$D$39,$E233)))*'1.Inputs'!$D$43*(1+$G233)^(7-1)-'1.Inputs'!$D$44*(1+$G233)^(7-1)-('1.Inputs'!$D$20/'1.Inputs'!$D$27+'1.Inputs'!$D$23/'1.Inputs'!$D$28))-MAX(0,((('1.Inputs'!$D$37*12*IF(7=1,'1.Inputs'!$D$38,IF(7=2,'1.Inputs'!$D$39,$E233)))*$F233*(('1.Inputs'!$D$40)+(1-'1.Inputs'!$D$40)*(1+'1.Inputs'!$D$41))*(1+$G233)^(7-1))-(('1.Inputs'!$D$37*12*IF(7=1,'1.Inputs'!$D$38,IF(7=2,'1.Inputs'!$D$39,$E233)))/(1-'1.Inputs'!$D$42)*$D233*(1+$G233)^(7-1))-('1.Inputs'!$D$37*12*IF(7=1,'1.Inputs'!$D$38,IF(7=2,'1.Inputs'!$D$39,$E233)))*'1.Inputs'!$D$43*(1+$G233)^(7-1)-'1.Inputs'!$D$44*(1+$G233)^(7-1)-('1.Inputs'!$D$20/'1.Inputs'!$D$27+'1.Inputs'!$D$23/'1.Inputs'!$D$28)))*'1.Inputs'!$D$53+('1.Inputs'!$D$20/'1.Inputs'!$D$27+'1.Inputs'!$D$23/'1.Inputs'!$D$28)-(N233-M233)</f>
        <v>505088008.71586037</v>
      </c>
      <c r="Z233" s="36">
        <f ca="1">((('1.Inputs'!$D$37*12*IF(8=1,'1.Inputs'!$D$38,IF(8=2,'1.Inputs'!$D$39,$E233)))*$F233*(('1.Inputs'!$D$40)+(1-'1.Inputs'!$D$40)*(1+'1.Inputs'!$D$41))*(1+$G233)^(8-1))-(('1.Inputs'!$D$37*12*IF(8=1,'1.Inputs'!$D$38,IF(8=2,'1.Inputs'!$D$39,$E233)))/(1-'1.Inputs'!$D$42)*$D233*(1+$G233)^(8-1))-('1.Inputs'!$D$37*12*IF(8=1,'1.Inputs'!$D$38,IF(8=2,'1.Inputs'!$D$39,$E233)))*'1.Inputs'!$D$43*(1+$G233)^(8-1)-'1.Inputs'!$D$44*(1+$G233)^(8-1)-('1.Inputs'!$D$20/'1.Inputs'!$D$27+'1.Inputs'!$D$23/'1.Inputs'!$D$28))-MAX(0,((('1.Inputs'!$D$37*12*IF(8=1,'1.Inputs'!$D$38,IF(8=2,'1.Inputs'!$D$39,$E233)))*$F233*(('1.Inputs'!$D$40)+(1-'1.Inputs'!$D$40)*(1+'1.Inputs'!$D$41))*(1+$G233)^(8-1))-(('1.Inputs'!$D$37*12*IF(8=1,'1.Inputs'!$D$38,IF(8=2,'1.Inputs'!$D$39,$E233)))/(1-'1.Inputs'!$D$42)*$D233*(1+$G233)^(8-1))-('1.Inputs'!$D$37*12*IF(8=1,'1.Inputs'!$D$38,IF(8=2,'1.Inputs'!$D$39,$E233)))*'1.Inputs'!$D$43*(1+$G233)^(8-1)-'1.Inputs'!$D$44*(1+$G233)^(8-1)-('1.Inputs'!$D$20/'1.Inputs'!$D$27+'1.Inputs'!$D$23/'1.Inputs'!$D$28)))*'1.Inputs'!$D$53+('1.Inputs'!$D$20/'1.Inputs'!$D$27+'1.Inputs'!$D$23/'1.Inputs'!$D$28)-(O233-N233)</f>
        <v>519214208.51224637</v>
      </c>
      <c r="AA233" s="36">
        <f ca="1">((('1.Inputs'!$D$37*12*IF(9=1,'1.Inputs'!$D$38,IF(9=2,'1.Inputs'!$D$39,$E233)))*$F233*(('1.Inputs'!$D$40)+(1-'1.Inputs'!$D$40)*(1+'1.Inputs'!$D$41))*(1+$G233)^(9-1))-(('1.Inputs'!$D$37*12*IF(9=1,'1.Inputs'!$D$38,IF(9=2,'1.Inputs'!$D$39,$E233)))/(1-'1.Inputs'!$D$42)*$D233*(1+$G233)^(9-1))-('1.Inputs'!$D$37*12*IF(9=1,'1.Inputs'!$D$38,IF(9=2,'1.Inputs'!$D$39,$E233)))*'1.Inputs'!$D$43*(1+$G233)^(9-1)-'1.Inputs'!$D$44*(1+$G233)^(9-1)-('1.Inputs'!$D$20/'1.Inputs'!$D$27+'1.Inputs'!$D$23/'1.Inputs'!$D$28))-MAX(0,((('1.Inputs'!$D$37*12*IF(9=1,'1.Inputs'!$D$38,IF(9=2,'1.Inputs'!$D$39,$E233)))*$F233*(('1.Inputs'!$D$40)+(1-'1.Inputs'!$D$40)*(1+'1.Inputs'!$D$41))*(1+$G233)^(9-1))-(('1.Inputs'!$D$37*12*IF(9=1,'1.Inputs'!$D$38,IF(9=2,'1.Inputs'!$D$39,$E233)))/(1-'1.Inputs'!$D$42)*$D233*(1+$G233)^(9-1))-('1.Inputs'!$D$37*12*IF(9=1,'1.Inputs'!$D$38,IF(9=2,'1.Inputs'!$D$39,$E233)))*'1.Inputs'!$D$43*(1+$G233)^(9-1)-'1.Inputs'!$D$44*(1+$G233)^(9-1)-('1.Inputs'!$D$20/'1.Inputs'!$D$27+'1.Inputs'!$D$23/'1.Inputs'!$D$28)))*'1.Inputs'!$D$53+('1.Inputs'!$D$20/'1.Inputs'!$D$27+'1.Inputs'!$D$23/'1.Inputs'!$D$28)-(P233-O233)</f>
        <v>533776260.10968089</v>
      </c>
      <c r="AB233" s="36">
        <f ca="1">((('1.Inputs'!$D$37*12*IF(10=1,'1.Inputs'!$D$38,IF(10=2,'1.Inputs'!$D$39,$E233)))*$F233*(('1.Inputs'!$D$40)+(1-'1.Inputs'!$D$40)*(1+'1.Inputs'!$D$41))*(1+$G233)^(10-1))-(('1.Inputs'!$D$37*12*IF(10=1,'1.Inputs'!$D$38,IF(10=2,'1.Inputs'!$D$39,$E233)))/(1-'1.Inputs'!$D$42)*$D233*(1+$G233)^(10-1))-('1.Inputs'!$D$37*12*IF(10=1,'1.Inputs'!$D$38,IF(10=2,'1.Inputs'!$D$39,$E233)))*'1.Inputs'!$D$43*(1+$G233)^(10-1)-'1.Inputs'!$D$44*(1+$G233)^(10-1)-('1.Inputs'!$D$20/'1.Inputs'!$D$27+'1.Inputs'!$D$23/'1.Inputs'!$D$28))-MAX(0,((('1.Inputs'!$D$37*12*IF(10=1,'1.Inputs'!$D$38,IF(10=2,'1.Inputs'!$D$39,$E233)))*$F233*(('1.Inputs'!$D$40)+(1-'1.Inputs'!$D$40)*(1+'1.Inputs'!$D$41))*(1+$G233)^(10-1))-(('1.Inputs'!$D$37*12*IF(10=1,'1.Inputs'!$D$38,IF(10=2,'1.Inputs'!$D$39,$E233)))/(1-'1.Inputs'!$D$42)*$D233*(1+$G233)^(10-1))-('1.Inputs'!$D$37*12*IF(10=1,'1.Inputs'!$D$38,IF(10=2,'1.Inputs'!$D$39,$E233)))*'1.Inputs'!$D$43*(1+$G233)^(10-1)-'1.Inputs'!$D$44*(1+$G233)^(10-1)-('1.Inputs'!$D$20/'1.Inputs'!$D$27+'1.Inputs'!$D$23/'1.Inputs'!$D$28)))*'1.Inputs'!$D$53+('1.Inputs'!$D$20/'1.Inputs'!$D$27+'1.Inputs'!$D$23/'1.Inputs'!$D$28)-(Q233-P233)+(('1.Inputs'!$D$20+'1.Inputs'!$D$23-('1.Inputs'!$D$20/'1.Inputs'!$D$27+'1.Inputs'!$D$23/'1.Inputs'!$D$28)*'1.Inputs'!$D$10)*'1.Inputs'!$D$60+'1.Inputs'!$D$19*'1.Inputs'!$D$59+Q233)</f>
        <v>2955874847.7976322</v>
      </c>
      <c r="AC233" s="36">
        <f ca="1">S233-AC$13-AC$14+MIN(AC$13,MAX(0,((('1.Inputs'!$D$37*12*IF(1=1,'1.Inputs'!$D$38,IF(1=2,'1.Inputs'!$D$39,$E233)))*$F233*(('1.Inputs'!$D$40)+(1-'1.Inputs'!$D$40)*(1+'1.Inputs'!$D$41))*(1+$G233)^(1-1))-(('1.Inputs'!$D$37*12*IF(1=1,'1.Inputs'!$D$38,IF(1=2,'1.Inputs'!$D$39,$E233)))/(1-'1.Inputs'!$D$42)*$D233*(1+$G233)^(1-1))-('1.Inputs'!$D$37*12*IF(1=1,'1.Inputs'!$D$38,IF(1=2,'1.Inputs'!$D$39,$E233)))*'1.Inputs'!$D$43*(1+$G233)^(1-1)-'1.Inputs'!$D$44*(1+$G233)^(1-1)-('1.Inputs'!$D$20/'1.Inputs'!$D$27+'1.Inputs'!$D$23/'1.Inputs'!$D$28))))*'1.Inputs'!$D$53</f>
        <v>-895748429.52066958</v>
      </c>
      <c r="AD233" s="36">
        <f ca="1">T233-AD$13-AD$14+MIN(AD$13,MAX(0,((('1.Inputs'!$D$37*12*IF(2=1,'1.Inputs'!$D$38,IF(2=2,'1.Inputs'!$D$39,$E233)))*$F233*(('1.Inputs'!$D$40)+(1-'1.Inputs'!$D$40)*(1+'1.Inputs'!$D$41))*(1+$G233)^(2-1))-(('1.Inputs'!$D$37*12*IF(2=1,'1.Inputs'!$D$38,IF(2=2,'1.Inputs'!$D$39,$E233)))/(1-'1.Inputs'!$D$42)*$D233*(1+$G233)^(2-1))-('1.Inputs'!$D$37*12*IF(2=1,'1.Inputs'!$D$38,IF(2=2,'1.Inputs'!$D$39,$E233)))*'1.Inputs'!$D$43*(1+$G233)^(2-1)-'1.Inputs'!$D$44*(1+$G233)^(2-1)-('1.Inputs'!$D$20/'1.Inputs'!$D$27+'1.Inputs'!$D$23/'1.Inputs'!$D$28))))*'1.Inputs'!$D$53</f>
        <v>-116025723.4221912</v>
      </c>
      <c r="AE233" s="36">
        <f ca="1">U233-AE$13-AE$14+MIN(AE$13,MAX(0,((('1.Inputs'!$D$37*12*IF(3=1,'1.Inputs'!$D$38,IF(3=2,'1.Inputs'!$D$39,$E233)))*$F233*(('1.Inputs'!$D$40)+(1-'1.Inputs'!$D$40)*(1+'1.Inputs'!$D$41))*(1+$G233)^(3-1))-(('1.Inputs'!$D$37*12*IF(3=1,'1.Inputs'!$D$38,IF(3=2,'1.Inputs'!$D$39,$E233)))/(1-'1.Inputs'!$D$42)*$D233*(1+$G233)^(3-1))-('1.Inputs'!$D$37*12*IF(3=1,'1.Inputs'!$D$38,IF(3=2,'1.Inputs'!$D$39,$E233)))*'1.Inputs'!$D$43*(1+$G233)^(3-1)-'1.Inputs'!$D$44*(1+$G233)^(3-1)-('1.Inputs'!$D$20/'1.Inputs'!$D$27+'1.Inputs'!$D$23/'1.Inputs'!$D$28))))*'1.Inputs'!$D$53</f>
        <v>-81078467.713639259</v>
      </c>
      <c r="AF233" s="36">
        <f ca="1">V233-AF$13-AF$14+MIN(AF$13,MAX(0,((('1.Inputs'!$D$37*12*IF(4=1,'1.Inputs'!$D$38,IF(4=2,'1.Inputs'!$D$39,$E233)))*$F233*(('1.Inputs'!$D$40)+(1-'1.Inputs'!$D$40)*(1+'1.Inputs'!$D$41))*(1+$G233)^(4-1))-(('1.Inputs'!$D$37*12*IF(4=1,'1.Inputs'!$D$38,IF(4=2,'1.Inputs'!$D$39,$E233)))/(1-'1.Inputs'!$D$42)*$D233*(1+$G233)^(4-1))-('1.Inputs'!$D$37*12*IF(4=1,'1.Inputs'!$D$38,IF(4=2,'1.Inputs'!$D$39,$E233)))*'1.Inputs'!$D$43*(1+$G233)^(4-1)-'1.Inputs'!$D$44*(1+$G233)^(4-1)-('1.Inputs'!$D$20/'1.Inputs'!$D$27+'1.Inputs'!$D$23/'1.Inputs'!$D$28))))*'1.Inputs'!$D$53</f>
        <v>142444007.40685445</v>
      </c>
      <c r="AG233" s="36">
        <f ca="1">W233-AG$13-AG$14+MIN(AG$13,MAX(0,((('1.Inputs'!$D$37*12*IF(5=1,'1.Inputs'!$D$38,IF(5=2,'1.Inputs'!$D$39,$E233)))*$F233*(('1.Inputs'!$D$40)+(1-'1.Inputs'!$D$40)*(1+'1.Inputs'!$D$41))*(1+$G233)^(5-1))-(('1.Inputs'!$D$37*12*IF(5=1,'1.Inputs'!$D$38,IF(5=2,'1.Inputs'!$D$39,$E233)))/(1-'1.Inputs'!$D$42)*$D233*(1+$G233)^(5-1))-('1.Inputs'!$D$37*12*IF(5=1,'1.Inputs'!$D$38,IF(5=2,'1.Inputs'!$D$39,$E233)))*'1.Inputs'!$D$43*(1+$G233)^(5-1)-'1.Inputs'!$D$44*(1+$G233)^(5-1)-('1.Inputs'!$D$20/'1.Inputs'!$D$27+'1.Inputs'!$D$23/'1.Inputs'!$D$28))))*'1.Inputs'!$D$53</f>
        <v>174527373.65503919</v>
      </c>
      <c r="AH233" s="36">
        <f ca="1">X233-AH$13-AH$14+MIN(AH$13,MAX(0,((('1.Inputs'!$D$37*12*IF(6=1,'1.Inputs'!$D$38,IF(6=2,'1.Inputs'!$D$39,$E233)))*$F233*(('1.Inputs'!$D$40)+(1-'1.Inputs'!$D$40)*(1+'1.Inputs'!$D$41))*(1+$G233)^(6-1))-(('1.Inputs'!$D$37*12*IF(6=1,'1.Inputs'!$D$38,IF(6=2,'1.Inputs'!$D$39,$E233)))/(1-'1.Inputs'!$D$42)*$D233*(1+$G233)^(6-1))-('1.Inputs'!$D$37*12*IF(6=1,'1.Inputs'!$D$38,IF(6=2,'1.Inputs'!$D$39,$E233)))*'1.Inputs'!$D$43*(1+$G233)^(6-1)-'1.Inputs'!$D$44*(1+$G233)^(6-1)-('1.Inputs'!$D$20/'1.Inputs'!$D$27+'1.Inputs'!$D$23/'1.Inputs'!$D$28))))*'1.Inputs'!$D$53</f>
        <v>207008615.38888085</v>
      </c>
      <c r="AI233" s="36">
        <f ca="1">Y233-AI$13-AI$14+MIN(AI$13,MAX(0,((('1.Inputs'!$D$37*12*IF(7=1,'1.Inputs'!$D$38,IF(7=2,'1.Inputs'!$D$39,$E233)))*$F233*(('1.Inputs'!$D$40)+(1-'1.Inputs'!$D$40)*(1+'1.Inputs'!$D$41))*(1+$G233)^(7-1))-(('1.Inputs'!$D$37*12*IF(7=1,'1.Inputs'!$D$38,IF(7=2,'1.Inputs'!$D$39,$E233)))/(1-'1.Inputs'!$D$42)*$D233*(1+$G233)^(7-1))-('1.Inputs'!$D$37*12*IF(7=1,'1.Inputs'!$D$38,IF(7=2,'1.Inputs'!$D$39,$E233)))*'1.Inputs'!$D$43*(1+$G233)^(7-1)-'1.Inputs'!$D$44*(1+$G233)^(7-1)-('1.Inputs'!$D$20/'1.Inputs'!$D$27+'1.Inputs'!$D$23/'1.Inputs'!$D$28))))*'1.Inputs'!$D$53</f>
        <v>239900008.71586037</v>
      </c>
      <c r="AJ233" s="36">
        <f ca="1">Z233-AJ$13-AJ$14+MIN(AJ$13,MAX(0,((('1.Inputs'!$D$37*12*IF(8=1,'1.Inputs'!$D$38,IF(8=2,'1.Inputs'!$D$39,$E233)))*$F233*(('1.Inputs'!$D$40)+(1-'1.Inputs'!$D$40)*(1+'1.Inputs'!$D$41))*(1+$G233)^(8-1))-(('1.Inputs'!$D$37*12*IF(8=1,'1.Inputs'!$D$38,IF(8=2,'1.Inputs'!$D$39,$E233)))/(1-'1.Inputs'!$D$42)*$D233*(1+$G233)^(8-1))-('1.Inputs'!$D$37*12*IF(8=1,'1.Inputs'!$D$38,IF(8=2,'1.Inputs'!$D$39,$E233)))*'1.Inputs'!$D$43*(1+$G233)^(8-1)-'1.Inputs'!$D$44*(1+$G233)^(8-1)-('1.Inputs'!$D$20/'1.Inputs'!$D$27+'1.Inputs'!$D$23/'1.Inputs'!$D$28))))*'1.Inputs'!$D$53</f>
        <v>519214208.51224637</v>
      </c>
      <c r="AK233" s="36">
        <f ca="1">AA233-AK$13-AK$14+MIN(AK$13,MAX(0,((('1.Inputs'!$D$37*12*IF(9=1,'1.Inputs'!$D$38,IF(9=2,'1.Inputs'!$D$39,$E233)))*$F233*(('1.Inputs'!$D$40)+(1-'1.Inputs'!$D$40)*(1+'1.Inputs'!$D$41))*(1+$G233)^(9-1))-(('1.Inputs'!$D$37*12*IF(9=1,'1.Inputs'!$D$38,IF(9=2,'1.Inputs'!$D$39,$E233)))/(1-'1.Inputs'!$D$42)*$D233*(1+$G233)^(9-1))-('1.Inputs'!$D$37*12*IF(9=1,'1.Inputs'!$D$38,IF(9=2,'1.Inputs'!$D$39,$E233)))*'1.Inputs'!$D$43*(1+$G233)^(9-1)-'1.Inputs'!$D$44*(1+$G233)^(9-1)-('1.Inputs'!$D$20/'1.Inputs'!$D$27+'1.Inputs'!$D$23/'1.Inputs'!$D$28))))*'1.Inputs'!$D$53</f>
        <v>533776260.10968089</v>
      </c>
      <c r="AL233" s="36">
        <f ca="1">AB233-AL$13-AL$14+MIN(AL$13,MAX(0,((('1.Inputs'!$D$37*12*IF(10=1,'1.Inputs'!$D$38,IF(10=2,'1.Inputs'!$D$39,$E233)))*$F233*(('1.Inputs'!$D$40)+(1-'1.Inputs'!$D$40)*(1+'1.Inputs'!$D$41))*(1+$G233)^(10-1))-(('1.Inputs'!$D$37*12*IF(10=1,'1.Inputs'!$D$38,IF(10=2,'1.Inputs'!$D$39,$E233)))/(1-'1.Inputs'!$D$42)*$D233*(1+$G233)^(10-1))-('1.Inputs'!$D$37*12*IF(10=1,'1.Inputs'!$D$38,IF(10=2,'1.Inputs'!$D$39,$E233)))*'1.Inputs'!$D$43*(1+$G233)^(10-1)-'1.Inputs'!$D$44*(1+$G233)^(10-1)-('1.Inputs'!$D$20/'1.Inputs'!$D$27+'1.Inputs'!$D$23/'1.Inputs'!$D$28))))*'1.Inputs'!$D$53+'1.Inputs'!$D$35</f>
        <v>3755874847.7976322</v>
      </c>
      <c r="AM233" s="48">
        <f ca="1">R233+NPV('1.Inputs'!$D$55,S233:AB233)</f>
        <v>-130244441.73184896</v>
      </c>
      <c r="AN233" s="48">
        <f ca="1">-('1.Inputs'!$D$24*(1-'1.Inputs'!$D$31)+'1.Inputs'!$D$35)+NPV('1.Inputs'!$D$54,AC233:AL233)</f>
        <v>-1233943750.4868565</v>
      </c>
      <c r="AO233" s="36">
        <f t="shared" ca="1" si="29"/>
        <v>-5.0687562975655123</v>
      </c>
      <c r="AP233" s="36">
        <f t="shared" ca="1" si="30"/>
        <v>0.66275795804461568</v>
      </c>
      <c r="AQ233" s="36">
        <f ca="1">'1.Inputs'!$D$35+MIN(SUM($AC233:AC233),SUM($AC233:AD233),SUM($AC233:AE233),SUM($AC233:AF233),SUM($AC233:AG233),SUM($AC233:AH233),SUM($AC233:AI233),SUM($AC233:AJ233),SUM($AC233:AK233),SUM($AC233:AL233))</f>
        <v>-292852620.6565001</v>
      </c>
      <c r="AR233" s="36">
        <f ca="1">IF(AP233&lt;'1.Inputs'!$D$57,1,0)</f>
        <v>1</v>
      </c>
      <c r="AS233" s="36">
        <f t="shared" ca="1" si="31"/>
        <v>1</v>
      </c>
    </row>
    <row r="234" spans="2:45" ht="15" customHeight="1" x14ac:dyDescent="0.25">
      <c r="B234" s="36">
        <v>219</v>
      </c>
      <c r="C234" s="36">
        <f t="shared" ca="1" si="24"/>
        <v>0.29475365704343814</v>
      </c>
      <c r="D234" s="36">
        <f t="shared" ca="1" si="25"/>
        <v>19731.546708280002</v>
      </c>
      <c r="E234" s="47">
        <f t="shared" ca="1" si="26"/>
        <v>0.79862489889694921</v>
      </c>
      <c r="F234" s="36">
        <f t="shared" ca="1" si="27"/>
        <v>29928.294529246468</v>
      </c>
      <c r="G234" s="36">
        <f t="shared" ca="1" si="28"/>
        <v>6.6612201202552221E-2</v>
      </c>
      <c r="H234" s="36">
        <f ca="1">((('1.Inputs'!$D$37*12*IF(1=1,'1.Inputs'!$D$38,IF(1=2,'1.Inputs'!$D$39,$E234)))*$F234*(('1.Inputs'!$D$40)+(1-'1.Inputs'!$D$40)*(1+'1.Inputs'!$D$41))*(1+$G234)^(1-1))*'1.Inputs'!$D$47+(('1.Inputs'!$D$37*12*IF(1=1,'1.Inputs'!$D$38,IF(1=2,'1.Inputs'!$D$39,$E234)))/(1-'1.Inputs'!$D$42)*$D234*(1+$G234)^(1-1))*('1.Inputs'!$D$48-'1.Inputs'!$D$49))/'1.Inputs'!$D$51</f>
        <v>799686595.01072407</v>
      </c>
      <c r="I234" s="36">
        <f ca="1">((('1.Inputs'!$D$37*12*IF(2=1,'1.Inputs'!$D$38,IF(2=2,'1.Inputs'!$D$39,$E234)))*$F234*(('1.Inputs'!$D$40)+(1-'1.Inputs'!$D$40)*(1+'1.Inputs'!$D$41))*(1+$G234)^(2-1))*'1.Inputs'!$D$47+(('1.Inputs'!$D$37*12*IF(2=1,'1.Inputs'!$D$38,IF(2=2,'1.Inputs'!$D$39,$E234)))/(1-'1.Inputs'!$D$42)*$D234*(1+$G234)^(2-1))*('1.Inputs'!$D$48-'1.Inputs'!$D$49))/'1.Inputs'!$D$51</f>
        <v>1194137671.1271875</v>
      </c>
      <c r="J234" s="36">
        <f ca="1">((('1.Inputs'!$D$37*12*IF(3=1,'1.Inputs'!$D$38,IF(3=2,'1.Inputs'!$D$39,$E234)))*$F234*(('1.Inputs'!$D$40)+(1-'1.Inputs'!$D$40)*(1+'1.Inputs'!$D$41))*(1+$G234)^(3-1))*'1.Inputs'!$D$47+(('1.Inputs'!$D$37*12*IF(3=1,'1.Inputs'!$D$38,IF(3=2,'1.Inputs'!$D$39,$E234)))/(1-'1.Inputs'!$D$42)*$D234*(1+$G234)^(3-1))*('1.Inputs'!$D$48-'1.Inputs'!$D$49))/'1.Inputs'!$D$51</f>
        <v>1453134295.2715757</v>
      </c>
      <c r="K234" s="36">
        <f ca="1">((('1.Inputs'!$D$37*12*IF(4=1,'1.Inputs'!$D$38,IF(4=2,'1.Inputs'!$D$39,$E234)))*$F234*(('1.Inputs'!$D$40)+(1-'1.Inputs'!$D$40)*(1+'1.Inputs'!$D$41))*(1+$G234)^(4-1))*'1.Inputs'!$D$47+(('1.Inputs'!$D$37*12*IF(4=1,'1.Inputs'!$D$38,IF(4=2,'1.Inputs'!$D$39,$E234)))/(1-'1.Inputs'!$D$42)*$D234*(1+$G234)^(4-1))*('1.Inputs'!$D$48-'1.Inputs'!$D$49))/'1.Inputs'!$D$51</f>
        <v>1549930769.3225346</v>
      </c>
      <c r="L234" s="36">
        <f ca="1">((('1.Inputs'!$D$37*12*IF(5=1,'1.Inputs'!$D$38,IF(5=2,'1.Inputs'!$D$39,$E234)))*$F234*(('1.Inputs'!$D$40)+(1-'1.Inputs'!$D$40)*(1+'1.Inputs'!$D$41))*(1+$G234)^(5-1))*'1.Inputs'!$D$47+(('1.Inputs'!$D$37*12*IF(5=1,'1.Inputs'!$D$38,IF(5=2,'1.Inputs'!$D$39,$E234)))/(1-'1.Inputs'!$D$42)*$D234*(1+$G234)^(5-1))*('1.Inputs'!$D$48-'1.Inputs'!$D$49))/'1.Inputs'!$D$51</f>
        <v>1653175069.5786741</v>
      </c>
      <c r="M234" s="36">
        <f ca="1">((('1.Inputs'!$D$37*12*IF(6=1,'1.Inputs'!$D$38,IF(6=2,'1.Inputs'!$D$39,$E234)))*$F234*(('1.Inputs'!$D$40)+(1-'1.Inputs'!$D$40)*(1+'1.Inputs'!$D$41))*(1+$G234)^(6-1))*'1.Inputs'!$D$47+(('1.Inputs'!$D$37*12*IF(6=1,'1.Inputs'!$D$38,IF(6=2,'1.Inputs'!$D$39,$E234)))/(1-'1.Inputs'!$D$42)*$D234*(1+$G234)^(6-1))*('1.Inputs'!$D$48-'1.Inputs'!$D$49))/'1.Inputs'!$D$51</f>
        <v>1763296699.9364922</v>
      </c>
      <c r="N234" s="36">
        <f ca="1">((('1.Inputs'!$D$37*12*IF(7=1,'1.Inputs'!$D$38,IF(7=2,'1.Inputs'!$D$39,$E234)))*$F234*(('1.Inputs'!$D$40)+(1-'1.Inputs'!$D$40)*(1+'1.Inputs'!$D$41))*(1+$G234)^(7-1))*'1.Inputs'!$D$47+(('1.Inputs'!$D$37*12*IF(7=1,'1.Inputs'!$D$38,IF(7=2,'1.Inputs'!$D$39,$E234)))/(1-'1.Inputs'!$D$42)*$D234*(1+$G234)^(7-1))*('1.Inputs'!$D$48-'1.Inputs'!$D$49))/'1.Inputs'!$D$51</f>
        <v>1880753774.4924581</v>
      </c>
      <c r="O234" s="36">
        <f ca="1">((('1.Inputs'!$D$37*12*IF(8=1,'1.Inputs'!$D$38,IF(8=2,'1.Inputs'!$D$39,$E234)))*$F234*(('1.Inputs'!$D$40)+(1-'1.Inputs'!$D$40)*(1+'1.Inputs'!$D$41))*(1+$G234)^(8-1))*'1.Inputs'!$D$47+(('1.Inputs'!$D$37*12*IF(8=1,'1.Inputs'!$D$38,IF(8=2,'1.Inputs'!$D$39,$E234)))/(1-'1.Inputs'!$D$42)*$D234*(1+$G234)^(8-1))*('1.Inputs'!$D$48-'1.Inputs'!$D$49))/'1.Inputs'!$D$51</f>
        <v>2006034923.3314095</v>
      </c>
      <c r="P234" s="36">
        <f ca="1">((('1.Inputs'!$D$37*12*IF(9=1,'1.Inputs'!$D$38,IF(9=2,'1.Inputs'!$D$39,$E234)))*$F234*(('1.Inputs'!$D$40)+(1-'1.Inputs'!$D$40)*(1+'1.Inputs'!$D$41))*(1+$G234)^(9-1))*'1.Inputs'!$D$47+(('1.Inputs'!$D$37*12*IF(9=1,'1.Inputs'!$D$38,IF(9=2,'1.Inputs'!$D$39,$E234)))/(1-'1.Inputs'!$D$42)*$D234*(1+$G234)^(9-1))*('1.Inputs'!$D$48-'1.Inputs'!$D$49))/'1.Inputs'!$D$51</f>
        <v>2139661325.2637079</v>
      </c>
      <c r="Q234" s="36">
        <f ca="1">((('1.Inputs'!$D$37*12*IF(10=1,'1.Inputs'!$D$38,IF(10=2,'1.Inputs'!$D$39,$E234)))*$F234*(('1.Inputs'!$D$40)+(1-'1.Inputs'!$D$40)*(1+'1.Inputs'!$D$41))*(1+$G234)^(10-1))*'1.Inputs'!$D$47+(('1.Inputs'!$D$37*12*IF(10=1,'1.Inputs'!$D$38,IF(10=2,'1.Inputs'!$D$39,$E234)))/(1-'1.Inputs'!$D$42)*$D234*(1+$G234)^(10-1))*('1.Inputs'!$D$48-'1.Inputs'!$D$49))/'1.Inputs'!$D$51</f>
        <v>2282188875.9674935</v>
      </c>
      <c r="R234" s="36">
        <f>-'1.Inputs'!$D$24</f>
        <v>-2050000000</v>
      </c>
      <c r="S234" s="36">
        <f ca="1">((('1.Inputs'!$D$37*12*IF(1=1,'1.Inputs'!$D$38,IF(1=2,'1.Inputs'!$D$39,$E234)))*$F234*(('1.Inputs'!$D$40)+(1-'1.Inputs'!$D$40)*(1+'1.Inputs'!$D$41))*(1+$G234)^(1-1))-(('1.Inputs'!$D$37*12*IF(1=1,'1.Inputs'!$D$38,IF(1=2,'1.Inputs'!$D$39,$E234)))/(1-'1.Inputs'!$D$42)*$D234*(1+$G234)^(1-1))-('1.Inputs'!$D$37*12*IF(1=1,'1.Inputs'!$D$38,IF(1=2,'1.Inputs'!$D$39,$E234)))*'1.Inputs'!$D$43*(1+$G234)^(1-1)-'1.Inputs'!$D$44*(1+$G234)^(1-1)-('1.Inputs'!$D$20/'1.Inputs'!$D$27+'1.Inputs'!$D$23/'1.Inputs'!$D$28))-MAX(0,((('1.Inputs'!$D$37*12*IF(1=1,'1.Inputs'!$D$38,IF(1=2,'1.Inputs'!$D$39,$E234)))*$F234*(('1.Inputs'!$D$40)+(1-'1.Inputs'!$D$40)*(1+'1.Inputs'!$D$41))*(1+$G234)^(1-1))-(('1.Inputs'!$D$37*12*IF(1=1,'1.Inputs'!$D$38,IF(1=2,'1.Inputs'!$D$39,$E234)))/(1-'1.Inputs'!$D$42)*$D234*(1+$G234)^(1-1))-('1.Inputs'!$D$37*12*IF(1=1,'1.Inputs'!$D$38,IF(1=2,'1.Inputs'!$D$39,$E234)))*'1.Inputs'!$D$43*(1+$G234)^(1-1)-'1.Inputs'!$D$44*(1+$G234)^(1-1)-('1.Inputs'!$D$20/'1.Inputs'!$D$27+'1.Inputs'!$D$23/'1.Inputs'!$D$28)))*'1.Inputs'!$D$53+('1.Inputs'!$D$20/'1.Inputs'!$D$27+'1.Inputs'!$D$23/'1.Inputs'!$D$28)-H234</f>
        <v>-658387903.80707097</v>
      </c>
      <c r="T234" s="36">
        <f ca="1">((('1.Inputs'!$D$37*12*IF(2=1,'1.Inputs'!$D$38,IF(2=2,'1.Inputs'!$D$39,$E234)))*$F234*(('1.Inputs'!$D$40)+(1-'1.Inputs'!$D$40)*(1+'1.Inputs'!$D$41))*(1+$G234)^(2-1))-(('1.Inputs'!$D$37*12*IF(2=1,'1.Inputs'!$D$38,IF(2=2,'1.Inputs'!$D$39,$E234)))/(1-'1.Inputs'!$D$42)*$D234*(1+$G234)^(2-1))-('1.Inputs'!$D$37*12*IF(2=1,'1.Inputs'!$D$38,IF(2=2,'1.Inputs'!$D$39,$E234)))*'1.Inputs'!$D$43*(1+$G234)^(2-1)-'1.Inputs'!$D$44*(1+$G234)^(2-1)-('1.Inputs'!$D$20/'1.Inputs'!$D$27+'1.Inputs'!$D$23/'1.Inputs'!$D$28))-MAX(0,((('1.Inputs'!$D$37*12*IF(2=1,'1.Inputs'!$D$38,IF(2=2,'1.Inputs'!$D$39,$E234)))*$F234*(('1.Inputs'!$D$40)+(1-'1.Inputs'!$D$40)*(1+'1.Inputs'!$D$41))*(1+$G234)^(2-1))-(('1.Inputs'!$D$37*12*IF(2=1,'1.Inputs'!$D$38,IF(2=2,'1.Inputs'!$D$39,$E234)))/(1-'1.Inputs'!$D$42)*$D234*(1+$G234)^(2-1))-('1.Inputs'!$D$37*12*IF(2=1,'1.Inputs'!$D$38,IF(2=2,'1.Inputs'!$D$39,$E234)))*'1.Inputs'!$D$43*(1+$G234)^(2-1)-'1.Inputs'!$D$44*(1+$G234)^(2-1)-('1.Inputs'!$D$20/'1.Inputs'!$D$27+'1.Inputs'!$D$23/'1.Inputs'!$D$28)))*'1.Inputs'!$D$53+('1.Inputs'!$D$20/'1.Inputs'!$D$27+'1.Inputs'!$D$23/'1.Inputs'!$D$28)-(I234-H234)</f>
        <v>42825053.127860963</v>
      </c>
      <c r="U234" s="36">
        <f ca="1">((('1.Inputs'!$D$37*12*IF(3=1,'1.Inputs'!$D$38,IF(3=2,'1.Inputs'!$D$39,$E234)))*$F234*(('1.Inputs'!$D$40)+(1-'1.Inputs'!$D$40)*(1+'1.Inputs'!$D$41))*(1+$G234)^(3-1))-(('1.Inputs'!$D$37*12*IF(3=1,'1.Inputs'!$D$38,IF(3=2,'1.Inputs'!$D$39,$E234)))/(1-'1.Inputs'!$D$42)*$D234*(1+$G234)^(3-1))-('1.Inputs'!$D$37*12*IF(3=1,'1.Inputs'!$D$38,IF(3=2,'1.Inputs'!$D$39,$E234)))*'1.Inputs'!$D$43*(1+$G234)^(3-1)-'1.Inputs'!$D$44*(1+$G234)^(3-1)-('1.Inputs'!$D$20/'1.Inputs'!$D$27+'1.Inputs'!$D$23/'1.Inputs'!$D$28))-MAX(0,((('1.Inputs'!$D$37*12*IF(3=1,'1.Inputs'!$D$38,IF(3=2,'1.Inputs'!$D$39,$E234)))*$F234*(('1.Inputs'!$D$40)+(1-'1.Inputs'!$D$40)*(1+'1.Inputs'!$D$41))*(1+$G234)^(3-1))-(('1.Inputs'!$D$37*12*IF(3=1,'1.Inputs'!$D$38,IF(3=2,'1.Inputs'!$D$39,$E234)))/(1-'1.Inputs'!$D$42)*$D234*(1+$G234)^(3-1))-('1.Inputs'!$D$37*12*IF(3=1,'1.Inputs'!$D$38,IF(3=2,'1.Inputs'!$D$39,$E234)))*'1.Inputs'!$D$43*(1+$G234)^(3-1)-'1.Inputs'!$D$44*(1+$G234)^(3-1)-('1.Inputs'!$D$20/'1.Inputs'!$D$27+'1.Inputs'!$D$23/'1.Inputs'!$D$28)))*'1.Inputs'!$D$53+('1.Inputs'!$D$20/'1.Inputs'!$D$27+'1.Inputs'!$D$23/'1.Inputs'!$D$28)-(J234-I234)</f>
        <v>356640919.39149845</v>
      </c>
      <c r="V234" s="36">
        <f ca="1">((('1.Inputs'!$D$37*12*IF(4=1,'1.Inputs'!$D$38,IF(4=2,'1.Inputs'!$D$39,$E234)))*$F234*(('1.Inputs'!$D$40)+(1-'1.Inputs'!$D$40)*(1+'1.Inputs'!$D$41))*(1+$G234)^(4-1))-(('1.Inputs'!$D$37*12*IF(4=1,'1.Inputs'!$D$38,IF(4=2,'1.Inputs'!$D$39,$E234)))/(1-'1.Inputs'!$D$42)*$D234*(1+$G234)^(4-1))-('1.Inputs'!$D$37*12*IF(4=1,'1.Inputs'!$D$38,IF(4=2,'1.Inputs'!$D$39,$E234)))*'1.Inputs'!$D$43*(1+$G234)^(4-1)-'1.Inputs'!$D$44*(1+$G234)^(4-1)-('1.Inputs'!$D$20/'1.Inputs'!$D$27+'1.Inputs'!$D$23/'1.Inputs'!$D$28))-MAX(0,((('1.Inputs'!$D$37*12*IF(4=1,'1.Inputs'!$D$38,IF(4=2,'1.Inputs'!$D$39,$E234)))*$F234*(('1.Inputs'!$D$40)+(1-'1.Inputs'!$D$40)*(1+'1.Inputs'!$D$41))*(1+$G234)^(4-1))-(('1.Inputs'!$D$37*12*IF(4=1,'1.Inputs'!$D$38,IF(4=2,'1.Inputs'!$D$39,$E234)))/(1-'1.Inputs'!$D$42)*$D234*(1+$G234)^(4-1))-('1.Inputs'!$D$37*12*IF(4=1,'1.Inputs'!$D$38,IF(4=2,'1.Inputs'!$D$39,$E234)))*'1.Inputs'!$D$43*(1+$G234)^(4-1)-'1.Inputs'!$D$44*(1+$G234)^(4-1)-('1.Inputs'!$D$20/'1.Inputs'!$D$27+'1.Inputs'!$D$23/'1.Inputs'!$D$28)))*'1.Inputs'!$D$53+('1.Inputs'!$D$20/'1.Inputs'!$D$27+'1.Inputs'!$D$23/'1.Inputs'!$D$28)-(K234-J234)</f>
        <v>556702614.89596438</v>
      </c>
      <c r="W234" s="36">
        <f ca="1">((('1.Inputs'!$D$37*12*IF(5=1,'1.Inputs'!$D$38,IF(5=2,'1.Inputs'!$D$39,$E234)))*$F234*(('1.Inputs'!$D$40)+(1-'1.Inputs'!$D$40)*(1+'1.Inputs'!$D$41))*(1+$G234)^(5-1))-(('1.Inputs'!$D$37*12*IF(5=1,'1.Inputs'!$D$38,IF(5=2,'1.Inputs'!$D$39,$E234)))/(1-'1.Inputs'!$D$42)*$D234*(1+$G234)^(5-1))-('1.Inputs'!$D$37*12*IF(5=1,'1.Inputs'!$D$38,IF(5=2,'1.Inputs'!$D$39,$E234)))*'1.Inputs'!$D$43*(1+$G234)^(5-1)-'1.Inputs'!$D$44*(1+$G234)^(5-1)-('1.Inputs'!$D$20/'1.Inputs'!$D$27+'1.Inputs'!$D$23/'1.Inputs'!$D$28))-MAX(0,((('1.Inputs'!$D$37*12*IF(5=1,'1.Inputs'!$D$38,IF(5=2,'1.Inputs'!$D$39,$E234)))*$F234*(('1.Inputs'!$D$40)+(1-'1.Inputs'!$D$40)*(1+'1.Inputs'!$D$41))*(1+$G234)^(5-1))-(('1.Inputs'!$D$37*12*IF(5=1,'1.Inputs'!$D$38,IF(5=2,'1.Inputs'!$D$39,$E234)))/(1-'1.Inputs'!$D$42)*$D234*(1+$G234)^(5-1))-('1.Inputs'!$D$37*12*IF(5=1,'1.Inputs'!$D$38,IF(5=2,'1.Inputs'!$D$39,$E234)))*'1.Inputs'!$D$43*(1+$G234)^(5-1)-'1.Inputs'!$D$44*(1+$G234)^(5-1)-('1.Inputs'!$D$20/'1.Inputs'!$D$27+'1.Inputs'!$D$23/'1.Inputs'!$D$28)))*'1.Inputs'!$D$53+('1.Inputs'!$D$20/'1.Inputs'!$D$27+'1.Inputs'!$D$23/'1.Inputs'!$D$28)-(L234-K234)</f>
        <v>590638374.98258066</v>
      </c>
      <c r="X234" s="36">
        <f ca="1">((('1.Inputs'!$D$37*12*IF(6=1,'1.Inputs'!$D$38,IF(6=2,'1.Inputs'!$D$39,$E234)))*$F234*(('1.Inputs'!$D$40)+(1-'1.Inputs'!$D$40)*(1+'1.Inputs'!$D$41))*(1+$G234)^(6-1))-(('1.Inputs'!$D$37*12*IF(6=1,'1.Inputs'!$D$38,IF(6=2,'1.Inputs'!$D$39,$E234)))/(1-'1.Inputs'!$D$42)*$D234*(1+$G234)^(6-1))-('1.Inputs'!$D$37*12*IF(6=1,'1.Inputs'!$D$38,IF(6=2,'1.Inputs'!$D$39,$E234)))*'1.Inputs'!$D$43*(1+$G234)^(6-1)-'1.Inputs'!$D$44*(1+$G234)^(6-1)-('1.Inputs'!$D$20/'1.Inputs'!$D$27+'1.Inputs'!$D$23/'1.Inputs'!$D$28))-MAX(0,((('1.Inputs'!$D$37*12*IF(6=1,'1.Inputs'!$D$38,IF(6=2,'1.Inputs'!$D$39,$E234)))*$F234*(('1.Inputs'!$D$40)+(1-'1.Inputs'!$D$40)*(1+'1.Inputs'!$D$41))*(1+$G234)^(6-1))-(('1.Inputs'!$D$37*12*IF(6=1,'1.Inputs'!$D$38,IF(6=2,'1.Inputs'!$D$39,$E234)))/(1-'1.Inputs'!$D$42)*$D234*(1+$G234)^(6-1))-('1.Inputs'!$D$37*12*IF(6=1,'1.Inputs'!$D$38,IF(6=2,'1.Inputs'!$D$39,$E234)))*'1.Inputs'!$D$43*(1+$G234)^(6-1)-'1.Inputs'!$D$44*(1+$G234)^(6-1)-('1.Inputs'!$D$20/'1.Inputs'!$D$27+'1.Inputs'!$D$23/'1.Inputs'!$D$28)))*'1.Inputs'!$D$53+('1.Inputs'!$D$20/'1.Inputs'!$D$27+'1.Inputs'!$D$23/'1.Inputs'!$D$28)-(M234-L234)</f>
        <v>626834670.74804759</v>
      </c>
      <c r="Y234" s="36">
        <f ca="1">((('1.Inputs'!$D$37*12*IF(7=1,'1.Inputs'!$D$38,IF(7=2,'1.Inputs'!$D$39,$E234)))*$F234*(('1.Inputs'!$D$40)+(1-'1.Inputs'!$D$40)*(1+'1.Inputs'!$D$41))*(1+$G234)^(7-1))-(('1.Inputs'!$D$37*12*IF(7=1,'1.Inputs'!$D$38,IF(7=2,'1.Inputs'!$D$39,$E234)))/(1-'1.Inputs'!$D$42)*$D234*(1+$G234)^(7-1))-('1.Inputs'!$D$37*12*IF(7=1,'1.Inputs'!$D$38,IF(7=2,'1.Inputs'!$D$39,$E234)))*'1.Inputs'!$D$43*(1+$G234)^(7-1)-'1.Inputs'!$D$44*(1+$G234)^(7-1)-('1.Inputs'!$D$20/'1.Inputs'!$D$27+'1.Inputs'!$D$23/'1.Inputs'!$D$28))-MAX(0,((('1.Inputs'!$D$37*12*IF(7=1,'1.Inputs'!$D$38,IF(7=2,'1.Inputs'!$D$39,$E234)))*$F234*(('1.Inputs'!$D$40)+(1-'1.Inputs'!$D$40)*(1+'1.Inputs'!$D$41))*(1+$G234)^(7-1))-(('1.Inputs'!$D$37*12*IF(7=1,'1.Inputs'!$D$38,IF(7=2,'1.Inputs'!$D$39,$E234)))/(1-'1.Inputs'!$D$42)*$D234*(1+$G234)^(7-1))-('1.Inputs'!$D$37*12*IF(7=1,'1.Inputs'!$D$38,IF(7=2,'1.Inputs'!$D$39,$E234)))*'1.Inputs'!$D$43*(1+$G234)^(7-1)-'1.Inputs'!$D$44*(1+$G234)^(7-1)-('1.Inputs'!$D$20/'1.Inputs'!$D$27+'1.Inputs'!$D$23/'1.Inputs'!$D$28)))*'1.Inputs'!$D$53+('1.Inputs'!$D$20/'1.Inputs'!$D$27+'1.Inputs'!$D$23/'1.Inputs'!$D$28)-(N234-M234)</f>
        <v>665442081.44983256</v>
      </c>
      <c r="Z234" s="36">
        <f ca="1">((('1.Inputs'!$D$37*12*IF(8=1,'1.Inputs'!$D$38,IF(8=2,'1.Inputs'!$D$39,$E234)))*$F234*(('1.Inputs'!$D$40)+(1-'1.Inputs'!$D$40)*(1+'1.Inputs'!$D$41))*(1+$G234)^(8-1))-(('1.Inputs'!$D$37*12*IF(8=1,'1.Inputs'!$D$38,IF(8=2,'1.Inputs'!$D$39,$E234)))/(1-'1.Inputs'!$D$42)*$D234*(1+$G234)^(8-1))-('1.Inputs'!$D$37*12*IF(8=1,'1.Inputs'!$D$38,IF(8=2,'1.Inputs'!$D$39,$E234)))*'1.Inputs'!$D$43*(1+$G234)^(8-1)-'1.Inputs'!$D$44*(1+$G234)^(8-1)-('1.Inputs'!$D$20/'1.Inputs'!$D$27+'1.Inputs'!$D$23/'1.Inputs'!$D$28))-MAX(0,((('1.Inputs'!$D$37*12*IF(8=1,'1.Inputs'!$D$38,IF(8=2,'1.Inputs'!$D$39,$E234)))*$F234*(('1.Inputs'!$D$40)+(1-'1.Inputs'!$D$40)*(1+'1.Inputs'!$D$41))*(1+$G234)^(8-1))-(('1.Inputs'!$D$37*12*IF(8=1,'1.Inputs'!$D$38,IF(8=2,'1.Inputs'!$D$39,$E234)))/(1-'1.Inputs'!$D$42)*$D234*(1+$G234)^(8-1))-('1.Inputs'!$D$37*12*IF(8=1,'1.Inputs'!$D$38,IF(8=2,'1.Inputs'!$D$39,$E234)))*'1.Inputs'!$D$43*(1+$G234)^(8-1)-'1.Inputs'!$D$44*(1+$G234)^(8-1)-('1.Inputs'!$D$20/'1.Inputs'!$D$27+'1.Inputs'!$D$23/'1.Inputs'!$D$28)))*'1.Inputs'!$D$53+('1.Inputs'!$D$20/'1.Inputs'!$D$27+'1.Inputs'!$D$23/'1.Inputs'!$D$28)-(O234-N234)</f>
        <v>706621216.76119351</v>
      </c>
      <c r="AA234" s="36">
        <f ca="1">((('1.Inputs'!$D$37*12*IF(9=1,'1.Inputs'!$D$38,IF(9=2,'1.Inputs'!$D$39,$E234)))*$F234*(('1.Inputs'!$D$40)+(1-'1.Inputs'!$D$40)*(1+'1.Inputs'!$D$41))*(1+$G234)^(9-1))-(('1.Inputs'!$D$37*12*IF(9=1,'1.Inputs'!$D$38,IF(9=2,'1.Inputs'!$D$39,$E234)))/(1-'1.Inputs'!$D$42)*$D234*(1+$G234)^(9-1))-('1.Inputs'!$D$37*12*IF(9=1,'1.Inputs'!$D$38,IF(9=2,'1.Inputs'!$D$39,$E234)))*'1.Inputs'!$D$43*(1+$G234)^(9-1)-'1.Inputs'!$D$44*(1+$G234)^(9-1)-('1.Inputs'!$D$20/'1.Inputs'!$D$27+'1.Inputs'!$D$23/'1.Inputs'!$D$28))-MAX(0,((('1.Inputs'!$D$37*12*IF(9=1,'1.Inputs'!$D$38,IF(9=2,'1.Inputs'!$D$39,$E234)))*$F234*(('1.Inputs'!$D$40)+(1-'1.Inputs'!$D$40)*(1+'1.Inputs'!$D$41))*(1+$G234)^(9-1))-(('1.Inputs'!$D$37*12*IF(9=1,'1.Inputs'!$D$38,IF(9=2,'1.Inputs'!$D$39,$E234)))/(1-'1.Inputs'!$D$42)*$D234*(1+$G234)^(9-1))-('1.Inputs'!$D$37*12*IF(9=1,'1.Inputs'!$D$38,IF(9=2,'1.Inputs'!$D$39,$E234)))*'1.Inputs'!$D$43*(1+$G234)^(9-1)-'1.Inputs'!$D$44*(1+$G234)^(9-1)-('1.Inputs'!$D$20/'1.Inputs'!$D$27+'1.Inputs'!$D$23/'1.Inputs'!$D$28)))*'1.Inputs'!$D$53+('1.Inputs'!$D$20/'1.Inputs'!$D$27+'1.Inputs'!$D$23/'1.Inputs'!$D$28)-(P234-O234)</f>
        <v>750543384.91926086</v>
      </c>
      <c r="AB234" s="36">
        <f ca="1">((('1.Inputs'!$D$37*12*IF(10=1,'1.Inputs'!$D$38,IF(10=2,'1.Inputs'!$D$39,$E234)))*$F234*(('1.Inputs'!$D$40)+(1-'1.Inputs'!$D$40)*(1+'1.Inputs'!$D$41))*(1+$G234)^(10-1))-(('1.Inputs'!$D$37*12*IF(10=1,'1.Inputs'!$D$38,IF(10=2,'1.Inputs'!$D$39,$E234)))/(1-'1.Inputs'!$D$42)*$D234*(1+$G234)^(10-1))-('1.Inputs'!$D$37*12*IF(10=1,'1.Inputs'!$D$38,IF(10=2,'1.Inputs'!$D$39,$E234)))*'1.Inputs'!$D$43*(1+$G234)^(10-1)-'1.Inputs'!$D$44*(1+$G234)^(10-1)-('1.Inputs'!$D$20/'1.Inputs'!$D$27+'1.Inputs'!$D$23/'1.Inputs'!$D$28))-MAX(0,((('1.Inputs'!$D$37*12*IF(10=1,'1.Inputs'!$D$38,IF(10=2,'1.Inputs'!$D$39,$E234)))*$F234*(('1.Inputs'!$D$40)+(1-'1.Inputs'!$D$40)*(1+'1.Inputs'!$D$41))*(1+$G234)^(10-1))-(('1.Inputs'!$D$37*12*IF(10=1,'1.Inputs'!$D$38,IF(10=2,'1.Inputs'!$D$39,$E234)))/(1-'1.Inputs'!$D$42)*$D234*(1+$G234)^(10-1))-('1.Inputs'!$D$37*12*IF(10=1,'1.Inputs'!$D$38,IF(10=2,'1.Inputs'!$D$39,$E234)))*'1.Inputs'!$D$43*(1+$G234)^(10-1)-'1.Inputs'!$D$44*(1+$G234)^(10-1)-('1.Inputs'!$D$20/'1.Inputs'!$D$27+'1.Inputs'!$D$23/'1.Inputs'!$D$28)))*'1.Inputs'!$D$53+('1.Inputs'!$D$20/'1.Inputs'!$D$27+'1.Inputs'!$D$23/'1.Inputs'!$D$28)-(Q234-P234)+(('1.Inputs'!$D$20+'1.Inputs'!$D$23-('1.Inputs'!$D$20/'1.Inputs'!$D$27+'1.Inputs'!$D$23/'1.Inputs'!$D$28)*'1.Inputs'!$D$10)*'1.Inputs'!$D$60+'1.Inputs'!$D$19*'1.Inputs'!$D$59+Q234)</f>
        <v>3779580181.3474207</v>
      </c>
      <c r="AC234" s="36">
        <f ca="1">S234-AC$13-AC$14+MIN(AC$13,MAX(0,((('1.Inputs'!$D$37*12*IF(1=1,'1.Inputs'!$D$38,IF(1=2,'1.Inputs'!$D$39,$E234)))*$F234*(('1.Inputs'!$D$40)+(1-'1.Inputs'!$D$40)*(1+'1.Inputs'!$D$41))*(1+$G234)^(1-1))-(('1.Inputs'!$D$37*12*IF(1=1,'1.Inputs'!$D$38,IF(1=2,'1.Inputs'!$D$39,$E234)))/(1-'1.Inputs'!$D$42)*$D234*(1+$G234)^(1-1))-('1.Inputs'!$D$37*12*IF(1=1,'1.Inputs'!$D$38,IF(1=2,'1.Inputs'!$D$39,$E234)))*'1.Inputs'!$D$43*(1+$G234)^(1-1)-'1.Inputs'!$D$44*(1+$G234)^(1-1)-('1.Inputs'!$D$20/'1.Inputs'!$D$27+'1.Inputs'!$D$23/'1.Inputs'!$D$28))))*'1.Inputs'!$D$53</f>
        <v>-802596300.8512578</v>
      </c>
      <c r="AD234" s="36">
        <f ca="1">T234-AD$13-AD$14+MIN(AD$13,MAX(0,((('1.Inputs'!$D$37*12*IF(2=1,'1.Inputs'!$D$38,IF(2=2,'1.Inputs'!$D$39,$E234)))*$F234*(('1.Inputs'!$D$40)+(1-'1.Inputs'!$D$40)*(1+'1.Inputs'!$D$41))*(1+$G234)^(2-1))-(('1.Inputs'!$D$37*12*IF(2=1,'1.Inputs'!$D$38,IF(2=2,'1.Inputs'!$D$39,$E234)))/(1-'1.Inputs'!$D$42)*$D234*(1+$G234)^(2-1))-('1.Inputs'!$D$37*12*IF(2=1,'1.Inputs'!$D$38,IF(2=2,'1.Inputs'!$D$39,$E234)))*'1.Inputs'!$D$43*(1+$G234)^(2-1)-'1.Inputs'!$D$44*(1+$G234)^(2-1)-('1.Inputs'!$D$20/'1.Inputs'!$D$27+'1.Inputs'!$D$23/'1.Inputs'!$D$28))))*'1.Inputs'!$D$53</f>
        <v>-53114946.872139037</v>
      </c>
      <c r="AE234" s="36">
        <f ca="1">U234-AE$13-AE$14+MIN(AE$13,MAX(0,((('1.Inputs'!$D$37*12*IF(3=1,'1.Inputs'!$D$38,IF(3=2,'1.Inputs'!$D$39,$E234)))*$F234*(('1.Inputs'!$D$40)+(1-'1.Inputs'!$D$40)*(1+'1.Inputs'!$D$41))*(1+$G234)^(3-1))-(('1.Inputs'!$D$37*12*IF(3=1,'1.Inputs'!$D$38,IF(3=2,'1.Inputs'!$D$39,$E234)))/(1-'1.Inputs'!$D$42)*$D234*(1+$G234)^(3-1))-('1.Inputs'!$D$37*12*IF(3=1,'1.Inputs'!$D$38,IF(3=2,'1.Inputs'!$D$39,$E234)))*'1.Inputs'!$D$43*(1+$G234)^(3-1)-'1.Inputs'!$D$44*(1+$G234)^(3-1)-('1.Inputs'!$D$20/'1.Inputs'!$D$27+'1.Inputs'!$D$23/'1.Inputs'!$D$28))))*'1.Inputs'!$D$53</f>
        <v>14700919.391498446</v>
      </c>
      <c r="AF234" s="36">
        <f ca="1">V234-AF$13-AF$14+MIN(AF$13,MAX(0,((('1.Inputs'!$D$37*12*IF(4=1,'1.Inputs'!$D$38,IF(4=2,'1.Inputs'!$D$39,$E234)))*$F234*(('1.Inputs'!$D$40)+(1-'1.Inputs'!$D$40)*(1+'1.Inputs'!$D$41))*(1+$G234)^(4-1))-(('1.Inputs'!$D$37*12*IF(4=1,'1.Inputs'!$D$38,IF(4=2,'1.Inputs'!$D$39,$E234)))/(1-'1.Inputs'!$D$42)*$D234*(1+$G234)^(4-1))-('1.Inputs'!$D$37*12*IF(4=1,'1.Inputs'!$D$38,IF(4=2,'1.Inputs'!$D$39,$E234)))*'1.Inputs'!$D$43*(1+$G234)^(4-1)-'1.Inputs'!$D$44*(1+$G234)^(4-1)-('1.Inputs'!$D$20/'1.Inputs'!$D$27+'1.Inputs'!$D$23/'1.Inputs'!$D$28))))*'1.Inputs'!$D$53</f>
        <v>233950614.89596438</v>
      </c>
      <c r="AG234" s="36">
        <f ca="1">W234-AG$13-AG$14+MIN(AG$13,MAX(0,((('1.Inputs'!$D$37*12*IF(5=1,'1.Inputs'!$D$38,IF(5=2,'1.Inputs'!$D$39,$E234)))*$F234*(('1.Inputs'!$D$40)+(1-'1.Inputs'!$D$40)*(1+'1.Inputs'!$D$41))*(1+$G234)^(5-1))-(('1.Inputs'!$D$37*12*IF(5=1,'1.Inputs'!$D$38,IF(5=2,'1.Inputs'!$D$39,$E234)))/(1-'1.Inputs'!$D$42)*$D234*(1+$G234)^(5-1))-('1.Inputs'!$D$37*12*IF(5=1,'1.Inputs'!$D$38,IF(5=2,'1.Inputs'!$D$39,$E234)))*'1.Inputs'!$D$43*(1+$G234)^(5-1)-'1.Inputs'!$D$44*(1+$G234)^(5-1)-('1.Inputs'!$D$20/'1.Inputs'!$D$27+'1.Inputs'!$D$23/'1.Inputs'!$D$28))))*'1.Inputs'!$D$53</f>
        <v>287074374.98258066</v>
      </c>
      <c r="AH234" s="36">
        <f ca="1">X234-AH$13-AH$14+MIN(AH$13,MAX(0,((('1.Inputs'!$D$37*12*IF(6=1,'1.Inputs'!$D$38,IF(6=2,'1.Inputs'!$D$39,$E234)))*$F234*(('1.Inputs'!$D$40)+(1-'1.Inputs'!$D$40)*(1+'1.Inputs'!$D$41))*(1+$G234)^(6-1))-(('1.Inputs'!$D$37*12*IF(6=1,'1.Inputs'!$D$38,IF(6=2,'1.Inputs'!$D$39,$E234)))/(1-'1.Inputs'!$D$42)*$D234*(1+$G234)^(6-1))-('1.Inputs'!$D$37*12*IF(6=1,'1.Inputs'!$D$38,IF(6=2,'1.Inputs'!$D$39,$E234)))*'1.Inputs'!$D$43*(1+$G234)^(6-1)-'1.Inputs'!$D$44*(1+$G234)^(6-1)-('1.Inputs'!$D$20/'1.Inputs'!$D$27+'1.Inputs'!$D$23/'1.Inputs'!$D$28))))*'1.Inputs'!$D$53</f>
        <v>342458670.74804759</v>
      </c>
      <c r="AI234" s="36">
        <f ca="1">Y234-AI$13-AI$14+MIN(AI$13,MAX(0,((('1.Inputs'!$D$37*12*IF(7=1,'1.Inputs'!$D$38,IF(7=2,'1.Inputs'!$D$39,$E234)))*$F234*(('1.Inputs'!$D$40)+(1-'1.Inputs'!$D$40)*(1+'1.Inputs'!$D$41))*(1+$G234)^(7-1))-(('1.Inputs'!$D$37*12*IF(7=1,'1.Inputs'!$D$38,IF(7=2,'1.Inputs'!$D$39,$E234)))/(1-'1.Inputs'!$D$42)*$D234*(1+$G234)^(7-1))-('1.Inputs'!$D$37*12*IF(7=1,'1.Inputs'!$D$38,IF(7=2,'1.Inputs'!$D$39,$E234)))*'1.Inputs'!$D$43*(1+$G234)^(7-1)-'1.Inputs'!$D$44*(1+$G234)^(7-1)-('1.Inputs'!$D$20/'1.Inputs'!$D$27+'1.Inputs'!$D$23/'1.Inputs'!$D$28))))*'1.Inputs'!$D$53</f>
        <v>400254081.44983256</v>
      </c>
      <c r="AJ234" s="36">
        <f ca="1">Z234-AJ$13-AJ$14+MIN(AJ$13,MAX(0,((('1.Inputs'!$D$37*12*IF(8=1,'1.Inputs'!$D$38,IF(8=2,'1.Inputs'!$D$39,$E234)))*$F234*(('1.Inputs'!$D$40)+(1-'1.Inputs'!$D$40)*(1+'1.Inputs'!$D$41))*(1+$G234)^(8-1))-(('1.Inputs'!$D$37*12*IF(8=1,'1.Inputs'!$D$38,IF(8=2,'1.Inputs'!$D$39,$E234)))/(1-'1.Inputs'!$D$42)*$D234*(1+$G234)^(8-1))-('1.Inputs'!$D$37*12*IF(8=1,'1.Inputs'!$D$38,IF(8=2,'1.Inputs'!$D$39,$E234)))*'1.Inputs'!$D$43*(1+$G234)^(8-1)-'1.Inputs'!$D$44*(1+$G234)^(8-1)-('1.Inputs'!$D$20/'1.Inputs'!$D$27+'1.Inputs'!$D$23/'1.Inputs'!$D$28))))*'1.Inputs'!$D$53</f>
        <v>706621216.76119351</v>
      </c>
      <c r="AK234" s="36">
        <f ca="1">AA234-AK$13-AK$14+MIN(AK$13,MAX(0,((('1.Inputs'!$D$37*12*IF(9=1,'1.Inputs'!$D$38,IF(9=2,'1.Inputs'!$D$39,$E234)))*$F234*(('1.Inputs'!$D$40)+(1-'1.Inputs'!$D$40)*(1+'1.Inputs'!$D$41))*(1+$G234)^(9-1))-(('1.Inputs'!$D$37*12*IF(9=1,'1.Inputs'!$D$38,IF(9=2,'1.Inputs'!$D$39,$E234)))/(1-'1.Inputs'!$D$42)*$D234*(1+$G234)^(9-1))-('1.Inputs'!$D$37*12*IF(9=1,'1.Inputs'!$D$38,IF(9=2,'1.Inputs'!$D$39,$E234)))*'1.Inputs'!$D$43*(1+$G234)^(9-1)-'1.Inputs'!$D$44*(1+$G234)^(9-1)-('1.Inputs'!$D$20/'1.Inputs'!$D$27+'1.Inputs'!$D$23/'1.Inputs'!$D$28))))*'1.Inputs'!$D$53</f>
        <v>750543384.91926086</v>
      </c>
      <c r="AL234" s="36">
        <f ca="1">AB234-AL$13-AL$14+MIN(AL$13,MAX(0,((('1.Inputs'!$D$37*12*IF(10=1,'1.Inputs'!$D$38,IF(10=2,'1.Inputs'!$D$39,$E234)))*$F234*(('1.Inputs'!$D$40)+(1-'1.Inputs'!$D$40)*(1+'1.Inputs'!$D$41))*(1+$G234)^(10-1))-(('1.Inputs'!$D$37*12*IF(10=1,'1.Inputs'!$D$38,IF(10=2,'1.Inputs'!$D$39,$E234)))/(1-'1.Inputs'!$D$42)*$D234*(1+$G234)^(10-1))-('1.Inputs'!$D$37*12*IF(10=1,'1.Inputs'!$D$38,IF(10=2,'1.Inputs'!$D$39,$E234)))*'1.Inputs'!$D$43*(1+$G234)^(10-1)-'1.Inputs'!$D$44*(1+$G234)^(10-1)-('1.Inputs'!$D$20/'1.Inputs'!$D$27+'1.Inputs'!$D$23/'1.Inputs'!$D$28))))*'1.Inputs'!$D$53+'1.Inputs'!$D$35</f>
        <v>4579580181.3474207</v>
      </c>
      <c r="AM234" s="48">
        <f ca="1">R234+NPV('1.Inputs'!$D$55,S234:AB234)</f>
        <v>756734003.61244535</v>
      </c>
      <c r="AN234" s="48">
        <f ca="1">-('1.Inputs'!$D$24*(1-'1.Inputs'!$D$31)+'1.Inputs'!$D$35)+NPV('1.Inputs'!$D$54,AC234:AL234)</f>
        <v>-598508183.57615304</v>
      </c>
      <c r="AO234" s="36">
        <f t="shared" ca="1" si="29"/>
        <v>-4.4606226545194509</v>
      </c>
      <c r="AP234" s="36">
        <f t="shared" ca="1" si="30"/>
        <v>0.90609989682799397</v>
      </c>
      <c r="AQ234" s="36">
        <f ca="1">'1.Inputs'!$D$35+MIN(SUM($AC234:AC234),SUM($AC234:AD234),SUM($AC234:AE234),SUM($AC234:AF234),SUM($AC234:AG234),SUM($AC234:AH234),SUM($AC234:AI234),SUM($AC234:AJ234),SUM($AC234:AK234),SUM($AC234:AL234))</f>
        <v>-55711247.723396778</v>
      </c>
      <c r="AR234" s="36">
        <f ca="1">IF(AP234&lt;'1.Inputs'!$D$57,1,0)</f>
        <v>1</v>
      </c>
      <c r="AS234" s="36">
        <f t="shared" ca="1" si="31"/>
        <v>1</v>
      </c>
    </row>
    <row r="235" spans="2:45" ht="15" customHeight="1" x14ac:dyDescent="0.25">
      <c r="B235" s="36">
        <v>220</v>
      </c>
      <c r="C235" s="36">
        <f t="shared" ca="1" si="24"/>
        <v>0.63273552149576962</v>
      </c>
      <c r="D235" s="36">
        <f t="shared" ca="1" si="25"/>
        <v>18225.991819883468</v>
      </c>
      <c r="E235" s="47">
        <f t="shared" ca="1" si="26"/>
        <v>0.84450007684897743</v>
      </c>
      <c r="F235" s="36">
        <f t="shared" ca="1" si="27"/>
        <v>30511.670037262884</v>
      </c>
      <c r="G235" s="36">
        <f t="shared" ca="1" si="28"/>
        <v>5.0498655831095196E-2</v>
      </c>
      <c r="H235" s="36">
        <f ca="1">((('1.Inputs'!$D$37*12*IF(1=1,'1.Inputs'!$D$38,IF(1=2,'1.Inputs'!$D$39,$E235)))*$F235*(('1.Inputs'!$D$40)+(1-'1.Inputs'!$D$40)*(1+'1.Inputs'!$D$41))*(1+$G235)^(1-1))*'1.Inputs'!$D$47+(('1.Inputs'!$D$37*12*IF(1=1,'1.Inputs'!$D$38,IF(1=2,'1.Inputs'!$D$39,$E235)))/(1-'1.Inputs'!$D$42)*$D235*(1+$G235)^(1-1))*('1.Inputs'!$D$48-'1.Inputs'!$D$49))/'1.Inputs'!$D$51</f>
        <v>803749006.30857158</v>
      </c>
      <c r="I235" s="36">
        <f ca="1">((('1.Inputs'!$D$37*12*IF(2=1,'1.Inputs'!$D$38,IF(2=2,'1.Inputs'!$D$39,$E235)))*$F235*(('1.Inputs'!$D$40)+(1-'1.Inputs'!$D$40)*(1+'1.Inputs'!$D$41))*(1+$G235)^(2-1))*'1.Inputs'!$D$47+(('1.Inputs'!$D$37*12*IF(2=1,'1.Inputs'!$D$38,IF(2=2,'1.Inputs'!$D$39,$E235)))/(1-'1.Inputs'!$D$42)*$D235*(1+$G235)^(2-1))*('1.Inputs'!$D$48-'1.Inputs'!$D$49))/'1.Inputs'!$D$51</f>
        <v>1182072151.0538256</v>
      </c>
      <c r="J235" s="36">
        <f ca="1">((('1.Inputs'!$D$37*12*IF(3=1,'1.Inputs'!$D$38,IF(3=2,'1.Inputs'!$D$39,$E235)))*$F235*(('1.Inputs'!$D$40)+(1-'1.Inputs'!$D$40)*(1+'1.Inputs'!$D$41))*(1+$G235)^(3-1))*'1.Inputs'!$D$47+(('1.Inputs'!$D$37*12*IF(3=1,'1.Inputs'!$D$38,IF(3=2,'1.Inputs'!$D$39,$E235)))/(1-'1.Inputs'!$D$42)*$D235*(1+$G235)^(3-1))*('1.Inputs'!$D$48-'1.Inputs'!$D$49))/'1.Inputs'!$D$51</f>
        <v>1498101159.5820193</v>
      </c>
      <c r="K235" s="36">
        <f ca="1">((('1.Inputs'!$D$37*12*IF(4=1,'1.Inputs'!$D$38,IF(4=2,'1.Inputs'!$D$39,$E235)))*$F235*(('1.Inputs'!$D$40)+(1-'1.Inputs'!$D$40)*(1+'1.Inputs'!$D$41))*(1+$G235)^(4-1))*'1.Inputs'!$D$47+(('1.Inputs'!$D$37*12*IF(4=1,'1.Inputs'!$D$38,IF(4=2,'1.Inputs'!$D$39,$E235)))/(1-'1.Inputs'!$D$42)*$D235*(1+$G235)^(4-1))*('1.Inputs'!$D$48-'1.Inputs'!$D$49))/'1.Inputs'!$D$51</f>
        <v>1573753254.4399164</v>
      </c>
      <c r="L235" s="36">
        <f ca="1">((('1.Inputs'!$D$37*12*IF(5=1,'1.Inputs'!$D$38,IF(5=2,'1.Inputs'!$D$39,$E235)))*$F235*(('1.Inputs'!$D$40)+(1-'1.Inputs'!$D$40)*(1+'1.Inputs'!$D$41))*(1+$G235)^(5-1))*'1.Inputs'!$D$47+(('1.Inputs'!$D$37*12*IF(5=1,'1.Inputs'!$D$38,IF(5=2,'1.Inputs'!$D$39,$E235)))/(1-'1.Inputs'!$D$42)*$D235*(1+$G235)^(5-1))*('1.Inputs'!$D$48-'1.Inputs'!$D$49))/'1.Inputs'!$D$51</f>
        <v>1653225678.3989434</v>
      </c>
      <c r="M235" s="36">
        <f ca="1">((('1.Inputs'!$D$37*12*IF(6=1,'1.Inputs'!$D$38,IF(6=2,'1.Inputs'!$D$39,$E235)))*$F235*(('1.Inputs'!$D$40)+(1-'1.Inputs'!$D$40)*(1+'1.Inputs'!$D$41))*(1+$G235)^(6-1))*'1.Inputs'!$D$47+(('1.Inputs'!$D$37*12*IF(6=1,'1.Inputs'!$D$38,IF(6=2,'1.Inputs'!$D$39,$E235)))/(1-'1.Inputs'!$D$42)*$D235*(1+$G235)^(6-1))*('1.Inputs'!$D$48-'1.Inputs'!$D$49))/'1.Inputs'!$D$51</f>
        <v>1736711352.9435403</v>
      </c>
      <c r="N235" s="36">
        <f ca="1">((('1.Inputs'!$D$37*12*IF(7=1,'1.Inputs'!$D$38,IF(7=2,'1.Inputs'!$D$39,$E235)))*$F235*(('1.Inputs'!$D$40)+(1-'1.Inputs'!$D$40)*(1+'1.Inputs'!$D$41))*(1+$G235)^(7-1))*'1.Inputs'!$D$47+(('1.Inputs'!$D$37*12*IF(7=1,'1.Inputs'!$D$38,IF(7=2,'1.Inputs'!$D$39,$E235)))/(1-'1.Inputs'!$D$42)*$D235*(1+$G235)^(7-1))*('1.Inputs'!$D$48-'1.Inputs'!$D$49))/'1.Inputs'!$D$51</f>
        <v>1824412941.8337915</v>
      </c>
      <c r="O235" s="36">
        <f ca="1">((('1.Inputs'!$D$37*12*IF(8=1,'1.Inputs'!$D$38,IF(8=2,'1.Inputs'!$D$39,$E235)))*$F235*(('1.Inputs'!$D$40)+(1-'1.Inputs'!$D$40)*(1+'1.Inputs'!$D$41))*(1+$G235)^(8-1))*'1.Inputs'!$D$47+(('1.Inputs'!$D$37*12*IF(8=1,'1.Inputs'!$D$38,IF(8=2,'1.Inputs'!$D$39,$E235)))/(1-'1.Inputs'!$D$42)*$D235*(1+$G235)^(8-1))*('1.Inputs'!$D$48-'1.Inputs'!$D$49))/'1.Inputs'!$D$51</f>
        <v>1916543343.0772521</v>
      </c>
      <c r="P235" s="36">
        <f ca="1">((('1.Inputs'!$D$37*12*IF(9=1,'1.Inputs'!$D$38,IF(9=2,'1.Inputs'!$D$39,$E235)))*$F235*(('1.Inputs'!$D$40)+(1-'1.Inputs'!$D$40)*(1+'1.Inputs'!$D$41))*(1+$G235)^(9-1))*'1.Inputs'!$D$47+(('1.Inputs'!$D$37*12*IF(9=1,'1.Inputs'!$D$38,IF(9=2,'1.Inputs'!$D$39,$E235)))/(1-'1.Inputs'!$D$42)*$D235*(1+$G235)^(9-1))*('1.Inputs'!$D$48-'1.Inputs'!$D$49))/'1.Inputs'!$D$51</f>
        <v>2013326205.7446866</v>
      </c>
      <c r="Q235" s="36">
        <f ca="1">((('1.Inputs'!$D$37*12*IF(10=1,'1.Inputs'!$D$38,IF(10=2,'1.Inputs'!$D$39,$E235)))*$F235*(('1.Inputs'!$D$40)+(1-'1.Inputs'!$D$40)*(1+'1.Inputs'!$D$41))*(1+$G235)^(10-1))*'1.Inputs'!$D$47+(('1.Inputs'!$D$37*12*IF(10=1,'1.Inputs'!$D$38,IF(10=2,'1.Inputs'!$D$39,$E235)))/(1-'1.Inputs'!$D$42)*$D235*(1+$G235)^(10-1))*('1.Inputs'!$D$48-'1.Inputs'!$D$49))/'1.Inputs'!$D$51</f>
        <v>2114996472.8843122</v>
      </c>
      <c r="R235" s="36">
        <f>-'1.Inputs'!$D$24</f>
        <v>-2050000000</v>
      </c>
      <c r="S235" s="36">
        <f ca="1">((('1.Inputs'!$D$37*12*IF(1=1,'1.Inputs'!$D$38,IF(1=2,'1.Inputs'!$D$39,$E235)))*$F235*(('1.Inputs'!$D$40)+(1-'1.Inputs'!$D$40)*(1+'1.Inputs'!$D$41))*(1+$G235)^(1-1))-(('1.Inputs'!$D$37*12*IF(1=1,'1.Inputs'!$D$38,IF(1=2,'1.Inputs'!$D$39,$E235)))/(1-'1.Inputs'!$D$42)*$D235*(1+$G235)^(1-1))-('1.Inputs'!$D$37*12*IF(1=1,'1.Inputs'!$D$38,IF(1=2,'1.Inputs'!$D$39,$E235)))*'1.Inputs'!$D$43*(1+$G235)^(1-1)-'1.Inputs'!$D$44*(1+$G235)^(1-1)-('1.Inputs'!$D$20/'1.Inputs'!$D$27+'1.Inputs'!$D$23/'1.Inputs'!$D$28))-MAX(0,((('1.Inputs'!$D$37*12*IF(1=1,'1.Inputs'!$D$38,IF(1=2,'1.Inputs'!$D$39,$E235)))*$F235*(('1.Inputs'!$D$40)+(1-'1.Inputs'!$D$40)*(1+'1.Inputs'!$D$41))*(1+$G235)^(1-1))-(('1.Inputs'!$D$37*12*IF(1=1,'1.Inputs'!$D$38,IF(1=2,'1.Inputs'!$D$39,$E235)))/(1-'1.Inputs'!$D$42)*$D235*(1+$G235)^(1-1))-('1.Inputs'!$D$37*12*IF(1=1,'1.Inputs'!$D$38,IF(1=2,'1.Inputs'!$D$39,$E235)))*'1.Inputs'!$D$43*(1+$G235)^(1-1)-'1.Inputs'!$D$44*(1+$G235)^(1-1)-('1.Inputs'!$D$20/'1.Inputs'!$D$27+'1.Inputs'!$D$23/'1.Inputs'!$D$28)))*'1.Inputs'!$D$53+('1.Inputs'!$D$20/'1.Inputs'!$D$27+'1.Inputs'!$D$23/'1.Inputs'!$D$28)-H235</f>
        <v>-467592762.72787178</v>
      </c>
      <c r="T235" s="36">
        <f ca="1">((('1.Inputs'!$D$37*12*IF(2=1,'1.Inputs'!$D$38,IF(2=2,'1.Inputs'!$D$39,$E235)))*$F235*(('1.Inputs'!$D$40)+(1-'1.Inputs'!$D$40)*(1+'1.Inputs'!$D$41))*(1+$G235)^(2-1))-(('1.Inputs'!$D$37*12*IF(2=1,'1.Inputs'!$D$38,IF(2=2,'1.Inputs'!$D$39,$E235)))/(1-'1.Inputs'!$D$42)*$D235*(1+$G235)^(2-1))-('1.Inputs'!$D$37*12*IF(2=1,'1.Inputs'!$D$38,IF(2=2,'1.Inputs'!$D$39,$E235)))*'1.Inputs'!$D$43*(1+$G235)^(2-1)-'1.Inputs'!$D$44*(1+$G235)^(2-1)-('1.Inputs'!$D$20/'1.Inputs'!$D$27+'1.Inputs'!$D$23/'1.Inputs'!$D$28))-MAX(0,((('1.Inputs'!$D$37*12*IF(2=1,'1.Inputs'!$D$38,IF(2=2,'1.Inputs'!$D$39,$E235)))*$F235*(('1.Inputs'!$D$40)+(1-'1.Inputs'!$D$40)*(1+'1.Inputs'!$D$41))*(1+$G235)^(2-1))-(('1.Inputs'!$D$37*12*IF(2=1,'1.Inputs'!$D$38,IF(2=2,'1.Inputs'!$D$39,$E235)))/(1-'1.Inputs'!$D$42)*$D235*(1+$G235)^(2-1))-('1.Inputs'!$D$37*12*IF(2=1,'1.Inputs'!$D$38,IF(2=2,'1.Inputs'!$D$39,$E235)))*'1.Inputs'!$D$43*(1+$G235)^(2-1)-'1.Inputs'!$D$44*(1+$G235)^(2-1)-('1.Inputs'!$D$20/'1.Inputs'!$D$27+'1.Inputs'!$D$23/'1.Inputs'!$D$28)))*'1.Inputs'!$D$53+('1.Inputs'!$D$20/'1.Inputs'!$D$27+'1.Inputs'!$D$23/'1.Inputs'!$D$28)-(I235-H235)</f>
        <v>339637409.47905254</v>
      </c>
      <c r="U235" s="36">
        <f ca="1">((('1.Inputs'!$D$37*12*IF(3=1,'1.Inputs'!$D$38,IF(3=2,'1.Inputs'!$D$39,$E235)))*$F235*(('1.Inputs'!$D$40)+(1-'1.Inputs'!$D$40)*(1+'1.Inputs'!$D$41))*(1+$G235)^(3-1))-(('1.Inputs'!$D$37*12*IF(3=1,'1.Inputs'!$D$38,IF(3=2,'1.Inputs'!$D$39,$E235)))/(1-'1.Inputs'!$D$42)*$D235*(1+$G235)^(3-1))-('1.Inputs'!$D$37*12*IF(3=1,'1.Inputs'!$D$38,IF(3=2,'1.Inputs'!$D$39,$E235)))*'1.Inputs'!$D$43*(1+$G235)^(3-1)-'1.Inputs'!$D$44*(1+$G235)^(3-1)-('1.Inputs'!$D$20/'1.Inputs'!$D$27+'1.Inputs'!$D$23/'1.Inputs'!$D$28))-MAX(0,((('1.Inputs'!$D$37*12*IF(3=1,'1.Inputs'!$D$38,IF(3=2,'1.Inputs'!$D$39,$E235)))*$F235*(('1.Inputs'!$D$40)+(1-'1.Inputs'!$D$40)*(1+'1.Inputs'!$D$41))*(1+$G235)^(3-1))-(('1.Inputs'!$D$37*12*IF(3=1,'1.Inputs'!$D$38,IF(3=2,'1.Inputs'!$D$39,$E235)))/(1-'1.Inputs'!$D$42)*$D235*(1+$G235)^(3-1))-('1.Inputs'!$D$37*12*IF(3=1,'1.Inputs'!$D$38,IF(3=2,'1.Inputs'!$D$39,$E235)))*'1.Inputs'!$D$43*(1+$G235)^(3-1)-'1.Inputs'!$D$44*(1+$G235)^(3-1)-('1.Inputs'!$D$20/'1.Inputs'!$D$27+'1.Inputs'!$D$23/'1.Inputs'!$D$28)))*'1.Inputs'!$D$53+('1.Inputs'!$D$20/'1.Inputs'!$D$27+'1.Inputs'!$D$23/'1.Inputs'!$D$28)-(J235-I235)</f>
        <v>714512404.19578588</v>
      </c>
      <c r="V235" s="36">
        <f ca="1">((('1.Inputs'!$D$37*12*IF(4=1,'1.Inputs'!$D$38,IF(4=2,'1.Inputs'!$D$39,$E235)))*$F235*(('1.Inputs'!$D$40)+(1-'1.Inputs'!$D$40)*(1+'1.Inputs'!$D$41))*(1+$G235)^(4-1))-(('1.Inputs'!$D$37*12*IF(4=1,'1.Inputs'!$D$38,IF(4=2,'1.Inputs'!$D$39,$E235)))/(1-'1.Inputs'!$D$42)*$D235*(1+$G235)^(4-1))-('1.Inputs'!$D$37*12*IF(4=1,'1.Inputs'!$D$38,IF(4=2,'1.Inputs'!$D$39,$E235)))*'1.Inputs'!$D$43*(1+$G235)^(4-1)-'1.Inputs'!$D$44*(1+$G235)^(4-1)-('1.Inputs'!$D$20/'1.Inputs'!$D$27+'1.Inputs'!$D$23/'1.Inputs'!$D$28))-MAX(0,((('1.Inputs'!$D$37*12*IF(4=1,'1.Inputs'!$D$38,IF(4=2,'1.Inputs'!$D$39,$E235)))*$F235*(('1.Inputs'!$D$40)+(1-'1.Inputs'!$D$40)*(1+'1.Inputs'!$D$41))*(1+$G235)^(4-1))-(('1.Inputs'!$D$37*12*IF(4=1,'1.Inputs'!$D$38,IF(4=2,'1.Inputs'!$D$39,$E235)))/(1-'1.Inputs'!$D$42)*$D235*(1+$G235)^(4-1))-('1.Inputs'!$D$37*12*IF(4=1,'1.Inputs'!$D$38,IF(4=2,'1.Inputs'!$D$39,$E235)))*'1.Inputs'!$D$43*(1+$G235)^(4-1)-'1.Inputs'!$D$44*(1+$G235)^(4-1)-('1.Inputs'!$D$20/'1.Inputs'!$D$27+'1.Inputs'!$D$23/'1.Inputs'!$D$28)))*'1.Inputs'!$D$53+('1.Inputs'!$D$20/'1.Inputs'!$D$27+'1.Inputs'!$D$23/'1.Inputs'!$D$28)-(K235-J235)</f>
        <v>1004544212.4989021</v>
      </c>
      <c r="W235" s="36">
        <f ca="1">((('1.Inputs'!$D$37*12*IF(5=1,'1.Inputs'!$D$38,IF(5=2,'1.Inputs'!$D$39,$E235)))*$F235*(('1.Inputs'!$D$40)+(1-'1.Inputs'!$D$40)*(1+'1.Inputs'!$D$41))*(1+$G235)^(5-1))-(('1.Inputs'!$D$37*12*IF(5=1,'1.Inputs'!$D$38,IF(5=2,'1.Inputs'!$D$39,$E235)))/(1-'1.Inputs'!$D$42)*$D235*(1+$G235)^(5-1))-('1.Inputs'!$D$37*12*IF(5=1,'1.Inputs'!$D$38,IF(5=2,'1.Inputs'!$D$39,$E235)))*'1.Inputs'!$D$43*(1+$G235)^(5-1)-'1.Inputs'!$D$44*(1+$G235)^(5-1)-('1.Inputs'!$D$20/'1.Inputs'!$D$27+'1.Inputs'!$D$23/'1.Inputs'!$D$28))-MAX(0,((('1.Inputs'!$D$37*12*IF(5=1,'1.Inputs'!$D$38,IF(5=2,'1.Inputs'!$D$39,$E235)))*$F235*(('1.Inputs'!$D$40)+(1-'1.Inputs'!$D$40)*(1+'1.Inputs'!$D$41))*(1+$G235)^(5-1))-(('1.Inputs'!$D$37*12*IF(5=1,'1.Inputs'!$D$38,IF(5=2,'1.Inputs'!$D$39,$E235)))/(1-'1.Inputs'!$D$42)*$D235*(1+$G235)^(5-1))-('1.Inputs'!$D$37*12*IF(5=1,'1.Inputs'!$D$38,IF(5=2,'1.Inputs'!$D$39,$E235)))*'1.Inputs'!$D$43*(1+$G235)^(5-1)-'1.Inputs'!$D$44*(1+$G235)^(5-1)-('1.Inputs'!$D$20/'1.Inputs'!$D$27+'1.Inputs'!$D$23/'1.Inputs'!$D$28)))*'1.Inputs'!$D$53+('1.Inputs'!$D$20/'1.Inputs'!$D$27+'1.Inputs'!$D$23/'1.Inputs'!$D$28)-(L235-K235)</f>
        <v>1052886283.4649835</v>
      </c>
      <c r="X235" s="36">
        <f ca="1">((('1.Inputs'!$D$37*12*IF(6=1,'1.Inputs'!$D$38,IF(6=2,'1.Inputs'!$D$39,$E235)))*$F235*(('1.Inputs'!$D$40)+(1-'1.Inputs'!$D$40)*(1+'1.Inputs'!$D$41))*(1+$G235)^(6-1))-(('1.Inputs'!$D$37*12*IF(6=1,'1.Inputs'!$D$38,IF(6=2,'1.Inputs'!$D$39,$E235)))/(1-'1.Inputs'!$D$42)*$D235*(1+$G235)^(6-1))-('1.Inputs'!$D$37*12*IF(6=1,'1.Inputs'!$D$38,IF(6=2,'1.Inputs'!$D$39,$E235)))*'1.Inputs'!$D$43*(1+$G235)^(6-1)-'1.Inputs'!$D$44*(1+$G235)^(6-1)-('1.Inputs'!$D$20/'1.Inputs'!$D$27+'1.Inputs'!$D$23/'1.Inputs'!$D$28))-MAX(0,((('1.Inputs'!$D$37*12*IF(6=1,'1.Inputs'!$D$38,IF(6=2,'1.Inputs'!$D$39,$E235)))*$F235*(('1.Inputs'!$D$40)+(1-'1.Inputs'!$D$40)*(1+'1.Inputs'!$D$41))*(1+$G235)^(6-1))-(('1.Inputs'!$D$37*12*IF(6=1,'1.Inputs'!$D$38,IF(6=2,'1.Inputs'!$D$39,$E235)))/(1-'1.Inputs'!$D$42)*$D235*(1+$G235)^(6-1))-('1.Inputs'!$D$37*12*IF(6=1,'1.Inputs'!$D$38,IF(6=2,'1.Inputs'!$D$39,$E235)))*'1.Inputs'!$D$43*(1+$G235)^(6-1)-'1.Inputs'!$D$44*(1+$G235)^(6-1)-('1.Inputs'!$D$20/'1.Inputs'!$D$27+'1.Inputs'!$D$23/'1.Inputs'!$D$28)))*'1.Inputs'!$D$53+('1.Inputs'!$D$20/'1.Inputs'!$D$27+'1.Inputs'!$D$23/'1.Inputs'!$D$28)-(M235-L235)</f>
        <v>1103669564.0349438</v>
      </c>
      <c r="Y235" s="36">
        <f ca="1">((('1.Inputs'!$D$37*12*IF(7=1,'1.Inputs'!$D$38,IF(7=2,'1.Inputs'!$D$39,$E235)))*$F235*(('1.Inputs'!$D$40)+(1-'1.Inputs'!$D$40)*(1+'1.Inputs'!$D$41))*(1+$G235)^(7-1))-(('1.Inputs'!$D$37*12*IF(7=1,'1.Inputs'!$D$38,IF(7=2,'1.Inputs'!$D$39,$E235)))/(1-'1.Inputs'!$D$42)*$D235*(1+$G235)^(7-1))-('1.Inputs'!$D$37*12*IF(7=1,'1.Inputs'!$D$38,IF(7=2,'1.Inputs'!$D$39,$E235)))*'1.Inputs'!$D$43*(1+$G235)^(7-1)-'1.Inputs'!$D$44*(1+$G235)^(7-1)-('1.Inputs'!$D$20/'1.Inputs'!$D$27+'1.Inputs'!$D$23/'1.Inputs'!$D$28))-MAX(0,((('1.Inputs'!$D$37*12*IF(7=1,'1.Inputs'!$D$38,IF(7=2,'1.Inputs'!$D$39,$E235)))*$F235*(('1.Inputs'!$D$40)+(1-'1.Inputs'!$D$40)*(1+'1.Inputs'!$D$41))*(1+$G235)^(7-1))-(('1.Inputs'!$D$37*12*IF(7=1,'1.Inputs'!$D$38,IF(7=2,'1.Inputs'!$D$39,$E235)))/(1-'1.Inputs'!$D$42)*$D235*(1+$G235)^(7-1))-('1.Inputs'!$D$37*12*IF(7=1,'1.Inputs'!$D$38,IF(7=2,'1.Inputs'!$D$39,$E235)))*'1.Inputs'!$D$43*(1+$G235)^(7-1)-'1.Inputs'!$D$44*(1+$G235)^(7-1)-('1.Inputs'!$D$20/'1.Inputs'!$D$27+'1.Inputs'!$D$23/'1.Inputs'!$D$28)))*'1.Inputs'!$D$53+('1.Inputs'!$D$20/'1.Inputs'!$D$27+'1.Inputs'!$D$23/'1.Inputs'!$D$28)-(N235-M235)</f>
        <v>1157017332.0123801</v>
      </c>
      <c r="Z235" s="36">
        <f ca="1">((('1.Inputs'!$D$37*12*IF(8=1,'1.Inputs'!$D$38,IF(8=2,'1.Inputs'!$D$39,$E235)))*$F235*(('1.Inputs'!$D$40)+(1-'1.Inputs'!$D$40)*(1+'1.Inputs'!$D$41))*(1+$G235)^(8-1))-(('1.Inputs'!$D$37*12*IF(8=1,'1.Inputs'!$D$38,IF(8=2,'1.Inputs'!$D$39,$E235)))/(1-'1.Inputs'!$D$42)*$D235*(1+$G235)^(8-1))-('1.Inputs'!$D$37*12*IF(8=1,'1.Inputs'!$D$38,IF(8=2,'1.Inputs'!$D$39,$E235)))*'1.Inputs'!$D$43*(1+$G235)^(8-1)-'1.Inputs'!$D$44*(1+$G235)^(8-1)-('1.Inputs'!$D$20/'1.Inputs'!$D$27+'1.Inputs'!$D$23/'1.Inputs'!$D$28))-MAX(0,((('1.Inputs'!$D$37*12*IF(8=1,'1.Inputs'!$D$38,IF(8=2,'1.Inputs'!$D$39,$E235)))*$F235*(('1.Inputs'!$D$40)+(1-'1.Inputs'!$D$40)*(1+'1.Inputs'!$D$41))*(1+$G235)^(8-1))-(('1.Inputs'!$D$37*12*IF(8=1,'1.Inputs'!$D$38,IF(8=2,'1.Inputs'!$D$39,$E235)))/(1-'1.Inputs'!$D$42)*$D235*(1+$G235)^(8-1))-('1.Inputs'!$D$37*12*IF(8=1,'1.Inputs'!$D$38,IF(8=2,'1.Inputs'!$D$39,$E235)))*'1.Inputs'!$D$43*(1+$G235)^(8-1)-'1.Inputs'!$D$44*(1+$G235)^(8-1)-('1.Inputs'!$D$20/'1.Inputs'!$D$27+'1.Inputs'!$D$23/'1.Inputs'!$D$28)))*'1.Inputs'!$D$53+('1.Inputs'!$D$20/'1.Inputs'!$D$27+'1.Inputs'!$D$23/'1.Inputs'!$D$28)-(O235-N235)</f>
        <v>1213059090.564265</v>
      </c>
      <c r="AA235" s="36">
        <f ca="1">((('1.Inputs'!$D$37*12*IF(9=1,'1.Inputs'!$D$38,IF(9=2,'1.Inputs'!$D$39,$E235)))*$F235*(('1.Inputs'!$D$40)+(1-'1.Inputs'!$D$40)*(1+'1.Inputs'!$D$41))*(1+$G235)^(9-1))-(('1.Inputs'!$D$37*12*IF(9=1,'1.Inputs'!$D$38,IF(9=2,'1.Inputs'!$D$39,$E235)))/(1-'1.Inputs'!$D$42)*$D235*(1+$G235)^(9-1))-('1.Inputs'!$D$37*12*IF(9=1,'1.Inputs'!$D$38,IF(9=2,'1.Inputs'!$D$39,$E235)))*'1.Inputs'!$D$43*(1+$G235)^(9-1)-'1.Inputs'!$D$44*(1+$G235)^(9-1)-('1.Inputs'!$D$20/'1.Inputs'!$D$27+'1.Inputs'!$D$23/'1.Inputs'!$D$28))-MAX(0,((('1.Inputs'!$D$37*12*IF(9=1,'1.Inputs'!$D$38,IF(9=2,'1.Inputs'!$D$39,$E235)))*$F235*(('1.Inputs'!$D$40)+(1-'1.Inputs'!$D$40)*(1+'1.Inputs'!$D$41))*(1+$G235)^(9-1))-(('1.Inputs'!$D$37*12*IF(9=1,'1.Inputs'!$D$38,IF(9=2,'1.Inputs'!$D$39,$E235)))/(1-'1.Inputs'!$D$42)*$D235*(1+$G235)^(9-1))-('1.Inputs'!$D$37*12*IF(9=1,'1.Inputs'!$D$38,IF(9=2,'1.Inputs'!$D$39,$E235)))*'1.Inputs'!$D$43*(1+$G235)^(9-1)-'1.Inputs'!$D$44*(1+$G235)^(9-1)-('1.Inputs'!$D$20/'1.Inputs'!$D$27+'1.Inputs'!$D$23/'1.Inputs'!$D$28)))*'1.Inputs'!$D$53+('1.Inputs'!$D$20/'1.Inputs'!$D$27+'1.Inputs'!$D$23/'1.Inputs'!$D$28)-(P235-O235)</f>
        <v>1271930882.5934322</v>
      </c>
      <c r="AB235" s="36">
        <f ca="1">((('1.Inputs'!$D$37*12*IF(10=1,'1.Inputs'!$D$38,IF(10=2,'1.Inputs'!$D$39,$E235)))*$F235*(('1.Inputs'!$D$40)+(1-'1.Inputs'!$D$40)*(1+'1.Inputs'!$D$41))*(1+$G235)^(10-1))-(('1.Inputs'!$D$37*12*IF(10=1,'1.Inputs'!$D$38,IF(10=2,'1.Inputs'!$D$39,$E235)))/(1-'1.Inputs'!$D$42)*$D235*(1+$G235)^(10-1))-('1.Inputs'!$D$37*12*IF(10=1,'1.Inputs'!$D$38,IF(10=2,'1.Inputs'!$D$39,$E235)))*'1.Inputs'!$D$43*(1+$G235)^(10-1)-'1.Inputs'!$D$44*(1+$G235)^(10-1)-('1.Inputs'!$D$20/'1.Inputs'!$D$27+'1.Inputs'!$D$23/'1.Inputs'!$D$28))-MAX(0,((('1.Inputs'!$D$37*12*IF(10=1,'1.Inputs'!$D$38,IF(10=2,'1.Inputs'!$D$39,$E235)))*$F235*(('1.Inputs'!$D$40)+(1-'1.Inputs'!$D$40)*(1+'1.Inputs'!$D$41))*(1+$G235)^(10-1))-(('1.Inputs'!$D$37*12*IF(10=1,'1.Inputs'!$D$38,IF(10=2,'1.Inputs'!$D$39,$E235)))/(1-'1.Inputs'!$D$42)*$D235*(1+$G235)^(10-1))-('1.Inputs'!$D$37*12*IF(10=1,'1.Inputs'!$D$38,IF(10=2,'1.Inputs'!$D$39,$E235)))*'1.Inputs'!$D$43*(1+$G235)^(10-1)-'1.Inputs'!$D$44*(1+$G235)^(10-1)-('1.Inputs'!$D$20/'1.Inputs'!$D$27+'1.Inputs'!$D$23/'1.Inputs'!$D$28)))*'1.Inputs'!$D$53+('1.Inputs'!$D$20/'1.Inputs'!$D$27+'1.Inputs'!$D$23/'1.Inputs'!$D$28)-(Q235-P235)+(('1.Inputs'!$D$20+'1.Inputs'!$D$23-('1.Inputs'!$D$20/'1.Inputs'!$D$27+'1.Inputs'!$D$23/'1.Inputs'!$D$28)*'1.Inputs'!$D$10)*'1.Inputs'!$D$60+'1.Inputs'!$D$19*'1.Inputs'!$D$59+Q235)</f>
        <v>4148772093.8707514</v>
      </c>
      <c r="AC235" s="36">
        <f ca="1">S235-AC$13-AC$14+MIN(AC$13,MAX(0,((('1.Inputs'!$D$37*12*IF(1=1,'1.Inputs'!$D$38,IF(1=2,'1.Inputs'!$D$39,$E235)))*$F235*(('1.Inputs'!$D$40)+(1-'1.Inputs'!$D$40)*(1+'1.Inputs'!$D$41))*(1+$G235)^(1-1))-(('1.Inputs'!$D$37*12*IF(1=1,'1.Inputs'!$D$38,IF(1=2,'1.Inputs'!$D$39,$E235)))/(1-'1.Inputs'!$D$42)*$D235*(1+$G235)^(1-1))-('1.Inputs'!$D$37*12*IF(1=1,'1.Inputs'!$D$38,IF(1=2,'1.Inputs'!$D$39,$E235)))*'1.Inputs'!$D$43*(1+$G235)^(1-1)-'1.Inputs'!$D$44*(1+$G235)^(1-1)-('1.Inputs'!$D$20/'1.Inputs'!$D$27+'1.Inputs'!$D$23/'1.Inputs'!$D$28))))*'1.Inputs'!$D$53</f>
        <v>-563532762.72787178</v>
      </c>
      <c r="AD235" s="36">
        <f ca="1">T235-AD$13-AD$14+MIN(AD$13,MAX(0,((('1.Inputs'!$D$37*12*IF(2=1,'1.Inputs'!$D$38,IF(2=2,'1.Inputs'!$D$39,$E235)))*$F235*(('1.Inputs'!$D$40)+(1-'1.Inputs'!$D$40)*(1+'1.Inputs'!$D$41))*(1+$G235)^(2-1))-(('1.Inputs'!$D$37*12*IF(2=1,'1.Inputs'!$D$38,IF(2=2,'1.Inputs'!$D$39,$E235)))/(1-'1.Inputs'!$D$42)*$D235*(1+$G235)^(2-1))-('1.Inputs'!$D$37*12*IF(2=1,'1.Inputs'!$D$38,IF(2=2,'1.Inputs'!$D$39,$E235)))*'1.Inputs'!$D$43*(1+$G235)^(2-1)-'1.Inputs'!$D$44*(1+$G235)^(2-1)-('1.Inputs'!$D$20/'1.Inputs'!$D$27+'1.Inputs'!$D$23/'1.Inputs'!$D$28))))*'1.Inputs'!$D$53</f>
        <v>243697409.47905254</v>
      </c>
      <c r="AE235" s="36">
        <f ca="1">U235-AE$13-AE$14+MIN(AE$13,MAX(0,((('1.Inputs'!$D$37*12*IF(3=1,'1.Inputs'!$D$38,IF(3=2,'1.Inputs'!$D$39,$E235)))*$F235*(('1.Inputs'!$D$40)+(1-'1.Inputs'!$D$40)*(1+'1.Inputs'!$D$41))*(1+$G235)^(3-1))-(('1.Inputs'!$D$37*12*IF(3=1,'1.Inputs'!$D$38,IF(3=2,'1.Inputs'!$D$39,$E235)))/(1-'1.Inputs'!$D$42)*$D235*(1+$G235)^(3-1))-('1.Inputs'!$D$37*12*IF(3=1,'1.Inputs'!$D$38,IF(3=2,'1.Inputs'!$D$39,$E235)))*'1.Inputs'!$D$43*(1+$G235)^(3-1)-'1.Inputs'!$D$44*(1+$G235)^(3-1)-('1.Inputs'!$D$20/'1.Inputs'!$D$27+'1.Inputs'!$D$23/'1.Inputs'!$D$28))))*'1.Inputs'!$D$53</f>
        <v>372572404.19578588</v>
      </c>
      <c r="AF235" s="36">
        <f ca="1">V235-AF$13-AF$14+MIN(AF$13,MAX(0,((('1.Inputs'!$D$37*12*IF(4=1,'1.Inputs'!$D$38,IF(4=2,'1.Inputs'!$D$39,$E235)))*$F235*(('1.Inputs'!$D$40)+(1-'1.Inputs'!$D$40)*(1+'1.Inputs'!$D$41))*(1+$G235)^(4-1))-(('1.Inputs'!$D$37*12*IF(4=1,'1.Inputs'!$D$38,IF(4=2,'1.Inputs'!$D$39,$E235)))/(1-'1.Inputs'!$D$42)*$D235*(1+$G235)^(4-1))-('1.Inputs'!$D$37*12*IF(4=1,'1.Inputs'!$D$38,IF(4=2,'1.Inputs'!$D$39,$E235)))*'1.Inputs'!$D$43*(1+$G235)^(4-1)-'1.Inputs'!$D$44*(1+$G235)^(4-1)-('1.Inputs'!$D$20/'1.Inputs'!$D$27+'1.Inputs'!$D$23/'1.Inputs'!$D$28))))*'1.Inputs'!$D$53</f>
        <v>681792212.49890208</v>
      </c>
      <c r="AG235" s="36">
        <f ca="1">W235-AG$13-AG$14+MIN(AG$13,MAX(0,((('1.Inputs'!$D$37*12*IF(5=1,'1.Inputs'!$D$38,IF(5=2,'1.Inputs'!$D$39,$E235)))*$F235*(('1.Inputs'!$D$40)+(1-'1.Inputs'!$D$40)*(1+'1.Inputs'!$D$41))*(1+$G235)^(5-1))-(('1.Inputs'!$D$37*12*IF(5=1,'1.Inputs'!$D$38,IF(5=2,'1.Inputs'!$D$39,$E235)))/(1-'1.Inputs'!$D$42)*$D235*(1+$G235)^(5-1))-('1.Inputs'!$D$37*12*IF(5=1,'1.Inputs'!$D$38,IF(5=2,'1.Inputs'!$D$39,$E235)))*'1.Inputs'!$D$43*(1+$G235)^(5-1)-'1.Inputs'!$D$44*(1+$G235)^(5-1)-('1.Inputs'!$D$20/'1.Inputs'!$D$27+'1.Inputs'!$D$23/'1.Inputs'!$D$28))))*'1.Inputs'!$D$53</f>
        <v>749322283.46498346</v>
      </c>
      <c r="AH235" s="36">
        <f ca="1">X235-AH$13-AH$14+MIN(AH$13,MAX(0,((('1.Inputs'!$D$37*12*IF(6=1,'1.Inputs'!$D$38,IF(6=2,'1.Inputs'!$D$39,$E235)))*$F235*(('1.Inputs'!$D$40)+(1-'1.Inputs'!$D$40)*(1+'1.Inputs'!$D$41))*(1+$G235)^(6-1))-(('1.Inputs'!$D$37*12*IF(6=1,'1.Inputs'!$D$38,IF(6=2,'1.Inputs'!$D$39,$E235)))/(1-'1.Inputs'!$D$42)*$D235*(1+$G235)^(6-1))-('1.Inputs'!$D$37*12*IF(6=1,'1.Inputs'!$D$38,IF(6=2,'1.Inputs'!$D$39,$E235)))*'1.Inputs'!$D$43*(1+$G235)^(6-1)-'1.Inputs'!$D$44*(1+$G235)^(6-1)-('1.Inputs'!$D$20/'1.Inputs'!$D$27+'1.Inputs'!$D$23/'1.Inputs'!$D$28))))*'1.Inputs'!$D$53</f>
        <v>819293564.03494382</v>
      </c>
      <c r="AI235" s="36">
        <f ca="1">Y235-AI$13-AI$14+MIN(AI$13,MAX(0,((('1.Inputs'!$D$37*12*IF(7=1,'1.Inputs'!$D$38,IF(7=2,'1.Inputs'!$D$39,$E235)))*$F235*(('1.Inputs'!$D$40)+(1-'1.Inputs'!$D$40)*(1+'1.Inputs'!$D$41))*(1+$G235)^(7-1))-(('1.Inputs'!$D$37*12*IF(7=1,'1.Inputs'!$D$38,IF(7=2,'1.Inputs'!$D$39,$E235)))/(1-'1.Inputs'!$D$42)*$D235*(1+$G235)^(7-1))-('1.Inputs'!$D$37*12*IF(7=1,'1.Inputs'!$D$38,IF(7=2,'1.Inputs'!$D$39,$E235)))*'1.Inputs'!$D$43*(1+$G235)^(7-1)-'1.Inputs'!$D$44*(1+$G235)^(7-1)-('1.Inputs'!$D$20/'1.Inputs'!$D$27+'1.Inputs'!$D$23/'1.Inputs'!$D$28))))*'1.Inputs'!$D$53</f>
        <v>891829332.01238012</v>
      </c>
      <c r="AJ235" s="36">
        <f ca="1">Z235-AJ$13-AJ$14+MIN(AJ$13,MAX(0,((('1.Inputs'!$D$37*12*IF(8=1,'1.Inputs'!$D$38,IF(8=2,'1.Inputs'!$D$39,$E235)))*$F235*(('1.Inputs'!$D$40)+(1-'1.Inputs'!$D$40)*(1+'1.Inputs'!$D$41))*(1+$G235)^(8-1))-(('1.Inputs'!$D$37*12*IF(8=1,'1.Inputs'!$D$38,IF(8=2,'1.Inputs'!$D$39,$E235)))/(1-'1.Inputs'!$D$42)*$D235*(1+$G235)^(8-1))-('1.Inputs'!$D$37*12*IF(8=1,'1.Inputs'!$D$38,IF(8=2,'1.Inputs'!$D$39,$E235)))*'1.Inputs'!$D$43*(1+$G235)^(8-1)-'1.Inputs'!$D$44*(1+$G235)^(8-1)-('1.Inputs'!$D$20/'1.Inputs'!$D$27+'1.Inputs'!$D$23/'1.Inputs'!$D$28))))*'1.Inputs'!$D$53</f>
        <v>1213059090.564265</v>
      </c>
      <c r="AK235" s="36">
        <f ca="1">AA235-AK$13-AK$14+MIN(AK$13,MAX(0,((('1.Inputs'!$D$37*12*IF(9=1,'1.Inputs'!$D$38,IF(9=2,'1.Inputs'!$D$39,$E235)))*$F235*(('1.Inputs'!$D$40)+(1-'1.Inputs'!$D$40)*(1+'1.Inputs'!$D$41))*(1+$G235)^(9-1))-(('1.Inputs'!$D$37*12*IF(9=1,'1.Inputs'!$D$38,IF(9=2,'1.Inputs'!$D$39,$E235)))/(1-'1.Inputs'!$D$42)*$D235*(1+$G235)^(9-1))-('1.Inputs'!$D$37*12*IF(9=1,'1.Inputs'!$D$38,IF(9=2,'1.Inputs'!$D$39,$E235)))*'1.Inputs'!$D$43*(1+$G235)^(9-1)-'1.Inputs'!$D$44*(1+$G235)^(9-1)-('1.Inputs'!$D$20/'1.Inputs'!$D$27+'1.Inputs'!$D$23/'1.Inputs'!$D$28))))*'1.Inputs'!$D$53</f>
        <v>1271930882.5934322</v>
      </c>
      <c r="AL235" s="36">
        <f ca="1">AB235-AL$13-AL$14+MIN(AL$13,MAX(0,((('1.Inputs'!$D$37*12*IF(10=1,'1.Inputs'!$D$38,IF(10=2,'1.Inputs'!$D$39,$E235)))*$F235*(('1.Inputs'!$D$40)+(1-'1.Inputs'!$D$40)*(1+'1.Inputs'!$D$41))*(1+$G235)^(10-1))-(('1.Inputs'!$D$37*12*IF(10=1,'1.Inputs'!$D$38,IF(10=2,'1.Inputs'!$D$39,$E235)))/(1-'1.Inputs'!$D$42)*$D235*(1+$G235)^(10-1))-('1.Inputs'!$D$37*12*IF(10=1,'1.Inputs'!$D$38,IF(10=2,'1.Inputs'!$D$39,$E235)))*'1.Inputs'!$D$43*(1+$G235)^(10-1)-'1.Inputs'!$D$44*(1+$G235)^(10-1)-('1.Inputs'!$D$20/'1.Inputs'!$D$27+'1.Inputs'!$D$23/'1.Inputs'!$D$28))))*'1.Inputs'!$D$53+'1.Inputs'!$D$35</f>
        <v>4948772093.8707514</v>
      </c>
      <c r="AM235" s="48">
        <f ca="1">R235+NPV('1.Inputs'!$D$55,S235:AB235)</f>
        <v>2952948433.790307</v>
      </c>
      <c r="AN235" s="48">
        <f ca="1">-('1.Inputs'!$D$24*(1-'1.Inputs'!$D$31)+'1.Inputs'!$D$35)+NPV('1.Inputs'!$D$54,AC235:AL235)</f>
        <v>1121883911.9488363</v>
      </c>
      <c r="AO235" s="36">
        <f t="shared" ca="1" si="29"/>
        <v>-3.1679726472078031</v>
      </c>
      <c r="AP235" s="36">
        <f t="shared" ca="1" si="30"/>
        <v>1.8153262301722202</v>
      </c>
      <c r="AQ235" s="36">
        <f ca="1">'1.Inputs'!$D$35+MIN(SUM($AC235:AC235),SUM($AC235:AD235),SUM($AC235:AE235),SUM($AC235:AF235),SUM($AC235:AG235),SUM($AC235:AH235),SUM($AC235:AI235),SUM($AC235:AJ235),SUM($AC235:AK235),SUM($AC235:AL235))</f>
        <v>236467237.27212822</v>
      </c>
      <c r="AR235" s="36">
        <f ca="1">IF(AP235&lt;'1.Inputs'!$D$57,1,0)</f>
        <v>0</v>
      </c>
      <c r="AS235" s="36">
        <f t="shared" ca="1" si="31"/>
        <v>0</v>
      </c>
    </row>
    <row r="236" spans="2:45" ht="15" customHeight="1" x14ac:dyDescent="0.25">
      <c r="B236" s="36">
        <v>221</v>
      </c>
      <c r="C236" s="36">
        <f t="shared" ca="1" si="24"/>
        <v>0.50292807377933069</v>
      </c>
      <c r="D236" s="36">
        <f t="shared" ca="1" si="25"/>
        <v>22524.131025501316</v>
      </c>
      <c r="E236" s="47">
        <f t="shared" ca="1" si="26"/>
        <v>0.82882789462968764</v>
      </c>
      <c r="F236" s="36">
        <f t="shared" ca="1" si="27"/>
        <v>29701.866271606617</v>
      </c>
      <c r="G236" s="36">
        <f t="shared" ca="1" si="28"/>
        <v>5.6764998467108752E-2</v>
      </c>
      <c r="H236" s="36">
        <f ca="1">((('1.Inputs'!$D$37*12*IF(1=1,'1.Inputs'!$D$38,IF(1=2,'1.Inputs'!$D$39,$E236)))*$F236*(('1.Inputs'!$D$40)+(1-'1.Inputs'!$D$40)*(1+'1.Inputs'!$D$41))*(1+$G236)^(1-1))*'1.Inputs'!$D$47+(('1.Inputs'!$D$37*12*IF(1=1,'1.Inputs'!$D$38,IF(1=2,'1.Inputs'!$D$39,$E236)))/(1-'1.Inputs'!$D$42)*$D236*(1+$G236)^(1-1))*('1.Inputs'!$D$48-'1.Inputs'!$D$49))/'1.Inputs'!$D$51</f>
        <v>811574626.71608806</v>
      </c>
      <c r="I236" s="36">
        <f ca="1">((('1.Inputs'!$D$37*12*IF(2=1,'1.Inputs'!$D$38,IF(2=2,'1.Inputs'!$D$39,$E236)))*$F236*(('1.Inputs'!$D$40)+(1-'1.Inputs'!$D$40)*(1+'1.Inputs'!$D$41))*(1+$G236)^(2-1))*'1.Inputs'!$D$47+(('1.Inputs'!$D$37*12*IF(2=1,'1.Inputs'!$D$38,IF(2=2,'1.Inputs'!$D$39,$E236)))/(1-'1.Inputs'!$D$42)*$D236*(1+$G236)^(2-1))*('1.Inputs'!$D$48-'1.Inputs'!$D$49))/'1.Inputs'!$D$51</f>
        <v>1200701122.8205993</v>
      </c>
      <c r="J236" s="36">
        <f ca="1">((('1.Inputs'!$D$37*12*IF(3=1,'1.Inputs'!$D$38,IF(3=2,'1.Inputs'!$D$39,$E236)))*$F236*(('1.Inputs'!$D$40)+(1-'1.Inputs'!$D$40)*(1+'1.Inputs'!$D$41))*(1+$G236)^(3-1))*'1.Inputs'!$D$47+(('1.Inputs'!$D$37*12*IF(3=1,'1.Inputs'!$D$38,IF(3=2,'1.Inputs'!$D$39,$E236)))/(1-'1.Inputs'!$D$42)*$D236*(1+$G236)^(3-1))*('1.Inputs'!$D$48-'1.Inputs'!$D$49))/'1.Inputs'!$D$51</f>
        <v>1502379524.8936107</v>
      </c>
      <c r="K236" s="36">
        <f ca="1">((('1.Inputs'!$D$37*12*IF(4=1,'1.Inputs'!$D$38,IF(4=2,'1.Inputs'!$D$39,$E236)))*$F236*(('1.Inputs'!$D$40)+(1-'1.Inputs'!$D$40)*(1+'1.Inputs'!$D$41))*(1+$G236)^(4-1))*'1.Inputs'!$D$47+(('1.Inputs'!$D$37*12*IF(4=1,'1.Inputs'!$D$38,IF(4=2,'1.Inputs'!$D$39,$E236)))/(1-'1.Inputs'!$D$42)*$D236*(1+$G236)^(4-1))*('1.Inputs'!$D$48-'1.Inputs'!$D$49))/'1.Inputs'!$D$51</f>
        <v>1587662096.3212121</v>
      </c>
      <c r="L236" s="36">
        <f ca="1">((('1.Inputs'!$D$37*12*IF(5=1,'1.Inputs'!$D$38,IF(5=2,'1.Inputs'!$D$39,$E236)))*$F236*(('1.Inputs'!$D$40)+(1-'1.Inputs'!$D$40)*(1+'1.Inputs'!$D$41))*(1+$G236)^(5-1))*'1.Inputs'!$D$47+(('1.Inputs'!$D$37*12*IF(5=1,'1.Inputs'!$D$38,IF(5=2,'1.Inputs'!$D$39,$E236)))/(1-'1.Inputs'!$D$42)*$D236*(1+$G236)^(5-1))*('1.Inputs'!$D$48-'1.Inputs'!$D$49))/'1.Inputs'!$D$51</f>
        <v>1677785732.7851722</v>
      </c>
      <c r="M236" s="36">
        <f ca="1">((('1.Inputs'!$D$37*12*IF(6=1,'1.Inputs'!$D$38,IF(6=2,'1.Inputs'!$D$39,$E236)))*$F236*(('1.Inputs'!$D$40)+(1-'1.Inputs'!$D$40)*(1+'1.Inputs'!$D$41))*(1+$G236)^(6-1))*'1.Inputs'!$D$47+(('1.Inputs'!$D$37*12*IF(6=1,'1.Inputs'!$D$38,IF(6=2,'1.Inputs'!$D$39,$E236)))/(1-'1.Inputs'!$D$42)*$D236*(1+$G236)^(6-1))*('1.Inputs'!$D$48-'1.Inputs'!$D$49))/'1.Inputs'!$D$51</f>
        <v>1773025237.3348596</v>
      </c>
      <c r="N236" s="36">
        <f ca="1">((('1.Inputs'!$D$37*12*IF(7=1,'1.Inputs'!$D$38,IF(7=2,'1.Inputs'!$D$39,$E236)))*$F236*(('1.Inputs'!$D$40)+(1-'1.Inputs'!$D$40)*(1+'1.Inputs'!$D$41))*(1+$G236)^(7-1))*'1.Inputs'!$D$47+(('1.Inputs'!$D$37*12*IF(7=1,'1.Inputs'!$D$38,IF(7=2,'1.Inputs'!$D$39,$E236)))/(1-'1.Inputs'!$D$42)*$D236*(1+$G236)^(7-1))*('1.Inputs'!$D$48-'1.Inputs'!$D$49))/'1.Inputs'!$D$51</f>
        <v>1873671012.2143183</v>
      </c>
      <c r="O236" s="36">
        <f ca="1">((('1.Inputs'!$D$37*12*IF(8=1,'1.Inputs'!$D$38,IF(8=2,'1.Inputs'!$D$39,$E236)))*$F236*(('1.Inputs'!$D$40)+(1-'1.Inputs'!$D$40)*(1+'1.Inputs'!$D$41))*(1+$G236)^(8-1))*'1.Inputs'!$D$47+(('1.Inputs'!$D$37*12*IF(8=1,'1.Inputs'!$D$38,IF(8=2,'1.Inputs'!$D$39,$E236)))/(1-'1.Inputs'!$D$42)*$D236*(1+$G236)^(8-1))*('1.Inputs'!$D$48-'1.Inputs'!$D$49))/'1.Inputs'!$D$51</f>
        <v>1980029944.3505304</v>
      </c>
      <c r="P236" s="36">
        <f ca="1">((('1.Inputs'!$D$37*12*IF(9=1,'1.Inputs'!$D$38,IF(9=2,'1.Inputs'!$D$39,$E236)))*$F236*(('1.Inputs'!$D$40)+(1-'1.Inputs'!$D$40)*(1+'1.Inputs'!$D$41))*(1+$G236)^(9-1))*'1.Inputs'!$D$47+(('1.Inputs'!$D$37*12*IF(9=1,'1.Inputs'!$D$38,IF(9=2,'1.Inputs'!$D$39,$E236)))/(1-'1.Inputs'!$D$42)*$D236*(1+$G236)^(9-1))*('1.Inputs'!$D$48-'1.Inputs'!$D$49))/'1.Inputs'!$D$51</f>
        <v>2092426341.1064174</v>
      </c>
      <c r="Q236" s="36">
        <f ca="1">((('1.Inputs'!$D$37*12*IF(10=1,'1.Inputs'!$D$38,IF(10=2,'1.Inputs'!$D$39,$E236)))*$F236*(('1.Inputs'!$D$40)+(1-'1.Inputs'!$D$40)*(1+'1.Inputs'!$D$41))*(1+$G236)^(10-1))*'1.Inputs'!$D$47+(('1.Inputs'!$D$37*12*IF(10=1,'1.Inputs'!$D$38,IF(10=2,'1.Inputs'!$D$39,$E236)))/(1-'1.Inputs'!$D$42)*$D236*(1+$G236)^(10-1))*('1.Inputs'!$D$48-'1.Inputs'!$D$49))/'1.Inputs'!$D$51</f>
        <v>2211202919.1518612</v>
      </c>
      <c r="R236" s="36">
        <f>-'1.Inputs'!$D$24</f>
        <v>-2050000000</v>
      </c>
      <c r="S236" s="36">
        <f ca="1">((('1.Inputs'!$D$37*12*IF(1=1,'1.Inputs'!$D$38,IF(1=2,'1.Inputs'!$D$39,$E236)))*$F236*(('1.Inputs'!$D$40)+(1-'1.Inputs'!$D$40)*(1+'1.Inputs'!$D$41))*(1+$G236)^(1-1))-(('1.Inputs'!$D$37*12*IF(1=1,'1.Inputs'!$D$38,IF(1=2,'1.Inputs'!$D$39,$E236)))/(1-'1.Inputs'!$D$42)*$D236*(1+$G236)^(1-1))-('1.Inputs'!$D$37*12*IF(1=1,'1.Inputs'!$D$38,IF(1=2,'1.Inputs'!$D$39,$E236)))*'1.Inputs'!$D$43*(1+$G236)^(1-1)-'1.Inputs'!$D$44*(1+$G236)^(1-1)-('1.Inputs'!$D$20/'1.Inputs'!$D$27+'1.Inputs'!$D$23/'1.Inputs'!$D$28))-MAX(0,((('1.Inputs'!$D$37*12*IF(1=1,'1.Inputs'!$D$38,IF(1=2,'1.Inputs'!$D$39,$E236)))*$F236*(('1.Inputs'!$D$40)+(1-'1.Inputs'!$D$40)*(1+'1.Inputs'!$D$41))*(1+$G236)^(1-1))-(('1.Inputs'!$D$37*12*IF(1=1,'1.Inputs'!$D$38,IF(1=2,'1.Inputs'!$D$39,$E236)))/(1-'1.Inputs'!$D$42)*$D236*(1+$G236)^(1-1))-('1.Inputs'!$D$37*12*IF(1=1,'1.Inputs'!$D$38,IF(1=2,'1.Inputs'!$D$39,$E236)))*'1.Inputs'!$D$43*(1+$G236)^(1-1)-'1.Inputs'!$D$44*(1+$G236)^(1-1)-('1.Inputs'!$D$20/'1.Inputs'!$D$27+'1.Inputs'!$D$23/'1.Inputs'!$D$28)))*'1.Inputs'!$D$53+('1.Inputs'!$D$20/'1.Inputs'!$D$27+'1.Inputs'!$D$23/'1.Inputs'!$D$28)-H236</f>
        <v>-1106394736.9380934</v>
      </c>
      <c r="T236" s="36">
        <f ca="1">((('1.Inputs'!$D$37*12*IF(2=1,'1.Inputs'!$D$38,IF(2=2,'1.Inputs'!$D$39,$E236)))*$F236*(('1.Inputs'!$D$40)+(1-'1.Inputs'!$D$40)*(1+'1.Inputs'!$D$41))*(1+$G236)^(2-1))-(('1.Inputs'!$D$37*12*IF(2=1,'1.Inputs'!$D$38,IF(2=2,'1.Inputs'!$D$39,$E236)))/(1-'1.Inputs'!$D$42)*$D236*(1+$G236)^(2-1))-('1.Inputs'!$D$37*12*IF(2=1,'1.Inputs'!$D$38,IF(2=2,'1.Inputs'!$D$39,$E236)))*'1.Inputs'!$D$43*(1+$G236)^(2-1)-'1.Inputs'!$D$44*(1+$G236)^(2-1)-('1.Inputs'!$D$20/'1.Inputs'!$D$27+'1.Inputs'!$D$23/'1.Inputs'!$D$28))-MAX(0,((('1.Inputs'!$D$37*12*IF(2=1,'1.Inputs'!$D$38,IF(2=2,'1.Inputs'!$D$39,$E236)))*$F236*(('1.Inputs'!$D$40)+(1-'1.Inputs'!$D$40)*(1+'1.Inputs'!$D$41))*(1+$G236)^(2-1))-(('1.Inputs'!$D$37*12*IF(2=1,'1.Inputs'!$D$38,IF(2=2,'1.Inputs'!$D$39,$E236)))/(1-'1.Inputs'!$D$42)*$D236*(1+$G236)^(2-1))-('1.Inputs'!$D$37*12*IF(2=1,'1.Inputs'!$D$38,IF(2=2,'1.Inputs'!$D$39,$E236)))*'1.Inputs'!$D$43*(1+$G236)^(2-1)-'1.Inputs'!$D$44*(1+$G236)^(2-1)-('1.Inputs'!$D$20/'1.Inputs'!$D$27+'1.Inputs'!$D$23/'1.Inputs'!$D$28)))*'1.Inputs'!$D$53+('1.Inputs'!$D$20/'1.Inputs'!$D$27+'1.Inputs'!$D$23/'1.Inputs'!$D$28)-(I236-H236)</f>
        <v>-444868899.3139143</v>
      </c>
      <c r="U236" s="36">
        <f ca="1">((('1.Inputs'!$D$37*12*IF(3=1,'1.Inputs'!$D$38,IF(3=2,'1.Inputs'!$D$39,$E236)))*$F236*(('1.Inputs'!$D$40)+(1-'1.Inputs'!$D$40)*(1+'1.Inputs'!$D$41))*(1+$G236)^(3-1))-(('1.Inputs'!$D$37*12*IF(3=1,'1.Inputs'!$D$38,IF(3=2,'1.Inputs'!$D$39,$E236)))/(1-'1.Inputs'!$D$42)*$D236*(1+$G236)^(3-1))-('1.Inputs'!$D$37*12*IF(3=1,'1.Inputs'!$D$38,IF(3=2,'1.Inputs'!$D$39,$E236)))*'1.Inputs'!$D$43*(1+$G236)^(3-1)-'1.Inputs'!$D$44*(1+$G236)^(3-1)-('1.Inputs'!$D$20/'1.Inputs'!$D$27+'1.Inputs'!$D$23/'1.Inputs'!$D$28))-MAX(0,((('1.Inputs'!$D$37*12*IF(3=1,'1.Inputs'!$D$38,IF(3=2,'1.Inputs'!$D$39,$E236)))*$F236*(('1.Inputs'!$D$40)+(1-'1.Inputs'!$D$40)*(1+'1.Inputs'!$D$41))*(1+$G236)^(3-1))-(('1.Inputs'!$D$37*12*IF(3=1,'1.Inputs'!$D$38,IF(3=2,'1.Inputs'!$D$39,$E236)))/(1-'1.Inputs'!$D$42)*$D236*(1+$G236)^(3-1))-('1.Inputs'!$D$37*12*IF(3=1,'1.Inputs'!$D$38,IF(3=2,'1.Inputs'!$D$39,$E236)))*'1.Inputs'!$D$43*(1+$G236)^(3-1)-'1.Inputs'!$D$44*(1+$G236)^(3-1)-('1.Inputs'!$D$20/'1.Inputs'!$D$27+'1.Inputs'!$D$23/'1.Inputs'!$D$28)))*'1.Inputs'!$D$53+('1.Inputs'!$D$20/'1.Inputs'!$D$27+'1.Inputs'!$D$23/'1.Inputs'!$D$28)-(J236-I236)</f>
        <v>-186451961.93805182</v>
      </c>
      <c r="V236" s="36">
        <f ca="1">((('1.Inputs'!$D$37*12*IF(4=1,'1.Inputs'!$D$38,IF(4=2,'1.Inputs'!$D$39,$E236)))*$F236*(('1.Inputs'!$D$40)+(1-'1.Inputs'!$D$40)*(1+'1.Inputs'!$D$41))*(1+$G236)^(4-1))-(('1.Inputs'!$D$37*12*IF(4=1,'1.Inputs'!$D$38,IF(4=2,'1.Inputs'!$D$39,$E236)))/(1-'1.Inputs'!$D$42)*$D236*(1+$G236)^(4-1))-('1.Inputs'!$D$37*12*IF(4=1,'1.Inputs'!$D$38,IF(4=2,'1.Inputs'!$D$39,$E236)))*'1.Inputs'!$D$43*(1+$G236)^(4-1)-'1.Inputs'!$D$44*(1+$G236)^(4-1)-('1.Inputs'!$D$20/'1.Inputs'!$D$27+'1.Inputs'!$D$23/'1.Inputs'!$D$28))-MAX(0,((('1.Inputs'!$D$37*12*IF(4=1,'1.Inputs'!$D$38,IF(4=2,'1.Inputs'!$D$39,$E236)))*$F236*(('1.Inputs'!$D$40)+(1-'1.Inputs'!$D$40)*(1+'1.Inputs'!$D$41))*(1+$G236)^(4-1))-(('1.Inputs'!$D$37*12*IF(4=1,'1.Inputs'!$D$38,IF(4=2,'1.Inputs'!$D$39,$E236)))/(1-'1.Inputs'!$D$42)*$D236*(1+$G236)^(4-1))-('1.Inputs'!$D$37*12*IF(4=1,'1.Inputs'!$D$38,IF(4=2,'1.Inputs'!$D$39,$E236)))*'1.Inputs'!$D$43*(1+$G236)^(4-1)-'1.Inputs'!$D$44*(1+$G236)^(4-1)-('1.Inputs'!$D$20/'1.Inputs'!$D$27+'1.Inputs'!$D$23/'1.Inputs'!$D$28)))*'1.Inputs'!$D$53+('1.Inputs'!$D$20/'1.Inputs'!$D$27+'1.Inputs'!$D$23/'1.Inputs'!$D$28)-(K236-J236)</f>
        <v>36484697.404989123</v>
      </c>
      <c r="W236" s="36">
        <f ca="1">((('1.Inputs'!$D$37*12*IF(5=1,'1.Inputs'!$D$38,IF(5=2,'1.Inputs'!$D$39,$E236)))*$F236*(('1.Inputs'!$D$40)+(1-'1.Inputs'!$D$40)*(1+'1.Inputs'!$D$41))*(1+$G236)^(5-1))-(('1.Inputs'!$D$37*12*IF(5=1,'1.Inputs'!$D$38,IF(5=2,'1.Inputs'!$D$39,$E236)))/(1-'1.Inputs'!$D$42)*$D236*(1+$G236)^(5-1))-('1.Inputs'!$D$37*12*IF(5=1,'1.Inputs'!$D$38,IF(5=2,'1.Inputs'!$D$39,$E236)))*'1.Inputs'!$D$43*(1+$G236)^(5-1)-'1.Inputs'!$D$44*(1+$G236)^(5-1)-('1.Inputs'!$D$20/'1.Inputs'!$D$27+'1.Inputs'!$D$23/'1.Inputs'!$D$28))-MAX(0,((('1.Inputs'!$D$37*12*IF(5=1,'1.Inputs'!$D$38,IF(5=2,'1.Inputs'!$D$39,$E236)))*$F236*(('1.Inputs'!$D$40)+(1-'1.Inputs'!$D$40)*(1+'1.Inputs'!$D$41))*(1+$G236)^(5-1))-(('1.Inputs'!$D$37*12*IF(5=1,'1.Inputs'!$D$38,IF(5=2,'1.Inputs'!$D$39,$E236)))/(1-'1.Inputs'!$D$42)*$D236*(1+$G236)^(5-1))-('1.Inputs'!$D$37*12*IF(5=1,'1.Inputs'!$D$38,IF(5=2,'1.Inputs'!$D$39,$E236)))*'1.Inputs'!$D$43*(1+$G236)^(5-1)-'1.Inputs'!$D$44*(1+$G236)^(5-1)-('1.Inputs'!$D$20/'1.Inputs'!$D$27+'1.Inputs'!$D$23/'1.Inputs'!$D$28)))*'1.Inputs'!$D$53+('1.Inputs'!$D$20/'1.Inputs'!$D$27+'1.Inputs'!$D$23/'1.Inputs'!$D$28)-(L236-K236)</f>
        <v>38555751.197256088</v>
      </c>
      <c r="X236" s="36">
        <f ca="1">((('1.Inputs'!$D$37*12*IF(6=1,'1.Inputs'!$D$38,IF(6=2,'1.Inputs'!$D$39,$E236)))*$F236*(('1.Inputs'!$D$40)+(1-'1.Inputs'!$D$40)*(1+'1.Inputs'!$D$41))*(1+$G236)^(6-1))-(('1.Inputs'!$D$37*12*IF(6=1,'1.Inputs'!$D$38,IF(6=2,'1.Inputs'!$D$39,$E236)))/(1-'1.Inputs'!$D$42)*$D236*(1+$G236)^(6-1))-('1.Inputs'!$D$37*12*IF(6=1,'1.Inputs'!$D$38,IF(6=2,'1.Inputs'!$D$39,$E236)))*'1.Inputs'!$D$43*(1+$G236)^(6-1)-'1.Inputs'!$D$44*(1+$G236)^(6-1)-('1.Inputs'!$D$20/'1.Inputs'!$D$27+'1.Inputs'!$D$23/'1.Inputs'!$D$28))-MAX(0,((('1.Inputs'!$D$37*12*IF(6=1,'1.Inputs'!$D$38,IF(6=2,'1.Inputs'!$D$39,$E236)))*$F236*(('1.Inputs'!$D$40)+(1-'1.Inputs'!$D$40)*(1+'1.Inputs'!$D$41))*(1+$G236)^(6-1))-(('1.Inputs'!$D$37*12*IF(6=1,'1.Inputs'!$D$38,IF(6=2,'1.Inputs'!$D$39,$E236)))/(1-'1.Inputs'!$D$42)*$D236*(1+$G236)^(6-1))-('1.Inputs'!$D$37*12*IF(6=1,'1.Inputs'!$D$38,IF(6=2,'1.Inputs'!$D$39,$E236)))*'1.Inputs'!$D$43*(1+$G236)^(6-1)-'1.Inputs'!$D$44*(1+$G236)^(6-1)-('1.Inputs'!$D$20/'1.Inputs'!$D$27+'1.Inputs'!$D$23/'1.Inputs'!$D$28)))*'1.Inputs'!$D$53+('1.Inputs'!$D$20/'1.Inputs'!$D$27+'1.Inputs'!$D$23/'1.Inputs'!$D$28)-(M236-L236)</f>
        <v>40400012.838272184</v>
      </c>
      <c r="Y236" s="36">
        <f ca="1">((('1.Inputs'!$D$37*12*IF(7=1,'1.Inputs'!$D$38,IF(7=2,'1.Inputs'!$D$39,$E236)))*$F236*(('1.Inputs'!$D$40)+(1-'1.Inputs'!$D$40)*(1+'1.Inputs'!$D$41))*(1+$G236)^(7-1))-(('1.Inputs'!$D$37*12*IF(7=1,'1.Inputs'!$D$38,IF(7=2,'1.Inputs'!$D$39,$E236)))/(1-'1.Inputs'!$D$42)*$D236*(1+$G236)^(7-1))-('1.Inputs'!$D$37*12*IF(7=1,'1.Inputs'!$D$38,IF(7=2,'1.Inputs'!$D$39,$E236)))*'1.Inputs'!$D$43*(1+$G236)^(7-1)-'1.Inputs'!$D$44*(1+$G236)^(7-1)-('1.Inputs'!$D$20/'1.Inputs'!$D$27+'1.Inputs'!$D$23/'1.Inputs'!$D$28))-MAX(0,((('1.Inputs'!$D$37*12*IF(7=1,'1.Inputs'!$D$38,IF(7=2,'1.Inputs'!$D$39,$E236)))*$F236*(('1.Inputs'!$D$40)+(1-'1.Inputs'!$D$40)*(1+'1.Inputs'!$D$41))*(1+$G236)^(7-1))-(('1.Inputs'!$D$37*12*IF(7=1,'1.Inputs'!$D$38,IF(7=2,'1.Inputs'!$D$39,$E236)))/(1-'1.Inputs'!$D$42)*$D236*(1+$G236)^(7-1))-('1.Inputs'!$D$37*12*IF(7=1,'1.Inputs'!$D$38,IF(7=2,'1.Inputs'!$D$39,$E236)))*'1.Inputs'!$D$43*(1+$G236)^(7-1)-'1.Inputs'!$D$44*(1+$G236)^(7-1)-('1.Inputs'!$D$20/'1.Inputs'!$D$27+'1.Inputs'!$D$23/'1.Inputs'!$D$28)))*'1.Inputs'!$D$53+('1.Inputs'!$D$20/'1.Inputs'!$D$27+'1.Inputs'!$D$23/'1.Inputs'!$D$28)-(N236-M236)</f>
        <v>40011173.327537805</v>
      </c>
      <c r="Z236" s="36">
        <f ca="1">((('1.Inputs'!$D$37*12*IF(8=1,'1.Inputs'!$D$38,IF(8=2,'1.Inputs'!$D$39,$E236)))*$F236*(('1.Inputs'!$D$40)+(1-'1.Inputs'!$D$40)*(1+'1.Inputs'!$D$41))*(1+$G236)^(8-1))-(('1.Inputs'!$D$37*12*IF(8=1,'1.Inputs'!$D$38,IF(8=2,'1.Inputs'!$D$39,$E236)))/(1-'1.Inputs'!$D$42)*$D236*(1+$G236)^(8-1))-('1.Inputs'!$D$37*12*IF(8=1,'1.Inputs'!$D$38,IF(8=2,'1.Inputs'!$D$39,$E236)))*'1.Inputs'!$D$43*(1+$G236)^(8-1)-'1.Inputs'!$D$44*(1+$G236)^(8-1)-('1.Inputs'!$D$20/'1.Inputs'!$D$27+'1.Inputs'!$D$23/'1.Inputs'!$D$28))-MAX(0,((('1.Inputs'!$D$37*12*IF(8=1,'1.Inputs'!$D$38,IF(8=2,'1.Inputs'!$D$39,$E236)))*$F236*(('1.Inputs'!$D$40)+(1-'1.Inputs'!$D$40)*(1+'1.Inputs'!$D$41))*(1+$G236)^(8-1))-(('1.Inputs'!$D$37*12*IF(8=1,'1.Inputs'!$D$38,IF(8=2,'1.Inputs'!$D$39,$E236)))/(1-'1.Inputs'!$D$42)*$D236*(1+$G236)^(8-1))-('1.Inputs'!$D$37*12*IF(8=1,'1.Inputs'!$D$38,IF(8=2,'1.Inputs'!$D$39,$E236)))*'1.Inputs'!$D$43*(1+$G236)^(8-1)-'1.Inputs'!$D$44*(1+$G236)^(8-1)-('1.Inputs'!$D$20/'1.Inputs'!$D$27+'1.Inputs'!$D$23/'1.Inputs'!$D$28)))*'1.Inputs'!$D$53+('1.Inputs'!$D$20/'1.Inputs'!$D$27+'1.Inputs'!$D$23/'1.Inputs'!$D$28)-(O236-N236)</f>
        <v>39600261.342572063</v>
      </c>
      <c r="AA236" s="36">
        <f ca="1">((('1.Inputs'!$D$37*12*IF(9=1,'1.Inputs'!$D$38,IF(9=2,'1.Inputs'!$D$39,$E236)))*$F236*(('1.Inputs'!$D$40)+(1-'1.Inputs'!$D$40)*(1+'1.Inputs'!$D$41))*(1+$G236)^(9-1))-(('1.Inputs'!$D$37*12*IF(9=1,'1.Inputs'!$D$38,IF(9=2,'1.Inputs'!$D$39,$E236)))/(1-'1.Inputs'!$D$42)*$D236*(1+$G236)^(9-1))-('1.Inputs'!$D$37*12*IF(9=1,'1.Inputs'!$D$38,IF(9=2,'1.Inputs'!$D$39,$E236)))*'1.Inputs'!$D$43*(1+$G236)^(9-1)-'1.Inputs'!$D$44*(1+$G236)^(9-1)-('1.Inputs'!$D$20/'1.Inputs'!$D$27+'1.Inputs'!$D$23/'1.Inputs'!$D$28))-MAX(0,((('1.Inputs'!$D$37*12*IF(9=1,'1.Inputs'!$D$38,IF(9=2,'1.Inputs'!$D$39,$E236)))*$F236*(('1.Inputs'!$D$40)+(1-'1.Inputs'!$D$40)*(1+'1.Inputs'!$D$41))*(1+$G236)^(9-1))-(('1.Inputs'!$D$37*12*IF(9=1,'1.Inputs'!$D$38,IF(9=2,'1.Inputs'!$D$39,$E236)))/(1-'1.Inputs'!$D$42)*$D236*(1+$G236)^(9-1))-('1.Inputs'!$D$37*12*IF(9=1,'1.Inputs'!$D$38,IF(9=2,'1.Inputs'!$D$39,$E236)))*'1.Inputs'!$D$43*(1+$G236)^(9-1)-'1.Inputs'!$D$44*(1+$G236)^(9-1)-('1.Inputs'!$D$20/'1.Inputs'!$D$27+'1.Inputs'!$D$23/'1.Inputs'!$D$28)))*'1.Inputs'!$D$53+('1.Inputs'!$D$20/'1.Inputs'!$D$27+'1.Inputs'!$D$23/'1.Inputs'!$D$28)-(P236-O236)</f>
        <v>39166023.939409047</v>
      </c>
      <c r="AB236" s="36">
        <f ca="1">((('1.Inputs'!$D$37*12*IF(10=1,'1.Inputs'!$D$38,IF(10=2,'1.Inputs'!$D$39,$E236)))*$F236*(('1.Inputs'!$D$40)+(1-'1.Inputs'!$D$40)*(1+'1.Inputs'!$D$41))*(1+$G236)^(10-1))-(('1.Inputs'!$D$37*12*IF(10=1,'1.Inputs'!$D$38,IF(10=2,'1.Inputs'!$D$39,$E236)))/(1-'1.Inputs'!$D$42)*$D236*(1+$G236)^(10-1))-('1.Inputs'!$D$37*12*IF(10=1,'1.Inputs'!$D$38,IF(10=2,'1.Inputs'!$D$39,$E236)))*'1.Inputs'!$D$43*(1+$G236)^(10-1)-'1.Inputs'!$D$44*(1+$G236)^(10-1)-('1.Inputs'!$D$20/'1.Inputs'!$D$27+'1.Inputs'!$D$23/'1.Inputs'!$D$28))-MAX(0,((('1.Inputs'!$D$37*12*IF(10=1,'1.Inputs'!$D$38,IF(10=2,'1.Inputs'!$D$39,$E236)))*$F236*(('1.Inputs'!$D$40)+(1-'1.Inputs'!$D$40)*(1+'1.Inputs'!$D$41))*(1+$G236)^(10-1))-(('1.Inputs'!$D$37*12*IF(10=1,'1.Inputs'!$D$38,IF(10=2,'1.Inputs'!$D$39,$E236)))/(1-'1.Inputs'!$D$42)*$D236*(1+$G236)^(10-1))-('1.Inputs'!$D$37*12*IF(10=1,'1.Inputs'!$D$38,IF(10=2,'1.Inputs'!$D$39,$E236)))*'1.Inputs'!$D$43*(1+$G236)^(10-1)-'1.Inputs'!$D$44*(1+$G236)^(10-1)-('1.Inputs'!$D$20/'1.Inputs'!$D$27+'1.Inputs'!$D$23/'1.Inputs'!$D$28)))*'1.Inputs'!$D$53+('1.Inputs'!$D$20/'1.Inputs'!$D$27+'1.Inputs'!$D$23/'1.Inputs'!$D$28)-(Q236-P236)+(('1.Inputs'!$D$20+'1.Inputs'!$D$23-('1.Inputs'!$D$20/'1.Inputs'!$D$27+'1.Inputs'!$D$23/'1.Inputs'!$D$28)*'1.Inputs'!$D$10)*'1.Inputs'!$D$60+'1.Inputs'!$D$19*'1.Inputs'!$D$59+Q236)</f>
        <v>2949910056.2025824</v>
      </c>
      <c r="AC236" s="36">
        <f ca="1">S236-AC$13-AC$14+MIN(AC$13,MAX(0,((('1.Inputs'!$D$37*12*IF(1=1,'1.Inputs'!$D$38,IF(1=2,'1.Inputs'!$D$39,$E236)))*$F236*(('1.Inputs'!$D$40)+(1-'1.Inputs'!$D$40)*(1+'1.Inputs'!$D$41))*(1+$G236)^(1-1))-(('1.Inputs'!$D$37*12*IF(1=1,'1.Inputs'!$D$38,IF(1=2,'1.Inputs'!$D$39,$E236)))/(1-'1.Inputs'!$D$42)*$D236*(1+$G236)^(1-1))-('1.Inputs'!$D$37*12*IF(1=1,'1.Inputs'!$D$38,IF(1=2,'1.Inputs'!$D$39,$E236)))*'1.Inputs'!$D$43*(1+$G236)^(1-1)-'1.Inputs'!$D$44*(1+$G236)^(1-1)-('1.Inputs'!$D$20/'1.Inputs'!$D$27+'1.Inputs'!$D$23/'1.Inputs'!$D$28))))*'1.Inputs'!$D$53</f>
        <v>-1253994736.9380934</v>
      </c>
      <c r="AD236" s="36">
        <f ca="1">T236-AD$13-AD$14+MIN(AD$13,MAX(0,((('1.Inputs'!$D$37*12*IF(2=1,'1.Inputs'!$D$38,IF(2=2,'1.Inputs'!$D$39,$E236)))*$F236*(('1.Inputs'!$D$40)+(1-'1.Inputs'!$D$40)*(1+'1.Inputs'!$D$41))*(1+$G236)^(2-1))-(('1.Inputs'!$D$37*12*IF(2=1,'1.Inputs'!$D$38,IF(2=2,'1.Inputs'!$D$39,$E236)))/(1-'1.Inputs'!$D$42)*$D236*(1+$G236)^(2-1))-('1.Inputs'!$D$37*12*IF(2=1,'1.Inputs'!$D$38,IF(2=2,'1.Inputs'!$D$39,$E236)))*'1.Inputs'!$D$43*(1+$G236)^(2-1)-'1.Inputs'!$D$44*(1+$G236)^(2-1)-('1.Inputs'!$D$20/'1.Inputs'!$D$27+'1.Inputs'!$D$23/'1.Inputs'!$D$28))))*'1.Inputs'!$D$53</f>
        <v>-592468899.3139143</v>
      </c>
      <c r="AE236" s="36">
        <f ca="1">U236-AE$13-AE$14+MIN(AE$13,MAX(0,((('1.Inputs'!$D$37*12*IF(3=1,'1.Inputs'!$D$38,IF(3=2,'1.Inputs'!$D$39,$E236)))*$F236*(('1.Inputs'!$D$40)+(1-'1.Inputs'!$D$40)*(1+'1.Inputs'!$D$41))*(1+$G236)^(3-1))-(('1.Inputs'!$D$37*12*IF(3=1,'1.Inputs'!$D$38,IF(3=2,'1.Inputs'!$D$39,$E236)))/(1-'1.Inputs'!$D$42)*$D236*(1+$G236)^(3-1))-('1.Inputs'!$D$37*12*IF(3=1,'1.Inputs'!$D$38,IF(3=2,'1.Inputs'!$D$39,$E236)))*'1.Inputs'!$D$43*(1+$G236)^(3-1)-'1.Inputs'!$D$44*(1+$G236)^(3-1)-('1.Inputs'!$D$20/'1.Inputs'!$D$27+'1.Inputs'!$D$23/'1.Inputs'!$D$28))))*'1.Inputs'!$D$53</f>
        <v>-580051961.93805182</v>
      </c>
      <c r="AF236" s="36">
        <f ca="1">V236-AF$13-AF$14+MIN(AF$13,MAX(0,((('1.Inputs'!$D$37*12*IF(4=1,'1.Inputs'!$D$38,IF(4=2,'1.Inputs'!$D$39,$E236)))*$F236*(('1.Inputs'!$D$40)+(1-'1.Inputs'!$D$40)*(1+'1.Inputs'!$D$41))*(1+$G236)^(4-1))-(('1.Inputs'!$D$37*12*IF(4=1,'1.Inputs'!$D$38,IF(4=2,'1.Inputs'!$D$39,$E236)))/(1-'1.Inputs'!$D$42)*$D236*(1+$G236)^(4-1))-('1.Inputs'!$D$37*12*IF(4=1,'1.Inputs'!$D$38,IF(4=2,'1.Inputs'!$D$39,$E236)))*'1.Inputs'!$D$43*(1+$G236)^(4-1)-'1.Inputs'!$D$44*(1+$G236)^(4-1)-('1.Inputs'!$D$20/'1.Inputs'!$D$27+'1.Inputs'!$D$23/'1.Inputs'!$D$28))))*'1.Inputs'!$D$53</f>
        <v>-327595302.59501088</v>
      </c>
      <c r="AG236" s="36">
        <f ca="1">W236-AG$13-AG$14+MIN(AG$13,MAX(0,((('1.Inputs'!$D$37*12*IF(5=1,'1.Inputs'!$D$38,IF(5=2,'1.Inputs'!$D$39,$E236)))*$F236*(('1.Inputs'!$D$40)+(1-'1.Inputs'!$D$40)*(1+'1.Inputs'!$D$41))*(1+$G236)^(5-1))-(('1.Inputs'!$D$37*12*IF(5=1,'1.Inputs'!$D$38,IF(5=2,'1.Inputs'!$D$39,$E236)))/(1-'1.Inputs'!$D$42)*$D236*(1+$G236)^(5-1))-('1.Inputs'!$D$37*12*IF(5=1,'1.Inputs'!$D$38,IF(5=2,'1.Inputs'!$D$39,$E236)))*'1.Inputs'!$D$43*(1+$G236)^(5-1)-'1.Inputs'!$D$44*(1+$G236)^(5-1)-('1.Inputs'!$D$20/'1.Inputs'!$D$27+'1.Inputs'!$D$23/'1.Inputs'!$D$28))))*'1.Inputs'!$D$53</f>
        <v>-296004248.80274391</v>
      </c>
      <c r="AH236" s="36">
        <f ca="1">X236-AH$13-AH$14+MIN(AH$13,MAX(0,((('1.Inputs'!$D$37*12*IF(6=1,'1.Inputs'!$D$38,IF(6=2,'1.Inputs'!$D$39,$E236)))*$F236*(('1.Inputs'!$D$40)+(1-'1.Inputs'!$D$40)*(1+'1.Inputs'!$D$41))*(1+$G236)^(6-1))-(('1.Inputs'!$D$37*12*IF(6=1,'1.Inputs'!$D$38,IF(6=2,'1.Inputs'!$D$39,$E236)))/(1-'1.Inputs'!$D$42)*$D236*(1+$G236)^(6-1))-('1.Inputs'!$D$37*12*IF(6=1,'1.Inputs'!$D$38,IF(6=2,'1.Inputs'!$D$39,$E236)))*'1.Inputs'!$D$43*(1+$G236)^(6-1)-'1.Inputs'!$D$44*(1+$G236)^(6-1)-('1.Inputs'!$D$20/'1.Inputs'!$D$27+'1.Inputs'!$D$23/'1.Inputs'!$D$28))))*'1.Inputs'!$D$53</f>
        <v>-264295631.64513421</v>
      </c>
      <c r="AI236" s="36">
        <f ca="1">Y236-AI$13-AI$14+MIN(AI$13,MAX(0,((('1.Inputs'!$D$37*12*IF(7=1,'1.Inputs'!$D$38,IF(7=2,'1.Inputs'!$D$39,$E236)))*$F236*(('1.Inputs'!$D$40)+(1-'1.Inputs'!$D$40)*(1+'1.Inputs'!$D$41))*(1+$G236)^(7-1))-(('1.Inputs'!$D$37*12*IF(7=1,'1.Inputs'!$D$38,IF(7=2,'1.Inputs'!$D$39,$E236)))/(1-'1.Inputs'!$D$42)*$D236*(1+$G236)^(7-1))-('1.Inputs'!$D$37*12*IF(7=1,'1.Inputs'!$D$38,IF(7=2,'1.Inputs'!$D$39,$E236)))*'1.Inputs'!$D$43*(1+$G236)^(7-1)-'1.Inputs'!$D$44*(1+$G236)^(7-1)-('1.Inputs'!$D$20/'1.Inputs'!$D$27+'1.Inputs'!$D$23/'1.Inputs'!$D$28))))*'1.Inputs'!$D$53</f>
        <v>-232462777.63792562</v>
      </c>
      <c r="AJ236" s="36">
        <f ca="1">Z236-AJ$13-AJ$14+MIN(AJ$13,MAX(0,((('1.Inputs'!$D$37*12*IF(8=1,'1.Inputs'!$D$38,IF(8=2,'1.Inputs'!$D$39,$E236)))*$F236*(('1.Inputs'!$D$40)+(1-'1.Inputs'!$D$40)*(1+'1.Inputs'!$D$41))*(1+$G236)^(8-1))-(('1.Inputs'!$D$37*12*IF(8=1,'1.Inputs'!$D$38,IF(8=2,'1.Inputs'!$D$39,$E236)))/(1-'1.Inputs'!$D$42)*$D236*(1+$G236)^(8-1))-('1.Inputs'!$D$37*12*IF(8=1,'1.Inputs'!$D$38,IF(8=2,'1.Inputs'!$D$39,$E236)))*'1.Inputs'!$D$43*(1+$G236)^(8-1)-'1.Inputs'!$D$44*(1+$G236)^(8-1)-('1.Inputs'!$D$20/'1.Inputs'!$D$27+'1.Inputs'!$D$23/'1.Inputs'!$D$28))))*'1.Inputs'!$D$53</f>
        <v>39600261.342572063</v>
      </c>
      <c r="AK236" s="36">
        <f ca="1">AA236-AK$13-AK$14+MIN(AK$13,MAX(0,((('1.Inputs'!$D$37*12*IF(9=1,'1.Inputs'!$D$38,IF(9=2,'1.Inputs'!$D$39,$E236)))*$F236*(('1.Inputs'!$D$40)+(1-'1.Inputs'!$D$40)*(1+'1.Inputs'!$D$41))*(1+$G236)^(9-1))-(('1.Inputs'!$D$37*12*IF(9=1,'1.Inputs'!$D$38,IF(9=2,'1.Inputs'!$D$39,$E236)))/(1-'1.Inputs'!$D$42)*$D236*(1+$G236)^(9-1))-('1.Inputs'!$D$37*12*IF(9=1,'1.Inputs'!$D$38,IF(9=2,'1.Inputs'!$D$39,$E236)))*'1.Inputs'!$D$43*(1+$G236)^(9-1)-'1.Inputs'!$D$44*(1+$G236)^(9-1)-('1.Inputs'!$D$20/'1.Inputs'!$D$27+'1.Inputs'!$D$23/'1.Inputs'!$D$28))))*'1.Inputs'!$D$53</f>
        <v>39166023.939409047</v>
      </c>
      <c r="AL236" s="36">
        <f ca="1">AB236-AL$13-AL$14+MIN(AL$13,MAX(0,((('1.Inputs'!$D$37*12*IF(10=1,'1.Inputs'!$D$38,IF(10=2,'1.Inputs'!$D$39,$E236)))*$F236*(('1.Inputs'!$D$40)+(1-'1.Inputs'!$D$40)*(1+'1.Inputs'!$D$41))*(1+$G236)^(10-1))-(('1.Inputs'!$D$37*12*IF(10=1,'1.Inputs'!$D$38,IF(10=2,'1.Inputs'!$D$39,$E236)))/(1-'1.Inputs'!$D$42)*$D236*(1+$G236)^(10-1))-('1.Inputs'!$D$37*12*IF(10=1,'1.Inputs'!$D$38,IF(10=2,'1.Inputs'!$D$39,$E236)))*'1.Inputs'!$D$43*(1+$G236)^(10-1)-'1.Inputs'!$D$44*(1+$G236)^(10-1)-('1.Inputs'!$D$20/'1.Inputs'!$D$27+'1.Inputs'!$D$23/'1.Inputs'!$D$28))))*'1.Inputs'!$D$53+'1.Inputs'!$D$35</f>
        <v>3749910056.2025824</v>
      </c>
      <c r="AM236" s="48">
        <f ca="1">R236+NPV('1.Inputs'!$D$55,S236:AB236)</f>
        <v>-2452922575.267272</v>
      </c>
      <c r="AN236" s="48">
        <f ca="1">-('1.Inputs'!$D$24*(1-'1.Inputs'!$D$31)+'1.Inputs'!$D$35)+NPV('1.Inputs'!$D$54,AC236:AL236)</f>
        <v>-3194642430.6804004</v>
      </c>
      <c r="AO236" s="36">
        <f t="shared" ca="1" si="29"/>
        <v>-7.4958993017486009</v>
      </c>
      <c r="AP236" s="36">
        <f t="shared" ca="1" si="30"/>
        <v>-0.47370925289139182</v>
      </c>
      <c r="AQ236" s="36">
        <f ca="1">'1.Inputs'!$D$35+MIN(SUM($AC236:AC236),SUM($AC236:AD236),SUM($AC236:AE236),SUM($AC236:AF236),SUM($AC236:AG236),SUM($AC236:AH236),SUM($AC236:AI236),SUM($AC236:AJ236),SUM($AC236:AK236),SUM($AC236:AL236))</f>
        <v>-2746873558.8708739</v>
      </c>
      <c r="AR236" s="36">
        <f ca="1">IF(AP236&lt;'1.Inputs'!$D$57,1,0)</f>
        <v>1</v>
      </c>
      <c r="AS236" s="36">
        <f t="shared" ca="1" si="31"/>
        <v>1</v>
      </c>
    </row>
    <row r="237" spans="2:45" ht="15" customHeight="1" x14ac:dyDescent="0.25">
      <c r="B237" s="36">
        <v>222</v>
      </c>
      <c r="C237" s="36">
        <f t="shared" ca="1" si="24"/>
        <v>0.76683907637896054</v>
      </c>
      <c r="D237" s="36">
        <f t="shared" ca="1" si="25"/>
        <v>19942.529758204069</v>
      </c>
      <c r="E237" s="47">
        <f t="shared" ca="1" si="26"/>
        <v>0.86007773182059943</v>
      </c>
      <c r="F237" s="36">
        <f t="shared" ca="1" si="27"/>
        <v>29913.208201119978</v>
      </c>
      <c r="G237" s="36">
        <f t="shared" ca="1" si="28"/>
        <v>3.2209510392717217E-2</v>
      </c>
      <c r="H237" s="36">
        <f ca="1">((('1.Inputs'!$D$37*12*IF(1=1,'1.Inputs'!$D$38,IF(1=2,'1.Inputs'!$D$39,$E237)))*$F237*(('1.Inputs'!$D$40)+(1-'1.Inputs'!$D$40)*(1+'1.Inputs'!$D$41))*(1+$G237)^(1-1))*'1.Inputs'!$D$47+(('1.Inputs'!$D$37*12*IF(1=1,'1.Inputs'!$D$38,IF(1=2,'1.Inputs'!$D$39,$E237)))/(1-'1.Inputs'!$D$42)*$D237*(1+$G237)^(1-1))*('1.Inputs'!$D$48-'1.Inputs'!$D$49))/'1.Inputs'!$D$51</f>
        <v>800630617.37398493</v>
      </c>
      <c r="I237" s="36">
        <f ca="1">((('1.Inputs'!$D$37*12*IF(2=1,'1.Inputs'!$D$38,IF(2=2,'1.Inputs'!$D$39,$E237)))*$F237*(('1.Inputs'!$D$40)+(1-'1.Inputs'!$D$40)*(1+'1.Inputs'!$D$41))*(1+$G237)^(2-1))*'1.Inputs'!$D$47+(('1.Inputs'!$D$37*12*IF(2=1,'1.Inputs'!$D$38,IF(2=2,'1.Inputs'!$D$39,$E237)))/(1-'1.Inputs'!$D$42)*$D237*(1+$G237)^(2-1))*('1.Inputs'!$D$48-'1.Inputs'!$D$49))/'1.Inputs'!$D$51</f>
        <v>1156985952.5910277</v>
      </c>
      <c r="J237" s="36">
        <f ca="1">((('1.Inputs'!$D$37*12*IF(3=1,'1.Inputs'!$D$38,IF(3=2,'1.Inputs'!$D$39,$E237)))*$F237*(('1.Inputs'!$D$40)+(1-'1.Inputs'!$D$40)*(1+'1.Inputs'!$D$41))*(1+$G237)^(3-1))*'1.Inputs'!$D$47+(('1.Inputs'!$D$37*12*IF(3=1,'1.Inputs'!$D$38,IF(3=2,'1.Inputs'!$D$39,$E237)))/(1-'1.Inputs'!$D$42)*$D237*(1+$G237)^(3-1))*('1.Inputs'!$D$48-'1.Inputs'!$D$49))/'1.Inputs'!$D$51</f>
        <v>1467356383.5974693</v>
      </c>
      <c r="K237" s="36">
        <f ca="1">((('1.Inputs'!$D$37*12*IF(4=1,'1.Inputs'!$D$38,IF(4=2,'1.Inputs'!$D$39,$E237)))*$F237*(('1.Inputs'!$D$40)+(1-'1.Inputs'!$D$40)*(1+'1.Inputs'!$D$41))*(1+$G237)^(4-1))*'1.Inputs'!$D$47+(('1.Inputs'!$D$37*12*IF(4=1,'1.Inputs'!$D$38,IF(4=2,'1.Inputs'!$D$39,$E237)))/(1-'1.Inputs'!$D$42)*$D237*(1+$G237)^(4-1))*('1.Inputs'!$D$48-'1.Inputs'!$D$49))/'1.Inputs'!$D$51</f>
        <v>1514619214.2847719</v>
      </c>
      <c r="L237" s="36">
        <f ca="1">((('1.Inputs'!$D$37*12*IF(5=1,'1.Inputs'!$D$38,IF(5=2,'1.Inputs'!$D$39,$E237)))*$F237*(('1.Inputs'!$D$40)+(1-'1.Inputs'!$D$40)*(1+'1.Inputs'!$D$41))*(1+$G237)^(5-1))*'1.Inputs'!$D$47+(('1.Inputs'!$D$37*12*IF(5=1,'1.Inputs'!$D$38,IF(5=2,'1.Inputs'!$D$39,$E237)))/(1-'1.Inputs'!$D$42)*$D237*(1+$G237)^(5-1))*('1.Inputs'!$D$48-'1.Inputs'!$D$49))/'1.Inputs'!$D$51</f>
        <v>1563404357.6082859</v>
      </c>
      <c r="M237" s="36">
        <f ca="1">((('1.Inputs'!$D$37*12*IF(6=1,'1.Inputs'!$D$38,IF(6=2,'1.Inputs'!$D$39,$E237)))*$F237*(('1.Inputs'!$D$40)+(1-'1.Inputs'!$D$40)*(1+'1.Inputs'!$D$41))*(1+$G237)^(6-1))*'1.Inputs'!$D$47+(('1.Inputs'!$D$37*12*IF(6=1,'1.Inputs'!$D$38,IF(6=2,'1.Inputs'!$D$39,$E237)))/(1-'1.Inputs'!$D$42)*$D237*(1+$G237)^(6-1))*('1.Inputs'!$D$48-'1.Inputs'!$D$49))/'1.Inputs'!$D$51</f>
        <v>1613760846.5126896</v>
      </c>
      <c r="N237" s="36">
        <f ca="1">((('1.Inputs'!$D$37*12*IF(7=1,'1.Inputs'!$D$38,IF(7=2,'1.Inputs'!$D$39,$E237)))*$F237*(('1.Inputs'!$D$40)+(1-'1.Inputs'!$D$40)*(1+'1.Inputs'!$D$41))*(1+$G237)^(7-1))*'1.Inputs'!$D$47+(('1.Inputs'!$D$37*12*IF(7=1,'1.Inputs'!$D$38,IF(7=2,'1.Inputs'!$D$39,$E237)))/(1-'1.Inputs'!$D$42)*$D237*(1+$G237)^(7-1))*('1.Inputs'!$D$48-'1.Inputs'!$D$49))/'1.Inputs'!$D$51</f>
        <v>1665739293.2697997</v>
      </c>
      <c r="O237" s="36">
        <f ca="1">((('1.Inputs'!$D$37*12*IF(8=1,'1.Inputs'!$D$38,IF(8=2,'1.Inputs'!$D$39,$E237)))*$F237*(('1.Inputs'!$D$40)+(1-'1.Inputs'!$D$40)*(1+'1.Inputs'!$D$41))*(1+$G237)^(8-1))*'1.Inputs'!$D$47+(('1.Inputs'!$D$37*12*IF(8=1,'1.Inputs'!$D$38,IF(8=2,'1.Inputs'!$D$39,$E237)))/(1-'1.Inputs'!$D$42)*$D237*(1+$G237)^(8-1))*('1.Inputs'!$D$48-'1.Inputs'!$D$49))/'1.Inputs'!$D$51</f>
        <v>1719391940.3479309</v>
      </c>
      <c r="P237" s="36">
        <f ca="1">((('1.Inputs'!$D$37*12*IF(9=1,'1.Inputs'!$D$38,IF(9=2,'1.Inputs'!$D$39,$E237)))*$F237*(('1.Inputs'!$D$40)+(1-'1.Inputs'!$D$40)*(1+'1.Inputs'!$D$41))*(1+$G237)^(9-1))*'1.Inputs'!$D$47+(('1.Inputs'!$D$37*12*IF(9=1,'1.Inputs'!$D$38,IF(9=2,'1.Inputs'!$D$39,$E237)))/(1-'1.Inputs'!$D$42)*$D237*(1+$G237)^(9-1))*('1.Inputs'!$D$48-'1.Inputs'!$D$49))/'1.Inputs'!$D$51</f>
        <v>1774772712.9197214</v>
      </c>
      <c r="Q237" s="36">
        <f ca="1">((('1.Inputs'!$D$37*12*IF(10=1,'1.Inputs'!$D$38,IF(10=2,'1.Inputs'!$D$39,$E237)))*$F237*(('1.Inputs'!$D$40)+(1-'1.Inputs'!$D$40)*(1+'1.Inputs'!$D$41))*(1+$G237)^(10-1))*'1.Inputs'!$D$47+(('1.Inputs'!$D$37*12*IF(10=1,'1.Inputs'!$D$38,IF(10=2,'1.Inputs'!$D$39,$E237)))/(1-'1.Inputs'!$D$42)*$D237*(1+$G237)^(10-1))*('1.Inputs'!$D$48-'1.Inputs'!$D$49))/'1.Inputs'!$D$51</f>
        <v>1831937273.0612204</v>
      </c>
      <c r="R237" s="36">
        <f>-'1.Inputs'!$D$24</f>
        <v>-2050000000</v>
      </c>
      <c r="S237" s="36">
        <f ca="1">((('1.Inputs'!$D$37*12*IF(1=1,'1.Inputs'!$D$38,IF(1=2,'1.Inputs'!$D$39,$E237)))*$F237*(('1.Inputs'!$D$40)+(1-'1.Inputs'!$D$40)*(1+'1.Inputs'!$D$41))*(1+$G237)^(1-1))-(('1.Inputs'!$D$37*12*IF(1=1,'1.Inputs'!$D$38,IF(1=2,'1.Inputs'!$D$39,$E237)))/(1-'1.Inputs'!$D$42)*$D237*(1+$G237)^(1-1))-('1.Inputs'!$D$37*12*IF(1=1,'1.Inputs'!$D$38,IF(1=2,'1.Inputs'!$D$39,$E237)))*'1.Inputs'!$D$43*(1+$G237)^(1-1)-'1.Inputs'!$D$44*(1+$G237)^(1-1)-('1.Inputs'!$D$20/'1.Inputs'!$D$27+'1.Inputs'!$D$23/'1.Inputs'!$D$28))-MAX(0,((('1.Inputs'!$D$37*12*IF(1=1,'1.Inputs'!$D$38,IF(1=2,'1.Inputs'!$D$39,$E237)))*$F237*(('1.Inputs'!$D$40)+(1-'1.Inputs'!$D$40)*(1+'1.Inputs'!$D$41))*(1+$G237)^(1-1))-(('1.Inputs'!$D$37*12*IF(1=1,'1.Inputs'!$D$38,IF(1=2,'1.Inputs'!$D$39,$E237)))/(1-'1.Inputs'!$D$42)*$D237*(1+$G237)^(1-1))-('1.Inputs'!$D$37*12*IF(1=1,'1.Inputs'!$D$38,IF(1=2,'1.Inputs'!$D$39,$E237)))*'1.Inputs'!$D$43*(1+$G237)^(1-1)-'1.Inputs'!$D$44*(1+$G237)^(1-1)-('1.Inputs'!$D$20/'1.Inputs'!$D$27+'1.Inputs'!$D$23/'1.Inputs'!$D$28)))*'1.Inputs'!$D$53+('1.Inputs'!$D$20/'1.Inputs'!$D$27+'1.Inputs'!$D$23/'1.Inputs'!$D$28)-H237</f>
        <v>-688870649.38691723</v>
      </c>
      <c r="T237" s="36">
        <f ca="1">((('1.Inputs'!$D$37*12*IF(2=1,'1.Inputs'!$D$38,IF(2=2,'1.Inputs'!$D$39,$E237)))*$F237*(('1.Inputs'!$D$40)+(1-'1.Inputs'!$D$40)*(1+'1.Inputs'!$D$41))*(1+$G237)^(2-1))-(('1.Inputs'!$D$37*12*IF(2=1,'1.Inputs'!$D$38,IF(2=2,'1.Inputs'!$D$39,$E237)))/(1-'1.Inputs'!$D$42)*$D237*(1+$G237)^(2-1))-('1.Inputs'!$D$37*12*IF(2=1,'1.Inputs'!$D$38,IF(2=2,'1.Inputs'!$D$39,$E237)))*'1.Inputs'!$D$43*(1+$G237)^(2-1)-'1.Inputs'!$D$44*(1+$G237)^(2-1)-('1.Inputs'!$D$20/'1.Inputs'!$D$27+'1.Inputs'!$D$23/'1.Inputs'!$D$28))-MAX(0,((('1.Inputs'!$D$37*12*IF(2=1,'1.Inputs'!$D$38,IF(2=2,'1.Inputs'!$D$39,$E237)))*$F237*(('1.Inputs'!$D$40)+(1-'1.Inputs'!$D$40)*(1+'1.Inputs'!$D$41))*(1+$G237)^(2-1))-(('1.Inputs'!$D$37*12*IF(2=1,'1.Inputs'!$D$38,IF(2=2,'1.Inputs'!$D$39,$E237)))/(1-'1.Inputs'!$D$42)*$D237*(1+$G237)^(2-1))-('1.Inputs'!$D$37*12*IF(2=1,'1.Inputs'!$D$38,IF(2=2,'1.Inputs'!$D$39,$E237)))*'1.Inputs'!$D$43*(1+$G237)^(2-1)-'1.Inputs'!$D$44*(1+$G237)^(2-1)-('1.Inputs'!$D$20/'1.Inputs'!$D$27+'1.Inputs'!$D$23/'1.Inputs'!$D$28)))*'1.Inputs'!$D$53+('1.Inputs'!$D$20/'1.Inputs'!$D$27+'1.Inputs'!$D$23/'1.Inputs'!$D$28)-(I237-H237)</f>
        <v>37409018.886920333</v>
      </c>
      <c r="U237" s="36">
        <f ca="1">((('1.Inputs'!$D$37*12*IF(3=1,'1.Inputs'!$D$38,IF(3=2,'1.Inputs'!$D$39,$E237)))*$F237*(('1.Inputs'!$D$40)+(1-'1.Inputs'!$D$40)*(1+'1.Inputs'!$D$41))*(1+$G237)^(3-1))-(('1.Inputs'!$D$37*12*IF(3=1,'1.Inputs'!$D$38,IF(3=2,'1.Inputs'!$D$39,$E237)))/(1-'1.Inputs'!$D$42)*$D237*(1+$G237)^(3-1))-('1.Inputs'!$D$37*12*IF(3=1,'1.Inputs'!$D$38,IF(3=2,'1.Inputs'!$D$39,$E237)))*'1.Inputs'!$D$43*(1+$G237)^(3-1)-'1.Inputs'!$D$44*(1+$G237)^(3-1)-('1.Inputs'!$D$20/'1.Inputs'!$D$27+'1.Inputs'!$D$23/'1.Inputs'!$D$28))-MAX(0,((('1.Inputs'!$D$37*12*IF(3=1,'1.Inputs'!$D$38,IF(3=2,'1.Inputs'!$D$39,$E237)))*$F237*(('1.Inputs'!$D$40)+(1-'1.Inputs'!$D$40)*(1+'1.Inputs'!$D$41))*(1+$G237)^(3-1))-(('1.Inputs'!$D$37*12*IF(3=1,'1.Inputs'!$D$38,IF(3=2,'1.Inputs'!$D$39,$E237)))/(1-'1.Inputs'!$D$42)*$D237*(1+$G237)^(3-1))-('1.Inputs'!$D$37*12*IF(3=1,'1.Inputs'!$D$38,IF(3=2,'1.Inputs'!$D$39,$E237)))*'1.Inputs'!$D$43*(1+$G237)^(3-1)-'1.Inputs'!$D$44*(1+$G237)^(3-1)-('1.Inputs'!$D$20/'1.Inputs'!$D$27+'1.Inputs'!$D$23/'1.Inputs'!$D$28)))*'1.Inputs'!$D$53+('1.Inputs'!$D$20/'1.Inputs'!$D$27+'1.Inputs'!$D$23/'1.Inputs'!$D$28)-(J237-I237)</f>
        <v>318885043.89845371</v>
      </c>
      <c r="V237" s="36">
        <f ca="1">((('1.Inputs'!$D$37*12*IF(4=1,'1.Inputs'!$D$38,IF(4=2,'1.Inputs'!$D$39,$E237)))*$F237*(('1.Inputs'!$D$40)+(1-'1.Inputs'!$D$40)*(1+'1.Inputs'!$D$41))*(1+$G237)^(4-1))-(('1.Inputs'!$D$37*12*IF(4=1,'1.Inputs'!$D$38,IF(4=2,'1.Inputs'!$D$39,$E237)))/(1-'1.Inputs'!$D$42)*$D237*(1+$G237)^(4-1))-('1.Inputs'!$D$37*12*IF(4=1,'1.Inputs'!$D$38,IF(4=2,'1.Inputs'!$D$39,$E237)))*'1.Inputs'!$D$43*(1+$G237)^(4-1)-'1.Inputs'!$D$44*(1+$G237)^(4-1)-('1.Inputs'!$D$20/'1.Inputs'!$D$27+'1.Inputs'!$D$23/'1.Inputs'!$D$28))-MAX(0,((('1.Inputs'!$D$37*12*IF(4=1,'1.Inputs'!$D$38,IF(4=2,'1.Inputs'!$D$39,$E237)))*$F237*(('1.Inputs'!$D$40)+(1-'1.Inputs'!$D$40)*(1+'1.Inputs'!$D$41))*(1+$G237)^(4-1))-(('1.Inputs'!$D$37*12*IF(4=1,'1.Inputs'!$D$38,IF(4=2,'1.Inputs'!$D$39,$E237)))/(1-'1.Inputs'!$D$42)*$D237*(1+$G237)^(4-1))-('1.Inputs'!$D$37*12*IF(4=1,'1.Inputs'!$D$38,IF(4=2,'1.Inputs'!$D$39,$E237)))*'1.Inputs'!$D$43*(1+$G237)^(4-1)-'1.Inputs'!$D$44*(1+$G237)^(4-1)-('1.Inputs'!$D$20/'1.Inputs'!$D$27+'1.Inputs'!$D$23/'1.Inputs'!$D$28)))*'1.Inputs'!$D$53+('1.Inputs'!$D$20/'1.Inputs'!$D$27+'1.Inputs'!$D$23/'1.Inputs'!$D$28)-(K237-J237)</f>
        <v>600738755.61015987</v>
      </c>
      <c r="W237" s="36">
        <f ca="1">((('1.Inputs'!$D$37*12*IF(5=1,'1.Inputs'!$D$38,IF(5=2,'1.Inputs'!$D$39,$E237)))*$F237*(('1.Inputs'!$D$40)+(1-'1.Inputs'!$D$40)*(1+'1.Inputs'!$D$41))*(1+$G237)^(5-1))-(('1.Inputs'!$D$37*12*IF(5=1,'1.Inputs'!$D$38,IF(5=2,'1.Inputs'!$D$39,$E237)))/(1-'1.Inputs'!$D$42)*$D237*(1+$G237)^(5-1))-('1.Inputs'!$D$37*12*IF(5=1,'1.Inputs'!$D$38,IF(5=2,'1.Inputs'!$D$39,$E237)))*'1.Inputs'!$D$43*(1+$G237)^(5-1)-'1.Inputs'!$D$44*(1+$G237)^(5-1)-('1.Inputs'!$D$20/'1.Inputs'!$D$27+'1.Inputs'!$D$23/'1.Inputs'!$D$28))-MAX(0,((('1.Inputs'!$D$37*12*IF(5=1,'1.Inputs'!$D$38,IF(5=2,'1.Inputs'!$D$39,$E237)))*$F237*(('1.Inputs'!$D$40)+(1-'1.Inputs'!$D$40)*(1+'1.Inputs'!$D$41))*(1+$G237)^(5-1))-(('1.Inputs'!$D$37*12*IF(5=1,'1.Inputs'!$D$38,IF(5=2,'1.Inputs'!$D$39,$E237)))/(1-'1.Inputs'!$D$42)*$D237*(1+$G237)^(5-1))-('1.Inputs'!$D$37*12*IF(5=1,'1.Inputs'!$D$38,IF(5=2,'1.Inputs'!$D$39,$E237)))*'1.Inputs'!$D$43*(1+$G237)^(5-1)-'1.Inputs'!$D$44*(1+$G237)^(5-1)-('1.Inputs'!$D$20/'1.Inputs'!$D$27+'1.Inputs'!$D$23/'1.Inputs'!$D$28)))*'1.Inputs'!$D$53+('1.Inputs'!$D$20/'1.Inputs'!$D$27+'1.Inputs'!$D$23/'1.Inputs'!$D$28)-(L237-K237)</f>
        <v>618566357.43623829</v>
      </c>
      <c r="X237" s="36">
        <f ca="1">((('1.Inputs'!$D$37*12*IF(6=1,'1.Inputs'!$D$38,IF(6=2,'1.Inputs'!$D$39,$E237)))*$F237*(('1.Inputs'!$D$40)+(1-'1.Inputs'!$D$40)*(1+'1.Inputs'!$D$41))*(1+$G237)^(6-1))-(('1.Inputs'!$D$37*12*IF(6=1,'1.Inputs'!$D$38,IF(6=2,'1.Inputs'!$D$39,$E237)))/(1-'1.Inputs'!$D$42)*$D237*(1+$G237)^(6-1))-('1.Inputs'!$D$37*12*IF(6=1,'1.Inputs'!$D$38,IF(6=2,'1.Inputs'!$D$39,$E237)))*'1.Inputs'!$D$43*(1+$G237)^(6-1)-'1.Inputs'!$D$44*(1+$G237)^(6-1)-('1.Inputs'!$D$20/'1.Inputs'!$D$27+'1.Inputs'!$D$23/'1.Inputs'!$D$28))-MAX(0,((('1.Inputs'!$D$37*12*IF(6=1,'1.Inputs'!$D$38,IF(6=2,'1.Inputs'!$D$39,$E237)))*$F237*(('1.Inputs'!$D$40)+(1-'1.Inputs'!$D$40)*(1+'1.Inputs'!$D$41))*(1+$G237)^(6-1))-(('1.Inputs'!$D$37*12*IF(6=1,'1.Inputs'!$D$38,IF(6=2,'1.Inputs'!$D$39,$E237)))/(1-'1.Inputs'!$D$42)*$D237*(1+$G237)^(6-1))-('1.Inputs'!$D$37*12*IF(6=1,'1.Inputs'!$D$38,IF(6=2,'1.Inputs'!$D$39,$E237)))*'1.Inputs'!$D$43*(1+$G237)^(6-1)-'1.Inputs'!$D$44*(1+$G237)^(6-1)-('1.Inputs'!$D$20/'1.Inputs'!$D$27+'1.Inputs'!$D$23/'1.Inputs'!$D$28)))*'1.Inputs'!$D$53+('1.Inputs'!$D$20/'1.Inputs'!$D$27+'1.Inputs'!$D$23/'1.Inputs'!$D$28)-(M237-L237)</f>
        <v>636968177.58860886</v>
      </c>
      <c r="Y237" s="36">
        <f ca="1">((('1.Inputs'!$D$37*12*IF(7=1,'1.Inputs'!$D$38,IF(7=2,'1.Inputs'!$D$39,$E237)))*$F237*(('1.Inputs'!$D$40)+(1-'1.Inputs'!$D$40)*(1+'1.Inputs'!$D$41))*(1+$G237)^(7-1))-(('1.Inputs'!$D$37*12*IF(7=1,'1.Inputs'!$D$38,IF(7=2,'1.Inputs'!$D$39,$E237)))/(1-'1.Inputs'!$D$42)*$D237*(1+$G237)^(7-1))-('1.Inputs'!$D$37*12*IF(7=1,'1.Inputs'!$D$38,IF(7=2,'1.Inputs'!$D$39,$E237)))*'1.Inputs'!$D$43*(1+$G237)^(7-1)-'1.Inputs'!$D$44*(1+$G237)^(7-1)-('1.Inputs'!$D$20/'1.Inputs'!$D$27+'1.Inputs'!$D$23/'1.Inputs'!$D$28))-MAX(0,((('1.Inputs'!$D$37*12*IF(7=1,'1.Inputs'!$D$38,IF(7=2,'1.Inputs'!$D$39,$E237)))*$F237*(('1.Inputs'!$D$40)+(1-'1.Inputs'!$D$40)*(1+'1.Inputs'!$D$41))*(1+$G237)^(7-1))-(('1.Inputs'!$D$37*12*IF(7=1,'1.Inputs'!$D$38,IF(7=2,'1.Inputs'!$D$39,$E237)))/(1-'1.Inputs'!$D$42)*$D237*(1+$G237)^(7-1))-('1.Inputs'!$D$37*12*IF(7=1,'1.Inputs'!$D$38,IF(7=2,'1.Inputs'!$D$39,$E237)))*'1.Inputs'!$D$43*(1+$G237)^(7-1)-'1.Inputs'!$D$44*(1+$G237)^(7-1)-('1.Inputs'!$D$20/'1.Inputs'!$D$27+'1.Inputs'!$D$23/'1.Inputs'!$D$28)))*'1.Inputs'!$D$53+('1.Inputs'!$D$20/'1.Inputs'!$D$27+'1.Inputs'!$D$23/'1.Inputs'!$D$28)-(N237-M237)</f>
        <v>655962711.35842419</v>
      </c>
      <c r="Z237" s="36">
        <f ca="1">((('1.Inputs'!$D$37*12*IF(8=1,'1.Inputs'!$D$38,IF(8=2,'1.Inputs'!$D$39,$E237)))*$F237*(('1.Inputs'!$D$40)+(1-'1.Inputs'!$D$40)*(1+'1.Inputs'!$D$41))*(1+$G237)^(8-1))-(('1.Inputs'!$D$37*12*IF(8=1,'1.Inputs'!$D$38,IF(8=2,'1.Inputs'!$D$39,$E237)))/(1-'1.Inputs'!$D$42)*$D237*(1+$G237)^(8-1))-('1.Inputs'!$D$37*12*IF(8=1,'1.Inputs'!$D$38,IF(8=2,'1.Inputs'!$D$39,$E237)))*'1.Inputs'!$D$43*(1+$G237)^(8-1)-'1.Inputs'!$D$44*(1+$G237)^(8-1)-('1.Inputs'!$D$20/'1.Inputs'!$D$27+'1.Inputs'!$D$23/'1.Inputs'!$D$28))-MAX(0,((('1.Inputs'!$D$37*12*IF(8=1,'1.Inputs'!$D$38,IF(8=2,'1.Inputs'!$D$39,$E237)))*$F237*(('1.Inputs'!$D$40)+(1-'1.Inputs'!$D$40)*(1+'1.Inputs'!$D$41))*(1+$G237)^(8-1))-(('1.Inputs'!$D$37*12*IF(8=1,'1.Inputs'!$D$38,IF(8=2,'1.Inputs'!$D$39,$E237)))/(1-'1.Inputs'!$D$42)*$D237*(1+$G237)^(8-1))-('1.Inputs'!$D$37*12*IF(8=1,'1.Inputs'!$D$38,IF(8=2,'1.Inputs'!$D$39,$E237)))*'1.Inputs'!$D$43*(1+$G237)^(8-1)-'1.Inputs'!$D$44*(1+$G237)^(8-1)-('1.Inputs'!$D$20/'1.Inputs'!$D$27+'1.Inputs'!$D$23/'1.Inputs'!$D$28)))*'1.Inputs'!$D$53+('1.Inputs'!$D$20/'1.Inputs'!$D$27+'1.Inputs'!$D$23/'1.Inputs'!$D$28)-(O237-N237)</f>
        <v>675569049.76110148</v>
      </c>
      <c r="AA237" s="36">
        <f ca="1">((('1.Inputs'!$D$37*12*IF(9=1,'1.Inputs'!$D$38,IF(9=2,'1.Inputs'!$D$39,$E237)))*$F237*(('1.Inputs'!$D$40)+(1-'1.Inputs'!$D$40)*(1+'1.Inputs'!$D$41))*(1+$G237)^(9-1))-(('1.Inputs'!$D$37*12*IF(9=1,'1.Inputs'!$D$38,IF(9=2,'1.Inputs'!$D$39,$E237)))/(1-'1.Inputs'!$D$42)*$D237*(1+$G237)^(9-1))-('1.Inputs'!$D$37*12*IF(9=1,'1.Inputs'!$D$38,IF(9=2,'1.Inputs'!$D$39,$E237)))*'1.Inputs'!$D$43*(1+$G237)^(9-1)-'1.Inputs'!$D$44*(1+$G237)^(9-1)-('1.Inputs'!$D$20/'1.Inputs'!$D$27+'1.Inputs'!$D$23/'1.Inputs'!$D$28))-MAX(0,((('1.Inputs'!$D$37*12*IF(9=1,'1.Inputs'!$D$38,IF(9=2,'1.Inputs'!$D$39,$E237)))*$F237*(('1.Inputs'!$D$40)+(1-'1.Inputs'!$D$40)*(1+'1.Inputs'!$D$41))*(1+$G237)^(9-1))-(('1.Inputs'!$D$37*12*IF(9=1,'1.Inputs'!$D$38,IF(9=2,'1.Inputs'!$D$39,$E237)))/(1-'1.Inputs'!$D$42)*$D237*(1+$G237)^(9-1))-('1.Inputs'!$D$37*12*IF(9=1,'1.Inputs'!$D$38,IF(9=2,'1.Inputs'!$D$39,$E237)))*'1.Inputs'!$D$43*(1+$G237)^(9-1)-'1.Inputs'!$D$44*(1+$G237)^(9-1)-('1.Inputs'!$D$20/'1.Inputs'!$D$27+'1.Inputs'!$D$23/'1.Inputs'!$D$28)))*'1.Inputs'!$D$53+('1.Inputs'!$D$20/'1.Inputs'!$D$27+'1.Inputs'!$D$23/'1.Inputs'!$D$28)-(P237-O237)</f>
        <v>695806898.7243247</v>
      </c>
      <c r="AB237" s="36">
        <f ca="1">((('1.Inputs'!$D$37*12*IF(10=1,'1.Inputs'!$D$38,IF(10=2,'1.Inputs'!$D$39,$E237)))*$F237*(('1.Inputs'!$D$40)+(1-'1.Inputs'!$D$40)*(1+'1.Inputs'!$D$41))*(1+$G237)^(10-1))-(('1.Inputs'!$D$37*12*IF(10=1,'1.Inputs'!$D$38,IF(10=2,'1.Inputs'!$D$39,$E237)))/(1-'1.Inputs'!$D$42)*$D237*(1+$G237)^(10-1))-('1.Inputs'!$D$37*12*IF(10=1,'1.Inputs'!$D$38,IF(10=2,'1.Inputs'!$D$39,$E237)))*'1.Inputs'!$D$43*(1+$G237)^(10-1)-'1.Inputs'!$D$44*(1+$G237)^(10-1)-('1.Inputs'!$D$20/'1.Inputs'!$D$27+'1.Inputs'!$D$23/'1.Inputs'!$D$28))-MAX(0,((('1.Inputs'!$D$37*12*IF(10=1,'1.Inputs'!$D$38,IF(10=2,'1.Inputs'!$D$39,$E237)))*$F237*(('1.Inputs'!$D$40)+(1-'1.Inputs'!$D$40)*(1+'1.Inputs'!$D$41))*(1+$G237)^(10-1))-(('1.Inputs'!$D$37*12*IF(10=1,'1.Inputs'!$D$38,IF(10=2,'1.Inputs'!$D$39,$E237)))/(1-'1.Inputs'!$D$42)*$D237*(1+$G237)^(10-1))-('1.Inputs'!$D$37*12*IF(10=1,'1.Inputs'!$D$38,IF(10=2,'1.Inputs'!$D$39,$E237)))*'1.Inputs'!$D$43*(1+$G237)^(10-1)-'1.Inputs'!$D$44*(1+$G237)^(10-1)-('1.Inputs'!$D$20/'1.Inputs'!$D$27+'1.Inputs'!$D$23/'1.Inputs'!$D$28)))*'1.Inputs'!$D$53+('1.Inputs'!$D$20/'1.Inputs'!$D$27+'1.Inputs'!$D$23/'1.Inputs'!$D$28)-(Q237-P237)+(('1.Inputs'!$D$20+'1.Inputs'!$D$23-('1.Inputs'!$D$20/'1.Inputs'!$D$27+'1.Inputs'!$D$23/'1.Inputs'!$D$28)*'1.Inputs'!$D$10)*'1.Inputs'!$D$60+'1.Inputs'!$D$19*'1.Inputs'!$D$59+Q237)</f>
        <v>3248633871.9552736</v>
      </c>
      <c r="AC237" s="36">
        <f ca="1">S237-AC$13-AC$14+MIN(AC$13,MAX(0,((('1.Inputs'!$D$37*12*IF(1=1,'1.Inputs'!$D$38,IF(1=2,'1.Inputs'!$D$39,$E237)))*$F237*(('1.Inputs'!$D$40)+(1-'1.Inputs'!$D$40)*(1+'1.Inputs'!$D$41))*(1+$G237)^(1-1))-(('1.Inputs'!$D$37*12*IF(1=1,'1.Inputs'!$D$38,IF(1=2,'1.Inputs'!$D$39,$E237)))/(1-'1.Inputs'!$D$42)*$D237*(1+$G237)^(1-1))-('1.Inputs'!$D$37*12*IF(1=1,'1.Inputs'!$D$38,IF(1=2,'1.Inputs'!$D$39,$E237)))*'1.Inputs'!$D$43*(1+$G237)^(1-1)-'1.Inputs'!$D$44*(1+$G237)^(1-1)-('1.Inputs'!$D$20/'1.Inputs'!$D$27+'1.Inputs'!$D$23/'1.Inputs'!$D$28))))*'1.Inputs'!$D$53</f>
        <v>-836470649.38691723</v>
      </c>
      <c r="AD237" s="36">
        <f ca="1">T237-AD$13-AD$14+MIN(AD$13,MAX(0,((('1.Inputs'!$D$37*12*IF(2=1,'1.Inputs'!$D$38,IF(2=2,'1.Inputs'!$D$39,$E237)))*$F237*(('1.Inputs'!$D$40)+(1-'1.Inputs'!$D$40)*(1+'1.Inputs'!$D$41))*(1+$G237)^(2-1))-(('1.Inputs'!$D$37*12*IF(2=1,'1.Inputs'!$D$38,IF(2=2,'1.Inputs'!$D$39,$E237)))/(1-'1.Inputs'!$D$42)*$D237*(1+$G237)^(2-1))-('1.Inputs'!$D$37*12*IF(2=1,'1.Inputs'!$D$38,IF(2=2,'1.Inputs'!$D$39,$E237)))*'1.Inputs'!$D$43*(1+$G237)^(2-1)-'1.Inputs'!$D$44*(1+$G237)^(2-1)-('1.Inputs'!$D$20/'1.Inputs'!$D$27+'1.Inputs'!$D$23/'1.Inputs'!$D$28))))*'1.Inputs'!$D$53</f>
        <v>-58530981.113079667</v>
      </c>
      <c r="AE237" s="36">
        <f ca="1">U237-AE$13-AE$14+MIN(AE$13,MAX(0,((('1.Inputs'!$D$37*12*IF(3=1,'1.Inputs'!$D$38,IF(3=2,'1.Inputs'!$D$39,$E237)))*$F237*(('1.Inputs'!$D$40)+(1-'1.Inputs'!$D$40)*(1+'1.Inputs'!$D$41))*(1+$G237)^(3-1))-(('1.Inputs'!$D$37*12*IF(3=1,'1.Inputs'!$D$38,IF(3=2,'1.Inputs'!$D$39,$E237)))/(1-'1.Inputs'!$D$42)*$D237*(1+$G237)^(3-1))-('1.Inputs'!$D$37*12*IF(3=1,'1.Inputs'!$D$38,IF(3=2,'1.Inputs'!$D$39,$E237)))*'1.Inputs'!$D$43*(1+$G237)^(3-1)-'1.Inputs'!$D$44*(1+$G237)^(3-1)-('1.Inputs'!$D$20/'1.Inputs'!$D$27+'1.Inputs'!$D$23/'1.Inputs'!$D$28))))*'1.Inputs'!$D$53</f>
        <v>-23054956.101546288</v>
      </c>
      <c r="AF237" s="36">
        <f ca="1">V237-AF$13-AF$14+MIN(AF$13,MAX(0,((('1.Inputs'!$D$37*12*IF(4=1,'1.Inputs'!$D$38,IF(4=2,'1.Inputs'!$D$39,$E237)))*$F237*(('1.Inputs'!$D$40)+(1-'1.Inputs'!$D$40)*(1+'1.Inputs'!$D$41))*(1+$G237)^(4-1))-(('1.Inputs'!$D$37*12*IF(4=1,'1.Inputs'!$D$38,IF(4=2,'1.Inputs'!$D$39,$E237)))/(1-'1.Inputs'!$D$42)*$D237*(1+$G237)^(4-1))-('1.Inputs'!$D$37*12*IF(4=1,'1.Inputs'!$D$38,IF(4=2,'1.Inputs'!$D$39,$E237)))*'1.Inputs'!$D$43*(1+$G237)^(4-1)-'1.Inputs'!$D$44*(1+$G237)^(4-1)-('1.Inputs'!$D$20/'1.Inputs'!$D$27+'1.Inputs'!$D$23/'1.Inputs'!$D$28))))*'1.Inputs'!$D$53</f>
        <v>277986755.61015987</v>
      </c>
      <c r="AG237" s="36">
        <f ca="1">W237-AG$13-AG$14+MIN(AG$13,MAX(0,((('1.Inputs'!$D$37*12*IF(5=1,'1.Inputs'!$D$38,IF(5=2,'1.Inputs'!$D$39,$E237)))*$F237*(('1.Inputs'!$D$40)+(1-'1.Inputs'!$D$40)*(1+'1.Inputs'!$D$41))*(1+$G237)^(5-1))-(('1.Inputs'!$D$37*12*IF(5=1,'1.Inputs'!$D$38,IF(5=2,'1.Inputs'!$D$39,$E237)))/(1-'1.Inputs'!$D$42)*$D237*(1+$G237)^(5-1))-('1.Inputs'!$D$37*12*IF(5=1,'1.Inputs'!$D$38,IF(5=2,'1.Inputs'!$D$39,$E237)))*'1.Inputs'!$D$43*(1+$G237)^(5-1)-'1.Inputs'!$D$44*(1+$G237)^(5-1)-('1.Inputs'!$D$20/'1.Inputs'!$D$27+'1.Inputs'!$D$23/'1.Inputs'!$D$28))))*'1.Inputs'!$D$53</f>
        <v>315002357.43623829</v>
      </c>
      <c r="AH237" s="36">
        <f ca="1">X237-AH$13-AH$14+MIN(AH$13,MAX(0,((('1.Inputs'!$D$37*12*IF(6=1,'1.Inputs'!$D$38,IF(6=2,'1.Inputs'!$D$39,$E237)))*$F237*(('1.Inputs'!$D$40)+(1-'1.Inputs'!$D$40)*(1+'1.Inputs'!$D$41))*(1+$G237)^(6-1))-(('1.Inputs'!$D$37*12*IF(6=1,'1.Inputs'!$D$38,IF(6=2,'1.Inputs'!$D$39,$E237)))/(1-'1.Inputs'!$D$42)*$D237*(1+$G237)^(6-1))-('1.Inputs'!$D$37*12*IF(6=1,'1.Inputs'!$D$38,IF(6=2,'1.Inputs'!$D$39,$E237)))*'1.Inputs'!$D$43*(1+$G237)^(6-1)-'1.Inputs'!$D$44*(1+$G237)^(6-1)-('1.Inputs'!$D$20/'1.Inputs'!$D$27+'1.Inputs'!$D$23/'1.Inputs'!$D$28))))*'1.Inputs'!$D$53</f>
        <v>352592177.58860886</v>
      </c>
      <c r="AI237" s="36">
        <f ca="1">Y237-AI$13-AI$14+MIN(AI$13,MAX(0,((('1.Inputs'!$D$37*12*IF(7=1,'1.Inputs'!$D$38,IF(7=2,'1.Inputs'!$D$39,$E237)))*$F237*(('1.Inputs'!$D$40)+(1-'1.Inputs'!$D$40)*(1+'1.Inputs'!$D$41))*(1+$G237)^(7-1))-(('1.Inputs'!$D$37*12*IF(7=1,'1.Inputs'!$D$38,IF(7=2,'1.Inputs'!$D$39,$E237)))/(1-'1.Inputs'!$D$42)*$D237*(1+$G237)^(7-1))-('1.Inputs'!$D$37*12*IF(7=1,'1.Inputs'!$D$38,IF(7=2,'1.Inputs'!$D$39,$E237)))*'1.Inputs'!$D$43*(1+$G237)^(7-1)-'1.Inputs'!$D$44*(1+$G237)^(7-1)-('1.Inputs'!$D$20/'1.Inputs'!$D$27+'1.Inputs'!$D$23/'1.Inputs'!$D$28))))*'1.Inputs'!$D$53</f>
        <v>390774711.35842419</v>
      </c>
      <c r="AJ237" s="36">
        <f ca="1">Z237-AJ$13-AJ$14+MIN(AJ$13,MAX(0,((('1.Inputs'!$D$37*12*IF(8=1,'1.Inputs'!$D$38,IF(8=2,'1.Inputs'!$D$39,$E237)))*$F237*(('1.Inputs'!$D$40)+(1-'1.Inputs'!$D$40)*(1+'1.Inputs'!$D$41))*(1+$G237)^(8-1))-(('1.Inputs'!$D$37*12*IF(8=1,'1.Inputs'!$D$38,IF(8=2,'1.Inputs'!$D$39,$E237)))/(1-'1.Inputs'!$D$42)*$D237*(1+$G237)^(8-1))-('1.Inputs'!$D$37*12*IF(8=1,'1.Inputs'!$D$38,IF(8=2,'1.Inputs'!$D$39,$E237)))*'1.Inputs'!$D$43*(1+$G237)^(8-1)-'1.Inputs'!$D$44*(1+$G237)^(8-1)-('1.Inputs'!$D$20/'1.Inputs'!$D$27+'1.Inputs'!$D$23/'1.Inputs'!$D$28))))*'1.Inputs'!$D$53</f>
        <v>675569049.76110148</v>
      </c>
      <c r="AK237" s="36">
        <f ca="1">AA237-AK$13-AK$14+MIN(AK$13,MAX(0,((('1.Inputs'!$D$37*12*IF(9=1,'1.Inputs'!$D$38,IF(9=2,'1.Inputs'!$D$39,$E237)))*$F237*(('1.Inputs'!$D$40)+(1-'1.Inputs'!$D$40)*(1+'1.Inputs'!$D$41))*(1+$G237)^(9-1))-(('1.Inputs'!$D$37*12*IF(9=1,'1.Inputs'!$D$38,IF(9=2,'1.Inputs'!$D$39,$E237)))/(1-'1.Inputs'!$D$42)*$D237*(1+$G237)^(9-1))-('1.Inputs'!$D$37*12*IF(9=1,'1.Inputs'!$D$38,IF(9=2,'1.Inputs'!$D$39,$E237)))*'1.Inputs'!$D$43*(1+$G237)^(9-1)-'1.Inputs'!$D$44*(1+$G237)^(9-1)-('1.Inputs'!$D$20/'1.Inputs'!$D$27+'1.Inputs'!$D$23/'1.Inputs'!$D$28))))*'1.Inputs'!$D$53</f>
        <v>695806898.7243247</v>
      </c>
      <c r="AL237" s="36">
        <f ca="1">AB237-AL$13-AL$14+MIN(AL$13,MAX(0,((('1.Inputs'!$D$37*12*IF(10=1,'1.Inputs'!$D$38,IF(10=2,'1.Inputs'!$D$39,$E237)))*$F237*(('1.Inputs'!$D$40)+(1-'1.Inputs'!$D$40)*(1+'1.Inputs'!$D$41))*(1+$G237)^(10-1))-(('1.Inputs'!$D$37*12*IF(10=1,'1.Inputs'!$D$38,IF(10=2,'1.Inputs'!$D$39,$E237)))/(1-'1.Inputs'!$D$42)*$D237*(1+$G237)^(10-1))-('1.Inputs'!$D$37*12*IF(10=1,'1.Inputs'!$D$38,IF(10=2,'1.Inputs'!$D$39,$E237)))*'1.Inputs'!$D$43*(1+$G237)^(10-1)-'1.Inputs'!$D$44*(1+$G237)^(10-1)-('1.Inputs'!$D$20/'1.Inputs'!$D$27+'1.Inputs'!$D$23/'1.Inputs'!$D$28))))*'1.Inputs'!$D$53+'1.Inputs'!$D$35</f>
        <v>4048633871.9552736</v>
      </c>
      <c r="AM237" s="48">
        <f ca="1">R237+NPV('1.Inputs'!$D$55,S237:AB237)</f>
        <v>537713493.66773033</v>
      </c>
      <c r="AN237" s="48">
        <f ca="1">-('1.Inputs'!$D$24*(1-'1.Inputs'!$D$31)+'1.Inputs'!$D$35)+NPV('1.Inputs'!$D$54,AC237:AL237)</f>
        <v>-740432180.71548116</v>
      </c>
      <c r="AO237" s="36">
        <f t="shared" ca="1" si="29"/>
        <v>-4.667145321049575</v>
      </c>
      <c r="AP237" s="36">
        <f t="shared" ca="1" si="30"/>
        <v>0.81017541640867308</v>
      </c>
      <c r="AQ237" s="36">
        <f ca="1">'1.Inputs'!$D$35+MIN(SUM($AC237:AC237),SUM($AC237:AD237),SUM($AC237:AE237),SUM($AC237:AF237),SUM($AC237:AG237),SUM($AC237:AH237),SUM($AC237:AI237),SUM($AC237:AJ237),SUM($AC237:AK237),SUM($AC237:AL237))</f>
        <v>-118056586.60154319</v>
      </c>
      <c r="AR237" s="36">
        <f ca="1">IF(AP237&lt;'1.Inputs'!$D$57,1,0)</f>
        <v>1</v>
      </c>
      <c r="AS237" s="36">
        <f t="shared" ca="1" si="31"/>
        <v>1</v>
      </c>
    </row>
    <row r="238" spans="2:45" ht="15" customHeight="1" x14ac:dyDescent="0.25">
      <c r="B238" s="36">
        <v>223</v>
      </c>
      <c r="C238" s="36">
        <f t="shared" ca="1" si="24"/>
        <v>0.14310636101418128</v>
      </c>
      <c r="D238" s="36">
        <f t="shared" ca="1" si="25"/>
        <v>15119.107450116377</v>
      </c>
      <c r="E238" s="47">
        <f t="shared" ca="1" si="26"/>
        <v>0.76872052032302995</v>
      </c>
      <c r="F238" s="36">
        <f t="shared" ca="1" si="27"/>
        <v>31267.164125825584</v>
      </c>
      <c r="G238" s="36">
        <f t="shared" ca="1" si="28"/>
        <v>4.9600630903961537E-2</v>
      </c>
      <c r="H238" s="36">
        <f ca="1">((('1.Inputs'!$D$37*12*IF(1=1,'1.Inputs'!$D$38,IF(1=2,'1.Inputs'!$D$39,$E238)))*$F238*(('1.Inputs'!$D$40)+(1-'1.Inputs'!$D$40)*(1+'1.Inputs'!$D$41))*(1+$G238)^(1-1))*'1.Inputs'!$D$47+(('1.Inputs'!$D$37*12*IF(1=1,'1.Inputs'!$D$38,IF(1=2,'1.Inputs'!$D$39,$E238)))/(1-'1.Inputs'!$D$42)*$D238*(1+$G238)^(1-1))*('1.Inputs'!$D$48-'1.Inputs'!$D$49))/'1.Inputs'!$D$51</f>
        <v>801954305.23012102</v>
      </c>
      <c r="I238" s="36">
        <f ca="1">((('1.Inputs'!$D$37*12*IF(2=1,'1.Inputs'!$D$38,IF(2=2,'1.Inputs'!$D$39,$E238)))*$F238*(('1.Inputs'!$D$40)+(1-'1.Inputs'!$D$40)*(1+'1.Inputs'!$D$41))*(1+$G238)^(2-1))*'1.Inputs'!$D$47+(('1.Inputs'!$D$37*12*IF(2=1,'1.Inputs'!$D$38,IF(2=2,'1.Inputs'!$D$39,$E238)))/(1-'1.Inputs'!$D$42)*$D238*(1+$G238)^(2-1))*('1.Inputs'!$D$48-'1.Inputs'!$D$49))/'1.Inputs'!$D$51</f>
        <v>1178424442.6159565</v>
      </c>
      <c r="J238" s="36">
        <f ca="1">((('1.Inputs'!$D$37*12*IF(3=1,'1.Inputs'!$D$38,IF(3=2,'1.Inputs'!$D$39,$E238)))*$F238*(('1.Inputs'!$D$40)+(1-'1.Inputs'!$D$40)*(1+'1.Inputs'!$D$41))*(1+$G238)^(3-1))*'1.Inputs'!$D$47+(('1.Inputs'!$D$37*12*IF(3=1,'1.Inputs'!$D$38,IF(3=2,'1.Inputs'!$D$39,$E238)))/(1-'1.Inputs'!$D$42)*$D238*(1+$G238)^(3-1))*('1.Inputs'!$D$48-'1.Inputs'!$D$49))/'1.Inputs'!$D$51</f>
        <v>1358301747.322824</v>
      </c>
      <c r="K238" s="36">
        <f ca="1">((('1.Inputs'!$D$37*12*IF(4=1,'1.Inputs'!$D$38,IF(4=2,'1.Inputs'!$D$39,$E238)))*$F238*(('1.Inputs'!$D$40)+(1-'1.Inputs'!$D$40)*(1+'1.Inputs'!$D$41))*(1+$G238)^(4-1))*'1.Inputs'!$D$47+(('1.Inputs'!$D$37*12*IF(4=1,'1.Inputs'!$D$38,IF(4=2,'1.Inputs'!$D$39,$E238)))/(1-'1.Inputs'!$D$42)*$D238*(1+$G238)^(4-1))*('1.Inputs'!$D$48-'1.Inputs'!$D$49))/'1.Inputs'!$D$51</f>
        <v>1425674370.9479895</v>
      </c>
      <c r="L238" s="36">
        <f ca="1">((('1.Inputs'!$D$37*12*IF(5=1,'1.Inputs'!$D$38,IF(5=2,'1.Inputs'!$D$39,$E238)))*$F238*(('1.Inputs'!$D$40)+(1-'1.Inputs'!$D$40)*(1+'1.Inputs'!$D$41))*(1+$G238)^(5-1))*'1.Inputs'!$D$47+(('1.Inputs'!$D$37*12*IF(5=1,'1.Inputs'!$D$38,IF(5=2,'1.Inputs'!$D$39,$E238)))/(1-'1.Inputs'!$D$42)*$D238*(1+$G238)^(5-1))*('1.Inputs'!$D$48-'1.Inputs'!$D$49))/'1.Inputs'!$D$51</f>
        <v>1496388719.2106183</v>
      </c>
      <c r="M238" s="36">
        <f ca="1">((('1.Inputs'!$D$37*12*IF(6=1,'1.Inputs'!$D$38,IF(6=2,'1.Inputs'!$D$39,$E238)))*$F238*(('1.Inputs'!$D$40)+(1-'1.Inputs'!$D$40)*(1+'1.Inputs'!$D$41))*(1+$G238)^(6-1))*'1.Inputs'!$D$47+(('1.Inputs'!$D$37*12*IF(6=1,'1.Inputs'!$D$38,IF(6=2,'1.Inputs'!$D$39,$E238)))/(1-'1.Inputs'!$D$42)*$D238*(1+$G238)^(6-1))*('1.Inputs'!$D$48-'1.Inputs'!$D$49))/'1.Inputs'!$D$51</f>
        <v>1570610543.7610362</v>
      </c>
      <c r="N238" s="36">
        <f ca="1">((('1.Inputs'!$D$37*12*IF(7=1,'1.Inputs'!$D$38,IF(7=2,'1.Inputs'!$D$39,$E238)))*$F238*(('1.Inputs'!$D$40)+(1-'1.Inputs'!$D$40)*(1+'1.Inputs'!$D$41))*(1+$G238)^(7-1))*'1.Inputs'!$D$47+(('1.Inputs'!$D$37*12*IF(7=1,'1.Inputs'!$D$38,IF(7=2,'1.Inputs'!$D$39,$E238)))/(1-'1.Inputs'!$D$42)*$D238*(1+$G238)^(7-1))*('1.Inputs'!$D$48-'1.Inputs'!$D$49))/'1.Inputs'!$D$51</f>
        <v>1648513817.6359975</v>
      </c>
      <c r="O238" s="36">
        <f ca="1">((('1.Inputs'!$D$37*12*IF(8=1,'1.Inputs'!$D$38,IF(8=2,'1.Inputs'!$D$39,$E238)))*$F238*(('1.Inputs'!$D$40)+(1-'1.Inputs'!$D$40)*(1+'1.Inputs'!$D$41))*(1+$G238)^(8-1))*'1.Inputs'!$D$47+(('1.Inputs'!$D$37*12*IF(8=1,'1.Inputs'!$D$38,IF(8=2,'1.Inputs'!$D$39,$E238)))/(1-'1.Inputs'!$D$42)*$D238*(1+$G238)^(8-1))*('1.Inputs'!$D$48-'1.Inputs'!$D$49))/'1.Inputs'!$D$51</f>
        <v>1730281143.044641</v>
      </c>
      <c r="P238" s="36">
        <f ca="1">((('1.Inputs'!$D$37*12*IF(9=1,'1.Inputs'!$D$38,IF(9=2,'1.Inputs'!$D$39,$E238)))*$F238*(('1.Inputs'!$D$40)+(1-'1.Inputs'!$D$40)*(1+'1.Inputs'!$D$41))*(1+$G238)^(9-1))*'1.Inputs'!$D$47+(('1.Inputs'!$D$37*12*IF(9=1,'1.Inputs'!$D$38,IF(9=2,'1.Inputs'!$D$39,$E238)))/(1-'1.Inputs'!$D$42)*$D238*(1+$G238)^(9-1))*('1.Inputs'!$D$48-'1.Inputs'!$D$49))/'1.Inputs'!$D$51</f>
        <v>1816104179.3808832</v>
      </c>
      <c r="Q238" s="36">
        <f ca="1">((('1.Inputs'!$D$37*12*IF(10=1,'1.Inputs'!$D$38,IF(10=2,'1.Inputs'!$D$39,$E238)))*$F238*(('1.Inputs'!$D$40)+(1-'1.Inputs'!$D$40)*(1+'1.Inputs'!$D$41))*(1+$G238)^(10-1))*'1.Inputs'!$D$47+(('1.Inputs'!$D$37*12*IF(10=1,'1.Inputs'!$D$38,IF(10=2,'1.Inputs'!$D$39,$E238)))/(1-'1.Inputs'!$D$42)*$D238*(1+$G238)^(10-1))*('1.Inputs'!$D$48-'1.Inputs'!$D$49))/'1.Inputs'!$D$51</f>
        <v>1906184092.4654961</v>
      </c>
      <c r="R238" s="36">
        <f>-'1.Inputs'!$D$24</f>
        <v>-2050000000</v>
      </c>
      <c r="S238" s="36">
        <f ca="1">((('1.Inputs'!$D$37*12*IF(1=1,'1.Inputs'!$D$38,IF(1=2,'1.Inputs'!$D$39,$E238)))*$F238*(('1.Inputs'!$D$40)+(1-'1.Inputs'!$D$40)*(1+'1.Inputs'!$D$41))*(1+$G238)^(1-1))-(('1.Inputs'!$D$37*12*IF(1=1,'1.Inputs'!$D$38,IF(1=2,'1.Inputs'!$D$39,$E238)))/(1-'1.Inputs'!$D$42)*$D238*(1+$G238)^(1-1))-('1.Inputs'!$D$37*12*IF(1=1,'1.Inputs'!$D$38,IF(1=2,'1.Inputs'!$D$39,$E238)))*'1.Inputs'!$D$43*(1+$G238)^(1-1)-'1.Inputs'!$D$44*(1+$G238)^(1-1)-('1.Inputs'!$D$20/'1.Inputs'!$D$27+'1.Inputs'!$D$23/'1.Inputs'!$D$28))-MAX(0,((('1.Inputs'!$D$37*12*IF(1=1,'1.Inputs'!$D$38,IF(1=2,'1.Inputs'!$D$39,$E238)))*$F238*(('1.Inputs'!$D$40)+(1-'1.Inputs'!$D$40)*(1+'1.Inputs'!$D$41))*(1+$G238)^(1-1))-(('1.Inputs'!$D$37*12*IF(1=1,'1.Inputs'!$D$38,IF(1=2,'1.Inputs'!$D$39,$E238)))/(1-'1.Inputs'!$D$42)*$D238*(1+$G238)^(1-1))-('1.Inputs'!$D$37*12*IF(1=1,'1.Inputs'!$D$38,IF(1=2,'1.Inputs'!$D$39,$E238)))*'1.Inputs'!$D$43*(1+$G238)^(1-1)-'1.Inputs'!$D$44*(1+$G238)^(1-1)-('1.Inputs'!$D$20/'1.Inputs'!$D$27+'1.Inputs'!$D$23/'1.Inputs'!$D$28)))*'1.Inputs'!$D$53+('1.Inputs'!$D$20/'1.Inputs'!$D$27+'1.Inputs'!$D$23/'1.Inputs'!$D$28)-H238</f>
        <v>-103381266.52331519</v>
      </c>
      <c r="T238" s="36">
        <f ca="1">((('1.Inputs'!$D$37*12*IF(2=1,'1.Inputs'!$D$38,IF(2=2,'1.Inputs'!$D$39,$E238)))*$F238*(('1.Inputs'!$D$40)+(1-'1.Inputs'!$D$40)*(1+'1.Inputs'!$D$41))*(1+$G238)^(2-1))-(('1.Inputs'!$D$37*12*IF(2=1,'1.Inputs'!$D$38,IF(2=2,'1.Inputs'!$D$39,$E238)))/(1-'1.Inputs'!$D$42)*$D238*(1+$G238)^(2-1))-('1.Inputs'!$D$37*12*IF(2=1,'1.Inputs'!$D$38,IF(2=2,'1.Inputs'!$D$39,$E238)))*'1.Inputs'!$D$43*(1+$G238)^(2-1)-'1.Inputs'!$D$44*(1+$G238)^(2-1)-('1.Inputs'!$D$20/'1.Inputs'!$D$27+'1.Inputs'!$D$23/'1.Inputs'!$D$28))-MAX(0,((('1.Inputs'!$D$37*12*IF(2=1,'1.Inputs'!$D$38,IF(2=2,'1.Inputs'!$D$39,$E238)))*$F238*(('1.Inputs'!$D$40)+(1-'1.Inputs'!$D$40)*(1+'1.Inputs'!$D$41))*(1+$G238)^(2-1))-(('1.Inputs'!$D$37*12*IF(2=1,'1.Inputs'!$D$38,IF(2=2,'1.Inputs'!$D$39,$E238)))/(1-'1.Inputs'!$D$42)*$D238*(1+$G238)^(2-1))-('1.Inputs'!$D$37*12*IF(2=1,'1.Inputs'!$D$38,IF(2=2,'1.Inputs'!$D$39,$E238)))*'1.Inputs'!$D$43*(1+$G238)^(2-1)-'1.Inputs'!$D$44*(1+$G238)^(2-1)-('1.Inputs'!$D$20/'1.Inputs'!$D$27+'1.Inputs'!$D$23/'1.Inputs'!$D$28)))*'1.Inputs'!$D$53+('1.Inputs'!$D$20/'1.Inputs'!$D$27+'1.Inputs'!$D$23/'1.Inputs'!$D$28)-(I238-H238)</f>
        <v>873467111.53421986</v>
      </c>
      <c r="U238" s="36">
        <f ca="1">((('1.Inputs'!$D$37*12*IF(3=1,'1.Inputs'!$D$38,IF(3=2,'1.Inputs'!$D$39,$E238)))*$F238*(('1.Inputs'!$D$40)+(1-'1.Inputs'!$D$40)*(1+'1.Inputs'!$D$41))*(1+$G238)^(3-1))-(('1.Inputs'!$D$37*12*IF(3=1,'1.Inputs'!$D$38,IF(3=2,'1.Inputs'!$D$39,$E238)))/(1-'1.Inputs'!$D$42)*$D238*(1+$G238)^(3-1))-('1.Inputs'!$D$37*12*IF(3=1,'1.Inputs'!$D$38,IF(3=2,'1.Inputs'!$D$39,$E238)))*'1.Inputs'!$D$43*(1+$G238)^(3-1)-'1.Inputs'!$D$44*(1+$G238)^(3-1)-('1.Inputs'!$D$20/'1.Inputs'!$D$27+'1.Inputs'!$D$23/'1.Inputs'!$D$28))-MAX(0,((('1.Inputs'!$D$37*12*IF(3=1,'1.Inputs'!$D$38,IF(3=2,'1.Inputs'!$D$39,$E238)))*$F238*(('1.Inputs'!$D$40)+(1-'1.Inputs'!$D$40)*(1+'1.Inputs'!$D$41))*(1+$G238)^(3-1))-(('1.Inputs'!$D$37*12*IF(3=1,'1.Inputs'!$D$38,IF(3=2,'1.Inputs'!$D$39,$E238)))/(1-'1.Inputs'!$D$42)*$D238*(1+$G238)^(3-1))-('1.Inputs'!$D$37*12*IF(3=1,'1.Inputs'!$D$38,IF(3=2,'1.Inputs'!$D$39,$E238)))*'1.Inputs'!$D$43*(1+$G238)^(3-1)-'1.Inputs'!$D$44*(1+$G238)^(3-1)-('1.Inputs'!$D$20/'1.Inputs'!$D$27+'1.Inputs'!$D$23/'1.Inputs'!$D$28)))*'1.Inputs'!$D$53+('1.Inputs'!$D$20/'1.Inputs'!$D$27+'1.Inputs'!$D$23/'1.Inputs'!$D$28)-(J238-I238)</f>
        <v>1316909990.0178065</v>
      </c>
      <c r="V238" s="36">
        <f ca="1">((('1.Inputs'!$D$37*12*IF(4=1,'1.Inputs'!$D$38,IF(4=2,'1.Inputs'!$D$39,$E238)))*$F238*(('1.Inputs'!$D$40)+(1-'1.Inputs'!$D$40)*(1+'1.Inputs'!$D$41))*(1+$G238)^(4-1))-(('1.Inputs'!$D$37*12*IF(4=1,'1.Inputs'!$D$38,IF(4=2,'1.Inputs'!$D$39,$E238)))/(1-'1.Inputs'!$D$42)*$D238*(1+$G238)^(4-1))-('1.Inputs'!$D$37*12*IF(4=1,'1.Inputs'!$D$38,IF(4=2,'1.Inputs'!$D$39,$E238)))*'1.Inputs'!$D$43*(1+$G238)^(4-1)-'1.Inputs'!$D$44*(1+$G238)^(4-1)-('1.Inputs'!$D$20/'1.Inputs'!$D$27+'1.Inputs'!$D$23/'1.Inputs'!$D$28))-MAX(0,((('1.Inputs'!$D$37*12*IF(4=1,'1.Inputs'!$D$38,IF(4=2,'1.Inputs'!$D$39,$E238)))*$F238*(('1.Inputs'!$D$40)+(1-'1.Inputs'!$D$40)*(1+'1.Inputs'!$D$41))*(1+$G238)^(4-1))-(('1.Inputs'!$D$37*12*IF(4=1,'1.Inputs'!$D$38,IF(4=2,'1.Inputs'!$D$39,$E238)))/(1-'1.Inputs'!$D$42)*$D238*(1+$G238)^(4-1))-('1.Inputs'!$D$37*12*IF(4=1,'1.Inputs'!$D$38,IF(4=2,'1.Inputs'!$D$39,$E238)))*'1.Inputs'!$D$43*(1+$G238)^(4-1)-'1.Inputs'!$D$44*(1+$G238)^(4-1)-('1.Inputs'!$D$20/'1.Inputs'!$D$27+'1.Inputs'!$D$23/'1.Inputs'!$D$28)))*'1.Inputs'!$D$53+('1.Inputs'!$D$20/'1.Inputs'!$D$27+'1.Inputs'!$D$23/'1.Inputs'!$D$28)-(K238-J238)</f>
        <v>1501312635.4366741</v>
      </c>
      <c r="W238" s="36">
        <f ca="1">((('1.Inputs'!$D$37*12*IF(5=1,'1.Inputs'!$D$38,IF(5=2,'1.Inputs'!$D$39,$E238)))*$F238*(('1.Inputs'!$D$40)+(1-'1.Inputs'!$D$40)*(1+'1.Inputs'!$D$41))*(1+$G238)^(5-1))-(('1.Inputs'!$D$37*12*IF(5=1,'1.Inputs'!$D$38,IF(5=2,'1.Inputs'!$D$39,$E238)))/(1-'1.Inputs'!$D$42)*$D238*(1+$G238)^(5-1))-('1.Inputs'!$D$37*12*IF(5=1,'1.Inputs'!$D$38,IF(5=2,'1.Inputs'!$D$39,$E238)))*'1.Inputs'!$D$43*(1+$G238)^(5-1)-'1.Inputs'!$D$44*(1+$G238)^(5-1)-('1.Inputs'!$D$20/'1.Inputs'!$D$27+'1.Inputs'!$D$23/'1.Inputs'!$D$28))-MAX(0,((('1.Inputs'!$D$37*12*IF(5=1,'1.Inputs'!$D$38,IF(5=2,'1.Inputs'!$D$39,$E238)))*$F238*(('1.Inputs'!$D$40)+(1-'1.Inputs'!$D$40)*(1+'1.Inputs'!$D$41))*(1+$G238)^(5-1))-(('1.Inputs'!$D$37*12*IF(5=1,'1.Inputs'!$D$38,IF(5=2,'1.Inputs'!$D$39,$E238)))/(1-'1.Inputs'!$D$42)*$D238*(1+$G238)^(5-1))-('1.Inputs'!$D$37*12*IF(5=1,'1.Inputs'!$D$38,IF(5=2,'1.Inputs'!$D$39,$E238)))*'1.Inputs'!$D$43*(1+$G238)^(5-1)-'1.Inputs'!$D$44*(1+$G238)^(5-1)-('1.Inputs'!$D$20/'1.Inputs'!$D$27+'1.Inputs'!$D$23/'1.Inputs'!$D$28)))*'1.Inputs'!$D$53+('1.Inputs'!$D$20/'1.Inputs'!$D$27+'1.Inputs'!$D$23/'1.Inputs'!$D$28)-(L238-K238)</f>
        <v>1573435059.5282099</v>
      </c>
      <c r="X238" s="36">
        <f ca="1">((('1.Inputs'!$D$37*12*IF(6=1,'1.Inputs'!$D$38,IF(6=2,'1.Inputs'!$D$39,$E238)))*$F238*(('1.Inputs'!$D$40)+(1-'1.Inputs'!$D$40)*(1+'1.Inputs'!$D$41))*(1+$G238)^(6-1))-(('1.Inputs'!$D$37*12*IF(6=1,'1.Inputs'!$D$38,IF(6=2,'1.Inputs'!$D$39,$E238)))/(1-'1.Inputs'!$D$42)*$D238*(1+$G238)^(6-1))-('1.Inputs'!$D$37*12*IF(6=1,'1.Inputs'!$D$38,IF(6=2,'1.Inputs'!$D$39,$E238)))*'1.Inputs'!$D$43*(1+$G238)^(6-1)-'1.Inputs'!$D$44*(1+$G238)^(6-1)-('1.Inputs'!$D$20/'1.Inputs'!$D$27+'1.Inputs'!$D$23/'1.Inputs'!$D$28))-MAX(0,((('1.Inputs'!$D$37*12*IF(6=1,'1.Inputs'!$D$38,IF(6=2,'1.Inputs'!$D$39,$E238)))*$F238*(('1.Inputs'!$D$40)+(1-'1.Inputs'!$D$40)*(1+'1.Inputs'!$D$41))*(1+$G238)^(6-1))-(('1.Inputs'!$D$37*12*IF(6=1,'1.Inputs'!$D$38,IF(6=2,'1.Inputs'!$D$39,$E238)))/(1-'1.Inputs'!$D$42)*$D238*(1+$G238)^(6-1))-('1.Inputs'!$D$37*12*IF(6=1,'1.Inputs'!$D$38,IF(6=2,'1.Inputs'!$D$39,$E238)))*'1.Inputs'!$D$43*(1+$G238)^(6-1)-'1.Inputs'!$D$44*(1+$G238)^(6-1)-('1.Inputs'!$D$20/'1.Inputs'!$D$27+'1.Inputs'!$D$23/'1.Inputs'!$D$28)))*'1.Inputs'!$D$53+('1.Inputs'!$D$20/'1.Inputs'!$D$27+'1.Inputs'!$D$23/'1.Inputs'!$D$28)-(M238-L238)</f>
        <v>1649134801.3570101</v>
      </c>
      <c r="Y238" s="36">
        <f ca="1">((('1.Inputs'!$D$37*12*IF(7=1,'1.Inputs'!$D$38,IF(7=2,'1.Inputs'!$D$39,$E238)))*$F238*(('1.Inputs'!$D$40)+(1-'1.Inputs'!$D$40)*(1+'1.Inputs'!$D$41))*(1+$G238)^(7-1))-(('1.Inputs'!$D$37*12*IF(7=1,'1.Inputs'!$D$38,IF(7=2,'1.Inputs'!$D$39,$E238)))/(1-'1.Inputs'!$D$42)*$D238*(1+$G238)^(7-1))-('1.Inputs'!$D$37*12*IF(7=1,'1.Inputs'!$D$38,IF(7=2,'1.Inputs'!$D$39,$E238)))*'1.Inputs'!$D$43*(1+$G238)^(7-1)-'1.Inputs'!$D$44*(1+$G238)^(7-1)-('1.Inputs'!$D$20/'1.Inputs'!$D$27+'1.Inputs'!$D$23/'1.Inputs'!$D$28))-MAX(0,((('1.Inputs'!$D$37*12*IF(7=1,'1.Inputs'!$D$38,IF(7=2,'1.Inputs'!$D$39,$E238)))*$F238*(('1.Inputs'!$D$40)+(1-'1.Inputs'!$D$40)*(1+'1.Inputs'!$D$41))*(1+$G238)^(7-1))-(('1.Inputs'!$D$37*12*IF(7=1,'1.Inputs'!$D$38,IF(7=2,'1.Inputs'!$D$39,$E238)))/(1-'1.Inputs'!$D$42)*$D238*(1+$G238)^(7-1))-('1.Inputs'!$D$37*12*IF(7=1,'1.Inputs'!$D$38,IF(7=2,'1.Inputs'!$D$39,$E238)))*'1.Inputs'!$D$43*(1+$G238)^(7-1)-'1.Inputs'!$D$44*(1+$G238)^(7-1)-('1.Inputs'!$D$20/'1.Inputs'!$D$27+'1.Inputs'!$D$23/'1.Inputs'!$D$28)))*'1.Inputs'!$D$53+('1.Inputs'!$D$20/'1.Inputs'!$D$27+'1.Inputs'!$D$23/'1.Inputs'!$D$28)-(N238-M238)</f>
        <v>1728589298.1397848</v>
      </c>
      <c r="Z238" s="36">
        <f ca="1">((('1.Inputs'!$D$37*12*IF(8=1,'1.Inputs'!$D$38,IF(8=2,'1.Inputs'!$D$39,$E238)))*$F238*(('1.Inputs'!$D$40)+(1-'1.Inputs'!$D$40)*(1+'1.Inputs'!$D$41))*(1+$G238)^(8-1))-(('1.Inputs'!$D$37*12*IF(8=1,'1.Inputs'!$D$38,IF(8=2,'1.Inputs'!$D$39,$E238)))/(1-'1.Inputs'!$D$42)*$D238*(1+$G238)^(8-1))-('1.Inputs'!$D$37*12*IF(8=1,'1.Inputs'!$D$38,IF(8=2,'1.Inputs'!$D$39,$E238)))*'1.Inputs'!$D$43*(1+$G238)^(8-1)-'1.Inputs'!$D$44*(1+$G238)^(8-1)-('1.Inputs'!$D$20/'1.Inputs'!$D$27+'1.Inputs'!$D$23/'1.Inputs'!$D$28))-MAX(0,((('1.Inputs'!$D$37*12*IF(8=1,'1.Inputs'!$D$38,IF(8=2,'1.Inputs'!$D$39,$E238)))*$F238*(('1.Inputs'!$D$40)+(1-'1.Inputs'!$D$40)*(1+'1.Inputs'!$D$41))*(1+$G238)^(8-1))-(('1.Inputs'!$D$37*12*IF(8=1,'1.Inputs'!$D$38,IF(8=2,'1.Inputs'!$D$39,$E238)))/(1-'1.Inputs'!$D$42)*$D238*(1+$G238)^(8-1))-('1.Inputs'!$D$37*12*IF(8=1,'1.Inputs'!$D$38,IF(8=2,'1.Inputs'!$D$39,$E238)))*'1.Inputs'!$D$43*(1+$G238)^(8-1)-'1.Inputs'!$D$44*(1+$G238)^(8-1)-('1.Inputs'!$D$20/'1.Inputs'!$D$27+'1.Inputs'!$D$23/'1.Inputs'!$D$28)))*'1.Inputs'!$D$53+('1.Inputs'!$D$20/'1.Inputs'!$D$27+'1.Inputs'!$D$23/'1.Inputs'!$D$28)-(O238-N238)</f>
        <v>1811984788.0911424</v>
      </c>
      <c r="AA238" s="36">
        <f ca="1">((('1.Inputs'!$D$37*12*IF(9=1,'1.Inputs'!$D$38,IF(9=2,'1.Inputs'!$D$39,$E238)))*$F238*(('1.Inputs'!$D$40)+(1-'1.Inputs'!$D$40)*(1+'1.Inputs'!$D$41))*(1+$G238)^(9-1))-(('1.Inputs'!$D$37*12*IF(9=1,'1.Inputs'!$D$38,IF(9=2,'1.Inputs'!$D$39,$E238)))/(1-'1.Inputs'!$D$42)*$D238*(1+$G238)^(9-1))-('1.Inputs'!$D$37*12*IF(9=1,'1.Inputs'!$D$38,IF(9=2,'1.Inputs'!$D$39,$E238)))*'1.Inputs'!$D$43*(1+$G238)^(9-1)-'1.Inputs'!$D$44*(1+$G238)^(9-1)-('1.Inputs'!$D$20/'1.Inputs'!$D$27+'1.Inputs'!$D$23/'1.Inputs'!$D$28))-MAX(0,((('1.Inputs'!$D$37*12*IF(9=1,'1.Inputs'!$D$38,IF(9=2,'1.Inputs'!$D$39,$E238)))*$F238*(('1.Inputs'!$D$40)+(1-'1.Inputs'!$D$40)*(1+'1.Inputs'!$D$41))*(1+$G238)^(9-1))-(('1.Inputs'!$D$37*12*IF(9=1,'1.Inputs'!$D$38,IF(9=2,'1.Inputs'!$D$39,$E238)))/(1-'1.Inputs'!$D$42)*$D238*(1+$G238)^(9-1))-('1.Inputs'!$D$37*12*IF(9=1,'1.Inputs'!$D$38,IF(9=2,'1.Inputs'!$D$39,$E238)))*'1.Inputs'!$D$43*(1+$G238)^(9-1)-'1.Inputs'!$D$44*(1+$G238)^(9-1)-('1.Inputs'!$D$20/'1.Inputs'!$D$27+'1.Inputs'!$D$23/'1.Inputs'!$D$28)))*'1.Inputs'!$D$53+('1.Inputs'!$D$20/'1.Inputs'!$D$27+'1.Inputs'!$D$23/'1.Inputs'!$D$28)-(P238-O238)</f>
        <v>1899516746.958632</v>
      </c>
      <c r="AB238" s="36">
        <f ca="1">((('1.Inputs'!$D$37*12*IF(10=1,'1.Inputs'!$D$38,IF(10=2,'1.Inputs'!$D$39,$E238)))*$F238*(('1.Inputs'!$D$40)+(1-'1.Inputs'!$D$40)*(1+'1.Inputs'!$D$41))*(1+$G238)^(10-1))-(('1.Inputs'!$D$37*12*IF(10=1,'1.Inputs'!$D$38,IF(10=2,'1.Inputs'!$D$39,$E238)))/(1-'1.Inputs'!$D$42)*$D238*(1+$G238)^(10-1))-('1.Inputs'!$D$37*12*IF(10=1,'1.Inputs'!$D$38,IF(10=2,'1.Inputs'!$D$39,$E238)))*'1.Inputs'!$D$43*(1+$G238)^(10-1)-'1.Inputs'!$D$44*(1+$G238)^(10-1)-('1.Inputs'!$D$20/'1.Inputs'!$D$27+'1.Inputs'!$D$23/'1.Inputs'!$D$28))-MAX(0,((('1.Inputs'!$D$37*12*IF(10=1,'1.Inputs'!$D$38,IF(10=2,'1.Inputs'!$D$39,$E238)))*$F238*(('1.Inputs'!$D$40)+(1-'1.Inputs'!$D$40)*(1+'1.Inputs'!$D$41))*(1+$G238)^(10-1))-(('1.Inputs'!$D$37*12*IF(10=1,'1.Inputs'!$D$38,IF(10=2,'1.Inputs'!$D$39,$E238)))/(1-'1.Inputs'!$D$42)*$D238*(1+$G238)^(10-1))-('1.Inputs'!$D$37*12*IF(10=1,'1.Inputs'!$D$38,IF(10=2,'1.Inputs'!$D$39,$E238)))*'1.Inputs'!$D$43*(1+$G238)^(10-1)-'1.Inputs'!$D$44*(1+$G238)^(10-1)-('1.Inputs'!$D$20/'1.Inputs'!$D$27+'1.Inputs'!$D$23/'1.Inputs'!$D$28)))*'1.Inputs'!$D$53+('1.Inputs'!$D$20/'1.Inputs'!$D$27+'1.Inputs'!$D$23/'1.Inputs'!$D$28)-(Q238-P238)+(('1.Inputs'!$D$20+'1.Inputs'!$D$23-('1.Inputs'!$D$20/'1.Inputs'!$D$27+'1.Inputs'!$D$23/'1.Inputs'!$D$28)*'1.Inputs'!$D$10)*'1.Inputs'!$D$60+'1.Inputs'!$D$19*'1.Inputs'!$D$59+Q238)</f>
        <v>4597574438.675704</v>
      </c>
      <c r="AC238" s="36">
        <f ca="1">S238-AC$13-AC$14+MIN(AC$13,MAX(0,((('1.Inputs'!$D$37*12*IF(1=1,'1.Inputs'!$D$38,IF(1=2,'1.Inputs'!$D$39,$E238)))*$F238*(('1.Inputs'!$D$40)+(1-'1.Inputs'!$D$40)*(1+'1.Inputs'!$D$41))*(1+$G238)^(1-1))-(('1.Inputs'!$D$37*12*IF(1=1,'1.Inputs'!$D$38,IF(1=2,'1.Inputs'!$D$39,$E238)))/(1-'1.Inputs'!$D$42)*$D238*(1+$G238)^(1-1))-('1.Inputs'!$D$37*12*IF(1=1,'1.Inputs'!$D$38,IF(1=2,'1.Inputs'!$D$39,$E238)))*'1.Inputs'!$D$43*(1+$G238)^(1-1)-'1.Inputs'!$D$44*(1+$G238)^(1-1)-('1.Inputs'!$D$20/'1.Inputs'!$D$27+'1.Inputs'!$D$23/'1.Inputs'!$D$28))))*'1.Inputs'!$D$53</f>
        <v>-199321266.52331519</v>
      </c>
      <c r="AD238" s="36">
        <f ca="1">T238-AD$13-AD$14+MIN(AD$13,MAX(0,((('1.Inputs'!$D$37*12*IF(2=1,'1.Inputs'!$D$38,IF(2=2,'1.Inputs'!$D$39,$E238)))*$F238*(('1.Inputs'!$D$40)+(1-'1.Inputs'!$D$40)*(1+'1.Inputs'!$D$41))*(1+$G238)^(2-1))-(('1.Inputs'!$D$37*12*IF(2=1,'1.Inputs'!$D$38,IF(2=2,'1.Inputs'!$D$39,$E238)))/(1-'1.Inputs'!$D$42)*$D238*(1+$G238)^(2-1))-('1.Inputs'!$D$37*12*IF(2=1,'1.Inputs'!$D$38,IF(2=2,'1.Inputs'!$D$39,$E238)))*'1.Inputs'!$D$43*(1+$G238)^(2-1)-'1.Inputs'!$D$44*(1+$G238)^(2-1)-('1.Inputs'!$D$20/'1.Inputs'!$D$27+'1.Inputs'!$D$23/'1.Inputs'!$D$28))))*'1.Inputs'!$D$53</f>
        <v>777527111.53421986</v>
      </c>
      <c r="AE238" s="36">
        <f ca="1">U238-AE$13-AE$14+MIN(AE$13,MAX(0,((('1.Inputs'!$D$37*12*IF(3=1,'1.Inputs'!$D$38,IF(3=2,'1.Inputs'!$D$39,$E238)))*$F238*(('1.Inputs'!$D$40)+(1-'1.Inputs'!$D$40)*(1+'1.Inputs'!$D$41))*(1+$G238)^(3-1))-(('1.Inputs'!$D$37*12*IF(3=1,'1.Inputs'!$D$38,IF(3=2,'1.Inputs'!$D$39,$E238)))/(1-'1.Inputs'!$D$42)*$D238*(1+$G238)^(3-1))-('1.Inputs'!$D$37*12*IF(3=1,'1.Inputs'!$D$38,IF(3=2,'1.Inputs'!$D$39,$E238)))*'1.Inputs'!$D$43*(1+$G238)^(3-1)-'1.Inputs'!$D$44*(1+$G238)^(3-1)-('1.Inputs'!$D$20/'1.Inputs'!$D$27+'1.Inputs'!$D$23/'1.Inputs'!$D$28))))*'1.Inputs'!$D$53</f>
        <v>974969990.01780653</v>
      </c>
      <c r="AF238" s="36">
        <f ca="1">V238-AF$13-AF$14+MIN(AF$13,MAX(0,((('1.Inputs'!$D$37*12*IF(4=1,'1.Inputs'!$D$38,IF(4=2,'1.Inputs'!$D$39,$E238)))*$F238*(('1.Inputs'!$D$40)+(1-'1.Inputs'!$D$40)*(1+'1.Inputs'!$D$41))*(1+$G238)^(4-1))-(('1.Inputs'!$D$37*12*IF(4=1,'1.Inputs'!$D$38,IF(4=2,'1.Inputs'!$D$39,$E238)))/(1-'1.Inputs'!$D$42)*$D238*(1+$G238)^(4-1))-('1.Inputs'!$D$37*12*IF(4=1,'1.Inputs'!$D$38,IF(4=2,'1.Inputs'!$D$39,$E238)))*'1.Inputs'!$D$43*(1+$G238)^(4-1)-'1.Inputs'!$D$44*(1+$G238)^(4-1)-('1.Inputs'!$D$20/'1.Inputs'!$D$27+'1.Inputs'!$D$23/'1.Inputs'!$D$28))))*'1.Inputs'!$D$53</f>
        <v>1178560635.4366741</v>
      </c>
      <c r="AG238" s="36">
        <f ca="1">W238-AG$13-AG$14+MIN(AG$13,MAX(0,((('1.Inputs'!$D$37*12*IF(5=1,'1.Inputs'!$D$38,IF(5=2,'1.Inputs'!$D$39,$E238)))*$F238*(('1.Inputs'!$D$40)+(1-'1.Inputs'!$D$40)*(1+'1.Inputs'!$D$41))*(1+$G238)^(5-1))-(('1.Inputs'!$D$37*12*IF(5=1,'1.Inputs'!$D$38,IF(5=2,'1.Inputs'!$D$39,$E238)))/(1-'1.Inputs'!$D$42)*$D238*(1+$G238)^(5-1))-('1.Inputs'!$D$37*12*IF(5=1,'1.Inputs'!$D$38,IF(5=2,'1.Inputs'!$D$39,$E238)))*'1.Inputs'!$D$43*(1+$G238)^(5-1)-'1.Inputs'!$D$44*(1+$G238)^(5-1)-('1.Inputs'!$D$20/'1.Inputs'!$D$27+'1.Inputs'!$D$23/'1.Inputs'!$D$28))))*'1.Inputs'!$D$53</f>
        <v>1269871059.5282099</v>
      </c>
      <c r="AH238" s="36">
        <f ca="1">X238-AH$13-AH$14+MIN(AH$13,MAX(0,((('1.Inputs'!$D$37*12*IF(6=1,'1.Inputs'!$D$38,IF(6=2,'1.Inputs'!$D$39,$E238)))*$F238*(('1.Inputs'!$D$40)+(1-'1.Inputs'!$D$40)*(1+'1.Inputs'!$D$41))*(1+$G238)^(6-1))-(('1.Inputs'!$D$37*12*IF(6=1,'1.Inputs'!$D$38,IF(6=2,'1.Inputs'!$D$39,$E238)))/(1-'1.Inputs'!$D$42)*$D238*(1+$G238)^(6-1))-('1.Inputs'!$D$37*12*IF(6=1,'1.Inputs'!$D$38,IF(6=2,'1.Inputs'!$D$39,$E238)))*'1.Inputs'!$D$43*(1+$G238)^(6-1)-'1.Inputs'!$D$44*(1+$G238)^(6-1)-('1.Inputs'!$D$20/'1.Inputs'!$D$27+'1.Inputs'!$D$23/'1.Inputs'!$D$28))))*'1.Inputs'!$D$53</f>
        <v>1364758801.3570101</v>
      </c>
      <c r="AI238" s="36">
        <f ca="1">Y238-AI$13-AI$14+MIN(AI$13,MAX(0,((('1.Inputs'!$D$37*12*IF(7=1,'1.Inputs'!$D$38,IF(7=2,'1.Inputs'!$D$39,$E238)))*$F238*(('1.Inputs'!$D$40)+(1-'1.Inputs'!$D$40)*(1+'1.Inputs'!$D$41))*(1+$G238)^(7-1))-(('1.Inputs'!$D$37*12*IF(7=1,'1.Inputs'!$D$38,IF(7=2,'1.Inputs'!$D$39,$E238)))/(1-'1.Inputs'!$D$42)*$D238*(1+$G238)^(7-1))-('1.Inputs'!$D$37*12*IF(7=1,'1.Inputs'!$D$38,IF(7=2,'1.Inputs'!$D$39,$E238)))*'1.Inputs'!$D$43*(1+$G238)^(7-1)-'1.Inputs'!$D$44*(1+$G238)^(7-1)-('1.Inputs'!$D$20/'1.Inputs'!$D$27+'1.Inputs'!$D$23/'1.Inputs'!$D$28))))*'1.Inputs'!$D$53</f>
        <v>1463401298.1397848</v>
      </c>
      <c r="AJ238" s="36">
        <f ca="1">Z238-AJ$13-AJ$14+MIN(AJ$13,MAX(0,((('1.Inputs'!$D$37*12*IF(8=1,'1.Inputs'!$D$38,IF(8=2,'1.Inputs'!$D$39,$E238)))*$F238*(('1.Inputs'!$D$40)+(1-'1.Inputs'!$D$40)*(1+'1.Inputs'!$D$41))*(1+$G238)^(8-1))-(('1.Inputs'!$D$37*12*IF(8=1,'1.Inputs'!$D$38,IF(8=2,'1.Inputs'!$D$39,$E238)))/(1-'1.Inputs'!$D$42)*$D238*(1+$G238)^(8-1))-('1.Inputs'!$D$37*12*IF(8=1,'1.Inputs'!$D$38,IF(8=2,'1.Inputs'!$D$39,$E238)))*'1.Inputs'!$D$43*(1+$G238)^(8-1)-'1.Inputs'!$D$44*(1+$G238)^(8-1)-('1.Inputs'!$D$20/'1.Inputs'!$D$27+'1.Inputs'!$D$23/'1.Inputs'!$D$28))))*'1.Inputs'!$D$53</f>
        <v>1811984788.0911424</v>
      </c>
      <c r="AK238" s="36">
        <f ca="1">AA238-AK$13-AK$14+MIN(AK$13,MAX(0,((('1.Inputs'!$D$37*12*IF(9=1,'1.Inputs'!$D$38,IF(9=2,'1.Inputs'!$D$39,$E238)))*$F238*(('1.Inputs'!$D$40)+(1-'1.Inputs'!$D$40)*(1+'1.Inputs'!$D$41))*(1+$G238)^(9-1))-(('1.Inputs'!$D$37*12*IF(9=1,'1.Inputs'!$D$38,IF(9=2,'1.Inputs'!$D$39,$E238)))/(1-'1.Inputs'!$D$42)*$D238*(1+$G238)^(9-1))-('1.Inputs'!$D$37*12*IF(9=1,'1.Inputs'!$D$38,IF(9=2,'1.Inputs'!$D$39,$E238)))*'1.Inputs'!$D$43*(1+$G238)^(9-1)-'1.Inputs'!$D$44*(1+$G238)^(9-1)-('1.Inputs'!$D$20/'1.Inputs'!$D$27+'1.Inputs'!$D$23/'1.Inputs'!$D$28))))*'1.Inputs'!$D$53</f>
        <v>1899516746.958632</v>
      </c>
      <c r="AL238" s="36">
        <f ca="1">AB238-AL$13-AL$14+MIN(AL$13,MAX(0,((('1.Inputs'!$D$37*12*IF(10=1,'1.Inputs'!$D$38,IF(10=2,'1.Inputs'!$D$39,$E238)))*$F238*(('1.Inputs'!$D$40)+(1-'1.Inputs'!$D$40)*(1+'1.Inputs'!$D$41))*(1+$G238)^(10-1))-(('1.Inputs'!$D$37*12*IF(10=1,'1.Inputs'!$D$38,IF(10=2,'1.Inputs'!$D$39,$E238)))/(1-'1.Inputs'!$D$42)*$D238*(1+$G238)^(10-1))-('1.Inputs'!$D$37*12*IF(10=1,'1.Inputs'!$D$38,IF(10=2,'1.Inputs'!$D$39,$E238)))*'1.Inputs'!$D$43*(1+$G238)^(10-1)-'1.Inputs'!$D$44*(1+$G238)^(10-1)-('1.Inputs'!$D$20/'1.Inputs'!$D$27+'1.Inputs'!$D$23/'1.Inputs'!$D$28))))*'1.Inputs'!$D$53+'1.Inputs'!$D$35</f>
        <v>5397574438.675704</v>
      </c>
      <c r="AM238" s="48">
        <f ca="1">R238+NPV('1.Inputs'!$D$55,S238:AB238)</f>
        <v>5906321362.5546846</v>
      </c>
      <c r="AN238" s="48">
        <f ca="1">-('1.Inputs'!$D$24*(1-'1.Inputs'!$D$31)+'1.Inputs'!$D$35)+NPV('1.Inputs'!$D$54,AC238:AL238)</f>
        <v>3432396556.9862738</v>
      </c>
      <c r="AO238" s="36">
        <f t="shared" ca="1" si="29"/>
        <v>-0.70041508484630888</v>
      </c>
      <c r="AP238" s="36">
        <f t="shared" ca="1" si="30"/>
        <v>3.3458079014680044</v>
      </c>
      <c r="AQ238" s="36">
        <f ca="1">'1.Inputs'!$D$35+MIN(SUM($AC238:AC238),SUM($AC238:AD238),SUM($AC238:AE238),SUM($AC238:AF238),SUM($AC238:AG238),SUM($AC238:AH238),SUM($AC238:AI238),SUM($AC238:AJ238),SUM($AC238:AK238),SUM($AC238:AL238))</f>
        <v>600678733.47668481</v>
      </c>
      <c r="AR238" s="36">
        <f ca="1">IF(AP238&lt;'1.Inputs'!$D$57,1,0)</f>
        <v>0</v>
      </c>
      <c r="AS238" s="36">
        <f t="shared" ca="1" si="31"/>
        <v>0</v>
      </c>
    </row>
    <row r="239" spans="2:45" ht="15" customHeight="1" x14ac:dyDescent="0.25">
      <c r="B239" s="36">
        <v>224</v>
      </c>
      <c r="C239" s="36">
        <f t="shared" ca="1" si="24"/>
        <v>0.61280685749286512</v>
      </c>
      <c r="D239" s="36">
        <f t="shared" ca="1" si="25"/>
        <v>17585.090274392765</v>
      </c>
      <c r="E239" s="47">
        <f t="shared" ca="1" si="26"/>
        <v>0.84220628079400905</v>
      </c>
      <c r="F239" s="36">
        <f t="shared" ca="1" si="27"/>
        <v>27657.524904756548</v>
      </c>
      <c r="G239" s="36">
        <f t="shared" ca="1" si="28"/>
        <v>4.4680642866952051E-2</v>
      </c>
      <c r="H239" s="36">
        <f ca="1">((('1.Inputs'!$D$37*12*IF(1=1,'1.Inputs'!$D$38,IF(1=2,'1.Inputs'!$D$39,$E239)))*$F239*(('1.Inputs'!$D$40)+(1-'1.Inputs'!$D$40)*(1+'1.Inputs'!$D$41))*(1+$G239)^(1-1))*'1.Inputs'!$D$47+(('1.Inputs'!$D$37*12*IF(1=1,'1.Inputs'!$D$38,IF(1=2,'1.Inputs'!$D$39,$E239)))/(1-'1.Inputs'!$D$42)*$D239*(1+$G239)^(1-1))*('1.Inputs'!$D$48-'1.Inputs'!$D$49))/'1.Inputs'!$D$51</f>
        <v>735051975.54768562</v>
      </c>
      <c r="I239" s="36">
        <f ca="1">((('1.Inputs'!$D$37*12*IF(2=1,'1.Inputs'!$D$38,IF(2=2,'1.Inputs'!$D$39,$E239)))*$F239*(('1.Inputs'!$D$40)+(1-'1.Inputs'!$D$40)*(1+'1.Inputs'!$D$41))*(1+$G239)^(2-1))*'1.Inputs'!$D$47+(('1.Inputs'!$D$37*12*IF(2=1,'1.Inputs'!$D$38,IF(2=2,'1.Inputs'!$D$39,$E239)))/(1-'1.Inputs'!$D$42)*$D239*(1+$G239)^(2-1))*('1.Inputs'!$D$48-'1.Inputs'!$D$49))/'1.Inputs'!$D$51</f>
        <v>1075052398.4980905</v>
      </c>
      <c r="J239" s="36">
        <f ca="1">((('1.Inputs'!$D$37*12*IF(3=1,'1.Inputs'!$D$38,IF(3=2,'1.Inputs'!$D$39,$E239)))*$F239*(('1.Inputs'!$D$40)+(1-'1.Inputs'!$D$40)*(1+'1.Inputs'!$D$41))*(1+$G239)^(3-1))*'1.Inputs'!$D$47+(('1.Inputs'!$D$37*12*IF(3=1,'1.Inputs'!$D$38,IF(3=2,'1.Inputs'!$D$39,$E239)))/(1-'1.Inputs'!$D$42)*$D239*(1+$G239)^(3-1))*('1.Inputs'!$D$48-'1.Inputs'!$D$49))/'1.Inputs'!$D$51</f>
        <v>1351243494.1090002</v>
      </c>
      <c r="K239" s="36">
        <f ca="1">((('1.Inputs'!$D$37*12*IF(4=1,'1.Inputs'!$D$38,IF(4=2,'1.Inputs'!$D$39,$E239)))*$F239*(('1.Inputs'!$D$40)+(1-'1.Inputs'!$D$40)*(1+'1.Inputs'!$D$41))*(1+$G239)^(4-1))*'1.Inputs'!$D$47+(('1.Inputs'!$D$37*12*IF(4=1,'1.Inputs'!$D$38,IF(4=2,'1.Inputs'!$D$39,$E239)))/(1-'1.Inputs'!$D$42)*$D239*(1+$G239)^(4-1))*('1.Inputs'!$D$48-'1.Inputs'!$D$49))/'1.Inputs'!$D$51</f>
        <v>1411617922.095577</v>
      </c>
      <c r="L239" s="36">
        <f ca="1">((('1.Inputs'!$D$37*12*IF(5=1,'1.Inputs'!$D$38,IF(5=2,'1.Inputs'!$D$39,$E239)))*$F239*(('1.Inputs'!$D$40)+(1-'1.Inputs'!$D$40)*(1+'1.Inputs'!$D$41))*(1+$G239)^(5-1))*'1.Inputs'!$D$47+(('1.Inputs'!$D$37*12*IF(5=1,'1.Inputs'!$D$38,IF(5=2,'1.Inputs'!$D$39,$E239)))/(1-'1.Inputs'!$D$42)*$D239*(1+$G239)^(5-1))*('1.Inputs'!$D$48-'1.Inputs'!$D$49))/'1.Inputs'!$D$51</f>
        <v>1474689918.3373182</v>
      </c>
      <c r="M239" s="36">
        <f ca="1">((('1.Inputs'!$D$37*12*IF(6=1,'1.Inputs'!$D$38,IF(6=2,'1.Inputs'!$D$39,$E239)))*$F239*(('1.Inputs'!$D$40)+(1-'1.Inputs'!$D$40)*(1+'1.Inputs'!$D$41))*(1+$G239)^(6-1))*'1.Inputs'!$D$47+(('1.Inputs'!$D$37*12*IF(6=1,'1.Inputs'!$D$38,IF(6=2,'1.Inputs'!$D$39,$E239)))/(1-'1.Inputs'!$D$42)*$D239*(1+$G239)^(6-1))*('1.Inputs'!$D$48-'1.Inputs'!$D$49))/'1.Inputs'!$D$51</f>
        <v>1540580011.9180427</v>
      </c>
      <c r="N239" s="36">
        <f ca="1">((('1.Inputs'!$D$37*12*IF(7=1,'1.Inputs'!$D$38,IF(7=2,'1.Inputs'!$D$39,$E239)))*$F239*(('1.Inputs'!$D$40)+(1-'1.Inputs'!$D$40)*(1+'1.Inputs'!$D$41))*(1+$G239)^(7-1))*'1.Inputs'!$D$47+(('1.Inputs'!$D$37*12*IF(7=1,'1.Inputs'!$D$38,IF(7=2,'1.Inputs'!$D$39,$E239)))/(1-'1.Inputs'!$D$42)*$D239*(1+$G239)^(7-1))*('1.Inputs'!$D$48-'1.Inputs'!$D$49))/'1.Inputs'!$D$51</f>
        <v>1609414117.2385168</v>
      </c>
      <c r="O239" s="36">
        <f ca="1">((('1.Inputs'!$D$37*12*IF(8=1,'1.Inputs'!$D$38,IF(8=2,'1.Inputs'!$D$39,$E239)))*$F239*(('1.Inputs'!$D$40)+(1-'1.Inputs'!$D$40)*(1+'1.Inputs'!$D$41))*(1+$G239)^(8-1))*'1.Inputs'!$D$47+(('1.Inputs'!$D$37*12*IF(8=1,'1.Inputs'!$D$38,IF(8=2,'1.Inputs'!$D$39,$E239)))/(1-'1.Inputs'!$D$42)*$D239*(1+$G239)^(8-1))*('1.Inputs'!$D$48-'1.Inputs'!$D$49))/'1.Inputs'!$D$51</f>
        <v>1681323774.6358819</v>
      </c>
      <c r="P239" s="36">
        <f ca="1">((('1.Inputs'!$D$37*12*IF(9=1,'1.Inputs'!$D$38,IF(9=2,'1.Inputs'!$D$39,$E239)))*$F239*(('1.Inputs'!$D$40)+(1-'1.Inputs'!$D$40)*(1+'1.Inputs'!$D$41))*(1+$G239)^(9-1))*'1.Inputs'!$D$47+(('1.Inputs'!$D$37*12*IF(9=1,'1.Inputs'!$D$38,IF(9=2,'1.Inputs'!$D$39,$E239)))/(1-'1.Inputs'!$D$42)*$D239*(1+$G239)^(9-1))*('1.Inputs'!$D$48-'1.Inputs'!$D$49))/'1.Inputs'!$D$51</f>
        <v>1756446401.7541032</v>
      </c>
      <c r="Q239" s="36">
        <f ca="1">((('1.Inputs'!$D$37*12*IF(10=1,'1.Inputs'!$D$38,IF(10=2,'1.Inputs'!$D$39,$E239)))*$F239*(('1.Inputs'!$D$40)+(1-'1.Inputs'!$D$40)*(1+'1.Inputs'!$D$41))*(1+$G239)^(10-1))*'1.Inputs'!$D$47+(('1.Inputs'!$D$37*12*IF(10=1,'1.Inputs'!$D$38,IF(10=2,'1.Inputs'!$D$39,$E239)))/(1-'1.Inputs'!$D$42)*$D239*(1+$G239)^(10-1))*('1.Inputs'!$D$48-'1.Inputs'!$D$49))/'1.Inputs'!$D$51</f>
        <v>1834925556.1458211</v>
      </c>
      <c r="R239" s="36">
        <f>-'1.Inputs'!$D$24</f>
        <v>-2050000000</v>
      </c>
      <c r="S239" s="36">
        <f ca="1">((('1.Inputs'!$D$37*12*IF(1=1,'1.Inputs'!$D$38,IF(1=2,'1.Inputs'!$D$39,$E239)))*$F239*(('1.Inputs'!$D$40)+(1-'1.Inputs'!$D$40)*(1+'1.Inputs'!$D$41))*(1+$G239)^(1-1))-(('1.Inputs'!$D$37*12*IF(1=1,'1.Inputs'!$D$38,IF(1=2,'1.Inputs'!$D$39,$E239)))/(1-'1.Inputs'!$D$42)*$D239*(1+$G239)^(1-1))-('1.Inputs'!$D$37*12*IF(1=1,'1.Inputs'!$D$38,IF(1=2,'1.Inputs'!$D$39,$E239)))*'1.Inputs'!$D$43*(1+$G239)^(1-1)-'1.Inputs'!$D$44*(1+$G239)^(1-1)-('1.Inputs'!$D$20/'1.Inputs'!$D$27+'1.Inputs'!$D$23/'1.Inputs'!$D$28))-MAX(0,((('1.Inputs'!$D$37*12*IF(1=1,'1.Inputs'!$D$38,IF(1=2,'1.Inputs'!$D$39,$E239)))*$F239*(('1.Inputs'!$D$40)+(1-'1.Inputs'!$D$40)*(1+'1.Inputs'!$D$41))*(1+$G239)^(1-1))-(('1.Inputs'!$D$37*12*IF(1=1,'1.Inputs'!$D$38,IF(1=2,'1.Inputs'!$D$39,$E239)))/(1-'1.Inputs'!$D$42)*$D239*(1+$G239)^(1-1))-('1.Inputs'!$D$37*12*IF(1=1,'1.Inputs'!$D$38,IF(1=2,'1.Inputs'!$D$39,$E239)))*'1.Inputs'!$D$43*(1+$G239)^(1-1)-'1.Inputs'!$D$44*(1+$G239)^(1-1)-('1.Inputs'!$D$20/'1.Inputs'!$D$27+'1.Inputs'!$D$23/'1.Inputs'!$D$28)))*'1.Inputs'!$D$53+('1.Inputs'!$D$20/'1.Inputs'!$D$27+'1.Inputs'!$D$23/'1.Inputs'!$D$28)-H239</f>
        <v>-590609395.00109529</v>
      </c>
      <c r="T239" s="36">
        <f ca="1">((('1.Inputs'!$D$37*12*IF(2=1,'1.Inputs'!$D$38,IF(2=2,'1.Inputs'!$D$39,$E239)))*$F239*(('1.Inputs'!$D$40)+(1-'1.Inputs'!$D$40)*(1+'1.Inputs'!$D$41))*(1+$G239)^(2-1))-(('1.Inputs'!$D$37*12*IF(2=1,'1.Inputs'!$D$38,IF(2=2,'1.Inputs'!$D$39,$E239)))/(1-'1.Inputs'!$D$42)*$D239*(1+$G239)^(2-1))-('1.Inputs'!$D$37*12*IF(2=1,'1.Inputs'!$D$38,IF(2=2,'1.Inputs'!$D$39,$E239)))*'1.Inputs'!$D$43*(1+$G239)^(2-1)-'1.Inputs'!$D$44*(1+$G239)^(2-1)-('1.Inputs'!$D$20/'1.Inputs'!$D$27+'1.Inputs'!$D$23/'1.Inputs'!$D$28))-MAX(0,((('1.Inputs'!$D$37*12*IF(2=1,'1.Inputs'!$D$38,IF(2=2,'1.Inputs'!$D$39,$E239)))*$F239*(('1.Inputs'!$D$40)+(1-'1.Inputs'!$D$40)*(1+'1.Inputs'!$D$41))*(1+$G239)^(2-1))-(('1.Inputs'!$D$37*12*IF(2=1,'1.Inputs'!$D$38,IF(2=2,'1.Inputs'!$D$39,$E239)))/(1-'1.Inputs'!$D$42)*$D239*(1+$G239)^(2-1))-('1.Inputs'!$D$37*12*IF(2=1,'1.Inputs'!$D$38,IF(2=2,'1.Inputs'!$D$39,$E239)))*'1.Inputs'!$D$43*(1+$G239)^(2-1)-'1.Inputs'!$D$44*(1+$G239)^(2-1)-('1.Inputs'!$D$20/'1.Inputs'!$D$27+'1.Inputs'!$D$23/'1.Inputs'!$D$28)))*'1.Inputs'!$D$53+('1.Inputs'!$D$20/'1.Inputs'!$D$27+'1.Inputs'!$D$23/'1.Inputs'!$D$28)-(I239-H239)</f>
        <v>93854138.018695116</v>
      </c>
      <c r="U239" s="36">
        <f ca="1">((('1.Inputs'!$D$37*12*IF(3=1,'1.Inputs'!$D$38,IF(3=2,'1.Inputs'!$D$39,$E239)))*$F239*(('1.Inputs'!$D$40)+(1-'1.Inputs'!$D$40)*(1+'1.Inputs'!$D$41))*(1+$G239)^(3-1))-(('1.Inputs'!$D$37*12*IF(3=1,'1.Inputs'!$D$38,IF(3=2,'1.Inputs'!$D$39,$E239)))/(1-'1.Inputs'!$D$42)*$D239*(1+$G239)^(3-1))-('1.Inputs'!$D$37*12*IF(3=1,'1.Inputs'!$D$38,IF(3=2,'1.Inputs'!$D$39,$E239)))*'1.Inputs'!$D$43*(1+$G239)^(3-1)-'1.Inputs'!$D$44*(1+$G239)^(3-1)-('1.Inputs'!$D$20/'1.Inputs'!$D$27+'1.Inputs'!$D$23/'1.Inputs'!$D$28))-MAX(0,((('1.Inputs'!$D$37*12*IF(3=1,'1.Inputs'!$D$38,IF(3=2,'1.Inputs'!$D$39,$E239)))*$F239*(('1.Inputs'!$D$40)+(1-'1.Inputs'!$D$40)*(1+'1.Inputs'!$D$41))*(1+$G239)^(3-1))-(('1.Inputs'!$D$37*12*IF(3=1,'1.Inputs'!$D$38,IF(3=2,'1.Inputs'!$D$39,$E239)))/(1-'1.Inputs'!$D$42)*$D239*(1+$G239)^(3-1))-('1.Inputs'!$D$37*12*IF(3=1,'1.Inputs'!$D$38,IF(3=2,'1.Inputs'!$D$39,$E239)))*'1.Inputs'!$D$43*(1+$G239)^(3-1)-'1.Inputs'!$D$44*(1+$G239)^(3-1)-('1.Inputs'!$D$20/'1.Inputs'!$D$27+'1.Inputs'!$D$23/'1.Inputs'!$D$28)))*'1.Inputs'!$D$53+('1.Inputs'!$D$20/'1.Inputs'!$D$27+'1.Inputs'!$D$23/'1.Inputs'!$D$28)-(J239-I239)</f>
        <v>386686933.56219602</v>
      </c>
      <c r="V239" s="36">
        <f ca="1">((('1.Inputs'!$D$37*12*IF(4=1,'1.Inputs'!$D$38,IF(4=2,'1.Inputs'!$D$39,$E239)))*$F239*(('1.Inputs'!$D$40)+(1-'1.Inputs'!$D$40)*(1+'1.Inputs'!$D$41))*(1+$G239)^(4-1))-(('1.Inputs'!$D$37*12*IF(4=1,'1.Inputs'!$D$38,IF(4=2,'1.Inputs'!$D$39,$E239)))/(1-'1.Inputs'!$D$42)*$D239*(1+$G239)^(4-1))-('1.Inputs'!$D$37*12*IF(4=1,'1.Inputs'!$D$38,IF(4=2,'1.Inputs'!$D$39,$E239)))*'1.Inputs'!$D$43*(1+$G239)^(4-1)-'1.Inputs'!$D$44*(1+$G239)^(4-1)-('1.Inputs'!$D$20/'1.Inputs'!$D$27+'1.Inputs'!$D$23/'1.Inputs'!$D$28))-MAX(0,((('1.Inputs'!$D$37*12*IF(4=1,'1.Inputs'!$D$38,IF(4=2,'1.Inputs'!$D$39,$E239)))*$F239*(('1.Inputs'!$D$40)+(1-'1.Inputs'!$D$40)*(1+'1.Inputs'!$D$41))*(1+$G239)^(4-1))-(('1.Inputs'!$D$37*12*IF(4=1,'1.Inputs'!$D$38,IF(4=2,'1.Inputs'!$D$39,$E239)))/(1-'1.Inputs'!$D$42)*$D239*(1+$G239)^(4-1))-('1.Inputs'!$D$37*12*IF(4=1,'1.Inputs'!$D$38,IF(4=2,'1.Inputs'!$D$39,$E239)))*'1.Inputs'!$D$43*(1+$G239)^(4-1)-'1.Inputs'!$D$44*(1+$G239)^(4-1)-('1.Inputs'!$D$20/'1.Inputs'!$D$27+'1.Inputs'!$D$23/'1.Inputs'!$D$28)))*'1.Inputs'!$D$53+('1.Inputs'!$D$20/'1.Inputs'!$D$27+'1.Inputs'!$D$23/'1.Inputs'!$D$28)-(K239-J239)</f>
        <v>630010257.29689741</v>
      </c>
      <c r="W239" s="36">
        <f ca="1">((('1.Inputs'!$D$37*12*IF(5=1,'1.Inputs'!$D$38,IF(5=2,'1.Inputs'!$D$39,$E239)))*$F239*(('1.Inputs'!$D$40)+(1-'1.Inputs'!$D$40)*(1+'1.Inputs'!$D$41))*(1+$G239)^(5-1))-(('1.Inputs'!$D$37*12*IF(5=1,'1.Inputs'!$D$38,IF(5=2,'1.Inputs'!$D$39,$E239)))/(1-'1.Inputs'!$D$42)*$D239*(1+$G239)^(5-1))-('1.Inputs'!$D$37*12*IF(5=1,'1.Inputs'!$D$38,IF(5=2,'1.Inputs'!$D$39,$E239)))*'1.Inputs'!$D$43*(1+$G239)^(5-1)-'1.Inputs'!$D$44*(1+$G239)^(5-1)-('1.Inputs'!$D$20/'1.Inputs'!$D$27+'1.Inputs'!$D$23/'1.Inputs'!$D$28))-MAX(0,((('1.Inputs'!$D$37*12*IF(5=1,'1.Inputs'!$D$38,IF(5=2,'1.Inputs'!$D$39,$E239)))*$F239*(('1.Inputs'!$D$40)+(1-'1.Inputs'!$D$40)*(1+'1.Inputs'!$D$41))*(1+$G239)^(5-1))-(('1.Inputs'!$D$37*12*IF(5=1,'1.Inputs'!$D$38,IF(5=2,'1.Inputs'!$D$39,$E239)))/(1-'1.Inputs'!$D$42)*$D239*(1+$G239)^(5-1))-('1.Inputs'!$D$37*12*IF(5=1,'1.Inputs'!$D$38,IF(5=2,'1.Inputs'!$D$39,$E239)))*'1.Inputs'!$D$43*(1+$G239)^(5-1)-'1.Inputs'!$D$44*(1+$G239)^(5-1)-('1.Inputs'!$D$20/'1.Inputs'!$D$27+'1.Inputs'!$D$23/'1.Inputs'!$D$28)))*'1.Inputs'!$D$53+('1.Inputs'!$D$20/'1.Inputs'!$D$27+'1.Inputs'!$D$23/'1.Inputs'!$D$28)-(L239-K239)</f>
        <v>656048360.23023391</v>
      </c>
      <c r="X239" s="36">
        <f ca="1">((('1.Inputs'!$D$37*12*IF(6=1,'1.Inputs'!$D$38,IF(6=2,'1.Inputs'!$D$39,$E239)))*$F239*(('1.Inputs'!$D$40)+(1-'1.Inputs'!$D$40)*(1+'1.Inputs'!$D$41))*(1+$G239)^(6-1))-(('1.Inputs'!$D$37*12*IF(6=1,'1.Inputs'!$D$38,IF(6=2,'1.Inputs'!$D$39,$E239)))/(1-'1.Inputs'!$D$42)*$D239*(1+$G239)^(6-1))-('1.Inputs'!$D$37*12*IF(6=1,'1.Inputs'!$D$38,IF(6=2,'1.Inputs'!$D$39,$E239)))*'1.Inputs'!$D$43*(1+$G239)^(6-1)-'1.Inputs'!$D$44*(1+$G239)^(6-1)-('1.Inputs'!$D$20/'1.Inputs'!$D$27+'1.Inputs'!$D$23/'1.Inputs'!$D$28))-MAX(0,((('1.Inputs'!$D$37*12*IF(6=1,'1.Inputs'!$D$38,IF(6=2,'1.Inputs'!$D$39,$E239)))*$F239*(('1.Inputs'!$D$40)+(1-'1.Inputs'!$D$40)*(1+'1.Inputs'!$D$41))*(1+$G239)^(6-1))-(('1.Inputs'!$D$37*12*IF(6=1,'1.Inputs'!$D$38,IF(6=2,'1.Inputs'!$D$39,$E239)))/(1-'1.Inputs'!$D$42)*$D239*(1+$G239)^(6-1))-('1.Inputs'!$D$37*12*IF(6=1,'1.Inputs'!$D$38,IF(6=2,'1.Inputs'!$D$39,$E239)))*'1.Inputs'!$D$43*(1+$G239)^(6-1)-'1.Inputs'!$D$44*(1+$G239)^(6-1)-('1.Inputs'!$D$20/'1.Inputs'!$D$27+'1.Inputs'!$D$23/'1.Inputs'!$D$28)))*'1.Inputs'!$D$53+('1.Inputs'!$D$20/'1.Inputs'!$D$27+'1.Inputs'!$D$23/'1.Inputs'!$D$28)-(M239-L239)</f>
        <v>683249862.3416667</v>
      </c>
      <c r="Y239" s="36">
        <f ca="1">((('1.Inputs'!$D$37*12*IF(7=1,'1.Inputs'!$D$38,IF(7=2,'1.Inputs'!$D$39,$E239)))*$F239*(('1.Inputs'!$D$40)+(1-'1.Inputs'!$D$40)*(1+'1.Inputs'!$D$41))*(1+$G239)^(7-1))-(('1.Inputs'!$D$37*12*IF(7=1,'1.Inputs'!$D$38,IF(7=2,'1.Inputs'!$D$39,$E239)))/(1-'1.Inputs'!$D$42)*$D239*(1+$G239)^(7-1))-('1.Inputs'!$D$37*12*IF(7=1,'1.Inputs'!$D$38,IF(7=2,'1.Inputs'!$D$39,$E239)))*'1.Inputs'!$D$43*(1+$G239)^(7-1)-'1.Inputs'!$D$44*(1+$G239)^(7-1)-('1.Inputs'!$D$20/'1.Inputs'!$D$27+'1.Inputs'!$D$23/'1.Inputs'!$D$28))-MAX(0,((('1.Inputs'!$D$37*12*IF(7=1,'1.Inputs'!$D$38,IF(7=2,'1.Inputs'!$D$39,$E239)))*$F239*(('1.Inputs'!$D$40)+(1-'1.Inputs'!$D$40)*(1+'1.Inputs'!$D$41))*(1+$G239)^(7-1))-(('1.Inputs'!$D$37*12*IF(7=1,'1.Inputs'!$D$38,IF(7=2,'1.Inputs'!$D$39,$E239)))/(1-'1.Inputs'!$D$42)*$D239*(1+$G239)^(7-1))-('1.Inputs'!$D$37*12*IF(7=1,'1.Inputs'!$D$38,IF(7=2,'1.Inputs'!$D$39,$E239)))*'1.Inputs'!$D$43*(1+$G239)^(7-1)-'1.Inputs'!$D$44*(1+$G239)^(7-1)-('1.Inputs'!$D$20/'1.Inputs'!$D$27+'1.Inputs'!$D$23/'1.Inputs'!$D$28)))*'1.Inputs'!$D$53+('1.Inputs'!$D$20/'1.Inputs'!$D$27+'1.Inputs'!$D$23/'1.Inputs'!$D$28)-(N239-M239)</f>
        <v>711666745.05438638</v>
      </c>
      <c r="Z239" s="36">
        <f ca="1">((('1.Inputs'!$D$37*12*IF(8=1,'1.Inputs'!$D$38,IF(8=2,'1.Inputs'!$D$39,$E239)))*$F239*(('1.Inputs'!$D$40)+(1-'1.Inputs'!$D$40)*(1+'1.Inputs'!$D$41))*(1+$G239)^(8-1))-(('1.Inputs'!$D$37*12*IF(8=1,'1.Inputs'!$D$38,IF(8=2,'1.Inputs'!$D$39,$E239)))/(1-'1.Inputs'!$D$42)*$D239*(1+$G239)^(8-1))-('1.Inputs'!$D$37*12*IF(8=1,'1.Inputs'!$D$38,IF(8=2,'1.Inputs'!$D$39,$E239)))*'1.Inputs'!$D$43*(1+$G239)^(8-1)-'1.Inputs'!$D$44*(1+$G239)^(8-1)-('1.Inputs'!$D$20/'1.Inputs'!$D$27+'1.Inputs'!$D$23/'1.Inputs'!$D$28))-MAX(0,((('1.Inputs'!$D$37*12*IF(8=1,'1.Inputs'!$D$38,IF(8=2,'1.Inputs'!$D$39,$E239)))*$F239*(('1.Inputs'!$D$40)+(1-'1.Inputs'!$D$40)*(1+'1.Inputs'!$D$41))*(1+$G239)^(8-1))-(('1.Inputs'!$D$37*12*IF(8=1,'1.Inputs'!$D$38,IF(8=2,'1.Inputs'!$D$39,$E239)))/(1-'1.Inputs'!$D$42)*$D239*(1+$G239)^(8-1))-('1.Inputs'!$D$37*12*IF(8=1,'1.Inputs'!$D$38,IF(8=2,'1.Inputs'!$D$39,$E239)))*'1.Inputs'!$D$43*(1+$G239)^(8-1)-'1.Inputs'!$D$44*(1+$G239)^(8-1)-('1.Inputs'!$D$20/'1.Inputs'!$D$27+'1.Inputs'!$D$23/'1.Inputs'!$D$28)))*'1.Inputs'!$D$53+('1.Inputs'!$D$20/'1.Inputs'!$D$27+'1.Inputs'!$D$23/'1.Inputs'!$D$28)-(O239-N239)</f>
        <v>741353312.35498309</v>
      </c>
      <c r="AA239" s="36">
        <f ca="1">((('1.Inputs'!$D$37*12*IF(9=1,'1.Inputs'!$D$38,IF(9=2,'1.Inputs'!$D$39,$E239)))*$F239*(('1.Inputs'!$D$40)+(1-'1.Inputs'!$D$40)*(1+'1.Inputs'!$D$41))*(1+$G239)^(9-1))-(('1.Inputs'!$D$37*12*IF(9=1,'1.Inputs'!$D$38,IF(9=2,'1.Inputs'!$D$39,$E239)))/(1-'1.Inputs'!$D$42)*$D239*(1+$G239)^(9-1))-('1.Inputs'!$D$37*12*IF(9=1,'1.Inputs'!$D$38,IF(9=2,'1.Inputs'!$D$39,$E239)))*'1.Inputs'!$D$43*(1+$G239)^(9-1)-'1.Inputs'!$D$44*(1+$G239)^(9-1)-('1.Inputs'!$D$20/'1.Inputs'!$D$27+'1.Inputs'!$D$23/'1.Inputs'!$D$28))-MAX(0,((('1.Inputs'!$D$37*12*IF(9=1,'1.Inputs'!$D$38,IF(9=2,'1.Inputs'!$D$39,$E239)))*$F239*(('1.Inputs'!$D$40)+(1-'1.Inputs'!$D$40)*(1+'1.Inputs'!$D$41))*(1+$G239)^(9-1))-(('1.Inputs'!$D$37*12*IF(9=1,'1.Inputs'!$D$38,IF(9=2,'1.Inputs'!$D$39,$E239)))/(1-'1.Inputs'!$D$42)*$D239*(1+$G239)^(9-1))-('1.Inputs'!$D$37*12*IF(9=1,'1.Inputs'!$D$38,IF(9=2,'1.Inputs'!$D$39,$E239)))*'1.Inputs'!$D$43*(1+$G239)^(9-1)-'1.Inputs'!$D$44*(1+$G239)^(9-1)-('1.Inputs'!$D$20/'1.Inputs'!$D$27+'1.Inputs'!$D$23/'1.Inputs'!$D$28)))*'1.Inputs'!$D$53+('1.Inputs'!$D$20/'1.Inputs'!$D$27+'1.Inputs'!$D$23/'1.Inputs'!$D$28)-(P239-O239)</f>
        <v>772366294.56708527</v>
      </c>
      <c r="AB239" s="36">
        <f ca="1">((('1.Inputs'!$D$37*12*IF(10=1,'1.Inputs'!$D$38,IF(10=2,'1.Inputs'!$D$39,$E239)))*$F239*(('1.Inputs'!$D$40)+(1-'1.Inputs'!$D$40)*(1+'1.Inputs'!$D$41))*(1+$G239)^(10-1))-(('1.Inputs'!$D$37*12*IF(10=1,'1.Inputs'!$D$38,IF(10=2,'1.Inputs'!$D$39,$E239)))/(1-'1.Inputs'!$D$42)*$D239*(1+$G239)^(10-1))-('1.Inputs'!$D$37*12*IF(10=1,'1.Inputs'!$D$38,IF(10=2,'1.Inputs'!$D$39,$E239)))*'1.Inputs'!$D$43*(1+$G239)^(10-1)-'1.Inputs'!$D$44*(1+$G239)^(10-1)-('1.Inputs'!$D$20/'1.Inputs'!$D$27+'1.Inputs'!$D$23/'1.Inputs'!$D$28))-MAX(0,((('1.Inputs'!$D$37*12*IF(10=1,'1.Inputs'!$D$38,IF(10=2,'1.Inputs'!$D$39,$E239)))*$F239*(('1.Inputs'!$D$40)+(1-'1.Inputs'!$D$40)*(1+'1.Inputs'!$D$41))*(1+$G239)^(10-1))-(('1.Inputs'!$D$37*12*IF(10=1,'1.Inputs'!$D$38,IF(10=2,'1.Inputs'!$D$39,$E239)))/(1-'1.Inputs'!$D$42)*$D239*(1+$G239)^(10-1))-('1.Inputs'!$D$37*12*IF(10=1,'1.Inputs'!$D$38,IF(10=2,'1.Inputs'!$D$39,$E239)))*'1.Inputs'!$D$43*(1+$G239)^(10-1)-'1.Inputs'!$D$44*(1+$G239)^(10-1)-('1.Inputs'!$D$20/'1.Inputs'!$D$27+'1.Inputs'!$D$23/'1.Inputs'!$D$28)))*'1.Inputs'!$D$53+('1.Inputs'!$D$20/'1.Inputs'!$D$27+'1.Inputs'!$D$23/'1.Inputs'!$D$28)-(Q239-P239)+(('1.Inputs'!$D$20+'1.Inputs'!$D$23-('1.Inputs'!$D$20/'1.Inputs'!$D$27+'1.Inputs'!$D$23/'1.Inputs'!$D$28)*'1.Inputs'!$D$10)*'1.Inputs'!$D$60+'1.Inputs'!$D$19*'1.Inputs'!$D$59+Q239)</f>
        <v>3339690512.907464</v>
      </c>
      <c r="AC239" s="36">
        <f ca="1">S239-AC$13-AC$14+MIN(AC$13,MAX(0,((('1.Inputs'!$D$37*12*IF(1=1,'1.Inputs'!$D$38,IF(1=2,'1.Inputs'!$D$39,$E239)))*$F239*(('1.Inputs'!$D$40)+(1-'1.Inputs'!$D$40)*(1+'1.Inputs'!$D$41))*(1+$G239)^(1-1))-(('1.Inputs'!$D$37*12*IF(1=1,'1.Inputs'!$D$38,IF(1=2,'1.Inputs'!$D$39,$E239)))/(1-'1.Inputs'!$D$42)*$D239*(1+$G239)^(1-1))-('1.Inputs'!$D$37*12*IF(1=1,'1.Inputs'!$D$38,IF(1=2,'1.Inputs'!$D$39,$E239)))*'1.Inputs'!$D$43*(1+$G239)^(1-1)-'1.Inputs'!$D$44*(1+$G239)^(1-1)-('1.Inputs'!$D$20/'1.Inputs'!$D$27+'1.Inputs'!$D$23/'1.Inputs'!$D$28))))*'1.Inputs'!$D$53</f>
        <v>-733124928.55293131</v>
      </c>
      <c r="AD239" s="36">
        <f ca="1">T239-AD$13-AD$14+MIN(AD$13,MAX(0,((('1.Inputs'!$D$37*12*IF(2=1,'1.Inputs'!$D$38,IF(2=2,'1.Inputs'!$D$39,$E239)))*$F239*(('1.Inputs'!$D$40)+(1-'1.Inputs'!$D$40)*(1+'1.Inputs'!$D$41))*(1+$G239)^(2-1))-(('1.Inputs'!$D$37*12*IF(2=1,'1.Inputs'!$D$38,IF(2=2,'1.Inputs'!$D$39,$E239)))/(1-'1.Inputs'!$D$42)*$D239*(1+$G239)^(2-1))-('1.Inputs'!$D$37*12*IF(2=1,'1.Inputs'!$D$38,IF(2=2,'1.Inputs'!$D$39,$E239)))*'1.Inputs'!$D$43*(1+$G239)^(2-1)-'1.Inputs'!$D$44*(1+$G239)^(2-1)-('1.Inputs'!$D$20/'1.Inputs'!$D$27+'1.Inputs'!$D$23/'1.Inputs'!$D$28))))*'1.Inputs'!$D$53</f>
        <v>-2085861.981304884</v>
      </c>
      <c r="AE239" s="36">
        <f ca="1">U239-AE$13-AE$14+MIN(AE$13,MAX(0,((('1.Inputs'!$D$37*12*IF(3=1,'1.Inputs'!$D$38,IF(3=2,'1.Inputs'!$D$39,$E239)))*$F239*(('1.Inputs'!$D$40)+(1-'1.Inputs'!$D$40)*(1+'1.Inputs'!$D$41))*(1+$G239)^(3-1))-(('1.Inputs'!$D$37*12*IF(3=1,'1.Inputs'!$D$38,IF(3=2,'1.Inputs'!$D$39,$E239)))/(1-'1.Inputs'!$D$42)*$D239*(1+$G239)^(3-1))-('1.Inputs'!$D$37*12*IF(3=1,'1.Inputs'!$D$38,IF(3=2,'1.Inputs'!$D$39,$E239)))*'1.Inputs'!$D$43*(1+$G239)^(3-1)-'1.Inputs'!$D$44*(1+$G239)^(3-1)-('1.Inputs'!$D$20/'1.Inputs'!$D$27+'1.Inputs'!$D$23/'1.Inputs'!$D$28))))*'1.Inputs'!$D$53</f>
        <v>44746933.562196016</v>
      </c>
      <c r="AF239" s="36">
        <f ca="1">V239-AF$13-AF$14+MIN(AF$13,MAX(0,((('1.Inputs'!$D$37*12*IF(4=1,'1.Inputs'!$D$38,IF(4=2,'1.Inputs'!$D$39,$E239)))*$F239*(('1.Inputs'!$D$40)+(1-'1.Inputs'!$D$40)*(1+'1.Inputs'!$D$41))*(1+$G239)^(4-1))-(('1.Inputs'!$D$37*12*IF(4=1,'1.Inputs'!$D$38,IF(4=2,'1.Inputs'!$D$39,$E239)))/(1-'1.Inputs'!$D$42)*$D239*(1+$G239)^(4-1))-('1.Inputs'!$D$37*12*IF(4=1,'1.Inputs'!$D$38,IF(4=2,'1.Inputs'!$D$39,$E239)))*'1.Inputs'!$D$43*(1+$G239)^(4-1)-'1.Inputs'!$D$44*(1+$G239)^(4-1)-('1.Inputs'!$D$20/'1.Inputs'!$D$27+'1.Inputs'!$D$23/'1.Inputs'!$D$28))))*'1.Inputs'!$D$53</f>
        <v>307258257.29689741</v>
      </c>
      <c r="AG239" s="36">
        <f ca="1">W239-AG$13-AG$14+MIN(AG$13,MAX(0,((('1.Inputs'!$D$37*12*IF(5=1,'1.Inputs'!$D$38,IF(5=2,'1.Inputs'!$D$39,$E239)))*$F239*(('1.Inputs'!$D$40)+(1-'1.Inputs'!$D$40)*(1+'1.Inputs'!$D$41))*(1+$G239)^(5-1))-(('1.Inputs'!$D$37*12*IF(5=1,'1.Inputs'!$D$38,IF(5=2,'1.Inputs'!$D$39,$E239)))/(1-'1.Inputs'!$D$42)*$D239*(1+$G239)^(5-1))-('1.Inputs'!$D$37*12*IF(5=1,'1.Inputs'!$D$38,IF(5=2,'1.Inputs'!$D$39,$E239)))*'1.Inputs'!$D$43*(1+$G239)^(5-1)-'1.Inputs'!$D$44*(1+$G239)^(5-1)-('1.Inputs'!$D$20/'1.Inputs'!$D$27+'1.Inputs'!$D$23/'1.Inputs'!$D$28))))*'1.Inputs'!$D$53</f>
        <v>352484360.23023391</v>
      </c>
      <c r="AH239" s="36">
        <f ca="1">X239-AH$13-AH$14+MIN(AH$13,MAX(0,((('1.Inputs'!$D$37*12*IF(6=1,'1.Inputs'!$D$38,IF(6=2,'1.Inputs'!$D$39,$E239)))*$F239*(('1.Inputs'!$D$40)+(1-'1.Inputs'!$D$40)*(1+'1.Inputs'!$D$41))*(1+$G239)^(6-1))-(('1.Inputs'!$D$37*12*IF(6=1,'1.Inputs'!$D$38,IF(6=2,'1.Inputs'!$D$39,$E239)))/(1-'1.Inputs'!$D$42)*$D239*(1+$G239)^(6-1))-('1.Inputs'!$D$37*12*IF(6=1,'1.Inputs'!$D$38,IF(6=2,'1.Inputs'!$D$39,$E239)))*'1.Inputs'!$D$43*(1+$G239)^(6-1)-'1.Inputs'!$D$44*(1+$G239)^(6-1)-('1.Inputs'!$D$20/'1.Inputs'!$D$27+'1.Inputs'!$D$23/'1.Inputs'!$D$28))))*'1.Inputs'!$D$53</f>
        <v>398873862.3416667</v>
      </c>
      <c r="AI239" s="36">
        <f ca="1">Y239-AI$13-AI$14+MIN(AI$13,MAX(0,((('1.Inputs'!$D$37*12*IF(7=1,'1.Inputs'!$D$38,IF(7=2,'1.Inputs'!$D$39,$E239)))*$F239*(('1.Inputs'!$D$40)+(1-'1.Inputs'!$D$40)*(1+'1.Inputs'!$D$41))*(1+$G239)^(7-1))-(('1.Inputs'!$D$37*12*IF(7=1,'1.Inputs'!$D$38,IF(7=2,'1.Inputs'!$D$39,$E239)))/(1-'1.Inputs'!$D$42)*$D239*(1+$G239)^(7-1))-('1.Inputs'!$D$37*12*IF(7=1,'1.Inputs'!$D$38,IF(7=2,'1.Inputs'!$D$39,$E239)))*'1.Inputs'!$D$43*(1+$G239)^(7-1)-'1.Inputs'!$D$44*(1+$G239)^(7-1)-('1.Inputs'!$D$20/'1.Inputs'!$D$27+'1.Inputs'!$D$23/'1.Inputs'!$D$28))))*'1.Inputs'!$D$53</f>
        <v>446478745.05438638</v>
      </c>
      <c r="AJ239" s="36">
        <f ca="1">Z239-AJ$13-AJ$14+MIN(AJ$13,MAX(0,((('1.Inputs'!$D$37*12*IF(8=1,'1.Inputs'!$D$38,IF(8=2,'1.Inputs'!$D$39,$E239)))*$F239*(('1.Inputs'!$D$40)+(1-'1.Inputs'!$D$40)*(1+'1.Inputs'!$D$41))*(1+$G239)^(8-1))-(('1.Inputs'!$D$37*12*IF(8=1,'1.Inputs'!$D$38,IF(8=2,'1.Inputs'!$D$39,$E239)))/(1-'1.Inputs'!$D$42)*$D239*(1+$G239)^(8-1))-('1.Inputs'!$D$37*12*IF(8=1,'1.Inputs'!$D$38,IF(8=2,'1.Inputs'!$D$39,$E239)))*'1.Inputs'!$D$43*(1+$G239)^(8-1)-'1.Inputs'!$D$44*(1+$G239)^(8-1)-('1.Inputs'!$D$20/'1.Inputs'!$D$27+'1.Inputs'!$D$23/'1.Inputs'!$D$28))))*'1.Inputs'!$D$53</f>
        <v>741353312.35498309</v>
      </c>
      <c r="AK239" s="36">
        <f ca="1">AA239-AK$13-AK$14+MIN(AK$13,MAX(0,((('1.Inputs'!$D$37*12*IF(9=1,'1.Inputs'!$D$38,IF(9=2,'1.Inputs'!$D$39,$E239)))*$F239*(('1.Inputs'!$D$40)+(1-'1.Inputs'!$D$40)*(1+'1.Inputs'!$D$41))*(1+$G239)^(9-1))-(('1.Inputs'!$D$37*12*IF(9=1,'1.Inputs'!$D$38,IF(9=2,'1.Inputs'!$D$39,$E239)))/(1-'1.Inputs'!$D$42)*$D239*(1+$G239)^(9-1))-('1.Inputs'!$D$37*12*IF(9=1,'1.Inputs'!$D$38,IF(9=2,'1.Inputs'!$D$39,$E239)))*'1.Inputs'!$D$43*(1+$G239)^(9-1)-'1.Inputs'!$D$44*(1+$G239)^(9-1)-('1.Inputs'!$D$20/'1.Inputs'!$D$27+'1.Inputs'!$D$23/'1.Inputs'!$D$28))))*'1.Inputs'!$D$53</f>
        <v>772366294.56708527</v>
      </c>
      <c r="AL239" s="36">
        <f ca="1">AB239-AL$13-AL$14+MIN(AL$13,MAX(0,((('1.Inputs'!$D$37*12*IF(10=1,'1.Inputs'!$D$38,IF(10=2,'1.Inputs'!$D$39,$E239)))*$F239*(('1.Inputs'!$D$40)+(1-'1.Inputs'!$D$40)*(1+'1.Inputs'!$D$41))*(1+$G239)^(10-1))-(('1.Inputs'!$D$37*12*IF(10=1,'1.Inputs'!$D$38,IF(10=2,'1.Inputs'!$D$39,$E239)))/(1-'1.Inputs'!$D$42)*$D239*(1+$G239)^(10-1))-('1.Inputs'!$D$37*12*IF(10=1,'1.Inputs'!$D$38,IF(10=2,'1.Inputs'!$D$39,$E239)))*'1.Inputs'!$D$43*(1+$G239)^(10-1)-'1.Inputs'!$D$44*(1+$G239)^(10-1)-('1.Inputs'!$D$20/'1.Inputs'!$D$27+'1.Inputs'!$D$23/'1.Inputs'!$D$28))))*'1.Inputs'!$D$53+'1.Inputs'!$D$35</f>
        <v>4139690512.907464</v>
      </c>
      <c r="AM239" s="48">
        <f ca="1">R239+NPV('1.Inputs'!$D$55,S239:AB239)</f>
        <v>892409778.28964806</v>
      </c>
      <c r="AN239" s="48">
        <f ca="1">-('1.Inputs'!$D$24*(1-'1.Inputs'!$D$31)+'1.Inputs'!$D$35)+NPV('1.Inputs'!$D$54,AC239:AL239)</f>
        <v>-452774408.68649888</v>
      </c>
      <c r="AO239" s="36">
        <f t="shared" ca="1" si="29"/>
        <v>-4.0014186653190738</v>
      </c>
      <c r="AP239" s="36">
        <f t="shared" ca="1" si="30"/>
        <v>0.98243631494460371</v>
      </c>
      <c r="AQ239" s="36">
        <f ca="1">'1.Inputs'!$D$35+MIN(SUM($AC239:AC239),SUM($AC239:AD239),SUM($AC239:AE239),SUM($AC239:AF239),SUM($AC239:AG239),SUM($AC239:AH239),SUM($AC239:AI239),SUM($AC239:AJ239),SUM($AC239:AK239),SUM($AC239:AL239))</f>
        <v>64789209.465763807</v>
      </c>
      <c r="AR239" s="36">
        <f ca="1">IF(AP239&lt;'1.Inputs'!$D$57,1,0)</f>
        <v>1</v>
      </c>
      <c r="AS239" s="36">
        <f t="shared" ca="1" si="31"/>
        <v>0</v>
      </c>
    </row>
    <row r="240" spans="2:45" ht="15" customHeight="1" x14ac:dyDescent="0.25">
      <c r="B240" s="36">
        <v>225</v>
      </c>
      <c r="C240" s="36">
        <f t="shared" ca="1" si="24"/>
        <v>0.47346699880978749</v>
      </c>
      <c r="D240" s="36">
        <f t="shared" ca="1" si="25"/>
        <v>19056.514068988774</v>
      </c>
      <c r="E240" s="47">
        <f t="shared" ca="1" si="26"/>
        <v>0.82499764382068563</v>
      </c>
      <c r="F240" s="36">
        <f t="shared" ca="1" si="27"/>
        <v>28976.308165969727</v>
      </c>
      <c r="G240" s="36">
        <f t="shared" ca="1" si="28"/>
        <v>4.0410456092630553E-2</v>
      </c>
      <c r="H240" s="36">
        <f ca="1">((('1.Inputs'!$D$37*12*IF(1=1,'1.Inputs'!$D$38,IF(1=2,'1.Inputs'!$D$39,$E240)))*$F240*(('1.Inputs'!$D$40)+(1-'1.Inputs'!$D$40)*(1+'1.Inputs'!$D$41))*(1+$G240)^(1-1))*'1.Inputs'!$D$47+(('1.Inputs'!$D$37*12*IF(1=1,'1.Inputs'!$D$38,IF(1=2,'1.Inputs'!$D$39,$E240)))/(1-'1.Inputs'!$D$42)*$D240*(1+$G240)^(1-1))*('1.Inputs'!$D$48-'1.Inputs'!$D$49))/'1.Inputs'!$D$51</f>
        <v>773960451.88573694</v>
      </c>
      <c r="I240" s="36">
        <f ca="1">((('1.Inputs'!$D$37*12*IF(2=1,'1.Inputs'!$D$38,IF(2=2,'1.Inputs'!$D$39,$E240)))*$F240*(('1.Inputs'!$D$40)+(1-'1.Inputs'!$D$40)*(1+'1.Inputs'!$D$41))*(1+$G240)^(2-1))*'1.Inputs'!$D$47+(('1.Inputs'!$D$37*12*IF(2=1,'1.Inputs'!$D$38,IF(2=2,'1.Inputs'!$D$39,$E240)))/(1-'1.Inputs'!$D$42)*$D240*(1+$G240)^(2-1))*('1.Inputs'!$D$48-'1.Inputs'!$D$49))/'1.Inputs'!$D$51</f>
        <v>1127331165.4417377</v>
      </c>
      <c r="J240" s="36">
        <f ca="1">((('1.Inputs'!$D$37*12*IF(3=1,'1.Inputs'!$D$38,IF(3=2,'1.Inputs'!$D$39,$E240)))*$F240*(('1.Inputs'!$D$40)+(1-'1.Inputs'!$D$40)*(1+'1.Inputs'!$D$41))*(1+$G240)^(3-1))*'1.Inputs'!$D$47+(('1.Inputs'!$D$37*12*IF(3=1,'1.Inputs'!$D$38,IF(3=2,'1.Inputs'!$D$39,$E240)))/(1-'1.Inputs'!$D$42)*$D240*(1+$G240)^(3-1))*('1.Inputs'!$D$48-'1.Inputs'!$D$49))/'1.Inputs'!$D$51</f>
        <v>1382327314.8163686</v>
      </c>
      <c r="K240" s="36">
        <f ca="1">((('1.Inputs'!$D$37*12*IF(4=1,'1.Inputs'!$D$38,IF(4=2,'1.Inputs'!$D$39,$E240)))*$F240*(('1.Inputs'!$D$40)+(1-'1.Inputs'!$D$40)*(1+'1.Inputs'!$D$41))*(1+$G240)^(4-1))*'1.Inputs'!$D$47+(('1.Inputs'!$D$37*12*IF(4=1,'1.Inputs'!$D$38,IF(4=2,'1.Inputs'!$D$39,$E240)))/(1-'1.Inputs'!$D$42)*$D240*(1+$G240)^(4-1))*('1.Inputs'!$D$48-'1.Inputs'!$D$49))/'1.Inputs'!$D$51</f>
        <v>1438187792.0773997</v>
      </c>
      <c r="L240" s="36">
        <f ca="1">((('1.Inputs'!$D$37*12*IF(5=1,'1.Inputs'!$D$38,IF(5=2,'1.Inputs'!$D$39,$E240)))*$F240*(('1.Inputs'!$D$40)+(1-'1.Inputs'!$D$40)*(1+'1.Inputs'!$D$41))*(1+$G240)^(5-1))*'1.Inputs'!$D$47+(('1.Inputs'!$D$37*12*IF(5=1,'1.Inputs'!$D$38,IF(5=2,'1.Inputs'!$D$39,$E240)))/(1-'1.Inputs'!$D$42)*$D240*(1+$G240)^(5-1))*('1.Inputs'!$D$48-'1.Inputs'!$D$49))/'1.Inputs'!$D$51</f>
        <v>1496305616.7021008</v>
      </c>
      <c r="M240" s="36">
        <f ca="1">((('1.Inputs'!$D$37*12*IF(6=1,'1.Inputs'!$D$38,IF(6=2,'1.Inputs'!$D$39,$E240)))*$F240*(('1.Inputs'!$D$40)+(1-'1.Inputs'!$D$40)*(1+'1.Inputs'!$D$41))*(1+$G240)^(6-1))*'1.Inputs'!$D$47+(('1.Inputs'!$D$37*12*IF(6=1,'1.Inputs'!$D$38,IF(6=2,'1.Inputs'!$D$39,$E240)))/(1-'1.Inputs'!$D$42)*$D240*(1+$G240)^(6-1))*('1.Inputs'!$D$48-'1.Inputs'!$D$49))/'1.Inputs'!$D$51</f>
        <v>1556772009.1269975</v>
      </c>
      <c r="N240" s="36">
        <f ca="1">((('1.Inputs'!$D$37*12*IF(7=1,'1.Inputs'!$D$38,IF(7=2,'1.Inputs'!$D$39,$E240)))*$F240*(('1.Inputs'!$D$40)+(1-'1.Inputs'!$D$40)*(1+'1.Inputs'!$D$41))*(1+$G240)^(7-1))*'1.Inputs'!$D$47+(('1.Inputs'!$D$37*12*IF(7=1,'1.Inputs'!$D$38,IF(7=2,'1.Inputs'!$D$39,$E240)))/(1-'1.Inputs'!$D$42)*$D240*(1+$G240)^(7-1))*('1.Inputs'!$D$48-'1.Inputs'!$D$49))/'1.Inputs'!$D$51</f>
        <v>1619681876.0480604</v>
      </c>
      <c r="O240" s="36">
        <f ca="1">((('1.Inputs'!$D$37*12*IF(8=1,'1.Inputs'!$D$38,IF(8=2,'1.Inputs'!$D$39,$E240)))*$F240*(('1.Inputs'!$D$40)+(1-'1.Inputs'!$D$40)*(1+'1.Inputs'!$D$41))*(1+$G240)^(8-1))*'1.Inputs'!$D$47+(('1.Inputs'!$D$37*12*IF(8=1,'1.Inputs'!$D$38,IF(8=2,'1.Inputs'!$D$39,$E240)))/(1-'1.Inputs'!$D$42)*$D240*(1+$G240)^(8-1))*('1.Inputs'!$D$48-'1.Inputs'!$D$49))/'1.Inputs'!$D$51</f>
        <v>1685133959.3841302</v>
      </c>
      <c r="P240" s="36">
        <f ca="1">((('1.Inputs'!$D$37*12*IF(9=1,'1.Inputs'!$D$38,IF(9=2,'1.Inputs'!$D$39,$E240)))*$F240*(('1.Inputs'!$D$40)+(1-'1.Inputs'!$D$40)*(1+'1.Inputs'!$D$41))*(1+$G240)^(9-1))*'1.Inputs'!$D$47+(('1.Inputs'!$D$37*12*IF(9=1,'1.Inputs'!$D$38,IF(9=2,'1.Inputs'!$D$39,$E240)))/(1-'1.Inputs'!$D$42)*$D240*(1+$G240)^(9-1))*('1.Inputs'!$D$48-'1.Inputs'!$D$49))/'1.Inputs'!$D$51</f>
        <v>1753230991.2600236</v>
      </c>
      <c r="Q240" s="36">
        <f ca="1">((('1.Inputs'!$D$37*12*IF(10=1,'1.Inputs'!$D$38,IF(10=2,'1.Inputs'!$D$39,$E240)))*$F240*(('1.Inputs'!$D$40)+(1-'1.Inputs'!$D$40)*(1+'1.Inputs'!$D$41))*(1+$G240)^(10-1))*'1.Inputs'!$D$47+(('1.Inputs'!$D$37*12*IF(10=1,'1.Inputs'!$D$38,IF(10=2,'1.Inputs'!$D$39,$E240)))/(1-'1.Inputs'!$D$42)*$D240*(1+$G240)^(10-1))*('1.Inputs'!$D$48-'1.Inputs'!$D$49))/'1.Inputs'!$D$51</f>
        <v>1824079855.2525764</v>
      </c>
      <c r="R240" s="36">
        <f>-'1.Inputs'!$D$24</f>
        <v>-2050000000</v>
      </c>
      <c r="S240" s="36">
        <f ca="1">((('1.Inputs'!$D$37*12*IF(1=1,'1.Inputs'!$D$38,IF(1=2,'1.Inputs'!$D$39,$E240)))*$F240*(('1.Inputs'!$D$40)+(1-'1.Inputs'!$D$40)*(1+'1.Inputs'!$D$41))*(1+$G240)^(1-1))-(('1.Inputs'!$D$37*12*IF(1=1,'1.Inputs'!$D$38,IF(1=2,'1.Inputs'!$D$39,$E240)))/(1-'1.Inputs'!$D$42)*$D240*(1+$G240)^(1-1))-('1.Inputs'!$D$37*12*IF(1=1,'1.Inputs'!$D$38,IF(1=2,'1.Inputs'!$D$39,$E240)))*'1.Inputs'!$D$43*(1+$G240)^(1-1)-'1.Inputs'!$D$44*(1+$G240)^(1-1)-('1.Inputs'!$D$20/'1.Inputs'!$D$27+'1.Inputs'!$D$23/'1.Inputs'!$D$28))-MAX(0,((('1.Inputs'!$D$37*12*IF(1=1,'1.Inputs'!$D$38,IF(1=2,'1.Inputs'!$D$39,$E240)))*$F240*(('1.Inputs'!$D$40)+(1-'1.Inputs'!$D$40)*(1+'1.Inputs'!$D$41))*(1+$G240)^(1-1))-(('1.Inputs'!$D$37*12*IF(1=1,'1.Inputs'!$D$38,IF(1=2,'1.Inputs'!$D$39,$E240)))/(1-'1.Inputs'!$D$42)*$D240*(1+$G240)^(1-1))-('1.Inputs'!$D$37*12*IF(1=1,'1.Inputs'!$D$38,IF(1=2,'1.Inputs'!$D$39,$E240)))*'1.Inputs'!$D$43*(1+$G240)^(1-1)-'1.Inputs'!$D$44*(1+$G240)^(1-1)-('1.Inputs'!$D$20/'1.Inputs'!$D$27+'1.Inputs'!$D$23/'1.Inputs'!$D$28)))*'1.Inputs'!$D$53+('1.Inputs'!$D$20/'1.Inputs'!$D$27+'1.Inputs'!$D$23/'1.Inputs'!$D$28)-H240</f>
        <v>-660145436.11804152</v>
      </c>
      <c r="T240" s="36">
        <f ca="1">((('1.Inputs'!$D$37*12*IF(2=1,'1.Inputs'!$D$38,IF(2=2,'1.Inputs'!$D$39,$E240)))*$F240*(('1.Inputs'!$D$40)+(1-'1.Inputs'!$D$40)*(1+'1.Inputs'!$D$41))*(1+$G240)^(2-1))-(('1.Inputs'!$D$37*12*IF(2=1,'1.Inputs'!$D$38,IF(2=2,'1.Inputs'!$D$39,$E240)))/(1-'1.Inputs'!$D$42)*$D240*(1+$G240)^(2-1))-('1.Inputs'!$D$37*12*IF(2=1,'1.Inputs'!$D$38,IF(2=2,'1.Inputs'!$D$39,$E240)))*'1.Inputs'!$D$43*(1+$G240)^(2-1)-'1.Inputs'!$D$44*(1+$G240)^(2-1)-('1.Inputs'!$D$20/'1.Inputs'!$D$27+'1.Inputs'!$D$23/'1.Inputs'!$D$28))-MAX(0,((('1.Inputs'!$D$37*12*IF(2=1,'1.Inputs'!$D$38,IF(2=2,'1.Inputs'!$D$39,$E240)))*$F240*(('1.Inputs'!$D$40)+(1-'1.Inputs'!$D$40)*(1+'1.Inputs'!$D$41))*(1+$G240)^(2-1))-(('1.Inputs'!$D$37*12*IF(2=1,'1.Inputs'!$D$38,IF(2=2,'1.Inputs'!$D$39,$E240)))/(1-'1.Inputs'!$D$42)*$D240*(1+$G240)^(2-1))-('1.Inputs'!$D$37*12*IF(2=1,'1.Inputs'!$D$38,IF(2=2,'1.Inputs'!$D$39,$E240)))*'1.Inputs'!$D$43*(1+$G240)^(2-1)-'1.Inputs'!$D$44*(1+$G240)^(2-1)-('1.Inputs'!$D$20/'1.Inputs'!$D$27+'1.Inputs'!$D$23/'1.Inputs'!$D$28)))*'1.Inputs'!$D$53+('1.Inputs'!$D$20/'1.Inputs'!$D$27+'1.Inputs'!$D$23/'1.Inputs'!$D$28)-(I240-H240)</f>
        <v>45092375.71287775</v>
      </c>
      <c r="U240" s="36">
        <f ca="1">((('1.Inputs'!$D$37*12*IF(3=1,'1.Inputs'!$D$38,IF(3=2,'1.Inputs'!$D$39,$E240)))*$F240*(('1.Inputs'!$D$40)+(1-'1.Inputs'!$D$40)*(1+'1.Inputs'!$D$41))*(1+$G240)^(3-1))-(('1.Inputs'!$D$37*12*IF(3=1,'1.Inputs'!$D$38,IF(3=2,'1.Inputs'!$D$39,$E240)))/(1-'1.Inputs'!$D$42)*$D240*(1+$G240)^(3-1))-('1.Inputs'!$D$37*12*IF(3=1,'1.Inputs'!$D$38,IF(3=2,'1.Inputs'!$D$39,$E240)))*'1.Inputs'!$D$43*(1+$G240)^(3-1)-'1.Inputs'!$D$44*(1+$G240)^(3-1)-('1.Inputs'!$D$20/'1.Inputs'!$D$27+'1.Inputs'!$D$23/'1.Inputs'!$D$28))-MAX(0,((('1.Inputs'!$D$37*12*IF(3=1,'1.Inputs'!$D$38,IF(3=2,'1.Inputs'!$D$39,$E240)))*$F240*(('1.Inputs'!$D$40)+(1-'1.Inputs'!$D$40)*(1+'1.Inputs'!$D$41))*(1+$G240)^(3-1))-(('1.Inputs'!$D$37*12*IF(3=1,'1.Inputs'!$D$38,IF(3=2,'1.Inputs'!$D$39,$E240)))/(1-'1.Inputs'!$D$42)*$D240*(1+$G240)^(3-1))-('1.Inputs'!$D$37*12*IF(3=1,'1.Inputs'!$D$38,IF(3=2,'1.Inputs'!$D$39,$E240)))*'1.Inputs'!$D$43*(1+$G240)^(3-1)-'1.Inputs'!$D$44*(1+$G240)^(3-1)-('1.Inputs'!$D$20/'1.Inputs'!$D$27+'1.Inputs'!$D$23/'1.Inputs'!$D$28)))*'1.Inputs'!$D$53+('1.Inputs'!$D$20/'1.Inputs'!$D$27+'1.Inputs'!$D$23/'1.Inputs'!$D$28)-(J240-I240)</f>
        <v>335985065.32066965</v>
      </c>
      <c r="V240" s="36">
        <f ca="1">((('1.Inputs'!$D$37*12*IF(4=1,'1.Inputs'!$D$38,IF(4=2,'1.Inputs'!$D$39,$E240)))*$F240*(('1.Inputs'!$D$40)+(1-'1.Inputs'!$D$40)*(1+'1.Inputs'!$D$41))*(1+$G240)^(4-1))-(('1.Inputs'!$D$37*12*IF(4=1,'1.Inputs'!$D$38,IF(4=2,'1.Inputs'!$D$39,$E240)))/(1-'1.Inputs'!$D$42)*$D240*(1+$G240)^(4-1))-('1.Inputs'!$D$37*12*IF(4=1,'1.Inputs'!$D$38,IF(4=2,'1.Inputs'!$D$39,$E240)))*'1.Inputs'!$D$43*(1+$G240)^(4-1)-'1.Inputs'!$D$44*(1+$G240)^(4-1)-('1.Inputs'!$D$20/'1.Inputs'!$D$27+'1.Inputs'!$D$23/'1.Inputs'!$D$28))-MAX(0,((('1.Inputs'!$D$37*12*IF(4=1,'1.Inputs'!$D$38,IF(4=2,'1.Inputs'!$D$39,$E240)))*$F240*(('1.Inputs'!$D$40)+(1-'1.Inputs'!$D$40)*(1+'1.Inputs'!$D$41))*(1+$G240)^(4-1))-(('1.Inputs'!$D$37*12*IF(4=1,'1.Inputs'!$D$38,IF(4=2,'1.Inputs'!$D$39,$E240)))/(1-'1.Inputs'!$D$42)*$D240*(1+$G240)^(4-1))-('1.Inputs'!$D$37*12*IF(4=1,'1.Inputs'!$D$38,IF(4=2,'1.Inputs'!$D$39,$E240)))*'1.Inputs'!$D$43*(1+$G240)^(4-1)-'1.Inputs'!$D$44*(1+$G240)^(4-1)-('1.Inputs'!$D$20/'1.Inputs'!$D$27+'1.Inputs'!$D$23/'1.Inputs'!$D$28)))*'1.Inputs'!$D$53+('1.Inputs'!$D$20/'1.Inputs'!$D$27+'1.Inputs'!$D$23/'1.Inputs'!$D$28)-(K240-J240)</f>
        <v>557093163.81190658</v>
      </c>
      <c r="W240" s="36">
        <f ca="1">((('1.Inputs'!$D$37*12*IF(5=1,'1.Inputs'!$D$38,IF(5=2,'1.Inputs'!$D$39,$E240)))*$F240*(('1.Inputs'!$D$40)+(1-'1.Inputs'!$D$40)*(1+'1.Inputs'!$D$41))*(1+$G240)^(5-1))-(('1.Inputs'!$D$37*12*IF(5=1,'1.Inputs'!$D$38,IF(5=2,'1.Inputs'!$D$39,$E240)))/(1-'1.Inputs'!$D$42)*$D240*(1+$G240)^(5-1))-('1.Inputs'!$D$37*12*IF(5=1,'1.Inputs'!$D$38,IF(5=2,'1.Inputs'!$D$39,$E240)))*'1.Inputs'!$D$43*(1+$G240)^(5-1)-'1.Inputs'!$D$44*(1+$G240)^(5-1)-('1.Inputs'!$D$20/'1.Inputs'!$D$27+'1.Inputs'!$D$23/'1.Inputs'!$D$28))-MAX(0,((('1.Inputs'!$D$37*12*IF(5=1,'1.Inputs'!$D$38,IF(5=2,'1.Inputs'!$D$39,$E240)))*$F240*(('1.Inputs'!$D$40)+(1-'1.Inputs'!$D$40)*(1+'1.Inputs'!$D$41))*(1+$G240)^(5-1))-(('1.Inputs'!$D$37*12*IF(5=1,'1.Inputs'!$D$38,IF(5=2,'1.Inputs'!$D$39,$E240)))/(1-'1.Inputs'!$D$42)*$D240*(1+$G240)^(5-1))-('1.Inputs'!$D$37*12*IF(5=1,'1.Inputs'!$D$38,IF(5=2,'1.Inputs'!$D$39,$E240)))*'1.Inputs'!$D$43*(1+$G240)^(5-1)-'1.Inputs'!$D$44*(1+$G240)^(5-1)-('1.Inputs'!$D$20/'1.Inputs'!$D$27+'1.Inputs'!$D$23/'1.Inputs'!$D$28)))*'1.Inputs'!$D$53+('1.Inputs'!$D$20/'1.Inputs'!$D$27+'1.Inputs'!$D$23/'1.Inputs'!$D$28)-(L240-K240)</f>
        <v>577696158.59725595</v>
      </c>
      <c r="X240" s="36">
        <f ca="1">((('1.Inputs'!$D$37*12*IF(6=1,'1.Inputs'!$D$38,IF(6=2,'1.Inputs'!$D$39,$E240)))*$F240*(('1.Inputs'!$D$40)+(1-'1.Inputs'!$D$40)*(1+'1.Inputs'!$D$41))*(1+$G240)^(6-1))-(('1.Inputs'!$D$37*12*IF(6=1,'1.Inputs'!$D$38,IF(6=2,'1.Inputs'!$D$39,$E240)))/(1-'1.Inputs'!$D$42)*$D240*(1+$G240)^(6-1))-('1.Inputs'!$D$37*12*IF(6=1,'1.Inputs'!$D$38,IF(6=2,'1.Inputs'!$D$39,$E240)))*'1.Inputs'!$D$43*(1+$G240)^(6-1)-'1.Inputs'!$D$44*(1+$G240)^(6-1)-('1.Inputs'!$D$20/'1.Inputs'!$D$27+'1.Inputs'!$D$23/'1.Inputs'!$D$28))-MAX(0,((('1.Inputs'!$D$37*12*IF(6=1,'1.Inputs'!$D$38,IF(6=2,'1.Inputs'!$D$39,$E240)))*$F240*(('1.Inputs'!$D$40)+(1-'1.Inputs'!$D$40)*(1+'1.Inputs'!$D$41))*(1+$G240)^(6-1))-(('1.Inputs'!$D$37*12*IF(6=1,'1.Inputs'!$D$38,IF(6=2,'1.Inputs'!$D$39,$E240)))/(1-'1.Inputs'!$D$42)*$D240*(1+$G240)^(6-1))-('1.Inputs'!$D$37*12*IF(6=1,'1.Inputs'!$D$38,IF(6=2,'1.Inputs'!$D$39,$E240)))*'1.Inputs'!$D$43*(1+$G240)^(6-1)-'1.Inputs'!$D$44*(1+$G240)^(6-1)-('1.Inputs'!$D$20/'1.Inputs'!$D$27+'1.Inputs'!$D$23/'1.Inputs'!$D$28)))*'1.Inputs'!$D$53+('1.Inputs'!$D$20/'1.Inputs'!$D$27+'1.Inputs'!$D$23/'1.Inputs'!$D$28)-(M240-L240)</f>
        <v>599131729.79875493</v>
      </c>
      <c r="Y240" s="36">
        <f ca="1">((('1.Inputs'!$D$37*12*IF(7=1,'1.Inputs'!$D$38,IF(7=2,'1.Inputs'!$D$39,$E240)))*$F240*(('1.Inputs'!$D$40)+(1-'1.Inputs'!$D$40)*(1+'1.Inputs'!$D$41))*(1+$G240)^(7-1))-(('1.Inputs'!$D$37*12*IF(7=1,'1.Inputs'!$D$38,IF(7=2,'1.Inputs'!$D$39,$E240)))/(1-'1.Inputs'!$D$42)*$D240*(1+$G240)^(7-1))-('1.Inputs'!$D$37*12*IF(7=1,'1.Inputs'!$D$38,IF(7=2,'1.Inputs'!$D$39,$E240)))*'1.Inputs'!$D$43*(1+$G240)^(7-1)-'1.Inputs'!$D$44*(1+$G240)^(7-1)-('1.Inputs'!$D$20/'1.Inputs'!$D$27+'1.Inputs'!$D$23/'1.Inputs'!$D$28))-MAX(0,((('1.Inputs'!$D$37*12*IF(7=1,'1.Inputs'!$D$38,IF(7=2,'1.Inputs'!$D$39,$E240)))*$F240*(('1.Inputs'!$D$40)+(1-'1.Inputs'!$D$40)*(1+'1.Inputs'!$D$41))*(1+$G240)^(7-1))-(('1.Inputs'!$D$37*12*IF(7=1,'1.Inputs'!$D$38,IF(7=2,'1.Inputs'!$D$39,$E240)))/(1-'1.Inputs'!$D$42)*$D240*(1+$G240)^(7-1))-('1.Inputs'!$D$37*12*IF(7=1,'1.Inputs'!$D$38,IF(7=2,'1.Inputs'!$D$39,$E240)))*'1.Inputs'!$D$43*(1+$G240)^(7-1)-'1.Inputs'!$D$44*(1+$G240)^(7-1)-('1.Inputs'!$D$20/'1.Inputs'!$D$27+'1.Inputs'!$D$23/'1.Inputs'!$D$28)))*'1.Inputs'!$D$53+('1.Inputs'!$D$20/'1.Inputs'!$D$27+'1.Inputs'!$D$23/'1.Inputs'!$D$28)-(N240-M240)</f>
        <v>621433522.20911217</v>
      </c>
      <c r="Z240" s="36">
        <f ca="1">((('1.Inputs'!$D$37*12*IF(8=1,'1.Inputs'!$D$38,IF(8=2,'1.Inputs'!$D$39,$E240)))*$F240*(('1.Inputs'!$D$40)+(1-'1.Inputs'!$D$40)*(1+'1.Inputs'!$D$41))*(1+$G240)^(8-1))-(('1.Inputs'!$D$37*12*IF(8=1,'1.Inputs'!$D$38,IF(8=2,'1.Inputs'!$D$39,$E240)))/(1-'1.Inputs'!$D$42)*$D240*(1+$G240)^(8-1))-('1.Inputs'!$D$37*12*IF(8=1,'1.Inputs'!$D$38,IF(8=2,'1.Inputs'!$D$39,$E240)))*'1.Inputs'!$D$43*(1+$G240)^(8-1)-'1.Inputs'!$D$44*(1+$G240)^(8-1)-('1.Inputs'!$D$20/'1.Inputs'!$D$27+'1.Inputs'!$D$23/'1.Inputs'!$D$28))-MAX(0,((('1.Inputs'!$D$37*12*IF(8=1,'1.Inputs'!$D$38,IF(8=2,'1.Inputs'!$D$39,$E240)))*$F240*(('1.Inputs'!$D$40)+(1-'1.Inputs'!$D$40)*(1+'1.Inputs'!$D$41))*(1+$G240)^(8-1))-(('1.Inputs'!$D$37*12*IF(8=1,'1.Inputs'!$D$38,IF(8=2,'1.Inputs'!$D$39,$E240)))/(1-'1.Inputs'!$D$42)*$D240*(1+$G240)^(8-1))-('1.Inputs'!$D$37*12*IF(8=1,'1.Inputs'!$D$38,IF(8=2,'1.Inputs'!$D$39,$E240)))*'1.Inputs'!$D$43*(1+$G240)^(8-1)-'1.Inputs'!$D$44*(1+$G240)^(8-1)-('1.Inputs'!$D$20/'1.Inputs'!$D$27+'1.Inputs'!$D$23/'1.Inputs'!$D$28)))*'1.Inputs'!$D$53+('1.Inputs'!$D$20/'1.Inputs'!$D$27+'1.Inputs'!$D$23/'1.Inputs'!$D$28)-(O240-N240)</f>
        <v>644636540.22245562</v>
      </c>
      <c r="AA240" s="36">
        <f ca="1">((('1.Inputs'!$D$37*12*IF(9=1,'1.Inputs'!$D$38,IF(9=2,'1.Inputs'!$D$39,$E240)))*$F240*(('1.Inputs'!$D$40)+(1-'1.Inputs'!$D$40)*(1+'1.Inputs'!$D$41))*(1+$G240)^(9-1))-(('1.Inputs'!$D$37*12*IF(9=1,'1.Inputs'!$D$38,IF(9=2,'1.Inputs'!$D$39,$E240)))/(1-'1.Inputs'!$D$42)*$D240*(1+$G240)^(9-1))-('1.Inputs'!$D$37*12*IF(9=1,'1.Inputs'!$D$38,IF(9=2,'1.Inputs'!$D$39,$E240)))*'1.Inputs'!$D$43*(1+$G240)^(9-1)-'1.Inputs'!$D$44*(1+$G240)^(9-1)-('1.Inputs'!$D$20/'1.Inputs'!$D$27+'1.Inputs'!$D$23/'1.Inputs'!$D$28))-MAX(0,((('1.Inputs'!$D$37*12*IF(9=1,'1.Inputs'!$D$38,IF(9=2,'1.Inputs'!$D$39,$E240)))*$F240*(('1.Inputs'!$D$40)+(1-'1.Inputs'!$D$40)*(1+'1.Inputs'!$D$41))*(1+$G240)^(9-1))-(('1.Inputs'!$D$37*12*IF(9=1,'1.Inputs'!$D$38,IF(9=2,'1.Inputs'!$D$39,$E240)))/(1-'1.Inputs'!$D$42)*$D240*(1+$G240)^(9-1))-('1.Inputs'!$D$37*12*IF(9=1,'1.Inputs'!$D$38,IF(9=2,'1.Inputs'!$D$39,$E240)))*'1.Inputs'!$D$43*(1+$G240)^(9-1)-'1.Inputs'!$D$44*(1+$G240)^(9-1)-('1.Inputs'!$D$20/'1.Inputs'!$D$27+'1.Inputs'!$D$23/'1.Inputs'!$D$28)))*'1.Inputs'!$D$53+('1.Inputs'!$D$20/'1.Inputs'!$D$27+'1.Inputs'!$D$23/'1.Inputs'!$D$28)-(P240-O240)</f>
        <v>668777202.77644372</v>
      </c>
      <c r="AB240" s="36">
        <f ca="1">((('1.Inputs'!$D$37*12*IF(10=1,'1.Inputs'!$D$38,IF(10=2,'1.Inputs'!$D$39,$E240)))*$F240*(('1.Inputs'!$D$40)+(1-'1.Inputs'!$D$40)*(1+'1.Inputs'!$D$41))*(1+$G240)^(10-1))-(('1.Inputs'!$D$37*12*IF(10=1,'1.Inputs'!$D$38,IF(10=2,'1.Inputs'!$D$39,$E240)))/(1-'1.Inputs'!$D$42)*$D240*(1+$G240)^(10-1))-('1.Inputs'!$D$37*12*IF(10=1,'1.Inputs'!$D$38,IF(10=2,'1.Inputs'!$D$39,$E240)))*'1.Inputs'!$D$43*(1+$G240)^(10-1)-'1.Inputs'!$D$44*(1+$G240)^(10-1)-('1.Inputs'!$D$20/'1.Inputs'!$D$27+'1.Inputs'!$D$23/'1.Inputs'!$D$28))-MAX(0,((('1.Inputs'!$D$37*12*IF(10=1,'1.Inputs'!$D$38,IF(10=2,'1.Inputs'!$D$39,$E240)))*$F240*(('1.Inputs'!$D$40)+(1-'1.Inputs'!$D$40)*(1+'1.Inputs'!$D$41))*(1+$G240)^(10-1))-(('1.Inputs'!$D$37*12*IF(10=1,'1.Inputs'!$D$38,IF(10=2,'1.Inputs'!$D$39,$E240)))/(1-'1.Inputs'!$D$42)*$D240*(1+$G240)^(10-1))-('1.Inputs'!$D$37*12*IF(10=1,'1.Inputs'!$D$38,IF(10=2,'1.Inputs'!$D$39,$E240)))*'1.Inputs'!$D$43*(1+$G240)^(10-1)-'1.Inputs'!$D$44*(1+$G240)^(10-1)-('1.Inputs'!$D$20/'1.Inputs'!$D$27+'1.Inputs'!$D$23/'1.Inputs'!$D$28)))*'1.Inputs'!$D$53+('1.Inputs'!$D$20/'1.Inputs'!$D$27+'1.Inputs'!$D$23/'1.Inputs'!$D$28)-(Q240-P240)+(('1.Inputs'!$D$20+'1.Inputs'!$D$23-('1.Inputs'!$D$20/'1.Inputs'!$D$27+'1.Inputs'!$D$23/'1.Inputs'!$D$28)*'1.Inputs'!$D$10)*'1.Inputs'!$D$60+'1.Inputs'!$D$19*'1.Inputs'!$D$59+Q240)</f>
        <v>3217973255.7671924</v>
      </c>
      <c r="AC240" s="36">
        <f ca="1">S240-AC$13-AC$14+MIN(AC$13,MAX(0,((('1.Inputs'!$D$37*12*IF(1=1,'1.Inputs'!$D$38,IF(1=2,'1.Inputs'!$D$39,$E240)))*$F240*(('1.Inputs'!$D$40)+(1-'1.Inputs'!$D$40)*(1+'1.Inputs'!$D$41))*(1+$G240)^(1-1))-(('1.Inputs'!$D$37*12*IF(1=1,'1.Inputs'!$D$38,IF(1=2,'1.Inputs'!$D$39,$E240)))/(1-'1.Inputs'!$D$42)*$D240*(1+$G240)^(1-1))-('1.Inputs'!$D$37*12*IF(1=1,'1.Inputs'!$D$38,IF(1=2,'1.Inputs'!$D$39,$E240)))*'1.Inputs'!$D$43*(1+$G240)^(1-1)-'1.Inputs'!$D$44*(1+$G240)^(1-1)-('1.Inputs'!$D$20/'1.Inputs'!$D$27+'1.Inputs'!$D$23/'1.Inputs'!$D$28))))*'1.Inputs'!$D$53</f>
        <v>-807745436.11804152</v>
      </c>
      <c r="AD240" s="36">
        <f ca="1">T240-AD$13-AD$14+MIN(AD$13,MAX(0,((('1.Inputs'!$D$37*12*IF(2=1,'1.Inputs'!$D$38,IF(2=2,'1.Inputs'!$D$39,$E240)))*$F240*(('1.Inputs'!$D$40)+(1-'1.Inputs'!$D$40)*(1+'1.Inputs'!$D$41))*(1+$G240)^(2-1))-(('1.Inputs'!$D$37*12*IF(2=1,'1.Inputs'!$D$38,IF(2=2,'1.Inputs'!$D$39,$E240)))/(1-'1.Inputs'!$D$42)*$D240*(1+$G240)^(2-1))-('1.Inputs'!$D$37*12*IF(2=1,'1.Inputs'!$D$38,IF(2=2,'1.Inputs'!$D$39,$E240)))*'1.Inputs'!$D$43*(1+$G240)^(2-1)-'1.Inputs'!$D$44*(1+$G240)^(2-1)-('1.Inputs'!$D$20/'1.Inputs'!$D$27+'1.Inputs'!$D$23/'1.Inputs'!$D$28))))*'1.Inputs'!$D$53</f>
        <v>-50847624.28712225</v>
      </c>
      <c r="AE240" s="36">
        <f ca="1">U240-AE$13-AE$14+MIN(AE$13,MAX(0,((('1.Inputs'!$D$37*12*IF(3=1,'1.Inputs'!$D$38,IF(3=2,'1.Inputs'!$D$39,$E240)))*$F240*(('1.Inputs'!$D$40)+(1-'1.Inputs'!$D$40)*(1+'1.Inputs'!$D$41))*(1+$G240)^(3-1))-(('1.Inputs'!$D$37*12*IF(3=1,'1.Inputs'!$D$38,IF(3=2,'1.Inputs'!$D$39,$E240)))/(1-'1.Inputs'!$D$42)*$D240*(1+$G240)^(3-1))-('1.Inputs'!$D$37*12*IF(3=1,'1.Inputs'!$D$38,IF(3=2,'1.Inputs'!$D$39,$E240)))*'1.Inputs'!$D$43*(1+$G240)^(3-1)-'1.Inputs'!$D$44*(1+$G240)^(3-1)-('1.Inputs'!$D$20/'1.Inputs'!$D$27+'1.Inputs'!$D$23/'1.Inputs'!$D$28))))*'1.Inputs'!$D$53</f>
        <v>-5954934.679330349</v>
      </c>
      <c r="AF240" s="36">
        <f ca="1">V240-AF$13-AF$14+MIN(AF$13,MAX(0,((('1.Inputs'!$D$37*12*IF(4=1,'1.Inputs'!$D$38,IF(4=2,'1.Inputs'!$D$39,$E240)))*$F240*(('1.Inputs'!$D$40)+(1-'1.Inputs'!$D$40)*(1+'1.Inputs'!$D$41))*(1+$G240)^(4-1))-(('1.Inputs'!$D$37*12*IF(4=1,'1.Inputs'!$D$38,IF(4=2,'1.Inputs'!$D$39,$E240)))/(1-'1.Inputs'!$D$42)*$D240*(1+$G240)^(4-1))-('1.Inputs'!$D$37*12*IF(4=1,'1.Inputs'!$D$38,IF(4=2,'1.Inputs'!$D$39,$E240)))*'1.Inputs'!$D$43*(1+$G240)^(4-1)-'1.Inputs'!$D$44*(1+$G240)^(4-1)-('1.Inputs'!$D$20/'1.Inputs'!$D$27+'1.Inputs'!$D$23/'1.Inputs'!$D$28))))*'1.Inputs'!$D$53</f>
        <v>234341163.81190658</v>
      </c>
      <c r="AG240" s="36">
        <f ca="1">W240-AG$13-AG$14+MIN(AG$13,MAX(0,((('1.Inputs'!$D$37*12*IF(5=1,'1.Inputs'!$D$38,IF(5=2,'1.Inputs'!$D$39,$E240)))*$F240*(('1.Inputs'!$D$40)+(1-'1.Inputs'!$D$40)*(1+'1.Inputs'!$D$41))*(1+$G240)^(5-1))-(('1.Inputs'!$D$37*12*IF(5=1,'1.Inputs'!$D$38,IF(5=2,'1.Inputs'!$D$39,$E240)))/(1-'1.Inputs'!$D$42)*$D240*(1+$G240)^(5-1))-('1.Inputs'!$D$37*12*IF(5=1,'1.Inputs'!$D$38,IF(5=2,'1.Inputs'!$D$39,$E240)))*'1.Inputs'!$D$43*(1+$G240)^(5-1)-'1.Inputs'!$D$44*(1+$G240)^(5-1)-('1.Inputs'!$D$20/'1.Inputs'!$D$27+'1.Inputs'!$D$23/'1.Inputs'!$D$28))))*'1.Inputs'!$D$53</f>
        <v>274132158.59725595</v>
      </c>
      <c r="AH240" s="36">
        <f ca="1">X240-AH$13-AH$14+MIN(AH$13,MAX(0,((('1.Inputs'!$D$37*12*IF(6=1,'1.Inputs'!$D$38,IF(6=2,'1.Inputs'!$D$39,$E240)))*$F240*(('1.Inputs'!$D$40)+(1-'1.Inputs'!$D$40)*(1+'1.Inputs'!$D$41))*(1+$G240)^(6-1))-(('1.Inputs'!$D$37*12*IF(6=1,'1.Inputs'!$D$38,IF(6=2,'1.Inputs'!$D$39,$E240)))/(1-'1.Inputs'!$D$42)*$D240*(1+$G240)^(6-1))-('1.Inputs'!$D$37*12*IF(6=1,'1.Inputs'!$D$38,IF(6=2,'1.Inputs'!$D$39,$E240)))*'1.Inputs'!$D$43*(1+$G240)^(6-1)-'1.Inputs'!$D$44*(1+$G240)^(6-1)-('1.Inputs'!$D$20/'1.Inputs'!$D$27+'1.Inputs'!$D$23/'1.Inputs'!$D$28))))*'1.Inputs'!$D$53</f>
        <v>314755729.79875493</v>
      </c>
      <c r="AI240" s="36">
        <f ca="1">Y240-AI$13-AI$14+MIN(AI$13,MAX(0,((('1.Inputs'!$D$37*12*IF(7=1,'1.Inputs'!$D$38,IF(7=2,'1.Inputs'!$D$39,$E240)))*$F240*(('1.Inputs'!$D$40)+(1-'1.Inputs'!$D$40)*(1+'1.Inputs'!$D$41))*(1+$G240)^(7-1))-(('1.Inputs'!$D$37*12*IF(7=1,'1.Inputs'!$D$38,IF(7=2,'1.Inputs'!$D$39,$E240)))/(1-'1.Inputs'!$D$42)*$D240*(1+$G240)^(7-1))-('1.Inputs'!$D$37*12*IF(7=1,'1.Inputs'!$D$38,IF(7=2,'1.Inputs'!$D$39,$E240)))*'1.Inputs'!$D$43*(1+$G240)^(7-1)-'1.Inputs'!$D$44*(1+$G240)^(7-1)-('1.Inputs'!$D$20/'1.Inputs'!$D$27+'1.Inputs'!$D$23/'1.Inputs'!$D$28))))*'1.Inputs'!$D$53</f>
        <v>356245522.20911217</v>
      </c>
      <c r="AJ240" s="36">
        <f ca="1">Z240-AJ$13-AJ$14+MIN(AJ$13,MAX(0,((('1.Inputs'!$D$37*12*IF(8=1,'1.Inputs'!$D$38,IF(8=2,'1.Inputs'!$D$39,$E240)))*$F240*(('1.Inputs'!$D$40)+(1-'1.Inputs'!$D$40)*(1+'1.Inputs'!$D$41))*(1+$G240)^(8-1))-(('1.Inputs'!$D$37*12*IF(8=1,'1.Inputs'!$D$38,IF(8=2,'1.Inputs'!$D$39,$E240)))/(1-'1.Inputs'!$D$42)*$D240*(1+$G240)^(8-1))-('1.Inputs'!$D$37*12*IF(8=1,'1.Inputs'!$D$38,IF(8=2,'1.Inputs'!$D$39,$E240)))*'1.Inputs'!$D$43*(1+$G240)^(8-1)-'1.Inputs'!$D$44*(1+$G240)^(8-1)-('1.Inputs'!$D$20/'1.Inputs'!$D$27+'1.Inputs'!$D$23/'1.Inputs'!$D$28))))*'1.Inputs'!$D$53</f>
        <v>644636540.22245562</v>
      </c>
      <c r="AK240" s="36">
        <f ca="1">AA240-AK$13-AK$14+MIN(AK$13,MAX(0,((('1.Inputs'!$D$37*12*IF(9=1,'1.Inputs'!$D$38,IF(9=2,'1.Inputs'!$D$39,$E240)))*$F240*(('1.Inputs'!$D$40)+(1-'1.Inputs'!$D$40)*(1+'1.Inputs'!$D$41))*(1+$G240)^(9-1))-(('1.Inputs'!$D$37*12*IF(9=1,'1.Inputs'!$D$38,IF(9=2,'1.Inputs'!$D$39,$E240)))/(1-'1.Inputs'!$D$42)*$D240*(1+$G240)^(9-1))-('1.Inputs'!$D$37*12*IF(9=1,'1.Inputs'!$D$38,IF(9=2,'1.Inputs'!$D$39,$E240)))*'1.Inputs'!$D$43*(1+$G240)^(9-1)-'1.Inputs'!$D$44*(1+$G240)^(9-1)-('1.Inputs'!$D$20/'1.Inputs'!$D$27+'1.Inputs'!$D$23/'1.Inputs'!$D$28))))*'1.Inputs'!$D$53</f>
        <v>668777202.77644372</v>
      </c>
      <c r="AL240" s="36">
        <f ca="1">AB240-AL$13-AL$14+MIN(AL$13,MAX(0,((('1.Inputs'!$D$37*12*IF(10=1,'1.Inputs'!$D$38,IF(10=2,'1.Inputs'!$D$39,$E240)))*$F240*(('1.Inputs'!$D$40)+(1-'1.Inputs'!$D$40)*(1+'1.Inputs'!$D$41))*(1+$G240)^(10-1))-(('1.Inputs'!$D$37*12*IF(10=1,'1.Inputs'!$D$38,IF(10=2,'1.Inputs'!$D$39,$E240)))/(1-'1.Inputs'!$D$42)*$D240*(1+$G240)^(10-1))-('1.Inputs'!$D$37*12*IF(10=1,'1.Inputs'!$D$38,IF(10=2,'1.Inputs'!$D$39,$E240)))*'1.Inputs'!$D$43*(1+$G240)^(10-1)-'1.Inputs'!$D$44*(1+$G240)^(10-1)-('1.Inputs'!$D$20/'1.Inputs'!$D$27+'1.Inputs'!$D$23/'1.Inputs'!$D$28))))*'1.Inputs'!$D$53+'1.Inputs'!$D$35</f>
        <v>4017973255.7671924</v>
      </c>
      <c r="AM240" s="48">
        <f ca="1">R240+NPV('1.Inputs'!$D$55,S240:AB240)</f>
        <v>463114798.83118105</v>
      </c>
      <c r="AN240" s="48">
        <f ca="1">-('1.Inputs'!$D$24*(1-'1.Inputs'!$D$31)+'1.Inputs'!$D$35)+NPV('1.Inputs'!$D$54,AC240:AL240)</f>
        <v>-785576544.53310156</v>
      </c>
      <c r="AO240" s="36">
        <f t="shared" ca="1" si="29"/>
        <v>-4.4725300550002816</v>
      </c>
      <c r="AP240" s="36">
        <f t="shared" ca="1" si="30"/>
        <v>0.85362059278625424</v>
      </c>
      <c r="AQ240" s="36">
        <f ca="1">'1.Inputs'!$D$35+MIN(SUM($AC240:AC240),SUM($AC240:AD240),SUM($AC240:AE240),SUM($AC240:AF240),SUM($AC240:AG240),SUM($AC240:AH240),SUM($AC240:AI240),SUM($AC240:AJ240),SUM($AC240:AK240),SUM($AC240:AL240))</f>
        <v>-64547995.084494114</v>
      </c>
      <c r="AR240" s="36">
        <f ca="1">IF(AP240&lt;'1.Inputs'!$D$57,1,0)</f>
        <v>1</v>
      </c>
      <c r="AS240" s="36">
        <f t="shared" ca="1" si="31"/>
        <v>1</v>
      </c>
    </row>
    <row r="241" spans="2:45" ht="15" customHeight="1" x14ac:dyDescent="0.25">
      <c r="B241" s="36">
        <v>226</v>
      </c>
      <c r="C241" s="36">
        <f t="shared" ca="1" si="24"/>
        <v>0.10575705389489998</v>
      </c>
      <c r="D241" s="36">
        <f t="shared" ca="1" si="25"/>
        <v>19833.31005416426</v>
      </c>
      <c r="E241" s="47">
        <f t="shared" ca="1" si="26"/>
        <v>0.75907607619444351</v>
      </c>
      <c r="F241" s="36">
        <f t="shared" ca="1" si="27"/>
        <v>28800.257423303643</v>
      </c>
      <c r="G241" s="36">
        <f t="shared" ca="1" si="28"/>
        <v>4.8937703431279934E-2</v>
      </c>
      <c r="H241" s="36">
        <f ca="1">((('1.Inputs'!$D$37*12*IF(1=1,'1.Inputs'!$D$38,IF(1=2,'1.Inputs'!$D$39,$E241)))*$F241*(('1.Inputs'!$D$40)+(1-'1.Inputs'!$D$40)*(1+'1.Inputs'!$D$41))*(1+$G241)^(1-1))*'1.Inputs'!$D$47+(('1.Inputs'!$D$37*12*IF(1=1,'1.Inputs'!$D$38,IF(1=2,'1.Inputs'!$D$39,$E241)))/(1-'1.Inputs'!$D$42)*$D241*(1+$G241)^(1-1))*('1.Inputs'!$D$48-'1.Inputs'!$D$49))/'1.Inputs'!$D$51</f>
        <v>774700660.91243339</v>
      </c>
      <c r="I241" s="36">
        <f ca="1">((('1.Inputs'!$D$37*12*IF(2=1,'1.Inputs'!$D$38,IF(2=2,'1.Inputs'!$D$39,$E241)))*$F241*(('1.Inputs'!$D$40)+(1-'1.Inputs'!$D$40)*(1+'1.Inputs'!$D$41))*(1+$G241)^(2-1))*'1.Inputs'!$D$47+(('1.Inputs'!$D$37*12*IF(2=1,'1.Inputs'!$D$38,IF(2=2,'1.Inputs'!$D$39,$E241)))/(1-'1.Inputs'!$D$42)*$D241*(1+$G241)^(2-1))*('1.Inputs'!$D$48-'1.Inputs'!$D$49))/'1.Inputs'!$D$51</f>
        <v>1137657824.9458556</v>
      </c>
      <c r="J241" s="36">
        <f ca="1">((('1.Inputs'!$D$37*12*IF(3=1,'1.Inputs'!$D$38,IF(3=2,'1.Inputs'!$D$39,$E241)))*$F241*(('1.Inputs'!$D$40)+(1-'1.Inputs'!$D$40)*(1+'1.Inputs'!$D$41))*(1+$G241)^(3-1))*'1.Inputs'!$D$47+(('1.Inputs'!$D$37*12*IF(3=1,'1.Inputs'!$D$38,IF(3=2,'1.Inputs'!$D$39,$E241)))/(1-'1.Inputs'!$D$42)*$D241*(1+$G241)^(3-1))*('1.Inputs'!$D$48-'1.Inputs'!$D$49))/'1.Inputs'!$D$51</f>
        <v>1294042733.5559058</v>
      </c>
      <c r="K241" s="36">
        <f ca="1">((('1.Inputs'!$D$37*12*IF(4=1,'1.Inputs'!$D$38,IF(4=2,'1.Inputs'!$D$39,$E241)))*$F241*(('1.Inputs'!$D$40)+(1-'1.Inputs'!$D$40)*(1+'1.Inputs'!$D$41))*(1+$G241)^(4-1))*'1.Inputs'!$D$47+(('1.Inputs'!$D$37*12*IF(4=1,'1.Inputs'!$D$38,IF(4=2,'1.Inputs'!$D$39,$E241)))/(1-'1.Inputs'!$D$42)*$D241*(1+$G241)^(4-1))*('1.Inputs'!$D$48-'1.Inputs'!$D$49))/'1.Inputs'!$D$51</f>
        <v>1357370213.0780675</v>
      </c>
      <c r="L241" s="36">
        <f ca="1">((('1.Inputs'!$D$37*12*IF(5=1,'1.Inputs'!$D$38,IF(5=2,'1.Inputs'!$D$39,$E241)))*$F241*(('1.Inputs'!$D$40)+(1-'1.Inputs'!$D$40)*(1+'1.Inputs'!$D$41))*(1+$G241)^(5-1))*'1.Inputs'!$D$47+(('1.Inputs'!$D$37*12*IF(5=1,'1.Inputs'!$D$38,IF(5=2,'1.Inputs'!$D$39,$E241)))/(1-'1.Inputs'!$D$42)*$D241*(1+$G241)^(5-1))*('1.Inputs'!$D$48-'1.Inputs'!$D$49))/'1.Inputs'!$D$51</f>
        <v>1423796794.0121353</v>
      </c>
      <c r="M241" s="36">
        <f ca="1">((('1.Inputs'!$D$37*12*IF(6=1,'1.Inputs'!$D$38,IF(6=2,'1.Inputs'!$D$39,$E241)))*$F241*(('1.Inputs'!$D$40)+(1-'1.Inputs'!$D$40)*(1+'1.Inputs'!$D$41))*(1+$G241)^(6-1))*'1.Inputs'!$D$47+(('1.Inputs'!$D$37*12*IF(6=1,'1.Inputs'!$D$38,IF(6=2,'1.Inputs'!$D$39,$E241)))/(1-'1.Inputs'!$D$42)*$D241*(1+$G241)^(6-1))*('1.Inputs'!$D$48-'1.Inputs'!$D$49))/'1.Inputs'!$D$51</f>
        <v>1493474139.2639081</v>
      </c>
      <c r="N241" s="36">
        <f ca="1">((('1.Inputs'!$D$37*12*IF(7=1,'1.Inputs'!$D$38,IF(7=2,'1.Inputs'!$D$39,$E241)))*$F241*(('1.Inputs'!$D$40)+(1-'1.Inputs'!$D$40)*(1+'1.Inputs'!$D$41))*(1+$G241)^(7-1))*'1.Inputs'!$D$47+(('1.Inputs'!$D$37*12*IF(7=1,'1.Inputs'!$D$38,IF(7=2,'1.Inputs'!$D$39,$E241)))/(1-'1.Inputs'!$D$42)*$D241*(1+$G241)^(7-1))*('1.Inputs'!$D$48-'1.Inputs'!$D$49))/'1.Inputs'!$D$51</f>
        <v>1566561333.7734911</v>
      </c>
      <c r="O241" s="36">
        <f ca="1">((('1.Inputs'!$D$37*12*IF(8=1,'1.Inputs'!$D$38,IF(8=2,'1.Inputs'!$D$39,$E241)))*$F241*(('1.Inputs'!$D$40)+(1-'1.Inputs'!$D$40)*(1+'1.Inputs'!$D$41))*(1+$G241)^(8-1))*'1.Inputs'!$D$47+(('1.Inputs'!$D$37*12*IF(8=1,'1.Inputs'!$D$38,IF(8=2,'1.Inputs'!$D$39,$E241)))/(1-'1.Inputs'!$D$42)*$D241*(1+$G241)^(8-1))*('1.Inputs'!$D$48-'1.Inputs'!$D$49))/'1.Inputs'!$D$51</f>
        <v>1643225247.7326088</v>
      </c>
      <c r="P241" s="36">
        <f ca="1">((('1.Inputs'!$D$37*12*IF(9=1,'1.Inputs'!$D$38,IF(9=2,'1.Inputs'!$D$39,$E241)))*$F241*(('1.Inputs'!$D$40)+(1-'1.Inputs'!$D$40)*(1+'1.Inputs'!$D$41))*(1+$G241)^(9-1))*'1.Inputs'!$D$47+(('1.Inputs'!$D$37*12*IF(9=1,'1.Inputs'!$D$38,IF(9=2,'1.Inputs'!$D$39,$E241)))/(1-'1.Inputs'!$D$42)*$D241*(1+$G241)^(9-1))*('1.Inputs'!$D$48-'1.Inputs'!$D$49))/'1.Inputs'!$D$51</f>
        <v>1723640917.5769386</v>
      </c>
      <c r="Q241" s="36">
        <f ca="1">((('1.Inputs'!$D$37*12*IF(10=1,'1.Inputs'!$D$38,IF(10=2,'1.Inputs'!$D$39,$E241)))*$F241*(('1.Inputs'!$D$40)+(1-'1.Inputs'!$D$40)*(1+'1.Inputs'!$D$41))*(1+$G241)^(10-1))*'1.Inputs'!$D$47+(('1.Inputs'!$D$37*12*IF(10=1,'1.Inputs'!$D$38,IF(10=2,'1.Inputs'!$D$39,$E241)))/(1-'1.Inputs'!$D$42)*$D241*(1+$G241)^(10-1))*('1.Inputs'!$D$48-'1.Inputs'!$D$49))/'1.Inputs'!$D$51</f>
        <v>1807991945.6233377</v>
      </c>
      <c r="R241" s="36">
        <f>-'1.Inputs'!$D$24</f>
        <v>-2050000000</v>
      </c>
      <c r="S241" s="36">
        <f ca="1">((('1.Inputs'!$D$37*12*IF(1=1,'1.Inputs'!$D$38,IF(1=2,'1.Inputs'!$D$39,$E241)))*$F241*(('1.Inputs'!$D$40)+(1-'1.Inputs'!$D$40)*(1+'1.Inputs'!$D$41))*(1+$G241)^(1-1))-(('1.Inputs'!$D$37*12*IF(1=1,'1.Inputs'!$D$38,IF(1=2,'1.Inputs'!$D$39,$E241)))/(1-'1.Inputs'!$D$42)*$D241*(1+$G241)^(1-1))-('1.Inputs'!$D$37*12*IF(1=1,'1.Inputs'!$D$38,IF(1=2,'1.Inputs'!$D$39,$E241)))*'1.Inputs'!$D$43*(1+$G241)^(1-1)-'1.Inputs'!$D$44*(1+$G241)^(1-1)-('1.Inputs'!$D$20/'1.Inputs'!$D$27+'1.Inputs'!$D$23/'1.Inputs'!$D$28))-MAX(0,((('1.Inputs'!$D$37*12*IF(1=1,'1.Inputs'!$D$38,IF(1=2,'1.Inputs'!$D$39,$E241)))*$F241*(('1.Inputs'!$D$40)+(1-'1.Inputs'!$D$40)*(1+'1.Inputs'!$D$41))*(1+$G241)^(1-1))-(('1.Inputs'!$D$37*12*IF(1=1,'1.Inputs'!$D$38,IF(1=2,'1.Inputs'!$D$39,$E241)))/(1-'1.Inputs'!$D$42)*$D241*(1+$G241)^(1-1))-('1.Inputs'!$D$37*12*IF(1=1,'1.Inputs'!$D$38,IF(1=2,'1.Inputs'!$D$39,$E241)))*'1.Inputs'!$D$43*(1+$G241)^(1-1)-'1.Inputs'!$D$44*(1+$G241)^(1-1)-('1.Inputs'!$D$20/'1.Inputs'!$D$27+'1.Inputs'!$D$23/'1.Inputs'!$D$28)))*'1.Inputs'!$D$53+('1.Inputs'!$D$20/'1.Inputs'!$D$27+'1.Inputs'!$D$23/'1.Inputs'!$D$28)-H241</f>
        <v>-798541217.54105115</v>
      </c>
      <c r="T241" s="36">
        <f ca="1">((('1.Inputs'!$D$37*12*IF(2=1,'1.Inputs'!$D$38,IF(2=2,'1.Inputs'!$D$39,$E241)))*$F241*(('1.Inputs'!$D$40)+(1-'1.Inputs'!$D$40)*(1+'1.Inputs'!$D$41))*(1+$G241)^(2-1))-(('1.Inputs'!$D$37*12*IF(2=1,'1.Inputs'!$D$38,IF(2=2,'1.Inputs'!$D$39,$E241)))/(1-'1.Inputs'!$D$42)*$D241*(1+$G241)^(2-1))-('1.Inputs'!$D$37*12*IF(2=1,'1.Inputs'!$D$38,IF(2=2,'1.Inputs'!$D$39,$E241)))*'1.Inputs'!$D$43*(1+$G241)^(2-1)-'1.Inputs'!$D$44*(1+$G241)^(2-1)-('1.Inputs'!$D$20/'1.Inputs'!$D$27+'1.Inputs'!$D$23/'1.Inputs'!$D$28))-MAX(0,((('1.Inputs'!$D$37*12*IF(2=1,'1.Inputs'!$D$38,IF(2=2,'1.Inputs'!$D$39,$E241)))*$F241*(('1.Inputs'!$D$40)+(1-'1.Inputs'!$D$40)*(1+'1.Inputs'!$D$41))*(1+$G241)^(2-1))-(('1.Inputs'!$D$37*12*IF(2=1,'1.Inputs'!$D$38,IF(2=2,'1.Inputs'!$D$39,$E241)))/(1-'1.Inputs'!$D$42)*$D241*(1+$G241)^(2-1))-('1.Inputs'!$D$37*12*IF(2=1,'1.Inputs'!$D$38,IF(2=2,'1.Inputs'!$D$39,$E241)))*'1.Inputs'!$D$43*(1+$G241)^(2-1)-'1.Inputs'!$D$44*(1+$G241)^(2-1)-('1.Inputs'!$D$20/'1.Inputs'!$D$27+'1.Inputs'!$D$23/'1.Inputs'!$D$28)))*'1.Inputs'!$D$53+('1.Inputs'!$D$20/'1.Inputs'!$D$27+'1.Inputs'!$D$23/'1.Inputs'!$D$28)-(I241-H241)</f>
        <v>-93012346.864379585</v>
      </c>
      <c r="U241" s="36">
        <f ca="1">((('1.Inputs'!$D$37*12*IF(3=1,'1.Inputs'!$D$38,IF(3=2,'1.Inputs'!$D$39,$E241)))*$F241*(('1.Inputs'!$D$40)+(1-'1.Inputs'!$D$40)*(1+'1.Inputs'!$D$41))*(1+$G241)^(3-1))-(('1.Inputs'!$D$37*12*IF(3=1,'1.Inputs'!$D$38,IF(3=2,'1.Inputs'!$D$39,$E241)))/(1-'1.Inputs'!$D$42)*$D241*(1+$G241)^(3-1))-('1.Inputs'!$D$37*12*IF(3=1,'1.Inputs'!$D$38,IF(3=2,'1.Inputs'!$D$39,$E241)))*'1.Inputs'!$D$43*(1+$G241)^(3-1)-'1.Inputs'!$D$44*(1+$G241)^(3-1)-('1.Inputs'!$D$20/'1.Inputs'!$D$27+'1.Inputs'!$D$23/'1.Inputs'!$D$28))-MAX(0,((('1.Inputs'!$D$37*12*IF(3=1,'1.Inputs'!$D$38,IF(3=2,'1.Inputs'!$D$39,$E241)))*$F241*(('1.Inputs'!$D$40)+(1-'1.Inputs'!$D$40)*(1+'1.Inputs'!$D$41))*(1+$G241)^(3-1))-(('1.Inputs'!$D$37*12*IF(3=1,'1.Inputs'!$D$38,IF(3=2,'1.Inputs'!$D$39,$E241)))/(1-'1.Inputs'!$D$42)*$D241*(1+$G241)^(3-1))-('1.Inputs'!$D$37*12*IF(3=1,'1.Inputs'!$D$38,IF(3=2,'1.Inputs'!$D$39,$E241)))*'1.Inputs'!$D$43*(1+$G241)^(3-1)-'1.Inputs'!$D$44*(1+$G241)^(3-1)-('1.Inputs'!$D$20/'1.Inputs'!$D$27+'1.Inputs'!$D$23/'1.Inputs'!$D$28)))*'1.Inputs'!$D$53+('1.Inputs'!$D$20/'1.Inputs'!$D$27+'1.Inputs'!$D$23/'1.Inputs'!$D$28)-(J241-I241)</f>
        <v>198493158.5378449</v>
      </c>
      <c r="V241" s="36">
        <f ca="1">((('1.Inputs'!$D$37*12*IF(4=1,'1.Inputs'!$D$38,IF(4=2,'1.Inputs'!$D$39,$E241)))*$F241*(('1.Inputs'!$D$40)+(1-'1.Inputs'!$D$40)*(1+'1.Inputs'!$D$41))*(1+$G241)^(4-1))-(('1.Inputs'!$D$37*12*IF(4=1,'1.Inputs'!$D$38,IF(4=2,'1.Inputs'!$D$39,$E241)))/(1-'1.Inputs'!$D$42)*$D241*(1+$G241)^(4-1))-('1.Inputs'!$D$37*12*IF(4=1,'1.Inputs'!$D$38,IF(4=2,'1.Inputs'!$D$39,$E241)))*'1.Inputs'!$D$43*(1+$G241)^(4-1)-'1.Inputs'!$D$44*(1+$G241)^(4-1)-('1.Inputs'!$D$20/'1.Inputs'!$D$27+'1.Inputs'!$D$23/'1.Inputs'!$D$28))-MAX(0,((('1.Inputs'!$D$37*12*IF(4=1,'1.Inputs'!$D$38,IF(4=2,'1.Inputs'!$D$39,$E241)))*$F241*(('1.Inputs'!$D$40)+(1-'1.Inputs'!$D$40)*(1+'1.Inputs'!$D$41))*(1+$G241)^(4-1))-(('1.Inputs'!$D$37*12*IF(4=1,'1.Inputs'!$D$38,IF(4=2,'1.Inputs'!$D$39,$E241)))/(1-'1.Inputs'!$D$42)*$D241*(1+$G241)^(4-1))-('1.Inputs'!$D$37*12*IF(4=1,'1.Inputs'!$D$38,IF(4=2,'1.Inputs'!$D$39,$E241)))*'1.Inputs'!$D$43*(1+$G241)^(4-1)-'1.Inputs'!$D$44*(1+$G241)^(4-1)-('1.Inputs'!$D$20/'1.Inputs'!$D$27+'1.Inputs'!$D$23/'1.Inputs'!$D$28)))*'1.Inputs'!$D$53+('1.Inputs'!$D$20/'1.Inputs'!$D$27+'1.Inputs'!$D$23/'1.Inputs'!$D$28)-(K241-J241)</f>
        <v>306605198.74295509</v>
      </c>
      <c r="W241" s="36">
        <f ca="1">((('1.Inputs'!$D$37*12*IF(5=1,'1.Inputs'!$D$38,IF(5=2,'1.Inputs'!$D$39,$E241)))*$F241*(('1.Inputs'!$D$40)+(1-'1.Inputs'!$D$40)*(1+'1.Inputs'!$D$41))*(1+$G241)^(5-1))-(('1.Inputs'!$D$37*12*IF(5=1,'1.Inputs'!$D$38,IF(5=2,'1.Inputs'!$D$39,$E241)))/(1-'1.Inputs'!$D$42)*$D241*(1+$G241)^(5-1))-('1.Inputs'!$D$37*12*IF(5=1,'1.Inputs'!$D$38,IF(5=2,'1.Inputs'!$D$39,$E241)))*'1.Inputs'!$D$43*(1+$G241)^(5-1)-'1.Inputs'!$D$44*(1+$G241)^(5-1)-('1.Inputs'!$D$20/'1.Inputs'!$D$27+'1.Inputs'!$D$23/'1.Inputs'!$D$28))-MAX(0,((('1.Inputs'!$D$37*12*IF(5=1,'1.Inputs'!$D$38,IF(5=2,'1.Inputs'!$D$39,$E241)))*$F241*(('1.Inputs'!$D$40)+(1-'1.Inputs'!$D$40)*(1+'1.Inputs'!$D$41))*(1+$G241)^(5-1))-(('1.Inputs'!$D$37*12*IF(5=1,'1.Inputs'!$D$38,IF(5=2,'1.Inputs'!$D$39,$E241)))/(1-'1.Inputs'!$D$42)*$D241*(1+$G241)^(5-1))-('1.Inputs'!$D$37*12*IF(5=1,'1.Inputs'!$D$38,IF(5=2,'1.Inputs'!$D$39,$E241)))*'1.Inputs'!$D$43*(1+$G241)^(5-1)-'1.Inputs'!$D$44*(1+$G241)^(5-1)-('1.Inputs'!$D$20/'1.Inputs'!$D$27+'1.Inputs'!$D$23/'1.Inputs'!$D$28)))*'1.Inputs'!$D$53+('1.Inputs'!$D$20/'1.Inputs'!$D$27+'1.Inputs'!$D$23/'1.Inputs'!$D$28)-(L241-K241)</f>
        <v>319297446.5423981</v>
      </c>
      <c r="X241" s="36">
        <f ca="1">((('1.Inputs'!$D$37*12*IF(6=1,'1.Inputs'!$D$38,IF(6=2,'1.Inputs'!$D$39,$E241)))*$F241*(('1.Inputs'!$D$40)+(1-'1.Inputs'!$D$40)*(1+'1.Inputs'!$D$41))*(1+$G241)^(6-1))-(('1.Inputs'!$D$37*12*IF(6=1,'1.Inputs'!$D$38,IF(6=2,'1.Inputs'!$D$39,$E241)))/(1-'1.Inputs'!$D$42)*$D241*(1+$G241)^(6-1))-('1.Inputs'!$D$37*12*IF(6=1,'1.Inputs'!$D$38,IF(6=2,'1.Inputs'!$D$39,$E241)))*'1.Inputs'!$D$43*(1+$G241)^(6-1)-'1.Inputs'!$D$44*(1+$G241)^(6-1)-('1.Inputs'!$D$20/'1.Inputs'!$D$27+'1.Inputs'!$D$23/'1.Inputs'!$D$28))-MAX(0,((('1.Inputs'!$D$37*12*IF(6=1,'1.Inputs'!$D$38,IF(6=2,'1.Inputs'!$D$39,$E241)))*$F241*(('1.Inputs'!$D$40)+(1-'1.Inputs'!$D$40)*(1+'1.Inputs'!$D$41))*(1+$G241)^(6-1))-(('1.Inputs'!$D$37*12*IF(6=1,'1.Inputs'!$D$38,IF(6=2,'1.Inputs'!$D$39,$E241)))/(1-'1.Inputs'!$D$42)*$D241*(1+$G241)^(6-1))-('1.Inputs'!$D$37*12*IF(6=1,'1.Inputs'!$D$38,IF(6=2,'1.Inputs'!$D$39,$E241)))*'1.Inputs'!$D$43*(1+$G241)^(6-1)-'1.Inputs'!$D$44*(1+$G241)^(6-1)-('1.Inputs'!$D$20/'1.Inputs'!$D$27+'1.Inputs'!$D$23/'1.Inputs'!$D$28)))*'1.Inputs'!$D$53+('1.Inputs'!$D$20/'1.Inputs'!$D$27+'1.Inputs'!$D$23/'1.Inputs'!$D$28)-(M241-L241)</f>
        <v>332610823.8005268</v>
      </c>
      <c r="Y241" s="36">
        <f ca="1">((('1.Inputs'!$D$37*12*IF(7=1,'1.Inputs'!$D$38,IF(7=2,'1.Inputs'!$D$39,$E241)))*$F241*(('1.Inputs'!$D$40)+(1-'1.Inputs'!$D$40)*(1+'1.Inputs'!$D$41))*(1+$G241)^(7-1))-(('1.Inputs'!$D$37*12*IF(7=1,'1.Inputs'!$D$38,IF(7=2,'1.Inputs'!$D$39,$E241)))/(1-'1.Inputs'!$D$42)*$D241*(1+$G241)^(7-1))-('1.Inputs'!$D$37*12*IF(7=1,'1.Inputs'!$D$38,IF(7=2,'1.Inputs'!$D$39,$E241)))*'1.Inputs'!$D$43*(1+$G241)^(7-1)-'1.Inputs'!$D$44*(1+$G241)^(7-1)-('1.Inputs'!$D$20/'1.Inputs'!$D$27+'1.Inputs'!$D$23/'1.Inputs'!$D$28))-MAX(0,((('1.Inputs'!$D$37*12*IF(7=1,'1.Inputs'!$D$38,IF(7=2,'1.Inputs'!$D$39,$E241)))*$F241*(('1.Inputs'!$D$40)+(1-'1.Inputs'!$D$40)*(1+'1.Inputs'!$D$41))*(1+$G241)^(7-1))-(('1.Inputs'!$D$37*12*IF(7=1,'1.Inputs'!$D$38,IF(7=2,'1.Inputs'!$D$39,$E241)))/(1-'1.Inputs'!$D$42)*$D241*(1+$G241)^(7-1))-('1.Inputs'!$D$37*12*IF(7=1,'1.Inputs'!$D$38,IF(7=2,'1.Inputs'!$D$39,$E241)))*'1.Inputs'!$D$43*(1+$G241)^(7-1)-'1.Inputs'!$D$44*(1+$G241)^(7-1)-('1.Inputs'!$D$20/'1.Inputs'!$D$27+'1.Inputs'!$D$23/'1.Inputs'!$D$28)))*'1.Inputs'!$D$53+('1.Inputs'!$D$20/'1.Inputs'!$D$27+'1.Inputs'!$D$23/'1.Inputs'!$D$28)-(N241-M241)</f>
        <v>346575727.166583</v>
      </c>
      <c r="Z241" s="36">
        <f ca="1">((('1.Inputs'!$D$37*12*IF(8=1,'1.Inputs'!$D$38,IF(8=2,'1.Inputs'!$D$39,$E241)))*$F241*(('1.Inputs'!$D$40)+(1-'1.Inputs'!$D$40)*(1+'1.Inputs'!$D$41))*(1+$G241)^(8-1))-(('1.Inputs'!$D$37*12*IF(8=1,'1.Inputs'!$D$38,IF(8=2,'1.Inputs'!$D$39,$E241)))/(1-'1.Inputs'!$D$42)*$D241*(1+$G241)^(8-1))-('1.Inputs'!$D$37*12*IF(8=1,'1.Inputs'!$D$38,IF(8=2,'1.Inputs'!$D$39,$E241)))*'1.Inputs'!$D$43*(1+$G241)^(8-1)-'1.Inputs'!$D$44*(1+$G241)^(8-1)-('1.Inputs'!$D$20/'1.Inputs'!$D$27+'1.Inputs'!$D$23/'1.Inputs'!$D$28))-MAX(0,((('1.Inputs'!$D$37*12*IF(8=1,'1.Inputs'!$D$38,IF(8=2,'1.Inputs'!$D$39,$E241)))*$F241*(('1.Inputs'!$D$40)+(1-'1.Inputs'!$D$40)*(1+'1.Inputs'!$D$41))*(1+$G241)^(8-1))-(('1.Inputs'!$D$37*12*IF(8=1,'1.Inputs'!$D$38,IF(8=2,'1.Inputs'!$D$39,$E241)))/(1-'1.Inputs'!$D$42)*$D241*(1+$G241)^(8-1))-('1.Inputs'!$D$37*12*IF(8=1,'1.Inputs'!$D$38,IF(8=2,'1.Inputs'!$D$39,$E241)))*'1.Inputs'!$D$43*(1+$G241)^(8-1)-'1.Inputs'!$D$44*(1+$G241)^(8-1)-('1.Inputs'!$D$20/'1.Inputs'!$D$27+'1.Inputs'!$D$23/'1.Inputs'!$D$28)))*'1.Inputs'!$D$53+('1.Inputs'!$D$20/'1.Inputs'!$D$27+'1.Inputs'!$D$23/'1.Inputs'!$D$28)-(O241-N241)</f>
        <v>361224040.83201277</v>
      </c>
      <c r="AA241" s="36">
        <f ca="1">((('1.Inputs'!$D$37*12*IF(9=1,'1.Inputs'!$D$38,IF(9=2,'1.Inputs'!$D$39,$E241)))*$F241*(('1.Inputs'!$D$40)+(1-'1.Inputs'!$D$40)*(1+'1.Inputs'!$D$41))*(1+$G241)^(9-1))-(('1.Inputs'!$D$37*12*IF(9=1,'1.Inputs'!$D$38,IF(9=2,'1.Inputs'!$D$39,$E241)))/(1-'1.Inputs'!$D$42)*$D241*(1+$G241)^(9-1))-('1.Inputs'!$D$37*12*IF(9=1,'1.Inputs'!$D$38,IF(9=2,'1.Inputs'!$D$39,$E241)))*'1.Inputs'!$D$43*(1+$G241)^(9-1)-'1.Inputs'!$D$44*(1+$G241)^(9-1)-('1.Inputs'!$D$20/'1.Inputs'!$D$27+'1.Inputs'!$D$23/'1.Inputs'!$D$28))-MAX(0,((('1.Inputs'!$D$37*12*IF(9=1,'1.Inputs'!$D$38,IF(9=2,'1.Inputs'!$D$39,$E241)))*$F241*(('1.Inputs'!$D$40)+(1-'1.Inputs'!$D$40)*(1+'1.Inputs'!$D$41))*(1+$G241)^(9-1))-(('1.Inputs'!$D$37*12*IF(9=1,'1.Inputs'!$D$38,IF(9=2,'1.Inputs'!$D$39,$E241)))/(1-'1.Inputs'!$D$42)*$D241*(1+$G241)^(9-1))-('1.Inputs'!$D$37*12*IF(9=1,'1.Inputs'!$D$38,IF(9=2,'1.Inputs'!$D$39,$E241)))*'1.Inputs'!$D$43*(1+$G241)^(9-1)-'1.Inputs'!$D$44*(1+$G241)^(9-1)-('1.Inputs'!$D$20/'1.Inputs'!$D$27+'1.Inputs'!$D$23/'1.Inputs'!$D$28)))*'1.Inputs'!$D$53+('1.Inputs'!$D$20/'1.Inputs'!$D$27+'1.Inputs'!$D$23/'1.Inputs'!$D$28)-(P241-O241)</f>
        <v>376589209.32737035</v>
      </c>
      <c r="AB241" s="36">
        <f ca="1">((('1.Inputs'!$D$37*12*IF(10=1,'1.Inputs'!$D$38,IF(10=2,'1.Inputs'!$D$39,$E241)))*$F241*(('1.Inputs'!$D$40)+(1-'1.Inputs'!$D$40)*(1+'1.Inputs'!$D$41))*(1+$G241)^(10-1))-(('1.Inputs'!$D$37*12*IF(10=1,'1.Inputs'!$D$38,IF(10=2,'1.Inputs'!$D$39,$E241)))/(1-'1.Inputs'!$D$42)*$D241*(1+$G241)^(10-1))-('1.Inputs'!$D$37*12*IF(10=1,'1.Inputs'!$D$38,IF(10=2,'1.Inputs'!$D$39,$E241)))*'1.Inputs'!$D$43*(1+$G241)^(10-1)-'1.Inputs'!$D$44*(1+$G241)^(10-1)-('1.Inputs'!$D$20/'1.Inputs'!$D$27+'1.Inputs'!$D$23/'1.Inputs'!$D$28))-MAX(0,((('1.Inputs'!$D$37*12*IF(10=1,'1.Inputs'!$D$38,IF(10=2,'1.Inputs'!$D$39,$E241)))*$F241*(('1.Inputs'!$D$40)+(1-'1.Inputs'!$D$40)*(1+'1.Inputs'!$D$41))*(1+$G241)^(10-1))-(('1.Inputs'!$D$37*12*IF(10=1,'1.Inputs'!$D$38,IF(10=2,'1.Inputs'!$D$39,$E241)))/(1-'1.Inputs'!$D$42)*$D241*(1+$G241)^(10-1))-('1.Inputs'!$D$37*12*IF(10=1,'1.Inputs'!$D$38,IF(10=2,'1.Inputs'!$D$39,$E241)))*'1.Inputs'!$D$43*(1+$G241)^(10-1)-'1.Inputs'!$D$44*(1+$G241)^(10-1)-('1.Inputs'!$D$20/'1.Inputs'!$D$27+'1.Inputs'!$D$23/'1.Inputs'!$D$28)))*'1.Inputs'!$D$53+('1.Inputs'!$D$20/'1.Inputs'!$D$27+'1.Inputs'!$D$23/'1.Inputs'!$D$28)-(Q241-P241)+(('1.Inputs'!$D$20+'1.Inputs'!$D$23-('1.Inputs'!$D$20/'1.Inputs'!$D$27+'1.Inputs'!$D$23/'1.Inputs'!$D$28)*'1.Inputs'!$D$10)*'1.Inputs'!$D$60+'1.Inputs'!$D$19*'1.Inputs'!$D$59+Q241)</f>
        <v>2900698259.505064</v>
      </c>
      <c r="AC241" s="36">
        <f ca="1">S241-AC$13-AC$14+MIN(AC$13,MAX(0,((('1.Inputs'!$D$37*12*IF(1=1,'1.Inputs'!$D$38,IF(1=2,'1.Inputs'!$D$39,$E241)))*$F241*(('1.Inputs'!$D$40)+(1-'1.Inputs'!$D$40)*(1+'1.Inputs'!$D$41))*(1+$G241)^(1-1))-(('1.Inputs'!$D$37*12*IF(1=1,'1.Inputs'!$D$38,IF(1=2,'1.Inputs'!$D$39,$E241)))/(1-'1.Inputs'!$D$42)*$D241*(1+$G241)^(1-1))-('1.Inputs'!$D$37*12*IF(1=1,'1.Inputs'!$D$38,IF(1=2,'1.Inputs'!$D$39,$E241)))*'1.Inputs'!$D$43*(1+$G241)^(1-1)-'1.Inputs'!$D$44*(1+$G241)^(1-1)-('1.Inputs'!$D$20/'1.Inputs'!$D$27+'1.Inputs'!$D$23/'1.Inputs'!$D$28))))*'1.Inputs'!$D$53</f>
        <v>-946141217.54105115</v>
      </c>
      <c r="AD241" s="36">
        <f ca="1">T241-AD$13-AD$14+MIN(AD$13,MAX(0,((('1.Inputs'!$D$37*12*IF(2=1,'1.Inputs'!$D$38,IF(2=2,'1.Inputs'!$D$39,$E241)))*$F241*(('1.Inputs'!$D$40)+(1-'1.Inputs'!$D$40)*(1+'1.Inputs'!$D$41))*(1+$G241)^(2-1))-(('1.Inputs'!$D$37*12*IF(2=1,'1.Inputs'!$D$38,IF(2=2,'1.Inputs'!$D$39,$E241)))/(1-'1.Inputs'!$D$42)*$D241*(1+$G241)^(2-1))-('1.Inputs'!$D$37*12*IF(2=1,'1.Inputs'!$D$38,IF(2=2,'1.Inputs'!$D$39,$E241)))*'1.Inputs'!$D$43*(1+$G241)^(2-1)-'1.Inputs'!$D$44*(1+$G241)^(2-1)-('1.Inputs'!$D$20/'1.Inputs'!$D$27+'1.Inputs'!$D$23/'1.Inputs'!$D$28))))*'1.Inputs'!$D$53</f>
        <v>-188952346.86437958</v>
      </c>
      <c r="AE241" s="36">
        <f ca="1">U241-AE$13-AE$14+MIN(AE$13,MAX(0,((('1.Inputs'!$D$37*12*IF(3=1,'1.Inputs'!$D$38,IF(3=2,'1.Inputs'!$D$39,$E241)))*$F241*(('1.Inputs'!$D$40)+(1-'1.Inputs'!$D$40)*(1+'1.Inputs'!$D$41))*(1+$G241)^(3-1))-(('1.Inputs'!$D$37*12*IF(3=1,'1.Inputs'!$D$38,IF(3=2,'1.Inputs'!$D$39,$E241)))/(1-'1.Inputs'!$D$42)*$D241*(1+$G241)^(3-1))-('1.Inputs'!$D$37*12*IF(3=1,'1.Inputs'!$D$38,IF(3=2,'1.Inputs'!$D$39,$E241)))*'1.Inputs'!$D$43*(1+$G241)^(3-1)-'1.Inputs'!$D$44*(1+$G241)^(3-1)-('1.Inputs'!$D$20/'1.Inputs'!$D$27+'1.Inputs'!$D$23/'1.Inputs'!$D$28))))*'1.Inputs'!$D$53</f>
        <v>-143446841.4621551</v>
      </c>
      <c r="AF241" s="36">
        <f ca="1">V241-AF$13-AF$14+MIN(AF$13,MAX(0,((('1.Inputs'!$D$37*12*IF(4=1,'1.Inputs'!$D$38,IF(4=2,'1.Inputs'!$D$39,$E241)))*$F241*(('1.Inputs'!$D$40)+(1-'1.Inputs'!$D$40)*(1+'1.Inputs'!$D$41))*(1+$G241)^(4-1))-(('1.Inputs'!$D$37*12*IF(4=1,'1.Inputs'!$D$38,IF(4=2,'1.Inputs'!$D$39,$E241)))/(1-'1.Inputs'!$D$42)*$D241*(1+$G241)^(4-1))-('1.Inputs'!$D$37*12*IF(4=1,'1.Inputs'!$D$38,IF(4=2,'1.Inputs'!$D$39,$E241)))*'1.Inputs'!$D$43*(1+$G241)^(4-1)-'1.Inputs'!$D$44*(1+$G241)^(4-1)-('1.Inputs'!$D$20/'1.Inputs'!$D$27+'1.Inputs'!$D$23/'1.Inputs'!$D$28))))*'1.Inputs'!$D$53</f>
        <v>-16146801.257044911</v>
      </c>
      <c r="AG241" s="36">
        <f ca="1">W241-AG$13-AG$14+MIN(AG$13,MAX(0,((('1.Inputs'!$D$37*12*IF(5=1,'1.Inputs'!$D$38,IF(5=2,'1.Inputs'!$D$39,$E241)))*$F241*(('1.Inputs'!$D$40)+(1-'1.Inputs'!$D$40)*(1+'1.Inputs'!$D$41))*(1+$G241)^(5-1))-(('1.Inputs'!$D$37*12*IF(5=1,'1.Inputs'!$D$38,IF(5=2,'1.Inputs'!$D$39,$E241)))/(1-'1.Inputs'!$D$42)*$D241*(1+$G241)^(5-1))-('1.Inputs'!$D$37*12*IF(5=1,'1.Inputs'!$D$38,IF(5=2,'1.Inputs'!$D$39,$E241)))*'1.Inputs'!$D$43*(1+$G241)^(5-1)-'1.Inputs'!$D$44*(1+$G241)^(5-1)-('1.Inputs'!$D$20/'1.Inputs'!$D$27+'1.Inputs'!$D$23/'1.Inputs'!$D$28))))*'1.Inputs'!$D$53</f>
        <v>15733446.542398091</v>
      </c>
      <c r="AH241" s="36">
        <f ca="1">X241-AH$13-AH$14+MIN(AH$13,MAX(0,((('1.Inputs'!$D$37*12*IF(6=1,'1.Inputs'!$D$38,IF(6=2,'1.Inputs'!$D$39,$E241)))*$F241*(('1.Inputs'!$D$40)+(1-'1.Inputs'!$D$40)*(1+'1.Inputs'!$D$41))*(1+$G241)^(6-1))-(('1.Inputs'!$D$37*12*IF(6=1,'1.Inputs'!$D$38,IF(6=2,'1.Inputs'!$D$39,$E241)))/(1-'1.Inputs'!$D$42)*$D241*(1+$G241)^(6-1))-('1.Inputs'!$D$37*12*IF(6=1,'1.Inputs'!$D$38,IF(6=2,'1.Inputs'!$D$39,$E241)))*'1.Inputs'!$D$43*(1+$G241)^(6-1)-'1.Inputs'!$D$44*(1+$G241)^(6-1)-('1.Inputs'!$D$20/'1.Inputs'!$D$27+'1.Inputs'!$D$23/'1.Inputs'!$D$28))))*'1.Inputs'!$D$53</f>
        <v>48234823.800526798</v>
      </c>
      <c r="AI241" s="36">
        <f ca="1">Y241-AI$13-AI$14+MIN(AI$13,MAX(0,((('1.Inputs'!$D$37*12*IF(7=1,'1.Inputs'!$D$38,IF(7=2,'1.Inputs'!$D$39,$E241)))*$F241*(('1.Inputs'!$D$40)+(1-'1.Inputs'!$D$40)*(1+'1.Inputs'!$D$41))*(1+$G241)^(7-1))-(('1.Inputs'!$D$37*12*IF(7=1,'1.Inputs'!$D$38,IF(7=2,'1.Inputs'!$D$39,$E241)))/(1-'1.Inputs'!$D$42)*$D241*(1+$G241)^(7-1))-('1.Inputs'!$D$37*12*IF(7=1,'1.Inputs'!$D$38,IF(7=2,'1.Inputs'!$D$39,$E241)))*'1.Inputs'!$D$43*(1+$G241)^(7-1)-'1.Inputs'!$D$44*(1+$G241)^(7-1)-('1.Inputs'!$D$20/'1.Inputs'!$D$27+'1.Inputs'!$D$23/'1.Inputs'!$D$28))))*'1.Inputs'!$D$53</f>
        <v>81387727.166583002</v>
      </c>
      <c r="AJ241" s="36">
        <f ca="1">Z241-AJ$13-AJ$14+MIN(AJ$13,MAX(0,((('1.Inputs'!$D$37*12*IF(8=1,'1.Inputs'!$D$38,IF(8=2,'1.Inputs'!$D$39,$E241)))*$F241*(('1.Inputs'!$D$40)+(1-'1.Inputs'!$D$40)*(1+'1.Inputs'!$D$41))*(1+$G241)^(8-1))-(('1.Inputs'!$D$37*12*IF(8=1,'1.Inputs'!$D$38,IF(8=2,'1.Inputs'!$D$39,$E241)))/(1-'1.Inputs'!$D$42)*$D241*(1+$G241)^(8-1))-('1.Inputs'!$D$37*12*IF(8=1,'1.Inputs'!$D$38,IF(8=2,'1.Inputs'!$D$39,$E241)))*'1.Inputs'!$D$43*(1+$G241)^(8-1)-'1.Inputs'!$D$44*(1+$G241)^(8-1)-('1.Inputs'!$D$20/'1.Inputs'!$D$27+'1.Inputs'!$D$23/'1.Inputs'!$D$28))))*'1.Inputs'!$D$53</f>
        <v>361224040.83201277</v>
      </c>
      <c r="AK241" s="36">
        <f ca="1">AA241-AK$13-AK$14+MIN(AK$13,MAX(0,((('1.Inputs'!$D$37*12*IF(9=1,'1.Inputs'!$D$38,IF(9=2,'1.Inputs'!$D$39,$E241)))*$F241*(('1.Inputs'!$D$40)+(1-'1.Inputs'!$D$40)*(1+'1.Inputs'!$D$41))*(1+$G241)^(9-1))-(('1.Inputs'!$D$37*12*IF(9=1,'1.Inputs'!$D$38,IF(9=2,'1.Inputs'!$D$39,$E241)))/(1-'1.Inputs'!$D$42)*$D241*(1+$G241)^(9-1))-('1.Inputs'!$D$37*12*IF(9=1,'1.Inputs'!$D$38,IF(9=2,'1.Inputs'!$D$39,$E241)))*'1.Inputs'!$D$43*(1+$G241)^(9-1)-'1.Inputs'!$D$44*(1+$G241)^(9-1)-('1.Inputs'!$D$20/'1.Inputs'!$D$27+'1.Inputs'!$D$23/'1.Inputs'!$D$28))))*'1.Inputs'!$D$53</f>
        <v>376589209.32737035</v>
      </c>
      <c r="AL241" s="36">
        <f ca="1">AB241-AL$13-AL$14+MIN(AL$13,MAX(0,((('1.Inputs'!$D$37*12*IF(10=1,'1.Inputs'!$D$38,IF(10=2,'1.Inputs'!$D$39,$E241)))*$F241*(('1.Inputs'!$D$40)+(1-'1.Inputs'!$D$40)*(1+'1.Inputs'!$D$41))*(1+$G241)^(10-1))-(('1.Inputs'!$D$37*12*IF(10=1,'1.Inputs'!$D$38,IF(10=2,'1.Inputs'!$D$39,$E241)))/(1-'1.Inputs'!$D$42)*$D241*(1+$G241)^(10-1))-('1.Inputs'!$D$37*12*IF(10=1,'1.Inputs'!$D$38,IF(10=2,'1.Inputs'!$D$39,$E241)))*'1.Inputs'!$D$43*(1+$G241)^(10-1)-'1.Inputs'!$D$44*(1+$G241)^(10-1)-('1.Inputs'!$D$20/'1.Inputs'!$D$27+'1.Inputs'!$D$23/'1.Inputs'!$D$28))))*'1.Inputs'!$D$53+'1.Inputs'!$D$35</f>
        <v>3700698259.505064</v>
      </c>
      <c r="AM241" s="48">
        <f ca="1">R241+NPV('1.Inputs'!$D$55,S241:AB241)</f>
        <v>-762642461.64688206</v>
      </c>
      <c r="AN241" s="48">
        <f ca="1">-('1.Inputs'!$D$24*(1-'1.Inputs'!$D$31)+'1.Inputs'!$D$35)+NPV('1.Inputs'!$D$54,AC241:AL241)</f>
        <v>-1714781517.7402229</v>
      </c>
      <c r="AO241" s="36">
        <f t="shared" ca="1" si="29"/>
        <v>-5.4101708505491271</v>
      </c>
      <c r="AP241" s="36">
        <f t="shared" ca="1" si="30"/>
        <v>0.50430172392745143</v>
      </c>
      <c r="AQ241" s="36">
        <f ca="1">'1.Inputs'!$D$35+MIN(SUM($AC241:AC241),SUM($AC241:AD241),SUM($AC241:AE241),SUM($AC241:AF241),SUM($AC241:AG241),SUM($AC241:AH241),SUM($AC241:AI241),SUM($AC241:AJ241),SUM($AC241:AK241),SUM($AC241:AL241))</f>
        <v>-494687207.12463093</v>
      </c>
      <c r="AR241" s="36">
        <f ca="1">IF(AP241&lt;'1.Inputs'!$D$57,1,0)</f>
        <v>1</v>
      </c>
      <c r="AS241" s="36">
        <f t="shared" ca="1" si="31"/>
        <v>1</v>
      </c>
    </row>
    <row r="242" spans="2:45" ht="15" customHeight="1" x14ac:dyDescent="0.25">
      <c r="B242" s="36">
        <v>227</v>
      </c>
      <c r="C242" s="36">
        <f t="shared" ca="1" si="24"/>
        <v>0.8300112239355194</v>
      </c>
      <c r="D242" s="36">
        <f t="shared" ca="1" si="25"/>
        <v>20109.632141673799</v>
      </c>
      <c r="E242" s="47">
        <f t="shared" ca="1" si="26"/>
        <v>0.86883529388931269</v>
      </c>
      <c r="F242" s="36">
        <f t="shared" ca="1" si="27"/>
        <v>30317.89075781935</v>
      </c>
      <c r="G242" s="36">
        <f t="shared" ca="1" si="28"/>
        <v>3.4839918499163319E-2</v>
      </c>
      <c r="H242" s="36">
        <f ca="1">((('1.Inputs'!$D$37*12*IF(1=1,'1.Inputs'!$D$38,IF(1=2,'1.Inputs'!$D$39,$E242)))*$F242*(('1.Inputs'!$D$40)+(1-'1.Inputs'!$D$40)*(1+'1.Inputs'!$D$41))*(1+$G242)^(1-1))*'1.Inputs'!$D$47+(('1.Inputs'!$D$37*12*IF(1=1,'1.Inputs'!$D$38,IF(1=2,'1.Inputs'!$D$39,$E242)))/(1-'1.Inputs'!$D$42)*$D242*(1+$G242)^(1-1))*('1.Inputs'!$D$48-'1.Inputs'!$D$49))/'1.Inputs'!$D$51</f>
        <v>810835828.38343704</v>
      </c>
      <c r="I242" s="36">
        <f ca="1">((('1.Inputs'!$D$37*12*IF(2=1,'1.Inputs'!$D$38,IF(2=2,'1.Inputs'!$D$39,$E242)))*$F242*(('1.Inputs'!$D$40)+(1-'1.Inputs'!$D$40)*(1+'1.Inputs'!$D$41))*(1+$G242)^(2-1))*'1.Inputs'!$D$47+(('1.Inputs'!$D$37*12*IF(2=1,'1.Inputs'!$D$38,IF(2=2,'1.Inputs'!$D$39,$E242)))/(1-'1.Inputs'!$D$42)*$D242*(1+$G242)^(2-1))*('1.Inputs'!$D$48-'1.Inputs'!$D$49))/'1.Inputs'!$D$51</f>
        <v>1174719395.5847247</v>
      </c>
      <c r="J242" s="36">
        <f ca="1">((('1.Inputs'!$D$37*12*IF(3=1,'1.Inputs'!$D$38,IF(3=2,'1.Inputs'!$D$39,$E242)))*$F242*(('1.Inputs'!$D$40)+(1-'1.Inputs'!$D$40)*(1+'1.Inputs'!$D$41))*(1+$G242)^(3-1))*'1.Inputs'!$D$47+(('1.Inputs'!$D$37*12*IF(3=1,'1.Inputs'!$D$38,IF(3=2,'1.Inputs'!$D$39,$E242)))/(1-'1.Inputs'!$D$42)*$D242*(1+$G242)^(3-1))*('1.Inputs'!$D$48-'1.Inputs'!$D$49))/'1.Inputs'!$D$51</f>
        <v>1508852292.265156</v>
      </c>
      <c r="K242" s="36">
        <f ca="1">((('1.Inputs'!$D$37*12*IF(4=1,'1.Inputs'!$D$38,IF(4=2,'1.Inputs'!$D$39,$E242)))*$F242*(('1.Inputs'!$D$40)+(1-'1.Inputs'!$D$40)*(1+'1.Inputs'!$D$41))*(1+$G242)^(4-1))*'1.Inputs'!$D$47+(('1.Inputs'!$D$37*12*IF(4=1,'1.Inputs'!$D$38,IF(4=2,'1.Inputs'!$D$39,$E242)))/(1-'1.Inputs'!$D$42)*$D242*(1+$G242)^(4-1))*('1.Inputs'!$D$48-'1.Inputs'!$D$49))/'1.Inputs'!$D$51</f>
        <v>1561420583.1549492</v>
      </c>
      <c r="L242" s="36">
        <f ca="1">((('1.Inputs'!$D$37*12*IF(5=1,'1.Inputs'!$D$38,IF(5=2,'1.Inputs'!$D$39,$E242)))*$F242*(('1.Inputs'!$D$40)+(1-'1.Inputs'!$D$40)*(1+'1.Inputs'!$D$41))*(1+$G242)^(5-1))*'1.Inputs'!$D$47+(('1.Inputs'!$D$37*12*IF(5=1,'1.Inputs'!$D$38,IF(5=2,'1.Inputs'!$D$39,$E242)))/(1-'1.Inputs'!$D$42)*$D242*(1+$G242)^(5-1))*('1.Inputs'!$D$48-'1.Inputs'!$D$49))/'1.Inputs'!$D$51</f>
        <v>1615820349.0149839</v>
      </c>
      <c r="M242" s="36">
        <f ca="1">((('1.Inputs'!$D$37*12*IF(6=1,'1.Inputs'!$D$38,IF(6=2,'1.Inputs'!$D$39,$E242)))*$F242*(('1.Inputs'!$D$40)+(1-'1.Inputs'!$D$40)*(1+'1.Inputs'!$D$41))*(1+$G242)^(6-1))*'1.Inputs'!$D$47+(('1.Inputs'!$D$37*12*IF(6=1,'1.Inputs'!$D$38,IF(6=2,'1.Inputs'!$D$39,$E242)))/(1-'1.Inputs'!$D$42)*$D242*(1+$G242)^(6-1))*('1.Inputs'!$D$48-'1.Inputs'!$D$49))/'1.Inputs'!$D$51</f>
        <v>1672115398.2839556</v>
      </c>
      <c r="N242" s="36">
        <f ca="1">((('1.Inputs'!$D$37*12*IF(7=1,'1.Inputs'!$D$38,IF(7=2,'1.Inputs'!$D$39,$E242)))*$F242*(('1.Inputs'!$D$40)+(1-'1.Inputs'!$D$40)*(1+'1.Inputs'!$D$41))*(1+$G242)^(7-1))*'1.Inputs'!$D$47+(('1.Inputs'!$D$37*12*IF(7=1,'1.Inputs'!$D$38,IF(7=2,'1.Inputs'!$D$39,$E242)))/(1-'1.Inputs'!$D$42)*$D242*(1+$G242)^(7-1))*('1.Inputs'!$D$48-'1.Inputs'!$D$49))/'1.Inputs'!$D$51</f>
        <v>1730371762.4813647</v>
      </c>
      <c r="O242" s="36">
        <f ca="1">((('1.Inputs'!$D$37*12*IF(8=1,'1.Inputs'!$D$38,IF(8=2,'1.Inputs'!$D$39,$E242)))*$F242*(('1.Inputs'!$D$40)+(1-'1.Inputs'!$D$40)*(1+'1.Inputs'!$D$41))*(1+$G242)^(8-1))*'1.Inputs'!$D$47+(('1.Inputs'!$D$37*12*IF(8=1,'1.Inputs'!$D$38,IF(8=2,'1.Inputs'!$D$39,$E242)))/(1-'1.Inputs'!$D$42)*$D242*(1+$G242)^(8-1))*('1.Inputs'!$D$48-'1.Inputs'!$D$49))/'1.Inputs'!$D$51</f>
        <v>1790657773.6594687</v>
      </c>
      <c r="P242" s="36">
        <f ca="1">((('1.Inputs'!$D$37*12*IF(9=1,'1.Inputs'!$D$38,IF(9=2,'1.Inputs'!$D$39,$E242)))*$F242*(('1.Inputs'!$D$40)+(1-'1.Inputs'!$D$40)*(1+'1.Inputs'!$D$41))*(1+$G242)^(9-1))*'1.Inputs'!$D$47+(('1.Inputs'!$D$37*12*IF(9=1,'1.Inputs'!$D$38,IF(9=2,'1.Inputs'!$D$39,$E242)))/(1-'1.Inputs'!$D$42)*$D242*(1+$G242)^(9-1))*('1.Inputs'!$D$48-'1.Inputs'!$D$49))/'1.Inputs'!$D$51</f>
        <v>1853044144.5536578</v>
      </c>
      <c r="Q242" s="36">
        <f ca="1">((('1.Inputs'!$D$37*12*IF(10=1,'1.Inputs'!$D$38,IF(10=2,'1.Inputs'!$D$39,$E242)))*$F242*(('1.Inputs'!$D$40)+(1-'1.Inputs'!$D$40)*(1+'1.Inputs'!$D$41))*(1+$G242)^(10-1))*'1.Inputs'!$D$47+(('1.Inputs'!$D$37*12*IF(10=1,'1.Inputs'!$D$38,IF(10=2,'1.Inputs'!$D$39,$E242)))/(1-'1.Inputs'!$D$42)*$D242*(1+$G242)^(10-1))*('1.Inputs'!$D$48-'1.Inputs'!$D$49))/'1.Inputs'!$D$51</f>
        <v>1917604051.5252583</v>
      </c>
      <c r="R242" s="36">
        <f>-'1.Inputs'!$D$24</f>
        <v>-2050000000</v>
      </c>
      <c r="S242" s="36">
        <f ca="1">((('1.Inputs'!$D$37*12*IF(1=1,'1.Inputs'!$D$38,IF(1=2,'1.Inputs'!$D$39,$E242)))*$F242*(('1.Inputs'!$D$40)+(1-'1.Inputs'!$D$40)*(1+'1.Inputs'!$D$41))*(1+$G242)^(1-1))-(('1.Inputs'!$D$37*12*IF(1=1,'1.Inputs'!$D$38,IF(1=2,'1.Inputs'!$D$39,$E242)))/(1-'1.Inputs'!$D$42)*$D242*(1+$G242)^(1-1))-('1.Inputs'!$D$37*12*IF(1=1,'1.Inputs'!$D$38,IF(1=2,'1.Inputs'!$D$39,$E242)))*'1.Inputs'!$D$43*(1+$G242)^(1-1)-'1.Inputs'!$D$44*(1+$G242)^(1-1)-('1.Inputs'!$D$20/'1.Inputs'!$D$27+'1.Inputs'!$D$23/'1.Inputs'!$D$28))-MAX(0,((('1.Inputs'!$D$37*12*IF(1=1,'1.Inputs'!$D$38,IF(1=2,'1.Inputs'!$D$39,$E242)))*$F242*(('1.Inputs'!$D$40)+(1-'1.Inputs'!$D$40)*(1+'1.Inputs'!$D$41))*(1+$G242)^(1-1))-(('1.Inputs'!$D$37*12*IF(1=1,'1.Inputs'!$D$38,IF(1=2,'1.Inputs'!$D$39,$E242)))/(1-'1.Inputs'!$D$42)*$D242*(1+$G242)^(1-1))-('1.Inputs'!$D$37*12*IF(1=1,'1.Inputs'!$D$38,IF(1=2,'1.Inputs'!$D$39,$E242)))*'1.Inputs'!$D$43*(1+$G242)^(1-1)-'1.Inputs'!$D$44*(1+$G242)^(1-1)-('1.Inputs'!$D$20/'1.Inputs'!$D$27+'1.Inputs'!$D$23/'1.Inputs'!$D$28)))*'1.Inputs'!$D$53+('1.Inputs'!$D$20/'1.Inputs'!$D$27+'1.Inputs'!$D$23/'1.Inputs'!$D$28)-H242</f>
        <v>-671010407.21631956</v>
      </c>
      <c r="T242" s="36">
        <f ca="1">((('1.Inputs'!$D$37*12*IF(2=1,'1.Inputs'!$D$38,IF(2=2,'1.Inputs'!$D$39,$E242)))*$F242*(('1.Inputs'!$D$40)+(1-'1.Inputs'!$D$40)*(1+'1.Inputs'!$D$41))*(1+$G242)^(2-1))-(('1.Inputs'!$D$37*12*IF(2=1,'1.Inputs'!$D$38,IF(2=2,'1.Inputs'!$D$39,$E242)))/(1-'1.Inputs'!$D$42)*$D242*(1+$G242)^(2-1))-('1.Inputs'!$D$37*12*IF(2=1,'1.Inputs'!$D$38,IF(2=2,'1.Inputs'!$D$39,$E242)))*'1.Inputs'!$D$43*(1+$G242)^(2-1)-'1.Inputs'!$D$44*(1+$G242)^(2-1)-('1.Inputs'!$D$20/'1.Inputs'!$D$27+'1.Inputs'!$D$23/'1.Inputs'!$D$28))-MAX(0,((('1.Inputs'!$D$37*12*IF(2=1,'1.Inputs'!$D$38,IF(2=2,'1.Inputs'!$D$39,$E242)))*$F242*(('1.Inputs'!$D$40)+(1-'1.Inputs'!$D$40)*(1+'1.Inputs'!$D$41))*(1+$G242)^(2-1))-(('1.Inputs'!$D$37*12*IF(2=1,'1.Inputs'!$D$38,IF(2=2,'1.Inputs'!$D$39,$E242)))/(1-'1.Inputs'!$D$42)*$D242*(1+$G242)^(2-1))-('1.Inputs'!$D$37*12*IF(2=1,'1.Inputs'!$D$38,IF(2=2,'1.Inputs'!$D$39,$E242)))*'1.Inputs'!$D$43*(1+$G242)^(2-1)-'1.Inputs'!$D$44*(1+$G242)^(2-1)-('1.Inputs'!$D$20/'1.Inputs'!$D$27+'1.Inputs'!$D$23/'1.Inputs'!$D$28)))*'1.Inputs'!$D$53+('1.Inputs'!$D$20/'1.Inputs'!$D$27+'1.Inputs'!$D$23/'1.Inputs'!$D$28)-(I242-H242)</f>
        <v>59640011.541364908</v>
      </c>
      <c r="U242" s="36">
        <f ca="1">((('1.Inputs'!$D$37*12*IF(3=1,'1.Inputs'!$D$38,IF(3=2,'1.Inputs'!$D$39,$E242)))*$F242*(('1.Inputs'!$D$40)+(1-'1.Inputs'!$D$40)*(1+'1.Inputs'!$D$41))*(1+$G242)^(3-1))-(('1.Inputs'!$D$37*12*IF(3=1,'1.Inputs'!$D$38,IF(3=2,'1.Inputs'!$D$39,$E242)))/(1-'1.Inputs'!$D$42)*$D242*(1+$G242)^(3-1))-('1.Inputs'!$D$37*12*IF(3=1,'1.Inputs'!$D$38,IF(3=2,'1.Inputs'!$D$39,$E242)))*'1.Inputs'!$D$43*(1+$G242)^(3-1)-'1.Inputs'!$D$44*(1+$G242)^(3-1)-('1.Inputs'!$D$20/'1.Inputs'!$D$27+'1.Inputs'!$D$23/'1.Inputs'!$D$28))-MAX(0,((('1.Inputs'!$D$37*12*IF(3=1,'1.Inputs'!$D$38,IF(3=2,'1.Inputs'!$D$39,$E242)))*$F242*(('1.Inputs'!$D$40)+(1-'1.Inputs'!$D$40)*(1+'1.Inputs'!$D$41))*(1+$G242)^(3-1))-(('1.Inputs'!$D$37*12*IF(3=1,'1.Inputs'!$D$38,IF(3=2,'1.Inputs'!$D$39,$E242)))/(1-'1.Inputs'!$D$42)*$D242*(1+$G242)^(3-1))-('1.Inputs'!$D$37*12*IF(3=1,'1.Inputs'!$D$38,IF(3=2,'1.Inputs'!$D$39,$E242)))*'1.Inputs'!$D$43*(1+$G242)^(3-1)-'1.Inputs'!$D$44*(1+$G242)^(3-1)-('1.Inputs'!$D$20/'1.Inputs'!$D$27+'1.Inputs'!$D$23/'1.Inputs'!$D$28)))*'1.Inputs'!$D$53+('1.Inputs'!$D$20/'1.Inputs'!$D$27+'1.Inputs'!$D$23/'1.Inputs'!$D$28)-(J242-I242)</f>
        <v>347517590.24193239</v>
      </c>
      <c r="V242" s="36">
        <f ca="1">((('1.Inputs'!$D$37*12*IF(4=1,'1.Inputs'!$D$38,IF(4=2,'1.Inputs'!$D$39,$E242)))*$F242*(('1.Inputs'!$D$40)+(1-'1.Inputs'!$D$40)*(1+'1.Inputs'!$D$41))*(1+$G242)^(4-1))-(('1.Inputs'!$D$37*12*IF(4=1,'1.Inputs'!$D$38,IF(4=2,'1.Inputs'!$D$39,$E242)))/(1-'1.Inputs'!$D$42)*$D242*(1+$G242)^(4-1))-('1.Inputs'!$D$37*12*IF(4=1,'1.Inputs'!$D$38,IF(4=2,'1.Inputs'!$D$39,$E242)))*'1.Inputs'!$D$43*(1+$G242)^(4-1)-'1.Inputs'!$D$44*(1+$G242)^(4-1)-('1.Inputs'!$D$20/'1.Inputs'!$D$27+'1.Inputs'!$D$23/'1.Inputs'!$D$28))-MAX(0,((('1.Inputs'!$D$37*12*IF(4=1,'1.Inputs'!$D$38,IF(4=2,'1.Inputs'!$D$39,$E242)))*$F242*(('1.Inputs'!$D$40)+(1-'1.Inputs'!$D$40)*(1+'1.Inputs'!$D$41))*(1+$G242)^(4-1))-(('1.Inputs'!$D$37*12*IF(4=1,'1.Inputs'!$D$38,IF(4=2,'1.Inputs'!$D$39,$E242)))/(1-'1.Inputs'!$D$42)*$D242*(1+$G242)^(4-1))-('1.Inputs'!$D$37*12*IF(4=1,'1.Inputs'!$D$38,IF(4=2,'1.Inputs'!$D$39,$E242)))*'1.Inputs'!$D$43*(1+$G242)^(4-1)-'1.Inputs'!$D$44*(1+$G242)^(4-1)-('1.Inputs'!$D$20/'1.Inputs'!$D$27+'1.Inputs'!$D$23/'1.Inputs'!$D$28)))*'1.Inputs'!$D$53+('1.Inputs'!$D$20/'1.Inputs'!$D$27+'1.Inputs'!$D$23/'1.Inputs'!$D$28)-(K242-J242)</f>
        <v>651184657.29277563</v>
      </c>
      <c r="W242" s="36">
        <f ca="1">((('1.Inputs'!$D$37*12*IF(5=1,'1.Inputs'!$D$38,IF(5=2,'1.Inputs'!$D$39,$E242)))*$F242*(('1.Inputs'!$D$40)+(1-'1.Inputs'!$D$40)*(1+'1.Inputs'!$D$41))*(1+$G242)^(5-1))-(('1.Inputs'!$D$37*12*IF(5=1,'1.Inputs'!$D$38,IF(5=2,'1.Inputs'!$D$39,$E242)))/(1-'1.Inputs'!$D$42)*$D242*(1+$G242)^(5-1))-('1.Inputs'!$D$37*12*IF(5=1,'1.Inputs'!$D$38,IF(5=2,'1.Inputs'!$D$39,$E242)))*'1.Inputs'!$D$43*(1+$G242)^(5-1)-'1.Inputs'!$D$44*(1+$G242)^(5-1)-('1.Inputs'!$D$20/'1.Inputs'!$D$27+'1.Inputs'!$D$23/'1.Inputs'!$D$28))-MAX(0,((('1.Inputs'!$D$37*12*IF(5=1,'1.Inputs'!$D$38,IF(5=2,'1.Inputs'!$D$39,$E242)))*$F242*(('1.Inputs'!$D$40)+(1-'1.Inputs'!$D$40)*(1+'1.Inputs'!$D$41))*(1+$G242)^(5-1))-(('1.Inputs'!$D$37*12*IF(5=1,'1.Inputs'!$D$38,IF(5=2,'1.Inputs'!$D$39,$E242)))/(1-'1.Inputs'!$D$42)*$D242*(1+$G242)^(5-1))-('1.Inputs'!$D$37*12*IF(5=1,'1.Inputs'!$D$38,IF(5=2,'1.Inputs'!$D$39,$E242)))*'1.Inputs'!$D$43*(1+$G242)^(5-1)-'1.Inputs'!$D$44*(1+$G242)^(5-1)-('1.Inputs'!$D$20/'1.Inputs'!$D$27+'1.Inputs'!$D$23/'1.Inputs'!$D$28)))*'1.Inputs'!$D$53+('1.Inputs'!$D$20/'1.Inputs'!$D$27+'1.Inputs'!$D$23/'1.Inputs'!$D$28)-(L242-K242)</f>
        <v>672225691.5316751</v>
      </c>
      <c r="X242" s="36">
        <f ca="1">((('1.Inputs'!$D$37*12*IF(6=1,'1.Inputs'!$D$38,IF(6=2,'1.Inputs'!$D$39,$E242)))*$F242*(('1.Inputs'!$D$40)+(1-'1.Inputs'!$D$40)*(1+'1.Inputs'!$D$41))*(1+$G242)^(6-1))-(('1.Inputs'!$D$37*12*IF(6=1,'1.Inputs'!$D$38,IF(6=2,'1.Inputs'!$D$39,$E242)))/(1-'1.Inputs'!$D$42)*$D242*(1+$G242)^(6-1))-('1.Inputs'!$D$37*12*IF(6=1,'1.Inputs'!$D$38,IF(6=2,'1.Inputs'!$D$39,$E242)))*'1.Inputs'!$D$43*(1+$G242)^(6-1)-'1.Inputs'!$D$44*(1+$G242)^(6-1)-('1.Inputs'!$D$20/'1.Inputs'!$D$27+'1.Inputs'!$D$23/'1.Inputs'!$D$28))-MAX(0,((('1.Inputs'!$D$37*12*IF(6=1,'1.Inputs'!$D$38,IF(6=2,'1.Inputs'!$D$39,$E242)))*$F242*(('1.Inputs'!$D$40)+(1-'1.Inputs'!$D$40)*(1+'1.Inputs'!$D$41))*(1+$G242)^(6-1))-(('1.Inputs'!$D$37*12*IF(6=1,'1.Inputs'!$D$38,IF(6=2,'1.Inputs'!$D$39,$E242)))/(1-'1.Inputs'!$D$42)*$D242*(1+$G242)^(6-1))-('1.Inputs'!$D$37*12*IF(6=1,'1.Inputs'!$D$38,IF(6=2,'1.Inputs'!$D$39,$E242)))*'1.Inputs'!$D$43*(1+$G242)^(6-1)-'1.Inputs'!$D$44*(1+$G242)^(6-1)-('1.Inputs'!$D$20/'1.Inputs'!$D$27+'1.Inputs'!$D$23/'1.Inputs'!$D$28)))*'1.Inputs'!$D$53+('1.Inputs'!$D$20/'1.Inputs'!$D$27+'1.Inputs'!$D$23/'1.Inputs'!$D$28)-(M242-L242)</f>
        <v>693999793.6885972</v>
      </c>
      <c r="Y242" s="36">
        <f ca="1">((('1.Inputs'!$D$37*12*IF(7=1,'1.Inputs'!$D$38,IF(7=2,'1.Inputs'!$D$39,$E242)))*$F242*(('1.Inputs'!$D$40)+(1-'1.Inputs'!$D$40)*(1+'1.Inputs'!$D$41))*(1+$G242)^(7-1))-(('1.Inputs'!$D$37*12*IF(7=1,'1.Inputs'!$D$38,IF(7=2,'1.Inputs'!$D$39,$E242)))/(1-'1.Inputs'!$D$42)*$D242*(1+$G242)^(7-1))-('1.Inputs'!$D$37*12*IF(7=1,'1.Inputs'!$D$38,IF(7=2,'1.Inputs'!$D$39,$E242)))*'1.Inputs'!$D$43*(1+$G242)^(7-1)-'1.Inputs'!$D$44*(1+$G242)^(7-1)-('1.Inputs'!$D$20/'1.Inputs'!$D$27+'1.Inputs'!$D$23/'1.Inputs'!$D$28))-MAX(0,((('1.Inputs'!$D$37*12*IF(7=1,'1.Inputs'!$D$38,IF(7=2,'1.Inputs'!$D$39,$E242)))*$F242*(('1.Inputs'!$D$40)+(1-'1.Inputs'!$D$40)*(1+'1.Inputs'!$D$41))*(1+$G242)^(7-1))-(('1.Inputs'!$D$37*12*IF(7=1,'1.Inputs'!$D$38,IF(7=2,'1.Inputs'!$D$39,$E242)))/(1-'1.Inputs'!$D$42)*$D242*(1+$G242)^(7-1))-('1.Inputs'!$D$37*12*IF(7=1,'1.Inputs'!$D$38,IF(7=2,'1.Inputs'!$D$39,$E242)))*'1.Inputs'!$D$43*(1+$G242)^(7-1)-'1.Inputs'!$D$44*(1+$G242)^(7-1)-('1.Inputs'!$D$20/'1.Inputs'!$D$27+'1.Inputs'!$D$23/'1.Inputs'!$D$28)))*'1.Inputs'!$D$53+('1.Inputs'!$D$20/'1.Inputs'!$D$27+'1.Inputs'!$D$23/'1.Inputs'!$D$28)-(N242-M242)</f>
        <v>716532503.79005861</v>
      </c>
      <c r="Z242" s="36">
        <f ca="1">((('1.Inputs'!$D$37*12*IF(8=1,'1.Inputs'!$D$38,IF(8=2,'1.Inputs'!$D$39,$E242)))*$F242*(('1.Inputs'!$D$40)+(1-'1.Inputs'!$D$40)*(1+'1.Inputs'!$D$41))*(1+$G242)^(8-1))-(('1.Inputs'!$D$37*12*IF(8=1,'1.Inputs'!$D$38,IF(8=2,'1.Inputs'!$D$39,$E242)))/(1-'1.Inputs'!$D$42)*$D242*(1+$G242)^(8-1))-('1.Inputs'!$D$37*12*IF(8=1,'1.Inputs'!$D$38,IF(8=2,'1.Inputs'!$D$39,$E242)))*'1.Inputs'!$D$43*(1+$G242)^(8-1)-'1.Inputs'!$D$44*(1+$G242)^(8-1)-('1.Inputs'!$D$20/'1.Inputs'!$D$27+'1.Inputs'!$D$23/'1.Inputs'!$D$28))-MAX(0,((('1.Inputs'!$D$37*12*IF(8=1,'1.Inputs'!$D$38,IF(8=2,'1.Inputs'!$D$39,$E242)))*$F242*(('1.Inputs'!$D$40)+(1-'1.Inputs'!$D$40)*(1+'1.Inputs'!$D$41))*(1+$G242)^(8-1))-(('1.Inputs'!$D$37*12*IF(8=1,'1.Inputs'!$D$38,IF(8=2,'1.Inputs'!$D$39,$E242)))/(1-'1.Inputs'!$D$42)*$D242*(1+$G242)^(8-1))-('1.Inputs'!$D$37*12*IF(8=1,'1.Inputs'!$D$38,IF(8=2,'1.Inputs'!$D$39,$E242)))*'1.Inputs'!$D$43*(1+$G242)^(8-1)-'1.Inputs'!$D$44*(1+$G242)^(8-1)-('1.Inputs'!$D$20/'1.Inputs'!$D$27+'1.Inputs'!$D$23/'1.Inputs'!$D$28)))*'1.Inputs'!$D$53+('1.Inputs'!$D$20/'1.Inputs'!$D$27+'1.Inputs'!$D$23/'1.Inputs'!$D$28)-(O242-N242)</f>
        <v>739850251.67502069</v>
      </c>
      <c r="AA242" s="36">
        <f ca="1">((('1.Inputs'!$D$37*12*IF(9=1,'1.Inputs'!$D$38,IF(9=2,'1.Inputs'!$D$39,$E242)))*$F242*(('1.Inputs'!$D$40)+(1-'1.Inputs'!$D$40)*(1+'1.Inputs'!$D$41))*(1+$G242)^(9-1))-(('1.Inputs'!$D$37*12*IF(9=1,'1.Inputs'!$D$38,IF(9=2,'1.Inputs'!$D$39,$E242)))/(1-'1.Inputs'!$D$42)*$D242*(1+$G242)^(9-1))-('1.Inputs'!$D$37*12*IF(9=1,'1.Inputs'!$D$38,IF(9=2,'1.Inputs'!$D$39,$E242)))*'1.Inputs'!$D$43*(1+$G242)^(9-1)-'1.Inputs'!$D$44*(1+$G242)^(9-1)-('1.Inputs'!$D$20/'1.Inputs'!$D$27+'1.Inputs'!$D$23/'1.Inputs'!$D$28))-MAX(0,((('1.Inputs'!$D$37*12*IF(9=1,'1.Inputs'!$D$38,IF(9=2,'1.Inputs'!$D$39,$E242)))*$F242*(('1.Inputs'!$D$40)+(1-'1.Inputs'!$D$40)*(1+'1.Inputs'!$D$41))*(1+$G242)^(9-1))-(('1.Inputs'!$D$37*12*IF(9=1,'1.Inputs'!$D$38,IF(9=2,'1.Inputs'!$D$39,$E242)))/(1-'1.Inputs'!$D$42)*$D242*(1+$G242)^(9-1))-('1.Inputs'!$D$37*12*IF(9=1,'1.Inputs'!$D$38,IF(9=2,'1.Inputs'!$D$39,$E242)))*'1.Inputs'!$D$43*(1+$G242)^(9-1)-'1.Inputs'!$D$44*(1+$G242)^(9-1)-('1.Inputs'!$D$20/'1.Inputs'!$D$27+'1.Inputs'!$D$23/'1.Inputs'!$D$28)))*'1.Inputs'!$D$53+('1.Inputs'!$D$20/'1.Inputs'!$D$27+'1.Inputs'!$D$23/'1.Inputs'!$D$28)-(P242-O242)</f>
        <v>763980387.99587798</v>
      </c>
      <c r="AB242" s="36">
        <f ca="1">((('1.Inputs'!$D$37*12*IF(10=1,'1.Inputs'!$D$38,IF(10=2,'1.Inputs'!$D$39,$E242)))*$F242*(('1.Inputs'!$D$40)+(1-'1.Inputs'!$D$40)*(1+'1.Inputs'!$D$41))*(1+$G242)^(10-1))-(('1.Inputs'!$D$37*12*IF(10=1,'1.Inputs'!$D$38,IF(10=2,'1.Inputs'!$D$39,$E242)))/(1-'1.Inputs'!$D$42)*$D242*(1+$G242)^(10-1))-('1.Inputs'!$D$37*12*IF(10=1,'1.Inputs'!$D$38,IF(10=2,'1.Inputs'!$D$39,$E242)))*'1.Inputs'!$D$43*(1+$G242)^(10-1)-'1.Inputs'!$D$44*(1+$G242)^(10-1)-('1.Inputs'!$D$20/'1.Inputs'!$D$27+'1.Inputs'!$D$23/'1.Inputs'!$D$28))-MAX(0,((('1.Inputs'!$D$37*12*IF(10=1,'1.Inputs'!$D$38,IF(10=2,'1.Inputs'!$D$39,$E242)))*$F242*(('1.Inputs'!$D$40)+(1-'1.Inputs'!$D$40)*(1+'1.Inputs'!$D$41))*(1+$G242)^(10-1))-(('1.Inputs'!$D$37*12*IF(10=1,'1.Inputs'!$D$38,IF(10=2,'1.Inputs'!$D$39,$E242)))/(1-'1.Inputs'!$D$42)*$D242*(1+$G242)^(10-1))-('1.Inputs'!$D$37*12*IF(10=1,'1.Inputs'!$D$38,IF(10=2,'1.Inputs'!$D$39,$E242)))*'1.Inputs'!$D$43*(1+$G242)^(10-1)-'1.Inputs'!$D$44*(1+$G242)^(10-1)-('1.Inputs'!$D$20/'1.Inputs'!$D$27+'1.Inputs'!$D$23/'1.Inputs'!$D$28)))*'1.Inputs'!$D$53+('1.Inputs'!$D$20/'1.Inputs'!$D$27+'1.Inputs'!$D$23/'1.Inputs'!$D$28)-(Q242-P242)+(('1.Inputs'!$D$20+'1.Inputs'!$D$23-('1.Inputs'!$D$20/'1.Inputs'!$D$27+'1.Inputs'!$D$23/'1.Inputs'!$D$28)*'1.Inputs'!$D$10)*'1.Inputs'!$D$60+'1.Inputs'!$D$19*'1.Inputs'!$D$59+Q242)</f>
        <v>3406555267.8247862</v>
      </c>
      <c r="AC242" s="36">
        <f ca="1">S242-AC$13-AC$14+MIN(AC$13,MAX(0,((('1.Inputs'!$D$37*12*IF(1=1,'1.Inputs'!$D$38,IF(1=2,'1.Inputs'!$D$39,$E242)))*$F242*(('1.Inputs'!$D$40)+(1-'1.Inputs'!$D$40)*(1+'1.Inputs'!$D$41))*(1+$G242)^(1-1))-(('1.Inputs'!$D$37*12*IF(1=1,'1.Inputs'!$D$38,IF(1=2,'1.Inputs'!$D$39,$E242)))/(1-'1.Inputs'!$D$42)*$D242*(1+$G242)^(1-1))-('1.Inputs'!$D$37*12*IF(1=1,'1.Inputs'!$D$38,IF(1=2,'1.Inputs'!$D$39,$E242)))*'1.Inputs'!$D$43*(1+$G242)^(1-1)-'1.Inputs'!$D$44*(1+$G242)^(1-1)-('1.Inputs'!$D$20/'1.Inputs'!$D$27+'1.Inputs'!$D$23/'1.Inputs'!$D$28))))*'1.Inputs'!$D$53</f>
        <v>-816012103.51094854</v>
      </c>
      <c r="AD242" s="36">
        <f ca="1">T242-AD$13-AD$14+MIN(AD$13,MAX(0,((('1.Inputs'!$D$37*12*IF(2=1,'1.Inputs'!$D$38,IF(2=2,'1.Inputs'!$D$39,$E242)))*$F242*(('1.Inputs'!$D$40)+(1-'1.Inputs'!$D$40)*(1+'1.Inputs'!$D$41))*(1+$G242)^(2-1))-(('1.Inputs'!$D$37*12*IF(2=1,'1.Inputs'!$D$38,IF(2=2,'1.Inputs'!$D$39,$E242)))/(1-'1.Inputs'!$D$42)*$D242*(1+$G242)^(2-1))-('1.Inputs'!$D$37*12*IF(2=1,'1.Inputs'!$D$38,IF(2=2,'1.Inputs'!$D$39,$E242)))*'1.Inputs'!$D$43*(1+$G242)^(2-1)-'1.Inputs'!$D$44*(1+$G242)^(2-1)-('1.Inputs'!$D$20/'1.Inputs'!$D$27+'1.Inputs'!$D$23/'1.Inputs'!$D$28))))*'1.Inputs'!$D$53</f>
        <v>-36299988.458635092</v>
      </c>
      <c r="AE242" s="36">
        <f ca="1">U242-AE$13-AE$14+MIN(AE$13,MAX(0,((('1.Inputs'!$D$37*12*IF(3=1,'1.Inputs'!$D$38,IF(3=2,'1.Inputs'!$D$39,$E242)))*$F242*(('1.Inputs'!$D$40)+(1-'1.Inputs'!$D$40)*(1+'1.Inputs'!$D$41))*(1+$G242)^(3-1))-(('1.Inputs'!$D$37*12*IF(3=1,'1.Inputs'!$D$38,IF(3=2,'1.Inputs'!$D$39,$E242)))/(1-'1.Inputs'!$D$42)*$D242*(1+$G242)^(3-1))-('1.Inputs'!$D$37*12*IF(3=1,'1.Inputs'!$D$38,IF(3=2,'1.Inputs'!$D$39,$E242)))*'1.Inputs'!$D$43*(1+$G242)^(3-1)-'1.Inputs'!$D$44*(1+$G242)^(3-1)-('1.Inputs'!$D$20/'1.Inputs'!$D$27+'1.Inputs'!$D$23/'1.Inputs'!$D$28))))*'1.Inputs'!$D$53</f>
        <v>5577590.2419323921</v>
      </c>
      <c r="AF242" s="36">
        <f ca="1">V242-AF$13-AF$14+MIN(AF$13,MAX(0,((('1.Inputs'!$D$37*12*IF(4=1,'1.Inputs'!$D$38,IF(4=2,'1.Inputs'!$D$39,$E242)))*$F242*(('1.Inputs'!$D$40)+(1-'1.Inputs'!$D$40)*(1+'1.Inputs'!$D$41))*(1+$G242)^(4-1))-(('1.Inputs'!$D$37*12*IF(4=1,'1.Inputs'!$D$38,IF(4=2,'1.Inputs'!$D$39,$E242)))/(1-'1.Inputs'!$D$42)*$D242*(1+$G242)^(4-1))-('1.Inputs'!$D$37*12*IF(4=1,'1.Inputs'!$D$38,IF(4=2,'1.Inputs'!$D$39,$E242)))*'1.Inputs'!$D$43*(1+$G242)^(4-1)-'1.Inputs'!$D$44*(1+$G242)^(4-1)-('1.Inputs'!$D$20/'1.Inputs'!$D$27+'1.Inputs'!$D$23/'1.Inputs'!$D$28))))*'1.Inputs'!$D$53</f>
        <v>328432657.29277563</v>
      </c>
      <c r="AG242" s="36">
        <f ca="1">W242-AG$13-AG$14+MIN(AG$13,MAX(0,((('1.Inputs'!$D$37*12*IF(5=1,'1.Inputs'!$D$38,IF(5=2,'1.Inputs'!$D$39,$E242)))*$F242*(('1.Inputs'!$D$40)+(1-'1.Inputs'!$D$40)*(1+'1.Inputs'!$D$41))*(1+$G242)^(5-1))-(('1.Inputs'!$D$37*12*IF(5=1,'1.Inputs'!$D$38,IF(5=2,'1.Inputs'!$D$39,$E242)))/(1-'1.Inputs'!$D$42)*$D242*(1+$G242)^(5-1))-('1.Inputs'!$D$37*12*IF(5=1,'1.Inputs'!$D$38,IF(5=2,'1.Inputs'!$D$39,$E242)))*'1.Inputs'!$D$43*(1+$G242)^(5-1)-'1.Inputs'!$D$44*(1+$G242)^(5-1)-('1.Inputs'!$D$20/'1.Inputs'!$D$27+'1.Inputs'!$D$23/'1.Inputs'!$D$28))))*'1.Inputs'!$D$53</f>
        <v>368661691.5316751</v>
      </c>
      <c r="AH242" s="36">
        <f ca="1">X242-AH$13-AH$14+MIN(AH$13,MAX(0,((('1.Inputs'!$D$37*12*IF(6=1,'1.Inputs'!$D$38,IF(6=2,'1.Inputs'!$D$39,$E242)))*$F242*(('1.Inputs'!$D$40)+(1-'1.Inputs'!$D$40)*(1+'1.Inputs'!$D$41))*(1+$G242)^(6-1))-(('1.Inputs'!$D$37*12*IF(6=1,'1.Inputs'!$D$38,IF(6=2,'1.Inputs'!$D$39,$E242)))/(1-'1.Inputs'!$D$42)*$D242*(1+$G242)^(6-1))-('1.Inputs'!$D$37*12*IF(6=1,'1.Inputs'!$D$38,IF(6=2,'1.Inputs'!$D$39,$E242)))*'1.Inputs'!$D$43*(1+$G242)^(6-1)-'1.Inputs'!$D$44*(1+$G242)^(6-1)-('1.Inputs'!$D$20/'1.Inputs'!$D$27+'1.Inputs'!$D$23/'1.Inputs'!$D$28))))*'1.Inputs'!$D$53</f>
        <v>409623793.6885972</v>
      </c>
      <c r="AI242" s="36">
        <f ca="1">Y242-AI$13-AI$14+MIN(AI$13,MAX(0,((('1.Inputs'!$D$37*12*IF(7=1,'1.Inputs'!$D$38,IF(7=2,'1.Inputs'!$D$39,$E242)))*$F242*(('1.Inputs'!$D$40)+(1-'1.Inputs'!$D$40)*(1+'1.Inputs'!$D$41))*(1+$G242)^(7-1))-(('1.Inputs'!$D$37*12*IF(7=1,'1.Inputs'!$D$38,IF(7=2,'1.Inputs'!$D$39,$E242)))/(1-'1.Inputs'!$D$42)*$D242*(1+$G242)^(7-1))-('1.Inputs'!$D$37*12*IF(7=1,'1.Inputs'!$D$38,IF(7=2,'1.Inputs'!$D$39,$E242)))*'1.Inputs'!$D$43*(1+$G242)^(7-1)-'1.Inputs'!$D$44*(1+$G242)^(7-1)-('1.Inputs'!$D$20/'1.Inputs'!$D$27+'1.Inputs'!$D$23/'1.Inputs'!$D$28))))*'1.Inputs'!$D$53</f>
        <v>451344503.79005861</v>
      </c>
      <c r="AJ242" s="36">
        <f ca="1">Z242-AJ$13-AJ$14+MIN(AJ$13,MAX(0,((('1.Inputs'!$D$37*12*IF(8=1,'1.Inputs'!$D$38,IF(8=2,'1.Inputs'!$D$39,$E242)))*$F242*(('1.Inputs'!$D$40)+(1-'1.Inputs'!$D$40)*(1+'1.Inputs'!$D$41))*(1+$G242)^(8-1))-(('1.Inputs'!$D$37*12*IF(8=1,'1.Inputs'!$D$38,IF(8=2,'1.Inputs'!$D$39,$E242)))/(1-'1.Inputs'!$D$42)*$D242*(1+$G242)^(8-1))-('1.Inputs'!$D$37*12*IF(8=1,'1.Inputs'!$D$38,IF(8=2,'1.Inputs'!$D$39,$E242)))*'1.Inputs'!$D$43*(1+$G242)^(8-1)-'1.Inputs'!$D$44*(1+$G242)^(8-1)-('1.Inputs'!$D$20/'1.Inputs'!$D$27+'1.Inputs'!$D$23/'1.Inputs'!$D$28))))*'1.Inputs'!$D$53</f>
        <v>739850251.67502069</v>
      </c>
      <c r="AK242" s="36">
        <f ca="1">AA242-AK$13-AK$14+MIN(AK$13,MAX(0,((('1.Inputs'!$D$37*12*IF(9=1,'1.Inputs'!$D$38,IF(9=2,'1.Inputs'!$D$39,$E242)))*$F242*(('1.Inputs'!$D$40)+(1-'1.Inputs'!$D$40)*(1+'1.Inputs'!$D$41))*(1+$G242)^(9-1))-(('1.Inputs'!$D$37*12*IF(9=1,'1.Inputs'!$D$38,IF(9=2,'1.Inputs'!$D$39,$E242)))/(1-'1.Inputs'!$D$42)*$D242*(1+$G242)^(9-1))-('1.Inputs'!$D$37*12*IF(9=1,'1.Inputs'!$D$38,IF(9=2,'1.Inputs'!$D$39,$E242)))*'1.Inputs'!$D$43*(1+$G242)^(9-1)-'1.Inputs'!$D$44*(1+$G242)^(9-1)-('1.Inputs'!$D$20/'1.Inputs'!$D$27+'1.Inputs'!$D$23/'1.Inputs'!$D$28))))*'1.Inputs'!$D$53</f>
        <v>763980387.99587798</v>
      </c>
      <c r="AL242" s="36">
        <f ca="1">AB242-AL$13-AL$14+MIN(AL$13,MAX(0,((('1.Inputs'!$D$37*12*IF(10=1,'1.Inputs'!$D$38,IF(10=2,'1.Inputs'!$D$39,$E242)))*$F242*(('1.Inputs'!$D$40)+(1-'1.Inputs'!$D$40)*(1+'1.Inputs'!$D$41))*(1+$G242)^(10-1))-(('1.Inputs'!$D$37*12*IF(10=1,'1.Inputs'!$D$38,IF(10=2,'1.Inputs'!$D$39,$E242)))/(1-'1.Inputs'!$D$42)*$D242*(1+$G242)^(10-1))-('1.Inputs'!$D$37*12*IF(10=1,'1.Inputs'!$D$38,IF(10=2,'1.Inputs'!$D$39,$E242)))*'1.Inputs'!$D$43*(1+$G242)^(10-1)-'1.Inputs'!$D$44*(1+$G242)^(10-1)-('1.Inputs'!$D$20/'1.Inputs'!$D$27+'1.Inputs'!$D$23/'1.Inputs'!$D$28))))*'1.Inputs'!$D$53+'1.Inputs'!$D$35</f>
        <v>4206555267.8247862</v>
      </c>
      <c r="AM242" s="48">
        <f ca="1">R242+NPV('1.Inputs'!$D$55,S242:AB242)</f>
        <v>813779921.52650547</v>
      </c>
      <c r="AN242" s="48">
        <f ca="1">-('1.Inputs'!$D$24*(1-'1.Inputs'!$D$31)+'1.Inputs'!$D$35)+NPV('1.Inputs'!$D$54,AC242:AL242)</f>
        <v>-537442170.4635191</v>
      </c>
      <c r="AO242" s="36">
        <f t="shared" ca="1" si="29"/>
        <v>-4.546140970300268</v>
      </c>
      <c r="AP242" s="36">
        <f t="shared" ca="1" si="30"/>
        <v>0.88292070691547864</v>
      </c>
      <c r="AQ242" s="36">
        <f ca="1">'1.Inputs'!$D$35+MIN(SUM($AC242:AC242),SUM($AC242:AD242),SUM($AC242:AE242),SUM($AC242:AF242),SUM($AC242:AG242),SUM($AC242:AH242),SUM($AC242:AI242),SUM($AC242:AJ242),SUM($AC242:AK242),SUM($AC242:AL242))</f>
        <v>-52312091.969583631</v>
      </c>
      <c r="AR242" s="36">
        <f ca="1">IF(AP242&lt;'1.Inputs'!$D$57,1,0)</f>
        <v>1</v>
      </c>
      <c r="AS242" s="36">
        <f t="shared" ca="1" si="31"/>
        <v>1</v>
      </c>
    </row>
    <row r="243" spans="2:45" ht="15" customHeight="1" x14ac:dyDescent="0.25">
      <c r="B243" s="36">
        <v>228</v>
      </c>
      <c r="C243" s="36">
        <f t="shared" ca="1" si="24"/>
        <v>0.65935823932109394</v>
      </c>
      <c r="D243" s="36">
        <f t="shared" ca="1" si="25"/>
        <v>19599.052556746879</v>
      </c>
      <c r="E243" s="47">
        <f t="shared" ca="1" si="26"/>
        <v>0.84750871803929451</v>
      </c>
      <c r="F243" s="36">
        <f t="shared" ca="1" si="27"/>
        <v>28322.146286628416</v>
      </c>
      <c r="G243" s="36">
        <f t="shared" ca="1" si="28"/>
        <v>4.7838608175181423E-2</v>
      </c>
      <c r="H243" s="36">
        <f ca="1">((('1.Inputs'!$D$37*12*IF(1=1,'1.Inputs'!$D$38,IF(1=2,'1.Inputs'!$D$39,$E243)))*$F243*(('1.Inputs'!$D$40)+(1-'1.Inputs'!$D$40)*(1+'1.Inputs'!$D$41))*(1+$G243)^(1-1))*'1.Inputs'!$D$47+(('1.Inputs'!$D$37*12*IF(1=1,'1.Inputs'!$D$38,IF(1=2,'1.Inputs'!$D$39,$E243)))/(1-'1.Inputs'!$D$42)*$D243*(1+$G243)^(1-1))*('1.Inputs'!$D$48-'1.Inputs'!$D$49))/'1.Inputs'!$D$51</f>
        <v>762419138.7354095</v>
      </c>
      <c r="I243" s="36">
        <f ca="1">((('1.Inputs'!$D$37*12*IF(2=1,'1.Inputs'!$D$38,IF(2=2,'1.Inputs'!$D$39,$E243)))*$F243*(('1.Inputs'!$D$40)+(1-'1.Inputs'!$D$40)*(1+'1.Inputs'!$D$41))*(1+$G243)^(2-1))*'1.Inputs'!$D$47+(('1.Inputs'!$D$37*12*IF(2=1,'1.Inputs'!$D$38,IF(2=2,'1.Inputs'!$D$39,$E243)))/(1-'1.Inputs'!$D$42)*$D243*(1+$G243)^(2-1))*('1.Inputs'!$D$48-'1.Inputs'!$D$49))/'1.Inputs'!$D$51</f>
        <v>1118449092.8500848</v>
      </c>
      <c r="J243" s="36">
        <f ca="1">((('1.Inputs'!$D$37*12*IF(3=1,'1.Inputs'!$D$38,IF(3=2,'1.Inputs'!$D$39,$E243)))*$F243*(('1.Inputs'!$D$40)+(1-'1.Inputs'!$D$40)*(1+'1.Inputs'!$D$41))*(1+$G243)^(3-1))*'1.Inputs'!$D$47+(('1.Inputs'!$D$37*12*IF(3=1,'1.Inputs'!$D$38,IF(3=2,'1.Inputs'!$D$39,$E243)))/(1-'1.Inputs'!$D$42)*$D243*(1+$G243)^(3-1))*('1.Inputs'!$D$48-'1.Inputs'!$D$49))/'1.Inputs'!$D$51</f>
        <v>1418916216.3459094</v>
      </c>
      <c r="K243" s="36">
        <f ca="1">((('1.Inputs'!$D$37*12*IF(4=1,'1.Inputs'!$D$38,IF(4=2,'1.Inputs'!$D$39,$E243)))*$F243*(('1.Inputs'!$D$40)+(1-'1.Inputs'!$D$40)*(1+'1.Inputs'!$D$41))*(1+$G243)^(4-1))*'1.Inputs'!$D$47+(('1.Inputs'!$D$37*12*IF(4=1,'1.Inputs'!$D$38,IF(4=2,'1.Inputs'!$D$39,$E243)))/(1-'1.Inputs'!$D$42)*$D243*(1+$G243)^(4-1))*('1.Inputs'!$D$48-'1.Inputs'!$D$49))/'1.Inputs'!$D$51</f>
        <v>1486795193.2530921</v>
      </c>
      <c r="L243" s="36">
        <f ca="1">((('1.Inputs'!$D$37*12*IF(5=1,'1.Inputs'!$D$38,IF(5=2,'1.Inputs'!$D$39,$E243)))*$F243*(('1.Inputs'!$D$40)+(1-'1.Inputs'!$D$40)*(1+'1.Inputs'!$D$41))*(1+$G243)^(5-1))*'1.Inputs'!$D$47+(('1.Inputs'!$D$37*12*IF(5=1,'1.Inputs'!$D$38,IF(5=2,'1.Inputs'!$D$39,$E243)))/(1-'1.Inputs'!$D$42)*$D243*(1+$G243)^(5-1))*('1.Inputs'!$D$48-'1.Inputs'!$D$49))/'1.Inputs'!$D$51</f>
        <v>1557921405.9398694</v>
      </c>
      <c r="M243" s="36">
        <f ca="1">((('1.Inputs'!$D$37*12*IF(6=1,'1.Inputs'!$D$38,IF(6=2,'1.Inputs'!$D$39,$E243)))*$F243*(('1.Inputs'!$D$40)+(1-'1.Inputs'!$D$40)*(1+'1.Inputs'!$D$41))*(1+$G243)^(6-1))*'1.Inputs'!$D$47+(('1.Inputs'!$D$37*12*IF(6=1,'1.Inputs'!$D$38,IF(6=2,'1.Inputs'!$D$39,$E243)))/(1-'1.Inputs'!$D$42)*$D243*(1+$G243)^(6-1))*('1.Inputs'!$D$48-'1.Inputs'!$D$49))/'1.Inputs'!$D$51</f>
        <v>1632450197.6463544</v>
      </c>
      <c r="N243" s="36">
        <f ca="1">((('1.Inputs'!$D$37*12*IF(7=1,'1.Inputs'!$D$38,IF(7=2,'1.Inputs'!$D$39,$E243)))*$F243*(('1.Inputs'!$D$40)+(1-'1.Inputs'!$D$40)*(1+'1.Inputs'!$D$41))*(1+$G243)^(7-1))*'1.Inputs'!$D$47+(('1.Inputs'!$D$37*12*IF(7=1,'1.Inputs'!$D$38,IF(7=2,'1.Inputs'!$D$39,$E243)))/(1-'1.Inputs'!$D$42)*$D243*(1+$G243)^(7-1))*('1.Inputs'!$D$48-'1.Inputs'!$D$49))/'1.Inputs'!$D$51</f>
        <v>1710544343.017056</v>
      </c>
      <c r="O243" s="36">
        <f ca="1">((('1.Inputs'!$D$37*12*IF(8=1,'1.Inputs'!$D$38,IF(8=2,'1.Inputs'!$D$39,$E243)))*$F243*(('1.Inputs'!$D$40)+(1-'1.Inputs'!$D$40)*(1+'1.Inputs'!$D$41))*(1+$G243)^(8-1))*'1.Inputs'!$D$47+(('1.Inputs'!$D$37*12*IF(8=1,'1.Inputs'!$D$38,IF(8=2,'1.Inputs'!$D$39,$E243)))/(1-'1.Inputs'!$D$42)*$D243*(1+$G243)^(8-1))*('1.Inputs'!$D$48-'1.Inputs'!$D$49))/'1.Inputs'!$D$51</f>
        <v>1792374403.608922</v>
      </c>
      <c r="P243" s="36">
        <f ca="1">((('1.Inputs'!$D$37*12*IF(9=1,'1.Inputs'!$D$38,IF(9=2,'1.Inputs'!$D$39,$E243)))*$F243*(('1.Inputs'!$D$40)+(1-'1.Inputs'!$D$40)*(1+'1.Inputs'!$D$41))*(1+$G243)^(9-1))*'1.Inputs'!$D$47+(('1.Inputs'!$D$37*12*IF(9=1,'1.Inputs'!$D$38,IF(9=2,'1.Inputs'!$D$39,$E243)))/(1-'1.Inputs'!$D$42)*$D243*(1+$G243)^(9-1))*('1.Inputs'!$D$48-'1.Inputs'!$D$49))/'1.Inputs'!$D$51</f>
        <v>1878119100.4063935</v>
      </c>
      <c r="Q243" s="36">
        <f ca="1">((('1.Inputs'!$D$37*12*IF(10=1,'1.Inputs'!$D$38,IF(10=2,'1.Inputs'!$D$39,$E243)))*$F243*(('1.Inputs'!$D$40)+(1-'1.Inputs'!$D$40)*(1+'1.Inputs'!$D$41))*(1+$G243)^(10-1))*'1.Inputs'!$D$47+(('1.Inputs'!$D$37*12*IF(10=1,'1.Inputs'!$D$38,IF(10=2,'1.Inputs'!$D$39,$E243)))/(1-'1.Inputs'!$D$42)*$D243*(1+$G243)^(10-1))*('1.Inputs'!$D$48-'1.Inputs'!$D$49))/'1.Inputs'!$D$51</f>
        <v>1967965704.157059</v>
      </c>
      <c r="R243" s="36">
        <f>-'1.Inputs'!$D$24</f>
        <v>-2050000000</v>
      </c>
      <c r="S243" s="36">
        <f ca="1">((('1.Inputs'!$D$37*12*IF(1=1,'1.Inputs'!$D$38,IF(1=2,'1.Inputs'!$D$39,$E243)))*$F243*(('1.Inputs'!$D$40)+(1-'1.Inputs'!$D$40)*(1+'1.Inputs'!$D$41))*(1+$G243)^(1-1))-(('1.Inputs'!$D$37*12*IF(1=1,'1.Inputs'!$D$38,IF(1=2,'1.Inputs'!$D$39,$E243)))/(1-'1.Inputs'!$D$42)*$D243*(1+$G243)^(1-1))-('1.Inputs'!$D$37*12*IF(1=1,'1.Inputs'!$D$38,IF(1=2,'1.Inputs'!$D$39,$E243)))*'1.Inputs'!$D$43*(1+$G243)^(1-1)-'1.Inputs'!$D$44*(1+$G243)^(1-1)-('1.Inputs'!$D$20/'1.Inputs'!$D$27+'1.Inputs'!$D$23/'1.Inputs'!$D$28))-MAX(0,((('1.Inputs'!$D$37*12*IF(1=1,'1.Inputs'!$D$38,IF(1=2,'1.Inputs'!$D$39,$E243)))*$F243*(('1.Inputs'!$D$40)+(1-'1.Inputs'!$D$40)*(1+'1.Inputs'!$D$41))*(1+$G243)^(1-1))-(('1.Inputs'!$D$37*12*IF(1=1,'1.Inputs'!$D$38,IF(1=2,'1.Inputs'!$D$39,$E243)))/(1-'1.Inputs'!$D$42)*$D243*(1+$G243)^(1-1))-('1.Inputs'!$D$37*12*IF(1=1,'1.Inputs'!$D$38,IF(1=2,'1.Inputs'!$D$39,$E243)))*'1.Inputs'!$D$43*(1+$G243)^(1-1)-'1.Inputs'!$D$44*(1+$G243)^(1-1)-('1.Inputs'!$D$20/'1.Inputs'!$D$27+'1.Inputs'!$D$23/'1.Inputs'!$D$28)))*'1.Inputs'!$D$53+('1.Inputs'!$D$20/'1.Inputs'!$D$27+'1.Inputs'!$D$23/'1.Inputs'!$D$28)-H243</f>
        <v>-817096847.19128394</v>
      </c>
      <c r="T243" s="36">
        <f ca="1">((('1.Inputs'!$D$37*12*IF(2=1,'1.Inputs'!$D$38,IF(2=2,'1.Inputs'!$D$39,$E243)))*$F243*(('1.Inputs'!$D$40)+(1-'1.Inputs'!$D$40)*(1+'1.Inputs'!$D$41))*(1+$G243)^(2-1))-(('1.Inputs'!$D$37*12*IF(2=1,'1.Inputs'!$D$38,IF(2=2,'1.Inputs'!$D$39,$E243)))/(1-'1.Inputs'!$D$42)*$D243*(1+$G243)^(2-1))-('1.Inputs'!$D$37*12*IF(2=1,'1.Inputs'!$D$38,IF(2=2,'1.Inputs'!$D$39,$E243)))*'1.Inputs'!$D$43*(1+$G243)^(2-1)-'1.Inputs'!$D$44*(1+$G243)^(2-1)-('1.Inputs'!$D$20/'1.Inputs'!$D$27+'1.Inputs'!$D$23/'1.Inputs'!$D$28))-MAX(0,((('1.Inputs'!$D$37*12*IF(2=1,'1.Inputs'!$D$38,IF(2=2,'1.Inputs'!$D$39,$E243)))*$F243*(('1.Inputs'!$D$40)+(1-'1.Inputs'!$D$40)*(1+'1.Inputs'!$D$41))*(1+$G243)^(2-1))-(('1.Inputs'!$D$37*12*IF(2=1,'1.Inputs'!$D$38,IF(2=2,'1.Inputs'!$D$39,$E243)))/(1-'1.Inputs'!$D$42)*$D243*(1+$G243)^(2-1))-('1.Inputs'!$D$37*12*IF(2=1,'1.Inputs'!$D$38,IF(2=2,'1.Inputs'!$D$39,$E243)))*'1.Inputs'!$D$43*(1+$G243)^(2-1)-'1.Inputs'!$D$44*(1+$G243)^(2-1)-('1.Inputs'!$D$20/'1.Inputs'!$D$27+'1.Inputs'!$D$23/'1.Inputs'!$D$28)))*'1.Inputs'!$D$53+('1.Inputs'!$D$20/'1.Inputs'!$D$27+'1.Inputs'!$D$23/'1.Inputs'!$D$28)-(I243-H243)</f>
        <v>-115722726.47490004</v>
      </c>
      <c r="U243" s="36">
        <f ca="1">((('1.Inputs'!$D$37*12*IF(3=1,'1.Inputs'!$D$38,IF(3=2,'1.Inputs'!$D$39,$E243)))*$F243*(('1.Inputs'!$D$40)+(1-'1.Inputs'!$D$40)*(1+'1.Inputs'!$D$41))*(1+$G243)^(3-1))-(('1.Inputs'!$D$37*12*IF(3=1,'1.Inputs'!$D$38,IF(3=2,'1.Inputs'!$D$39,$E243)))/(1-'1.Inputs'!$D$42)*$D243*(1+$G243)^(3-1))-('1.Inputs'!$D$37*12*IF(3=1,'1.Inputs'!$D$38,IF(3=2,'1.Inputs'!$D$39,$E243)))*'1.Inputs'!$D$43*(1+$G243)^(3-1)-'1.Inputs'!$D$44*(1+$G243)^(3-1)-('1.Inputs'!$D$20/'1.Inputs'!$D$27+'1.Inputs'!$D$23/'1.Inputs'!$D$28))-MAX(0,((('1.Inputs'!$D$37*12*IF(3=1,'1.Inputs'!$D$38,IF(3=2,'1.Inputs'!$D$39,$E243)))*$F243*(('1.Inputs'!$D$40)+(1-'1.Inputs'!$D$40)*(1+'1.Inputs'!$D$41))*(1+$G243)^(3-1))-(('1.Inputs'!$D$37*12*IF(3=1,'1.Inputs'!$D$38,IF(3=2,'1.Inputs'!$D$39,$E243)))/(1-'1.Inputs'!$D$42)*$D243*(1+$G243)^(3-1))-('1.Inputs'!$D$37*12*IF(3=1,'1.Inputs'!$D$38,IF(3=2,'1.Inputs'!$D$39,$E243)))*'1.Inputs'!$D$43*(1+$G243)^(3-1)-'1.Inputs'!$D$44*(1+$G243)^(3-1)-('1.Inputs'!$D$20/'1.Inputs'!$D$27+'1.Inputs'!$D$23/'1.Inputs'!$D$28)))*'1.Inputs'!$D$53+('1.Inputs'!$D$20/'1.Inputs'!$D$27+'1.Inputs'!$D$23/'1.Inputs'!$D$28)-(J243-I243)</f>
        <v>127056083.63061798</v>
      </c>
      <c r="V243" s="36">
        <f ca="1">((('1.Inputs'!$D$37*12*IF(4=1,'1.Inputs'!$D$38,IF(4=2,'1.Inputs'!$D$39,$E243)))*$F243*(('1.Inputs'!$D$40)+(1-'1.Inputs'!$D$40)*(1+'1.Inputs'!$D$41))*(1+$G243)^(4-1))-(('1.Inputs'!$D$37*12*IF(4=1,'1.Inputs'!$D$38,IF(4=2,'1.Inputs'!$D$39,$E243)))/(1-'1.Inputs'!$D$42)*$D243*(1+$G243)^(4-1))-('1.Inputs'!$D$37*12*IF(4=1,'1.Inputs'!$D$38,IF(4=2,'1.Inputs'!$D$39,$E243)))*'1.Inputs'!$D$43*(1+$G243)^(4-1)-'1.Inputs'!$D$44*(1+$G243)^(4-1)-('1.Inputs'!$D$20/'1.Inputs'!$D$27+'1.Inputs'!$D$23/'1.Inputs'!$D$28))-MAX(0,((('1.Inputs'!$D$37*12*IF(4=1,'1.Inputs'!$D$38,IF(4=2,'1.Inputs'!$D$39,$E243)))*$F243*(('1.Inputs'!$D$40)+(1-'1.Inputs'!$D$40)*(1+'1.Inputs'!$D$41))*(1+$G243)^(4-1))-(('1.Inputs'!$D$37*12*IF(4=1,'1.Inputs'!$D$38,IF(4=2,'1.Inputs'!$D$39,$E243)))/(1-'1.Inputs'!$D$42)*$D243*(1+$G243)^(4-1))-('1.Inputs'!$D$37*12*IF(4=1,'1.Inputs'!$D$38,IF(4=2,'1.Inputs'!$D$39,$E243)))*'1.Inputs'!$D$43*(1+$G243)^(4-1)-'1.Inputs'!$D$44*(1+$G243)^(4-1)-('1.Inputs'!$D$20/'1.Inputs'!$D$27+'1.Inputs'!$D$23/'1.Inputs'!$D$28)))*'1.Inputs'!$D$53+('1.Inputs'!$D$20/'1.Inputs'!$D$27+'1.Inputs'!$D$23/'1.Inputs'!$D$28)-(K243-J243)</f>
        <v>377835971.17450154</v>
      </c>
      <c r="W243" s="36">
        <f ca="1">((('1.Inputs'!$D$37*12*IF(5=1,'1.Inputs'!$D$38,IF(5=2,'1.Inputs'!$D$39,$E243)))*$F243*(('1.Inputs'!$D$40)+(1-'1.Inputs'!$D$40)*(1+'1.Inputs'!$D$41))*(1+$G243)^(5-1))-(('1.Inputs'!$D$37*12*IF(5=1,'1.Inputs'!$D$38,IF(5=2,'1.Inputs'!$D$39,$E243)))/(1-'1.Inputs'!$D$42)*$D243*(1+$G243)^(5-1))-('1.Inputs'!$D$37*12*IF(5=1,'1.Inputs'!$D$38,IF(5=2,'1.Inputs'!$D$39,$E243)))*'1.Inputs'!$D$43*(1+$G243)^(5-1)-'1.Inputs'!$D$44*(1+$G243)^(5-1)-('1.Inputs'!$D$20/'1.Inputs'!$D$27+'1.Inputs'!$D$23/'1.Inputs'!$D$28))-MAX(0,((('1.Inputs'!$D$37*12*IF(5=1,'1.Inputs'!$D$38,IF(5=2,'1.Inputs'!$D$39,$E243)))*$F243*(('1.Inputs'!$D$40)+(1-'1.Inputs'!$D$40)*(1+'1.Inputs'!$D$41))*(1+$G243)^(5-1))-(('1.Inputs'!$D$37*12*IF(5=1,'1.Inputs'!$D$38,IF(5=2,'1.Inputs'!$D$39,$E243)))/(1-'1.Inputs'!$D$42)*$D243*(1+$G243)^(5-1))-('1.Inputs'!$D$37*12*IF(5=1,'1.Inputs'!$D$38,IF(5=2,'1.Inputs'!$D$39,$E243)))*'1.Inputs'!$D$43*(1+$G243)^(5-1)-'1.Inputs'!$D$44*(1+$G243)^(5-1)-('1.Inputs'!$D$20/'1.Inputs'!$D$27+'1.Inputs'!$D$23/'1.Inputs'!$D$28)))*'1.Inputs'!$D$53+('1.Inputs'!$D$20/'1.Inputs'!$D$27+'1.Inputs'!$D$23/'1.Inputs'!$D$28)-(L243-K243)</f>
        <v>393650743.91773021</v>
      </c>
      <c r="X243" s="36">
        <f ca="1">((('1.Inputs'!$D$37*12*IF(6=1,'1.Inputs'!$D$38,IF(6=2,'1.Inputs'!$D$39,$E243)))*$F243*(('1.Inputs'!$D$40)+(1-'1.Inputs'!$D$40)*(1+'1.Inputs'!$D$41))*(1+$G243)^(6-1))-(('1.Inputs'!$D$37*12*IF(6=1,'1.Inputs'!$D$38,IF(6=2,'1.Inputs'!$D$39,$E243)))/(1-'1.Inputs'!$D$42)*$D243*(1+$G243)^(6-1))-('1.Inputs'!$D$37*12*IF(6=1,'1.Inputs'!$D$38,IF(6=2,'1.Inputs'!$D$39,$E243)))*'1.Inputs'!$D$43*(1+$G243)^(6-1)-'1.Inputs'!$D$44*(1+$G243)^(6-1)-('1.Inputs'!$D$20/'1.Inputs'!$D$27+'1.Inputs'!$D$23/'1.Inputs'!$D$28))-MAX(0,((('1.Inputs'!$D$37*12*IF(6=1,'1.Inputs'!$D$38,IF(6=2,'1.Inputs'!$D$39,$E243)))*$F243*(('1.Inputs'!$D$40)+(1-'1.Inputs'!$D$40)*(1+'1.Inputs'!$D$41))*(1+$G243)^(6-1))-(('1.Inputs'!$D$37*12*IF(6=1,'1.Inputs'!$D$38,IF(6=2,'1.Inputs'!$D$39,$E243)))/(1-'1.Inputs'!$D$42)*$D243*(1+$G243)^(6-1))-('1.Inputs'!$D$37*12*IF(6=1,'1.Inputs'!$D$38,IF(6=2,'1.Inputs'!$D$39,$E243)))*'1.Inputs'!$D$43*(1+$G243)^(6-1)-'1.Inputs'!$D$44*(1+$G243)^(6-1)-('1.Inputs'!$D$20/'1.Inputs'!$D$27+'1.Inputs'!$D$23/'1.Inputs'!$D$28)))*'1.Inputs'!$D$53+('1.Inputs'!$D$20/'1.Inputs'!$D$27+'1.Inputs'!$D$23/'1.Inputs'!$D$28)-(M243-L243)</f>
        <v>410222073.37760198</v>
      </c>
      <c r="Y243" s="36">
        <f ca="1">((('1.Inputs'!$D$37*12*IF(7=1,'1.Inputs'!$D$38,IF(7=2,'1.Inputs'!$D$39,$E243)))*$F243*(('1.Inputs'!$D$40)+(1-'1.Inputs'!$D$40)*(1+'1.Inputs'!$D$41))*(1+$G243)^(7-1))-(('1.Inputs'!$D$37*12*IF(7=1,'1.Inputs'!$D$38,IF(7=2,'1.Inputs'!$D$39,$E243)))/(1-'1.Inputs'!$D$42)*$D243*(1+$G243)^(7-1))-('1.Inputs'!$D$37*12*IF(7=1,'1.Inputs'!$D$38,IF(7=2,'1.Inputs'!$D$39,$E243)))*'1.Inputs'!$D$43*(1+$G243)^(7-1)-'1.Inputs'!$D$44*(1+$G243)^(7-1)-('1.Inputs'!$D$20/'1.Inputs'!$D$27+'1.Inputs'!$D$23/'1.Inputs'!$D$28))-MAX(0,((('1.Inputs'!$D$37*12*IF(7=1,'1.Inputs'!$D$38,IF(7=2,'1.Inputs'!$D$39,$E243)))*$F243*(('1.Inputs'!$D$40)+(1-'1.Inputs'!$D$40)*(1+'1.Inputs'!$D$41))*(1+$G243)^(7-1))-(('1.Inputs'!$D$37*12*IF(7=1,'1.Inputs'!$D$38,IF(7=2,'1.Inputs'!$D$39,$E243)))/(1-'1.Inputs'!$D$42)*$D243*(1+$G243)^(7-1))-('1.Inputs'!$D$37*12*IF(7=1,'1.Inputs'!$D$38,IF(7=2,'1.Inputs'!$D$39,$E243)))*'1.Inputs'!$D$43*(1+$G243)^(7-1)-'1.Inputs'!$D$44*(1+$G243)^(7-1)-('1.Inputs'!$D$20/'1.Inputs'!$D$27+'1.Inputs'!$D$23/'1.Inputs'!$D$28)))*'1.Inputs'!$D$53+('1.Inputs'!$D$20/'1.Inputs'!$D$27+'1.Inputs'!$D$23/'1.Inputs'!$D$28)-(N243-M243)</f>
        <v>427586152.17444587</v>
      </c>
      <c r="Z243" s="36">
        <f ca="1">((('1.Inputs'!$D$37*12*IF(8=1,'1.Inputs'!$D$38,IF(8=2,'1.Inputs'!$D$39,$E243)))*$F243*(('1.Inputs'!$D$40)+(1-'1.Inputs'!$D$40)*(1+'1.Inputs'!$D$41))*(1+$G243)^(8-1))-(('1.Inputs'!$D$37*12*IF(8=1,'1.Inputs'!$D$38,IF(8=2,'1.Inputs'!$D$39,$E243)))/(1-'1.Inputs'!$D$42)*$D243*(1+$G243)^(8-1))-('1.Inputs'!$D$37*12*IF(8=1,'1.Inputs'!$D$38,IF(8=2,'1.Inputs'!$D$39,$E243)))*'1.Inputs'!$D$43*(1+$G243)^(8-1)-'1.Inputs'!$D$44*(1+$G243)^(8-1)-('1.Inputs'!$D$20/'1.Inputs'!$D$27+'1.Inputs'!$D$23/'1.Inputs'!$D$28))-MAX(0,((('1.Inputs'!$D$37*12*IF(8=1,'1.Inputs'!$D$38,IF(8=2,'1.Inputs'!$D$39,$E243)))*$F243*(('1.Inputs'!$D$40)+(1-'1.Inputs'!$D$40)*(1+'1.Inputs'!$D$41))*(1+$G243)^(8-1))-(('1.Inputs'!$D$37*12*IF(8=1,'1.Inputs'!$D$38,IF(8=2,'1.Inputs'!$D$39,$E243)))/(1-'1.Inputs'!$D$42)*$D243*(1+$G243)^(8-1))-('1.Inputs'!$D$37*12*IF(8=1,'1.Inputs'!$D$38,IF(8=2,'1.Inputs'!$D$39,$E243)))*'1.Inputs'!$D$43*(1+$G243)^(8-1)-'1.Inputs'!$D$44*(1+$G243)^(8-1)-('1.Inputs'!$D$20/'1.Inputs'!$D$27+'1.Inputs'!$D$23/'1.Inputs'!$D$28)))*'1.Inputs'!$D$53+('1.Inputs'!$D$20/'1.Inputs'!$D$27+'1.Inputs'!$D$23/'1.Inputs'!$D$28)-(O243-N243)</f>
        <v>445780904.33317578</v>
      </c>
      <c r="AA243" s="36">
        <f ca="1">((('1.Inputs'!$D$37*12*IF(9=1,'1.Inputs'!$D$38,IF(9=2,'1.Inputs'!$D$39,$E243)))*$F243*(('1.Inputs'!$D$40)+(1-'1.Inputs'!$D$40)*(1+'1.Inputs'!$D$41))*(1+$G243)^(9-1))-(('1.Inputs'!$D$37*12*IF(9=1,'1.Inputs'!$D$38,IF(9=2,'1.Inputs'!$D$39,$E243)))/(1-'1.Inputs'!$D$42)*$D243*(1+$G243)^(9-1))-('1.Inputs'!$D$37*12*IF(9=1,'1.Inputs'!$D$38,IF(9=2,'1.Inputs'!$D$39,$E243)))*'1.Inputs'!$D$43*(1+$G243)^(9-1)-'1.Inputs'!$D$44*(1+$G243)^(9-1)-('1.Inputs'!$D$20/'1.Inputs'!$D$27+'1.Inputs'!$D$23/'1.Inputs'!$D$28))-MAX(0,((('1.Inputs'!$D$37*12*IF(9=1,'1.Inputs'!$D$38,IF(9=2,'1.Inputs'!$D$39,$E243)))*$F243*(('1.Inputs'!$D$40)+(1-'1.Inputs'!$D$40)*(1+'1.Inputs'!$D$41))*(1+$G243)^(9-1))-(('1.Inputs'!$D$37*12*IF(9=1,'1.Inputs'!$D$38,IF(9=2,'1.Inputs'!$D$39,$E243)))/(1-'1.Inputs'!$D$42)*$D243*(1+$G243)^(9-1))-('1.Inputs'!$D$37*12*IF(9=1,'1.Inputs'!$D$38,IF(9=2,'1.Inputs'!$D$39,$E243)))*'1.Inputs'!$D$43*(1+$G243)^(9-1)-'1.Inputs'!$D$44*(1+$G243)^(9-1)-('1.Inputs'!$D$20/'1.Inputs'!$D$27+'1.Inputs'!$D$23/'1.Inputs'!$D$28)))*'1.Inputs'!$D$53+('1.Inputs'!$D$20/'1.Inputs'!$D$27+'1.Inputs'!$D$23/'1.Inputs'!$D$28)-(P243-O243)</f>
        <v>464846068.11127114</v>
      </c>
      <c r="AB243" s="36">
        <f ca="1">((('1.Inputs'!$D$37*12*IF(10=1,'1.Inputs'!$D$38,IF(10=2,'1.Inputs'!$D$39,$E243)))*$F243*(('1.Inputs'!$D$40)+(1-'1.Inputs'!$D$40)*(1+'1.Inputs'!$D$41))*(1+$G243)^(10-1))-(('1.Inputs'!$D$37*12*IF(10=1,'1.Inputs'!$D$38,IF(10=2,'1.Inputs'!$D$39,$E243)))/(1-'1.Inputs'!$D$42)*$D243*(1+$G243)^(10-1))-('1.Inputs'!$D$37*12*IF(10=1,'1.Inputs'!$D$38,IF(10=2,'1.Inputs'!$D$39,$E243)))*'1.Inputs'!$D$43*(1+$G243)^(10-1)-'1.Inputs'!$D$44*(1+$G243)^(10-1)-('1.Inputs'!$D$20/'1.Inputs'!$D$27+'1.Inputs'!$D$23/'1.Inputs'!$D$28))-MAX(0,((('1.Inputs'!$D$37*12*IF(10=1,'1.Inputs'!$D$38,IF(10=2,'1.Inputs'!$D$39,$E243)))*$F243*(('1.Inputs'!$D$40)+(1-'1.Inputs'!$D$40)*(1+'1.Inputs'!$D$41))*(1+$G243)^(10-1))-(('1.Inputs'!$D$37*12*IF(10=1,'1.Inputs'!$D$38,IF(10=2,'1.Inputs'!$D$39,$E243)))/(1-'1.Inputs'!$D$42)*$D243*(1+$G243)^(10-1))-('1.Inputs'!$D$37*12*IF(10=1,'1.Inputs'!$D$38,IF(10=2,'1.Inputs'!$D$39,$E243)))*'1.Inputs'!$D$43*(1+$G243)^(10-1)-'1.Inputs'!$D$44*(1+$G243)^(10-1)-('1.Inputs'!$D$20/'1.Inputs'!$D$27+'1.Inputs'!$D$23/'1.Inputs'!$D$28)))*'1.Inputs'!$D$53+('1.Inputs'!$D$20/'1.Inputs'!$D$27+'1.Inputs'!$D$23/'1.Inputs'!$D$28)-(Q243-P243)+(('1.Inputs'!$D$20+'1.Inputs'!$D$23-('1.Inputs'!$D$20/'1.Inputs'!$D$27+'1.Inputs'!$D$23/'1.Inputs'!$D$28)*'1.Inputs'!$D$10)*'1.Inputs'!$D$60+'1.Inputs'!$D$19*'1.Inputs'!$D$59+Q243)</f>
        <v>3152788986.9462013</v>
      </c>
      <c r="AC243" s="36">
        <f ca="1">S243-AC$13-AC$14+MIN(AC$13,MAX(0,((('1.Inputs'!$D$37*12*IF(1=1,'1.Inputs'!$D$38,IF(1=2,'1.Inputs'!$D$39,$E243)))*$F243*(('1.Inputs'!$D$40)+(1-'1.Inputs'!$D$40)*(1+'1.Inputs'!$D$41))*(1+$G243)^(1-1))-(('1.Inputs'!$D$37*12*IF(1=1,'1.Inputs'!$D$38,IF(1=2,'1.Inputs'!$D$39,$E243)))/(1-'1.Inputs'!$D$42)*$D243*(1+$G243)^(1-1))-('1.Inputs'!$D$37*12*IF(1=1,'1.Inputs'!$D$38,IF(1=2,'1.Inputs'!$D$39,$E243)))*'1.Inputs'!$D$43*(1+$G243)^(1-1)-'1.Inputs'!$D$44*(1+$G243)^(1-1)-('1.Inputs'!$D$20/'1.Inputs'!$D$27+'1.Inputs'!$D$23/'1.Inputs'!$D$28))))*'1.Inputs'!$D$53</f>
        <v>-964696847.19128394</v>
      </c>
      <c r="AD243" s="36">
        <f ca="1">T243-AD$13-AD$14+MIN(AD$13,MAX(0,((('1.Inputs'!$D$37*12*IF(2=1,'1.Inputs'!$D$38,IF(2=2,'1.Inputs'!$D$39,$E243)))*$F243*(('1.Inputs'!$D$40)+(1-'1.Inputs'!$D$40)*(1+'1.Inputs'!$D$41))*(1+$G243)^(2-1))-(('1.Inputs'!$D$37*12*IF(2=1,'1.Inputs'!$D$38,IF(2=2,'1.Inputs'!$D$39,$E243)))/(1-'1.Inputs'!$D$42)*$D243*(1+$G243)^(2-1))-('1.Inputs'!$D$37*12*IF(2=1,'1.Inputs'!$D$38,IF(2=2,'1.Inputs'!$D$39,$E243)))*'1.Inputs'!$D$43*(1+$G243)^(2-1)-'1.Inputs'!$D$44*(1+$G243)^(2-1)-('1.Inputs'!$D$20/'1.Inputs'!$D$27+'1.Inputs'!$D$23/'1.Inputs'!$D$28))))*'1.Inputs'!$D$53</f>
        <v>-211662726.47490004</v>
      </c>
      <c r="AE243" s="36">
        <f ca="1">U243-AE$13-AE$14+MIN(AE$13,MAX(0,((('1.Inputs'!$D$37*12*IF(3=1,'1.Inputs'!$D$38,IF(3=2,'1.Inputs'!$D$39,$E243)))*$F243*(('1.Inputs'!$D$40)+(1-'1.Inputs'!$D$40)*(1+'1.Inputs'!$D$41))*(1+$G243)^(3-1))-(('1.Inputs'!$D$37*12*IF(3=1,'1.Inputs'!$D$38,IF(3=2,'1.Inputs'!$D$39,$E243)))/(1-'1.Inputs'!$D$42)*$D243*(1+$G243)^(3-1))-('1.Inputs'!$D$37*12*IF(3=1,'1.Inputs'!$D$38,IF(3=2,'1.Inputs'!$D$39,$E243)))*'1.Inputs'!$D$43*(1+$G243)^(3-1)-'1.Inputs'!$D$44*(1+$G243)^(3-1)-('1.Inputs'!$D$20/'1.Inputs'!$D$27+'1.Inputs'!$D$23/'1.Inputs'!$D$28))))*'1.Inputs'!$D$53</f>
        <v>-214883916.36938202</v>
      </c>
      <c r="AF243" s="36">
        <f ca="1">V243-AF$13-AF$14+MIN(AF$13,MAX(0,((('1.Inputs'!$D$37*12*IF(4=1,'1.Inputs'!$D$38,IF(4=2,'1.Inputs'!$D$39,$E243)))*$F243*(('1.Inputs'!$D$40)+(1-'1.Inputs'!$D$40)*(1+'1.Inputs'!$D$41))*(1+$G243)^(4-1))-(('1.Inputs'!$D$37*12*IF(4=1,'1.Inputs'!$D$38,IF(4=2,'1.Inputs'!$D$39,$E243)))/(1-'1.Inputs'!$D$42)*$D243*(1+$G243)^(4-1))-('1.Inputs'!$D$37*12*IF(4=1,'1.Inputs'!$D$38,IF(4=2,'1.Inputs'!$D$39,$E243)))*'1.Inputs'!$D$43*(1+$G243)^(4-1)-'1.Inputs'!$D$44*(1+$G243)^(4-1)-('1.Inputs'!$D$20/'1.Inputs'!$D$27+'1.Inputs'!$D$23/'1.Inputs'!$D$28))))*'1.Inputs'!$D$53</f>
        <v>55083971.174501538</v>
      </c>
      <c r="AG243" s="36">
        <f ca="1">W243-AG$13-AG$14+MIN(AG$13,MAX(0,((('1.Inputs'!$D$37*12*IF(5=1,'1.Inputs'!$D$38,IF(5=2,'1.Inputs'!$D$39,$E243)))*$F243*(('1.Inputs'!$D$40)+(1-'1.Inputs'!$D$40)*(1+'1.Inputs'!$D$41))*(1+$G243)^(5-1))-(('1.Inputs'!$D$37*12*IF(5=1,'1.Inputs'!$D$38,IF(5=2,'1.Inputs'!$D$39,$E243)))/(1-'1.Inputs'!$D$42)*$D243*(1+$G243)^(5-1))-('1.Inputs'!$D$37*12*IF(5=1,'1.Inputs'!$D$38,IF(5=2,'1.Inputs'!$D$39,$E243)))*'1.Inputs'!$D$43*(1+$G243)^(5-1)-'1.Inputs'!$D$44*(1+$G243)^(5-1)-('1.Inputs'!$D$20/'1.Inputs'!$D$27+'1.Inputs'!$D$23/'1.Inputs'!$D$28))))*'1.Inputs'!$D$53</f>
        <v>90086743.917730212</v>
      </c>
      <c r="AH243" s="36">
        <f ca="1">X243-AH$13-AH$14+MIN(AH$13,MAX(0,((('1.Inputs'!$D$37*12*IF(6=1,'1.Inputs'!$D$38,IF(6=2,'1.Inputs'!$D$39,$E243)))*$F243*(('1.Inputs'!$D$40)+(1-'1.Inputs'!$D$40)*(1+'1.Inputs'!$D$41))*(1+$G243)^(6-1))-(('1.Inputs'!$D$37*12*IF(6=1,'1.Inputs'!$D$38,IF(6=2,'1.Inputs'!$D$39,$E243)))/(1-'1.Inputs'!$D$42)*$D243*(1+$G243)^(6-1))-('1.Inputs'!$D$37*12*IF(6=1,'1.Inputs'!$D$38,IF(6=2,'1.Inputs'!$D$39,$E243)))*'1.Inputs'!$D$43*(1+$G243)^(6-1)-'1.Inputs'!$D$44*(1+$G243)^(6-1)-('1.Inputs'!$D$20/'1.Inputs'!$D$27+'1.Inputs'!$D$23/'1.Inputs'!$D$28))))*'1.Inputs'!$D$53</f>
        <v>125846073.37760198</v>
      </c>
      <c r="AI243" s="36">
        <f ca="1">Y243-AI$13-AI$14+MIN(AI$13,MAX(0,((('1.Inputs'!$D$37*12*IF(7=1,'1.Inputs'!$D$38,IF(7=2,'1.Inputs'!$D$39,$E243)))*$F243*(('1.Inputs'!$D$40)+(1-'1.Inputs'!$D$40)*(1+'1.Inputs'!$D$41))*(1+$G243)^(7-1))-(('1.Inputs'!$D$37*12*IF(7=1,'1.Inputs'!$D$38,IF(7=2,'1.Inputs'!$D$39,$E243)))/(1-'1.Inputs'!$D$42)*$D243*(1+$G243)^(7-1))-('1.Inputs'!$D$37*12*IF(7=1,'1.Inputs'!$D$38,IF(7=2,'1.Inputs'!$D$39,$E243)))*'1.Inputs'!$D$43*(1+$G243)^(7-1)-'1.Inputs'!$D$44*(1+$G243)^(7-1)-('1.Inputs'!$D$20/'1.Inputs'!$D$27+'1.Inputs'!$D$23/'1.Inputs'!$D$28))))*'1.Inputs'!$D$53</f>
        <v>162398152.17444587</v>
      </c>
      <c r="AJ243" s="36">
        <f ca="1">Z243-AJ$13-AJ$14+MIN(AJ$13,MAX(0,((('1.Inputs'!$D$37*12*IF(8=1,'1.Inputs'!$D$38,IF(8=2,'1.Inputs'!$D$39,$E243)))*$F243*(('1.Inputs'!$D$40)+(1-'1.Inputs'!$D$40)*(1+'1.Inputs'!$D$41))*(1+$G243)^(8-1))-(('1.Inputs'!$D$37*12*IF(8=1,'1.Inputs'!$D$38,IF(8=2,'1.Inputs'!$D$39,$E243)))/(1-'1.Inputs'!$D$42)*$D243*(1+$G243)^(8-1))-('1.Inputs'!$D$37*12*IF(8=1,'1.Inputs'!$D$38,IF(8=2,'1.Inputs'!$D$39,$E243)))*'1.Inputs'!$D$43*(1+$G243)^(8-1)-'1.Inputs'!$D$44*(1+$G243)^(8-1)-('1.Inputs'!$D$20/'1.Inputs'!$D$27+'1.Inputs'!$D$23/'1.Inputs'!$D$28))))*'1.Inputs'!$D$53</f>
        <v>445780904.33317578</v>
      </c>
      <c r="AK243" s="36">
        <f ca="1">AA243-AK$13-AK$14+MIN(AK$13,MAX(0,((('1.Inputs'!$D$37*12*IF(9=1,'1.Inputs'!$D$38,IF(9=2,'1.Inputs'!$D$39,$E243)))*$F243*(('1.Inputs'!$D$40)+(1-'1.Inputs'!$D$40)*(1+'1.Inputs'!$D$41))*(1+$G243)^(9-1))-(('1.Inputs'!$D$37*12*IF(9=1,'1.Inputs'!$D$38,IF(9=2,'1.Inputs'!$D$39,$E243)))/(1-'1.Inputs'!$D$42)*$D243*(1+$G243)^(9-1))-('1.Inputs'!$D$37*12*IF(9=1,'1.Inputs'!$D$38,IF(9=2,'1.Inputs'!$D$39,$E243)))*'1.Inputs'!$D$43*(1+$G243)^(9-1)-'1.Inputs'!$D$44*(1+$G243)^(9-1)-('1.Inputs'!$D$20/'1.Inputs'!$D$27+'1.Inputs'!$D$23/'1.Inputs'!$D$28))))*'1.Inputs'!$D$53</f>
        <v>464846068.11127114</v>
      </c>
      <c r="AL243" s="36">
        <f ca="1">AB243-AL$13-AL$14+MIN(AL$13,MAX(0,((('1.Inputs'!$D$37*12*IF(10=1,'1.Inputs'!$D$38,IF(10=2,'1.Inputs'!$D$39,$E243)))*$F243*(('1.Inputs'!$D$40)+(1-'1.Inputs'!$D$40)*(1+'1.Inputs'!$D$41))*(1+$G243)^(10-1))-(('1.Inputs'!$D$37*12*IF(10=1,'1.Inputs'!$D$38,IF(10=2,'1.Inputs'!$D$39,$E243)))/(1-'1.Inputs'!$D$42)*$D243*(1+$G243)^(10-1))-('1.Inputs'!$D$37*12*IF(10=1,'1.Inputs'!$D$38,IF(10=2,'1.Inputs'!$D$39,$E243)))*'1.Inputs'!$D$43*(1+$G243)^(10-1)-'1.Inputs'!$D$44*(1+$G243)^(10-1)-('1.Inputs'!$D$20/'1.Inputs'!$D$27+'1.Inputs'!$D$23/'1.Inputs'!$D$28))))*'1.Inputs'!$D$53+'1.Inputs'!$D$35</f>
        <v>3952788986.9462013</v>
      </c>
      <c r="AM243" s="48">
        <f ca="1">R243+NPV('1.Inputs'!$D$55,S243:AB243)</f>
        <v>-535386334.83718038</v>
      </c>
      <c r="AN243" s="48">
        <f ca="1">-('1.Inputs'!$D$24*(1-'1.Inputs'!$D$31)+'1.Inputs'!$D$35)+NPV('1.Inputs'!$D$54,AC243:AL243)</f>
        <v>-1576315293.5931656</v>
      </c>
      <c r="AO243" s="36">
        <f t="shared" ca="1" si="29"/>
        <v>-5.5358864985859348</v>
      </c>
      <c r="AP243" s="36">
        <f t="shared" ca="1" si="30"/>
        <v>0.32280509052494405</v>
      </c>
      <c r="AQ243" s="36">
        <f ca="1">'1.Inputs'!$D$35+MIN(SUM($AC243:AC243),SUM($AC243:AD243),SUM($AC243:AE243),SUM($AC243:AF243),SUM($AC243:AG243),SUM($AC243:AH243),SUM($AC243:AI243),SUM($AC243:AJ243),SUM($AC243:AK243),SUM($AC243:AL243))</f>
        <v>-591243490.03556585</v>
      </c>
      <c r="AR243" s="36">
        <f ca="1">IF(AP243&lt;'1.Inputs'!$D$57,1,0)</f>
        <v>1</v>
      </c>
      <c r="AS243" s="36">
        <f t="shared" ca="1" si="31"/>
        <v>1</v>
      </c>
    </row>
    <row r="244" spans="2:45" ht="15" customHeight="1" x14ac:dyDescent="0.25">
      <c r="B244" s="36">
        <v>229</v>
      </c>
      <c r="C244" s="36">
        <f t="shared" ca="1" si="24"/>
        <v>0.94759497567277706</v>
      </c>
      <c r="D244" s="36">
        <f t="shared" ca="1" si="25"/>
        <v>21539.350701550698</v>
      </c>
      <c r="E244" s="47">
        <f t="shared" ca="1" si="26"/>
        <v>0.89159159676012689</v>
      </c>
      <c r="F244" s="36">
        <f t="shared" ca="1" si="27"/>
        <v>31982.769396165106</v>
      </c>
      <c r="G244" s="36">
        <f t="shared" ca="1" si="28"/>
        <v>4.154743879828663E-2</v>
      </c>
      <c r="H244" s="36">
        <f ca="1">((('1.Inputs'!$D$37*12*IF(1=1,'1.Inputs'!$D$38,IF(1=2,'1.Inputs'!$D$39,$E244)))*$F244*(('1.Inputs'!$D$40)+(1-'1.Inputs'!$D$40)*(1+'1.Inputs'!$D$41))*(1+$G244)^(1-1))*'1.Inputs'!$D$47+(('1.Inputs'!$D$37*12*IF(1=1,'1.Inputs'!$D$38,IF(1=2,'1.Inputs'!$D$39,$E244)))/(1-'1.Inputs'!$D$42)*$D244*(1+$G244)^(1-1))*('1.Inputs'!$D$48-'1.Inputs'!$D$49))/'1.Inputs'!$D$51</f>
        <v>857346369.570696</v>
      </c>
      <c r="I244" s="36">
        <f ca="1">((('1.Inputs'!$D$37*12*IF(2=1,'1.Inputs'!$D$38,IF(2=2,'1.Inputs'!$D$39,$E244)))*$F244*(('1.Inputs'!$D$40)+(1-'1.Inputs'!$D$40)*(1+'1.Inputs'!$D$41))*(1+$G244)^(2-1))*'1.Inputs'!$D$47+(('1.Inputs'!$D$37*12*IF(2=1,'1.Inputs'!$D$38,IF(2=2,'1.Inputs'!$D$39,$E244)))/(1-'1.Inputs'!$D$42)*$D244*(1+$G244)^(2-1))*('1.Inputs'!$D$48-'1.Inputs'!$D$49))/'1.Inputs'!$D$51</f>
        <v>1250153681.5451148</v>
      </c>
      <c r="J244" s="36">
        <f ca="1">((('1.Inputs'!$D$37*12*IF(3=1,'1.Inputs'!$D$38,IF(3=2,'1.Inputs'!$D$39,$E244)))*$F244*(('1.Inputs'!$D$40)+(1-'1.Inputs'!$D$40)*(1+'1.Inputs'!$D$41))*(1+$G244)^(3-1))*'1.Inputs'!$D$47+(('1.Inputs'!$D$37*12*IF(3=1,'1.Inputs'!$D$38,IF(3=2,'1.Inputs'!$D$39,$E244)))/(1-'1.Inputs'!$D$42)*$D244*(1+$G244)^(3-1))*('1.Inputs'!$D$48-'1.Inputs'!$D$49))/'1.Inputs'!$D$51</f>
        <v>1658480563.039331</v>
      </c>
      <c r="K244" s="36">
        <f ca="1">((('1.Inputs'!$D$37*12*IF(4=1,'1.Inputs'!$D$38,IF(4=2,'1.Inputs'!$D$39,$E244)))*$F244*(('1.Inputs'!$D$40)+(1-'1.Inputs'!$D$40)*(1+'1.Inputs'!$D$41))*(1+$G244)^(4-1))*'1.Inputs'!$D$47+(('1.Inputs'!$D$37*12*IF(4=1,'1.Inputs'!$D$38,IF(4=2,'1.Inputs'!$D$39,$E244)))/(1-'1.Inputs'!$D$42)*$D244*(1+$G244)^(4-1))*('1.Inputs'!$D$48-'1.Inputs'!$D$49))/'1.Inputs'!$D$51</f>
        <v>1727386182.7303555</v>
      </c>
      <c r="L244" s="36">
        <f ca="1">((('1.Inputs'!$D$37*12*IF(5=1,'1.Inputs'!$D$38,IF(5=2,'1.Inputs'!$D$39,$E244)))*$F244*(('1.Inputs'!$D$40)+(1-'1.Inputs'!$D$40)*(1+'1.Inputs'!$D$41))*(1+$G244)^(5-1))*'1.Inputs'!$D$47+(('1.Inputs'!$D$37*12*IF(5=1,'1.Inputs'!$D$38,IF(5=2,'1.Inputs'!$D$39,$E244)))/(1-'1.Inputs'!$D$42)*$D244*(1+$G244)^(5-1))*('1.Inputs'!$D$48-'1.Inputs'!$D$49))/'1.Inputs'!$D$51</f>
        <v>1799154654.4383507</v>
      </c>
      <c r="M244" s="36">
        <f ca="1">((('1.Inputs'!$D$37*12*IF(6=1,'1.Inputs'!$D$38,IF(6=2,'1.Inputs'!$D$39,$E244)))*$F244*(('1.Inputs'!$D$40)+(1-'1.Inputs'!$D$40)*(1+'1.Inputs'!$D$41))*(1+$G244)^(6-1))*'1.Inputs'!$D$47+(('1.Inputs'!$D$37*12*IF(6=1,'1.Inputs'!$D$38,IF(6=2,'1.Inputs'!$D$39,$E244)))/(1-'1.Inputs'!$D$42)*$D244*(1+$G244)^(6-1))*('1.Inputs'!$D$48-'1.Inputs'!$D$49))/'1.Inputs'!$D$51</f>
        <v>1873904922.3322804</v>
      </c>
      <c r="N244" s="36">
        <f ca="1">((('1.Inputs'!$D$37*12*IF(7=1,'1.Inputs'!$D$38,IF(7=2,'1.Inputs'!$D$39,$E244)))*$F244*(('1.Inputs'!$D$40)+(1-'1.Inputs'!$D$40)*(1+'1.Inputs'!$D$41))*(1+$G244)^(7-1))*'1.Inputs'!$D$47+(('1.Inputs'!$D$37*12*IF(7=1,'1.Inputs'!$D$38,IF(7=2,'1.Inputs'!$D$39,$E244)))/(1-'1.Inputs'!$D$42)*$D244*(1+$G244)^(7-1))*('1.Inputs'!$D$48-'1.Inputs'!$D$49))/'1.Inputs'!$D$51</f>
        <v>1951760872.4066887</v>
      </c>
      <c r="O244" s="36">
        <f ca="1">((('1.Inputs'!$D$37*12*IF(8=1,'1.Inputs'!$D$38,IF(8=2,'1.Inputs'!$D$39,$E244)))*$F244*(('1.Inputs'!$D$40)+(1-'1.Inputs'!$D$40)*(1+'1.Inputs'!$D$41))*(1+$G244)^(8-1))*'1.Inputs'!$D$47+(('1.Inputs'!$D$37*12*IF(8=1,'1.Inputs'!$D$38,IF(8=2,'1.Inputs'!$D$39,$E244)))/(1-'1.Inputs'!$D$42)*$D244*(1+$G244)^(8-1))*('1.Inputs'!$D$48-'1.Inputs'!$D$49))/'1.Inputs'!$D$51</f>
        <v>2032851537.8018961</v>
      </c>
      <c r="P244" s="36">
        <f ca="1">((('1.Inputs'!$D$37*12*IF(9=1,'1.Inputs'!$D$38,IF(9=2,'1.Inputs'!$D$39,$E244)))*$F244*(('1.Inputs'!$D$40)+(1-'1.Inputs'!$D$40)*(1+'1.Inputs'!$D$41))*(1+$G244)^(9-1))*'1.Inputs'!$D$47+(('1.Inputs'!$D$37*12*IF(9=1,'1.Inputs'!$D$38,IF(9=2,'1.Inputs'!$D$39,$E244)))/(1-'1.Inputs'!$D$42)*$D244*(1+$G244)^(9-1))*('1.Inputs'!$D$48-'1.Inputs'!$D$49))/'1.Inputs'!$D$51</f>
        <v>2117311312.6547227</v>
      </c>
      <c r="Q244" s="36">
        <f ca="1">((('1.Inputs'!$D$37*12*IF(10=1,'1.Inputs'!$D$38,IF(10=2,'1.Inputs'!$D$39,$E244)))*$F244*(('1.Inputs'!$D$40)+(1-'1.Inputs'!$D$40)*(1+'1.Inputs'!$D$41))*(1+$G244)^(10-1))*'1.Inputs'!$D$47+(('1.Inputs'!$D$37*12*IF(10=1,'1.Inputs'!$D$38,IF(10=2,'1.Inputs'!$D$39,$E244)))/(1-'1.Inputs'!$D$42)*$D244*(1+$G244)^(10-1))*('1.Inputs'!$D$48-'1.Inputs'!$D$49))/'1.Inputs'!$D$51</f>
        <v>2205280174.8341646</v>
      </c>
      <c r="R244" s="36">
        <f>-'1.Inputs'!$D$24</f>
        <v>-2050000000</v>
      </c>
      <c r="S244" s="36">
        <f ca="1">((('1.Inputs'!$D$37*12*IF(1=1,'1.Inputs'!$D$38,IF(1=2,'1.Inputs'!$D$39,$E244)))*$F244*(('1.Inputs'!$D$40)+(1-'1.Inputs'!$D$40)*(1+'1.Inputs'!$D$41))*(1+$G244)^(1-1))-(('1.Inputs'!$D$37*12*IF(1=1,'1.Inputs'!$D$38,IF(1=2,'1.Inputs'!$D$39,$E244)))/(1-'1.Inputs'!$D$42)*$D244*(1+$G244)^(1-1))-('1.Inputs'!$D$37*12*IF(1=1,'1.Inputs'!$D$38,IF(1=2,'1.Inputs'!$D$39,$E244)))*'1.Inputs'!$D$43*(1+$G244)^(1-1)-'1.Inputs'!$D$44*(1+$G244)^(1-1)-('1.Inputs'!$D$20/'1.Inputs'!$D$27+'1.Inputs'!$D$23/'1.Inputs'!$D$28))-MAX(0,((('1.Inputs'!$D$37*12*IF(1=1,'1.Inputs'!$D$38,IF(1=2,'1.Inputs'!$D$39,$E244)))*$F244*(('1.Inputs'!$D$40)+(1-'1.Inputs'!$D$40)*(1+'1.Inputs'!$D$41))*(1+$G244)^(1-1))-(('1.Inputs'!$D$37*12*IF(1=1,'1.Inputs'!$D$38,IF(1=2,'1.Inputs'!$D$39,$E244)))/(1-'1.Inputs'!$D$42)*$D244*(1+$G244)^(1-1))-('1.Inputs'!$D$37*12*IF(1=1,'1.Inputs'!$D$38,IF(1=2,'1.Inputs'!$D$39,$E244)))*'1.Inputs'!$D$43*(1+$G244)^(1-1)-'1.Inputs'!$D$44*(1+$G244)^(1-1)-('1.Inputs'!$D$20/'1.Inputs'!$D$27+'1.Inputs'!$D$23/'1.Inputs'!$D$28)))*'1.Inputs'!$D$53+('1.Inputs'!$D$20/'1.Inputs'!$D$27+'1.Inputs'!$D$23/'1.Inputs'!$D$28)-H244</f>
        <v>-706126861.66107011</v>
      </c>
      <c r="T244" s="36">
        <f ca="1">((('1.Inputs'!$D$37*12*IF(2=1,'1.Inputs'!$D$38,IF(2=2,'1.Inputs'!$D$39,$E244)))*$F244*(('1.Inputs'!$D$40)+(1-'1.Inputs'!$D$40)*(1+'1.Inputs'!$D$41))*(1+$G244)^(2-1))-(('1.Inputs'!$D$37*12*IF(2=1,'1.Inputs'!$D$38,IF(2=2,'1.Inputs'!$D$39,$E244)))/(1-'1.Inputs'!$D$42)*$D244*(1+$G244)^(2-1))-('1.Inputs'!$D$37*12*IF(2=1,'1.Inputs'!$D$38,IF(2=2,'1.Inputs'!$D$39,$E244)))*'1.Inputs'!$D$43*(1+$G244)^(2-1)-'1.Inputs'!$D$44*(1+$G244)^(2-1)-('1.Inputs'!$D$20/'1.Inputs'!$D$27+'1.Inputs'!$D$23/'1.Inputs'!$D$28))-MAX(0,((('1.Inputs'!$D$37*12*IF(2=1,'1.Inputs'!$D$38,IF(2=2,'1.Inputs'!$D$39,$E244)))*$F244*(('1.Inputs'!$D$40)+(1-'1.Inputs'!$D$40)*(1+'1.Inputs'!$D$41))*(1+$G244)^(2-1))-(('1.Inputs'!$D$37*12*IF(2=1,'1.Inputs'!$D$38,IF(2=2,'1.Inputs'!$D$39,$E244)))/(1-'1.Inputs'!$D$42)*$D244*(1+$G244)^(2-1))-('1.Inputs'!$D$37*12*IF(2=1,'1.Inputs'!$D$38,IF(2=2,'1.Inputs'!$D$39,$E244)))*'1.Inputs'!$D$43*(1+$G244)^(2-1)-'1.Inputs'!$D$44*(1+$G244)^(2-1)-('1.Inputs'!$D$20/'1.Inputs'!$D$27+'1.Inputs'!$D$23/'1.Inputs'!$D$28)))*'1.Inputs'!$D$53+('1.Inputs'!$D$20/'1.Inputs'!$D$27+'1.Inputs'!$D$23/'1.Inputs'!$D$28)-(I244-H244)</f>
        <v>49769633.251324773</v>
      </c>
      <c r="U244" s="36">
        <f ca="1">((('1.Inputs'!$D$37*12*IF(3=1,'1.Inputs'!$D$38,IF(3=2,'1.Inputs'!$D$39,$E244)))*$F244*(('1.Inputs'!$D$40)+(1-'1.Inputs'!$D$40)*(1+'1.Inputs'!$D$41))*(1+$G244)^(3-1))-(('1.Inputs'!$D$37*12*IF(3=1,'1.Inputs'!$D$38,IF(3=2,'1.Inputs'!$D$39,$E244)))/(1-'1.Inputs'!$D$42)*$D244*(1+$G244)^(3-1))-('1.Inputs'!$D$37*12*IF(3=1,'1.Inputs'!$D$38,IF(3=2,'1.Inputs'!$D$39,$E244)))*'1.Inputs'!$D$43*(1+$G244)^(3-1)-'1.Inputs'!$D$44*(1+$G244)^(3-1)-('1.Inputs'!$D$20/'1.Inputs'!$D$27+'1.Inputs'!$D$23/'1.Inputs'!$D$28))-MAX(0,((('1.Inputs'!$D$37*12*IF(3=1,'1.Inputs'!$D$38,IF(3=2,'1.Inputs'!$D$39,$E244)))*$F244*(('1.Inputs'!$D$40)+(1-'1.Inputs'!$D$40)*(1+'1.Inputs'!$D$41))*(1+$G244)^(3-1))-(('1.Inputs'!$D$37*12*IF(3=1,'1.Inputs'!$D$38,IF(3=2,'1.Inputs'!$D$39,$E244)))/(1-'1.Inputs'!$D$42)*$D244*(1+$G244)^(3-1))-('1.Inputs'!$D$37*12*IF(3=1,'1.Inputs'!$D$38,IF(3=2,'1.Inputs'!$D$39,$E244)))*'1.Inputs'!$D$43*(1+$G244)^(3-1)-'1.Inputs'!$D$44*(1+$G244)^(3-1)-('1.Inputs'!$D$20/'1.Inputs'!$D$27+'1.Inputs'!$D$23/'1.Inputs'!$D$28)))*'1.Inputs'!$D$53+('1.Inputs'!$D$20/'1.Inputs'!$D$27+'1.Inputs'!$D$23/'1.Inputs'!$D$28)-(J244-I244)</f>
        <v>337069314.13986945</v>
      </c>
      <c r="V244" s="36">
        <f ca="1">((('1.Inputs'!$D$37*12*IF(4=1,'1.Inputs'!$D$38,IF(4=2,'1.Inputs'!$D$39,$E244)))*$F244*(('1.Inputs'!$D$40)+(1-'1.Inputs'!$D$40)*(1+'1.Inputs'!$D$41))*(1+$G244)^(4-1))-(('1.Inputs'!$D$37*12*IF(4=1,'1.Inputs'!$D$38,IF(4=2,'1.Inputs'!$D$39,$E244)))/(1-'1.Inputs'!$D$42)*$D244*(1+$G244)^(4-1))-('1.Inputs'!$D$37*12*IF(4=1,'1.Inputs'!$D$38,IF(4=2,'1.Inputs'!$D$39,$E244)))*'1.Inputs'!$D$43*(1+$G244)^(4-1)-'1.Inputs'!$D$44*(1+$G244)^(4-1)-('1.Inputs'!$D$20/'1.Inputs'!$D$27+'1.Inputs'!$D$23/'1.Inputs'!$D$28))-MAX(0,((('1.Inputs'!$D$37*12*IF(4=1,'1.Inputs'!$D$38,IF(4=2,'1.Inputs'!$D$39,$E244)))*$F244*(('1.Inputs'!$D$40)+(1-'1.Inputs'!$D$40)*(1+'1.Inputs'!$D$41))*(1+$G244)^(4-1))-(('1.Inputs'!$D$37*12*IF(4=1,'1.Inputs'!$D$38,IF(4=2,'1.Inputs'!$D$39,$E244)))/(1-'1.Inputs'!$D$42)*$D244*(1+$G244)^(4-1))-('1.Inputs'!$D$37*12*IF(4=1,'1.Inputs'!$D$38,IF(4=2,'1.Inputs'!$D$39,$E244)))*'1.Inputs'!$D$43*(1+$G244)^(4-1)-'1.Inputs'!$D$44*(1+$G244)^(4-1)-('1.Inputs'!$D$20/'1.Inputs'!$D$27+'1.Inputs'!$D$23/'1.Inputs'!$D$28)))*'1.Inputs'!$D$53+('1.Inputs'!$D$20/'1.Inputs'!$D$27+'1.Inputs'!$D$23/'1.Inputs'!$D$28)-(K244-J244)</f>
        <v>705496762.27842474</v>
      </c>
      <c r="W244" s="36">
        <f ca="1">((('1.Inputs'!$D$37*12*IF(5=1,'1.Inputs'!$D$38,IF(5=2,'1.Inputs'!$D$39,$E244)))*$F244*(('1.Inputs'!$D$40)+(1-'1.Inputs'!$D$40)*(1+'1.Inputs'!$D$41))*(1+$G244)^(5-1))-(('1.Inputs'!$D$37*12*IF(5=1,'1.Inputs'!$D$38,IF(5=2,'1.Inputs'!$D$39,$E244)))/(1-'1.Inputs'!$D$42)*$D244*(1+$G244)^(5-1))-('1.Inputs'!$D$37*12*IF(5=1,'1.Inputs'!$D$38,IF(5=2,'1.Inputs'!$D$39,$E244)))*'1.Inputs'!$D$43*(1+$G244)^(5-1)-'1.Inputs'!$D$44*(1+$G244)^(5-1)-('1.Inputs'!$D$20/'1.Inputs'!$D$27+'1.Inputs'!$D$23/'1.Inputs'!$D$28))-MAX(0,((('1.Inputs'!$D$37*12*IF(5=1,'1.Inputs'!$D$38,IF(5=2,'1.Inputs'!$D$39,$E244)))*$F244*(('1.Inputs'!$D$40)+(1-'1.Inputs'!$D$40)*(1+'1.Inputs'!$D$41))*(1+$G244)^(5-1))-(('1.Inputs'!$D$37*12*IF(5=1,'1.Inputs'!$D$38,IF(5=2,'1.Inputs'!$D$39,$E244)))/(1-'1.Inputs'!$D$42)*$D244*(1+$G244)^(5-1))-('1.Inputs'!$D$37*12*IF(5=1,'1.Inputs'!$D$38,IF(5=2,'1.Inputs'!$D$39,$E244)))*'1.Inputs'!$D$43*(1+$G244)^(5-1)-'1.Inputs'!$D$44*(1+$G244)^(5-1)-('1.Inputs'!$D$20/'1.Inputs'!$D$27+'1.Inputs'!$D$23/'1.Inputs'!$D$28)))*'1.Inputs'!$D$53+('1.Inputs'!$D$20/'1.Inputs'!$D$27+'1.Inputs'!$D$23/'1.Inputs'!$D$28)-(L244-K244)</f>
        <v>732845229.34835815</v>
      </c>
      <c r="X244" s="36">
        <f ca="1">((('1.Inputs'!$D$37*12*IF(6=1,'1.Inputs'!$D$38,IF(6=2,'1.Inputs'!$D$39,$E244)))*$F244*(('1.Inputs'!$D$40)+(1-'1.Inputs'!$D$40)*(1+'1.Inputs'!$D$41))*(1+$G244)^(6-1))-(('1.Inputs'!$D$37*12*IF(6=1,'1.Inputs'!$D$38,IF(6=2,'1.Inputs'!$D$39,$E244)))/(1-'1.Inputs'!$D$42)*$D244*(1+$G244)^(6-1))-('1.Inputs'!$D$37*12*IF(6=1,'1.Inputs'!$D$38,IF(6=2,'1.Inputs'!$D$39,$E244)))*'1.Inputs'!$D$43*(1+$G244)^(6-1)-'1.Inputs'!$D$44*(1+$G244)^(6-1)-('1.Inputs'!$D$20/'1.Inputs'!$D$27+'1.Inputs'!$D$23/'1.Inputs'!$D$28))-MAX(0,((('1.Inputs'!$D$37*12*IF(6=1,'1.Inputs'!$D$38,IF(6=2,'1.Inputs'!$D$39,$E244)))*$F244*(('1.Inputs'!$D$40)+(1-'1.Inputs'!$D$40)*(1+'1.Inputs'!$D$41))*(1+$G244)^(6-1))-(('1.Inputs'!$D$37*12*IF(6=1,'1.Inputs'!$D$38,IF(6=2,'1.Inputs'!$D$39,$E244)))/(1-'1.Inputs'!$D$42)*$D244*(1+$G244)^(6-1))-('1.Inputs'!$D$37*12*IF(6=1,'1.Inputs'!$D$38,IF(6=2,'1.Inputs'!$D$39,$E244)))*'1.Inputs'!$D$43*(1+$G244)^(6-1)-'1.Inputs'!$D$44*(1+$G244)^(6-1)-('1.Inputs'!$D$20/'1.Inputs'!$D$27+'1.Inputs'!$D$23/'1.Inputs'!$D$28)))*'1.Inputs'!$D$53+('1.Inputs'!$D$20/'1.Inputs'!$D$27+'1.Inputs'!$D$23/'1.Inputs'!$D$28)-(M244-L244)</f>
        <v>761329955.18010521</v>
      </c>
      <c r="Y244" s="36">
        <f ca="1">((('1.Inputs'!$D$37*12*IF(7=1,'1.Inputs'!$D$38,IF(7=2,'1.Inputs'!$D$39,$E244)))*$F244*(('1.Inputs'!$D$40)+(1-'1.Inputs'!$D$40)*(1+'1.Inputs'!$D$41))*(1+$G244)^(7-1))-(('1.Inputs'!$D$37*12*IF(7=1,'1.Inputs'!$D$38,IF(7=2,'1.Inputs'!$D$39,$E244)))/(1-'1.Inputs'!$D$42)*$D244*(1+$G244)^(7-1))-('1.Inputs'!$D$37*12*IF(7=1,'1.Inputs'!$D$38,IF(7=2,'1.Inputs'!$D$39,$E244)))*'1.Inputs'!$D$43*(1+$G244)^(7-1)-'1.Inputs'!$D$44*(1+$G244)^(7-1)-('1.Inputs'!$D$20/'1.Inputs'!$D$27+'1.Inputs'!$D$23/'1.Inputs'!$D$28))-MAX(0,((('1.Inputs'!$D$37*12*IF(7=1,'1.Inputs'!$D$38,IF(7=2,'1.Inputs'!$D$39,$E244)))*$F244*(('1.Inputs'!$D$40)+(1-'1.Inputs'!$D$40)*(1+'1.Inputs'!$D$41))*(1+$G244)^(7-1))-(('1.Inputs'!$D$37*12*IF(7=1,'1.Inputs'!$D$38,IF(7=2,'1.Inputs'!$D$39,$E244)))/(1-'1.Inputs'!$D$42)*$D244*(1+$G244)^(7-1))-('1.Inputs'!$D$37*12*IF(7=1,'1.Inputs'!$D$38,IF(7=2,'1.Inputs'!$D$39,$E244)))*'1.Inputs'!$D$43*(1+$G244)^(7-1)-'1.Inputs'!$D$44*(1+$G244)^(7-1)-('1.Inputs'!$D$20/'1.Inputs'!$D$27+'1.Inputs'!$D$23/'1.Inputs'!$D$28)))*'1.Inputs'!$D$53+('1.Inputs'!$D$20/'1.Inputs'!$D$27+'1.Inputs'!$D$23/'1.Inputs'!$D$28)-(N244-M244)</f>
        <v>790998148.41503477</v>
      </c>
      <c r="Z244" s="36">
        <f ca="1">((('1.Inputs'!$D$37*12*IF(8=1,'1.Inputs'!$D$38,IF(8=2,'1.Inputs'!$D$39,$E244)))*$F244*(('1.Inputs'!$D$40)+(1-'1.Inputs'!$D$40)*(1+'1.Inputs'!$D$41))*(1+$G244)^(8-1))-(('1.Inputs'!$D$37*12*IF(8=1,'1.Inputs'!$D$38,IF(8=2,'1.Inputs'!$D$39,$E244)))/(1-'1.Inputs'!$D$42)*$D244*(1+$G244)^(8-1))-('1.Inputs'!$D$37*12*IF(8=1,'1.Inputs'!$D$38,IF(8=2,'1.Inputs'!$D$39,$E244)))*'1.Inputs'!$D$43*(1+$G244)^(8-1)-'1.Inputs'!$D$44*(1+$G244)^(8-1)-('1.Inputs'!$D$20/'1.Inputs'!$D$27+'1.Inputs'!$D$23/'1.Inputs'!$D$28))-MAX(0,((('1.Inputs'!$D$37*12*IF(8=1,'1.Inputs'!$D$38,IF(8=2,'1.Inputs'!$D$39,$E244)))*$F244*(('1.Inputs'!$D$40)+(1-'1.Inputs'!$D$40)*(1+'1.Inputs'!$D$41))*(1+$G244)^(8-1))-(('1.Inputs'!$D$37*12*IF(8=1,'1.Inputs'!$D$38,IF(8=2,'1.Inputs'!$D$39,$E244)))/(1-'1.Inputs'!$D$42)*$D244*(1+$G244)^(8-1))-('1.Inputs'!$D$37*12*IF(8=1,'1.Inputs'!$D$38,IF(8=2,'1.Inputs'!$D$39,$E244)))*'1.Inputs'!$D$43*(1+$G244)^(8-1)-'1.Inputs'!$D$44*(1+$G244)^(8-1)-('1.Inputs'!$D$20/'1.Inputs'!$D$27+'1.Inputs'!$D$23/'1.Inputs'!$D$28)))*'1.Inputs'!$D$53+('1.Inputs'!$D$20/'1.Inputs'!$D$27+'1.Inputs'!$D$23/'1.Inputs'!$D$28)-(O244-N244)</f>
        <v>821898979.0926466</v>
      </c>
      <c r="AA244" s="36">
        <f ca="1">((('1.Inputs'!$D$37*12*IF(9=1,'1.Inputs'!$D$38,IF(9=2,'1.Inputs'!$D$39,$E244)))*$F244*(('1.Inputs'!$D$40)+(1-'1.Inputs'!$D$40)*(1+'1.Inputs'!$D$41))*(1+$G244)^(9-1))-(('1.Inputs'!$D$37*12*IF(9=1,'1.Inputs'!$D$38,IF(9=2,'1.Inputs'!$D$39,$E244)))/(1-'1.Inputs'!$D$42)*$D244*(1+$G244)^(9-1))-('1.Inputs'!$D$37*12*IF(9=1,'1.Inputs'!$D$38,IF(9=2,'1.Inputs'!$D$39,$E244)))*'1.Inputs'!$D$43*(1+$G244)^(9-1)-'1.Inputs'!$D$44*(1+$G244)^(9-1)-('1.Inputs'!$D$20/'1.Inputs'!$D$27+'1.Inputs'!$D$23/'1.Inputs'!$D$28))-MAX(0,((('1.Inputs'!$D$37*12*IF(9=1,'1.Inputs'!$D$38,IF(9=2,'1.Inputs'!$D$39,$E244)))*$F244*(('1.Inputs'!$D$40)+(1-'1.Inputs'!$D$40)*(1+'1.Inputs'!$D$41))*(1+$G244)^(9-1))-(('1.Inputs'!$D$37*12*IF(9=1,'1.Inputs'!$D$38,IF(9=2,'1.Inputs'!$D$39,$E244)))/(1-'1.Inputs'!$D$42)*$D244*(1+$G244)^(9-1))-('1.Inputs'!$D$37*12*IF(9=1,'1.Inputs'!$D$38,IF(9=2,'1.Inputs'!$D$39,$E244)))*'1.Inputs'!$D$43*(1+$G244)^(9-1)-'1.Inputs'!$D$44*(1+$G244)^(9-1)-('1.Inputs'!$D$20/'1.Inputs'!$D$27+'1.Inputs'!$D$23/'1.Inputs'!$D$28)))*'1.Inputs'!$D$53+('1.Inputs'!$D$20/'1.Inputs'!$D$27+'1.Inputs'!$D$23/'1.Inputs'!$D$28)-(P244-O244)</f>
        <v>854083660.1416539</v>
      </c>
      <c r="AB244" s="36">
        <f ca="1">((('1.Inputs'!$D$37*12*IF(10=1,'1.Inputs'!$D$38,IF(10=2,'1.Inputs'!$D$39,$E244)))*$F244*(('1.Inputs'!$D$40)+(1-'1.Inputs'!$D$40)*(1+'1.Inputs'!$D$41))*(1+$G244)^(10-1))-(('1.Inputs'!$D$37*12*IF(10=1,'1.Inputs'!$D$38,IF(10=2,'1.Inputs'!$D$39,$E244)))/(1-'1.Inputs'!$D$42)*$D244*(1+$G244)^(10-1))-('1.Inputs'!$D$37*12*IF(10=1,'1.Inputs'!$D$38,IF(10=2,'1.Inputs'!$D$39,$E244)))*'1.Inputs'!$D$43*(1+$G244)^(10-1)-'1.Inputs'!$D$44*(1+$G244)^(10-1)-('1.Inputs'!$D$20/'1.Inputs'!$D$27+'1.Inputs'!$D$23/'1.Inputs'!$D$28))-MAX(0,((('1.Inputs'!$D$37*12*IF(10=1,'1.Inputs'!$D$38,IF(10=2,'1.Inputs'!$D$39,$E244)))*$F244*(('1.Inputs'!$D$40)+(1-'1.Inputs'!$D$40)*(1+'1.Inputs'!$D$41))*(1+$G244)^(10-1))-(('1.Inputs'!$D$37*12*IF(10=1,'1.Inputs'!$D$38,IF(10=2,'1.Inputs'!$D$39,$E244)))/(1-'1.Inputs'!$D$42)*$D244*(1+$G244)^(10-1))-('1.Inputs'!$D$37*12*IF(10=1,'1.Inputs'!$D$38,IF(10=2,'1.Inputs'!$D$39,$E244)))*'1.Inputs'!$D$43*(1+$G244)^(10-1)-'1.Inputs'!$D$44*(1+$G244)^(10-1)-('1.Inputs'!$D$20/'1.Inputs'!$D$27+'1.Inputs'!$D$23/'1.Inputs'!$D$28)))*'1.Inputs'!$D$53+('1.Inputs'!$D$20/'1.Inputs'!$D$27+'1.Inputs'!$D$23/'1.Inputs'!$D$28)-(Q244-P244)+(('1.Inputs'!$D$20+'1.Inputs'!$D$23-('1.Inputs'!$D$20/'1.Inputs'!$D$27+'1.Inputs'!$D$23/'1.Inputs'!$D$28)*'1.Inputs'!$D$10)*'1.Inputs'!$D$60+'1.Inputs'!$D$19*'1.Inputs'!$D$59+Q244)</f>
        <v>3792885707.0909519</v>
      </c>
      <c r="AC244" s="36">
        <f ca="1">S244-AC$13-AC$14+MIN(AC$13,MAX(0,((('1.Inputs'!$D$37*12*IF(1=1,'1.Inputs'!$D$38,IF(1=2,'1.Inputs'!$D$39,$E244)))*$F244*(('1.Inputs'!$D$40)+(1-'1.Inputs'!$D$40)*(1+'1.Inputs'!$D$41))*(1+$G244)^(1-1))-(('1.Inputs'!$D$37*12*IF(1=1,'1.Inputs'!$D$38,IF(1=2,'1.Inputs'!$D$39,$E244)))/(1-'1.Inputs'!$D$42)*$D244*(1+$G244)^(1-1))-('1.Inputs'!$D$37*12*IF(1=1,'1.Inputs'!$D$38,IF(1=2,'1.Inputs'!$D$39,$E244)))*'1.Inputs'!$D$43*(1+$G244)^(1-1)-'1.Inputs'!$D$44*(1+$G244)^(1-1)-('1.Inputs'!$D$20/'1.Inputs'!$D$27+'1.Inputs'!$D$23/'1.Inputs'!$D$28))))*'1.Inputs'!$D$53</f>
        <v>-844993280.47896385</v>
      </c>
      <c r="AD244" s="36">
        <f ca="1">T244-AD$13-AD$14+MIN(AD$13,MAX(0,((('1.Inputs'!$D$37*12*IF(2=1,'1.Inputs'!$D$38,IF(2=2,'1.Inputs'!$D$39,$E244)))*$F244*(('1.Inputs'!$D$40)+(1-'1.Inputs'!$D$40)*(1+'1.Inputs'!$D$41))*(1+$G244)^(2-1))-(('1.Inputs'!$D$37*12*IF(2=1,'1.Inputs'!$D$38,IF(2=2,'1.Inputs'!$D$39,$E244)))/(1-'1.Inputs'!$D$42)*$D244*(1+$G244)^(2-1))-('1.Inputs'!$D$37*12*IF(2=1,'1.Inputs'!$D$38,IF(2=2,'1.Inputs'!$D$39,$E244)))*'1.Inputs'!$D$43*(1+$G244)^(2-1)-'1.Inputs'!$D$44*(1+$G244)^(2-1)-('1.Inputs'!$D$20/'1.Inputs'!$D$27+'1.Inputs'!$D$23/'1.Inputs'!$D$28))))*'1.Inputs'!$D$53</f>
        <v>-46170366.748675227</v>
      </c>
      <c r="AE244" s="36">
        <f ca="1">U244-AE$13-AE$14+MIN(AE$13,MAX(0,((('1.Inputs'!$D$37*12*IF(3=1,'1.Inputs'!$D$38,IF(3=2,'1.Inputs'!$D$39,$E244)))*$F244*(('1.Inputs'!$D$40)+(1-'1.Inputs'!$D$40)*(1+'1.Inputs'!$D$41))*(1+$G244)^(3-1))-(('1.Inputs'!$D$37*12*IF(3=1,'1.Inputs'!$D$38,IF(3=2,'1.Inputs'!$D$39,$E244)))/(1-'1.Inputs'!$D$42)*$D244*(1+$G244)^(3-1))-('1.Inputs'!$D$37*12*IF(3=1,'1.Inputs'!$D$38,IF(3=2,'1.Inputs'!$D$39,$E244)))*'1.Inputs'!$D$43*(1+$G244)^(3-1)-'1.Inputs'!$D$44*(1+$G244)^(3-1)-('1.Inputs'!$D$20/'1.Inputs'!$D$27+'1.Inputs'!$D$23/'1.Inputs'!$D$28))))*'1.Inputs'!$D$53</f>
        <v>-4870685.8601305485</v>
      </c>
      <c r="AF244" s="36">
        <f ca="1">V244-AF$13-AF$14+MIN(AF$13,MAX(0,((('1.Inputs'!$D$37*12*IF(4=1,'1.Inputs'!$D$38,IF(4=2,'1.Inputs'!$D$39,$E244)))*$F244*(('1.Inputs'!$D$40)+(1-'1.Inputs'!$D$40)*(1+'1.Inputs'!$D$41))*(1+$G244)^(4-1))-(('1.Inputs'!$D$37*12*IF(4=1,'1.Inputs'!$D$38,IF(4=2,'1.Inputs'!$D$39,$E244)))/(1-'1.Inputs'!$D$42)*$D244*(1+$G244)^(4-1))-('1.Inputs'!$D$37*12*IF(4=1,'1.Inputs'!$D$38,IF(4=2,'1.Inputs'!$D$39,$E244)))*'1.Inputs'!$D$43*(1+$G244)^(4-1)-'1.Inputs'!$D$44*(1+$G244)^(4-1)-('1.Inputs'!$D$20/'1.Inputs'!$D$27+'1.Inputs'!$D$23/'1.Inputs'!$D$28))))*'1.Inputs'!$D$53</f>
        <v>382744762.27842474</v>
      </c>
      <c r="AG244" s="36">
        <f ca="1">W244-AG$13-AG$14+MIN(AG$13,MAX(0,((('1.Inputs'!$D$37*12*IF(5=1,'1.Inputs'!$D$38,IF(5=2,'1.Inputs'!$D$39,$E244)))*$F244*(('1.Inputs'!$D$40)+(1-'1.Inputs'!$D$40)*(1+'1.Inputs'!$D$41))*(1+$G244)^(5-1))-(('1.Inputs'!$D$37*12*IF(5=1,'1.Inputs'!$D$38,IF(5=2,'1.Inputs'!$D$39,$E244)))/(1-'1.Inputs'!$D$42)*$D244*(1+$G244)^(5-1))-('1.Inputs'!$D$37*12*IF(5=1,'1.Inputs'!$D$38,IF(5=2,'1.Inputs'!$D$39,$E244)))*'1.Inputs'!$D$43*(1+$G244)^(5-1)-'1.Inputs'!$D$44*(1+$G244)^(5-1)-('1.Inputs'!$D$20/'1.Inputs'!$D$27+'1.Inputs'!$D$23/'1.Inputs'!$D$28))))*'1.Inputs'!$D$53</f>
        <v>429281229.34835815</v>
      </c>
      <c r="AH244" s="36">
        <f ca="1">X244-AH$13-AH$14+MIN(AH$13,MAX(0,((('1.Inputs'!$D$37*12*IF(6=1,'1.Inputs'!$D$38,IF(6=2,'1.Inputs'!$D$39,$E244)))*$F244*(('1.Inputs'!$D$40)+(1-'1.Inputs'!$D$40)*(1+'1.Inputs'!$D$41))*(1+$G244)^(6-1))-(('1.Inputs'!$D$37*12*IF(6=1,'1.Inputs'!$D$38,IF(6=2,'1.Inputs'!$D$39,$E244)))/(1-'1.Inputs'!$D$42)*$D244*(1+$G244)^(6-1))-('1.Inputs'!$D$37*12*IF(6=1,'1.Inputs'!$D$38,IF(6=2,'1.Inputs'!$D$39,$E244)))*'1.Inputs'!$D$43*(1+$G244)^(6-1)-'1.Inputs'!$D$44*(1+$G244)^(6-1)-('1.Inputs'!$D$20/'1.Inputs'!$D$27+'1.Inputs'!$D$23/'1.Inputs'!$D$28))))*'1.Inputs'!$D$53</f>
        <v>476953955.18010521</v>
      </c>
      <c r="AI244" s="36">
        <f ca="1">Y244-AI$13-AI$14+MIN(AI$13,MAX(0,((('1.Inputs'!$D$37*12*IF(7=1,'1.Inputs'!$D$38,IF(7=2,'1.Inputs'!$D$39,$E244)))*$F244*(('1.Inputs'!$D$40)+(1-'1.Inputs'!$D$40)*(1+'1.Inputs'!$D$41))*(1+$G244)^(7-1))-(('1.Inputs'!$D$37*12*IF(7=1,'1.Inputs'!$D$38,IF(7=2,'1.Inputs'!$D$39,$E244)))/(1-'1.Inputs'!$D$42)*$D244*(1+$G244)^(7-1))-('1.Inputs'!$D$37*12*IF(7=1,'1.Inputs'!$D$38,IF(7=2,'1.Inputs'!$D$39,$E244)))*'1.Inputs'!$D$43*(1+$G244)^(7-1)-'1.Inputs'!$D$44*(1+$G244)^(7-1)-('1.Inputs'!$D$20/'1.Inputs'!$D$27+'1.Inputs'!$D$23/'1.Inputs'!$D$28))))*'1.Inputs'!$D$53</f>
        <v>525810148.41503477</v>
      </c>
      <c r="AJ244" s="36">
        <f ca="1">Z244-AJ$13-AJ$14+MIN(AJ$13,MAX(0,((('1.Inputs'!$D$37*12*IF(8=1,'1.Inputs'!$D$38,IF(8=2,'1.Inputs'!$D$39,$E244)))*$F244*(('1.Inputs'!$D$40)+(1-'1.Inputs'!$D$40)*(1+'1.Inputs'!$D$41))*(1+$G244)^(8-1))-(('1.Inputs'!$D$37*12*IF(8=1,'1.Inputs'!$D$38,IF(8=2,'1.Inputs'!$D$39,$E244)))/(1-'1.Inputs'!$D$42)*$D244*(1+$G244)^(8-1))-('1.Inputs'!$D$37*12*IF(8=1,'1.Inputs'!$D$38,IF(8=2,'1.Inputs'!$D$39,$E244)))*'1.Inputs'!$D$43*(1+$G244)^(8-1)-'1.Inputs'!$D$44*(1+$G244)^(8-1)-('1.Inputs'!$D$20/'1.Inputs'!$D$27+'1.Inputs'!$D$23/'1.Inputs'!$D$28))))*'1.Inputs'!$D$53</f>
        <v>821898979.0926466</v>
      </c>
      <c r="AK244" s="36">
        <f ca="1">AA244-AK$13-AK$14+MIN(AK$13,MAX(0,((('1.Inputs'!$D$37*12*IF(9=1,'1.Inputs'!$D$38,IF(9=2,'1.Inputs'!$D$39,$E244)))*$F244*(('1.Inputs'!$D$40)+(1-'1.Inputs'!$D$40)*(1+'1.Inputs'!$D$41))*(1+$G244)^(9-1))-(('1.Inputs'!$D$37*12*IF(9=1,'1.Inputs'!$D$38,IF(9=2,'1.Inputs'!$D$39,$E244)))/(1-'1.Inputs'!$D$42)*$D244*(1+$G244)^(9-1))-('1.Inputs'!$D$37*12*IF(9=1,'1.Inputs'!$D$38,IF(9=2,'1.Inputs'!$D$39,$E244)))*'1.Inputs'!$D$43*(1+$G244)^(9-1)-'1.Inputs'!$D$44*(1+$G244)^(9-1)-('1.Inputs'!$D$20/'1.Inputs'!$D$27+'1.Inputs'!$D$23/'1.Inputs'!$D$28))))*'1.Inputs'!$D$53</f>
        <v>854083660.1416539</v>
      </c>
      <c r="AL244" s="36">
        <f ca="1">AB244-AL$13-AL$14+MIN(AL$13,MAX(0,((('1.Inputs'!$D$37*12*IF(10=1,'1.Inputs'!$D$38,IF(10=2,'1.Inputs'!$D$39,$E244)))*$F244*(('1.Inputs'!$D$40)+(1-'1.Inputs'!$D$40)*(1+'1.Inputs'!$D$41))*(1+$G244)^(10-1))-(('1.Inputs'!$D$37*12*IF(10=1,'1.Inputs'!$D$38,IF(10=2,'1.Inputs'!$D$39,$E244)))/(1-'1.Inputs'!$D$42)*$D244*(1+$G244)^(10-1))-('1.Inputs'!$D$37*12*IF(10=1,'1.Inputs'!$D$38,IF(10=2,'1.Inputs'!$D$39,$E244)))*'1.Inputs'!$D$43*(1+$G244)^(10-1)-'1.Inputs'!$D$44*(1+$G244)^(10-1)-('1.Inputs'!$D$20/'1.Inputs'!$D$27+'1.Inputs'!$D$23/'1.Inputs'!$D$28))))*'1.Inputs'!$D$53+'1.Inputs'!$D$35</f>
        <v>4592885707.0909519</v>
      </c>
      <c r="AM244" s="48">
        <f ca="1">R244+NPV('1.Inputs'!$D$55,S244:AB244)</f>
        <v>1096521864.0979748</v>
      </c>
      <c r="AN244" s="48">
        <f ca="1">-('1.Inputs'!$D$24*(1-'1.Inputs'!$D$31)+'1.Inputs'!$D$35)+NPV('1.Inputs'!$D$54,AC244:AL244)</f>
        <v>-356665159.8890295</v>
      </c>
      <c r="AO244" s="36">
        <f t="shared" ca="1" si="29"/>
        <v>-4.7840573283270329</v>
      </c>
      <c r="AP244" s="36">
        <f t="shared" ca="1" si="30"/>
        <v>0.85637528998950574</v>
      </c>
      <c r="AQ244" s="36">
        <f ca="1">'1.Inputs'!$D$35+MIN(SUM($AC244:AC244),SUM($AC244:AD244),SUM($AC244:AE244),SUM($AC244:AF244),SUM($AC244:AG244),SUM($AC244:AH244),SUM($AC244:AI244),SUM($AC244:AJ244),SUM($AC244:AK244),SUM($AC244:AL244))</f>
        <v>-96034333.087769628</v>
      </c>
      <c r="AR244" s="36">
        <f ca="1">IF(AP244&lt;'1.Inputs'!$D$57,1,0)</f>
        <v>1</v>
      </c>
      <c r="AS244" s="36">
        <f t="shared" ca="1" si="31"/>
        <v>1</v>
      </c>
    </row>
    <row r="245" spans="2:45" ht="15" customHeight="1" x14ac:dyDescent="0.25">
      <c r="B245" s="36">
        <v>230</v>
      </c>
      <c r="C245" s="36">
        <f t="shared" ca="1" si="24"/>
        <v>0.63762368854876894</v>
      </c>
      <c r="D245" s="36">
        <f t="shared" ca="1" si="25"/>
        <v>17687.494132452412</v>
      </c>
      <c r="E245" s="47">
        <f t="shared" ca="1" si="26"/>
        <v>0.84505716708287593</v>
      </c>
      <c r="F245" s="36">
        <f t="shared" ca="1" si="27"/>
        <v>28452.407933897546</v>
      </c>
      <c r="G245" s="36">
        <f t="shared" ca="1" si="28"/>
        <v>5.3370713839746127E-2</v>
      </c>
      <c r="H245" s="36">
        <f ca="1">((('1.Inputs'!$D$37*12*IF(1=1,'1.Inputs'!$D$38,IF(1=2,'1.Inputs'!$D$39,$E245)))*$F245*(('1.Inputs'!$D$40)+(1-'1.Inputs'!$D$40)*(1+'1.Inputs'!$D$41))*(1+$G245)^(1-1))*'1.Inputs'!$D$47+(('1.Inputs'!$D$37*12*IF(1=1,'1.Inputs'!$D$38,IF(1=2,'1.Inputs'!$D$39,$E245)))/(1-'1.Inputs'!$D$42)*$D245*(1+$G245)^(1-1))*('1.Inputs'!$D$48-'1.Inputs'!$D$49))/'1.Inputs'!$D$51</f>
        <v>753720234.07784271</v>
      </c>
      <c r="I245" s="36">
        <f ca="1">((('1.Inputs'!$D$37*12*IF(2=1,'1.Inputs'!$D$38,IF(2=2,'1.Inputs'!$D$39,$E245)))*$F245*(('1.Inputs'!$D$40)+(1-'1.Inputs'!$D$40)*(1+'1.Inputs'!$D$41))*(1+$G245)^(2-1))*'1.Inputs'!$D$47+(('1.Inputs'!$D$37*12*IF(2=1,'1.Inputs'!$D$38,IF(2=2,'1.Inputs'!$D$39,$E245)))/(1-'1.Inputs'!$D$42)*$D245*(1+$G245)^(2-1))*('1.Inputs'!$D$48-'1.Inputs'!$D$49))/'1.Inputs'!$D$51</f>
        <v>1111525549.4084527</v>
      </c>
      <c r="J245" s="36">
        <f ca="1">((('1.Inputs'!$D$37*12*IF(3=1,'1.Inputs'!$D$38,IF(3=2,'1.Inputs'!$D$39,$E245)))*$F245*(('1.Inputs'!$D$40)+(1-'1.Inputs'!$D$40)*(1+'1.Inputs'!$D$41))*(1+$G245)^(3-1))*'1.Inputs'!$D$47+(('1.Inputs'!$D$37*12*IF(3=1,'1.Inputs'!$D$38,IF(3=2,'1.Inputs'!$D$39,$E245)))/(1-'1.Inputs'!$D$42)*$D245*(1+$G245)^(3-1))*('1.Inputs'!$D$48-'1.Inputs'!$D$49))/'1.Inputs'!$D$51</f>
        <v>1413476977.0009222</v>
      </c>
      <c r="K245" s="36">
        <f ca="1">((('1.Inputs'!$D$37*12*IF(4=1,'1.Inputs'!$D$38,IF(4=2,'1.Inputs'!$D$39,$E245)))*$F245*(('1.Inputs'!$D$40)+(1-'1.Inputs'!$D$40)*(1+'1.Inputs'!$D$41))*(1+$G245)^(4-1))*'1.Inputs'!$D$47+(('1.Inputs'!$D$37*12*IF(4=1,'1.Inputs'!$D$38,IF(4=2,'1.Inputs'!$D$39,$E245)))/(1-'1.Inputs'!$D$42)*$D245*(1+$G245)^(4-1))*('1.Inputs'!$D$48-'1.Inputs'!$D$49))/'1.Inputs'!$D$51</f>
        <v>1488915252.2595079</v>
      </c>
      <c r="L245" s="36">
        <f ca="1">((('1.Inputs'!$D$37*12*IF(5=1,'1.Inputs'!$D$38,IF(5=2,'1.Inputs'!$D$39,$E245)))*$F245*(('1.Inputs'!$D$40)+(1-'1.Inputs'!$D$40)*(1+'1.Inputs'!$D$41))*(1+$G245)^(5-1))*'1.Inputs'!$D$47+(('1.Inputs'!$D$37*12*IF(5=1,'1.Inputs'!$D$38,IF(5=2,'1.Inputs'!$D$39,$E245)))/(1-'1.Inputs'!$D$42)*$D245*(1+$G245)^(5-1))*('1.Inputs'!$D$48-'1.Inputs'!$D$49))/'1.Inputs'!$D$51</f>
        <v>1568379722.1194835</v>
      </c>
      <c r="M245" s="36">
        <f ca="1">((('1.Inputs'!$D$37*12*IF(6=1,'1.Inputs'!$D$38,IF(6=2,'1.Inputs'!$D$39,$E245)))*$F245*(('1.Inputs'!$D$40)+(1-'1.Inputs'!$D$40)*(1+'1.Inputs'!$D$41))*(1+$G245)^(6-1))*'1.Inputs'!$D$47+(('1.Inputs'!$D$37*12*IF(6=1,'1.Inputs'!$D$38,IF(6=2,'1.Inputs'!$D$39,$E245)))/(1-'1.Inputs'!$D$42)*$D245*(1+$G245)^(6-1))*('1.Inputs'!$D$48-'1.Inputs'!$D$49))/'1.Inputs'!$D$51</f>
        <v>1652085267.4607828</v>
      </c>
      <c r="N245" s="36">
        <f ca="1">((('1.Inputs'!$D$37*12*IF(7=1,'1.Inputs'!$D$38,IF(7=2,'1.Inputs'!$D$39,$E245)))*$F245*(('1.Inputs'!$D$40)+(1-'1.Inputs'!$D$40)*(1+'1.Inputs'!$D$41))*(1+$G245)^(7-1))*'1.Inputs'!$D$47+(('1.Inputs'!$D$37*12*IF(7=1,'1.Inputs'!$D$38,IF(7=2,'1.Inputs'!$D$39,$E245)))/(1-'1.Inputs'!$D$42)*$D245*(1+$G245)^(7-1))*('1.Inputs'!$D$48-'1.Inputs'!$D$49))/'1.Inputs'!$D$51</f>
        <v>1740258237.5092928</v>
      </c>
      <c r="O245" s="36">
        <f ca="1">((('1.Inputs'!$D$37*12*IF(8=1,'1.Inputs'!$D$38,IF(8=2,'1.Inputs'!$D$39,$E245)))*$F245*(('1.Inputs'!$D$40)+(1-'1.Inputs'!$D$40)*(1+'1.Inputs'!$D$41))*(1+$G245)^(8-1))*'1.Inputs'!$D$47+(('1.Inputs'!$D$37*12*IF(8=1,'1.Inputs'!$D$38,IF(8=2,'1.Inputs'!$D$39,$E245)))/(1-'1.Inputs'!$D$42)*$D245*(1+$G245)^(8-1))*('1.Inputs'!$D$48-'1.Inputs'!$D$49))/'1.Inputs'!$D$51</f>
        <v>1833137061.9106624</v>
      </c>
      <c r="P245" s="36">
        <f ca="1">((('1.Inputs'!$D$37*12*IF(9=1,'1.Inputs'!$D$38,IF(9=2,'1.Inputs'!$D$39,$E245)))*$F245*(('1.Inputs'!$D$40)+(1-'1.Inputs'!$D$40)*(1+'1.Inputs'!$D$41))*(1+$G245)^(9-1))*'1.Inputs'!$D$47+(('1.Inputs'!$D$37*12*IF(9=1,'1.Inputs'!$D$38,IF(9=2,'1.Inputs'!$D$39,$E245)))/(1-'1.Inputs'!$D$42)*$D245*(1+$G245)^(9-1))*('1.Inputs'!$D$48-'1.Inputs'!$D$49))/'1.Inputs'!$D$51</f>
        <v>1930972895.4709289</v>
      </c>
      <c r="Q245" s="36">
        <f ca="1">((('1.Inputs'!$D$37*12*IF(10=1,'1.Inputs'!$D$38,IF(10=2,'1.Inputs'!$D$39,$E245)))*$F245*(('1.Inputs'!$D$40)+(1-'1.Inputs'!$D$40)*(1+'1.Inputs'!$D$41))*(1+$G245)^(10-1))*'1.Inputs'!$D$47+(('1.Inputs'!$D$37*12*IF(10=1,'1.Inputs'!$D$38,IF(10=2,'1.Inputs'!$D$39,$E245)))/(1-'1.Inputs'!$D$42)*$D245*(1+$G245)^(10-1))*('1.Inputs'!$D$48-'1.Inputs'!$D$49))/'1.Inputs'!$D$51</f>
        <v>2034030297.3074138</v>
      </c>
      <c r="R245" s="36">
        <f>-'1.Inputs'!$D$24</f>
        <v>-2050000000</v>
      </c>
      <c r="S245" s="36">
        <f ca="1">((('1.Inputs'!$D$37*12*IF(1=1,'1.Inputs'!$D$38,IF(1=2,'1.Inputs'!$D$39,$E245)))*$F245*(('1.Inputs'!$D$40)+(1-'1.Inputs'!$D$40)*(1+'1.Inputs'!$D$41))*(1+$G245)^(1-1))-(('1.Inputs'!$D$37*12*IF(1=1,'1.Inputs'!$D$38,IF(1=2,'1.Inputs'!$D$39,$E245)))/(1-'1.Inputs'!$D$42)*$D245*(1+$G245)^(1-1))-('1.Inputs'!$D$37*12*IF(1=1,'1.Inputs'!$D$38,IF(1=2,'1.Inputs'!$D$39,$E245)))*'1.Inputs'!$D$43*(1+$G245)^(1-1)-'1.Inputs'!$D$44*(1+$G245)^(1-1)-('1.Inputs'!$D$20/'1.Inputs'!$D$27+'1.Inputs'!$D$23/'1.Inputs'!$D$28))-MAX(0,((('1.Inputs'!$D$37*12*IF(1=1,'1.Inputs'!$D$38,IF(1=2,'1.Inputs'!$D$39,$E245)))*$F245*(('1.Inputs'!$D$40)+(1-'1.Inputs'!$D$40)*(1+'1.Inputs'!$D$41))*(1+$G245)^(1-1))-(('1.Inputs'!$D$37*12*IF(1=1,'1.Inputs'!$D$38,IF(1=2,'1.Inputs'!$D$39,$E245)))/(1-'1.Inputs'!$D$42)*$D245*(1+$G245)^(1-1))-('1.Inputs'!$D$37*12*IF(1=1,'1.Inputs'!$D$38,IF(1=2,'1.Inputs'!$D$39,$E245)))*'1.Inputs'!$D$43*(1+$G245)^(1-1)-'1.Inputs'!$D$44*(1+$G245)^(1-1)-('1.Inputs'!$D$20/'1.Inputs'!$D$27+'1.Inputs'!$D$23/'1.Inputs'!$D$28)))*'1.Inputs'!$D$53+('1.Inputs'!$D$20/'1.Inputs'!$D$27+'1.Inputs'!$D$23/'1.Inputs'!$D$28)-H245</f>
        <v>-548647513.75243926</v>
      </c>
      <c r="T245" s="36">
        <f ca="1">((('1.Inputs'!$D$37*12*IF(2=1,'1.Inputs'!$D$38,IF(2=2,'1.Inputs'!$D$39,$E245)))*$F245*(('1.Inputs'!$D$40)+(1-'1.Inputs'!$D$40)*(1+'1.Inputs'!$D$41))*(1+$G245)^(2-1))-(('1.Inputs'!$D$37*12*IF(2=1,'1.Inputs'!$D$38,IF(2=2,'1.Inputs'!$D$39,$E245)))/(1-'1.Inputs'!$D$42)*$D245*(1+$G245)^(2-1))-('1.Inputs'!$D$37*12*IF(2=1,'1.Inputs'!$D$38,IF(2=2,'1.Inputs'!$D$39,$E245)))*'1.Inputs'!$D$43*(1+$G245)^(2-1)-'1.Inputs'!$D$44*(1+$G245)^(2-1)-('1.Inputs'!$D$20/'1.Inputs'!$D$27+'1.Inputs'!$D$23/'1.Inputs'!$D$28))-MAX(0,((('1.Inputs'!$D$37*12*IF(2=1,'1.Inputs'!$D$38,IF(2=2,'1.Inputs'!$D$39,$E245)))*$F245*(('1.Inputs'!$D$40)+(1-'1.Inputs'!$D$40)*(1+'1.Inputs'!$D$41))*(1+$G245)^(2-1))-(('1.Inputs'!$D$37*12*IF(2=1,'1.Inputs'!$D$38,IF(2=2,'1.Inputs'!$D$39,$E245)))/(1-'1.Inputs'!$D$42)*$D245*(1+$G245)^(2-1))-('1.Inputs'!$D$37*12*IF(2=1,'1.Inputs'!$D$38,IF(2=2,'1.Inputs'!$D$39,$E245)))*'1.Inputs'!$D$43*(1+$G245)^(2-1)-'1.Inputs'!$D$44*(1+$G245)^(2-1)-('1.Inputs'!$D$20/'1.Inputs'!$D$27+'1.Inputs'!$D$23/'1.Inputs'!$D$28)))*'1.Inputs'!$D$53+('1.Inputs'!$D$20/'1.Inputs'!$D$27+'1.Inputs'!$D$23/'1.Inputs'!$D$28)-(I245-H245)</f>
        <v>168677595.90491223</v>
      </c>
      <c r="U245" s="36">
        <f ca="1">((('1.Inputs'!$D$37*12*IF(3=1,'1.Inputs'!$D$38,IF(3=2,'1.Inputs'!$D$39,$E245)))*$F245*(('1.Inputs'!$D$40)+(1-'1.Inputs'!$D$40)*(1+'1.Inputs'!$D$41))*(1+$G245)^(3-1))-(('1.Inputs'!$D$37*12*IF(3=1,'1.Inputs'!$D$38,IF(3=2,'1.Inputs'!$D$39,$E245)))/(1-'1.Inputs'!$D$42)*$D245*(1+$G245)^(3-1))-('1.Inputs'!$D$37*12*IF(3=1,'1.Inputs'!$D$38,IF(3=2,'1.Inputs'!$D$39,$E245)))*'1.Inputs'!$D$43*(1+$G245)^(3-1)-'1.Inputs'!$D$44*(1+$G245)^(3-1)-('1.Inputs'!$D$20/'1.Inputs'!$D$27+'1.Inputs'!$D$23/'1.Inputs'!$D$28))-MAX(0,((('1.Inputs'!$D$37*12*IF(3=1,'1.Inputs'!$D$38,IF(3=2,'1.Inputs'!$D$39,$E245)))*$F245*(('1.Inputs'!$D$40)+(1-'1.Inputs'!$D$40)*(1+'1.Inputs'!$D$41))*(1+$G245)^(3-1))-(('1.Inputs'!$D$37*12*IF(3=1,'1.Inputs'!$D$38,IF(3=2,'1.Inputs'!$D$39,$E245)))/(1-'1.Inputs'!$D$42)*$D245*(1+$G245)^(3-1))-('1.Inputs'!$D$37*12*IF(3=1,'1.Inputs'!$D$38,IF(3=2,'1.Inputs'!$D$39,$E245)))*'1.Inputs'!$D$43*(1+$G245)^(3-1)-'1.Inputs'!$D$44*(1+$G245)^(3-1)-('1.Inputs'!$D$20/'1.Inputs'!$D$27+'1.Inputs'!$D$23/'1.Inputs'!$D$28)))*'1.Inputs'!$D$53+('1.Inputs'!$D$20/'1.Inputs'!$D$27+'1.Inputs'!$D$23/'1.Inputs'!$D$28)-(J245-I245)</f>
        <v>489229005.75555718</v>
      </c>
      <c r="V245" s="36">
        <f ca="1">((('1.Inputs'!$D$37*12*IF(4=1,'1.Inputs'!$D$38,IF(4=2,'1.Inputs'!$D$39,$E245)))*$F245*(('1.Inputs'!$D$40)+(1-'1.Inputs'!$D$40)*(1+'1.Inputs'!$D$41))*(1+$G245)^(4-1))-(('1.Inputs'!$D$37*12*IF(4=1,'1.Inputs'!$D$38,IF(4=2,'1.Inputs'!$D$39,$E245)))/(1-'1.Inputs'!$D$42)*$D245*(1+$G245)^(4-1))-('1.Inputs'!$D$37*12*IF(4=1,'1.Inputs'!$D$38,IF(4=2,'1.Inputs'!$D$39,$E245)))*'1.Inputs'!$D$43*(1+$G245)^(4-1)-'1.Inputs'!$D$44*(1+$G245)^(4-1)-('1.Inputs'!$D$20/'1.Inputs'!$D$27+'1.Inputs'!$D$23/'1.Inputs'!$D$28))-MAX(0,((('1.Inputs'!$D$37*12*IF(4=1,'1.Inputs'!$D$38,IF(4=2,'1.Inputs'!$D$39,$E245)))*$F245*(('1.Inputs'!$D$40)+(1-'1.Inputs'!$D$40)*(1+'1.Inputs'!$D$41))*(1+$G245)^(4-1))-(('1.Inputs'!$D$37*12*IF(4=1,'1.Inputs'!$D$38,IF(4=2,'1.Inputs'!$D$39,$E245)))/(1-'1.Inputs'!$D$42)*$D245*(1+$G245)^(4-1))-('1.Inputs'!$D$37*12*IF(4=1,'1.Inputs'!$D$38,IF(4=2,'1.Inputs'!$D$39,$E245)))*'1.Inputs'!$D$43*(1+$G245)^(4-1)-'1.Inputs'!$D$44*(1+$G245)^(4-1)-('1.Inputs'!$D$20/'1.Inputs'!$D$27+'1.Inputs'!$D$23/'1.Inputs'!$D$28)))*'1.Inputs'!$D$53+('1.Inputs'!$D$20/'1.Inputs'!$D$27+'1.Inputs'!$D$23/'1.Inputs'!$D$28)-(K245-J245)</f>
        <v>755446256.36433709</v>
      </c>
      <c r="W245" s="36">
        <f ca="1">((('1.Inputs'!$D$37*12*IF(5=1,'1.Inputs'!$D$38,IF(5=2,'1.Inputs'!$D$39,$E245)))*$F245*(('1.Inputs'!$D$40)+(1-'1.Inputs'!$D$40)*(1+'1.Inputs'!$D$41))*(1+$G245)^(5-1))-(('1.Inputs'!$D$37*12*IF(5=1,'1.Inputs'!$D$38,IF(5=2,'1.Inputs'!$D$39,$E245)))/(1-'1.Inputs'!$D$42)*$D245*(1+$G245)^(5-1))-('1.Inputs'!$D$37*12*IF(5=1,'1.Inputs'!$D$38,IF(5=2,'1.Inputs'!$D$39,$E245)))*'1.Inputs'!$D$43*(1+$G245)^(5-1)-'1.Inputs'!$D$44*(1+$G245)^(5-1)-('1.Inputs'!$D$20/'1.Inputs'!$D$27+'1.Inputs'!$D$23/'1.Inputs'!$D$28))-MAX(0,((('1.Inputs'!$D$37*12*IF(5=1,'1.Inputs'!$D$38,IF(5=2,'1.Inputs'!$D$39,$E245)))*$F245*(('1.Inputs'!$D$40)+(1-'1.Inputs'!$D$40)*(1+'1.Inputs'!$D$41))*(1+$G245)^(5-1))-(('1.Inputs'!$D$37*12*IF(5=1,'1.Inputs'!$D$38,IF(5=2,'1.Inputs'!$D$39,$E245)))/(1-'1.Inputs'!$D$42)*$D245*(1+$G245)^(5-1))-('1.Inputs'!$D$37*12*IF(5=1,'1.Inputs'!$D$38,IF(5=2,'1.Inputs'!$D$39,$E245)))*'1.Inputs'!$D$43*(1+$G245)^(5-1)-'1.Inputs'!$D$44*(1+$G245)^(5-1)-('1.Inputs'!$D$20/'1.Inputs'!$D$27+'1.Inputs'!$D$23/'1.Inputs'!$D$28)))*'1.Inputs'!$D$53+('1.Inputs'!$D$20/'1.Inputs'!$D$27+'1.Inputs'!$D$23/'1.Inputs'!$D$28)-(L245-K245)</f>
        <v>793243196.10513747</v>
      </c>
      <c r="X245" s="36">
        <f ca="1">((('1.Inputs'!$D$37*12*IF(6=1,'1.Inputs'!$D$38,IF(6=2,'1.Inputs'!$D$39,$E245)))*$F245*(('1.Inputs'!$D$40)+(1-'1.Inputs'!$D$40)*(1+'1.Inputs'!$D$41))*(1+$G245)^(6-1))-(('1.Inputs'!$D$37*12*IF(6=1,'1.Inputs'!$D$38,IF(6=2,'1.Inputs'!$D$39,$E245)))/(1-'1.Inputs'!$D$42)*$D245*(1+$G245)^(6-1))-('1.Inputs'!$D$37*12*IF(6=1,'1.Inputs'!$D$38,IF(6=2,'1.Inputs'!$D$39,$E245)))*'1.Inputs'!$D$43*(1+$G245)^(6-1)-'1.Inputs'!$D$44*(1+$G245)^(6-1)-('1.Inputs'!$D$20/'1.Inputs'!$D$27+'1.Inputs'!$D$23/'1.Inputs'!$D$28))-MAX(0,((('1.Inputs'!$D$37*12*IF(6=1,'1.Inputs'!$D$38,IF(6=2,'1.Inputs'!$D$39,$E245)))*$F245*(('1.Inputs'!$D$40)+(1-'1.Inputs'!$D$40)*(1+'1.Inputs'!$D$41))*(1+$G245)^(6-1))-(('1.Inputs'!$D$37*12*IF(6=1,'1.Inputs'!$D$38,IF(6=2,'1.Inputs'!$D$39,$E245)))/(1-'1.Inputs'!$D$42)*$D245*(1+$G245)^(6-1))-('1.Inputs'!$D$37*12*IF(6=1,'1.Inputs'!$D$38,IF(6=2,'1.Inputs'!$D$39,$E245)))*'1.Inputs'!$D$43*(1+$G245)^(6-1)-'1.Inputs'!$D$44*(1+$G245)^(6-1)-('1.Inputs'!$D$20/'1.Inputs'!$D$27+'1.Inputs'!$D$23/'1.Inputs'!$D$28)))*'1.Inputs'!$D$53+('1.Inputs'!$D$20/'1.Inputs'!$D$27+'1.Inputs'!$D$23/'1.Inputs'!$D$28)-(M245-L245)</f>
        <v>833057385.5008626</v>
      </c>
      <c r="Y245" s="36">
        <f ca="1">((('1.Inputs'!$D$37*12*IF(7=1,'1.Inputs'!$D$38,IF(7=2,'1.Inputs'!$D$39,$E245)))*$F245*(('1.Inputs'!$D$40)+(1-'1.Inputs'!$D$40)*(1+'1.Inputs'!$D$41))*(1+$G245)^(7-1))-(('1.Inputs'!$D$37*12*IF(7=1,'1.Inputs'!$D$38,IF(7=2,'1.Inputs'!$D$39,$E245)))/(1-'1.Inputs'!$D$42)*$D245*(1+$G245)^(7-1))-('1.Inputs'!$D$37*12*IF(7=1,'1.Inputs'!$D$38,IF(7=2,'1.Inputs'!$D$39,$E245)))*'1.Inputs'!$D$43*(1+$G245)^(7-1)-'1.Inputs'!$D$44*(1+$G245)^(7-1)-('1.Inputs'!$D$20/'1.Inputs'!$D$27+'1.Inputs'!$D$23/'1.Inputs'!$D$28))-MAX(0,((('1.Inputs'!$D$37*12*IF(7=1,'1.Inputs'!$D$38,IF(7=2,'1.Inputs'!$D$39,$E245)))*$F245*(('1.Inputs'!$D$40)+(1-'1.Inputs'!$D$40)*(1+'1.Inputs'!$D$41))*(1+$G245)^(7-1))-(('1.Inputs'!$D$37*12*IF(7=1,'1.Inputs'!$D$38,IF(7=2,'1.Inputs'!$D$39,$E245)))/(1-'1.Inputs'!$D$42)*$D245*(1+$G245)^(7-1))-('1.Inputs'!$D$37*12*IF(7=1,'1.Inputs'!$D$38,IF(7=2,'1.Inputs'!$D$39,$E245)))*'1.Inputs'!$D$43*(1+$G245)^(7-1)-'1.Inputs'!$D$44*(1+$G245)^(7-1)-('1.Inputs'!$D$20/'1.Inputs'!$D$27+'1.Inputs'!$D$23/'1.Inputs'!$D$28)))*'1.Inputs'!$D$53+('1.Inputs'!$D$20/'1.Inputs'!$D$27+'1.Inputs'!$D$23/'1.Inputs'!$D$28)-(N245-M245)</f>
        <v>874996486.60558772</v>
      </c>
      <c r="Z245" s="36">
        <f ca="1">((('1.Inputs'!$D$37*12*IF(8=1,'1.Inputs'!$D$38,IF(8=2,'1.Inputs'!$D$39,$E245)))*$F245*(('1.Inputs'!$D$40)+(1-'1.Inputs'!$D$40)*(1+'1.Inputs'!$D$41))*(1+$G245)^(8-1))-(('1.Inputs'!$D$37*12*IF(8=1,'1.Inputs'!$D$38,IF(8=2,'1.Inputs'!$D$39,$E245)))/(1-'1.Inputs'!$D$42)*$D245*(1+$G245)^(8-1))-('1.Inputs'!$D$37*12*IF(8=1,'1.Inputs'!$D$38,IF(8=2,'1.Inputs'!$D$39,$E245)))*'1.Inputs'!$D$43*(1+$G245)^(8-1)-'1.Inputs'!$D$44*(1+$G245)^(8-1)-('1.Inputs'!$D$20/'1.Inputs'!$D$27+'1.Inputs'!$D$23/'1.Inputs'!$D$28))-MAX(0,((('1.Inputs'!$D$37*12*IF(8=1,'1.Inputs'!$D$38,IF(8=2,'1.Inputs'!$D$39,$E245)))*$F245*(('1.Inputs'!$D$40)+(1-'1.Inputs'!$D$40)*(1+'1.Inputs'!$D$41))*(1+$G245)^(8-1))-(('1.Inputs'!$D$37*12*IF(8=1,'1.Inputs'!$D$38,IF(8=2,'1.Inputs'!$D$39,$E245)))/(1-'1.Inputs'!$D$42)*$D245*(1+$G245)^(8-1))-('1.Inputs'!$D$37*12*IF(8=1,'1.Inputs'!$D$38,IF(8=2,'1.Inputs'!$D$39,$E245)))*'1.Inputs'!$D$43*(1+$G245)^(8-1)-'1.Inputs'!$D$44*(1+$G245)^(8-1)-('1.Inputs'!$D$20/'1.Inputs'!$D$27+'1.Inputs'!$D$23/'1.Inputs'!$D$28)))*'1.Inputs'!$D$53+('1.Inputs'!$D$20/'1.Inputs'!$D$27+'1.Inputs'!$D$23/'1.Inputs'!$D$28)-(O245-N245)</f>
        <v>919173907.4740696</v>
      </c>
      <c r="AA245" s="36">
        <f ca="1">((('1.Inputs'!$D$37*12*IF(9=1,'1.Inputs'!$D$38,IF(9=2,'1.Inputs'!$D$39,$E245)))*$F245*(('1.Inputs'!$D$40)+(1-'1.Inputs'!$D$40)*(1+'1.Inputs'!$D$41))*(1+$G245)^(9-1))-(('1.Inputs'!$D$37*12*IF(9=1,'1.Inputs'!$D$38,IF(9=2,'1.Inputs'!$D$39,$E245)))/(1-'1.Inputs'!$D$42)*$D245*(1+$G245)^(9-1))-('1.Inputs'!$D$37*12*IF(9=1,'1.Inputs'!$D$38,IF(9=2,'1.Inputs'!$D$39,$E245)))*'1.Inputs'!$D$43*(1+$G245)^(9-1)-'1.Inputs'!$D$44*(1+$G245)^(9-1)-('1.Inputs'!$D$20/'1.Inputs'!$D$27+'1.Inputs'!$D$23/'1.Inputs'!$D$28))-MAX(0,((('1.Inputs'!$D$37*12*IF(9=1,'1.Inputs'!$D$38,IF(9=2,'1.Inputs'!$D$39,$E245)))*$F245*(('1.Inputs'!$D$40)+(1-'1.Inputs'!$D$40)*(1+'1.Inputs'!$D$41))*(1+$G245)^(9-1))-(('1.Inputs'!$D$37*12*IF(9=1,'1.Inputs'!$D$38,IF(9=2,'1.Inputs'!$D$39,$E245)))/(1-'1.Inputs'!$D$42)*$D245*(1+$G245)^(9-1))-('1.Inputs'!$D$37*12*IF(9=1,'1.Inputs'!$D$38,IF(9=2,'1.Inputs'!$D$39,$E245)))*'1.Inputs'!$D$43*(1+$G245)^(9-1)-'1.Inputs'!$D$44*(1+$G245)^(9-1)-('1.Inputs'!$D$20/'1.Inputs'!$D$27+'1.Inputs'!$D$23/'1.Inputs'!$D$28)))*'1.Inputs'!$D$53+('1.Inputs'!$D$20/'1.Inputs'!$D$27+'1.Inputs'!$D$23/'1.Inputs'!$D$28)-(P245-O245)</f>
        <v>965709108.8299017</v>
      </c>
      <c r="AB245" s="36">
        <f ca="1">((('1.Inputs'!$D$37*12*IF(10=1,'1.Inputs'!$D$38,IF(10=2,'1.Inputs'!$D$39,$E245)))*$F245*(('1.Inputs'!$D$40)+(1-'1.Inputs'!$D$40)*(1+'1.Inputs'!$D$41))*(1+$G245)^(10-1))-(('1.Inputs'!$D$37*12*IF(10=1,'1.Inputs'!$D$38,IF(10=2,'1.Inputs'!$D$39,$E245)))/(1-'1.Inputs'!$D$42)*$D245*(1+$G245)^(10-1))-('1.Inputs'!$D$37*12*IF(10=1,'1.Inputs'!$D$38,IF(10=2,'1.Inputs'!$D$39,$E245)))*'1.Inputs'!$D$43*(1+$G245)^(10-1)-'1.Inputs'!$D$44*(1+$G245)^(10-1)-('1.Inputs'!$D$20/'1.Inputs'!$D$27+'1.Inputs'!$D$23/'1.Inputs'!$D$28))-MAX(0,((('1.Inputs'!$D$37*12*IF(10=1,'1.Inputs'!$D$38,IF(10=2,'1.Inputs'!$D$39,$E245)))*$F245*(('1.Inputs'!$D$40)+(1-'1.Inputs'!$D$40)*(1+'1.Inputs'!$D$41))*(1+$G245)^(10-1))-(('1.Inputs'!$D$37*12*IF(10=1,'1.Inputs'!$D$38,IF(10=2,'1.Inputs'!$D$39,$E245)))/(1-'1.Inputs'!$D$42)*$D245*(1+$G245)^(10-1))-('1.Inputs'!$D$37*12*IF(10=1,'1.Inputs'!$D$38,IF(10=2,'1.Inputs'!$D$39,$E245)))*'1.Inputs'!$D$43*(1+$G245)^(10-1)-'1.Inputs'!$D$44*(1+$G245)^(10-1)-('1.Inputs'!$D$20/'1.Inputs'!$D$27+'1.Inputs'!$D$23/'1.Inputs'!$D$28)))*'1.Inputs'!$D$53+('1.Inputs'!$D$20/'1.Inputs'!$D$27+'1.Inputs'!$D$23/'1.Inputs'!$D$28)-(Q245-P245)+(('1.Inputs'!$D$20+'1.Inputs'!$D$23-('1.Inputs'!$D$20/'1.Inputs'!$D$27+'1.Inputs'!$D$23/'1.Inputs'!$D$28)*'1.Inputs'!$D$10)*'1.Inputs'!$D$60+'1.Inputs'!$D$19*'1.Inputs'!$D$59+Q245)</f>
        <v>3748758224.4081845</v>
      </c>
      <c r="AC245" s="36">
        <f ca="1">S245-AC$13-AC$14+MIN(AC$13,MAX(0,((('1.Inputs'!$D$37*12*IF(1=1,'1.Inputs'!$D$38,IF(1=2,'1.Inputs'!$D$39,$E245)))*$F245*(('1.Inputs'!$D$40)+(1-'1.Inputs'!$D$40)*(1+'1.Inputs'!$D$41))*(1+$G245)^(1-1))-(('1.Inputs'!$D$37*12*IF(1=1,'1.Inputs'!$D$38,IF(1=2,'1.Inputs'!$D$39,$E245)))/(1-'1.Inputs'!$D$42)*$D245*(1+$G245)^(1-1))-('1.Inputs'!$D$37*12*IF(1=1,'1.Inputs'!$D$38,IF(1=2,'1.Inputs'!$D$39,$E245)))*'1.Inputs'!$D$43*(1+$G245)^(1-1)-'1.Inputs'!$D$44*(1+$G245)^(1-1)-('1.Inputs'!$D$20/'1.Inputs'!$D$27+'1.Inputs'!$D$23/'1.Inputs'!$D$28))))*'1.Inputs'!$D$53</f>
        <v>-658516048.96183741</v>
      </c>
      <c r="AD245" s="36">
        <f ca="1">T245-AD$13-AD$14+MIN(AD$13,MAX(0,((('1.Inputs'!$D$37*12*IF(2=1,'1.Inputs'!$D$38,IF(2=2,'1.Inputs'!$D$39,$E245)))*$F245*(('1.Inputs'!$D$40)+(1-'1.Inputs'!$D$40)*(1+'1.Inputs'!$D$41))*(1+$G245)^(2-1))-(('1.Inputs'!$D$37*12*IF(2=1,'1.Inputs'!$D$38,IF(2=2,'1.Inputs'!$D$39,$E245)))/(1-'1.Inputs'!$D$42)*$D245*(1+$G245)^(2-1))-('1.Inputs'!$D$37*12*IF(2=1,'1.Inputs'!$D$38,IF(2=2,'1.Inputs'!$D$39,$E245)))*'1.Inputs'!$D$43*(1+$G245)^(2-1)-'1.Inputs'!$D$44*(1+$G245)^(2-1)-('1.Inputs'!$D$20/'1.Inputs'!$D$27+'1.Inputs'!$D$23/'1.Inputs'!$D$28))))*'1.Inputs'!$D$53</f>
        <v>72737595.904912233</v>
      </c>
      <c r="AE245" s="36">
        <f ca="1">U245-AE$13-AE$14+MIN(AE$13,MAX(0,((('1.Inputs'!$D$37*12*IF(3=1,'1.Inputs'!$D$38,IF(3=2,'1.Inputs'!$D$39,$E245)))*$F245*(('1.Inputs'!$D$40)+(1-'1.Inputs'!$D$40)*(1+'1.Inputs'!$D$41))*(1+$G245)^(3-1))-(('1.Inputs'!$D$37*12*IF(3=1,'1.Inputs'!$D$38,IF(3=2,'1.Inputs'!$D$39,$E245)))/(1-'1.Inputs'!$D$42)*$D245*(1+$G245)^(3-1))-('1.Inputs'!$D$37*12*IF(3=1,'1.Inputs'!$D$38,IF(3=2,'1.Inputs'!$D$39,$E245)))*'1.Inputs'!$D$43*(1+$G245)^(3-1)-'1.Inputs'!$D$44*(1+$G245)^(3-1)-('1.Inputs'!$D$20/'1.Inputs'!$D$27+'1.Inputs'!$D$23/'1.Inputs'!$D$28))))*'1.Inputs'!$D$53</f>
        <v>147289005.75555718</v>
      </c>
      <c r="AF245" s="36">
        <f ca="1">V245-AF$13-AF$14+MIN(AF$13,MAX(0,((('1.Inputs'!$D$37*12*IF(4=1,'1.Inputs'!$D$38,IF(4=2,'1.Inputs'!$D$39,$E245)))*$F245*(('1.Inputs'!$D$40)+(1-'1.Inputs'!$D$40)*(1+'1.Inputs'!$D$41))*(1+$G245)^(4-1))-(('1.Inputs'!$D$37*12*IF(4=1,'1.Inputs'!$D$38,IF(4=2,'1.Inputs'!$D$39,$E245)))/(1-'1.Inputs'!$D$42)*$D245*(1+$G245)^(4-1))-('1.Inputs'!$D$37*12*IF(4=1,'1.Inputs'!$D$38,IF(4=2,'1.Inputs'!$D$39,$E245)))*'1.Inputs'!$D$43*(1+$G245)^(4-1)-'1.Inputs'!$D$44*(1+$G245)^(4-1)-('1.Inputs'!$D$20/'1.Inputs'!$D$27+'1.Inputs'!$D$23/'1.Inputs'!$D$28))))*'1.Inputs'!$D$53</f>
        <v>432694256.36433709</v>
      </c>
      <c r="AG245" s="36">
        <f ca="1">W245-AG$13-AG$14+MIN(AG$13,MAX(0,((('1.Inputs'!$D$37*12*IF(5=1,'1.Inputs'!$D$38,IF(5=2,'1.Inputs'!$D$39,$E245)))*$F245*(('1.Inputs'!$D$40)+(1-'1.Inputs'!$D$40)*(1+'1.Inputs'!$D$41))*(1+$G245)^(5-1))-(('1.Inputs'!$D$37*12*IF(5=1,'1.Inputs'!$D$38,IF(5=2,'1.Inputs'!$D$39,$E245)))/(1-'1.Inputs'!$D$42)*$D245*(1+$G245)^(5-1))-('1.Inputs'!$D$37*12*IF(5=1,'1.Inputs'!$D$38,IF(5=2,'1.Inputs'!$D$39,$E245)))*'1.Inputs'!$D$43*(1+$G245)^(5-1)-'1.Inputs'!$D$44*(1+$G245)^(5-1)-('1.Inputs'!$D$20/'1.Inputs'!$D$27+'1.Inputs'!$D$23/'1.Inputs'!$D$28))))*'1.Inputs'!$D$53</f>
        <v>489679196.10513747</v>
      </c>
      <c r="AH245" s="36">
        <f ca="1">X245-AH$13-AH$14+MIN(AH$13,MAX(0,((('1.Inputs'!$D$37*12*IF(6=1,'1.Inputs'!$D$38,IF(6=2,'1.Inputs'!$D$39,$E245)))*$F245*(('1.Inputs'!$D$40)+(1-'1.Inputs'!$D$40)*(1+'1.Inputs'!$D$41))*(1+$G245)^(6-1))-(('1.Inputs'!$D$37*12*IF(6=1,'1.Inputs'!$D$38,IF(6=2,'1.Inputs'!$D$39,$E245)))/(1-'1.Inputs'!$D$42)*$D245*(1+$G245)^(6-1))-('1.Inputs'!$D$37*12*IF(6=1,'1.Inputs'!$D$38,IF(6=2,'1.Inputs'!$D$39,$E245)))*'1.Inputs'!$D$43*(1+$G245)^(6-1)-'1.Inputs'!$D$44*(1+$G245)^(6-1)-('1.Inputs'!$D$20/'1.Inputs'!$D$27+'1.Inputs'!$D$23/'1.Inputs'!$D$28))))*'1.Inputs'!$D$53</f>
        <v>548681385.5008626</v>
      </c>
      <c r="AI245" s="36">
        <f ca="1">Y245-AI$13-AI$14+MIN(AI$13,MAX(0,((('1.Inputs'!$D$37*12*IF(7=1,'1.Inputs'!$D$38,IF(7=2,'1.Inputs'!$D$39,$E245)))*$F245*(('1.Inputs'!$D$40)+(1-'1.Inputs'!$D$40)*(1+'1.Inputs'!$D$41))*(1+$G245)^(7-1))-(('1.Inputs'!$D$37*12*IF(7=1,'1.Inputs'!$D$38,IF(7=2,'1.Inputs'!$D$39,$E245)))/(1-'1.Inputs'!$D$42)*$D245*(1+$G245)^(7-1))-('1.Inputs'!$D$37*12*IF(7=1,'1.Inputs'!$D$38,IF(7=2,'1.Inputs'!$D$39,$E245)))*'1.Inputs'!$D$43*(1+$G245)^(7-1)-'1.Inputs'!$D$44*(1+$G245)^(7-1)-('1.Inputs'!$D$20/'1.Inputs'!$D$27+'1.Inputs'!$D$23/'1.Inputs'!$D$28))))*'1.Inputs'!$D$53</f>
        <v>609808486.60558772</v>
      </c>
      <c r="AJ245" s="36">
        <f ca="1">Z245-AJ$13-AJ$14+MIN(AJ$13,MAX(0,((('1.Inputs'!$D$37*12*IF(8=1,'1.Inputs'!$D$38,IF(8=2,'1.Inputs'!$D$39,$E245)))*$F245*(('1.Inputs'!$D$40)+(1-'1.Inputs'!$D$40)*(1+'1.Inputs'!$D$41))*(1+$G245)^(8-1))-(('1.Inputs'!$D$37*12*IF(8=1,'1.Inputs'!$D$38,IF(8=2,'1.Inputs'!$D$39,$E245)))/(1-'1.Inputs'!$D$42)*$D245*(1+$G245)^(8-1))-('1.Inputs'!$D$37*12*IF(8=1,'1.Inputs'!$D$38,IF(8=2,'1.Inputs'!$D$39,$E245)))*'1.Inputs'!$D$43*(1+$G245)^(8-1)-'1.Inputs'!$D$44*(1+$G245)^(8-1)-('1.Inputs'!$D$20/'1.Inputs'!$D$27+'1.Inputs'!$D$23/'1.Inputs'!$D$28))))*'1.Inputs'!$D$53</f>
        <v>919173907.4740696</v>
      </c>
      <c r="AK245" s="36">
        <f ca="1">AA245-AK$13-AK$14+MIN(AK$13,MAX(0,((('1.Inputs'!$D$37*12*IF(9=1,'1.Inputs'!$D$38,IF(9=2,'1.Inputs'!$D$39,$E245)))*$F245*(('1.Inputs'!$D$40)+(1-'1.Inputs'!$D$40)*(1+'1.Inputs'!$D$41))*(1+$G245)^(9-1))-(('1.Inputs'!$D$37*12*IF(9=1,'1.Inputs'!$D$38,IF(9=2,'1.Inputs'!$D$39,$E245)))/(1-'1.Inputs'!$D$42)*$D245*(1+$G245)^(9-1))-('1.Inputs'!$D$37*12*IF(9=1,'1.Inputs'!$D$38,IF(9=2,'1.Inputs'!$D$39,$E245)))*'1.Inputs'!$D$43*(1+$G245)^(9-1)-'1.Inputs'!$D$44*(1+$G245)^(9-1)-('1.Inputs'!$D$20/'1.Inputs'!$D$27+'1.Inputs'!$D$23/'1.Inputs'!$D$28))))*'1.Inputs'!$D$53</f>
        <v>965709108.8299017</v>
      </c>
      <c r="AL245" s="36">
        <f ca="1">AB245-AL$13-AL$14+MIN(AL$13,MAX(0,((('1.Inputs'!$D$37*12*IF(10=1,'1.Inputs'!$D$38,IF(10=2,'1.Inputs'!$D$39,$E245)))*$F245*(('1.Inputs'!$D$40)+(1-'1.Inputs'!$D$40)*(1+'1.Inputs'!$D$41))*(1+$G245)^(10-1))-(('1.Inputs'!$D$37*12*IF(10=1,'1.Inputs'!$D$38,IF(10=2,'1.Inputs'!$D$39,$E245)))/(1-'1.Inputs'!$D$42)*$D245*(1+$G245)^(10-1))-('1.Inputs'!$D$37*12*IF(10=1,'1.Inputs'!$D$38,IF(10=2,'1.Inputs'!$D$39,$E245)))*'1.Inputs'!$D$43*(1+$G245)^(10-1)-'1.Inputs'!$D$44*(1+$G245)^(10-1)-('1.Inputs'!$D$20/'1.Inputs'!$D$27+'1.Inputs'!$D$23/'1.Inputs'!$D$28))))*'1.Inputs'!$D$53+'1.Inputs'!$D$35</f>
        <v>4548758224.4081841</v>
      </c>
      <c r="AM245" s="48">
        <f ca="1">R245+NPV('1.Inputs'!$D$55,S245:AB245)</f>
        <v>1648029570.5635734</v>
      </c>
      <c r="AN245" s="48">
        <f ca="1">-('1.Inputs'!$D$24*(1-'1.Inputs'!$D$31)+'1.Inputs'!$D$35)+NPV('1.Inputs'!$D$54,AC245:AL245)</f>
        <v>127090794.74040055</v>
      </c>
      <c r="AO245" s="36">
        <f t="shared" ca="1" si="29"/>
        <v>-3.717124076913545</v>
      </c>
      <c r="AP245" s="36">
        <f t="shared" ca="1" si="30"/>
        <v>1.2429598723464359</v>
      </c>
      <c r="AQ245" s="36">
        <f ca="1">'1.Inputs'!$D$35+MIN(SUM($AC245:AC245),SUM($AC245:AD245),SUM($AC245:AE245),SUM($AC245:AF245),SUM($AC245:AG245),SUM($AC245:AH245),SUM($AC245:AI245),SUM($AC245:AJ245),SUM($AC245:AK245),SUM($AC245:AL245))</f>
        <v>141483951.03816259</v>
      </c>
      <c r="AR245" s="36">
        <f ca="1">IF(AP245&lt;'1.Inputs'!$D$57,1,0)</f>
        <v>0</v>
      </c>
      <c r="AS245" s="36">
        <f t="shared" ca="1" si="31"/>
        <v>0</v>
      </c>
    </row>
    <row r="246" spans="2:45" ht="15" customHeight="1" x14ac:dyDescent="0.25">
      <c r="B246" s="36">
        <v>231</v>
      </c>
      <c r="C246" s="36">
        <f t="shared" ca="1" si="24"/>
        <v>0.40027845521378169</v>
      </c>
      <c r="D246" s="36">
        <f t="shared" ca="1" si="25"/>
        <v>18928.93819599105</v>
      </c>
      <c r="E246" s="47">
        <f t="shared" ca="1" si="26"/>
        <v>0.81493123605902262</v>
      </c>
      <c r="F246" s="36">
        <f t="shared" ca="1" si="27"/>
        <v>32585.290092896499</v>
      </c>
      <c r="G246" s="36">
        <f t="shared" ca="1" si="28"/>
        <v>6.5749240968523762E-2</v>
      </c>
      <c r="H246" s="36">
        <f ca="1">((('1.Inputs'!$D$37*12*IF(1=1,'1.Inputs'!$D$38,IF(1=2,'1.Inputs'!$D$39,$E246)))*$F246*(('1.Inputs'!$D$40)+(1-'1.Inputs'!$D$40)*(1+'1.Inputs'!$D$41))*(1+$G246)^(1-1))*'1.Inputs'!$D$47+(('1.Inputs'!$D$37*12*IF(1=1,'1.Inputs'!$D$38,IF(1=2,'1.Inputs'!$D$39,$E246)))/(1-'1.Inputs'!$D$42)*$D246*(1+$G246)^(1-1))*('1.Inputs'!$D$48-'1.Inputs'!$D$49))/'1.Inputs'!$D$51</f>
        <v>855106439.96235454</v>
      </c>
      <c r="I246" s="36">
        <f ca="1">((('1.Inputs'!$D$37*12*IF(2=1,'1.Inputs'!$D$38,IF(2=2,'1.Inputs'!$D$39,$E246)))*$F246*(('1.Inputs'!$D$40)+(1-'1.Inputs'!$D$40)*(1+'1.Inputs'!$D$41))*(1+$G246)^(2-1))*'1.Inputs'!$D$47+(('1.Inputs'!$D$37*12*IF(2=1,'1.Inputs'!$D$38,IF(2=2,'1.Inputs'!$D$39,$E246)))/(1-'1.Inputs'!$D$42)*$D246*(1+$G246)^(2-1))*('1.Inputs'!$D$48-'1.Inputs'!$D$49))/'1.Inputs'!$D$51</f>
        <v>1275860655.0720465</v>
      </c>
      <c r="J246" s="36">
        <f ca="1">((('1.Inputs'!$D$37*12*IF(3=1,'1.Inputs'!$D$38,IF(3=2,'1.Inputs'!$D$39,$E246)))*$F246*(('1.Inputs'!$D$40)+(1-'1.Inputs'!$D$40)*(1+'1.Inputs'!$D$41))*(1+$G246)^(3-1))*'1.Inputs'!$D$47+(('1.Inputs'!$D$37*12*IF(3=1,'1.Inputs'!$D$38,IF(3=2,'1.Inputs'!$D$39,$E246)))/(1-'1.Inputs'!$D$42)*$D246*(1+$G246)^(3-1))*('1.Inputs'!$D$48-'1.Inputs'!$D$49))/'1.Inputs'!$D$51</f>
        <v>1583001044.360064</v>
      </c>
      <c r="K246" s="36">
        <f ca="1">((('1.Inputs'!$D$37*12*IF(4=1,'1.Inputs'!$D$38,IF(4=2,'1.Inputs'!$D$39,$E246)))*$F246*(('1.Inputs'!$D$40)+(1-'1.Inputs'!$D$40)*(1+'1.Inputs'!$D$41))*(1+$G246)^(4-1))*'1.Inputs'!$D$47+(('1.Inputs'!$D$37*12*IF(4=1,'1.Inputs'!$D$38,IF(4=2,'1.Inputs'!$D$39,$E246)))/(1-'1.Inputs'!$D$42)*$D246*(1+$G246)^(4-1))*('1.Inputs'!$D$48-'1.Inputs'!$D$49))/'1.Inputs'!$D$51</f>
        <v>1687082161.4791193</v>
      </c>
      <c r="L246" s="36">
        <f ca="1">((('1.Inputs'!$D$37*12*IF(5=1,'1.Inputs'!$D$38,IF(5=2,'1.Inputs'!$D$39,$E246)))*$F246*(('1.Inputs'!$D$40)+(1-'1.Inputs'!$D$40)*(1+'1.Inputs'!$D$41))*(1+$G246)^(5-1))*'1.Inputs'!$D$47+(('1.Inputs'!$D$37*12*IF(5=1,'1.Inputs'!$D$38,IF(5=2,'1.Inputs'!$D$39,$E246)))/(1-'1.Inputs'!$D$42)*$D246*(1+$G246)^(5-1))*('1.Inputs'!$D$48-'1.Inputs'!$D$49))/'1.Inputs'!$D$51</f>
        <v>1798006533.0479083</v>
      </c>
      <c r="M246" s="36">
        <f ca="1">((('1.Inputs'!$D$37*12*IF(6=1,'1.Inputs'!$D$38,IF(6=2,'1.Inputs'!$D$39,$E246)))*$F246*(('1.Inputs'!$D$40)+(1-'1.Inputs'!$D$40)*(1+'1.Inputs'!$D$41))*(1+$G246)^(6-1))*'1.Inputs'!$D$47+(('1.Inputs'!$D$37*12*IF(6=1,'1.Inputs'!$D$38,IF(6=2,'1.Inputs'!$D$39,$E246)))/(1-'1.Inputs'!$D$42)*$D246*(1+$G246)^(6-1))*('1.Inputs'!$D$48-'1.Inputs'!$D$49))/'1.Inputs'!$D$51</f>
        <v>1916224097.8522549</v>
      </c>
      <c r="N246" s="36">
        <f ca="1">((('1.Inputs'!$D$37*12*IF(7=1,'1.Inputs'!$D$38,IF(7=2,'1.Inputs'!$D$39,$E246)))*$F246*(('1.Inputs'!$D$40)+(1-'1.Inputs'!$D$40)*(1+'1.Inputs'!$D$41))*(1+$G246)^(7-1))*'1.Inputs'!$D$47+(('1.Inputs'!$D$37*12*IF(7=1,'1.Inputs'!$D$38,IF(7=2,'1.Inputs'!$D$39,$E246)))/(1-'1.Inputs'!$D$42)*$D246*(1+$G246)^(7-1))*('1.Inputs'!$D$48-'1.Inputs'!$D$49))/'1.Inputs'!$D$51</f>
        <v>2042214377.8116353</v>
      </c>
      <c r="O246" s="36">
        <f ca="1">((('1.Inputs'!$D$37*12*IF(8=1,'1.Inputs'!$D$38,IF(8=2,'1.Inputs'!$D$39,$E246)))*$F246*(('1.Inputs'!$D$40)+(1-'1.Inputs'!$D$40)*(1+'1.Inputs'!$D$41))*(1+$G246)^(8-1))*'1.Inputs'!$D$47+(('1.Inputs'!$D$37*12*IF(8=1,'1.Inputs'!$D$38,IF(8=2,'1.Inputs'!$D$39,$E246)))/(1-'1.Inputs'!$D$42)*$D246*(1+$G246)^(8-1))*('1.Inputs'!$D$48-'1.Inputs'!$D$49))/'1.Inputs'!$D$51</f>
        <v>2176488423.0477562</v>
      </c>
      <c r="P246" s="36">
        <f ca="1">((('1.Inputs'!$D$37*12*IF(9=1,'1.Inputs'!$D$38,IF(9=2,'1.Inputs'!$D$39,$E246)))*$F246*(('1.Inputs'!$D$40)+(1-'1.Inputs'!$D$40)*(1+'1.Inputs'!$D$41))*(1+$G246)^(9-1))*'1.Inputs'!$D$47+(('1.Inputs'!$D$37*12*IF(9=1,'1.Inputs'!$D$38,IF(9=2,'1.Inputs'!$D$39,$E246)))/(1-'1.Inputs'!$D$42)*$D246*(1+$G246)^(9-1))*('1.Inputs'!$D$48-'1.Inputs'!$D$49))/'1.Inputs'!$D$51</f>
        <v>2319590884.8399258</v>
      </c>
      <c r="Q246" s="36">
        <f ca="1">((('1.Inputs'!$D$37*12*IF(10=1,'1.Inputs'!$D$38,IF(10=2,'1.Inputs'!$D$39,$E246)))*$F246*(('1.Inputs'!$D$40)+(1-'1.Inputs'!$D$40)*(1+'1.Inputs'!$D$41))*(1+$G246)^(10-1))*'1.Inputs'!$D$47+(('1.Inputs'!$D$37*12*IF(10=1,'1.Inputs'!$D$38,IF(10=2,'1.Inputs'!$D$39,$E246)))/(1-'1.Inputs'!$D$42)*$D246*(1+$G246)^(10-1))*('1.Inputs'!$D$48-'1.Inputs'!$D$49))/'1.Inputs'!$D$51</f>
        <v>2472102224.875658</v>
      </c>
      <c r="R246" s="36">
        <f>-'1.Inputs'!$D$24</f>
        <v>-2050000000</v>
      </c>
      <c r="S246" s="36">
        <f ca="1">((('1.Inputs'!$D$37*12*IF(1=1,'1.Inputs'!$D$38,IF(1=2,'1.Inputs'!$D$39,$E246)))*$F246*(('1.Inputs'!$D$40)+(1-'1.Inputs'!$D$40)*(1+'1.Inputs'!$D$41))*(1+$G246)^(1-1))-(('1.Inputs'!$D$37*12*IF(1=1,'1.Inputs'!$D$38,IF(1=2,'1.Inputs'!$D$39,$E246)))/(1-'1.Inputs'!$D$42)*$D246*(1+$G246)^(1-1))-('1.Inputs'!$D$37*12*IF(1=1,'1.Inputs'!$D$38,IF(1=2,'1.Inputs'!$D$39,$E246)))*'1.Inputs'!$D$43*(1+$G246)^(1-1)-'1.Inputs'!$D$44*(1+$G246)^(1-1)-('1.Inputs'!$D$20/'1.Inputs'!$D$27+'1.Inputs'!$D$23/'1.Inputs'!$D$28))-MAX(0,((('1.Inputs'!$D$37*12*IF(1=1,'1.Inputs'!$D$38,IF(1=2,'1.Inputs'!$D$39,$E246)))*$F246*(('1.Inputs'!$D$40)+(1-'1.Inputs'!$D$40)*(1+'1.Inputs'!$D$41))*(1+$G246)^(1-1))-(('1.Inputs'!$D$37*12*IF(1=1,'1.Inputs'!$D$38,IF(1=2,'1.Inputs'!$D$39,$E246)))/(1-'1.Inputs'!$D$42)*$D246*(1+$G246)^(1-1))-('1.Inputs'!$D$37*12*IF(1=1,'1.Inputs'!$D$38,IF(1=2,'1.Inputs'!$D$39,$E246)))*'1.Inputs'!$D$43*(1+$G246)^(1-1)-'1.Inputs'!$D$44*(1+$G246)^(1-1)-('1.Inputs'!$D$20/'1.Inputs'!$D$27+'1.Inputs'!$D$23/'1.Inputs'!$D$28)))*'1.Inputs'!$D$53+('1.Inputs'!$D$20/'1.Inputs'!$D$27+'1.Inputs'!$D$23/'1.Inputs'!$D$28)-H246</f>
        <v>-402238243.75444937</v>
      </c>
      <c r="T246" s="36">
        <f ca="1">((('1.Inputs'!$D$37*12*IF(2=1,'1.Inputs'!$D$38,IF(2=2,'1.Inputs'!$D$39,$E246)))*$F246*(('1.Inputs'!$D$40)+(1-'1.Inputs'!$D$40)*(1+'1.Inputs'!$D$41))*(1+$G246)^(2-1))-(('1.Inputs'!$D$37*12*IF(2=1,'1.Inputs'!$D$38,IF(2=2,'1.Inputs'!$D$39,$E246)))/(1-'1.Inputs'!$D$42)*$D246*(1+$G246)^(2-1))-('1.Inputs'!$D$37*12*IF(2=1,'1.Inputs'!$D$38,IF(2=2,'1.Inputs'!$D$39,$E246)))*'1.Inputs'!$D$43*(1+$G246)^(2-1)-'1.Inputs'!$D$44*(1+$G246)^(2-1)-('1.Inputs'!$D$20/'1.Inputs'!$D$27+'1.Inputs'!$D$23/'1.Inputs'!$D$28))-MAX(0,((('1.Inputs'!$D$37*12*IF(2=1,'1.Inputs'!$D$38,IF(2=2,'1.Inputs'!$D$39,$E246)))*$F246*(('1.Inputs'!$D$40)+(1-'1.Inputs'!$D$40)*(1+'1.Inputs'!$D$41))*(1+$G246)^(2-1))-(('1.Inputs'!$D$37*12*IF(2=1,'1.Inputs'!$D$38,IF(2=2,'1.Inputs'!$D$39,$E246)))/(1-'1.Inputs'!$D$42)*$D246*(1+$G246)^(2-1))-('1.Inputs'!$D$37*12*IF(2=1,'1.Inputs'!$D$38,IF(2=2,'1.Inputs'!$D$39,$E246)))*'1.Inputs'!$D$43*(1+$G246)^(2-1)-'1.Inputs'!$D$44*(1+$G246)^(2-1)-('1.Inputs'!$D$20/'1.Inputs'!$D$27+'1.Inputs'!$D$23/'1.Inputs'!$D$28)))*'1.Inputs'!$D$53+('1.Inputs'!$D$20/'1.Inputs'!$D$27+'1.Inputs'!$D$23/'1.Inputs'!$D$28)-(I246-H246)</f>
        <v>481083305.90117872</v>
      </c>
      <c r="U246" s="36">
        <f ca="1">((('1.Inputs'!$D$37*12*IF(3=1,'1.Inputs'!$D$38,IF(3=2,'1.Inputs'!$D$39,$E246)))*$F246*(('1.Inputs'!$D$40)+(1-'1.Inputs'!$D$40)*(1+'1.Inputs'!$D$41))*(1+$G246)^(3-1))-(('1.Inputs'!$D$37*12*IF(3=1,'1.Inputs'!$D$38,IF(3=2,'1.Inputs'!$D$39,$E246)))/(1-'1.Inputs'!$D$42)*$D246*(1+$G246)^(3-1))-('1.Inputs'!$D$37*12*IF(3=1,'1.Inputs'!$D$38,IF(3=2,'1.Inputs'!$D$39,$E246)))*'1.Inputs'!$D$43*(1+$G246)^(3-1)-'1.Inputs'!$D$44*(1+$G246)^(3-1)-('1.Inputs'!$D$20/'1.Inputs'!$D$27+'1.Inputs'!$D$23/'1.Inputs'!$D$28))-MAX(0,((('1.Inputs'!$D$37*12*IF(3=1,'1.Inputs'!$D$38,IF(3=2,'1.Inputs'!$D$39,$E246)))*$F246*(('1.Inputs'!$D$40)+(1-'1.Inputs'!$D$40)*(1+'1.Inputs'!$D$41))*(1+$G246)^(3-1))-(('1.Inputs'!$D$37*12*IF(3=1,'1.Inputs'!$D$38,IF(3=2,'1.Inputs'!$D$39,$E246)))/(1-'1.Inputs'!$D$42)*$D246*(1+$G246)^(3-1))-('1.Inputs'!$D$37*12*IF(3=1,'1.Inputs'!$D$38,IF(3=2,'1.Inputs'!$D$39,$E246)))*'1.Inputs'!$D$43*(1+$G246)^(3-1)-'1.Inputs'!$D$44*(1+$G246)^(3-1)-('1.Inputs'!$D$20/'1.Inputs'!$D$27+'1.Inputs'!$D$23/'1.Inputs'!$D$28)))*'1.Inputs'!$D$53+('1.Inputs'!$D$20/'1.Inputs'!$D$27+'1.Inputs'!$D$23/'1.Inputs'!$D$28)-(J246-I246)</f>
        <v>909518910.81585121</v>
      </c>
      <c r="V246" s="36">
        <f ca="1">((('1.Inputs'!$D$37*12*IF(4=1,'1.Inputs'!$D$38,IF(4=2,'1.Inputs'!$D$39,$E246)))*$F246*(('1.Inputs'!$D$40)+(1-'1.Inputs'!$D$40)*(1+'1.Inputs'!$D$41))*(1+$G246)^(4-1))-(('1.Inputs'!$D$37*12*IF(4=1,'1.Inputs'!$D$38,IF(4=2,'1.Inputs'!$D$39,$E246)))/(1-'1.Inputs'!$D$42)*$D246*(1+$G246)^(4-1))-('1.Inputs'!$D$37*12*IF(4=1,'1.Inputs'!$D$38,IF(4=2,'1.Inputs'!$D$39,$E246)))*'1.Inputs'!$D$43*(1+$G246)^(4-1)-'1.Inputs'!$D$44*(1+$G246)^(4-1)-('1.Inputs'!$D$20/'1.Inputs'!$D$27+'1.Inputs'!$D$23/'1.Inputs'!$D$28))-MAX(0,((('1.Inputs'!$D$37*12*IF(4=1,'1.Inputs'!$D$38,IF(4=2,'1.Inputs'!$D$39,$E246)))*$F246*(('1.Inputs'!$D$40)+(1-'1.Inputs'!$D$40)*(1+'1.Inputs'!$D$41))*(1+$G246)^(4-1))-(('1.Inputs'!$D$37*12*IF(4=1,'1.Inputs'!$D$38,IF(4=2,'1.Inputs'!$D$39,$E246)))/(1-'1.Inputs'!$D$42)*$D246*(1+$G246)^(4-1))-('1.Inputs'!$D$37*12*IF(4=1,'1.Inputs'!$D$38,IF(4=2,'1.Inputs'!$D$39,$E246)))*'1.Inputs'!$D$43*(1+$G246)^(4-1)-'1.Inputs'!$D$44*(1+$G246)^(4-1)-('1.Inputs'!$D$20/'1.Inputs'!$D$27+'1.Inputs'!$D$23/'1.Inputs'!$D$28)))*'1.Inputs'!$D$53+('1.Inputs'!$D$20/'1.Inputs'!$D$27+'1.Inputs'!$D$23/'1.Inputs'!$D$28)-(K246-J246)</f>
        <v>1189465956.848176</v>
      </c>
      <c r="W246" s="36">
        <f ca="1">((('1.Inputs'!$D$37*12*IF(5=1,'1.Inputs'!$D$38,IF(5=2,'1.Inputs'!$D$39,$E246)))*$F246*(('1.Inputs'!$D$40)+(1-'1.Inputs'!$D$40)*(1+'1.Inputs'!$D$41))*(1+$G246)^(5-1))-(('1.Inputs'!$D$37*12*IF(5=1,'1.Inputs'!$D$38,IF(5=2,'1.Inputs'!$D$39,$E246)))/(1-'1.Inputs'!$D$42)*$D246*(1+$G246)^(5-1))-('1.Inputs'!$D$37*12*IF(5=1,'1.Inputs'!$D$38,IF(5=2,'1.Inputs'!$D$39,$E246)))*'1.Inputs'!$D$43*(1+$G246)^(5-1)-'1.Inputs'!$D$44*(1+$G246)^(5-1)-('1.Inputs'!$D$20/'1.Inputs'!$D$27+'1.Inputs'!$D$23/'1.Inputs'!$D$28))-MAX(0,((('1.Inputs'!$D$37*12*IF(5=1,'1.Inputs'!$D$38,IF(5=2,'1.Inputs'!$D$39,$E246)))*$F246*(('1.Inputs'!$D$40)+(1-'1.Inputs'!$D$40)*(1+'1.Inputs'!$D$41))*(1+$G246)^(5-1))-(('1.Inputs'!$D$37*12*IF(5=1,'1.Inputs'!$D$38,IF(5=2,'1.Inputs'!$D$39,$E246)))/(1-'1.Inputs'!$D$42)*$D246*(1+$G246)^(5-1))-('1.Inputs'!$D$37*12*IF(5=1,'1.Inputs'!$D$38,IF(5=2,'1.Inputs'!$D$39,$E246)))*'1.Inputs'!$D$43*(1+$G246)^(5-1)-'1.Inputs'!$D$44*(1+$G246)^(5-1)-('1.Inputs'!$D$20/'1.Inputs'!$D$27+'1.Inputs'!$D$23/'1.Inputs'!$D$28)))*'1.Inputs'!$D$53+('1.Inputs'!$D$20/'1.Inputs'!$D$27+'1.Inputs'!$D$23/'1.Inputs'!$D$28)-(L246-K246)</f>
        <v>1264565789.0330799</v>
      </c>
      <c r="X246" s="36">
        <f ca="1">((('1.Inputs'!$D$37*12*IF(6=1,'1.Inputs'!$D$38,IF(6=2,'1.Inputs'!$D$39,$E246)))*$F246*(('1.Inputs'!$D$40)+(1-'1.Inputs'!$D$40)*(1+'1.Inputs'!$D$41))*(1+$G246)^(6-1))-(('1.Inputs'!$D$37*12*IF(6=1,'1.Inputs'!$D$38,IF(6=2,'1.Inputs'!$D$39,$E246)))/(1-'1.Inputs'!$D$42)*$D246*(1+$G246)^(6-1))-('1.Inputs'!$D$37*12*IF(6=1,'1.Inputs'!$D$38,IF(6=2,'1.Inputs'!$D$39,$E246)))*'1.Inputs'!$D$43*(1+$G246)^(6-1)-'1.Inputs'!$D$44*(1+$G246)^(6-1)-('1.Inputs'!$D$20/'1.Inputs'!$D$27+'1.Inputs'!$D$23/'1.Inputs'!$D$28))-MAX(0,((('1.Inputs'!$D$37*12*IF(6=1,'1.Inputs'!$D$38,IF(6=2,'1.Inputs'!$D$39,$E246)))*$F246*(('1.Inputs'!$D$40)+(1-'1.Inputs'!$D$40)*(1+'1.Inputs'!$D$41))*(1+$G246)^(6-1))-(('1.Inputs'!$D$37*12*IF(6=1,'1.Inputs'!$D$38,IF(6=2,'1.Inputs'!$D$39,$E246)))/(1-'1.Inputs'!$D$42)*$D246*(1+$G246)^(6-1))-('1.Inputs'!$D$37*12*IF(6=1,'1.Inputs'!$D$38,IF(6=2,'1.Inputs'!$D$39,$E246)))*'1.Inputs'!$D$43*(1+$G246)^(6-1)-'1.Inputs'!$D$44*(1+$G246)^(6-1)-('1.Inputs'!$D$20/'1.Inputs'!$D$27+'1.Inputs'!$D$23/'1.Inputs'!$D$28)))*'1.Inputs'!$D$53+('1.Inputs'!$D$20/'1.Inputs'!$D$27+'1.Inputs'!$D$23/'1.Inputs'!$D$28)-(M246-L246)</f>
        <v>1344603378.1810062</v>
      </c>
      <c r="Y246" s="36">
        <f ca="1">((('1.Inputs'!$D$37*12*IF(7=1,'1.Inputs'!$D$38,IF(7=2,'1.Inputs'!$D$39,$E246)))*$F246*(('1.Inputs'!$D$40)+(1-'1.Inputs'!$D$40)*(1+'1.Inputs'!$D$41))*(1+$G246)^(7-1))-(('1.Inputs'!$D$37*12*IF(7=1,'1.Inputs'!$D$38,IF(7=2,'1.Inputs'!$D$39,$E246)))/(1-'1.Inputs'!$D$42)*$D246*(1+$G246)^(7-1))-('1.Inputs'!$D$37*12*IF(7=1,'1.Inputs'!$D$38,IF(7=2,'1.Inputs'!$D$39,$E246)))*'1.Inputs'!$D$43*(1+$G246)^(7-1)-'1.Inputs'!$D$44*(1+$G246)^(7-1)-('1.Inputs'!$D$20/'1.Inputs'!$D$27+'1.Inputs'!$D$23/'1.Inputs'!$D$28))-MAX(0,((('1.Inputs'!$D$37*12*IF(7=1,'1.Inputs'!$D$38,IF(7=2,'1.Inputs'!$D$39,$E246)))*$F246*(('1.Inputs'!$D$40)+(1-'1.Inputs'!$D$40)*(1+'1.Inputs'!$D$41))*(1+$G246)^(7-1))-(('1.Inputs'!$D$37*12*IF(7=1,'1.Inputs'!$D$38,IF(7=2,'1.Inputs'!$D$39,$E246)))/(1-'1.Inputs'!$D$42)*$D246*(1+$G246)^(7-1))-('1.Inputs'!$D$37*12*IF(7=1,'1.Inputs'!$D$38,IF(7=2,'1.Inputs'!$D$39,$E246)))*'1.Inputs'!$D$43*(1+$G246)^(7-1)-'1.Inputs'!$D$44*(1+$G246)^(7-1)-('1.Inputs'!$D$20/'1.Inputs'!$D$27+'1.Inputs'!$D$23/'1.Inputs'!$D$28)))*'1.Inputs'!$D$53+('1.Inputs'!$D$20/'1.Inputs'!$D$27+'1.Inputs'!$D$23/'1.Inputs'!$D$28)-(N246-M246)</f>
        <v>1429903378.0643566</v>
      </c>
      <c r="Z246" s="36">
        <f ca="1">((('1.Inputs'!$D$37*12*IF(8=1,'1.Inputs'!$D$38,IF(8=2,'1.Inputs'!$D$39,$E246)))*$F246*(('1.Inputs'!$D$40)+(1-'1.Inputs'!$D$40)*(1+'1.Inputs'!$D$41))*(1+$G246)^(8-1))-(('1.Inputs'!$D$37*12*IF(8=1,'1.Inputs'!$D$38,IF(8=2,'1.Inputs'!$D$39,$E246)))/(1-'1.Inputs'!$D$42)*$D246*(1+$G246)^(8-1))-('1.Inputs'!$D$37*12*IF(8=1,'1.Inputs'!$D$38,IF(8=2,'1.Inputs'!$D$39,$E246)))*'1.Inputs'!$D$43*(1+$G246)^(8-1)-'1.Inputs'!$D$44*(1+$G246)^(8-1)-('1.Inputs'!$D$20/'1.Inputs'!$D$27+'1.Inputs'!$D$23/'1.Inputs'!$D$28))-MAX(0,((('1.Inputs'!$D$37*12*IF(8=1,'1.Inputs'!$D$38,IF(8=2,'1.Inputs'!$D$39,$E246)))*$F246*(('1.Inputs'!$D$40)+(1-'1.Inputs'!$D$40)*(1+'1.Inputs'!$D$41))*(1+$G246)^(8-1))-(('1.Inputs'!$D$37*12*IF(8=1,'1.Inputs'!$D$38,IF(8=2,'1.Inputs'!$D$39,$E246)))/(1-'1.Inputs'!$D$42)*$D246*(1+$G246)^(8-1))-('1.Inputs'!$D$37*12*IF(8=1,'1.Inputs'!$D$38,IF(8=2,'1.Inputs'!$D$39,$E246)))*'1.Inputs'!$D$43*(1+$G246)^(8-1)-'1.Inputs'!$D$44*(1+$G246)^(8-1)-('1.Inputs'!$D$20/'1.Inputs'!$D$27+'1.Inputs'!$D$23/'1.Inputs'!$D$28)))*'1.Inputs'!$D$53+('1.Inputs'!$D$20/'1.Inputs'!$D$27+'1.Inputs'!$D$23/'1.Inputs'!$D$28)-(O246-N246)</f>
        <v>1520811788.194653</v>
      </c>
      <c r="AA246" s="36">
        <f ca="1">((('1.Inputs'!$D$37*12*IF(9=1,'1.Inputs'!$D$38,IF(9=2,'1.Inputs'!$D$39,$E246)))*$F246*(('1.Inputs'!$D$40)+(1-'1.Inputs'!$D$40)*(1+'1.Inputs'!$D$41))*(1+$G246)^(9-1))-(('1.Inputs'!$D$37*12*IF(9=1,'1.Inputs'!$D$38,IF(9=2,'1.Inputs'!$D$39,$E246)))/(1-'1.Inputs'!$D$42)*$D246*(1+$G246)^(9-1))-('1.Inputs'!$D$37*12*IF(9=1,'1.Inputs'!$D$38,IF(9=2,'1.Inputs'!$D$39,$E246)))*'1.Inputs'!$D$43*(1+$G246)^(9-1)-'1.Inputs'!$D$44*(1+$G246)^(9-1)-('1.Inputs'!$D$20/'1.Inputs'!$D$27+'1.Inputs'!$D$23/'1.Inputs'!$D$28))-MAX(0,((('1.Inputs'!$D$37*12*IF(9=1,'1.Inputs'!$D$38,IF(9=2,'1.Inputs'!$D$39,$E246)))*$F246*(('1.Inputs'!$D$40)+(1-'1.Inputs'!$D$40)*(1+'1.Inputs'!$D$41))*(1+$G246)^(9-1))-(('1.Inputs'!$D$37*12*IF(9=1,'1.Inputs'!$D$38,IF(9=2,'1.Inputs'!$D$39,$E246)))/(1-'1.Inputs'!$D$42)*$D246*(1+$G246)^(9-1))-('1.Inputs'!$D$37*12*IF(9=1,'1.Inputs'!$D$38,IF(9=2,'1.Inputs'!$D$39,$E246)))*'1.Inputs'!$D$43*(1+$G246)^(9-1)-'1.Inputs'!$D$44*(1+$G246)^(9-1)-('1.Inputs'!$D$20/'1.Inputs'!$D$27+'1.Inputs'!$D$23/'1.Inputs'!$D$28)))*'1.Inputs'!$D$53+('1.Inputs'!$D$20/'1.Inputs'!$D$27+'1.Inputs'!$D$23/'1.Inputs'!$D$28)-(P246-O246)</f>
        <v>1617697357.288672</v>
      </c>
      <c r="AB246" s="36">
        <f ca="1">((('1.Inputs'!$D$37*12*IF(10=1,'1.Inputs'!$D$38,IF(10=2,'1.Inputs'!$D$39,$E246)))*$F246*(('1.Inputs'!$D$40)+(1-'1.Inputs'!$D$40)*(1+'1.Inputs'!$D$41))*(1+$G246)^(10-1))-(('1.Inputs'!$D$37*12*IF(10=1,'1.Inputs'!$D$38,IF(10=2,'1.Inputs'!$D$39,$E246)))/(1-'1.Inputs'!$D$42)*$D246*(1+$G246)^(10-1))-('1.Inputs'!$D$37*12*IF(10=1,'1.Inputs'!$D$38,IF(10=2,'1.Inputs'!$D$39,$E246)))*'1.Inputs'!$D$43*(1+$G246)^(10-1)-'1.Inputs'!$D$44*(1+$G246)^(10-1)-('1.Inputs'!$D$20/'1.Inputs'!$D$27+'1.Inputs'!$D$23/'1.Inputs'!$D$28))-MAX(0,((('1.Inputs'!$D$37*12*IF(10=1,'1.Inputs'!$D$38,IF(10=2,'1.Inputs'!$D$39,$E246)))*$F246*(('1.Inputs'!$D$40)+(1-'1.Inputs'!$D$40)*(1+'1.Inputs'!$D$41))*(1+$G246)^(10-1))-(('1.Inputs'!$D$37*12*IF(10=1,'1.Inputs'!$D$38,IF(10=2,'1.Inputs'!$D$39,$E246)))/(1-'1.Inputs'!$D$42)*$D246*(1+$G246)^(10-1))-('1.Inputs'!$D$37*12*IF(10=1,'1.Inputs'!$D$38,IF(10=2,'1.Inputs'!$D$39,$E246)))*'1.Inputs'!$D$43*(1+$G246)^(10-1)-'1.Inputs'!$D$44*(1+$G246)^(10-1)-('1.Inputs'!$D$20/'1.Inputs'!$D$27+'1.Inputs'!$D$23/'1.Inputs'!$D$28)))*'1.Inputs'!$D$53+('1.Inputs'!$D$20/'1.Inputs'!$D$27+'1.Inputs'!$D$23/'1.Inputs'!$D$28)-(Q246-P246)+(('1.Inputs'!$D$20+'1.Inputs'!$D$23-('1.Inputs'!$D$20/'1.Inputs'!$D$27+'1.Inputs'!$D$23/'1.Inputs'!$D$28)*'1.Inputs'!$D$10)*'1.Inputs'!$D$60+'1.Inputs'!$D$19*'1.Inputs'!$D$59+Q246)</f>
        <v>4893055303.8870831</v>
      </c>
      <c r="AC246" s="36">
        <f ca="1">S246-AC$13-AC$14+MIN(AC$13,MAX(0,((('1.Inputs'!$D$37*12*IF(1=1,'1.Inputs'!$D$38,IF(1=2,'1.Inputs'!$D$39,$E246)))*$F246*(('1.Inputs'!$D$40)+(1-'1.Inputs'!$D$40)*(1+'1.Inputs'!$D$41))*(1+$G246)^(1-1))-(('1.Inputs'!$D$37*12*IF(1=1,'1.Inputs'!$D$38,IF(1=2,'1.Inputs'!$D$39,$E246)))/(1-'1.Inputs'!$D$42)*$D246*(1+$G246)^(1-1))-('1.Inputs'!$D$37*12*IF(1=1,'1.Inputs'!$D$38,IF(1=2,'1.Inputs'!$D$39,$E246)))*'1.Inputs'!$D$43*(1+$G246)^(1-1)-'1.Inputs'!$D$44*(1+$G246)^(1-1)-('1.Inputs'!$D$20/'1.Inputs'!$D$27+'1.Inputs'!$D$23/'1.Inputs'!$D$28))))*'1.Inputs'!$D$53</f>
        <v>-498178243.75444937</v>
      </c>
      <c r="AD246" s="36">
        <f ca="1">T246-AD$13-AD$14+MIN(AD$13,MAX(0,((('1.Inputs'!$D$37*12*IF(2=1,'1.Inputs'!$D$38,IF(2=2,'1.Inputs'!$D$39,$E246)))*$F246*(('1.Inputs'!$D$40)+(1-'1.Inputs'!$D$40)*(1+'1.Inputs'!$D$41))*(1+$G246)^(2-1))-(('1.Inputs'!$D$37*12*IF(2=1,'1.Inputs'!$D$38,IF(2=2,'1.Inputs'!$D$39,$E246)))/(1-'1.Inputs'!$D$42)*$D246*(1+$G246)^(2-1))-('1.Inputs'!$D$37*12*IF(2=1,'1.Inputs'!$D$38,IF(2=2,'1.Inputs'!$D$39,$E246)))*'1.Inputs'!$D$43*(1+$G246)^(2-1)-'1.Inputs'!$D$44*(1+$G246)^(2-1)-('1.Inputs'!$D$20/'1.Inputs'!$D$27+'1.Inputs'!$D$23/'1.Inputs'!$D$28))))*'1.Inputs'!$D$53</f>
        <v>385143305.90117872</v>
      </c>
      <c r="AE246" s="36">
        <f ca="1">U246-AE$13-AE$14+MIN(AE$13,MAX(0,((('1.Inputs'!$D$37*12*IF(3=1,'1.Inputs'!$D$38,IF(3=2,'1.Inputs'!$D$39,$E246)))*$F246*(('1.Inputs'!$D$40)+(1-'1.Inputs'!$D$40)*(1+'1.Inputs'!$D$41))*(1+$G246)^(3-1))-(('1.Inputs'!$D$37*12*IF(3=1,'1.Inputs'!$D$38,IF(3=2,'1.Inputs'!$D$39,$E246)))/(1-'1.Inputs'!$D$42)*$D246*(1+$G246)^(3-1))-('1.Inputs'!$D$37*12*IF(3=1,'1.Inputs'!$D$38,IF(3=2,'1.Inputs'!$D$39,$E246)))*'1.Inputs'!$D$43*(1+$G246)^(3-1)-'1.Inputs'!$D$44*(1+$G246)^(3-1)-('1.Inputs'!$D$20/'1.Inputs'!$D$27+'1.Inputs'!$D$23/'1.Inputs'!$D$28))))*'1.Inputs'!$D$53</f>
        <v>567578910.81585121</v>
      </c>
      <c r="AF246" s="36">
        <f ca="1">V246-AF$13-AF$14+MIN(AF$13,MAX(0,((('1.Inputs'!$D$37*12*IF(4=1,'1.Inputs'!$D$38,IF(4=2,'1.Inputs'!$D$39,$E246)))*$F246*(('1.Inputs'!$D$40)+(1-'1.Inputs'!$D$40)*(1+'1.Inputs'!$D$41))*(1+$G246)^(4-1))-(('1.Inputs'!$D$37*12*IF(4=1,'1.Inputs'!$D$38,IF(4=2,'1.Inputs'!$D$39,$E246)))/(1-'1.Inputs'!$D$42)*$D246*(1+$G246)^(4-1))-('1.Inputs'!$D$37*12*IF(4=1,'1.Inputs'!$D$38,IF(4=2,'1.Inputs'!$D$39,$E246)))*'1.Inputs'!$D$43*(1+$G246)^(4-1)-'1.Inputs'!$D$44*(1+$G246)^(4-1)-('1.Inputs'!$D$20/'1.Inputs'!$D$27+'1.Inputs'!$D$23/'1.Inputs'!$D$28))))*'1.Inputs'!$D$53</f>
        <v>866713956.848176</v>
      </c>
      <c r="AG246" s="36">
        <f ca="1">W246-AG$13-AG$14+MIN(AG$13,MAX(0,((('1.Inputs'!$D$37*12*IF(5=1,'1.Inputs'!$D$38,IF(5=2,'1.Inputs'!$D$39,$E246)))*$F246*(('1.Inputs'!$D$40)+(1-'1.Inputs'!$D$40)*(1+'1.Inputs'!$D$41))*(1+$G246)^(5-1))-(('1.Inputs'!$D$37*12*IF(5=1,'1.Inputs'!$D$38,IF(5=2,'1.Inputs'!$D$39,$E246)))/(1-'1.Inputs'!$D$42)*$D246*(1+$G246)^(5-1))-('1.Inputs'!$D$37*12*IF(5=1,'1.Inputs'!$D$38,IF(5=2,'1.Inputs'!$D$39,$E246)))*'1.Inputs'!$D$43*(1+$G246)^(5-1)-'1.Inputs'!$D$44*(1+$G246)^(5-1)-('1.Inputs'!$D$20/'1.Inputs'!$D$27+'1.Inputs'!$D$23/'1.Inputs'!$D$28))))*'1.Inputs'!$D$53</f>
        <v>961001789.03307986</v>
      </c>
      <c r="AH246" s="36">
        <f ca="1">X246-AH$13-AH$14+MIN(AH$13,MAX(0,((('1.Inputs'!$D$37*12*IF(6=1,'1.Inputs'!$D$38,IF(6=2,'1.Inputs'!$D$39,$E246)))*$F246*(('1.Inputs'!$D$40)+(1-'1.Inputs'!$D$40)*(1+'1.Inputs'!$D$41))*(1+$G246)^(6-1))-(('1.Inputs'!$D$37*12*IF(6=1,'1.Inputs'!$D$38,IF(6=2,'1.Inputs'!$D$39,$E246)))/(1-'1.Inputs'!$D$42)*$D246*(1+$G246)^(6-1))-('1.Inputs'!$D$37*12*IF(6=1,'1.Inputs'!$D$38,IF(6=2,'1.Inputs'!$D$39,$E246)))*'1.Inputs'!$D$43*(1+$G246)^(6-1)-'1.Inputs'!$D$44*(1+$G246)^(6-1)-('1.Inputs'!$D$20/'1.Inputs'!$D$27+'1.Inputs'!$D$23/'1.Inputs'!$D$28))))*'1.Inputs'!$D$53</f>
        <v>1060227378.1810062</v>
      </c>
      <c r="AI246" s="36">
        <f ca="1">Y246-AI$13-AI$14+MIN(AI$13,MAX(0,((('1.Inputs'!$D$37*12*IF(7=1,'1.Inputs'!$D$38,IF(7=2,'1.Inputs'!$D$39,$E246)))*$F246*(('1.Inputs'!$D$40)+(1-'1.Inputs'!$D$40)*(1+'1.Inputs'!$D$41))*(1+$G246)^(7-1))-(('1.Inputs'!$D$37*12*IF(7=1,'1.Inputs'!$D$38,IF(7=2,'1.Inputs'!$D$39,$E246)))/(1-'1.Inputs'!$D$42)*$D246*(1+$G246)^(7-1))-('1.Inputs'!$D$37*12*IF(7=1,'1.Inputs'!$D$38,IF(7=2,'1.Inputs'!$D$39,$E246)))*'1.Inputs'!$D$43*(1+$G246)^(7-1)-'1.Inputs'!$D$44*(1+$G246)^(7-1)-('1.Inputs'!$D$20/'1.Inputs'!$D$27+'1.Inputs'!$D$23/'1.Inputs'!$D$28))))*'1.Inputs'!$D$53</f>
        <v>1164715378.0643566</v>
      </c>
      <c r="AJ246" s="36">
        <f ca="1">Z246-AJ$13-AJ$14+MIN(AJ$13,MAX(0,((('1.Inputs'!$D$37*12*IF(8=1,'1.Inputs'!$D$38,IF(8=2,'1.Inputs'!$D$39,$E246)))*$F246*(('1.Inputs'!$D$40)+(1-'1.Inputs'!$D$40)*(1+'1.Inputs'!$D$41))*(1+$G246)^(8-1))-(('1.Inputs'!$D$37*12*IF(8=1,'1.Inputs'!$D$38,IF(8=2,'1.Inputs'!$D$39,$E246)))/(1-'1.Inputs'!$D$42)*$D246*(1+$G246)^(8-1))-('1.Inputs'!$D$37*12*IF(8=1,'1.Inputs'!$D$38,IF(8=2,'1.Inputs'!$D$39,$E246)))*'1.Inputs'!$D$43*(1+$G246)^(8-1)-'1.Inputs'!$D$44*(1+$G246)^(8-1)-('1.Inputs'!$D$20/'1.Inputs'!$D$27+'1.Inputs'!$D$23/'1.Inputs'!$D$28))))*'1.Inputs'!$D$53</f>
        <v>1520811788.194653</v>
      </c>
      <c r="AK246" s="36">
        <f ca="1">AA246-AK$13-AK$14+MIN(AK$13,MAX(0,((('1.Inputs'!$D$37*12*IF(9=1,'1.Inputs'!$D$38,IF(9=2,'1.Inputs'!$D$39,$E246)))*$F246*(('1.Inputs'!$D$40)+(1-'1.Inputs'!$D$40)*(1+'1.Inputs'!$D$41))*(1+$G246)^(9-1))-(('1.Inputs'!$D$37*12*IF(9=1,'1.Inputs'!$D$38,IF(9=2,'1.Inputs'!$D$39,$E246)))/(1-'1.Inputs'!$D$42)*$D246*(1+$G246)^(9-1))-('1.Inputs'!$D$37*12*IF(9=1,'1.Inputs'!$D$38,IF(9=2,'1.Inputs'!$D$39,$E246)))*'1.Inputs'!$D$43*(1+$G246)^(9-1)-'1.Inputs'!$D$44*(1+$G246)^(9-1)-('1.Inputs'!$D$20/'1.Inputs'!$D$27+'1.Inputs'!$D$23/'1.Inputs'!$D$28))))*'1.Inputs'!$D$53</f>
        <v>1617697357.288672</v>
      </c>
      <c r="AL246" s="36">
        <f ca="1">AB246-AL$13-AL$14+MIN(AL$13,MAX(0,((('1.Inputs'!$D$37*12*IF(10=1,'1.Inputs'!$D$38,IF(10=2,'1.Inputs'!$D$39,$E246)))*$F246*(('1.Inputs'!$D$40)+(1-'1.Inputs'!$D$40)*(1+'1.Inputs'!$D$41))*(1+$G246)^(10-1))-(('1.Inputs'!$D$37*12*IF(10=1,'1.Inputs'!$D$38,IF(10=2,'1.Inputs'!$D$39,$E246)))/(1-'1.Inputs'!$D$42)*$D246*(1+$G246)^(10-1))-('1.Inputs'!$D$37*12*IF(10=1,'1.Inputs'!$D$38,IF(10=2,'1.Inputs'!$D$39,$E246)))*'1.Inputs'!$D$43*(1+$G246)^(10-1)-'1.Inputs'!$D$44*(1+$G246)^(10-1)-('1.Inputs'!$D$20/'1.Inputs'!$D$27+'1.Inputs'!$D$23/'1.Inputs'!$D$28))))*'1.Inputs'!$D$53+'1.Inputs'!$D$35</f>
        <v>5693055303.8870831</v>
      </c>
      <c r="AM246" s="48">
        <f ca="1">R246+NPV('1.Inputs'!$D$55,S246:AB246)</f>
        <v>4243104457.3881817</v>
      </c>
      <c r="AN246" s="48">
        <f ca="1">-('1.Inputs'!$D$24*(1-'1.Inputs'!$D$31)+'1.Inputs'!$D$35)+NPV('1.Inputs'!$D$54,AC246:AL246)</f>
        <v>2062398392.4163365</v>
      </c>
      <c r="AO246" s="36">
        <f t="shared" ca="1" si="29"/>
        <v>-2.7251913533499281</v>
      </c>
      <c r="AP246" s="36">
        <f t="shared" ca="1" si="30"/>
        <v>2.310769590487427</v>
      </c>
      <c r="AQ246" s="36">
        <f ca="1">'1.Inputs'!$D$35+MIN(SUM($AC246:AC246),SUM($AC246:AD246),SUM($AC246:AE246),SUM($AC246:AF246),SUM($AC246:AG246),SUM($AC246:AH246),SUM($AC246:AI246),SUM($AC246:AJ246),SUM($AC246:AK246),SUM($AC246:AL246))</f>
        <v>301821756.24555063</v>
      </c>
      <c r="AR246" s="36">
        <f ca="1">IF(AP246&lt;'1.Inputs'!$D$57,1,0)</f>
        <v>0</v>
      </c>
      <c r="AS246" s="36">
        <f t="shared" ca="1" si="31"/>
        <v>0</v>
      </c>
    </row>
    <row r="247" spans="2:45" ht="15" customHeight="1" x14ac:dyDescent="0.25">
      <c r="B247" s="36">
        <v>232</v>
      </c>
      <c r="C247" s="36">
        <f t="shared" ca="1" si="24"/>
        <v>0.87191957794198283</v>
      </c>
      <c r="D247" s="36">
        <f t="shared" ca="1" si="25"/>
        <v>19529.167844275085</v>
      </c>
      <c r="E247" s="47">
        <f t="shared" ca="1" si="26"/>
        <v>0.87558785639384806</v>
      </c>
      <c r="F247" s="36">
        <f t="shared" ca="1" si="27"/>
        <v>28466.355646982818</v>
      </c>
      <c r="G247" s="36">
        <f t="shared" ca="1" si="28"/>
        <v>3.4798698035116656E-2</v>
      </c>
      <c r="H247" s="36">
        <f ca="1">((('1.Inputs'!$D$37*12*IF(1=1,'1.Inputs'!$D$38,IF(1=2,'1.Inputs'!$D$39,$E247)))*$F247*(('1.Inputs'!$D$40)+(1-'1.Inputs'!$D$40)*(1+'1.Inputs'!$D$41))*(1+$G247)^(1-1))*'1.Inputs'!$D$47+(('1.Inputs'!$D$37*12*IF(1=1,'1.Inputs'!$D$38,IF(1=2,'1.Inputs'!$D$39,$E247)))/(1-'1.Inputs'!$D$42)*$D247*(1+$G247)^(1-1))*('1.Inputs'!$D$48-'1.Inputs'!$D$49))/'1.Inputs'!$D$51</f>
        <v>765266564.91989458</v>
      </c>
      <c r="I247" s="36">
        <f ca="1">((('1.Inputs'!$D$37*12*IF(2=1,'1.Inputs'!$D$38,IF(2=2,'1.Inputs'!$D$39,$E247)))*$F247*(('1.Inputs'!$D$40)+(1-'1.Inputs'!$D$40)*(1+'1.Inputs'!$D$41))*(1+$G247)^(2-1))*'1.Inputs'!$D$47+(('1.Inputs'!$D$37*12*IF(2=1,'1.Inputs'!$D$38,IF(2=2,'1.Inputs'!$D$39,$E247)))/(1-'1.Inputs'!$D$42)*$D247*(1+$G247)^(2-1))*('1.Inputs'!$D$48-'1.Inputs'!$D$49))/'1.Inputs'!$D$51</f>
        <v>1108655583.0404782</v>
      </c>
      <c r="J247" s="36">
        <f ca="1">((('1.Inputs'!$D$37*12*IF(3=1,'1.Inputs'!$D$38,IF(3=2,'1.Inputs'!$D$39,$E247)))*$F247*(('1.Inputs'!$D$40)+(1-'1.Inputs'!$D$40)*(1+'1.Inputs'!$D$41))*(1+$G247)^(3-1))*'1.Inputs'!$D$47+(('1.Inputs'!$D$37*12*IF(3=1,'1.Inputs'!$D$38,IF(3=2,'1.Inputs'!$D$39,$E247)))/(1-'1.Inputs'!$D$42)*$D247*(1+$G247)^(3-1))*('1.Inputs'!$D$48-'1.Inputs'!$D$49))/'1.Inputs'!$D$51</f>
        <v>1435007634.7146175</v>
      </c>
      <c r="K247" s="36">
        <f ca="1">((('1.Inputs'!$D$37*12*IF(4=1,'1.Inputs'!$D$38,IF(4=2,'1.Inputs'!$D$39,$E247)))*$F247*(('1.Inputs'!$D$40)+(1-'1.Inputs'!$D$40)*(1+'1.Inputs'!$D$41))*(1+$G247)^(4-1))*'1.Inputs'!$D$47+(('1.Inputs'!$D$37*12*IF(4=1,'1.Inputs'!$D$38,IF(4=2,'1.Inputs'!$D$39,$E247)))/(1-'1.Inputs'!$D$42)*$D247*(1+$G247)^(4-1))*('1.Inputs'!$D$48-'1.Inputs'!$D$49))/'1.Inputs'!$D$51</f>
        <v>1484944032.0731387</v>
      </c>
      <c r="L247" s="36">
        <f ca="1">((('1.Inputs'!$D$37*12*IF(5=1,'1.Inputs'!$D$38,IF(5=2,'1.Inputs'!$D$39,$E247)))*$F247*(('1.Inputs'!$D$40)+(1-'1.Inputs'!$D$40)*(1+'1.Inputs'!$D$41))*(1+$G247)^(5-1))*'1.Inputs'!$D$47+(('1.Inputs'!$D$37*12*IF(5=1,'1.Inputs'!$D$38,IF(5=2,'1.Inputs'!$D$39,$E247)))/(1-'1.Inputs'!$D$42)*$D247*(1+$G247)^(5-1))*('1.Inputs'!$D$48-'1.Inputs'!$D$49))/'1.Inputs'!$D$51</f>
        <v>1536618151.0443006</v>
      </c>
      <c r="M247" s="36">
        <f ca="1">((('1.Inputs'!$D$37*12*IF(6=1,'1.Inputs'!$D$38,IF(6=2,'1.Inputs'!$D$39,$E247)))*$F247*(('1.Inputs'!$D$40)+(1-'1.Inputs'!$D$40)*(1+'1.Inputs'!$D$41))*(1+$G247)^(6-1))*'1.Inputs'!$D$47+(('1.Inputs'!$D$37*12*IF(6=1,'1.Inputs'!$D$38,IF(6=2,'1.Inputs'!$D$39,$E247)))/(1-'1.Inputs'!$D$42)*$D247*(1+$G247)^(6-1))*('1.Inputs'!$D$48-'1.Inputs'!$D$49))/'1.Inputs'!$D$51</f>
        <v>1590090462.0777702</v>
      </c>
      <c r="N247" s="36">
        <f ca="1">((('1.Inputs'!$D$37*12*IF(7=1,'1.Inputs'!$D$38,IF(7=2,'1.Inputs'!$D$39,$E247)))*$F247*(('1.Inputs'!$D$40)+(1-'1.Inputs'!$D$40)*(1+'1.Inputs'!$D$41))*(1+$G247)^(7-1))*'1.Inputs'!$D$47+(('1.Inputs'!$D$37*12*IF(7=1,'1.Inputs'!$D$38,IF(7=2,'1.Inputs'!$D$39,$E247)))/(1-'1.Inputs'!$D$42)*$D247*(1+$G247)^(7-1))*('1.Inputs'!$D$48-'1.Inputs'!$D$49))/'1.Inputs'!$D$51</f>
        <v>1645423539.9161339</v>
      </c>
      <c r="O247" s="36">
        <f ca="1">((('1.Inputs'!$D$37*12*IF(8=1,'1.Inputs'!$D$38,IF(8=2,'1.Inputs'!$D$39,$E247)))*$F247*(('1.Inputs'!$D$40)+(1-'1.Inputs'!$D$40)*(1+'1.Inputs'!$D$41))*(1+$G247)^(8-1))*'1.Inputs'!$D$47+(('1.Inputs'!$D$37*12*IF(8=1,'1.Inputs'!$D$38,IF(8=2,'1.Inputs'!$D$39,$E247)))/(1-'1.Inputs'!$D$42)*$D247*(1+$G247)^(8-1))*('1.Inputs'!$D$48-'1.Inputs'!$D$49))/'1.Inputs'!$D$51</f>
        <v>1702682136.8215482</v>
      </c>
      <c r="P247" s="36">
        <f ca="1">((('1.Inputs'!$D$37*12*IF(9=1,'1.Inputs'!$D$38,IF(9=2,'1.Inputs'!$D$39,$E247)))*$F247*(('1.Inputs'!$D$40)+(1-'1.Inputs'!$D$40)*(1+'1.Inputs'!$D$41))*(1+$G247)^(9-1))*'1.Inputs'!$D$47+(('1.Inputs'!$D$37*12*IF(9=1,'1.Inputs'!$D$38,IF(9=2,'1.Inputs'!$D$39,$E247)))/(1-'1.Inputs'!$D$42)*$D247*(1+$G247)^(9-1))*('1.Inputs'!$D$48-'1.Inputs'!$D$49))/'1.Inputs'!$D$51</f>
        <v>1761933258.350589</v>
      </c>
      <c r="Q247" s="36">
        <f ca="1">((('1.Inputs'!$D$37*12*IF(10=1,'1.Inputs'!$D$38,IF(10=2,'1.Inputs'!$D$39,$E247)))*$F247*(('1.Inputs'!$D$40)+(1-'1.Inputs'!$D$40)*(1+'1.Inputs'!$D$41))*(1+$G247)^(10-1))*'1.Inputs'!$D$47+(('1.Inputs'!$D$37*12*IF(10=1,'1.Inputs'!$D$38,IF(10=2,'1.Inputs'!$D$39,$E247)))/(1-'1.Inputs'!$D$42)*$D247*(1+$G247)^(10-1))*('1.Inputs'!$D$48-'1.Inputs'!$D$49))/'1.Inputs'!$D$51</f>
        <v>1823246241.7659605</v>
      </c>
      <c r="R247" s="36">
        <f>-'1.Inputs'!$D$24</f>
        <v>-2050000000</v>
      </c>
      <c r="S247" s="36">
        <f ca="1">((('1.Inputs'!$D$37*12*IF(1=1,'1.Inputs'!$D$38,IF(1=2,'1.Inputs'!$D$39,$E247)))*$F247*(('1.Inputs'!$D$40)+(1-'1.Inputs'!$D$40)*(1+'1.Inputs'!$D$41))*(1+$G247)^(1-1))-(('1.Inputs'!$D$37*12*IF(1=1,'1.Inputs'!$D$38,IF(1=2,'1.Inputs'!$D$39,$E247)))/(1-'1.Inputs'!$D$42)*$D247*(1+$G247)^(1-1))-('1.Inputs'!$D$37*12*IF(1=1,'1.Inputs'!$D$38,IF(1=2,'1.Inputs'!$D$39,$E247)))*'1.Inputs'!$D$43*(1+$G247)^(1-1)-'1.Inputs'!$D$44*(1+$G247)^(1-1)-('1.Inputs'!$D$20/'1.Inputs'!$D$27+'1.Inputs'!$D$23/'1.Inputs'!$D$28))-MAX(0,((('1.Inputs'!$D$37*12*IF(1=1,'1.Inputs'!$D$38,IF(1=2,'1.Inputs'!$D$39,$E247)))*$F247*(('1.Inputs'!$D$40)+(1-'1.Inputs'!$D$40)*(1+'1.Inputs'!$D$41))*(1+$G247)^(1-1))-(('1.Inputs'!$D$37*12*IF(1=1,'1.Inputs'!$D$38,IF(1=2,'1.Inputs'!$D$39,$E247)))/(1-'1.Inputs'!$D$42)*$D247*(1+$G247)^(1-1))-('1.Inputs'!$D$37*12*IF(1=1,'1.Inputs'!$D$38,IF(1=2,'1.Inputs'!$D$39,$E247)))*'1.Inputs'!$D$43*(1+$G247)^(1-1)-'1.Inputs'!$D$44*(1+$G247)^(1-1)-('1.Inputs'!$D$20/'1.Inputs'!$D$27+'1.Inputs'!$D$23/'1.Inputs'!$D$28)))*'1.Inputs'!$D$53+('1.Inputs'!$D$20/'1.Inputs'!$D$27+'1.Inputs'!$D$23/'1.Inputs'!$D$28)-H247</f>
        <v>-790075927.40206707</v>
      </c>
      <c r="T247" s="36">
        <f ca="1">((('1.Inputs'!$D$37*12*IF(2=1,'1.Inputs'!$D$38,IF(2=2,'1.Inputs'!$D$39,$E247)))*$F247*(('1.Inputs'!$D$40)+(1-'1.Inputs'!$D$40)*(1+'1.Inputs'!$D$41))*(1+$G247)^(2-1))-(('1.Inputs'!$D$37*12*IF(2=1,'1.Inputs'!$D$38,IF(2=2,'1.Inputs'!$D$39,$E247)))/(1-'1.Inputs'!$D$42)*$D247*(1+$G247)^(2-1))-('1.Inputs'!$D$37*12*IF(2=1,'1.Inputs'!$D$38,IF(2=2,'1.Inputs'!$D$39,$E247)))*'1.Inputs'!$D$43*(1+$G247)^(2-1)-'1.Inputs'!$D$44*(1+$G247)^(2-1)-('1.Inputs'!$D$20/'1.Inputs'!$D$27+'1.Inputs'!$D$23/'1.Inputs'!$D$28))-MAX(0,((('1.Inputs'!$D$37*12*IF(2=1,'1.Inputs'!$D$38,IF(2=2,'1.Inputs'!$D$39,$E247)))*$F247*(('1.Inputs'!$D$40)+(1-'1.Inputs'!$D$40)*(1+'1.Inputs'!$D$41))*(1+$G247)^(2-1))-(('1.Inputs'!$D$37*12*IF(2=1,'1.Inputs'!$D$38,IF(2=2,'1.Inputs'!$D$39,$E247)))/(1-'1.Inputs'!$D$42)*$D247*(1+$G247)^(2-1))-('1.Inputs'!$D$37*12*IF(2=1,'1.Inputs'!$D$38,IF(2=2,'1.Inputs'!$D$39,$E247)))*'1.Inputs'!$D$43*(1+$G247)^(2-1)-'1.Inputs'!$D$44*(1+$G247)^(2-1)-('1.Inputs'!$D$20/'1.Inputs'!$D$27+'1.Inputs'!$D$23/'1.Inputs'!$D$28)))*'1.Inputs'!$D$53+('1.Inputs'!$D$20/'1.Inputs'!$D$27+'1.Inputs'!$D$23/'1.Inputs'!$D$28)-(I247-H247)</f>
        <v>-77358276.136392236</v>
      </c>
      <c r="U247" s="36">
        <f ca="1">((('1.Inputs'!$D$37*12*IF(3=1,'1.Inputs'!$D$38,IF(3=2,'1.Inputs'!$D$39,$E247)))*$F247*(('1.Inputs'!$D$40)+(1-'1.Inputs'!$D$40)*(1+'1.Inputs'!$D$41))*(1+$G247)^(3-1))-(('1.Inputs'!$D$37*12*IF(3=1,'1.Inputs'!$D$38,IF(3=2,'1.Inputs'!$D$39,$E247)))/(1-'1.Inputs'!$D$42)*$D247*(1+$G247)^(3-1))-('1.Inputs'!$D$37*12*IF(3=1,'1.Inputs'!$D$38,IF(3=2,'1.Inputs'!$D$39,$E247)))*'1.Inputs'!$D$43*(1+$G247)^(3-1)-'1.Inputs'!$D$44*(1+$G247)^(3-1)-('1.Inputs'!$D$20/'1.Inputs'!$D$27+'1.Inputs'!$D$23/'1.Inputs'!$D$28))-MAX(0,((('1.Inputs'!$D$37*12*IF(3=1,'1.Inputs'!$D$38,IF(3=2,'1.Inputs'!$D$39,$E247)))*$F247*(('1.Inputs'!$D$40)+(1-'1.Inputs'!$D$40)*(1+'1.Inputs'!$D$41))*(1+$G247)^(3-1))-(('1.Inputs'!$D$37*12*IF(3=1,'1.Inputs'!$D$38,IF(3=2,'1.Inputs'!$D$39,$E247)))/(1-'1.Inputs'!$D$42)*$D247*(1+$G247)^(3-1))-('1.Inputs'!$D$37*12*IF(3=1,'1.Inputs'!$D$38,IF(3=2,'1.Inputs'!$D$39,$E247)))*'1.Inputs'!$D$43*(1+$G247)^(3-1)-'1.Inputs'!$D$44*(1+$G247)^(3-1)-('1.Inputs'!$D$20/'1.Inputs'!$D$27+'1.Inputs'!$D$23/'1.Inputs'!$D$28)))*'1.Inputs'!$D$53+('1.Inputs'!$D$20/'1.Inputs'!$D$27+'1.Inputs'!$D$23/'1.Inputs'!$D$28)-(J247-I247)</f>
        <v>161212393.79598898</v>
      </c>
      <c r="V247" s="36">
        <f ca="1">((('1.Inputs'!$D$37*12*IF(4=1,'1.Inputs'!$D$38,IF(4=2,'1.Inputs'!$D$39,$E247)))*$F247*(('1.Inputs'!$D$40)+(1-'1.Inputs'!$D$40)*(1+'1.Inputs'!$D$41))*(1+$G247)^(4-1))-(('1.Inputs'!$D$37*12*IF(4=1,'1.Inputs'!$D$38,IF(4=2,'1.Inputs'!$D$39,$E247)))/(1-'1.Inputs'!$D$42)*$D247*(1+$G247)^(4-1))-('1.Inputs'!$D$37*12*IF(4=1,'1.Inputs'!$D$38,IF(4=2,'1.Inputs'!$D$39,$E247)))*'1.Inputs'!$D$43*(1+$G247)^(4-1)-'1.Inputs'!$D$44*(1+$G247)^(4-1)-('1.Inputs'!$D$20/'1.Inputs'!$D$27+'1.Inputs'!$D$23/'1.Inputs'!$D$28))-MAX(0,((('1.Inputs'!$D$37*12*IF(4=1,'1.Inputs'!$D$38,IF(4=2,'1.Inputs'!$D$39,$E247)))*$F247*(('1.Inputs'!$D$40)+(1-'1.Inputs'!$D$40)*(1+'1.Inputs'!$D$41))*(1+$G247)^(4-1))-(('1.Inputs'!$D$37*12*IF(4=1,'1.Inputs'!$D$38,IF(4=2,'1.Inputs'!$D$39,$E247)))/(1-'1.Inputs'!$D$42)*$D247*(1+$G247)^(4-1))-('1.Inputs'!$D$37*12*IF(4=1,'1.Inputs'!$D$38,IF(4=2,'1.Inputs'!$D$39,$E247)))*'1.Inputs'!$D$43*(1+$G247)^(4-1)-'1.Inputs'!$D$44*(1+$G247)^(4-1)-('1.Inputs'!$D$20/'1.Inputs'!$D$27+'1.Inputs'!$D$23/'1.Inputs'!$D$28)))*'1.Inputs'!$D$53+('1.Inputs'!$D$20/'1.Inputs'!$D$27+'1.Inputs'!$D$23/'1.Inputs'!$D$28)-(K247-J247)</f>
        <v>452950417.54002142</v>
      </c>
      <c r="W247" s="36">
        <f ca="1">((('1.Inputs'!$D$37*12*IF(5=1,'1.Inputs'!$D$38,IF(5=2,'1.Inputs'!$D$39,$E247)))*$F247*(('1.Inputs'!$D$40)+(1-'1.Inputs'!$D$40)*(1+'1.Inputs'!$D$41))*(1+$G247)^(5-1))-(('1.Inputs'!$D$37*12*IF(5=1,'1.Inputs'!$D$38,IF(5=2,'1.Inputs'!$D$39,$E247)))/(1-'1.Inputs'!$D$42)*$D247*(1+$G247)^(5-1))-('1.Inputs'!$D$37*12*IF(5=1,'1.Inputs'!$D$38,IF(5=2,'1.Inputs'!$D$39,$E247)))*'1.Inputs'!$D$43*(1+$G247)^(5-1)-'1.Inputs'!$D$44*(1+$G247)^(5-1)-('1.Inputs'!$D$20/'1.Inputs'!$D$27+'1.Inputs'!$D$23/'1.Inputs'!$D$28))-MAX(0,((('1.Inputs'!$D$37*12*IF(5=1,'1.Inputs'!$D$38,IF(5=2,'1.Inputs'!$D$39,$E247)))*$F247*(('1.Inputs'!$D$40)+(1-'1.Inputs'!$D$40)*(1+'1.Inputs'!$D$41))*(1+$G247)^(5-1))-(('1.Inputs'!$D$37*12*IF(5=1,'1.Inputs'!$D$38,IF(5=2,'1.Inputs'!$D$39,$E247)))/(1-'1.Inputs'!$D$42)*$D247*(1+$G247)^(5-1))-('1.Inputs'!$D$37*12*IF(5=1,'1.Inputs'!$D$38,IF(5=2,'1.Inputs'!$D$39,$E247)))*'1.Inputs'!$D$43*(1+$G247)^(5-1)-'1.Inputs'!$D$44*(1+$G247)^(5-1)-('1.Inputs'!$D$20/'1.Inputs'!$D$27+'1.Inputs'!$D$23/'1.Inputs'!$D$28)))*'1.Inputs'!$D$53+('1.Inputs'!$D$20/'1.Inputs'!$D$27+'1.Inputs'!$D$23/'1.Inputs'!$D$28)-(L247-K247)</f>
        <v>467068263.86271721</v>
      </c>
      <c r="X247" s="36">
        <f ca="1">((('1.Inputs'!$D$37*12*IF(6=1,'1.Inputs'!$D$38,IF(6=2,'1.Inputs'!$D$39,$E247)))*$F247*(('1.Inputs'!$D$40)+(1-'1.Inputs'!$D$40)*(1+'1.Inputs'!$D$41))*(1+$G247)^(6-1))-(('1.Inputs'!$D$37*12*IF(6=1,'1.Inputs'!$D$38,IF(6=2,'1.Inputs'!$D$39,$E247)))/(1-'1.Inputs'!$D$42)*$D247*(1+$G247)^(6-1))-('1.Inputs'!$D$37*12*IF(6=1,'1.Inputs'!$D$38,IF(6=2,'1.Inputs'!$D$39,$E247)))*'1.Inputs'!$D$43*(1+$G247)^(6-1)-'1.Inputs'!$D$44*(1+$G247)^(6-1)-('1.Inputs'!$D$20/'1.Inputs'!$D$27+'1.Inputs'!$D$23/'1.Inputs'!$D$28))-MAX(0,((('1.Inputs'!$D$37*12*IF(6=1,'1.Inputs'!$D$38,IF(6=2,'1.Inputs'!$D$39,$E247)))*$F247*(('1.Inputs'!$D$40)+(1-'1.Inputs'!$D$40)*(1+'1.Inputs'!$D$41))*(1+$G247)^(6-1))-(('1.Inputs'!$D$37*12*IF(6=1,'1.Inputs'!$D$38,IF(6=2,'1.Inputs'!$D$39,$E247)))/(1-'1.Inputs'!$D$42)*$D247*(1+$G247)^(6-1))-('1.Inputs'!$D$37*12*IF(6=1,'1.Inputs'!$D$38,IF(6=2,'1.Inputs'!$D$39,$E247)))*'1.Inputs'!$D$43*(1+$G247)^(6-1)-'1.Inputs'!$D$44*(1+$G247)^(6-1)-('1.Inputs'!$D$20/'1.Inputs'!$D$27+'1.Inputs'!$D$23/'1.Inputs'!$D$28)))*'1.Inputs'!$D$53+('1.Inputs'!$D$20/'1.Inputs'!$D$27+'1.Inputs'!$D$23/'1.Inputs'!$D$28)-(M247-L247)</f>
        <v>481677392.85650325</v>
      </c>
      <c r="Y247" s="36">
        <f ca="1">((('1.Inputs'!$D$37*12*IF(7=1,'1.Inputs'!$D$38,IF(7=2,'1.Inputs'!$D$39,$E247)))*$F247*(('1.Inputs'!$D$40)+(1-'1.Inputs'!$D$40)*(1+'1.Inputs'!$D$41))*(1+$G247)^(7-1))-(('1.Inputs'!$D$37*12*IF(7=1,'1.Inputs'!$D$38,IF(7=2,'1.Inputs'!$D$39,$E247)))/(1-'1.Inputs'!$D$42)*$D247*(1+$G247)^(7-1))-('1.Inputs'!$D$37*12*IF(7=1,'1.Inputs'!$D$38,IF(7=2,'1.Inputs'!$D$39,$E247)))*'1.Inputs'!$D$43*(1+$G247)^(7-1)-'1.Inputs'!$D$44*(1+$G247)^(7-1)-('1.Inputs'!$D$20/'1.Inputs'!$D$27+'1.Inputs'!$D$23/'1.Inputs'!$D$28))-MAX(0,((('1.Inputs'!$D$37*12*IF(7=1,'1.Inputs'!$D$38,IF(7=2,'1.Inputs'!$D$39,$E247)))*$F247*(('1.Inputs'!$D$40)+(1-'1.Inputs'!$D$40)*(1+'1.Inputs'!$D$41))*(1+$G247)^(7-1))-(('1.Inputs'!$D$37*12*IF(7=1,'1.Inputs'!$D$38,IF(7=2,'1.Inputs'!$D$39,$E247)))/(1-'1.Inputs'!$D$42)*$D247*(1+$G247)^(7-1))-('1.Inputs'!$D$37*12*IF(7=1,'1.Inputs'!$D$38,IF(7=2,'1.Inputs'!$D$39,$E247)))*'1.Inputs'!$D$43*(1+$G247)^(7-1)-'1.Inputs'!$D$44*(1+$G247)^(7-1)-('1.Inputs'!$D$20/'1.Inputs'!$D$27+'1.Inputs'!$D$23/'1.Inputs'!$D$28)))*'1.Inputs'!$D$53+('1.Inputs'!$D$20/'1.Inputs'!$D$27+'1.Inputs'!$D$23/'1.Inputs'!$D$28)-(N247-M247)</f>
        <v>496794900.51869953</v>
      </c>
      <c r="Z247" s="36">
        <f ca="1">((('1.Inputs'!$D$37*12*IF(8=1,'1.Inputs'!$D$38,IF(8=2,'1.Inputs'!$D$39,$E247)))*$F247*(('1.Inputs'!$D$40)+(1-'1.Inputs'!$D$40)*(1+'1.Inputs'!$D$41))*(1+$G247)^(8-1))-(('1.Inputs'!$D$37*12*IF(8=1,'1.Inputs'!$D$38,IF(8=2,'1.Inputs'!$D$39,$E247)))/(1-'1.Inputs'!$D$42)*$D247*(1+$G247)^(8-1))-('1.Inputs'!$D$37*12*IF(8=1,'1.Inputs'!$D$38,IF(8=2,'1.Inputs'!$D$39,$E247)))*'1.Inputs'!$D$43*(1+$G247)^(8-1)-'1.Inputs'!$D$44*(1+$G247)^(8-1)-('1.Inputs'!$D$20/'1.Inputs'!$D$27+'1.Inputs'!$D$23/'1.Inputs'!$D$28))-MAX(0,((('1.Inputs'!$D$37*12*IF(8=1,'1.Inputs'!$D$38,IF(8=2,'1.Inputs'!$D$39,$E247)))*$F247*(('1.Inputs'!$D$40)+(1-'1.Inputs'!$D$40)*(1+'1.Inputs'!$D$41))*(1+$G247)^(8-1))-(('1.Inputs'!$D$37*12*IF(8=1,'1.Inputs'!$D$38,IF(8=2,'1.Inputs'!$D$39,$E247)))/(1-'1.Inputs'!$D$42)*$D247*(1+$G247)^(8-1))-('1.Inputs'!$D$37*12*IF(8=1,'1.Inputs'!$D$38,IF(8=2,'1.Inputs'!$D$39,$E247)))*'1.Inputs'!$D$43*(1+$G247)^(8-1)-'1.Inputs'!$D$44*(1+$G247)^(8-1)-('1.Inputs'!$D$20/'1.Inputs'!$D$27+'1.Inputs'!$D$23/'1.Inputs'!$D$28)))*'1.Inputs'!$D$53+('1.Inputs'!$D$20/'1.Inputs'!$D$27+'1.Inputs'!$D$23/'1.Inputs'!$D$28)-(O247-N247)</f>
        <v>512438477.76507568</v>
      </c>
      <c r="AA247" s="36">
        <f ca="1">((('1.Inputs'!$D$37*12*IF(9=1,'1.Inputs'!$D$38,IF(9=2,'1.Inputs'!$D$39,$E247)))*$F247*(('1.Inputs'!$D$40)+(1-'1.Inputs'!$D$40)*(1+'1.Inputs'!$D$41))*(1+$G247)^(9-1))-(('1.Inputs'!$D$37*12*IF(9=1,'1.Inputs'!$D$38,IF(9=2,'1.Inputs'!$D$39,$E247)))/(1-'1.Inputs'!$D$42)*$D247*(1+$G247)^(9-1))-('1.Inputs'!$D$37*12*IF(9=1,'1.Inputs'!$D$38,IF(9=2,'1.Inputs'!$D$39,$E247)))*'1.Inputs'!$D$43*(1+$G247)^(9-1)-'1.Inputs'!$D$44*(1+$G247)^(9-1)-('1.Inputs'!$D$20/'1.Inputs'!$D$27+'1.Inputs'!$D$23/'1.Inputs'!$D$28))-MAX(0,((('1.Inputs'!$D$37*12*IF(9=1,'1.Inputs'!$D$38,IF(9=2,'1.Inputs'!$D$39,$E247)))*$F247*(('1.Inputs'!$D$40)+(1-'1.Inputs'!$D$40)*(1+'1.Inputs'!$D$41))*(1+$G247)^(9-1))-(('1.Inputs'!$D$37*12*IF(9=1,'1.Inputs'!$D$38,IF(9=2,'1.Inputs'!$D$39,$E247)))/(1-'1.Inputs'!$D$42)*$D247*(1+$G247)^(9-1))-('1.Inputs'!$D$37*12*IF(9=1,'1.Inputs'!$D$38,IF(9=2,'1.Inputs'!$D$39,$E247)))*'1.Inputs'!$D$43*(1+$G247)^(9-1)-'1.Inputs'!$D$44*(1+$G247)^(9-1)-('1.Inputs'!$D$20/'1.Inputs'!$D$27+'1.Inputs'!$D$23/'1.Inputs'!$D$28)))*'1.Inputs'!$D$53+('1.Inputs'!$D$20/'1.Inputs'!$D$27+'1.Inputs'!$D$23/'1.Inputs'!$D$28)-(P247-O247)</f>
        <v>528626431.13223875</v>
      </c>
      <c r="AB247" s="36">
        <f ca="1">((('1.Inputs'!$D$37*12*IF(10=1,'1.Inputs'!$D$38,IF(10=2,'1.Inputs'!$D$39,$E247)))*$F247*(('1.Inputs'!$D$40)+(1-'1.Inputs'!$D$40)*(1+'1.Inputs'!$D$41))*(1+$G247)^(10-1))-(('1.Inputs'!$D$37*12*IF(10=1,'1.Inputs'!$D$38,IF(10=2,'1.Inputs'!$D$39,$E247)))/(1-'1.Inputs'!$D$42)*$D247*(1+$G247)^(10-1))-('1.Inputs'!$D$37*12*IF(10=1,'1.Inputs'!$D$38,IF(10=2,'1.Inputs'!$D$39,$E247)))*'1.Inputs'!$D$43*(1+$G247)^(10-1)-'1.Inputs'!$D$44*(1+$G247)^(10-1)-('1.Inputs'!$D$20/'1.Inputs'!$D$27+'1.Inputs'!$D$23/'1.Inputs'!$D$28))-MAX(0,((('1.Inputs'!$D$37*12*IF(10=1,'1.Inputs'!$D$38,IF(10=2,'1.Inputs'!$D$39,$E247)))*$F247*(('1.Inputs'!$D$40)+(1-'1.Inputs'!$D$40)*(1+'1.Inputs'!$D$41))*(1+$G247)^(10-1))-(('1.Inputs'!$D$37*12*IF(10=1,'1.Inputs'!$D$38,IF(10=2,'1.Inputs'!$D$39,$E247)))/(1-'1.Inputs'!$D$42)*$D247*(1+$G247)^(10-1))-('1.Inputs'!$D$37*12*IF(10=1,'1.Inputs'!$D$38,IF(10=2,'1.Inputs'!$D$39,$E247)))*'1.Inputs'!$D$43*(1+$G247)^(10-1)-'1.Inputs'!$D$44*(1+$G247)^(10-1)-('1.Inputs'!$D$20/'1.Inputs'!$D$27+'1.Inputs'!$D$23/'1.Inputs'!$D$28)))*'1.Inputs'!$D$53+('1.Inputs'!$D$20/'1.Inputs'!$D$27+'1.Inputs'!$D$23/'1.Inputs'!$D$28)-(Q247-P247)+(('1.Inputs'!$D$20+'1.Inputs'!$D$23-('1.Inputs'!$D$20/'1.Inputs'!$D$27+'1.Inputs'!$D$23/'1.Inputs'!$D$28)*'1.Inputs'!$D$10)*'1.Inputs'!$D$60+'1.Inputs'!$D$19*'1.Inputs'!$D$59+Q247)</f>
        <v>3068623945.966393</v>
      </c>
      <c r="AC247" s="36">
        <f ca="1">S247-AC$13-AC$14+MIN(AC$13,MAX(0,((('1.Inputs'!$D$37*12*IF(1=1,'1.Inputs'!$D$38,IF(1=2,'1.Inputs'!$D$39,$E247)))*$F247*(('1.Inputs'!$D$40)+(1-'1.Inputs'!$D$40)*(1+'1.Inputs'!$D$41))*(1+$G247)^(1-1))-(('1.Inputs'!$D$37*12*IF(1=1,'1.Inputs'!$D$38,IF(1=2,'1.Inputs'!$D$39,$E247)))/(1-'1.Inputs'!$D$42)*$D247*(1+$G247)^(1-1))-('1.Inputs'!$D$37*12*IF(1=1,'1.Inputs'!$D$38,IF(1=2,'1.Inputs'!$D$39,$E247)))*'1.Inputs'!$D$43*(1+$G247)^(1-1)-'1.Inputs'!$D$44*(1+$G247)^(1-1)-('1.Inputs'!$D$20/'1.Inputs'!$D$27+'1.Inputs'!$D$23/'1.Inputs'!$D$28))))*'1.Inputs'!$D$53</f>
        <v>-937675927.40206707</v>
      </c>
      <c r="AD247" s="36">
        <f ca="1">T247-AD$13-AD$14+MIN(AD$13,MAX(0,((('1.Inputs'!$D$37*12*IF(2=1,'1.Inputs'!$D$38,IF(2=2,'1.Inputs'!$D$39,$E247)))*$F247*(('1.Inputs'!$D$40)+(1-'1.Inputs'!$D$40)*(1+'1.Inputs'!$D$41))*(1+$G247)^(2-1))-(('1.Inputs'!$D$37*12*IF(2=1,'1.Inputs'!$D$38,IF(2=2,'1.Inputs'!$D$39,$E247)))/(1-'1.Inputs'!$D$42)*$D247*(1+$G247)^(2-1))-('1.Inputs'!$D$37*12*IF(2=1,'1.Inputs'!$D$38,IF(2=2,'1.Inputs'!$D$39,$E247)))*'1.Inputs'!$D$43*(1+$G247)^(2-1)-'1.Inputs'!$D$44*(1+$G247)^(2-1)-('1.Inputs'!$D$20/'1.Inputs'!$D$27+'1.Inputs'!$D$23/'1.Inputs'!$D$28))))*'1.Inputs'!$D$53</f>
        <v>-173298276.13639224</v>
      </c>
      <c r="AE247" s="36">
        <f ca="1">U247-AE$13-AE$14+MIN(AE$13,MAX(0,((('1.Inputs'!$D$37*12*IF(3=1,'1.Inputs'!$D$38,IF(3=2,'1.Inputs'!$D$39,$E247)))*$F247*(('1.Inputs'!$D$40)+(1-'1.Inputs'!$D$40)*(1+'1.Inputs'!$D$41))*(1+$G247)^(3-1))-(('1.Inputs'!$D$37*12*IF(3=1,'1.Inputs'!$D$38,IF(3=2,'1.Inputs'!$D$39,$E247)))/(1-'1.Inputs'!$D$42)*$D247*(1+$G247)^(3-1))-('1.Inputs'!$D$37*12*IF(3=1,'1.Inputs'!$D$38,IF(3=2,'1.Inputs'!$D$39,$E247)))*'1.Inputs'!$D$43*(1+$G247)^(3-1)-'1.Inputs'!$D$44*(1+$G247)^(3-1)-('1.Inputs'!$D$20/'1.Inputs'!$D$27+'1.Inputs'!$D$23/'1.Inputs'!$D$28))))*'1.Inputs'!$D$53</f>
        <v>-180727606.20401102</v>
      </c>
      <c r="AF247" s="36">
        <f ca="1">V247-AF$13-AF$14+MIN(AF$13,MAX(0,((('1.Inputs'!$D$37*12*IF(4=1,'1.Inputs'!$D$38,IF(4=2,'1.Inputs'!$D$39,$E247)))*$F247*(('1.Inputs'!$D$40)+(1-'1.Inputs'!$D$40)*(1+'1.Inputs'!$D$41))*(1+$G247)^(4-1))-(('1.Inputs'!$D$37*12*IF(4=1,'1.Inputs'!$D$38,IF(4=2,'1.Inputs'!$D$39,$E247)))/(1-'1.Inputs'!$D$42)*$D247*(1+$G247)^(4-1))-('1.Inputs'!$D$37*12*IF(4=1,'1.Inputs'!$D$38,IF(4=2,'1.Inputs'!$D$39,$E247)))*'1.Inputs'!$D$43*(1+$G247)^(4-1)-'1.Inputs'!$D$44*(1+$G247)^(4-1)-('1.Inputs'!$D$20/'1.Inputs'!$D$27+'1.Inputs'!$D$23/'1.Inputs'!$D$28))))*'1.Inputs'!$D$53</f>
        <v>130198417.54002142</v>
      </c>
      <c r="AG247" s="36">
        <f ca="1">W247-AG$13-AG$14+MIN(AG$13,MAX(0,((('1.Inputs'!$D$37*12*IF(5=1,'1.Inputs'!$D$38,IF(5=2,'1.Inputs'!$D$39,$E247)))*$F247*(('1.Inputs'!$D$40)+(1-'1.Inputs'!$D$40)*(1+'1.Inputs'!$D$41))*(1+$G247)^(5-1))-(('1.Inputs'!$D$37*12*IF(5=1,'1.Inputs'!$D$38,IF(5=2,'1.Inputs'!$D$39,$E247)))/(1-'1.Inputs'!$D$42)*$D247*(1+$G247)^(5-1))-('1.Inputs'!$D$37*12*IF(5=1,'1.Inputs'!$D$38,IF(5=2,'1.Inputs'!$D$39,$E247)))*'1.Inputs'!$D$43*(1+$G247)^(5-1)-'1.Inputs'!$D$44*(1+$G247)^(5-1)-('1.Inputs'!$D$20/'1.Inputs'!$D$27+'1.Inputs'!$D$23/'1.Inputs'!$D$28))))*'1.Inputs'!$D$53</f>
        <v>163504263.86271721</v>
      </c>
      <c r="AH247" s="36">
        <f ca="1">X247-AH$13-AH$14+MIN(AH$13,MAX(0,((('1.Inputs'!$D$37*12*IF(6=1,'1.Inputs'!$D$38,IF(6=2,'1.Inputs'!$D$39,$E247)))*$F247*(('1.Inputs'!$D$40)+(1-'1.Inputs'!$D$40)*(1+'1.Inputs'!$D$41))*(1+$G247)^(6-1))-(('1.Inputs'!$D$37*12*IF(6=1,'1.Inputs'!$D$38,IF(6=2,'1.Inputs'!$D$39,$E247)))/(1-'1.Inputs'!$D$42)*$D247*(1+$G247)^(6-1))-('1.Inputs'!$D$37*12*IF(6=1,'1.Inputs'!$D$38,IF(6=2,'1.Inputs'!$D$39,$E247)))*'1.Inputs'!$D$43*(1+$G247)^(6-1)-'1.Inputs'!$D$44*(1+$G247)^(6-1)-('1.Inputs'!$D$20/'1.Inputs'!$D$27+'1.Inputs'!$D$23/'1.Inputs'!$D$28))))*'1.Inputs'!$D$53</f>
        <v>197301392.85650325</v>
      </c>
      <c r="AI247" s="36">
        <f ca="1">Y247-AI$13-AI$14+MIN(AI$13,MAX(0,((('1.Inputs'!$D$37*12*IF(7=1,'1.Inputs'!$D$38,IF(7=2,'1.Inputs'!$D$39,$E247)))*$F247*(('1.Inputs'!$D$40)+(1-'1.Inputs'!$D$40)*(1+'1.Inputs'!$D$41))*(1+$G247)^(7-1))-(('1.Inputs'!$D$37*12*IF(7=1,'1.Inputs'!$D$38,IF(7=2,'1.Inputs'!$D$39,$E247)))/(1-'1.Inputs'!$D$42)*$D247*(1+$G247)^(7-1))-('1.Inputs'!$D$37*12*IF(7=1,'1.Inputs'!$D$38,IF(7=2,'1.Inputs'!$D$39,$E247)))*'1.Inputs'!$D$43*(1+$G247)^(7-1)-'1.Inputs'!$D$44*(1+$G247)^(7-1)-('1.Inputs'!$D$20/'1.Inputs'!$D$27+'1.Inputs'!$D$23/'1.Inputs'!$D$28))))*'1.Inputs'!$D$53</f>
        <v>231606900.51869953</v>
      </c>
      <c r="AJ247" s="36">
        <f ca="1">Z247-AJ$13-AJ$14+MIN(AJ$13,MAX(0,((('1.Inputs'!$D$37*12*IF(8=1,'1.Inputs'!$D$38,IF(8=2,'1.Inputs'!$D$39,$E247)))*$F247*(('1.Inputs'!$D$40)+(1-'1.Inputs'!$D$40)*(1+'1.Inputs'!$D$41))*(1+$G247)^(8-1))-(('1.Inputs'!$D$37*12*IF(8=1,'1.Inputs'!$D$38,IF(8=2,'1.Inputs'!$D$39,$E247)))/(1-'1.Inputs'!$D$42)*$D247*(1+$G247)^(8-1))-('1.Inputs'!$D$37*12*IF(8=1,'1.Inputs'!$D$38,IF(8=2,'1.Inputs'!$D$39,$E247)))*'1.Inputs'!$D$43*(1+$G247)^(8-1)-'1.Inputs'!$D$44*(1+$G247)^(8-1)-('1.Inputs'!$D$20/'1.Inputs'!$D$27+'1.Inputs'!$D$23/'1.Inputs'!$D$28))))*'1.Inputs'!$D$53</f>
        <v>512438477.76507568</v>
      </c>
      <c r="AK247" s="36">
        <f ca="1">AA247-AK$13-AK$14+MIN(AK$13,MAX(0,((('1.Inputs'!$D$37*12*IF(9=1,'1.Inputs'!$D$38,IF(9=2,'1.Inputs'!$D$39,$E247)))*$F247*(('1.Inputs'!$D$40)+(1-'1.Inputs'!$D$40)*(1+'1.Inputs'!$D$41))*(1+$G247)^(9-1))-(('1.Inputs'!$D$37*12*IF(9=1,'1.Inputs'!$D$38,IF(9=2,'1.Inputs'!$D$39,$E247)))/(1-'1.Inputs'!$D$42)*$D247*(1+$G247)^(9-1))-('1.Inputs'!$D$37*12*IF(9=1,'1.Inputs'!$D$38,IF(9=2,'1.Inputs'!$D$39,$E247)))*'1.Inputs'!$D$43*(1+$G247)^(9-1)-'1.Inputs'!$D$44*(1+$G247)^(9-1)-('1.Inputs'!$D$20/'1.Inputs'!$D$27+'1.Inputs'!$D$23/'1.Inputs'!$D$28))))*'1.Inputs'!$D$53</f>
        <v>528626431.13223875</v>
      </c>
      <c r="AL247" s="36">
        <f ca="1">AB247-AL$13-AL$14+MIN(AL$13,MAX(0,((('1.Inputs'!$D$37*12*IF(10=1,'1.Inputs'!$D$38,IF(10=2,'1.Inputs'!$D$39,$E247)))*$F247*(('1.Inputs'!$D$40)+(1-'1.Inputs'!$D$40)*(1+'1.Inputs'!$D$41))*(1+$G247)^(10-1))-(('1.Inputs'!$D$37*12*IF(10=1,'1.Inputs'!$D$38,IF(10=2,'1.Inputs'!$D$39,$E247)))/(1-'1.Inputs'!$D$42)*$D247*(1+$G247)^(10-1))-('1.Inputs'!$D$37*12*IF(10=1,'1.Inputs'!$D$38,IF(10=2,'1.Inputs'!$D$39,$E247)))*'1.Inputs'!$D$43*(1+$G247)^(10-1)-'1.Inputs'!$D$44*(1+$G247)^(10-1)-('1.Inputs'!$D$20/'1.Inputs'!$D$27+'1.Inputs'!$D$23/'1.Inputs'!$D$28))))*'1.Inputs'!$D$53+'1.Inputs'!$D$35</f>
        <v>3868623945.966393</v>
      </c>
      <c r="AM247" s="48">
        <f ca="1">R247+NPV('1.Inputs'!$D$55,S247:AB247)</f>
        <v>-275407269.70914698</v>
      </c>
      <c r="AN247" s="48">
        <f ca="1">-('1.Inputs'!$D$24*(1-'1.Inputs'!$D$31)+'1.Inputs'!$D$35)+NPV('1.Inputs'!$D$54,AC247:AL247)</f>
        <v>-1370012360.4769716</v>
      </c>
      <c r="AO247" s="36">
        <f t="shared" ca="1" si="29"/>
        <v>-5.3528179363283677</v>
      </c>
      <c r="AP247" s="36">
        <f t="shared" ca="1" si="30"/>
        <v>0.4095843338312728</v>
      </c>
      <c r="AQ247" s="36">
        <f ca="1">'1.Inputs'!$D$35+MIN(SUM($AC247:AC247),SUM($AC247:AD247),SUM($AC247:AE247),SUM($AC247:AF247),SUM($AC247:AG247),SUM($AC247:AH247),SUM($AC247:AI247),SUM($AC247:AJ247),SUM($AC247:AK247),SUM($AC247:AL247))</f>
        <v>-491701809.74247026</v>
      </c>
      <c r="AR247" s="36">
        <f ca="1">IF(AP247&lt;'1.Inputs'!$D$57,1,0)</f>
        <v>1</v>
      </c>
      <c r="AS247" s="36">
        <f t="shared" ca="1" si="31"/>
        <v>1</v>
      </c>
    </row>
    <row r="248" spans="2:45" ht="15" customHeight="1" x14ac:dyDescent="0.25">
      <c r="B248" s="36">
        <v>233</v>
      </c>
      <c r="C248" s="36">
        <f t="shared" ca="1" si="24"/>
        <v>1.8159260589599047E-2</v>
      </c>
      <c r="D248" s="36">
        <f t="shared" ca="1" si="25"/>
        <v>19130.656400237403</v>
      </c>
      <c r="E248" s="47">
        <f t="shared" ca="1" si="26"/>
        <v>0.7244796976994563</v>
      </c>
      <c r="F248" s="36">
        <f t="shared" ca="1" si="27"/>
        <v>28758.414023592537</v>
      </c>
      <c r="G248" s="36">
        <f t="shared" ca="1" si="28"/>
        <v>1.427525718216353E-2</v>
      </c>
      <c r="H248" s="36">
        <f ca="1">((('1.Inputs'!$D$37*12*IF(1=1,'1.Inputs'!$D$38,IF(1=2,'1.Inputs'!$D$39,$E248)))*$F248*(('1.Inputs'!$D$40)+(1-'1.Inputs'!$D$40)*(1+'1.Inputs'!$D$41))*(1+$G248)^(1-1))*'1.Inputs'!$D$47+(('1.Inputs'!$D$37*12*IF(1=1,'1.Inputs'!$D$38,IF(1=2,'1.Inputs'!$D$39,$E248)))/(1-'1.Inputs'!$D$42)*$D248*(1+$G248)^(1-1))*('1.Inputs'!$D$48-'1.Inputs'!$D$49))/'1.Inputs'!$D$51</f>
        <v>769466342.23943722</v>
      </c>
      <c r="I248" s="36">
        <f ca="1">((('1.Inputs'!$D$37*12*IF(2=1,'1.Inputs'!$D$38,IF(2=2,'1.Inputs'!$D$39,$E248)))*$F248*(('1.Inputs'!$D$40)+(1-'1.Inputs'!$D$40)*(1+'1.Inputs'!$D$41))*(1+$G248)^(2-1))*'1.Inputs'!$D$47+(('1.Inputs'!$D$37*12*IF(2=1,'1.Inputs'!$D$38,IF(2=2,'1.Inputs'!$D$39,$E248)))/(1-'1.Inputs'!$D$42)*$D248*(1+$G248)^(2-1))*('1.Inputs'!$D$48-'1.Inputs'!$D$49))/'1.Inputs'!$D$51</f>
        <v>1092630941.0350931</v>
      </c>
      <c r="J248" s="36">
        <f ca="1">((('1.Inputs'!$D$37*12*IF(3=1,'1.Inputs'!$D$38,IF(3=2,'1.Inputs'!$D$39,$E248)))*$F248*(('1.Inputs'!$D$40)+(1-'1.Inputs'!$D$40)*(1+'1.Inputs'!$D$41))*(1+$G248)^(3-1))*'1.Inputs'!$D$47+(('1.Inputs'!$D$37*12*IF(3=1,'1.Inputs'!$D$38,IF(3=2,'1.Inputs'!$D$39,$E248)))/(1-'1.Inputs'!$D$42)*$D248*(1+$G248)^(3-1))*('1.Inputs'!$D$48-'1.Inputs'!$D$49))/'1.Inputs'!$D$51</f>
        <v>1146984384.9593673</v>
      </c>
      <c r="K248" s="36">
        <f ca="1">((('1.Inputs'!$D$37*12*IF(4=1,'1.Inputs'!$D$38,IF(4=2,'1.Inputs'!$D$39,$E248)))*$F248*(('1.Inputs'!$D$40)+(1-'1.Inputs'!$D$40)*(1+'1.Inputs'!$D$41))*(1+$G248)^(4-1))*'1.Inputs'!$D$47+(('1.Inputs'!$D$37*12*IF(4=1,'1.Inputs'!$D$38,IF(4=2,'1.Inputs'!$D$39,$E248)))/(1-'1.Inputs'!$D$42)*$D248*(1+$G248)^(4-1))*('1.Inputs'!$D$48-'1.Inputs'!$D$49))/'1.Inputs'!$D$51</f>
        <v>1163357882.0385878</v>
      </c>
      <c r="L248" s="36">
        <f ca="1">((('1.Inputs'!$D$37*12*IF(5=1,'1.Inputs'!$D$38,IF(5=2,'1.Inputs'!$D$39,$E248)))*$F248*(('1.Inputs'!$D$40)+(1-'1.Inputs'!$D$40)*(1+'1.Inputs'!$D$41))*(1+$G248)^(5-1))*'1.Inputs'!$D$47+(('1.Inputs'!$D$37*12*IF(5=1,'1.Inputs'!$D$38,IF(5=2,'1.Inputs'!$D$39,$E248)))/(1-'1.Inputs'!$D$42)*$D248*(1+$G248)^(5-1))*('1.Inputs'!$D$48-'1.Inputs'!$D$49))/'1.Inputs'!$D$51</f>
        <v>1179965114.9995859</v>
      </c>
      <c r="M248" s="36">
        <f ca="1">((('1.Inputs'!$D$37*12*IF(6=1,'1.Inputs'!$D$38,IF(6=2,'1.Inputs'!$D$39,$E248)))*$F248*(('1.Inputs'!$D$40)+(1-'1.Inputs'!$D$40)*(1+'1.Inputs'!$D$41))*(1+$G248)^(6-1))*'1.Inputs'!$D$47+(('1.Inputs'!$D$37*12*IF(6=1,'1.Inputs'!$D$38,IF(6=2,'1.Inputs'!$D$39,$E248)))/(1-'1.Inputs'!$D$42)*$D248*(1+$G248)^(6-1))*('1.Inputs'!$D$48-'1.Inputs'!$D$49))/'1.Inputs'!$D$51</f>
        <v>1196809420.4821861</v>
      </c>
      <c r="N248" s="36">
        <f ca="1">((('1.Inputs'!$D$37*12*IF(7=1,'1.Inputs'!$D$38,IF(7=2,'1.Inputs'!$D$39,$E248)))*$F248*(('1.Inputs'!$D$40)+(1-'1.Inputs'!$D$40)*(1+'1.Inputs'!$D$41))*(1+$G248)^(7-1))*'1.Inputs'!$D$47+(('1.Inputs'!$D$37*12*IF(7=1,'1.Inputs'!$D$38,IF(7=2,'1.Inputs'!$D$39,$E248)))/(1-'1.Inputs'!$D$42)*$D248*(1+$G248)^(7-1))*('1.Inputs'!$D$48-'1.Inputs'!$D$49))/'1.Inputs'!$D$51</f>
        <v>1213894182.7576056</v>
      </c>
      <c r="O248" s="36">
        <f ca="1">((('1.Inputs'!$D$37*12*IF(8=1,'1.Inputs'!$D$38,IF(8=2,'1.Inputs'!$D$39,$E248)))*$F248*(('1.Inputs'!$D$40)+(1-'1.Inputs'!$D$40)*(1+'1.Inputs'!$D$41))*(1+$G248)^(8-1))*'1.Inputs'!$D$47+(('1.Inputs'!$D$37*12*IF(8=1,'1.Inputs'!$D$38,IF(8=2,'1.Inputs'!$D$39,$E248)))/(1-'1.Inputs'!$D$42)*$D248*(1+$G248)^(8-1))*('1.Inputs'!$D$48-'1.Inputs'!$D$49))/'1.Inputs'!$D$51</f>
        <v>1231222834.4084029</v>
      </c>
      <c r="P248" s="36">
        <f ca="1">((('1.Inputs'!$D$37*12*IF(9=1,'1.Inputs'!$D$38,IF(9=2,'1.Inputs'!$D$39,$E248)))*$F248*(('1.Inputs'!$D$40)+(1-'1.Inputs'!$D$40)*(1+'1.Inputs'!$D$41))*(1+$G248)^(9-1))*'1.Inputs'!$D$47+(('1.Inputs'!$D$37*12*IF(9=1,'1.Inputs'!$D$38,IF(9=2,'1.Inputs'!$D$39,$E248)))/(1-'1.Inputs'!$D$42)*$D248*(1+$G248)^(9-1))*('1.Inputs'!$D$48-'1.Inputs'!$D$49))/'1.Inputs'!$D$51</f>
        <v>1248798857.0181351</v>
      </c>
      <c r="Q248" s="36">
        <f ca="1">((('1.Inputs'!$D$37*12*IF(10=1,'1.Inputs'!$D$38,IF(10=2,'1.Inputs'!$D$39,$E248)))*$F248*(('1.Inputs'!$D$40)+(1-'1.Inputs'!$D$40)*(1+'1.Inputs'!$D$41))*(1+$G248)^(10-1))*'1.Inputs'!$D$47+(('1.Inputs'!$D$37*12*IF(10=1,'1.Inputs'!$D$38,IF(10=2,'1.Inputs'!$D$39,$E248)))/(1-'1.Inputs'!$D$42)*$D248*(1+$G248)^(10-1))*('1.Inputs'!$D$48-'1.Inputs'!$D$49))/'1.Inputs'!$D$51</f>
        <v>1266625781.8708611</v>
      </c>
      <c r="R248" s="36">
        <f>-'1.Inputs'!$D$24</f>
        <v>-2050000000</v>
      </c>
      <c r="S248" s="36">
        <f ca="1">((('1.Inputs'!$D$37*12*IF(1=1,'1.Inputs'!$D$38,IF(1=2,'1.Inputs'!$D$39,$E248)))*$F248*(('1.Inputs'!$D$40)+(1-'1.Inputs'!$D$40)*(1+'1.Inputs'!$D$41))*(1+$G248)^(1-1))-(('1.Inputs'!$D$37*12*IF(1=1,'1.Inputs'!$D$38,IF(1=2,'1.Inputs'!$D$39,$E248)))/(1-'1.Inputs'!$D$42)*$D248*(1+$G248)^(1-1))-('1.Inputs'!$D$37*12*IF(1=1,'1.Inputs'!$D$38,IF(1=2,'1.Inputs'!$D$39,$E248)))*'1.Inputs'!$D$43*(1+$G248)^(1-1)-'1.Inputs'!$D$44*(1+$G248)^(1-1)-('1.Inputs'!$D$20/'1.Inputs'!$D$27+'1.Inputs'!$D$23/'1.Inputs'!$D$28))-MAX(0,((('1.Inputs'!$D$37*12*IF(1=1,'1.Inputs'!$D$38,IF(1=2,'1.Inputs'!$D$39,$E248)))*$F248*(('1.Inputs'!$D$40)+(1-'1.Inputs'!$D$40)*(1+'1.Inputs'!$D$41))*(1+$G248)^(1-1))-(('1.Inputs'!$D$37*12*IF(1=1,'1.Inputs'!$D$38,IF(1=2,'1.Inputs'!$D$39,$E248)))/(1-'1.Inputs'!$D$42)*$D248*(1+$G248)^(1-1))-('1.Inputs'!$D$37*12*IF(1=1,'1.Inputs'!$D$38,IF(1=2,'1.Inputs'!$D$39,$E248)))*'1.Inputs'!$D$43*(1+$G248)^(1-1)-'1.Inputs'!$D$44*(1+$G248)^(1-1)-('1.Inputs'!$D$20/'1.Inputs'!$D$27+'1.Inputs'!$D$23/'1.Inputs'!$D$28)))*'1.Inputs'!$D$53+('1.Inputs'!$D$20/'1.Inputs'!$D$27+'1.Inputs'!$D$23/'1.Inputs'!$D$28)-H248</f>
        <v>-696178605.91941226</v>
      </c>
      <c r="T248" s="36">
        <f ca="1">((('1.Inputs'!$D$37*12*IF(2=1,'1.Inputs'!$D$38,IF(2=2,'1.Inputs'!$D$39,$E248)))*$F248*(('1.Inputs'!$D$40)+(1-'1.Inputs'!$D$40)*(1+'1.Inputs'!$D$41))*(1+$G248)^(2-1))-(('1.Inputs'!$D$37*12*IF(2=1,'1.Inputs'!$D$38,IF(2=2,'1.Inputs'!$D$39,$E248)))/(1-'1.Inputs'!$D$42)*$D248*(1+$G248)^(2-1))-('1.Inputs'!$D$37*12*IF(2=1,'1.Inputs'!$D$38,IF(2=2,'1.Inputs'!$D$39,$E248)))*'1.Inputs'!$D$43*(1+$G248)^(2-1)-'1.Inputs'!$D$44*(1+$G248)^(2-1)-('1.Inputs'!$D$20/'1.Inputs'!$D$27+'1.Inputs'!$D$23/'1.Inputs'!$D$28))-MAX(0,((('1.Inputs'!$D$37*12*IF(2=1,'1.Inputs'!$D$38,IF(2=2,'1.Inputs'!$D$39,$E248)))*$F248*(('1.Inputs'!$D$40)+(1-'1.Inputs'!$D$40)*(1+'1.Inputs'!$D$41))*(1+$G248)^(2-1))-(('1.Inputs'!$D$37*12*IF(2=1,'1.Inputs'!$D$38,IF(2=2,'1.Inputs'!$D$39,$E248)))/(1-'1.Inputs'!$D$42)*$D248*(1+$G248)^(2-1))-('1.Inputs'!$D$37*12*IF(2=1,'1.Inputs'!$D$38,IF(2=2,'1.Inputs'!$D$39,$E248)))*'1.Inputs'!$D$43*(1+$G248)^(2-1)-'1.Inputs'!$D$44*(1+$G248)^(2-1)-('1.Inputs'!$D$20/'1.Inputs'!$D$27+'1.Inputs'!$D$23/'1.Inputs'!$D$28)))*'1.Inputs'!$D$53+('1.Inputs'!$D$20/'1.Inputs'!$D$27+'1.Inputs'!$D$23/'1.Inputs'!$D$28)-(I248-H248)</f>
        <v>29069694.604875326</v>
      </c>
      <c r="U248" s="36">
        <f ca="1">((('1.Inputs'!$D$37*12*IF(3=1,'1.Inputs'!$D$38,IF(3=2,'1.Inputs'!$D$39,$E248)))*$F248*(('1.Inputs'!$D$40)+(1-'1.Inputs'!$D$40)*(1+'1.Inputs'!$D$41))*(1+$G248)^(3-1))-(('1.Inputs'!$D$37*12*IF(3=1,'1.Inputs'!$D$38,IF(3=2,'1.Inputs'!$D$39,$E248)))/(1-'1.Inputs'!$D$42)*$D248*(1+$G248)^(3-1))-('1.Inputs'!$D$37*12*IF(3=1,'1.Inputs'!$D$38,IF(3=2,'1.Inputs'!$D$39,$E248)))*'1.Inputs'!$D$43*(1+$G248)^(3-1)-'1.Inputs'!$D$44*(1+$G248)^(3-1)-('1.Inputs'!$D$20/'1.Inputs'!$D$27+'1.Inputs'!$D$23/'1.Inputs'!$D$28))-MAX(0,((('1.Inputs'!$D$37*12*IF(3=1,'1.Inputs'!$D$38,IF(3=2,'1.Inputs'!$D$39,$E248)))*$F248*(('1.Inputs'!$D$40)+(1-'1.Inputs'!$D$40)*(1+'1.Inputs'!$D$41))*(1+$G248)^(3-1))-(('1.Inputs'!$D$37*12*IF(3=1,'1.Inputs'!$D$38,IF(3=2,'1.Inputs'!$D$39,$E248)))/(1-'1.Inputs'!$D$42)*$D248*(1+$G248)^(3-1))-('1.Inputs'!$D$37*12*IF(3=1,'1.Inputs'!$D$38,IF(3=2,'1.Inputs'!$D$39,$E248)))*'1.Inputs'!$D$43*(1+$G248)^(3-1)-'1.Inputs'!$D$44*(1+$G248)^(3-1)-('1.Inputs'!$D$20/'1.Inputs'!$D$27+'1.Inputs'!$D$23/'1.Inputs'!$D$28)))*'1.Inputs'!$D$53+('1.Inputs'!$D$20/'1.Inputs'!$D$27+'1.Inputs'!$D$23/'1.Inputs'!$D$28)-(J248-I248)</f>
        <v>334098727.11700189</v>
      </c>
      <c r="V248" s="36">
        <f ca="1">((('1.Inputs'!$D$37*12*IF(4=1,'1.Inputs'!$D$38,IF(4=2,'1.Inputs'!$D$39,$E248)))*$F248*(('1.Inputs'!$D$40)+(1-'1.Inputs'!$D$40)*(1+'1.Inputs'!$D$41))*(1+$G248)^(4-1))-(('1.Inputs'!$D$37*12*IF(4=1,'1.Inputs'!$D$38,IF(4=2,'1.Inputs'!$D$39,$E248)))/(1-'1.Inputs'!$D$42)*$D248*(1+$G248)^(4-1))-('1.Inputs'!$D$37*12*IF(4=1,'1.Inputs'!$D$38,IF(4=2,'1.Inputs'!$D$39,$E248)))*'1.Inputs'!$D$43*(1+$G248)^(4-1)-'1.Inputs'!$D$44*(1+$G248)^(4-1)-('1.Inputs'!$D$20/'1.Inputs'!$D$27+'1.Inputs'!$D$23/'1.Inputs'!$D$28))-MAX(0,((('1.Inputs'!$D$37*12*IF(4=1,'1.Inputs'!$D$38,IF(4=2,'1.Inputs'!$D$39,$E248)))*$F248*(('1.Inputs'!$D$40)+(1-'1.Inputs'!$D$40)*(1+'1.Inputs'!$D$41))*(1+$G248)^(4-1))-(('1.Inputs'!$D$37*12*IF(4=1,'1.Inputs'!$D$38,IF(4=2,'1.Inputs'!$D$39,$E248)))/(1-'1.Inputs'!$D$42)*$D248*(1+$G248)^(4-1))-('1.Inputs'!$D$37*12*IF(4=1,'1.Inputs'!$D$38,IF(4=2,'1.Inputs'!$D$39,$E248)))*'1.Inputs'!$D$43*(1+$G248)^(4-1)-'1.Inputs'!$D$44*(1+$G248)^(4-1)-('1.Inputs'!$D$20/'1.Inputs'!$D$27+'1.Inputs'!$D$23/'1.Inputs'!$D$28)))*'1.Inputs'!$D$53+('1.Inputs'!$D$20/'1.Inputs'!$D$27+'1.Inputs'!$D$23/'1.Inputs'!$D$28)-(K248-J248)</f>
        <v>376949422.70478225</v>
      </c>
      <c r="W248" s="36">
        <f ca="1">((('1.Inputs'!$D$37*12*IF(5=1,'1.Inputs'!$D$38,IF(5=2,'1.Inputs'!$D$39,$E248)))*$F248*(('1.Inputs'!$D$40)+(1-'1.Inputs'!$D$40)*(1+'1.Inputs'!$D$41))*(1+$G248)^(5-1))-(('1.Inputs'!$D$37*12*IF(5=1,'1.Inputs'!$D$38,IF(5=2,'1.Inputs'!$D$39,$E248)))/(1-'1.Inputs'!$D$42)*$D248*(1+$G248)^(5-1))-('1.Inputs'!$D$37*12*IF(5=1,'1.Inputs'!$D$38,IF(5=2,'1.Inputs'!$D$39,$E248)))*'1.Inputs'!$D$43*(1+$G248)^(5-1)-'1.Inputs'!$D$44*(1+$G248)^(5-1)-('1.Inputs'!$D$20/'1.Inputs'!$D$27+'1.Inputs'!$D$23/'1.Inputs'!$D$28))-MAX(0,((('1.Inputs'!$D$37*12*IF(5=1,'1.Inputs'!$D$38,IF(5=2,'1.Inputs'!$D$39,$E248)))*$F248*(('1.Inputs'!$D$40)+(1-'1.Inputs'!$D$40)*(1+'1.Inputs'!$D$41))*(1+$G248)^(5-1))-(('1.Inputs'!$D$37*12*IF(5=1,'1.Inputs'!$D$38,IF(5=2,'1.Inputs'!$D$39,$E248)))/(1-'1.Inputs'!$D$42)*$D248*(1+$G248)^(5-1))-('1.Inputs'!$D$37*12*IF(5=1,'1.Inputs'!$D$38,IF(5=2,'1.Inputs'!$D$39,$E248)))*'1.Inputs'!$D$43*(1+$G248)^(5-1)-'1.Inputs'!$D$44*(1+$G248)^(5-1)-('1.Inputs'!$D$20/'1.Inputs'!$D$27+'1.Inputs'!$D$23/'1.Inputs'!$D$28)))*'1.Inputs'!$D$53+('1.Inputs'!$D$20/'1.Inputs'!$D$27+'1.Inputs'!$D$23/'1.Inputs'!$D$28)-(L248-K248)</f>
        <v>381655966.75670385</v>
      </c>
      <c r="X248" s="36">
        <f ca="1">((('1.Inputs'!$D$37*12*IF(6=1,'1.Inputs'!$D$38,IF(6=2,'1.Inputs'!$D$39,$E248)))*$F248*(('1.Inputs'!$D$40)+(1-'1.Inputs'!$D$40)*(1+'1.Inputs'!$D$41))*(1+$G248)^(6-1))-(('1.Inputs'!$D$37*12*IF(6=1,'1.Inputs'!$D$38,IF(6=2,'1.Inputs'!$D$39,$E248)))/(1-'1.Inputs'!$D$42)*$D248*(1+$G248)^(6-1))-('1.Inputs'!$D$37*12*IF(6=1,'1.Inputs'!$D$38,IF(6=2,'1.Inputs'!$D$39,$E248)))*'1.Inputs'!$D$43*(1+$G248)^(6-1)-'1.Inputs'!$D$44*(1+$G248)^(6-1)-('1.Inputs'!$D$20/'1.Inputs'!$D$27+'1.Inputs'!$D$23/'1.Inputs'!$D$28))-MAX(0,((('1.Inputs'!$D$37*12*IF(6=1,'1.Inputs'!$D$38,IF(6=2,'1.Inputs'!$D$39,$E248)))*$F248*(('1.Inputs'!$D$40)+(1-'1.Inputs'!$D$40)*(1+'1.Inputs'!$D$41))*(1+$G248)^(6-1))-(('1.Inputs'!$D$37*12*IF(6=1,'1.Inputs'!$D$38,IF(6=2,'1.Inputs'!$D$39,$E248)))/(1-'1.Inputs'!$D$42)*$D248*(1+$G248)^(6-1))-('1.Inputs'!$D$37*12*IF(6=1,'1.Inputs'!$D$38,IF(6=2,'1.Inputs'!$D$39,$E248)))*'1.Inputs'!$D$43*(1+$G248)^(6-1)-'1.Inputs'!$D$44*(1+$G248)^(6-1)-('1.Inputs'!$D$20/'1.Inputs'!$D$27+'1.Inputs'!$D$23/'1.Inputs'!$D$28)))*'1.Inputs'!$D$53+('1.Inputs'!$D$20/'1.Inputs'!$D$27+'1.Inputs'!$D$23/'1.Inputs'!$D$28)-(M248-L248)</f>
        <v>386429697.93540561</v>
      </c>
      <c r="Y248" s="36">
        <f ca="1">((('1.Inputs'!$D$37*12*IF(7=1,'1.Inputs'!$D$38,IF(7=2,'1.Inputs'!$D$39,$E248)))*$F248*(('1.Inputs'!$D$40)+(1-'1.Inputs'!$D$40)*(1+'1.Inputs'!$D$41))*(1+$G248)^(7-1))-(('1.Inputs'!$D$37*12*IF(7=1,'1.Inputs'!$D$38,IF(7=2,'1.Inputs'!$D$39,$E248)))/(1-'1.Inputs'!$D$42)*$D248*(1+$G248)^(7-1))-('1.Inputs'!$D$37*12*IF(7=1,'1.Inputs'!$D$38,IF(7=2,'1.Inputs'!$D$39,$E248)))*'1.Inputs'!$D$43*(1+$G248)^(7-1)-'1.Inputs'!$D$44*(1+$G248)^(7-1)-('1.Inputs'!$D$20/'1.Inputs'!$D$27+'1.Inputs'!$D$23/'1.Inputs'!$D$28))-MAX(0,((('1.Inputs'!$D$37*12*IF(7=1,'1.Inputs'!$D$38,IF(7=2,'1.Inputs'!$D$39,$E248)))*$F248*(('1.Inputs'!$D$40)+(1-'1.Inputs'!$D$40)*(1+'1.Inputs'!$D$41))*(1+$G248)^(7-1))-(('1.Inputs'!$D$37*12*IF(7=1,'1.Inputs'!$D$38,IF(7=2,'1.Inputs'!$D$39,$E248)))/(1-'1.Inputs'!$D$42)*$D248*(1+$G248)^(7-1))-('1.Inputs'!$D$37*12*IF(7=1,'1.Inputs'!$D$38,IF(7=2,'1.Inputs'!$D$39,$E248)))*'1.Inputs'!$D$43*(1+$G248)^(7-1)-'1.Inputs'!$D$44*(1+$G248)^(7-1)-('1.Inputs'!$D$20/'1.Inputs'!$D$27+'1.Inputs'!$D$23/'1.Inputs'!$D$28)))*'1.Inputs'!$D$53+('1.Inputs'!$D$20/'1.Inputs'!$D$27+'1.Inputs'!$D$23/'1.Inputs'!$D$28)-(N248-M248)</f>
        <v>391271575.3544023</v>
      </c>
      <c r="Z248" s="36">
        <f ca="1">((('1.Inputs'!$D$37*12*IF(8=1,'1.Inputs'!$D$38,IF(8=2,'1.Inputs'!$D$39,$E248)))*$F248*(('1.Inputs'!$D$40)+(1-'1.Inputs'!$D$40)*(1+'1.Inputs'!$D$41))*(1+$G248)^(8-1))-(('1.Inputs'!$D$37*12*IF(8=1,'1.Inputs'!$D$38,IF(8=2,'1.Inputs'!$D$39,$E248)))/(1-'1.Inputs'!$D$42)*$D248*(1+$G248)^(8-1))-('1.Inputs'!$D$37*12*IF(8=1,'1.Inputs'!$D$38,IF(8=2,'1.Inputs'!$D$39,$E248)))*'1.Inputs'!$D$43*(1+$G248)^(8-1)-'1.Inputs'!$D$44*(1+$G248)^(8-1)-('1.Inputs'!$D$20/'1.Inputs'!$D$27+'1.Inputs'!$D$23/'1.Inputs'!$D$28))-MAX(0,((('1.Inputs'!$D$37*12*IF(8=1,'1.Inputs'!$D$38,IF(8=2,'1.Inputs'!$D$39,$E248)))*$F248*(('1.Inputs'!$D$40)+(1-'1.Inputs'!$D$40)*(1+'1.Inputs'!$D$41))*(1+$G248)^(8-1))-(('1.Inputs'!$D$37*12*IF(8=1,'1.Inputs'!$D$38,IF(8=2,'1.Inputs'!$D$39,$E248)))/(1-'1.Inputs'!$D$42)*$D248*(1+$G248)^(8-1))-('1.Inputs'!$D$37*12*IF(8=1,'1.Inputs'!$D$38,IF(8=2,'1.Inputs'!$D$39,$E248)))*'1.Inputs'!$D$43*(1+$G248)^(8-1)-'1.Inputs'!$D$44*(1+$G248)^(8-1)-('1.Inputs'!$D$20/'1.Inputs'!$D$27+'1.Inputs'!$D$23/'1.Inputs'!$D$28)))*'1.Inputs'!$D$53+('1.Inputs'!$D$20/'1.Inputs'!$D$27+'1.Inputs'!$D$23/'1.Inputs'!$D$28)-(O248-N248)</f>
        <v>396182571.81879926</v>
      </c>
      <c r="AA248" s="36">
        <f ca="1">((('1.Inputs'!$D$37*12*IF(9=1,'1.Inputs'!$D$38,IF(9=2,'1.Inputs'!$D$39,$E248)))*$F248*(('1.Inputs'!$D$40)+(1-'1.Inputs'!$D$40)*(1+'1.Inputs'!$D$41))*(1+$G248)^(9-1))-(('1.Inputs'!$D$37*12*IF(9=1,'1.Inputs'!$D$38,IF(9=2,'1.Inputs'!$D$39,$E248)))/(1-'1.Inputs'!$D$42)*$D248*(1+$G248)^(9-1))-('1.Inputs'!$D$37*12*IF(9=1,'1.Inputs'!$D$38,IF(9=2,'1.Inputs'!$D$39,$E248)))*'1.Inputs'!$D$43*(1+$G248)^(9-1)-'1.Inputs'!$D$44*(1+$G248)^(9-1)-('1.Inputs'!$D$20/'1.Inputs'!$D$27+'1.Inputs'!$D$23/'1.Inputs'!$D$28))-MAX(0,((('1.Inputs'!$D$37*12*IF(9=1,'1.Inputs'!$D$38,IF(9=2,'1.Inputs'!$D$39,$E248)))*$F248*(('1.Inputs'!$D$40)+(1-'1.Inputs'!$D$40)*(1+'1.Inputs'!$D$41))*(1+$G248)^(9-1))-(('1.Inputs'!$D$37*12*IF(9=1,'1.Inputs'!$D$38,IF(9=2,'1.Inputs'!$D$39,$E248)))/(1-'1.Inputs'!$D$42)*$D248*(1+$G248)^(9-1))-('1.Inputs'!$D$37*12*IF(9=1,'1.Inputs'!$D$38,IF(9=2,'1.Inputs'!$D$39,$E248)))*'1.Inputs'!$D$43*(1+$G248)^(9-1)-'1.Inputs'!$D$44*(1+$G248)^(9-1)-('1.Inputs'!$D$20/'1.Inputs'!$D$27+'1.Inputs'!$D$23/'1.Inputs'!$D$28)))*'1.Inputs'!$D$53+('1.Inputs'!$D$20/'1.Inputs'!$D$27+'1.Inputs'!$D$23/'1.Inputs'!$D$28)-(P248-O248)</f>
        <v>401163674.02074707</v>
      </c>
      <c r="AB248" s="36">
        <f ca="1">((('1.Inputs'!$D$37*12*IF(10=1,'1.Inputs'!$D$38,IF(10=2,'1.Inputs'!$D$39,$E248)))*$F248*(('1.Inputs'!$D$40)+(1-'1.Inputs'!$D$40)*(1+'1.Inputs'!$D$41))*(1+$G248)^(10-1))-(('1.Inputs'!$D$37*12*IF(10=1,'1.Inputs'!$D$38,IF(10=2,'1.Inputs'!$D$39,$E248)))/(1-'1.Inputs'!$D$42)*$D248*(1+$G248)^(10-1))-('1.Inputs'!$D$37*12*IF(10=1,'1.Inputs'!$D$38,IF(10=2,'1.Inputs'!$D$39,$E248)))*'1.Inputs'!$D$43*(1+$G248)^(10-1)-'1.Inputs'!$D$44*(1+$G248)^(10-1)-('1.Inputs'!$D$20/'1.Inputs'!$D$27+'1.Inputs'!$D$23/'1.Inputs'!$D$28))-MAX(0,((('1.Inputs'!$D$37*12*IF(10=1,'1.Inputs'!$D$38,IF(10=2,'1.Inputs'!$D$39,$E248)))*$F248*(('1.Inputs'!$D$40)+(1-'1.Inputs'!$D$40)*(1+'1.Inputs'!$D$41))*(1+$G248)^(10-1))-(('1.Inputs'!$D$37*12*IF(10=1,'1.Inputs'!$D$38,IF(10=2,'1.Inputs'!$D$39,$E248)))/(1-'1.Inputs'!$D$42)*$D248*(1+$G248)^(10-1))-('1.Inputs'!$D$37*12*IF(10=1,'1.Inputs'!$D$38,IF(10=2,'1.Inputs'!$D$39,$E248)))*'1.Inputs'!$D$43*(1+$G248)^(10-1)-'1.Inputs'!$D$44*(1+$G248)^(10-1)-('1.Inputs'!$D$20/'1.Inputs'!$D$27+'1.Inputs'!$D$23/'1.Inputs'!$D$28)))*'1.Inputs'!$D$53+('1.Inputs'!$D$20/'1.Inputs'!$D$27+'1.Inputs'!$D$23/'1.Inputs'!$D$28)-(Q248-P248)+(('1.Inputs'!$D$20+'1.Inputs'!$D$23-('1.Inputs'!$D$20/'1.Inputs'!$D$27+'1.Inputs'!$D$23/'1.Inputs'!$D$28)*'1.Inputs'!$D$10)*'1.Inputs'!$D$60+'1.Inputs'!$D$19*'1.Inputs'!$D$59+Q248)</f>
        <v>2372841664.6085382</v>
      </c>
      <c r="AC248" s="36">
        <f ca="1">S248-AC$13-AC$14+MIN(AC$13,MAX(0,((('1.Inputs'!$D$37*12*IF(1=1,'1.Inputs'!$D$38,IF(1=2,'1.Inputs'!$D$39,$E248)))*$F248*(('1.Inputs'!$D$40)+(1-'1.Inputs'!$D$40)*(1+'1.Inputs'!$D$41))*(1+$G248)^(1-1))-(('1.Inputs'!$D$37*12*IF(1=1,'1.Inputs'!$D$38,IF(1=2,'1.Inputs'!$D$39,$E248)))/(1-'1.Inputs'!$D$42)*$D248*(1+$G248)^(1-1))-('1.Inputs'!$D$37*12*IF(1=1,'1.Inputs'!$D$38,IF(1=2,'1.Inputs'!$D$39,$E248)))*'1.Inputs'!$D$43*(1+$G248)^(1-1)-'1.Inputs'!$D$44*(1+$G248)^(1-1)-('1.Inputs'!$D$20/'1.Inputs'!$D$27+'1.Inputs'!$D$23/'1.Inputs'!$D$28))))*'1.Inputs'!$D$53</f>
        <v>-843778605.91941226</v>
      </c>
      <c r="AD248" s="36">
        <f ca="1">T248-AD$13-AD$14+MIN(AD$13,MAX(0,((('1.Inputs'!$D$37*12*IF(2=1,'1.Inputs'!$D$38,IF(2=2,'1.Inputs'!$D$39,$E248)))*$F248*(('1.Inputs'!$D$40)+(1-'1.Inputs'!$D$40)*(1+'1.Inputs'!$D$41))*(1+$G248)^(2-1))-(('1.Inputs'!$D$37*12*IF(2=1,'1.Inputs'!$D$38,IF(2=2,'1.Inputs'!$D$39,$E248)))/(1-'1.Inputs'!$D$42)*$D248*(1+$G248)^(2-1))-('1.Inputs'!$D$37*12*IF(2=1,'1.Inputs'!$D$38,IF(2=2,'1.Inputs'!$D$39,$E248)))*'1.Inputs'!$D$43*(1+$G248)^(2-1)-'1.Inputs'!$D$44*(1+$G248)^(2-1)-('1.Inputs'!$D$20/'1.Inputs'!$D$27+'1.Inputs'!$D$23/'1.Inputs'!$D$28))))*'1.Inputs'!$D$53</f>
        <v>-66870305.395124674</v>
      </c>
      <c r="AE248" s="36">
        <f ca="1">U248-AE$13-AE$14+MIN(AE$13,MAX(0,((('1.Inputs'!$D$37*12*IF(3=1,'1.Inputs'!$D$38,IF(3=2,'1.Inputs'!$D$39,$E248)))*$F248*(('1.Inputs'!$D$40)+(1-'1.Inputs'!$D$40)*(1+'1.Inputs'!$D$41))*(1+$G248)^(3-1))-(('1.Inputs'!$D$37*12*IF(3=1,'1.Inputs'!$D$38,IF(3=2,'1.Inputs'!$D$39,$E248)))/(1-'1.Inputs'!$D$42)*$D248*(1+$G248)^(3-1))-('1.Inputs'!$D$37*12*IF(3=1,'1.Inputs'!$D$38,IF(3=2,'1.Inputs'!$D$39,$E248)))*'1.Inputs'!$D$43*(1+$G248)^(3-1)-'1.Inputs'!$D$44*(1+$G248)^(3-1)-('1.Inputs'!$D$20/'1.Inputs'!$D$27+'1.Inputs'!$D$23/'1.Inputs'!$D$28))))*'1.Inputs'!$D$53</f>
        <v>-7841272.8829981089</v>
      </c>
      <c r="AF248" s="36">
        <f ca="1">V248-AF$13-AF$14+MIN(AF$13,MAX(0,((('1.Inputs'!$D$37*12*IF(4=1,'1.Inputs'!$D$38,IF(4=2,'1.Inputs'!$D$39,$E248)))*$F248*(('1.Inputs'!$D$40)+(1-'1.Inputs'!$D$40)*(1+'1.Inputs'!$D$41))*(1+$G248)^(4-1))-(('1.Inputs'!$D$37*12*IF(4=1,'1.Inputs'!$D$38,IF(4=2,'1.Inputs'!$D$39,$E248)))/(1-'1.Inputs'!$D$42)*$D248*(1+$G248)^(4-1))-('1.Inputs'!$D$37*12*IF(4=1,'1.Inputs'!$D$38,IF(4=2,'1.Inputs'!$D$39,$E248)))*'1.Inputs'!$D$43*(1+$G248)^(4-1)-'1.Inputs'!$D$44*(1+$G248)^(4-1)-('1.Inputs'!$D$20/'1.Inputs'!$D$27+'1.Inputs'!$D$23/'1.Inputs'!$D$28))))*'1.Inputs'!$D$53</f>
        <v>54197422.704782248</v>
      </c>
      <c r="AG248" s="36">
        <f ca="1">W248-AG$13-AG$14+MIN(AG$13,MAX(0,((('1.Inputs'!$D$37*12*IF(5=1,'1.Inputs'!$D$38,IF(5=2,'1.Inputs'!$D$39,$E248)))*$F248*(('1.Inputs'!$D$40)+(1-'1.Inputs'!$D$40)*(1+'1.Inputs'!$D$41))*(1+$G248)^(5-1))-(('1.Inputs'!$D$37*12*IF(5=1,'1.Inputs'!$D$38,IF(5=2,'1.Inputs'!$D$39,$E248)))/(1-'1.Inputs'!$D$42)*$D248*(1+$G248)^(5-1))-('1.Inputs'!$D$37*12*IF(5=1,'1.Inputs'!$D$38,IF(5=2,'1.Inputs'!$D$39,$E248)))*'1.Inputs'!$D$43*(1+$G248)^(5-1)-'1.Inputs'!$D$44*(1+$G248)^(5-1)-('1.Inputs'!$D$20/'1.Inputs'!$D$27+'1.Inputs'!$D$23/'1.Inputs'!$D$28))))*'1.Inputs'!$D$53</f>
        <v>78091966.756703854</v>
      </c>
      <c r="AH248" s="36">
        <f ca="1">X248-AH$13-AH$14+MIN(AH$13,MAX(0,((('1.Inputs'!$D$37*12*IF(6=1,'1.Inputs'!$D$38,IF(6=2,'1.Inputs'!$D$39,$E248)))*$F248*(('1.Inputs'!$D$40)+(1-'1.Inputs'!$D$40)*(1+'1.Inputs'!$D$41))*(1+$G248)^(6-1))-(('1.Inputs'!$D$37*12*IF(6=1,'1.Inputs'!$D$38,IF(6=2,'1.Inputs'!$D$39,$E248)))/(1-'1.Inputs'!$D$42)*$D248*(1+$G248)^(6-1))-('1.Inputs'!$D$37*12*IF(6=1,'1.Inputs'!$D$38,IF(6=2,'1.Inputs'!$D$39,$E248)))*'1.Inputs'!$D$43*(1+$G248)^(6-1)-'1.Inputs'!$D$44*(1+$G248)^(6-1)-('1.Inputs'!$D$20/'1.Inputs'!$D$27+'1.Inputs'!$D$23/'1.Inputs'!$D$28))))*'1.Inputs'!$D$53</f>
        <v>102053697.93540561</v>
      </c>
      <c r="AI248" s="36">
        <f ca="1">Y248-AI$13-AI$14+MIN(AI$13,MAX(0,((('1.Inputs'!$D$37*12*IF(7=1,'1.Inputs'!$D$38,IF(7=2,'1.Inputs'!$D$39,$E248)))*$F248*(('1.Inputs'!$D$40)+(1-'1.Inputs'!$D$40)*(1+'1.Inputs'!$D$41))*(1+$G248)^(7-1))-(('1.Inputs'!$D$37*12*IF(7=1,'1.Inputs'!$D$38,IF(7=2,'1.Inputs'!$D$39,$E248)))/(1-'1.Inputs'!$D$42)*$D248*(1+$G248)^(7-1))-('1.Inputs'!$D$37*12*IF(7=1,'1.Inputs'!$D$38,IF(7=2,'1.Inputs'!$D$39,$E248)))*'1.Inputs'!$D$43*(1+$G248)^(7-1)-'1.Inputs'!$D$44*(1+$G248)^(7-1)-('1.Inputs'!$D$20/'1.Inputs'!$D$27+'1.Inputs'!$D$23/'1.Inputs'!$D$28))))*'1.Inputs'!$D$53</f>
        <v>126083575.3544023</v>
      </c>
      <c r="AJ248" s="36">
        <f ca="1">Z248-AJ$13-AJ$14+MIN(AJ$13,MAX(0,((('1.Inputs'!$D$37*12*IF(8=1,'1.Inputs'!$D$38,IF(8=2,'1.Inputs'!$D$39,$E248)))*$F248*(('1.Inputs'!$D$40)+(1-'1.Inputs'!$D$40)*(1+'1.Inputs'!$D$41))*(1+$G248)^(8-1))-(('1.Inputs'!$D$37*12*IF(8=1,'1.Inputs'!$D$38,IF(8=2,'1.Inputs'!$D$39,$E248)))/(1-'1.Inputs'!$D$42)*$D248*(1+$G248)^(8-1))-('1.Inputs'!$D$37*12*IF(8=1,'1.Inputs'!$D$38,IF(8=2,'1.Inputs'!$D$39,$E248)))*'1.Inputs'!$D$43*(1+$G248)^(8-1)-'1.Inputs'!$D$44*(1+$G248)^(8-1)-('1.Inputs'!$D$20/'1.Inputs'!$D$27+'1.Inputs'!$D$23/'1.Inputs'!$D$28))))*'1.Inputs'!$D$53</f>
        <v>396182571.81879926</v>
      </c>
      <c r="AK248" s="36">
        <f ca="1">AA248-AK$13-AK$14+MIN(AK$13,MAX(0,((('1.Inputs'!$D$37*12*IF(9=1,'1.Inputs'!$D$38,IF(9=2,'1.Inputs'!$D$39,$E248)))*$F248*(('1.Inputs'!$D$40)+(1-'1.Inputs'!$D$40)*(1+'1.Inputs'!$D$41))*(1+$G248)^(9-1))-(('1.Inputs'!$D$37*12*IF(9=1,'1.Inputs'!$D$38,IF(9=2,'1.Inputs'!$D$39,$E248)))/(1-'1.Inputs'!$D$42)*$D248*(1+$G248)^(9-1))-('1.Inputs'!$D$37*12*IF(9=1,'1.Inputs'!$D$38,IF(9=2,'1.Inputs'!$D$39,$E248)))*'1.Inputs'!$D$43*(1+$G248)^(9-1)-'1.Inputs'!$D$44*(1+$G248)^(9-1)-('1.Inputs'!$D$20/'1.Inputs'!$D$27+'1.Inputs'!$D$23/'1.Inputs'!$D$28))))*'1.Inputs'!$D$53</f>
        <v>401163674.02074707</v>
      </c>
      <c r="AL248" s="36">
        <f ca="1">AB248-AL$13-AL$14+MIN(AL$13,MAX(0,((('1.Inputs'!$D$37*12*IF(10=1,'1.Inputs'!$D$38,IF(10=2,'1.Inputs'!$D$39,$E248)))*$F248*(('1.Inputs'!$D$40)+(1-'1.Inputs'!$D$40)*(1+'1.Inputs'!$D$41))*(1+$G248)^(10-1))-(('1.Inputs'!$D$37*12*IF(10=1,'1.Inputs'!$D$38,IF(10=2,'1.Inputs'!$D$39,$E248)))/(1-'1.Inputs'!$D$42)*$D248*(1+$G248)^(10-1))-('1.Inputs'!$D$37*12*IF(10=1,'1.Inputs'!$D$38,IF(10=2,'1.Inputs'!$D$39,$E248)))*'1.Inputs'!$D$43*(1+$G248)^(10-1)-'1.Inputs'!$D$44*(1+$G248)^(10-1)-('1.Inputs'!$D$20/'1.Inputs'!$D$27+'1.Inputs'!$D$23/'1.Inputs'!$D$28))))*'1.Inputs'!$D$53+'1.Inputs'!$D$35</f>
        <v>3172841664.6085382</v>
      </c>
      <c r="AM248" s="48">
        <f ca="1">R248+NPV('1.Inputs'!$D$55,S248:AB248)</f>
        <v>-497100090.60333014</v>
      </c>
      <c r="AN248" s="48">
        <f ca="1">-('1.Inputs'!$D$24*(1-'1.Inputs'!$D$31)+'1.Inputs'!$D$35)+NPV('1.Inputs'!$D$54,AC248:AL248)</f>
        <v>-1446328652.1172273</v>
      </c>
      <c r="AO248" s="36">
        <f t="shared" ca="1" si="29"/>
        <v>-4.7166572216762344</v>
      </c>
      <c r="AP248" s="36">
        <f t="shared" ca="1" si="30"/>
        <v>0.8488280668623015</v>
      </c>
      <c r="AQ248" s="36">
        <f ca="1">'1.Inputs'!$D$35+MIN(SUM($AC248:AC248),SUM($AC248:AD248),SUM($AC248:AE248),SUM($AC248:AF248),SUM($AC248:AG248),SUM($AC248:AH248),SUM($AC248:AI248),SUM($AC248:AJ248),SUM($AC248:AK248),SUM($AC248:AL248))</f>
        <v>-118490184.19753504</v>
      </c>
      <c r="AR248" s="36">
        <f ca="1">IF(AP248&lt;'1.Inputs'!$D$57,1,0)</f>
        <v>1</v>
      </c>
      <c r="AS248" s="36">
        <f t="shared" ca="1" si="31"/>
        <v>1</v>
      </c>
    </row>
    <row r="249" spans="2:45" ht="15" customHeight="1" x14ac:dyDescent="0.25">
      <c r="B249" s="36">
        <v>234</v>
      </c>
      <c r="C249" s="36">
        <f t="shared" ca="1" si="24"/>
        <v>0.22610273052149266</v>
      </c>
      <c r="D249" s="36">
        <f t="shared" ca="1" si="25"/>
        <v>18924.04863966435</v>
      </c>
      <c r="E249" s="47">
        <f t="shared" ca="1" si="26"/>
        <v>0.78637933842771224</v>
      </c>
      <c r="F249" s="36">
        <f t="shared" ca="1" si="27"/>
        <v>29863.887386774793</v>
      </c>
      <c r="G249" s="36">
        <f t="shared" ca="1" si="28"/>
        <v>5.3734556778826631E-2</v>
      </c>
      <c r="H249" s="36">
        <f ca="1">((('1.Inputs'!$D$37*12*IF(1=1,'1.Inputs'!$D$38,IF(1=2,'1.Inputs'!$D$39,$E249)))*$F249*(('1.Inputs'!$D$40)+(1-'1.Inputs'!$D$40)*(1+'1.Inputs'!$D$41))*(1+$G249)^(1-1))*'1.Inputs'!$D$47+(('1.Inputs'!$D$37*12*IF(1=1,'1.Inputs'!$D$38,IF(1=2,'1.Inputs'!$D$39,$E249)))/(1-'1.Inputs'!$D$42)*$D249*(1+$G249)^(1-1))*('1.Inputs'!$D$48-'1.Inputs'!$D$49))/'1.Inputs'!$D$51</f>
        <v>793300784.16554618</v>
      </c>
      <c r="I249" s="36">
        <f ca="1">((('1.Inputs'!$D$37*12*IF(2=1,'1.Inputs'!$D$38,IF(2=2,'1.Inputs'!$D$39,$E249)))*$F249*(('1.Inputs'!$D$40)+(1-'1.Inputs'!$D$40)*(1+'1.Inputs'!$D$41))*(1+$G249)^(2-1))*'1.Inputs'!$D$47+(('1.Inputs'!$D$37*12*IF(2=1,'1.Inputs'!$D$38,IF(2=2,'1.Inputs'!$D$39,$E249)))/(1-'1.Inputs'!$D$42)*$D249*(1+$G249)^(2-1))*('1.Inputs'!$D$48-'1.Inputs'!$D$49))/'1.Inputs'!$D$51</f>
        <v>1170299830.2729683</v>
      </c>
      <c r="J249" s="36">
        <f ca="1">((('1.Inputs'!$D$37*12*IF(3=1,'1.Inputs'!$D$38,IF(3=2,'1.Inputs'!$D$39,$E249)))*$F249*(('1.Inputs'!$D$40)+(1-'1.Inputs'!$D$40)*(1+'1.Inputs'!$D$41))*(1+$G249)^(3-1))*'1.Inputs'!$D$47+(('1.Inputs'!$D$37*12*IF(3=1,'1.Inputs'!$D$38,IF(3=2,'1.Inputs'!$D$39,$E249)))/(1-'1.Inputs'!$D$42)*$D249*(1+$G249)^(3-1))*('1.Inputs'!$D$48-'1.Inputs'!$D$49))/'1.Inputs'!$D$51</f>
        <v>1385359282.4856517</v>
      </c>
      <c r="K249" s="36">
        <f ca="1">((('1.Inputs'!$D$37*12*IF(4=1,'1.Inputs'!$D$38,IF(4=2,'1.Inputs'!$D$39,$E249)))*$F249*(('1.Inputs'!$D$40)+(1-'1.Inputs'!$D$40)*(1+'1.Inputs'!$D$41))*(1+$G249)^(4-1))*'1.Inputs'!$D$47+(('1.Inputs'!$D$37*12*IF(4=1,'1.Inputs'!$D$38,IF(4=2,'1.Inputs'!$D$39,$E249)))/(1-'1.Inputs'!$D$42)*$D249*(1+$G249)^(4-1))*('1.Inputs'!$D$48-'1.Inputs'!$D$49))/'1.Inputs'!$D$51</f>
        <v>1459800949.5094514</v>
      </c>
      <c r="L249" s="36">
        <f ca="1">((('1.Inputs'!$D$37*12*IF(5=1,'1.Inputs'!$D$38,IF(5=2,'1.Inputs'!$D$39,$E249)))*$F249*(('1.Inputs'!$D$40)+(1-'1.Inputs'!$D$40)*(1+'1.Inputs'!$D$41))*(1+$G249)^(5-1))*'1.Inputs'!$D$47+(('1.Inputs'!$D$37*12*IF(5=1,'1.Inputs'!$D$38,IF(5=2,'1.Inputs'!$D$39,$E249)))/(1-'1.Inputs'!$D$42)*$D249*(1+$G249)^(5-1))*('1.Inputs'!$D$48-'1.Inputs'!$D$49))/'1.Inputs'!$D$51</f>
        <v>1538242706.5166523</v>
      </c>
      <c r="M249" s="36">
        <f ca="1">((('1.Inputs'!$D$37*12*IF(6=1,'1.Inputs'!$D$38,IF(6=2,'1.Inputs'!$D$39,$E249)))*$F249*(('1.Inputs'!$D$40)+(1-'1.Inputs'!$D$40)*(1+'1.Inputs'!$D$41))*(1+$G249)^(6-1))*'1.Inputs'!$D$47+(('1.Inputs'!$D$37*12*IF(6=1,'1.Inputs'!$D$38,IF(6=2,'1.Inputs'!$D$39,$E249)))/(1-'1.Inputs'!$D$42)*$D249*(1+$G249)^(6-1))*('1.Inputs'!$D$48-'1.Inputs'!$D$49))/'1.Inputs'!$D$51</f>
        <v>1620899496.5695872</v>
      </c>
      <c r="N249" s="36">
        <f ca="1">((('1.Inputs'!$D$37*12*IF(7=1,'1.Inputs'!$D$38,IF(7=2,'1.Inputs'!$D$39,$E249)))*$F249*(('1.Inputs'!$D$40)+(1-'1.Inputs'!$D$40)*(1+'1.Inputs'!$D$41))*(1+$G249)^(7-1))*'1.Inputs'!$D$47+(('1.Inputs'!$D$37*12*IF(7=1,'1.Inputs'!$D$38,IF(7=2,'1.Inputs'!$D$39,$E249)))/(1-'1.Inputs'!$D$42)*$D249*(1+$G249)^(7-1))*('1.Inputs'!$D$48-'1.Inputs'!$D$49))/'1.Inputs'!$D$51</f>
        <v>1707997812.6007769</v>
      </c>
      <c r="O249" s="36">
        <f ca="1">((('1.Inputs'!$D$37*12*IF(8=1,'1.Inputs'!$D$38,IF(8=2,'1.Inputs'!$D$39,$E249)))*$F249*(('1.Inputs'!$D$40)+(1-'1.Inputs'!$D$40)*(1+'1.Inputs'!$D$41))*(1+$G249)^(8-1))*'1.Inputs'!$D$47+(('1.Inputs'!$D$37*12*IF(8=1,'1.Inputs'!$D$38,IF(8=2,'1.Inputs'!$D$39,$E249)))/(1-'1.Inputs'!$D$42)*$D249*(1+$G249)^(8-1))*('1.Inputs'!$D$48-'1.Inputs'!$D$49))/'1.Inputs'!$D$51</f>
        <v>1799776318.0400851</v>
      </c>
      <c r="P249" s="36">
        <f ca="1">((('1.Inputs'!$D$37*12*IF(9=1,'1.Inputs'!$D$38,IF(9=2,'1.Inputs'!$D$39,$E249)))*$F249*(('1.Inputs'!$D$40)+(1-'1.Inputs'!$D$40)*(1+'1.Inputs'!$D$41))*(1+$G249)^(9-1))*'1.Inputs'!$D$47+(('1.Inputs'!$D$37*12*IF(9=1,'1.Inputs'!$D$38,IF(9=2,'1.Inputs'!$D$39,$E249)))/(1-'1.Inputs'!$D$42)*$D249*(1+$G249)^(9-1))*('1.Inputs'!$D$48-'1.Inputs'!$D$49))/'1.Inputs'!$D$51</f>
        <v>1896486500.7909973</v>
      </c>
      <c r="Q249" s="36">
        <f ca="1">((('1.Inputs'!$D$37*12*IF(10=1,'1.Inputs'!$D$38,IF(10=2,'1.Inputs'!$D$39,$E249)))*$F249*(('1.Inputs'!$D$40)+(1-'1.Inputs'!$D$40)*(1+'1.Inputs'!$D$41))*(1+$G249)^(10-1))*'1.Inputs'!$D$47+(('1.Inputs'!$D$37*12*IF(10=1,'1.Inputs'!$D$38,IF(10=2,'1.Inputs'!$D$39,$E249)))/(1-'1.Inputs'!$D$42)*$D249*(1+$G249)^(10-1))*('1.Inputs'!$D$48-'1.Inputs'!$D$49))/'1.Inputs'!$D$51</f>
        <v>1998393362.3480296</v>
      </c>
      <c r="R249" s="36">
        <f>-'1.Inputs'!$D$24</f>
        <v>-2050000000</v>
      </c>
      <c r="S249" s="36">
        <f ca="1">((('1.Inputs'!$D$37*12*IF(1=1,'1.Inputs'!$D$38,IF(1=2,'1.Inputs'!$D$39,$E249)))*$F249*(('1.Inputs'!$D$40)+(1-'1.Inputs'!$D$40)*(1+'1.Inputs'!$D$41))*(1+$G249)^(1-1))-(('1.Inputs'!$D$37*12*IF(1=1,'1.Inputs'!$D$38,IF(1=2,'1.Inputs'!$D$39,$E249)))/(1-'1.Inputs'!$D$42)*$D249*(1+$G249)^(1-1))-('1.Inputs'!$D$37*12*IF(1=1,'1.Inputs'!$D$38,IF(1=2,'1.Inputs'!$D$39,$E249)))*'1.Inputs'!$D$43*(1+$G249)^(1-1)-'1.Inputs'!$D$44*(1+$G249)^(1-1)-('1.Inputs'!$D$20/'1.Inputs'!$D$27+'1.Inputs'!$D$23/'1.Inputs'!$D$28))-MAX(0,((('1.Inputs'!$D$37*12*IF(1=1,'1.Inputs'!$D$38,IF(1=2,'1.Inputs'!$D$39,$E249)))*$F249*(('1.Inputs'!$D$40)+(1-'1.Inputs'!$D$40)*(1+'1.Inputs'!$D$41))*(1+$G249)^(1-1))-(('1.Inputs'!$D$37*12*IF(1=1,'1.Inputs'!$D$38,IF(1=2,'1.Inputs'!$D$39,$E249)))/(1-'1.Inputs'!$D$42)*$D249*(1+$G249)^(1-1))-('1.Inputs'!$D$37*12*IF(1=1,'1.Inputs'!$D$38,IF(1=2,'1.Inputs'!$D$39,$E249)))*'1.Inputs'!$D$43*(1+$G249)^(1-1)-'1.Inputs'!$D$44*(1+$G249)^(1-1)-('1.Inputs'!$D$20/'1.Inputs'!$D$27+'1.Inputs'!$D$23/'1.Inputs'!$D$28)))*'1.Inputs'!$D$53+('1.Inputs'!$D$20/'1.Inputs'!$D$27+'1.Inputs'!$D$23/'1.Inputs'!$D$28)-H249</f>
        <v>-580893265.39220178</v>
      </c>
      <c r="T249" s="36">
        <f ca="1">((('1.Inputs'!$D$37*12*IF(2=1,'1.Inputs'!$D$38,IF(2=2,'1.Inputs'!$D$39,$E249)))*$F249*(('1.Inputs'!$D$40)+(1-'1.Inputs'!$D$40)*(1+'1.Inputs'!$D$41))*(1+$G249)^(2-1))-(('1.Inputs'!$D$37*12*IF(2=1,'1.Inputs'!$D$38,IF(2=2,'1.Inputs'!$D$39,$E249)))/(1-'1.Inputs'!$D$42)*$D249*(1+$G249)^(2-1))-('1.Inputs'!$D$37*12*IF(2=1,'1.Inputs'!$D$38,IF(2=2,'1.Inputs'!$D$39,$E249)))*'1.Inputs'!$D$43*(1+$G249)^(2-1)-'1.Inputs'!$D$44*(1+$G249)^(2-1)-('1.Inputs'!$D$20/'1.Inputs'!$D$27+'1.Inputs'!$D$23/'1.Inputs'!$D$28))-MAX(0,((('1.Inputs'!$D$37*12*IF(2=1,'1.Inputs'!$D$38,IF(2=2,'1.Inputs'!$D$39,$E249)))*$F249*(('1.Inputs'!$D$40)+(1-'1.Inputs'!$D$40)*(1+'1.Inputs'!$D$41))*(1+$G249)^(2-1))-(('1.Inputs'!$D$37*12*IF(2=1,'1.Inputs'!$D$38,IF(2=2,'1.Inputs'!$D$39,$E249)))/(1-'1.Inputs'!$D$42)*$D249*(1+$G249)^(2-1))-('1.Inputs'!$D$37*12*IF(2=1,'1.Inputs'!$D$38,IF(2=2,'1.Inputs'!$D$39,$E249)))*'1.Inputs'!$D$43*(1+$G249)^(2-1)-'1.Inputs'!$D$44*(1+$G249)^(2-1)-('1.Inputs'!$D$20/'1.Inputs'!$D$27+'1.Inputs'!$D$23/'1.Inputs'!$D$28)))*'1.Inputs'!$D$53+('1.Inputs'!$D$20/'1.Inputs'!$D$27+'1.Inputs'!$D$23/'1.Inputs'!$D$28)-(I249-H249)</f>
        <v>160469898.95947266</v>
      </c>
      <c r="U249" s="36">
        <f ca="1">((('1.Inputs'!$D$37*12*IF(3=1,'1.Inputs'!$D$38,IF(3=2,'1.Inputs'!$D$39,$E249)))*$F249*(('1.Inputs'!$D$40)+(1-'1.Inputs'!$D$40)*(1+'1.Inputs'!$D$41))*(1+$G249)^(3-1))-(('1.Inputs'!$D$37*12*IF(3=1,'1.Inputs'!$D$38,IF(3=2,'1.Inputs'!$D$39,$E249)))/(1-'1.Inputs'!$D$42)*$D249*(1+$G249)^(3-1))-('1.Inputs'!$D$37*12*IF(3=1,'1.Inputs'!$D$38,IF(3=2,'1.Inputs'!$D$39,$E249)))*'1.Inputs'!$D$43*(1+$G249)^(3-1)-'1.Inputs'!$D$44*(1+$G249)^(3-1)-('1.Inputs'!$D$20/'1.Inputs'!$D$27+'1.Inputs'!$D$23/'1.Inputs'!$D$28))-MAX(0,((('1.Inputs'!$D$37*12*IF(3=1,'1.Inputs'!$D$38,IF(3=2,'1.Inputs'!$D$39,$E249)))*$F249*(('1.Inputs'!$D$40)+(1-'1.Inputs'!$D$40)*(1+'1.Inputs'!$D$41))*(1+$G249)^(3-1))-(('1.Inputs'!$D$37*12*IF(3=1,'1.Inputs'!$D$38,IF(3=2,'1.Inputs'!$D$39,$E249)))/(1-'1.Inputs'!$D$42)*$D249*(1+$G249)^(3-1))-('1.Inputs'!$D$37*12*IF(3=1,'1.Inputs'!$D$38,IF(3=2,'1.Inputs'!$D$39,$E249)))*'1.Inputs'!$D$43*(1+$G249)^(3-1)-'1.Inputs'!$D$44*(1+$G249)^(3-1)-('1.Inputs'!$D$20/'1.Inputs'!$D$27+'1.Inputs'!$D$23/'1.Inputs'!$D$28)))*'1.Inputs'!$D$53+('1.Inputs'!$D$20/'1.Inputs'!$D$27+'1.Inputs'!$D$23/'1.Inputs'!$D$28)-(J249-I249)</f>
        <v>492649198.3553288</v>
      </c>
      <c r="V249" s="36">
        <f ca="1">((('1.Inputs'!$D$37*12*IF(4=1,'1.Inputs'!$D$38,IF(4=2,'1.Inputs'!$D$39,$E249)))*$F249*(('1.Inputs'!$D$40)+(1-'1.Inputs'!$D$40)*(1+'1.Inputs'!$D$41))*(1+$G249)^(4-1))-(('1.Inputs'!$D$37*12*IF(4=1,'1.Inputs'!$D$38,IF(4=2,'1.Inputs'!$D$39,$E249)))/(1-'1.Inputs'!$D$42)*$D249*(1+$G249)^(4-1))-('1.Inputs'!$D$37*12*IF(4=1,'1.Inputs'!$D$38,IF(4=2,'1.Inputs'!$D$39,$E249)))*'1.Inputs'!$D$43*(1+$G249)^(4-1)-'1.Inputs'!$D$44*(1+$G249)^(4-1)-('1.Inputs'!$D$20/'1.Inputs'!$D$27+'1.Inputs'!$D$23/'1.Inputs'!$D$28))-MAX(0,((('1.Inputs'!$D$37*12*IF(4=1,'1.Inputs'!$D$38,IF(4=2,'1.Inputs'!$D$39,$E249)))*$F249*(('1.Inputs'!$D$40)+(1-'1.Inputs'!$D$40)*(1+'1.Inputs'!$D$41))*(1+$G249)^(4-1))-(('1.Inputs'!$D$37*12*IF(4=1,'1.Inputs'!$D$38,IF(4=2,'1.Inputs'!$D$39,$E249)))/(1-'1.Inputs'!$D$42)*$D249*(1+$G249)^(4-1))-('1.Inputs'!$D$37*12*IF(4=1,'1.Inputs'!$D$38,IF(4=2,'1.Inputs'!$D$39,$E249)))*'1.Inputs'!$D$43*(1+$G249)^(4-1)-'1.Inputs'!$D$44*(1+$G249)^(4-1)-('1.Inputs'!$D$20/'1.Inputs'!$D$27+'1.Inputs'!$D$23/'1.Inputs'!$D$28)))*'1.Inputs'!$D$53+('1.Inputs'!$D$20/'1.Inputs'!$D$27+'1.Inputs'!$D$23/'1.Inputs'!$D$28)-(K249-J249)</f>
        <v>668756436.40322661</v>
      </c>
      <c r="W249" s="36">
        <f ca="1">((('1.Inputs'!$D$37*12*IF(5=1,'1.Inputs'!$D$38,IF(5=2,'1.Inputs'!$D$39,$E249)))*$F249*(('1.Inputs'!$D$40)+(1-'1.Inputs'!$D$40)*(1+'1.Inputs'!$D$41))*(1+$G249)^(5-1))-(('1.Inputs'!$D$37*12*IF(5=1,'1.Inputs'!$D$38,IF(5=2,'1.Inputs'!$D$39,$E249)))/(1-'1.Inputs'!$D$42)*$D249*(1+$G249)^(5-1))-('1.Inputs'!$D$37*12*IF(5=1,'1.Inputs'!$D$38,IF(5=2,'1.Inputs'!$D$39,$E249)))*'1.Inputs'!$D$43*(1+$G249)^(5-1)-'1.Inputs'!$D$44*(1+$G249)^(5-1)-('1.Inputs'!$D$20/'1.Inputs'!$D$27+'1.Inputs'!$D$23/'1.Inputs'!$D$28))-MAX(0,((('1.Inputs'!$D$37*12*IF(5=1,'1.Inputs'!$D$38,IF(5=2,'1.Inputs'!$D$39,$E249)))*$F249*(('1.Inputs'!$D$40)+(1-'1.Inputs'!$D$40)*(1+'1.Inputs'!$D$41))*(1+$G249)^(5-1))-(('1.Inputs'!$D$37*12*IF(5=1,'1.Inputs'!$D$38,IF(5=2,'1.Inputs'!$D$39,$E249)))/(1-'1.Inputs'!$D$42)*$D249*(1+$G249)^(5-1))-('1.Inputs'!$D$37*12*IF(5=1,'1.Inputs'!$D$38,IF(5=2,'1.Inputs'!$D$39,$E249)))*'1.Inputs'!$D$43*(1+$G249)^(5-1)-'1.Inputs'!$D$44*(1+$G249)^(5-1)-('1.Inputs'!$D$20/'1.Inputs'!$D$27+'1.Inputs'!$D$23/'1.Inputs'!$D$28)))*'1.Inputs'!$D$53+('1.Inputs'!$D$20/'1.Inputs'!$D$27+'1.Inputs'!$D$23/'1.Inputs'!$D$28)-(L249-K249)</f>
        <v>702152809.29854155</v>
      </c>
      <c r="X249" s="36">
        <f ca="1">((('1.Inputs'!$D$37*12*IF(6=1,'1.Inputs'!$D$38,IF(6=2,'1.Inputs'!$D$39,$E249)))*$F249*(('1.Inputs'!$D$40)+(1-'1.Inputs'!$D$40)*(1+'1.Inputs'!$D$41))*(1+$G249)^(6-1))-(('1.Inputs'!$D$37*12*IF(6=1,'1.Inputs'!$D$38,IF(6=2,'1.Inputs'!$D$39,$E249)))/(1-'1.Inputs'!$D$42)*$D249*(1+$G249)^(6-1))-('1.Inputs'!$D$37*12*IF(6=1,'1.Inputs'!$D$38,IF(6=2,'1.Inputs'!$D$39,$E249)))*'1.Inputs'!$D$43*(1+$G249)^(6-1)-'1.Inputs'!$D$44*(1+$G249)^(6-1)-('1.Inputs'!$D$20/'1.Inputs'!$D$27+'1.Inputs'!$D$23/'1.Inputs'!$D$28))-MAX(0,((('1.Inputs'!$D$37*12*IF(6=1,'1.Inputs'!$D$38,IF(6=2,'1.Inputs'!$D$39,$E249)))*$F249*(('1.Inputs'!$D$40)+(1-'1.Inputs'!$D$40)*(1+'1.Inputs'!$D$41))*(1+$G249)^(6-1))-(('1.Inputs'!$D$37*12*IF(6=1,'1.Inputs'!$D$38,IF(6=2,'1.Inputs'!$D$39,$E249)))/(1-'1.Inputs'!$D$42)*$D249*(1+$G249)^(6-1))-('1.Inputs'!$D$37*12*IF(6=1,'1.Inputs'!$D$38,IF(6=2,'1.Inputs'!$D$39,$E249)))*'1.Inputs'!$D$43*(1+$G249)^(6-1)-'1.Inputs'!$D$44*(1+$G249)^(6-1)-('1.Inputs'!$D$20/'1.Inputs'!$D$27+'1.Inputs'!$D$23/'1.Inputs'!$D$28)))*'1.Inputs'!$D$53+('1.Inputs'!$D$20/'1.Inputs'!$D$27+'1.Inputs'!$D$23/'1.Inputs'!$D$28)-(M249-L249)</f>
        <v>737343721.48940742</v>
      </c>
      <c r="Y249" s="36">
        <f ca="1">((('1.Inputs'!$D$37*12*IF(7=1,'1.Inputs'!$D$38,IF(7=2,'1.Inputs'!$D$39,$E249)))*$F249*(('1.Inputs'!$D$40)+(1-'1.Inputs'!$D$40)*(1+'1.Inputs'!$D$41))*(1+$G249)^(7-1))-(('1.Inputs'!$D$37*12*IF(7=1,'1.Inputs'!$D$38,IF(7=2,'1.Inputs'!$D$39,$E249)))/(1-'1.Inputs'!$D$42)*$D249*(1+$G249)^(7-1))-('1.Inputs'!$D$37*12*IF(7=1,'1.Inputs'!$D$38,IF(7=2,'1.Inputs'!$D$39,$E249)))*'1.Inputs'!$D$43*(1+$G249)^(7-1)-'1.Inputs'!$D$44*(1+$G249)^(7-1)-('1.Inputs'!$D$20/'1.Inputs'!$D$27+'1.Inputs'!$D$23/'1.Inputs'!$D$28))-MAX(0,((('1.Inputs'!$D$37*12*IF(7=1,'1.Inputs'!$D$38,IF(7=2,'1.Inputs'!$D$39,$E249)))*$F249*(('1.Inputs'!$D$40)+(1-'1.Inputs'!$D$40)*(1+'1.Inputs'!$D$41))*(1+$G249)^(7-1))-(('1.Inputs'!$D$37*12*IF(7=1,'1.Inputs'!$D$38,IF(7=2,'1.Inputs'!$D$39,$E249)))/(1-'1.Inputs'!$D$42)*$D249*(1+$G249)^(7-1))-('1.Inputs'!$D$37*12*IF(7=1,'1.Inputs'!$D$38,IF(7=2,'1.Inputs'!$D$39,$E249)))*'1.Inputs'!$D$43*(1+$G249)^(7-1)-'1.Inputs'!$D$44*(1+$G249)^(7-1)-('1.Inputs'!$D$20/'1.Inputs'!$D$27+'1.Inputs'!$D$23/'1.Inputs'!$D$28)))*'1.Inputs'!$D$53+('1.Inputs'!$D$20/'1.Inputs'!$D$27+'1.Inputs'!$D$23/'1.Inputs'!$D$28)-(N249-M249)</f>
        <v>774425601.74949169</v>
      </c>
      <c r="Z249" s="36">
        <f ca="1">((('1.Inputs'!$D$37*12*IF(8=1,'1.Inputs'!$D$38,IF(8=2,'1.Inputs'!$D$39,$E249)))*$F249*(('1.Inputs'!$D$40)+(1-'1.Inputs'!$D$40)*(1+'1.Inputs'!$D$41))*(1+$G249)^(8-1))-(('1.Inputs'!$D$37*12*IF(8=1,'1.Inputs'!$D$38,IF(8=2,'1.Inputs'!$D$39,$E249)))/(1-'1.Inputs'!$D$42)*$D249*(1+$G249)^(8-1))-('1.Inputs'!$D$37*12*IF(8=1,'1.Inputs'!$D$38,IF(8=2,'1.Inputs'!$D$39,$E249)))*'1.Inputs'!$D$43*(1+$G249)^(8-1)-'1.Inputs'!$D$44*(1+$G249)^(8-1)-('1.Inputs'!$D$20/'1.Inputs'!$D$27+'1.Inputs'!$D$23/'1.Inputs'!$D$28))-MAX(0,((('1.Inputs'!$D$37*12*IF(8=1,'1.Inputs'!$D$38,IF(8=2,'1.Inputs'!$D$39,$E249)))*$F249*(('1.Inputs'!$D$40)+(1-'1.Inputs'!$D$40)*(1+'1.Inputs'!$D$41))*(1+$G249)^(8-1))-(('1.Inputs'!$D$37*12*IF(8=1,'1.Inputs'!$D$38,IF(8=2,'1.Inputs'!$D$39,$E249)))/(1-'1.Inputs'!$D$42)*$D249*(1+$G249)^(8-1))-('1.Inputs'!$D$37*12*IF(8=1,'1.Inputs'!$D$38,IF(8=2,'1.Inputs'!$D$39,$E249)))*'1.Inputs'!$D$43*(1+$G249)^(8-1)-'1.Inputs'!$D$44*(1+$G249)^(8-1)-('1.Inputs'!$D$20/'1.Inputs'!$D$27+'1.Inputs'!$D$23/'1.Inputs'!$D$28)))*'1.Inputs'!$D$53+('1.Inputs'!$D$20/'1.Inputs'!$D$27+'1.Inputs'!$D$23/'1.Inputs'!$D$28)-(O249-N249)</f>
        <v>813500060.40987778</v>
      </c>
      <c r="AA249" s="36">
        <f ca="1">((('1.Inputs'!$D$37*12*IF(9=1,'1.Inputs'!$D$38,IF(9=2,'1.Inputs'!$D$39,$E249)))*$F249*(('1.Inputs'!$D$40)+(1-'1.Inputs'!$D$40)*(1+'1.Inputs'!$D$41))*(1+$G249)^(9-1))-(('1.Inputs'!$D$37*12*IF(9=1,'1.Inputs'!$D$38,IF(9=2,'1.Inputs'!$D$39,$E249)))/(1-'1.Inputs'!$D$42)*$D249*(1+$G249)^(9-1))-('1.Inputs'!$D$37*12*IF(9=1,'1.Inputs'!$D$38,IF(9=2,'1.Inputs'!$D$39,$E249)))*'1.Inputs'!$D$43*(1+$G249)^(9-1)-'1.Inputs'!$D$44*(1+$G249)^(9-1)-('1.Inputs'!$D$20/'1.Inputs'!$D$27+'1.Inputs'!$D$23/'1.Inputs'!$D$28))-MAX(0,((('1.Inputs'!$D$37*12*IF(9=1,'1.Inputs'!$D$38,IF(9=2,'1.Inputs'!$D$39,$E249)))*$F249*(('1.Inputs'!$D$40)+(1-'1.Inputs'!$D$40)*(1+'1.Inputs'!$D$41))*(1+$G249)^(9-1))-(('1.Inputs'!$D$37*12*IF(9=1,'1.Inputs'!$D$38,IF(9=2,'1.Inputs'!$D$39,$E249)))/(1-'1.Inputs'!$D$42)*$D249*(1+$G249)^(9-1))-('1.Inputs'!$D$37*12*IF(9=1,'1.Inputs'!$D$38,IF(9=2,'1.Inputs'!$D$39,$E249)))*'1.Inputs'!$D$43*(1+$G249)^(9-1)-'1.Inputs'!$D$44*(1+$G249)^(9-1)-('1.Inputs'!$D$20/'1.Inputs'!$D$27+'1.Inputs'!$D$23/'1.Inputs'!$D$28)))*'1.Inputs'!$D$53+('1.Inputs'!$D$20/'1.Inputs'!$D$27+'1.Inputs'!$D$23/'1.Inputs'!$D$28)-(P249-O249)</f>
        <v>854674167.7877512</v>
      </c>
      <c r="AB249" s="36">
        <f ca="1">((('1.Inputs'!$D$37*12*IF(10=1,'1.Inputs'!$D$38,IF(10=2,'1.Inputs'!$D$39,$E249)))*$F249*(('1.Inputs'!$D$40)+(1-'1.Inputs'!$D$40)*(1+'1.Inputs'!$D$41))*(1+$G249)^(10-1))-(('1.Inputs'!$D$37*12*IF(10=1,'1.Inputs'!$D$38,IF(10=2,'1.Inputs'!$D$39,$E249)))/(1-'1.Inputs'!$D$42)*$D249*(1+$G249)^(10-1))-('1.Inputs'!$D$37*12*IF(10=1,'1.Inputs'!$D$38,IF(10=2,'1.Inputs'!$D$39,$E249)))*'1.Inputs'!$D$43*(1+$G249)^(10-1)-'1.Inputs'!$D$44*(1+$G249)^(10-1)-('1.Inputs'!$D$20/'1.Inputs'!$D$27+'1.Inputs'!$D$23/'1.Inputs'!$D$28))-MAX(0,((('1.Inputs'!$D$37*12*IF(10=1,'1.Inputs'!$D$38,IF(10=2,'1.Inputs'!$D$39,$E249)))*$F249*(('1.Inputs'!$D$40)+(1-'1.Inputs'!$D$40)*(1+'1.Inputs'!$D$41))*(1+$G249)^(10-1))-(('1.Inputs'!$D$37*12*IF(10=1,'1.Inputs'!$D$38,IF(10=2,'1.Inputs'!$D$39,$E249)))/(1-'1.Inputs'!$D$42)*$D249*(1+$G249)^(10-1))-('1.Inputs'!$D$37*12*IF(10=1,'1.Inputs'!$D$38,IF(10=2,'1.Inputs'!$D$39,$E249)))*'1.Inputs'!$D$43*(1+$G249)^(10-1)-'1.Inputs'!$D$44*(1+$G249)^(10-1)-('1.Inputs'!$D$20/'1.Inputs'!$D$27+'1.Inputs'!$D$23/'1.Inputs'!$D$28)))*'1.Inputs'!$D$53+('1.Inputs'!$D$20/'1.Inputs'!$D$27+'1.Inputs'!$D$23/'1.Inputs'!$D$28)-(Q249-P249)+(('1.Inputs'!$D$20+'1.Inputs'!$D$23-('1.Inputs'!$D$20/'1.Inputs'!$D$27+'1.Inputs'!$D$23/'1.Inputs'!$D$28)*'1.Inputs'!$D$10)*'1.Inputs'!$D$60+'1.Inputs'!$D$19*'1.Inputs'!$D$59+Q249)</f>
        <v>3596454109.9243684</v>
      </c>
      <c r="AC249" s="36">
        <f ca="1">S249-AC$13-AC$14+MIN(AC$13,MAX(0,((('1.Inputs'!$D$37*12*IF(1=1,'1.Inputs'!$D$38,IF(1=2,'1.Inputs'!$D$39,$E249)))*$F249*(('1.Inputs'!$D$40)+(1-'1.Inputs'!$D$40)*(1+'1.Inputs'!$D$41))*(1+$G249)^(1-1))-(('1.Inputs'!$D$37*12*IF(1=1,'1.Inputs'!$D$38,IF(1=2,'1.Inputs'!$D$39,$E249)))/(1-'1.Inputs'!$D$42)*$D249*(1+$G249)^(1-1))-('1.Inputs'!$D$37*12*IF(1=1,'1.Inputs'!$D$38,IF(1=2,'1.Inputs'!$D$39,$E249)))*'1.Inputs'!$D$43*(1+$G249)^(1-1)-'1.Inputs'!$D$44*(1+$G249)^(1-1)-('1.Inputs'!$D$20/'1.Inputs'!$D$27+'1.Inputs'!$D$23/'1.Inputs'!$D$28))))*'1.Inputs'!$D$53</f>
        <v>-686812293.74501634</v>
      </c>
      <c r="AD249" s="36">
        <f ca="1">T249-AD$13-AD$14+MIN(AD$13,MAX(0,((('1.Inputs'!$D$37*12*IF(2=1,'1.Inputs'!$D$38,IF(2=2,'1.Inputs'!$D$39,$E249)))*$F249*(('1.Inputs'!$D$40)+(1-'1.Inputs'!$D$40)*(1+'1.Inputs'!$D$41))*(1+$G249)^(2-1))-(('1.Inputs'!$D$37*12*IF(2=1,'1.Inputs'!$D$38,IF(2=2,'1.Inputs'!$D$39,$E249)))/(1-'1.Inputs'!$D$42)*$D249*(1+$G249)^(2-1))-('1.Inputs'!$D$37*12*IF(2=1,'1.Inputs'!$D$38,IF(2=2,'1.Inputs'!$D$39,$E249)))*'1.Inputs'!$D$43*(1+$G249)^(2-1)-'1.Inputs'!$D$44*(1+$G249)^(2-1)-('1.Inputs'!$D$20/'1.Inputs'!$D$27+'1.Inputs'!$D$23/'1.Inputs'!$D$28))))*'1.Inputs'!$D$53</f>
        <v>64529898.959472656</v>
      </c>
      <c r="AE249" s="36">
        <f ca="1">U249-AE$13-AE$14+MIN(AE$13,MAX(0,((('1.Inputs'!$D$37*12*IF(3=1,'1.Inputs'!$D$38,IF(3=2,'1.Inputs'!$D$39,$E249)))*$F249*(('1.Inputs'!$D$40)+(1-'1.Inputs'!$D$40)*(1+'1.Inputs'!$D$41))*(1+$G249)^(3-1))-(('1.Inputs'!$D$37*12*IF(3=1,'1.Inputs'!$D$38,IF(3=2,'1.Inputs'!$D$39,$E249)))/(1-'1.Inputs'!$D$42)*$D249*(1+$G249)^(3-1))-('1.Inputs'!$D$37*12*IF(3=1,'1.Inputs'!$D$38,IF(3=2,'1.Inputs'!$D$39,$E249)))*'1.Inputs'!$D$43*(1+$G249)^(3-1)-'1.Inputs'!$D$44*(1+$G249)^(3-1)-('1.Inputs'!$D$20/'1.Inputs'!$D$27+'1.Inputs'!$D$23/'1.Inputs'!$D$28))))*'1.Inputs'!$D$53</f>
        <v>150709198.3553288</v>
      </c>
      <c r="AF249" s="36">
        <f ca="1">V249-AF$13-AF$14+MIN(AF$13,MAX(0,((('1.Inputs'!$D$37*12*IF(4=1,'1.Inputs'!$D$38,IF(4=2,'1.Inputs'!$D$39,$E249)))*$F249*(('1.Inputs'!$D$40)+(1-'1.Inputs'!$D$40)*(1+'1.Inputs'!$D$41))*(1+$G249)^(4-1))-(('1.Inputs'!$D$37*12*IF(4=1,'1.Inputs'!$D$38,IF(4=2,'1.Inputs'!$D$39,$E249)))/(1-'1.Inputs'!$D$42)*$D249*(1+$G249)^(4-1))-('1.Inputs'!$D$37*12*IF(4=1,'1.Inputs'!$D$38,IF(4=2,'1.Inputs'!$D$39,$E249)))*'1.Inputs'!$D$43*(1+$G249)^(4-1)-'1.Inputs'!$D$44*(1+$G249)^(4-1)-('1.Inputs'!$D$20/'1.Inputs'!$D$27+'1.Inputs'!$D$23/'1.Inputs'!$D$28))))*'1.Inputs'!$D$53</f>
        <v>346004436.40322661</v>
      </c>
      <c r="AG249" s="36">
        <f ca="1">W249-AG$13-AG$14+MIN(AG$13,MAX(0,((('1.Inputs'!$D$37*12*IF(5=1,'1.Inputs'!$D$38,IF(5=2,'1.Inputs'!$D$39,$E249)))*$F249*(('1.Inputs'!$D$40)+(1-'1.Inputs'!$D$40)*(1+'1.Inputs'!$D$41))*(1+$G249)^(5-1))-(('1.Inputs'!$D$37*12*IF(5=1,'1.Inputs'!$D$38,IF(5=2,'1.Inputs'!$D$39,$E249)))/(1-'1.Inputs'!$D$42)*$D249*(1+$G249)^(5-1))-('1.Inputs'!$D$37*12*IF(5=1,'1.Inputs'!$D$38,IF(5=2,'1.Inputs'!$D$39,$E249)))*'1.Inputs'!$D$43*(1+$G249)^(5-1)-'1.Inputs'!$D$44*(1+$G249)^(5-1)-('1.Inputs'!$D$20/'1.Inputs'!$D$27+'1.Inputs'!$D$23/'1.Inputs'!$D$28))))*'1.Inputs'!$D$53</f>
        <v>398588809.29854155</v>
      </c>
      <c r="AH249" s="36">
        <f ca="1">X249-AH$13-AH$14+MIN(AH$13,MAX(0,((('1.Inputs'!$D$37*12*IF(6=1,'1.Inputs'!$D$38,IF(6=2,'1.Inputs'!$D$39,$E249)))*$F249*(('1.Inputs'!$D$40)+(1-'1.Inputs'!$D$40)*(1+'1.Inputs'!$D$41))*(1+$G249)^(6-1))-(('1.Inputs'!$D$37*12*IF(6=1,'1.Inputs'!$D$38,IF(6=2,'1.Inputs'!$D$39,$E249)))/(1-'1.Inputs'!$D$42)*$D249*(1+$G249)^(6-1))-('1.Inputs'!$D$37*12*IF(6=1,'1.Inputs'!$D$38,IF(6=2,'1.Inputs'!$D$39,$E249)))*'1.Inputs'!$D$43*(1+$G249)^(6-1)-'1.Inputs'!$D$44*(1+$G249)^(6-1)-('1.Inputs'!$D$20/'1.Inputs'!$D$27+'1.Inputs'!$D$23/'1.Inputs'!$D$28))))*'1.Inputs'!$D$53</f>
        <v>452967721.48940742</v>
      </c>
      <c r="AI249" s="36">
        <f ca="1">Y249-AI$13-AI$14+MIN(AI$13,MAX(0,((('1.Inputs'!$D$37*12*IF(7=1,'1.Inputs'!$D$38,IF(7=2,'1.Inputs'!$D$39,$E249)))*$F249*(('1.Inputs'!$D$40)+(1-'1.Inputs'!$D$40)*(1+'1.Inputs'!$D$41))*(1+$G249)^(7-1))-(('1.Inputs'!$D$37*12*IF(7=1,'1.Inputs'!$D$38,IF(7=2,'1.Inputs'!$D$39,$E249)))/(1-'1.Inputs'!$D$42)*$D249*(1+$G249)^(7-1))-('1.Inputs'!$D$37*12*IF(7=1,'1.Inputs'!$D$38,IF(7=2,'1.Inputs'!$D$39,$E249)))*'1.Inputs'!$D$43*(1+$G249)^(7-1)-'1.Inputs'!$D$44*(1+$G249)^(7-1)-('1.Inputs'!$D$20/'1.Inputs'!$D$27+'1.Inputs'!$D$23/'1.Inputs'!$D$28))))*'1.Inputs'!$D$53</f>
        <v>509237601.74949169</v>
      </c>
      <c r="AJ249" s="36">
        <f ca="1">Z249-AJ$13-AJ$14+MIN(AJ$13,MAX(0,((('1.Inputs'!$D$37*12*IF(8=1,'1.Inputs'!$D$38,IF(8=2,'1.Inputs'!$D$39,$E249)))*$F249*(('1.Inputs'!$D$40)+(1-'1.Inputs'!$D$40)*(1+'1.Inputs'!$D$41))*(1+$G249)^(8-1))-(('1.Inputs'!$D$37*12*IF(8=1,'1.Inputs'!$D$38,IF(8=2,'1.Inputs'!$D$39,$E249)))/(1-'1.Inputs'!$D$42)*$D249*(1+$G249)^(8-1))-('1.Inputs'!$D$37*12*IF(8=1,'1.Inputs'!$D$38,IF(8=2,'1.Inputs'!$D$39,$E249)))*'1.Inputs'!$D$43*(1+$G249)^(8-1)-'1.Inputs'!$D$44*(1+$G249)^(8-1)-('1.Inputs'!$D$20/'1.Inputs'!$D$27+'1.Inputs'!$D$23/'1.Inputs'!$D$28))))*'1.Inputs'!$D$53</f>
        <v>813500060.40987778</v>
      </c>
      <c r="AK249" s="36">
        <f ca="1">AA249-AK$13-AK$14+MIN(AK$13,MAX(0,((('1.Inputs'!$D$37*12*IF(9=1,'1.Inputs'!$D$38,IF(9=2,'1.Inputs'!$D$39,$E249)))*$F249*(('1.Inputs'!$D$40)+(1-'1.Inputs'!$D$40)*(1+'1.Inputs'!$D$41))*(1+$G249)^(9-1))-(('1.Inputs'!$D$37*12*IF(9=1,'1.Inputs'!$D$38,IF(9=2,'1.Inputs'!$D$39,$E249)))/(1-'1.Inputs'!$D$42)*$D249*(1+$G249)^(9-1))-('1.Inputs'!$D$37*12*IF(9=1,'1.Inputs'!$D$38,IF(9=2,'1.Inputs'!$D$39,$E249)))*'1.Inputs'!$D$43*(1+$G249)^(9-1)-'1.Inputs'!$D$44*(1+$G249)^(9-1)-('1.Inputs'!$D$20/'1.Inputs'!$D$27+'1.Inputs'!$D$23/'1.Inputs'!$D$28))))*'1.Inputs'!$D$53</f>
        <v>854674167.7877512</v>
      </c>
      <c r="AL249" s="36">
        <f ca="1">AB249-AL$13-AL$14+MIN(AL$13,MAX(0,((('1.Inputs'!$D$37*12*IF(10=1,'1.Inputs'!$D$38,IF(10=2,'1.Inputs'!$D$39,$E249)))*$F249*(('1.Inputs'!$D$40)+(1-'1.Inputs'!$D$40)*(1+'1.Inputs'!$D$41))*(1+$G249)^(10-1))-(('1.Inputs'!$D$37*12*IF(10=1,'1.Inputs'!$D$38,IF(10=2,'1.Inputs'!$D$39,$E249)))/(1-'1.Inputs'!$D$42)*$D249*(1+$G249)^(10-1))-('1.Inputs'!$D$37*12*IF(10=1,'1.Inputs'!$D$38,IF(10=2,'1.Inputs'!$D$39,$E249)))*'1.Inputs'!$D$43*(1+$G249)^(10-1)-'1.Inputs'!$D$44*(1+$G249)^(10-1)-('1.Inputs'!$D$20/'1.Inputs'!$D$27+'1.Inputs'!$D$23/'1.Inputs'!$D$28))))*'1.Inputs'!$D$53+'1.Inputs'!$D$35</f>
        <v>4396454109.9243679</v>
      </c>
      <c r="AM249" s="48">
        <f ca="1">R249+NPV('1.Inputs'!$D$55,S249:AB249)</f>
        <v>1280115725.4518147</v>
      </c>
      <c r="AN249" s="48">
        <f ca="1">-('1.Inputs'!$D$24*(1-'1.Inputs'!$D$31)+'1.Inputs'!$D$35)+NPV('1.Inputs'!$D$54,AC249:AL249)</f>
        <v>-134505931.83571696</v>
      </c>
      <c r="AO249" s="36">
        <f t="shared" ca="1" si="29"/>
        <v>-3.9355912289444563</v>
      </c>
      <c r="AP249" s="36">
        <f t="shared" ca="1" si="30"/>
        <v>1.2516493860653679</v>
      </c>
      <c r="AQ249" s="36">
        <f ca="1">'1.Inputs'!$D$35+MIN(SUM($AC249:AC249),SUM($AC249:AD249),SUM($AC249:AE249),SUM($AC249:AF249),SUM($AC249:AG249),SUM($AC249:AH249),SUM($AC249:AI249),SUM($AC249:AJ249),SUM($AC249:AK249),SUM($AC249:AL249))</f>
        <v>113187706.25498366</v>
      </c>
      <c r="AR249" s="36">
        <f ca="1">IF(AP249&lt;'1.Inputs'!$D$57,1,0)</f>
        <v>0</v>
      </c>
      <c r="AS249" s="36">
        <f t="shared" ca="1" si="31"/>
        <v>0</v>
      </c>
    </row>
    <row r="250" spans="2:45" ht="15" customHeight="1" x14ac:dyDescent="0.25">
      <c r="B250" s="36">
        <v>235</v>
      </c>
      <c r="C250" s="36">
        <f t="shared" ca="1" si="24"/>
        <v>0.31543866400493803</v>
      </c>
      <c r="D250" s="36">
        <f t="shared" ca="1" si="25"/>
        <v>17399.969777438433</v>
      </c>
      <c r="E250" s="47">
        <f t="shared" ca="1" si="26"/>
        <v>0.80202683917559614</v>
      </c>
      <c r="F250" s="36">
        <f t="shared" ca="1" si="27"/>
        <v>29176.086290467778</v>
      </c>
      <c r="G250" s="36">
        <f t="shared" ca="1" si="28"/>
        <v>5.5871049229617026E-2</v>
      </c>
      <c r="H250" s="36">
        <f ca="1">((('1.Inputs'!$D$37*12*IF(1=1,'1.Inputs'!$D$38,IF(1=2,'1.Inputs'!$D$39,$E250)))*$F250*(('1.Inputs'!$D$40)+(1-'1.Inputs'!$D$40)*(1+'1.Inputs'!$D$41))*(1+$G250)^(1-1))*'1.Inputs'!$D$47+(('1.Inputs'!$D$37*12*IF(1=1,'1.Inputs'!$D$38,IF(1=2,'1.Inputs'!$D$39,$E250)))/(1-'1.Inputs'!$D$42)*$D250*(1+$G250)^(1-1))*('1.Inputs'!$D$48-'1.Inputs'!$D$49))/'1.Inputs'!$D$51</f>
        <v>768394535.48531628</v>
      </c>
      <c r="I250" s="36">
        <f ca="1">((('1.Inputs'!$D$37*12*IF(2=1,'1.Inputs'!$D$38,IF(2=2,'1.Inputs'!$D$39,$E250)))*$F250*(('1.Inputs'!$D$40)+(1-'1.Inputs'!$D$40)*(1+'1.Inputs'!$D$41))*(1+$G250)^(2-1))*'1.Inputs'!$D$47+(('1.Inputs'!$D$37*12*IF(2=1,'1.Inputs'!$D$38,IF(2=2,'1.Inputs'!$D$39,$E250)))/(1-'1.Inputs'!$D$42)*$D250*(1+$G250)^(2-1))*('1.Inputs'!$D$48-'1.Inputs'!$D$49))/'1.Inputs'!$D$51</f>
        <v>1135855762.1672592</v>
      </c>
      <c r="J250" s="36">
        <f ca="1">((('1.Inputs'!$D$37*12*IF(3=1,'1.Inputs'!$D$38,IF(3=2,'1.Inputs'!$D$39,$E250)))*$F250*(('1.Inputs'!$D$40)+(1-'1.Inputs'!$D$40)*(1+'1.Inputs'!$D$41))*(1+$G250)^(3-1))*'1.Inputs'!$D$47+(('1.Inputs'!$D$37*12*IF(3=1,'1.Inputs'!$D$38,IF(3=2,'1.Inputs'!$D$39,$E250)))/(1-'1.Inputs'!$D$42)*$D250*(1+$G250)^(3-1))*('1.Inputs'!$D$48-'1.Inputs'!$D$49))/'1.Inputs'!$D$51</f>
        <v>1374120850.5921791</v>
      </c>
      <c r="K250" s="36">
        <f ca="1">((('1.Inputs'!$D$37*12*IF(4=1,'1.Inputs'!$D$38,IF(4=2,'1.Inputs'!$D$39,$E250)))*$F250*(('1.Inputs'!$D$40)+(1-'1.Inputs'!$D$40)*(1+'1.Inputs'!$D$41))*(1+$G250)^(4-1))*'1.Inputs'!$D$47+(('1.Inputs'!$D$37*12*IF(4=1,'1.Inputs'!$D$38,IF(4=2,'1.Inputs'!$D$39,$E250)))/(1-'1.Inputs'!$D$42)*$D250*(1+$G250)^(4-1))*('1.Inputs'!$D$48-'1.Inputs'!$D$49))/'1.Inputs'!$D$51</f>
        <v>1450894424.2830579</v>
      </c>
      <c r="L250" s="36">
        <f ca="1">((('1.Inputs'!$D$37*12*IF(5=1,'1.Inputs'!$D$38,IF(5=2,'1.Inputs'!$D$39,$E250)))*$F250*(('1.Inputs'!$D$40)+(1-'1.Inputs'!$D$40)*(1+'1.Inputs'!$D$41))*(1+$G250)^(5-1))*'1.Inputs'!$D$47+(('1.Inputs'!$D$37*12*IF(5=1,'1.Inputs'!$D$38,IF(5=2,'1.Inputs'!$D$39,$E250)))/(1-'1.Inputs'!$D$42)*$D250*(1+$G250)^(5-1))*('1.Inputs'!$D$48-'1.Inputs'!$D$49))/'1.Inputs'!$D$51</f>
        <v>1531957418.0891533</v>
      </c>
      <c r="M250" s="36">
        <f ca="1">((('1.Inputs'!$D$37*12*IF(6=1,'1.Inputs'!$D$38,IF(6=2,'1.Inputs'!$D$39,$E250)))*$F250*(('1.Inputs'!$D$40)+(1-'1.Inputs'!$D$40)*(1+'1.Inputs'!$D$41))*(1+$G250)^(6-1))*'1.Inputs'!$D$47+(('1.Inputs'!$D$37*12*IF(6=1,'1.Inputs'!$D$38,IF(6=2,'1.Inputs'!$D$39,$E250)))/(1-'1.Inputs'!$D$42)*$D250*(1+$G250)^(6-1))*('1.Inputs'!$D$48-'1.Inputs'!$D$49))/'1.Inputs'!$D$51</f>
        <v>1617549486.41289</v>
      </c>
      <c r="N250" s="36">
        <f ca="1">((('1.Inputs'!$D$37*12*IF(7=1,'1.Inputs'!$D$38,IF(7=2,'1.Inputs'!$D$39,$E250)))*$F250*(('1.Inputs'!$D$40)+(1-'1.Inputs'!$D$40)*(1+'1.Inputs'!$D$41))*(1+$G250)^(7-1))*'1.Inputs'!$D$47+(('1.Inputs'!$D$37*12*IF(7=1,'1.Inputs'!$D$38,IF(7=2,'1.Inputs'!$D$39,$E250)))/(1-'1.Inputs'!$D$42)*$D250*(1+$G250)^(7-1))*('1.Inputs'!$D$48-'1.Inputs'!$D$49))/'1.Inputs'!$D$51</f>
        <v>1707923673.399606</v>
      </c>
      <c r="O250" s="36">
        <f ca="1">((('1.Inputs'!$D$37*12*IF(8=1,'1.Inputs'!$D$38,IF(8=2,'1.Inputs'!$D$39,$E250)))*$F250*(('1.Inputs'!$D$40)+(1-'1.Inputs'!$D$40)*(1+'1.Inputs'!$D$41))*(1+$G250)^(8-1))*'1.Inputs'!$D$47+(('1.Inputs'!$D$37*12*IF(8=1,'1.Inputs'!$D$38,IF(8=2,'1.Inputs'!$D$39,$E250)))/(1-'1.Inputs'!$D$42)*$D250*(1+$G250)^(8-1))*('1.Inputs'!$D$48-'1.Inputs'!$D$49))/'1.Inputs'!$D$51</f>
        <v>1803347161.0365441</v>
      </c>
      <c r="P250" s="36">
        <f ca="1">((('1.Inputs'!$D$37*12*IF(9=1,'1.Inputs'!$D$38,IF(9=2,'1.Inputs'!$D$39,$E250)))*$F250*(('1.Inputs'!$D$40)+(1-'1.Inputs'!$D$40)*(1+'1.Inputs'!$D$41))*(1+$G250)^(9-1))*'1.Inputs'!$D$47+(('1.Inputs'!$D$37*12*IF(9=1,'1.Inputs'!$D$38,IF(9=2,'1.Inputs'!$D$39,$E250)))/(1-'1.Inputs'!$D$42)*$D250*(1+$G250)^(9-1))*('1.Inputs'!$D$48-'1.Inputs'!$D$49))/'1.Inputs'!$D$51</f>
        <v>1904102059.0489066</v>
      </c>
      <c r="Q250" s="36">
        <f ca="1">((('1.Inputs'!$D$37*12*IF(10=1,'1.Inputs'!$D$38,IF(10=2,'1.Inputs'!$D$39,$E250)))*$F250*(('1.Inputs'!$D$40)+(1-'1.Inputs'!$D$40)*(1+'1.Inputs'!$D$41))*(1+$G250)^(10-1))*'1.Inputs'!$D$47+(('1.Inputs'!$D$37*12*IF(10=1,'1.Inputs'!$D$38,IF(10=2,'1.Inputs'!$D$39,$E250)))/(1-'1.Inputs'!$D$42)*$D250*(1+$G250)^(10-1))*('1.Inputs'!$D$48-'1.Inputs'!$D$49))/'1.Inputs'!$D$51</f>
        <v>2010486238.9282436</v>
      </c>
      <c r="R250" s="36">
        <f>-'1.Inputs'!$D$24</f>
        <v>-2050000000</v>
      </c>
      <c r="S250" s="36">
        <f ca="1">((('1.Inputs'!$D$37*12*IF(1=1,'1.Inputs'!$D$38,IF(1=2,'1.Inputs'!$D$39,$E250)))*$F250*(('1.Inputs'!$D$40)+(1-'1.Inputs'!$D$40)*(1+'1.Inputs'!$D$41))*(1+$G250)^(1-1))-(('1.Inputs'!$D$37*12*IF(1=1,'1.Inputs'!$D$38,IF(1=2,'1.Inputs'!$D$39,$E250)))/(1-'1.Inputs'!$D$42)*$D250*(1+$G250)^(1-1))-('1.Inputs'!$D$37*12*IF(1=1,'1.Inputs'!$D$38,IF(1=2,'1.Inputs'!$D$39,$E250)))*'1.Inputs'!$D$43*(1+$G250)^(1-1)-'1.Inputs'!$D$44*(1+$G250)^(1-1)-('1.Inputs'!$D$20/'1.Inputs'!$D$27+'1.Inputs'!$D$23/'1.Inputs'!$D$28))-MAX(0,((('1.Inputs'!$D$37*12*IF(1=1,'1.Inputs'!$D$38,IF(1=2,'1.Inputs'!$D$39,$E250)))*$F250*(('1.Inputs'!$D$40)+(1-'1.Inputs'!$D$40)*(1+'1.Inputs'!$D$41))*(1+$G250)^(1-1))-(('1.Inputs'!$D$37*12*IF(1=1,'1.Inputs'!$D$38,IF(1=2,'1.Inputs'!$D$39,$E250)))/(1-'1.Inputs'!$D$42)*$D250*(1+$G250)^(1-1))-('1.Inputs'!$D$37*12*IF(1=1,'1.Inputs'!$D$38,IF(1=2,'1.Inputs'!$D$39,$E250)))*'1.Inputs'!$D$43*(1+$G250)^(1-1)-'1.Inputs'!$D$44*(1+$G250)^(1-1)-('1.Inputs'!$D$20/'1.Inputs'!$D$27+'1.Inputs'!$D$23/'1.Inputs'!$D$28)))*'1.Inputs'!$D$53+('1.Inputs'!$D$20/'1.Inputs'!$D$27+'1.Inputs'!$D$23/'1.Inputs'!$D$28)-H250</f>
        <v>-471904692.58068871</v>
      </c>
      <c r="T250" s="36">
        <f ca="1">((('1.Inputs'!$D$37*12*IF(2=1,'1.Inputs'!$D$38,IF(2=2,'1.Inputs'!$D$39,$E250)))*$F250*(('1.Inputs'!$D$40)+(1-'1.Inputs'!$D$40)*(1+'1.Inputs'!$D$41))*(1+$G250)^(2-1))-(('1.Inputs'!$D$37*12*IF(2=1,'1.Inputs'!$D$38,IF(2=2,'1.Inputs'!$D$39,$E250)))/(1-'1.Inputs'!$D$42)*$D250*(1+$G250)^(2-1))-('1.Inputs'!$D$37*12*IF(2=1,'1.Inputs'!$D$38,IF(2=2,'1.Inputs'!$D$39,$E250)))*'1.Inputs'!$D$43*(1+$G250)^(2-1)-'1.Inputs'!$D$44*(1+$G250)^(2-1)-('1.Inputs'!$D$20/'1.Inputs'!$D$27+'1.Inputs'!$D$23/'1.Inputs'!$D$28))-MAX(0,((('1.Inputs'!$D$37*12*IF(2=1,'1.Inputs'!$D$38,IF(2=2,'1.Inputs'!$D$39,$E250)))*$F250*(('1.Inputs'!$D$40)+(1-'1.Inputs'!$D$40)*(1+'1.Inputs'!$D$41))*(1+$G250)^(2-1))-(('1.Inputs'!$D$37*12*IF(2=1,'1.Inputs'!$D$38,IF(2=2,'1.Inputs'!$D$39,$E250)))/(1-'1.Inputs'!$D$42)*$D250*(1+$G250)^(2-1))-('1.Inputs'!$D$37*12*IF(2=1,'1.Inputs'!$D$38,IF(2=2,'1.Inputs'!$D$39,$E250)))*'1.Inputs'!$D$43*(1+$G250)^(2-1)-'1.Inputs'!$D$44*(1+$G250)^(2-1)-('1.Inputs'!$D$20/'1.Inputs'!$D$27+'1.Inputs'!$D$23/'1.Inputs'!$D$28)))*'1.Inputs'!$D$53+('1.Inputs'!$D$20/'1.Inputs'!$D$27+'1.Inputs'!$D$23/'1.Inputs'!$D$28)-(I250-H250)</f>
        <v>295293787.05033493</v>
      </c>
      <c r="U250" s="36">
        <f ca="1">((('1.Inputs'!$D$37*12*IF(3=1,'1.Inputs'!$D$38,IF(3=2,'1.Inputs'!$D$39,$E250)))*$F250*(('1.Inputs'!$D$40)+(1-'1.Inputs'!$D$40)*(1+'1.Inputs'!$D$41))*(1+$G250)^(3-1))-(('1.Inputs'!$D$37*12*IF(3=1,'1.Inputs'!$D$38,IF(3=2,'1.Inputs'!$D$39,$E250)))/(1-'1.Inputs'!$D$42)*$D250*(1+$G250)^(3-1))-('1.Inputs'!$D$37*12*IF(3=1,'1.Inputs'!$D$38,IF(3=2,'1.Inputs'!$D$39,$E250)))*'1.Inputs'!$D$43*(1+$G250)^(3-1)-'1.Inputs'!$D$44*(1+$G250)^(3-1)-('1.Inputs'!$D$20/'1.Inputs'!$D$27+'1.Inputs'!$D$23/'1.Inputs'!$D$28))-MAX(0,((('1.Inputs'!$D$37*12*IF(3=1,'1.Inputs'!$D$38,IF(3=2,'1.Inputs'!$D$39,$E250)))*$F250*(('1.Inputs'!$D$40)+(1-'1.Inputs'!$D$40)*(1+'1.Inputs'!$D$41))*(1+$G250)^(3-1))-(('1.Inputs'!$D$37*12*IF(3=1,'1.Inputs'!$D$38,IF(3=2,'1.Inputs'!$D$39,$E250)))/(1-'1.Inputs'!$D$42)*$D250*(1+$G250)^(3-1))-('1.Inputs'!$D$37*12*IF(3=1,'1.Inputs'!$D$38,IF(3=2,'1.Inputs'!$D$39,$E250)))*'1.Inputs'!$D$43*(1+$G250)^(3-1)-'1.Inputs'!$D$44*(1+$G250)^(3-1)-('1.Inputs'!$D$20/'1.Inputs'!$D$27+'1.Inputs'!$D$23/'1.Inputs'!$D$28)))*'1.Inputs'!$D$53+('1.Inputs'!$D$20/'1.Inputs'!$D$27+'1.Inputs'!$D$23/'1.Inputs'!$D$28)-(J250-I250)</f>
        <v>648661754.3148793</v>
      </c>
      <c r="V250" s="36">
        <f ca="1">((('1.Inputs'!$D$37*12*IF(4=1,'1.Inputs'!$D$38,IF(4=2,'1.Inputs'!$D$39,$E250)))*$F250*(('1.Inputs'!$D$40)+(1-'1.Inputs'!$D$40)*(1+'1.Inputs'!$D$41))*(1+$G250)^(4-1))-(('1.Inputs'!$D$37*12*IF(4=1,'1.Inputs'!$D$38,IF(4=2,'1.Inputs'!$D$39,$E250)))/(1-'1.Inputs'!$D$42)*$D250*(1+$G250)^(4-1))-('1.Inputs'!$D$37*12*IF(4=1,'1.Inputs'!$D$38,IF(4=2,'1.Inputs'!$D$39,$E250)))*'1.Inputs'!$D$43*(1+$G250)^(4-1)-'1.Inputs'!$D$44*(1+$G250)^(4-1)-('1.Inputs'!$D$20/'1.Inputs'!$D$27+'1.Inputs'!$D$23/'1.Inputs'!$D$28))-MAX(0,((('1.Inputs'!$D$37*12*IF(4=1,'1.Inputs'!$D$38,IF(4=2,'1.Inputs'!$D$39,$E250)))*$F250*(('1.Inputs'!$D$40)+(1-'1.Inputs'!$D$40)*(1+'1.Inputs'!$D$41))*(1+$G250)^(4-1))-(('1.Inputs'!$D$37*12*IF(4=1,'1.Inputs'!$D$38,IF(4=2,'1.Inputs'!$D$39,$E250)))/(1-'1.Inputs'!$D$42)*$D250*(1+$G250)^(4-1))-('1.Inputs'!$D$37*12*IF(4=1,'1.Inputs'!$D$38,IF(4=2,'1.Inputs'!$D$39,$E250)))*'1.Inputs'!$D$43*(1+$G250)^(4-1)-'1.Inputs'!$D$44*(1+$G250)^(4-1)-('1.Inputs'!$D$20/'1.Inputs'!$D$27+'1.Inputs'!$D$23/'1.Inputs'!$D$28)))*'1.Inputs'!$D$53+('1.Inputs'!$D$20/'1.Inputs'!$D$27+'1.Inputs'!$D$23/'1.Inputs'!$D$28)-(K250-J250)</f>
        <v>857066895.2666049</v>
      </c>
      <c r="W250" s="36">
        <f ca="1">((('1.Inputs'!$D$37*12*IF(5=1,'1.Inputs'!$D$38,IF(5=2,'1.Inputs'!$D$39,$E250)))*$F250*(('1.Inputs'!$D$40)+(1-'1.Inputs'!$D$40)*(1+'1.Inputs'!$D$41))*(1+$G250)^(5-1))-(('1.Inputs'!$D$37*12*IF(5=1,'1.Inputs'!$D$38,IF(5=2,'1.Inputs'!$D$39,$E250)))/(1-'1.Inputs'!$D$42)*$D250*(1+$G250)^(5-1))-('1.Inputs'!$D$37*12*IF(5=1,'1.Inputs'!$D$38,IF(5=2,'1.Inputs'!$D$39,$E250)))*'1.Inputs'!$D$43*(1+$G250)^(5-1)-'1.Inputs'!$D$44*(1+$G250)^(5-1)-('1.Inputs'!$D$20/'1.Inputs'!$D$27+'1.Inputs'!$D$23/'1.Inputs'!$D$28))-MAX(0,((('1.Inputs'!$D$37*12*IF(5=1,'1.Inputs'!$D$38,IF(5=2,'1.Inputs'!$D$39,$E250)))*$F250*(('1.Inputs'!$D$40)+(1-'1.Inputs'!$D$40)*(1+'1.Inputs'!$D$41))*(1+$G250)^(5-1))-(('1.Inputs'!$D$37*12*IF(5=1,'1.Inputs'!$D$38,IF(5=2,'1.Inputs'!$D$39,$E250)))/(1-'1.Inputs'!$D$42)*$D250*(1+$G250)^(5-1))-('1.Inputs'!$D$37*12*IF(5=1,'1.Inputs'!$D$38,IF(5=2,'1.Inputs'!$D$39,$E250)))*'1.Inputs'!$D$43*(1+$G250)^(5-1)-'1.Inputs'!$D$44*(1+$G250)^(5-1)-('1.Inputs'!$D$20/'1.Inputs'!$D$27+'1.Inputs'!$D$23/'1.Inputs'!$D$28)))*'1.Inputs'!$D$53+('1.Inputs'!$D$20/'1.Inputs'!$D$27+'1.Inputs'!$D$23/'1.Inputs'!$D$28)-(L250-K250)</f>
        <v>902312214.88902092</v>
      </c>
      <c r="X250" s="36">
        <f ca="1">((('1.Inputs'!$D$37*12*IF(6=1,'1.Inputs'!$D$38,IF(6=2,'1.Inputs'!$D$39,$E250)))*$F250*(('1.Inputs'!$D$40)+(1-'1.Inputs'!$D$40)*(1+'1.Inputs'!$D$41))*(1+$G250)^(6-1))-(('1.Inputs'!$D$37*12*IF(6=1,'1.Inputs'!$D$38,IF(6=2,'1.Inputs'!$D$39,$E250)))/(1-'1.Inputs'!$D$42)*$D250*(1+$G250)^(6-1))-('1.Inputs'!$D$37*12*IF(6=1,'1.Inputs'!$D$38,IF(6=2,'1.Inputs'!$D$39,$E250)))*'1.Inputs'!$D$43*(1+$G250)^(6-1)-'1.Inputs'!$D$44*(1+$G250)^(6-1)-('1.Inputs'!$D$20/'1.Inputs'!$D$27+'1.Inputs'!$D$23/'1.Inputs'!$D$28))-MAX(0,((('1.Inputs'!$D$37*12*IF(6=1,'1.Inputs'!$D$38,IF(6=2,'1.Inputs'!$D$39,$E250)))*$F250*(('1.Inputs'!$D$40)+(1-'1.Inputs'!$D$40)*(1+'1.Inputs'!$D$41))*(1+$G250)^(6-1))-(('1.Inputs'!$D$37*12*IF(6=1,'1.Inputs'!$D$38,IF(6=2,'1.Inputs'!$D$39,$E250)))/(1-'1.Inputs'!$D$42)*$D250*(1+$G250)^(6-1))-('1.Inputs'!$D$37*12*IF(6=1,'1.Inputs'!$D$38,IF(6=2,'1.Inputs'!$D$39,$E250)))*'1.Inputs'!$D$43*(1+$G250)^(6-1)-'1.Inputs'!$D$44*(1+$G250)^(6-1)-('1.Inputs'!$D$20/'1.Inputs'!$D$27+'1.Inputs'!$D$23/'1.Inputs'!$D$28)))*'1.Inputs'!$D$53+('1.Inputs'!$D$20/'1.Inputs'!$D$27+'1.Inputs'!$D$23/'1.Inputs'!$D$28)-(M250-L250)</f>
        <v>950085437.99147046</v>
      </c>
      <c r="Y250" s="36">
        <f ca="1">((('1.Inputs'!$D$37*12*IF(7=1,'1.Inputs'!$D$38,IF(7=2,'1.Inputs'!$D$39,$E250)))*$F250*(('1.Inputs'!$D$40)+(1-'1.Inputs'!$D$40)*(1+'1.Inputs'!$D$41))*(1+$G250)^(7-1))-(('1.Inputs'!$D$37*12*IF(7=1,'1.Inputs'!$D$38,IF(7=2,'1.Inputs'!$D$39,$E250)))/(1-'1.Inputs'!$D$42)*$D250*(1+$G250)^(7-1))-('1.Inputs'!$D$37*12*IF(7=1,'1.Inputs'!$D$38,IF(7=2,'1.Inputs'!$D$39,$E250)))*'1.Inputs'!$D$43*(1+$G250)^(7-1)-'1.Inputs'!$D$44*(1+$G250)^(7-1)-('1.Inputs'!$D$20/'1.Inputs'!$D$27+'1.Inputs'!$D$23/'1.Inputs'!$D$28))-MAX(0,((('1.Inputs'!$D$37*12*IF(7=1,'1.Inputs'!$D$38,IF(7=2,'1.Inputs'!$D$39,$E250)))*$F250*(('1.Inputs'!$D$40)+(1-'1.Inputs'!$D$40)*(1+'1.Inputs'!$D$41))*(1+$G250)^(7-1))-(('1.Inputs'!$D$37*12*IF(7=1,'1.Inputs'!$D$38,IF(7=2,'1.Inputs'!$D$39,$E250)))/(1-'1.Inputs'!$D$42)*$D250*(1+$G250)^(7-1))-('1.Inputs'!$D$37*12*IF(7=1,'1.Inputs'!$D$38,IF(7=2,'1.Inputs'!$D$39,$E250)))*'1.Inputs'!$D$43*(1+$G250)^(7-1)-'1.Inputs'!$D$44*(1+$G250)^(7-1)-('1.Inputs'!$D$20/'1.Inputs'!$D$27+'1.Inputs'!$D$23/'1.Inputs'!$D$28)))*'1.Inputs'!$D$53+('1.Inputs'!$D$20/'1.Inputs'!$D$27+'1.Inputs'!$D$23/'1.Inputs'!$D$28)-(N250-M250)</f>
        <v>1000527801.1937358</v>
      </c>
      <c r="Z250" s="36">
        <f ca="1">((('1.Inputs'!$D$37*12*IF(8=1,'1.Inputs'!$D$38,IF(8=2,'1.Inputs'!$D$39,$E250)))*$F250*(('1.Inputs'!$D$40)+(1-'1.Inputs'!$D$40)*(1+'1.Inputs'!$D$41))*(1+$G250)^(8-1))-(('1.Inputs'!$D$37*12*IF(8=1,'1.Inputs'!$D$38,IF(8=2,'1.Inputs'!$D$39,$E250)))/(1-'1.Inputs'!$D$42)*$D250*(1+$G250)^(8-1))-('1.Inputs'!$D$37*12*IF(8=1,'1.Inputs'!$D$38,IF(8=2,'1.Inputs'!$D$39,$E250)))*'1.Inputs'!$D$43*(1+$G250)^(8-1)-'1.Inputs'!$D$44*(1+$G250)^(8-1)-('1.Inputs'!$D$20/'1.Inputs'!$D$27+'1.Inputs'!$D$23/'1.Inputs'!$D$28))-MAX(0,((('1.Inputs'!$D$37*12*IF(8=1,'1.Inputs'!$D$38,IF(8=2,'1.Inputs'!$D$39,$E250)))*$F250*(('1.Inputs'!$D$40)+(1-'1.Inputs'!$D$40)*(1+'1.Inputs'!$D$41))*(1+$G250)^(8-1))-(('1.Inputs'!$D$37*12*IF(8=1,'1.Inputs'!$D$38,IF(8=2,'1.Inputs'!$D$39,$E250)))/(1-'1.Inputs'!$D$42)*$D250*(1+$G250)^(8-1))-('1.Inputs'!$D$37*12*IF(8=1,'1.Inputs'!$D$38,IF(8=2,'1.Inputs'!$D$39,$E250)))*'1.Inputs'!$D$43*(1+$G250)^(8-1)-'1.Inputs'!$D$44*(1+$G250)^(8-1)-('1.Inputs'!$D$20/'1.Inputs'!$D$27+'1.Inputs'!$D$23/'1.Inputs'!$D$28)))*'1.Inputs'!$D$53+('1.Inputs'!$D$20/'1.Inputs'!$D$27+'1.Inputs'!$D$23/'1.Inputs'!$D$28)-(O250-N250)</f>
        <v>1053788432.1537316</v>
      </c>
      <c r="AA250" s="36">
        <f ca="1">((('1.Inputs'!$D$37*12*IF(9=1,'1.Inputs'!$D$38,IF(9=2,'1.Inputs'!$D$39,$E250)))*$F250*(('1.Inputs'!$D$40)+(1-'1.Inputs'!$D$40)*(1+'1.Inputs'!$D$41))*(1+$G250)^(9-1))-(('1.Inputs'!$D$37*12*IF(9=1,'1.Inputs'!$D$38,IF(9=2,'1.Inputs'!$D$39,$E250)))/(1-'1.Inputs'!$D$42)*$D250*(1+$G250)^(9-1))-('1.Inputs'!$D$37*12*IF(9=1,'1.Inputs'!$D$38,IF(9=2,'1.Inputs'!$D$39,$E250)))*'1.Inputs'!$D$43*(1+$G250)^(9-1)-'1.Inputs'!$D$44*(1+$G250)^(9-1)-('1.Inputs'!$D$20/'1.Inputs'!$D$27+'1.Inputs'!$D$23/'1.Inputs'!$D$28))-MAX(0,((('1.Inputs'!$D$37*12*IF(9=1,'1.Inputs'!$D$38,IF(9=2,'1.Inputs'!$D$39,$E250)))*$F250*(('1.Inputs'!$D$40)+(1-'1.Inputs'!$D$40)*(1+'1.Inputs'!$D$41))*(1+$G250)^(9-1))-(('1.Inputs'!$D$37*12*IF(9=1,'1.Inputs'!$D$38,IF(9=2,'1.Inputs'!$D$39,$E250)))/(1-'1.Inputs'!$D$42)*$D250*(1+$G250)^(9-1))-('1.Inputs'!$D$37*12*IF(9=1,'1.Inputs'!$D$38,IF(9=2,'1.Inputs'!$D$39,$E250)))*'1.Inputs'!$D$43*(1+$G250)^(9-1)-'1.Inputs'!$D$44*(1+$G250)^(9-1)-('1.Inputs'!$D$20/'1.Inputs'!$D$27+'1.Inputs'!$D$23/'1.Inputs'!$D$28)))*'1.Inputs'!$D$53+('1.Inputs'!$D$20/'1.Inputs'!$D$27+'1.Inputs'!$D$23/'1.Inputs'!$D$28)-(P250-O250)</f>
        <v>1110024790.4480941</v>
      </c>
      <c r="AB250" s="36">
        <f ca="1">((('1.Inputs'!$D$37*12*IF(10=1,'1.Inputs'!$D$38,IF(10=2,'1.Inputs'!$D$39,$E250)))*$F250*(('1.Inputs'!$D$40)+(1-'1.Inputs'!$D$40)*(1+'1.Inputs'!$D$41))*(1+$G250)^(10-1))-(('1.Inputs'!$D$37*12*IF(10=1,'1.Inputs'!$D$38,IF(10=2,'1.Inputs'!$D$39,$E250)))/(1-'1.Inputs'!$D$42)*$D250*(1+$G250)^(10-1))-('1.Inputs'!$D$37*12*IF(10=1,'1.Inputs'!$D$38,IF(10=2,'1.Inputs'!$D$39,$E250)))*'1.Inputs'!$D$43*(1+$G250)^(10-1)-'1.Inputs'!$D$44*(1+$G250)^(10-1)-('1.Inputs'!$D$20/'1.Inputs'!$D$27+'1.Inputs'!$D$23/'1.Inputs'!$D$28))-MAX(0,((('1.Inputs'!$D$37*12*IF(10=1,'1.Inputs'!$D$38,IF(10=2,'1.Inputs'!$D$39,$E250)))*$F250*(('1.Inputs'!$D$40)+(1-'1.Inputs'!$D$40)*(1+'1.Inputs'!$D$41))*(1+$G250)^(10-1))-(('1.Inputs'!$D$37*12*IF(10=1,'1.Inputs'!$D$38,IF(10=2,'1.Inputs'!$D$39,$E250)))/(1-'1.Inputs'!$D$42)*$D250*(1+$G250)^(10-1))-('1.Inputs'!$D$37*12*IF(10=1,'1.Inputs'!$D$38,IF(10=2,'1.Inputs'!$D$39,$E250)))*'1.Inputs'!$D$43*(1+$G250)^(10-1)-'1.Inputs'!$D$44*(1+$G250)^(10-1)-('1.Inputs'!$D$20/'1.Inputs'!$D$27+'1.Inputs'!$D$23/'1.Inputs'!$D$28)))*'1.Inputs'!$D$53+('1.Inputs'!$D$20/'1.Inputs'!$D$27+'1.Inputs'!$D$23/'1.Inputs'!$D$28)-(Q250-P250)+(('1.Inputs'!$D$20+'1.Inputs'!$D$23-('1.Inputs'!$D$20/'1.Inputs'!$D$27+'1.Inputs'!$D$23/'1.Inputs'!$D$28)*'1.Inputs'!$D$10)*'1.Inputs'!$D$60+'1.Inputs'!$D$19*'1.Inputs'!$D$59+Q250)</f>
        <v>3879889372.0134583</v>
      </c>
      <c r="AC250" s="36">
        <f ca="1">S250-AC$13-AC$14+MIN(AC$13,MAX(0,((('1.Inputs'!$D$37*12*IF(1=1,'1.Inputs'!$D$38,IF(1=2,'1.Inputs'!$D$39,$E250)))*$F250*(('1.Inputs'!$D$40)+(1-'1.Inputs'!$D$40)*(1+'1.Inputs'!$D$41))*(1+$G250)^(1-1))-(('1.Inputs'!$D$37*12*IF(1=1,'1.Inputs'!$D$38,IF(1=2,'1.Inputs'!$D$39,$E250)))/(1-'1.Inputs'!$D$42)*$D250*(1+$G250)^(1-1))-('1.Inputs'!$D$37*12*IF(1=1,'1.Inputs'!$D$38,IF(1=2,'1.Inputs'!$D$39,$E250)))*'1.Inputs'!$D$43*(1+$G250)^(1-1)-'1.Inputs'!$D$44*(1+$G250)^(1-1)-('1.Inputs'!$D$20/'1.Inputs'!$D$27+'1.Inputs'!$D$23/'1.Inputs'!$D$28))))*'1.Inputs'!$D$53</f>
        <v>-567844692.58068871</v>
      </c>
      <c r="AD250" s="36">
        <f ca="1">T250-AD$13-AD$14+MIN(AD$13,MAX(0,((('1.Inputs'!$D$37*12*IF(2=1,'1.Inputs'!$D$38,IF(2=2,'1.Inputs'!$D$39,$E250)))*$F250*(('1.Inputs'!$D$40)+(1-'1.Inputs'!$D$40)*(1+'1.Inputs'!$D$41))*(1+$G250)^(2-1))-(('1.Inputs'!$D$37*12*IF(2=1,'1.Inputs'!$D$38,IF(2=2,'1.Inputs'!$D$39,$E250)))/(1-'1.Inputs'!$D$42)*$D250*(1+$G250)^(2-1))-('1.Inputs'!$D$37*12*IF(2=1,'1.Inputs'!$D$38,IF(2=2,'1.Inputs'!$D$39,$E250)))*'1.Inputs'!$D$43*(1+$G250)^(2-1)-'1.Inputs'!$D$44*(1+$G250)^(2-1)-('1.Inputs'!$D$20/'1.Inputs'!$D$27+'1.Inputs'!$D$23/'1.Inputs'!$D$28))))*'1.Inputs'!$D$53</f>
        <v>199353787.05033493</v>
      </c>
      <c r="AE250" s="36">
        <f ca="1">U250-AE$13-AE$14+MIN(AE$13,MAX(0,((('1.Inputs'!$D$37*12*IF(3=1,'1.Inputs'!$D$38,IF(3=2,'1.Inputs'!$D$39,$E250)))*$F250*(('1.Inputs'!$D$40)+(1-'1.Inputs'!$D$40)*(1+'1.Inputs'!$D$41))*(1+$G250)^(3-1))-(('1.Inputs'!$D$37*12*IF(3=1,'1.Inputs'!$D$38,IF(3=2,'1.Inputs'!$D$39,$E250)))/(1-'1.Inputs'!$D$42)*$D250*(1+$G250)^(3-1))-('1.Inputs'!$D$37*12*IF(3=1,'1.Inputs'!$D$38,IF(3=2,'1.Inputs'!$D$39,$E250)))*'1.Inputs'!$D$43*(1+$G250)^(3-1)-'1.Inputs'!$D$44*(1+$G250)^(3-1)-('1.Inputs'!$D$20/'1.Inputs'!$D$27+'1.Inputs'!$D$23/'1.Inputs'!$D$28))))*'1.Inputs'!$D$53</f>
        <v>306721754.3148793</v>
      </c>
      <c r="AF250" s="36">
        <f ca="1">V250-AF$13-AF$14+MIN(AF$13,MAX(0,((('1.Inputs'!$D$37*12*IF(4=1,'1.Inputs'!$D$38,IF(4=2,'1.Inputs'!$D$39,$E250)))*$F250*(('1.Inputs'!$D$40)+(1-'1.Inputs'!$D$40)*(1+'1.Inputs'!$D$41))*(1+$G250)^(4-1))-(('1.Inputs'!$D$37*12*IF(4=1,'1.Inputs'!$D$38,IF(4=2,'1.Inputs'!$D$39,$E250)))/(1-'1.Inputs'!$D$42)*$D250*(1+$G250)^(4-1))-('1.Inputs'!$D$37*12*IF(4=1,'1.Inputs'!$D$38,IF(4=2,'1.Inputs'!$D$39,$E250)))*'1.Inputs'!$D$43*(1+$G250)^(4-1)-'1.Inputs'!$D$44*(1+$G250)^(4-1)-('1.Inputs'!$D$20/'1.Inputs'!$D$27+'1.Inputs'!$D$23/'1.Inputs'!$D$28))))*'1.Inputs'!$D$53</f>
        <v>534314895.2666049</v>
      </c>
      <c r="AG250" s="36">
        <f ca="1">W250-AG$13-AG$14+MIN(AG$13,MAX(0,((('1.Inputs'!$D$37*12*IF(5=1,'1.Inputs'!$D$38,IF(5=2,'1.Inputs'!$D$39,$E250)))*$F250*(('1.Inputs'!$D$40)+(1-'1.Inputs'!$D$40)*(1+'1.Inputs'!$D$41))*(1+$G250)^(5-1))-(('1.Inputs'!$D$37*12*IF(5=1,'1.Inputs'!$D$38,IF(5=2,'1.Inputs'!$D$39,$E250)))/(1-'1.Inputs'!$D$42)*$D250*(1+$G250)^(5-1))-('1.Inputs'!$D$37*12*IF(5=1,'1.Inputs'!$D$38,IF(5=2,'1.Inputs'!$D$39,$E250)))*'1.Inputs'!$D$43*(1+$G250)^(5-1)-'1.Inputs'!$D$44*(1+$G250)^(5-1)-('1.Inputs'!$D$20/'1.Inputs'!$D$27+'1.Inputs'!$D$23/'1.Inputs'!$D$28))))*'1.Inputs'!$D$53</f>
        <v>598748214.88902092</v>
      </c>
      <c r="AH250" s="36">
        <f ca="1">X250-AH$13-AH$14+MIN(AH$13,MAX(0,((('1.Inputs'!$D$37*12*IF(6=1,'1.Inputs'!$D$38,IF(6=2,'1.Inputs'!$D$39,$E250)))*$F250*(('1.Inputs'!$D$40)+(1-'1.Inputs'!$D$40)*(1+'1.Inputs'!$D$41))*(1+$G250)^(6-1))-(('1.Inputs'!$D$37*12*IF(6=1,'1.Inputs'!$D$38,IF(6=2,'1.Inputs'!$D$39,$E250)))/(1-'1.Inputs'!$D$42)*$D250*(1+$G250)^(6-1))-('1.Inputs'!$D$37*12*IF(6=1,'1.Inputs'!$D$38,IF(6=2,'1.Inputs'!$D$39,$E250)))*'1.Inputs'!$D$43*(1+$G250)^(6-1)-'1.Inputs'!$D$44*(1+$G250)^(6-1)-('1.Inputs'!$D$20/'1.Inputs'!$D$27+'1.Inputs'!$D$23/'1.Inputs'!$D$28))))*'1.Inputs'!$D$53</f>
        <v>665709437.99147046</v>
      </c>
      <c r="AI250" s="36">
        <f ca="1">Y250-AI$13-AI$14+MIN(AI$13,MAX(0,((('1.Inputs'!$D$37*12*IF(7=1,'1.Inputs'!$D$38,IF(7=2,'1.Inputs'!$D$39,$E250)))*$F250*(('1.Inputs'!$D$40)+(1-'1.Inputs'!$D$40)*(1+'1.Inputs'!$D$41))*(1+$G250)^(7-1))-(('1.Inputs'!$D$37*12*IF(7=1,'1.Inputs'!$D$38,IF(7=2,'1.Inputs'!$D$39,$E250)))/(1-'1.Inputs'!$D$42)*$D250*(1+$G250)^(7-1))-('1.Inputs'!$D$37*12*IF(7=1,'1.Inputs'!$D$38,IF(7=2,'1.Inputs'!$D$39,$E250)))*'1.Inputs'!$D$43*(1+$G250)^(7-1)-'1.Inputs'!$D$44*(1+$G250)^(7-1)-('1.Inputs'!$D$20/'1.Inputs'!$D$27+'1.Inputs'!$D$23/'1.Inputs'!$D$28))))*'1.Inputs'!$D$53</f>
        <v>735339801.19373584</v>
      </c>
      <c r="AJ250" s="36">
        <f ca="1">Z250-AJ$13-AJ$14+MIN(AJ$13,MAX(0,((('1.Inputs'!$D$37*12*IF(8=1,'1.Inputs'!$D$38,IF(8=2,'1.Inputs'!$D$39,$E250)))*$F250*(('1.Inputs'!$D$40)+(1-'1.Inputs'!$D$40)*(1+'1.Inputs'!$D$41))*(1+$G250)^(8-1))-(('1.Inputs'!$D$37*12*IF(8=1,'1.Inputs'!$D$38,IF(8=2,'1.Inputs'!$D$39,$E250)))/(1-'1.Inputs'!$D$42)*$D250*(1+$G250)^(8-1))-('1.Inputs'!$D$37*12*IF(8=1,'1.Inputs'!$D$38,IF(8=2,'1.Inputs'!$D$39,$E250)))*'1.Inputs'!$D$43*(1+$G250)^(8-1)-'1.Inputs'!$D$44*(1+$G250)^(8-1)-('1.Inputs'!$D$20/'1.Inputs'!$D$27+'1.Inputs'!$D$23/'1.Inputs'!$D$28))))*'1.Inputs'!$D$53</f>
        <v>1053788432.1537316</v>
      </c>
      <c r="AK250" s="36">
        <f ca="1">AA250-AK$13-AK$14+MIN(AK$13,MAX(0,((('1.Inputs'!$D$37*12*IF(9=1,'1.Inputs'!$D$38,IF(9=2,'1.Inputs'!$D$39,$E250)))*$F250*(('1.Inputs'!$D$40)+(1-'1.Inputs'!$D$40)*(1+'1.Inputs'!$D$41))*(1+$G250)^(9-1))-(('1.Inputs'!$D$37*12*IF(9=1,'1.Inputs'!$D$38,IF(9=2,'1.Inputs'!$D$39,$E250)))/(1-'1.Inputs'!$D$42)*$D250*(1+$G250)^(9-1))-('1.Inputs'!$D$37*12*IF(9=1,'1.Inputs'!$D$38,IF(9=2,'1.Inputs'!$D$39,$E250)))*'1.Inputs'!$D$43*(1+$G250)^(9-1)-'1.Inputs'!$D$44*(1+$G250)^(9-1)-('1.Inputs'!$D$20/'1.Inputs'!$D$27+'1.Inputs'!$D$23/'1.Inputs'!$D$28))))*'1.Inputs'!$D$53</f>
        <v>1110024790.4480941</v>
      </c>
      <c r="AL250" s="36">
        <f ca="1">AB250-AL$13-AL$14+MIN(AL$13,MAX(0,((('1.Inputs'!$D$37*12*IF(10=1,'1.Inputs'!$D$38,IF(10=2,'1.Inputs'!$D$39,$E250)))*$F250*(('1.Inputs'!$D$40)+(1-'1.Inputs'!$D$40)*(1+'1.Inputs'!$D$41))*(1+$G250)^(10-1))-(('1.Inputs'!$D$37*12*IF(10=1,'1.Inputs'!$D$38,IF(10=2,'1.Inputs'!$D$39,$E250)))/(1-'1.Inputs'!$D$42)*$D250*(1+$G250)^(10-1))-('1.Inputs'!$D$37*12*IF(10=1,'1.Inputs'!$D$38,IF(10=2,'1.Inputs'!$D$39,$E250)))*'1.Inputs'!$D$43*(1+$G250)^(10-1)-'1.Inputs'!$D$44*(1+$G250)^(10-1)-('1.Inputs'!$D$20/'1.Inputs'!$D$27+'1.Inputs'!$D$23/'1.Inputs'!$D$28))))*'1.Inputs'!$D$53+'1.Inputs'!$D$35</f>
        <v>4679889372.0134583</v>
      </c>
      <c r="AM250" s="48">
        <f ca="1">R250+NPV('1.Inputs'!$D$55,S250:AB250)</f>
        <v>2325648073.5481539</v>
      </c>
      <c r="AN250" s="48">
        <f ca="1">-('1.Inputs'!$D$24*(1-'1.Inputs'!$D$31)+'1.Inputs'!$D$35)+NPV('1.Inputs'!$D$54,AC250:AL250)</f>
        <v>668152519.57633352</v>
      </c>
      <c r="AO250" s="36">
        <f t="shared" ca="1" si="29"/>
        <v>-3.197186264096807</v>
      </c>
      <c r="AP250" s="36">
        <f t="shared" ca="1" si="30"/>
        <v>1.6480227497837381</v>
      </c>
      <c r="AQ250" s="36">
        <f ca="1">'1.Inputs'!$D$35+MIN(SUM($AC250:AC250),SUM($AC250:AD250),SUM($AC250:AE250),SUM($AC250:AF250),SUM($AC250:AG250),SUM($AC250:AH250),SUM($AC250:AI250),SUM($AC250:AJ250),SUM($AC250:AK250),SUM($AC250:AL250))</f>
        <v>232155307.41931129</v>
      </c>
      <c r="AR250" s="36">
        <f ca="1">IF(AP250&lt;'1.Inputs'!$D$57,1,0)</f>
        <v>0</v>
      </c>
      <c r="AS250" s="36">
        <f t="shared" ca="1" si="31"/>
        <v>0</v>
      </c>
    </row>
    <row r="251" spans="2:45" ht="15" customHeight="1" x14ac:dyDescent="0.25">
      <c r="B251" s="36">
        <v>236</v>
      </c>
      <c r="C251" s="36">
        <f t="shared" ca="1" si="24"/>
        <v>0.21086640276944146</v>
      </c>
      <c r="D251" s="36">
        <f t="shared" ca="1" si="25"/>
        <v>16831.831309896937</v>
      </c>
      <c r="E251" s="47">
        <f t="shared" ca="1" si="26"/>
        <v>0.78341817123020363</v>
      </c>
      <c r="F251" s="36">
        <f t="shared" ca="1" si="27"/>
        <v>29722.482767553389</v>
      </c>
      <c r="G251" s="36">
        <f t="shared" ca="1" si="28"/>
        <v>4.5150879075544034E-2</v>
      </c>
      <c r="H251" s="36">
        <f ca="1">((('1.Inputs'!$D$37*12*IF(1=1,'1.Inputs'!$D$38,IF(1=2,'1.Inputs'!$D$39,$E251)))*$F251*(('1.Inputs'!$D$40)+(1-'1.Inputs'!$D$40)*(1+'1.Inputs'!$D$41))*(1+$G251)^(1-1))*'1.Inputs'!$D$47+(('1.Inputs'!$D$37*12*IF(1=1,'1.Inputs'!$D$38,IF(1=2,'1.Inputs'!$D$39,$E251)))/(1-'1.Inputs'!$D$42)*$D251*(1+$G251)^(1-1))*('1.Inputs'!$D$48-'1.Inputs'!$D$49))/'1.Inputs'!$D$51</f>
        <v>777333476.56673586</v>
      </c>
      <c r="I251" s="36">
        <f ca="1">((('1.Inputs'!$D$37*12*IF(2=1,'1.Inputs'!$D$38,IF(2=2,'1.Inputs'!$D$39,$E251)))*$F251*(('1.Inputs'!$D$40)+(1-'1.Inputs'!$D$40)*(1+'1.Inputs'!$D$41))*(1+$G251)^(2-1))*'1.Inputs'!$D$47+(('1.Inputs'!$D$37*12*IF(2=1,'1.Inputs'!$D$38,IF(2=2,'1.Inputs'!$D$39,$E251)))/(1-'1.Inputs'!$D$42)*$D251*(1+$G251)^(2-1))*('1.Inputs'!$D$48-'1.Inputs'!$D$49))/'1.Inputs'!$D$51</f>
        <v>1137403072.9160018</v>
      </c>
      <c r="J251" s="36">
        <f ca="1">((('1.Inputs'!$D$37*12*IF(3=1,'1.Inputs'!$D$38,IF(3=2,'1.Inputs'!$D$39,$E251)))*$F251*(('1.Inputs'!$D$40)+(1-'1.Inputs'!$D$40)*(1+'1.Inputs'!$D$41))*(1+$G251)^(3-1))*'1.Inputs'!$D$47+(('1.Inputs'!$D$37*12*IF(3=1,'1.Inputs'!$D$38,IF(3=2,'1.Inputs'!$D$39,$E251)))/(1-'1.Inputs'!$D$42)*$D251*(1+$G251)^(3-1))*('1.Inputs'!$D$48-'1.Inputs'!$D$49))/'1.Inputs'!$D$51</f>
        <v>1330420683.6741197</v>
      </c>
      <c r="K251" s="36">
        <f ca="1">((('1.Inputs'!$D$37*12*IF(4=1,'1.Inputs'!$D$38,IF(4=2,'1.Inputs'!$D$39,$E251)))*$F251*(('1.Inputs'!$D$40)+(1-'1.Inputs'!$D$40)*(1+'1.Inputs'!$D$41))*(1+$G251)^(4-1))*'1.Inputs'!$D$47+(('1.Inputs'!$D$37*12*IF(4=1,'1.Inputs'!$D$38,IF(4=2,'1.Inputs'!$D$39,$E251)))/(1-'1.Inputs'!$D$42)*$D251*(1+$G251)^(4-1))*('1.Inputs'!$D$48-'1.Inputs'!$D$49))/'1.Inputs'!$D$51</f>
        <v>1390490347.0822923</v>
      </c>
      <c r="L251" s="36">
        <f ca="1">((('1.Inputs'!$D$37*12*IF(5=1,'1.Inputs'!$D$38,IF(5=2,'1.Inputs'!$D$39,$E251)))*$F251*(('1.Inputs'!$D$40)+(1-'1.Inputs'!$D$40)*(1+'1.Inputs'!$D$41))*(1+$G251)^(5-1))*'1.Inputs'!$D$47+(('1.Inputs'!$D$37*12*IF(5=1,'1.Inputs'!$D$38,IF(5=2,'1.Inputs'!$D$39,$E251)))/(1-'1.Inputs'!$D$42)*$D251*(1+$G251)^(5-1))*('1.Inputs'!$D$48-'1.Inputs'!$D$49))/'1.Inputs'!$D$51</f>
        <v>1453272208.5991158</v>
      </c>
      <c r="M251" s="36">
        <f ca="1">((('1.Inputs'!$D$37*12*IF(6=1,'1.Inputs'!$D$38,IF(6=2,'1.Inputs'!$D$39,$E251)))*$F251*(('1.Inputs'!$D$40)+(1-'1.Inputs'!$D$40)*(1+'1.Inputs'!$D$41))*(1+$G251)^(6-1))*'1.Inputs'!$D$47+(('1.Inputs'!$D$37*12*IF(6=1,'1.Inputs'!$D$38,IF(6=2,'1.Inputs'!$D$39,$E251)))/(1-'1.Inputs'!$D$42)*$D251*(1+$G251)^(6-1))*('1.Inputs'!$D$48-'1.Inputs'!$D$49))/'1.Inputs'!$D$51</f>
        <v>1518888726.3534231</v>
      </c>
      <c r="N251" s="36">
        <f ca="1">((('1.Inputs'!$D$37*12*IF(7=1,'1.Inputs'!$D$38,IF(7=2,'1.Inputs'!$D$39,$E251)))*$F251*(('1.Inputs'!$D$40)+(1-'1.Inputs'!$D$40)*(1+'1.Inputs'!$D$41))*(1+$G251)^(7-1))*'1.Inputs'!$D$47+(('1.Inputs'!$D$37*12*IF(7=1,'1.Inputs'!$D$38,IF(7=2,'1.Inputs'!$D$39,$E251)))/(1-'1.Inputs'!$D$42)*$D251*(1+$G251)^(7-1))*('1.Inputs'!$D$48-'1.Inputs'!$D$49))/'1.Inputs'!$D$51</f>
        <v>1587467887.5662134</v>
      </c>
      <c r="O251" s="36">
        <f ca="1">((('1.Inputs'!$D$37*12*IF(8=1,'1.Inputs'!$D$38,IF(8=2,'1.Inputs'!$D$39,$E251)))*$F251*(('1.Inputs'!$D$40)+(1-'1.Inputs'!$D$40)*(1+'1.Inputs'!$D$41))*(1+$G251)^(8-1))*'1.Inputs'!$D$47+(('1.Inputs'!$D$37*12*IF(8=1,'1.Inputs'!$D$38,IF(8=2,'1.Inputs'!$D$39,$E251)))/(1-'1.Inputs'!$D$42)*$D251*(1+$G251)^(8-1))*('1.Inputs'!$D$48-'1.Inputs'!$D$49))/'1.Inputs'!$D$51</f>
        <v>1659143458.1940246</v>
      </c>
      <c r="P251" s="36">
        <f ca="1">((('1.Inputs'!$D$37*12*IF(9=1,'1.Inputs'!$D$38,IF(9=2,'1.Inputs'!$D$39,$E251)))*$F251*(('1.Inputs'!$D$40)+(1-'1.Inputs'!$D$40)*(1+'1.Inputs'!$D$41))*(1+$G251)^(9-1))*'1.Inputs'!$D$47+(('1.Inputs'!$D$37*12*IF(9=1,'1.Inputs'!$D$38,IF(9=2,'1.Inputs'!$D$39,$E251)))/(1-'1.Inputs'!$D$42)*$D251*(1+$G251)^(9-1))*('1.Inputs'!$D$48-'1.Inputs'!$D$49))/'1.Inputs'!$D$51</f>
        <v>1734055243.8439229</v>
      </c>
      <c r="Q251" s="36">
        <f ca="1">((('1.Inputs'!$D$37*12*IF(10=1,'1.Inputs'!$D$38,IF(10=2,'1.Inputs'!$D$39,$E251)))*$F251*(('1.Inputs'!$D$40)+(1-'1.Inputs'!$D$40)*(1+'1.Inputs'!$D$41))*(1+$G251)^(10-1))*'1.Inputs'!$D$47+(('1.Inputs'!$D$37*12*IF(10=1,'1.Inputs'!$D$38,IF(10=2,'1.Inputs'!$D$39,$E251)))/(1-'1.Inputs'!$D$42)*$D251*(1+$G251)^(10-1))*('1.Inputs'!$D$48-'1.Inputs'!$D$49))/'1.Inputs'!$D$51</f>
        <v>1812349362.4690325</v>
      </c>
      <c r="R251" s="36">
        <f>-'1.Inputs'!$D$24</f>
        <v>-2050000000</v>
      </c>
      <c r="S251" s="36">
        <f ca="1">((('1.Inputs'!$D$37*12*IF(1=1,'1.Inputs'!$D$38,IF(1=2,'1.Inputs'!$D$39,$E251)))*$F251*(('1.Inputs'!$D$40)+(1-'1.Inputs'!$D$40)*(1+'1.Inputs'!$D$41))*(1+$G251)^(1-1))-(('1.Inputs'!$D$37*12*IF(1=1,'1.Inputs'!$D$38,IF(1=2,'1.Inputs'!$D$39,$E251)))/(1-'1.Inputs'!$D$42)*$D251*(1+$G251)^(1-1))-('1.Inputs'!$D$37*12*IF(1=1,'1.Inputs'!$D$38,IF(1=2,'1.Inputs'!$D$39,$E251)))*'1.Inputs'!$D$43*(1+$G251)^(1-1)-'1.Inputs'!$D$44*(1+$G251)^(1-1)-('1.Inputs'!$D$20/'1.Inputs'!$D$27+'1.Inputs'!$D$23/'1.Inputs'!$D$28))-MAX(0,((('1.Inputs'!$D$37*12*IF(1=1,'1.Inputs'!$D$38,IF(1=2,'1.Inputs'!$D$39,$E251)))*$F251*(('1.Inputs'!$D$40)+(1-'1.Inputs'!$D$40)*(1+'1.Inputs'!$D$41))*(1+$G251)^(1-1))-(('1.Inputs'!$D$37*12*IF(1=1,'1.Inputs'!$D$38,IF(1=2,'1.Inputs'!$D$39,$E251)))/(1-'1.Inputs'!$D$42)*$D251*(1+$G251)^(1-1))-('1.Inputs'!$D$37*12*IF(1=1,'1.Inputs'!$D$38,IF(1=2,'1.Inputs'!$D$39,$E251)))*'1.Inputs'!$D$43*(1+$G251)^(1-1)-'1.Inputs'!$D$44*(1+$G251)^(1-1)-('1.Inputs'!$D$20/'1.Inputs'!$D$27+'1.Inputs'!$D$23/'1.Inputs'!$D$28)))*'1.Inputs'!$D$53+('1.Inputs'!$D$20/'1.Inputs'!$D$27+'1.Inputs'!$D$23/'1.Inputs'!$D$28)-H251</f>
        <v>-378428713.95030892</v>
      </c>
      <c r="T251" s="36">
        <f ca="1">((('1.Inputs'!$D$37*12*IF(2=1,'1.Inputs'!$D$38,IF(2=2,'1.Inputs'!$D$39,$E251)))*$F251*(('1.Inputs'!$D$40)+(1-'1.Inputs'!$D$40)*(1+'1.Inputs'!$D$41))*(1+$G251)^(2-1))-(('1.Inputs'!$D$37*12*IF(2=1,'1.Inputs'!$D$38,IF(2=2,'1.Inputs'!$D$39,$E251)))/(1-'1.Inputs'!$D$42)*$D251*(1+$G251)^(2-1))-('1.Inputs'!$D$37*12*IF(2=1,'1.Inputs'!$D$38,IF(2=2,'1.Inputs'!$D$39,$E251)))*'1.Inputs'!$D$43*(1+$G251)^(2-1)-'1.Inputs'!$D$44*(1+$G251)^(2-1)-('1.Inputs'!$D$20/'1.Inputs'!$D$27+'1.Inputs'!$D$23/'1.Inputs'!$D$28))-MAX(0,((('1.Inputs'!$D$37*12*IF(2=1,'1.Inputs'!$D$38,IF(2=2,'1.Inputs'!$D$39,$E251)))*$F251*(('1.Inputs'!$D$40)+(1-'1.Inputs'!$D$40)*(1+'1.Inputs'!$D$41))*(1+$G251)^(2-1))-(('1.Inputs'!$D$37*12*IF(2=1,'1.Inputs'!$D$38,IF(2=2,'1.Inputs'!$D$39,$E251)))/(1-'1.Inputs'!$D$42)*$D251*(1+$G251)^(2-1))-('1.Inputs'!$D$37*12*IF(2=1,'1.Inputs'!$D$38,IF(2=2,'1.Inputs'!$D$39,$E251)))*'1.Inputs'!$D$43*(1+$G251)^(2-1)-'1.Inputs'!$D$44*(1+$G251)^(2-1)-('1.Inputs'!$D$20/'1.Inputs'!$D$27+'1.Inputs'!$D$23/'1.Inputs'!$D$28)))*'1.Inputs'!$D$53+('1.Inputs'!$D$20/'1.Inputs'!$D$27+'1.Inputs'!$D$23/'1.Inputs'!$D$28)-(I251-H251)</f>
        <v>446290907.34593594</v>
      </c>
      <c r="U251" s="36">
        <f ca="1">((('1.Inputs'!$D$37*12*IF(3=1,'1.Inputs'!$D$38,IF(3=2,'1.Inputs'!$D$39,$E251)))*$F251*(('1.Inputs'!$D$40)+(1-'1.Inputs'!$D$40)*(1+'1.Inputs'!$D$41))*(1+$G251)^(3-1))-(('1.Inputs'!$D$37*12*IF(3=1,'1.Inputs'!$D$38,IF(3=2,'1.Inputs'!$D$39,$E251)))/(1-'1.Inputs'!$D$42)*$D251*(1+$G251)^(3-1))-('1.Inputs'!$D$37*12*IF(3=1,'1.Inputs'!$D$38,IF(3=2,'1.Inputs'!$D$39,$E251)))*'1.Inputs'!$D$43*(1+$G251)^(3-1)-'1.Inputs'!$D$44*(1+$G251)^(3-1)-('1.Inputs'!$D$20/'1.Inputs'!$D$27+'1.Inputs'!$D$23/'1.Inputs'!$D$28))-MAX(0,((('1.Inputs'!$D$37*12*IF(3=1,'1.Inputs'!$D$38,IF(3=2,'1.Inputs'!$D$39,$E251)))*$F251*(('1.Inputs'!$D$40)+(1-'1.Inputs'!$D$40)*(1+'1.Inputs'!$D$41))*(1+$G251)^(3-1))-(('1.Inputs'!$D$37*12*IF(3=1,'1.Inputs'!$D$38,IF(3=2,'1.Inputs'!$D$39,$E251)))/(1-'1.Inputs'!$D$42)*$D251*(1+$G251)^(3-1))-('1.Inputs'!$D$37*12*IF(3=1,'1.Inputs'!$D$38,IF(3=2,'1.Inputs'!$D$39,$E251)))*'1.Inputs'!$D$43*(1+$G251)^(3-1)-'1.Inputs'!$D$44*(1+$G251)^(3-1)-('1.Inputs'!$D$20/'1.Inputs'!$D$27+'1.Inputs'!$D$23/'1.Inputs'!$D$28)))*'1.Inputs'!$D$53+('1.Inputs'!$D$20/'1.Inputs'!$D$27+'1.Inputs'!$D$23/'1.Inputs'!$D$28)-(J251-I251)</f>
        <v>818315302.67398024</v>
      </c>
      <c r="V251" s="36">
        <f ca="1">((('1.Inputs'!$D$37*12*IF(4=1,'1.Inputs'!$D$38,IF(4=2,'1.Inputs'!$D$39,$E251)))*$F251*(('1.Inputs'!$D$40)+(1-'1.Inputs'!$D$40)*(1+'1.Inputs'!$D$41))*(1+$G251)^(4-1))-(('1.Inputs'!$D$37*12*IF(4=1,'1.Inputs'!$D$38,IF(4=2,'1.Inputs'!$D$39,$E251)))/(1-'1.Inputs'!$D$42)*$D251*(1+$G251)^(4-1))-('1.Inputs'!$D$37*12*IF(4=1,'1.Inputs'!$D$38,IF(4=2,'1.Inputs'!$D$39,$E251)))*'1.Inputs'!$D$43*(1+$G251)^(4-1)-'1.Inputs'!$D$44*(1+$G251)^(4-1)-('1.Inputs'!$D$20/'1.Inputs'!$D$27+'1.Inputs'!$D$23/'1.Inputs'!$D$28))-MAX(0,((('1.Inputs'!$D$37*12*IF(4=1,'1.Inputs'!$D$38,IF(4=2,'1.Inputs'!$D$39,$E251)))*$F251*(('1.Inputs'!$D$40)+(1-'1.Inputs'!$D$40)*(1+'1.Inputs'!$D$41))*(1+$G251)^(4-1))-(('1.Inputs'!$D$37*12*IF(4=1,'1.Inputs'!$D$38,IF(4=2,'1.Inputs'!$D$39,$E251)))/(1-'1.Inputs'!$D$42)*$D251*(1+$G251)^(4-1))-('1.Inputs'!$D$37*12*IF(4=1,'1.Inputs'!$D$38,IF(4=2,'1.Inputs'!$D$39,$E251)))*'1.Inputs'!$D$43*(1+$G251)^(4-1)-'1.Inputs'!$D$44*(1+$G251)^(4-1)-('1.Inputs'!$D$20/'1.Inputs'!$D$27+'1.Inputs'!$D$23/'1.Inputs'!$D$28)))*'1.Inputs'!$D$53+('1.Inputs'!$D$20/'1.Inputs'!$D$27+'1.Inputs'!$D$23/'1.Inputs'!$D$28)-(K251-J251)</f>
        <v>994792441.06709623</v>
      </c>
      <c r="W251" s="36">
        <f ca="1">((('1.Inputs'!$D$37*12*IF(5=1,'1.Inputs'!$D$38,IF(5=2,'1.Inputs'!$D$39,$E251)))*$F251*(('1.Inputs'!$D$40)+(1-'1.Inputs'!$D$40)*(1+'1.Inputs'!$D$41))*(1+$G251)^(5-1))-(('1.Inputs'!$D$37*12*IF(5=1,'1.Inputs'!$D$38,IF(5=2,'1.Inputs'!$D$39,$E251)))/(1-'1.Inputs'!$D$42)*$D251*(1+$G251)^(5-1))-('1.Inputs'!$D$37*12*IF(5=1,'1.Inputs'!$D$38,IF(5=2,'1.Inputs'!$D$39,$E251)))*'1.Inputs'!$D$43*(1+$G251)^(5-1)-'1.Inputs'!$D$44*(1+$G251)^(5-1)-('1.Inputs'!$D$20/'1.Inputs'!$D$27+'1.Inputs'!$D$23/'1.Inputs'!$D$28))-MAX(0,((('1.Inputs'!$D$37*12*IF(5=1,'1.Inputs'!$D$38,IF(5=2,'1.Inputs'!$D$39,$E251)))*$F251*(('1.Inputs'!$D$40)+(1-'1.Inputs'!$D$40)*(1+'1.Inputs'!$D$41))*(1+$G251)^(5-1))-(('1.Inputs'!$D$37*12*IF(5=1,'1.Inputs'!$D$38,IF(5=2,'1.Inputs'!$D$39,$E251)))/(1-'1.Inputs'!$D$42)*$D251*(1+$G251)^(5-1))-('1.Inputs'!$D$37*12*IF(5=1,'1.Inputs'!$D$38,IF(5=2,'1.Inputs'!$D$39,$E251)))*'1.Inputs'!$D$43*(1+$G251)^(5-1)-'1.Inputs'!$D$44*(1+$G251)^(5-1)-('1.Inputs'!$D$20/'1.Inputs'!$D$27+'1.Inputs'!$D$23/'1.Inputs'!$D$28)))*'1.Inputs'!$D$53+('1.Inputs'!$D$20/'1.Inputs'!$D$27+'1.Inputs'!$D$23/'1.Inputs'!$D$28)-(L251-K251)</f>
        <v>1037574815.2426627</v>
      </c>
      <c r="X251" s="36">
        <f ca="1">((('1.Inputs'!$D$37*12*IF(6=1,'1.Inputs'!$D$38,IF(6=2,'1.Inputs'!$D$39,$E251)))*$F251*(('1.Inputs'!$D$40)+(1-'1.Inputs'!$D$40)*(1+'1.Inputs'!$D$41))*(1+$G251)^(6-1))-(('1.Inputs'!$D$37*12*IF(6=1,'1.Inputs'!$D$38,IF(6=2,'1.Inputs'!$D$39,$E251)))/(1-'1.Inputs'!$D$42)*$D251*(1+$G251)^(6-1))-('1.Inputs'!$D$37*12*IF(6=1,'1.Inputs'!$D$38,IF(6=2,'1.Inputs'!$D$39,$E251)))*'1.Inputs'!$D$43*(1+$G251)^(6-1)-'1.Inputs'!$D$44*(1+$G251)^(6-1)-('1.Inputs'!$D$20/'1.Inputs'!$D$27+'1.Inputs'!$D$23/'1.Inputs'!$D$28))-MAX(0,((('1.Inputs'!$D$37*12*IF(6=1,'1.Inputs'!$D$38,IF(6=2,'1.Inputs'!$D$39,$E251)))*$F251*(('1.Inputs'!$D$40)+(1-'1.Inputs'!$D$40)*(1+'1.Inputs'!$D$41))*(1+$G251)^(6-1))-(('1.Inputs'!$D$37*12*IF(6=1,'1.Inputs'!$D$38,IF(6=2,'1.Inputs'!$D$39,$E251)))/(1-'1.Inputs'!$D$42)*$D251*(1+$G251)^(6-1))-('1.Inputs'!$D$37*12*IF(6=1,'1.Inputs'!$D$38,IF(6=2,'1.Inputs'!$D$39,$E251)))*'1.Inputs'!$D$43*(1+$G251)^(6-1)-'1.Inputs'!$D$44*(1+$G251)^(6-1)-('1.Inputs'!$D$20/'1.Inputs'!$D$27+'1.Inputs'!$D$23/'1.Inputs'!$D$28)))*'1.Inputs'!$D$53+('1.Inputs'!$D$20/'1.Inputs'!$D$27+'1.Inputs'!$D$23/'1.Inputs'!$D$28)-(M251-L251)</f>
        <v>1082288851.2211943</v>
      </c>
      <c r="Y251" s="36">
        <f ca="1">((('1.Inputs'!$D$37*12*IF(7=1,'1.Inputs'!$D$38,IF(7=2,'1.Inputs'!$D$39,$E251)))*$F251*(('1.Inputs'!$D$40)+(1-'1.Inputs'!$D$40)*(1+'1.Inputs'!$D$41))*(1+$G251)^(7-1))-(('1.Inputs'!$D$37*12*IF(7=1,'1.Inputs'!$D$38,IF(7=2,'1.Inputs'!$D$39,$E251)))/(1-'1.Inputs'!$D$42)*$D251*(1+$G251)^(7-1))-('1.Inputs'!$D$37*12*IF(7=1,'1.Inputs'!$D$38,IF(7=2,'1.Inputs'!$D$39,$E251)))*'1.Inputs'!$D$43*(1+$G251)^(7-1)-'1.Inputs'!$D$44*(1+$G251)^(7-1)-('1.Inputs'!$D$20/'1.Inputs'!$D$27+'1.Inputs'!$D$23/'1.Inputs'!$D$28))-MAX(0,((('1.Inputs'!$D$37*12*IF(7=1,'1.Inputs'!$D$38,IF(7=2,'1.Inputs'!$D$39,$E251)))*$F251*(('1.Inputs'!$D$40)+(1-'1.Inputs'!$D$40)*(1+'1.Inputs'!$D$41))*(1+$G251)^(7-1))-(('1.Inputs'!$D$37*12*IF(7=1,'1.Inputs'!$D$38,IF(7=2,'1.Inputs'!$D$39,$E251)))/(1-'1.Inputs'!$D$42)*$D251*(1+$G251)^(7-1))-('1.Inputs'!$D$37*12*IF(7=1,'1.Inputs'!$D$38,IF(7=2,'1.Inputs'!$D$39,$E251)))*'1.Inputs'!$D$43*(1+$G251)^(7-1)-'1.Inputs'!$D$44*(1+$G251)^(7-1)-('1.Inputs'!$D$20/'1.Inputs'!$D$27+'1.Inputs'!$D$23/'1.Inputs'!$D$28)))*'1.Inputs'!$D$53+('1.Inputs'!$D$20/'1.Inputs'!$D$27+'1.Inputs'!$D$23/'1.Inputs'!$D$28)-(N251-M251)</f>
        <v>1129021765.2311726</v>
      </c>
      <c r="Z251" s="36">
        <f ca="1">((('1.Inputs'!$D$37*12*IF(8=1,'1.Inputs'!$D$38,IF(8=2,'1.Inputs'!$D$39,$E251)))*$F251*(('1.Inputs'!$D$40)+(1-'1.Inputs'!$D$40)*(1+'1.Inputs'!$D$41))*(1+$G251)^(8-1))-(('1.Inputs'!$D$37*12*IF(8=1,'1.Inputs'!$D$38,IF(8=2,'1.Inputs'!$D$39,$E251)))/(1-'1.Inputs'!$D$42)*$D251*(1+$G251)^(8-1))-('1.Inputs'!$D$37*12*IF(8=1,'1.Inputs'!$D$38,IF(8=2,'1.Inputs'!$D$39,$E251)))*'1.Inputs'!$D$43*(1+$G251)^(8-1)-'1.Inputs'!$D$44*(1+$G251)^(8-1)-('1.Inputs'!$D$20/'1.Inputs'!$D$27+'1.Inputs'!$D$23/'1.Inputs'!$D$28))-MAX(0,((('1.Inputs'!$D$37*12*IF(8=1,'1.Inputs'!$D$38,IF(8=2,'1.Inputs'!$D$39,$E251)))*$F251*(('1.Inputs'!$D$40)+(1-'1.Inputs'!$D$40)*(1+'1.Inputs'!$D$41))*(1+$G251)^(8-1))-(('1.Inputs'!$D$37*12*IF(8=1,'1.Inputs'!$D$38,IF(8=2,'1.Inputs'!$D$39,$E251)))/(1-'1.Inputs'!$D$42)*$D251*(1+$G251)^(8-1))-('1.Inputs'!$D$37*12*IF(8=1,'1.Inputs'!$D$38,IF(8=2,'1.Inputs'!$D$39,$E251)))*'1.Inputs'!$D$43*(1+$G251)^(8-1)-'1.Inputs'!$D$44*(1+$G251)^(8-1)-('1.Inputs'!$D$20/'1.Inputs'!$D$27+'1.Inputs'!$D$23/'1.Inputs'!$D$28)))*'1.Inputs'!$D$53+('1.Inputs'!$D$20/'1.Inputs'!$D$27+'1.Inputs'!$D$23/'1.Inputs'!$D$28)-(O251-N251)</f>
        <v>1177864711.3904622</v>
      </c>
      <c r="AA251" s="36">
        <f ca="1">((('1.Inputs'!$D$37*12*IF(9=1,'1.Inputs'!$D$38,IF(9=2,'1.Inputs'!$D$39,$E251)))*$F251*(('1.Inputs'!$D$40)+(1-'1.Inputs'!$D$40)*(1+'1.Inputs'!$D$41))*(1+$G251)^(9-1))-(('1.Inputs'!$D$37*12*IF(9=1,'1.Inputs'!$D$38,IF(9=2,'1.Inputs'!$D$39,$E251)))/(1-'1.Inputs'!$D$42)*$D251*(1+$G251)^(9-1))-('1.Inputs'!$D$37*12*IF(9=1,'1.Inputs'!$D$38,IF(9=2,'1.Inputs'!$D$39,$E251)))*'1.Inputs'!$D$43*(1+$G251)^(9-1)-'1.Inputs'!$D$44*(1+$G251)^(9-1)-('1.Inputs'!$D$20/'1.Inputs'!$D$27+'1.Inputs'!$D$23/'1.Inputs'!$D$28))-MAX(0,((('1.Inputs'!$D$37*12*IF(9=1,'1.Inputs'!$D$38,IF(9=2,'1.Inputs'!$D$39,$E251)))*$F251*(('1.Inputs'!$D$40)+(1-'1.Inputs'!$D$40)*(1+'1.Inputs'!$D$41))*(1+$G251)^(9-1))-(('1.Inputs'!$D$37*12*IF(9=1,'1.Inputs'!$D$38,IF(9=2,'1.Inputs'!$D$39,$E251)))/(1-'1.Inputs'!$D$42)*$D251*(1+$G251)^(9-1))-('1.Inputs'!$D$37*12*IF(9=1,'1.Inputs'!$D$38,IF(9=2,'1.Inputs'!$D$39,$E251)))*'1.Inputs'!$D$43*(1+$G251)^(9-1)-'1.Inputs'!$D$44*(1+$G251)^(9-1)-('1.Inputs'!$D$20/'1.Inputs'!$D$27+'1.Inputs'!$D$23/'1.Inputs'!$D$28)))*'1.Inputs'!$D$53+('1.Inputs'!$D$20/'1.Inputs'!$D$27+'1.Inputs'!$D$23/'1.Inputs'!$D$28)-(P251-O251)</f>
        <v>1228912959.5054839</v>
      </c>
      <c r="AB251" s="36">
        <f ca="1">((('1.Inputs'!$D$37*12*IF(10=1,'1.Inputs'!$D$38,IF(10=2,'1.Inputs'!$D$39,$E251)))*$F251*(('1.Inputs'!$D$40)+(1-'1.Inputs'!$D$40)*(1+'1.Inputs'!$D$41))*(1+$G251)^(10-1))-(('1.Inputs'!$D$37*12*IF(10=1,'1.Inputs'!$D$38,IF(10=2,'1.Inputs'!$D$39,$E251)))/(1-'1.Inputs'!$D$42)*$D251*(1+$G251)^(10-1))-('1.Inputs'!$D$37*12*IF(10=1,'1.Inputs'!$D$38,IF(10=2,'1.Inputs'!$D$39,$E251)))*'1.Inputs'!$D$43*(1+$G251)^(10-1)-'1.Inputs'!$D$44*(1+$G251)^(10-1)-('1.Inputs'!$D$20/'1.Inputs'!$D$27+'1.Inputs'!$D$23/'1.Inputs'!$D$28))-MAX(0,((('1.Inputs'!$D$37*12*IF(10=1,'1.Inputs'!$D$38,IF(10=2,'1.Inputs'!$D$39,$E251)))*$F251*(('1.Inputs'!$D$40)+(1-'1.Inputs'!$D$40)*(1+'1.Inputs'!$D$41))*(1+$G251)^(10-1))-(('1.Inputs'!$D$37*12*IF(10=1,'1.Inputs'!$D$38,IF(10=2,'1.Inputs'!$D$39,$E251)))/(1-'1.Inputs'!$D$42)*$D251*(1+$G251)^(10-1))-('1.Inputs'!$D$37*12*IF(10=1,'1.Inputs'!$D$38,IF(10=2,'1.Inputs'!$D$39,$E251)))*'1.Inputs'!$D$43*(1+$G251)^(10-1)-'1.Inputs'!$D$44*(1+$G251)^(10-1)-('1.Inputs'!$D$20/'1.Inputs'!$D$27+'1.Inputs'!$D$23/'1.Inputs'!$D$28)))*'1.Inputs'!$D$53+('1.Inputs'!$D$20/'1.Inputs'!$D$27+'1.Inputs'!$D$23/'1.Inputs'!$D$28)-(Q251-P251)+(('1.Inputs'!$D$20+'1.Inputs'!$D$23-('1.Inputs'!$D$20/'1.Inputs'!$D$27+'1.Inputs'!$D$23/'1.Inputs'!$D$28)*'1.Inputs'!$D$10)*'1.Inputs'!$D$60+'1.Inputs'!$D$19*'1.Inputs'!$D$59+Q251)</f>
        <v>3794615443.367198</v>
      </c>
      <c r="AC251" s="36">
        <f ca="1">S251-AC$13-AC$14+MIN(AC$13,MAX(0,((('1.Inputs'!$D$37*12*IF(1=1,'1.Inputs'!$D$38,IF(1=2,'1.Inputs'!$D$39,$E251)))*$F251*(('1.Inputs'!$D$40)+(1-'1.Inputs'!$D$40)*(1+'1.Inputs'!$D$41))*(1+$G251)^(1-1))-(('1.Inputs'!$D$37*12*IF(1=1,'1.Inputs'!$D$38,IF(1=2,'1.Inputs'!$D$39,$E251)))/(1-'1.Inputs'!$D$42)*$D251*(1+$G251)^(1-1))-('1.Inputs'!$D$37*12*IF(1=1,'1.Inputs'!$D$38,IF(1=2,'1.Inputs'!$D$39,$E251)))*'1.Inputs'!$D$43*(1+$G251)^(1-1)-'1.Inputs'!$D$44*(1+$G251)^(1-1)-('1.Inputs'!$D$20/'1.Inputs'!$D$27+'1.Inputs'!$D$23/'1.Inputs'!$D$28))))*'1.Inputs'!$D$53</f>
        <v>-474368713.95030892</v>
      </c>
      <c r="AD251" s="36">
        <f ca="1">T251-AD$13-AD$14+MIN(AD$13,MAX(0,((('1.Inputs'!$D$37*12*IF(2=1,'1.Inputs'!$D$38,IF(2=2,'1.Inputs'!$D$39,$E251)))*$F251*(('1.Inputs'!$D$40)+(1-'1.Inputs'!$D$40)*(1+'1.Inputs'!$D$41))*(1+$G251)^(2-1))-(('1.Inputs'!$D$37*12*IF(2=1,'1.Inputs'!$D$38,IF(2=2,'1.Inputs'!$D$39,$E251)))/(1-'1.Inputs'!$D$42)*$D251*(1+$G251)^(2-1))-('1.Inputs'!$D$37*12*IF(2=1,'1.Inputs'!$D$38,IF(2=2,'1.Inputs'!$D$39,$E251)))*'1.Inputs'!$D$43*(1+$G251)^(2-1)-'1.Inputs'!$D$44*(1+$G251)^(2-1)-('1.Inputs'!$D$20/'1.Inputs'!$D$27+'1.Inputs'!$D$23/'1.Inputs'!$D$28))))*'1.Inputs'!$D$53</f>
        <v>350350907.34593594</v>
      </c>
      <c r="AE251" s="36">
        <f ca="1">U251-AE$13-AE$14+MIN(AE$13,MAX(0,((('1.Inputs'!$D$37*12*IF(3=1,'1.Inputs'!$D$38,IF(3=2,'1.Inputs'!$D$39,$E251)))*$F251*(('1.Inputs'!$D$40)+(1-'1.Inputs'!$D$40)*(1+'1.Inputs'!$D$41))*(1+$G251)^(3-1))-(('1.Inputs'!$D$37*12*IF(3=1,'1.Inputs'!$D$38,IF(3=2,'1.Inputs'!$D$39,$E251)))/(1-'1.Inputs'!$D$42)*$D251*(1+$G251)^(3-1))-('1.Inputs'!$D$37*12*IF(3=1,'1.Inputs'!$D$38,IF(3=2,'1.Inputs'!$D$39,$E251)))*'1.Inputs'!$D$43*(1+$G251)^(3-1)-'1.Inputs'!$D$44*(1+$G251)^(3-1)-('1.Inputs'!$D$20/'1.Inputs'!$D$27+'1.Inputs'!$D$23/'1.Inputs'!$D$28))))*'1.Inputs'!$D$53</f>
        <v>476375302.67398024</v>
      </c>
      <c r="AF251" s="36">
        <f ca="1">V251-AF$13-AF$14+MIN(AF$13,MAX(0,((('1.Inputs'!$D$37*12*IF(4=1,'1.Inputs'!$D$38,IF(4=2,'1.Inputs'!$D$39,$E251)))*$F251*(('1.Inputs'!$D$40)+(1-'1.Inputs'!$D$40)*(1+'1.Inputs'!$D$41))*(1+$G251)^(4-1))-(('1.Inputs'!$D$37*12*IF(4=1,'1.Inputs'!$D$38,IF(4=2,'1.Inputs'!$D$39,$E251)))/(1-'1.Inputs'!$D$42)*$D251*(1+$G251)^(4-1))-('1.Inputs'!$D$37*12*IF(4=1,'1.Inputs'!$D$38,IF(4=2,'1.Inputs'!$D$39,$E251)))*'1.Inputs'!$D$43*(1+$G251)^(4-1)-'1.Inputs'!$D$44*(1+$G251)^(4-1)-('1.Inputs'!$D$20/'1.Inputs'!$D$27+'1.Inputs'!$D$23/'1.Inputs'!$D$28))))*'1.Inputs'!$D$53</f>
        <v>672040441.06709623</v>
      </c>
      <c r="AG251" s="36">
        <f ca="1">W251-AG$13-AG$14+MIN(AG$13,MAX(0,((('1.Inputs'!$D$37*12*IF(5=1,'1.Inputs'!$D$38,IF(5=2,'1.Inputs'!$D$39,$E251)))*$F251*(('1.Inputs'!$D$40)+(1-'1.Inputs'!$D$40)*(1+'1.Inputs'!$D$41))*(1+$G251)^(5-1))-(('1.Inputs'!$D$37*12*IF(5=1,'1.Inputs'!$D$38,IF(5=2,'1.Inputs'!$D$39,$E251)))/(1-'1.Inputs'!$D$42)*$D251*(1+$G251)^(5-1))-('1.Inputs'!$D$37*12*IF(5=1,'1.Inputs'!$D$38,IF(5=2,'1.Inputs'!$D$39,$E251)))*'1.Inputs'!$D$43*(1+$G251)^(5-1)-'1.Inputs'!$D$44*(1+$G251)^(5-1)-('1.Inputs'!$D$20/'1.Inputs'!$D$27+'1.Inputs'!$D$23/'1.Inputs'!$D$28))))*'1.Inputs'!$D$53</f>
        <v>734010815.24266267</v>
      </c>
      <c r="AH251" s="36">
        <f ca="1">X251-AH$13-AH$14+MIN(AH$13,MAX(0,((('1.Inputs'!$D$37*12*IF(6=1,'1.Inputs'!$D$38,IF(6=2,'1.Inputs'!$D$39,$E251)))*$F251*(('1.Inputs'!$D$40)+(1-'1.Inputs'!$D$40)*(1+'1.Inputs'!$D$41))*(1+$G251)^(6-1))-(('1.Inputs'!$D$37*12*IF(6=1,'1.Inputs'!$D$38,IF(6=2,'1.Inputs'!$D$39,$E251)))/(1-'1.Inputs'!$D$42)*$D251*(1+$G251)^(6-1))-('1.Inputs'!$D$37*12*IF(6=1,'1.Inputs'!$D$38,IF(6=2,'1.Inputs'!$D$39,$E251)))*'1.Inputs'!$D$43*(1+$G251)^(6-1)-'1.Inputs'!$D$44*(1+$G251)^(6-1)-('1.Inputs'!$D$20/'1.Inputs'!$D$27+'1.Inputs'!$D$23/'1.Inputs'!$D$28))))*'1.Inputs'!$D$53</f>
        <v>797912851.22119427</v>
      </c>
      <c r="AI251" s="36">
        <f ca="1">Y251-AI$13-AI$14+MIN(AI$13,MAX(0,((('1.Inputs'!$D$37*12*IF(7=1,'1.Inputs'!$D$38,IF(7=2,'1.Inputs'!$D$39,$E251)))*$F251*(('1.Inputs'!$D$40)+(1-'1.Inputs'!$D$40)*(1+'1.Inputs'!$D$41))*(1+$G251)^(7-1))-(('1.Inputs'!$D$37*12*IF(7=1,'1.Inputs'!$D$38,IF(7=2,'1.Inputs'!$D$39,$E251)))/(1-'1.Inputs'!$D$42)*$D251*(1+$G251)^(7-1))-('1.Inputs'!$D$37*12*IF(7=1,'1.Inputs'!$D$38,IF(7=2,'1.Inputs'!$D$39,$E251)))*'1.Inputs'!$D$43*(1+$G251)^(7-1)-'1.Inputs'!$D$44*(1+$G251)^(7-1)-('1.Inputs'!$D$20/'1.Inputs'!$D$27+'1.Inputs'!$D$23/'1.Inputs'!$D$28))))*'1.Inputs'!$D$53</f>
        <v>863833765.23117256</v>
      </c>
      <c r="AJ251" s="36">
        <f ca="1">Z251-AJ$13-AJ$14+MIN(AJ$13,MAX(0,((('1.Inputs'!$D$37*12*IF(8=1,'1.Inputs'!$D$38,IF(8=2,'1.Inputs'!$D$39,$E251)))*$F251*(('1.Inputs'!$D$40)+(1-'1.Inputs'!$D$40)*(1+'1.Inputs'!$D$41))*(1+$G251)^(8-1))-(('1.Inputs'!$D$37*12*IF(8=1,'1.Inputs'!$D$38,IF(8=2,'1.Inputs'!$D$39,$E251)))/(1-'1.Inputs'!$D$42)*$D251*(1+$G251)^(8-1))-('1.Inputs'!$D$37*12*IF(8=1,'1.Inputs'!$D$38,IF(8=2,'1.Inputs'!$D$39,$E251)))*'1.Inputs'!$D$43*(1+$G251)^(8-1)-'1.Inputs'!$D$44*(1+$G251)^(8-1)-('1.Inputs'!$D$20/'1.Inputs'!$D$27+'1.Inputs'!$D$23/'1.Inputs'!$D$28))))*'1.Inputs'!$D$53</f>
        <v>1177864711.3904622</v>
      </c>
      <c r="AK251" s="36">
        <f ca="1">AA251-AK$13-AK$14+MIN(AK$13,MAX(0,((('1.Inputs'!$D$37*12*IF(9=1,'1.Inputs'!$D$38,IF(9=2,'1.Inputs'!$D$39,$E251)))*$F251*(('1.Inputs'!$D$40)+(1-'1.Inputs'!$D$40)*(1+'1.Inputs'!$D$41))*(1+$G251)^(9-1))-(('1.Inputs'!$D$37*12*IF(9=1,'1.Inputs'!$D$38,IF(9=2,'1.Inputs'!$D$39,$E251)))/(1-'1.Inputs'!$D$42)*$D251*(1+$G251)^(9-1))-('1.Inputs'!$D$37*12*IF(9=1,'1.Inputs'!$D$38,IF(9=2,'1.Inputs'!$D$39,$E251)))*'1.Inputs'!$D$43*(1+$G251)^(9-1)-'1.Inputs'!$D$44*(1+$G251)^(9-1)-('1.Inputs'!$D$20/'1.Inputs'!$D$27+'1.Inputs'!$D$23/'1.Inputs'!$D$28))))*'1.Inputs'!$D$53</f>
        <v>1228912959.5054839</v>
      </c>
      <c r="AL251" s="36">
        <f ca="1">AB251-AL$13-AL$14+MIN(AL$13,MAX(0,((('1.Inputs'!$D$37*12*IF(10=1,'1.Inputs'!$D$38,IF(10=2,'1.Inputs'!$D$39,$E251)))*$F251*(('1.Inputs'!$D$40)+(1-'1.Inputs'!$D$40)*(1+'1.Inputs'!$D$41))*(1+$G251)^(10-1))-(('1.Inputs'!$D$37*12*IF(10=1,'1.Inputs'!$D$38,IF(10=2,'1.Inputs'!$D$39,$E251)))/(1-'1.Inputs'!$D$42)*$D251*(1+$G251)^(10-1))-('1.Inputs'!$D$37*12*IF(10=1,'1.Inputs'!$D$38,IF(10=2,'1.Inputs'!$D$39,$E251)))*'1.Inputs'!$D$43*(1+$G251)^(10-1)-'1.Inputs'!$D$44*(1+$G251)^(10-1)-('1.Inputs'!$D$20/'1.Inputs'!$D$27+'1.Inputs'!$D$23/'1.Inputs'!$D$28))))*'1.Inputs'!$D$53+'1.Inputs'!$D$35</f>
        <v>4594615443.367198</v>
      </c>
      <c r="AM251" s="48">
        <f ca="1">R251+NPV('1.Inputs'!$D$55,S251:AB251)</f>
        <v>3008095485.7243576</v>
      </c>
      <c r="AN251" s="48">
        <f ca="1">-('1.Inputs'!$D$24*(1-'1.Inputs'!$D$31)+'1.Inputs'!$D$35)+NPV('1.Inputs'!$D$54,AC251:AL251)</f>
        <v>1222061505.1444263</v>
      </c>
      <c r="AO251" s="36">
        <f t="shared" ca="1" si="29"/>
        <v>-2.5638801758151009</v>
      </c>
      <c r="AP251" s="36">
        <f t="shared" ca="1" si="30"/>
        <v>2.0790531063871449</v>
      </c>
      <c r="AQ251" s="36">
        <f ca="1">'1.Inputs'!$D$35+MIN(SUM($AC251:AC251),SUM($AC251:AD251),SUM($AC251:AE251),SUM($AC251:AF251),SUM($AC251:AG251),SUM($AC251:AH251),SUM($AC251:AI251),SUM($AC251:AJ251),SUM($AC251:AK251),SUM($AC251:AL251))</f>
        <v>325631286.04969108</v>
      </c>
      <c r="AR251" s="36">
        <f ca="1">IF(AP251&lt;'1.Inputs'!$D$57,1,0)</f>
        <v>0</v>
      </c>
      <c r="AS251" s="36">
        <f t="shared" ca="1" si="31"/>
        <v>0</v>
      </c>
    </row>
    <row r="252" spans="2:45" ht="15" customHeight="1" x14ac:dyDescent="0.25">
      <c r="B252" s="36">
        <v>237</v>
      </c>
      <c r="C252" s="36">
        <f t="shared" ca="1" si="24"/>
        <v>0.73874523191109698</v>
      </c>
      <c r="D252" s="36">
        <f t="shared" ca="1" si="25"/>
        <v>17998.311592479378</v>
      </c>
      <c r="E252" s="47">
        <f t="shared" ca="1" si="26"/>
        <v>0.85657032690791235</v>
      </c>
      <c r="F252" s="36">
        <f t="shared" ca="1" si="27"/>
        <v>29523.51243106203</v>
      </c>
      <c r="G252" s="36">
        <f t="shared" ca="1" si="28"/>
        <v>5.8675584221011864E-2</v>
      </c>
      <c r="H252" s="36">
        <f ca="1">((('1.Inputs'!$D$37*12*IF(1=1,'1.Inputs'!$D$38,IF(1=2,'1.Inputs'!$D$39,$E252)))*$F252*(('1.Inputs'!$D$40)+(1-'1.Inputs'!$D$40)*(1+'1.Inputs'!$D$41))*(1+$G252)^(1-1))*'1.Inputs'!$D$47+(('1.Inputs'!$D$37*12*IF(1=1,'1.Inputs'!$D$38,IF(1=2,'1.Inputs'!$D$39,$E252)))/(1-'1.Inputs'!$D$42)*$D252*(1+$G252)^(1-1))*('1.Inputs'!$D$48-'1.Inputs'!$D$49))/'1.Inputs'!$D$51</f>
        <v>779929534.57827508</v>
      </c>
      <c r="I252" s="36">
        <f ca="1">((('1.Inputs'!$D$37*12*IF(2=1,'1.Inputs'!$D$38,IF(2=2,'1.Inputs'!$D$39,$E252)))*$F252*(('1.Inputs'!$D$40)+(1-'1.Inputs'!$D$40)*(1+'1.Inputs'!$D$41))*(1+$G252)^(2-1))*'1.Inputs'!$D$47+(('1.Inputs'!$D$37*12*IF(2=1,'1.Inputs'!$D$38,IF(2=2,'1.Inputs'!$D$39,$E252)))/(1-'1.Inputs'!$D$42)*$D252*(1+$G252)^(2-1))*('1.Inputs'!$D$48-'1.Inputs'!$D$49))/'1.Inputs'!$D$51</f>
        <v>1155969297.9392281</v>
      </c>
      <c r="J252" s="36">
        <f ca="1">((('1.Inputs'!$D$37*12*IF(3=1,'1.Inputs'!$D$38,IF(3=2,'1.Inputs'!$D$39,$E252)))*$F252*(('1.Inputs'!$D$40)+(1-'1.Inputs'!$D$40)*(1+'1.Inputs'!$D$41))*(1+$G252)^(3-1))*'1.Inputs'!$D$47+(('1.Inputs'!$D$37*12*IF(3=1,'1.Inputs'!$D$38,IF(3=2,'1.Inputs'!$D$39,$E252)))/(1-'1.Inputs'!$D$42)*$D252*(1+$G252)^(3-1))*('1.Inputs'!$D$48-'1.Inputs'!$D$49))/'1.Inputs'!$D$51</f>
        <v>1497525348.5006881</v>
      </c>
      <c r="K252" s="36">
        <f ca="1">((('1.Inputs'!$D$37*12*IF(4=1,'1.Inputs'!$D$38,IF(4=2,'1.Inputs'!$D$39,$E252)))*$F252*(('1.Inputs'!$D$40)+(1-'1.Inputs'!$D$40)*(1+'1.Inputs'!$D$41))*(1+$G252)^(4-1))*'1.Inputs'!$D$47+(('1.Inputs'!$D$37*12*IF(4=1,'1.Inputs'!$D$38,IF(4=2,'1.Inputs'!$D$39,$E252)))/(1-'1.Inputs'!$D$42)*$D252*(1+$G252)^(4-1))*('1.Inputs'!$D$48-'1.Inputs'!$D$49))/'1.Inputs'!$D$51</f>
        <v>1585393523.2097399</v>
      </c>
      <c r="L252" s="36">
        <f ca="1">((('1.Inputs'!$D$37*12*IF(5=1,'1.Inputs'!$D$38,IF(5=2,'1.Inputs'!$D$39,$E252)))*$F252*(('1.Inputs'!$D$40)+(1-'1.Inputs'!$D$40)*(1+'1.Inputs'!$D$41))*(1+$G252)^(5-1))*'1.Inputs'!$D$47+(('1.Inputs'!$D$37*12*IF(5=1,'1.Inputs'!$D$38,IF(5=2,'1.Inputs'!$D$39,$E252)))/(1-'1.Inputs'!$D$42)*$D252*(1+$G252)^(5-1))*('1.Inputs'!$D$48-'1.Inputs'!$D$49))/'1.Inputs'!$D$51</f>
        <v>1678417414.4042795</v>
      </c>
      <c r="M252" s="36">
        <f ca="1">((('1.Inputs'!$D$37*12*IF(6=1,'1.Inputs'!$D$38,IF(6=2,'1.Inputs'!$D$39,$E252)))*$F252*(('1.Inputs'!$D$40)+(1-'1.Inputs'!$D$40)*(1+'1.Inputs'!$D$41))*(1+$G252)^(6-1))*'1.Inputs'!$D$47+(('1.Inputs'!$D$37*12*IF(6=1,'1.Inputs'!$D$38,IF(6=2,'1.Inputs'!$D$39,$E252)))/(1-'1.Inputs'!$D$42)*$D252*(1+$G252)^(6-1))*('1.Inputs'!$D$48-'1.Inputs'!$D$49))/'1.Inputs'!$D$51</f>
        <v>1776899536.7611716</v>
      </c>
      <c r="N252" s="36">
        <f ca="1">((('1.Inputs'!$D$37*12*IF(7=1,'1.Inputs'!$D$38,IF(7=2,'1.Inputs'!$D$39,$E252)))*$F252*(('1.Inputs'!$D$40)+(1-'1.Inputs'!$D$40)*(1+'1.Inputs'!$D$41))*(1+$G252)^(7-1))*'1.Inputs'!$D$47+(('1.Inputs'!$D$37*12*IF(7=1,'1.Inputs'!$D$38,IF(7=2,'1.Inputs'!$D$39,$E252)))/(1-'1.Inputs'!$D$42)*$D252*(1+$G252)^(7-1))*('1.Inputs'!$D$48-'1.Inputs'!$D$49))/'1.Inputs'!$D$51</f>
        <v>1881160155.182678</v>
      </c>
      <c r="O252" s="36">
        <f ca="1">((('1.Inputs'!$D$37*12*IF(8=1,'1.Inputs'!$D$38,IF(8=2,'1.Inputs'!$D$39,$E252)))*$F252*(('1.Inputs'!$D$40)+(1-'1.Inputs'!$D$40)*(1+'1.Inputs'!$D$41))*(1+$G252)^(8-1))*'1.Inputs'!$D$47+(('1.Inputs'!$D$37*12*IF(8=1,'1.Inputs'!$D$38,IF(8=2,'1.Inputs'!$D$39,$E252)))/(1-'1.Inputs'!$D$42)*$D252*(1+$G252)^(8-1))*('1.Inputs'!$D$48-'1.Inputs'!$D$49))/'1.Inputs'!$D$51</f>
        <v>1991538326.301311</v>
      </c>
      <c r="P252" s="36">
        <f ca="1">((('1.Inputs'!$D$37*12*IF(9=1,'1.Inputs'!$D$38,IF(9=2,'1.Inputs'!$D$39,$E252)))*$F252*(('1.Inputs'!$D$40)+(1-'1.Inputs'!$D$40)*(1+'1.Inputs'!$D$41))*(1+$G252)^(9-1))*'1.Inputs'!$D$47+(('1.Inputs'!$D$37*12*IF(9=1,'1.Inputs'!$D$38,IF(9=2,'1.Inputs'!$D$39,$E252)))/(1-'1.Inputs'!$D$42)*$D252*(1+$G252)^(9-1))*('1.Inputs'!$D$48-'1.Inputs'!$D$49))/'1.Inputs'!$D$51</f>
        <v>2108393001.0955763</v>
      </c>
      <c r="Q252" s="36">
        <f ca="1">((('1.Inputs'!$D$37*12*IF(10=1,'1.Inputs'!$D$38,IF(10=2,'1.Inputs'!$D$39,$E252)))*$F252*(('1.Inputs'!$D$40)+(1-'1.Inputs'!$D$40)*(1+'1.Inputs'!$D$41))*(1+$G252)^(10-1))*'1.Inputs'!$D$47+(('1.Inputs'!$D$37*12*IF(10=1,'1.Inputs'!$D$38,IF(10=2,'1.Inputs'!$D$39,$E252)))/(1-'1.Inputs'!$D$42)*$D252*(1+$G252)^(10-1))*('1.Inputs'!$D$48-'1.Inputs'!$D$49))/'1.Inputs'!$D$51</f>
        <v>2232104192.202352</v>
      </c>
      <c r="R252" s="36">
        <f>-'1.Inputs'!$D$24</f>
        <v>-2050000000</v>
      </c>
      <c r="S252" s="36">
        <f ca="1">((('1.Inputs'!$D$37*12*IF(1=1,'1.Inputs'!$D$38,IF(1=2,'1.Inputs'!$D$39,$E252)))*$F252*(('1.Inputs'!$D$40)+(1-'1.Inputs'!$D$40)*(1+'1.Inputs'!$D$41))*(1+$G252)^(1-1))-(('1.Inputs'!$D$37*12*IF(1=1,'1.Inputs'!$D$38,IF(1=2,'1.Inputs'!$D$39,$E252)))/(1-'1.Inputs'!$D$42)*$D252*(1+$G252)^(1-1))-('1.Inputs'!$D$37*12*IF(1=1,'1.Inputs'!$D$38,IF(1=2,'1.Inputs'!$D$39,$E252)))*'1.Inputs'!$D$43*(1+$G252)^(1-1)-'1.Inputs'!$D$44*(1+$G252)^(1-1)-('1.Inputs'!$D$20/'1.Inputs'!$D$27+'1.Inputs'!$D$23/'1.Inputs'!$D$28))-MAX(0,((('1.Inputs'!$D$37*12*IF(1=1,'1.Inputs'!$D$38,IF(1=2,'1.Inputs'!$D$39,$E252)))*$F252*(('1.Inputs'!$D$40)+(1-'1.Inputs'!$D$40)*(1+'1.Inputs'!$D$41))*(1+$G252)^(1-1))-(('1.Inputs'!$D$37*12*IF(1=1,'1.Inputs'!$D$38,IF(1=2,'1.Inputs'!$D$39,$E252)))/(1-'1.Inputs'!$D$42)*$D252*(1+$G252)^(1-1))-('1.Inputs'!$D$37*12*IF(1=1,'1.Inputs'!$D$38,IF(1=2,'1.Inputs'!$D$39,$E252)))*'1.Inputs'!$D$43*(1+$G252)^(1-1)-'1.Inputs'!$D$44*(1+$G252)^(1-1)-('1.Inputs'!$D$20/'1.Inputs'!$D$27+'1.Inputs'!$D$23/'1.Inputs'!$D$28)))*'1.Inputs'!$D$53+('1.Inputs'!$D$20/'1.Inputs'!$D$27+'1.Inputs'!$D$23/'1.Inputs'!$D$28)-H252</f>
        <v>-509597496.38975775</v>
      </c>
      <c r="T252" s="36">
        <f ca="1">((('1.Inputs'!$D$37*12*IF(2=1,'1.Inputs'!$D$38,IF(2=2,'1.Inputs'!$D$39,$E252)))*$F252*(('1.Inputs'!$D$40)+(1-'1.Inputs'!$D$40)*(1+'1.Inputs'!$D$41))*(1+$G252)^(2-1))-(('1.Inputs'!$D$37*12*IF(2=1,'1.Inputs'!$D$38,IF(2=2,'1.Inputs'!$D$39,$E252)))/(1-'1.Inputs'!$D$42)*$D252*(1+$G252)^(2-1))-('1.Inputs'!$D$37*12*IF(2=1,'1.Inputs'!$D$38,IF(2=2,'1.Inputs'!$D$39,$E252)))*'1.Inputs'!$D$43*(1+$G252)^(2-1)-'1.Inputs'!$D$44*(1+$G252)^(2-1)-('1.Inputs'!$D$20/'1.Inputs'!$D$27+'1.Inputs'!$D$23/'1.Inputs'!$D$28))-MAX(0,((('1.Inputs'!$D$37*12*IF(2=1,'1.Inputs'!$D$38,IF(2=2,'1.Inputs'!$D$39,$E252)))*$F252*(('1.Inputs'!$D$40)+(1-'1.Inputs'!$D$40)*(1+'1.Inputs'!$D$41))*(1+$G252)^(2-1))-(('1.Inputs'!$D$37*12*IF(2=1,'1.Inputs'!$D$38,IF(2=2,'1.Inputs'!$D$39,$E252)))/(1-'1.Inputs'!$D$42)*$D252*(1+$G252)^(2-1))-('1.Inputs'!$D$37*12*IF(2=1,'1.Inputs'!$D$38,IF(2=2,'1.Inputs'!$D$39,$E252)))*'1.Inputs'!$D$43*(1+$G252)^(2-1)-'1.Inputs'!$D$44*(1+$G252)^(2-1)-('1.Inputs'!$D$20/'1.Inputs'!$D$27+'1.Inputs'!$D$23/'1.Inputs'!$D$28)))*'1.Inputs'!$D$53+('1.Inputs'!$D$20/'1.Inputs'!$D$27+'1.Inputs'!$D$23/'1.Inputs'!$D$28)-(I252-H252)</f>
        <v>249580433.29858387</v>
      </c>
      <c r="U252" s="36">
        <f ca="1">((('1.Inputs'!$D$37*12*IF(3=1,'1.Inputs'!$D$38,IF(3=2,'1.Inputs'!$D$39,$E252)))*$F252*(('1.Inputs'!$D$40)+(1-'1.Inputs'!$D$40)*(1+'1.Inputs'!$D$41))*(1+$G252)^(3-1))-(('1.Inputs'!$D$37*12*IF(3=1,'1.Inputs'!$D$38,IF(3=2,'1.Inputs'!$D$39,$E252)))/(1-'1.Inputs'!$D$42)*$D252*(1+$G252)^(3-1))-('1.Inputs'!$D$37*12*IF(3=1,'1.Inputs'!$D$38,IF(3=2,'1.Inputs'!$D$39,$E252)))*'1.Inputs'!$D$43*(1+$G252)^(3-1)-'1.Inputs'!$D$44*(1+$G252)^(3-1)-('1.Inputs'!$D$20/'1.Inputs'!$D$27+'1.Inputs'!$D$23/'1.Inputs'!$D$28))-MAX(0,((('1.Inputs'!$D$37*12*IF(3=1,'1.Inputs'!$D$38,IF(3=2,'1.Inputs'!$D$39,$E252)))*$F252*(('1.Inputs'!$D$40)+(1-'1.Inputs'!$D$40)*(1+'1.Inputs'!$D$41))*(1+$G252)^(3-1))-(('1.Inputs'!$D$37*12*IF(3=1,'1.Inputs'!$D$38,IF(3=2,'1.Inputs'!$D$39,$E252)))/(1-'1.Inputs'!$D$42)*$D252*(1+$G252)^(3-1))-('1.Inputs'!$D$37*12*IF(3=1,'1.Inputs'!$D$38,IF(3=2,'1.Inputs'!$D$39,$E252)))*'1.Inputs'!$D$43*(1+$G252)^(3-1)-'1.Inputs'!$D$44*(1+$G252)^(3-1)-('1.Inputs'!$D$20/'1.Inputs'!$D$27+'1.Inputs'!$D$23/'1.Inputs'!$D$28)))*'1.Inputs'!$D$53+('1.Inputs'!$D$20/'1.Inputs'!$D$27+'1.Inputs'!$D$23/'1.Inputs'!$D$28)-(J252-I252)</f>
        <v>601609808.13547039</v>
      </c>
      <c r="V252" s="36">
        <f ca="1">((('1.Inputs'!$D$37*12*IF(4=1,'1.Inputs'!$D$38,IF(4=2,'1.Inputs'!$D$39,$E252)))*$F252*(('1.Inputs'!$D$40)+(1-'1.Inputs'!$D$40)*(1+'1.Inputs'!$D$41))*(1+$G252)^(4-1))-(('1.Inputs'!$D$37*12*IF(4=1,'1.Inputs'!$D$38,IF(4=2,'1.Inputs'!$D$39,$E252)))/(1-'1.Inputs'!$D$42)*$D252*(1+$G252)^(4-1))-('1.Inputs'!$D$37*12*IF(4=1,'1.Inputs'!$D$38,IF(4=2,'1.Inputs'!$D$39,$E252)))*'1.Inputs'!$D$43*(1+$G252)^(4-1)-'1.Inputs'!$D$44*(1+$G252)^(4-1)-('1.Inputs'!$D$20/'1.Inputs'!$D$27+'1.Inputs'!$D$23/'1.Inputs'!$D$28))-MAX(0,((('1.Inputs'!$D$37*12*IF(4=1,'1.Inputs'!$D$38,IF(4=2,'1.Inputs'!$D$39,$E252)))*$F252*(('1.Inputs'!$D$40)+(1-'1.Inputs'!$D$40)*(1+'1.Inputs'!$D$41))*(1+$G252)^(4-1))-(('1.Inputs'!$D$37*12*IF(4=1,'1.Inputs'!$D$38,IF(4=2,'1.Inputs'!$D$39,$E252)))/(1-'1.Inputs'!$D$42)*$D252*(1+$G252)^(4-1))-('1.Inputs'!$D$37*12*IF(4=1,'1.Inputs'!$D$38,IF(4=2,'1.Inputs'!$D$39,$E252)))*'1.Inputs'!$D$43*(1+$G252)^(4-1)-'1.Inputs'!$D$44*(1+$G252)^(4-1)-('1.Inputs'!$D$20/'1.Inputs'!$D$27+'1.Inputs'!$D$23/'1.Inputs'!$D$28)))*'1.Inputs'!$D$53+('1.Inputs'!$D$20/'1.Inputs'!$D$27+'1.Inputs'!$D$23/'1.Inputs'!$D$28)-(K252-J252)</f>
        <v>907866070.40979028</v>
      </c>
      <c r="W252" s="36">
        <f ca="1">((('1.Inputs'!$D$37*12*IF(5=1,'1.Inputs'!$D$38,IF(5=2,'1.Inputs'!$D$39,$E252)))*$F252*(('1.Inputs'!$D$40)+(1-'1.Inputs'!$D$40)*(1+'1.Inputs'!$D$41))*(1+$G252)^(5-1))-(('1.Inputs'!$D$37*12*IF(5=1,'1.Inputs'!$D$38,IF(5=2,'1.Inputs'!$D$39,$E252)))/(1-'1.Inputs'!$D$42)*$D252*(1+$G252)^(5-1))-('1.Inputs'!$D$37*12*IF(5=1,'1.Inputs'!$D$38,IF(5=2,'1.Inputs'!$D$39,$E252)))*'1.Inputs'!$D$43*(1+$G252)^(5-1)-'1.Inputs'!$D$44*(1+$G252)^(5-1)-('1.Inputs'!$D$20/'1.Inputs'!$D$27+'1.Inputs'!$D$23/'1.Inputs'!$D$28))-MAX(0,((('1.Inputs'!$D$37*12*IF(5=1,'1.Inputs'!$D$38,IF(5=2,'1.Inputs'!$D$39,$E252)))*$F252*(('1.Inputs'!$D$40)+(1-'1.Inputs'!$D$40)*(1+'1.Inputs'!$D$41))*(1+$G252)^(5-1))-(('1.Inputs'!$D$37*12*IF(5=1,'1.Inputs'!$D$38,IF(5=2,'1.Inputs'!$D$39,$E252)))/(1-'1.Inputs'!$D$42)*$D252*(1+$G252)^(5-1))-('1.Inputs'!$D$37*12*IF(5=1,'1.Inputs'!$D$38,IF(5=2,'1.Inputs'!$D$39,$E252)))*'1.Inputs'!$D$43*(1+$G252)^(5-1)-'1.Inputs'!$D$44*(1+$G252)^(5-1)-('1.Inputs'!$D$20/'1.Inputs'!$D$27+'1.Inputs'!$D$23/'1.Inputs'!$D$28)))*'1.Inputs'!$D$53+('1.Inputs'!$D$20/'1.Inputs'!$D$27+'1.Inputs'!$D$23/'1.Inputs'!$D$28)-(L252-K252)</f>
        <v>958363221.13107634</v>
      </c>
      <c r="X252" s="36">
        <f ca="1">((('1.Inputs'!$D$37*12*IF(6=1,'1.Inputs'!$D$38,IF(6=2,'1.Inputs'!$D$39,$E252)))*$F252*(('1.Inputs'!$D$40)+(1-'1.Inputs'!$D$40)*(1+'1.Inputs'!$D$41))*(1+$G252)^(6-1))-(('1.Inputs'!$D$37*12*IF(6=1,'1.Inputs'!$D$38,IF(6=2,'1.Inputs'!$D$39,$E252)))/(1-'1.Inputs'!$D$42)*$D252*(1+$G252)^(6-1))-('1.Inputs'!$D$37*12*IF(6=1,'1.Inputs'!$D$38,IF(6=2,'1.Inputs'!$D$39,$E252)))*'1.Inputs'!$D$43*(1+$G252)^(6-1)-'1.Inputs'!$D$44*(1+$G252)^(6-1)-('1.Inputs'!$D$20/'1.Inputs'!$D$27+'1.Inputs'!$D$23/'1.Inputs'!$D$28))-MAX(0,((('1.Inputs'!$D$37*12*IF(6=1,'1.Inputs'!$D$38,IF(6=2,'1.Inputs'!$D$39,$E252)))*$F252*(('1.Inputs'!$D$40)+(1-'1.Inputs'!$D$40)*(1+'1.Inputs'!$D$41))*(1+$G252)^(6-1))-(('1.Inputs'!$D$37*12*IF(6=1,'1.Inputs'!$D$38,IF(6=2,'1.Inputs'!$D$39,$E252)))/(1-'1.Inputs'!$D$42)*$D252*(1+$G252)^(6-1))-('1.Inputs'!$D$37*12*IF(6=1,'1.Inputs'!$D$38,IF(6=2,'1.Inputs'!$D$39,$E252)))*'1.Inputs'!$D$43*(1+$G252)^(6-1)-'1.Inputs'!$D$44*(1+$G252)^(6-1)-('1.Inputs'!$D$20/'1.Inputs'!$D$27+'1.Inputs'!$D$23/'1.Inputs'!$D$28)))*'1.Inputs'!$D$53+('1.Inputs'!$D$20/'1.Inputs'!$D$27+'1.Inputs'!$D$23/'1.Inputs'!$D$28)-(M252-L252)</f>
        <v>1011823321.6724293</v>
      </c>
      <c r="Y252" s="36">
        <f ca="1">((('1.Inputs'!$D$37*12*IF(7=1,'1.Inputs'!$D$38,IF(7=2,'1.Inputs'!$D$39,$E252)))*$F252*(('1.Inputs'!$D$40)+(1-'1.Inputs'!$D$40)*(1+'1.Inputs'!$D$41))*(1+$G252)^(7-1))-(('1.Inputs'!$D$37*12*IF(7=1,'1.Inputs'!$D$38,IF(7=2,'1.Inputs'!$D$39,$E252)))/(1-'1.Inputs'!$D$42)*$D252*(1+$G252)^(7-1))-('1.Inputs'!$D$37*12*IF(7=1,'1.Inputs'!$D$38,IF(7=2,'1.Inputs'!$D$39,$E252)))*'1.Inputs'!$D$43*(1+$G252)^(7-1)-'1.Inputs'!$D$44*(1+$G252)^(7-1)-('1.Inputs'!$D$20/'1.Inputs'!$D$27+'1.Inputs'!$D$23/'1.Inputs'!$D$28))-MAX(0,((('1.Inputs'!$D$37*12*IF(7=1,'1.Inputs'!$D$38,IF(7=2,'1.Inputs'!$D$39,$E252)))*$F252*(('1.Inputs'!$D$40)+(1-'1.Inputs'!$D$40)*(1+'1.Inputs'!$D$41))*(1+$G252)^(7-1))-(('1.Inputs'!$D$37*12*IF(7=1,'1.Inputs'!$D$38,IF(7=2,'1.Inputs'!$D$39,$E252)))/(1-'1.Inputs'!$D$42)*$D252*(1+$G252)^(7-1))-('1.Inputs'!$D$37*12*IF(7=1,'1.Inputs'!$D$38,IF(7=2,'1.Inputs'!$D$39,$E252)))*'1.Inputs'!$D$43*(1+$G252)^(7-1)-'1.Inputs'!$D$44*(1+$G252)^(7-1)-('1.Inputs'!$D$20/'1.Inputs'!$D$27+'1.Inputs'!$D$23/'1.Inputs'!$D$28)))*'1.Inputs'!$D$53+('1.Inputs'!$D$20/'1.Inputs'!$D$27+'1.Inputs'!$D$23/'1.Inputs'!$D$28)-(N252-M252)</f>
        <v>1068420224.8455627</v>
      </c>
      <c r="Z252" s="36">
        <f ca="1">((('1.Inputs'!$D$37*12*IF(8=1,'1.Inputs'!$D$38,IF(8=2,'1.Inputs'!$D$39,$E252)))*$F252*(('1.Inputs'!$D$40)+(1-'1.Inputs'!$D$40)*(1+'1.Inputs'!$D$41))*(1+$G252)^(8-1))-(('1.Inputs'!$D$37*12*IF(8=1,'1.Inputs'!$D$38,IF(8=2,'1.Inputs'!$D$39,$E252)))/(1-'1.Inputs'!$D$42)*$D252*(1+$G252)^(8-1))-('1.Inputs'!$D$37*12*IF(8=1,'1.Inputs'!$D$38,IF(8=2,'1.Inputs'!$D$39,$E252)))*'1.Inputs'!$D$43*(1+$G252)^(8-1)-'1.Inputs'!$D$44*(1+$G252)^(8-1)-('1.Inputs'!$D$20/'1.Inputs'!$D$27+'1.Inputs'!$D$23/'1.Inputs'!$D$28))-MAX(0,((('1.Inputs'!$D$37*12*IF(8=1,'1.Inputs'!$D$38,IF(8=2,'1.Inputs'!$D$39,$E252)))*$F252*(('1.Inputs'!$D$40)+(1-'1.Inputs'!$D$40)*(1+'1.Inputs'!$D$41))*(1+$G252)^(8-1))-(('1.Inputs'!$D$37*12*IF(8=1,'1.Inputs'!$D$38,IF(8=2,'1.Inputs'!$D$39,$E252)))/(1-'1.Inputs'!$D$42)*$D252*(1+$G252)^(8-1))-('1.Inputs'!$D$37*12*IF(8=1,'1.Inputs'!$D$38,IF(8=2,'1.Inputs'!$D$39,$E252)))*'1.Inputs'!$D$43*(1+$G252)^(8-1)-'1.Inputs'!$D$44*(1+$G252)^(8-1)-('1.Inputs'!$D$20/'1.Inputs'!$D$27+'1.Inputs'!$D$23/'1.Inputs'!$D$28)))*'1.Inputs'!$D$53+('1.Inputs'!$D$20/'1.Inputs'!$D$27+'1.Inputs'!$D$23/'1.Inputs'!$D$28)-(O252-N252)</f>
        <v>1128337984.3774769</v>
      </c>
      <c r="AA252" s="36">
        <f ca="1">((('1.Inputs'!$D$37*12*IF(9=1,'1.Inputs'!$D$38,IF(9=2,'1.Inputs'!$D$39,$E252)))*$F252*(('1.Inputs'!$D$40)+(1-'1.Inputs'!$D$40)*(1+'1.Inputs'!$D$41))*(1+$G252)^(9-1))-(('1.Inputs'!$D$37*12*IF(9=1,'1.Inputs'!$D$38,IF(9=2,'1.Inputs'!$D$39,$E252)))/(1-'1.Inputs'!$D$42)*$D252*(1+$G252)^(9-1))-('1.Inputs'!$D$37*12*IF(9=1,'1.Inputs'!$D$38,IF(9=2,'1.Inputs'!$D$39,$E252)))*'1.Inputs'!$D$43*(1+$G252)^(9-1)-'1.Inputs'!$D$44*(1+$G252)^(9-1)-('1.Inputs'!$D$20/'1.Inputs'!$D$27+'1.Inputs'!$D$23/'1.Inputs'!$D$28))-MAX(0,((('1.Inputs'!$D$37*12*IF(9=1,'1.Inputs'!$D$38,IF(9=2,'1.Inputs'!$D$39,$E252)))*$F252*(('1.Inputs'!$D$40)+(1-'1.Inputs'!$D$40)*(1+'1.Inputs'!$D$41))*(1+$G252)^(9-1))-(('1.Inputs'!$D$37*12*IF(9=1,'1.Inputs'!$D$38,IF(9=2,'1.Inputs'!$D$39,$E252)))/(1-'1.Inputs'!$D$42)*$D252*(1+$G252)^(9-1))-('1.Inputs'!$D$37*12*IF(9=1,'1.Inputs'!$D$38,IF(9=2,'1.Inputs'!$D$39,$E252)))*'1.Inputs'!$D$43*(1+$G252)^(9-1)-'1.Inputs'!$D$44*(1+$G252)^(9-1)-('1.Inputs'!$D$20/'1.Inputs'!$D$27+'1.Inputs'!$D$23/'1.Inputs'!$D$28)))*'1.Inputs'!$D$53+('1.Inputs'!$D$20/'1.Inputs'!$D$27+'1.Inputs'!$D$23/'1.Inputs'!$D$28)-(P252-O252)</f>
        <v>1191771453.4551415</v>
      </c>
      <c r="AB252" s="36">
        <f ca="1">((('1.Inputs'!$D$37*12*IF(10=1,'1.Inputs'!$D$38,IF(10=2,'1.Inputs'!$D$39,$E252)))*$F252*(('1.Inputs'!$D$40)+(1-'1.Inputs'!$D$40)*(1+'1.Inputs'!$D$41))*(1+$G252)^(10-1))-(('1.Inputs'!$D$37*12*IF(10=1,'1.Inputs'!$D$38,IF(10=2,'1.Inputs'!$D$39,$E252)))/(1-'1.Inputs'!$D$42)*$D252*(1+$G252)^(10-1))-('1.Inputs'!$D$37*12*IF(10=1,'1.Inputs'!$D$38,IF(10=2,'1.Inputs'!$D$39,$E252)))*'1.Inputs'!$D$43*(1+$G252)^(10-1)-'1.Inputs'!$D$44*(1+$G252)^(10-1)-('1.Inputs'!$D$20/'1.Inputs'!$D$27+'1.Inputs'!$D$23/'1.Inputs'!$D$28))-MAX(0,((('1.Inputs'!$D$37*12*IF(10=1,'1.Inputs'!$D$38,IF(10=2,'1.Inputs'!$D$39,$E252)))*$F252*(('1.Inputs'!$D$40)+(1-'1.Inputs'!$D$40)*(1+'1.Inputs'!$D$41))*(1+$G252)^(10-1))-(('1.Inputs'!$D$37*12*IF(10=1,'1.Inputs'!$D$38,IF(10=2,'1.Inputs'!$D$39,$E252)))/(1-'1.Inputs'!$D$42)*$D252*(1+$G252)^(10-1))-('1.Inputs'!$D$37*12*IF(10=1,'1.Inputs'!$D$38,IF(10=2,'1.Inputs'!$D$39,$E252)))*'1.Inputs'!$D$43*(1+$G252)^(10-1)-'1.Inputs'!$D$44*(1+$G252)^(10-1)-('1.Inputs'!$D$20/'1.Inputs'!$D$27+'1.Inputs'!$D$23/'1.Inputs'!$D$28)))*'1.Inputs'!$D$53+('1.Inputs'!$D$20/'1.Inputs'!$D$27+'1.Inputs'!$D$23/'1.Inputs'!$D$28)-(Q252-P252)+(('1.Inputs'!$D$20+'1.Inputs'!$D$23-('1.Inputs'!$D$20/'1.Inputs'!$D$27+'1.Inputs'!$D$23/'1.Inputs'!$D$28)*'1.Inputs'!$D$10)*'1.Inputs'!$D$60+'1.Inputs'!$D$19*'1.Inputs'!$D$59+Q252)</f>
        <v>4191031110.5924549</v>
      </c>
      <c r="AC252" s="36">
        <f ca="1">S252-AC$13-AC$14+MIN(AC$13,MAX(0,((('1.Inputs'!$D$37*12*IF(1=1,'1.Inputs'!$D$38,IF(1=2,'1.Inputs'!$D$39,$E252)))*$F252*(('1.Inputs'!$D$40)+(1-'1.Inputs'!$D$40)*(1+'1.Inputs'!$D$41))*(1+$G252)^(1-1))-(('1.Inputs'!$D$37*12*IF(1=1,'1.Inputs'!$D$38,IF(1=2,'1.Inputs'!$D$39,$E252)))/(1-'1.Inputs'!$D$42)*$D252*(1+$G252)^(1-1))-('1.Inputs'!$D$37*12*IF(1=1,'1.Inputs'!$D$38,IF(1=2,'1.Inputs'!$D$39,$E252)))*'1.Inputs'!$D$43*(1+$G252)^(1-1)-'1.Inputs'!$D$44*(1+$G252)^(1-1)-('1.Inputs'!$D$20/'1.Inputs'!$D$27+'1.Inputs'!$D$23/'1.Inputs'!$D$28))))*'1.Inputs'!$D$53</f>
        <v>-605537496.38975775</v>
      </c>
      <c r="AD252" s="36">
        <f ca="1">T252-AD$13-AD$14+MIN(AD$13,MAX(0,((('1.Inputs'!$D$37*12*IF(2=1,'1.Inputs'!$D$38,IF(2=2,'1.Inputs'!$D$39,$E252)))*$F252*(('1.Inputs'!$D$40)+(1-'1.Inputs'!$D$40)*(1+'1.Inputs'!$D$41))*(1+$G252)^(2-1))-(('1.Inputs'!$D$37*12*IF(2=1,'1.Inputs'!$D$38,IF(2=2,'1.Inputs'!$D$39,$E252)))/(1-'1.Inputs'!$D$42)*$D252*(1+$G252)^(2-1))-('1.Inputs'!$D$37*12*IF(2=1,'1.Inputs'!$D$38,IF(2=2,'1.Inputs'!$D$39,$E252)))*'1.Inputs'!$D$43*(1+$G252)^(2-1)-'1.Inputs'!$D$44*(1+$G252)^(2-1)-('1.Inputs'!$D$20/'1.Inputs'!$D$27+'1.Inputs'!$D$23/'1.Inputs'!$D$28))))*'1.Inputs'!$D$53</f>
        <v>153640433.29858387</v>
      </c>
      <c r="AE252" s="36">
        <f ca="1">U252-AE$13-AE$14+MIN(AE$13,MAX(0,((('1.Inputs'!$D$37*12*IF(3=1,'1.Inputs'!$D$38,IF(3=2,'1.Inputs'!$D$39,$E252)))*$F252*(('1.Inputs'!$D$40)+(1-'1.Inputs'!$D$40)*(1+'1.Inputs'!$D$41))*(1+$G252)^(3-1))-(('1.Inputs'!$D$37*12*IF(3=1,'1.Inputs'!$D$38,IF(3=2,'1.Inputs'!$D$39,$E252)))/(1-'1.Inputs'!$D$42)*$D252*(1+$G252)^(3-1))-('1.Inputs'!$D$37*12*IF(3=1,'1.Inputs'!$D$38,IF(3=2,'1.Inputs'!$D$39,$E252)))*'1.Inputs'!$D$43*(1+$G252)^(3-1)-'1.Inputs'!$D$44*(1+$G252)^(3-1)-('1.Inputs'!$D$20/'1.Inputs'!$D$27+'1.Inputs'!$D$23/'1.Inputs'!$D$28))))*'1.Inputs'!$D$53</f>
        <v>259669808.13547039</v>
      </c>
      <c r="AF252" s="36">
        <f ca="1">V252-AF$13-AF$14+MIN(AF$13,MAX(0,((('1.Inputs'!$D$37*12*IF(4=1,'1.Inputs'!$D$38,IF(4=2,'1.Inputs'!$D$39,$E252)))*$F252*(('1.Inputs'!$D$40)+(1-'1.Inputs'!$D$40)*(1+'1.Inputs'!$D$41))*(1+$G252)^(4-1))-(('1.Inputs'!$D$37*12*IF(4=1,'1.Inputs'!$D$38,IF(4=2,'1.Inputs'!$D$39,$E252)))/(1-'1.Inputs'!$D$42)*$D252*(1+$G252)^(4-1))-('1.Inputs'!$D$37*12*IF(4=1,'1.Inputs'!$D$38,IF(4=2,'1.Inputs'!$D$39,$E252)))*'1.Inputs'!$D$43*(1+$G252)^(4-1)-'1.Inputs'!$D$44*(1+$G252)^(4-1)-('1.Inputs'!$D$20/'1.Inputs'!$D$27+'1.Inputs'!$D$23/'1.Inputs'!$D$28))))*'1.Inputs'!$D$53</f>
        <v>585114070.40979028</v>
      </c>
      <c r="AG252" s="36">
        <f ca="1">W252-AG$13-AG$14+MIN(AG$13,MAX(0,((('1.Inputs'!$D$37*12*IF(5=1,'1.Inputs'!$D$38,IF(5=2,'1.Inputs'!$D$39,$E252)))*$F252*(('1.Inputs'!$D$40)+(1-'1.Inputs'!$D$40)*(1+'1.Inputs'!$D$41))*(1+$G252)^(5-1))-(('1.Inputs'!$D$37*12*IF(5=1,'1.Inputs'!$D$38,IF(5=2,'1.Inputs'!$D$39,$E252)))/(1-'1.Inputs'!$D$42)*$D252*(1+$G252)^(5-1))-('1.Inputs'!$D$37*12*IF(5=1,'1.Inputs'!$D$38,IF(5=2,'1.Inputs'!$D$39,$E252)))*'1.Inputs'!$D$43*(1+$G252)^(5-1)-'1.Inputs'!$D$44*(1+$G252)^(5-1)-('1.Inputs'!$D$20/'1.Inputs'!$D$27+'1.Inputs'!$D$23/'1.Inputs'!$D$28))))*'1.Inputs'!$D$53</f>
        <v>654799221.13107634</v>
      </c>
      <c r="AH252" s="36">
        <f ca="1">X252-AH$13-AH$14+MIN(AH$13,MAX(0,((('1.Inputs'!$D$37*12*IF(6=1,'1.Inputs'!$D$38,IF(6=2,'1.Inputs'!$D$39,$E252)))*$F252*(('1.Inputs'!$D$40)+(1-'1.Inputs'!$D$40)*(1+'1.Inputs'!$D$41))*(1+$G252)^(6-1))-(('1.Inputs'!$D$37*12*IF(6=1,'1.Inputs'!$D$38,IF(6=2,'1.Inputs'!$D$39,$E252)))/(1-'1.Inputs'!$D$42)*$D252*(1+$G252)^(6-1))-('1.Inputs'!$D$37*12*IF(6=1,'1.Inputs'!$D$38,IF(6=2,'1.Inputs'!$D$39,$E252)))*'1.Inputs'!$D$43*(1+$G252)^(6-1)-'1.Inputs'!$D$44*(1+$G252)^(6-1)-('1.Inputs'!$D$20/'1.Inputs'!$D$27+'1.Inputs'!$D$23/'1.Inputs'!$D$28))))*'1.Inputs'!$D$53</f>
        <v>727447321.67242932</v>
      </c>
      <c r="AI252" s="36">
        <f ca="1">Y252-AI$13-AI$14+MIN(AI$13,MAX(0,((('1.Inputs'!$D$37*12*IF(7=1,'1.Inputs'!$D$38,IF(7=2,'1.Inputs'!$D$39,$E252)))*$F252*(('1.Inputs'!$D$40)+(1-'1.Inputs'!$D$40)*(1+'1.Inputs'!$D$41))*(1+$G252)^(7-1))-(('1.Inputs'!$D$37*12*IF(7=1,'1.Inputs'!$D$38,IF(7=2,'1.Inputs'!$D$39,$E252)))/(1-'1.Inputs'!$D$42)*$D252*(1+$G252)^(7-1))-('1.Inputs'!$D$37*12*IF(7=1,'1.Inputs'!$D$38,IF(7=2,'1.Inputs'!$D$39,$E252)))*'1.Inputs'!$D$43*(1+$G252)^(7-1)-'1.Inputs'!$D$44*(1+$G252)^(7-1)-('1.Inputs'!$D$20/'1.Inputs'!$D$27+'1.Inputs'!$D$23/'1.Inputs'!$D$28))))*'1.Inputs'!$D$53</f>
        <v>803232224.8455627</v>
      </c>
      <c r="AJ252" s="36">
        <f ca="1">Z252-AJ$13-AJ$14+MIN(AJ$13,MAX(0,((('1.Inputs'!$D$37*12*IF(8=1,'1.Inputs'!$D$38,IF(8=2,'1.Inputs'!$D$39,$E252)))*$F252*(('1.Inputs'!$D$40)+(1-'1.Inputs'!$D$40)*(1+'1.Inputs'!$D$41))*(1+$G252)^(8-1))-(('1.Inputs'!$D$37*12*IF(8=1,'1.Inputs'!$D$38,IF(8=2,'1.Inputs'!$D$39,$E252)))/(1-'1.Inputs'!$D$42)*$D252*(1+$G252)^(8-1))-('1.Inputs'!$D$37*12*IF(8=1,'1.Inputs'!$D$38,IF(8=2,'1.Inputs'!$D$39,$E252)))*'1.Inputs'!$D$43*(1+$G252)^(8-1)-'1.Inputs'!$D$44*(1+$G252)^(8-1)-('1.Inputs'!$D$20/'1.Inputs'!$D$27+'1.Inputs'!$D$23/'1.Inputs'!$D$28))))*'1.Inputs'!$D$53</f>
        <v>1128337984.3774769</v>
      </c>
      <c r="AK252" s="36">
        <f ca="1">AA252-AK$13-AK$14+MIN(AK$13,MAX(0,((('1.Inputs'!$D$37*12*IF(9=1,'1.Inputs'!$D$38,IF(9=2,'1.Inputs'!$D$39,$E252)))*$F252*(('1.Inputs'!$D$40)+(1-'1.Inputs'!$D$40)*(1+'1.Inputs'!$D$41))*(1+$G252)^(9-1))-(('1.Inputs'!$D$37*12*IF(9=1,'1.Inputs'!$D$38,IF(9=2,'1.Inputs'!$D$39,$E252)))/(1-'1.Inputs'!$D$42)*$D252*(1+$G252)^(9-1))-('1.Inputs'!$D$37*12*IF(9=1,'1.Inputs'!$D$38,IF(9=2,'1.Inputs'!$D$39,$E252)))*'1.Inputs'!$D$43*(1+$G252)^(9-1)-'1.Inputs'!$D$44*(1+$G252)^(9-1)-('1.Inputs'!$D$20/'1.Inputs'!$D$27+'1.Inputs'!$D$23/'1.Inputs'!$D$28))))*'1.Inputs'!$D$53</f>
        <v>1191771453.4551415</v>
      </c>
      <c r="AL252" s="36">
        <f ca="1">AB252-AL$13-AL$14+MIN(AL$13,MAX(0,((('1.Inputs'!$D$37*12*IF(10=1,'1.Inputs'!$D$38,IF(10=2,'1.Inputs'!$D$39,$E252)))*$F252*(('1.Inputs'!$D$40)+(1-'1.Inputs'!$D$40)*(1+'1.Inputs'!$D$41))*(1+$G252)^(10-1))-(('1.Inputs'!$D$37*12*IF(10=1,'1.Inputs'!$D$38,IF(10=2,'1.Inputs'!$D$39,$E252)))/(1-'1.Inputs'!$D$42)*$D252*(1+$G252)^(10-1))-('1.Inputs'!$D$37*12*IF(10=1,'1.Inputs'!$D$38,IF(10=2,'1.Inputs'!$D$39,$E252)))*'1.Inputs'!$D$43*(1+$G252)^(10-1)-'1.Inputs'!$D$44*(1+$G252)^(10-1)-('1.Inputs'!$D$20/'1.Inputs'!$D$27+'1.Inputs'!$D$23/'1.Inputs'!$D$28))))*'1.Inputs'!$D$53+'1.Inputs'!$D$35</f>
        <v>4991031110.5924549</v>
      </c>
      <c r="AM252" s="48">
        <f ca="1">R252+NPV('1.Inputs'!$D$55,S252:AB252)</f>
        <v>2510051525.9590988</v>
      </c>
      <c r="AN252" s="48">
        <f ca="1">-('1.Inputs'!$D$24*(1-'1.Inputs'!$D$31)+'1.Inputs'!$D$35)+NPV('1.Inputs'!$D$54,AC252:AL252)</f>
        <v>767337868.83169365</v>
      </c>
      <c r="AO252" s="36">
        <f t="shared" ca="1" si="29"/>
        <v>-3.4525575636162449</v>
      </c>
      <c r="AP252" s="36">
        <f t="shared" ca="1" si="30"/>
        <v>1.5284802035962155</v>
      </c>
      <c r="AQ252" s="36">
        <f ca="1">'1.Inputs'!$D$35+MIN(SUM($AC252:AC252),SUM($AC252:AD252),SUM($AC252:AE252),SUM($AC252:AF252),SUM($AC252:AG252),SUM($AC252:AH252),SUM($AC252:AI252),SUM($AC252:AJ252),SUM($AC252:AK252),SUM($AC252:AL252))</f>
        <v>194462503.61024225</v>
      </c>
      <c r="AR252" s="36">
        <f ca="1">IF(AP252&lt;'1.Inputs'!$D$57,1,0)</f>
        <v>0</v>
      </c>
      <c r="AS252" s="36">
        <f t="shared" ca="1" si="31"/>
        <v>0</v>
      </c>
    </row>
    <row r="253" spans="2:45" ht="15" customHeight="1" x14ac:dyDescent="0.25">
      <c r="B253" s="36">
        <v>238</v>
      </c>
      <c r="C253" s="36">
        <f t="shared" ca="1" si="24"/>
        <v>0.43123717417500051</v>
      </c>
      <c r="D253" s="36">
        <f t="shared" ca="1" si="25"/>
        <v>20618.901759245076</v>
      </c>
      <c r="E253" s="47">
        <f t="shared" ca="1" si="26"/>
        <v>0.81929302891525146</v>
      </c>
      <c r="F253" s="36">
        <f t="shared" ca="1" si="27"/>
        <v>29236.809338032082</v>
      </c>
      <c r="G253" s="36">
        <f t="shared" ca="1" si="28"/>
        <v>4.7993957306191541E-2</v>
      </c>
      <c r="H253" s="36">
        <f ca="1">((('1.Inputs'!$D$37*12*IF(1=1,'1.Inputs'!$D$38,IF(1=2,'1.Inputs'!$D$39,$E253)))*$F253*(('1.Inputs'!$D$40)+(1-'1.Inputs'!$D$40)*(1+'1.Inputs'!$D$41))*(1+$G253)^(1-1))*'1.Inputs'!$D$47+(('1.Inputs'!$D$37*12*IF(1=1,'1.Inputs'!$D$38,IF(1=2,'1.Inputs'!$D$39,$E253)))/(1-'1.Inputs'!$D$42)*$D253*(1+$G253)^(1-1))*('1.Inputs'!$D$48-'1.Inputs'!$D$49))/'1.Inputs'!$D$51</f>
        <v>789400582.70043254</v>
      </c>
      <c r="I253" s="36">
        <f ca="1">((('1.Inputs'!$D$37*12*IF(2=1,'1.Inputs'!$D$38,IF(2=2,'1.Inputs'!$D$39,$E253)))*$F253*(('1.Inputs'!$D$40)+(1-'1.Inputs'!$D$40)*(1+'1.Inputs'!$D$41))*(1+$G253)^(2-1))*'1.Inputs'!$D$47+(('1.Inputs'!$D$37*12*IF(2=1,'1.Inputs'!$D$38,IF(2=2,'1.Inputs'!$D$39,$E253)))/(1-'1.Inputs'!$D$42)*$D253*(1+$G253)^(2-1))*('1.Inputs'!$D$48-'1.Inputs'!$D$49))/'1.Inputs'!$D$51</f>
        <v>1158201856.7896554</v>
      </c>
      <c r="J253" s="36">
        <f ca="1">((('1.Inputs'!$D$37*12*IF(3=1,'1.Inputs'!$D$38,IF(3=2,'1.Inputs'!$D$39,$E253)))*$F253*(('1.Inputs'!$D$40)+(1-'1.Inputs'!$D$40)*(1+'1.Inputs'!$D$41))*(1+$G253)^(3-1))*'1.Inputs'!$D$47+(('1.Inputs'!$D$37*12*IF(3=1,'1.Inputs'!$D$38,IF(3=2,'1.Inputs'!$D$39,$E253)))/(1-'1.Inputs'!$D$42)*$D253*(1+$G253)^(3-1))*('1.Inputs'!$D$48-'1.Inputs'!$D$49))/'1.Inputs'!$D$51</f>
        <v>1420640707.6347349</v>
      </c>
      <c r="K253" s="36">
        <f ca="1">((('1.Inputs'!$D$37*12*IF(4=1,'1.Inputs'!$D$38,IF(4=2,'1.Inputs'!$D$39,$E253)))*$F253*(('1.Inputs'!$D$40)+(1-'1.Inputs'!$D$40)*(1+'1.Inputs'!$D$41))*(1+$G253)^(4-1))*'1.Inputs'!$D$47+(('1.Inputs'!$D$37*12*IF(4=1,'1.Inputs'!$D$38,IF(4=2,'1.Inputs'!$D$39,$E253)))/(1-'1.Inputs'!$D$42)*$D253*(1+$G253)^(4-1))*('1.Inputs'!$D$48-'1.Inputs'!$D$49))/'1.Inputs'!$D$51</f>
        <v>1488822877.1043942</v>
      </c>
      <c r="L253" s="36">
        <f ca="1">((('1.Inputs'!$D$37*12*IF(5=1,'1.Inputs'!$D$38,IF(5=2,'1.Inputs'!$D$39,$E253)))*$F253*(('1.Inputs'!$D$40)+(1-'1.Inputs'!$D$40)*(1+'1.Inputs'!$D$41))*(1+$G253)^(5-1))*'1.Inputs'!$D$47+(('1.Inputs'!$D$37*12*IF(5=1,'1.Inputs'!$D$38,IF(5=2,'1.Inputs'!$D$39,$E253)))/(1-'1.Inputs'!$D$42)*$D253*(1+$G253)^(5-1))*('1.Inputs'!$D$48-'1.Inputs'!$D$49))/'1.Inputs'!$D$51</f>
        <v>1560277378.7046242</v>
      </c>
      <c r="M253" s="36">
        <f ca="1">((('1.Inputs'!$D$37*12*IF(6=1,'1.Inputs'!$D$38,IF(6=2,'1.Inputs'!$D$39,$E253)))*$F253*(('1.Inputs'!$D$40)+(1-'1.Inputs'!$D$40)*(1+'1.Inputs'!$D$41))*(1+$G253)^(6-1))*'1.Inputs'!$D$47+(('1.Inputs'!$D$37*12*IF(6=1,'1.Inputs'!$D$38,IF(6=2,'1.Inputs'!$D$39,$E253)))/(1-'1.Inputs'!$D$42)*$D253*(1+$G253)^(6-1))*('1.Inputs'!$D$48-'1.Inputs'!$D$49))/'1.Inputs'!$D$51</f>
        <v>1635161264.6039903</v>
      </c>
      <c r="N253" s="36">
        <f ca="1">((('1.Inputs'!$D$37*12*IF(7=1,'1.Inputs'!$D$38,IF(7=2,'1.Inputs'!$D$39,$E253)))*$F253*(('1.Inputs'!$D$40)+(1-'1.Inputs'!$D$40)*(1+'1.Inputs'!$D$41))*(1+$G253)^(7-1))*'1.Inputs'!$D$47+(('1.Inputs'!$D$37*12*IF(7=1,'1.Inputs'!$D$38,IF(7=2,'1.Inputs'!$D$39,$E253)))/(1-'1.Inputs'!$D$42)*$D253*(1+$G253)^(7-1))*('1.Inputs'!$D$48-'1.Inputs'!$D$49))/'1.Inputs'!$D$51</f>
        <v>1713639124.5261326</v>
      </c>
      <c r="O253" s="36">
        <f ca="1">((('1.Inputs'!$D$37*12*IF(8=1,'1.Inputs'!$D$38,IF(8=2,'1.Inputs'!$D$39,$E253)))*$F253*(('1.Inputs'!$D$40)+(1-'1.Inputs'!$D$40)*(1+'1.Inputs'!$D$41))*(1+$G253)^(8-1))*'1.Inputs'!$D$47+(('1.Inputs'!$D$37*12*IF(8=1,'1.Inputs'!$D$38,IF(8=2,'1.Inputs'!$D$39,$E253)))/(1-'1.Inputs'!$D$42)*$D253*(1+$G253)^(8-1))*('1.Inputs'!$D$48-'1.Inputs'!$D$49))/'1.Inputs'!$D$51</f>
        <v>1795883447.5068593</v>
      </c>
      <c r="P253" s="36">
        <f ca="1">((('1.Inputs'!$D$37*12*IF(9=1,'1.Inputs'!$D$38,IF(9=2,'1.Inputs'!$D$39,$E253)))*$F253*(('1.Inputs'!$D$40)+(1-'1.Inputs'!$D$40)*(1+'1.Inputs'!$D$41))*(1+$G253)^(9-1))*'1.Inputs'!$D$47+(('1.Inputs'!$D$37*12*IF(9=1,'1.Inputs'!$D$38,IF(9=2,'1.Inputs'!$D$39,$E253)))/(1-'1.Inputs'!$D$42)*$D253*(1+$G253)^(9-1))*('1.Inputs'!$D$48-'1.Inputs'!$D$49))/'1.Inputs'!$D$51</f>
        <v>1882075001.0134003</v>
      </c>
      <c r="Q253" s="36">
        <f ca="1">((('1.Inputs'!$D$37*12*IF(10=1,'1.Inputs'!$D$38,IF(10=2,'1.Inputs'!$D$39,$E253)))*$F253*(('1.Inputs'!$D$40)+(1-'1.Inputs'!$D$40)*(1+'1.Inputs'!$D$41))*(1+$G253)^(10-1))*'1.Inputs'!$D$47+(('1.Inputs'!$D$37*12*IF(10=1,'1.Inputs'!$D$38,IF(10=2,'1.Inputs'!$D$39,$E253)))/(1-'1.Inputs'!$D$42)*$D253*(1+$G253)^(10-1))*('1.Inputs'!$D$48-'1.Inputs'!$D$49))/'1.Inputs'!$D$51</f>
        <v>1972403228.2590876</v>
      </c>
      <c r="R253" s="36">
        <f>-'1.Inputs'!$D$24</f>
        <v>-2050000000</v>
      </c>
      <c r="S253" s="36">
        <f ca="1">((('1.Inputs'!$D$37*12*IF(1=1,'1.Inputs'!$D$38,IF(1=2,'1.Inputs'!$D$39,$E253)))*$F253*(('1.Inputs'!$D$40)+(1-'1.Inputs'!$D$40)*(1+'1.Inputs'!$D$41))*(1+$G253)^(1-1))-(('1.Inputs'!$D$37*12*IF(1=1,'1.Inputs'!$D$38,IF(1=2,'1.Inputs'!$D$39,$E253)))/(1-'1.Inputs'!$D$42)*$D253*(1+$G253)^(1-1))-('1.Inputs'!$D$37*12*IF(1=1,'1.Inputs'!$D$38,IF(1=2,'1.Inputs'!$D$39,$E253)))*'1.Inputs'!$D$43*(1+$G253)^(1-1)-'1.Inputs'!$D$44*(1+$G253)^(1-1)-('1.Inputs'!$D$20/'1.Inputs'!$D$27+'1.Inputs'!$D$23/'1.Inputs'!$D$28))-MAX(0,((('1.Inputs'!$D$37*12*IF(1=1,'1.Inputs'!$D$38,IF(1=2,'1.Inputs'!$D$39,$E253)))*$F253*(('1.Inputs'!$D$40)+(1-'1.Inputs'!$D$40)*(1+'1.Inputs'!$D$41))*(1+$G253)^(1-1))-(('1.Inputs'!$D$37*12*IF(1=1,'1.Inputs'!$D$38,IF(1=2,'1.Inputs'!$D$39,$E253)))/(1-'1.Inputs'!$D$42)*$D253*(1+$G253)^(1-1))-('1.Inputs'!$D$37*12*IF(1=1,'1.Inputs'!$D$38,IF(1=2,'1.Inputs'!$D$39,$E253)))*'1.Inputs'!$D$43*(1+$G253)^(1-1)-'1.Inputs'!$D$44*(1+$G253)^(1-1)-('1.Inputs'!$D$20/'1.Inputs'!$D$27+'1.Inputs'!$D$23/'1.Inputs'!$D$28)))*'1.Inputs'!$D$53+('1.Inputs'!$D$20/'1.Inputs'!$D$27+'1.Inputs'!$D$23/'1.Inputs'!$D$28)-H253</f>
        <v>-868747408.31096196</v>
      </c>
      <c r="T253" s="36">
        <f ca="1">((('1.Inputs'!$D$37*12*IF(2=1,'1.Inputs'!$D$38,IF(2=2,'1.Inputs'!$D$39,$E253)))*$F253*(('1.Inputs'!$D$40)+(1-'1.Inputs'!$D$40)*(1+'1.Inputs'!$D$41))*(1+$G253)^(2-1))-(('1.Inputs'!$D$37*12*IF(2=1,'1.Inputs'!$D$38,IF(2=2,'1.Inputs'!$D$39,$E253)))/(1-'1.Inputs'!$D$42)*$D253*(1+$G253)^(2-1))-('1.Inputs'!$D$37*12*IF(2=1,'1.Inputs'!$D$38,IF(2=2,'1.Inputs'!$D$39,$E253)))*'1.Inputs'!$D$43*(1+$G253)^(2-1)-'1.Inputs'!$D$44*(1+$G253)^(2-1)-('1.Inputs'!$D$20/'1.Inputs'!$D$27+'1.Inputs'!$D$23/'1.Inputs'!$D$28))-MAX(0,((('1.Inputs'!$D$37*12*IF(2=1,'1.Inputs'!$D$38,IF(2=2,'1.Inputs'!$D$39,$E253)))*$F253*(('1.Inputs'!$D$40)+(1-'1.Inputs'!$D$40)*(1+'1.Inputs'!$D$41))*(1+$G253)^(2-1))-(('1.Inputs'!$D$37*12*IF(2=1,'1.Inputs'!$D$38,IF(2=2,'1.Inputs'!$D$39,$E253)))/(1-'1.Inputs'!$D$42)*$D253*(1+$G253)^(2-1))-('1.Inputs'!$D$37*12*IF(2=1,'1.Inputs'!$D$38,IF(2=2,'1.Inputs'!$D$39,$E253)))*'1.Inputs'!$D$43*(1+$G253)^(2-1)-'1.Inputs'!$D$44*(1+$G253)^(2-1)-('1.Inputs'!$D$20/'1.Inputs'!$D$27+'1.Inputs'!$D$23/'1.Inputs'!$D$28)))*'1.Inputs'!$D$53+('1.Inputs'!$D$20/'1.Inputs'!$D$27+'1.Inputs'!$D$23/'1.Inputs'!$D$28)-(I253-H253)</f>
        <v>-151991732.41142327</v>
      </c>
      <c r="U253" s="36">
        <f ca="1">((('1.Inputs'!$D$37*12*IF(3=1,'1.Inputs'!$D$38,IF(3=2,'1.Inputs'!$D$39,$E253)))*$F253*(('1.Inputs'!$D$40)+(1-'1.Inputs'!$D$40)*(1+'1.Inputs'!$D$41))*(1+$G253)^(3-1))-(('1.Inputs'!$D$37*12*IF(3=1,'1.Inputs'!$D$38,IF(3=2,'1.Inputs'!$D$39,$E253)))/(1-'1.Inputs'!$D$42)*$D253*(1+$G253)^(3-1))-('1.Inputs'!$D$37*12*IF(3=1,'1.Inputs'!$D$38,IF(3=2,'1.Inputs'!$D$39,$E253)))*'1.Inputs'!$D$43*(1+$G253)^(3-1)-'1.Inputs'!$D$44*(1+$G253)^(3-1)-('1.Inputs'!$D$20/'1.Inputs'!$D$27+'1.Inputs'!$D$23/'1.Inputs'!$D$28))-MAX(0,((('1.Inputs'!$D$37*12*IF(3=1,'1.Inputs'!$D$38,IF(3=2,'1.Inputs'!$D$39,$E253)))*$F253*(('1.Inputs'!$D$40)+(1-'1.Inputs'!$D$40)*(1+'1.Inputs'!$D$41))*(1+$G253)^(3-1))-(('1.Inputs'!$D$37*12*IF(3=1,'1.Inputs'!$D$38,IF(3=2,'1.Inputs'!$D$39,$E253)))/(1-'1.Inputs'!$D$42)*$D253*(1+$G253)^(3-1))-('1.Inputs'!$D$37*12*IF(3=1,'1.Inputs'!$D$38,IF(3=2,'1.Inputs'!$D$39,$E253)))*'1.Inputs'!$D$43*(1+$G253)^(3-1)-'1.Inputs'!$D$44*(1+$G253)^(3-1)-('1.Inputs'!$D$20/'1.Inputs'!$D$27+'1.Inputs'!$D$23/'1.Inputs'!$D$28)))*'1.Inputs'!$D$53+('1.Inputs'!$D$20/'1.Inputs'!$D$27+'1.Inputs'!$D$23/'1.Inputs'!$D$28)-(J253-I253)</f>
        <v>102285496.46942407</v>
      </c>
      <c r="V253" s="36">
        <f ca="1">((('1.Inputs'!$D$37*12*IF(4=1,'1.Inputs'!$D$38,IF(4=2,'1.Inputs'!$D$39,$E253)))*$F253*(('1.Inputs'!$D$40)+(1-'1.Inputs'!$D$40)*(1+'1.Inputs'!$D$41))*(1+$G253)^(4-1))-(('1.Inputs'!$D$37*12*IF(4=1,'1.Inputs'!$D$38,IF(4=2,'1.Inputs'!$D$39,$E253)))/(1-'1.Inputs'!$D$42)*$D253*(1+$G253)^(4-1))-('1.Inputs'!$D$37*12*IF(4=1,'1.Inputs'!$D$38,IF(4=2,'1.Inputs'!$D$39,$E253)))*'1.Inputs'!$D$43*(1+$G253)^(4-1)-'1.Inputs'!$D$44*(1+$G253)^(4-1)-('1.Inputs'!$D$20/'1.Inputs'!$D$27+'1.Inputs'!$D$23/'1.Inputs'!$D$28))-MAX(0,((('1.Inputs'!$D$37*12*IF(4=1,'1.Inputs'!$D$38,IF(4=2,'1.Inputs'!$D$39,$E253)))*$F253*(('1.Inputs'!$D$40)+(1-'1.Inputs'!$D$40)*(1+'1.Inputs'!$D$41))*(1+$G253)^(4-1))-(('1.Inputs'!$D$37*12*IF(4=1,'1.Inputs'!$D$38,IF(4=2,'1.Inputs'!$D$39,$E253)))/(1-'1.Inputs'!$D$42)*$D253*(1+$G253)^(4-1))-('1.Inputs'!$D$37*12*IF(4=1,'1.Inputs'!$D$38,IF(4=2,'1.Inputs'!$D$39,$E253)))*'1.Inputs'!$D$43*(1+$G253)^(4-1)-'1.Inputs'!$D$44*(1+$G253)^(4-1)-('1.Inputs'!$D$20/'1.Inputs'!$D$27+'1.Inputs'!$D$23/'1.Inputs'!$D$28)))*'1.Inputs'!$D$53+('1.Inputs'!$D$20/'1.Inputs'!$D$27+'1.Inputs'!$D$23/'1.Inputs'!$D$28)-(K253-J253)</f>
        <v>311779028.11566657</v>
      </c>
      <c r="W253" s="36">
        <f ca="1">((('1.Inputs'!$D$37*12*IF(5=1,'1.Inputs'!$D$38,IF(5=2,'1.Inputs'!$D$39,$E253)))*$F253*(('1.Inputs'!$D$40)+(1-'1.Inputs'!$D$40)*(1+'1.Inputs'!$D$41))*(1+$G253)^(5-1))-(('1.Inputs'!$D$37*12*IF(5=1,'1.Inputs'!$D$38,IF(5=2,'1.Inputs'!$D$39,$E253)))/(1-'1.Inputs'!$D$42)*$D253*(1+$G253)^(5-1))-('1.Inputs'!$D$37*12*IF(5=1,'1.Inputs'!$D$38,IF(5=2,'1.Inputs'!$D$39,$E253)))*'1.Inputs'!$D$43*(1+$G253)^(5-1)-'1.Inputs'!$D$44*(1+$G253)^(5-1)-('1.Inputs'!$D$20/'1.Inputs'!$D$27+'1.Inputs'!$D$23/'1.Inputs'!$D$28))-MAX(0,((('1.Inputs'!$D$37*12*IF(5=1,'1.Inputs'!$D$38,IF(5=2,'1.Inputs'!$D$39,$E253)))*$F253*(('1.Inputs'!$D$40)+(1-'1.Inputs'!$D$40)*(1+'1.Inputs'!$D$41))*(1+$G253)^(5-1))-(('1.Inputs'!$D$37*12*IF(5=1,'1.Inputs'!$D$38,IF(5=2,'1.Inputs'!$D$39,$E253)))/(1-'1.Inputs'!$D$42)*$D253*(1+$G253)^(5-1))-('1.Inputs'!$D$37*12*IF(5=1,'1.Inputs'!$D$38,IF(5=2,'1.Inputs'!$D$39,$E253)))*'1.Inputs'!$D$43*(1+$G253)^(5-1)-'1.Inputs'!$D$44*(1+$G253)^(5-1)-('1.Inputs'!$D$20/'1.Inputs'!$D$27+'1.Inputs'!$D$23/'1.Inputs'!$D$28)))*'1.Inputs'!$D$53+('1.Inputs'!$D$20/'1.Inputs'!$D$27+'1.Inputs'!$D$23/'1.Inputs'!$D$28)-(L253-K253)</f>
        <v>324474822.99729812</v>
      </c>
      <c r="X253" s="36">
        <f ca="1">((('1.Inputs'!$D$37*12*IF(6=1,'1.Inputs'!$D$38,IF(6=2,'1.Inputs'!$D$39,$E253)))*$F253*(('1.Inputs'!$D$40)+(1-'1.Inputs'!$D$40)*(1+'1.Inputs'!$D$41))*(1+$G253)^(6-1))-(('1.Inputs'!$D$37*12*IF(6=1,'1.Inputs'!$D$38,IF(6=2,'1.Inputs'!$D$39,$E253)))/(1-'1.Inputs'!$D$42)*$D253*(1+$G253)^(6-1))-('1.Inputs'!$D$37*12*IF(6=1,'1.Inputs'!$D$38,IF(6=2,'1.Inputs'!$D$39,$E253)))*'1.Inputs'!$D$43*(1+$G253)^(6-1)-'1.Inputs'!$D$44*(1+$G253)^(6-1)-('1.Inputs'!$D$20/'1.Inputs'!$D$27+'1.Inputs'!$D$23/'1.Inputs'!$D$28))-MAX(0,((('1.Inputs'!$D$37*12*IF(6=1,'1.Inputs'!$D$38,IF(6=2,'1.Inputs'!$D$39,$E253)))*$F253*(('1.Inputs'!$D$40)+(1-'1.Inputs'!$D$40)*(1+'1.Inputs'!$D$41))*(1+$G253)^(6-1))-(('1.Inputs'!$D$37*12*IF(6=1,'1.Inputs'!$D$38,IF(6=2,'1.Inputs'!$D$39,$E253)))/(1-'1.Inputs'!$D$42)*$D253*(1+$G253)^(6-1))-('1.Inputs'!$D$37*12*IF(6=1,'1.Inputs'!$D$38,IF(6=2,'1.Inputs'!$D$39,$E253)))*'1.Inputs'!$D$43*(1+$G253)^(6-1)-'1.Inputs'!$D$44*(1+$G253)^(6-1)-('1.Inputs'!$D$20/'1.Inputs'!$D$27+'1.Inputs'!$D$23/'1.Inputs'!$D$28)))*'1.Inputs'!$D$53+('1.Inputs'!$D$20/'1.Inputs'!$D$27+'1.Inputs'!$D$23/'1.Inputs'!$D$28)-(M253-L253)</f>
        <v>337779939.31644726</v>
      </c>
      <c r="Y253" s="36">
        <f ca="1">((('1.Inputs'!$D$37*12*IF(7=1,'1.Inputs'!$D$38,IF(7=2,'1.Inputs'!$D$39,$E253)))*$F253*(('1.Inputs'!$D$40)+(1-'1.Inputs'!$D$40)*(1+'1.Inputs'!$D$41))*(1+$G253)^(7-1))-(('1.Inputs'!$D$37*12*IF(7=1,'1.Inputs'!$D$38,IF(7=2,'1.Inputs'!$D$39,$E253)))/(1-'1.Inputs'!$D$42)*$D253*(1+$G253)^(7-1))-('1.Inputs'!$D$37*12*IF(7=1,'1.Inputs'!$D$38,IF(7=2,'1.Inputs'!$D$39,$E253)))*'1.Inputs'!$D$43*(1+$G253)^(7-1)-'1.Inputs'!$D$44*(1+$G253)^(7-1)-('1.Inputs'!$D$20/'1.Inputs'!$D$27+'1.Inputs'!$D$23/'1.Inputs'!$D$28))-MAX(0,((('1.Inputs'!$D$37*12*IF(7=1,'1.Inputs'!$D$38,IF(7=2,'1.Inputs'!$D$39,$E253)))*$F253*(('1.Inputs'!$D$40)+(1-'1.Inputs'!$D$40)*(1+'1.Inputs'!$D$41))*(1+$G253)^(7-1))-(('1.Inputs'!$D$37*12*IF(7=1,'1.Inputs'!$D$38,IF(7=2,'1.Inputs'!$D$39,$E253)))/(1-'1.Inputs'!$D$42)*$D253*(1+$G253)^(7-1))-('1.Inputs'!$D$37*12*IF(7=1,'1.Inputs'!$D$38,IF(7=2,'1.Inputs'!$D$39,$E253)))*'1.Inputs'!$D$43*(1+$G253)^(7-1)-'1.Inputs'!$D$44*(1+$G253)^(7-1)-('1.Inputs'!$D$20/'1.Inputs'!$D$27+'1.Inputs'!$D$23/'1.Inputs'!$D$28)))*'1.Inputs'!$D$53+('1.Inputs'!$D$20/'1.Inputs'!$D$27+'1.Inputs'!$D$23/'1.Inputs'!$D$28)-(N253-M253)</f>
        <v>351723620.82017219</v>
      </c>
      <c r="Z253" s="36">
        <f ca="1">((('1.Inputs'!$D$37*12*IF(8=1,'1.Inputs'!$D$38,IF(8=2,'1.Inputs'!$D$39,$E253)))*$F253*(('1.Inputs'!$D$40)+(1-'1.Inputs'!$D$40)*(1+'1.Inputs'!$D$41))*(1+$G253)^(8-1))-(('1.Inputs'!$D$37*12*IF(8=1,'1.Inputs'!$D$38,IF(8=2,'1.Inputs'!$D$39,$E253)))/(1-'1.Inputs'!$D$42)*$D253*(1+$G253)^(8-1))-('1.Inputs'!$D$37*12*IF(8=1,'1.Inputs'!$D$38,IF(8=2,'1.Inputs'!$D$39,$E253)))*'1.Inputs'!$D$43*(1+$G253)^(8-1)-'1.Inputs'!$D$44*(1+$G253)^(8-1)-('1.Inputs'!$D$20/'1.Inputs'!$D$27+'1.Inputs'!$D$23/'1.Inputs'!$D$28))-MAX(0,((('1.Inputs'!$D$37*12*IF(8=1,'1.Inputs'!$D$38,IF(8=2,'1.Inputs'!$D$39,$E253)))*$F253*(('1.Inputs'!$D$40)+(1-'1.Inputs'!$D$40)*(1+'1.Inputs'!$D$41))*(1+$G253)^(8-1))-(('1.Inputs'!$D$37*12*IF(8=1,'1.Inputs'!$D$38,IF(8=2,'1.Inputs'!$D$39,$E253)))/(1-'1.Inputs'!$D$42)*$D253*(1+$G253)^(8-1))-('1.Inputs'!$D$37*12*IF(8=1,'1.Inputs'!$D$38,IF(8=2,'1.Inputs'!$D$39,$E253)))*'1.Inputs'!$D$43*(1+$G253)^(8-1)-'1.Inputs'!$D$44*(1+$G253)^(8-1)-('1.Inputs'!$D$20/'1.Inputs'!$D$27+'1.Inputs'!$D$23/'1.Inputs'!$D$28)))*'1.Inputs'!$D$53+('1.Inputs'!$D$20/'1.Inputs'!$D$27+'1.Inputs'!$D$23/'1.Inputs'!$D$28)-(O253-N253)</f>
        <v>366336514.77867657</v>
      </c>
      <c r="AA253" s="36">
        <f ca="1">((('1.Inputs'!$D$37*12*IF(9=1,'1.Inputs'!$D$38,IF(9=2,'1.Inputs'!$D$39,$E253)))*$F253*(('1.Inputs'!$D$40)+(1-'1.Inputs'!$D$40)*(1+'1.Inputs'!$D$41))*(1+$G253)^(9-1))-(('1.Inputs'!$D$37*12*IF(9=1,'1.Inputs'!$D$38,IF(9=2,'1.Inputs'!$D$39,$E253)))/(1-'1.Inputs'!$D$42)*$D253*(1+$G253)^(9-1))-('1.Inputs'!$D$37*12*IF(9=1,'1.Inputs'!$D$38,IF(9=2,'1.Inputs'!$D$39,$E253)))*'1.Inputs'!$D$43*(1+$G253)^(9-1)-'1.Inputs'!$D$44*(1+$G253)^(9-1)-('1.Inputs'!$D$20/'1.Inputs'!$D$27+'1.Inputs'!$D$23/'1.Inputs'!$D$28))-MAX(0,((('1.Inputs'!$D$37*12*IF(9=1,'1.Inputs'!$D$38,IF(9=2,'1.Inputs'!$D$39,$E253)))*$F253*(('1.Inputs'!$D$40)+(1-'1.Inputs'!$D$40)*(1+'1.Inputs'!$D$41))*(1+$G253)^(9-1))-(('1.Inputs'!$D$37*12*IF(9=1,'1.Inputs'!$D$38,IF(9=2,'1.Inputs'!$D$39,$E253)))/(1-'1.Inputs'!$D$42)*$D253*(1+$G253)^(9-1))-('1.Inputs'!$D$37*12*IF(9=1,'1.Inputs'!$D$38,IF(9=2,'1.Inputs'!$D$39,$E253)))*'1.Inputs'!$D$43*(1+$G253)^(9-1)-'1.Inputs'!$D$44*(1+$G253)^(9-1)-('1.Inputs'!$D$20/'1.Inputs'!$D$27+'1.Inputs'!$D$23/'1.Inputs'!$D$28)))*'1.Inputs'!$D$53+('1.Inputs'!$D$20/'1.Inputs'!$D$27+'1.Inputs'!$D$23/'1.Inputs'!$D$28)-(P253-O253)</f>
        <v>381650739.34594518</v>
      </c>
      <c r="AB253" s="36">
        <f ca="1">((('1.Inputs'!$D$37*12*IF(10=1,'1.Inputs'!$D$38,IF(10=2,'1.Inputs'!$D$39,$E253)))*$F253*(('1.Inputs'!$D$40)+(1-'1.Inputs'!$D$40)*(1+'1.Inputs'!$D$41))*(1+$G253)^(10-1))-(('1.Inputs'!$D$37*12*IF(10=1,'1.Inputs'!$D$38,IF(10=2,'1.Inputs'!$D$39,$E253)))/(1-'1.Inputs'!$D$42)*$D253*(1+$G253)^(10-1))-('1.Inputs'!$D$37*12*IF(10=1,'1.Inputs'!$D$38,IF(10=2,'1.Inputs'!$D$39,$E253)))*'1.Inputs'!$D$43*(1+$G253)^(10-1)-'1.Inputs'!$D$44*(1+$G253)^(10-1)-('1.Inputs'!$D$20/'1.Inputs'!$D$27+'1.Inputs'!$D$23/'1.Inputs'!$D$28))-MAX(0,((('1.Inputs'!$D$37*12*IF(10=1,'1.Inputs'!$D$38,IF(10=2,'1.Inputs'!$D$39,$E253)))*$F253*(('1.Inputs'!$D$40)+(1-'1.Inputs'!$D$40)*(1+'1.Inputs'!$D$41))*(1+$G253)^(10-1))-(('1.Inputs'!$D$37*12*IF(10=1,'1.Inputs'!$D$38,IF(10=2,'1.Inputs'!$D$39,$E253)))/(1-'1.Inputs'!$D$42)*$D253*(1+$G253)^(10-1))-('1.Inputs'!$D$37*12*IF(10=1,'1.Inputs'!$D$38,IF(10=2,'1.Inputs'!$D$39,$E253)))*'1.Inputs'!$D$43*(1+$G253)^(10-1)-'1.Inputs'!$D$44*(1+$G253)^(10-1)-('1.Inputs'!$D$20/'1.Inputs'!$D$27+'1.Inputs'!$D$23/'1.Inputs'!$D$28)))*'1.Inputs'!$D$53+('1.Inputs'!$D$20/'1.Inputs'!$D$27+'1.Inputs'!$D$23/'1.Inputs'!$D$28)-(Q253-P253)+(('1.Inputs'!$D$20+'1.Inputs'!$D$23-('1.Inputs'!$D$20/'1.Inputs'!$D$27+'1.Inputs'!$D$23/'1.Inputs'!$D$28)*'1.Inputs'!$D$10)*'1.Inputs'!$D$60+'1.Inputs'!$D$19*'1.Inputs'!$D$59+Q253)</f>
        <v>3070103182.4123621</v>
      </c>
      <c r="AC253" s="36">
        <f ca="1">S253-AC$13-AC$14+MIN(AC$13,MAX(0,((('1.Inputs'!$D$37*12*IF(1=1,'1.Inputs'!$D$38,IF(1=2,'1.Inputs'!$D$39,$E253)))*$F253*(('1.Inputs'!$D$40)+(1-'1.Inputs'!$D$40)*(1+'1.Inputs'!$D$41))*(1+$G253)^(1-1))-(('1.Inputs'!$D$37*12*IF(1=1,'1.Inputs'!$D$38,IF(1=2,'1.Inputs'!$D$39,$E253)))/(1-'1.Inputs'!$D$42)*$D253*(1+$G253)^(1-1))-('1.Inputs'!$D$37*12*IF(1=1,'1.Inputs'!$D$38,IF(1=2,'1.Inputs'!$D$39,$E253)))*'1.Inputs'!$D$43*(1+$G253)^(1-1)-'1.Inputs'!$D$44*(1+$G253)^(1-1)-('1.Inputs'!$D$20/'1.Inputs'!$D$27+'1.Inputs'!$D$23/'1.Inputs'!$D$28))))*'1.Inputs'!$D$53</f>
        <v>-1016347408.310962</v>
      </c>
      <c r="AD253" s="36">
        <f ca="1">T253-AD$13-AD$14+MIN(AD$13,MAX(0,((('1.Inputs'!$D$37*12*IF(2=1,'1.Inputs'!$D$38,IF(2=2,'1.Inputs'!$D$39,$E253)))*$F253*(('1.Inputs'!$D$40)+(1-'1.Inputs'!$D$40)*(1+'1.Inputs'!$D$41))*(1+$G253)^(2-1))-(('1.Inputs'!$D$37*12*IF(2=1,'1.Inputs'!$D$38,IF(2=2,'1.Inputs'!$D$39,$E253)))/(1-'1.Inputs'!$D$42)*$D253*(1+$G253)^(2-1))-('1.Inputs'!$D$37*12*IF(2=1,'1.Inputs'!$D$38,IF(2=2,'1.Inputs'!$D$39,$E253)))*'1.Inputs'!$D$43*(1+$G253)^(2-1)-'1.Inputs'!$D$44*(1+$G253)^(2-1)-('1.Inputs'!$D$20/'1.Inputs'!$D$27+'1.Inputs'!$D$23/'1.Inputs'!$D$28))))*'1.Inputs'!$D$53</f>
        <v>-255540440.7387619</v>
      </c>
      <c r="AE253" s="36">
        <f ca="1">U253-AE$13-AE$14+MIN(AE$13,MAX(0,((('1.Inputs'!$D$37*12*IF(3=1,'1.Inputs'!$D$38,IF(3=2,'1.Inputs'!$D$39,$E253)))*$F253*(('1.Inputs'!$D$40)+(1-'1.Inputs'!$D$40)*(1+'1.Inputs'!$D$41))*(1+$G253)^(3-1))-(('1.Inputs'!$D$37*12*IF(3=1,'1.Inputs'!$D$38,IF(3=2,'1.Inputs'!$D$39,$E253)))/(1-'1.Inputs'!$D$42)*$D253*(1+$G253)^(3-1))-('1.Inputs'!$D$37*12*IF(3=1,'1.Inputs'!$D$38,IF(3=2,'1.Inputs'!$D$39,$E253)))*'1.Inputs'!$D$43*(1+$G253)^(3-1)-'1.Inputs'!$D$44*(1+$G253)^(3-1)-('1.Inputs'!$D$20/'1.Inputs'!$D$27+'1.Inputs'!$D$23/'1.Inputs'!$D$28))))*'1.Inputs'!$D$53</f>
        <v>-239654503.53057593</v>
      </c>
      <c r="AF253" s="36">
        <f ca="1">V253-AF$13-AF$14+MIN(AF$13,MAX(0,((('1.Inputs'!$D$37*12*IF(4=1,'1.Inputs'!$D$38,IF(4=2,'1.Inputs'!$D$39,$E253)))*$F253*(('1.Inputs'!$D$40)+(1-'1.Inputs'!$D$40)*(1+'1.Inputs'!$D$41))*(1+$G253)^(4-1))-(('1.Inputs'!$D$37*12*IF(4=1,'1.Inputs'!$D$38,IF(4=2,'1.Inputs'!$D$39,$E253)))/(1-'1.Inputs'!$D$42)*$D253*(1+$G253)^(4-1))-('1.Inputs'!$D$37*12*IF(4=1,'1.Inputs'!$D$38,IF(4=2,'1.Inputs'!$D$39,$E253)))*'1.Inputs'!$D$43*(1+$G253)^(4-1)-'1.Inputs'!$D$44*(1+$G253)^(4-1)-('1.Inputs'!$D$20/'1.Inputs'!$D$27+'1.Inputs'!$D$23/'1.Inputs'!$D$28))))*'1.Inputs'!$D$53</f>
        <v>-10972971.884333432</v>
      </c>
      <c r="AG253" s="36">
        <f ca="1">W253-AG$13-AG$14+MIN(AG$13,MAX(0,((('1.Inputs'!$D$37*12*IF(5=1,'1.Inputs'!$D$38,IF(5=2,'1.Inputs'!$D$39,$E253)))*$F253*(('1.Inputs'!$D$40)+(1-'1.Inputs'!$D$40)*(1+'1.Inputs'!$D$41))*(1+$G253)^(5-1))-(('1.Inputs'!$D$37*12*IF(5=1,'1.Inputs'!$D$38,IF(5=2,'1.Inputs'!$D$39,$E253)))/(1-'1.Inputs'!$D$42)*$D253*(1+$G253)^(5-1))-('1.Inputs'!$D$37*12*IF(5=1,'1.Inputs'!$D$38,IF(5=2,'1.Inputs'!$D$39,$E253)))*'1.Inputs'!$D$43*(1+$G253)^(5-1)-'1.Inputs'!$D$44*(1+$G253)^(5-1)-('1.Inputs'!$D$20/'1.Inputs'!$D$27+'1.Inputs'!$D$23/'1.Inputs'!$D$28))))*'1.Inputs'!$D$53</f>
        <v>20910822.997298118</v>
      </c>
      <c r="AH253" s="36">
        <f ca="1">X253-AH$13-AH$14+MIN(AH$13,MAX(0,((('1.Inputs'!$D$37*12*IF(6=1,'1.Inputs'!$D$38,IF(6=2,'1.Inputs'!$D$39,$E253)))*$F253*(('1.Inputs'!$D$40)+(1-'1.Inputs'!$D$40)*(1+'1.Inputs'!$D$41))*(1+$G253)^(6-1))-(('1.Inputs'!$D$37*12*IF(6=1,'1.Inputs'!$D$38,IF(6=2,'1.Inputs'!$D$39,$E253)))/(1-'1.Inputs'!$D$42)*$D253*(1+$G253)^(6-1))-('1.Inputs'!$D$37*12*IF(6=1,'1.Inputs'!$D$38,IF(6=2,'1.Inputs'!$D$39,$E253)))*'1.Inputs'!$D$43*(1+$G253)^(6-1)-'1.Inputs'!$D$44*(1+$G253)^(6-1)-('1.Inputs'!$D$20/'1.Inputs'!$D$27+'1.Inputs'!$D$23/'1.Inputs'!$D$28))))*'1.Inputs'!$D$53</f>
        <v>53403939.316447258</v>
      </c>
      <c r="AI253" s="36">
        <f ca="1">Y253-AI$13-AI$14+MIN(AI$13,MAX(0,((('1.Inputs'!$D$37*12*IF(7=1,'1.Inputs'!$D$38,IF(7=2,'1.Inputs'!$D$39,$E253)))*$F253*(('1.Inputs'!$D$40)+(1-'1.Inputs'!$D$40)*(1+'1.Inputs'!$D$41))*(1+$G253)^(7-1))-(('1.Inputs'!$D$37*12*IF(7=1,'1.Inputs'!$D$38,IF(7=2,'1.Inputs'!$D$39,$E253)))/(1-'1.Inputs'!$D$42)*$D253*(1+$G253)^(7-1))-('1.Inputs'!$D$37*12*IF(7=1,'1.Inputs'!$D$38,IF(7=2,'1.Inputs'!$D$39,$E253)))*'1.Inputs'!$D$43*(1+$G253)^(7-1)-'1.Inputs'!$D$44*(1+$G253)^(7-1)-('1.Inputs'!$D$20/'1.Inputs'!$D$27+'1.Inputs'!$D$23/'1.Inputs'!$D$28))))*'1.Inputs'!$D$53</f>
        <v>86535620.820172191</v>
      </c>
      <c r="AJ253" s="36">
        <f ca="1">Z253-AJ$13-AJ$14+MIN(AJ$13,MAX(0,((('1.Inputs'!$D$37*12*IF(8=1,'1.Inputs'!$D$38,IF(8=2,'1.Inputs'!$D$39,$E253)))*$F253*(('1.Inputs'!$D$40)+(1-'1.Inputs'!$D$40)*(1+'1.Inputs'!$D$41))*(1+$G253)^(8-1))-(('1.Inputs'!$D$37*12*IF(8=1,'1.Inputs'!$D$38,IF(8=2,'1.Inputs'!$D$39,$E253)))/(1-'1.Inputs'!$D$42)*$D253*(1+$G253)^(8-1))-('1.Inputs'!$D$37*12*IF(8=1,'1.Inputs'!$D$38,IF(8=2,'1.Inputs'!$D$39,$E253)))*'1.Inputs'!$D$43*(1+$G253)^(8-1)-'1.Inputs'!$D$44*(1+$G253)^(8-1)-('1.Inputs'!$D$20/'1.Inputs'!$D$27+'1.Inputs'!$D$23/'1.Inputs'!$D$28))))*'1.Inputs'!$D$53</f>
        <v>366336514.77867657</v>
      </c>
      <c r="AK253" s="36">
        <f ca="1">AA253-AK$13-AK$14+MIN(AK$13,MAX(0,((('1.Inputs'!$D$37*12*IF(9=1,'1.Inputs'!$D$38,IF(9=2,'1.Inputs'!$D$39,$E253)))*$F253*(('1.Inputs'!$D$40)+(1-'1.Inputs'!$D$40)*(1+'1.Inputs'!$D$41))*(1+$G253)^(9-1))-(('1.Inputs'!$D$37*12*IF(9=1,'1.Inputs'!$D$38,IF(9=2,'1.Inputs'!$D$39,$E253)))/(1-'1.Inputs'!$D$42)*$D253*(1+$G253)^(9-1))-('1.Inputs'!$D$37*12*IF(9=1,'1.Inputs'!$D$38,IF(9=2,'1.Inputs'!$D$39,$E253)))*'1.Inputs'!$D$43*(1+$G253)^(9-1)-'1.Inputs'!$D$44*(1+$G253)^(9-1)-('1.Inputs'!$D$20/'1.Inputs'!$D$27+'1.Inputs'!$D$23/'1.Inputs'!$D$28))))*'1.Inputs'!$D$53</f>
        <v>381650739.34594518</v>
      </c>
      <c r="AL253" s="36">
        <f ca="1">AB253-AL$13-AL$14+MIN(AL$13,MAX(0,((('1.Inputs'!$D$37*12*IF(10=1,'1.Inputs'!$D$38,IF(10=2,'1.Inputs'!$D$39,$E253)))*$F253*(('1.Inputs'!$D$40)+(1-'1.Inputs'!$D$40)*(1+'1.Inputs'!$D$41))*(1+$G253)^(10-1))-(('1.Inputs'!$D$37*12*IF(10=1,'1.Inputs'!$D$38,IF(10=2,'1.Inputs'!$D$39,$E253)))/(1-'1.Inputs'!$D$42)*$D253*(1+$G253)^(10-1))-('1.Inputs'!$D$37*12*IF(10=1,'1.Inputs'!$D$38,IF(10=2,'1.Inputs'!$D$39,$E253)))*'1.Inputs'!$D$43*(1+$G253)^(10-1)-'1.Inputs'!$D$44*(1+$G253)^(10-1)-('1.Inputs'!$D$20/'1.Inputs'!$D$27+'1.Inputs'!$D$23/'1.Inputs'!$D$28))))*'1.Inputs'!$D$53+'1.Inputs'!$D$35</f>
        <v>3870103182.4123621</v>
      </c>
      <c r="AM253" s="48">
        <f ca="1">R253+NPV('1.Inputs'!$D$55,S253:AB253)</f>
        <v>-870917059.72855067</v>
      </c>
      <c r="AN253" s="48">
        <f ca="1">-('1.Inputs'!$D$24*(1-'1.Inputs'!$D$31)+'1.Inputs'!$D$35)+NPV('1.Inputs'!$D$54,AC253:AL253)</f>
        <v>-1837324709.2910256</v>
      </c>
      <c r="AO253" s="36">
        <f t="shared" ca="1" si="29"/>
        <v>-5.8858225495322625</v>
      </c>
      <c r="AP253" s="36">
        <f t="shared" ca="1" si="30"/>
        <v>0.25987168818451239</v>
      </c>
      <c r="AQ253" s="36">
        <f ca="1">'1.Inputs'!$D$35+MIN(SUM($AC253:AC253),SUM($AC253:AD253),SUM($AC253:AE253),SUM($AC253:AF253),SUM($AC253:AG253),SUM($AC253:AH253),SUM($AC253:AI253),SUM($AC253:AJ253),SUM($AC253:AK253),SUM($AC253:AL253))</f>
        <v>-722515324.46463323</v>
      </c>
      <c r="AR253" s="36">
        <f ca="1">IF(AP253&lt;'1.Inputs'!$D$57,1,0)</f>
        <v>1</v>
      </c>
      <c r="AS253" s="36">
        <f t="shared" ca="1" si="31"/>
        <v>1</v>
      </c>
    </row>
    <row r="254" spans="2:45" ht="15" customHeight="1" x14ac:dyDescent="0.25">
      <c r="B254" s="36">
        <v>239</v>
      </c>
      <c r="C254" s="36">
        <f t="shared" ca="1" si="24"/>
        <v>0.84130085283044354</v>
      </c>
      <c r="D254" s="36">
        <f t="shared" ca="1" si="25"/>
        <v>15322.009130757715</v>
      </c>
      <c r="E254" s="47">
        <f t="shared" ca="1" si="26"/>
        <v>0.87056350673428418</v>
      </c>
      <c r="F254" s="36">
        <f t="shared" ca="1" si="27"/>
        <v>30103.909248406937</v>
      </c>
      <c r="G254" s="36">
        <f t="shared" ca="1" si="28"/>
        <v>4.9232748914687152E-2</v>
      </c>
      <c r="H254" s="36">
        <f ca="1">((('1.Inputs'!$D$37*12*IF(1=1,'1.Inputs'!$D$38,IF(1=2,'1.Inputs'!$D$39,$E254)))*$F254*(('1.Inputs'!$D$40)+(1-'1.Inputs'!$D$40)*(1+'1.Inputs'!$D$41))*(1+$G254)^(1-1))*'1.Inputs'!$D$47+(('1.Inputs'!$D$37*12*IF(1=1,'1.Inputs'!$D$38,IF(1=2,'1.Inputs'!$D$39,$E254)))/(1-'1.Inputs'!$D$42)*$D254*(1+$G254)^(1-1))*('1.Inputs'!$D$48-'1.Inputs'!$D$49))/'1.Inputs'!$D$51</f>
        <v>776785624.88248205</v>
      </c>
      <c r="I254" s="36">
        <f ca="1">((('1.Inputs'!$D$37*12*IF(2=1,'1.Inputs'!$D$38,IF(2=2,'1.Inputs'!$D$39,$E254)))*$F254*(('1.Inputs'!$D$40)+(1-'1.Inputs'!$D$40)*(1+'1.Inputs'!$D$41))*(1+$G254)^(2-1))*'1.Inputs'!$D$47+(('1.Inputs'!$D$37*12*IF(2=1,'1.Inputs'!$D$38,IF(2=2,'1.Inputs'!$D$39,$E254)))/(1-'1.Inputs'!$D$42)*$D254*(1+$G254)^(2-1))*('1.Inputs'!$D$48-'1.Inputs'!$D$49))/'1.Inputs'!$D$51</f>
        <v>1141040483.1180036</v>
      </c>
      <c r="J254" s="36">
        <f ca="1">((('1.Inputs'!$D$37*12*IF(3=1,'1.Inputs'!$D$38,IF(3=2,'1.Inputs'!$D$39,$E254)))*$F254*(('1.Inputs'!$D$40)+(1-'1.Inputs'!$D$40)*(1+'1.Inputs'!$D$41))*(1+$G254)^(3-1))*'1.Inputs'!$D$47+(('1.Inputs'!$D$37*12*IF(3=1,'1.Inputs'!$D$38,IF(3=2,'1.Inputs'!$D$39,$E254)))/(1-'1.Inputs'!$D$42)*$D254*(1+$G254)^(3-1))*('1.Inputs'!$D$48-'1.Inputs'!$D$49))/'1.Inputs'!$D$51</f>
        <v>1488933524.3379865</v>
      </c>
      <c r="K254" s="36">
        <f ca="1">((('1.Inputs'!$D$37*12*IF(4=1,'1.Inputs'!$D$38,IF(4=2,'1.Inputs'!$D$39,$E254)))*$F254*(('1.Inputs'!$D$40)+(1-'1.Inputs'!$D$40)*(1+'1.Inputs'!$D$41))*(1+$G254)^(4-1))*'1.Inputs'!$D$47+(('1.Inputs'!$D$37*12*IF(4=1,'1.Inputs'!$D$38,IF(4=2,'1.Inputs'!$D$39,$E254)))/(1-'1.Inputs'!$D$42)*$D254*(1+$G254)^(4-1))*('1.Inputs'!$D$48-'1.Inputs'!$D$49))/'1.Inputs'!$D$51</f>
        <v>1562237814.6923788</v>
      </c>
      <c r="L254" s="36">
        <f ca="1">((('1.Inputs'!$D$37*12*IF(5=1,'1.Inputs'!$D$38,IF(5=2,'1.Inputs'!$D$39,$E254)))*$F254*(('1.Inputs'!$D$40)+(1-'1.Inputs'!$D$40)*(1+'1.Inputs'!$D$41))*(1+$G254)^(5-1))*'1.Inputs'!$D$47+(('1.Inputs'!$D$37*12*IF(5=1,'1.Inputs'!$D$38,IF(5=2,'1.Inputs'!$D$39,$E254)))/(1-'1.Inputs'!$D$42)*$D254*(1+$G254)^(5-1))*('1.Inputs'!$D$48-'1.Inputs'!$D$49))/'1.Inputs'!$D$51</f>
        <v>1639151076.7681582</v>
      </c>
      <c r="M254" s="36">
        <f ca="1">((('1.Inputs'!$D$37*12*IF(6=1,'1.Inputs'!$D$38,IF(6=2,'1.Inputs'!$D$39,$E254)))*$F254*(('1.Inputs'!$D$40)+(1-'1.Inputs'!$D$40)*(1+'1.Inputs'!$D$41))*(1+$G254)^(6-1))*'1.Inputs'!$D$47+(('1.Inputs'!$D$37*12*IF(6=1,'1.Inputs'!$D$38,IF(6=2,'1.Inputs'!$D$39,$E254)))/(1-'1.Inputs'!$D$42)*$D254*(1+$G254)^(6-1))*('1.Inputs'!$D$48-'1.Inputs'!$D$49))/'1.Inputs'!$D$51</f>
        <v>1719850990.1639237</v>
      </c>
      <c r="N254" s="36">
        <f ca="1">((('1.Inputs'!$D$37*12*IF(7=1,'1.Inputs'!$D$38,IF(7=2,'1.Inputs'!$D$39,$E254)))*$F254*(('1.Inputs'!$D$40)+(1-'1.Inputs'!$D$40)*(1+'1.Inputs'!$D$41))*(1+$G254)^(7-1))*'1.Inputs'!$D$47+(('1.Inputs'!$D$37*12*IF(7=1,'1.Inputs'!$D$38,IF(7=2,'1.Inputs'!$D$39,$E254)))/(1-'1.Inputs'!$D$42)*$D254*(1+$G254)^(7-1))*('1.Inputs'!$D$48-'1.Inputs'!$D$49))/'1.Inputs'!$D$51</f>
        <v>1804523982.1333401</v>
      </c>
      <c r="O254" s="36">
        <f ca="1">((('1.Inputs'!$D$37*12*IF(8=1,'1.Inputs'!$D$38,IF(8=2,'1.Inputs'!$D$39,$E254)))*$F254*(('1.Inputs'!$D$40)+(1-'1.Inputs'!$D$40)*(1+'1.Inputs'!$D$41))*(1+$G254)^(8-1))*'1.Inputs'!$D$47+(('1.Inputs'!$D$37*12*IF(8=1,'1.Inputs'!$D$38,IF(8=2,'1.Inputs'!$D$39,$E254)))/(1-'1.Inputs'!$D$42)*$D254*(1+$G254)^(8-1))*('1.Inputs'!$D$48-'1.Inputs'!$D$49))/'1.Inputs'!$D$51</f>
        <v>1893365658.2562418</v>
      </c>
      <c r="P254" s="36">
        <f ca="1">((('1.Inputs'!$D$37*12*IF(9=1,'1.Inputs'!$D$38,IF(9=2,'1.Inputs'!$D$39,$E254)))*$F254*(('1.Inputs'!$D$40)+(1-'1.Inputs'!$D$40)*(1+'1.Inputs'!$D$41))*(1+$G254)^(9-1))*'1.Inputs'!$D$47+(('1.Inputs'!$D$37*12*IF(9=1,'1.Inputs'!$D$38,IF(9=2,'1.Inputs'!$D$39,$E254)))/(1-'1.Inputs'!$D$42)*$D254*(1+$G254)^(9-1))*('1.Inputs'!$D$48-'1.Inputs'!$D$49))/'1.Inputs'!$D$51</f>
        <v>1986581254.3128631</v>
      </c>
      <c r="Q254" s="36">
        <f ca="1">((('1.Inputs'!$D$37*12*IF(10=1,'1.Inputs'!$D$38,IF(10=2,'1.Inputs'!$D$39,$E254)))*$F254*(('1.Inputs'!$D$40)+(1-'1.Inputs'!$D$40)*(1+'1.Inputs'!$D$41))*(1+$G254)^(10-1))*'1.Inputs'!$D$47+(('1.Inputs'!$D$37*12*IF(10=1,'1.Inputs'!$D$38,IF(10=2,'1.Inputs'!$D$39,$E254)))/(1-'1.Inputs'!$D$42)*$D254*(1+$G254)^(10-1))*('1.Inputs'!$D$48-'1.Inputs'!$D$49))/'1.Inputs'!$D$51</f>
        <v>2084386110.4050725</v>
      </c>
      <c r="R254" s="36">
        <f>-'1.Inputs'!$D$24</f>
        <v>-2050000000</v>
      </c>
      <c r="S254" s="36">
        <f ca="1">((('1.Inputs'!$D$37*12*IF(1=1,'1.Inputs'!$D$38,IF(1=2,'1.Inputs'!$D$39,$E254)))*$F254*(('1.Inputs'!$D$40)+(1-'1.Inputs'!$D$40)*(1+'1.Inputs'!$D$41))*(1+$G254)^(1-1))-(('1.Inputs'!$D$37*12*IF(1=1,'1.Inputs'!$D$38,IF(1=2,'1.Inputs'!$D$39,$E254)))/(1-'1.Inputs'!$D$42)*$D254*(1+$G254)^(1-1))-('1.Inputs'!$D$37*12*IF(1=1,'1.Inputs'!$D$38,IF(1=2,'1.Inputs'!$D$39,$E254)))*'1.Inputs'!$D$43*(1+$G254)^(1-1)-'1.Inputs'!$D$44*(1+$G254)^(1-1)-('1.Inputs'!$D$20/'1.Inputs'!$D$27+'1.Inputs'!$D$23/'1.Inputs'!$D$28))-MAX(0,((('1.Inputs'!$D$37*12*IF(1=1,'1.Inputs'!$D$38,IF(1=2,'1.Inputs'!$D$39,$E254)))*$F254*(('1.Inputs'!$D$40)+(1-'1.Inputs'!$D$40)*(1+'1.Inputs'!$D$41))*(1+$G254)^(1-1))-(('1.Inputs'!$D$37*12*IF(1=1,'1.Inputs'!$D$38,IF(1=2,'1.Inputs'!$D$39,$E254)))/(1-'1.Inputs'!$D$42)*$D254*(1+$G254)^(1-1))-('1.Inputs'!$D$37*12*IF(1=1,'1.Inputs'!$D$38,IF(1=2,'1.Inputs'!$D$39,$E254)))*'1.Inputs'!$D$43*(1+$G254)^(1-1)-'1.Inputs'!$D$44*(1+$G254)^(1-1)-('1.Inputs'!$D$20/'1.Inputs'!$D$27+'1.Inputs'!$D$23/'1.Inputs'!$D$28)))*'1.Inputs'!$D$53+('1.Inputs'!$D$20/'1.Inputs'!$D$27+'1.Inputs'!$D$23/'1.Inputs'!$D$28)-H254</f>
        <v>-200495944.24187148</v>
      </c>
      <c r="T254" s="36">
        <f ca="1">((('1.Inputs'!$D$37*12*IF(2=1,'1.Inputs'!$D$38,IF(2=2,'1.Inputs'!$D$39,$E254)))*$F254*(('1.Inputs'!$D$40)+(1-'1.Inputs'!$D$40)*(1+'1.Inputs'!$D$41))*(1+$G254)^(2-1))-(('1.Inputs'!$D$37*12*IF(2=1,'1.Inputs'!$D$38,IF(2=2,'1.Inputs'!$D$39,$E254)))/(1-'1.Inputs'!$D$42)*$D254*(1+$G254)^(2-1))-('1.Inputs'!$D$37*12*IF(2=1,'1.Inputs'!$D$38,IF(2=2,'1.Inputs'!$D$39,$E254)))*'1.Inputs'!$D$43*(1+$G254)^(2-1)-'1.Inputs'!$D$44*(1+$G254)^(2-1)-('1.Inputs'!$D$20/'1.Inputs'!$D$27+'1.Inputs'!$D$23/'1.Inputs'!$D$28))-MAX(0,((('1.Inputs'!$D$37*12*IF(2=1,'1.Inputs'!$D$38,IF(2=2,'1.Inputs'!$D$39,$E254)))*$F254*(('1.Inputs'!$D$40)+(1-'1.Inputs'!$D$40)*(1+'1.Inputs'!$D$41))*(1+$G254)^(2-1))-(('1.Inputs'!$D$37*12*IF(2=1,'1.Inputs'!$D$38,IF(2=2,'1.Inputs'!$D$39,$E254)))/(1-'1.Inputs'!$D$42)*$D254*(1+$G254)^(2-1))-('1.Inputs'!$D$37*12*IF(2=1,'1.Inputs'!$D$38,IF(2=2,'1.Inputs'!$D$39,$E254)))*'1.Inputs'!$D$43*(1+$G254)^(2-1)-'1.Inputs'!$D$44*(1+$G254)^(2-1)-('1.Inputs'!$D$20/'1.Inputs'!$D$27+'1.Inputs'!$D$23/'1.Inputs'!$D$28)))*'1.Inputs'!$D$53+('1.Inputs'!$D$20/'1.Inputs'!$D$27+'1.Inputs'!$D$23/'1.Inputs'!$D$28)-(I254-H254)</f>
        <v>705635666.77540946</v>
      </c>
      <c r="U254" s="36">
        <f ca="1">((('1.Inputs'!$D$37*12*IF(3=1,'1.Inputs'!$D$38,IF(3=2,'1.Inputs'!$D$39,$E254)))*$F254*(('1.Inputs'!$D$40)+(1-'1.Inputs'!$D$40)*(1+'1.Inputs'!$D$41))*(1+$G254)^(3-1))-(('1.Inputs'!$D$37*12*IF(3=1,'1.Inputs'!$D$38,IF(3=2,'1.Inputs'!$D$39,$E254)))/(1-'1.Inputs'!$D$42)*$D254*(1+$G254)^(3-1))-('1.Inputs'!$D$37*12*IF(3=1,'1.Inputs'!$D$38,IF(3=2,'1.Inputs'!$D$39,$E254)))*'1.Inputs'!$D$43*(1+$G254)^(3-1)-'1.Inputs'!$D$44*(1+$G254)^(3-1)-('1.Inputs'!$D$20/'1.Inputs'!$D$27+'1.Inputs'!$D$23/'1.Inputs'!$D$28))-MAX(0,((('1.Inputs'!$D$37*12*IF(3=1,'1.Inputs'!$D$38,IF(3=2,'1.Inputs'!$D$39,$E254)))*$F254*(('1.Inputs'!$D$40)+(1-'1.Inputs'!$D$40)*(1+'1.Inputs'!$D$41))*(1+$G254)^(3-1))-(('1.Inputs'!$D$37*12*IF(3=1,'1.Inputs'!$D$38,IF(3=2,'1.Inputs'!$D$39,$E254)))/(1-'1.Inputs'!$D$42)*$D254*(1+$G254)^(3-1))-('1.Inputs'!$D$37*12*IF(3=1,'1.Inputs'!$D$38,IF(3=2,'1.Inputs'!$D$39,$E254)))*'1.Inputs'!$D$43*(1+$G254)^(3-1)-'1.Inputs'!$D$44*(1+$G254)^(3-1)-('1.Inputs'!$D$20/'1.Inputs'!$D$27+'1.Inputs'!$D$23/'1.Inputs'!$D$28)))*'1.Inputs'!$D$53+('1.Inputs'!$D$20/'1.Inputs'!$D$27+'1.Inputs'!$D$23/'1.Inputs'!$D$28)-(J254-I254)</f>
        <v>1190714803.1929705</v>
      </c>
      <c r="V254" s="36">
        <f ca="1">((('1.Inputs'!$D$37*12*IF(4=1,'1.Inputs'!$D$38,IF(4=2,'1.Inputs'!$D$39,$E254)))*$F254*(('1.Inputs'!$D$40)+(1-'1.Inputs'!$D$40)*(1+'1.Inputs'!$D$41))*(1+$G254)^(4-1))-(('1.Inputs'!$D$37*12*IF(4=1,'1.Inputs'!$D$38,IF(4=2,'1.Inputs'!$D$39,$E254)))/(1-'1.Inputs'!$D$42)*$D254*(1+$G254)^(4-1))-('1.Inputs'!$D$37*12*IF(4=1,'1.Inputs'!$D$38,IF(4=2,'1.Inputs'!$D$39,$E254)))*'1.Inputs'!$D$43*(1+$G254)^(4-1)-'1.Inputs'!$D$44*(1+$G254)^(4-1)-('1.Inputs'!$D$20/'1.Inputs'!$D$27+'1.Inputs'!$D$23/'1.Inputs'!$D$28))-MAX(0,((('1.Inputs'!$D$37*12*IF(4=1,'1.Inputs'!$D$38,IF(4=2,'1.Inputs'!$D$39,$E254)))*$F254*(('1.Inputs'!$D$40)+(1-'1.Inputs'!$D$40)*(1+'1.Inputs'!$D$41))*(1+$G254)^(4-1))-(('1.Inputs'!$D$37*12*IF(4=1,'1.Inputs'!$D$38,IF(4=2,'1.Inputs'!$D$39,$E254)))/(1-'1.Inputs'!$D$42)*$D254*(1+$G254)^(4-1))-('1.Inputs'!$D$37*12*IF(4=1,'1.Inputs'!$D$38,IF(4=2,'1.Inputs'!$D$39,$E254)))*'1.Inputs'!$D$43*(1+$G254)^(4-1)-'1.Inputs'!$D$44*(1+$G254)^(4-1)-('1.Inputs'!$D$20/'1.Inputs'!$D$27+'1.Inputs'!$D$23/'1.Inputs'!$D$28)))*'1.Inputs'!$D$53+('1.Inputs'!$D$20/'1.Inputs'!$D$27+'1.Inputs'!$D$23/'1.Inputs'!$D$28)-(K254-J254)</f>
        <v>1538727200.3544927</v>
      </c>
      <c r="W254" s="36">
        <f ca="1">((('1.Inputs'!$D$37*12*IF(5=1,'1.Inputs'!$D$38,IF(5=2,'1.Inputs'!$D$39,$E254)))*$F254*(('1.Inputs'!$D$40)+(1-'1.Inputs'!$D$40)*(1+'1.Inputs'!$D$41))*(1+$G254)^(5-1))-(('1.Inputs'!$D$37*12*IF(5=1,'1.Inputs'!$D$38,IF(5=2,'1.Inputs'!$D$39,$E254)))/(1-'1.Inputs'!$D$42)*$D254*(1+$G254)^(5-1))-('1.Inputs'!$D$37*12*IF(5=1,'1.Inputs'!$D$38,IF(5=2,'1.Inputs'!$D$39,$E254)))*'1.Inputs'!$D$43*(1+$G254)^(5-1)-'1.Inputs'!$D$44*(1+$G254)^(5-1)-('1.Inputs'!$D$20/'1.Inputs'!$D$27+'1.Inputs'!$D$23/'1.Inputs'!$D$28))-MAX(0,((('1.Inputs'!$D$37*12*IF(5=1,'1.Inputs'!$D$38,IF(5=2,'1.Inputs'!$D$39,$E254)))*$F254*(('1.Inputs'!$D$40)+(1-'1.Inputs'!$D$40)*(1+'1.Inputs'!$D$41))*(1+$G254)^(5-1))-(('1.Inputs'!$D$37*12*IF(5=1,'1.Inputs'!$D$38,IF(5=2,'1.Inputs'!$D$39,$E254)))/(1-'1.Inputs'!$D$42)*$D254*(1+$G254)^(5-1))-('1.Inputs'!$D$37*12*IF(5=1,'1.Inputs'!$D$38,IF(5=2,'1.Inputs'!$D$39,$E254)))*'1.Inputs'!$D$43*(1+$G254)^(5-1)-'1.Inputs'!$D$44*(1+$G254)^(5-1)-('1.Inputs'!$D$20/'1.Inputs'!$D$27+'1.Inputs'!$D$23/'1.Inputs'!$D$28)))*'1.Inputs'!$D$53+('1.Inputs'!$D$20/'1.Inputs'!$D$27+'1.Inputs'!$D$23/'1.Inputs'!$D$28)-(L254-K254)</f>
        <v>1612156722.8715262</v>
      </c>
      <c r="X254" s="36">
        <f ca="1">((('1.Inputs'!$D$37*12*IF(6=1,'1.Inputs'!$D$38,IF(6=2,'1.Inputs'!$D$39,$E254)))*$F254*(('1.Inputs'!$D$40)+(1-'1.Inputs'!$D$40)*(1+'1.Inputs'!$D$41))*(1+$G254)^(6-1))-(('1.Inputs'!$D$37*12*IF(6=1,'1.Inputs'!$D$38,IF(6=2,'1.Inputs'!$D$39,$E254)))/(1-'1.Inputs'!$D$42)*$D254*(1+$G254)^(6-1))-('1.Inputs'!$D$37*12*IF(6=1,'1.Inputs'!$D$38,IF(6=2,'1.Inputs'!$D$39,$E254)))*'1.Inputs'!$D$43*(1+$G254)^(6-1)-'1.Inputs'!$D$44*(1+$G254)^(6-1)-('1.Inputs'!$D$20/'1.Inputs'!$D$27+'1.Inputs'!$D$23/'1.Inputs'!$D$28))-MAX(0,((('1.Inputs'!$D$37*12*IF(6=1,'1.Inputs'!$D$38,IF(6=2,'1.Inputs'!$D$39,$E254)))*$F254*(('1.Inputs'!$D$40)+(1-'1.Inputs'!$D$40)*(1+'1.Inputs'!$D$41))*(1+$G254)^(6-1))-(('1.Inputs'!$D$37*12*IF(6=1,'1.Inputs'!$D$38,IF(6=2,'1.Inputs'!$D$39,$E254)))/(1-'1.Inputs'!$D$42)*$D254*(1+$G254)^(6-1))-('1.Inputs'!$D$37*12*IF(6=1,'1.Inputs'!$D$38,IF(6=2,'1.Inputs'!$D$39,$E254)))*'1.Inputs'!$D$43*(1+$G254)^(6-1)-'1.Inputs'!$D$44*(1+$G254)^(6-1)-('1.Inputs'!$D$20/'1.Inputs'!$D$27+'1.Inputs'!$D$23/'1.Inputs'!$D$28)))*'1.Inputs'!$D$53+('1.Inputs'!$D$20/'1.Inputs'!$D$27+'1.Inputs'!$D$23/'1.Inputs'!$D$28)-(M254-L254)</f>
        <v>1689201382.6335659</v>
      </c>
      <c r="Y254" s="36">
        <f ca="1">((('1.Inputs'!$D$37*12*IF(7=1,'1.Inputs'!$D$38,IF(7=2,'1.Inputs'!$D$39,$E254)))*$F254*(('1.Inputs'!$D$40)+(1-'1.Inputs'!$D$40)*(1+'1.Inputs'!$D$41))*(1+$G254)^(7-1))-(('1.Inputs'!$D$37*12*IF(7=1,'1.Inputs'!$D$38,IF(7=2,'1.Inputs'!$D$39,$E254)))/(1-'1.Inputs'!$D$42)*$D254*(1+$G254)^(7-1))-('1.Inputs'!$D$37*12*IF(7=1,'1.Inputs'!$D$38,IF(7=2,'1.Inputs'!$D$39,$E254)))*'1.Inputs'!$D$43*(1+$G254)^(7-1)-'1.Inputs'!$D$44*(1+$G254)^(7-1)-('1.Inputs'!$D$20/'1.Inputs'!$D$27+'1.Inputs'!$D$23/'1.Inputs'!$D$28))-MAX(0,((('1.Inputs'!$D$37*12*IF(7=1,'1.Inputs'!$D$38,IF(7=2,'1.Inputs'!$D$39,$E254)))*$F254*(('1.Inputs'!$D$40)+(1-'1.Inputs'!$D$40)*(1+'1.Inputs'!$D$41))*(1+$G254)^(7-1))-(('1.Inputs'!$D$37*12*IF(7=1,'1.Inputs'!$D$38,IF(7=2,'1.Inputs'!$D$39,$E254)))/(1-'1.Inputs'!$D$42)*$D254*(1+$G254)^(7-1))-('1.Inputs'!$D$37*12*IF(7=1,'1.Inputs'!$D$38,IF(7=2,'1.Inputs'!$D$39,$E254)))*'1.Inputs'!$D$43*(1+$G254)^(7-1)-'1.Inputs'!$D$44*(1+$G254)^(7-1)-('1.Inputs'!$D$20/'1.Inputs'!$D$27+'1.Inputs'!$D$23/'1.Inputs'!$D$28)))*'1.Inputs'!$D$53+('1.Inputs'!$D$20/'1.Inputs'!$D$27+'1.Inputs'!$D$23/'1.Inputs'!$D$28)-(N254-M254)</f>
        <v>1770039162.7848871</v>
      </c>
      <c r="Z254" s="36">
        <f ca="1">((('1.Inputs'!$D$37*12*IF(8=1,'1.Inputs'!$D$38,IF(8=2,'1.Inputs'!$D$39,$E254)))*$F254*(('1.Inputs'!$D$40)+(1-'1.Inputs'!$D$40)*(1+'1.Inputs'!$D$41))*(1+$G254)^(8-1))-(('1.Inputs'!$D$37*12*IF(8=1,'1.Inputs'!$D$38,IF(8=2,'1.Inputs'!$D$39,$E254)))/(1-'1.Inputs'!$D$42)*$D254*(1+$G254)^(8-1))-('1.Inputs'!$D$37*12*IF(8=1,'1.Inputs'!$D$38,IF(8=2,'1.Inputs'!$D$39,$E254)))*'1.Inputs'!$D$43*(1+$G254)^(8-1)-'1.Inputs'!$D$44*(1+$G254)^(8-1)-('1.Inputs'!$D$20/'1.Inputs'!$D$27+'1.Inputs'!$D$23/'1.Inputs'!$D$28))-MAX(0,((('1.Inputs'!$D$37*12*IF(8=1,'1.Inputs'!$D$38,IF(8=2,'1.Inputs'!$D$39,$E254)))*$F254*(('1.Inputs'!$D$40)+(1-'1.Inputs'!$D$40)*(1+'1.Inputs'!$D$41))*(1+$G254)^(8-1))-(('1.Inputs'!$D$37*12*IF(8=1,'1.Inputs'!$D$38,IF(8=2,'1.Inputs'!$D$39,$E254)))/(1-'1.Inputs'!$D$42)*$D254*(1+$G254)^(8-1))-('1.Inputs'!$D$37*12*IF(8=1,'1.Inputs'!$D$38,IF(8=2,'1.Inputs'!$D$39,$E254)))*'1.Inputs'!$D$43*(1+$G254)^(8-1)-'1.Inputs'!$D$44*(1+$G254)^(8-1)-('1.Inputs'!$D$20/'1.Inputs'!$D$27+'1.Inputs'!$D$23/'1.Inputs'!$D$28)))*'1.Inputs'!$D$53+('1.Inputs'!$D$20/'1.Inputs'!$D$27+'1.Inputs'!$D$23/'1.Inputs'!$D$28)-(O254-N254)</f>
        <v>1854856809.0692194</v>
      </c>
      <c r="AA254" s="36">
        <f ca="1">((('1.Inputs'!$D$37*12*IF(9=1,'1.Inputs'!$D$38,IF(9=2,'1.Inputs'!$D$39,$E254)))*$F254*(('1.Inputs'!$D$40)+(1-'1.Inputs'!$D$40)*(1+'1.Inputs'!$D$41))*(1+$G254)^(9-1))-(('1.Inputs'!$D$37*12*IF(9=1,'1.Inputs'!$D$38,IF(9=2,'1.Inputs'!$D$39,$E254)))/(1-'1.Inputs'!$D$42)*$D254*(1+$G254)^(9-1))-('1.Inputs'!$D$37*12*IF(9=1,'1.Inputs'!$D$38,IF(9=2,'1.Inputs'!$D$39,$E254)))*'1.Inputs'!$D$43*(1+$G254)^(9-1)-'1.Inputs'!$D$44*(1+$G254)^(9-1)-('1.Inputs'!$D$20/'1.Inputs'!$D$27+'1.Inputs'!$D$23/'1.Inputs'!$D$28))-MAX(0,((('1.Inputs'!$D$37*12*IF(9=1,'1.Inputs'!$D$38,IF(9=2,'1.Inputs'!$D$39,$E254)))*$F254*(('1.Inputs'!$D$40)+(1-'1.Inputs'!$D$40)*(1+'1.Inputs'!$D$41))*(1+$G254)^(9-1))-(('1.Inputs'!$D$37*12*IF(9=1,'1.Inputs'!$D$38,IF(9=2,'1.Inputs'!$D$39,$E254)))/(1-'1.Inputs'!$D$42)*$D254*(1+$G254)^(9-1))-('1.Inputs'!$D$37*12*IF(9=1,'1.Inputs'!$D$38,IF(9=2,'1.Inputs'!$D$39,$E254)))*'1.Inputs'!$D$43*(1+$G254)^(9-1)-'1.Inputs'!$D$44*(1+$G254)^(9-1)-('1.Inputs'!$D$20/'1.Inputs'!$D$27+'1.Inputs'!$D$23/'1.Inputs'!$D$28)))*'1.Inputs'!$D$53+('1.Inputs'!$D$20/'1.Inputs'!$D$27+'1.Inputs'!$D$23/'1.Inputs'!$D$28)-(P254-O254)</f>
        <v>1943850261.2366042</v>
      </c>
      <c r="AB254" s="36">
        <f ca="1">((('1.Inputs'!$D$37*12*IF(10=1,'1.Inputs'!$D$38,IF(10=2,'1.Inputs'!$D$39,$E254)))*$F254*(('1.Inputs'!$D$40)+(1-'1.Inputs'!$D$40)*(1+'1.Inputs'!$D$41))*(1+$G254)^(10-1))-(('1.Inputs'!$D$37*12*IF(10=1,'1.Inputs'!$D$38,IF(10=2,'1.Inputs'!$D$39,$E254)))/(1-'1.Inputs'!$D$42)*$D254*(1+$G254)^(10-1))-('1.Inputs'!$D$37*12*IF(10=1,'1.Inputs'!$D$38,IF(10=2,'1.Inputs'!$D$39,$E254)))*'1.Inputs'!$D$43*(1+$G254)^(10-1)-'1.Inputs'!$D$44*(1+$G254)^(10-1)-('1.Inputs'!$D$20/'1.Inputs'!$D$27+'1.Inputs'!$D$23/'1.Inputs'!$D$28))-MAX(0,((('1.Inputs'!$D$37*12*IF(10=1,'1.Inputs'!$D$38,IF(10=2,'1.Inputs'!$D$39,$E254)))*$F254*(('1.Inputs'!$D$40)+(1-'1.Inputs'!$D$40)*(1+'1.Inputs'!$D$41))*(1+$G254)^(10-1))-(('1.Inputs'!$D$37*12*IF(10=1,'1.Inputs'!$D$38,IF(10=2,'1.Inputs'!$D$39,$E254)))/(1-'1.Inputs'!$D$42)*$D254*(1+$G254)^(10-1))-('1.Inputs'!$D$37*12*IF(10=1,'1.Inputs'!$D$38,IF(10=2,'1.Inputs'!$D$39,$E254)))*'1.Inputs'!$D$43*(1+$G254)^(10-1)-'1.Inputs'!$D$44*(1+$G254)^(10-1)-('1.Inputs'!$D$20/'1.Inputs'!$D$27+'1.Inputs'!$D$23/'1.Inputs'!$D$28)))*'1.Inputs'!$D$53+('1.Inputs'!$D$20/'1.Inputs'!$D$27+'1.Inputs'!$D$23/'1.Inputs'!$D$28)-(Q254-P254)+(('1.Inputs'!$D$20+'1.Inputs'!$D$23-('1.Inputs'!$D$20/'1.Inputs'!$D$27+'1.Inputs'!$D$23/'1.Inputs'!$D$28)*'1.Inputs'!$D$10)*'1.Inputs'!$D$60+'1.Inputs'!$D$19*'1.Inputs'!$D$59+Q254)</f>
        <v>4821611216.0946674</v>
      </c>
      <c r="AC254" s="36">
        <f ca="1">S254-AC$13-AC$14+MIN(AC$13,MAX(0,((('1.Inputs'!$D$37*12*IF(1=1,'1.Inputs'!$D$38,IF(1=2,'1.Inputs'!$D$39,$E254)))*$F254*(('1.Inputs'!$D$40)+(1-'1.Inputs'!$D$40)*(1+'1.Inputs'!$D$41))*(1+$G254)^(1-1))-(('1.Inputs'!$D$37*12*IF(1=1,'1.Inputs'!$D$38,IF(1=2,'1.Inputs'!$D$39,$E254)))/(1-'1.Inputs'!$D$42)*$D254*(1+$G254)^(1-1))-('1.Inputs'!$D$37*12*IF(1=1,'1.Inputs'!$D$38,IF(1=2,'1.Inputs'!$D$39,$E254)))*'1.Inputs'!$D$43*(1+$G254)^(1-1)-'1.Inputs'!$D$44*(1+$G254)^(1-1)-('1.Inputs'!$D$20/'1.Inputs'!$D$27+'1.Inputs'!$D$23/'1.Inputs'!$D$28))))*'1.Inputs'!$D$53</f>
        <v>-296435944.24187148</v>
      </c>
      <c r="AD254" s="36">
        <f ca="1">T254-AD$13-AD$14+MIN(AD$13,MAX(0,((('1.Inputs'!$D$37*12*IF(2=1,'1.Inputs'!$D$38,IF(2=2,'1.Inputs'!$D$39,$E254)))*$F254*(('1.Inputs'!$D$40)+(1-'1.Inputs'!$D$40)*(1+'1.Inputs'!$D$41))*(1+$G254)^(2-1))-(('1.Inputs'!$D$37*12*IF(2=1,'1.Inputs'!$D$38,IF(2=2,'1.Inputs'!$D$39,$E254)))/(1-'1.Inputs'!$D$42)*$D254*(1+$G254)^(2-1))-('1.Inputs'!$D$37*12*IF(2=1,'1.Inputs'!$D$38,IF(2=2,'1.Inputs'!$D$39,$E254)))*'1.Inputs'!$D$43*(1+$G254)^(2-1)-'1.Inputs'!$D$44*(1+$G254)^(2-1)-('1.Inputs'!$D$20/'1.Inputs'!$D$27+'1.Inputs'!$D$23/'1.Inputs'!$D$28))))*'1.Inputs'!$D$53</f>
        <v>609695666.77540946</v>
      </c>
      <c r="AE254" s="36">
        <f ca="1">U254-AE$13-AE$14+MIN(AE$13,MAX(0,((('1.Inputs'!$D$37*12*IF(3=1,'1.Inputs'!$D$38,IF(3=2,'1.Inputs'!$D$39,$E254)))*$F254*(('1.Inputs'!$D$40)+(1-'1.Inputs'!$D$40)*(1+'1.Inputs'!$D$41))*(1+$G254)^(3-1))-(('1.Inputs'!$D$37*12*IF(3=1,'1.Inputs'!$D$38,IF(3=2,'1.Inputs'!$D$39,$E254)))/(1-'1.Inputs'!$D$42)*$D254*(1+$G254)^(3-1))-('1.Inputs'!$D$37*12*IF(3=1,'1.Inputs'!$D$38,IF(3=2,'1.Inputs'!$D$39,$E254)))*'1.Inputs'!$D$43*(1+$G254)^(3-1)-'1.Inputs'!$D$44*(1+$G254)^(3-1)-('1.Inputs'!$D$20/'1.Inputs'!$D$27+'1.Inputs'!$D$23/'1.Inputs'!$D$28))))*'1.Inputs'!$D$53</f>
        <v>848774803.19297051</v>
      </c>
      <c r="AF254" s="36">
        <f ca="1">V254-AF$13-AF$14+MIN(AF$13,MAX(0,((('1.Inputs'!$D$37*12*IF(4=1,'1.Inputs'!$D$38,IF(4=2,'1.Inputs'!$D$39,$E254)))*$F254*(('1.Inputs'!$D$40)+(1-'1.Inputs'!$D$40)*(1+'1.Inputs'!$D$41))*(1+$G254)^(4-1))-(('1.Inputs'!$D$37*12*IF(4=1,'1.Inputs'!$D$38,IF(4=2,'1.Inputs'!$D$39,$E254)))/(1-'1.Inputs'!$D$42)*$D254*(1+$G254)^(4-1))-('1.Inputs'!$D$37*12*IF(4=1,'1.Inputs'!$D$38,IF(4=2,'1.Inputs'!$D$39,$E254)))*'1.Inputs'!$D$43*(1+$G254)^(4-1)-'1.Inputs'!$D$44*(1+$G254)^(4-1)-('1.Inputs'!$D$20/'1.Inputs'!$D$27+'1.Inputs'!$D$23/'1.Inputs'!$D$28))))*'1.Inputs'!$D$53</f>
        <v>1215975200.3544927</v>
      </c>
      <c r="AG254" s="36">
        <f ca="1">W254-AG$13-AG$14+MIN(AG$13,MAX(0,((('1.Inputs'!$D$37*12*IF(5=1,'1.Inputs'!$D$38,IF(5=2,'1.Inputs'!$D$39,$E254)))*$F254*(('1.Inputs'!$D$40)+(1-'1.Inputs'!$D$40)*(1+'1.Inputs'!$D$41))*(1+$G254)^(5-1))-(('1.Inputs'!$D$37*12*IF(5=1,'1.Inputs'!$D$38,IF(5=2,'1.Inputs'!$D$39,$E254)))/(1-'1.Inputs'!$D$42)*$D254*(1+$G254)^(5-1))-('1.Inputs'!$D$37*12*IF(5=1,'1.Inputs'!$D$38,IF(5=2,'1.Inputs'!$D$39,$E254)))*'1.Inputs'!$D$43*(1+$G254)^(5-1)-'1.Inputs'!$D$44*(1+$G254)^(5-1)-('1.Inputs'!$D$20/'1.Inputs'!$D$27+'1.Inputs'!$D$23/'1.Inputs'!$D$28))))*'1.Inputs'!$D$53</f>
        <v>1308592722.8715262</v>
      </c>
      <c r="AH254" s="36">
        <f ca="1">X254-AH$13-AH$14+MIN(AH$13,MAX(0,((('1.Inputs'!$D$37*12*IF(6=1,'1.Inputs'!$D$38,IF(6=2,'1.Inputs'!$D$39,$E254)))*$F254*(('1.Inputs'!$D$40)+(1-'1.Inputs'!$D$40)*(1+'1.Inputs'!$D$41))*(1+$G254)^(6-1))-(('1.Inputs'!$D$37*12*IF(6=1,'1.Inputs'!$D$38,IF(6=2,'1.Inputs'!$D$39,$E254)))/(1-'1.Inputs'!$D$42)*$D254*(1+$G254)^(6-1))-('1.Inputs'!$D$37*12*IF(6=1,'1.Inputs'!$D$38,IF(6=2,'1.Inputs'!$D$39,$E254)))*'1.Inputs'!$D$43*(1+$G254)^(6-1)-'1.Inputs'!$D$44*(1+$G254)^(6-1)-('1.Inputs'!$D$20/'1.Inputs'!$D$27+'1.Inputs'!$D$23/'1.Inputs'!$D$28))))*'1.Inputs'!$D$53</f>
        <v>1404825382.6335659</v>
      </c>
      <c r="AI254" s="36">
        <f ca="1">Y254-AI$13-AI$14+MIN(AI$13,MAX(0,((('1.Inputs'!$D$37*12*IF(7=1,'1.Inputs'!$D$38,IF(7=2,'1.Inputs'!$D$39,$E254)))*$F254*(('1.Inputs'!$D$40)+(1-'1.Inputs'!$D$40)*(1+'1.Inputs'!$D$41))*(1+$G254)^(7-1))-(('1.Inputs'!$D$37*12*IF(7=1,'1.Inputs'!$D$38,IF(7=2,'1.Inputs'!$D$39,$E254)))/(1-'1.Inputs'!$D$42)*$D254*(1+$G254)^(7-1))-('1.Inputs'!$D$37*12*IF(7=1,'1.Inputs'!$D$38,IF(7=2,'1.Inputs'!$D$39,$E254)))*'1.Inputs'!$D$43*(1+$G254)^(7-1)-'1.Inputs'!$D$44*(1+$G254)^(7-1)-('1.Inputs'!$D$20/'1.Inputs'!$D$27+'1.Inputs'!$D$23/'1.Inputs'!$D$28))))*'1.Inputs'!$D$53</f>
        <v>1504851162.7848871</v>
      </c>
      <c r="AJ254" s="36">
        <f ca="1">Z254-AJ$13-AJ$14+MIN(AJ$13,MAX(0,((('1.Inputs'!$D$37*12*IF(8=1,'1.Inputs'!$D$38,IF(8=2,'1.Inputs'!$D$39,$E254)))*$F254*(('1.Inputs'!$D$40)+(1-'1.Inputs'!$D$40)*(1+'1.Inputs'!$D$41))*(1+$G254)^(8-1))-(('1.Inputs'!$D$37*12*IF(8=1,'1.Inputs'!$D$38,IF(8=2,'1.Inputs'!$D$39,$E254)))/(1-'1.Inputs'!$D$42)*$D254*(1+$G254)^(8-1))-('1.Inputs'!$D$37*12*IF(8=1,'1.Inputs'!$D$38,IF(8=2,'1.Inputs'!$D$39,$E254)))*'1.Inputs'!$D$43*(1+$G254)^(8-1)-'1.Inputs'!$D$44*(1+$G254)^(8-1)-('1.Inputs'!$D$20/'1.Inputs'!$D$27+'1.Inputs'!$D$23/'1.Inputs'!$D$28))))*'1.Inputs'!$D$53</f>
        <v>1854856809.0692194</v>
      </c>
      <c r="AK254" s="36">
        <f ca="1">AA254-AK$13-AK$14+MIN(AK$13,MAX(0,((('1.Inputs'!$D$37*12*IF(9=1,'1.Inputs'!$D$38,IF(9=2,'1.Inputs'!$D$39,$E254)))*$F254*(('1.Inputs'!$D$40)+(1-'1.Inputs'!$D$40)*(1+'1.Inputs'!$D$41))*(1+$G254)^(9-1))-(('1.Inputs'!$D$37*12*IF(9=1,'1.Inputs'!$D$38,IF(9=2,'1.Inputs'!$D$39,$E254)))/(1-'1.Inputs'!$D$42)*$D254*(1+$G254)^(9-1))-('1.Inputs'!$D$37*12*IF(9=1,'1.Inputs'!$D$38,IF(9=2,'1.Inputs'!$D$39,$E254)))*'1.Inputs'!$D$43*(1+$G254)^(9-1)-'1.Inputs'!$D$44*(1+$G254)^(9-1)-('1.Inputs'!$D$20/'1.Inputs'!$D$27+'1.Inputs'!$D$23/'1.Inputs'!$D$28))))*'1.Inputs'!$D$53</f>
        <v>1943850261.2366042</v>
      </c>
      <c r="AL254" s="36">
        <f ca="1">AB254-AL$13-AL$14+MIN(AL$13,MAX(0,((('1.Inputs'!$D$37*12*IF(10=1,'1.Inputs'!$D$38,IF(10=2,'1.Inputs'!$D$39,$E254)))*$F254*(('1.Inputs'!$D$40)+(1-'1.Inputs'!$D$40)*(1+'1.Inputs'!$D$41))*(1+$G254)^(10-1))-(('1.Inputs'!$D$37*12*IF(10=1,'1.Inputs'!$D$38,IF(10=2,'1.Inputs'!$D$39,$E254)))/(1-'1.Inputs'!$D$42)*$D254*(1+$G254)^(10-1))-('1.Inputs'!$D$37*12*IF(10=1,'1.Inputs'!$D$38,IF(10=2,'1.Inputs'!$D$39,$E254)))*'1.Inputs'!$D$43*(1+$G254)^(10-1)-'1.Inputs'!$D$44*(1+$G254)^(10-1)-('1.Inputs'!$D$20/'1.Inputs'!$D$27+'1.Inputs'!$D$23/'1.Inputs'!$D$28))))*'1.Inputs'!$D$53+'1.Inputs'!$D$35</f>
        <v>5621611216.0946674</v>
      </c>
      <c r="AM254" s="48">
        <f ca="1">R254+NPV('1.Inputs'!$D$55,S254:AB254)</f>
        <v>5787133302.0359297</v>
      </c>
      <c r="AN254" s="48">
        <f ca="1">-('1.Inputs'!$D$24*(1-'1.Inputs'!$D$31)+'1.Inputs'!$D$35)+NPV('1.Inputs'!$D$54,AC254:AL254)</f>
        <v>3281039774.4123354</v>
      </c>
      <c r="AO254" s="36">
        <f t="shared" ca="1" si="29"/>
        <v>-1.3583736059747391</v>
      </c>
      <c r="AP254" s="36">
        <f t="shared" ca="1" si="30"/>
        <v>3.0251900487626284</v>
      </c>
      <c r="AQ254" s="36">
        <f ca="1">'1.Inputs'!$D$35+MIN(SUM($AC254:AC254),SUM($AC254:AD254),SUM($AC254:AE254),SUM($AC254:AF254),SUM($AC254:AG254),SUM($AC254:AH254),SUM($AC254:AI254),SUM($AC254:AJ254),SUM($AC254:AK254),SUM($AC254:AL254))</f>
        <v>503564055.75812852</v>
      </c>
      <c r="AR254" s="36">
        <f ca="1">IF(AP254&lt;'1.Inputs'!$D$57,1,0)</f>
        <v>0</v>
      </c>
      <c r="AS254" s="36">
        <f t="shared" ca="1" si="31"/>
        <v>0</v>
      </c>
    </row>
    <row r="255" spans="2:45" ht="15" customHeight="1" x14ac:dyDescent="0.25">
      <c r="B255" s="36">
        <v>240</v>
      </c>
      <c r="C255" s="36">
        <f t="shared" ca="1" si="24"/>
        <v>0.89482801997494665</v>
      </c>
      <c r="D255" s="36">
        <f t="shared" ca="1" si="25"/>
        <v>18145.800872535518</v>
      </c>
      <c r="E255" s="47">
        <f t="shared" ca="1" si="26"/>
        <v>0.87975514328034177</v>
      </c>
      <c r="F255" s="36">
        <f t="shared" ca="1" si="27"/>
        <v>32614.745824488768</v>
      </c>
      <c r="G255" s="36">
        <f t="shared" ca="1" si="28"/>
        <v>5.4097747340697909E-2</v>
      </c>
      <c r="H255" s="36">
        <f ca="1">((('1.Inputs'!$D$37*12*IF(1=1,'1.Inputs'!$D$38,IF(1=2,'1.Inputs'!$D$39,$E255)))*$F255*(('1.Inputs'!$D$40)+(1-'1.Inputs'!$D$40)*(1+'1.Inputs'!$D$41))*(1+$G255)^(1-1))*'1.Inputs'!$D$47+(('1.Inputs'!$D$37*12*IF(1=1,'1.Inputs'!$D$38,IF(1=2,'1.Inputs'!$D$39,$E255)))/(1-'1.Inputs'!$D$42)*$D255*(1+$G255)^(1-1))*('1.Inputs'!$D$48-'1.Inputs'!$D$49))/'1.Inputs'!$D$51</f>
        <v>850999857.48745298</v>
      </c>
      <c r="I255" s="36">
        <f ca="1">((('1.Inputs'!$D$37*12*IF(2=1,'1.Inputs'!$D$38,IF(2=2,'1.Inputs'!$D$39,$E255)))*$F255*(('1.Inputs'!$D$40)+(1-'1.Inputs'!$D$40)*(1+'1.Inputs'!$D$41))*(1+$G255)^(2-1))*'1.Inputs'!$D$47+(('1.Inputs'!$D$37*12*IF(2=1,'1.Inputs'!$D$38,IF(2=2,'1.Inputs'!$D$39,$E255)))/(1-'1.Inputs'!$D$42)*$D255*(1+$G255)^(2-1))*('1.Inputs'!$D$48-'1.Inputs'!$D$49))/'1.Inputs'!$D$51</f>
        <v>1255851845.8706906</v>
      </c>
      <c r="J255" s="36">
        <f ca="1">((('1.Inputs'!$D$37*12*IF(3=1,'1.Inputs'!$D$38,IF(3=2,'1.Inputs'!$D$39,$E255)))*$F255*(('1.Inputs'!$D$40)+(1-'1.Inputs'!$D$40)*(1+'1.Inputs'!$D$41))*(1+$G255)^(3-1))*'1.Inputs'!$D$47+(('1.Inputs'!$D$37*12*IF(3=1,'1.Inputs'!$D$38,IF(3=2,'1.Inputs'!$D$39,$E255)))/(1-'1.Inputs'!$D$42)*$D255*(1+$G255)^(3-1))*('1.Inputs'!$D$48-'1.Inputs'!$D$49))/'1.Inputs'!$D$51</f>
        <v>1663730843.5636928</v>
      </c>
      <c r="K255" s="36">
        <f ca="1">((('1.Inputs'!$D$37*12*IF(4=1,'1.Inputs'!$D$38,IF(4=2,'1.Inputs'!$D$39,$E255)))*$F255*(('1.Inputs'!$D$40)+(1-'1.Inputs'!$D$40)*(1+'1.Inputs'!$D$41))*(1+$G255)^(4-1))*'1.Inputs'!$D$47+(('1.Inputs'!$D$37*12*IF(4=1,'1.Inputs'!$D$38,IF(4=2,'1.Inputs'!$D$39,$E255)))/(1-'1.Inputs'!$D$42)*$D255*(1+$G255)^(4-1))*('1.Inputs'!$D$48-'1.Inputs'!$D$49))/'1.Inputs'!$D$51</f>
        <v>1753734934.3817275</v>
      </c>
      <c r="L255" s="36">
        <f ca="1">((('1.Inputs'!$D$37*12*IF(5=1,'1.Inputs'!$D$38,IF(5=2,'1.Inputs'!$D$39,$E255)))*$F255*(('1.Inputs'!$D$40)+(1-'1.Inputs'!$D$40)*(1+'1.Inputs'!$D$41))*(1+$G255)^(5-1))*'1.Inputs'!$D$47+(('1.Inputs'!$D$37*12*IF(5=1,'1.Inputs'!$D$38,IF(5=2,'1.Inputs'!$D$39,$E255)))/(1-'1.Inputs'!$D$42)*$D255*(1+$G255)^(5-1))*('1.Inputs'!$D$48-'1.Inputs'!$D$49))/'1.Inputs'!$D$51</f>
        <v>1848608043.7644653</v>
      </c>
      <c r="M255" s="36">
        <f ca="1">((('1.Inputs'!$D$37*12*IF(6=1,'1.Inputs'!$D$38,IF(6=2,'1.Inputs'!$D$39,$E255)))*$F255*(('1.Inputs'!$D$40)+(1-'1.Inputs'!$D$40)*(1+'1.Inputs'!$D$41))*(1+$G255)^(6-1))*'1.Inputs'!$D$47+(('1.Inputs'!$D$37*12*IF(6=1,'1.Inputs'!$D$38,IF(6=2,'1.Inputs'!$D$39,$E255)))/(1-'1.Inputs'!$D$42)*$D255*(1+$G255)^(6-1))*('1.Inputs'!$D$48-'1.Inputs'!$D$49))/'1.Inputs'!$D$51</f>
        <v>1948613574.6480169</v>
      </c>
      <c r="N255" s="36">
        <f ca="1">((('1.Inputs'!$D$37*12*IF(7=1,'1.Inputs'!$D$38,IF(7=2,'1.Inputs'!$D$39,$E255)))*$F255*(('1.Inputs'!$D$40)+(1-'1.Inputs'!$D$40)*(1+'1.Inputs'!$D$41))*(1+$G255)^(7-1))*'1.Inputs'!$D$47+(('1.Inputs'!$D$37*12*IF(7=1,'1.Inputs'!$D$38,IF(7=2,'1.Inputs'!$D$39,$E255)))/(1-'1.Inputs'!$D$42)*$D255*(1+$G255)^(7-1))*('1.Inputs'!$D$48-'1.Inputs'!$D$49))/'1.Inputs'!$D$51</f>
        <v>2054029179.473979</v>
      </c>
      <c r="O255" s="36">
        <f ca="1">((('1.Inputs'!$D$37*12*IF(8=1,'1.Inputs'!$D$38,IF(8=2,'1.Inputs'!$D$39,$E255)))*$F255*(('1.Inputs'!$D$40)+(1-'1.Inputs'!$D$40)*(1+'1.Inputs'!$D$41))*(1+$G255)^(8-1))*'1.Inputs'!$D$47+(('1.Inputs'!$D$37*12*IF(8=1,'1.Inputs'!$D$38,IF(8=2,'1.Inputs'!$D$39,$E255)))/(1-'1.Inputs'!$D$42)*$D255*(1+$G255)^(8-1))*('1.Inputs'!$D$48-'1.Inputs'!$D$49))/'1.Inputs'!$D$51</f>
        <v>2165147531.0555835</v>
      </c>
      <c r="P255" s="36">
        <f ca="1">((('1.Inputs'!$D$37*12*IF(9=1,'1.Inputs'!$D$38,IF(9=2,'1.Inputs'!$D$39,$E255)))*$F255*(('1.Inputs'!$D$40)+(1-'1.Inputs'!$D$40)*(1+'1.Inputs'!$D$41))*(1+$G255)^(9-1))*'1.Inputs'!$D$47+(('1.Inputs'!$D$37*12*IF(9=1,'1.Inputs'!$D$38,IF(9=2,'1.Inputs'!$D$39,$E255)))/(1-'1.Inputs'!$D$42)*$D255*(1+$G255)^(9-1))*('1.Inputs'!$D$48-'1.Inputs'!$D$49))/'1.Inputs'!$D$51</f>
        <v>2282277135.1459637</v>
      </c>
      <c r="Q255" s="36">
        <f ca="1">((('1.Inputs'!$D$37*12*IF(10=1,'1.Inputs'!$D$38,IF(10=2,'1.Inputs'!$D$39,$E255)))*$F255*(('1.Inputs'!$D$40)+(1-'1.Inputs'!$D$40)*(1+'1.Inputs'!$D$41))*(1+$G255)^(10-1))*'1.Inputs'!$D$47+(('1.Inputs'!$D$37*12*IF(10=1,'1.Inputs'!$D$38,IF(10=2,'1.Inputs'!$D$39,$E255)))/(1-'1.Inputs'!$D$42)*$D255*(1+$G255)^(10-1))*('1.Inputs'!$D$48-'1.Inputs'!$D$49))/'1.Inputs'!$D$51</f>
        <v>2405743186.9645419</v>
      </c>
      <c r="R255" s="36">
        <f>-'1.Inputs'!$D$24</f>
        <v>-2050000000</v>
      </c>
      <c r="S255" s="36">
        <f ca="1">((('1.Inputs'!$D$37*12*IF(1=1,'1.Inputs'!$D$38,IF(1=2,'1.Inputs'!$D$39,$E255)))*$F255*(('1.Inputs'!$D$40)+(1-'1.Inputs'!$D$40)*(1+'1.Inputs'!$D$41))*(1+$G255)^(1-1))-(('1.Inputs'!$D$37*12*IF(1=1,'1.Inputs'!$D$38,IF(1=2,'1.Inputs'!$D$39,$E255)))/(1-'1.Inputs'!$D$42)*$D255*(1+$G255)^(1-1))-('1.Inputs'!$D$37*12*IF(1=1,'1.Inputs'!$D$38,IF(1=2,'1.Inputs'!$D$39,$E255)))*'1.Inputs'!$D$43*(1+$G255)^(1-1)-'1.Inputs'!$D$44*(1+$G255)^(1-1)-('1.Inputs'!$D$20/'1.Inputs'!$D$27+'1.Inputs'!$D$23/'1.Inputs'!$D$28))-MAX(0,((('1.Inputs'!$D$37*12*IF(1=1,'1.Inputs'!$D$38,IF(1=2,'1.Inputs'!$D$39,$E255)))*$F255*(('1.Inputs'!$D$40)+(1-'1.Inputs'!$D$40)*(1+'1.Inputs'!$D$41))*(1+$G255)^(1-1))-(('1.Inputs'!$D$37*12*IF(1=1,'1.Inputs'!$D$38,IF(1=2,'1.Inputs'!$D$39,$E255)))/(1-'1.Inputs'!$D$42)*$D255*(1+$G255)^(1-1))-('1.Inputs'!$D$37*12*IF(1=1,'1.Inputs'!$D$38,IF(1=2,'1.Inputs'!$D$39,$E255)))*'1.Inputs'!$D$43*(1+$G255)^(1-1)-'1.Inputs'!$D$44*(1+$G255)^(1-1)-('1.Inputs'!$D$20/'1.Inputs'!$D$27+'1.Inputs'!$D$23/'1.Inputs'!$D$28)))*'1.Inputs'!$D$53+('1.Inputs'!$D$20/'1.Inputs'!$D$27+'1.Inputs'!$D$23/'1.Inputs'!$D$28)-H255</f>
        <v>-321030395.08176762</v>
      </c>
      <c r="T255" s="36">
        <f ca="1">((('1.Inputs'!$D$37*12*IF(2=1,'1.Inputs'!$D$38,IF(2=2,'1.Inputs'!$D$39,$E255)))*$F255*(('1.Inputs'!$D$40)+(1-'1.Inputs'!$D$40)*(1+'1.Inputs'!$D$41))*(1+$G255)^(2-1))-(('1.Inputs'!$D$37*12*IF(2=1,'1.Inputs'!$D$38,IF(2=2,'1.Inputs'!$D$39,$E255)))/(1-'1.Inputs'!$D$42)*$D255*(1+$G255)^(2-1))-('1.Inputs'!$D$37*12*IF(2=1,'1.Inputs'!$D$38,IF(2=2,'1.Inputs'!$D$39,$E255)))*'1.Inputs'!$D$43*(1+$G255)^(2-1)-'1.Inputs'!$D$44*(1+$G255)^(2-1)-('1.Inputs'!$D$20/'1.Inputs'!$D$27+'1.Inputs'!$D$23/'1.Inputs'!$D$28))-MAX(0,((('1.Inputs'!$D$37*12*IF(2=1,'1.Inputs'!$D$38,IF(2=2,'1.Inputs'!$D$39,$E255)))*$F255*(('1.Inputs'!$D$40)+(1-'1.Inputs'!$D$40)*(1+'1.Inputs'!$D$41))*(1+$G255)^(2-1))-(('1.Inputs'!$D$37*12*IF(2=1,'1.Inputs'!$D$38,IF(2=2,'1.Inputs'!$D$39,$E255)))/(1-'1.Inputs'!$D$42)*$D255*(1+$G255)^(2-1))-('1.Inputs'!$D$37*12*IF(2=1,'1.Inputs'!$D$38,IF(2=2,'1.Inputs'!$D$39,$E255)))*'1.Inputs'!$D$43*(1+$G255)^(2-1)-'1.Inputs'!$D$44*(1+$G255)^(2-1)-('1.Inputs'!$D$20/'1.Inputs'!$D$27+'1.Inputs'!$D$23/'1.Inputs'!$D$28)))*'1.Inputs'!$D$53+('1.Inputs'!$D$20/'1.Inputs'!$D$27+'1.Inputs'!$D$23/'1.Inputs'!$D$28)-(I255-H255)</f>
        <v>601423781.58156931</v>
      </c>
      <c r="U255" s="36">
        <f ca="1">((('1.Inputs'!$D$37*12*IF(3=1,'1.Inputs'!$D$38,IF(3=2,'1.Inputs'!$D$39,$E255)))*$F255*(('1.Inputs'!$D$40)+(1-'1.Inputs'!$D$40)*(1+'1.Inputs'!$D$41))*(1+$G255)^(3-1))-(('1.Inputs'!$D$37*12*IF(3=1,'1.Inputs'!$D$38,IF(3=2,'1.Inputs'!$D$39,$E255)))/(1-'1.Inputs'!$D$42)*$D255*(1+$G255)^(3-1))-('1.Inputs'!$D$37*12*IF(3=1,'1.Inputs'!$D$38,IF(3=2,'1.Inputs'!$D$39,$E255)))*'1.Inputs'!$D$43*(1+$G255)^(3-1)-'1.Inputs'!$D$44*(1+$G255)^(3-1)-('1.Inputs'!$D$20/'1.Inputs'!$D$27+'1.Inputs'!$D$23/'1.Inputs'!$D$28))-MAX(0,((('1.Inputs'!$D$37*12*IF(3=1,'1.Inputs'!$D$38,IF(3=2,'1.Inputs'!$D$39,$E255)))*$F255*(('1.Inputs'!$D$40)+(1-'1.Inputs'!$D$40)*(1+'1.Inputs'!$D$41))*(1+$G255)^(3-1))-(('1.Inputs'!$D$37*12*IF(3=1,'1.Inputs'!$D$38,IF(3=2,'1.Inputs'!$D$39,$E255)))/(1-'1.Inputs'!$D$42)*$D255*(1+$G255)^(3-1))-('1.Inputs'!$D$37*12*IF(3=1,'1.Inputs'!$D$38,IF(3=2,'1.Inputs'!$D$39,$E255)))*'1.Inputs'!$D$43*(1+$G255)^(3-1)-'1.Inputs'!$D$44*(1+$G255)^(3-1)-('1.Inputs'!$D$20/'1.Inputs'!$D$27+'1.Inputs'!$D$23/'1.Inputs'!$D$28)))*'1.Inputs'!$D$53+('1.Inputs'!$D$20/'1.Inputs'!$D$27+'1.Inputs'!$D$23/'1.Inputs'!$D$28)-(J255-I255)</f>
        <v>1076788920.2263017</v>
      </c>
      <c r="V255" s="36">
        <f ca="1">((('1.Inputs'!$D$37*12*IF(4=1,'1.Inputs'!$D$38,IF(4=2,'1.Inputs'!$D$39,$E255)))*$F255*(('1.Inputs'!$D$40)+(1-'1.Inputs'!$D$40)*(1+'1.Inputs'!$D$41))*(1+$G255)^(4-1))-(('1.Inputs'!$D$37*12*IF(4=1,'1.Inputs'!$D$38,IF(4=2,'1.Inputs'!$D$39,$E255)))/(1-'1.Inputs'!$D$42)*$D255*(1+$G255)^(4-1))-('1.Inputs'!$D$37*12*IF(4=1,'1.Inputs'!$D$38,IF(4=2,'1.Inputs'!$D$39,$E255)))*'1.Inputs'!$D$43*(1+$G255)^(4-1)-'1.Inputs'!$D$44*(1+$G255)^(4-1)-('1.Inputs'!$D$20/'1.Inputs'!$D$27+'1.Inputs'!$D$23/'1.Inputs'!$D$28))-MAX(0,((('1.Inputs'!$D$37*12*IF(4=1,'1.Inputs'!$D$38,IF(4=2,'1.Inputs'!$D$39,$E255)))*$F255*(('1.Inputs'!$D$40)+(1-'1.Inputs'!$D$40)*(1+'1.Inputs'!$D$41))*(1+$G255)^(4-1))-(('1.Inputs'!$D$37*12*IF(4=1,'1.Inputs'!$D$38,IF(4=2,'1.Inputs'!$D$39,$E255)))/(1-'1.Inputs'!$D$42)*$D255*(1+$G255)^(4-1))-('1.Inputs'!$D$37*12*IF(4=1,'1.Inputs'!$D$38,IF(4=2,'1.Inputs'!$D$39,$E255)))*'1.Inputs'!$D$43*(1+$G255)^(4-1)-'1.Inputs'!$D$44*(1+$G255)^(4-1)-('1.Inputs'!$D$20/'1.Inputs'!$D$27+'1.Inputs'!$D$23/'1.Inputs'!$D$28)))*'1.Inputs'!$D$53+('1.Inputs'!$D$20/'1.Inputs'!$D$27+'1.Inputs'!$D$23/'1.Inputs'!$D$28)-(K255-J255)</f>
        <v>1472424898.4478595</v>
      </c>
      <c r="W255" s="36">
        <f ca="1">((('1.Inputs'!$D$37*12*IF(5=1,'1.Inputs'!$D$38,IF(5=2,'1.Inputs'!$D$39,$E255)))*$F255*(('1.Inputs'!$D$40)+(1-'1.Inputs'!$D$40)*(1+'1.Inputs'!$D$41))*(1+$G255)^(5-1))-(('1.Inputs'!$D$37*12*IF(5=1,'1.Inputs'!$D$38,IF(5=2,'1.Inputs'!$D$39,$E255)))/(1-'1.Inputs'!$D$42)*$D255*(1+$G255)^(5-1))-('1.Inputs'!$D$37*12*IF(5=1,'1.Inputs'!$D$38,IF(5=2,'1.Inputs'!$D$39,$E255)))*'1.Inputs'!$D$43*(1+$G255)^(5-1)-'1.Inputs'!$D$44*(1+$G255)^(5-1)-('1.Inputs'!$D$20/'1.Inputs'!$D$27+'1.Inputs'!$D$23/'1.Inputs'!$D$28))-MAX(0,((('1.Inputs'!$D$37*12*IF(5=1,'1.Inputs'!$D$38,IF(5=2,'1.Inputs'!$D$39,$E255)))*$F255*(('1.Inputs'!$D$40)+(1-'1.Inputs'!$D$40)*(1+'1.Inputs'!$D$41))*(1+$G255)^(5-1))-(('1.Inputs'!$D$37*12*IF(5=1,'1.Inputs'!$D$38,IF(5=2,'1.Inputs'!$D$39,$E255)))/(1-'1.Inputs'!$D$42)*$D255*(1+$G255)^(5-1))-('1.Inputs'!$D$37*12*IF(5=1,'1.Inputs'!$D$38,IF(5=2,'1.Inputs'!$D$39,$E255)))*'1.Inputs'!$D$43*(1+$G255)^(5-1)-'1.Inputs'!$D$44*(1+$G255)^(5-1)-('1.Inputs'!$D$20/'1.Inputs'!$D$27+'1.Inputs'!$D$23/'1.Inputs'!$D$28)))*'1.Inputs'!$D$53+('1.Inputs'!$D$20/'1.Inputs'!$D$27+'1.Inputs'!$D$23/'1.Inputs'!$D$28)-(L255-K255)</f>
        <v>1549523650.0203965</v>
      </c>
      <c r="X255" s="36">
        <f ca="1">((('1.Inputs'!$D$37*12*IF(6=1,'1.Inputs'!$D$38,IF(6=2,'1.Inputs'!$D$39,$E255)))*$F255*(('1.Inputs'!$D$40)+(1-'1.Inputs'!$D$40)*(1+'1.Inputs'!$D$41))*(1+$G255)^(6-1))-(('1.Inputs'!$D$37*12*IF(6=1,'1.Inputs'!$D$38,IF(6=2,'1.Inputs'!$D$39,$E255)))/(1-'1.Inputs'!$D$42)*$D255*(1+$G255)^(6-1))-('1.Inputs'!$D$37*12*IF(6=1,'1.Inputs'!$D$38,IF(6=2,'1.Inputs'!$D$39,$E255)))*'1.Inputs'!$D$43*(1+$G255)^(6-1)-'1.Inputs'!$D$44*(1+$G255)^(6-1)-('1.Inputs'!$D$20/'1.Inputs'!$D$27+'1.Inputs'!$D$23/'1.Inputs'!$D$28))-MAX(0,((('1.Inputs'!$D$37*12*IF(6=1,'1.Inputs'!$D$38,IF(6=2,'1.Inputs'!$D$39,$E255)))*$F255*(('1.Inputs'!$D$40)+(1-'1.Inputs'!$D$40)*(1+'1.Inputs'!$D$41))*(1+$G255)^(6-1))-(('1.Inputs'!$D$37*12*IF(6=1,'1.Inputs'!$D$38,IF(6=2,'1.Inputs'!$D$39,$E255)))/(1-'1.Inputs'!$D$42)*$D255*(1+$G255)^(6-1))-('1.Inputs'!$D$37*12*IF(6=1,'1.Inputs'!$D$38,IF(6=2,'1.Inputs'!$D$39,$E255)))*'1.Inputs'!$D$43*(1+$G255)^(6-1)-'1.Inputs'!$D$44*(1+$G255)^(6-1)-('1.Inputs'!$D$20/'1.Inputs'!$D$27+'1.Inputs'!$D$23/'1.Inputs'!$D$28)))*'1.Inputs'!$D$53+('1.Inputs'!$D$20/'1.Inputs'!$D$27+'1.Inputs'!$D$23/'1.Inputs'!$D$28)-(M255-L255)</f>
        <v>1630793270.375788</v>
      </c>
      <c r="Y255" s="36">
        <f ca="1">((('1.Inputs'!$D$37*12*IF(7=1,'1.Inputs'!$D$38,IF(7=2,'1.Inputs'!$D$39,$E255)))*$F255*(('1.Inputs'!$D$40)+(1-'1.Inputs'!$D$40)*(1+'1.Inputs'!$D$41))*(1+$G255)^(7-1))-(('1.Inputs'!$D$37*12*IF(7=1,'1.Inputs'!$D$38,IF(7=2,'1.Inputs'!$D$39,$E255)))/(1-'1.Inputs'!$D$42)*$D255*(1+$G255)^(7-1))-('1.Inputs'!$D$37*12*IF(7=1,'1.Inputs'!$D$38,IF(7=2,'1.Inputs'!$D$39,$E255)))*'1.Inputs'!$D$43*(1+$G255)^(7-1)-'1.Inputs'!$D$44*(1+$G255)^(7-1)-('1.Inputs'!$D$20/'1.Inputs'!$D$27+'1.Inputs'!$D$23/'1.Inputs'!$D$28))-MAX(0,((('1.Inputs'!$D$37*12*IF(7=1,'1.Inputs'!$D$38,IF(7=2,'1.Inputs'!$D$39,$E255)))*$F255*(('1.Inputs'!$D$40)+(1-'1.Inputs'!$D$40)*(1+'1.Inputs'!$D$41))*(1+$G255)^(7-1))-(('1.Inputs'!$D$37*12*IF(7=1,'1.Inputs'!$D$38,IF(7=2,'1.Inputs'!$D$39,$E255)))/(1-'1.Inputs'!$D$42)*$D255*(1+$G255)^(7-1))-('1.Inputs'!$D$37*12*IF(7=1,'1.Inputs'!$D$38,IF(7=2,'1.Inputs'!$D$39,$E255)))*'1.Inputs'!$D$43*(1+$G255)^(7-1)-'1.Inputs'!$D$44*(1+$G255)^(7-1)-('1.Inputs'!$D$20/'1.Inputs'!$D$27+'1.Inputs'!$D$23/'1.Inputs'!$D$28)))*'1.Inputs'!$D$53+('1.Inputs'!$D$20/'1.Inputs'!$D$27+'1.Inputs'!$D$23/'1.Inputs'!$D$28)-(N255-M255)</f>
        <v>1716459394.1196394</v>
      </c>
      <c r="Z255" s="36">
        <f ca="1">((('1.Inputs'!$D$37*12*IF(8=1,'1.Inputs'!$D$38,IF(8=2,'1.Inputs'!$D$39,$E255)))*$F255*(('1.Inputs'!$D$40)+(1-'1.Inputs'!$D$40)*(1+'1.Inputs'!$D$41))*(1+$G255)^(8-1))-(('1.Inputs'!$D$37*12*IF(8=1,'1.Inputs'!$D$38,IF(8=2,'1.Inputs'!$D$39,$E255)))/(1-'1.Inputs'!$D$42)*$D255*(1+$G255)^(8-1))-('1.Inputs'!$D$37*12*IF(8=1,'1.Inputs'!$D$38,IF(8=2,'1.Inputs'!$D$39,$E255)))*'1.Inputs'!$D$43*(1+$G255)^(8-1)-'1.Inputs'!$D$44*(1+$G255)^(8-1)-('1.Inputs'!$D$20/'1.Inputs'!$D$27+'1.Inputs'!$D$23/'1.Inputs'!$D$28))-MAX(0,((('1.Inputs'!$D$37*12*IF(8=1,'1.Inputs'!$D$38,IF(8=2,'1.Inputs'!$D$39,$E255)))*$F255*(('1.Inputs'!$D$40)+(1-'1.Inputs'!$D$40)*(1+'1.Inputs'!$D$41))*(1+$G255)^(8-1))-(('1.Inputs'!$D$37*12*IF(8=1,'1.Inputs'!$D$38,IF(8=2,'1.Inputs'!$D$39,$E255)))/(1-'1.Inputs'!$D$42)*$D255*(1+$G255)^(8-1))-('1.Inputs'!$D$37*12*IF(8=1,'1.Inputs'!$D$38,IF(8=2,'1.Inputs'!$D$39,$E255)))*'1.Inputs'!$D$43*(1+$G255)^(8-1)-'1.Inputs'!$D$44*(1+$G255)^(8-1)-('1.Inputs'!$D$20/'1.Inputs'!$D$27+'1.Inputs'!$D$23/'1.Inputs'!$D$28)))*'1.Inputs'!$D$53+('1.Inputs'!$D$20/'1.Inputs'!$D$27+'1.Inputs'!$D$23/'1.Inputs'!$D$28)-(O255-N255)</f>
        <v>1806759862.1814432</v>
      </c>
      <c r="AA255" s="36">
        <f ca="1">((('1.Inputs'!$D$37*12*IF(9=1,'1.Inputs'!$D$38,IF(9=2,'1.Inputs'!$D$39,$E255)))*$F255*(('1.Inputs'!$D$40)+(1-'1.Inputs'!$D$40)*(1+'1.Inputs'!$D$41))*(1+$G255)^(9-1))-(('1.Inputs'!$D$37*12*IF(9=1,'1.Inputs'!$D$38,IF(9=2,'1.Inputs'!$D$39,$E255)))/(1-'1.Inputs'!$D$42)*$D255*(1+$G255)^(9-1))-('1.Inputs'!$D$37*12*IF(9=1,'1.Inputs'!$D$38,IF(9=2,'1.Inputs'!$D$39,$E255)))*'1.Inputs'!$D$43*(1+$G255)^(9-1)-'1.Inputs'!$D$44*(1+$G255)^(9-1)-('1.Inputs'!$D$20/'1.Inputs'!$D$27+'1.Inputs'!$D$23/'1.Inputs'!$D$28))-MAX(0,((('1.Inputs'!$D$37*12*IF(9=1,'1.Inputs'!$D$38,IF(9=2,'1.Inputs'!$D$39,$E255)))*$F255*(('1.Inputs'!$D$40)+(1-'1.Inputs'!$D$40)*(1+'1.Inputs'!$D$41))*(1+$G255)^(9-1))-(('1.Inputs'!$D$37*12*IF(9=1,'1.Inputs'!$D$38,IF(9=2,'1.Inputs'!$D$39,$E255)))/(1-'1.Inputs'!$D$42)*$D255*(1+$G255)^(9-1))-('1.Inputs'!$D$37*12*IF(9=1,'1.Inputs'!$D$38,IF(9=2,'1.Inputs'!$D$39,$E255)))*'1.Inputs'!$D$43*(1+$G255)^(9-1)-'1.Inputs'!$D$44*(1+$G255)^(9-1)-('1.Inputs'!$D$20/'1.Inputs'!$D$27+'1.Inputs'!$D$23/'1.Inputs'!$D$28)))*'1.Inputs'!$D$53+('1.Inputs'!$D$20/'1.Inputs'!$D$27+'1.Inputs'!$D$23/'1.Inputs'!$D$28)-(P255-O255)</f>
        <v>1901945382.1492014</v>
      </c>
      <c r="AB255" s="36">
        <f ca="1">((('1.Inputs'!$D$37*12*IF(10=1,'1.Inputs'!$D$38,IF(10=2,'1.Inputs'!$D$39,$E255)))*$F255*(('1.Inputs'!$D$40)+(1-'1.Inputs'!$D$40)*(1+'1.Inputs'!$D$41))*(1+$G255)^(10-1))-(('1.Inputs'!$D$37*12*IF(10=1,'1.Inputs'!$D$38,IF(10=2,'1.Inputs'!$D$39,$E255)))/(1-'1.Inputs'!$D$42)*$D255*(1+$G255)^(10-1))-('1.Inputs'!$D$37*12*IF(10=1,'1.Inputs'!$D$38,IF(10=2,'1.Inputs'!$D$39,$E255)))*'1.Inputs'!$D$43*(1+$G255)^(10-1)-'1.Inputs'!$D$44*(1+$G255)^(10-1)-('1.Inputs'!$D$20/'1.Inputs'!$D$27+'1.Inputs'!$D$23/'1.Inputs'!$D$28))-MAX(0,((('1.Inputs'!$D$37*12*IF(10=1,'1.Inputs'!$D$38,IF(10=2,'1.Inputs'!$D$39,$E255)))*$F255*(('1.Inputs'!$D$40)+(1-'1.Inputs'!$D$40)*(1+'1.Inputs'!$D$41))*(1+$G255)^(10-1))-(('1.Inputs'!$D$37*12*IF(10=1,'1.Inputs'!$D$38,IF(10=2,'1.Inputs'!$D$39,$E255)))/(1-'1.Inputs'!$D$42)*$D255*(1+$G255)^(10-1))-('1.Inputs'!$D$37*12*IF(10=1,'1.Inputs'!$D$38,IF(10=2,'1.Inputs'!$D$39,$E255)))*'1.Inputs'!$D$43*(1+$G255)^(10-1)-'1.Inputs'!$D$44*(1+$G255)^(10-1)-('1.Inputs'!$D$20/'1.Inputs'!$D$27+'1.Inputs'!$D$23/'1.Inputs'!$D$28)))*'1.Inputs'!$D$53+('1.Inputs'!$D$20/'1.Inputs'!$D$27+'1.Inputs'!$D$23/'1.Inputs'!$D$28)-(Q255-P255)+(('1.Inputs'!$D$20+'1.Inputs'!$D$23-('1.Inputs'!$D$20/'1.Inputs'!$D$27+'1.Inputs'!$D$23/'1.Inputs'!$D$28)*'1.Inputs'!$D$10)*'1.Inputs'!$D$60+'1.Inputs'!$D$19*'1.Inputs'!$D$59+Q255)</f>
        <v>5108023411.2912102</v>
      </c>
      <c r="AC255" s="36">
        <f ca="1">S255-AC$13-AC$14+MIN(AC$13,MAX(0,((('1.Inputs'!$D$37*12*IF(1=1,'1.Inputs'!$D$38,IF(1=2,'1.Inputs'!$D$39,$E255)))*$F255*(('1.Inputs'!$D$40)+(1-'1.Inputs'!$D$40)*(1+'1.Inputs'!$D$41))*(1+$G255)^(1-1))-(('1.Inputs'!$D$37*12*IF(1=1,'1.Inputs'!$D$38,IF(1=2,'1.Inputs'!$D$39,$E255)))/(1-'1.Inputs'!$D$42)*$D255*(1+$G255)^(1-1))-('1.Inputs'!$D$37*12*IF(1=1,'1.Inputs'!$D$38,IF(1=2,'1.Inputs'!$D$39,$E255)))*'1.Inputs'!$D$43*(1+$G255)^(1-1)-'1.Inputs'!$D$44*(1+$G255)^(1-1)-('1.Inputs'!$D$20/'1.Inputs'!$D$27+'1.Inputs'!$D$23/'1.Inputs'!$D$28))))*'1.Inputs'!$D$53</f>
        <v>-416970395.08176762</v>
      </c>
      <c r="AD255" s="36">
        <f ca="1">T255-AD$13-AD$14+MIN(AD$13,MAX(0,((('1.Inputs'!$D$37*12*IF(2=1,'1.Inputs'!$D$38,IF(2=2,'1.Inputs'!$D$39,$E255)))*$F255*(('1.Inputs'!$D$40)+(1-'1.Inputs'!$D$40)*(1+'1.Inputs'!$D$41))*(1+$G255)^(2-1))-(('1.Inputs'!$D$37*12*IF(2=1,'1.Inputs'!$D$38,IF(2=2,'1.Inputs'!$D$39,$E255)))/(1-'1.Inputs'!$D$42)*$D255*(1+$G255)^(2-1))-('1.Inputs'!$D$37*12*IF(2=1,'1.Inputs'!$D$38,IF(2=2,'1.Inputs'!$D$39,$E255)))*'1.Inputs'!$D$43*(1+$G255)^(2-1)-'1.Inputs'!$D$44*(1+$G255)^(2-1)-('1.Inputs'!$D$20/'1.Inputs'!$D$27+'1.Inputs'!$D$23/'1.Inputs'!$D$28))))*'1.Inputs'!$D$53</f>
        <v>505483781.58156931</v>
      </c>
      <c r="AE255" s="36">
        <f ca="1">U255-AE$13-AE$14+MIN(AE$13,MAX(0,((('1.Inputs'!$D$37*12*IF(3=1,'1.Inputs'!$D$38,IF(3=2,'1.Inputs'!$D$39,$E255)))*$F255*(('1.Inputs'!$D$40)+(1-'1.Inputs'!$D$40)*(1+'1.Inputs'!$D$41))*(1+$G255)^(3-1))-(('1.Inputs'!$D$37*12*IF(3=1,'1.Inputs'!$D$38,IF(3=2,'1.Inputs'!$D$39,$E255)))/(1-'1.Inputs'!$D$42)*$D255*(1+$G255)^(3-1))-('1.Inputs'!$D$37*12*IF(3=1,'1.Inputs'!$D$38,IF(3=2,'1.Inputs'!$D$39,$E255)))*'1.Inputs'!$D$43*(1+$G255)^(3-1)-'1.Inputs'!$D$44*(1+$G255)^(3-1)-('1.Inputs'!$D$20/'1.Inputs'!$D$27+'1.Inputs'!$D$23/'1.Inputs'!$D$28))))*'1.Inputs'!$D$53</f>
        <v>734848920.22630167</v>
      </c>
      <c r="AF255" s="36">
        <f ca="1">V255-AF$13-AF$14+MIN(AF$13,MAX(0,((('1.Inputs'!$D$37*12*IF(4=1,'1.Inputs'!$D$38,IF(4=2,'1.Inputs'!$D$39,$E255)))*$F255*(('1.Inputs'!$D$40)+(1-'1.Inputs'!$D$40)*(1+'1.Inputs'!$D$41))*(1+$G255)^(4-1))-(('1.Inputs'!$D$37*12*IF(4=1,'1.Inputs'!$D$38,IF(4=2,'1.Inputs'!$D$39,$E255)))/(1-'1.Inputs'!$D$42)*$D255*(1+$G255)^(4-1))-('1.Inputs'!$D$37*12*IF(4=1,'1.Inputs'!$D$38,IF(4=2,'1.Inputs'!$D$39,$E255)))*'1.Inputs'!$D$43*(1+$G255)^(4-1)-'1.Inputs'!$D$44*(1+$G255)^(4-1)-('1.Inputs'!$D$20/'1.Inputs'!$D$27+'1.Inputs'!$D$23/'1.Inputs'!$D$28))))*'1.Inputs'!$D$53</f>
        <v>1149672898.4478595</v>
      </c>
      <c r="AG255" s="36">
        <f ca="1">W255-AG$13-AG$14+MIN(AG$13,MAX(0,((('1.Inputs'!$D$37*12*IF(5=1,'1.Inputs'!$D$38,IF(5=2,'1.Inputs'!$D$39,$E255)))*$F255*(('1.Inputs'!$D$40)+(1-'1.Inputs'!$D$40)*(1+'1.Inputs'!$D$41))*(1+$G255)^(5-1))-(('1.Inputs'!$D$37*12*IF(5=1,'1.Inputs'!$D$38,IF(5=2,'1.Inputs'!$D$39,$E255)))/(1-'1.Inputs'!$D$42)*$D255*(1+$G255)^(5-1))-('1.Inputs'!$D$37*12*IF(5=1,'1.Inputs'!$D$38,IF(5=2,'1.Inputs'!$D$39,$E255)))*'1.Inputs'!$D$43*(1+$G255)^(5-1)-'1.Inputs'!$D$44*(1+$G255)^(5-1)-('1.Inputs'!$D$20/'1.Inputs'!$D$27+'1.Inputs'!$D$23/'1.Inputs'!$D$28))))*'1.Inputs'!$D$53</f>
        <v>1245959650.0203965</v>
      </c>
      <c r="AH255" s="36">
        <f ca="1">X255-AH$13-AH$14+MIN(AH$13,MAX(0,((('1.Inputs'!$D$37*12*IF(6=1,'1.Inputs'!$D$38,IF(6=2,'1.Inputs'!$D$39,$E255)))*$F255*(('1.Inputs'!$D$40)+(1-'1.Inputs'!$D$40)*(1+'1.Inputs'!$D$41))*(1+$G255)^(6-1))-(('1.Inputs'!$D$37*12*IF(6=1,'1.Inputs'!$D$38,IF(6=2,'1.Inputs'!$D$39,$E255)))/(1-'1.Inputs'!$D$42)*$D255*(1+$G255)^(6-1))-('1.Inputs'!$D$37*12*IF(6=1,'1.Inputs'!$D$38,IF(6=2,'1.Inputs'!$D$39,$E255)))*'1.Inputs'!$D$43*(1+$G255)^(6-1)-'1.Inputs'!$D$44*(1+$G255)^(6-1)-('1.Inputs'!$D$20/'1.Inputs'!$D$27+'1.Inputs'!$D$23/'1.Inputs'!$D$28))))*'1.Inputs'!$D$53</f>
        <v>1346417270.375788</v>
      </c>
      <c r="AI255" s="36">
        <f ca="1">Y255-AI$13-AI$14+MIN(AI$13,MAX(0,((('1.Inputs'!$D$37*12*IF(7=1,'1.Inputs'!$D$38,IF(7=2,'1.Inputs'!$D$39,$E255)))*$F255*(('1.Inputs'!$D$40)+(1-'1.Inputs'!$D$40)*(1+'1.Inputs'!$D$41))*(1+$G255)^(7-1))-(('1.Inputs'!$D$37*12*IF(7=1,'1.Inputs'!$D$38,IF(7=2,'1.Inputs'!$D$39,$E255)))/(1-'1.Inputs'!$D$42)*$D255*(1+$G255)^(7-1))-('1.Inputs'!$D$37*12*IF(7=1,'1.Inputs'!$D$38,IF(7=2,'1.Inputs'!$D$39,$E255)))*'1.Inputs'!$D$43*(1+$G255)^(7-1)-'1.Inputs'!$D$44*(1+$G255)^(7-1)-('1.Inputs'!$D$20/'1.Inputs'!$D$27+'1.Inputs'!$D$23/'1.Inputs'!$D$28))))*'1.Inputs'!$D$53</f>
        <v>1451271394.1196394</v>
      </c>
      <c r="AJ255" s="36">
        <f ca="1">Z255-AJ$13-AJ$14+MIN(AJ$13,MAX(0,((('1.Inputs'!$D$37*12*IF(8=1,'1.Inputs'!$D$38,IF(8=2,'1.Inputs'!$D$39,$E255)))*$F255*(('1.Inputs'!$D$40)+(1-'1.Inputs'!$D$40)*(1+'1.Inputs'!$D$41))*(1+$G255)^(8-1))-(('1.Inputs'!$D$37*12*IF(8=1,'1.Inputs'!$D$38,IF(8=2,'1.Inputs'!$D$39,$E255)))/(1-'1.Inputs'!$D$42)*$D255*(1+$G255)^(8-1))-('1.Inputs'!$D$37*12*IF(8=1,'1.Inputs'!$D$38,IF(8=2,'1.Inputs'!$D$39,$E255)))*'1.Inputs'!$D$43*(1+$G255)^(8-1)-'1.Inputs'!$D$44*(1+$G255)^(8-1)-('1.Inputs'!$D$20/'1.Inputs'!$D$27+'1.Inputs'!$D$23/'1.Inputs'!$D$28))))*'1.Inputs'!$D$53</f>
        <v>1806759862.1814432</v>
      </c>
      <c r="AK255" s="36">
        <f ca="1">AA255-AK$13-AK$14+MIN(AK$13,MAX(0,((('1.Inputs'!$D$37*12*IF(9=1,'1.Inputs'!$D$38,IF(9=2,'1.Inputs'!$D$39,$E255)))*$F255*(('1.Inputs'!$D$40)+(1-'1.Inputs'!$D$40)*(1+'1.Inputs'!$D$41))*(1+$G255)^(9-1))-(('1.Inputs'!$D$37*12*IF(9=1,'1.Inputs'!$D$38,IF(9=2,'1.Inputs'!$D$39,$E255)))/(1-'1.Inputs'!$D$42)*$D255*(1+$G255)^(9-1))-('1.Inputs'!$D$37*12*IF(9=1,'1.Inputs'!$D$38,IF(9=2,'1.Inputs'!$D$39,$E255)))*'1.Inputs'!$D$43*(1+$G255)^(9-1)-'1.Inputs'!$D$44*(1+$G255)^(9-1)-('1.Inputs'!$D$20/'1.Inputs'!$D$27+'1.Inputs'!$D$23/'1.Inputs'!$D$28))))*'1.Inputs'!$D$53</f>
        <v>1901945382.1492014</v>
      </c>
      <c r="AL255" s="36">
        <f ca="1">AB255-AL$13-AL$14+MIN(AL$13,MAX(0,((('1.Inputs'!$D$37*12*IF(10=1,'1.Inputs'!$D$38,IF(10=2,'1.Inputs'!$D$39,$E255)))*$F255*(('1.Inputs'!$D$40)+(1-'1.Inputs'!$D$40)*(1+'1.Inputs'!$D$41))*(1+$G255)^(10-1))-(('1.Inputs'!$D$37*12*IF(10=1,'1.Inputs'!$D$38,IF(10=2,'1.Inputs'!$D$39,$E255)))/(1-'1.Inputs'!$D$42)*$D255*(1+$G255)^(10-1))-('1.Inputs'!$D$37*12*IF(10=1,'1.Inputs'!$D$38,IF(10=2,'1.Inputs'!$D$39,$E255)))*'1.Inputs'!$D$43*(1+$G255)^(10-1)-'1.Inputs'!$D$44*(1+$G255)^(10-1)-('1.Inputs'!$D$20/'1.Inputs'!$D$27+'1.Inputs'!$D$23/'1.Inputs'!$D$28))))*'1.Inputs'!$D$53+'1.Inputs'!$D$35</f>
        <v>5908023411.2912102</v>
      </c>
      <c r="AM255" s="48">
        <f ca="1">R255+NPV('1.Inputs'!$D$55,S255:AB255)</f>
        <v>5440901599.7767477</v>
      </c>
      <c r="AN255" s="48">
        <f ca="1">-('1.Inputs'!$D$24*(1-'1.Inputs'!$D$31)+'1.Inputs'!$D$35)+NPV('1.Inputs'!$D$54,AC255:AL255)</f>
        <v>2967157911.687314</v>
      </c>
      <c r="AO255" s="36">
        <f t="shared" ca="1" si="29"/>
        <v>-2.1750026767057427</v>
      </c>
      <c r="AP255" s="36">
        <f t="shared" ca="1" si="30"/>
        <v>2.7357442078920267</v>
      </c>
      <c r="AQ255" s="36">
        <f ca="1">'1.Inputs'!$D$35+MIN(SUM($AC255:AC255),SUM($AC255:AD255),SUM($AC255:AE255),SUM($AC255:AF255),SUM($AC255:AG255),SUM($AC255:AH255),SUM($AC255:AI255),SUM($AC255:AJ255),SUM($AC255:AK255),SUM($AC255:AL255))</f>
        <v>383029604.91823238</v>
      </c>
      <c r="AR255" s="36">
        <f ca="1">IF(AP255&lt;'1.Inputs'!$D$57,1,0)</f>
        <v>0</v>
      </c>
      <c r="AS255" s="36">
        <f t="shared" ca="1" si="31"/>
        <v>0</v>
      </c>
    </row>
    <row r="256" spans="2:45" ht="15" customHeight="1" x14ac:dyDescent="0.25">
      <c r="B256" s="36">
        <v>241</v>
      </c>
      <c r="C256" s="36">
        <f t="shared" ca="1" si="24"/>
        <v>4.5320896001412869E-2</v>
      </c>
      <c r="D256" s="36">
        <f t="shared" ca="1" si="25"/>
        <v>18699.661704400911</v>
      </c>
      <c r="E256" s="47">
        <f t="shared" ca="1" si="26"/>
        <v>0.73867285311489983</v>
      </c>
      <c r="F256" s="36">
        <f t="shared" ca="1" si="27"/>
        <v>30765.607091120182</v>
      </c>
      <c r="G256" s="36">
        <f t="shared" ca="1" si="28"/>
        <v>2.9141419643747838E-2</v>
      </c>
      <c r="H256" s="36">
        <f ca="1">((('1.Inputs'!$D$37*12*IF(1=1,'1.Inputs'!$D$38,IF(1=2,'1.Inputs'!$D$39,$E256)))*$F256*(('1.Inputs'!$D$40)+(1-'1.Inputs'!$D$40)*(1+'1.Inputs'!$D$41))*(1+$G256)^(1-1))*'1.Inputs'!$D$47+(('1.Inputs'!$D$37*12*IF(1=1,'1.Inputs'!$D$38,IF(1=2,'1.Inputs'!$D$39,$E256)))/(1-'1.Inputs'!$D$42)*$D256*(1+$G256)^(1-1))*('1.Inputs'!$D$48-'1.Inputs'!$D$49))/'1.Inputs'!$D$51</f>
        <v>812401608.43428731</v>
      </c>
      <c r="I256" s="36">
        <f ca="1">((('1.Inputs'!$D$37*12*IF(2=1,'1.Inputs'!$D$38,IF(2=2,'1.Inputs'!$D$39,$E256)))*$F256*(('1.Inputs'!$D$40)+(1-'1.Inputs'!$D$40)*(1+'1.Inputs'!$D$41))*(1+$G256)^(2-1))*'1.Inputs'!$D$47+(('1.Inputs'!$D$37*12*IF(2=1,'1.Inputs'!$D$38,IF(2=2,'1.Inputs'!$D$39,$E256)))/(1-'1.Inputs'!$D$42)*$D256*(1+$G256)^(2-1))*('1.Inputs'!$D$48-'1.Inputs'!$D$49))/'1.Inputs'!$D$51</f>
        <v>1170506602.4748971</v>
      </c>
      <c r="J256" s="36">
        <f ca="1">((('1.Inputs'!$D$37*12*IF(3=1,'1.Inputs'!$D$38,IF(3=2,'1.Inputs'!$D$39,$E256)))*$F256*(('1.Inputs'!$D$40)+(1-'1.Inputs'!$D$40)*(1+'1.Inputs'!$D$41))*(1+$G256)^(3-1))*'1.Inputs'!$D$47+(('1.Inputs'!$D$37*12*IF(3=1,'1.Inputs'!$D$38,IF(3=2,'1.Inputs'!$D$39,$E256)))/(1-'1.Inputs'!$D$42)*$D256*(1+$G256)^(3-1))*('1.Inputs'!$D$48-'1.Inputs'!$D$49))/'1.Inputs'!$D$51</f>
        <v>1271168211.7074096</v>
      </c>
      <c r="K256" s="36">
        <f ca="1">((('1.Inputs'!$D$37*12*IF(4=1,'1.Inputs'!$D$38,IF(4=2,'1.Inputs'!$D$39,$E256)))*$F256*(('1.Inputs'!$D$40)+(1-'1.Inputs'!$D$40)*(1+'1.Inputs'!$D$41))*(1+$G256)^(4-1))*'1.Inputs'!$D$47+(('1.Inputs'!$D$37*12*IF(4=1,'1.Inputs'!$D$38,IF(4=2,'1.Inputs'!$D$39,$E256)))/(1-'1.Inputs'!$D$42)*$D256*(1+$G256)^(4-1))*('1.Inputs'!$D$48-'1.Inputs'!$D$49))/'1.Inputs'!$D$51</f>
        <v>1308211858.0025678</v>
      </c>
      <c r="L256" s="36">
        <f ca="1">((('1.Inputs'!$D$37*12*IF(5=1,'1.Inputs'!$D$38,IF(5=2,'1.Inputs'!$D$39,$E256)))*$F256*(('1.Inputs'!$D$40)+(1-'1.Inputs'!$D$40)*(1+'1.Inputs'!$D$41))*(1+$G256)^(5-1))*'1.Inputs'!$D$47+(('1.Inputs'!$D$37*12*IF(5=1,'1.Inputs'!$D$38,IF(5=2,'1.Inputs'!$D$39,$E256)))/(1-'1.Inputs'!$D$42)*$D256*(1+$G256)^(5-1))*('1.Inputs'!$D$48-'1.Inputs'!$D$49))/'1.Inputs'!$D$51</f>
        <v>1346335008.7395475</v>
      </c>
      <c r="M256" s="36">
        <f ca="1">((('1.Inputs'!$D$37*12*IF(6=1,'1.Inputs'!$D$38,IF(6=2,'1.Inputs'!$D$39,$E256)))*$F256*(('1.Inputs'!$D$40)+(1-'1.Inputs'!$D$40)*(1+'1.Inputs'!$D$41))*(1+$G256)^(6-1))*'1.Inputs'!$D$47+(('1.Inputs'!$D$37*12*IF(6=1,'1.Inputs'!$D$38,IF(6=2,'1.Inputs'!$D$39,$E256)))/(1-'1.Inputs'!$D$42)*$D256*(1+$G256)^(6-1))*('1.Inputs'!$D$48-'1.Inputs'!$D$49))/'1.Inputs'!$D$51</f>
        <v>1385569122.2102957</v>
      </c>
      <c r="N256" s="36">
        <f ca="1">((('1.Inputs'!$D$37*12*IF(7=1,'1.Inputs'!$D$38,IF(7=2,'1.Inputs'!$D$39,$E256)))*$F256*(('1.Inputs'!$D$40)+(1-'1.Inputs'!$D$40)*(1+'1.Inputs'!$D$41))*(1+$G256)^(7-1))*'1.Inputs'!$D$47+(('1.Inputs'!$D$37*12*IF(7=1,'1.Inputs'!$D$38,IF(7=2,'1.Inputs'!$D$39,$E256)))/(1-'1.Inputs'!$D$42)*$D256*(1+$G256)^(7-1))*('1.Inputs'!$D$48-'1.Inputs'!$D$49))/'1.Inputs'!$D$51</f>
        <v>1425946573.4460452</v>
      </c>
      <c r="O256" s="36">
        <f ca="1">((('1.Inputs'!$D$37*12*IF(8=1,'1.Inputs'!$D$38,IF(8=2,'1.Inputs'!$D$39,$E256)))*$F256*(('1.Inputs'!$D$40)+(1-'1.Inputs'!$D$40)*(1+'1.Inputs'!$D$41))*(1+$G256)^(8-1))*'1.Inputs'!$D$47+(('1.Inputs'!$D$37*12*IF(8=1,'1.Inputs'!$D$38,IF(8=2,'1.Inputs'!$D$39,$E256)))/(1-'1.Inputs'!$D$42)*$D256*(1+$G256)^(8-1))*('1.Inputs'!$D$48-'1.Inputs'!$D$49))/'1.Inputs'!$D$51</f>
        <v>1467500680.9324007</v>
      </c>
      <c r="P256" s="36">
        <f ca="1">((('1.Inputs'!$D$37*12*IF(9=1,'1.Inputs'!$D$38,IF(9=2,'1.Inputs'!$D$39,$E256)))*$F256*(('1.Inputs'!$D$40)+(1-'1.Inputs'!$D$40)*(1+'1.Inputs'!$D$41))*(1+$G256)^(9-1))*'1.Inputs'!$D$47+(('1.Inputs'!$D$37*12*IF(9=1,'1.Inputs'!$D$38,IF(9=2,'1.Inputs'!$D$39,$E256)))/(1-'1.Inputs'!$D$42)*$D256*(1+$G256)^(9-1))*('1.Inputs'!$D$48-'1.Inputs'!$D$49))/'1.Inputs'!$D$51</f>
        <v>1510265734.1029375</v>
      </c>
      <c r="Q256" s="36">
        <f ca="1">((('1.Inputs'!$D$37*12*IF(10=1,'1.Inputs'!$D$38,IF(10=2,'1.Inputs'!$D$39,$E256)))*$F256*(('1.Inputs'!$D$40)+(1-'1.Inputs'!$D$40)*(1+'1.Inputs'!$D$41))*(1+$G256)^(10-1))*'1.Inputs'!$D$47+(('1.Inputs'!$D$37*12*IF(10=1,'1.Inputs'!$D$38,IF(10=2,'1.Inputs'!$D$39,$E256)))/(1-'1.Inputs'!$D$42)*$D256*(1+$G256)^(10-1))*('1.Inputs'!$D$48-'1.Inputs'!$D$49))/'1.Inputs'!$D$51</f>
        <v>1554277021.6340041</v>
      </c>
      <c r="R256" s="36">
        <f>-'1.Inputs'!$D$24</f>
        <v>-2050000000</v>
      </c>
      <c r="S256" s="36">
        <f ca="1">((('1.Inputs'!$D$37*12*IF(1=1,'1.Inputs'!$D$38,IF(1=2,'1.Inputs'!$D$39,$E256)))*$F256*(('1.Inputs'!$D$40)+(1-'1.Inputs'!$D$40)*(1+'1.Inputs'!$D$41))*(1+$G256)^(1-1))-(('1.Inputs'!$D$37*12*IF(1=1,'1.Inputs'!$D$38,IF(1=2,'1.Inputs'!$D$39,$E256)))/(1-'1.Inputs'!$D$42)*$D256*(1+$G256)^(1-1))-('1.Inputs'!$D$37*12*IF(1=1,'1.Inputs'!$D$38,IF(1=2,'1.Inputs'!$D$39,$E256)))*'1.Inputs'!$D$43*(1+$G256)^(1-1)-'1.Inputs'!$D$44*(1+$G256)^(1-1)-('1.Inputs'!$D$20/'1.Inputs'!$D$27+'1.Inputs'!$D$23/'1.Inputs'!$D$28))-MAX(0,((('1.Inputs'!$D$37*12*IF(1=1,'1.Inputs'!$D$38,IF(1=2,'1.Inputs'!$D$39,$E256)))*$F256*(('1.Inputs'!$D$40)+(1-'1.Inputs'!$D$40)*(1+'1.Inputs'!$D$41))*(1+$G256)^(1-1))-(('1.Inputs'!$D$37*12*IF(1=1,'1.Inputs'!$D$38,IF(1=2,'1.Inputs'!$D$39,$E256)))/(1-'1.Inputs'!$D$42)*$D256*(1+$G256)^(1-1))-('1.Inputs'!$D$37*12*IF(1=1,'1.Inputs'!$D$38,IF(1=2,'1.Inputs'!$D$39,$E256)))*'1.Inputs'!$D$43*(1+$G256)^(1-1)-'1.Inputs'!$D$44*(1+$G256)^(1-1)-('1.Inputs'!$D$20/'1.Inputs'!$D$27+'1.Inputs'!$D$23/'1.Inputs'!$D$28)))*'1.Inputs'!$D$53+('1.Inputs'!$D$20/'1.Inputs'!$D$27+'1.Inputs'!$D$23/'1.Inputs'!$D$28)-H256</f>
        <v>-498820721.12482131</v>
      </c>
      <c r="T256" s="36">
        <f ca="1">((('1.Inputs'!$D$37*12*IF(2=1,'1.Inputs'!$D$38,IF(2=2,'1.Inputs'!$D$39,$E256)))*$F256*(('1.Inputs'!$D$40)+(1-'1.Inputs'!$D$40)*(1+'1.Inputs'!$D$41))*(1+$G256)^(2-1))-(('1.Inputs'!$D$37*12*IF(2=1,'1.Inputs'!$D$38,IF(2=2,'1.Inputs'!$D$39,$E256)))/(1-'1.Inputs'!$D$42)*$D256*(1+$G256)^(2-1))-('1.Inputs'!$D$37*12*IF(2=1,'1.Inputs'!$D$38,IF(2=2,'1.Inputs'!$D$39,$E256)))*'1.Inputs'!$D$43*(1+$G256)^(2-1)-'1.Inputs'!$D$44*(1+$G256)^(2-1)-('1.Inputs'!$D$20/'1.Inputs'!$D$27+'1.Inputs'!$D$23/'1.Inputs'!$D$28))-MAX(0,((('1.Inputs'!$D$37*12*IF(2=1,'1.Inputs'!$D$38,IF(2=2,'1.Inputs'!$D$39,$E256)))*$F256*(('1.Inputs'!$D$40)+(1-'1.Inputs'!$D$40)*(1+'1.Inputs'!$D$41))*(1+$G256)^(2-1))-(('1.Inputs'!$D$37*12*IF(2=1,'1.Inputs'!$D$38,IF(2=2,'1.Inputs'!$D$39,$E256)))/(1-'1.Inputs'!$D$42)*$D256*(1+$G256)^(2-1))-('1.Inputs'!$D$37*12*IF(2=1,'1.Inputs'!$D$38,IF(2=2,'1.Inputs'!$D$39,$E256)))*'1.Inputs'!$D$43*(1+$G256)^(2-1)-'1.Inputs'!$D$44*(1+$G256)^(2-1)-('1.Inputs'!$D$20/'1.Inputs'!$D$27+'1.Inputs'!$D$23/'1.Inputs'!$D$28)))*'1.Inputs'!$D$53+('1.Inputs'!$D$20/'1.Inputs'!$D$27+'1.Inputs'!$D$23/'1.Inputs'!$D$28)-(I256-H256)</f>
        <v>313693104.60092688</v>
      </c>
      <c r="U256" s="36">
        <f ca="1">((('1.Inputs'!$D$37*12*IF(3=1,'1.Inputs'!$D$38,IF(3=2,'1.Inputs'!$D$39,$E256)))*$F256*(('1.Inputs'!$D$40)+(1-'1.Inputs'!$D$40)*(1+'1.Inputs'!$D$41))*(1+$G256)^(3-1))-(('1.Inputs'!$D$37*12*IF(3=1,'1.Inputs'!$D$38,IF(3=2,'1.Inputs'!$D$39,$E256)))/(1-'1.Inputs'!$D$42)*$D256*(1+$G256)^(3-1))-('1.Inputs'!$D$37*12*IF(3=1,'1.Inputs'!$D$38,IF(3=2,'1.Inputs'!$D$39,$E256)))*'1.Inputs'!$D$43*(1+$G256)^(3-1)-'1.Inputs'!$D$44*(1+$G256)^(3-1)-('1.Inputs'!$D$20/'1.Inputs'!$D$27+'1.Inputs'!$D$23/'1.Inputs'!$D$28))-MAX(0,((('1.Inputs'!$D$37*12*IF(3=1,'1.Inputs'!$D$38,IF(3=2,'1.Inputs'!$D$39,$E256)))*$F256*(('1.Inputs'!$D$40)+(1-'1.Inputs'!$D$40)*(1+'1.Inputs'!$D$41))*(1+$G256)^(3-1))-(('1.Inputs'!$D$37*12*IF(3=1,'1.Inputs'!$D$38,IF(3=2,'1.Inputs'!$D$39,$E256)))/(1-'1.Inputs'!$D$42)*$D256*(1+$G256)^(3-1))-('1.Inputs'!$D$37*12*IF(3=1,'1.Inputs'!$D$38,IF(3=2,'1.Inputs'!$D$39,$E256)))*'1.Inputs'!$D$43*(1+$G256)^(3-1)-'1.Inputs'!$D$44*(1+$G256)^(3-1)-('1.Inputs'!$D$20/'1.Inputs'!$D$27+'1.Inputs'!$D$23/'1.Inputs'!$D$28)))*'1.Inputs'!$D$53+('1.Inputs'!$D$20/'1.Inputs'!$D$27+'1.Inputs'!$D$23/'1.Inputs'!$D$28)-(J256-I256)</f>
        <v>659077152.72158027</v>
      </c>
      <c r="V256" s="36">
        <f ca="1">((('1.Inputs'!$D$37*12*IF(4=1,'1.Inputs'!$D$38,IF(4=2,'1.Inputs'!$D$39,$E256)))*$F256*(('1.Inputs'!$D$40)+(1-'1.Inputs'!$D$40)*(1+'1.Inputs'!$D$41))*(1+$G256)^(4-1))-(('1.Inputs'!$D$37*12*IF(4=1,'1.Inputs'!$D$38,IF(4=2,'1.Inputs'!$D$39,$E256)))/(1-'1.Inputs'!$D$42)*$D256*(1+$G256)^(4-1))-('1.Inputs'!$D$37*12*IF(4=1,'1.Inputs'!$D$38,IF(4=2,'1.Inputs'!$D$39,$E256)))*'1.Inputs'!$D$43*(1+$G256)^(4-1)-'1.Inputs'!$D$44*(1+$G256)^(4-1)-('1.Inputs'!$D$20/'1.Inputs'!$D$27+'1.Inputs'!$D$23/'1.Inputs'!$D$28))-MAX(0,((('1.Inputs'!$D$37*12*IF(4=1,'1.Inputs'!$D$38,IF(4=2,'1.Inputs'!$D$39,$E256)))*$F256*(('1.Inputs'!$D$40)+(1-'1.Inputs'!$D$40)*(1+'1.Inputs'!$D$41))*(1+$G256)^(4-1))-(('1.Inputs'!$D$37*12*IF(4=1,'1.Inputs'!$D$38,IF(4=2,'1.Inputs'!$D$39,$E256)))/(1-'1.Inputs'!$D$42)*$D256*(1+$G256)^(4-1))-('1.Inputs'!$D$37*12*IF(4=1,'1.Inputs'!$D$38,IF(4=2,'1.Inputs'!$D$39,$E256)))*'1.Inputs'!$D$43*(1+$G256)^(4-1)-'1.Inputs'!$D$44*(1+$G256)^(4-1)-('1.Inputs'!$D$20/'1.Inputs'!$D$27+'1.Inputs'!$D$23/'1.Inputs'!$D$28)))*'1.Inputs'!$D$53+('1.Inputs'!$D$20/'1.Inputs'!$D$27+'1.Inputs'!$D$23/'1.Inputs'!$D$28)-(K256-J256)</f>
        <v>743458049.66249311</v>
      </c>
      <c r="W256" s="36">
        <f ca="1">((('1.Inputs'!$D$37*12*IF(5=1,'1.Inputs'!$D$38,IF(5=2,'1.Inputs'!$D$39,$E256)))*$F256*(('1.Inputs'!$D$40)+(1-'1.Inputs'!$D$40)*(1+'1.Inputs'!$D$41))*(1+$G256)^(5-1))-(('1.Inputs'!$D$37*12*IF(5=1,'1.Inputs'!$D$38,IF(5=2,'1.Inputs'!$D$39,$E256)))/(1-'1.Inputs'!$D$42)*$D256*(1+$G256)^(5-1))-('1.Inputs'!$D$37*12*IF(5=1,'1.Inputs'!$D$38,IF(5=2,'1.Inputs'!$D$39,$E256)))*'1.Inputs'!$D$43*(1+$G256)^(5-1)-'1.Inputs'!$D$44*(1+$G256)^(5-1)-('1.Inputs'!$D$20/'1.Inputs'!$D$27+'1.Inputs'!$D$23/'1.Inputs'!$D$28))-MAX(0,((('1.Inputs'!$D$37*12*IF(5=1,'1.Inputs'!$D$38,IF(5=2,'1.Inputs'!$D$39,$E256)))*$F256*(('1.Inputs'!$D$40)+(1-'1.Inputs'!$D$40)*(1+'1.Inputs'!$D$41))*(1+$G256)^(5-1))-(('1.Inputs'!$D$37*12*IF(5=1,'1.Inputs'!$D$38,IF(5=2,'1.Inputs'!$D$39,$E256)))/(1-'1.Inputs'!$D$42)*$D256*(1+$G256)^(5-1))-('1.Inputs'!$D$37*12*IF(5=1,'1.Inputs'!$D$38,IF(5=2,'1.Inputs'!$D$39,$E256)))*'1.Inputs'!$D$43*(1+$G256)^(5-1)-'1.Inputs'!$D$44*(1+$G256)^(5-1)-('1.Inputs'!$D$20/'1.Inputs'!$D$27+'1.Inputs'!$D$23/'1.Inputs'!$D$28)))*'1.Inputs'!$D$53+('1.Inputs'!$D$20/'1.Inputs'!$D$27+'1.Inputs'!$D$23/'1.Inputs'!$D$28)-(L256-K256)</f>
        <v>763746540.59706259</v>
      </c>
      <c r="X256" s="36">
        <f ca="1">((('1.Inputs'!$D$37*12*IF(6=1,'1.Inputs'!$D$38,IF(6=2,'1.Inputs'!$D$39,$E256)))*$F256*(('1.Inputs'!$D$40)+(1-'1.Inputs'!$D$40)*(1+'1.Inputs'!$D$41))*(1+$G256)^(6-1))-(('1.Inputs'!$D$37*12*IF(6=1,'1.Inputs'!$D$38,IF(6=2,'1.Inputs'!$D$39,$E256)))/(1-'1.Inputs'!$D$42)*$D256*(1+$G256)^(6-1))-('1.Inputs'!$D$37*12*IF(6=1,'1.Inputs'!$D$38,IF(6=2,'1.Inputs'!$D$39,$E256)))*'1.Inputs'!$D$43*(1+$G256)^(6-1)-'1.Inputs'!$D$44*(1+$G256)^(6-1)-('1.Inputs'!$D$20/'1.Inputs'!$D$27+'1.Inputs'!$D$23/'1.Inputs'!$D$28))-MAX(0,((('1.Inputs'!$D$37*12*IF(6=1,'1.Inputs'!$D$38,IF(6=2,'1.Inputs'!$D$39,$E256)))*$F256*(('1.Inputs'!$D$40)+(1-'1.Inputs'!$D$40)*(1+'1.Inputs'!$D$41))*(1+$G256)^(6-1))-(('1.Inputs'!$D$37*12*IF(6=1,'1.Inputs'!$D$38,IF(6=2,'1.Inputs'!$D$39,$E256)))/(1-'1.Inputs'!$D$42)*$D256*(1+$G256)^(6-1))-('1.Inputs'!$D$37*12*IF(6=1,'1.Inputs'!$D$38,IF(6=2,'1.Inputs'!$D$39,$E256)))*'1.Inputs'!$D$43*(1+$G256)^(6-1)-'1.Inputs'!$D$44*(1+$G256)^(6-1)-('1.Inputs'!$D$20/'1.Inputs'!$D$27+'1.Inputs'!$D$23/'1.Inputs'!$D$28)))*'1.Inputs'!$D$53+('1.Inputs'!$D$20/'1.Inputs'!$D$27+'1.Inputs'!$D$23/'1.Inputs'!$D$28)-(M256-L256)</f>
        <v>784626266.95989513</v>
      </c>
      <c r="Y256" s="36">
        <f ca="1">((('1.Inputs'!$D$37*12*IF(7=1,'1.Inputs'!$D$38,IF(7=2,'1.Inputs'!$D$39,$E256)))*$F256*(('1.Inputs'!$D$40)+(1-'1.Inputs'!$D$40)*(1+'1.Inputs'!$D$41))*(1+$G256)^(7-1))-(('1.Inputs'!$D$37*12*IF(7=1,'1.Inputs'!$D$38,IF(7=2,'1.Inputs'!$D$39,$E256)))/(1-'1.Inputs'!$D$42)*$D256*(1+$G256)^(7-1))-('1.Inputs'!$D$37*12*IF(7=1,'1.Inputs'!$D$38,IF(7=2,'1.Inputs'!$D$39,$E256)))*'1.Inputs'!$D$43*(1+$G256)^(7-1)-'1.Inputs'!$D$44*(1+$G256)^(7-1)-('1.Inputs'!$D$20/'1.Inputs'!$D$27+'1.Inputs'!$D$23/'1.Inputs'!$D$28))-MAX(0,((('1.Inputs'!$D$37*12*IF(7=1,'1.Inputs'!$D$38,IF(7=2,'1.Inputs'!$D$39,$E256)))*$F256*(('1.Inputs'!$D$40)+(1-'1.Inputs'!$D$40)*(1+'1.Inputs'!$D$41))*(1+$G256)^(7-1))-(('1.Inputs'!$D$37*12*IF(7=1,'1.Inputs'!$D$38,IF(7=2,'1.Inputs'!$D$39,$E256)))/(1-'1.Inputs'!$D$42)*$D256*(1+$G256)^(7-1))-('1.Inputs'!$D$37*12*IF(7=1,'1.Inputs'!$D$38,IF(7=2,'1.Inputs'!$D$39,$E256)))*'1.Inputs'!$D$43*(1+$G256)^(7-1)-'1.Inputs'!$D$44*(1+$G256)^(7-1)-('1.Inputs'!$D$20/'1.Inputs'!$D$27+'1.Inputs'!$D$23/'1.Inputs'!$D$28)))*'1.Inputs'!$D$53+('1.Inputs'!$D$20/'1.Inputs'!$D$27+'1.Inputs'!$D$23/'1.Inputs'!$D$28)-(N256-M256)</f>
        <v>806114458.190714</v>
      </c>
      <c r="Z256" s="36">
        <f ca="1">((('1.Inputs'!$D$37*12*IF(8=1,'1.Inputs'!$D$38,IF(8=2,'1.Inputs'!$D$39,$E256)))*$F256*(('1.Inputs'!$D$40)+(1-'1.Inputs'!$D$40)*(1+'1.Inputs'!$D$41))*(1+$G256)^(8-1))-(('1.Inputs'!$D$37*12*IF(8=1,'1.Inputs'!$D$38,IF(8=2,'1.Inputs'!$D$39,$E256)))/(1-'1.Inputs'!$D$42)*$D256*(1+$G256)^(8-1))-('1.Inputs'!$D$37*12*IF(8=1,'1.Inputs'!$D$38,IF(8=2,'1.Inputs'!$D$39,$E256)))*'1.Inputs'!$D$43*(1+$G256)^(8-1)-'1.Inputs'!$D$44*(1+$G256)^(8-1)-('1.Inputs'!$D$20/'1.Inputs'!$D$27+'1.Inputs'!$D$23/'1.Inputs'!$D$28))-MAX(0,((('1.Inputs'!$D$37*12*IF(8=1,'1.Inputs'!$D$38,IF(8=2,'1.Inputs'!$D$39,$E256)))*$F256*(('1.Inputs'!$D$40)+(1-'1.Inputs'!$D$40)*(1+'1.Inputs'!$D$41))*(1+$G256)^(8-1))-(('1.Inputs'!$D$37*12*IF(8=1,'1.Inputs'!$D$38,IF(8=2,'1.Inputs'!$D$39,$E256)))/(1-'1.Inputs'!$D$42)*$D256*(1+$G256)^(8-1))-('1.Inputs'!$D$37*12*IF(8=1,'1.Inputs'!$D$38,IF(8=2,'1.Inputs'!$D$39,$E256)))*'1.Inputs'!$D$43*(1+$G256)^(8-1)-'1.Inputs'!$D$44*(1+$G256)^(8-1)-('1.Inputs'!$D$20/'1.Inputs'!$D$27+'1.Inputs'!$D$23/'1.Inputs'!$D$28)))*'1.Inputs'!$D$53+('1.Inputs'!$D$20/'1.Inputs'!$D$27+'1.Inputs'!$D$23/'1.Inputs'!$D$28)-(O256-N256)</f>
        <v>828228845.81957507</v>
      </c>
      <c r="AA256" s="36">
        <f ca="1">((('1.Inputs'!$D$37*12*IF(9=1,'1.Inputs'!$D$38,IF(9=2,'1.Inputs'!$D$39,$E256)))*$F256*(('1.Inputs'!$D$40)+(1-'1.Inputs'!$D$40)*(1+'1.Inputs'!$D$41))*(1+$G256)^(9-1))-(('1.Inputs'!$D$37*12*IF(9=1,'1.Inputs'!$D$38,IF(9=2,'1.Inputs'!$D$39,$E256)))/(1-'1.Inputs'!$D$42)*$D256*(1+$G256)^(9-1))-('1.Inputs'!$D$37*12*IF(9=1,'1.Inputs'!$D$38,IF(9=2,'1.Inputs'!$D$39,$E256)))*'1.Inputs'!$D$43*(1+$G256)^(9-1)-'1.Inputs'!$D$44*(1+$G256)^(9-1)-('1.Inputs'!$D$20/'1.Inputs'!$D$27+'1.Inputs'!$D$23/'1.Inputs'!$D$28))-MAX(0,((('1.Inputs'!$D$37*12*IF(9=1,'1.Inputs'!$D$38,IF(9=2,'1.Inputs'!$D$39,$E256)))*$F256*(('1.Inputs'!$D$40)+(1-'1.Inputs'!$D$40)*(1+'1.Inputs'!$D$41))*(1+$G256)^(9-1))-(('1.Inputs'!$D$37*12*IF(9=1,'1.Inputs'!$D$38,IF(9=2,'1.Inputs'!$D$39,$E256)))/(1-'1.Inputs'!$D$42)*$D256*(1+$G256)^(9-1))-('1.Inputs'!$D$37*12*IF(9=1,'1.Inputs'!$D$38,IF(9=2,'1.Inputs'!$D$39,$E256)))*'1.Inputs'!$D$43*(1+$G256)^(9-1)-'1.Inputs'!$D$44*(1+$G256)^(9-1)-('1.Inputs'!$D$20/'1.Inputs'!$D$27+'1.Inputs'!$D$23/'1.Inputs'!$D$28)))*'1.Inputs'!$D$53+('1.Inputs'!$D$20/'1.Inputs'!$D$27+'1.Inputs'!$D$23/'1.Inputs'!$D$28)-(P256-O256)</f>
        <v>850987678.0984931</v>
      </c>
      <c r="AB256" s="36">
        <f ca="1">((('1.Inputs'!$D$37*12*IF(10=1,'1.Inputs'!$D$38,IF(10=2,'1.Inputs'!$D$39,$E256)))*$F256*(('1.Inputs'!$D$40)+(1-'1.Inputs'!$D$40)*(1+'1.Inputs'!$D$41))*(1+$G256)^(10-1))-(('1.Inputs'!$D$37*12*IF(10=1,'1.Inputs'!$D$38,IF(10=2,'1.Inputs'!$D$39,$E256)))/(1-'1.Inputs'!$D$42)*$D256*(1+$G256)^(10-1))-('1.Inputs'!$D$37*12*IF(10=1,'1.Inputs'!$D$38,IF(10=2,'1.Inputs'!$D$39,$E256)))*'1.Inputs'!$D$43*(1+$G256)^(10-1)-'1.Inputs'!$D$44*(1+$G256)^(10-1)-('1.Inputs'!$D$20/'1.Inputs'!$D$27+'1.Inputs'!$D$23/'1.Inputs'!$D$28))-MAX(0,((('1.Inputs'!$D$37*12*IF(10=1,'1.Inputs'!$D$38,IF(10=2,'1.Inputs'!$D$39,$E256)))*$F256*(('1.Inputs'!$D$40)+(1-'1.Inputs'!$D$40)*(1+'1.Inputs'!$D$41))*(1+$G256)^(10-1))-(('1.Inputs'!$D$37*12*IF(10=1,'1.Inputs'!$D$38,IF(10=2,'1.Inputs'!$D$39,$E256)))/(1-'1.Inputs'!$D$42)*$D256*(1+$G256)^(10-1))-('1.Inputs'!$D$37*12*IF(10=1,'1.Inputs'!$D$38,IF(10=2,'1.Inputs'!$D$39,$E256)))*'1.Inputs'!$D$43*(1+$G256)^(10-1)-'1.Inputs'!$D$44*(1+$G256)^(10-1)-('1.Inputs'!$D$20/'1.Inputs'!$D$27+'1.Inputs'!$D$23/'1.Inputs'!$D$28)))*'1.Inputs'!$D$53+('1.Inputs'!$D$20/'1.Inputs'!$D$27+'1.Inputs'!$D$23/'1.Inputs'!$D$28)-(Q256-P256)+(('1.Inputs'!$D$20+'1.Inputs'!$D$23-('1.Inputs'!$D$20/'1.Inputs'!$D$27+'1.Inputs'!$D$23/'1.Inputs'!$D$28)*'1.Inputs'!$D$10)*'1.Inputs'!$D$60+'1.Inputs'!$D$19*'1.Inputs'!$D$59+Q256)</f>
        <v>3128686756.6934566</v>
      </c>
      <c r="AC256" s="36">
        <f ca="1">S256-AC$13-AC$14+MIN(AC$13,MAX(0,((('1.Inputs'!$D$37*12*IF(1=1,'1.Inputs'!$D$38,IF(1=2,'1.Inputs'!$D$39,$E256)))*$F256*(('1.Inputs'!$D$40)+(1-'1.Inputs'!$D$40)*(1+'1.Inputs'!$D$41))*(1+$G256)^(1-1))-(('1.Inputs'!$D$37*12*IF(1=1,'1.Inputs'!$D$38,IF(1=2,'1.Inputs'!$D$39,$E256)))/(1-'1.Inputs'!$D$42)*$D256*(1+$G256)^(1-1))-('1.Inputs'!$D$37*12*IF(1=1,'1.Inputs'!$D$38,IF(1=2,'1.Inputs'!$D$39,$E256)))*'1.Inputs'!$D$43*(1+$G256)^(1-1)-'1.Inputs'!$D$44*(1+$G256)^(1-1)-('1.Inputs'!$D$20/'1.Inputs'!$D$27+'1.Inputs'!$D$23/'1.Inputs'!$D$28))))*'1.Inputs'!$D$53</f>
        <v>-594760721.12482131</v>
      </c>
      <c r="AD256" s="36">
        <f ca="1">T256-AD$13-AD$14+MIN(AD$13,MAX(0,((('1.Inputs'!$D$37*12*IF(2=1,'1.Inputs'!$D$38,IF(2=2,'1.Inputs'!$D$39,$E256)))*$F256*(('1.Inputs'!$D$40)+(1-'1.Inputs'!$D$40)*(1+'1.Inputs'!$D$41))*(1+$G256)^(2-1))-(('1.Inputs'!$D$37*12*IF(2=1,'1.Inputs'!$D$38,IF(2=2,'1.Inputs'!$D$39,$E256)))/(1-'1.Inputs'!$D$42)*$D256*(1+$G256)^(2-1))-('1.Inputs'!$D$37*12*IF(2=1,'1.Inputs'!$D$38,IF(2=2,'1.Inputs'!$D$39,$E256)))*'1.Inputs'!$D$43*(1+$G256)^(2-1)-'1.Inputs'!$D$44*(1+$G256)^(2-1)-('1.Inputs'!$D$20/'1.Inputs'!$D$27+'1.Inputs'!$D$23/'1.Inputs'!$D$28))))*'1.Inputs'!$D$53</f>
        <v>217753104.60092688</v>
      </c>
      <c r="AE256" s="36">
        <f ca="1">U256-AE$13-AE$14+MIN(AE$13,MAX(0,((('1.Inputs'!$D$37*12*IF(3=1,'1.Inputs'!$D$38,IF(3=2,'1.Inputs'!$D$39,$E256)))*$F256*(('1.Inputs'!$D$40)+(1-'1.Inputs'!$D$40)*(1+'1.Inputs'!$D$41))*(1+$G256)^(3-1))-(('1.Inputs'!$D$37*12*IF(3=1,'1.Inputs'!$D$38,IF(3=2,'1.Inputs'!$D$39,$E256)))/(1-'1.Inputs'!$D$42)*$D256*(1+$G256)^(3-1))-('1.Inputs'!$D$37*12*IF(3=1,'1.Inputs'!$D$38,IF(3=2,'1.Inputs'!$D$39,$E256)))*'1.Inputs'!$D$43*(1+$G256)^(3-1)-'1.Inputs'!$D$44*(1+$G256)^(3-1)-('1.Inputs'!$D$20/'1.Inputs'!$D$27+'1.Inputs'!$D$23/'1.Inputs'!$D$28))))*'1.Inputs'!$D$53</f>
        <v>317137152.72158027</v>
      </c>
      <c r="AF256" s="36">
        <f ca="1">V256-AF$13-AF$14+MIN(AF$13,MAX(0,((('1.Inputs'!$D$37*12*IF(4=1,'1.Inputs'!$D$38,IF(4=2,'1.Inputs'!$D$39,$E256)))*$F256*(('1.Inputs'!$D$40)+(1-'1.Inputs'!$D$40)*(1+'1.Inputs'!$D$41))*(1+$G256)^(4-1))-(('1.Inputs'!$D$37*12*IF(4=1,'1.Inputs'!$D$38,IF(4=2,'1.Inputs'!$D$39,$E256)))/(1-'1.Inputs'!$D$42)*$D256*(1+$G256)^(4-1))-('1.Inputs'!$D$37*12*IF(4=1,'1.Inputs'!$D$38,IF(4=2,'1.Inputs'!$D$39,$E256)))*'1.Inputs'!$D$43*(1+$G256)^(4-1)-'1.Inputs'!$D$44*(1+$G256)^(4-1)-('1.Inputs'!$D$20/'1.Inputs'!$D$27+'1.Inputs'!$D$23/'1.Inputs'!$D$28))))*'1.Inputs'!$D$53</f>
        <v>420706049.66249311</v>
      </c>
      <c r="AG256" s="36">
        <f ca="1">W256-AG$13-AG$14+MIN(AG$13,MAX(0,((('1.Inputs'!$D$37*12*IF(5=1,'1.Inputs'!$D$38,IF(5=2,'1.Inputs'!$D$39,$E256)))*$F256*(('1.Inputs'!$D$40)+(1-'1.Inputs'!$D$40)*(1+'1.Inputs'!$D$41))*(1+$G256)^(5-1))-(('1.Inputs'!$D$37*12*IF(5=1,'1.Inputs'!$D$38,IF(5=2,'1.Inputs'!$D$39,$E256)))/(1-'1.Inputs'!$D$42)*$D256*(1+$G256)^(5-1))-('1.Inputs'!$D$37*12*IF(5=1,'1.Inputs'!$D$38,IF(5=2,'1.Inputs'!$D$39,$E256)))*'1.Inputs'!$D$43*(1+$G256)^(5-1)-'1.Inputs'!$D$44*(1+$G256)^(5-1)-('1.Inputs'!$D$20/'1.Inputs'!$D$27+'1.Inputs'!$D$23/'1.Inputs'!$D$28))))*'1.Inputs'!$D$53</f>
        <v>460182540.59706259</v>
      </c>
      <c r="AH256" s="36">
        <f ca="1">X256-AH$13-AH$14+MIN(AH$13,MAX(0,((('1.Inputs'!$D$37*12*IF(6=1,'1.Inputs'!$D$38,IF(6=2,'1.Inputs'!$D$39,$E256)))*$F256*(('1.Inputs'!$D$40)+(1-'1.Inputs'!$D$40)*(1+'1.Inputs'!$D$41))*(1+$G256)^(6-1))-(('1.Inputs'!$D$37*12*IF(6=1,'1.Inputs'!$D$38,IF(6=2,'1.Inputs'!$D$39,$E256)))/(1-'1.Inputs'!$D$42)*$D256*(1+$G256)^(6-1))-('1.Inputs'!$D$37*12*IF(6=1,'1.Inputs'!$D$38,IF(6=2,'1.Inputs'!$D$39,$E256)))*'1.Inputs'!$D$43*(1+$G256)^(6-1)-'1.Inputs'!$D$44*(1+$G256)^(6-1)-('1.Inputs'!$D$20/'1.Inputs'!$D$27+'1.Inputs'!$D$23/'1.Inputs'!$D$28))))*'1.Inputs'!$D$53</f>
        <v>500250266.95989513</v>
      </c>
      <c r="AI256" s="36">
        <f ca="1">Y256-AI$13-AI$14+MIN(AI$13,MAX(0,((('1.Inputs'!$D$37*12*IF(7=1,'1.Inputs'!$D$38,IF(7=2,'1.Inputs'!$D$39,$E256)))*$F256*(('1.Inputs'!$D$40)+(1-'1.Inputs'!$D$40)*(1+'1.Inputs'!$D$41))*(1+$G256)^(7-1))-(('1.Inputs'!$D$37*12*IF(7=1,'1.Inputs'!$D$38,IF(7=2,'1.Inputs'!$D$39,$E256)))/(1-'1.Inputs'!$D$42)*$D256*(1+$G256)^(7-1))-('1.Inputs'!$D$37*12*IF(7=1,'1.Inputs'!$D$38,IF(7=2,'1.Inputs'!$D$39,$E256)))*'1.Inputs'!$D$43*(1+$G256)^(7-1)-'1.Inputs'!$D$44*(1+$G256)^(7-1)-('1.Inputs'!$D$20/'1.Inputs'!$D$27+'1.Inputs'!$D$23/'1.Inputs'!$D$28))))*'1.Inputs'!$D$53</f>
        <v>540926458.190714</v>
      </c>
      <c r="AJ256" s="36">
        <f ca="1">Z256-AJ$13-AJ$14+MIN(AJ$13,MAX(0,((('1.Inputs'!$D$37*12*IF(8=1,'1.Inputs'!$D$38,IF(8=2,'1.Inputs'!$D$39,$E256)))*$F256*(('1.Inputs'!$D$40)+(1-'1.Inputs'!$D$40)*(1+'1.Inputs'!$D$41))*(1+$G256)^(8-1))-(('1.Inputs'!$D$37*12*IF(8=1,'1.Inputs'!$D$38,IF(8=2,'1.Inputs'!$D$39,$E256)))/(1-'1.Inputs'!$D$42)*$D256*(1+$G256)^(8-1))-('1.Inputs'!$D$37*12*IF(8=1,'1.Inputs'!$D$38,IF(8=2,'1.Inputs'!$D$39,$E256)))*'1.Inputs'!$D$43*(1+$G256)^(8-1)-'1.Inputs'!$D$44*(1+$G256)^(8-1)-('1.Inputs'!$D$20/'1.Inputs'!$D$27+'1.Inputs'!$D$23/'1.Inputs'!$D$28))))*'1.Inputs'!$D$53</f>
        <v>828228845.81957507</v>
      </c>
      <c r="AK256" s="36">
        <f ca="1">AA256-AK$13-AK$14+MIN(AK$13,MAX(0,((('1.Inputs'!$D$37*12*IF(9=1,'1.Inputs'!$D$38,IF(9=2,'1.Inputs'!$D$39,$E256)))*$F256*(('1.Inputs'!$D$40)+(1-'1.Inputs'!$D$40)*(1+'1.Inputs'!$D$41))*(1+$G256)^(9-1))-(('1.Inputs'!$D$37*12*IF(9=1,'1.Inputs'!$D$38,IF(9=2,'1.Inputs'!$D$39,$E256)))/(1-'1.Inputs'!$D$42)*$D256*(1+$G256)^(9-1))-('1.Inputs'!$D$37*12*IF(9=1,'1.Inputs'!$D$38,IF(9=2,'1.Inputs'!$D$39,$E256)))*'1.Inputs'!$D$43*(1+$G256)^(9-1)-'1.Inputs'!$D$44*(1+$G256)^(9-1)-('1.Inputs'!$D$20/'1.Inputs'!$D$27+'1.Inputs'!$D$23/'1.Inputs'!$D$28))))*'1.Inputs'!$D$53</f>
        <v>850987678.0984931</v>
      </c>
      <c r="AL256" s="36">
        <f ca="1">AB256-AL$13-AL$14+MIN(AL$13,MAX(0,((('1.Inputs'!$D$37*12*IF(10=1,'1.Inputs'!$D$38,IF(10=2,'1.Inputs'!$D$39,$E256)))*$F256*(('1.Inputs'!$D$40)+(1-'1.Inputs'!$D$40)*(1+'1.Inputs'!$D$41))*(1+$G256)^(10-1))-(('1.Inputs'!$D$37*12*IF(10=1,'1.Inputs'!$D$38,IF(10=2,'1.Inputs'!$D$39,$E256)))/(1-'1.Inputs'!$D$42)*$D256*(1+$G256)^(10-1))-('1.Inputs'!$D$37*12*IF(10=1,'1.Inputs'!$D$38,IF(10=2,'1.Inputs'!$D$39,$E256)))*'1.Inputs'!$D$43*(1+$G256)^(10-1)-'1.Inputs'!$D$44*(1+$G256)^(10-1)-('1.Inputs'!$D$20/'1.Inputs'!$D$27+'1.Inputs'!$D$23/'1.Inputs'!$D$28))))*'1.Inputs'!$D$53+'1.Inputs'!$D$35</f>
        <v>3928686756.6934566</v>
      </c>
      <c r="AM256" s="48">
        <f ca="1">R256+NPV('1.Inputs'!$D$55,S256:AB256)</f>
        <v>1568519541.1165943</v>
      </c>
      <c r="AN256" s="48">
        <f ca="1">-('1.Inputs'!$D$24*(1-'1.Inputs'!$D$31)+'1.Inputs'!$D$35)+NPV('1.Inputs'!$D$54,AC256:AL256)</f>
        <v>161469464.79528236</v>
      </c>
      <c r="AO256" s="36">
        <f t="shared" ca="1" si="29"/>
        <v>-3.3795441810624749</v>
      </c>
      <c r="AP256" s="36">
        <f t="shared" ca="1" si="30"/>
        <v>1.6744846359796246</v>
      </c>
      <c r="AQ256" s="36">
        <f ca="1">'1.Inputs'!$D$35+MIN(SUM($AC256:AC256),SUM($AC256:AD256),SUM($AC256:AE256),SUM($AC256:AF256),SUM($AC256:AG256),SUM($AC256:AH256),SUM($AC256:AI256),SUM($AC256:AJ256),SUM($AC256:AK256),SUM($AC256:AL256))</f>
        <v>205239278.87517869</v>
      </c>
      <c r="AR256" s="36">
        <f ca="1">IF(AP256&lt;'1.Inputs'!$D$57,1,0)</f>
        <v>0</v>
      </c>
      <c r="AS256" s="36">
        <f t="shared" ca="1" si="31"/>
        <v>0</v>
      </c>
    </row>
    <row r="257" spans="2:45" ht="15" customHeight="1" x14ac:dyDescent="0.25">
      <c r="B257" s="36">
        <v>242</v>
      </c>
      <c r="C257" s="36">
        <f t="shared" ca="1" si="24"/>
        <v>0.32995551350794461</v>
      </c>
      <c r="D257" s="36">
        <f t="shared" ca="1" si="25"/>
        <v>18732.083068820775</v>
      </c>
      <c r="E257" s="47">
        <f t="shared" ca="1" si="26"/>
        <v>0.80434812861648342</v>
      </c>
      <c r="F257" s="36">
        <f t="shared" ca="1" si="27"/>
        <v>31456.025919996719</v>
      </c>
      <c r="G257" s="36">
        <f t="shared" ca="1" si="28"/>
        <v>5.9408534562838608E-2</v>
      </c>
      <c r="H257" s="36">
        <f ca="1">((('1.Inputs'!$D$37*12*IF(1=1,'1.Inputs'!$D$38,IF(1=2,'1.Inputs'!$D$39,$E257)))*$F257*(('1.Inputs'!$D$40)+(1-'1.Inputs'!$D$40)*(1+'1.Inputs'!$D$41))*(1+$G257)^(1-1))*'1.Inputs'!$D$47+(('1.Inputs'!$D$37*12*IF(1=1,'1.Inputs'!$D$38,IF(1=2,'1.Inputs'!$D$39,$E257)))/(1-'1.Inputs'!$D$42)*$D257*(1+$G257)^(1-1))*('1.Inputs'!$D$48-'1.Inputs'!$D$49))/'1.Inputs'!$D$51</f>
        <v>828271807.09624732</v>
      </c>
      <c r="I257" s="36">
        <f ca="1">((('1.Inputs'!$D$37*12*IF(2=1,'1.Inputs'!$D$38,IF(2=2,'1.Inputs'!$D$39,$E257)))*$F257*(('1.Inputs'!$D$40)+(1-'1.Inputs'!$D$40)*(1+'1.Inputs'!$D$41))*(1+$G257)^(2-1))*'1.Inputs'!$D$47+(('1.Inputs'!$D$37*12*IF(2=1,'1.Inputs'!$D$38,IF(2=2,'1.Inputs'!$D$39,$E257)))/(1-'1.Inputs'!$D$42)*$D257*(1+$G257)^(2-1))*('1.Inputs'!$D$48-'1.Inputs'!$D$49))/'1.Inputs'!$D$51</f>
        <v>1228469509.9257693</v>
      </c>
      <c r="J257" s="36">
        <f ca="1">((('1.Inputs'!$D$37*12*IF(3=1,'1.Inputs'!$D$38,IF(3=2,'1.Inputs'!$D$39,$E257)))*$F257*(('1.Inputs'!$D$40)+(1-'1.Inputs'!$D$40)*(1+'1.Inputs'!$D$41))*(1+$G257)^(3-1))*'1.Inputs'!$D$47+(('1.Inputs'!$D$37*12*IF(3=1,'1.Inputs'!$D$38,IF(3=2,'1.Inputs'!$D$39,$E257)))/(1-'1.Inputs'!$D$42)*$D257*(1+$G257)^(3-1))*('1.Inputs'!$D$48-'1.Inputs'!$D$49))/'1.Inputs'!$D$51</f>
        <v>1495456776.157958</v>
      </c>
      <c r="K257" s="36">
        <f ca="1">((('1.Inputs'!$D$37*12*IF(4=1,'1.Inputs'!$D$38,IF(4=2,'1.Inputs'!$D$39,$E257)))*$F257*(('1.Inputs'!$D$40)+(1-'1.Inputs'!$D$40)*(1+'1.Inputs'!$D$41))*(1+$G257)^(4-1))*'1.Inputs'!$D$47+(('1.Inputs'!$D$37*12*IF(4=1,'1.Inputs'!$D$38,IF(4=2,'1.Inputs'!$D$39,$E257)))/(1-'1.Inputs'!$D$42)*$D257*(1+$G257)^(4-1))*('1.Inputs'!$D$48-'1.Inputs'!$D$49))/'1.Inputs'!$D$51</f>
        <v>1584299671.7315691</v>
      </c>
      <c r="L257" s="36">
        <f ca="1">((('1.Inputs'!$D$37*12*IF(5=1,'1.Inputs'!$D$38,IF(5=2,'1.Inputs'!$D$39,$E257)))*$F257*(('1.Inputs'!$D$40)+(1-'1.Inputs'!$D$40)*(1+'1.Inputs'!$D$41))*(1+$G257)^(5-1))*'1.Inputs'!$D$47+(('1.Inputs'!$D$37*12*IF(5=1,'1.Inputs'!$D$38,IF(5=2,'1.Inputs'!$D$39,$E257)))/(1-'1.Inputs'!$D$42)*$D257*(1+$G257)^(5-1))*('1.Inputs'!$D$48-'1.Inputs'!$D$49))/'1.Inputs'!$D$51</f>
        <v>1678420593.5375278</v>
      </c>
      <c r="M257" s="36">
        <f ca="1">((('1.Inputs'!$D$37*12*IF(6=1,'1.Inputs'!$D$38,IF(6=2,'1.Inputs'!$D$39,$E257)))*$F257*(('1.Inputs'!$D$40)+(1-'1.Inputs'!$D$40)*(1+'1.Inputs'!$D$41))*(1+$G257)^(6-1))*'1.Inputs'!$D$47+(('1.Inputs'!$D$37*12*IF(6=1,'1.Inputs'!$D$38,IF(6=2,'1.Inputs'!$D$39,$E257)))/(1-'1.Inputs'!$D$42)*$D257*(1+$G257)^(6-1))*('1.Inputs'!$D$48-'1.Inputs'!$D$49))/'1.Inputs'!$D$51</f>
        <v>1778133101.3796821</v>
      </c>
      <c r="N257" s="36">
        <f ca="1">((('1.Inputs'!$D$37*12*IF(7=1,'1.Inputs'!$D$38,IF(7=2,'1.Inputs'!$D$39,$E257)))*$F257*(('1.Inputs'!$D$40)+(1-'1.Inputs'!$D$40)*(1+'1.Inputs'!$D$41))*(1+$G257)^(7-1))*'1.Inputs'!$D$47+(('1.Inputs'!$D$37*12*IF(7=1,'1.Inputs'!$D$38,IF(7=2,'1.Inputs'!$D$39,$E257)))/(1-'1.Inputs'!$D$42)*$D257*(1+$G257)^(7-1))*('1.Inputs'!$D$48-'1.Inputs'!$D$49))/'1.Inputs'!$D$51</f>
        <v>1883769383.1903243</v>
      </c>
      <c r="O257" s="36">
        <f ca="1">((('1.Inputs'!$D$37*12*IF(8=1,'1.Inputs'!$D$38,IF(8=2,'1.Inputs'!$D$39,$E257)))*$F257*(('1.Inputs'!$D$40)+(1-'1.Inputs'!$D$40)*(1+'1.Inputs'!$D$41))*(1+$G257)^(8-1))*'1.Inputs'!$D$47+(('1.Inputs'!$D$37*12*IF(8=1,'1.Inputs'!$D$38,IF(8=2,'1.Inputs'!$D$39,$E257)))/(1-'1.Inputs'!$D$42)*$D257*(1+$G257)^(8-1))*('1.Inputs'!$D$48-'1.Inputs'!$D$49))/'1.Inputs'!$D$51</f>
        <v>1995681361.7000036</v>
      </c>
      <c r="P257" s="36">
        <f ca="1">((('1.Inputs'!$D$37*12*IF(9=1,'1.Inputs'!$D$38,IF(9=2,'1.Inputs'!$D$39,$E257)))*$F257*(('1.Inputs'!$D$40)+(1-'1.Inputs'!$D$40)*(1+'1.Inputs'!$D$41))*(1+$G257)^(9-1))*'1.Inputs'!$D$47+(('1.Inputs'!$D$37*12*IF(9=1,'1.Inputs'!$D$38,IF(9=2,'1.Inputs'!$D$39,$E257)))/(1-'1.Inputs'!$D$42)*$D257*(1+$G257)^(9-1))*('1.Inputs'!$D$48-'1.Inputs'!$D$49))/'1.Inputs'!$D$51</f>
        <v>2114241866.8529706</v>
      </c>
      <c r="Q257" s="36">
        <f ca="1">((('1.Inputs'!$D$37*12*IF(10=1,'1.Inputs'!$D$38,IF(10=2,'1.Inputs'!$D$39,$E257)))*$F257*(('1.Inputs'!$D$40)+(1-'1.Inputs'!$D$40)*(1+'1.Inputs'!$D$41))*(1+$G257)^(10-1))*'1.Inputs'!$D$47+(('1.Inputs'!$D$37*12*IF(10=1,'1.Inputs'!$D$38,IF(10=2,'1.Inputs'!$D$39,$E257)))/(1-'1.Inputs'!$D$42)*$D257*(1+$G257)^(10-1))*('1.Inputs'!$D$48-'1.Inputs'!$D$49))/'1.Inputs'!$D$51</f>
        <v>2239845877.8741055</v>
      </c>
      <c r="R257" s="36">
        <f>-'1.Inputs'!$D$24</f>
        <v>-2050000000</v>
      </c>
      <c r="S257" s="36">
        <f ca="1">((('1.Inputs'!$D$37*12*IF(1=1,'1.Inputs'!$D$38,IF(1=2,'1.Inputs'!$D$39,$E257)))*$F257*(('1.Inputs'!$D$40)+(1-'1.Inputs'!$D$40)*(1+'1.Inputs'!$D$41))*(1+$G257)^(1-1))-(('1.Inputs'!$D$37*12*IF(1=1,'1.Inputs'!$D$38,IF(1=2,'1.Inputs'!$D$39,$E257)))/(1-'1.Inputs'!$D$42)*$D257*(1+$G257)^(1-1))-('1.Inputs'!$D$37*12*IF(1=1,'1.Inputs'!$D$38,IF(1=2,'1.Inputs'!$D$39,$E257)))*'1.Inputs'!$D$43*(1+$G257)^(1-1)-'1.Inputs'!$D$44*(1+$G257)^(1-1)-('1.Inputs'!$D$20/'1.Inputs'!$D$27+'1.Inputs'!$D$23/'1.Inputs'!$D$28))-MAX(0,((('1.Inputs'!$D$37*12*IF(1=1,'1.Inputs'!$D$38,IF(1=2,'1.Inputs'!$D$39,$E257)))*$F257*(('1.Inputs'!$D$40)+(1-'1.Inputs'!$D$40)*(1+'1.Inputs'!$D$41))*(1+$G257)^(1-1))-(('1.Inputs'!$D$37*12*IF(1=1,'1.Inputs'!$D$38,IF(1=2,'1.Inputs'!$D$39,$E257)))/(1-'1.Inputs'!$D$42)*$D257*(1+$G257)^(1-1))-('1.Inputs'!$D$37*12*IF(1=1,'1.Inputs'!$D$38,IF(1=2,'1.Inputs'!$D$39,$E257)))*'1.Inputs'!$D$43*(1+$G257)^(1-1)-'1.Inputs'!$D$44*(1+$G257)^(1-1)-('1.Inputs'!$D$20/'1.Inputs'!$D$27+'1.Inputs'!$D$23/'1.Inputs'!$D$28)))*'1.Inputs'!$D$53+('1.Inputs'!$D$20/'1.Inputs'!$D$27+'1.Inputs'!$D$23/'1.Inputs'!$D$28)-H257</f>
        <v>-456652124.31115782</v>
      </c>
      <c r="T257" s="36">
        <f ca="1">((('1.Inputs'!$D$37*12*IF(2=1,'1.Inputs'!$D$38,IF(2=2,'1.Inputs'!$D$39,$E257)))*$F257*(('1.Inputs'!$D$40)+(1-'1.Inputs'!$D$40)*(1+'1.Inputs'!$D$41))*(1+$G257)^(2-1))-(('1.Inputs'!$D$37*12*IF(2=1,'1.Inputs'!$D$38,IF(2=2,'1.Inputs'!$D$39,$E257)))/(1-'1.Inputs'!$D$42)*$D257*(1+$G257)^(2-1))-('1.Inputs'!$D$37*12*IF(2=1,'1.Inputs'!$D$38,IF(2=2,'1.Inputs'!$D$39,$E257)))*'1.Inputs'!$D$43*(1+$G257)^(2-1)-'1.Inputs'!$D$44*(1+$G257)^(2-1)-('1.Inputs'!$D$20/'1.Inputs'!$D$27+'1.Inputs'!$D$23/'1.Inputs'!$D$28))-MAX(0,((('1.Inputs'!$D$37*12*IF(2=1,'1.Inputs'!$D$38,IF(2=2,'1.Inputs'!$D$39,$E257)))*$F257*(('1.Inputs'!$D$40)+(1-'1.Inputs'!$D$40)*(1+'1.Inputs'!$D$41))*(1+$G257)^(2-1))-(('1.Inputs'!$D$37*12*IF(2=1,'1.Inputs'!$D$38,IF(2=2,'1.Inputs'!$D$39,$E257)))/(1-'1.Inputs'!$D$42)*$D257*(1+$G257)^(2-1))-('1.Inputs'!$D$37*12*IF(2=1,'1.Inputs'!$D$38,IF(2=2,'1.Inputs'!$D$39,$E257)))*'1.Inputs'!$D$43*(1+$G257)^(2-1)-'1.Inputs'!$D$44*(1+$G257)^(2-1)-('1.Inputs'!$D$20/'1.Inputs'!$D$27+'1.Inputs'!$D$23/'1.Inputs'!$D$28)))*'1.Inputs'!$D$53+('1.Inputs'!$D$20/'1.Inputs'!$D$27+'1.Inputs'!$D$23/'1.Inputs'!$D$28)-(I257-H257)</f>
        <v>376049908.67253292</v>
      </c>
      <c r="U257" s="36">
        <f ca="1">((('1.Inputs'!$D$37*12*IF(3=1,'1.Inputs'!$D$38,IF(3=2,'1.Inputs'!$D$39,$E257)))*$F257*(('1.Inputs'!$D$40)+(1-'1.Inputs'!$D$40)*(1+'1.Inputs'!$D$41))*(1+$G257)^(3-1))-(('1.Inputs'!$D$37*12*IF(3=1,'1.Inputs'!$D$38,IF(3=2,'1.Inputs'!$D$39,$E257)))/(1-'1.Inputs'!$D$42)*$D257*(1+$G257)^(3-1))-('1.Inputs'!$D$37*12*IF(3=1,'1.Inputs'!$D$38,IF(3=2,'1.Inputs'!$D$39,$E257)))*'1.Inputs'!$D$43*(1+$G257)^(3-1)-'1.Inputs'!$D$44*(1+$G257)^(3-1)-('1.Inputs'!$D$20/'1.Inputs'!$D$27+'1.Inputs'!$D$23/'1.Inputs'!$D$28))-MAX(0,((('1.Inputs'!$D$37*12*IF(3=1,'1.Inputs'!$D$38,IF(3=2,'1.Inputs'!$D$39,$E257)))*$F257*(('1.Inputs'!$D$40)+(1-'1.Inputs'!$D$40)*(1+'1.Inputs'!$D$41))*(1+$G257)^(3-1))-(('1.Inputs'!$D$37*12*IF(3=1,'1.Inputs'!$D$38,IF(3=2,'1.Inputs'!$D$39,$E257)))/(1-'1.Inputs'!$D$42)*$D257*(1+$G257)^(3-1))-('1.Inputs'!$D$37*12*IF(3=1,'1.Inputs'!$D$38,IF(3=2,'1.Inputs'!$D$39,$E257)))*'1.Inputs'!$D$43*(1+$G257)^(3-1)-'1.Inputs'!$D$44*(1+$G257)^(3-1)-('1.Inputs'!$D$20/'1.Inputs'!$D$27+'1.Inputs'!$D$23/'1.Inputs'!$D$28)))*'1.Inputs'!$D$53+('1.Inputs'!$D$20/'1.Inputs'!$D$27+'1.Inputs'!$D$23/'1.Inputs'!$D$28)-(J257-I257)</f>
        <v>765570232.99680424</v>
      </c>
      <c r="V257" s="36">
        <f ca="1">((('1.Inputs'!$D$37*12*IF(4=1,'1.Inputs'!$D$38,IF(4=2,'1.Inputs'!$D$39,$E257)))*$F257*(('1.Inputs'!$D$40)+(1-'1.Inputs'!$D$40)*(1+'1.Inputs'!$D$41))*(1+$G257)^(4-1))-(('1.Inputs'!$D$37*12*IF(4=1,'1.Inputs'!$D$38,IF(4=2,'1.Inputs'!$D$39,$E257)))/(1-'1.Inputs'!$D$42)*$D257*(1+$G257)^(4-1))-('1.Inputs'!$D$37*12*IF(4=1,'1.Inputs'!$D$38,IF(4=2,'1.Inputs'!$D$39,$E257)))*'1.Inputs'!$D$43*(1+$G257)^(4-1)-'1.Inputs'!$D$44*(1+$G257)^(4-1)-('1.Inputs'!$D$20/'1.Inputs'!$D$27+'1.Inputs'!$D$23/'1.Inputs'!$D$28))-MAX(0,((('1.Inputs'!$D$37*12*IF(4=1,'1.Inputs'!$D$38,IF(4=2,'1.Inputs'!$D$39,$E257)))*$F257*(('1.Inputs'!$D$40)+(1-'1.Inputs'!$D$40)*(1+'1.Inputs'!$D$41))*(1+$G257)^(4-1))-(('1.Inputs'!$D$37*12*IF(4=1,'1.Inputs'!$D$38,IF(4=2,'1.Inputs'!$D$39,$E257)))/(1-'1.Inputs'!$D$42)*$D257*(1+$G257)^(4-1))-('1.Inputs'!$D$37*12*IF(4=1,'1.Inputs'!$D$38,IF(4=2,'1.Inputs'!$D$39,$E257)))*'1.Inputs'!$D$43*(1+$G257)^(4-1)-'1.Inputs'!$D$44*(1+$G257)^(4-1)-('1.Inputs'!$D$20/'1.Inputs'!$D$27+'1.Inputs'!$D$23/'1.Inputs'!$D$28)))*'1.Inputs'!$D$53+('1.Inputs'!$D$20/'1.Inputs'!$D$27+'1.Inputs'!$D$23/'1.Inputs'!$D$28)-(K257-J257)</f>
        <v>1002250278.278352</v>
      </c>
      <c r="W257" s="36">
        <f ca="1">((('1.Inputs'!$D$37*12*IF(5=1,'1.Inputs'!$D$38,IF(5=2,'1.Inputs'!$D$39,$E257)))*$F257*(('1.Inputs'!$D$40)+(1-'1.Inputs'!$D$40)*(1+'1.Inputs'!$D$41))*(1+$G257)^(5-1))-(('1.Inputs'!$D$37*12*IF(5=1,'1.Inputs'!$D$38,IF(5=2,'1.Inputs'!$D$39,$E257)))/(1-'1.Inputs'!$D$42)*$D257*(1+$G257)^(5-1))-('1.Inputs'!$D$37*12*IF(5=1,'1.Inputs'!$D$38,IF(5=2,'1.Inputs'!$D$39,$E257)))*'1.Inputs'!$D$43*(1+$G257)^(5-1)-'1.Inputs'!$D$44*(1+$G257)^(5-1)-('1.Inputs'!$D$20/'1.Inputs'!$D$27+'1.Inputs'!$D$23/'1.Inputs'!$D$28))-MAX(0,((('1.Inputs'!$D$37*12*IF(5=1,'1.Inputs'!$D$38,IF(5=2,'1.Inputs'!$D$39,$E257)))*$F257*(('1.Inputs'!$D$40)+(1-'1.Inputs'!$D$40)*(1+'1.Inputs'!$D$41))*(1+$G257)^(5-1))-(('1.Inputs'!$D$37*12*IF(5=1,'1.Inputs'!$D$38,IF(5=2,'1.Inputs'!$D$39,$E257)))/(1-'1.Inputs'!$D$42)*$D257*(1+$G257)^(5-1))-('1.Inputs'!$D$37*12*IF(5=1,'1.Inputs'!$D$38,IF(5=2,'1.Inputs'!$D$39,$E257)))*'1.Inputs'!$D$43*(1+$G257)^(5-1)-'1.Inputs'!$D$44*(1+$G257)^(5-1)-('1.Inputs'!$D$20/'1.Inputs'!$D$27+'1.Inputs'!$D$23/'1.Inputs'!$D$28)))*'1.Inputs'!$D$53+('1.Inputs'!$D$20/'1.Inputs'!$D$27+'1.Inputs'!$D$23/'1.Inputs'!$D$28)-(L257-K257)</f>
        <v>1058985445.3179717</v>
      </c>
      <c r="X257" s="36">
        <f ca="1">((('1.Inputs'!$D$37*12*IF(6=1,'1.Inputs'!$D$38,IF(6=2,'1.Inputs'!$D$39,$E257)))*$F257*(('1.Inputs'!$D$40)+(1-'1.Inputs'!$D$40)*(1+'1.Inputs'!$D$41))*(1+$G257)^(6-1))-(('1.Inputs'!$D$37*12*IF(6=1,'1.Inputs'!$D$38,IF(6=2,'1.Inputs'!$D$39,$E257)))/(1-'1.Inputs'!$D$42)*$D257*(1+$G257)^(6-1))-('1.Inputs'!$D$37*12*IF(6=1,'1.Inputs'!$D$38,IF(6=2,'1.Inputs'!$D$39,$E257)))*'1.Inputs'!$D$43*(1+$G257)^(6-1)-'1.Inputs'!$D$44*(1+$G257)^(6-1)-('1.Inputs'!$D$20/'1.Inputs'!$D$27+'1.Inputs'!$D$23/'1.Inputs'!$D$28))-MAX(0,((('1.Inputs'!$D$37*12*IF(6=1,'1.Inputs'!$D$38,IF(6=2,'1.Inputs'!$D$39,$E257)))*$F257*(('1.Inputs'!$D$40)+(1-'1.Inputs'!$D$40)*(1+'1.Inputs'!$D$41))*(1+$G257)^(6-1))-(('1.Inputs'!$D$37*12*IF(6=1,'1.Inputs'!$D$38,IF(6=2,'1.Inputs'!$D$39,$E257)))/(1-'1.Inputs'!$D$42)*$D257*(1+$G257)^(6-1))-('1.Inputs'!$D$37*12*IF(6=1,'1.Inputs'!$D$38,IF(6=2,'1.Inputs'!$D$39,$E257)))*'1.Inputs'!$D$43*(1+$G257)^(6-1)-'1.Inputs'!$D$44*(1+$G257)^(6-1)-('1.Inputs'!$D$20/'1.Inputs'!$D$27+'1.Inputs'!$D$23/'1.Inputs'!$D$28)))*'1.Inputs'!$D$53+('1.Inputs'!$D$20/'1.Inputs'!$D$27+'1.Inputs'!$D$23/'1.Inputs'!$D$28)-(M257-L257)</f>
        <v>1119091165.4895933</v>
      </c>
      <c r="Y257" s="36">
        <f ca="1">((('1.Inputs'!$D$37*12*IF(7=1,'1.Inputs'!$D$38,IF(7=2,'1.Inputs'!$D$39,$E257)))*$F257*(('1.Inputs'!$D$40)+(1-'1.Inputs'!$D$40)*(1+'1.Inputs'!$D$41))*(1+$G257)^(7-1))-(('1.Inputs'!$D$37*12*IF(7=1,'1.Inputs'!$D$38,IF(7=2,'1.Inputs'!$D$39,$E257)))/(1-'1.Inputs'!$D$42)*$D257*(1+$G257)^(7-1))-('1.Inputs'!$D$37*12*IF(7=1,'1.Inputs'!$D$38,IF(7=2,'1.Inputs'!$D$39,$E257)))*'1.Inputs'!$D$43*(1+$G257)^(7-1)-'1.Inputs'!$D$44*(1+$G257)^(7-1)-('1.Inputs'!$D$20/'1.Inputs'!$D$27+'1.Inputs'!$D$23/'1.Inputs'!$D$28))-MAX(0,((('1.Inputs'!$D$37*12*IF(7=1,'1.Inputs'!$D$38,IF(7=2,'1.Inputs'!$D$39,$E257)))*$F257*(('1.Inputs'!$D$40)+(1-'1.Inputs'!$D$40)*(1+'1.Inputs'!$D$41))*(1+$G257)^(7-1))-(('1.Inputs'!$D$37*12*IF(7=1,'1.Inputs'!$D$38,IF(7=2,'1.Inputs'!$D$39,$E257)))/(1-'1.Inputs'!$D$42)*$D257*(1+$G257)^(7-1))-('1.Inputs'!$D$37*12*IF(7=1,'1.Inputs'!$D$38,IF(7=2,'1.Inputs'!$D$39,$E257)))*'1.Inputs'!$D$43*(1+$G257)^(7-1)-'1.Inputs'!$D$44*(1+$G257)^(7-1)-('1.Inputs'!$D$20/'1.Inputs'!$D$27+'1.Inputs'!$D$23/'1.Inputs'!$D$28)))*'1.Inputs'!$D$53+('1.Inputs'!$D$20/'1.Inputs'!$D$27+'1.Inputs'!$D$23/'1.Inputs'!$D$28)-(N257-M257)</f>
        <v>1182767678.4154549</v>
      </c>
      <c r="Z257" s="36">
        <f ca="1">((('1.Inputs'!$D$37*12*IF(8=1,'1.Inputs'!$D$38,IF(8=2,'1.Inputs'!$D$39,$E257)))*$F257*(('1.Inputs'!$D$40)+(1-'1.Inputs'!$D$40)*(1+'1.Inputs'!$D$41))*(1+$G257)^(8-1))-(('1.Inputs'!$D$37*12*IF(8=1,'1.Inputs'!$D$38,IF(8=2,'1.Inputs'!$D$39,$E257)))/(1-'1.Inputs'!$D$42)*$D257*(1+$G257)^(8-1))-('1.Inputs'!$D$37*12*IF(8=1,'1.Inputs'!$D$38,IF(8=2,'1.Inputs'!$D$39,$E257)))*'1.Inputs'!$D$43*(1+$G257)^(8-1)-'1.Inputs'!$D$44*(1+$G257)^(8-1)-('1.Inputs'!$D$20/'1.Inputs'!$D$27+'1.Inputs'!$D$23/'1.Inputs'!$D$28))-MAX(0,((('1.Inputs'!$D$37*12*IF(8=1,'1.Inputs'!$D$38,IF(8=2,'1.Inputs'!$D$39,$E257)))*$F257*(('1.Inputs'!$D$40)+(1-'1.Inputs'!$D$40)*(1+'1.Inputs'!$D$41))*(1+$G257)^(8-1))-(('1.Inputs'!$D$37*12*IF(8=1,'1.Inputs'!$D$38,IF(8=2,'1.Inputs'!$D$39,$E257)))/(1-'1.Inputs'!$D$42)*$D257*(1+$G257)^(8-1))-('1.Inputs'!$D$37*12*IF(8=1,'1.Inputs'!$D$38,IF(8=2,'1.Inputs'!$D$39,$E257)))*'1.Inputs'!$D$43*(1+$G257)^(8-1)-'1.Inputs'!$D$44*(1+$G257)^(8-1)-('1.Inputs'!$D$20/'1.Inputs'!$D$27+'1.Inputs'!$D$23/'1.Inputs'!$D$28)))*'1.Inputs'!$D$53+('1.Inputs'!$D$20/'1.Inputs'!$D$27+'1.Inputs'!$D$23/'1.Inputs'!$D$28)-(O257-N257)</f>
        <v>1250227119.6603131</v>
      </c>
      <c r="AA257" s="36">
        <f ca="1">((('1.Inputs'!$D$37*12*IF(9=1,'1.Inputs'!$D$38,IF(9=2,'1.Inputs'!$D$39,$E257)))*$F257*(('1.Inputs'!$D$40)+(1-'1.Inputs'!$D$40)*(1+'1.Inputs'!$D$41))*(1+$G257)^(9-1))-(('1.Inputs'!$D$37*12*IF(9=1,'1.Inputs'!$D$38,IF(9=2,'1.Inputs'!$D$39,$E257)))/(1-'1.Inputs'!$D$42)*$D257*(1+$G257)^(9-1))-('1.Inputs'!$D$37*12*IF(9=1,'1.Inputs'!$D$38,IF(9=2,'1.Inputs'!$D$39,$E257)))*'1.Inputs'!$D$43*(1+$G257)^(9-1)-'1.Inputs'!$D$44*(1+$G257)^(9-1)-('1.Inputs'!$D$20/'1.Inputs'!$D$27+'1.Inputs'!$D$23/'1.Inputs'!$D$28))-MAX(0,((('1.Inputs'!$D$37*12*IF(9=1,'1.Inputs'!$D$38,IF(9=2,'1.Inputs'!$D$39,$E257)))*$F257*(('1.Inputs'!$D$40)+(1-'1.Inputs'!$D$40)*(1+'1.Inputs'!$D$41))*(1+$G257)^(9-1))-(('1.Inputs'!$D$37*12*IF(9=1,'1.Inputs'!$D$38,IF(9=2,'1.Inputs'!$D$39,$E257)))/(1-'1.Inputs'!$D$42)*$D257*(1+$G257)^(9-1))-('1.Inputs'!$D$37*12*IF(9=1,'1.Inputs'!$D$38,IF(9=2,'1.Inputs'!$D$39,$E257)))*'1.Inputs'!$D$43*(1+$G257)^(9-1)-'1.Inputs'!$D$44*(1+$G257)^(9-1)-('1.Inputs'!$D$20/'1.Inputs'!$D$27+'1.Inputs'!$D$23/'1.Inputs'!$D$28)))*'1.Inputs'!$D$53+('1.Inputs'!$D$20/'1.Inputs'!$D$27+'1.Inputs'!$D$23/'1.Inputs'!$D$28)-(P257-O257)</f>
        <v>1321694227.451957</v>
      </c>
      <c r="AB257" s="36">
        <f ca="1">((('1.Inputs'!$D$37*12*IF(10=1,'1.Inputs'!$D$38,IF(10=2,'1.Inputs'!$D$39,$E257)))*$F257*(('1.Inputs'!$D$40)+(1-'1.Inputs'!$D$40)*(1+'1.Inputs'!$D$41))*(1+$G257)^(10-1))-(('1.Inputs'!$D$37*12*IF(10=1,'1.Inputs'!$D$38,IF(10=2,'1.Inputs'!$D$39,$E257)))/(1-'1.Inputs'!$D$42)*$D257*(1+$G257)^(10-1))-('1.Inputs'!$D$37*12*IF(10=1,'1.Inputs'!$D$38,IF(10=2,'1.Inputs'!$D$39,$E257)))*'1.Inputs'!$D$43*(1+$G257)^(10-1)-'1.Inputs'!$D$44*(1+$G257)^(10-1)-('1.Inputs'!$D$20/'1.Inputs'!$D$27+'1.Inputs'!$D$23/'1.Inputs'!$D$28))-MAX(0,((('1.Inputs'!$D$37*12*IF(10=1,'1.Inputs'!$D$38,IF(10=2,'1.Inputs'!$D$39,$E257)))*$F257*(('1.Inputs'!$D$40)+(1-'1.Inputs'!$D$40)*(1+'1.Inputs'!$D$41))*(1+$G257)^(10-1))-(('1.Inputs'!$D$37*12*IF(10=1,'1.Inputs'!$D$38,IF(10=2,'1.Inputs'!$D$39,$E257)))/(1-'1.Inputs'!$D$42)*$D257*(1+$G257)^(10-1))-('1.Inputs'!$D$37*12*IF(10=1,'1.Inputs'!$D$38,IF(10=2,'1.Inputs'!$D$39,$E257)))*'1.Inputs'!$D$43*(1+$G257)^(10-1)-'1.Inputs'!$D$44*(1+$G257)^(10-1)-('1.Inputs'!$D$20/'1.Inputs'!$D$27+'1.Inputs'!$D$23/'1.Inputs'!$D$28)))*'1.Inputs'!$D$53+('1.Inputs'!$D$20/'1.Inputs'!$D$27+'1.Inputs'!$D$23/'1.Inputs'!$D$28)-(Q257-P257)+(('1.Inputs'!$D$20+'1.Inputs'!$D$23-('1.Inputs'!$D$20/'1.Inputs'!$D$27+'1.Inputs'!$D$23/'1.Inputs'!$D$28)*'1.Inputs'!$D$10)*'1.Inputs'!$D$60+'1.Inputs'!$D$19*'1.Inputs'!$D$59+Q257)</f>
        <v>4337252969.2610521</v>
      </c>
      <c r="AC257" s="36">
        <f ca="1">S257-AC$13-AC$14+MIN(AC$13,MAX(0,((('1.Inputs'!$D$37*12*IF(1=1,'1.Inputs'!$D$38,IF(1=2,'1.Inputs'!$D$39,$E257)))*$F257*(('1.Inputs'!$D$40)+(1-'1.Inputs'!$D$40)*(1+'1.Inputs'!$D$41))*(1+$G257)^(1-1))-(('1.Inputs'!$D$37*12*IF(1=1,'1.Inputs'!$D$38,IF(1=2,'1.Inputs'!$D$39,$E257)))/(1-'1.Inputs'!$D$42)*$D257*(1+$G257)^(1-1))-('1.Inputs'!$D$37*12*IF(1=1,'1.Inputs'!$D$38,IF(1=2,'1.Inputs'!$D$39,$E257)))*'1.Inputs'!$D$43*(1+$G257)^(1-1)-'1.Inputs'!$D$44*(1+$G257)^(1-1)-('1.Inputs'!$D$20/'1.Inputs'!$D$27+'1.Inputs'!$D$23/'1.Inputs'!$D$28))))*'1.Inputs'!$D$53</f>
        <v>-552592124.31115782</v>
      </c>
      <c r="AD257" s="36">
        <f ca="1">T257-AD$13-AD$14+MIN(AD$13,MAX(0,((('1.Inputs'!$D$37*12*IF(2=1,'1.Inputs'!$D$38,IF(2=2,'1.Inputs'!$D$39,$E257)))*$F257*(('1.Inputs'!$D$40)+(1-'1.Inputs'!$D$40)*(1+'1.Inputs'!$D$41))*(1+$G257)^(2-1))-(('1.Inputs'!$D$37*12*IF(2=1,'1.Inputs'!$D$38,IF(2=2,'1.Inputs'!$D$39,$E257)))/(1-'1.Inputs'!$D$42)*$D257*(1+$G257)^(2-1))-('1.Inputs'!$D$37*12*IF(2=1,'1.Inputs'!$D$38,IF(2=2,'1.Inputs'!$D$39,$E257)))*'1.Inputs'!$D$43*(1+$G257)^(2-1)-'1.Inputs'!$D$44*(1+$G257)^(2-1)-('1.Inputs'!$D$20/'1.Inputs'!$D$27+'1.Inputs'!$D$23/'1.Inputs'!$D$28))))*'1.Inputs'!$D$53</f>
        <v>280109908.67253292</v>
      </c>
      <c r="AE257" s="36">
        <f ca="1">U257-AE$13-AE$14+MIN(AE$13,MAX(0,((('1.Inputs'!$D$37*12*IF(3=1,'1.Inputs'!$D$38,IF(3=2,'1.Inputs'!$D$39,$E257)))*$F257*(('1.Inputs'!$D$40)+(1-'1.Inputs'!$D$40)*(1+'1.Inputs'!$D$41))*(1+$G257)^(3-1))-(('1.Inputs'!$D$37*12*IF(3=1,'1.Inputs'!$D$38,IF(3=2,'1.Inputs'!$D$39,$E257)))/(1-'1.Inputs'!$D$42)*$D257*(1+$G257)^(3-1))-('1.Inputs'!$D$37*12*IF(3=1,'1.Inputs'!$D$38,IF(3=2,'1.Inputs'!$D$39,$E257)))*'1.Inputs'!$D$43*(1+$G257)^(3-1)-'1.Inputs'!$D$44*(1+$G257)^(3-1)-('1.Inputs'!$D$20/'1.Inputs'!$D$27+'1.Inputs'!$D$23/'1.Inputs'!$D$28))))*'1.Inputs'!$D$53</f>
        <v>423630232.99680424</v>
      </c>
      <c r="AF257" s="36">
        <f ca="1">V257-AF$13-AF$14+MIN(AF$13,MAX(0,((('1.Inputs'!$D$37*12*IF(4=1,'1.Inputs'!$D$38,IF(4=2,'1.Inputs'!$D$39,$E257)))*$F257*(('1.Inputs'!$D$40)+(1-'1.Inputs'!$D$40)*(1+'1.Inputs'!$D$41))*(1+$G257)^(4-1))-(('1.Inputs'!$D$37*12*IF(4=1,'1.Inputs'!$D$38,IF(4=2,'1.Inputs'!$D$39,$E257)))/(1-'1.Inputs'!$D$42)*$D257*(1+$G257)^(4-1))-('1.Inputs'!$D$37*12*IF(4=1,'1.Inputs'!$D$38,IF(4=2,'1.Inputs'!$D$39,$E257)))*'1.Inputs'!$D$43*(1+$G257)^(4-1)-'1.Inputs'!$D$44*(1+$G257)^(4-1)-('1.Inputs'!$D$20/'1.Inputs'!$D$27+'1.Inputs'!$D$23/'1.Inputs'!$D$28))))*'1.Inputs'!$D$53</f>
        <v>679498278.27835202</v>
      </c>
      <c r="AG257" s="36">
        <f ca="1">W257-AG$13-AG$14+MIN(AG$13,MAX(0,((('1.Inputs'!$D$37*12*IF(5=1,'1.Inputs'!$D$38,IF(5=2,'1.Inputs'!$D$39,$E257)))*$F257*(('1.Inputs'!$D$40)+(1-'1.Inputs'!$D$40)*(1+'1.Inputs'!$D$41))*(1+$G257)^(5-1))-(('1.Inputs'!$D$37*12*IF(5=1,'1.Inputs'!$D$38,IF(5=2,'1.Inputs'!$D$39,$E257)))/(1-'1.Inputs'!$D$42)*$D257*(1+$G257)^(5-1))-('1.Inputs'!$D$37*12*IF(5=1,'1.Inputs'!$D$38,IF(5=2,'1.Inputs'!$D$39,$E257)))*'1.Inputs'!$D$43*(1+$G257)^(5-1)-'1.Inputs'!$D$44*(1+$G257)^(5-1)-('1.Inputs'!$D$20/'1.Inputs'!$D$27+'1.Inputs'!$D$23/'1.Inputs'!$D$28))))*'1.Inputs'!$D$53</f>
        <v>755421445.31797171</v>
      </c>
      <c r="AH257" s="36">
        <f ca="1">X257-AH$13-AH$14+MIN(AH$13,MAX(0,((('1.Inputs'!$D$37*12*IF(6=1,'1.Inputs'!$D$38,IF(6=2,'1.Inputs'!$D$39,$E257)))*$F257*(('1.Inputs'!$D$40)+(1-'1.Inputs'!$D$40)*(1+'1.Inputs'!$D$41))*(1+$G257)^(6-1))-(('1.Inputs'!$D$37*12*IF(6=1,'1.Inputs'!$D$38,IF(6=2,'1.Inputs'!$D$39,$E257)))/(1-'1.Inputs'!$D$42)*$D257*(1+$G257)^(6-1))-('1.Inputs'!$D$37*12*IF(6=1,'1.Inputs'!$D$38,IF(6=2,'1.Inputs'!$D$39,$E257)))*'1.Inputs'!$D$43*(1+$G257)^(6-1)-'1.Inputs'!$D$44*(1+$G257)^(6-1)-('1.Inputs'!$D$20/'1.Inputs'!$D$27+'1.Inputs'!$D$23/'1.Inputs'!$D$28))))*'1.Inputs'!$D$53</f>
        <v>834715165.48959327</v>
      </c>
      <c r="AI257" s="36">
        <f ca="1">Y257-AI$13-AI$14+MIN(AI$13,MAX(0,((('1.Inputs'!$D$37*12*IF(7=1,'1.Inputs'!$D$38,IF(7=2,'1.Inputs'!$D$39,$E257)))*$F257*(('1.Inputs'!$D$40)+(1-'1.Inputs'!$D$40)*(1+'1.Inputs'!$D$41))*(1+$G257)^(7-1))-(('1.Inputs'!$D$37*12*IF(7=1,'1.Inputs'!$D$38,IF(7=2,'1.Inputs'!$D$39,$E257)))/(1-'1.Inputs'!$D$42)*$D257*(1+$G257)^(7-1))-('1.Inputs'!$D$37*12*IF(7=1,'1.Inputs'!$D$38,IF(7=2,'1.Inputs'!$D$39,$E257)))*'1.Inputs'!$D$43*(1+$G257)^(7-1)-'1.Inputs'!$D$44*(1+$G257)^(7-1)-('1.Inputs'!$D$20/'1.Inputs'!$D$27+'1.Inputs'!$D$23/'1.Inputs'!$D$28))))*'1.Inputs'!$D$53</f>
        <v>917579678.41545486</v>
      </c>
      <c r="AJ257" s="36">
        <f ca="1">Z257-AJ$13-AJ$14+MIN(AJ$13,MAX(0,((('1.Inputs'!$D$37*12*IF(8=1,'1.Inputs'!$D$38,IF(8=2,'1.Inputs'!$D$39,$E257)))*$F257*(('1.Inputs'!$D$40)+(1-'1.Inputs'!$D$40)*(1+'1.Inputs'!$D$41))*(1+$G257)^(8-1))-(('1.Inputs'!$D$37*12*IF(8=1,'1.Inputs'!$D$38,IF(8=2,'1.Inputs'!$D$39,$E257)))/(1-'1.Inputs'!$D$42)*$D257*(1+$G257)^(8-1))-('1.Inputs'!$D$37*12*IF(8=1,'1.Inputs'!$D$38,IF(8=2,'1.Inputs'!$D$39,$E257)))*'1.Inputs'!$D$43*(1+$G257)^(8-1)-'1.Inputs'!$D$44*(1+$G257)^(8-1)-('1.Inputs'!$D$20/'1.Inputs'!$D$27+'1.Inputs'!$D$23/'1.Inputs'!$D$28))))*'1.Inputs'!$D$53</f>
        <v>1250227119.6603131</v>
      </c>
      <c r="AK257" s="36">
        <f ca="1">AA257-AK$13-AK$14+MIN(AK$13,MAX(0,((('1.Inputs'!$D$37*12*IF(9=1,'1.Inputs'!$D$38,IF(9=2,'1.Inputs'!$D$39,$E257)))*$F257*(('1.Inputs'!$D$40)+(1-'1.Inputs'!$D$40)*(1+'1.Inputs'!$D$41))*(1+$G257)^(9-1))-(('1.Inputs'!$D$37*12*IF(9=1,'1.Inputs'!$D$38,IF(9=2,'1.Inputs'!$D$39,$E257)))/(1-'1.Inputs'!$D$42)*$D257*(1+$G257)^(9-1))-('1.Inputs'!$D$37*12*IF(9=1,'1.Inputs'!$D$38,IF(9=2,'1.Inputs'!$D$39,$E257)))*'1.Inputs'!$D$43*(1+$G257)^(9-1)-'1.Inputs'!$D$44*(1+$G257)^(9-1)-('1.Inputs'!$D$20/'1.Inputs'!$D$27+'1.Inputs'!$D$23/'1.Inputs'!$D$28))))*'1.Inputs'!$D$53</f>
        <v>1321694227.451957</v>
      </c>
      <c r="AL257" s="36">
        <f ca="1">AB257-AL$13-AL$14+MIN(AL$13,MAX(0,((('1.Inputs'!$D$37*12*IF(10=1,'1.Inputs'!$D$38,IF(10=2,'1.Inputs'!$D$39,$E257)))*$F257*(('1.Inputs'!$D$40)+(1-'1.Inputs'!$D$40)*(1+'1.Inputs'!$D$41))*(1+$G257)^(10-1))-(('1.Inputs'!$D$37*12*IF(10=1,'1.Inputs'!$D$38,IF(10=2,'1.Inputs'!$D$39,$E257)))/(1-'1.Inputs'!$D$42)*$D257*(1+$G257)^(10-1))-('1.Inputs'!$D$37*12*IF(10=1,'1.Inputs'!$D$38,IF(10=2,'1.Inputs'!$D$39,$E257)))*'1.Inputs'!$D$43*(1+$G257)^(10-1)-'1.Inputs'!$D$44*(1+$G257)^(10-1)-('1.Inputs'!$D$20/'1.Inputs'!$D$27+'1.Inputs'!$D$23/'1.Inputs'!$D$28))))*'1.Inputs'!$D$53+'1.Inputs'!$D$35</f>
        <v>5137252969.2610521</v>
      </c>
      <c r="AM257" s="48">
        <f ca="1">R257+NPV('1.Inputs'!$D$55,S257:AB257)</f>
        <v>3144490993.4385061</v>
      </c>
      <c r="AN257" s="48">
        <f ca="1">-('1.Inputs'!$D$24*(1-'1.Inputs'!$D$31)+'1.Inputs'!$D$35)+NPV('1.Inputs'!$D$54,AC257:AL257)</f>
        <v>1260780600.7088714</v>
      </c>
      <c r="AO257" s="36">
        <f t="shared" ca="1" si="29"/>
        <v>-3.0938490806989014</v>
      </c>
      <c r="AP257" s="36">
        <f t="shared" ca="1" si="30"/>
        <v>1.9450463236707425</v>
      </c>
      <c r="AQ257" s="36">
        <f ca="1">'1.Inputs'!$D$35+MIN(SUM($AC257:AC257),SUM($AC257:AD257),SUM($AC257:AE257),SUM($AC257:AF257),SUM($AC257:AG257),SUM($AC257:AH257),SUM($AC257:AI257),SUM($AC257:AJ257),SUM($AC257:AK257),SUM($AC257:AL257))</f>
        <v>247407875.68884218</v>
      </c>
      <c r="AR257" s="36">
        <f ca="1">IF(AP257&lt;'1.Inputs'!$D$57,1,0)</f>
        <v>0</v>
      </c>
      <c r="AS257" s="36">
        <f t="shared" ca="1" si="31"/>
        <v>0</v>
      </c>
    </row>
    <row r="258" spans="2:45" ht="15" customHeight="1" x14ac:dyDescent="0.25">
      <c r="B258" s="36">
        <v>243</v>
      </c>
      <c r="C258" s="36">
        <f t="shared" ca="1" si="24"/>
        <v>0.31621293371006132</v>
      </c>
      <c r="D258" s="36">
        <f t="shared" ca="1" si="25"/>
        <v>16698.717201421332</v>
      </c>
      <c r="E258" s="47">
        <f t="shared" ca="1" si="26"/>
        <v>0.80215197899420265</v>
      </c>
      <c r="F258" s="36">
        <f t="shared" ca="1" si="27"/>
        <v>30106.187721189235</v>
      </c>
      <c r="G258" s="36">
        <f t="shared" ca="1" si="28"/>
        <v>3.6740740970153514E-2</v>
      </c>
      <c r="H258" s="36">
        <f ca="1">((('1.Inputs'!$D$37*12*IF(1=1,'1.Inputs'!$D$38,IF(1=2,'1.Inputs'!$D$39,$E258)))*$F258*(('1.Inputs'!$D$40)+(1-'1.Inputs'!$D$40)*(1+'1.Inputs'!$D$41))*(1+$G258)^(1-1))*'1.Inputs'!$D$47+(('1.Inputs'!$D$37*12*IF(1=1,'1.Inputs'!$D$38,IF(1=2,'1.Inputs'!$D$39,$E258)))/(1-'1.Inputs'!$D$42)*$D258*(1+$G258)^(1-1))*('1.Inputs'!$D$48-'1.Inputs'!$D$49))/'1.Inputs'!$D$51</f>
        <v>785231907.62112582</v>
      </c>
      <c r="I258" s="36">
        <f ca="1">((('1.Inputs'!$D$37*12*IF(2=1,'1.Inputs'!$D$38,IF(2=2,'1.Inputs'!$D$39,$E258)))*$F258*(('1.Inputs'!$D$40)+(1-'1.Inputs'!$D$40)*(1+'1.Inputs'!$D$41))*(1+$G258)^(2-1))*'1.Inputs'!$D$47+(('1.Inputs'!$D$37*12*IF(2=1,'1.Inputs'!$D$38,IF(2=2,'1.Inputs'!$D$39,$E258)))/(1-'1.Inputs'!$D$42)*$D258*(1+$G258)^(2-1))*('1.Inputs'!$D$48-'1.Inputs'!$D$49))/'1.Inputs'!$D$51</f>
        <v>1139714673.6367462</v>
      </c>
      <c r="J258" s="36">
        <f ca="1">((('1.Inputs'!$D$37*12*IF(3=1,'1.Inputs'!$D$38,IF(3=2,'1.Inputs'!$D$39,$E258)))*$F258*(('1.Inputs'!$D$40)+(1-'1.Inputs'!$D$40)*(1+'1.Inputs'!$D$41))*(1+$G258)^(3-1))*'1.Inputs'!$D$47+(('1.Inputs'!$D$37*12*IF(3=1,'1.Inputs'!$D$38,IF(3=2,'1.Inputs'!$D$39,$E258)))/(1-'1.Inputs'!$D$42)*$D258*(1+$G258)^(3-1))*('1.Inputs'!$D$48-'1.Inputs'!$D$49))/'1.Inputs'!$D$51</f>
        <v>1354019517.3077142</v>
      </c>
      <c r="K258" s="36">
        <f ca="1">((('1.Inputs'!$D$37*12*IF(4=1,'1.Inputs'!$D$38,IF(4=2,'1.Inputs'!$D$39,$E258)))*$F258*(('1.Inputs'!$D$40)+(1-'1.Inputs'!$D$40)*(1+'1.Inputs'!$D$41))*(1+$G258)^(4-1))*'1.Inputs'!$D$47+(('1.Inputs'!$D$37*12*IF(4=1,'1.Inputs'!$D$38,IF(4=2,'1.Inputs'!$D$39,$E258)))/(1-'1.Inputs'!$D$42)*$D258*(1+$G258)^(4-1))*('1.Inputs'!$D$48-'1.Inputs'!$D$49))/'1.Inputs'!$D$51</f>
        <v>1403767197.6616492</v>
      </c>
      <c r="L258" s="36">
        <f ca="1">((('1.Inputs'!$D$37*12*IF(5=1,'1.Inputs'!$D$38,IF(5=2,'1.Inputs'!$D$39,$E258)))*$F258*(('1.Inputs'!$D$40)+(1-'1.Inputs'!$D$40)*(1+'1.Inputs'!$D$41))*(1+$G258)^(5-1))*'1.Inputs'!$D$47+(('1.Inputs'!$D$37*12*IF(5=1,'1.Inputs'!$D$38,IF(5=2,'1.Inputs'!$D$39,$E258)))/(1-'1.Inputs'!$D$42)*$D258*(1+$G258)^(5-1))*('1.Inputs'!$D$48-'1.Inputs'!$D$49))/'1.Inputs'!$D$51</f>
        <v>1455342644.6533337</v>
      </c>
      <c r="M258" s="36">
        <f ca="1">((('1.Inputs'!$D$37*12*IF(6=1,'1.Inputs'!$D$38,IF(6=2,'1.Inputs'!$D$39,$E258)))*$F258*(('1.Inputs'!$D$40)+(1-'1.Inputs'!$D$40)*(1+'1.Inputs'!$D$41))*(1+$G258)^(6-1))*'1.Inputs'!$D$47+(('1.Inputs'!$D$37*12*IF(6=1,'1.Inputs'!$D$38,IF(6=2,'1.Inputs'!$D$39,$E258)))/(1-'1.Inputs'!$D$42)*$D258*(1+$G258)^(6-1))*('1.Inputs'!$D$48-'1.Inputs'!$D$49))/'1.Inputs'!$D$51</f>
        <v>1508813011.78336</v>
      </c>
      <c r="N258" s="36">
        <f ca="1">((('1.Inputs'!$D$37*12*IF(7=1,'1.Inputs'!$D$38,IF(7=2,'1.Inputs'!$D$39,$E258)))*$F258*(('1.Inputs'!$D$40)+(1-'1.Inputs'!$D$40)*(1+'1.Inputs'!$D$41))*(1+$G258)^(7-1))*'1.Inputs'!$D$47+(('1.Inputs'!$D$37*12*IF(7=1,'1.Inputs'!$D$38,IF(7=2,'1.Inputs'!$D$39,$E258)))/(1-'1.Inputs'!$D$42)*$D258*(1+$G258)^(7-1))*('1.Inputs'!$D$48-'1.Inputs'!$D$49))/'1.Inputs'!$D$51</f>
        <v>1564247919.8216896</v>
      </c>
      <c r="O258" s="36">
        <f ca="1">((('1.Inputs'!$D$37*12*IF(8=1,'1.Inputs'!$D$38,IF(8=2,'1.Inputs'!$D$39,$E258)))*$F258*(('1.Inputs'!$D$40)+(1-'1.Inputs'!$D$40)*(1+'1.Inputs'!$D$41))*(1+$G258)^(8-1))*'1.Inputs'!$D$47+(('1.Inputs'!$D$37*12*IF(8=1,'1.Inputs'!$D$38,IF(8=2,'1.Inputs'!$D$39,$E258)))/(1-'1.Inputs'!$D$42)*$D258*(1+$G258)^(8-1))*('1.Inputs'!$D$48-'1.Inputs'!$D$49))/'1.Inputs'!$D$51</f>
        <v>1621719547.4569597</v>
      </c>
      <c r="P258" s="36">
        <f ca="1">((('1.Inputs'!$D$37*12*IF(9=1,'1.Inputs'!$D$38,IF(9=2,'1.Inputs'!$D$39,$E258)))*$F258*(('1.Inputs'!$D$40)+(1-'1.Inputs'!$D$40)*(1+'1.Inputs'!$D$41))*(1+$G258)^(9-1))*'1.Inputs'!$D$47+(('1.Inputs'!$D$37*12*IF(9=1,'1.Inputs'!$D$38,IF(9=2,'1.Inputs'!$D$39,$E258)))/(1-'1.Inputs'!$D$42)*$D258*(1+$G258)^(9-1))*('1.Inputs'!$D$48-'1.Inputs'!$D$49))/'1.Inputs'!$D$51</f>
        <v>1681302725.2763102</v>
      </c>
      <c r="Q258" s="36">
        <f ca="1">((('1.Inputs'!$D$37*12*IF(10=1,'1.Inputs'!$D$38,IF(10=2,'1.Inputs'!$D$39,$E258)))*$F258*(('1.Inputs'!$D$40)+(1-'1.Inputs'!$D$40)*(1+'1.Inputs'!$D$41))*(1+$G258)^(10-1))*'1.Inputs'!$D$47+(('1.Inputs'!$D$37*12*IF(10=1,'1.Inputs'!$D$38,IF(10=2,'1.Inputs'!$D$39,$E258)))/(1-'1.Inputs'!$D$42)*$D258*(1+$G258)^(10-1))*('1.Inputs'!$D$48-'1.Inputs'!$D$49))/'1.Inputs'!$D$51</f>
        <v>1743075033.1981001</v>
      </c>
      <c r="R258" s="36">
        <f>-'1.Inputs'!$D$24</f>
        <v>-2050000000</v>
      </c>
      <c r="S258" s="36">
        <f ca="1">((('1.Inputs'!$D$37*12*IF(1=1,'1.Inputs'!$D$38,IF(1=2,'1.Inputs'!$D$39,$E258)))*$F258*(('1.Inputs'!$D$40)+(1-'1.Inputs'!$D$40)*(1+'1.Inputs'!$D$41))*(1+$G258)^(1-1))-(('1.Inputs'!$D$37*12*IF(1=1,'1.Inputs'!$D$38,IF(1=2,'1.Inputs'!$D$39,$E258)))/(1-'1.Inputs'!$D$42)*$D258*(1+$G258)^(1-1))-('1.Inputs'!$D$37*12*IF(1=1,'1.Inputs'!$D$38,IF(1=2,'1.Inputs'!$D$39,$E258)))*'1.Inputs'!$D$43*(1+$G258)^(1-1)-'1.Inputs'!$D$44*(1+$G258)^(1-1)-('1.Inputs'!$D$20/'1.Inputs'!$D$27+'1.Inputs'!$D$23/'1.Inputs'!$D$28))-MAX(0,((('1.Inputs'!$D$37*12*IF(1=1,'1.Inputs'!$D$38,IF(1=2,'1.Inputs'!$D$39,$E258)))*$F258*(('1.Inputs'!$D$40)+(1-'1.Inputs'!$D$40)*(1+'1.Inputs'!$D$41))*(1+$G258)^(1-1))-(('1.Inputs'!$D$37*12*IF(1=1,'1.Inputs'!$D$38,IF(1=2,'1.Inputs'!$D$39,$E258)))/(1-'1.Inputs'!$D$42)*$D258*(1+$G258)^(1-1))-('1.Inputs'!$D$37*12*IF(1=1,'1.Inputs'!$D$38,IF(1=2,'1.Inputs'!$D$39,$E258)))*'1.Inputs'!$D$43*(1+$G258)^(1-1)-'1.Inputs'!$D$44*(1+$G258)^(1-1)-('1.Inputs'!$D$20/'1.Inputs'!$D$27+'1.Inputs'!$D$23/'1.Inputs'!$D$28)))*'1.Inputs'!$D$53+('1.Inputs'!$D$20/'1.Inputs'!$D$27+'1.Inputs'!$D$23/'1.Inputs'!$D$28)-H258</f>
        <v>-339695671.72627151</v>
      </c>
      <c r="T258" s="36">
        <f ca="1">((('1.Inputs'!$D$37*12*IF(2=1,'1.Inputs'!$D$38,IF(2=2,'1.Inputs'!$D$39,$E258)))*$F258*(('1.Inputs'!$D$40)+(1-'1.Inputs'!$D$40)*(1+'1.Inputs'!$D$41))*(1+$G258)^(2-1))-(('1.Inputs'!$D$37*12*IF(2=1,'1.Inputs'!$D$38,IF(2=2,'1.Inputs'!$D$39,$E258)))/(1-'1.Inputs'!$D$42)*$D258*(1+$G258)^(2-1))-('1.Inputs'!$D$37*12*IF(2=1,'1.Inputs'!$D$38,IF(2=2,'1.Inputs'!$D$39,$E258)))*'1.Inputs'!$D$43*(1+$G258)^(2-1)-'1.Inputs'!$D$44*(1+$G258)^(2-1)-('1.Inputs'!$D$20/'1.Inputs'!$D$27+'1.Inputs'!$D$23/'1.Inputs'!$D$28))-MAX(0,((('1.Inputs'!$D$37*12*IF(2=1,'1.Inputs'!$D$38,IF(2=2,'1.Inputs'!$D$39,$E258)))*$F258*(('1.Inputs'!$D$40)+(1-'1.Inputs'!$D$40)*(1+'1.Inputs'!$D$41))*(1+$G258)^(2-1))-(('1.Inputs'!$D$37*12*IF(2=1,'1.Inputs'!$D$38,IF(2=2,'1.Inputs'!$D$39,$E258)))/(1-'1.Inputs'!$D$42)*$D258*(1+$G258)^(2-1))-('1.Inputs'!$D$37*12*IF(2=1,'1.Inputs'!$D$38,IF(2=2,'1.Inputs'!$D$39,$E258)))*'1.Inputs'!$D$43*(1+$G258)^(2-1)-'1.Inputs'!$D$44*(1+$G258)^(2-1)-('1.Inputs'!$D$20/'1.Inputs'!$D$27+'1.Inputs'!$D$23/'1.Inputs'!$D$28)))*'1.Inputs'!$D$53+('1.Inputs'!$D$20/'1.Inputs'!$D$27+'1.Inputs'!$D$23/'1.Inputs'!$D$28)-(I258-H258)</f>
        <v>513451961.61917794</v>
      </c>
      <c r="U258" s="36">
        <f ca="1">((('1.Inputs'!$D$37*12*IF(3=1,'1.Inputs'!$D$38,IF(3=2,'1.Inputs'!$D$39,$E258)))*$F258*(('1.Inputs'!$D$40)+(1-'1.Inputs'!$D$40)*(1+'1.Inputs'!$D$41))*(1+$G258)^(3-1))-(('1.Inputs'!$D$37*12*IF(3=1,'1.Inputs'!$D$38,IF(3=2,'1.Inputs'!$D$39,$E258)))/(1-'1.Inputs'!$D$42)*$D258*(1+$G258)^(3-1))-('1.Inputs'!$D$37*12*IF(3=1,'1.Inputs'!$D$38,IF(3=2,'1.Inputs'!$D$39,$E258)))*'1.Inputs'!$D$43*(1+$G258)^(3-1)-'1.Inputs'!$D$44*(1+$G258)^(3-1)-('1.Inputs'!$D$20/'1.Inputs'!$D$27+'1.Inputs'!$D$23/'1.Inputs'!$D$28))-MAX(0,((('1.Inputs'!$D$37*12*IF(3=1,'1.Inputs'!$D$38,IF(3=2,'1.Inputs'!$D$39,$E258)))*$F258*(('1.Inputs'!$D$40)+(1-'1.Inputs'!$D$40)*(1+'1.Inputs'!$D$41))*(1+$G258)^(3-1))-(('1.Inputs'!$D$37*12*IF(3=1,'1.Inputs'!$D$38,IF(3=2,'1.Inputs'!$D$39,$E258)))/(1-'1.Inputs'!$D$42)*$D258*(1+$G258)^(3-1))-('1.Inputs'!$D$37*12*IF(3=1,'1.Inputs'!$D$38,IF(3=2,'1.Inputs'!$D$39,$E258)))*'1.Inputs'!$D$43*(1+$G258)^(3-1)-'1.Inputs'!$D$44*(1+$G258)^(3-1)-('1.Inputs'!$D$20/'1.Inputs'!$D$27+'1.Inputs'!$D$23/'1.Inputs'!$D$28)))*'1.Inputs'!$D$53+('1.Inputs'!$D$20/'1.Inputs'!$D$27+'1.Inputs'!$D$23/'1.Inputs'!$D$28)-(J258-I258)</f>
        <v>899704536.86057353</v>
      </c>
      <c r="V258" s="36">
        <f ca="1">((('1.Inputs'!$D$37*12*IF(4=1,'1.Inputs'!$D$38,IF(4=2,'1.Inputs'!$D$39,$E258)))*$F258*(('1.Inputs'!$D$40)+(1-'1.Inputs'!$D$40)*(1+'1.Inputs'!$D$41))*(1+$G258)^(4-1))-(('1.Inputs'!$D$37*12*IF(4=1,'1.Inputs'!$D$38,IF(4=2,'1.Inputs'!$D$39,$E258)))/(1-'1.Inputs'!$D$42)*$D258*(1+$G258)^(4-1))-('1.Inputs'!$D$37*12*IF(4=1,'1.Inputs'!$D$38,IF(4=2,'1.Inputs'!$D$39,$E258)))*'1.Inputs'!$D$43*(1+$G258)^(4-1)-'1.Inputs'!$D$44*(1+$G258)^(4-1)-('1.Inputs'!$D$20/'1.Inputs'!$D$27+'1.Inputs'!$D$23/'1.Inputs'!$D$28))-MAX(0,((('1.Inputs'!$D$37*12*IF(4=1,'1.Inputs'!$D$38,IF(4=2,'1.Inputs'!$D$39,$E258)))*$F258*(('1.Inputs'!$D$40)+(1-'1.Inputs'!$D$40)*(1+'1.Inputs'!$D$41))*(1+$G258)^(4-1))-(('1.Inputs'!$D$37*12*IF(4=1,'1.Inputs'!$D$38,IF(4=2,'1.Inputs'!$D$39,$E258)))/(1-'1.Inputs'!$D$42)*$D258*(1+$G258)^(4-1))-('1.Inputs'!$D$37*12*IF(4=1,'1.Inputs'!$D$38,IF(4=2,'1.Inputs'!$D$39,$E258)))*'1.Inputs'!$D$43*(1+$G258)^(4-1)-'1.Inputs'!$D$44*(1+$G258)^(4-1)-('1.Inputs'!$D$20/'1.Inputs'!$D$27+'1.Inputs'!$D$23/'1.Inputs'!$D$28)))*'1.Inputs'!$D$53+('1.Inputs'!$D$20/'1.Inputs'!$D$27+'1.Inputs'!$D$23/'1.Inputs'!$D$28)-(K258-J258)</f>
        <v>1103455230.2551968</v>
      </c>
      <c r="W258" s="36">
        <f ca="1">((('1.Inputs'!$D$37*12*IF(5=1,'1.Inputs'!$D$38,IF(5=2,'1.Inputs'!$D$39,$E258)))*$F258*(('1.Inputs'!$D$40)+(1-'1.Inputs'!$D$40)*(1+'1.Inputs'!$D$41))*(1+$G258)^(5-1))-(('1.Inputs'!$D$37*12*IF(5=1,'1.Inputs'!$D$38,IF(5=2,'1.Inputs'!$D$39,$E258)))/(1-'1.Inputs'!$D$42)*$D258*(1+$G258)^(5-1))-('1.Inputs'!$D$37*12*IF(5=1,'1.Inputs'!$D$38,IF(5=2,'1.Inputs'!$D$39,$E258)))*'1.Inputs'!$D$43*(1+$G258)^(5-1)-'1.Inputs'!$D$44*(1+$G258)^(5-1)-('1.Inputs'!$D$20/'1.Inputs'!$D$27+'1.Inputs'!$D$23/'1.Inputs'!$D$28))-MAX(0,((('1.Inputs'!$D$37*12*IF(5=1,'1.Inputs'!$D$38,IF(5=2,'1.Inputs'!$D$39,$E258)))*$F258*(('1.Inputs'!$D$40)+(1-'1.Inputs'!$D$40)*(1+'1.Inputs'!$D$41))*(1+$G258)^(5-1))-(('1.Inputs'!$D$37*12*IF(5=1,'1.Inputs'!$D$38,IF(5=2,'1.Inputs'!$D$39,$E258)))/(1-'1.Inputs'!$D$42)*$D258*(1+$G258)^(5-1))-('1.Inputs'!$D$37*12*IF(5=1,'1.Inputs'!$D$38,IF(5=2,'1.Inputs'!$D$39,$E258)))*'1.Inputs'!$D$43*(1+$G258)^(5-1)-'1.Inputs'!$D$44*(1+$G258)^(5-1)-('1.Inputs'!$D$20/'1.Inputs'!$D$27+'1.Inputs'!$D$23/'1.Inputs'!$D$28)))*'1.Inputs'!$D$53+('1.Inputs'!$D$20/'1.Inputs'!$D$27+'1.Inputs'!$D$23/'1.Inputs'!$D$28)-(L258-K258)</f>
        <v>1142260993.0313249</v>
      </c>
      <c r="X258" s="36">
        <f ca="1">((('1.Inputs'!$D$37*12*IF(6=1,'1.Inputs'!$D$38,IF(6=2,'1.Inputs'!$D$39,$E258)))*$F258*(('1.Inputs'!$D$40)+(1-'1.Inputs'!$D$40)*(1+'1.Inputs'!$D$41))*(1+$G258)^(6-1))-(('1.Inputs'!$D$37*12*IF(6=1,'1.Inputs'!$D$38,IF(6=2,'1.Inputs'!$D$39,$E258)))/(1-'1.Inputs'!$D$42)*$D258*(1+$G258)^(6-1))-('1.Inputs'!$D$37*12*IF(6=1,'1.Inputs'!$D$38,IF(6=2,'1.Inputs'!$D$39,$E258)))*'1.Inputs'!$D$43*(1+$G258)^(6-1)-'1.Inputs'!$D$44*(1+$G258)^(6-1)-('1.Inputs'!$D$20/'1.Inputs'!$D$27+'1.Inputs'!$D$23/'1.Inputs'!$D$28))-MAX(0,((('1.Inputs'!$D$37*12*IF(6=1,'1.Inputs'!$D$38,IF(6=2,'1.Inputs'!$D$39,$E258)))*$F258*(('1.Inputs'!$D$40)+(1-'1.Inputs'!$D$40)*(1+'1.Inputs'!$D$41))*(1+$G258)^(6-1))-(('1.Inputs'!$D$37*12*IF(6=1,'1.Inputs'!$D$38,IF(6=2,'1.Inputs'!$D$39,$E258)))/(1-'1.Inputs'!$D$42)*$D258*(1+$G258)^(6-1))-('1.Inputs'!$D$37*12*IF(6=1,'1.Inputs'!$D$38,IF(6=2,'1.Inputs'!$D$39,$E258)))*'1.Inputs'!$D$43*(1+$G258)^(6-1)-'1.Inputs'!$D$44*(1+$G258)^(6-1)-('1.Inputs'!$D$20/'1.Inputs'!$D$27+'1.Inputs'!$D$23/'1.Inputs'!$D$28)))*'1.Inputs'!$D$53+('1.Inputs'!$D$20/'1.Inputs'!$D$27+'1.Inputs'!$D$23/'1.Inputs'!$D$28)-(M258-L258)</f>
        <v>1182492508.2857585</v>
      </c>
      <c r="Y258" s="36">
        <f ca="1">((('1.Inputs'!$D$37*12*IF(7=1,'1.Inputs'!$D$38,IF(7=2,'1.Inputs'!$D$39,$E258)))*$F258*(('1.Inputs'!$D$40)+(1-'1.Inputs'!$D$40)*(1+'1.Inputs'!$D$41))*(1+$G258)^(7-1))-(('1.Inputs'!$D$37*12*IF(7=1,'1.Inputs'!$D$38,IF(7=2,'1.Inputs'!$D$39,$E258)))/(1-'1.Inputs'!$D$42)*$D258*(1+$G258)^(7-1))-('1.Inputs'!$D$37*12*IF(7=1,'1.Inputs'!$D$38,IF(7=2,'1.Inputs'!$D$39,$E258)))*'1.Inputs'!$D$43*(1+$G258)^(7-1)-'1.Inputs'!$D$44*(1+$G258)^(7-1)-('1.Inputs'!$D$20/'1.Inputs'!$D$27+'1.Inputs'!$D$23/'1.Inputs'!$D$28))-MAX(0,((('1.Inputs'!$D$37*12*IF(7=1,'1.Inputs'!$D$38,IF(7=2,'1.Inputs'!$D$39,$E258)))*$F258*(('1.Inputs'!$D$40)+(1-'1.Inputs'!$D$40)*(1+'1.Inputs'!$D$41))*(1+$G258)^(7-1))-(('1.Inputs'!$D$37*12*IF(7=1,'1.Inputs'!$D$38,IF(7=2,'1.Inputs'!$D$39,$E258)))/(1-'1.Inputs'!$D$42)*$D258*(1+$G258)^(7-1))-('1.Inputs'!$D$37*12*IF(7=1,'1.Inputs'!$D$38,IF(7=2,'1.Inputs'!$D$39,$E258)))*'1.Inputs'!$D$43*(1+$G258)^(7-1)-'1.Inputs'!$D$44*(1+$G258)^(7-1)-('1.Inputs'!$D$20/'1.Inputs'!$D$27+'1.Inputs'!$D$23/'1.Inputs'!$D$28)))*'1.Inputs'!$D$53+('1.Inputs'!$D$20/'1.Inputs'!$D$27+'1.Inputs'!$D$23/'1.Inputs'!$D$28)-(N258-M258)</f>
        <v>1224202159.2209923</v>
      </c>
      <c r="Z258" s="36">
        <f ca="1">((('1.Inputs'!$D$37*12*IF(8=1,'1.Inputs'!$D$38,IF(8=2,'1.Inputs'!$D$39,$E258)))*$F258*(('1.Inputs'!$D$40)+(1-'1.Inputs'!$D$40)*(1+'1.Inputs'!$D$41))*(1+$G258)^(8-1))-(('1.Inputs'!$D$37*12*IF(8=1,'1.Inputs'!$D$38,IF(8=2,'1.Inputs'!$D$39,$E258)))/(1-'1.Inputs'!$D$42)*$D258*(1+$G258)^(8-1))-('1.Inputs'!$D$37*12*IF(8=1,'1.Inputs'!$D$38,IF(8=2,'1.Inputs'!$D$39,$E258)))*'1.Inputs'!$D$43*(1+$G258)^(8-1)-'1.Inputs'!$D$44*(1+$G258)^(8-1)-('1.Inputs'!$D$20/'1.Inputs'!$D$27+'1.Inputs'!$D$23/'1.Inputs'!$D$28))-MAX(0,((('1.Inputs'!$D$37*12*IF(8=1,'1.Inputs'!$D$38,IF(8=2,'1.Inputs'!$D$39,$E258)))*$F258*(('1.Inputs'!$D$40)+(1-'1.Inputs'!$D$40)*(1+'1.Inputs'!$D$41))*(1+$G258)^(8-1))-(('1.Inputs'!$D$37*12*IF(8=1,'1.Inputs'!$D$38,IF(8=2,'1.Inputs'!$D$39,$E258)))/(1-'1.Inputs'!$D$42)*$D258*(1+$G258)^(8-1))-('1.Inputs'!$D$37*12*IF(8=1,'1.Inputs'!$D$38,IF(8=2,'1.Inputs'!$D$39,$E258)))*'1.Inputs'!$D$43*(1+$G258)^(8-1)-'1.Inputs'!$D$44*(1+$G258)^(8-1)-('1.Inputs'!$D$20/'1.Inputs'!$D$27+'1.Inputs'!$D$23/'1.Inputs'!$D$28)))*'1.Inputs'!$D$53+('1.Inputs'!$D$20/'1.Inputs'!$D$27+'1.Inputs'!$D$23/'1.Inputs'!$D$28)-(O258-N258)</f>
        <v>1267444253.6371944</v>
      </c>
      <c r="AA258" s="36">
        <f ca="1">((('1.Inputs'!$D$37*12*IF(9=1,'1.Inputs'!$D$38,IF(9=2,'1.Inputs'!$D$39,$E258)))*$F258*(('1.Inputs'!$D$40)+(1-'1.Inputs'!$D$40)*(1+'1.Inputs'!$D$41))*(1+$G258)^(9-1))-(('1.Inputs'!$D$37*12*IF(9=1,'1.Inputs'!$D$38,IF(9=2,'1.Inputs'!$D$39,$E258)))/(1-'1.Inputs'!$D$42)*$D258*(1+$G258)^(9-1))-('1.Inputs'!$D$37*12*IF(9=1,'1.Inputs'!$D$38,IF(9=2,'1.Inputs'!$D$39,$E258)))*'1.Inputs'!$D$43*(1+$G258)^(9-1)-'1.Inputs'!$D$44*(1+$G258)^(9-1)-('1.Inputs'!$D$20/'1.Inputs'!$D$27+'1.Inputs'!$D$23/'1.Inputs'!$D$28))-MAX(0,((('1.Inputs'!$D$37*12*IF(9=1,'1.Inputs'!$D$38,IF(9=2,'1.Inputs'!$D$39,$E258)))*$F258*(('1.Inputs'!$D$40)+(1-'1.Inputs'!$D$40)*(1+'1.Inputs'!$D$41))*(1+$G258)^(9-1))-(('1.Inputs'!$D$37*12*IF(9=1,'1.Inputs'!$D$38,IF(9=2,'1.Inputs'!$D$39,$E258)))/(1-'1.Inputs'!$D$42)*$D258*(1+$G258)^(9-1))-('1.Inputs'!$D$37*12*IF(9=1,'1.Inputs'!$D$38,IF(9=2,'1.Inputs'!$D$39,$E258)))*'1.Inputs'!$D$43*(1+$G258)^(9-1)-'1.Inputs'!$D$44*(1+$G258)^(9-1)-('1.Inputs'!$D$20/'1.Inputs'!$D$27+'1.Inputs'!$D$23/'1.Inputs'!$D$28)))*'1.Inputs'!$D$53+('1.Inputs'!$D$20/'1.Inputs'!$D$27+'1.Inputs'!$D$23/'1.Inputs'!$D$28)-(P258-O258)</f>
        <v>1312275094.6433489</v>
      </c>
      <c r="AB258" s="36">
        <f ca="1">((('1.Inputs'!$D$37*12*IF(10=1,'1.Inputs'!$D$38,IF(10=2,'1.Inputs'!$D$39,$E258)))*$F258*(('1.Inputs'!$D$40)+(1-'1.Inputs'!$D$40)*(1+'1.Inputs'!$D$41))*(1+$G258)^(10-1))-(('1.Inputs'!$D$37*12*IF(10=1,'1.Inputs'!$D$38,IF(10=2,'1.Inputs'!$D$39,$E258)))/(1-'1.Inputs'!$D$42)*$D258*(1+$G258)^(10-1))-('1.Inputs'!$D$37*12*IF(10=1,'1.Inputs'!$D$38,IF(10=2,'1.Inputs'!$D$39,$E258)))*'1.Inputs'!$D$43*(1+$G258)^(10-1)-'1.Inputs'!$D$44*(1+$G258)^(10-1)-('1.Inputs'!$D$20/'1.Inputs'!$D$27+'1.Inputs'!$D$23/'1.Inputs'!$D$28))-MAX(0,((('1.Inputs'!$D$37*12*IF(10=1,'1.Inputs'!$D$38,IF(10=2,'1.Inputs'!$D$39,$E258)))*$F258*(('1.Inputs'!$D$40)+(1-'1.Inputs'!$D$40)*(1+'1.Inputs'!$D$41))*(1+$G258)^(10-1))-(('1.Inputs'!$D$37*12*IF(10=1,'1.Inputs'!$D$38,IF(10=2,'1.Inputs'!$D$39,$E258)))/(1-'1.Inputs'!$D$42)*$D258*(1+$G258)^(10-1))-('1.Inputs'!$D$37*12*IF(10=1,'1.Inputs'!$D$38,IF(10=2,'1.Inputs'!$D$39,$E258)))*'1.Inputs'!$D$43*(1+$G258)^(10-1)-'1.Inputs'!$D$44*(1+$G258)^(10-1)-('1.Inputs'!$D$20/'1.Inputs'!$D$27+'1.Inputs'!$D$23/'1.Inputs'!$D$28)))*'1.Inputs'!$D$53+('1.Inputs'!$D$20/'1.Inputs'!$D$27+'1.Inputs'!$D$23/'1.Inputs'!$D$28)-(Q258-P258)+(('1.Inputs'!$D$20+'1.Inputs'!$D$23-('1.Inputs'!$D$20/'1.Inputs'!$D$27+'1.Inputs'!$D$23/'1.Inputs'!$D$28)*'1.Inputs'!$D$10)*'1.Inputs'!$D$60+'1.Inputs'!$D$19*'1.Inputs'!$D$59+Q258)</f>
        <v>3801828087.1644831</v>
      </c>
      <c r="AC258" s="36">
        <f ca="1">S258-AC$13-AC$14+MIN(AC$13,MAX(0,((('1.Inputs'!$D$37*12*IF(1=1,'1.Inputs'!$D$38,IF(1=2,'1.Inputs'!$D$39,$E258)))*$F258*(('1.Inputs'!$D$40)+(1-'1.Inputs'!$D$40)*(1+'1.Inputs'!$D$41))*(1+$G258)^(1-1))-(('1.Inputs'!$D$37*12*IF(1=1,'1.Inputs'!$D$38,IF(1=2,'1.Inputs'!$D$39,$E258)))/(1-'1.Inputs'!$D$42)*$D258*(1+$G258)^(1-1))-('1.Inputs'!$D$37*12*IF(1=1,'1.Inputs'!$D$38,IF(1=2,'1.Inputs'!$D$39,$E258)))*'1.Inputs'!$D$43*(1+$G258)^(1-1)-'1.Inputs'!$D$44*(1+$G258)^(1-1)-('1.Inputs'!$D$20/'1.Inputs'!$D$27+'1.Inputs'!$D$23/'1.Inputs'!$D$28))))*'1.Inputs'!$D$53</f>
        <v>-435635671.72627151</v>
      </c>
      <c r="AD258" s="36">
        <f ca="1">T258-AD$13-AD$14+MIN(AD$13,MAX(0,((('1.Inputs'!$D$37*12*IF(2=1,'1.Inputs'!$D$38,IF(2=2,'1.Inputs'!$D$39,$E258)))*$F258*(('1.Inputs'!$D$40)+(1-'1.Inputs'!$D$40)*(1+'1.Inputs'!$D$41))*(1+$G258)^(2-1))-(('1.Inputs'!$D$37*12*IF(2=1,'1.Inputs'!$D$38,IF(2=2,'1.Inputs'!$D$39,$E258)))/(1-'1.Inputs'!$D$42)*$D258*(1+$G258)^(2-1))-('1.Inputs'!$D$37*12*IF(2=1,'1.Inputs'!$D$38,IF(2=2,'1.Inputs'!$D$39,$E258)))*'1.Inputs'!$D$43*(1+$G258)^(2-1)-'1.Inputs'!$D$44*(1+$G258)^(2-1)-('1.Inputs'!$D$20/'1.Inputs'!$D$27+'1.Inputs'!$D$23/'1.Inputs'!$D$28))))*'1.Inputs'!$D$53</f>
        <v>417511961.61917794</v>
      </c>
      <c r="AE258" s="36">
        <f ca="1">U258-AE$13-AE$14+MIN(AE$13,MAX(0,((('1.Inputs'!$D$37*12*IF(3=1,'1.Inputs'!$D$38,IF(3=2,'1.Inputs'!$D$39,$E258)))*$F258*(('1.Inputs'!$D$40)+(1-'1.Inputs'!$D$40)*(1+'1.Inputs'!$D$41))*(1+$G258)^(3-1))-(('1.Inputs'!$D$37*12*IF(3=1,'1.Inputs'!$D$38,IF(3=2,'1.Inputs'!$D$39,$E258)))/(1-'1.Inputs'!$D$42)*$D258*(1+$G258)^(3-1))-('1.Inputs'!$D$37*12*IF(3=1,'1.Inputs'!$D$38,IF(3=2,'1.Inputs'!$D$39,$E258)))*'1.Inputs'!$D$43*(1+$G258)^(3-1)-'1.Inputs'!$D$44*(1+$G258)^(3-1)-('1.Inputs'!$D$20/'1.Inputs'!$D$27+'1.Inputs'!$D$23/'1.Inputs'!$D$28))))*'1.Inputs'!$D$53</f>
        <v>557764536.86057353</v>
      </c>
      <c r="AF258" s="36">
        <f ca="1">V258-AF$13-AF$14+MIN(AF$13,MAX(0,((('1.Inputs'!$D$37*12*IF(4=1,'1.Inputs'!$D$38,IF(4=2,'1.Inputs'!$D$39,$E258)))*$F258*(('1.Inputs'!$D$40)+(1-'1.Inputs'!$D$40)*(1+'1.Inputs'!$D$41))*(1+$G258)^(4-1))-(('1.Inputs'!$D$37*12*IF(4=1,'1.Inputs'!$D$38,IF(4=2,'1.Inputs'!$D$39,$E258)))/(1-'1.Inputs'!$D$42)*$D258*(1+$G258)^(4-1))-('1.Inputs'!$D$37*12*IF(4=1,'1.Inputs'!$D$38,IF(4=2,'1.Inputs'!$D$39,$E258)))*'1.Inputs'!$D$43*(1+$G258)^(4-1)-'1.Inputs'!$D$44*(1+$G258)^(4-1)-('1.Inputs'!$D$20/'1.Inputs'!$D$27+'1.Inputs'!$D$23/'1.Inputs'!$D$28))))*'1.Inputs'!$D$53</f>
        <v>780703230.25519681</v>
      </c>
      <c r="AG258" s="36">
        <f ca="1">W258-AG$13-AG$14+MIN(AG$13,MAX(0,((('1.Inputs'!$D$37*12*IF(5=1,'1.Inputs'!$D$38,IF(5=2,'1.Inputs'!$D$39,$E258)))*$F258*(('1.Inputs'!$D$40)+(1-'1.Inputs'!$D$40)*(1+'1.Inputs'!$D$41))*(1+$G258)^(5-1))-(('1.Inputs'!$D$37*12*IF(5=1,'1.Inputs'!$D$38,IF(5=2,'1.Inputs'!$D$39,$E258)))/(1-'1.Inputs'!$D$42)*$D258*(1+$G258)^(5-1))-('1.Inputs'!$D$37*12*IF(5=1,'1.Inputs'!$D$38,IF(5=2,'1.Inputs'!$D$39,$E258)))*'1.Inputs'!$D$43*(1+$G258)^(5-1)-'1.Inputs'!$D$44*(1+$G258)^(5-1)-('1.Inputs'!$D$20/'1.Inputs'!$D$27+'1.Inputs'!$D$23/'1.Inputs'!$D$28))))*'1.Inputs'!$D$53</f>
        <v>838696993.03132486</v>
      </c>
      <c r="AH258" s="36">
        <f ca="1">X258-AH$13-AH$14+MIN(AH$13,MAX(0,((('1.Inputs'!$D$37*12*IF(6=1,'1.Inputs'!$D$38,IF(6=2,'1.Inputs'!$D$39,$E258)))*$F258*(('1.Inputs'!$D$40)+(1-'1.Inputs'!$D$40)*(1+'1.Inputs'!$D$41))*(1+$G258)^(6-1))-(('1.Inputs'!$D$37*12*IF(6=1,'1.Inputs'!$D$38,IF(6=2,'1.Inputs'!$D$39,$E258)))/(1-'1.Inputs'!$D$42)*$D258*(1+$G258)^(6-1))-('1.Inputs'!$D$37*12*IF(6=1,'1.Inputs'!$D$38,IF(6=2,'1.Inputs'!$D$39,$E258)))*'1.Inputs'!$D$43*(1+$G258)^(6-1)-'1.Inputs'!$D$44*(1+$G258)^(6-1)-('1.Inputs'!$D$20/'1.Inputs'!$D$27+'1.Inputs'!$D$23/'1.Inputs'!$D$28))))*'1.Inputs'!$D$53</f>
        <v>898116508.2857585</v>
      </c>
      <c r="AI258" s="36">
        <f ca="1">Y258-AI$13-AI$14+MIN(AI$13,MAX(0,((('1.Inputs'!$D$37*12*IF(7=1,'1.Inputs'!$D$38,IF(7=2,'1.Inputs'!$D$39,$E258)))*$F258*(('1.Inputs'!$D$40)+(1-'1.Inputs'!$D$40)*(1+'1.Inputs'!$D$41))*(1+$G258)^(7-1))-(('1.Inputs'!$D$37*12*IF(7=1,'1.Inputs'!$D$38,IF(7=2,'1.Inputs'!$D$39,$E258)))/(1-'1.Inputs'!$D$42)*$D258*(1+$G258)^(7-1))-('1.Inputs'!$D$37*12*IF(7=1,'1.Inputs'!$D$38,IF(7=2,'1.Inputs'!$D$39,$E258)))*'1.Inputs'!$D$43*(1+$G258)^(7-1)-'1.Inputs'!$D$44*(1+$G258)^(7-1)-('1.Inputs'!$D$20/'1.Inputs'!$D$27+'1.Inputs'!$D$23/'1.Inputs'!$D$28))))*'1.Inputs'!$D$53</f>
        <v>959014159.22099233</v>
      </c>
      <c r="AJ258" s="36">
        <f ca="1">Z258-AJ$13-AJ$14+MIN(AJ$13,MAX(0,((('1.Inputs'!$D$37*12*IF(8=1,'1.Inputs'!$D$38,IF(8=2,'1.Inputs'!$D$39,$E258)))*$F258*(('1.Inputs'!$D$40)+(1-'1.Inputs'!$D$40)*(1+'1.Inputs'!$D$41))*(1+$G258)^(8-1))-(('1.Inputs'!$D$37*12*IF(8=1,'1.Inputs'!$D$38,IF(8=2,'1.Inputs'!$D$39,$E258)))/(1-'1.Inputs'!$D$42)*$D258*(1+$G258)^(8-1))-('1.Inputs'!$D$37*12*IF(8=1,'1.Inputs'!$D$38,IF(8=2,'1.Inputs'!$D$39,$E258)))*'1.Inputs'!$D$43*(1+$G258)^(8-1)-'1.Inputs'!$D$44*(1+$G258)^(8-1)-('1.Inputs'!$D$20/'1.Inputs'!$D$27+'1.Inputs'!$D$23/'1.Inputs'!$D$28))))*'1.Inputs'!$D$53</f>
        <v>1267444253.6371944</v>
      </c>
      <c r="AK258" s="36">
        <f ca="1">AA258-AK$13-AK$14+MIN(AK$13,MAX(0,((('1.Inputs'!$D$37*12*IF(9=1,'1.Inputs'!$D$38,IF(9=2,'1.Inputs'!$D$39,$E258)))*$F258*(('1.Inputs'!$D$40)+(1-'1.Inputs'!$D$40)*(1+'1.Inputs'!$D$41))*(1+$G258)^(9-1))-(('1.Inputs'!$D$37*12*IF(9=1,'1.Inputs'!$D$38,IF(9=2,'1.Inputs'!$D$39,$E258)))/(1-'1.Inputs'!$D$42)*$D258*(1+$G258)^(9-1))-('1.Inputs'!$D$37*12*IF(9=1,'1.Inputs'!$D$38,IF(9=2,'1.Inputs'!$D$39,$E258)))*'1.Inputs'!$D$43*(1+$G258)^(9-1)-'1.Inputs'!$D$44*(1+$G258)^(9-1)-('1.Inputs'!$D$20/'1.Inputs'!$D$27+'1.Inputs'!$D$23/'1.Inputs'!$D$28))))*'1.Inputs'!$D$53</f>
        <v>1312275094.6433489</v>
      </c>
      <c r="AL258" s="36">
        <f ca="1">AB258-AL$13-AL$14+MIN(AL$13,MAX(0,((('1.Inputs'!$D$37*12*IF(10=1,'1.Inputs'!$D$38,IF(10=2,'1.Inputs'!$D$39,$E258)))*$F258*(('1.Inputs'!$D$40)+(1-'1.Inputs'!$D$40)*(1+'1.Inputs'!$D$41))*(1+$G258)^(10-1))-(('1.Inputs'!$D$37*12*IF(10=1,'1.Inputs'!$D$38,IF(10=2,'1.Inputs'!$D$39,$E258)))/(1-'1.Inputs'!$D$42)*$D258*(1+$G258)^(10-1))-('1.Inputs'!$D$37*12*IF(10=1,'1.Inputs'!$D$38,IF(10=2,'1.Inputs'!$D$39,$E258)))*'1.Inputs'!$D$43*(1+$G258)^(10-1)-'1.Inputs'!$D$44*(1+$G258)^(10-1)-('1.Inputs'!$D$20/'1.Inputs'!$D$27+'1.Inputs'!$D$23/'1.Inputs'!$D$28))))*'1.Inputs'!$D$53+'1.Inputs'!$D$35</f>
        <v>4601828087.1644831</v>
      </c>
      <c r="AM258" s="48">
        <f ca="1">R258+NPV('1.Inputs'!$D$55,S258:AB258)</f>
        <v>3447227922.0119677</v>
      </c>
      <c r="AN258" s="48">
        <f ca="1">-('1.Inputs'!$D$24*(1-'1.Inputs'!$D$31)+'1.Inputs'!$D$35)+NPV('1.Inputs'!$D$54,AC258:AL258)</f>
        <v>1565464751.8086853</v>
      </c>
      <c r="AO258" s="36">
        <f t="shared" ca="1" si="29"/>
        <v>-2.301461190557395</v>
      </c>
      <c r="AP258" s="36">
        <f t="shared" ca="1" si="30"/>
        <v>2.2858346973083679</v>
      </c>
      <c r="AQ258" s="36">
        <f ca="1">'1.Inputs'!$D$35+MIN(SUM($AC258:AC258),SUM($AC258:AD258),SUM($AC258:AE258),SUM($AC258:AF258),SUM($AC258:AG258),SUM($AC258:AH258),SUM($AC258:AI258),SUM($AC258:AJ258),SUM($AC258:AK258),SUM($AC258:AL258))</f>
        <v>364364328.27372849</v>
      </c>
      <c r="AR258" s="36">
        <f ca="1">IF(AP258&lt;'1.Inputs'!$D$57,1,0)</f>
        <v>0</v>
      </c>
      <c r="AS258" s="36">
        <f t="shared" ca="1" si="31"/>
        <v>0</v>
      </c>
    </row>
    <row r="259" spans="2:45" ht="15" customHeight="1" x14ac:dyDescent="0.25">
      <c r="B259" s="36">
        <v>244</v>
      </c>
      <c r="C259" s="36">
        <f t="shared" ca="1" si="24"/>
        <v>0.11612137706422998</v>
      </c>
      <c r="D259" s="36">
        <f t="shared" ca="1" si="25"/>
        <v>19059.100540102729</v>
      </c>
      <c r="E259" s="47">
        <f t="shared" ca="1" si="26"/>
        <v>0.76190319412695584</v>
      </c>
      <c r="F259" s="36">
        <f t="shared" ca="1" si="27"/>
        <v>30358.435803496377</v>
      </c>
      <c r="G259" s="36">
        <f t="shared" ca="1" si="28"/>
        <v>4.2081664894698452E-2</v>
      </c>
      <c r="H259" s="36">
        <f ca="1">((('1.Inputs'!$D$37*12*IF(1=1,'1.Inputs'!$D$38,IF(1=2,'1.Inputs'!$D$39,$E259)))*$F259*(('1.Inputs'!$D$40)+(1-'1.Inputs'!$D$40)*(1+'1.Inputs'!$D$41))*(1+$G259)^(1-1))*'1.Inputs'!$D$47+(('1.Inputs'!$D$37*12*IF(1=1,'1.Inputs'!$D$38,IF(1=2,'1.Inputs'!$D$39,$E259)))/(1-'1.Inputs'!$D$42)*$D259*(1+$G259)^(1-1))*('1.Inputs'!$D$48-'1.Inputs'!$D$49))/'1.Inputs'!$D$51</f>
        <v>805350520.42292106</v>
      </c>
      <c r="I259" s="36">
        <f ca="1">((('1.Inputs'!$D$37*12*IF(2=1,'1.Inputs'!$D$38,IF(2=2,'1.Inputs'!$D$39,$E259)))*$F259*(('1.Inputs'!$D$40)+(1-'1.Inputs'!$D$40)*(1+'1.Inputs'!$D$41))*(1+$G259)^(2-1))*'1.Inputs'!$D$47+(('1.Inputs'!$D$37*12*IF(2=1,'1.Inputs'!$D$38,IF(2=2,'1.Inputs'!$D$39,$E259)))/(1-'1.Inputs'!$D$42)*$D259*(1+$G259)^(2-1))*('1.Inputs'!$D$48-'1.Inputs'!$D$49))/'1.Inputs'!$D$51</f>
        <v>1174937415.6045811</v>
      </c>
      <c r="J259" s="36">
        <f ca="1">((('1.Inputs'!$D$37*12*IF(3=1,'1.Inputs'!$D$38,IF(3=2,'1.Inputs'!$D$39,$E259)))*$F259*(('1.Inputs'!$D$40)+(1-'1.Inputs'!$D$40)*(1+'1.Inputs'!$D$41))*(1+$G259)^(3-1))*'1.Inputs'!$D$47+(('1.Inputs'!$D$37*12*IF(3=1,'1.Inputs'!$D$38,IF(3=2,'1.Inputs'!$D$39,$E259)))/(1-'1.Inputs'!$D$42)*$D259*(1+$G259)^(3-1))*('1.Inputs'!$D$48-'1.Inputs'!$D$49))/'1.Inputs'!$D$51</f>
        <v>1332656564.6604652</v>
      </c>
      <c r="K259" s="36">
        <f ca="1">((('1.Inputs'!$D$37*12*IF(4=1,'1.Inputs'!$D$38,IF(4=2,'1.Inputs'!$D$39,$E259)))*$F259*(('1.Inputs'!$D$40)+(1-'1.Inputs'!$D$40)*(1+'1.Inputs'!$D$41))*(1+$G259)^(4-1))*'1.Inputs'!$D$47+(('1.Inputs'!$D$37*12*IF(4=1,'1.Inputs'!$D$38,IF(4=2,'1.Inputs'!$D$39,$E259)))/(1-'1.Inputs'!$D$42)*$D259*(1+$G259)^(4-1))*('1.Inputs'!$D$48-'1.Inputs'!$D$49))/'1.Inputs'!$D$51</f>
        <v>1388736971.6342273</v>
      </c>
      <c r="L259" s="36">
        <f ca="1">((('1.Inputs'!$D$37*12*IF(5=1,'1.Inputs'!$D$38,IF(5=2,'1.Inputs'!$D$39,$E259)))*$F259*(('1.Inputs'!$D$40)+(1-'1.Inputs'!$D$40)*(1+'1.Inputs'!$D$41))*(1+$G259)^(5-1))*'1.Inputs'!$D$47+(('1.Inputs'!$D$37*12*IF(5=1,'1.Inputs'!$D$38,IF(5=2,'1.Inputs'!$D$39,$E259)))/(1-'1.Inputs'!$D$42)*$D259*(1+$G259)^(5-1))*('1.Inputs'!$D$48-'1.Inputs'!$D$49))/'1.Inputs'!$D$51</f>
        <v>1447177335.5014169</v>
      </c>
      <c r="M259" s="36">
        <f ca="1">((('1.Inputs'!$D$37*12*IF(6=1,'1.Inputs'!$D$38,IF(6=2,'1.Inputs'!$D$39,$E259)))*$F259*(('1.Inputs'!$D$40)+(1-'1.Inputs'!$D$40)*(1+'1.Inputs'!$D$41))*(1+$G259)^(6-1))*'1.Inputs'!$D$47+(('1.Inputs'!$D$37*12*IF(6=1,'1.Inputs'!$D$38,IF(6=2,'1.Inputs'!$D$39,$E259)))/(1-'1.Inputs'!$D$42)*$D259*(1+$G259)^(6-1))*('1.Inputs'!$D$48-'1.Inputs'!$D$49))/'1.Inputs'!$D$51</f>
        <v>1508076967.1771903</v>
      </c>
      <c r="N259" s="36">
        <f ca="1">((('1.Inputs'!$D$37*12*IF(7=1,'1.Inputs'!$D$38,IF(7=2,'1.Inputs'!$D$39,$E259)))*$F259*(('1.Inputs'!$D$40)+(1-'1.Inputs'!$D$40)*(1+'1.Inputs'!$D$41))*(1+$G259)^(7-1))*'1.Inputs'!$D$47+(('1.Inputs'!$D$37*12*IF(7=1,'1.Inputs'!$D$38,IF(7=2,'1.Inputs'!$D$39,$E259)))/(1-'1.Inputs'!$D$42)*$D259*(1+$G259)^(7-1))*('1.Inputs'!$D$48-'1.Inputs'!$D$49))/'1.Inputs'!$D$51</f>
        <v>1571539356.7453539</v>
      </c>
      <c r="O259" s="36">
        <f ca="1">((('1.Inputs'!$D$37*12*IF(8=1,'1.Inputs'!$D$38,IF(8=2,'1.Inputs'!$D$39,$E259)))*$F259*(('1.Inputs'!$D$40)+(1-'1.Inputs'!$D$40)*(1+'1.Inputs'!$D$41))*(1+$G259)^(8-1))*'1.Inputs'!$D$47+(('1.Inputs'!$D$37*12*IF(8=1,'1.Inputs'!$D$38,IF(8=2,'1.Inputs'!$D$39,$E259)))/(1-'1.Inputs'!$D$42)*$D259*(1+$G259)^(8-1))*('1.Inputs'!$D$48-'1.Inputs'!$D$49))/'1.Inputs'!$D$51</f>
        <v>1637672349.3247423</v>
      </c>
      <c r="P259" s="36">
        <f ca="1">((('1.Inputs'!$D$37*12*IF(9=1,'1.Inputs'!$D$38,IF(9=2,'1.Inputs'!$D$39,$E259)))*$F259*(('1.Inputs'!$D$40)+(1-'1.Inputs'!$D$40)*(1+'1.Inputs'!$D$41))*(1+$G259)^(9-1))*'1.Inputs'!$D$47+(('1.Inputs'!$D$37*12*IF(9=1,'1.Inputs'!$D$38,IF(9=2,'1.Inputs'!$D$39,$E259)))/(1-'1.Inputs'!$D$42)*$D259*(1+$G259)^(9-1))*('1.Inputs'!$D$48-'1.Inputs'!$D$49))/'1.Inputs'!$D$51</f>
        <v>1706588328.3363397</v>
      </c>
      <c r="Q259" s="36">
        <f ca="1">((('1.Inputs'!$D$37*12*IF(10=1,'1.Inputs'!$D$38,IF(10=2,'1.Inputs'!$D$39,$E259)))*$F259*(('1.Inputs'!$D$40)+(1-'1.Inputs'!$D$40)*(1+'1.Inputs'!$D$41))*(1+$G259)^(10-1))*'1.Inputs'!$D$47+(('1.Inputs'!$D$37*12*IF(10=1,'1.Inputs'!$D$38,IF(10=2,'1.Inputs'!$D$39,$E259)))/(1-'1.Inputs'!$D$42)*$D259*(1+$G259)^(10-1))*('1.Inputs'!$D$48-'1.Inputs'!$D$49))/'1.Inputs'!$D$51</f>
        <v>1778404406.4825935</v>
      </c>
      <c r="R259" s="36">
        <f>-'1.Inputs'!$D$24</f>
        <v>-2050000000</v>
      </c>
      <c r="S259" s="36">
        <f ca="1">((('1.Inputs'!$D$37*12*IF(1=1,'1.Inputs'!$D$38,IF(1=2,'1.Inputs'!$D$39,$E259)))*$F259*(('1.Inputs'!$D$40)+(1-'1.Inputs'!$D$40)*(1+'1.Inputs'!$D$41))*(1+$G259)^(1-1))-(('1.Inputs'!$D$37*12*IF(1=1,'1.Inputs'!$D$38,IF(1=2,'1.Inputs'!$D$39,$E259)))/(1-'1.Inputs'!$D$42)*$D259*(1+$G259)^(1-1))-('1.Inputs'!$D$37*12*IF(1=1,'1.Inputs'!$D$38,IF(1=2,'1.Inputs'!$D$39,$E259)))*'1.Inputs'!$D$43*(1+$G259)^(1-1)-'1.Inputs'!$D$44*(1+$G259)^(1-1)-('1.Inputs'!$D$20/'1.Inputs'!$D$27+'1.Inputs'!$D$23/'1.Inputs'!$D$28))-MAX(0,((('1.Inputs'!$D$37*12*IF(1=1,'1.Inputs'!$D$38,IF(1=2,'1.Inputs'!$D$39,$E259)))*$F259*(('1.Inputs'!$D$40)+(1-'1.Inputs'!$D$40)*(1+'1.Inputs'!$D$41))*(1+$G259)^(1-1))-(('1.Inputs'!$D$37*12*IF(1=1,'1.Inputs'!$D$38,IF(1=2,'1.Inputs'!$D$39,$E259)))/(1-'1.Inputs'!$D$42)*$D259*(1+$G259)^(1-1))-('1.Inputs'!$D$37*12*IF(1=1,'1.Inputs'!$D$38,IF(1=2,'1.Inputs'!$D$39,$E259)))*'1.Inputs'!$D$43*(1+$G259)^(1-1)-'1.Inputs'!$D$44*(1+$G259)^(1-1)-('1.Inputs'!$D$20/'1.Inputs'!$D$27+'1.Inputs'!$D$23/'1.Inputs'!$D$28)))*'1.Inputs'!$D$53+('1.Inputs'!$D$20/'1.Inputs'!$D$27+'1.Inputs'!$D$23/'1.Inputs'!$D$28)-H259</f>
        <v>-562007030.60281718</v>
      </c>
      <c r="T259" s="36">
        <f ca="1">((('1.Inputs'!$D$37*12*IF(2=1,'1.Inputs'!$D$38,IF(2=2,'1.Inputs'!$D$39,$E259)))*$F259*(('1.Inputs'!$D$40)+(1-'1.Inputs'!$D$40)*(1+'1.Inputs'!$D$41))*(1+$G259)^(2-1))-(('1.Inputs'!$D$37*12*IF(2=1,'1.Inputs'!$D$38,IF(2=2,'1.Inputs'!$D$39,$E259)))/(1-'1.Inputs'!$D$42)*$D259*(1+$G259)^(2-1))-('1.Inputs'!$D$37*12*IF(2=1,'1.Inputs'!$D$38,IF(2=2,'1.Inputs'!$D$39,$E259)))*'1.Inputs'!$D$43*(1+$G259)^(2-1)-'1.Inputs'!$D$44*(1+$G259)^(2-1)-('1.Inputs'!$D$20/'1.Inputs'!$D$27+'1.Inputs'!$D$23/'1.Inputs'!$D$28))-MAX(0,((('1.Inputs'!$D$37*12*IF(2=1,'1.Inputs'!$D$38,IF(2=2,'1.Inputs'!$D$39,$E259)))*$F259*(('1.Inputs'!$D$40)+(1-'1.Inputs'!$D$40)*(1+'1.Inputs'!$D$41))*(1+$G259)^(2-1))-(('1.Inputs'!$D$37*12*IF(2=1,'1.Inputs'!$D$38,IF(2=2,'1.Inputs'!$D$39,$E259)))/(1-'1.Inputs'!$D$42)*$D259*(1+$G259)^(2-1))-('1.Inputs'!$D$37*12*IF(2=1,'1.Inputs'!$D$38,IF(2=2,'1.Inputs'!$D$39,$E259)))*'1.Inputs'!$D$43*(1+$G259)^(2-1)-'1.Inputs'!$D$44*(1+$G259)^(2-1)-('1.Inputs'!$D$20/'1.Inputs'!$D$27+'1.Inputs'!$D$23/'1.Inputs'!$D$28)))*'1.Inputs'!$D$53+('1.Inputs'!$D$20/'1.Inputs'!$D$27+'1.Inputs'!$D$23/'1.Inputs'!$D$28)-(I259-H259)</f>
        <v>207593816.88914406</v>
      </c>
      <c r="U259" s="36">
        <f ca="1">((('1.Inputs'!$D$37*12*IF(3=1,'1.Inputs'!$D$38,IF(3=2,'1.Inputs'!$D$39,$E259)))*$F259*(('1.Inputs'!$D$40)+(1-'1.Inputs'!$D$40)*(1+'1.Inputs'!$D$41))*(1+$G259)^(3-1))-(('1.Inputs'!$D$37*12*IF(3=1,'1.Inputs'!$D$38,IF(3=2,'1.Inputs'!$D$39,$E259)))/(1-'1.Inputs'!$D$42)*$D259*(1+$G259)^(3-1))-('1.Inputs'!$D$37*12*IF(3=1,'1.Inputs'!$D$38,IF(3=2,'1.Inputs'!$D$39,$E259)))*'1.Inputs'!$D$43*(1+$G259)^(3-1)-'1.Inputs'!$D$44*(1+$G259)^(3-1)-('1.Inputs'!$D$20/'1.Inputs'!$D$27+'1.Inputs'!$D$23/'1.Inputs'!$D$28))-MAX(0,((('1.Inputs'!$D$37*12*IF(3=1,'1.Inputs'!$D$38,IF(3=2,'1.Inputs'!$D$39,$E259)))*$F259*(('1.Inputs'!$D$40)+(1-'1.Inputs'!$D$40)*(1+'1.Inputs'!$D$41))*(1+$G259)^(3-1))-(('1.Inputs'!$D$37*12*IF(3=1,'1.Inputs'!$D$38,IF(3=2,'1.Inputs'!$D$39,$E259)))/(1-'1.Inputs'!$D$42)*$D259*(1+$G259)^(3-1))-('1.Inputs'!$D$37*12*IF(3=1,'1.Inputs'!$D$38,IF(3=2,'1.Inputs'!$D$39,$E259)))*'1.Inputs'!$D$43*(1+$G259)^(3-1)-'1.Inputs'!$D$44*(1+$G259)^(3-1)-('1.Inputs'!$D$20/'1.Inputs'!$D$27+'1.Inputs'!$D$23/'1.Inputs'!$D$28)))*'1.Inputs'!$D$53+('1.Inputs'!$D$20/'1.Inputs'!$D$27+'1.Inputs'!$D$23/'1.Inputs'!$D$28)-(J259-I259)</f>
        <v>546776505.30919433</v>
      </c>
      <c r="V259" s="36">
        <f ca="1">((('1.Inputs'!$D$37*12*IF(4=1,'1.Inputs'!$D$38,IF(4=2,'1.Inputs'!$D$39,$E259)))*$F259*(('1.Inputs'!$D$40)+(1-'1.Inputs'!$D$40)*(1+'1.Inputs'!$D$41))*(1+$G259)^(4-1))-(('1.Inputs'!$D$37*12*IF(4=1,'1.Inputs'!$D$38,IF(4=2,'1.Inputs'!$D$39,$E259)))/(1-'1.Inputs'!$D$42)*$D259*(1+$G259)^(4-1))-('1.Inputs'!$D$37*12*IF(4=1,'1.Inputs'!$D$38,IF(4=2,'1.Inputs'!$D$39,$E259)))*'1.Inputs'!$D$43*(1+$G259)^(4-1)-'1.Inputs'!$D$44*(1+$G259)^(4-1)-('1.Inputs'!$D$20/'1.Inputs'!$D$27+'1.Inputs'!$D$23/'1.Inputs'!$D$28))-MAX(0,((('1.Inputs'!$D$37*12*IF(4=1,'1.Inputs'!$D$38,IF(4=2,'1.Inputs'!$D$39,$E259)))*$F259*(('1.Inputs'!$D$40)+(1-'1.Inputs'!$D$40)*(1+'1.Inputs'!$D$41))*(1+$G259)^(4-1))-(('1.Inputs'!$D$37*12*IF(4=1,'1.Inputs'!$D$38,IF(4=2,'1.Inputs'!$D$39,$E259)))/(1-'1.Inputs'!$D$42)*$D259*(1+$G259)^(4-1))-('1.Inputs'!$D$37*12*IF(4=1,'1.Inputs'!$D$38,IF(4=2,'1.Inputs'!$D$39,$E259)))*'1.Inputs'!$D$43*(1+$G259)^(4-1)-'1.Inputs'!$D$44*(1+$G259)^(4-1)-('1.Inputs'!$D$20/'1.Inputs'!$D$27+'1.Inputs'!$D$23/'1.Inputs'!$D$28)))*'1.Inputs'!$D$53+('1.Inputs'!$D$20/'1.Inputs'!$D$27+'1.Inputs'!$D$23/'1.Inputs'!$D$28)-(K259-J259)</f>
        <v>676073238.77180469</v>
      </c>
      <c r="W259" s="36">
        <f ca="1">((('1.Inputs'!$D$37*12*IF(5=1,'1.Inputs'!$D$38,IF(5=2,'1.Inputs'!$D$39,$E259)))*$F259*(('1.Inputs'!$D$40)+(1-'1.Inputs'!$D$40)*(1+'1.Inputs'!$D$41))*(1+$G259)^(5-1))-(('1.Inputs'!$D$37*12*IF(5=1,'1.Inputs'!$D$38,IF(5=2,'1.Inputs'!$D$39,$E259)))/(1-'1.Inputs'!$D$42)*$D259*(1+$G259)^(5-1))-('1.Inputs'!$D$37*12*IF(5=1,'1.Inputs'!$D$38,IF(5=2,'1.Inputs'!$D$39,$E259)))*'1.Inputs'!$D$43*(1+$G259)^(5-1)-'1.Inputs'!$D$44*(1+$G259)^(5-1)-('1.Inputs'!$D$20/'1.Inputs'!$D$27+'1.Inputs'!$D$23/'1.Inputs'!$D$28))-MAX(0,((('1.Inputs'!$D$37*12*IF(5=1,'1.Inputs'!$D$38,IF(5=2,'1.Inputs'!$D$39,$E259)))*$F259*(('1.Inputs'!$D$40)+(1-'1.Inputs'!$D$40)*(1+'1.Inputs'!$D$41))*(1+$G259)^(5-1))-(('1.Inputs'!$D$37*12*IF(5=1,'1.Inputs'!$D$38,IF(5=2,'1.Inputs'!$D$39,$E259)))/(1-'1.Inputs'!$D$42)*$D259*(1+$G259)^(5-1))-('1.Inputs'!$D$37*12*IF(5=1,'1.Inputs'!$D$38,IF(5=2,'1.Inputs'!$D$39,$E259)))*'1.Inputs'!$D$43*(1+$G259)^(5-1)-'1.Inputs'!$D$44*(1+$G259)^(5-1)-('1.Inputs'!$D$20/'1.Inputs'!$D$27+'1.Inputs'!$D$23/'1.Inputs'!$D$28)))*'1.Inputs'!$D$53+('1.Inputs'!$D$20/'1.Inputs'!$D$27+'1.Inputs'!$D$23/'1.Inputs'!$D$28)-(L259-K259)</f>
        <v>702535167.58379889</v>
      </c>
      <c r="X259" s="36">
        <f ca="1">((('1.Inputs'!$D$37*12*IF(6=1,'1.Inputs'!$D$38,IF(6=2,'1.Inputs'!$D$39,$E259)))*$F259*(('1.Inputs'!$D$40)+(1-'1.Inputs'!$D$40)*(1+'1.Inputs'!$D$41))*(1+$G259)^(6-1))-(('1.Inputs'!$D$37*12*IF(6=1,'1.Inputs'!$D$38,IF(6=2,'1.Inputs'!$D$39,$E259)))/(1-'1.Inputs'!$D$42)*$D259*(1+$G259)^(6-1))-('1.Inputs'!$D$37*12*IF(6=1,'1.Inputs'!$D$38,IF(6=2,'1.Inputs'!$D$39,$E259)))*'1.Inputs'!$D$43*(1+$G259)^(6-1)-'1.Inputs'!$D$44*(1+$G259)^(6-1)-('1.Inputs'!$D$20/'1.Inputs'!$D$27+'1.Inputs'!$D$23/'1.Inputs'!$D$28))-MAX(0,((('1.Inputs'!$D$37*12*IF(6=1,'1.Inputs'!$D$38,IF(6=2,'1.Inputs'!$D$39,$E259)))*$F259*(('1.Inputs'!$D$40)+(1-'1.Inputs'!$D$40)*(1+'1.Inputs'!$D$41))*(1+$G259)^(6-1))-(('1.Inputs'!$D$37*12*IF(6=1,'1.Inputs'!$D$38,IF(6=2,'1.Inputs'!$D$39,$E259)))/(1-'1.Inputs'!$D$42)*$D259*(1+$G259)^(6-1))-('1.Inputs'!$D$37*12*IF(6=1,'1.Inputs'!$D$38,IF(6=2,'1.Inputs'!$D$39,$E259)))*'1.Inputs'!$D$43*(1+$G259)^(6-1)-'1.Inputs'!$D$44*(1+$G259)^(6-1)-('1.Inputs'!$D$20/'1.Inputs'!$D$27+'1.Inputs'!$D$23/'1.Inputs'!$D$28)))*'1.Inputs'!$D$53+('1.Inputs'!$D$20/'1.Inputs'!$D$27+'1.Inputs'!$D$23/'1.Inputs'!$D$28)-(M259-L259)</f>
        <v>730110658.41652632</v>
      </c>
      <c r="Y259" s="36">
        <f ca="1">((('1.Inputs'!$D$37*12*IF(7=1,'1.Inputs'!$D$38,IF(7=2,'1.Inputs'!$D$39,$E259)))*$F259*(('1.Inputs'!$D$40)+(1-'1.Inputs'!$D$40)*(1+'1.Inputs'!$D$41))*(1+$G259)^(7-1))-(('1.Inputs'!$D$37*12*IF(7=1,'1.Inputs'!$D$38,IF(7=2,'1.Inputs'!$D$39,$E259)))/(1-'1.Inputs'!$D$42)*$D259*(1+$G259)^(7-1))-('1.Inputs'!$D$37*12*IF(7=1,'1.Inputs'!$D$38,IF(7=2,'1.Inputs'!$D$39,$E259)))*'1.Inputs'!$D$43*(1+$G259)^(7-1)-'1.Inputs'!$D$44*(1+$G259)^(7-1)-('1.Inputs'!$D$20/'1.Inputs'!$D$27+'1.Inputs'!$D$23/'1.Inputs'!$D$28))-MAX(0,((('1.Inputs'!$D$37*12*IF(7=1,'1.Inputs'!$D$38,IF(7=2,'1.Inputs'!$D$39,$E259)))*$F259*(('1.Inputs'!$D$40)+(1-'1.Inputs'!$D$40)*(1+'1.Inputs'!$D$41))*(1+$G259)^(7-1))-(('1.Inputs'!$D$37*12*IF(7=1,'1.Inputs'!$D$38,IF(7=2,'1.Inputs'!$D$39,$E259)))/(1-'1.Inputs'!$D$42)*$D259*(1+$G259)^(7-1))-('1.Inputs'!$D$37*12*IF(7=1,'1.Inputs'!$D$38,IF(7=2,'1.Inputs'!$D$39,$E259)))*'1.Inputs'!$D$43*(1+$G259)^(7-1)-'1.Inputs'!$D$44*(1+$G259)^(7-1)-('1.Inputs'!$D$20/'1.Inputs'!$D$27+'1.Inputs'!$D$23/'1.Inputs'!$D$28)))*'1.Inputs'!$D$53+('1.Inputs'!$D$20/'1.Inputs'!$D$27+'1.Inputs'!$D$23/'1.Inputs'!$D$28)-(N259-M259)</f>
        <v>758846571.81378412</v>
      </c>
      <c r="Z259" s="36">
        <f ca="1">((('1.Inputs'!$D$37*12*IF(8=1,'1.Inputs'!$D$38,IF(8=2,'1.Inputs'!$D$39,$E259)))*$F259*(('1.Inputs'!$D$40)+(1-'1.Inputs'!$D$40)*(1+'1.Inputs'!$D$41))*(1+$G259)^(8-1))-(('1.Inputs'!$D$37*12*IF(8=1,'1.Inputs'!$D$38,IF(8=2,'1.Inputs'!$D$39,$E259)))/(1-'1.Inputs'!$D$42)*$D259*(1+$G259)^(8-1))-('1.Inputs'!$D$37*12*IF(8=1,'1.Inputs'!$D$38,IF(8=2,'1.Inputs'!$D$39,$E259)))*'1.Inputs'!$D$43*(1+$G259)^(8-1)-'1.Inputs'!$D$44*(1+$G259)^(8-1)-('1.Inputs'!$D$20/'1.Inputs'!$D$27+'1.Inputs'!$D$23/'1.Inputs'!$D$28))-MAX(0,((('1.Inputs'!$D$37*12*IF(8=1,'1.Inputs'!$D$38,IF(8=2,'1.Inputs'!$D$39,$E259)))*$F259*(('1.Inputs'!$D$40)+(1-'1.Inputs'!$D$40)*(1+'1.Inputs'!$D$41))*(1+$G259)^(8-1))-(('1.Inputs'!$D$37*12*IF(8=1,'1.Inputs'!$D$38,IF(8=2,'1.Inputs'!$D$39,$E259)))/(1-'1.Inputs'!$D$42)*$D259*(1+$G259)^(8-1))-('1.Inputs'!$D$37*12*IF(8=1,'1.Inputs'!$D$38,IF(8=2,'1.Inputs'!$D$39,$E259)))*'1.Inputs'!$D$43*(1+$G259)^(8-1)-'1.Inputs'!$D$44*(1+$G259)^(8-1)-('1.Inputs'!$D$20/'1.Inputs'!$D$27+'1.Inputs'!$D$23/'1.Inputs'!$D$28)))*'1.Inputs'!$D$53+('1.Inputs'!$D$20/'1.Inputs'!$D$27+'1.Inputs'!$D$23/'1.Inputs'!$D$28)-(O259-N259)</f>
        <v>788791740.28906775</v>
      </c>
      <c r="AA259" s="36">
        <f ca="1">((('1.Inputs'!$D$37*12*IF(9=1,'1.Inputs'!$D$38,IF(9=2,'1.Inputs'!$D$39,$E259)))*$F259*(('1.Inputs'!$D$40)+(1-'1.Inputs'!$D$40)*(1+'1.Inputs'!$D$41))*(1+$G259)^(9-1))-(('1.Inputs'!$D$37*12*IF(9=1,'1.Inputs'!$D$38,IF(9=2,'1.Inputs'!$D$39,$E259)))/(1-'1.Inputs'!$D$42)*$D259*(1+$G259)^(9-1))-('1.Inputs'!$D$37*12*IF(9=1,'1.Inputs'!$D$38,IF(9=2,'1.Inputs'!$D$39,$E259)))*'1.Inputs'!$D$43*(1+$G259)^(9-1)-'1.Inputs'!$D$44*(1+$G259)^(9-1)-('1.Inputs'!$D$20/'1.Inputs'!$D$27+'1.Inputs'!$D$23/'1.Inputs'!$D$28))-MAX(0,((('1.Inputs'!$D$37*12*IF(9=1,'1.Inputs'!$D$38,IF(9=2,'1.Inputs'!$D$39,$E259)))*$F259*(('1.Inputs'!$D$40)+(1-'1.Inputs'!$D$40)*(1+'1.Inputs'!$D$41))*(1+$G259)^(9-1))-(('1.Inputs'!$D$37*12*IF(9=1,'1.Inputs'!$D$38,IF(9=2,'1.Inputs'!$D$39,$E259)))/(1-'1.Inputs'!$D$42)*$D259*(1+$G259)^(9-1))-('1.Inputs'!$D$37*12*IF(9=1,'1.Inputs'!$D$38,IF(9=2,'1.Inputs'!$D$39,$E259)))*'1.Inputs'!$D$43*(1+$G259)^(9-1)-'1.Inputs'!$D$44*(1+$G259)^(9-1)-('1.Inputs'!$D$20/'1.Inputs'!$D$27+'1.Inputs'!$D$23/'1.Inputs'!$D$28)))*'1.Inputs'!$D$53+('1.Inputs'!$D$20/'1.Inputs'!$D$27+'1.Inputs'!$D$23/'1.Inputs'!$D$28)-(P259-O259)</f>
        <v>819997051.30934334</v>
      </c>
      <c r="AB259" s="36">
        <f ca="1">((('1.Inputs'!$D$37*12*IF(10=1,'1.Inputs'!$D$38,IF(10=2,'1.Inputs'!$D$39,$E259)))*$F259*(('1.Inputs'!$D$40)+(1-'1.Inputs'!$D$40)*(1+'1.Inputs'!$D$41))*(1+$G259)^(10-1))-(('1.Inputs'!$D$37*12*IF(10=1,'1.Inputs'!$D$38,IF(10=2,'1.Inputs'!$D$39,$E259)))/(1-'1.Inputs'!$D$42)*$D259*(1+$G259)^(10-1))-('1.Inputs'!$D$37*12*IF(10=1,'1.Inputs'!$D$38,IF(10=2,'1.Inputs'!$D$39,$E259)))*'1.Inputs'!$D$43*(1+$G259)^(10-1)-'1.Inputs'!$D$44*(1+$G259)^(10-1)-('1.Inputs'!$D$20/'1.Inputs'!$D$27+'1.Inputs'!$D$23/'1.Inputs'!$D$28))-MAX(0,((('1.Inputs'!$D$37*12*IF(10=1,'1.Inputs'!$D$38,IF(10=2,'1.Inputs'!$D$39,$E259)))*$F259*(('1.Inputs'!$D$40)+(1-'1.Inputs'!$D$40)*(1+'1.Inputs'!$D$41))*(1+$G259)^(10-1))-(('1.Inputs'!$D$37*12*IF(10=1,'1.Inputs'!$D$38,IF(10=2,'1.Inputs'!$D$39,$E259)))/(1-'1.Inputs'!$D$42)*$D259*(1+$G259)^(10-1))-('1.Inputs'!$D$37*12*IF(10=1,'1.Inputs'!$D$38,IF(10=2,'1.Inputs'!$D$39,$E259)))*'1.Inputs'!$D$43*(1+$G259)^(10-1)-'1.Inputs'!$D$44*(1+$G259)^(10-1)-('1.Inputs'!$D$20/'1.Inputs'!$D$27+'1.Inputs'!$D$23/'1.Inputs'!$D$28)))*'1.Inputs'!$D$53+('1.Inputs'!$D$20/'1.Inputs'!$D$27+'1.Inputs'!$D$23/'1.Inputs'!$D$28)-(Q259-P259)+(('1.Inputs'!$D$20+'1.Inputs'!$D$23-('1.Inputs'!$D$20/'1.Inputs'!$D$27+'1.Inputs'!$D$23/'1.Inputs'!$D$28)*'1.Inputs'!$D$10)*'1.Inputs'!$D$60+'1.Inputs'!$D$19*'1.Inputs'!$D$59+Q259)</f>
        <v>3330919940.2535038</v>
      </c>
      <c r="AC259" s="36">
        <f ca="1">S259-AC$13-AC$14+MIN(AC$13,MAX(0,((('1.Inputs'!$D$37*12*IF(1=1,'1.Inputs'!$D$38,IF(1=2,'1.Inputs'!$D$39,$E259)))*$F259*(('1.Inputs'!$D$40)+(1-'1.Inputs'!$D$40)*(1+'1.Inputs'!$D$41))*(1+$G259)^(1-1))-(('1.Inputs'!$D$37*12*IF(1=1,'1.Inputs'!$D$38,IF(1=2,'1.Inputs'!$D$39,$E259)))/(1-'1.Inputs'!$D$42)*$D259*(1+$G259)^(1-1))-('1.Inputs'!$D$37*12*IF(1=1,'1.Inputs'!$D$38,IF(1=2,'1.Inputs'!$D$39,$E259)))*'1.Inputs'!$D$43*(1+$G259)^(1-1)-'1.Inputs'!$D$44*(1+$G259)^(1-1)-('1.Inputs'!$D$20/'1.Inputs'!$D$27+'1.Inputs'!$D$23/'1.Inputs'!$D$28))))*'1.Inputs'!$D$53</f>
        <v>-657947030.60281718</v>
      </c>
      <c r="AD259" s="36">
        <f ca="1">T259-AD$13-AD$14+MIN(AD$13,MAX(0,((('1.Inputs'!$D$37*12*IF(2=1,'1.Inputs'!$D$38,IF(2=2,'1.Inputs'!$D$39,$E259)))*$F259*(('1.Inputs'!$D$40)+(1-'1.Inputs'!$D$40)*(1+'1.Inputs'!$D$41))*(1+$G259)^(2-1))-(('1.Inputs'!$D$37*12*IF(2=1,'1.Inputs'!$D$38,IF(2=2,'1.Inputs'!$D$39,$E259)))/(1-'1.Inputs'!$D$42)*$D259*(1+$G259)^(2-1))-('1.Inputs'!$D$37*12*IF(2=1,'1.Inputs'!$D$38,IF(2=2,'1.Inputs'!$D$39,$E259)))*'1.Inputs'!$D$43*(1+$G259)^(2-1)-'1.Inputs'!$D$44*(1+$G259)^(2-1)-('1.Inputs'!$D$20/'1.Inputs'!$D$27+'1.Inputs'!$D$23/'1.Inputs'!$D$28))))*'1.Inputs'!$D$53</f>
        <v>111653816.88914406</v>
      </c>
      <c r="AE259" s="36">
        <f ca="1">U259-AE$13-AE$14+MIN(AE$13,MAX(0,((('1.Inputs'!$D$37*12*IF(3=1,'1.Inputs'!$D$38,IF(3=2,'1.Inputs'!$D$39,$E259)))*$F259*(('1.Inputs'!$D$40)+(1-'1.Inputs'!$D$40)*(1+'1.Inputs'!$D$41))*(1+$G259)^(3-1))-(('1.Inputs'!$D$37*12*IF(3=1,'1.Inputs'!$D$38,IF(3=2,'1.Inputs'!$D$39,$E259)))/(1-'1.Inputs'!$D$42)*$D259*(1+$G259)^(3-1))-('1.Inputs'!$D$37*12*IF(3=1,'1.Inputs'!$D$38,IF(3=2,'1.Inputs'!$D$39,$E259)))*'1.Inputs'!$D$43*(1+$G259)^(3-1)-'1.Inputs'!$D$44*(1+$G259)^(3-1)-('1.Inputs'!$D$20/'1.Inputs'!$D$27+'1.Inputs'!$D$23/'1.Inputs'!$D$28))))*'1.Inputs'!$D$53</f>
        <v>204836505.30919433</v>
      </c>
      <c r="AF259" s="36">
        <f ca="1">V259-AF$13-AF$14+MIN(AF$13,MAX(0,((('1.Inputs'!$D$37*12*IF(4=1,'1.Inputs'!$D$38,IF(4=2,'1.Inputs'!$D$39,$E259)))*$F259*(('1.Inputs'!$D$40)+(1-'1.Inputs'!$D$40)*(1+'1.Inputs'!$D$41))*(1+$G259)^(4-1))-(('1.Inputs'!$D$37*12*IF(4=1,'1.Inputs'!$D$38,IF(4=2,'1.Inputs'!$D$39,$E259)))/(1-'1.Inputs'!$D$42)*$D259*(1+$G259)^(4-1))-('1.Inputs'!$D$37*12*IF(4=1,'1.Inputs'!$D$38,IF(4=2,'1.Inputs'!$D$39,$E259)))*'1.Inputs'!$D$43*(1+$G259)^(4-1)-'1.Inputs'!$D$44*(1+$G259)^(4-1)-('1.Inputs'!$D$20/'1.Inputs'!$D$27+'1.Inputs'!$D$23/'1.Inputs'!$D$28))))*'1.Inputs'!$D$53</f>
        <v>353321238.77180469</v>
      </c>
      <c r="AG259" s="36">
        <f ca="1">W259-AG$13-AG$14+MIN(AG$13,MAX(0,((('1.Inputs'!$D$37*12*IF(5=1,'1.Inputs'!$D$38,IF(5=2,'1.Inputs'!$D$39,$E259)))*$F259*(('1.Inputs'!$D$40)+(1-'1.Inputs'!$D$40)*(1+'1.Inputs'!$D$41))*(1+$G259)^(5-1))-(('1.Inputs'!$D$37*12*IF(5=1,'1.Inputs'!$D$38,IF(5=2,'1.Inputs'!$D$39,$E259)))/(1-'1.Inputs'!$D$42)*$D259*(1+$G259)^(5-1))-('1.Inputs'!$D$37*12*IF(5=1,'1.Inputs'!$D$38,IF(5=2,'1.Inputs'!$D$39,$E259)))*'1.Inputs'!$D$43*(1+$G259)^(5-1)-'1.Inputs'!$D$44*(1+$G259)^(5-1)-('1.Inputs'!$D$20/'1.Inputs'!$D$27+'1.Inputs'!$D$23/'1.Inputs'!$D$28))))*'1.Inputs'!$D$53</f>
        <v>398971167.58379889</v>
      </c>
      <c r="AH259" s="36">
        <f ca="1">X259-AH$13-AH$14+MIN(AH$13,MAX(0,((('1.Inputs'!$D$37*12*IF(6=1,'1.Inputs'!$D$38,IF(6=2,'1.Inputs'!$D$39,$E259)))*$F259*(('1.Inputs'!$D$40)+(1-'1.Inputs'!$D$40)*(1+'1.Inputs'!$D$41))*(1+$G259)^(6-1))-(('1.Inputs'!$D$37*12*IF(6=1,'1.Inputs'!$D$38,IF(6=2,'1.Inputs'!$D$39,$E259)))/(1-'1.Inputs'!$D$42)*$D259*(1+$G259)^(6-1))-('1.Inputs'!$D$37*12*IF(6=1,'1.Inputs'!$D$38,IF(6=2,'1.Inputs'!$D$39,$E259)))*'1.Inputs'!$D$43*(1+$G259)^(6-1)-'1.Inputs'!$D$44*(1+$G259)^(6-1)-('1.Inputs'!$D$20/'1.Inputs'!$D$27+'1.Inputs'!$D$23/'1.Inputs'!$D$28))))*'1.Inputs'!$D$53</f>
        <v>445734658.41652632</v>
      </c>
      <c r="AI259" s="36">
        <f ca="1">Y259-AI$13-AI$14+MIN(AI$13,MAX(0,((('1.Inputs'!$D$37*12*IF(7=1,'1.Inputs'!$D$38,IF(7=2,'1.Inputs'!$D$39,$E259)))*$F259*(('1.Inputs'!$D$40)+(1-'1.Inputs'!$D$40)*(1+'1.Inputs'!$D$41))*(1+$G259)^(7-1))-(('1.Inputs'!$D$37*12*IF(7=1,'1.Inputs'!$D$38,IF(7=2,'1.Inputs'!$D$39,$E259)))/(1-'1.Inputs'!$D$42)*$D259*(1+$G259)^(7-1))-('1.Inputs'!$D$37*12*IF(7=1,'1.Inputs'!$D$38,IF(7=2,'1.Inputs'!$D$39,$E259)))*'1.Inputs'!$D$43*(1+$G259)^(7-1)-'1.Inputs'!$D$44*(1+$G259)^(7-1)-('1.Inputs'!$D$20/'1.Inputs'!$D$27+'1.Inputs'!$D$23/'1.Inputs'!$D$28))))*'1.Inputs'!$D$53</f>
        <v>493658571.81378412</v>
      </c>
      <c r="AJ259" s="36">
        <f ca="1">Z259-AJ$13-AJ$14+MIN(AJ$13,MAX(0,((('1.Inputs'!$D$37*12*IF(8=1,'1.Inputs'!$D$38,IF(8=2,'1.Inputs'!$D$39,$E259)))*$F259*(('1.Inputs'!$D$40)+(1-'1.Inputs'!$D$40)*(1+'1.Inputs'!$D$41))*(1+$G259)^(8-1))-(('1.Inputs'!$D$37*12*IF(8=1,'1.Inputs'!$D$38,IF(8=2,'1.Inputs'!$D$39,$E259)))/(1-'1.Inputs'!$D$42)*$D259*(1+$G259)^(8-1))-('1.Inputs'!$D$37*12*IF(8=1,'1.Inputs'!$D$38,IF(8=2,'1.Inputs'!$D$39,$E259)))*'1.Inputs'!$D$43*(1+$G259)^(8-1)-'1.Inputs'!$D$44*(1+$G259)^(8-1)-('1.Inputs'!$D$20/'1.Inputs'!$D$27+'1.Inputs'!$D$23/'1.Inputs'!$D$28))))*'1.Inputs'!$D$53</f>
        <v>788791740.28906775</v>
      </c>
      <c r="AK259" s="36">
        <f ca="1">AA259-AK$13-AK$14+MIN(AK$13,MAX(0,((('1.Inputs'!$D$37*12*IF(9=1,'1.Inputs'!$D$38,IF(9=2,'1.Inputs'!$D$39,$E259)))*$F259*(('1.Inputs'!$D$40)+(1-'1.Inputs'!$D$40)*(1+'1.Inputs'!$D$41))*(1+$G259)^(9-1))-(('1.Inputs'!$D$37*12*IF(9=1,'1.Inputs'!$D$38,IF(9=2,'1.Inputs'!$D$39,$E259)))/(1-'1.Inputs'!$D$42)*$D259*(1+$G259)^(9-1))-('1.Inputs'!$D$37*12*IF(9=1,'1.Inputs'!$D$38,IF(9=2,'1.Inputs'!$D$39,$E259)))*'1.Inputs'!$D$43*(1+$G259)^(9-1)-'1.Inputs'!$D$44*(1+$G259)^(9-1)-('1.Inputs'!$D$20/'1.Inputs'!$D$27+'1.Inputs'!$D$23/'1.Inputs'!$D$28))))*'1.Inputs'!$D$53</f>
        <v>819997051.30934334</v>
      </c>
      <c r="AL259" s="36">
        <f ca="1">AB259-AL$13-AL$14+MIN(AL$13,MAX(0,((('1.Inputs'!$D$37*12*IF(10=1,'1.Inputs'!$D$38,IF(10=2,'1.Inputs'!$D$39,$E259)))*$F259*(('1.Inputs'!$D$40)+(1-'1.Inputs'!$D$40)*(1+'1.Inputs'!$D$41))*(1+$G259)^(10-1))-(('1.Inputs'!$D$37*12*IF(10=1,'1.Inputs'!$D$38,IF(10=2,'1.Inputs'!$D$39,$E259)))/(1-'1.Inputs'!$D$42)*$D259*(1+$G259)^(10-1))-('1.Inputs'!$D$37*12*IF(10=1,'1.Inputs'!$D$38,IF(10=2,'1.Inputs'!$D$39,$E259)))*'1.Inputs'!$D$43*(1+$G259)^(10-1)-'1.Inputs'!$D$44*(1+$G259)^(10-1)-('1.Inputs'!$D$20/'1.Inputs'!$D$27+'1.Inputs'!$D$23/'1.Inputs'!$D$28))))*'1.Inputs'!$D$53+'1.Inputs'!$D$35</f>
        <v>4130919940.2535038</v>
      </c>
      <c r="AM259" s="48">
        <f ca="1">R259+NPV('1.Inputs'!$D$55,S259:AB259)</f>
        <v>1258286876.9088078</v>
      </c>
      <c r="AN259" s="48">
        <f ca="1">-('1.Inputs'!$D$24*(1-'1.Inputs'!$D$31)+'1.Inputs'!$D$35)+NPV('1.Inputs'!$D$54,AC259:AL259)</f>
        <v>-112011241.93930125</v>
      </c>
      <c r="AO259" s="36">
        <f t="shared" ca="1" si="29"/>
        <v>-3.8076357086911732</v>
      </c>
      <c r="AP259" s="36">
        <f t="shared" ca="1" si="30"/>
        <v>1.3891679504806766</v>
      </c>
      <c r="AQ259" s="36">
        <f ca="1">'1.Inputs'!$D$35+MIN(SUM($AC259:AC259),SUM($AC259:AD259),SUM($AC259:AE259),SUM($AC259:AF259),SUM($AC259:AG259),SUM($AC259:AH259),SUM($AC259:AI259),SUM($AC259:AJ259),SUM($AC259:AK259),SUM($AC259:AL259))</f>
        <v>142052969.39718282</v>
      </c>
      <c r="AR259" s="36">
        <f ca="1">IF(AP259&lt;'1.Inputs'!$D$57,1,0)</f>
        <v>0</v>
      </c>
      <c r="AS259" s="36">
        <f t="shared" ca="1" si="31"/>
        <v>0</v>
      </c>
    </row>
    <row r="260" spans="2:45" ht="15" customHeight="1" x14ac:dyDescent="0.25">
      <c r="B260" s="36">
        <v>245</v>
      </c>
      <c r="C260" s="36">
        <f t="shared" ca="1" si="24"/>
        <v>0.5057008521030163</v>
      </c>
      <c r="D260" s="36">
        <f t="shared" ca="1" si="25"/>
        <v>19594.900490046002</v>
      </c>
      <c r="E260" s="47">
        <f t="shared" ca="1" si="26"/>
        <v>0.82918253798172392</v>
      </c>
      <c r="F260" s="36">
        <f t="shared" ca="1" si="27"/>
        <v>31516.577841394304</v>
      </c>
      <c r="G260" s="36">
        <f t="shared" ca="1" si="28"/>
        <v>5.6355142222102222E-2</v>
      </c>
      <c r="H260" s="36">
        <f ca="1">((('1.Inputs'!$D$37*12*IF(1=1,'1.Inputs'!$D$38,IF(1=2,'1.Inputs'!$D$39,$E260)))*$F260*(('1.Inputs'!$D$40)+(1-'1.Inputs'!$D$40)*(1+'1.Inputs'!$D$41))*(1+$G260)^(1-1))*'1.Inputs'!$D$47+(('1.Inputs'!$D$37*12*IF(1=1,'1.Inputs'!$D$38,IF(1=2,'1.Inputs'!$D$39,$E260)))/(1-'1.Inputs'!$D$42)*$D260*(1+$G260)^(1-1))*('1.Inputs'!$D$48-'1.Inputs'!$D$49))/'1.Inputs'!$D$51</f>
        <v>834907417.54871178</v>
      </c>
      <c r="I260" s="36">
        <f ca="1">((('1.Inputs'!$D$37*12*IF(2=1,'1.Inputs'!$D$38,IF(2=2,'1.Inputs'!$D$39,$E260)))*$F260*(('1.Inputs'!$D$40)+(1-'1.Inputs'!$D$40)*(1+'1.Inputs'!$D$41))*(1+$G260)^(2-1))*'1.Inputs'!$D$47+(('1.Inputs'!$D$37*12*IF(2=1,'1.Inputs'!$D$38,IF(2=2,'1.Inputs'!$D$39,$E260)))/(1-'1.Inputs'!$D$42)*$D260*(1+$G260)^(2-1))*('1.Inputs'!$D$48-'1.Inputs'!$D$49))/'1.Inputs'!$D$51</f>
        <v>1234742241.3297403</v>
      </c>
      <c r="J260" s="36">
        <f ca="1">((('1.Inputs'!$D$37*12*IF(3=1,'1.Inputs'!$D$38,IF(3=2,'1.Inputs'!$D$39,$E260)))*$F260*(('1.Inputs'!$D$40)+(1-'1.Inputs'!$D$40)*(1+'1.Inputs'!$D$41))*(1+$G260)^(3-1))*'1.Inputs'!$D$47+(('1.Inputs'!$D$37*12*IF(3=1,'1.Inputs'!$D$38,IF(3=2,'1.Inputs'!$D$39,$E260)))/(1-'1.Inputs'!$D$42)*$D260*(1+$G260)^(3-1))*('1.Inputs'!$D$48-'1.Inputs'!$D$49))/'1.Inputs'!$D$51</f>
        <v>1545035150.0195897</v>
      </c>
      <c r="K260" s="36">
        <f ca="1">((('1.Inputs'!$D$37*12*IF(4=1,'1.Inputs'!$D$38,IF(4=2,'1.Inputs'!$D$39,$E260)))*$F260*(('1.Inputs'!$D$40)+(1-'1.Inputs'!$D$40)*(1+'1.Inputs'!$D$41))*(1+$G260)^(4-1))*'1.Inputs'!$D$47+(('1.Inputs'!$D$37*12*IF(4=1,'1.Inputs'!$D$38,IF(4=2,'1.Inputs'!$D$39,$E260)))/(1-'1.Inputs'!$D$42)*$D260*(1+$G260)^(4-1))*('1.Inputs'!$D$48-'1.Inputs'!$D$49))/'1.Inputs'!$D$51</f>
        <v>1632105825.6370907</v>
      </c>
      <c r="L260" s="36">
        <f ca="1">((('1.Inputs'!$D$37*12*IF(5=1,'1.Inputs'!$D$38,IF(5=2,'1.Inputs'!$D$39,$E260)))*$F260*(('1.Inputs'!$D$40)+(1-'1.Inputs'!$D$40)*(1+'1.Inputs'!$D$41))*(1+$G260)^(5-1))*'1.Inputs'!$D$47+(('1.Inputs'!$D$37*12*IF(5=1,'1.Inputs'!$D$38,IF(5=2,'1.Inputs'!$D$39,$E260)))/(1-'1.Inputs'!$D$42)*$D260*(1+$G260)^(5-1))*('1.Inputs'!$D$48-'1.Inputs'!$D$49))/'1.Inputs'!$D$51</f>
        <v>1724083381.5623906</v>
      </c>
      <c r="M260" s="36">
        <f ca="1">((('1.Inputs'!$D$37*12*IF(6=1,'1.Inputs'!$D$38,IF(6=2,'1.Inputs'!$D$39,$E260)))*$F260*(('1.Inputs'!$D$40)+(1-'1.Inputs'!$D$40)*(1+'1.Inputs'!$D$41))*(1+$G260)^(6-1))*'1.Inputs'!$D$47+(('1.Inputs'!$D$37*12*IF(6=1,'1.Inputs'!$D$38,IF(6=2,'1.Inputs'!$D$39,$E260)))/(1-'1.Inputs'!$D$42)*$D260*(1+$G260)^(6-1))*('1.Inputs'!$D$48-'1.Inputs'!$D$49))/'1.Inputs'!$D$51</f>
        <v>1821244345.7331021</v>
      </c>
      <c r="N260" s="36">
        <f ca="1">((('1.Inputs'!$D$37*12*IF(7=1,'1.Inputs'!$D$38,IF(7=2,'1.Inputs'!$D$39,$E260)))*$F260*(('1.Inputs'!$D$40)+(1-'1.Inputs'!$D$40)*(1+'1.Inputs'!$D$41))*(1+$G260)^(7-1))*'1.Inputs'!$D$47+(('1.Inputs'!$D$37*12*IF(7=1,'1.Inputs'!$D$38,IF(7=2,'1.Inputs'!$D$39,$E260)))/(1-'1.Inputs'!$D$42)*$D260*(1+$G260)^(7-1))*('1.Inputs'!$D$48-'1.Inputs'!$D$49))/'1.Inputs'!$D$51</f>
        <v>1923880829.8580906</v>
      </c>
      <c r="O260" s="36">
        <f ca="1">((('1.Inputs'!$D$37*12*IF(8=1,'1.Inputs'!$D$38,IF(8=2,'1.Inputs'!$D$39,$E260)))*$F260*(('1.Inputs'!$D$40)+(1-'1.Inputs'!$D$40)*(1+'1.Inputs'!$D$41))*(1+$G260)^(8-1))*'1.Inputs'!$D$47+(('1.Inputs'!$D$37*12*IF(8=1,'1.Inputs'!$D$38,IF(8=2,'1.Inputs'!$D$39,$E260)))/(1-'1.Inputs'!$D$42)*$D260*(1+$G260)^(8-1))*('1.Inputs'!$D$48-'1.Inputs'!$D$49))/'1.Inputs'!$D$51</f>
        <v>2032301407.6431196</v>
      </c>
      <c r="P260" s="36">
        <f ca="1">((('1.Inputs'!$D$37*12*IF(9=1,'1.Inputs'!$D$38,IF(9=2,'1.Inputs'!$D$39,$E260)))*$F260*(('1.Inputs'!$D$40)+(1-'1.Inputs'!$D$40)*(1+'1.Inputs'!$D$41))*(1+$G260)^(9-1))*'1.Inputs'!$D$47+(('1.Inputs'!$D$37*12*IF(9=1,'1.Inputs'!$D$38,IF(9=2,'1.Inputs'!$D$39,$E260)))/(1-'1.Inputs'!$D$42)*$D260*(1+$G260)^(9-1))*('1.Inputs'!$D$48-'1.Inputs'!$D$49))/'1.Inputs'!$D$51</f>
        <v>2146832042.5090258</v>
      </c>
      <c r="Q260" s="36">
        <f ca="1">((('1.Inputs'!$D$37*12*IF(10=1,'1.Inputs'!$D$38,IF(10=2,'1.Inputs'!$D$39,$E260)))*$F260*(('1.Inputs'!$D$40)+(1-'1.Inputs'!$D$40)*(1+'1.Inputs'!$D$41))*(1+$G260)^(10-1))*'1.Inputs'!$D$47+(('1.Inputs'!$D$37*12*IF(10=1,'1.Inputs'!$D$38,IF(10=2,'1.Inputs'!$D$39,$E260)))/(1-'1.Inputs'!$D$42)*$D260*(1+$G260)^(10-1))*('1.Inputs'!$D$48-'1.Inputs'!$D$49))/'1.Inputs'!$D$51</f>
        <v>2267817067.591588</v>
      </c>
      <c r="R260" s="36">
        <f>-'1.Inputs'!$D$24</f>
        <v>-2050000000</v>
      </c>
      <c r="S260" s="36">
        <f ca="1">((('1.Inputs'!$D$37*12*IF(1=1,'1.Inputs'!$D$38,IF(1=2,'1.Inputs'!$D$39,$E260)))*$F260*(('1.Inputs'!$D$40)+(1-'1.Inputs'!$D$40)*(1+'1.Inputs'!$D$41))*(1+$G260)^(1-1))-(('1.Inputs'!$D$37*12*IF(1=1,'1.Inputs'!$D$38,IF(1=2,'1.Inputs'!$D$39,$E260)))/(1-'1.Inputs'!$D$42)*$D260*(1+$G260)^(1-1))-('1.Inputs'!$D$37*12*IF(1=1,'1.Inputs'!$D$38,IF(1=2,'1.Inputs'!$D$39,$E260)))*'1.Inputs'!$D$43*(1+$G260)^(1-1)-'1.Inputs'!$D$44*(1+$G260)^(1-1)-('1.Inputs'!$D$20/'1.Inputs'!$D$27+'1.Inputs'!$D$23/'1.Inputs'!$D$28))-MAX(0,((('1.Inputs'!$D$37*12*IF(1=1,'1.Inputs'!$D$38,IF(1=2,'1.Inputs'!$D$39,$E260)))*$F260*(('1.Inputs'!$D$40)+(1-'1.Inputs'!$D$40)*(1+'1.Inputs'!$D$41))*(1+$G260)^(1-1))-(('1.Inputs'!$D$37*12*IF(1=1,'1.Inputs'!$D$38,IF(1=2,'1.Inputs'!$D$39,$E260)))/(1-'1.Inputs'!$D$42)*$D260*(1+$G260)^(1-1))-('1.Inputs'!$D$37*12*IF(1=1,'1.Inputs'!$D$38,IF(1=2,'1.Inputs'!$D$39,$E260)))*'1.Inputs'!$D$43*(1+$G260)^(1-1)-'1.Inputs'!$D$44*(1+$G260)^(1-1)-('1.Inputs'!$D$20/'1.Inputs'!$D$27+'1.Inputs'!$D$23/'1.Inputs'!$D$28)))*'1.Inputs'!$D$53+('1.Inputs'!$D$20/'1.Inputs'!$D$27+'1.Inputs'!$D$23/'1.Inputs'!$D$28)-H260</f>
        <v>-539999949.81542528</v>
      </c>
      <c r="T260" s="36">
        <f ca="1">((('1.Inputs'!$D$37*12*IF(2=1,'1.Inputs'!$D$38,IF(2=2,'1.Inputs'!$D$39,$E260)))*$F260*(('1.Inputs'!$D$40)+(1-'1.Inputs'!$D$40)*(1+'1.Inputs'!$D$41))*(1+$G260)^(2-1))-(('1.Inputs'!$D$37*12*IF(2=1,'1.Inputs'!$D$38,IF(2=2,'1.Inputs'!$D$39,$E260)))/(1-'1.Inputs'!$D$42)*$D260*(1+$G260)^(2-1))-('1.Inputs'!$D$37*12*IF(2=1,'1.Inputs'!$D$38,IF(2=2,'1.Inputs'!$D$39,$E260)))*'1.Inputs'!$D$43*(1+$G260)^(2-1)-'1.Inputs'!$D$44*(1+$G260)^(2-1)-('1.Inputs'!$D$20/'1.Inputs'!$D$27+'1.Inputs'!$D$23/'1.Inputs'!$D$28))-MAX(0,((('1.Inputs'!$D$37*12*IF(2=1,'1.Inputs'!$D$38,IF(2=2,'1.Inputs'!$D$39,$E260)))*$F260*(('1.Inputs'!$D$40)+(1-'1.Inputs'!$D$40)*(1+'1.Inputs'!$D$41))*(1+$G260)^(2-1))-(('1.Inputs'!$D$37*12*IF(2=1,'1.Inputs'!$D$38,IF(2=2,'1.Inputs'!$D$39,$E260)))/(1-'1.Inputs'!$D$42)*$D260*(1+$G260)^(2-1))-('1.Inputs'!$D$37*12*IF(2=1,'1.Inputs'!$D$38,IF(2=2,'1.Inputs'!$D$39,$E260)))*'1.Inputs'!$D$43*(1+$G260)^(2-1)-'1.Inputs'!$D$44*(1+$G260)^(2-1)-('1.Inputs'!$D$20/'1.Inputs'!$D$27+'1.Inputs'!$D$23/'1.Inputs'!$D$28)))*'1.Inputs'!$D$53+('1.Inputs'!$D$20/'1.Inputs'!$D$27+'1.Inputs'!$D$23/'1.Inputs'!$D$28)-(I260-H260)</f>
        <v>260862214.86860919</v>
      </c>
      <c r="U260" s="36">
        <f ca="1">((('1.Inputs'!$D$37*12*IF(3=1,'1.Inputs'!$D$38,IF(3=2,'1.Inputs'!$D$39,$E260)))*$F260*(('1.Inputs'!$D$40)+(1-'1.Inputs'!$D$40)*(1+'1.Inputs'!$D$41))*(1+$G260)^(3-1))-(('1.Inputs'!$D$37*12*IF(3=1,'1.Inputs'!$D$38,IF(3=2,'1.Inputs'!$D$39,$E260)))/(1-'1.Inputs'!$D$42)*$D260*(1+$G260)^(3-1))-('1.Inputs'!$D$37*12*IF(3=1,'1.Inputs'!$D$38,IF(3=2,'1.Inputs'!$D$39,$E260)))*'1.Inputs'!$D$43*(1+$G260)^(3-1)-'1.Inputs'!$D$44*(1+$G260)^(3-1)-('1.Inputs'!$D$20/'1.Inputs'!$D$27+'1.Inputs'!$D$23/'1.Inputs'!$D$28))-MAX(0,((('1.Inputs'!$D$37*12*IF(3=1,'1.Inputs'!$D$38,IF(3=2,'1.Inputs'!$D$39,$E260)))*$F260*(('1.Inputs'!$D$40)+(1-'1.Inputs'!$D$40)*(1+'1.Inputs'!$D$41))*(1+$G260)^(3-1))-(('1.Inputs'!$D$37*12*IF(3=1,'1.Inputs'!$D$38,IF(3=2,'1.Inputs'!$D$39,$E260)))/(1-'1.Inputs'!$D$42)*$D260*(1+$G260)^(3-1))-('1.Inputs'!$D$37*12*IF(3=1,'1.Inputs'!$D$38,IF(3=2,'1.Inputs'!$D$39,$E260)))*'1.Inputs'!$D$43*(1+$G260)^(3-1)-'1.Inputs'!$D$44*(1+$G260)^(3-1)-('1.Inputs'!$D$20/'1.Inputs'!$D$27+'1.Inputs'!$D$23/'1.Inputs'!$D$28)))*'1.Inputs'!$D$53+('1.Inputs'!$D$20/'1.Inputs'!$D$27+'1.Inputs'!$D$23/'1.Inputs'!$D$28)-(J260-I260)</f>
        <v>625035185.06568789</v>
      </c>
      <c r="V260" s="36">
        <f ca="1">((('1.Inputs'!$D$37*12*IF(4=1,'1.Inputs'!$D$38,IF(4=2,'1.Inputs'!$D$39,$E260)))*$F260*(('1.Inputs'!$D$40)+(1-'1.Inputs'!$D$40)*(1+'1.Inputs'!$D$41))*(1+$G260)^(4-1))-(('1.Inputs'!$D$37*12*IF(4=1,'1.Inputs'!$D$38,IF(4=2,'1.Inputs'!$D$39,$E260)))/(1-'1.Inputs'!$D$42)*$D260*(1+$G260)^(4-1))-('1.Inputs'!$D$37*12*IF(4=1,'1.Inputs'!$D$38,IF(4=2,'1.Inputs'!$D$39,$E260)))*'1.Inputs'!$D$43*(1+$G260)^(4-1)-'1.Inputs'!$D$44*(1+$G260)^(4-1)-('1.Inputs'!$D$20/'1.Inputs'!$D$27+'1.Inputs'!$D$23/'1.Inputs'!$D$28))-MAX(0,((('1.Inputs'!$D$37*12*IF(4=1,'1.Inputs'!$D$38,IF(4=2,'1.Inputs'!$D$39,$E260)))*$F260*(('1.Inputs'!$D$40)+(1-'1.Inputs'!$D$40)*(1+'1.Inputs'!$D$41))*(1+$G260)^(4-1))-(('1.Inputs'!$D$37*12*IF(4=1,'1.Inputs'!$D$38,IF(4=2,'1.Inputs'!$D$39,$E260)))/(1-'1.Inputs'!$D$42)*$D260*(1+$G260)^(4-1))-('1.Inputs'!$D$37*12*IF(4=1,'1.Inputs'!$D$38,IF(4=2,'1.Inputs'!$D$39,$E260)))*'1.Inputs'!$D$43*(1+$G260)^(4-1)-'1.Inputs'!$D$44*(1+$G260)^(4-1)-('1.Inputs'!$D$20/'1.Inputs'!$D$27+'1.Inputs'!$D$23/'1.Inputs'!$D$28)))*'1.Inputs'!$D$53+('1.Inputs'!$D$20/'1.Inputs'!$D$27+'1.Inputs'!$D$23/'1.Inputs'!$D$28)-(K260-J260)</f>
        <v>898305185.41596293</v>
      </c>
      <c r="W260" s="36">
        <f ca="1">((('1.Inputs'!$D$37*12*IF(5=1,'1.Inputs'!$D$38,IF(5=2,'1.Inputs'!$D$39,$E260)))*$F260*(('1.Inputs'!$D$40)+(1-'1.Inputs'!$D$40)*(1+'1.Inputs'!$D$41))*(1+$G260)^(5-1))-(('1.Inputs'!$D$37*12*IF(5=1,'1.Inputs'!$D$38,IF(5=2,'1.Inputs'!$D$39,$E260)))/(1-'1.Inputs'!$D$42)*$D260*(1+$G260)^(5-1))-('1.Inputs'!$D$37*12*IF(5=1,'1.Inputs'!$D$38,IF(5=2,'1.Inputs'!$D$39,$E260)))*'1.Inputs'!$D$43*(1+$G260)^(5-1)-'1.Inputs'!$D$44*(1+$G260)^(5-1)-('1.Inputs'!$D$20/'1.Inputs'!$D$27+'1.Inputs'!$D$23/'1.Inputs'!$D$28))-MAX(0,((('1.Inputs'!$D$37*12*IF(5=1,'1.Inputs'!$D$38,IF(5=2,'1.Inputs'!$D$39,$E260)))*$F260*(('1.Inputs'!$D$40)+(1-'1.Inputs'!$D$40)*(1+'1.Inputs'!$D$41))*(1+$G260)^(5-1))-(('1.Inputs'!$D$37*12*IF(5=1,'1.Inputs'!$D$38,IF(5=2,'1.Inputs'!$D$39,$E260)))/(1-'1.Inputs'!$D$42)*$D260*(1+$G260)^(5-1))-('1.Inputs'!$D$37*12*IF(5=1,'1.Inputs'!$D$38,IF(5=2,'1.Inputs'!$D$39,$E260)))*'1.Inputs'!$D$43*(1+$G260)^(5-1)-'1.Inputs'!$D$44*(1+$G260)^(5-1)-('1.Inputs'!$D$20/'1.Inputs'!$D$27+'1.Inputs'!$D$23/'1.Inputs'!$D$28)))*'1.Inputs'!$D$53+('1.Inputs'!$D$20/'1.Inputs'!$D$27+'1.Inputs'!$D$23/'1.Inputs'!$D$28)-(L260-K260)</f>
        <v>946266521.42893732</v>
      </c>
      <c r="X260" s="36">
        <f ca="1">((('1.Inputs'!$D$37*12*IF(6=1,'1.Inputs'!$D$38,IF(6=2,'1.Inputs'!$D$39,$E260)))*$F260*(('1.Inputs'!$D$40)+(1-'1.Inputs'!$D$40)*(1+'1.Inputs'!$D$41))*(1+$G260)^(6-1))-(('1.Inputs'!$D$37*12*IF(6=1,'1.Inputs'!$D$38,IF(6=2,'1.Inputs'!$D$39,$E260)))/(1-'1.Inputs'!$D$42)*$D260*(1+$G260)^(6-1))-('1.Inputs'!$D$37*12*IF(6=1,'1.Inputs'!$D$38,IF(6=2,'1.Inputs'!$D$39,$E260)))*'1.Inputs'!$D$43*(1+$G260)^(6-1)-'1.Inputs'!$D$44*(1+$G260)^(6-1)-('1.Inputs'!$D$20/'1.Inputs'!$D$27+'1.Inputs'!$D$23/'1.Inputs'!$D$28))-MAX(0,((('1.Inputs'!$D$37*12*IF(6=1,'1.Inputs'!$D$38,IF(6=2,'1.Inputs'!$D$39,$E260)))*$F260*(('1.Inputs'!$D$40)+(1-'1.Inputs'!$D$40)*(1+'1.Inputs'!$D$41))*(1+$G260)^(6-1))-(('1.Inputs'!$D$37*12*IF(6=1,'1.Inputs'!$D$38,IF(6=2,'1.Inputs'!$D$39,$E260)))/(1-'1.Inputs'!$D$42)*$D260*(1+$G260)^(6-1))-('1.Inputs'!$D$37*12*IF(6=1,'1.Inputs'!$D$38,IF(6=2,'1.Inputs'!$D$39,$E260)))*'1.Inputs'!$D$43*(1+$G260)^(6-1)-'1.Inputs'!$D$44*(1+$G260)^(6-1)-('1.Inputs'!$D$20/'1.Inputs'!$D$27+'1.Inputs'!$D$23/'1.Inputs'!$D$28)))*'1.Inputs'!$D$53+('1.Inputs'!$D$20/'1.Inputs'!$D$27+'1.Inputs'!$D$23/'1.Inputs'!$D$28)-(M260-L260)</f>
        <v>996930725.35408521</v>
      </c>
      <c r="Y260" s="36">
        <f ca="1">((('1.Inputs'!$D$37*12*IF(7=1,'1.Inputs'!$D$38,IF(7=2,'1.Inputs'!$D$39,$E260)))*$F260*(('1.Inputs'!$D$40)+(1-'1.Inputs'!$D$40)*(1+'1.Inputs'!$D$41))*(1+$G260)^(7-1))-(('1.Inputs'!$D$37*12*IF(7=1,'1.Inputs'!$D$38,IF(7=2,'1.Inputs'!$D$39,$E260)))/(1-'1.Inputs'!$D$42)*$D260*(1+$G260)^(7-1))-('1.Inputs'!$D$37*12*IF(7=1,'1.Inputs'!$D$38,IF(7=2,'1.Inputs'!$D$39,$E260)))*'1.Inputs'!$D$43*(1+$G260)^(7-1)-'1.Inputs'!$D$44*(1+$G260)^(7-1)-('1.Inputs'!$D$20/'1.Inputs'!$D$27+'1.Inputs'!$D$23/'1.Inputs'!$D$28))-MAX(0,((('1.Inputs'!$D$37*12*IF(7=1,'1.Inputs'!$D$38,IF(7=2,'1.Inputs'!$D$39,$E260)))*$F260*(('1.Inputs'!$D$40)+(1-'1.Inputs'!$D$40)*(1+'1.Inputs'!$D$41))*(1+$G260)^(7-1))-(('1.Inputs'!$D$37*12*IF(7=1,'1.Inputs'!$D$38,IF(7=2,'1.Inputs'!$D$39,$E260)))/(1-'1.Inputs'!$D$42)*$D260*(1+$G260)^(7-1))-('1.Inputs'!$D$37*12*IF(7=1,'1.Inputs'!$D$38,IF(7=2,'1.Inputs'!$D$39,$E260)))*'1.Inputs'!$D$43*(1+$G260)^(7-1)-'1.Inputs'!$D$44*(1+$G260)^(7-1)-('1.Inputs'!$D$20/'1.Inputs'!$D$27+'1.Inputs'!$D$23/'1.Inputs'!$D$28)))*'1.Inputs'!$D$53+('1.Inputs'!$D$20/'1.Inputs'!$D$27+'1.Inputs'!$D$23/'1.Inputs'!$D$28)-(N260-M260)</f>
        <v>1050450117.6970034</v>
      </c>
      <c r="Z260" s="36">
        <f ca="1">((('1.Inputs'!$D$37*12*IF(8=1,'1.Inputs'!$D$38,IF(8=2,'1.Inputs'!$D$39,$E260)))*$F260*(('1.Inputs'!$D$40)+(1-'1.Inputs'!$D$40)*(1+'1.Inputs'!$D$41))*(1+$G260)^(8-1))-(('1.Inputs'!$D$37*12*IF(8=1,'1.Inputs'!$D$38,IF(8=2,'1.Inputs'!$D$39,$E260)))/(1-'1.Inputs'!$D$42)*$D260*(1+$G260)^(8-1))-('1.Inputs'!$D$37*12*IF(8=1,'1.Inputs'!$D$38,IF(8=2,'1.Inputs'!$D$39,$E260)))*'1.Inputs'!$D$43*(1+$G260)^(8-1)-'1.Inputs'!$D$44*(1+$G260)^(8-1)-('1.Inputs'!$D$20/'1.Inputs'!$D$27+'1.Inputs'!$D$23/'1.Inputs'!$D$28))-MAX(0,((('1.Inputs'!$D$37*12*IF(8=1,'1.Inputs'!$D$38,IF(8=2,'1.Inputs'!$D$39,$E260)))*$F260*(('1.Inputs'!$D$40)+(1-'1.Inputs'!$D$40)*(1+'1.Inputs'!$D$41))*(1+$G260)^(8-1))-(('1.Inputs'!$D$37*12*IF(8=1,'1.Inputs'!$D$38,IF(8=2,'1.Inputs'!$D$39,$E260)))/(1-'1.Inputs'!$D$42)*$D260*(1+$G260)^(8-1))-('1.Inputs'!$D$37*12*IF(8=1,'1.Inputs'!$D$38,IF(8=2,'1.Inputs'!$D$39,$E260)))*'1.Inputs'!$D$43*(1+$G260)^(8-1)-'1.Inputs'!$D$44*(1+$G260)^(8-1)-('1.Inputs'!$D$20/'1.Inputs'!$D$27+'1.Inputs'!$D$23/'1.Inputs'!$D$28)))*'1.Inputs'!$D$53+('1.Inputs'!$D$20/'1.Inputs'!$D$27+'1.Inputs'!$D$23/'1.Inputs'!$D$28)-(O260-N260)</f>
        <v>1106985603.0070481</v>
      </c>
      <c r="AA260" s="36">
        <f ca="1">((('1.Inputs'!$D$37*12*IF(9=1,'1.Inputs'!$D$38,IF(9=2,'1.Inputs'!$D$39,$E260)))*$F260*(('1.Inputs'!$D$40)+(1-'1.Inputs'!$D$40)*(1+'1.Inputs'!$D$41))*(1+$G260)^(9-1))-(('1.Inputs'!$D$37*12*IF(9=1,'1.Inputs'!$D$38,IF(9=2,'1.Inputs'!$D$39,$E260)))/(1-'1.Inputs'!$D$42)*$D260*(1+$G260)^(9-1))-('1.Inputs'!$D$37*12*IF(9=1,'1.Inputs'!$D$38,IF(9=2,'1.Inputs'!$D$39,$E260)))*'1.Inputs'!$D$43*(1+$G260)^(9-1)-'1.Inputs'!$D$44*(1+$G260)^(9-1)-('1.Inputs'!$D$20/'1.Inputs'!$D$27+'1.Inputs'!$D$23/'1.Inputs'!$D$28))-MAX(0,((('1.Inputs'!$D$37*12*IF(9=1,'1.Inputs'!$D$38,IF(9=2,'1.Inputs'!$D$39,$E260)))*$F260*(('1.Inputs'!$D$40)+(1-'1.Inputs'!$D$40)*(1+'1.Inputs'!$D$41))*(1+$G260)^(9-1))-(('1.Inputs'!$D$37*12*IF(9=1,'1.Inputs'!$D$38,IF(9=2,'1.Inputs'!$D$39,$E260)))/(1-'1.Inputs'!$D$42)*$D260*(1+$G260)^(9-1))-('1.Inputs'!$D$37*12*IF(9=1,'1.Inputs'!$D$38,IF(9=2,'1.Inputs'!$D$39,$E260)))*'1.Inputs'!$D$43*(1+$G260)^(9-1)-'1.Inputs'!$D$44*(1+$G260)^(9-1)-('1.Inputs'!$D$20/'1.Inputs'!$D$27+'1.Inputs'!$D$23/'1.Inputs'!$D$28)))*'1.Inputs'!$D$53+('1.Inputs'!$D$20/'1.Inputs'!$D$27+'1.Inputs'!$D$23/'1.Inputs'!$D$28)-(P260-O260)</f>
        <v>1166707153.6323357</v>
      </c>
      <c r="AB260" s="36">
        <f ca="1">((('1.Inputs'!$D$37*12*IF(10=1,'1.Inputs'!$D$38,IF(10=2,'1.Inputs'!$D$39,$E260)))*$F260*(('1.Inputs'!$D$40)+(1-'1.Inputs'!$D$40)*(1+'1.Inputs'!$D$41))*(1+$G260)^(10-1))-(('1.Inputs'!$D$37*12*IF(10=1,'1.Inputs'!$D$38,IF(10=2,'1.Inputs'!$D$39,$E260)))/(1-'1.Inputs'!$D$42)*$D260*(1+$G260)^(10-1))-('1.Inputs'!$D$37*12*IF(10=1,'1.Inputs'!$D$38,IF(10=2,'1.Inputs'!$D$39,$E260)))*'1.Inputs'!$D$43*(1+$G260)^(10-1)-'1.Inputs'!$D$44*(1+$G260)^(10-1)-('1.Inputs'!$D$20/'1.Inputs'!$D$27+'1.Inputs'!$D$23/'1.Inputs'!$D$28))-MAX(0,((('1.Inputs'!$D$37*12*IF(10=1,'1.Inputs'!$D$38,IF(10=2,'1.Inputs'!$D$39,$E260)))*$F260*(('1.Inputs'!$D$40)+(1-'1.Inputs'!$D$40)*(1+'1.Inputs'!$D$41))*(1+$G260)^(10-1))-(('1.Inputs'!$D$37*12*IF(10=1,'1.Inputs'!$D$38,IF(10=2,'1.Inputs'!$D$39,$E260)))/(1-'1.Inputs'!$D$42)*$D260*(1+$G260)^(10-1))-('1.Inputs'!$D$37*12*IF(10=1,'1.Inputs'!$D$38,IF(10=2,'1.Inputs'!$D$39,$E260)))*'1.Inputs'!$D$43*(1+$G260)^(10-1)-'1.Inputs'!$D$44*(1+$G260)^(10-1)-('1.Inputs'!$D$20/'1.Inputs'!$D$27+'1.Inputs'!$D$23/'1.Inputs'!$D$28)))*'1.Inputs'!$D$53+('1.Inputs'!$D$20/'1.Inputs'!$D$27+'1.Inputs'!$D$23/'1.Inputs'!$D$28)-(Q260-P260)+(('1.Inputs'!$D$20+'1.Inputs'!$D$23-('1.Inputs'!$D$20/'1.Inputs'!$D$27+'1.Inputs'!$D$23/'1.Inputs'!$D$28)*'1.Inputs'!$D$10)*'1.Inputs'!$D$60+'1.Inputs'!$D$19*'1.Inputs'!$D$59+Q260)</f>
        <v>4197611388.3284235</v>
      </c>
      <c r="AC260" s="36">
        <f ca="1">S260-AC$13-AC$14+MIN(AC$13,MAX(0,((('1.Inputs'!$D$37*12*IF(1=1,'1.Inputs'!$D$38,IF(1=2,'1.Inputs'!$D$39,$E260)))*$F260*(('1.Inputs'!$D$40)+(1-'1.Inputs'!$D$40)*(1+'1.Inputs'!$D$41))*(1+$G260)^(1-1))-(('1.Inputs'!$D$37*12*IF(1=1,'1.Inputs'!$D$38,IF(1=2,'1.Inputs'!$D$39,$E260)))/(1-'1.Inputs'!$D$42)*$D260*(1+$G260)^(1-1))-('1.Inputs'!$D$37*12*IF(1=1,'1.Inputs'!$D$38,IF(1=2,'1.Inputs'!$D$39,$E260)))*'1.Inputs'!$D$43*(1+$G260)^(1-1)-'1.Inputs'!$D$44*(1+$G260)^(1-1)-('1.Inputs'!$D$20/'1.Inputs'!$D$27+'1.Inputs'!$D$23/'1.Inputs'!$D$28))))*'1.Inputs'!$D$53</f>
        <v>-635939949.81542528</v>
      </c>
      <c r="AD260" s="36">
        <f ca="1">T260-AD$13-AD$14+MIN(AD$13,MAX(0,((('1.Inputs'!$D$37*12*IF(2=1,'1.Inputs'!$D$38,IF(2=2,'1.Inputs'!$D$39,$E260)))*$F260*(('1.Inputs'!$D$40)+(1-'1.Inputs'!$D$40)*(1+'1.Inputs'!$D$41))*(1+$G260)^(2-1))-(('1.Inputs'!$D$37*12*IF(2=1,'1.Inputs'!$D$38,IF(2=2,'1.Inputs'!$D$39,$E260)))/(1-'1.Inputs'!$D$42)*$D260*(1+$G260)^(2-1))-('1.Inputs'!$D$37*12*IF(2=1,'1.Inputs'!$D$38,IF(2=2,'1.Inputs'!$D$39,$E260)))*'1.Inputs'!$D$43*(1+$G260)^(2-1)-'1.Inputs'!$D$44*(1+$G260)^(2-1)-('1.Inputs'!$D$20/'1.Inputs'!$D$27+'1.Inputs'!$D$23/'1.Inputs'!$D$28))))*'1.Inputs'!$D$53</f>
        <v>164922214.86860919</v>
      </c>
      <c r="AE260" s="36">
        <f ca="1">U260-AE$13-AE$14+MIN(AE$13,MAX(0,((('1.Inputs'!$D$37*12*IF(3=1,'1.Inputs'!$D$38,IF(3=2,'1.Inputs'!$D$39,$E260)))*$F260*(('1.Inputs'!$D$40)+(1-'1.Inputs'!$D$40)*(1+'1.Inputs'!$D$41))*(1+$G260)^(3-1))-(('1.Inputs'!$D$37*12*IF(3=1,'1.Inputs'!$D$38,IF(3=2,'1.Inputs'!$D$39,$E260)))/(1-'1.Inputs'!$D$42)*$D260*(1+$G260)^(3-1))-('1.Inputs'!$D$37*12*IF(3=1,'1.Inputs'!$D$38,IF(3=2,'1.Inputs'!$D$39,$E260)))*'1.Inputs'!$D$43*(1+$G260)^(3-1)-'1.Inputs'!$D$44*(1+$G260)^(3-1)-('1.Inputs'!$D$20/'1.Inputs'!$D$27+'1.Inputs'!$D$23/'1.Inputs'!$D$28))))*'1.Inputs'!$D$53</f>
        <v>283095185.06568789</v>
      </c>
      <c r="AF260" s="36">
        <f ca="1">V260-AF$13-AF$14+MIN(AF$13,MAX(0,((('1.Inputs'!$D$37*12*IF(4=1,'1.Inputs'!$D$38,IF(4=2,'1.Inputs'!$D$39,$E260)))*$F260*(('1.Inputs'!$D$40)+(1-'1.Inputs'!$D$40)*(1+'1.Inputs'!$D$41))*(1+$G260)^(4-1))-(('1.Inputs'!$D$37*12*IF(4=1,'1.Inputs'!$D$38,IF(4=2,'1.Inputs'!$D$39,$E260)))/(1-'1.Inputs'!$D$42)*$D260*(1+$G260)^(4-1))-('1.Inputs'!$D$37*12*IF(4=1,'1.Inputs'!$D$38,IF(4=2,'1.Inputs'!$D$39,$E260)))*'1.Inputs'!$D$43*(1+$G260)^(4-1)-'1.Inputs'!$D$44*(1+$G260)^(4-1)-('1.Inputs'!$D$20/'1.Inputs'!$D$27+'1.Inputs'!$D$23/'1.Inputs'!$D$28))))*'1.Inputs'!$D$53</f>
        <v>575553185.41596293</v>
      </c>
      <c r="AG260" s="36">
        <f ca="1">W260-AG$13-AG$14+MIN(AG$13,MAX(0,((('1.Inputs'!$D$37*12*IF(5=1,'1.Inputs'!$D$38,IF(5=2,'1.Inputs'!$D$39,$E260)))*$F260*(('1.Inputs'!$D$40)+(1-'1.Inputs'!$D$40)*(1+'1.Inputs'!$D$41))*(1+$G260)^(5-1))-(('1.Inputs'!$D$37*12*IF(5=1,'1.Inputs'!$D$38,IF(5=2,'1.Inputs'!$D$39,$E260)))/(1-'1.Inputs'!$D$42)*$D260*(1+$G260)^(5-1))-('1.Inputs'!$D$37*12*IF(5=1,'1.Inputs'!$D$38,IF(5=2,'1.Inputs'!$D$39,$E260)))*'1.Inputs'!$D$43*(1+$G260)^(5-1)-'1.Inputs'!$D$44*(1+$G260)^(5-1)-('1.Inputs'!$D$20/'1.Inputs'!$D$27+'1.Inputs'!$D$23/'1.Inputs'!$D$28))))*'1.Inputs'!$D$53</f>
        <v>642702521.42893732</v>
      </c>
      <c r="AH260" s="36">
        <f ca="1">X260-AH$13-AH$14+MIN(AH$13,MAX(0,((('1.Inputs'!$D$37*12*IF(6=1,'1.Inputs'!$D$38,IF(6=2,'1.Inputs'!$D$39,$E260)))*$F260*(('1.Inputs'!$D$40)+(1-'1.Inputs'!$D$40)*(1+'1.Inputs'!$D$41))*(1+$G260)^(6-1))-(('1.Inputs'!$D$37*12*IF(6=1,'1.Inputs'!$D$38,IF(6=2,'1.Inputs'!$D$39,$E260)))/(1-'1.Inputs'!$D$42)*$D260*(1+$G260)^(6-1))-('1.Inputs'!$D$37*12*IF(6=1,'1.Inputs'!$D$38,IF(6=2,'1.Inputs'!$D$39,$E260)))*'1.Inputs'!$D$43*(1+$G260)^(6-1)-'1.Inputs'!$D$44*(1+$G260)^(6-1)-('1.Inputs'!$D$20/'1.Inputs'!$D$27+'1.Inputs'!$D$23/'1.Inputs'!$D$28))))*'1.Inputs'!$D$53</f>
        <v>712554725.35408521</v>
      </c>
      <c r="AI260" s="36">
        <f ca="1">Y260-AI$13-AI$14+MIN(AI$13,MAX(0,((('1.Inputs'!$D$37*12*IF(7=1,'1.Inputs'!$D$38,IF(7=2,'1.Inputs'!$D$39,$E260)))*$F260*(('1.Inputs'!$D$40)+(1-'1.Inputs'!$D$40)*(1+'1.Inputs'!$D$41))*(1+$G260)^(7-1))-(('1.Inputs'!$D$37*12*IF(7=1,'1.Inputs'!$D$38,IF(7=2,'1.Inputs'!$D$39,$E260)))/(1-'1.Inputs'!$D$42)*$D260*(1+$G260)^(7-1))-('1.Inputs'!$D$37*12*IF(7=1,'1.Inputs'!$D$38,IF(7=2,'1.Inputs'!$D$39,$E260)))*'1.Inputs'!$D$43*(1+$G260)^(7-1)-'1.Inputs'!$D$44*(1+$G260)^(7-1)-('1.Inputs'!$D$20/'1.Inputs'!$D$27+'1.Inputs'!$D$23/'1.Inputs'!$D$28))))*'1.Inputs'!$D$53</f>
        <v>785262117.69700336</v>
      </c>
      <c r="AJ260" s="36">
        <f ca="1">Z260-AJ$13-AJ$14+MIN(AJ$13,MAX(0,((('1.Inputs'!$D$37*12*IF(8=1,'1.Inputs'!$D$38,IF(8=2,'1.Inputs'!$D$39,$E260)))*$F260*(('1.Inputs'!$D$40)+(1-'1.Inputs'!$D$40)*(1+'1.Inputs'!$D$41))*(1+$G260)^(8-1))-(('1.Inputs'!$D$37*12*IF(8=1,'1.Inputs'!$D$38,IF(8=2,'1.Inputs'!$D$39,$E260)))/(1-'1.Inputs'!$D$42)*$D260*(1+$G260)^(8-1))-('1.Inputs'!$D$37*12*IF(8=1,'1.Inputs'!$D$38,IF(8=2,'1.Inputs'!$D$39,$E260)))*'1.Inputs'!$D$43*(1+$G260)^(8-1)-'1.Inputs'!$D$44*(1+$G260)^(8-1)-('1.Inputs'!$D$20/'1.Inputs'!$D$27+'1.Inputs'!$D$23/'1.Inputs'!$D$28))))*'1.Inputs'!$D$53</f>
        <v>1106985603.0070481</v>
      </c>
      <c r="AK260" s="36">
        <f ca="1">AA260-AK$13-AK$14+MIN(AK$13,MAX(0,((('1.Inputs'!$D$37*12*IF(9=1,'1.Inputs'!$D$38,IF(9=2,'1.Inputs'!$D$39,$E260)))*$F260*(('1.Inputs'!$D$40)+(1-'1.Inputs'!$D$40)*(1+'1.Inputs'!$D$41))*(1+$G260)^(9-1))-(('1.Inputs'!$D$37*12*IF(9=1,'1.Inputs'!$D$38,IF(9=2,'1.Inputs'!$D$39,$E260)))/(1-'1.Inputs'!$D$42)*$D260*(1+$G260)^(9-1))-('1.Inputs'!$D$37*12*IF(9=1,'1.Inputs'!$D$38,IF(9=2,'1.Inputs'!$D$39,$E260)))*'1.Inputs'!$D$43*(1+$G260)^(9-1)-'1.Inputs'!$D$44*(1+$G260)^(9-1)-('1.Inputs'!$D$20/'1.Inputs'!$D$27+'1.Inputs'!$D$23/'1.Inputs'!$D$28))))*'1.Inputs'!$D$53</f>
        <v>1166707153.6323357</v>
      </c>
      <c r="AL260" s="36">
        <f ca="1">AB260-AL$13-AL$14+MIN(AL$13,MAX(0,((('1.Inputs'!$D$37*12*IF(10=1,'1.Inputs'!$D$38,IF(10=2,'1.Inputs'!$D$39,$E260)))*$F260*(('1.Inputs'!$D$40)+(1-'1.Inputs'!$D$40)*(1+'1.Inputs'!$D$41))*(1+$G260)^(10-1))-(('1.Inputs'!$D$37*12*IF(10=1,'1.Inputs'!$D$38,IF(10=2,'1.Inputs'!$D$39,$E260)))/(1-'1.Inputs'!$D$42)*$D260*(1+$G260)^(10-1))-('1.Inputs'!$D$37*12*IF(10=1,'1.Inputs'!$D$38,IF(10=2,'1.Inputs'!$D$39,$E260)))*'1.Inputs'!$D$43*(1+$G260)^(10-1)-'1.Inputs'!$D$44*(1+$G260)^(10-1)-('1.Inputs'!$D$20/'1.Inputs'!$D$27+'1.Inputs'!$D$23/'1.Inputs'!$D$28))))*'1.Inputs'!$D$53+'1.Inputs'!$D$35</f>
        <v>4997611388.3284235</v>
      </c>
      <c r="AM260" s="48">
        <f ca="1">R260+NPV('1.Inputs'!$D$55,S260:AB260)</f>
        <v>2464148324.3604193</v>
      </c>
      <c r="AN260" s="48">
        <f ca="1">-('1.Inputs'!$D$24*(1-'1.Inputs'!$D$31)+'1.Inputs'!$D$35)+NPV('1.Inputs'!$D$54,AC260:AL260)</f>
        <v>732481764.72575283</v>
      </c>
      <c r="AO260" s="36">
        <f t="shared" ca="1" si="29"/>
        <v>-3.6585362453619599</v>
      </c>
      <c r="AP260" s="36">
        <f t="shared" ca="1" si="30"/>
        <v>1.5879958970164836</v>
      </c>
      <c r="AQ260" s="36">
        <f ca="1">'1.Inputs'!$D$35+MIN(SUM($AC260:AC260),SUM($AC260:AD260),SUM($AC260:AE260),SUM($AC260:AF260),SUM($AC260:AG260),SUM($AC260:AH260),SUM($AC260:AI260),SUM($AC260:AJ260),SUM($AC260:AK260),SUM($AC260:AL260))</f>
        <v>164060050.18457472</v>
      </c>
      <c r="AR260" s="36">
        <f ca="1">IF(AP260&lt;'1.Inputs'!$D$57,1,0)</f>
        <v>0</v>
      </c>
      <c r="AS260" s="36">
        <f t="shared" ca="1" si="31"/>
        <v>0</v>
      </c>
    </row>
    <row r="261" spans="2:45" ht="15" customHeight="1" x14ac:dyDescent="0.25">
      <c r="B261" s="36">
        <v>246</v>
      </c>
      <c r="C261" s="36">
        <f t="shared" ca="1" si="24"/>
        <v>0.1319962504961596</v>
      </c>
      <c r="D261" s="36">
        <f t="shared" ca="1" si="25"/>
        <v>18356.994061101956</v>
      </c>
      <c r="E261" s="47">
        <f t="shared" ca="1" si="26"/>
        <v>0.76599906261738315</v>
      </c>
      <c r="F261" s="36">
        <f t="shared" ca="1" si="27"/>
        <v>30540.765111131321</v>
      </c>
      <c r="G261" s="36">
        <f t="shared" ca="1" si="28"/>
        <v>3.6187652964328833E-2</v>
      </c>
      <c r="H261" s="36">
        <f ca="1">((('1.Inputs'!$D$37*12*IF(1=1,'1.Inputs'!$D$38,IF(1=2,'1.Inputs'!$D$39,$E261)))*$F261*(('1.Inputs'!$D$40)+(1-'1.Inputs'!$D$40)*(1+'1.Inputs'!$D$41))*(1+$G261)^(1-1))*'1.Inputs'!$D$47+(('1.Inputs'!$D$37*12*IF(1=1,'1.Inputs'!$D$38,IF(1=2,'1.Inputs'!$D$39,$E261)))/(1-'1.Inputs'!$D$42)*$D261*(1+$G261)^(1-1))*('1.Inputs'!$D$48-'1.Inputs'!$D$49))/'1.Inputs'!$D$51</f>
        <v>805208258.63915646</v>
      </c>
      <c r="I261" s="36">
        <f ca="1">((('1.Inputs'!$D$37*12*IF(2=1,'1.Inputs'!$D$38,IF(2=2,'1.Inputs'!$D$39,$E261)))*$F261*(('1.Inputs'!$D$40)+(1-'1.Inputs'!$D$40)*(1+'1.Inputs'!$D$41))*(1+$G261)^(2-1))*'1.Inputs'!$D$47+(('1.Inputs'!$D$37*12*IF(2=1,'1.Inputs'!$D$38,IF(2=2,'1.Inputs'!$D$39,$E261)))/(1-'1.Inputs'!$D$42)*$D261*(1+$G261)^(2-1))*('1.Inputs'!$D$48-'1.Inputs'!$D$49))/'1.Inputs'!$D$51</f>
        <v>1168085597.9335222</v>
      </c>
      <c r="J261" s="36">
        <f ca="1">((('1.Inputs'!$D$37*12*IF(3=1,'1.Inputs'!$D$38,IF(3=2,'1.Inputs'!$D$39,$E261)))*$F261*(('1.Inputs'!$D$40)+(1-'1.Inputs'!$D$40)*(1+'1.Inputs'!$D$41))*(1+$G261)^(3-1))*'1.Inputs'!$D$47+(('1.Inputs'!$D$37*12*IF(3=1,'1.Inputs'!$D$38,IF(3=2,'1.Inputs'!$D$39,$E261)))/(1-'1.Inputs'!$D$42)*$D261*(1+$G261)^(3-1))*('1.Inputs'!$D$48-'1.Inputs'!$D$49))/'1.Inputs'!$D$51</f>
        <v>1324473521.5121691</v>
      </c>
      <c r="K261" s="36">
        <f ca="1">((('1.Inputs'!$D$37*12*IF(4=1,'1.Inputs'!$D$38,IF(4=2,'1.Inputs'!$D$39,$E261)))*$F261*(('1.Inputs'!$D$40)+(1-'1.Inputs'!$D$40)*(1+'1.Inputs'!$D$41))*(1+$G261)^(4-1))*'1.Inputs'!$D$47+(('1.Inputs'!$D$37*12*IF(4=1,'1.Inputs'!$D$38,IF(4=2,'1.Inputs'!$D$39,$E261)))/(1-'1.Inputs'!$D$42)*$D261*(1+$G261)^(4-1))*('1.Inputs'!$D$48-'1.Inputs'!$D$49))/'1.Inputs'!$D$51</f>
        <v>1372403109.6690936</v>
      </c>
      <c r="L261" s="36">
        <f ca="1">((('1.Inputs'!$D$37*12*IF(5=1,'1.Inputs'!$D$38,IF(5=2,'1.Inputs'!$D$39,$E261)))*$F261*(('1.Inputs'!$D$40)+(1-'1.Inputs'!$D$40)*(1+'1.Inputs'!$D$41))*(1+$G261)^(5-1))*'1.Inputs'!$D$47+(('1.Inputs'!$D$37*12*IF(5=1,'1.Inputs'!$D$38,IF(5=2,'1.Inputs'!$D$39,$E261)))/(1-'1.Inputs'!$D$42)*$D261*(1+$G261)^(5-1))*('1.Inputs'!$D$48-'1.Inputs'!$D$49))/'1.Inputs'!$D$51</f>
        <v>1422067157.1289647</v>
      </c>
      <c r="M261" s="36">
        <f ca="1">((('1.Inputs'!$D$37*12*IF(6=1,'1.Inputs'!$D$38,IF(6=2,'1.Inputs'!$D$39,$E261)))*$F261*(('1.Inputs'!$D$40)+(1-'1.Inputs'!$D$40)*(1+'1.Inputs'!$D$41))*(1+$G261)^(6-1))*'1.Inputs'!$D$47+(('1.Inputs'!$D$37*12*IF(6=1,'1.Inputs'!$D$38,IF(6=2,'1.Inputs'!$D$39,$E261)))/(1-'1.Inputs'!$D$42)*$D261*(1+$G261)^(6-1))*('1.Inputs'!$D$48-'1.Inputs'!$D$49))/'1.Inputs'!$D$51</f>
        <v>1473528429.9031172</v>
      </c>
      <c r="N261" s="36">
        <f ca="1">((('1.Inputs'!$D$37*12*IF(7=1,'1.Inputs'!$D$38,IF(7=2,'1.Inputs'!$D$39,$E261)))*$F261*(('1.Inputs'!$D$40)+(1-'1.Inputs'!$D$40)*(1+'1.Inputs'!$D$41))*(1+$G261)^(7-1))*'1.Inputs'!$D$47+(('1.Inputs'!$D$37*12*IF(7=1,'1.Inputs'!$D$38,IF(7=2,'1.Inputs'!$D$39,$E261)))/(1-'1.Inputs'!$D$42)*$D261*(1+$G261)^(7-1))*('1.Inputs'!$D$48-'1.Inputs'!$D$49))/'1.Inputs'!$D$51</f>
        <v>1526851965.3575237</v>
      </c>
      <c r="O261" s="36">
        <f ca="1">((('1.Inputs'!$D$37*12*IF(8=1,'1.Inputs'!$D$38,IF(8=2,'1.Inputs'!$D$39,$E261)))*$F261*(('1.Inputs'!$D$40)+(1-'1.Inputs'!$D$40)*(1+'1.Inputs'!$D$41))*(1+$G261)^(8-1))*'1.Inputs'!$D$47+(('1.Inputs'!$D$37*12*IF(8=1,'1.Inputs'!$D$38,IF(8=2,'1.Inputs'!$D$39,$E261)))/(1-'1.Inputs'!$D$42)*$D261*(1+$G261)^(8-1))*('1.Inputs'!$D$48-'1.Inputs'!$D$49))/'1.Inputs'!$D$51</f>
        <v>1582105154.4077849</v>
      </c>
      <c r="P261" s="36">
        <f ca="1">((('1.Inputs'!$D$37*12*IF(9=1,'1.Inputs'!$D$38,IF(9=2,'1.Inputs'!$D$39,$E261)))*$F261*(('1.Inputs'!$D$40)+(1-'1.Inputs'!$D$40)*(1+'1.Inputs'!$D$41))*(1+$G261)^(9-1))*'1.Inputs'!$D$47+(('1.Inputs'!$D$37*12*IF(9=1,'1.Inputs'!$D$38,IF(9=2,'1.Inputs'!$D$39,$E261)))/(1-'1.Inputs'!$D$42)*$D261*(1+$G261)^(9-1))*('1.Inputs'!$D$48-'1.Inputs'!$D$49))/'1.Inputs'!$D$51</f>
        <v>1639357826.6885698</v>
      </c>
      <c r="Q261" s="36">
        <f ca="1">((('1.Inputs'!$D$37*12*IF(10=1,'1.Inputs'!$D$38,IF(10=2,'1.Inputs'!$D$39,$E261)))*$F261*(('1.Inputs'!$D$40)+(1-'1.Inputs'!$D$40)*(1+'1.Inputs'!$D$41))*(1+$G261)^(10-1))*'1.Inputs'!$D$47+(('1.Inputs'!$D$37*12*IF(10=1,'1.Inputs'!$D$38,IF(10=2,'1.Inputs'!$D$39,$E261)))/(1-'1.Inputs'!$D$42)*$D261*(1+$G261)^(10-1))*('1.Inputs'!$D$48-'1.Inputs'!$D$49))/'1.Inputs'!$D$51</f>
        <v>1698682338.8051317</v>
      </c>
      <c r="R261" s="36">
        <f>-'1.Inputs'!$D$24</f>
        <v>-2050000000</v>
      </c>
      <c r="S261" s="36">
        <f ca="1">((('1.Inputs'!$D$37*12*IF(1=1,'1.Inputs'!$D$38,IF(1=2,'1.Inputs'!$D$39,$E261)))*$F261*(('1.Inputs'!$D$40)+(1-'1.Inputs'!$D$40)*(1+'1.Inputs'!$D$41))*(1+$G261)^(1-1))-(('1.Inputs'!$D$37*12*IF(1=1,'1.Inputs'!$D$38,IF(1=2,'1.Inputs'!$D$39,$E261)))/(1-'1.Inputs'!$D$42)*$D261*(1+$G261)^(1-1))-('1.Inputs'!$D$37*12*IF(1=1,'1.Inputs'!$D$38,IF(1=2,'1.Inputs'!$D$39,$E261)))*'1.Inputs'!$D$43*(1+$G261)^(1-1)-'1.Inputs'!$D$44*(1+$G261)^(1-1)-('1.Inputs'!$D$20/'1.Inputs'!$D$27+'1.Inputs'!$D$23/'1.Inputs'!$D$28))-MAX(0,((('1.Inputs'!$D$37*12*IF(1=1,'1.Inputs'!$D$38,IF(1=2,'1.Inputs'!$D$39,$E261)))*$F261*(('1.Inputs'!$D$40)+(1-'1.Inputs'!$D$40)*(1+'1.Inputs'!$D$41))*(1+$G261)^(1-1))-(('1.Inputs'!$D$37*12*IF(1=1,'1.Inputs'!$D$38,IF(1=2,'1.Inputs'!$D$39,$E261)))/(1-'1.Inputs'!$D$42)*$D261*(1+$G261)^(1-1))-('1.Inputs'!$D$37*12*IF(1=1,'1.Inputs'!$D$38,IF(1=2,'1.Inputs'!$D$39,$E261)))*'1.Inputs'!$D$43*(1+$G261)^(1-1)-'1.Inputs'!$D$44*(1+$G261)^(1-1)-('1.Inputs'!$D$20/'1.Inputs'!$D$27+'1.Inputs'!$D$23/'1.Inputs'!$D$28)))*'1.Inputs'!$D$53+('1.Inputs'!$D$20/'1.Inputs'!$D$27+'1.Inputs'!$D$23/'1.Inputs'!$D$28)-H261</f>
        <v>-478937416.96771592</v>
      </c>
      <c r="T261" s="36">
        <f ca="1">((('1.Inputs'!$D$37*12*IF(2=1,'1.Inputs'!$D$38,IF(2=2,'1.Inputs'!$D$39,$E261)))*$F261*(('1.Inputs'!$D$40)+(1-'1.Inputs'!$D$40)*(1+'1.Inputs'!$D$41))*(1+$G261)^(2-1))-(('1.Inputs'!$D$37*12*IF(2=1,'1.Inputs'!$D$38,IF(2=2,'1.Inputs'!$D$39,$E261)))/(1-'1.Inputs'!$D$42)*$D261*(1+$G261)^(2-1))-('1.Inputs'!$D$37*12*IF(2=1,'1.Inputs'!$D$38,IF(2=2,'1.Inputs'!$D$39,$E261)))*'1.Inputs'!$D$43*(1+$G261)^(2-1)-'1.Inputs'!$D$44*(1+$G261)^(2-1)-('1.Inputs'!$D$20/'1.Inputs'!$D$27+'1.Inputs'!$D$23/'1.Inputs'!$D$28))-MAX(0,((('1.Inputs'!$D$37*12*IF(2=1,'1.Inputs'!$D$38,IF(2=2,'1.Inputs'!$D$39,$E261)))*$F261*(('1.Inputs'!$D$40)+(1-'1.Inputs'!$D$40)*(1+'1.Inputs'!$D$41))*(1+$G261)^(2-1))-(('1.Inputs'!$D$37*12*IF(2=1,'1.Inputs'!$D$38,IF(2=2,'1.Inputs'!$D$39,$E261)))/(1-'1.Inputs'!$D$42)*$D261*(1+$G261)^(2-1))-('1.Inputs'!$D$37*12*IF(2=1,'1.Inputs'!$D$38,IF(2=2,'1.Inputs'!$D$39,$E261)))*'1.Inputs'!$D$43*(1+$G261)^(2-1)-'1.Inputs'!$D$44*(1+$G261)^(2-1)-('1.Inputs'!$D$20/'1.Inputs'!$D$27+'1.Inputs'!$D$23/'1.Inputs'!$D$28)))*'1.Inputs'!$D$53+('1.Inputs'!$D$20/'1.Inputs'!$D$27+'1.Inputs'!$D$23/'1.Inputs'!$D$28)-(I261-H261)</f>
        <v>331605702.9828136</v>
      </c>
      <c r="U261" s="36">
        <f ca="1">((('1.Inputs'!$D$37*12*IF(3=1,'1.Inputs'!$D$38,IF(3=2,'1.Inputs'!$D$39,$E261)))*$F261*(('1.Inputs'!$D$40)+(1-'1.Inputs'!$D$40)*(1+'1.Inputs'!$D$41))*(1+$G261)^(3-1))-(('1.Inputs'!$D$37*12*IF(3=1,'1.Inputs'!$D$38,IF(3=2,'1.Inputs'!$D$39,$E261)))/(1-'1.Inputs'!$D$42)*$D261*(1+$G261)^(3-1))-('1.Inputs'!$D$37*12*IF(3=1,'1.Inputs'!$D$38,IF(3=2,'1.Inputs'!$D$39,$E261)))*'1.Inputs'!$D$43*(1+$G261)^(3-1)-'1.Inputs'!$D$44*(1+$G261)^(3-1)-('1.Inputs'!$D$20/'1.Inputs'!$D$27+'1.Inputs'!$D$23/'1.Inputs'!$D$28))-MAX(0,((('1.Inputs'!$D$37*12*IF(3=1,'1.Inputs'!$D$38,IF(3=2,'1.Inputs'!$D$39,$E261)))*$F261*(('1.Inputs'!$D$40)+(1-'1.Inputs'!$D$40)*(1+'1.Inputs'!$D$41))*(1+$G261)^(3-1))-(('1.Inputs'!$D$37*12*IF(3=1,'1.Inputs'!$D$38,IF(3=2,'1.Inputs'!$D$39,$E261)))/(1-'1.Inputs'!$D$42)*$D261*(1+$G261)^(3-1))-('1.Inputs'!$D$37*12*IF(3=1,'1.Inputs'!$D$38,IF(3=2,'1.Inputs'!$D$39,$E261)))*'1.Inputs'!$D$43*(1+$G261)^(3-1)-'1.Inputs'!$D$44*(1+$G261)^(3-1)-('1.Inputs'!$D$20/'1.Inputs'!$D$27+'1.Inputs'!$D$23/'1.Inputs'!$D$28)))*'1.Inputs'!$D$53+('1.Inputs'!$D$20/'1.Inputs'!$D$27+'1.Inputs'!$D$23/'1.Inputs'!$D$28)-(J261-I261)</f>
        <v>683969788.05960655</v>
      </c>
      <c r="V261" s="36">
        <f ca="1">((('1.Inputs'!$D$37*12*IF(4=1,'1.Inputs'!$D$38,IF(4=2,'1.Inputs'!$D$39,$E261)))*$F261*(('1.Inputs'!$D$40)+(1-'1.Inputs'!$D$40)*(1+'1.Inputs'!$D$41))*(1+$G261)^(4-1))-(('1.Inputs'!$D$37*12*IF(4=1,'1.Inputs'!$D$38,IF(4=2,'1.Inputs'!$D$39,$E261)))/(1-'1.Inputs'!$D$42)*$D261*(1+$G261)^(4-1))-('1.Inputs'!$D$37*12*IF(4=1,'1.Inputs'!$D$38,IF(4=2,'1.Inputs'!$D$39,$E261)))*'1.Inputs'!$D$43*(1+$G261)^(4-1)-'1.Inputs'!$D$44*(1+$G261)^(4-1)-('1.Inputs'!$D$20/'1.Inputs'!$D$27+'1.Inputs'!$D$23/'1.Inputs'!$D$28))-MAX(0,((('1.Inputs'!$D$37*12*IF(4=1,'1.Inputs'!$D$38,IF(4=2,'1.Inputs'!$D$39,$E261)))*$F261*(('1.Inputs'!$D$40)+(1-'1.Inputs'!$D$40)*(1+'1.Inputs'!$D$41))*(1+$G261)^(4-1))-(('1.Inputs'!$D$37*12*IF(4=1,'1.Inputs'!$D$38,IF(4=2,'1.Inputs'!$D$39,$E261)))/(1-'1.Inputs'!$D$42)*$D261*(1+$G261)^(4-1))-('1.Inputs'!$D$37*12*IF(4=1,'1.Inputs'!$D$38,IF(4=2,'1.Inputs'!$D$39,$E261)))*'1.Inputs'!$D$43*(1+$G261)^(4-1)-'1.Inputs'!$D$44*(1+$G261)^(4-1)-('1.Inputs'!$D$20/'1.Inputs'!$D$27+'1.Inputs'!$D$23/'1.Inputs'!$D$28)))*'1.Inputs'!$D$53+('1.Inputs'!$D$20/'1.Inputs'!$D$27+'1.Inputs'!$D$23/'1.Inputs'!$D$28)-(K261-J261)</f>
        <v>821128830.11342669</v>
      </c>
      <c r="W261" s="36">
        <f ca="1">((('1.Inputs'!$D$37*12*IF(5=1,'1.Inputs'!$D$38,IF(5=2,'1.Inputs'!$D$39,$E261)))*$F261*(('1.Inputs'!$D$40)+(1-'1.Inputs'!$D$40)*(1+'1.Inputs'!$D$41))*(1+$G261)^(5-1))-(('1.Inputs'!$D$37*12*IF(5=1,'1.Inputs'!$D$38,IF(5=2,'1.Inputs'!$D$39,$E261)))/(1-'1.Inputs'!$D$42)*$D261*(1+$G261)^(5-1))-('1.Inputs'!$D$37*12*IF(5=1,'1.Inputs'!$D$38,IF(5=2,'1.Inputs'!$D$39,$E261)))*'1.Inputs'!$D$43*(1+$G261)^(5-1)-'1.Inputs'!$D$44*(1+$G261)^(5-1)-('1.Inputs'!$D$20/'1.Inputs'!$D$27+'1.Inputs'!$D$23/'1.Inputs'!$D$28))-MAX(0,((('1.Inputs'!$D$37*12*IF(5=1,'1.Inputs'!$D$38,IF(5=2,'1.Inputs'!$D$39,$E261)))*$F261*(('1.Inputs'!$D$40)+(1-'1.Inputs'!$D$40)*(1+'1.Inputs'!$D$41))*(1+$G261)^(5-1))-(('1.Inputs'!$D$37*12*IF(5=1,'1.Inputs'!$D$38,IF(5=2,'1.Inputs'!$D$39,$E261)))/(1-'1.Inputs'!$D$42)*$D261*(1+$G261)^(5-1))-('1.Inputs'!$D$37*12*IF(5=1,'1.Inputs'!$D$38,IF(5=2,'1.Inputs'!$D$39,$E261)))*'1.Inputs'!$D$43*(1+$G261)^(5-1)-'1.Inputs'!$D$44*(1+$G261)^(5-1)-('1.Inputs'!$D$20/'1.Inputs'!$D$27+'1.Inputs'!$D$23/'1.Inputs'!$D$28)))*'1.Inputs'!$D$53+('1.Inputs'!$D$20/'1.Inputs'!$D$27+'1.Inputs'!$D$23/'1.Inputs'!$D$28)-(L261-K261)</f>
        <v>849133688.65401173</v>
      </c>
      <c r="X261" s="36">
        <f ca="1">((('1.Inputs'!$D$37*12*IF(6=1,'1.Inputs'!$D$38,IF(6=2,'1.Inputs'!$D$39,$E261)))*$F261*(('1.Inputs'!$D$40)+(1-'1.Inputs'!$D$40)*(1+'1.Inputs'!$D$41))*(1+$G261)^(6-1))-(('1.Inputs'!$D$37*12*IF(6=1,'1.Inputs'!$D$38,IF(6=2,'1.Inputs'!$D$39,$E261)))/(1-'1.Inputs'!$D$42)*$D261*(1+$G261)^(6-1))-('1.Inputs'!$D$37*12*IF(6=1,'1.Inputs'!$D$38,IF(6=2,'1.Inputs'!$D$39,$E261)))*'1.Inputs'!$D$43*(1+$G261)^(6-1)-'1.Inputs'!$D$44*(1+$G261)^(6-1)-('1.Inputs'!$D$20/'1.Inputs'!$D$27+'1.Inputs'!$D$23/'1.Inputs'!$D$28))-MAX(0,((('1.Inputs'!$D$37*12*IF(6=1,'1.Inputs'!$D$38,IF(6=2,'1.Inputs'!$D$39,$E261)))*$F261*(('1.Inputs'!$D$40)+(1-'1.Inputs'!$D$40)*(1+'1.Inputs'!$D$41))*(1+$G261)^(6-1))-(('1.Inputs'!$D$37*12*IF(6=1,'1.Inputs'!$D$38,IF(6=2,'1.Inputs'!$D$39,$E261)))/(1-'1.Inputs'!$D$42)*$D261*(1+$G261)^(6-1))-('1.Inputs'!$D$37*12*IF(6=1,'1.Inputs'!$D$38,IF(6=2,'1.Inputs'!$D$39,$E261)))*'1.Inputs'!$D$43*(1+$G261)^(6-1)-'1.Inputs'!$D$44*(1+$G261)^(6-1)-('1.Inputs'!$D$20/'1.Inputs'!$D$27+'1.Inputs'!$D$23/'1.Inputs'!$D$28)))*'1.Inputs'!$D$53+('1.Inputs'!$D$20/'1.Inputs'!$D$27+'1.Inputs'!$D$23/'1.Inputs'!$D$28)-(M261-L261)</f>
        <v>878151977.29677951</v>
      </c>
      <c r="Y261" s="36">
        <f ca="1">((('1.Inputs'!$D$37*12*IF(7=1,'1.Inputs'!$D$38,IF(7=2,'1.Inputs'!$D$39,$E261)))*$F261*(('1.Inputs'!$D$40)+(1-'1.Inputs'!$D$40)*(1+'1.Inputs'!$D$41))*(1+$G261)^(7-1))-(('1.Inputs'!$D$37*12*IF(7=1,'1.Inputs'!$D$38,IF(7=2,'1.Inputs'!$D$39,$E261)))/(1-'1.Inputs'!$D$42)*$D261*(1+$G261)^(7-1))-('1.Inputs'!$D$37*12*IF(7=1,'1.Inputs'!$D$38,IF(7=2,'1.Inputs'!$D$39,$E261)))*'1.Inputs'!$D$43*(1+$G261)^(7-1)-'1.Inputs'!$D$44*(1+$G261)^(7-1)-('1.Inputs'!$D$20/'1.Inputs'!$D$27+'1.Inputs'!$D$23/'1.Inputs'!$D$28))-MAX(0,((('1.Inputs'!$D$37*12*IF(7=1,'1.Inputs'!$D$38,IF(7=2,'1.Inputs'!$D$39,$E261)))*$F261*(('1.Inputs'!$D$40)+(1-'1.Inputs'!$D$40)*(1+'1.Inputs'!$D$41))*(1+$G261)^(7-1))-(('1.Inputs'!$D$37*12*IF(7=1,'1.Inputs'!$D$38,IF(7=2,'1.Inputs'!$D$39,$E261)))/(1-'1.Inputs'!$D$42)*$D261*(1+$G261)^(7-1))-('1.Inputs'!$D$37*12*IF(7=1,'1.Inputs'!$D$38,IF(7=2,'1.Inputs'!$D$39,$E261)))*'1.Inputs'!$D$43*(1+$G261)^(7-1)-'1.Inputs'!$D$44*(1+$G261)^(7-1)-('1.Inputs'!$D$20/'1.Inputs'!$D$27+'1.Inputs'!$D$23/'1.Inputs'!$D$28)))*'1.Inputs'!$D$53+('1.Inputs'!$D$20/'1.Inputs'!$D$27+'1.Inputs'!$D$23/'1.Inputs'!$D$28)-(N261-M261)</f>
        <v>908220369.69856894</v>
      </c>
      <c r="Z261" s="36">
        <f ca="1">((('1.Inputs'!$D$37*12*IF(8=1,'1.Inputs'!$D$38,IF(8=2,'1.Inputs'!$D$39,$E261)))*$F261*(('1.Inputs'!$D$40)+(1-'1.Inputs'!$D$40)*(1+'1.Inputs'!$D$41))*(1+$G261)^(8-1))-(('1.Inputs'!$D$37*12*IF(8=1,'1.Inputs'!$D$38,IF(8=2,'1.Inputs'!$D$39,$E261)))/(1-'1.Inputs'!$D$42)*$D261*(1+$G261)^(8-1))-('1.Inputs'!$D$37*12*IF(8=1,'1.Inputs'!$D$38,IF(8=2,'1.Inputs'!$D$39,$E261)))*'1.Inputs'!$D$43*(1+$G261)^(8-1)-'1.Inputs'!$D$44*(1+$G261)^(8-1)-('1.Inputs'!$D$20/'1.Inputs'!$D$27+'1.Inputs'!$D$23/'1.Inputs'!$D$28))-MAX(0,((('1.Inputs'!$D$37*12*IF(8=1,'1.Inputs'!$D$38,IF(8=2,'1.Inputs'!$D$39,$E261)))*$F261*(('1.Inputs'!$D$40)+(1-'1.Inputs'!$D$40)*(1+'1.Inputs'!$D$41))*(1+$G261)^(8-1))-(('1.Inputs'!$D$37*12*IF(8=1,'1.Inputs'!$D$38,IF(8=2,'1.Inputs'!$D$39,$E261)))/(1-'1.Inputs'!$D$42)*$D261*(1+$G261)^(8-1))-('1.Inputs'!$D$37*12*IF(8=1,'1.Inputs'!$D$38,IF(8=2,'1.Inputs'!$D$39,$E261)))*'1.Inputs'!$D$43*(1+$G261)^(8-1)-'1.Inputs'!$D$44*(1+$G261)^(8-1)-('1.Inputs'!$D$20/'1.Inputs'!$D$27+'1.Inputs'!$D$23/'1.Inputs'!$D$28)))*'1.Inputs'!$D$53+('1.Inputs'!$D$20/'1.Inputs'!$D$27+'1.Inputs'!$D$23/'1.Inputs'!$D$28)-(O261-N261)</f>
        <v>939376866.64979112</v>
      </c>
      <c r="AA261" s="36">
        <f ca="1">((('1.Inputs'!$D$37*12*IF(9=1,'1.Inputs'!$D$38,IF(9=2,'1.Inputs'!$D$39,$E261)))*$F261*(('1.Inputs'!$D$40)+(1-'1.Inputs'!$D$40)*(1+'1.Inputs'!$D$41))*(1+$G261)^(9-1))-(('1.Inputs'!$D$37*12*IF(9=1,'1.Inputs'!$D$38,IF(9=2,'1.Inputs'!$D$39,$E261)))/(1-'1.Inputs'!$D$42)*$D261*(1+$G261)^(9-1))-('1.Inputs'!$D$37*12*IF(9=1,'1.Inputs'!$D$38,IF(9=2,'1.Inputs'!$D$39,$E261)))*'1.Inputs'!$D$43*(1+$G261)^(9-1)-'1.Inputs'!$D$44*(1+$G261)^(9-1)-('1.Inputs'!$D$20/'1.Inputs'!$D$27+'1.Inputs'!$D$23/'1.Inputs'!$D$28))-MAX(0,((('1.Inputs'!$D$37*12*IF(9=1,'1.Inputs'!$D$38,IF(9=2,'1.Inputs'!$D$39,$E261)))*$F261*(('1.Inputs'!$D$40)+(1-'1.Inputs'!$D$40)*(1+'1.Inputs'!$D$41))*(1+$G261)^(9-1))-(('1.Inputs'!$D$37*12*IF(9=1,'1.Inputs'!$D$38,IF(9=2,'1.Inputs'!$D$39,$E261)))/(1-'1.Inputs'!$D$42)*$D261*(1+$G261)^(9-1))-('1.Inputs'!$D$37*12*IF(9=1,'1.Inputs'!$D$38,IF(9=2,'1.Inputs'!$D$39,$E261)))*'1.Inputs'!$D$43*(1+$G261)^(9-1)-'1.Inputs'!$D$44*(1+$G261)^(9-1)-('1.Inputs'!$D$20/'1.Inputs'!$D$27+'1.Inputs'!$D$23/'1.Inputs'!$D$28)))*'1.Inputs'!$D$53+('1.Inputs'!$D$20/'1.Inputs'!$D$27+'1.Inputs'!$D$23/'1.Inputs'!$D$28)-(P261-O261)</f>
        <v>971660844.10026765</v>
      </c>
      <c r="AB261" s="36">
        <f ca="1">((('1.Inputs'!$D$37*12*IF(10=1,'1.Inputs'!$D$38,IF(10=2,'1.Inputs'!$D$39,$E261)))*$F261*(('1.Inputs'!$D$40)+(1-'1.Inputs'!$D$40)*(1+'1.Inputs'!$D$41))*(1+$G261)^(10-1))-(('1.Inputs'!$D$37*12*IF(10=1,'1.Inputs'!$D$38,IF(10=2,'1.Inputs'!$D$39,$E261)))/(1-'1.Inputs'!$D$42)*$D261*(1+$G261)^(10-1))-('1.Inputs'!$D$37*12*IF(10=1,'1.Inputs'!$D$38,IF(10=2,'1.Inputs'!$D$39,$E261)))*'1.Inputs'!$D$43*(1+$G261)^(10-1)-'1.Inputs'!$D$44*(1+$G261)^(10-1)-('1.Inputs'!$D$20/'1.Inputs'!$D$27+'1.Inputs'!$D$23/'1.Inputs'!$D$28))-MAX(0,((('1.Inputs'!$D$37*12*IF(10=1,'1.Inputs'!$D$38,IF(10=2,'1.Inputs'!$D$39,$E261)))*$F261*(('1.Inputs'!$D$40)+(1-'1.Inputs'!$D$40)*(1+'1.Inputs'!$D$41))*(1+$G261)^(10-1))-(('1.Inputs'!$D$37*12*IF(10=1,'1.Inputs'!$D$38,IF(10=2,'1.Inputs'!$D$39,$E261)))/(1-'1.Inputs'!$D$42)*$D261*(1+$G261)^(10-1))-('1.Inputs'!$D$37*12*IF(10=1,'1.Inputs'!$D$38,IF(10=2,'1.Inputs'!$D$39,$E261)))*'1.Inputs'!$D$43*(1+$G261)^(10-1)-'1.Inputs'!$D$44*(1+$G261)^(10-1)-('1.Inputs'!$D$20/'1.Inputs'!$D$27+'1.Inputs'!$D$23/'1.Inputs'!$D$28)))*'1.Inputs'!$D$53+('1.Inputs'!$D$20/'1.Inputs'!$D$27+'1.Inputs'!$D$23/'1.Inputs'!$D$28)-(Q261-P261)+(('1.Inputs'!$D$20+'1.Inputs'!$D$23-('1.Inputs'!$D$20/'1.Inputs'!$D$27+'1.Inputs'!$D$23/'1.Inputs'!$D$28)*'1.Inputs'!$D$10)*'1.Inputs'!$D$60+'1.Inputs'!$D$19*'1.Inputs'!$D$59+Q261)</f>
        <v>3403795441.7281618</v>
      </c>
      <c r="AC261" s="36">
        <f ca="1">S261-AC$13-AC$14+MIN(AC$13,MAX(0,((('1.Inputs'!$D$37*12*IF(1=1,'1.Inputs'!$D$38,IF(1=2,'1.Inputs'!$D$39,$E261)))*$F261*(('1.Inputs'!$D$40)+(1-'1.Inputs'!$D$40)*(1+'1.Inputs'!$D$41))*(1+$G261)^(1-1))-(('1.Inputs'!$D$37*12*IF(1=1,'1.Inputs'!$D$38,IF(1=2,'1.Inputs'!$D$39,$E261)))/(1-'1.Inputs'!$D$42)*$D261*(1+$G261)^(1-1))-('1.Inputs'!$D$37*12*IF(1=1,'1.Inputs'!$D$38,IF(1=2,'1.Inputs'!$D$39,$E261)))*'1.Inputs'!$D$43*(1+$G261)^(1-1)-'1.Inputs'!$D$44*(1+$G261)^(1-1)-('1.Inputs'!$D$20/'1.Inputs'!$D$27+'1.Inputs'!$D$23/'1.Inputs'!$D$28))))*'1.Inputs'!$D$53</f>
        <v>-574877416.96771598</v>
      </c>
      <c r="AD261" s="36">
        <f ca="1">T261-AD$13-AD$14+MIN(AD$13,MAX(0,((('1.Inputs'!$D$37*12*IF(2=1,'1.Inputs'!$D$38,IF(2=2,'1.Inputs'!$D$39,$E261)))*$F261*(('1.Inputs'!$D$40)+(1-'1.Inputs'!$D$40)*(1+'1.Inputs'!$D$41))*(1+$G261)^(2-1))-(('1.Inputs'!$D$37*12*IF(2=1,'1.Inputs'!$D$38,IF(2=2,'1.Inputs'!$D$39,$E261)))/(1-'1.Inputs'!$D$42)*$D261*(1+$G261)^(2-1))-('1.Inputs'!$D$37*12*IF(2=1,'1.Inputs'!$D$38,IF(2=2,'1.Inputs'!$D$39,$E261)))*'1.Inputs'!$D$43*(1+$G261)^(2-1)-'1.Inputs'!$D$44*(1+$G261)^(2-1)-('1.Inputs'!$D$20/'1.Inputs'!$D$27+'1.Inputs'!$D$23/'1.Inputs'!$D$28))))*'1.Inputs'!$D$53</f>
        <v>235665702.9828136</v>
      </c>
      <c r="AE261" s="36">
        <f ca="1">U261-AE$13-AE$14+MIN(AE$13,MAX(0,((('1.Inputs'!$D$37*12*IF(3=1,'1.Inputs'!$D$38,IF(3=2,'1.Inputs'!$D$39,$E261)))*$F261*(('1.Inputs'!$D$40)+(1-'1.Inputs'!$D$40)*(1+'1.Inputs'!$D$41))*(1+$G261)^(3-1))-(('1.Inputs'!$D$37*12*IF(3=1,'1.Inputs'!$D$38,IF(3=2,'1.Inputs'!$D$39,$E261)))/(1-'1.Inputs'!$D$42)*$D261*(1+$G261)^(3-1))-('1.Inputs'!$D$37*12*IF(3=1,'1.Inputs'!$D$38,IF(3=2,'1.Inputs'!$D$39,$E261)))*'1.Inputs'!$D$43*(1+$G261)^(3-1)-'1.Inputs'!$D$44*(1+$G261)^(3-1)-('1.Inputs'!$D$20/'1.Inputs'!$D$27+'1.Inputs'!$D$23/'1.Inputs'!$D$28))))*'1.Inputs'!$D$53</f>
        <v>342029788.05960655</v>
      </c>
      <c r="AF261" s="36">
        <f ca="1">V261-AF$13-AF$14+MIN(AF$13,MAX(0,((('1.Inputs'!$D$37*12*IF(4=1,'1.Inputs'!$D$38,IF(4=2,'1.Inputs'!$D$39,$E261)))*$F261*(('1.Inputs'!$D$40)+(1-'1.Inputs'!$D$40)*(1+'1.Inputs'!$D$41))*(1+$G261)^(4-1))-(('1.Inputs'!$D$37*12*IF(4=1,'1.Inputs'!$D$38,IF(4=2,'1.Inputs'!$D$39,$E261)))/(1-'1.Inputs'!$D$42)*$D261*(1+$G261)^(4-1))-('1.Inputs'!$D$37*12*IF(4=1,'1.Inputs'!$D$38,IF(4=2,'1.Inputs'!$D$39,$E261)))*'1.Inputs'!$D$43*(1+$G261)^(4-1)-'1.Inputs'!$D$44*(1+$G261)^(4-1)-('1.Inputs'!$D$20/'1.Inputs'!$D$27+'1.Inputs'!$D$23/'1.Inputs'!$D$28))))*'1.Inputs'!$D$53</f>
        <v>498376830.11342669</v>
      </c>
      <c r="AG261" s="36">
        <f ca="1">W261-AG$13-AG$14+MIN(AG$13,MAX(0,((('1.Inputs'!$D$37*12*IF(5=1,'1.Inputs'!$D$38,IF(5=2,'1.Inputs'!$D$39,$E261)))*$F261*(('1.Inputs'!$D$40)+(1-'1.Inputs'!$D$40)*(1+'1.Inputs'!$D$41))*(1+$G261)^(5-1))-(('1.Inputs'!$D$37*12*IF(5=1,'1.Inputs'!$D$38,IF(5=2,'1.Inputs'!$D$39,$E261)))/(1-'1.Inputs'!$D$42)*$D261*(1+$G261)^(5-1))-('1.Inputs'!$D$37*12*IF(5=1,'1.Inputs'!$D$38,IF(5=2,'1.Inputs'!$D$39,$E261)))*'1.Inputs'!$D$43*(1+$G261)^(5-1)-'1.Inputs'!$D$44*(1+$G261)^(5-1)-('1.Inputs'!$D$20/'1.Inputs'!$D$27+'1.Inputs'!$D$23/'1.Inputs'!$D$28))))*'1.Inputs'!$D$53</f>
        <v>545569688.65401173</v>
      </c>
      <c r="AH261" s="36">
        <f ca="1">X261-AH$13-AH$14+MIN(AH$13,MAX(0,((('1.Inputs'!$D$37*12*IF(6=1,'1.Inputs'!$D$38,IF(6=2,'1.Inputs'!$D$39,$E261)))*$F261*(('1.Inputs'!$D$40)+(1-'1.Inputs'!$D$40)*(1+'1.Inputs'!$D$41))*(1+$G261)^(6-1))-(('1.Inputs'!$D$37*12*IF(6=1,'1.Inputs'!$D$38,IF(6=2,'1.Inputs'!$D$39,$E261)))/(1-'1.Inputs'!$D$42)*$D261*(1+$G261)^(6-1))-('1.Inputs'!$D$37*12*IF(6=1,'1.Inputs'!$D$38,IF(6=2,'1.Inputs'!$D$39,$E261)))*'1.Inputs'!$D$43*(1+$G261)^(6-1)-'1.Inputs'!$D$44*(1+$G261)^(6-1)-('1.Inputs'!$D$20/'1.Inputs'!$D$27+'1.Inputs'!$D$23/'1.Inputs'!$D$28))))*'1.Inputs'!$D$53</f>
        <v>593775977.29677951</v>
      </c>
      <c r="AI261" s="36">
        <f ca="1">Y261-AI$13-AI$14+MIN(AI$13,MAX(0,((('1.Inputs'!$D$37*12*IF(7=1,'1.Inputs'!$D$38,IF(7=2,'1.Inputs'!$D$39,$E261)))*$F261*(('1.Inputs'!$D$40)+(1-'1.Inputs'!$D$40)*(1+'1.Inputs'!$D$41))*(1+$G261)^(7-1))-(('1.Inputs'!$D$37*12*IF(7=1,'1.Inputs'!$D$38,IF(7=2,'1.Inputs'!$D$39,$E261)))/(1-'1.Inputs'!$D$42)*$D261*(1+$G261)^(7-1))-('1.Inputs'!$D$37*12*IF(7=1,'1.Inputs'!$D$38,IF(7=2,'1.Inputs'!$D$39,$E261)))*'1.Inputs'!$D$43*(1+$G261)^(7-1)-'1.Inputs'!$D$44*(1+$G261)^(7-1)-('1.Inputs'!$D$20/'1.Inputs'!$D$27+'1.Inputs'!$D$23/'1.Inputs'!$D$28))))*'1.Inputs'!$D$53</f>
        <v>643032369.69856894</v>
      </c>
      <c r="AJ261" s="36">
        <f ca="1">Z261-AJ$13-AJ$14+MIN(AJ$13,MAX(0,((('1.Inputs'!$D$37*12*IF(8=1,'1.Inputs'!$D$38,IF(8=2,'1.Inputs'!$D$39,$E261)))*$F261*(('1.Inputs'!$D$40)+(1-'1.Inputs'!$D$40)*(1+'1.Inputs'!$D$41))*(1+$G261)^(8-1))-(('1.Inputs'!$D$37*12*IF(8=1,'1.Inputs'!$D$38,IF(8=2,'1.Inputs'!$D$39,$E261)))/(1-'1.Inputs'!$D$42)*$D261*(1+$G261)^(8-1))-('1.Inputs'!$D$37*12*IF(8=1,'1.Inputs'!$D$38,IF(8=2,'1.Inputs'!$D$39,$E261)))*'1.Inputs'!$D$43*(1+$G261)^(8-1)-'1.Inputs'!$D$44*(1+$G261)^(8-1)-('1.Inputs'!$D$20/'1.Inputs'!$D$27+'1.Inputs'!$D$23/'1.Inputs'!$D$28))))*'1.Inputs'!$D$53</f>
        <v>939376866.64979112</v>
      </c>
      <c r="AK261" s="36">
        <f ca="1">AA261-AK$13-AK$14+MIN(AK$13,MAX(0,((('1.Inputs'!$D$37*12*IF(9=1,'1.Inputs'!$D$38,IF(9=2,'1.Inputs'!$D$39,$E261)))*$F261*(('1.Inputs'!$D$40)+(1-'1.Inputs'!$D$40)*(1+'1.Inputs'!$D$41))*(1+$G261)^(9-1))-(('1.Inputs'!$D$37*12*IF(9=1,'1.Inputs'!$D$38,IF(9=2,'1.Inputs'!$D$39,$E261)))/(1-'1.Inputs'!$D$42)*$D261*(1+$G261)^(9-1))-('1.Inputs'!$D$37*12*IF(9=1,'1.Inputs'!$D$38,IF(9=2,'1.Inputs'!$D$39,$E261)))*'1.Inputs'!$D$43*(1+$G261)^(9-1)-'1.Inputs'!$D$44*(1+$G261)^(9-1)-('1.Inputs'!$D$20/'1.Inputs'!$D$27+'1.Inputs'!$D$23/'1.Inputs'!$D$28))))*'1.Inputs'!$D$53</f>
        <v>971660844.10026765</v>
      </c>
      <c r="AL261" s="36">
        <f ca="1">AB261-AL$13-AL$14+MIN(AL$13,MAX(0,((('1.Inputs'!$D$37*12*IF(10=1,'1.Inputs'!$D$38,IF(10=2,'1.Inputs'!$D$39,$E261)))*$F261*(('1.Inputs'!$D$40)+(1-'1.Inputs'!$D$40)*(1+'1.Inputs'!$D$41))*(1+$G261)^(10-1))-(('1.Inputs'!$D$37*12*IF(10=1,'1.Inputs'!$D$38,IF(10=2,'1.Inputs'!$D$39,$E261)))/(1-'1.Inputs'!$D$42)*$D261*(1+$G261)^(10-1))-('1.Inputs'!$D$37*12*IF(10=1,'1.Inputs'!$D$38,IF(10=2,'1.Inputs'!$D$39,$E261)))*'1.Inputs'!$D$43*(1+$G261)^(10-1)-'1.Inputs'!$D$44*(1+$G261)^(10-1)-('1.Inputs'!$D$20/'1.Inputs'!$D$27+'1.Inputs'!$D$23/'1.Inputs'!$D$28))))*'1.Inputs'!$D$53+'1.Inputs'!$D$35</f>
        <v>4203795441.7281618</v>
      </c>
      <c r="AM261" s="48">
        <f ca="1">R261+NPV('1.Inputs'!$D$55,S261:AB261)</f>
        <v>1989633609.2592912</v>
      </c>
      <c r="AN261" s="48">
        <f ca="1">-('1.Inputs'!$D$24*(1-'1.Inputs'!$D$31)+'1.Inputs'!$D$35)+NPV('1.Inputs'!$D$54,AC261:AL261)</f>
        <v>459758014.00664544</v>
      </c>
      <c r="AO261" s="36">
        <f t="shared" ca="1" si="29"/>
        <v>-3.2448334482907581</v>
      </c>
      <c r="AP261" s="36">
        <f t="shared" ca="1" si="30"/>
        <v>1.7377281200701387</v>
      </c>
      <c r="AQ261" s="36">
        <f ca="1">'1.Inputs'!$D$35+MIN(SUM($AC261:AC261),SUM($AC261:AD261),SUM($AC261:AE261),SUM($AC261:AF261),SUM($AC261:AG261),SUM($AC261:AH261),SUM($AC261:AI261),SUM($AC261:AJ261),SUM($AC261:AK261),SUM($AC261:AL261))</f>
        <v>225122583.03228402</v>
      </c>
      <c r="AR261" s="36">
        <f ca="1">IF(AP261&lt;'1.Inputs'!$D$57,1,0)</f>
        <v>0</v>
      </c>
      <c r="AS261" s="36">
        <f t="shared" ca="1" si="31"/>
        <v>0</v>
      </c>
    </row>
    <row r="262" spans="2:45" ht="15" customHeight="1" x14ac:dyDescent="0.25">
      <c r="B262" s="36">
        <v>247</v>
      </c>
      <c r="C262" s="36">
        <f t="shared" ca="1" si="24"/>
        <v>0.27514514994675698</v>
      </c>
      <c r="D262" s="36">
        <f t="shared" ca="1" si="25"/>
        <v>21574.02564345091</v>
      </c>
      <c r="E262" s="47">
        <f t="shared" ca="1" si="26"/>
        <v>0.79528793180798385</v>
      </c>
      <c r="F262" s="36">
        <f t="shared" ca="1" si="27"/>
        <v>27569.855274357444</v>
      </c>
      <c r="G262" s="36">
        <f t="shared" ca="1" si="28"/>
        <v>6.4579631723927652E-2</v>
      </c>
      <c r="H262" s="36">
        <f ca="1">((('1.Inputs'!$D$37*12*IF(1=1,'1.Inputs'!$D$38,IF(1=2,'1.Inputs'!$D$39,$E262)))*$F262*(('1.Inputs'!$D$40)+(1-'1.Inputs'!$D$40)*(1+'1.Inputs'!$D$41))*(1+$G262)^(1-1))*'1.Inputs'!$D$47+(('1.Inputs'!$D$37*12*IF(1=1,'1.Inputs'!$D$38,IF(1=2,'1.Inputs'!$D$39,$E262)))/(1-'1.Inputs'!$D$42)*$D262*(1+$G262)^(1-1))*('1.Inputs'!$D$48-'1.Inputs'!$D$49))/'1.Inputs'!$D$51</f>
        <v>757384651.5782243</v>
      </c>
      <c r="I262" s="36">
        <f ca="1">((('1.Inputs'!$D$37*12*IF(2=1,'1.Inputs'!$D$38,IF(2=2,'1.Inputs'!$D$39,$E262)))*$F262*(('1.Inputs'!$D$40)+(1-'1.Inputs'!$D$40)*(1+'1.Inputs'!$D$41))*(1+$G262)^(2-1))*'1.Inputs'!$D$47+(('1.Inputs'!$D$37*12*IF(2=1,'1.Inputs'!$D$38,IF(2=2,'1.Inputs'!$D$39,$E262)))/(1-'1.Inputs'!$D$42)*$D262*(1+$G262)^(2-1))*('1.Inputs'!$D$48-'1.Inputs'!$D$49))/'1.Inputs'!$D$51</f>
        <v>1128814782.8307018</v>
      </c>
      <c r="J262" s="36">
        <f ca="1">((('1.Inputs'!$D$37*12*IF(3=1,'1.Inputs'!$D$38,IF(3=2,'1.Inputs'!$D$39,$E262)))*$F262*(('1.Inputs'!$D$40)+(1-'1.Inputs'!$D$40)*(1+'1.Inputs'!$D$41))*(1+$G262)^(3-1))*'1.Inputs'!$D$47+(('1.Inputs'!$D$37*12*IF(3=1,'1.Inputs'!$D$38,IF(3=2,'1.Inputs'!$D$39,$E262)))/(1-'1.Inputs'!$D$42)*$D262*(1+$G262)^(3-1))*('1.Inputs'!$D$48-'1.Inputs'!$D$49))/'1.Inputs'!$D$51</f>
        <v>1365297179.9502497</v>
      </c>
      <c r="K262" s="36">
        <f ca="1">((('1.Inputs'!$D$37*12*IF(4=1,'1.Inputs'!$D$38,IF(4=2,'1.Inputs'!$D$39,$E262)))*$F262*(('1.Inputs'!$D$40)+(1-'1.Inputs'!$D$40)*(1+'1.Inputs'!$D$41))*(1+$G262)^(4-1))*'1.Inputs'!$D$47+(('1.Inputs'!$D$37*12*IF(4=1,'1.Inputs'!$D$38,IF(4=2,'1.Inputs'!$D$39,$E262)))/(1-'1.Inputs'!$D$42)*$D262*(1+$G262)^(4-1))*('1.Inputs'!$D$48-'1.Inputs'!$D$49))/'1.Inputs'!$D$51</f>
        <v>1453467569.0251536</v>
      </c>
      <c r="L262" s="36">
        <f ca="1">((('1.Inputs'!$D$37*12*IF(5=1,'1.Inputs'!$D$38,IF(5=2,'1.Inputs'!$D$39,$E262)))*$F262*(('1.Inputs'!$D$40)+(1-'1.Inputs'!$D$40)*(1+'1.Inputs'!$D$41))*(1+$G262)^(5-1))*'1.Inputs'!$D$47+(('1.Inputs'!$D$37*12*IF(5=1,'1.Inputs'!$D$38,IF(5=2,'1.Inputs'!$D$39,$E262)))/(1-'1.Inputs'!$D$42)*$D262*(1+$G262)^(5-1))*('1.Inputs'!$D$48-'1.Inputs'!$D$49))/'1.Inputs'!$D$51</f>
        <v>1547331969.3554702</v>
      </c>
      <c r="M262" s="36">
        <f ca="1">((('1.Inputs'!$D$37*12*IF(6=1,'1.Inputs'!$D$38,IF(6=2,'1.Inputs'!$D$39,$E262)))*$F262*(('1.Inputs'!$D$40)+(1-'1.Inputs'!$D$40)*(1+'1.Inputs'!$D$41))*(1+$G262)^(6-1))*'1.Inputs'!$D$47+(('1.Inputs'!$D$37*12*IF(6=1,'1.Inputs'!$D$38,IF(6=2,'1.Inputs'!$D$39,$E262)))/(1-'1.Inputs'!$D$42)*$D262*(1+$G262)^(6-1))*('1.Inputs'!$D$48-'1.Inputs'!$D$49))/'1.Inputs'!$D$51</f>
        <v>1647258098.0911059</v>
      </c>
      <c r="N262" s="36">
        <f ca="1">((('1.Inputs'!$D$37*12*IF(7=1,'1.Inputs'!$D$38,IF(7=2,'1.Inputs'!$D$39,$E262)))*$F262*(('1.Inputs'!$D$40)+(1-'1.Inputs'!$D$40)*(1+'1.Inputs'!$D$41))*(1+$G262)^(7-1))*'1.Inputs'!$D$47+(('1.Inputs'!$D$37*12*IF(7=1,'1.Inputs'!$D$38,IF(7=2,'1.Inputs'!$D$39,$E262)))/(1-'1.Inputs'!$D$42)*$D262*(1+$G262)^(7-1))*('1.Inputs'!$D$48-'1.Inputs'!$D$49))/'1.Inputs'!$D$51</f>
        <v>1753637419.4200866</v>
      </c>
      <c r="O262" s="36">
        <f ca="1">((('1.Inputs'!$D$37*12*IF(8=1,'1.Inputs'!$D$38,IF(8=2,'1.Inputs'!$D$39,$E262)))*$F262*(('1.Inputs'!$D$40)+(1-'1.Inputs'!$D$40)*(1+'1.Inputs'!$D$41))*(1+$G262)^(8-1))*'1.Inputs'!$D$47+(('1.Inputs'!$D$37*12*IF(8=1,'1.Inputs'!$D$38,IF(8=2,'1.Inputs'!$D$39,$E262)))/(1-'1.Inputs'!$D$42)*$D262*(1+$G262)^(8-1))*('1.Inputs'!$D$48-'1.Inputs'!$D$49))/'1.Inputs'!$D$51</f>
        <v>1866886678.1435344</v>
      </c>
      <c r="P262" s="36">
        <f ca="1">((('1.Inputs'!$D$37*12*IF(9=1,'1.Inputs'!$D$38,IF(9=2,'1.Inputs'!$D$39,$E262)))*$F262*(('1.Inputs'!$D$40)+(1-'1.Inputs'!$D$40)*(1+'1.Inputs'!$D$41))*(1+$G262)^(9-1))*'1.Inputs'!$D$47+(('1.Inputs'!$D$37*12*IF(9=1,'1.Inputs'!$D$38,IF(9=2,'1.Inputs'!$D$39,$E262)))/(1-'1.Inputs'!$D$42)*$D262*(1+$G262)^(9-1))*('1.Inputs'!$D$48-'1.Inputs'!$D$49))/'1.Inputs'!$D$51</f>
        <v>1987449532.2883503</v>
      </c>
      <c r="Q262" s="36">
        <f ca="1">((('1.Inputs'!$D$37*12*IF(10=1,'1.Inputs'!$D$38,IF(10=2,'1.Inputs'!$D$39,$E262)))*$F262*(('1.Inputs'!$D$40)+(1-'1.Inputs'!$D$40)*(1+'1.Inputs'!$D$41))*(1+$G262)^(10-1))*'1.Inputs'!$D$47+(('1.Inputs'!$D$37*12*IF(10=1,'1.Inputs'!$D$38,IF(10=2,'1.Inputs'!$D$39,$E262)))/(1-'1.Inputs'!$D$42)*$D262*(1+$G262)^(10-1))*('1.Inputs'!$D$48-'1.Inputs'!$D$49))/'1.Inputs'!$D$51</f>
        <v>2115798291.153424</v>
      </c>
      <c r="R262" s="36">
        <f>-'1.Inputs'!$D$24</f>
        <v>-2050000000</v>
      </c>
      <c r="S262" s="36">
        <f ca="1">((('1.Inputs'!$D$37*12*IF(1=1,'1.Inputs'!$D$38,IF(1=2,'1.Inputs'!$D$39,$E262)))*$F262*(('1.Inputs'!$D$40)+(1-'1.Inputs'!$D$40)*(1+'1.Inputs'!$D$41))*(1+$G262)^(1-1))-(('1.Inputs'!$D$37*12*IF(1=1,'1.Inputs'!$D$38,IF(1=2,'1.Inputs'!$D$39,$E262)))/(1-'1.Inputs'!$D$42)*$D262*(1+$G262)^(1-1))-('1.Inputs'!$D$37*12*IF(1=1,'1.Inputs'!$D$38,IF(1=2,'1.Inputs'!$D$39,$E262)))*'1.Inputs'!$D$43*(1+$G262)^(1-1)-'1.Inputs'!$D$44*(1+$G262)^(1-1)-('1.Inputs'!$D$20/'1.Inputs'!$D$27+'1.Inputs'!$D$23/'1.Inputs'!$D$28))-MAX(0,((('1.Inputs'!$D$37*12*IF(1=1,'1.Inputs'!$D$38,IF(1=2,'1.Inputs'!$D$39,$E262)))*$F262*(('1.Inputs'!$D$40)+(1-'1.Inputs'!$D$40)*(1+'1.Inputs'!$D$41))*(1+$G262)^(1-1))-(('1.Inputs'!$D$37*12*IF(1=1,'1.Inputs'!$D$38,IF(1=2,'1.Inputs'!$D$39,$E262)))/(1-'1.Inputs'!$D$42)*$D262*(1+$G262)^(1-1))-('1.Inputs'!$D$37*12*IF(1=1,'1.Inputs'!$D$38,IF(1=2,'1.Inputs'!$D$39,$E262)))*'1.Inputs'!$D$43*(1+$G262)^(1-1)-'1.Inputs'!$D$44*(1+$G262)^(1-1)-('1.Inputs'!$D$20/'1.Inputs'!$D$27+'1.Inputs'!$D$23/'1.Inputs'!$D$28)))*'1.Inputs'!$D$53+('1.Inputs'!$D$20/'1.Inputs'!$D$27+'1.Inputs'!$D$23/'1.Inputs'!$D$28)-H262</f>
        <v>-1203544847.6181908</v>
      </c>
      <c r="T262" s="36">
        <f ca="1">((('1.Inputs'!$D$37*12*IF(2=1,'1.Inputs'!$D$38,IF(2=2,'1.Inputs'!$D$39,$E262)))*$F262*(('1.Inputs'!$D$40)+(1-'1.Inputs'!$D$40)*(1+'1.Inputs'!$D$41))*(1+$G262)^(2-1))-(('1.Inputs'!$D$37*12*IF(2=1,'1.Inputs'!$D$38,IF(2=2,'1.Inputs'!$D$39,$E262)))/(1-'1.Inputs'!$D$42)*$D262*(1+$G262)^(2-1))-('1.Inputs'!$D$37*12*IF(2=1,'1.Inputs'!$D$38,IF(2=2,'1.Inputs'!$D$39,$E262)))*'1.Inputs'!$D$43*(1+$G262)^(2-1)-'1.Inputs'!$D$44*(1+$G262)^(2-1)-('1.Inputs'!$D$20/'1.Inputs'!$D$27+'1.Inputs'!$D$23/'1.Inputs'!$D$28))-MAX(0,((('1.Inputs'!$D$37*12*IF(2=1,'1.Inputs'!$D$38,IF(2=2,'1.Inputs'!$D$39,$E262)))*$F262*(('1.Inputs'!$D$40)+(1-'1.Inputs'!$D$40)*(1+'1.Inputs'!$D$41))*(1+$G262)^(2-1))-(('1.Inputs'!$D$37*12*IF(2=1,'1.Inputs'!$D$38,IF(2=2,'1.Inputs'!$D$39,$E262)))/(1-'1.Inputs'!$D$42)*$D262*(1+$G262)^(2-1))-('1.Inputs'!$D$37*12*IF(2=1,'1.Inputs'!$D$38,IF(2=2,'1.Inputs'!$D$39,$E262)))*'1.Inputs'!$D$43*(1+$G262)^(2-1)-'1.Inputs'!$D$44*(1+$G262)^(2-1)-('1.Inputs'!$D$20/'1.Inputs'!$D$27+'1.Inputs'!$D$23/'1.Inputs'!$D$28)))*'1.Inputs'!$D$53+('1.Inputs'!$D$20/'1.Inputs'!$D$27+'1.Inputs'!$D$23/'1.Inputs'!$D$28)-(I262-H262)</f>
        <v>-653143743.89800656</v>
      </c>
      <c r="U262" s="36">
        <f ca="1">((('1.Inputs'!$D$37*12*IF(3=1,'1.Inputs'!$D$38,IF(3=2,'1.Inputs'!$D$39,$E262)))*$F262*(('1.Inputs'!$D$40)+(1-'1.Inputs'!$D$40)*(1+'1.Inputs'!$D$41))*(1+$G262)^(3-1))-(('1.Inputs'!$D$37*12*IF(3=1,'1.Inputs'!$D$38,IF(3=2,'1.Inputs'!$D$39,$E262)))/(1-'1.Inputs'!$D$42)*$D262*(1+$G262)^(3-1))-('1.Inputs'!$D$37*12*IF(3=1,'1.Inputs'!$D$38,IF(3=2,'1.Inputs'!$D$39,$E262)))*'1.Inputs'!$D$43*(1+$G262)^(3-1)-'1.Inputs'!$D$44*(1+$G262)^(3-1)-('1.Inputs'!$D$20/'1.Inputs'!$D$27+'1.Inputs'!$D$23/'1.Inputs'!$D$28))-MAX(0,((('1.Inputs'!$D$37*12*IF(3=1,'1.Inputs'!$D$38,IF(3=2,'1.Inputs'!$D$39,$E262)))*$F262*(('1.Inputs'!$D$40)+(1-'1.Inputs'!$D$40)*(1+'1.Inputs'!$D$41))*(1+$G262)^(3-1))-(('1.Inputs'!$D$37*12*IF(3=1,'1.Inputs'!$D$38,IF(3=2,'1.Inputs'!$D$39,$E262)))/(1-'1.Inputs'!$D$42)*$D262*(1+$G262)^(3-1))-('1.Inputs'!$D$37*12*IF(3=1,'1.Inputs'!$D$38,IF(3=2,'1.Inputs'!$D$39,$E262)))*'1.Inputs'!$D$43*(1+$G262)^(3-1)-'1.Inputs'!$D$44*(1+$G262)^(3-1)-('1.Inputs'!$D$20/'1.Inputs'!$D$27+'1.Inputs'!$D$23/'1.Inputs'!$D$28)))*'1.Inputs'!$D$53+('1.Inputs'!$D$20/'1.Inputs'!$D$27+'1.Inputs'!$D$23/'1.Inputs'!$D$28)-(J262-I262)</f>
        <v>-438366243.12943494</v>
      </c>
      <c r="V262" s="36">
        <f ca="1">((('1.Inputs'!$D$37*12*IF(4=1,'1.Inputs'!$D$38,IF(4=2,'1.Inputs'!$D$39,$E262)))*$F262*(('1.Inputs'!$D$40)+(1-'1.Inputs'!$D$40)*(1+'1.Inputs'!$D$41))*(1+$G262)^(4-1))-(('1.Inputs'!$D$37*12*IF(4=1,'1.Inputs'!$D$38,IF(4=2,'1.Inputs'!$D$39,$E262)))/(1-'1.Inputs'!$D$42)*$D262*(1+$G262)^(4-1))-('1.Inputs'!$D$37*12*IF(4=1,'1.Inputs'!$D$38,IF(4=2,'1.Inputs'!$D$39,$E262)))*'1.Inputs'!$D$43*(1+$G262)^(4-1)-'1.Inputs'!$D$44*(1+$G262)^(4-1)-('1.Inputs'!$D$20/'1.Inputs'!$D$27+'1.Inputs'!$D$23/'1.Inputs'!$D$28))-MAX(0,((('1.Inputs'!$D$37*12*IF(4=1,'1.Inputs'!$D$38,IF(4=2,'1.Inputs'!$D$39,$E262)))*$F262*(('1.Inputs'!$D$40)+(1-'1.Inputs'!$D$40)*(1+'1.Inputs'!$D$41))*(1+$G262)^(4-1))-(('1.Inputs'!$D$37*12*IF(4=1,'1.Inputs'!$D$38,IF(4=2,'1.Inputs'!$D$39,$E262)))/(1-'1.Inputs'!$D$42)*$D262*(1+$G262)^(4-1))-('1.Inputs'!$D$37*12*IF(4=1,'1.Inputs'!$D$38,IF(4=2,'1.Inputs'!$D$39,$E262)))*'1.Inputs'!$D$43*(1+$G262)^(4-1)-'1.Inputs'!$D$44*(1+$G262)^(4-1)-('1.Inputs'!$D$20/'1.Inputs'!$D$27+'1.Inputs'!$D$23/'1.Inputs'!$D$28)))*'1.Inputs'!$D$53+('1.Inputs'!$D$20/'1.Inputs'!$D$27+'1.Inputs'!$D$23/'1.Inputs'!$D$28)-(K262-J262)</f>
        <v>-303091819.5111196</v>
      </c>
      <c r="W262" s="36">
        <f ca="1">((('1.Inputs'!$D$37*12*IF(5=1,'1.Inputs'!$D$38,IF(5=2,'1.Inputs'!$D$39,$E262)))*$F262*(('1.Inputs'!$D$40)+(1-'1.Inputs'!$D$40)*(1+'1.Inputs'!$D$41))*(1+$G262)^(5-1))-(('1.Inputs'!$D$37*12*IF(5=1,'1.Inputs'!$D$38,IF(5=2,'1.Inputs'!$D$39,$E262)))/(1-'1.Inputs'!$D$42)*$D262*(1+$G262)^(5-1))-('1.Inputs'!$D$37*12*IF(5=1,'1.Inputs'!$D$38,IF(5=2,'1.Inputs'!$D$39,$E262)))*'1.Inputs'!$D$43*(1+$G262)^(5-1)-'1.Inputs'!$D$44*(1+$G262)^(5-1)-('1.Inputs'!$D$20/'1.Inputs'!$D$27+'1.Inputs'!$D$23/'1.Inputs'!$D$28))-MAX(0,((('1.Inputs'!$D$37*12*IF(5=1,'1.Inputs'!$D$38,IF(5=2,'1.Inputs'!$D$39,$E262)))*$F262*(('1.Inputs'!$D$40)+(1-'1.Inputs'!$D$40)*(1+'1.Inputs'!$D$41))*(1+$G262)^(5-1))-(('1.Inputs'!$D$37*12*IF(5=1,'1.Inputs'!$D$38,IF(5=2,'1.Inputs'!$D$39,$E262)))/(1-'1.Inputs'!$D$42)*$D262*(1+$G262)^(5-1))-('1.Inputs'!$D$37*12*IF(5=1,'1.Inputs'!$D$38,IF(5=2,'1.Inputs'!$D$39,$E262)))*'1.Inputs'!$D$43*(1+$G262)^(5-1)-'1.Inputs'!$D$44*(1+$G262)^(5-1)-('1.Inputs'!$D$20/'1.Inputs'!$D$27+'1.Inputs'!$D$23/'1.Inputs'!$D$28)))*'1.Inputs'!$D$53+('1.Inputs'!$D$20/'1.Inputs'!$D$27+'1.Inputs'!$D$23/'1.Inputs'!$D$28)-(L262-K262)</f>
        <v>-322665377.59368277</v>
      </c>
      <c r="X262" s="36">
        <f ca="1">((('1.Inputs'!$D$37*12*IF(6=1,'1.Inputs'!$D$38,IF(6=2,'1.Inputs'!$D$39,$E262)))*$F262*(('1.Inputs'!$D$40)+(1-'1.Inputs'!$D$40)*(1+'1.Inputs'!$D$41))*(1+$G262)^(6-1))-(('1.Inputs'!$D$37*12*IF(6=1,'1.Inputs'!$D$38,IF(6=2,'1.Inputs'!$D$39,$E262)))/(1-'1.Inputs'!$D$42)*$D262*(1+$G262)^(6-1))-('1.Inputs'!$D$37*12*IF(6=1,'1.Inputs'!$D$38,IF(6=2,'1.Inputs'!$D$39,$E262)))*'1.Inputs'!$D$43*(1+$G262)^(6-1)-'1.Inputs'!$D$44*(1+$G262)^(6-1)-('1.Inputs'!$D$20/'1.Inputs'!$D$27+'1.Inputs'!$D$23/'1.Inputs'!$D$28))-MAX(0,((('1.Inputs'!$D$37*12*IF(6=1,'1.Inputs'!$D$38,IF(6=2,'1.Inputs'!$D$39,$E262)))*$F262*(('1.Inputs'!$D$40)+(1-'1.Inputs'!$D$40)*(1+'1.Inputs'!$D$41))*(1+$G262)^(6-1))-(('1.Inputs'!$D$37*12*IF(6=1,'1.Inputs'!$D$38,IF(6=2,'1.Inputs'!$D$39,$E262)))/(1-'1.Inputs'!$D$42)*$D262*(1+$G262)^(6-1))-('1.Inputs'!$D$37*12*IF(6=1,'1.Inputs'!$D$38,IF(6=2,'1.Inputs'!$D$39,$E262)))*'1.Inputs'!$D$43*(1+$G262)^(6-1)-'1.Inputs'!$D$44*(1+$G262)^(6-1)-('1.Inputs'!$D$20/'1.Inputs'!$D$27+'1.Inputs'!$D$23/'1.Inputs'!$D$28)))*'1.Inputs'!$D$53+('1.Inputs'!$D$20/'1.Inputs'!$D$27+'1.Inputs'!$D$23/'1.Inputs'!$D$28)-(M262-L262)</f>
        <v>-343502988.84874535</v>
      </c>
      <c r="Y262" s="36">
        <f ca="1">((('1.Inputs'!$D$37*12*IF(7=1,'1.Inputs'!$D$38,IF(7=2,'1.Inputs'!$D$39,$E262)))*$F262*(('1.Inputs'!$D$40)+(1-'1.Inputs'!$D$40)*(1+'1.Inputs'!$D$41))*(1+$G262)^(7-1))-(('1.Inputs'!$D$37*12*IF(7=1,'1.Inputs'!$D$38,IF(7=2,'1.Inputs'!$D$39,$E262)))/(1-'1.Inputs'!$D$42)*$D262*(1+$G262)^(7-1))-('1.Inputs'!$D$37*12*IF(7=1,'1.Inputs'!$D$38,IF(7=2,'1.Inputs'!$D$39,$E262)))*'1.Inputs'!$D$43*(1+$G262)^(7-1)-'1.Inputs'!$D$44*(1+$G262)^(7-1)-('1.Inputs'!$D$20/'1.Inputs'!$D$27+'1.Inputs'!$D$23/'1.Inputs'!$D$28))-MAX(0,((('1.Inputs'!$D$37*12*IF(7=1,'1.Inputs'!$D$38,IF(7=2,'1.Inputs'!$D$39,$E262)))*$F262*(('1.Inputs'!$D$40)+(1-'1.Inputs'!$D$40)*(1+'1.Inputs'!$D$41))*(1+$G262)^(7-1))-(('1.Inputs'!$D$37*12*IF(7=1,'1.Inputs'!$D$38,IF(7=2,'1.Inputs'!$D$39,$E262)))/(1-'1.Inputs'!$D$42)*$D262*(1+$G262)^(7-1))-('1.Inputs'!$D$37*12*IF(7=1,'1.Inputs'!$D$38,IF(7=2,'1.Inputs'!$D$39,$E262)))*'1.Inputs'!$D$43*(1+$G262)^(7-1)-'1.Inputs'!$D$44*(1+$G262)^(7-1)-('1.Inputs'!$D$20/'1.Inputs'!$D$27+'1.Inputs'!$D$23/'1.Inputs'!$D$28)))*'1.Inputs'!$D$53+('1.Inputs'!$D$20/'1.Inputs'!$D$27+'1.Inputs'!$D$23/'1.Inputs'!$D$28)-(N262-M262)</f>
        <v>-365686285.36466467</v>
      </c>
      <c r="Z262" s="36">
        <f ca="1">((('1.Inputs'!$D$37*12*IF(8=1,'1.Inputs'!$D$38,IF(8=2,'1.Inputs'!$D$39,$E262)))*$F262*(('1.Inputs'!$D$40)+(1-'1.Inputs'!$D$40)*(1+'1.Inputs'!$D$41))*(1+$G262)^(8-1))-(('1.Inputs'!$D$37*12*IF(8=1,'1.Inputs'!$D$38,IF(8=2,'1.Inputs'!$D$39,$E262)))/(1-'1.Inputs'!$D$42)*$D262*(1+$G262)^(8-1))-('1.Inputs'!$D$37*12*IF(8=1,'1.Inputs'!$D$38,IF(8=2,'1.Inputs'!$D$39,$E262)))*'1.Inputs'!$D$43*(1+$G262)^(8-1)-'1.Inputs'!$D$44*(1+$G262)^(8-1)-('1.Inputs'!$D$20/'1.Inputs'!$D$27+'1.Inputs'!$D$23/'1.Inputs'!$D$28))-MAX(0,((('1.Inputs'!$D$37*12*IF(8=1,'1.Inputs'!$D$38,IF(8=2,'1.Inputs'!$D$39,$E262)))*$F262*(('1.Inputs'!$D$40)+(1-'1.Inputs'!$D$40)*(1+'1.Inputs'!$D$41))*(1+$G262)^(8-1))-(('1.Inputs'!$D$37*12*IF(8=1,'1.Inputs'!$D$38,IF(8=2,'1.Inputs'!$D$39,$E262)))/(1-'1.Inputs'!$D$42)*$D262*(1+$G262)^(8-1))-('1.Inputs'!$D$37*12*IF(8=1,'1.Inputs'!$D$38,IF(8=2,'1.Inputs'!$D$39,$E262)))*'1.Inputs'!$D$43*(1+$G262)^(8-1)-'1.Inputs'!$D$44*(1+$G262)^(8-1)-('1.Inputs'!$D$20/'1.Inputs'!$D$27+'1.Inputs'!$D$23/'1.Inputs'!$D$28)))*'1.Inputs'!$D$53+('1.Inputs'!$D$20/'1.Inputs'!$D$27+'1.Inputs'!$D$23/'1.Inputs'!$D$28)-(O262-N262)</f>
        <v>-389302171.00000715</v>
      </c>
      <c r="AA262" s="36">
        <f ca="1">((('1.Inputs'!$D$37*12*IF(9=1,'1.Inputs'!$D$38,IF(9=2,'1.Inputs'!$D$39,$E262)))*$F262*(('1.Inputs'!$D$40)+(1-'1.Inputs'!$D$40)*(1+'1.Inputs'!$D$41))*(1+$G262)^(9-1))-(('1.Inputs'!$D$37*12*IF(9=1,'1.Inputs'!$D$38,IF(9=2,'1.Inputs'!$D$39,$E262)))/(1-'1.Inputs'!$D$42)*$D262*(1+$G262)^(9-1))-('1.Inputs'!$D$37*12*IF(9=1,'1.Inputs'!$D$38,IF(9=2,'1.Inputs'!$D$39,$E262)))*'1.Inputs'!$D$43*(1+$G262)^(9-1)-'1.Inputs'!$D$44*(1+$G262)^(9-1)-('1.Inputs'!$D$20/'1.Inputs'!$D$27+'1.Inputs'!$D$23/'1.Inputs'!$D$28))-MAX(0,((('1.Inputs'!$D$37*12*IF(9=1,'1.Inputs'!$D$38,IF(9=2,'1.Inputs'!$D$39,$E262)))*$F262*(('1.Inputs'!$D$40)+(1-'1.Inputs'!$D$40)*(1+'1.Inputs'!$D$41))*(1+$G262)^(9-1))-(('1.Inputs'!$D$37*12*IF(9=1,'1.Inputs'!$D$38,IF(9=2,'1.Inputs'!$D$39,$E262)))/(1-'1.Inputs'!$D$42)*$D262*(1+$G262)^(9-1))-('1.Inputs'!$D$37*12*IF(9=1,'1.Inputs'!$D$38,IF(9=2,'1.Inputs'!$D$39,$E262)))*'1.Inputs'!$D$43*(1+$G262)^(9-1)-'1.Inputs'!$D$44*(1+$G262)^(9-1)-('1.Inputs'!$D$20/'1.Inputs'!$D$27+'1.Inputs'!$D$23/'1.Inputs'!$D$28)))*'1.Inputs'!$D$53+('1.Inputs'!$D$20/'1.Inputs'!$D$27+'1.Inputs'!$D$23/'1.Inputs'!$D$28)-(P262-O262)</f>
        <v>-414443161.83251166</v>
      </c>
      <c r="AB262" s="36">
        <f ca="1">((('1.Inputs'!$D$37*12*IF(10=1,'1.Inputs'!$D$38,IF(10=2,'1.Inputs'!$D$39,$E262)))*$F262*(('1.Inputs'!$D$40)+(1-'1.Inputs'!$D$40)*(1+'1.Inputs'!$D$41))*(1+$G262)^(10-1))-(('1.Inputs'!$D$37*12*IF(10=1,'1.Inputs'!$D$38,IF(10=2,'1.Inputs'!$D$39,$E262)))/(1-'1.Inputs'!$D$42)*$D262*(1+$G262)^(10-1))-('1.Inputs'!$D$37*12*IF(10=1,'1.Inputs'!$D$38,IF(10=2,'1.Inputs'!$D$39,$E262)))*'1.Inputs'!$D$43*(1+$G262)^(10-1)-'1.Inputs'!$D$44*(1+$G262)^(10-1)-('1.Inputs'!$D$20/'1.Inputs'!$D$27+'1.Inputs'!$D$23/'1.Inputs'!$D$28))-MAX(0,((('1.Inputs'!$D$37*12*IF(10=1,'1.Inputs'!$D$38,IF(10=2,'1.Inputs'!$D$39,$E262)))*$F262*(('1.Inputs'!$D$40)+(1-'1.Inputs'!$D$40)*(1+'1.Inputs'!$D$41))*(1+$G262)^(10-1))-(('1.Inputs'!$D$37*12*IF(10=1,'1.Inputs'!$D$38,IF(10=2,'1.Inputs'!$D$39,$E262)))/(1-'1.Inputs'!$D$42)*$D262*(1+$G262)^(10-1))-('1.Inputs'!$D$37*12*IF(10=1,'1.Inputs'!$D$38,IF(10=2,'1.Inputs'!$D$39,$E262)))*'1.Inputs'!$D$43*(1+$G262)^(10-1)-'1.Inputs'!$D$44*(1+$G262)^(10-1)-('1.Inputs'!$D$20/'1.Inputs'!$D$27+'1.Inputs'!$D$23/'1.Inputs'!$D$28)))*'1.Inputs'!$D$53+('1.Inputs'!$D$20/'1.Inputs'!$D$27+'1.Inputs'!$D$23/'1.Inputs'!$D$28)-(Q262-P262)+(('1.Inputs'!$D$20+'1.Inputs'!$D$23-('1.Inputs'!$D$20/'1.Inputs'!$D$27+'1.Inputs'!$D$23/'1.Inputs'!$D$28)*'1.Inputs'!$D$10)*'1.Inputs'!$D$60+'1.Inputs'!$D$19*'1.Inputs'!$D$59+Q262)</f>
        <v>2374590542.559268</v>
      </c>
      <c r="AC262" s="36">
        <f ca="1">S262-AC$13-AC$14+MIN(AC$13,MAX(0,((('1.Inputs'!$D$37*12*IF(1=1,'1.Inputs'!$D$38,IF(1=2,'1.Inputs'!$D$39,$E262)))*$F262*(('1.Inputs'!$D$40)+(1-'1.Inputs'!$D$40)*(1+'1.Inputs'!$D$41))*(1+$G262)^(1-1))-(('1.Inputs'!$D$37*12*IF(1=1,'1.Inputs'!$D$38,IF(1=2,'1.Inputs'!$D$39,$E262)))/(1-'1.Inputs'!$D$42)*$D262*(1+$G262)^(1-1))-('1.Inputs'!$D$37*12*IF(1=1,'1.Inputs'!$D$38,IF(1=2,'1.Inputs'!$D$39,$E262)))*'1.Inputs'!$D$43*(1+$G262)^(1-1)-'1.Inputs'!$D$44*(1+$G262)^(1-1)-('1.Inputs'!$D$20/'1.Inputs'!$D$27+'1.Inputs'!$D$23/'1.Inputs'!$D$28))))*'1.Inputs'!$D$53</f>
        <v>-1351144847.6181908</v>
      </c>
      <c r="AD262" s="36">
        <f ca="1">T262-AD$13-AD$14+MIN(AD$13,MAX(0,((('1.Inputs'!$D$37*12*IF(2=1,'1.Inputs'!$D$38,IF(2=2,'1.Inputs'!$D$39,$E262)))*$F262*(('1.Inputs'!$D$40)+(1-'1.Inputs'!$D$40)*(1+'1.Inputs'!$D$41))*(1+$G262)^(2-1))-(('1.Inputs'!$D$37*12*IF(2=1,'1.Inputs'!$D$38,IF(2=2,'1.Inputs'!$D$39,$E262)))/(1-'1.Inputs'!$D$42)*$D262*(1+$G262)^(2-1))-('1.Inputs'!$D$37*12*IF(2=1,'1.Inputs'!$D$38,IF(2=2,'1.Inputs'!$D$39,$E262)))*'1.Inputs'!$D$43*(1+$G262)^(2-1)-'1.Inputs'!$D$44*(1+$G262)^(2-1)-('1.Inputs'!$D$20/'1.Inputs'!$D$27+'1.Inputs'!$D$23/'1.Inputs'!$D$28))))*'1.Inputs'!$D$53</f>
        <v>-800743743.89800656</v>
      </c>
      <c r="AE262" s="36">
        <f ca="1">U262-AE$13-AE$14+MIN(AE$13,MAX(0,((('1.Inputs'!$D$37*12*IF(3=1,'1.Inputs'!$D$38,IF(3=2,'1.Inputs'!$D$39,$E262)))*$F262*(('1.Inputs'!$D$40)+(1-'1.Inputs'!$D$40)*(1+'1.Inputs'!$D$41))*(1+$G262)^(3-1))-(('1.Inputs'!$D$37*12*IF(3=1,'1.Inputs'!$D$38,IF(3=2,'1.Inputs'!$D$39,$E262)))/(1-'1.Inputs'!$D$42)*$D262*(1+$G262)^(3-1))-('1.Inputs'!$D$37*12*IF(3=1,'1.Inputs'!$D$38,IF(3=2,'1.Inputs'!$D$39,$E262)))*'1.Inputs'!$D$43*(1+$G262)^(3-1)-'1.Inputs'!$D$44*(1+$G262)^(3-1)-('1.Inputs'!$D$20/'1.Inputs'!$D$27+'1.Inputs'!$D$23/'1.Inputs'!$D$28))))*'1.Inputs'!$D$53</f>
        <v>-831966243.12943494</v>
      </c>
      <c r="AF262" s="36">
        <f ca="1">V262-AF$13-AF$14+MIN(AF$13,MAX(0,((('1.Inputs'!$D$37*12*IF(4=1,'1.Inputs'!$D$38,IF(4=2,'1.Inputs'!$D$39,$E262)))*$F262*(('1.Inputs'!$D$40)+(1-'1.Inputs'!$D$40)*(1+'1.Inputs'!$D$41))*(1+$G262)^(4-1))-(('1.Inputs'!$D$37*12*IF(4=1,'1.Inputs'!$D$38,IF(4=2,'1.Inputs'!$D$39,$E262)))/(1-'1.Inputs'!$D$42)*$D262*(1+$G262)^(4-1))-('1.Inputs'!$D$37*12*IF(4=1,'1.Inputs'!$D$38,IF(4=2,'1.Inputs'!$D$39,$E262)))*'1.Inputs'!$D$43*(1+$G262)^(4-1)-'1.Inputs'!$D$44*(1+$G262)^(4-1)-('1.Inputs'!$D$20/'1.Inputs'!$D$27+'1.Inputs'!$D$23/'1.Inputs'!$D$28))))*'1.Inputs'!$D$53</f>
        <v>-667171819.5111196</v>
      </c>
      <c r="AG262" s="36">
        <f ca="1">W262-AG$13-AG$14+MIN(AG$13,MAX(0,((('1.Inputs'!$D$37*12*IF(5=1,'1.Inputs'!$D$38,IF(5=2,'1.Inputs'!$D$39,$E262)))*$F262*(('1.Inputs'!$D$40)+(1-'1.Inputs'!$D$40)*(1+'1.Inputs'!$D$41))*(1+$G262)^(5-1))-(('1.Inputs'!$D$37*12*IF(5=1,'1.Inputs'!$D$38,IF(5=2,'1.Inputs'!$D$39,$E262)))/(1-'1.Inputs'!$D$42)*$D262*(1+$G262)^(5-1))-('1.Inputs'!$D$37*12*IF(5=1,'1.Inputs'!$D$38,IF(5=2,'1.Inputs'!$D$39,$E262)))*'1.Inputs'!$D$43*(1+$G262)^(5-1)-'1.Inputs'!$D$44*(1+$G262)^(5-1)-('1.Inputs'!$D$20/'1.Inputs'!$D$27+'1.Inputs'!$D$23/'1.Inputs'!$D$28))))*'1.Inputs'!$D$53</f>
        <v>-657225377.59368277</v>
      </c>
      <c r="AH262" s="36">
        <f ca="1">X262-AH$13-AH$14+MIN(AH$13,MAX(0,((('1.Inputs'!$D$37*12*IF(6=1,'1.Inputs'!$D$38,IF(6=2,'1.Inputs'!$D$39,$E262)))*$F262*(('1.Inputs'!$D$40)+(1-'1.Inputs'!$D$40)*(1+'1.Inputs'!$D$41))*(1+$G262)^(6-1))-(('1.Inputs'!$D$37*12*IF(6=1,'1.Inputs'!$D$38,IF(6=2,'1.Inputs'!$D$39,$E262)))/(1-'1.Inputs'!$D$42)*$D262*(1+$G262)^(6-1))-('1.Inputs'!$D$37*12*IF(6=1,'1.Inputs'!$D$38,IF(6=2,'1.Inputs'!$D$39,$E262)))*'1.Inputs'!$D$43*(1+$G262)^(6-1)-'1.Inputs'!$D$44*(1+$G262)^(6-1)-('1.Inputs'!$D$20/'1.Inputs'!$D$27+'1.Inputs'!$D$23/'1.Inputs'!$D$28))))*'1.Inputs'!$D$53</f>
        <v>-648542988.84874535</v>
      </c>
      <c r="AI262" s="36">
        <f ca="1">Y262-AI$13-AI$14+MIN(AI$13,MAX(0,((('1.Inputs'!$D$37*12*IF(7=1,'1.Inputs'!$D$38,IF(7=2,'1.Inputs'!$D$39,$E262)))*$F262*(('1.Inputs'!$D$40)+(1-'1.Inputs'!$D$40)*(1+'1.Inputs'!$D$41))*(1+$G262)^(7-1))-(('1.Inputs'!$D$37*12*IF(7=1,'1.Inputs'!$D$38,IF(7=2,'1.Inputs'!$D$39,$E262)))/(1-'1.Inputs'!$D$42)*$D262*(1+$G262)^(7-1))-('1.Inputs'!$D$37*12*IF(7=1,'1.Inputs'!$D$38,IF(7=2,'1.Inputs'!$D$39,$E262)))*'1.Inputs'!$D$43*(1+$G262)^(7-1)-'1.Inputs'!$D$44*(1+$G262)^(7-1)-('1.Inputs'!$D$20/'1.Inputs'!$D$27+'1.Inputs'!$D$23/'1.Inputs'!$D$28))))*'1.Inputs'!$D$53</f>
        <v>-641206285.36466467</v>
      </c>
      <c r="AJ262" s="36">
        <f ca="1">Z262-AJ$13-AJ$14+MIN(AJ$13,MAX(0,((('1.Inputs'!$D$37*12*IF(8=1,'1.Inputs'!$D$38,IF(8=2,'1.Inputs'!$D$39,$E262)))*$F262*(('1.Inputs'!$D$40)+(1-'1.Inputs'!$D$40)*(1+'1.Inputs'!$D$41))*(1+$G262)^(8-1))-(('1.Inputs'!$D$37*12*IF(8=1,'1.Inputs'!$D$38,IF(8=2,'1.Inputs'!$D$39,$E262)))/(1-'1.Inputs'!$D$42)*$D262*(1+$G262)^(8-1))-('1.Inputs'!$D$37*12*IF(8=1,'1.Inputs'!$D$38,IF(8=2,'1.Inputs'!$D$39,$E262)))*'1.Inputs'!$D$43*(1+$G262)^(8-1)-'1.Inputs'!$D$44*(1+$G262)^(8-1)-('1.Inputs'!$D$20/'1.Inputs'!$D$27+'1.Inputs'!$D$23/'1.Inputs'!$D$28))))*'1.Inputs'!$D$53</f>
        <v>-389302171.00000715</v>
      </c>
      <c r="AK262" s="36">
        <f ca="1">AA262-AK$13-AK$14+MIN(AK$13,MAX(0,((('1.Inputs'!$D$37*12*IF(9=1,'1.Inputs'!$D$38,IF(9=2,'1.Inputs'!$D$39,$E262)))*$F262*(('1.Inputs'!$D$40)+(1-'1.Inputs'!$D$40)*(1+'1.Inputs'!$D$41))*(1+$G262)^(9-1))-(('1.Inputs'!$D$37*12*IF(9=1,'1.Inputs'!$D$38,IF(9=2,'1.Inputs'!$D$39,$E262)))/(1-'1.Inputs'!$D$42)*$D262*(1+$G262)^(9-1))-('1.Inputs'!$D$37*12*IF(9=1,'1.Inputs'!$D$38,IF(9=2,'1.Inputs'!$D$39,$E262)))*'1.Inputs'!$D$43*(1+$G262)^(9-1)-'1.Inputs'!$D$44*(1+$G262)^(9-1)-('1.Inputs'!$D$20/'1.Inputs'!$D$27+'1.Inputs'!$D$23/'1.Inputs'!$D$28))))*'1.Inputs'!$D$53</f>
        <v>-414443161.83251166</v>
      </c>
      <c r="AL262" s="36">
        <f ca="1">AB262-AL$13-AL$14+MIN(AL$13,MAX(0,((('1.Inputs'!$D$37*12*IF(10=1,'1.Inputs'!$D$38,IF(10=2,'1.Inputs'!$D$39,$E262)))*$F262*(('1.Inputs'!$D$40)+(1-'1.Inputs'!$D$40)*(1+'1.Inputs'!$D$41))*(1+$G262)^(10-1))-(('1.Inputs'!$D$37*12*IF(10=1,'1.Inputs'!$D$38,IF(10=2,'1.Inputs'!$D$39,$E262)))/(1-'1.Inputs'!$D$42)*$D262*(1+$G262)^(10-1))-('1.Inputs'!$D$37*12*IF(10=1,'1.Inputs'!$D$38,IF(10=2,'1.Inputs'!$D$39,$E262)))*'1.Inputs'!$D$43*(1+$G262)^(10-1)-'1.Inputs'!$D$44*(1+$G262)^(10-1)-('1.Inputs'!$D$20/'1.Inputs'!$D$27+'1.Inputs'!$D$23/'1.Inputs'!$D$28))))*'1.Inputs'!$D$53+'1.Inputs'!$D$35</f>
        <v>3174590542.559268</v>
      </c>
      <c r="AM262" s="48">
        <f ca="1">R262+NPV('1.Inputs'!$D$55,S262:AB262)</f>
        <v>-4216602012.3982234</v>
      </c>
      <c r="AN262" s="48">
        <f ca="1">-('1.Inputs'!$D$24*(1-'1.Inputs'!$D$31)+'1.Inputs'!$D$35)+NPV('1.Inputs'!$D$54,AC262:AL262)</f>
        <v>-4509867102.0869312</v>
      </c>
      <c r="AO262" s="36">
        <f t="shared" ca="1" si="29"/>
        <v>-8.1540978835920779</v>
      </c>
      <c r="AP262" s="36">
        <f t="shared" ca="1" si="30"/>
        <v>-1.3272585850924241</v>
      </c>
      <c r="AQ262" s="36">
        <f ca="1">'1.Inputs'!$D$35+MIN(SUM($AC262:AC262),SUM($AC262:AD262),SUM($AC262:AE262),SUM($AC262:AF262),SUM($AC262:AG262),SUM($AC262:AH262),SUM($AC262:AI262),SUM($AC262:AJ262),SUM($AC262:AK262),SUM($AC262:AL262))</f>
        <v>-5601746638.7963638</v>
      </c>
      <c r="AR262" s="36">
        <f ca="1">IF(AP262&lt;'1.Inputs'!$D$57,1,0)</f>
        <v>1</v>
      </c>
      <c r="AS262" s="36">
        <f t="shared" ca="1" si="31"/>
        <v>1</v>
      </c>
    </row>
    <row r="263" spans="2:45" ht="15" customHeight="1" x14ac:dyDescent="0.25">
      <c r="B263" s="36">
        <v>248</v>
      </c>
      <c r="C263" s="36">
        <f t="shared" ca="1" si="24"/>
        <v>0.98355190329480668</v>
      </c>
      <c r="D263" s="36">
        <f t="shared" ca="1" si="25"/>
        <v>17080.583301600527</v>
      </c>
      <c r="E263" s="47">
        <f t="shared" ca="1" si="26"/>
        <v>0.90408457700028122</v>
      </c>
      <c r="F263" s="36">
        <f t="shared" ca="1" si="27"/>
        <v>30436.613927138151</v>
      </c>
      <c r="G263" s="36">
        <f t="shared" ca="1" si="28"/>
        <v>3.9525349627390308E-2</v>
      </c>
      <c r="H263" s="36">
        <f ca="1">((('1.Inputs'!$D$37*12*IF(1=1,'1.Inputs'!$D$38,IF(1=2,'1.Inputs'!$D$39,$E263)))*$F263*(('1.Inputs'!$D$40)+(1-'1.Inputs'!$D$40)*(1+'1.Inputs'!$D$41))*(1+$G263)^(1-1))*'1.Inputs'!$D$47+(('1.Inputs'!$D$37*12*IF(1=1,'1.Inputs'!$D$38,IF(1=2,'1.Inputs'!$D$39,$E263)))/(1-'1.Inputs'!$D$42)*$D263*(1+$G263)^(1-1))*('1.Inputs'!$D$48-'1.Inputs'!$D$49))/'1.Inputs'!$D$51</f>
        <v>795061034.32652712</v>
      </c>
      <c r="I263" s="36">
        <f ca="1">((('1.Inputs'!$D$37*12*IF(2=1,'1.Inputs'!$D$38,IF(2=2,'1.Inputs'!$D$39,$E263)))*$F263*(('1.Inputs'!$D$40)+(1-'1.Inputs'!$D$40)*(1+'1.Inputs'!$D$41))*(1+$G263)^(2-1))*'1.Inputs'!$D$47+(('1.Inputs'!$D$37*12*IF(2=1,'1.Inputs'!$D$38,IF(2=2,'1.Inputs'!$D$39,$E263)))/(1-'1.Inputs'!$D$42)*$D263*(1+$G263)^(2-1))*('1.Inputs'!$D$48-'1.Inputs'!$D$49))/'1.Inputs'!$D$51</f>
        <v>1157080539.556757</v>
      </c>
      <c r="J263" s="36">
        <f ca="1">((('1.Inputs'!$D$37*12*IF(3=1,'1.Inputs'!$D$38,IF(3=2,'1.Inputs'!$D$39,$E263)))*$F263*(('1.Inputs'!$D$40)+(1-'1.Inputs'!$D$40)*(1+'1.Inputs'!$D$41))*(1+$G263)^(3-1))*'1.Inputs'!$D$47+(('1.Inputs'!$D$37*12*IF(3=1,'1.Inputs'!$D$38,IF(3=2,'1.Inputs'!$D$39,$E263)))/(1-'1.Inputs'!$D$42)*$D263*(1+$G263)^(3-1))*('1.Inputs'!$D$48-'1.Inputs'!$D$49))/'1.Inputs'!$D$51</f>
        <v>1553494408.3475232</v>
      </c>
      <c r="K263" s="36">
        <f ca="1">((('1.Inputs'!$D$37*12*IF(4=1,'1.Inputs'!$D$38,IF(4=2,'1.Inputs'!$D$39,$E263)))*$F263*(('1.Inputs'!$D$40)+(1-'1.Inputs'!$D$40)*(1+'1.Inputs'!$D$41))*(1+$G263)^(4-1))*'1.Inputs'!$D$47+(('1.Inputs'!$D$37*12*IF(4=1,'1.Inputs'!$D$38,IF(4=2,'1.Inputs'!$D$39,$E263)))/(1-'1.Inputs'!$D$42)*$D263*(1+$G263)^(4-1))*('1.Inputs'!$D$48-'1.Inputs'!$D$49))/'1.Inputs'!$D$51</f>
        <v>1614896817.9816556</v>
      </c>
      <c r="L263" s="36">
        <f ca="1">((('1.Inputs'!$D$37*12*IF(5=1,'1.Inputs'!$D$38,IF(5=2,'1.Inputs'!$D$39,$E263)))*$F263*(('1.Inputs'!$D$40)+(1-'1.Inputs'!$D$40)*(1+'1.Inputs'!$D$41))*(1+$G263)^(5-1))*'1.Inputs'!$D$47+(('1.Inputs'!$D$37*12*IF(5=1,'1.Inputs'!$D$38,IF(5=2,'1.Inputs'!$D$39,$E263)))/(1-'1.Inputs'!$D$42)*$D263*(1+$G263)^(5-1))*('1.Inputs'!$D$48-'1.Inputs'!$D$49))/'1.Inputs'!$D$51</f>
        <v>1678726179.3245406</v>
      </c>
      <c r="M263" s="36">
        <f ca="1">((('1.Inputs'!$D$37*12*IF(6=1,'1.Inputs'!$D$38,IF(6=2,'1.Inputs'!$D$39,$E263)))*$F263*(('1.Inputs'!$D$40)+(1-'1.Inputs'!$D$40)*(1+'1.Inputs'!$D$41))*(1+$G263)^(6-1))*'1.Inputs'!$D$47+(('1.Inputs'!$D$37*12*IF(6=1,'1.Inputs'!$D$38,IF(6=2,'1.Inputs'!$D$39,$E263)))/(1-'1.Inputs'!$D$42)*$D263*(1+$G263)^(6-1))*('1.Inputs'!$D$48-'1.Inputs'!$D$49))/'1.Inputs'!$D$51</f>
        <v>1745078418.4909964</v>
      </c>
      <c r="N263" s="36">
        <f ca="1">((('1.Inputs'!$D$37*12*IF(7=1,'1.Inputs'!$D$38,IF(7=2,'1.Inputs'!$D$39,$E263)))*$F263*(('1.Inputs'!$D$40)+(1-'1.Inputs'!$D$40)*(1+'1.Inputs'!$D$41))*(1+$G263)^(7-1))*'1.Inputs'!$D$47+(('1.Inputs'!$D$37*12*IF(7=1,'1.Inputs'!$D$38,IF(7=2,'1.Inputs'!$D$39,$E263)))/(1-'1.Inputs'!$D$42)*$D263*(1+$G263)^(7-1))*('1.Inputs'!$D$48-'1.Inputs'!$D$49))/'1.Inputs'!$D$51</f>
        <v>1814053253.109066</v>
      </c>
      <c r="O263" s="36">
        <f ca="1">((('1.Inputs'!$D$37*12*IF(8=1,'1.Inputs'!$D$38,IF(8=2,'1.Inputs'!$D$39,$E263)))*$F263*(('1.Inputs'!$D$40)+(1-'1.Inputs'!$D$40)*(1+'1.Inputs'!$D$41))*(1+$G263)^(8-1))*'1.Inputs'!$D$47+(('1.Inputs'!$D$37*12*IF(8=1,'1.Inputs'!$D$38,IF(8=2,'1.Inputs'!$D$39,$E263)))/(1-'1.Inputs'!$D$42)*$D263*(1+$G263)^(8-1))*('1.Inputs'!$D$48-'1.Inputs'!$D$49))/'1.Inputs'!$D$51</f>
        <v>1885754342.1809068</v>
      </c>
      <c r="P263" s="36">
        <f ca="1">((('1.Inputs'!$D$37*12*IF(9=1,'1.Inputs'!$D$38,IF(9=2,'1.Inputs'!$D$39,$E263)))*$F263*(('1.Inputs'!$D$40)+(1-'1.Inputs'!$D$40)*(1+'1.Inputs'!$D$41))*(1+$G263)^(9-1))*'1.Inputs'!$D$47+(('1.Inputs'!$D$37*12*IF(9=1,'1.Inputs'!$D$38,IF(9=2,'1.Inputs'!$D$39,$E263)))/(1-'1.Inputs'!$D$42)*$D263*(1+$G263)^(9-1))*('1.Inputs'!$D$48-'1.Inputs'!$D$49))/'1.Inputs'!$D$51</f>
        <v>1960289441.866977</v>
      </c>
      <c r="Q263" s="36">
        <f ca="1">((('1.Inputs'!$D$37*12*IF(10=1,'1.Inputs'!$D$38,IF(10=2,'1.Inputs'!$D$39,$E263)))*$F263*(('1.Inputs'!$D$40)+(1-'1.Inputs'!$D$40)*(1+'1.Inputs'!$D$41))*(1+$G263)^(10-1))*'1.Inputs'!$D$47+(('1.Inputs'!$D$37*12*IF(10=1,'1.Inputs'!$D$38,IF(10=2,'1.Inputs'!$D$39,$E263)))/(1-'1.Inputs'!$D$42)*$D263*(1+$G263)^(10-1))*('1.Inputs'!$D$48-'1.Inputs'!$D$49))/'1.Inputs'!$D$51</f>
        <v>2037770567.4276514</v>
      </c>
      <c r="R263" s="36">
        <f>-'1.Inputs'!$D$24</f>
        <v>-2050000000</v>
      </c>
      <c r="S263" s="36">
        <f ca="1">((('1.Inputs'!$D$37*12*IF(1=1,'1.Inputs'!$D$38,IF(1=2,'1.Inputs'!$D$39,$E263)))*$F263*(('1.Inputs'!$D$40)+(1-'1.Inputs'!$D$40)*(1+'1.Inputs'!$D$41))*(1+$G263)^(1-1))-(('1.Inputs'!$D$37*12*IF(1=1,'1.Inputs'!$D$38,IF(1=2,'1.Inputs'!$D$39,$E263)))/(1-'1.Inputs'!$D$42)*$D263*(1+$G263)^(1-1))-('1.Inputs'!$D$37*12*IF(1=1,'1.Inputs'!$D$38,IF(1=2,'1.Inputs'!$D$39,$E263)))*'1.Inputs'!$D$43*(1+$G263)^(1-1)-'1.Inputs'!$D$44*(1+$G263)^(1-1)-('1.Inputs'!$D$20/'1.Inputs'!$D$27+'1.Inputs'!$D$23/'1.Inputs'!$D$28))-MAX(0,((('1.Inputs'!$D$37*12*IF(1=1,'1.Inputs'!$D$38,IF(1=2,'1.Inputs'!$D$39,$E263)))*$F263*(('1.Inputs'!$D$40)+(1-'1.Inputs'!$D$40)*(1+'1.Inputs'!$D$41))*(1+$G263)^(1-1))-(('1.Inputs'!$D$37*12*IF(1=1,'1.Inputs'!$D$38,IF(1=2,'1.Inputs'!$D$39,$E263)))/(1-'1.Inputs'!$D$42)*$D263*(1+$G263)^(1-1))-('1.Inputs'!$D$37*12*IF(1=1,'1.Inputs'!$D$38,IF(1=2,'1.Inputs'!$D$39,$E263)))*'1.Inputs'!$D$43*(1+$G263)^(1-1)-'1.Inputs'!$D$44*(1+$G263)^(1-1)-('1.Inputs'!$D$20/'1.Inputs'!$D$27+'1.Inputs'!$D$23/'1.Inputs'!$D$28)))*'1.Inputs'!$D$53+('1.Inputs'!$D$20/'1.Inputs'!$D$27+'1.Inputs'!$D$23/'1.Inputs'!$D$28)-H263</f>
        <v>-356596014.97264647</v>
      </c>
      <c r="T263" s="36">
        <f ca="1">((('1.Inputs'!$D$37*12*IF(2=1,'1.Inputs'!$D$38,IF(2=2,'1.Inputs'!$D$39,$E263)))*$F263*(('1.Inputs'!$D$40)+(1-'1.Inputs'!$D$40)*(1+'1.Inputs'!$D$41))*(1+$G263)^(2-1))-(('1.Inputs'!$D$37*12*IF(2=1,'1.Inputs'!$D$38,IF(2=2,'1.Inputs'!$D$39,$E263)))/(1-'1.Inputs'!$D$42)*$D263*(1+$G263)^(2-1))-('1.Inputs'!$D$37*12*IF(2=1,'1.Inputs'!$D$38,IF(2=2,'1.Inputs'!$D$39,$E263)))*'1.Inputs'!$D$43*(1+$G263)^(2-1)-'1.Inputs'!$D$44*(1+$G263)^(2-1)-('1.Inputs'!$D$20/'1.Inputs'!$D$27+'1.Inputs'!$D$23/'1.Inputs'!$D$28))-MAX(0,((('1.Inputs'!$D$37*12*IF(2=1,'1.Inputs'!$D$38,IF(2=2,'1.Inputs'!$D$39,$E263)))*$F263*(('1.Inputs'!$D$40)+(1-'1.Inputs'!$D$40)*(1+'1.Inputs'!$D$41))*(1+$G263)^(2-1))-(('1.Inputs'!$D$37*12*IF(2=1,'1.Inputs'!$D$38,IF(2=2,'1.Inputs'!$D$39,$E263)))/(1-'1.Inputs'!$D$42)*$D263*(1+$G263)^(2-1))-('1.Inputs'!$D$37*12*IF(2=1,'1.Inputs'!$D$38,IF(2=2,'1.Inputs'!$D$39,$E263)))*'1.Inputs'!$D$43*(1+$G263)^(2-1)-'1.Inputs'!$D$44*(1+$G263)^(2-1)-('1.Inputs'!$D$20/'1.Inputs'!$D$27+'1.Inputs'!$D$23/'1.Inputs'!$D$28)))*'1.Inputs'!$D$53+('1.Inputs'!$D$20/'1.Inputs'!$D$27+'1.Inputs'!$D$23/'1.Inputs'!$D$28)-(I263-H263)</f>
        <v>497828528.26524103</v>
      </c>
      <c r="U263" s="36">
        <f ca="1">((('1.Inputs'!$D$37*12*IF(3=1,'1.Inputs'!$D$38,IF(3=2,'1.Inputs'!$D$39,$E263)))*$F263*(('1.Inputs'!$D$40)+(1-'1.Inputs'!$D$40)*(1+'1.Inputs'!$D$41))*(1+$G263)^(3-1))-(('1.Inputs'!$D$37*12*IF(3=1,'1.Inputs'!$D$38,IF(3=2,'1.Inputs'!$D$39,$E263)))/(1-'1.Inputs'!$D$42)*$D263*(1+$G263)^(3-1))-('1.Inputs'!$D$37*12*IF(3=1,'1.Inputs'!$D$38,IF(3=2,'1.Inputs'!$D$39,$E263)))*'1.Inputs'!$D$43*(1+$G263)^(3-1)-'1.Inputs'!$D$44*(1+$G263)^(3-1)-('1.Inputs'!$D$20/'1.Inputs'!$D$27+'1.Inputs'!$D$23/'1.Inputs'!$D$28))-MAX(0,((('1.Inputs'!$D$37*12*IF(3=1,'1.Inputs'!$D$38,IF(3=2,'1.Inputs'!$D$39,$E263)))*$F263*(('1.Inputs'!$D$40)+(1-'1.Inputs'!$D$40)*(1+'1.Inputs'!$D$41))*(1+$G263)^(3-1))-(('1.Inputs'!$D$37*12*IF(3=1,'1.Inputs'!$D$38,IF(3=2,'1.Inputs'!$D$39,$E263)))/(1-'1.Inputs'!$D$42)*$D263*(1+$G263)^(3-1))-('1.Inputs'!$D$37*12*IF(3=1,'1.Inputs'!$D$38,IF(3=2,'1.Inputs'!$D$39,$E263)))*'1.Inputs'!$D$43*(1+$G263)^(3-1)-'1.Inputs'!$D$44*(1+$G263)^(3-1)-('1.Inputs'!$D$20/'1.Inputs'!$D$27+'1.Inputs'!$D$23/'1.Inputs'!$D$28)))*'1.Inputs'!$D$53+('1.Inputs'!$D$20/'1.Inputs'!$D$27+'1.Inputs'!$D$23/'1.Inputs'!$D$28)-(J263-I263)</f>
        <v>926134350.92980838</v>
      </c>
      <c r="V263" s="36">
        <f ca="1">((('1.Inputs'!$D$37*12*IF(4=1,'1.Inputs'!$D$38,IF(4=2,'1.Inputs'!$D$39,$E263)))*$F263*(('1.Inputs'!$D$40)+(1-'1.Inputs'!$D$40)*(1+'1.Inputs'!$D$41))*(1+$G263)^(4-1))-(('1.Inputs'!$D$37*12*IF(4=1,'1.Inputs'!$D$38,IF(4=2,'1.Inputs'!$D$39,$E263)))/(1-'1.Inputs'!$D$42)*$D263*(1+$G263)^(4-1))-('1.Inputs'!$D$37*12*IF(4=1,'1.Inputs'!$D$38,IF(4=2,'1.Inputs'!$D$39,$E263)))*'1.Inputs'!$D$43*(1+$G263)^(4-1)-'1.Inputs'!$D$44*(1+$G263)^(4-1)-('1.Inputs'!$D$20/'1.Inputs'!$D$27+'1.Inputs'!$D$23/'1.Inputs'!$D$28))-MAX(0,((('1.Inputs'!$D$37*12*IF(4=1,'1.Inputs'!$D$38,IF(4=2,'1.Inputs'!$D$39,$E263)))*$F263*(('1.Inputs'!$D$40)+(1-'1.Inputs'!$D$40)*(1+'1.Inputs'!$D$41))*(1+$G263)^(4-1))-(('1.Inputs'!$D$37*12*IF(4=1,'1.Inputs'!$D$38,IF(4=2,'1.Inputs'!$D$39,$E263)))/(1-'1.Inputs'!$D$42)*$D263*(1+$G263)^(4-1))-('1.Inputs'!$D$37*12*IF(4=1,'1.Inputs'!$D$38,IF(4=2,'1.Inputs'!$D$39,$E263)))*'1.Inputs'!$D$43*(1+$G263)^(4-1)-'1.Inputs'!$D$44*(1+$G263)^(4-1)-('1.Inputs'!$D$20/'1.Inputs'!$D$27+'1.Inputs'!$D$23/'1.Inputs'!$D$28)))*'1.Inputs'!$D$53+('1.Inputs'!$D$20/'1.Inputs'!$D$27+'1.Inputs'!$D$23/'1.Inputs'!$D$28)-(K263-J263)</f>
        <v>1311552418.1000869</v>
      </c>
      <c r="W263" s="36">
        <f ca="1">((('1.Inputs'!$D$37*12*IF(5=1,'1.Inputs'!$D$38,IF(5=2,'1.Inputs'!$D$39,$E263)))*$F263*(('1.Inputs'!$D$40)+(1-'1.Inputs'!$D$40)*(1+'1.Inputs'!$D$41))*(1+$G263)^(5-1))-(('1.Inputs'!$D$37*12*IF(5=1,'1.Inputs'!$D$38,IF(5=2,'1.Inputs'!$D$39,$E263)))/(1-'1.Inputs'!$D$42)*$D263*(1+$G263)^(5-1))-('1.Inputs'!$D$37*12*IF(5=1,'1.Inputs'!$D$38,IF(5=2,'1.Inputs'!$D$39,$E263)))*'1.Inputs'!$D$43*(1+$G263)^(5-1)-'1.Inputs'!$D$44*(1+$G263)^(5-1)-('1.Inputs'!$D$20/'1.Inputs'!$D$27+'1.Inputs'!$D$23/'1.Inputs'!$D$28))-MAX(0,((('1.Inputs'!$D$37*12*IF(5=1,'1.Inputs'!$D$38,IF(5=2,'1.Inputs'!$D$39,$E263)))*$F263*(('1.Inputs'!$D$40)+(1-'1.Inputs'!$D$40)*(1+'1.Inputs'!$D$41))*(1+$G263)^(5-1))-(('1.Inputs'!$D$37*12*IF(5=1,'1.Inputs'!$D$38,IF(5=2,'1.Inputs'!$D$39,$E263)))/(1-'1.Inputs'!$D$42)*$D263*(1+$G263)^(5-1))-('1.Inputs'!$D$37*12*IF(5=1,'1.Inputs'!$D$38,IF(5=2,'1.Inputs'!$D$39,$E263)))*'1.Inputs'!$D$43*(1+$G263)^(5-1)-'1.Inputs'!$D$44*(1+$G263)^(5-1)-('1.Inputs'!$D$20/'1.Inputs'!$D$27+'1.Inputs'!$D$23/'1.Inputs'!$D$28)))*'1.Inputs'!$D$53+('1.Inputs'!$D$20/'1.Inputs'!$D$27+'1.Inputs'!$D$23/'1.Inputs'!$D$28)-(L263-K263)</f>
        <v>1361524413.2102489</v>
      </c>
      <c r="X263" s="36">
        <f ca="1">((('1.Inputs'!$D$37*12*IF(6=1,'1.Inputs'!$D$38,IF(6=2,'1.Inputs'!$D$39,$E263)))*$F263*(('1.Inputs'!$D$40)+(1-'1.Inputs'!$D$40)*(1+'1.Inputs'!$D$41))*(1+$G263)^(6-1))-(('1.Inputs'!$D$37*12*IF(6=1,'1.Inputs'!$D$38,IF(6=2,'1.Inputs'!$D$39,$E263)))/(1-'1.Inputs'!$D$42)*$D263*(1+$G263)^(6-1))-('1.Inputs'!$D$37*12*IF(6=1,'1.Inputs'!$D$38,IF(6=2,'1.Inputs'!$D$39,$E263)))*'1.Inputs'!$D$43*(1+$G263)^(6-1)-'1.Inputs'!$D$44*(1+$G263)^(6-1)-('1.Inputs'!$D$20/'1.Inputs'!$D$27+'1.Inputs'!$D$23/'1.Inputs'!$D$28))-MAX(0,((('1.Inputs'!$D$37*12*IF(6=1,'1.Inputs'!$D$38,IF(6=2,'1.Inputs'!$D$39,$E263)))*$F263*(('1.Inputs'!$D$40)+(1-'1.Inputs'!$D$40)*(1+'1.Inputs'!$D$41))*(1+$G263)^(6-1))-(('1.Inputs'!$D$37*12*IF(6=1,'1.Inputs'!$D$38,IF(6=2,'1.Inputs'!$D$39,$E263)))/(1-'1.Inputs'!$D$42)*$D263*(1+$G263)^(6-1))-('1.Inputs'!$D$37*12*IF(6=1,'1.Inputs'!$D$38,IF(6=2,'1.Inputs'!$D$39,$E263)))*'1.Inputs'!$D$43*(1+$G263)^(6-1)-'1.Inputs'!$D$44*(1+$G263)^(6-1)-('1.Inputs'!$D$20/'1.Inputs'!$D$27+'1.Inputs'!$D$23/'1.Inputs'!$D$28)))*'1.Inputs'!$D$53+('1.Inputs'!$D$20/'1.Inputs'!$D$27+'1.Inputs'!$D$23/'1.Inputs'!$D$28)-(M263-L263)</f>
        <v>1413471568.8987169</v>
      </c>
      <c r="Y263" s="36">
        <f ca="1">((('1.Inputs'!$D$37*12*IF(7=1,'1.Inputs'!$D$38,IF(7=2,'1.Inputs'!$D$39,$E263)))*$F263*(('1.Inputs'!$D$40)+(1-'1.Inputs'!$D$40)*(1+'1.Inputs'!$D$41))*(1+$G263)^(7-1))-(('1.Inputs'!$D$37*12*IF(7=1,'1.Inputs'!$D$38,IF(7=2,'1.Inputs'!$D$39,$E263)))/(1-'1.Inputs'!$D$42)*$D263*(1+$G263)^(7-1))-('1.Inputs'!$D$37*12*IF(7=1,'1.Inputs'!$D$38,IF(7=2,'1.Inputs'!$D$39,$E263)))*'1.Inputs'!$D$43*(1+$G263)^(7-1)-'1.Inputs'!$D$44*(1+$G263)^(7-1)-('1.Inputs'!$D$20/'1.Inputs'!$D$27+'1.Inputs'!$D$23/'1.Inputs'!$D$28))-MAX(0,((('1.Inputs'!$D$37*12*IF(7=1,'1.Inputs'!$D$38,IF(7=2,'1.Inputs'!$D$39,$E263)))*$F263*(('1.Inputs'!$D$40)+(1-'1.Inputs'!$D$40)*(1+'1.Inputs'!$D$41))*(1+$G263)^(7-1))-(('1.Inputs'!$D$37*12*IF(7=1,'1.Inputs'!$D$38,IF(7=2,'1.Inputs'!$D$39,$E263)))/(1-'1.Inputs'!$D$42)*$D263*(1+$G263)^(7-1))-('1.Inputs'!$D$37*12*IF(7=1,'1.Inputs'!$D$38,IF(7=2,'1.Inputs'!$D$39,$E263)))*'1.Inputs'!$D$43*(1+$G263)^(7-1)-'1.Inputs'!$D$44*(1+$G263)^(7-1)-('1.Inputs'!$D$20/'1.Inputs'!$D$27+'1.Inputs'!$D$23/'1.Inputs'!$D$28)))*'1.Inputs'!$D$53+('1.Inputs'!$D$20/'1.Inputs'!$D$27+'1.Inputs'!$D$23/'1.Inputs'!$D$28)-(N263-M263)</f>
        <v>1467471954.07792</v>
      </c>
      <c r="Z263" s="36">
        <f ca="1">((('1.Inputs'!$D$37*12*IF(8=1,'1.Inputs'!$D$38,IF(8=2,'1.Inputs'!$D$39,$E263)))*$F263*(('1.Inputs'!$D$40)+(1-'1.Inputs'!$D$40)*(1+'1.Inputs'!$D$41))*(1+$G263)^(8-1))-(('1.Inputs'!$D$37*12*IF(8=1,'1.Inputs'!$D$38,IF(8=2,'1.Inputs'!$D$39,$E263)))/(1-'1.Inputs'!$D$42)*$D263*(1+$G263)^(8-1))-('1.Inputs'!$D$37*12*IF(8=1,'1.Inputs'!$D$38,IF(8=2,'1.Inputs'!$D$39,$E263)))*'1.Inputs'!$D$43*(1+$G263)^(8-1)-'1.Inputs'!$D$44*(1+$G263)^(8-1)-('1.Inputs'!$D$20/'1.Inputs'!$D$27+'1.Inputs'!$D$23/'1.Inputs'!$D$28))-MAX(0,((('1.Inputs'!$D$37*12*IF(8=1,'1.Inputs'!$D$38,IF(8=2,'1.Inputs'!$D$39,$E263)))*$F263*(('1.Inputs'!$D$40)+(1-'1.Inputs'!$D$40)*(1+'1.Inputs'!$D$41))*(1+$G263)^(8-1))-(('1.Inputs'!$D$37*12*IF(8=1,'1.Inputs'!$D$38,IF(8=2,'1.Inputs'!$D$39,$E263)))/(1-'1.Inputs'!$D$42)*$D263*(1+$G263)^(8-1))-('1.Inputs'!$D$37*12*IF(8=1,'1.Inputs'!$D$38,IF(8=2,'1.Inputs'!$D$39,$E263)))*'1.Inputs'!$D$43*(1+$G263)^(8-1)-'1.Inputs'!$D$44*(1+$G263)^(8-1)-('1.Inputs'!$D$20/'1.Inputs'!$D$27+'1.Inputs'!$D$23/'1.Inputs'!$D$28)))*'1.Inputs'!$D$53+('1.Inputs'!$D$20/'1.Inputs'!$D$27+'1.Inputs'!$D$23/'1.Inputs'!$D$28)-(O263-N263)</f>
        <v>1523606723.3613453</v>
      </c>
      <c r="AA263" s="36">
        <f ca="1">((('1.Inputs'!$D$37*12*IF(9=1,'1.Inputs'!$D$38,IF(9=2,'1.Inputs'!$D$39,$E263)))*$F263*(('1.Inputs'!$D$40)+(1-'1.Inputs'!$D$40)*(1+'1.Inputs'!$D$41))*(1+$G263)^(9-1))-(('1.Inputs'!$D$37*12*IF(9=1,'1.Inputs'!$D$38,IF(9=2,'1.Inputs'!$D$39,$E263)))/(1-'1.Inputs'!$D$42)*$D263*(1+$G263)^(9-1))-('1.Inputs'!$D$37*12*IF(9=1,'1.Inputs'!$D$38,IF(9=2,'1.Inputs'!$D$39,$E263)))*'1.Inputs'!$D$43*(1+$G263)^(9-1)-'1.Inputs'!$D$44*(1+$G263)^(9-1)-('1.Inputs'!$D$20/'1.Inputs'!$D$27+'1.Inputs'!$D$23/'1.Inputs'!$D$28))-MAX(0,((('1.Inputs'!$D$37*12*IF(9=1,'1.Inputs'!$D$38,IF(9=2,'1.Inputs'!$D$39,$E263)))*$F263*(('1.Inputs'!$D$40)+(1-'1.Inputs'!$D$40)*(1+'1.Inputs'!$D$41))*(1+$G263)^(9-1))-(('1.Inputs'!$D$37*12*IF(9=1,'1.Inputs'!$D$38,IF(9=2,'1.Inputs'!$D$39,$E263)))/(1-'1.Inputs'!$D$42)*$D263*(1+$G263)^(9-1))-('1.Inputs'!$D$37*12*IF(9=1,'1.Inputs'!$D$38,IF(9=2,'1.Inputs'!$D$39,$E263)))*'1.Inputs'!$D$43*(1+$G263)^(9-1)-'1.Inputs'!$D$44*(1+$G263)^(9-1)-('1.Inputs'!$D$20/'1.Inputs'!$D$27+'1.Inputs'!$D$23/'1.Inputs'!$D$28)))*'1.Inputs'!$D$53+('1.Inputs'!$D$20/'1.Inputs'!$D$27+'1.Inputs'!$D$23/'1.Inputs'!$D$28)-(P263-O263)</f>
        <v>1581960239.0269511</v>
      </c>
      <c r="AB263" s="36">
        <f ca="1">((('1.Inputs'!$D$37*12*IF(10=1,'1.Inputs'!$D$38,IF(10=2,'1.Inputs'!$D$39,$E263)))*$F263*(('1.Inputs'!$D$40)+(1-'1.Inputs'!$D$40)*(1+'1.Inputs'!$D$41))*(1+$G263)^(10-1))-(('1.Inputs'!$D$37*12*IF(10=1,'1.Inputs'!$D$38,IF(10=2,'1.Inputs'!$D$39,$E263)))/(1-'1.Inputs'!$D$42)*$D263*(1+$G263)^(10-1))-('1.Inputs'!$D$37*12*IF(10=1,'1.Inputs'!$D$38,IF(10=2,'1.Inputs'!$D$39,$E263)))*'1.Inputs'!$D$43*(1+$G263)^(10-1)-'1.Inputs'!$D$44*(1+$G263)^(10-1)-('1.Inputs'!$D$20/'1.Inputs'!$D$27+'1.Inputs'!$D$23/'1.Inputs'!$D$28))-MAX(0,((('1.Inputs'!$D$37*12*IF(10=1,'1.Inputs'!$D$38,IF(10=2,'1.Inputs'!$D$39,$E263)))*$F263*(('1.Inputs'!$D$40)+(1-'1.Inputs'!$D$40)*(1+'1.Inputs'!$D$41))*(1+$G263)^(10-1))-(('1.Inputs'!$D$37*12*IF(10=1,'1.Inputs'!$D$38,IF(10=2,'1.Inputs'!$D$39,$E263)))/(1-'1.Inputs'!$D$42)*$D263*(1+$G263)^(10-1))-('1.Inputs'!$D$37*12*IF(10=1,'1.Inputs'!$D$38,IF(10=2,'1.Inputs'!$D$39,$E263)))*'1.Inputs'!$D$43*(1+$G263)^(10-1)-'1.Inputs'!$D$44*(1+$G263)^(10-1)-('1.Inputs'!$D$20/'1.Inputs'!$D$27+'1.Inputs'!$D$23/'1.Inputs'!$D$28)))*'1.Inputs'!$D$53+('1.Inputs'!$D$20/'1.Inputs'!$D$27+'1.Inputs'!$D$23/'1.Inputs'!$D$28)-(Q263-P263)+(('1.Inputs'!$D$20+'1.Inputs'!$D$23-('1.Inputs'!$D$20/'1.Inputs'!$D$27+'1.Inputs'!$D$23/'1.Inputs'!$D$28)*'1.Inputs'!$D$10)*'1.Inputs'!$D$60+'1.Inputs'!$D$19*'1.Inputs'!$D$59+Q263)</f>
        <v>4380390765.228879</v>
      </c>
      <c r="AC263" s="36">
        <f ca="1">S263-AC$13-AC$14+MIN(AC$13,MAX(0,((('1.Inputs'!$D$37*12*IF(1=1,'1.Inputs'!$D$38,IF(1=2,'1.Inputs'!$D$39,$E263)))*$F263*(('1.Inputs'!$D$40)+(1-'1.Inputs'!$D$40)*(1+'1.Inputs'!$D$41))*(1+$G263)^(1-1))-(('1.Inputs'!$D$37*12*IF(1=1,'1.Inputs'!$D$38,IF(1=2,'1.Inputs'!$D$39,$E263)))/(1-'1.Inputs'!$D$42)*$D263*(1+$G263)^(1-1))-('1.Inputs'!$D$37*12*IF(1=1,'1.Inputs'!$D$38,IF(1=2,'1.Inputs'!$D$39,$E263)))*'1.Inputs'!$D$43*(1+$G263)^(1-1)-'1.Inputs'!$D$44*(1+$G263)^(1-1)-('1.Inputs'!$D$20/'1.Inputs'!$D$27+'1.Inputs'!$D$23/'1.Inputs'!$D$28))))*'1.Inputs'!$D$53</f>
        <v>-452536014.97264647</v>
      </c>
      <c r="AD263" s="36">
        <f ca="1">T263-AD$13-AD$14+MIN(AD$13,MAX(0,((('1.Inputs'!$D$37*12*IF(2=1,'1.Inputs'!$D$38,IF(2=2,'1.Inputs'!$D$39,$E263)))*$F263*(('1.Inputs'!$D$40)+(1-'1.Inputs'!$D$40)*(1+'1.Inputs'!$D$41))*(1+$G263)^(2-1))-(('1.Inputs'!$D$37*12*IF(2=1,'1.Inputs'!$D$38,IF(2=2,'1.Inputs'!$D$39,$E263)))/(1-'1.Inputs'!$D$42)*$D263*(1+$G263)^(2-1))-('1.Inputs'!$D$37*12*IF(2=1,'1.Inputs'!$D$38,IF(2=2,'1.Inputs'!$D$39,$E263)))*'1.Inputs'!$D$43*(1+$G263)^(2-1)-'1.Inputs'!$D$44*(1+$G263)^(2-1)-('1.Inputs'!$D$20/'1.Inputs'!$D$27+'1.Inputs'!$D$23/'1.Inputs'!$D$28))))*'1.Inputs'!$D$53</f>
        <v>401888528.26524103</v>
      </c>
      <c r="AE263" s="36">
        <f ca="1">U263-AE$13-AE$14+MIN(AE$13,MAX(0,((('1.Inputs'!$D$37*12*IF(3=1,'1.Inputs'!$D$38,IF(3=2,'1.Inputs'!$D$39,$E263)))*$F263*(('1.Inputs'!$D$40)+(1-'1.Inputs'!$D$40)*(1+'1.Inputs'!$D$41))*(1+$G263)^(3-1))-(('1.Inputs'!$D$37*12*IF(3=1,'1.Inputs'!$D$38,IF(3=2,'1.Inputs'!$D$39,$E263)))/(1-'1.Inputs'!$D$42)*$D263*(1+$G263)^(3-1))-('1.Inputs'!$D$37*12*IF(3=1,'1.Inputs'!$D$38,IF(3=2,'1.Inputs'!$D$39,$E263)))*'1.Inputs'!$D$43*(1+$G263)^(3-1)-'1.Inputs'!$D$44*(1+$G263)^(3-1)-('1.Inputs'!$D$20/'1.Inputs'!$D$27+'1.Inputs'!$D$23/'1.Inputs'!$D$28))))*'1.Inputs'!$D$53</f>
        <v>584194350.92980838</v>
      </c>
      <c r="AF263" s="36">
        <f ca="1">V263-AF$13-AF$14+MIN(AF$13,MAX(0,((('1.Inputs'!$D$37*12*IF(4=1,'1.Inputs'!$D$38,IF(4=2,'1.Inputs'!$D$39,$E263)))*$F263*(('1.Inputs'!$D$40)+(1-'1.Inputs'!$D$40)*(1+'1.Inputs'!$D$41))*(1+$G263)^(4-1))-(('1.Inputs'!$D$37*12*IF(4=1,'1.Inputs'!$D$38,IF(4=2,'1.Inputs'!$D$39,$E263)))/(1-'1.Inputs'!$D$42)*$D263*(1+$G263)^(4-1))-('1.Inputs'!$D$37*12*IF(4=1,'1.Inputs'!$D$38,IF(4=2,'1.Inputs'!$D$39,$E263)))*'1.Inputs'!$D$43*(1+$G263)^(4-1)-'1.Inputs'!$D$44*(1+$G263)^(4-1)-('1.Inputs'!$D$20/'1.Inputs'!$D$27+'1.Inputs'!$D$23/'1.Inputs'!$D$28))))*'1.Inputs'!$D$53</f>
        <v>988800418.10008693</v>
      </c>
      <c r="AG263" s="36">
        <f ca="1">W263-AG$13-AG$14+MIN(AG$13,MAX(0,((('1.Inputs'!$D$37*12*IF(5=1,'1.Inputs'!$D$38,IF(5=2,'1.Inputs'!$D$39,$E263)))*$F263*(('1.Inputs'!$D$40)+(1-'1.Inputs'!$D$40)*(1+'1.Inputs'!$D$41))*(1+$G263)^(5-1))-(('1.Inputs'!$D$37*12*IF(5=1,'1.Inputs'!$D$38,IF(5=2,'1.Inputs'!$D$39,$E263)))/(1-'1.Inputs'!$D$42)*$D263*(1+$G263)^(5-1))-('1.Inputs'!$D$37*12*IF(5=1,'1.Inputs'!$D$38,IF(5=2,'1.Inputs'!$D$39,$E263)))*'1.Inputs'!$D$43*(1+$G263)^(5-1)-'1.Inputs'!$D$44*(1+$G263)^(5-1)-('1.Inputs'!$D$20/'1.Inputs'!$D$27+'1.Inputs'!$D$23/'1.Inputs'!$D$28))))*'1.Inputs'!$D$53</f>
        <v>1057960413.2102489</v>
      </c>
      <c r="AH263" s="36">
        <f ca="1">X263-AH$13-AH$14+MIN(AH$13,MAX(0,((('1.Inputs'!$D$37*12*IF(6=1,'1.Inputs'!$D$38,IF(6=2,'1.Inputs'!$D$39,$E263)))*$F263*(('1.Inputs'!$D$40)+(1-'1.Inputs'!$D$40)*(1+'1.Inputs'!$D$41))*(1+$G263)^(6-1))-(('1.Inputs'!$D$37*12*IF(6=1,'1.Inputs'!$D$38,IF(6=2,'1.Inputs'!$D$39,$E263)))/(1-'1.Inputs'!$D$42)*$D263*(1+$G263)^(6-1))-('1.Inputs'!$D$37*12*IF(6=1,'1.Inputs'!$D$38,IF(6=2,'1.Inputs'!$D$39,$E263)))*'1.Inputs'!$D$43*(1+$G263)^(6-1)-'1.Inputs'!$D$44*(1+$G263)^(6-1)-('1.Inputs'!$D$20/'1.Inputs'!$D$27+'1.Inputs'!$D$23/'1.Inputs'!$D$28))))*'1.Inputs'!$D$53</f>
        <v>1129095568.8987169</v>
      </c>
      <c r="AI263" s="36">
        <f ca="1">Y263-AI$13-AI$14+MIN(AI$13,MAX(0,((('1.Inputs'!$D$37*12*IF(7=1,'1.Inputs'!$D$38,IF(7=2,'1.Inputs'!$D$39,$E263)))*$F263*(('1.Inputs'!$D$40)+(1-'1.Inputs'!$D$40)*(1+'1.Inputs'!$D$41))*(1+$G263)^(7-1))-(('1.Inputs'!$D$37*12*IF(7=1,'1.Inputs'!$D$38,IF(7=2,'1.Inputs'!$D$39,$E263)))/(1-'1.Inputs'!$D$42)*$D263*(1+$G263)^(7-1))-('1.Inputs'!$D$37*12*IF(7=1,'1.Inputs'!$D$38,IF(7=2,'1.Inputs'!$D$39,$E263)))*'1.Inputs'!$D$43*(1+$G263)^(7-1)-'1.Inputs'!$D$44*(1+$G263)^(7-1)-('1.Inputs'!$D$20/'1.Inputs'!$D$27+'1.Inputs'!$D$23/'1.Inputs'!$D$28))))*'1.Inputs'!$D$53</f>
        <v>1202283954.07792</v>
      </c>
      <c r="AJ263" s="36">
        <f ca="1">Z263-AJ$13-AJ$14+MIN(AJ$13,MAX(0,((('1.Inputs'!$D$37*12*IF(8=1,'1.Inputs'!$D$38,IF(8=2,'1.Inputs'!$D$39,$E263)))*$F263*(('1.Inputs'!$D$40)+(1-'1.Inputs'!$D$40)*(1+'1.Inputs'!$D$41))*(1+$G263)^(8-1))-(('1.Inputs'!$D$37*12*IF(8=1,'1.Inputs'!$D$38,IF(8=2,'1.Inputs'!$D$39,$E263)))/(1-'1.Inputs'!$D$42)*$D263*(1+$G263)^(8-1))-('1.Inputs'!$D$37*12*IF(8=1,'1.Inputs'!$D$38,IF(8=2,'1.Inputs'!$D$39,$E263)))*'1.Inputs'!$D$43*(1+$G263)^(8-1)-'1.Inputs'!$D$44*(1+$G263)^(8-1)-('1.Inputs'!$D$20/'1.Inputs'!$D$27+'1.Inputs'!$D$23/'1.Inputs'!$D$28))))*'1.Inputs'!$D$53</f>
        <v>1523606723.3613453</v>
      </c>
      <c r="AK263" s="36">
        <f ca="1">AA263-AK$13-AK$14+MIN(AK$13,MAX(0,((('1.Inputs'!$D$37*12*IF(9=1,'1.Inputs'!$D$38,IF(9=2,'1.Inputs'!$D$39,$E263)))*$F263*(('1.Inputs'!$D$40)+(1-'1.Inputs'!$D$40)*(1+'1.Inputs'!$D$41))*(1+$G263)^(9-1))-(('1.Inputs'!$D$37*12*IF(9=1,'1.Inputs'!$D$38,IF(9=2,'1.Inputs'!$D$39,$E263)))/(1-'1.Inputs'!$D$42)*$D263*(1+$G263)^(9-1))-('1.Inputs'!$D$37*12*IF(9=1,'1.Inputs'!$D$38,IF(9=2,'1.Inputs'!$D$39,$E263)))*'1.Inputs'!$D$43*(1+$G263)^(9-1)-'1.Inputs'!$D$44*(1+$G263)^(9-1)-('1.Inputs'!$D$20/'1.Inputs'!$D$27+'1.Inputs'!$D$23/'1.Inputs'!$D$28))))*'1.Inputs'!$D$53</f>
        <v>1581960239.0269511</v>
      </c>
      <c r="AL263" s="36">
        <f ca="1">AB263-AL$13-AL$14+MIN(AL$13,MAX(0,((('1.Inputs'!$D$37*12*IF(10=1,'1.Inputs'!$D$38,IF(10=2,'1.Inputs'!$D$39,$E263)))*$F263*(('1.Inputs'!$D$40)+(1-'1.Inputs'!$D$40)*(1+'1.Inputs'!$D$41))*(1+$G263)^(10-1))-(('1.Inputs'!$D$37*12*IF(10=1,'1.Inputs'!$D$38,IF(10=2,'1.Inputs'!$D$39,$E263)))/(1-'1.Inputs'!$D$42)*$D263*(1+$G263)^(10-1))-('1.Inputs'!$D$37*12*IF(10=1,'1.Inputs'!$D$38,IF(10=2,'1.Inputs'!$D$39,$E263)))*'1.Inputs'!$D$43*(1+$G263)^(10-1)-'1.Inputs'!$D$44*(1+$G263)^(10-1)-('1.Inputs'!$D$20/'1.Inputs'!$D$27+'1.Inputs'!$D$23/'1.Inputs'!$D$28))))*'1.Inputs'!$D$53+'1.Inputs'!$D$35</f>
        <v>5180390765.228879</v>
      </c>
      <c r="AM263" s="48">
        <f ca="1">R263+NPV('1.Inputs'!$D$55,S263:AB263)</f>
        <v>4315898017.9171505</v>
      </c>
      <c r="AN263" s="48">
        <f ca="1">-('1.Inputs'!$D$24*(1-'1.Inputs'!$D$31)+'1.Inputs'!$D$35)+NPV('1.Inputs'!$D$54,AC263:AL263)</f>
        <v>2160608520.5737147</v>
      </c>
      <c r="AO263" s="36">
        <f t="shared" ca="1" si="29"/>
        <v>-2.4159621610612905</v>
      </c>
      <c r="AP263" s="36">
        <f t="shared" ca="1" si="30"/>
        <v>2.3529836151671959</v>
      </c>
      <c r="AQ263" s="36">
        <f ca="1">'1.Inputs'!$D$35+MIN(SUM($AC263:AC263),SUM($AC263:AD263),SUM($AC263:AE263),SUM($AC263:AF263),SUM($AC263:AG263),SUM($AC263:AH263),SUM($AC263:AI263),SUM($AC263:AJ263),SUM($AC263:AK263),SUM($AC263:AL263))</f>
        <v>347463985.02735353</v>
      </c>
      <c r="AR263" s="36">
        <f ca="1">IF(AP263&lt;'1.Inputs'!$D$57,1,0)</f>
        <v>0</v>
      </c>
      <c r="AS263" s="36">
        <f t="shared" ca="1" si="31"/>
        <v>0</v>
      </c>
    </row>
    <row r="264" spans="2:45" ht="15" customHeight="1" x14ac:dyDescent="0.25">
      <c r="B264" s="36">
        <v>249</v>
      </c>
      <c r="C264" s="36">
        <f t="shared" ca="1" si="24"/>
        <v>0.97050703903694302</v>
      </c>
      <c r="D264" s="36">
        <f t="shared" ca="1" si="25"/>
        <v>19608.56549551219</v>
      </c>
      <c r="E264" s="47">
        <f t="shared" ca="1" si="26"/>
        <v>0.89868822863225406</v>
      </c>
      <c r="F264" s="36">
        <f t="shared" ca="1" si="27"/>
        <v>32577.87329283703</v>
      </c>
      <c r="G264" s="36">
        <f t="shared" ca="1" si="28"/>
        <v>4.2472408181009613E-2</v>
      </c>
      <c r="H264" s="36">
        <f ca="1">((('1.Inputs'!$D$37*12*IF(1=1,'1.Inputs'!$D$38,IF(1=2,'1.Inputs'!$D$39,$E264)))*$F264*(('1.Inputs'!$D$40)+(1-'1.Inputs'!$D$40)*(1+'1.Inputs'!$D$41))*(1+$G264)^(1-1))*'1.Inputs'!$D$47+(('1.Inputs'!$D$37*12*IF(1=1,'1.Inputs'!$D$38,IF(1=2,'1.Inputs'!$D$39,$E264)))/(1-'1.Inputs'!$D$42)*$D264*(1+$G264)^(1-1))*('1.Inputs'!$D$48-'1.Inputs'!$D$49))/'1.Inputs'!$D$51</f>
        <v>859082147.50052369</v>
      </c>
      <c r="I264" s="36">
        <f ca="1">((('1.Inputs'!$D$37*12*IF(2=1,'1.Inputs'!$D$38,IF(2=2,'1.Inputs'!$D$39,$E264)))*$F264*(('1.Inputs'!$D$40)+(1-'1.Inputs'!$D$40)*(1+'1.Inputs'!$D$41))*(1+$G264)^(2-1))*'1.Inputs'!$D$47+(('1.Inputs'!$D$37*12*IF(2=1,'1.Inputs'!$D$38,IF(2=2,'1.Inputs'!$D$39,$E264)))/(1-'1.Inputs'!$D$42)*$D264*(1+$G264)^(2-1))*('1.Inputs'!$D$48-'1.Inputs'!$D$49))/'1.Inputs'!$D$51</f>
        <v>1253797209.1822577</v>
      </c>
      <c r="J264" s="36">
        <f ca="1">((('1.Inputs'!$D$37*12*IF(3=1,'1.Inputs'!$D$38,IF(3=2,'1.Inputs'!$D$39,$E264)))*$F264*(('1.Inputs'!$D$40)+(1-'1.Inputs'!$D$40)*(1+'1.Inputs'!$D$41))*(1+$G264)^(3-1))*'1.Inputs'!$D$47+(('1.Inputs'!$D$37*12*IF(3=1,'1.Inputs'!$D$38,IF(3=2,'1.Inputs'!$D$39,$E264)))/(1-'1.Inputs'!$D$42)*$D264*(1+$G264)^(3-1))*('1.Inputs'!$D$48-'1.Inputs'!$D$49))/'1.Inputs'!$D$51</f>
        <v>1678042209.9642036</v>
      </c>
      <c r="K264" s="36">
        <f ca="1">((('1.Inputs'!$D$37*12*IF(4=1,'1.Inputs'!$D$38,IF(4=2,'1.Inputs'!$D$39,$E264)))*$F264*(('1.Inputs'!$D$40)+(1-'1.Inputs'!$D$40)*(1+'1.Inputs'!$D$41))*(1+$G264)^(4-1))*'1.Inputs'!$D$47+(('1.Inputs'!$D$37*12*IF(4=1,'1.Inputs'!$D$38,IF(4=2,'1.Inputs'!$D$39,$E264)))/(1-'1.Inputs'!$D$42)*$D264*(1+$G264)^(4-1))*('1.Inputs'!$D$48-'1.Inputs'!$D$49))/'1.Inputs'!$D$51</f>
        <v>1749312703.6507664</v>
      </c>
      <c r="L264" s="36">
        <f ca="1">((('1.Inputs'!$D$37*12*IF(5=1,'1.Inputs'!$D$38,IF(5=2,'1.Inputs'!$D$39,$E264)))*$F264*(('1.Inputs'!$D$40)+(1-'1.Inputs'!$D$40)*(1+'1.Inputs'!$D$41))*(1+$G264)^(5-1))*'1.Inputs'!$D$47+(('1.Inputs'!$D$37*12*IF(5=1,'1.Inputs'!$D$38,IF(5=2,'1.Inputs'!$D$39,$E264)))/(1-'1.Inputs'!$D$42)*$D264*(1+$G264)^(5-1))*('1.Inputs'!$D$48-'1.Inputs'!$D$49))/'1.Inputs'!$D$51</f>
        <v>1823610226.8364468</v>
      </c>
      <c r="M264" s="36">
        <f ca="1">((('1.Inputs'!$D$37*12*IF(6=1,'1.Inputs'!$D$38,IF(6=2,'1.Inputs'!$D$39,$E264)))*$F264*(('1.Inputs'!$D$40)+(1-'1.Inputs'!$D$40)*(1+'1.Inputs'!$D$41))*(1+$G264)^(6-1))*'1.Inputs'!$D$47+(('1.Inputs'!$D$37*12*IF(6=1,'1.Inputs'!$D$38,IF(6=2,'1.Inputs'!$D$39,$E264)))/(1-'1.Inputs'!$D$42)*$D264*(1+$G264)^(6-1))*('1.Inputs'!$D$48-'1.Inputs'!$D$49))/'1.Inputs'!$D$51</f>
        <v>1901063344.7537079</v>
      </c>
      <c r="N264" s="36">
        <f ca="1">((('1.Inputs'!$D$37*12*IF(7=1,'1.Inputs'!$D$38,IF(7=2,'1.Inputs'!$D$39,$E264)))*$F264*(('1.Inputs'!$D$40)+(1-'1.Inputs'!$D$40)*(1+'1.Inputs'!$D$41))*(1+$G264)^(7-1))*'1.Inputs'!$D$47+(('1.Inputs'!$D$37*12*IF(7=1,'1.Inputs'!$D$38,IF(7=2,'1.Inputs'!$D$39,$E264)))/(1-'1.Inputs'!$D$42)*$D264*(1+$G264)^(7-1))*('1.Inputs'!$D$48-'1.Inputs'!$D$49))/'1.Inputs'!$D$51</f>
        <v>1981806083.1100423</v>
      </c>
      <c r="O264" s="36">
        <f ca="1">((('1.Inputs'!$D$37*12*IF(8=1,'1.Inputs'!$D$38,IF(8=2,'1.Inputs'!$D$39,$E264)))*$F264*(('1.Inputs'!$D$40)+(1-'1.Inputs'!$D$40)*(1+'1.Inputs'!$D$41))*(1+$G264)^(8-1))*'1.Inputs'!$D$47+(('1.Inputs'!$D$37*12*IF(8=1,'1.Inputs'!$D$38,IF(8=2,'1.Inputs'!$D$39,$E264)))/(1-'1.Inputs'!$D$42)*$D264*(1+$G264)^(8-1))*('1.Inputs'!$D$48-'1.Inputs'!$D$49))/'1.Inputs'!$D$51</f>
        <v>2065978160.0074999</v>
      </c>
      <c r="P264" s="36">
        <f ca="1">((('1.Inputs'!$D$37*12*IF(9=1,'1.Inputs'!$D$38,IF(9=2,'1.Inputs'!$D$39,$E264)))*$F264*(('1.Inputs'!$D$40)+(1-'1.Inputs'!$D$40)*(1+'1.Inputs'!$D$41))*(1+$G264)^(9-1))*'1.Inputs'!$D$47+(('1.Inputs'!$D$37*12*IF(9=1,'1.Inputs'!$D$38,IF(9=2,'1.Inputs'!$D$39,$E264)))/(1-'1.Inputs'!$D$42)*$D264*(1+$G264)^(9-1))*('1.Inputs'!$D$48-'1.Inputs'!$D$49))/'1.Inputs'!$D$51</f>
        <v>2153725227.7123895</v>
      </c>
      <c r="Q264" s="36">
        <f ca="1">((('1.Inputs'!$D$37*12*IF(10=1,'1.Inputs'!$D$38,IF(10=2,'1.Inputs'!$D$39,$E264)))*$F264*(('1.Inputs'!$D$40)+(1-'1.Inputs'!$D$40)*(1+'1.Inputs'!$D$41))*(1+$G264)^(10-1))*'1.Inputs'!$D$47+(('1.Inputs'!$D$37*12*IF(10=1,'1.Inputs'!$D$38,IF(10=2,'1.Inputs'!$D$39,$E264)))/(1-'1.Inputs'!$D$42)*$D264*(1+$G264)^(10-1))*('1.Inputs'!$D$48-'1.Inputs'!$D$49))/'1.Inputs'!$D$51</f>
        <v>2245199124.6935277</v>
      </c>
      <c r="R264" s="36">
        <f>-'1.Inputs'!$D$24</f>
        <v>-2050000000</v>
      </c>
      <c r="S264" s="36">
        <f ca="1">((('1.Inputs'!$D$37*12*IF(1=1,'1.Inputs'!$D$38,IF(1=2,'1.Inputs'!$D$39,$E264)))*$F264*(('1.Inputs'!$D$40)+(1-'1.Inputs'!$D$40)*(1+'1.Inputs'!$D$41))*(1+$G264)^(1-1))-(('1.Inputs'!$D$37*12*IF(1=1,'1.Inputs'!$D$38,IF(1=2,'1.Inputs'!$D$39,$E264)))/(1-'1.Inputs'!$D$42)*$D264*(1+$G264)^(1-1))-('1.Inputs'!$D$37*12*IF(1=1,'1.Inputs'!$D$38,IF(1=2,'1.Inputs'!$D$39,$E264)))*'1.Inputs'!$D$43*(1+$G264)^(1-1)-'1.Inputs'!$D$44*(1+$G264)^(1-1)-('1.Inputs'!$D$20/'1.Inputs'!$D$27+'1.Inputs'!$D$23/'1.Inputs'!$D$28))-MAX(0,((('1.Inputs'!$D$37*12*IF(1=1,'1.Inputs'!$D$38,IF(1=2,'1.Inputs'!$D$39,$E264)))*$F264*(('1.Inputs'!$D$40)+(1-'1.Inputs'!$D$40)*(1+'1.Inputs'!$D$41))*(1+$G264)^(1-1))-(('1.Inputs'!$D$37*12*IF(1=1,'1.Inputs'!$D$38,IF(1=2,'1.Inputs'!$D$39,$E264)))/(1-'1.Inputs'!$D$42)*$D264*(1+$G264)^(1-1))-('1.Inputs'!$D$37*12*IF(1=1,'1.Inputs'!$D$38,IF(1=2,'1.Inputs'!$D$39,$E264)))*'1.Inputs'!$D$43*(1+$G264)^(1-1)-'1.Inputs'!$D$44*(1+$G264)^(1-1)-('1.Inputs'!$D$20/'1.Inputs'!$D$27+'1.Inputs'!$D$23/'1.Inputs'!$D$28)))*'1.Inputs'!$D$53+('1.Inputs'!$D$20/'1.Inputs'!$D$27+'1.Inputs'!$D$23/'1.Inputs'!$D$28)-H264</f>
        <v>-471518035.43438172</v>
      </c>
      <c r="T264" s="36">
        <f ca="1">((('1.Inputs'!$D$37*12*IF(2=1,'1.Inputs'!$D$38,IF(2=2,'1.Inputs'!$D$39,$E264)))*$F264*(('1.Inputs'!$D$40)+(1-'1.Inputs'!$D$40)*(1+'1.Inputs'!$D$41))*(1+$G264)^(2-1))-(('1.Inputs'!$D$37*12*IF(2=1,'1.Inputs'!$D$38,IF(2=2,'1.Inputs'!$D$39,$E264)))/(1-'1.Inputs'!$D$42)*$D264*(1+$G264)^(2-1))-('1.Inputs'!$D$37*12*IF(2=1,'1.Inputs'!$D$38,IF(2=2,'1.Inputs'!$D$39,$E264)))*'1.Inputs'!$D$43*(1+$G264)^(2-1)-'1.Inputs'!$D$44*(1+$G264)^(2-1)-('1.Inputs'!$D$20/'1.Inputs'!$D$27+'1.Inputs'!$D$23/'1.Inputs'!$D$28))-MAX(0,((('1.Inputs'!$D$37*12*IF(2=1,'1.Inputs'!$D$38,IF(2=2,'1.Inputs'!$D$39,$E264)))*$F264*(('1.Inputs'!$D$40)+(1-'1.Inputs'!$D$40)*(1+'1.Inputs'!$D$41))*(1+$G264)^(2-1))-(('1.Inputs'!$D$37*12*IF(2=1,'1.Inputs'!$D$38,IF(2=2,'1.Inputs'!$D$39,$E264)))/(1-'1.Inputs'!$D$42)*$D264*(1+$G264)^(2-1))-('1.Inputs'!$D$37*12*IF(2=1,'1.Inputs'!$D$38,IF(2=2,'1.Inputs'!$D$39,$E264)))*'1.Inputs'!$D$43*(1+$G264)^(2-1)-'1.Inputs'!$D$44*(1+$G264)^(2-1)-('1.Inputs'!$D$20/'1.Inputs'!$D$27+'1.Inputs'!$D$23/'1.Inputs'!$D$28)))*'1.Inputs'!$D$53+('1.Inputs'!$D$20/'1.Inputs'!$D$27+'1.Inputs'!$D$23/'1.Inputs'!$D$28)-(I264-H264)</f>
        <v>393148782.55362427</v>
      </c>
      <c r="U264" s="36">
        <f ca="1">((('1.Inputs'!$D$37*12*IF(3=1,'1.Inputs'!$D$38,IF(3=2,'1.Inputs'!$D$39,$E264)))*$F264*(('1.Inputs'!$D$40)+(1-'1.Inputs'!$D$40)*(1+'1.Inputs'!$D$41))*(1+$G264)^(3-1))-(('1.Inputs'!$D$37*12*IF(3=1,'1.Inputs'!$D$38,IF(3=2,'1.Inputs'!$D$39,$E264)))/(1-'1.Inputs'!$D$42)*$D264*(1+$G264)^(3-1))-('1.Inputs'!$D$37*12*IF(3=1,'1.Inputs'!$D$38,IF(3=2,'1.Inputs'!$D$39,$E264)))*'1.Inputs'!$D$43*(1+$G264)^(3-1)-'1.Inputs'!$D$44*(1+$G264)^(3-1)-('1.Inputs'!$D$20/'1.Inputs'!$D$27+'1.Inputs'!$D$23/'1.Inputs'!$D$28))-MAX(0,((('1.Inputs'!$D$37*12*IF(3=1,'1.Inputs'!$D$38,IF(3=2,'1.Inputs'!$D$39,$E264)))*$F264*(('1.Inputs'!$D$40)+(1-'1.Inputs'!$D$40)*(1+'1.Inputs'!$D$41))*(1+$G264)^(3-1))-(('1.Inputs'!$D$37*12*IF(3=1,'1.Inputs'!$D$38,IF(3=2,'1.Inputs'!$D$39,$E264)))/(1-'1.Inputs'!$D$42)*$D264*(1+$G264)^(3-1))-('1.Inputs'!$D$37*12*IF(3=1,'1.Inputs'!$D$38,IF(3=2,'1.Inputs'!$D$39,$E264)))*'1.Inputs'!$D$43*(1+$G264)^(3-1)-'1.Inputs'!$D$44*(1+$G264)^(3-1)-('1.Inputs'!$D$20/'1.Inputs'!$D$27+'1.Inputs'!$D$23/'1.Inputs'!$D$28)))*'1.Inputs'!$D$53+('1.Inputs'!$D$20/'1.Inputs'!$D$27+'1.Inputs'!$D$23/'1.Inputs'!$D$28)-(J264-I264)</f>
        <v>794669875.96703792</v>
      </c>
      <c r="V264" s="36">
        <f ca="1">((('1.Inputs'!$D$37*12*IF(4=1,'1.Inputs'!$D$38,IF(4=2,'1.Inputs'!$D$39,$E264)))*$F264*(('1.Inputs'!$D$40)+(1-'1.Inputs'!$D$40)*(1+'1.Inputs'!$D$41))*(1+$G264)^(4-1))-(('1.Inputs'!$D$37*12*IF(4=1,'1.Inputs'!$D$38,IF(4=2,'1.Inputs'!$D$39,$E264)))/(1-'1.Inputs'!$D$42)*$D264*(1+$G264)^(4-1))-('1.Inputs'!$D$37*12*IF(4=1,'1.Inputs'!$D$38,IF(4=2,'1.Inputs'!$D$39,$E264)))*'1.Inputs'!$D$43*(1+$G264)^(4-1)-'1.Inputs'!$D$44*(1+$G264)^(4-1)-('1.Inputs'!$D$20/'1.Inputs'!$D$27+'1.Inputs'!$D$23/'1.Inputs'!$D$28))-MAX(0,((('1.Inputs'!$D$37*12*IF(4=1,'1.Inputs'!$D$38,IF(4=2,'1.Inputs'!$D$39,$E264)))*$F264*(('1.Inputs'!$D$40)+(1-'1.Inputs'!$D$40)*(1+'1.Inputs'!$D$41))*(1+$G264)^(4-1))-(('1.Inputs'!$D$37*12*IF(4=1,'1.Inputs'!$D$38,IF(4=2,'1.Inputs'!$D$39,$E264)))/(1-'1.Inputs'!$D$42)*$D264*(1+$G264)^(4-1))-('1.Inputs'!$D$37*12*IF(4=1,'1.Inputs'!$D$38,IF(4=2,'1.Inputs'!$D$39,$E264)))*'1.Inputs'!$D$43*(1+$G264)^(4-1)-'1.Inputs'!$D$44*(1+$G264)^(4-1)-('1.Inputs'!$D$20/'1.Inputs'!$D$27+'1.Inputs'!$D$23/'1.Inputs'!$D$28)))*'1.Inputs'!$D$53+('1.Inputs'!$D$20/'1.Inputs'!$D$27+'1.Inputs'!$D$23/'1.Inputs'!$D$28)-(K264-J264)</f>
        <v>1197407811.9590566</v>
      </c>
      <c r="W264" s="36">
        <f ca="1">((('1.Inputs'!$D$37*12*IF(5=1,'1.Inputs'!$D$38,IF(5=2,'1.Inputs'!$D$39,$E264)))*$F264*(('1.Inputs'!$D$40)+(1-'1.Inputs'!$D$40)*(1+'1.Inputs'!$D$41))*(1+$G264)^(5-1))-(('1.Inputs'!$D$37*12*IF(5=1,'1.Inputs'!$D$38,IF(5=2,'1.Inputs'!$D$39,$E264)))/(1-'1.Inputs'!$D$42)*$D264*(1+$G264)^(5-1))-('1.Inputs'!$D$37*12*IF(5=1,'1.Inputs'!$D$38,IF(5=2,'1.Inputs'!$D$39,$E264)))*'1.Inputs'!$D$43*(1+$G264)^(5-1)-'1.Inputs'!$D$44*(1+$G264)^(5-1)-('1.Inputs'!$D$20/'1.Inputs'!$D$27+'1.Inputs'!$D$23/'1.Inputs'!$D$28))-MAX(0,((('1.Inputs'!$D$37*12*IF(5=1,'1.Inputs'!$D$38,IF(5=2,'1.Inputs'!$D$39,$E264)))*$F264*(('1.Inputs'!$D$40)+(1-'1.Inputs'!$D$40)*(1+'1.Inputs'!$D$41))*(1+$G264)^(5-1))-(('1.Inputs'!$D$37*12*IF(5=1,'1.Inputs'!$D$38,IF(5=2,'1.Inputs'!$D$39,$E264)))/(1-'1.Inputs'!$D$42)*$D264*(1+$G264)^(5-1))-('1.Inputs'!$D$37*12*IF(5=1,'1.Inputs'!$D$38,IF(5=2,'1.Inputs'!$D$39,$E264)))*'1.Inputs'!$D$43*(1+$G264)^(5-1)-'1.Inputs'!$D$44*(1+$G264)^(5-1)-('1.Inputs'!$D$20/'1.Inputs'!$D$27+'1.Inputs'!$D$23/'1.Inputs'!$D$28)))*'1.Inputs'!$D$53+('1.Inputs'!$D$20/'1.Inputs'!$D$27+'1.Inputs'!$D$23/'1.Inputs'!$D$28)-(L264-K264)</f>
        <v>1246257784.0211577</v>
      </c>
      <c r="X264" s="36">
        <f ca="1">((('1.Inputs'!$D$37*12*IF(6=1,'1.Inputs'!$D$38,IF(6=2,'1.Inputs'!$D$39,$E264)))*$F264*(('1.Inputs'!$D$40)+(1-'1.Inputs'!$D$40)*(1+'1.Inputs'!$D$41))*(1+$G264)^(6-1))-(('1.Inputs'!$D$37*12*IF(6=1,'1.Inputs'!$D$38,IF(6=2,'1.Inputs'!$D$39,$E264)))/(1-'1.Inputs'!$D$42)*$D264*(1+$G264)^(6-1))-('1.Inputs'!$D$37*12*IF(6=1,'1.Inputs'!$D$38,IF(6=2,'1.Inputs'!$D$39,$E264)))*'1.Inputs'!$D$43*(1+$G264)^(6-1)-'1.Inputs'!$D$44*(1+$G264)^(6-1)-('1.Inputs'!$D$20/'1.Inputs'!$D$27+'1.Inputs'!$D$23/'1.Inputs'!$D$28))-MAX(0,((('1.Inputs'!$D$37*12*IF(6=1,'1.Inputs'!$D$38,IF(6=2,'1.Inputs'!$D$39,$E264)))*$F264*(('1.Inputs'!$D$40)+(1-'1.Inputs'!$D$40)*(1+'1.Inputs'!$D$41))*(1+$G264)^(6-1))-(('1.Inputs'!$D$37*12*IF(6=1,'1.Inputs'!$D$38,IF(6=2,'1.Inputs'!$D$39,$E264)))/(1-'1.Inputs'!$D$42)*$D264*(1+$G264)^(6-1))-('1.Inputs'!$D$37*12*IF(6=1,'1.Inputs'!$D$38,IF(6=2,'1.Inputs'!$D$39,$E264)))*'1.Inputs'!$D$43*(1+$G264)^(6-1)-'1.Inputs'!$D$44*(1+$G264)^(6-1)-('1.Inputs'!$D$20/'1.Inputs'!$D$27+'1.Inputs'!$D$23/'1.Inputs'!$D$28)))*'1.Inputs'!$D$53+('1.Inputs'!$D$20/'1.Inputs'!$D$27+'1.Inputs'!$D$23/'1.Inputs'!$D$28)-(M264-L264)</f>
        <v>1297182532.0363116</v>
      </c>
      <c r="Y264" s="36">
        <f ca="1">((('1.Inputs'!$D$37*12*IF(7=1,'1.Inputs'!$D$38,IF(7=2,'1.Inputs'!$D$39,$E264)))*$F264*(('1.Inputs'!$D$40)+(1-'1.Inputs'!$D$40)*(1+'1.Inputs'!$D$41))*(1+$G264)^(7-1))-(('1.Inputs'!$D$37*12*IF(7=1,'1.Inputs'!$D$38,IF(7=2,'1.Inputs'!$D$39,$E264)))/(1-'1.Inputs'!$D$42)*$D264*(1+$G264)^(7-1))-('1.Inputs'!$D$37*12*IF(7=1,'1.Inputs'!$D$38,IF(7=2,'1.Inputs'!$D$39,$E264)))*'1.Inputs'!$D$43*(1+$G264)^(7-1)-'1.Inputs'!$D$44*(1+$G264)^(7-1)-('1.Inputs'!$D$20/'1.Inputs'!$D$27+'1.Inputs'!$D$23/'1.Inputs'!$D$28))-MAX(0,((('1.Inputs'!$D$37*12*IF(7=1,'1.Inputs'!$D$38,IF(7=2,'1.Inputs'!$D$39,$E264)))*$F264*(('1.Inputs'!$D$40)+(1-'1.Inputs'!$D$40)*(1+'1.Inputs'!$D$41))*(1+$G264)^(7-1))-(('1.Inputs'!$D$37*12*IF(7=1,'1.Inputs'!$D$38,IF(7=2,'1.Inputs'!$D$39,$E264)))/(1-'1.Inputs'!$D$42)*$D264*(1+$G264)^(7-1))-('1.Inputs'!$D$37*12*IF(7=1,'1.Inputs'!$D$38,IF(7=2,'1.Inputs'!$D$39,$E264)))*'1.Inputs'!$D$43*(1+$G264)^(7-1)-'1.Inputs'!$D$44*(1+$G264)^(7-1)-('1.Inputs'!$D$20/'1.Inputs'!$D$27+'1.Inputs'!$D$23/'1.Inputs'!$D$28)))*'1.Inputs'!$D$53+('1.Inputs'!$D$20/'1.Inputs'!$D$27+'1.Inputs'!$D$23/'1.Inputs'!$D$28)-(N264-M264)</f>
        <v>1350270176.7356806</v>
      </c>
      <c r="Z264" s="36">
        <f ca="1">((('1.Inputs'!$D$37*12*IF(8=1,'1.Inputs'!$D$38,IF(8=2,'1.Inputs'!$D$39,$E264)))*$F264*(('1.Inputs'!$D$40)+(1-'1.Inputs'!$D$40)*(1+'1.Inputs'!$D$41))*(1+$G264)^(8-1))-(('1.Inputs'!$D$37*12*IF(8=1,'1.Inputs'!$D$38,IF(8=2,'1.Inputs'!$D$39,$E264)))/(1-'1.Inputs'!$D$42)*$D264*(1+$G264)^(8-1))-('1.Inputs'!$D$37*12*IF(8=1,'1.Inputs'!$D$38,IF(8=2,'1.Inputs'!$D$39,$E264)))*'1.Inputs'!$D$43*(1+$G264)^(8-1)-'1.Inputs'!$D$44*(1+$G264)^(8-1)-('1.Inputs'!$D$20/'1.Inputs'!$D$27+'1.Inputs'!$D$23/'1.Inputs'!$D$28))-MAX(0,((('1.Inputs'!$D$37*12*IF(8=1,'1.Inputs'!$D$38,IF(8=2,'1.Inputs'!$D$39,$E264)))*$F264*(('1.Inputs'!$D$40)+(1-'1.Inputs'!$D$40)*(1+'1.Inputs'!$D$41))*(1+$G264)^(8-1))-(('1.Inputs'!$D$37*12*IF(8=1,'1.Inputs'!$D$38,IF(8=2,'1.Inputs'!$D$39,$E264)))/(1-'1.Inputs'!$D$42)*$D264*(1+$G264)^(8-1))-('1.Inputs'!$D$37*12*IF(8=1,'1.Inputs'!$D$38,IF(8=2,'1.Inputs'!$D$39,$E264)))*'1.Inputs'!$D$43*(1+$G264)^(8-1)-'1.Inputs'!$D$44*(1+$G264)^(8-1)-('1.Inputs'!$D$20/'1.Inputs'!$D$27+'1.Inputs'!$D$23/'1.Inputs'!$D$28)))*'1.Inputs'!$D$53+('1.Inputs'!$D$20/'1.Inputs'!$D$27+'1.Inputs'!$D$23/'1.Inputs'!$D$28)-(O264-N264)</f>
        <v>1405612581.5500898</v>
      </c>
      <c r="AA264" s="36">
        <f ca="1">((('1.Inputs'!$D$37*12*IF(9=1,'1.Inputs'!$D$38,IF(9=2,'1.Inputs'!$D$39,$E264)))*$F264*(('1.Inputs'!$D$40)+(1-'1.Inputs'!$D$40)*(1+'1.Inputs'!$D$41))*(1+$G264)^(9-1))-(('1.Inputs'!$D$37*12*IF(9=1,'1.Inputs'!$D$38,IF(9=2,'1.Inputs'!$D$39,$E264)))/(1-'1.Inputs'!$D$42)*$D264*(1+$G264)^(9-1))-('1.Inputs'!$D$37*12*IF(9=1,'1.Inputs'!$D$38,IF(9=2,'1.Inputs'!$D$39,$E264)))*'1.Inputs'!$D$43*(1+$G264)^(9-1)-'1.Inputs'!$D$44*(1+$G264)^(9-1)-('1.Inputs'!$D$20/'1.Inputs'!$D$27+'1.Inputs'!$D$23/'1.Inputs'!$D$28))-MAX(0,((('1.Inputs'!$D$37*12*IF(9=1,'1.Inputs'!$D$38,IF(9=2,'1.Inputs'!$D$39,$E264)))*$F264*(('1.Inputs'!$D$40)+(1-'1.Inputs'!$D$40)*(1+'1.Inputs'!$D$41))*(1+$G264)^(9-1))-(('1.Inputs'!$D$37*12*IF(9=1,'1.Inputs'!$D$38,IF(9=2,'1.Inputs'!$D$39,$E264)))/(1-'1.Inputs'!$D$42)*$D264*(1+$G264)^(9-1))-('1.Inputs'!$D$37*12*IF(9=1,'1.Inputs'!$D$38,IF(9=2,'1.Inputs'!$D$39,$E264)))*'1.Inputs'!$D$43*(1+$G264)^(9-1)-'1.Inputs'!$D$44*(1+$G264)^(9-1)-('1.Inputs'!$D$20/'1.Inputs'!$D$27+'1.Inputs'!$D$23/'1.Inputs'!$D$28)))*'1.Inputs'!$D$53+('1.Inputs'!$D$20/'1.Inputs'!$D$27+'1.Inputs'!$D$23/'1.Inputs'!$D$28)-(P264-O264)</f>
        <v>1463305511.5714953</v>
      </c>
      <c r="AB264" s="36">
        <f ca="1">((('1.Inputs'!$D$37*12*IF(10=1,'1.Inputs'!$D$38,IF(10=2,'1.Inputs'!$D$39,$E264)))*$F264*(('1.Inputs'!$D$40)+(1-'1.Inputs'!$D$40)*(1+'1.Inputs'!$D$41))*(1+$G264)^(10-1))-(('1.Inputs'!$D$37*12*IF(10=1,'1.Inputs'!$D$38,IF(10=2,'1.Inputs'!$D$39,$E264)))/(1-'1.Inputs'!$D$42)*$D264*(1+$G264)^(10-1))-('1.Inputs'!$D$37*12*IF(10=1,'1.Inputs'!$D$38,IF(10=2,'1.Inputs'!$D$39,$E264)))*'1.Inputs'!$D$43*(1+$G264)^(10-1)-'1.Inputs'!$D$44*(1+$G264)^(10-1)-('1.Inputs'!$D$20/'1.Inputs'!$D$27+'1.Inputs'!$D$23/'1.Inputs'!$D$28))-MAX(0,((('1.Inputs'!$D$37*12*IF(10=1,'1.Inputs'!$D$38,IF(10=2,'1.Inputs'!$D$39,$E264)))*$F264*(('1.Inputs'!$D$40)+(1-'1.Inputs'!$D$40)*(1+'1.Inputs'!$D$41))*(1+$G264)^(10-1))-(('1.Inputs'!$D$37*12*IF(10=1,'1.Inputs'!$D$38,IF(10=2,'1.Inputs'!$D$39,$E264)))/(1-'1.Inputs'!$D$42)*$D264*(1+$G264)^(10-1))-('1.Inputs'!$D$37*12*IF(10=1,'1.Inputs'!$D$38,IF(10=2,'1.Inputs'!$D$39,$E264)))*'1.Inputs'!$D$43*(1+$G264)^(10-1)-'1.Inputs'!$D$44*(1+$G264)^(10-1)-('1.Inputs'!$D$20/'1.Inputs'!$D$27+'1.Inputs'!$D$23/'1.Inputs'!$D$28)))*'1.Inputs'!$D$53+('1.Inputs'!$D$20/'1.Inputs'!$D$27+'1.Inputs'!$D$23/'1.Inputs'!$D$28)-(Q264-P264)+(('1.Inputs'!$D$20+'1.Inputs'!$D$23-('1.Inputs'!$D$20/'1.Inputs'!$D$27+'1.Inputs'!$D$23/'1.Inputs'!$D$28)*'1.Inputs'!$D$10)*'1.Inputs'!$D$60+'1.Inputs'!$D$19*'1.Inputs'!$D$59+Q264)</f>
        <v>4468647923.9594555</v>
      </c>
      <c r="AC264" s="36">
        <f ca="1">S264-AC$13-AC$14+MIN(AC$13,MAX(0,((('1.Inputs'!$D$37*12*IF(1=1,'1.Inputs'!$D$38,IF(1=2,'1.Inputs'!$D$39,$E264)))*$F264*(('1.Inputs'!$D$40)+(1-'1.Inputs'!$D$40)*(1+'1.Inputs'!$D$41))*(1+$G264)^(1-1))-(('1.Inputs'!$D$37*12*IF(1=1,'1.Inputs'!$D$38,IF(1=2,'1.Inputs'!$D$39,$E264)))/(1-'1.Inputs'!$D$42)*$D264*(1+$G264)^(1-1))-('1.Inputs'!$D$37*12*IF(1=1,'1.Inputs'!$D$38,IF(1=2,'1.Inputs'!$D$39,$E264)))*'1.Inputs'!$D$43*(1+$G264)^(1-1)-'1.Inputs'!$D$44*(1+$G264)^(1-1)-('1.Inputs'!$D$20/'1.Inputs'!$D$27+'1.Inputs'!$D$23/'1.Inputs'!$D$28))))*'1.Inputs'!$D$53</f>
        <v>-567458035.43438172</v>
      </c>
      <c r="AD264" s="36">
        <f ca="1">T264-AD$13-AD$14+MIN(AD$13,MAX(0,((('1.Inputs'!$D$37*12*IF(2=1,'1.Inputs'!$D$38,IF(2=2,'1.Inputs'!$D$39,$E264)))*$F264*(('1.Inputs'!$D$40)+(1-'1.Inputs'!$D$40)*(1+'1.Inputs'!$D$41))*(1+$G264)^(2-1))-(('1.Inputs'!$D$37*12*IF(2=1,'1.Inputs'!$D$38,IF(2=2,'1.Inputs'!$D$39,$E264)))/(1-'1.Inputs'!$D$42)*$D264*(1+$G264)^(2-1))-('1.Inputs'!$D$37*12*IF(2=1,'1.Inputs'!$D$38,IF(2=2,'1.Inputs'!$D$39,$E264)))*'1.Inputs'!$D$43*(1+$G264)^(2-1)-'1.Inputs'!$D$44*(1+$G264)^(2-1)-('1.Inputs'!$D$20/'1.Inputs'!$D$27+'1.Inputs'!$D$23/'1.Inputs'!$D$28))))*'1.Inputs'!$D$53</f>
        <v>297208782.55362427</v>
      </c>
      <c r="AE264" s="36">
        <f ca="1">U264-AE$13-AE$14+MIN(AE$13,MAX(0,((('1.Inputs'!$D$37*12*IF(3=1,'1.Inputs'!$D$38,IF(3=2,'1.Inputs'!$D$39,$E264)))*$F264*(('1.Inputs'!$D$40)+(1-'1.Inputs'!$D$40)*(1+'1.Inputs'!$D$41))*(1+$G264)^(3-1))-(('1.Inputs'!$D$37*12*IF(3=1,'1.Inputs'!$D$38,IF(3=2,'1.Inputs'!$D$39,$E264)))/(1-'1.Inputs'!$D$42)*$D264*(1+$G264)^(3-1))-('1.Inputs'!$D$37*12*IF(3=1,'1.Inputs'!$D$38,IF(3=2,'1.Inputs'!$D$39,$E264)))*'1.Inputs'!$D$43*(1+$G264)^(3-1)-'1.Inputs'!$D$44*(1+$G264)^(3-1)-('1.Inputs'!$D$20/'1.Inputs'!$D$27+'1.Inputs'!$D$23/'1.Inputs'!$D$28))))*'1.Inputs'!$D$53</f>
        <v>452729875.96703792</v>
      </c>
      <c r="AF264" s="36">
        <f ca="1">V264-AF$13-AF$14+MIN(AF$13,MAX(0,((('1.Inputs'!$D$37*12*IF(4=1,'1.Inputs'!$D$38,IF(4=2,'1.Inputs'!$D$39,$E264)))*$F264*(('1.Inputs'!$D$40)+(1-'1.Inputs'!$D$40)*(1+'1.Inputs'!$D$41))*(1+$G264)^(4-1))-(('1.Inputs'!$D$37*12*IF(4=1,'1.Inputs'!$D$38,IF(4=2,'1.Inputs'!$D$39,$E264)))/(1-'1.Inputs'!$D$42)*$D264*(1+$G264)^(4-1))-('1.Inputs'!$D$37*12*IF(4=1,'1.Inputs'!$D$38,IF(4=2,'1.Inputs'!$D$39,$E264)))*'1.Inputs'!$D$43*(1+$G264)^(4-1)-'1.Inputs'!$D$44*(1+$G264)^(4-1)-('1.Inputs'!$D$20/'1.Inputs'!$D$27+'1.Inputs'!$D$23/'1.Inputs'!$D$28))))*'1.Inputs'!$D$53</f>
        <v>874655811.95905662</v>
      </c>
      <c r="AG264" s="36">
        <f ca="1">W264-AG$13-AG$14+MIN(AG$13,MAX(0,((('1.Inputs'!$D$37*12*IF(5=1,'1.Inputs'!$D$38,IF(5=2,'1.Inputs'!$D$39,$E264)))*$F264*(('1.Inputs'!$D$40)+(1-'1.Inputs'!$D$40)*(1+'1.Inputs'!$D$41))*(1+$G264)^(5-1))-(('1.Inputs'!$D$37*12*IF(5=1,'1.Inputs'!$D$38,IF(5=2,'1.Inputs'!$D$39,$E264)))/(1-'1.Inputs'!$D$42)*$D264*(1+$G264)^(5-1))-('1.Inputs'!$D$37*12*IF(5=1,'1.Inputs'!$D$38,IF(5=2,'1.Inputs'!$D$39,$E264)))*'1.Inputs'!$D$43*(1+$G264)^(5-1)-'1.Inputs'!$D$44*(1+$G264)^(5-1)-('1.Inputs'!$D$20/'1.Inputs'!$D$27+'1.Inputs'!$D$23/'1.Inputs'!$D$28))))*'1.Inputs'!$D$53</f>
        <v>942693784.02115774</v>
      </c>
      <c r="AH264" s="36">
        <f ca="1">X264-AH$13-AH$14+MIN(AH$13,MAX(0,((('1.Inputs'!$D$37*12*IF(6=1,'1.Inputs'!$D$38,IF(6=2,'1.Inputs'!$D$39,$E264)))*$F264*(('1.Inputs'!$D$40)+(1-'1.Inputs'!$D$40)*(1+'1.Inputs'!$D$41))*(1+$G264)^(6-1))-(('1.Inputs'!$D$37*12*IF(6=1,'1.Inputs'!$D$38,IF(6=2,'1.Inputs'!$D$39,$E264)))/(1-'1.Inputs'!$D$42)*$D264*(1+$G264)^(6-1))-('1.Inputs'!$D$37*12*IF(6=1,'1.Inputs'!$D$38,IF(6=2,'1.Inputs'!$D$39,$E264)))*'1.Inputs'!$D$43*(1+$G264)^(6-1)-'1.Inputs'!$D$44*(1+$G264)^(6-1)-('1.Inputs'!$D$20/'1.Inputs'!$D$27+'1.Inputs'!$D$23/'1.Inputs'!$D$28))))*'1.Inputs'!$D$53</f>
        <v>1012806532.0363116</v>
      </c>
      <c r="AI264" s="36">
        <f ca="1">Y264-AI$13-AI$14+MIN(AI$13,MAX(0,((('1.Inputs'!$D$37*12*IF(7=1,'1.Inputs'!$D$38,IF(7=2,'1.Inputs'!$D$39,$E264)))*$F264*(('1.Inputs'!$D$40)+(1-'1.Inputs'!$D$40)*(1+'1.Inputs'!$D$41))*(1+$G264)^(7-1))-(('1.Inputs'!$D$37*12*IF(7=1,'1.Inputs'!$D$38,IF(7=2,'1.Inputs'!$D$39,$E264)))/(1-'1.Inputs'!$D$42)*$D264*(1+$G264)^(7-1))-('1.Inputs'!$D$37*12*IF(7=1,'1.Inputs'!$D$38,IF(7=2,'1.Inputs'!$D$39,$E264)))*'1.Inputs'!$D$43*(1+$G264)^(7-1)-'1.Inputs'!$D$44*(1+$G264)^(7-1)-('1.Inputs'!$D$20/'1.Inputs'!$D$27+'1.Inputs'!$D$23/'1.Inputs'!$D$28))))*'1.Inputs'!$D$53</f>
        <v>1085082176.7356806</v>
      </c>
      <c r="AJ264" s="36">
        <f ca="1">Z264-AJ$13-AJ$14+MIN(AJ$13,MAX(0,((('1.Inputs'!$D$37*12*IF(8=1,'1.Inputs'!$D$38,IF(8=2,'1.Inputs'!$D$39,$E264)))*$F264*(('1.Inputs'!$D$40)+(1-'1.Inputs'!$D$40)*(1+'1.Inputs'!$D$41))*(1+$G264)^(8-1))-(('1.Inputs'!$D$37*12*IF(8=1,'1.Inputs'!$D$38,IF(8=2,'1.Inputs'!$D$39,$E264)))/(1-'1.Inputs'!$D$42)*$D264*(1+$G264)^(8-1))-('1.Inputs'!$D$37*12*IF(8=1,'1.Inputs'!$D$38,IF(8=2,'1.Inputs'!$D$39,$E264)))*'1.Inputs'!$D$43*(1+$G264)^(8-1)-'1.Inputs'!$D$44*(1+$G264)^(8-1)-('1.Inputs'!$D$20/'1.Inputs'!$D$27+'1.Inputs'!$D$23/'1.Inputs'!$D$28))))*'1.Inputs'!$D$53</f>
        <v>1405612581.5500898</v>
      </c>
      <c r="AK264" s="36">
        <f ca="1">AA264-AK$13-AK$14+MIN(AK$13,MAX(0,((('1.Inputs'!$D$37*12*IF(9=1,'1.Inputs'!$D$38,IF(9=2,'1.Inputs'!$D$39,$E264)))*$F264*(('1.Inputs'!$D$40)+(1-'1.Inputs'!$D$40)*(1+'1.Inputs'!$D$41))*(1+$G264)^(9-1))-(('1.Inputs'!$D$37*12*IF(9=1,'1.Inputs'!$D$38,IF(9=2,'1.Inputs'!$D$39,$E264)))/(1-'1.Inputs'!$D$42)*$D264*(1+$G264)^(9-1))-('1.Inputs'!$D$37*12*IF(9=1,'1.Inputs'!$D$38,IF(9=2,'1.Inputs'!$D$39,$E264)))*'1.Inputs'!$D$43*(1+$G264)^(9-1)-'1.Inputs'!$D$44*(1+$G264)^(9-1)-('1.Inputs'!$D$20/'1.Inputs'!$D$27+'1.Inputs'!$D$23/'1.Inputs'!$D$28))))*'1.Inputs'!$D$53</f>
        <v>1463305511.5714953</v>
      </c>
      <c r="AL264" s="36">
        <f ca="1">AB264-AL$13-AL$14+MIN(AL$13,MAX(0,((('1.Inputs'!$D$37*12*IF(10=1,'1.Inputs'!$D$38,IF(10=2,'1.Inputs'!$D$39,$E264)))*$F264*(('1.Inputs'!$D$40)+(1-'1.Inputs'!$D$40)*(1+'1.Inputs'!$D$41))*(1+$G264)^(10-1))-(('1.Inputs'!$D$37*12*IF(10=1,'1.Inputs'!$D$38,IF(10=2,'1.Inputs'!$D$39,$E264)))/(1-'1.Inputs'!$D$42)*$D264*(1+$G264)^(10-1))-('1.Inputs'!$D$37*12*IF(10=1,'1.Inputs'!$D$38,IF(10=2,'1.Inputs'!$D$39,$E264)))*'1.Inputs'!$D$43*(1+$G264)^(10-1)-'1.Inputs'!$D$44*(1+$G264)^(10-1)-('1.Inputs'!$D$20/'1.Inputs'!$D$27+'1.Inputs'!$D$23/'1.Inputs'!$D$28))))*'1.Inputs'!$D$53+'1.Inputs'!$D$35</f>
        <v>5268647923.9594555</v>
      </c>
      <c r="AM264" s="48">
        <f ca="1">R264+NPV('1.Inputs'!$D$55,S264:AB264)</f>
        <v>3721807255.4214468</v>
      </c>
      <c r="AN264" s="48">
        <f ca="1">-('1.Inputs'!$D$24*(1-'1.Inputs'!$D$31)+'1.Inputs'!$D$35)+NPV('1.Inputs'!$D$54,AC264:AL264)</f>
        <v>1677616387.0116534</v>
      </c>
      <c r="AO264" s="36">
        <f t="shared" ca="1" si="29"/>
        <v>-3.1945666357342937</v>
      </c>
      <c r="AP264" s="36">
        <f t="shared" ca="1" si="30"/>
        <v>2.01897834341219</v>
      </c>
      <c r="AQ264" s="36">
        <f ca="1">'1.Inputs'!$D$35+MIN(SUM($AC264:AC264),SUM($AC264:AD264),SUM($AC264:AE264),SUM($AC264:AF264),SUM($AC264:AG264),SUM($AC264:AH264),SUM($AC264:AI264),SUM($AC264:AJ264),SUM($AC264:AK264),SUM($AC264:AL264))</f>
        <v>232541964.56561828</v>
      </c>
      <c r="AR264" s="36">
        <f ca="1">IF(AP264&lt;'1.Inputs'!$D$57,1,0)</f>
        <v>0</v>
      </c>
      <c r="AS264" s="36">
        <f t="shared" ca="1" si="31"/>
        <v>0</v>
      </c>
    </row>
    <row r="265" spans="2:45" ht="15" customHeight="1" x14ac:dyDescent="0.25">
      <c r="B265" s="36">
        <v>250</v>
      </c>
      <c r="C265" s="36">
        <f t="shared" ca="1" si="24"/>
        <v>0.36169081675657078</v>
      </c>
      <c r="D265" s="36">
        <f t="shared" ca="1" si="25"/>
        <v>20292.336881124498</v>
      </c>
      <c r="E265" s="47">
        <f t="shared" ca="1" si="26"/>
        <v>0.8092510730060205</v>
      </c>
      <c r="F265" s="36">
        <f t="shared" ca="1" si="27"/>
        <v>30323.353715642956</v>
      </c>
      <c r="G265" s="36">
        <f t="shared" ca="1" si="28"/>
        <v>4.9951091449800381E-2</v>
      </c>
      <c r="H265" s="36">
        <f ca="1">((('1.Inputs'!$D$37*12*IF(1=1,'1.Inputs'!$D$38,IF(1=2,'1.Inputs'!$D$39,$E265)))*$F265*(('1.Inputs'!$D$40)+(1-'1.Inputs'!$D$40)*(1+'1.Inputs'!$D$41))*(1+$G265)^(1-1))*'1.Inputs'!$D$47+(('1.Inputs'!$D$37*12*IF(1=1,'1.Inputs'!$D$38,IF(1=2,'1.Inputs'!$D$39,$E265)))/(1-'1.Inputs'!$D$42)*$D265*(1+$G265)^(1-1))*('1.Inputs'!$D$48-'1.Inputs'!$D$49))/'1.Inputs'!$D$51</f>
        <v>812073890.81536651</v>
      </c>
      <c r="I265" s="36">
        <f ca="1">((('1.Inputs'!$D$37*12*IF(2=1,'1.Inputs'!$D$38,IF(2=2,'1.Inputs'!$D$39,$E265)))*$F265*(('1.Inputs'!$D$40)+(1-'1.Inputs'!$D$40)*(1+'1.Inputs'!$D$41))*(1+$G265)^(2-1))*'1.Inputs'!$D$47+(('1.Inputs'!$D$37*12*IF(2=1,'1.Inputs'!$D$38,IF(2=2,'1.Inputs'!$D$39,$E265)))/(1-'1.Inputs'!$D$42)*$D265*(1+$G265)^(2-1))*('1.Inputs'!$D$48-'1.Inputs'!$D$49))/'1.Inputs'!$D$51</f>
        <v>1193693015.1992724</v>
      </c>
      <c r="J265" s="36">
        <f ca="1">((('1.Inputs'!$D$37*12*IF(3=1,'1.Inputs'!$D$38,IF(3=2,'1.Inputs'!$D$39,$E265)))*$F265*(('1.Inputs'!$D$40)+(1-'1.Inputs'!$D$40)*(1+'1.Inputs'!$D$41))*(1+$G265)^(3-1))*'1.Inputs'!$D$47+(('1.Inputs'!$D$37*12*IF(3=1,'1.Inputs'!$D$38,IF(3=2,'1.Inputs'!$D$39,$E265)))/(1-'1.Inputs'!$D$42)*$D265*(1+$G265)^(3-1))*('1.Inputs'!$D$48-'1.Inputs'!$D$49))/'1.Inputs'!$D$51</f>
        <v>1448928536.4703462</v>
      </c>
      <c r="K265" s="36">
        <f ca="1">((('1.Inputs'!$D$37*12*IF(4=1,'1.Inputs'!$D$38,IF(4=2,'1.Inputs'!$D$39,$E265)))*$F265*(('1.Inputs'!$D$40)+(1-'1.Inputs'!$D$40)*(1+'1.Inputs'!$D$41))*(1+$G265)^(4-1))*'1.Inputs'!$D$47+(('1.Inputs'!$D$37*12*IF(4=1,'1.Inputs'!$D$38,IF(4=2,'1.Inputs'!$D$39,$E265)))/(1-'1.Inputs'!$D$42)*$D265*(1+$G265)^(4-1))*('1.Inputs'!$D$48-'1.Inputs'!$D$49))/'1.Inputs'!$D$51</f>
        <v>1521304098.2998021</v>
      </c>
      <c r="L265" s="36">
        <f ca="1">((('1.Inputs'!$D$37*12*IF(5=1,'1.Inputs'!$D$38,IF(5=2,'1.Inputs'!$D$39,$E265)))*$F265*(('1.Inputs'!$D$40)+(1-'1.Inputs'!$D$40)*(1+'1.Inputs'!$D$41))*(1+$G265)^(5-1))*'1.Inputs'!$D$47+(('1.Inputs'!$D$37*12*IF(5=1,'1.Inputs'!$D$38,IF(5=2,'1.Inputs'!$D$39,$E265)))/(1-'1.Inputs'!$D$42)*$D265*(1+$G265)^(5-1))*('1.Inputs'!$D$48-'1.Inputs'!$D$49))/'1.Inputs'!$D$51</f>
        <v>1597294898.4369321</v>
      </c>
      <c r="M265" s="36">
        <f ca="1">((('1.Inputs'!$D$37*12*IF(6=1,'1.Inputs'!$D$38,IF(6=2,'1.Inputs'!$D$39,$E265)))*$F265*(('1.Inputs'!$D$40)+(1-'1.Inputs'!$D$40)*(1+'1.Inputs'!$D$41))*(1+$G265)^(6-1))*'1.Inputs'!$D$47+(('1.Inputs'!$D$37*12*IF(6=1,'1.Inputs'!$D$38,IF(6=2,'1.Inputs'!$D$39,$E265)))/(1-'1.Inputs'!$D$42)*$D265*(1+$G265)^(6-1))*('1.Inputs'!$D$48-'1.Inputs'!$D$49))/'1.Inputs'!$D$51</f>
        <v>1677081521.9810548</v>
      </c>
      <c r="N265" s="36">
        <f ca="1">((('1.Inputs'!$D$37*12*IF(7=1,'1.Inputs'!$D$38,IF(7=2,'1.Inputs'!$D$39,$E265)))*$F265*(('1.Inputs'!$D$40)+(1-'1.Inputs'!$D$40)*(1+'1.Inputs'!$D$41))*(1+$G265)^(7-1))*'1.Inputs'!$D$47+(('1.Inputs'!$D$37*12*IF(7=1,'1.Inputs'!$D$38,IF(7=2,'1.Inputs'!$D$39,$E265)))/(1-'1.Inputs'!$D$42)*$D265*(1+$G265)^(7-1))*('1.Inputs'!$D$48-'1.Inputs'!$D$49))/'1.Inputs'!$D$51</f>
        <v>1760853574.4543009</v>
      </c>
      <c r="O265" s="36">
        <f ca="1">((('1.Inputs'!$D$37*12*IF(8=1,'1.Inputs'!$D$38,IF(8=2,'1.Inputs'!$D$39,$E265)))*$F265*(('1.Inputs'!$D$40)+(1-'1.Inputs'!$D$40)*(1+'1.Inputs'!$D$41))*(1+$G265)^(8-1))*'1.Inputs'!$D$47+(('1.Inputs'!$D$37*12*IF(8=1,'1.Inputs'!$D$38,IF(8=2,'1.Inputs'!$D$39,$E265)))/(1-'1.Inputs'!$D$42)*$D265*(1+$G265)^(8-1))*('1.Inputs'!$D$48-'1.Inputs'!$D$49))/'1.Inputs'!$D$51</f>
        <v>1848810132.3815763</v>
      </c>
      <c r="P265" s="36">
        <f ca="1">((('1.Inputs'!$D$37*12*IF(9=1,'1.Inputs'!$D$38,IF(9=2,'1.Inputs'!$D$39,$E265)))*$F265*(('1.Inputs'!$D$40)+(1-'1.Inputs'!$D$40)*(1+'1.Inputs'!$D$41))*(1+$G265)^(9-1))*'1.Inputs'!$D$47+(('1.Inputs'!$D$37*12*IF(9=1,'1.Inputs'!$D$38,IF(9=2,'1.Inputs'!$D$39,$E265)))/(1-'1.Inputs'!$D$42)*$D265*(1+$G265)^(9-1))*('1.Inputs'!$D$48-'1.Inputs'!$D$49))/'1.Inputs'!$D$51</f>
        <v>1941160216.3774862</v>
      </c>
      <c r="Q265" s="36">
        <f ca="1">((('1.Inputs'!$D$37*12*IF(10=1,'1.Inputs'!$D$38,IF(10=2,'1.Inputs'!$D$39,$E265)))*$F265*(('1.Inputs'!$D$40)+(1-'1.Inputs'!$D$40)*(1+'1.Inputs'!$D$41))*(1+$G265)^(10-1))*'1.Inputs'!$D$47+(('1.Inputs'!$D$37*12*IF(10=1,'1.Inputs'!$D$38,IF(10=2,'1.Inputs'!$D$39,$E265)))/(1-'1.Inputs'!$D$42)*$D265*(1+$G265)^(10-1))*('1.Inputs'!$D$48-'1.Inputs'!$D$49))/'1.Inputs'!$D$51</f>
        <v>2038123287.8644729</v>
      </c>
      <c r="R265" s="36">
        <f>-'1.Inputs'!$D$24</f>
        <v>-2050000000</v>
      </c>
      <c r="S265" s="36">
        <f ca="1">((('1.Inputs'!$D$37*12*IF(1=1,'1.Inputs'!$D$38,IF(1=2,'1.Inputs'!$D$39,$E265)))*$F265*(('1.Inputs'!$D$40)+(1-'1.Inputs'!$D$40)*(1+'1.Inputs'!$D$41))*(1+$G265)^(1-1))-(('1.Inputs'!$D$37*12*IF(1=1,'1.Inputs'!$D$38,IF(1=2,'1.Inputs'!$D$39,$E265)))/(1-'1.Inputs'!$D$42)*$D265*(1+$G265)^(1-1))-('1.Inputs'!$D$37*12*IF(1=1,'1.Inputs'!$D$38,IF(1=2,'1.Inputs'!$D$39,$E265)))*'1.Inputs'!$D$43*(1+$G265)^(1-1)-'1.Inputs'!$D$44*(1+$G265)^(1-1)-('1.Inputs'!$D$20/'1.Inputs'!$D$27+'1.Inputs'!$D$23/'1.Inputs'!$D$28))-MAX(0,((('1.Inputs'!$D$37*12*IF(1=1,'1.Inputs'!$D$38,IF(1=2,'1.Inputs'!$D$39,$E265)))*$F265*(('1.Inputs'!$D$40)+(1-'1.Inputs'!$D$40)*(1+'1.Inputs'!$D$41))*(1+$G265)^(1-1))-(('1.Inputs'!$D$37*12*IF(1=1,'1.Inputs'!$D$38,IF(1=2,'1.Inputs'!$D$39,$E265)))/(1-'1.Inputs'!$D$42)*$D265*(1+$G265)^(1-1))-('1.Inputs'!$D$37*12*IF(1=1,'1.Inputs'!$D$38,IF(1=2,'1.Inputs'!$D$39,$E265)))*'1.Inputs'!$D$43*(1+$G265)^(1-1)-'1.Inputs'!$D$44*(1+$G265)^(1-1)-('1.Inputs'!$D$20/'1.Inputs'!$D$27+'1.Inputs'!$D$23/'1.Inputs'!$D$28)))*'1.Inputs'!$D$53+('1.Inputs'!$D$20/'1.Inputs'!$D$27+'1.Inputs'!$D$23/'1.Inputs'!$D$28)-H265</f>
        <v>-695643390.03130746</v>
      </c>
      <c r="T265" s="36">
        <f ca="1">((('1.Inputs'!$D$37*12*IF(2=1,'1.Inputs'!$D$38,IF(2=2,'1.Inputs'!$D$39,$E265)))*$F265*(('1.Inputs'!$D$40)+(1-'1.Inputs'!$D$40)*(1+'1.Inputs'!$D$41))*(1+$G265)^(2-1))-(('1.Inputs'!$D$37*12*IF(2=1,'1.Inputs'!$D$38,IF(2=2,'1.Inputs'!$D$39,$E265)))/(1-'1.Inputs'!$D$42)*$D265*(1+$G265)^(2-1))-('1.Inputs'!$D$37*12*IF(2=1,'1.Inputs'!$D$38,IF(2=2,'1.Inputs'!$D$39,$E265)))*'1.Inputs'!$D$43*(1+$G265)^(2-1)-'1.Inputs'!$D$44*(1+$G265)^(2-1)-('1.Inputs'!$D$20/'1.Inputs'!$D$27+'1.Inputs'!$D$23/'1.Inputs'!$D$28))-MAX(0,((('1.Inputs'!$D$37*12*IF(2=1,'1.Inputs'!$D$38,IF(2=2,'1.Inputs'!$D$39,$E265)))*$F265*(('1.Inputs'!$D$40)+(1-'1.Inputs'!$D$40)*(1+'1.Inputs'!$D$41))*(1+$G265)^(2-1))-(('1.Inputs'!$D$37*12*IF(2=1,'1.Inputs'!$D$38,IF(2=2,'1.Inputs'!$D$39,$E265)))/(1-'1.Inputs'!$D$42)*$D265*(1+$G265)^(2-1))-('1.Inputs'!$D$37*12*IF(2=1,'1.Inputs'!$D$38,IF(2=2,'1.Inputs'!$D$39,$E265)))*'1.Inputs'!$D$43*(1+$G265)^(2-1)-'1.Inputs'!$D$44*(1+$G265)^(2-1)-('1.Inputs'!$D$20/'1.Inputs'!$D$27+'1.Inputs'!$D$23/'1.Inputs'!$D$28)))*'1.Inputs'!$D$53+('1.Inputs'!$D$20/'1.Inputs'!$D$27+'1.Inputs'!$D$23/'1.Inputs'!$D$28)-(I265-H265)</f>
        <v>22563592.567752957</v>
      </c>
      <c r="U265" s="36">
        <f ca="1">((('1.Inputs'!$D$37*12*IF(3=1,'1.Inputs'!$D$38,IF(3=2,'1.Inputs'!$D$39,$E265)))*$F265*(('1.Inputs'!$D$40)+(1-'1.Inputs'!$D$40)*(1+'1.Inputs'!$D$41))*(1+$G265)^(3-1))-(('1.Inputs'!$D$37*12*IF(3=1,'1.Inputs'!$D$38,IF(3=2,'1.Inputs'!$D$39,$E265)))/(1-'1.Inputs'!$D$42)*$D265*(1+$G265)^(3-1))-('1.Inputs'!$D$37*12*IF(3=1,'1.Inputs'!$D$38,IF(3=2,'1.Inputs'!$D$39,$E265)))*'1.Inputs'!$D$43*(1+$G265)^(3-1)-'1.Inputs'!$D$44*(1+$G265)^(3-1)-('1.Inputs'!$D$20/'1.Inputs'!$D$27+'1.Inputs'!$D$23/'1.Inputs'!$D$28))-MAX(0,((('1.Inputs'!$D$37*12*IF(3=1,'1.Inputs'!$D$38,IF(3=2,'1.Inputs'!$D$39,$E265)))*$F265*(('1.Inputs'!$D$40)+(1-'1.Inputs'!$D$40)*(1+'1.Inputs'!$D$41))*(1+$G265)^(3-1))-(('1.Inputs'!$D$37*12*IF(3=1,'1.Inputs'!$D$38,IF(3=2,'1.Inputs'!$D$39,$E265)))/(1-'1.Inputs'!$D$42)*$D265*(1+$G265)^(3-1))-('1.Inputs'!$D$37*12*IF(3=1,'1.Inputs'!$D$38,IF(3=2,'1.Inputs'!$D$39,$E265)))*'1.Inputs'!$D$43*(1+$G265)^(3-1)-'1.Inputs'!$D$44*(1+$G265)^(3-1)-('1.Inputs'!$D$20/'1.Inputs'!$D$27+'1.Inputs'!$D$23/'1.Inputs'!$D$28)))*'1.Inputs'!$D$53+('1.Inputs'!$D$20/'1.Inputs'!$D$27+'1.Inputs'!$D$23/'1.Inputs'!$D$28)-(J265-I265)</f>
        <v>325918403.46551418</v>
      </c>
      <c r="V265" s="36">
        <f ca="1">((('1.Inputs'!$D$37*12*IF(4=1,'1.Inputs'!$D$38,IF(4=2,'1.Inputs'!$D$39,$E265)))*$F265*(('1.Inputs'!$D$40)+(1-'1.Inputs'!$D$40)*(1+'1.Inputs'!$D$41))*(1+$G265)^(4-1))-(('1.Inputs'!$D$37*12*IF(4=1,'1.Inputs'!$D$38,IF(4=2,'1.Inputs'!$D$39,$E265)))/(1-'1.Inputs'!$D$42)*$D265*(1+$G265)^(4-1))-('1.Inputs'!$D$37*12*IF(4=1,'1.Inputs'!$D$38,IF(4=2,'1.Inputs'!$D$39,$E265)))*'1.Inputs'!$D$43*(1+$G265)^(4-1)-'1.Inputs'!$D$44*(1+$G265)^(4-1)-('1.Inputs'!$D$20/'1.Inputs'!$D$27+'1.Inputs'!$D$23/'1.Inputs'!$D$28))-MAX(0,((('1.Inputs'!$D$37*12*IF(4=1,'1.Inputs'!$D$38,IF(4=2,'1.Inputs'!$D$39,$E265)))*$F265*(('1.Inputs'!$D$40)+(1-'1.Inputs'!$D$40)*(1+'1.Inputs'!$D$41))*(1+$G265)^(4-1))-(('1.Inputs'!$D$37*12*IF(4=1,'1.Inputs'!$D$38,IF(4=2,'1.Inputs'!$D$39,$E265)))/(1-'1.Inputs'!$D$42)*$D265*(1+$G265)^(4-1))-('1.Inputs'!$D$37*12*IF(4=1,'1.Inputs'!$D$38,IF(4=2,'1.Inputs'!$D$39,$E265)))*'1.Inputs'!$D$43*(1+$G265)^(4-1)-'1.Inputs'!$D$44*(1+$G265)^(4-1)-('1.Inputs'!$D$20/'1.Inputs'!$D$27+'1.Inputs'!$D$23/'1.Inputs'!$D$28)))*'1.Inputs'!$D$53+('1.Inputs'!$D$20/'1.Inputs'!$D$27+'1.Inputs'!$D$23/'1.Inputs'!$D$28)-(K265-J265)</f>
        <v>535447446.67705631</v>
      </c>
      <c r="W265" s="36">
        <f ca="1">((('1.Inputs'!$D$37*12*IF(5=1,'1.Inputs'!$D$38,IF(5=2,'1.Inputs'!$D$39,$E265)))*$F265*(('1.Inputs'!$D$40)+(1-'1.Inputs'!$D$40)*(1+'1.Inputs'!$D$41))*(1+$G265)^(5-1))-(('1.Inputs'!$D$37*12*IF(5=1,'1.Inputs'!$D$38,IF(5=2,'1.Inputs'!$D$39,$E265)))/(1-'1.Inputs'!$D$42)*$D265*(1+$G265)^(5-1))-('1.Inputs'!$D$37*12*IF(5=1,'1.Inputs'!$D$38,IF(5=2,'1.Inputs'!$D$39,$E265)))*'1.Inputs'!$D$43*(1+$G265)^(5-1)-'1.Inputs'!$D$44*(1+$G265)^(5-1)-('1.Inputs'!$D$20/'1.Inputs'!$D$27+'1.Inputs'!$D$23/'1.Inputs'!$D$28))-MAX(0,((('1.Inputs'!$D$37*12*IF(5=1,'1.Inputs'!$D$38,IF(5=2,'1.Inputs'!$D$39,$E265)))*$F265*(('1.Inputs'!$D$40)+(1-'1.Inputs'!$D$40)*(1+'1.Inputs'!$D$41))*(1+$G265)^(5-1))-(('1.Inputs'!$D$37*12*IF(5=1,'1.Inputs'!$D$38,IF(5=2,'1.Inputs'!$D$39,$E265)))/(1-'1.Inputs'!$D$42)*$D265*(1+$G265)^(5-1))-('1.Inputs'!$D$37*12*IF(5=1,'1.Inputs'!$D$38,IF(5=2,'1.Inputs'!$D$39,$E265)))*'1.Inputs'!$D$43*(1+$G265)^(5-1)-'1.Inputs'!$D$44*(1+$G265)^(5-1)-('1.Inputs'!$D$20/'1.Inputs'!$D$27+'1.Inputs'!$D$23/'1.Inputs'!$D$28)))*'1.Inputs'!$D$53+('1.Inputs'!$D$20/'1.Inputs'!$D$27+'1.Inputs'!$D$23/'1.Inputs'!$D$28)-(L265-K265)</f>
        <v>559833441.9815805</v>
      </c>
      <c r="X265" s="36">
        <f ca="1">((('1.Inputs'!$D$37*12*IF(6=1,'1.Inputs'!$D$38,IF(6=2,'1.Inputs'!$D$39,$E265)))*$F265*(('1.Inputs'!$D$40)+(1-'1.Inputs'!$D$40)*(1+'1.Inputs'!$D$41))*(1+$G265)^(6-1))-(('1.Inputs'!$D$37*12*IF(6=1,'1.Inputs'!$D$38,IF(6=2,'1.Inputs'!$D$39,$E265)))/(1-'1.Inputs'!$D$42)*$D265*(1+$G265)^(6-1))-('1.Inputs'!$D$37*12*IF(6=1,'1.Inputs'!$D$38,IF(6=2,'1.Inputs'!$D$39,$E265)))*'1.Inputs'!$D$43*(1+$G265)^(6-1)-'1.Inputs'!$D$44*(1+$G265)^(6-1)-('1.Inputs'!$D$20/'1.Inputs'!$D$27+'1.Inputs'!$D$23/'1.Inputs'!$D$28))-MAX(0,((('1.Inputs'!$D$37*12*IF(6=1,'1.Inputs'!$D$38,IF(6=2,'1.Inputs'!$D$39,$E265)))*$F265*(('1.Inputs'!$D$40)+(1-'1.Inputs'!$D$40)*(1+'1.Inputs'!$D$41))*(1+$G265)^(6-1))-(('1.Inputs'!$D$37*12*IF(6=1,'1.Inputs'!$D$38,IF(6=2,'1.Inputs'!$D$39,$E265)))/(1-'1.Inputs'!$D$42)*$D265*(1+$G265)^(6-1))-('1.Inputs'!$D$37*12*IF(6=1,'1.Inputs'!$D$38,IF(6=2,'1.Inputs'!$D$39,$E265)))*'1.Inputs'!$D$43*(1+$G265)^(6-1)-'1.Inputs'!$D$44*(1+$G265)^(6-1)-('1.Inputs'!$D$20/'1.Inputs'!$D$27+'1.Inputs'!$D$23/'1.Inputs'!$D$28)))*'1.Inputs'!$D$53+('1.Inputs'!$D$20/'1.Inputs'!$D$27+'1.Inputs'!$D$23/'1.Inputs'!$D$28)-(M265-L265)</f>
        <v>585437544.36765647</v>
      </c>
      <c r="Y265" s="36">
        <f ca="1">((('1.Inputs'!$D$37*12*IF(7=1,'1.Inputs'!$D$38,IF(7=2,'1.Inputs'!$D$39,$E265)))*$F265*(('1.Inputs'!$D$40)+(1-'1.Inputs'!$D$40)*(1+'1.Inputs'!$D$41))*(1+$G265)^(7-1))-(('1.Inputs'!$D$37*12*IF(7=1,'1.Inputs'!$D$38,IF(7=2,'1.Inputs'!$D$39,$E265)))/(1-'1.Inputs'!$D$42)*$D265*(1+$G265)^(7-1))-('1.Inputs'!$D$37*12*IF(7=1,'1.Inputs'!$D$38,IF(7=2,'1.Inputs'!$D$39,$E265)))*'1.Inputs'!$D$43*(1+$G265)^(7-1)-'1.Inputs'!$D$44*(1+$G265)^(7-1)-('1.Inputs'!$D$20/'1.Inputs'!$D$27+'1.Inputs'!$D$23/'1.Inputs'!$D$28))-MAX(0,((('1.Inputs'!$D$37*12*IF(7=1,'1.Inputs'!$D$38,IF(7=2,'1.Inputs'!$D$39,$E265)))*$F265*(('1.Inputs'!$D$40)+(1-'1.Inputs'!$D$40)*(1+'1.Inputs'!$D$41))*(1+$G265)^(7-1))-(('1.Inputs'!$D$37*12*IF(7=1,'1.Inputs'!$D$38,IF(7=2,'1.Inputs'!$D$39,$E265)))/(1-'1.Inputs'!$D$42)*$D265*(1+$G265)^(7-1))-('1.Inputs'!$D$37*12*IF(7=1,'1.Inputs'!$D$38,IF(7=2,'1.Inputs'!$D$39,$E265)))*'1.Inputs'!$D$43*(1+$G265)^(7-1)-'1.Inputs'!$D$44*(1+$G265)^(7-1)-('1.Inputs'!$D$20/'1.Inputs'!$D$27+'1.Inputs'!$D$23/'1.Inputs'!$D$28)))*'1.Inputs'!$D$53+('1.Inputs'!$D$20/'1.Inputs'!$D$27+'1.Inputs'!$D$23/'1.Inputs'!$D$28)-(N265-M265)</f>
        <v>612320599.61350822</v>
      </c>
      <c r="Z265" s="36">
        <f ca="1">((('1.Inputs'!$D$37*12*IF(8=1,'1.Inputs'!$D$38,IF(8=2,'1.Inputs'!$D$39,$E265)))*$F265*(('1.Inputs'!$D$40)+(1-'1.Inputs'!$D$40)*(1+'1.Inputs'!$D$41))*(1+$G265)^(8-1))-(('1.Inputs'!$D$37*12*IF(8=1,'1.Inputs'!$D$38,IF(8=2,'1.Inputs'!$D$39,$E265)))/(1-'1.Inputs'!$D$42)*$D265*(1+$G265)^(8-1))-('1.Inputs'!$D$37*12*IF(8=1,'1.Inputs'!$D$38,IF(8=2,'1.Inputs'!$D$39,$E265)))*'1.Inputs'!$D$43*(1+$G265)^(8-1)-'1.Inputs'!$D$44*(1+$G265)^(8-1)-('1.Inputs'!$D$20/'1.Inputs'!$D$27+'1.Inputs'!$D$23/'1.Inputs'!$D$28))-MAX(0,((('1.Inputs'!$D$37*12*IF(8=1,'1.Inputs'!$D$38,IF(8=2,'1.Inputs'!$D$39,$E265)))*$F265*(('1.Inputs'!$D$40)+(1-'1.Inputs'!$D$40)*(1+'1.Inputs'!$D$41))*(1+$G265)^(8-1))-(('1.Inputs'!$D$37*12*IF(8=1,'1.Inputs'!$D$38,IF(8=2,'1.Inputs'!$D$39,$E265)))/(1-'1.Inputs'!$D$42)*$D265*(1+$G265)^(8-1))-('1.Inputs'!$D$37*12*IF(8=1,'1.Inputs'!$D$38,IF(8=2,'1.Inputs'!$D$39,$E265)))*'1.Inputs'!$D$43*(1+$G265)^(8-1)-'1.Inputs'!$D$44*(1+$G265)^(8-1)-('1.Inputs'!$D$20/'1.Inputs'!$D$27+'1.Inputs'!$D$23/'1.Inputs'!$D$28)))*'1.Inputs'!$D$53+('1.Inputs'!$D$20/'1.Inputs'!$D$27+'1.Inputs'!$D$23/'1.Inputs'!$D$28)-(O265-N265)</f>
        <v>640546492.81039667</v>
      </c>
      <c r="AA265" s="36">
        <f ca="1">((('1.Inputs'!$D$37*12*IF(9=1,'1.Inputs'!$D$38,IF(9=2,'1.Inputs'!$D$39,$E265)))*$F265*(('1.Inputs'!$D$40)+(1-'1.Inputs'!$D$40)*(1+'1.Inputs'!$D$41))*(1+$G265)^(9-1))-(('1.Inputs'!$D$37*12*IF(9=1,'1.Inputs'!$D$38,IF(9=2,'1.Inputs'!$D$39,$E265)))/(1-'1.Inputs'!$D$42)*$D265*(1+$G265)^(9-1))-('1.Inputs'!$D$37*12*IF(9=1,'1.Inputs'!$D$38,IF(9=2,'1.Inputs'!$D$39,$E265)))*'1.Inputs'!$D$43*(1+$G265)^(9-1)-'1.Inputs'!$D$44*(1+$G265)^(9-1)-('1.Inputs'!$D$20/'1.Inputs'!$D$27+'1.Inputs'!$D$23/'1.Inputs'!$D$28))-MAX(0,((('1.Inputs'!$D$37*12*IF(9=1,'1.Inputs'!$D$38,IF(9=2,'1.Inputs'!$D$39,$E265)))*$F265*(('1.Inputs'!$D$40)+(1-'1.Inputs'!$D$40)*(1+'1.Inputs'!$D$41))*(1+$G265)^(9-1))-(('1.Inputs'!$D$37*12*IF(9=1,'1.Inputs'!$D$38,IF(9=2,'1.Inputs'!$D$39,$E265)))/(1-'1.Inputs'!$D$42)*$D265*(1+$G265)^(9-1))-('1.Inputs'!$D$37*12*IF(9=1,'1.Inputs'!$D$38,IF(9=2,'1.Inputs'!$D$39,$E265)))*'1.Inputs'!$D$43*(1+$G265)^(9-1)-'1.Inputs'!$D$44*(1+$G265)^(9-1)-('1.Inputs'!$D$20/'1.Inputs'!$D$27+'1.Inputs'!$D$23/'1.Inputs'!$D$28)))*'1.Inputs'!$D$53+('1.Inputs'!$D$20/'1.Inputs'!$D$27+'1.Inputs'!$D$23/'1.Inputs'!$D$28)-(P265-O265)</f>
        <v>670182300.17961514</v>
      </c>
      <c r="AB265" s="36">
        <f ca="1">((('1.Inputs'!$D$37*12*IF(10=1,'1.Inputs'!$D$38,IF(10=2,'1.Inputs'!$D$39,$E265)))*$F265*(('1.Inputs'!$D$40)+(1-'1.Inputs'!$D$40)*(1+'1.Inputs'!$D$41))*(1+$G265)^(10-1))-(('1.Inputs'!$D$37*12*IF(10=1,'1.Inputs'!$D$38,IF(10=2,'1.Inputs'!$D$39,$E265)))/(1-'1.Inputs'!$D$42)*$D265*(1+$G265)^(10-1))-('1.Inputs'!$D$37*12*IF(10=1,'1.Inputs'!$D$38,IF(10=2,'1.Inputs'!$D$39,$E265)))*'1.Inputs'!$D$43*(1+$G265)^(10-1)-'1.Inputs'!$D$44*(1+$G265)^(10-1)-('1.Inputs'!$D$20/'1.Inputs'!$D$27+'1.Inputs'!$D$23/'1.Inputs'!$D$28))-MAX(0,((('1.Inputs'!$D$37*12*IF(10=1,'1.Inputs'!$D$38,IF(10=2,'1.Inputs'!$D$39,$E265)))*$F265*(('1.Inputs'!$D$40)+(1-'1.Inputs'!$D$40)*(1+'1.Inputs'!$D$41))*(1+$G265)^(10-1))-(('1.Inputs'!$D$37*12*IF(10=1,'1.Inputs'!$D$38,IF(10=2,'1.Inputs'!$D$39,$E265)))/(1-'1.Inputs'!$D$42)*$D265*(1+$G265)^(10-1))-('1.Inputs'!$D$37*12*IF(10=1,'1.Inputs'!$D$38,IF(10=2,'1.Inputs'!$D$39,$E265)))*'1.Inputs'!$D$43*(1+$G265)^(10-1)-'1.Inputs'!$D$44*(1+$G265)^(10-1)-('1.Inputs'!$D$20/'1.Inputs'!$D$27+'1.Inputs'!$D$23/'1.Inputs'!$D$28)))*'1.Inputs'!$D$53+('1.Inputs'!$D$20/'1.Inputs'!$D$27+'1.Inputs'!$D$23/'1.Inputs'!$D$28)-(Q265-P265)+(('1.Inputs'!$D$20+'1.Inputs'!$D$23-('1.Inputs'!$D$20/'1.Inputs'!$D$27+'1.Inputs'!$D$23/'1.Inputs'!$D$28)*'1.Inputs'!$D$10)*'1.Inputs'!$D$60+'1.Inputs'!$D$19*'1.Inputs'!$D$59+Q265)</f>
        <v>3439421736.3373942</v>
      </c>
      <c r="AC265" s="36">
        <f ca="1">S265-AC$13-AC$14+MIN(AC$13,MAX(0,((('1.Inputs'!$D$37*12*IF(1=1,'1.Inputs'!$D$38,IF(1=2,'1.Inputs'!$D$39,$E265)))*$F265*(('1.Inputs'!$D$40)+(1-'1.Inputs'!$D$40)*(1+'1.Inputs'!$D$41))*(1+$G265)^(1-1))-(('1.Inputs'!$D$37*12*IF(1=1,'1.Inputs'!$D$38,IF(1=2,'1.Inputs'!$D$39,$E265)))/(1-'1.Inputs'!$D$42)*$D265*(1+$G265)^(1-1))-('1.Inputs'!$D$37*12*IF(1=1,'1.Inputs'!$D$38,IF(1=2,'1.Inputs'!$D$39,$E265)))*'1.Inputs'!$D$43*(1+$G265)^(1-1)-'1.Inputs'!$D$44*(1+$G265)^(1-1)-('1.Inputs'!$D$20/'1.Inputs'!$D$27+'1.Inputs'!$D$23/'1.Inputs'!$D$28))))*'1.Inputs'!$D$53</f>
        <v>-843243390.03130746</v>
      </c>
      <c r="AD265" s="36">
        <f ca="1">T265-AD$13-AD$14+MIN(AD$13,MAX(0,((('1.Inputs'!$D$37*12*IF(2=1,'1.Inputs'!$D$38,IF(2=2,'1.Inputs'!$D$39,$E265)))*$F265*(('1.Inputs'!$D$40)+(1-'1.Inputs'!$D$40)*(1+'1.Inputs'!$D$41))*(1+$G265)^(2-1))-(('1.Inputs'!$D$37*12*IF(2=1,'1.Inputs'!$D$38,IF(2=2,'1.Inputs'!$D$39,$E265)))/(1-'1.Inputs'!$D$42)*$D265*(1+$G265)^(2-1))-('1.Inputs'!$D$37*12*IF(2=1,'1.Inputs'!$D$38,IF(2=2,'1.Inputs'!$D$39,$E265)))*'1.Inputs'!$D$43*(1+$G265)^(2-1)-'1.Inputs'!$D$44*(1+$G265)^(2-1)-('1.Inputs'!$D$20/'1.Inputs'!$D$27+'1.Inputs'!$D$23/'1.Inputs'!$D$28))))*'1.Inputs'!$D$53</f>
        <v>-73376407.432247043</v>
      </c>
      <c r="AE265" s="36">
        <f ca="1">U265-AE$13-AE$14+MIN(AE$13,MAX(0,((('1.Inputs'!$D$37*12*IF(3=1,'1.Inputs'!$D$38,IF(3=2,'1.Inputs'!$D$39,$E265)))*$F265*(('1.Inputs'!$D$40)+(1-'1.Inputs'!$D$40)*(1+'1.Inputs'!$D$41))*(1+$G265)^(3-1))-(('1.Inputs'!$D$37*12*IF(3=1,'1.Inputs'!$D$38,IF(3=2,'1.Inputs'!$D$39,$E265)))/(1-'1.Inputs'!$D$42)*$D265*(1+$G265)^(3-1))-('1.Inputs'!$D$37*12*IF(3=1,'1.Inputs'!$D$38,IF(3=2,'1.Inputs'!$D$39,$E265)))*'1.Inputs'!$D$43*(1+$G265)^(3-1)-'1.Inputs'!$D$44*(1+$G265)^(3-1)-('1.Inputs'!$D$20/'1.Inputs'!$D$27+'1.Inputs'!$D$23/'1.Inputs'!$D$28))))*'1.Inputs'!$D$53</f>
        <v>-16021596.534485817</v>
      </c>
      <c r="AF265" s="36">
        <f ca="1">V265-AF$13-AF$14+MIN(AF$13,MAX(0,((('1.Inputs'!$D$37*12*IF(4=1,'1.Inputs'!$D$38,IF(4=2,'1.Inputs'!$D$39,$E265)))*$F265*(('1.Inputs'!$D$40)+(1-'1.Inputs'!$D$40)*(1+'1.Inputs'!$D$41))*(1+$G265)^(4-1))-(('1.Inputs'!$D$37*12*IF(4=1,'1.Inputs'!$D$38,IF(4=2,'1.Inputs'!$D$39,$E265)))/(1-'1.Inputs'!$D$42)*$D265*(1+$G265)^(4-1))-('1.Inputs'!$D$37*12*IF(4=1,'1.Inputs'!$D$38,IF(4=2,'1.Inputs'!$D$39,$E265)))*'1.Inputs'!$D$43*(1+$G265)^(4-1)-'1.Inputs'!$D$44*(1+$G265)^(4-1)-('1.Inputs'!$D$20/'1.Inputs'!$D$27+'1.Inputs'!$D$23/'1.Inputs'!$D$28))))*'1.Inputs'!$D$53</f>
        <v>212695446.67705631</v>
      </c>
      <c r="AG265" s="36">
        <f ca="1">W265-AG$13-AG$14+MIN(AG$13,MAX(0,((('1.Inputs'!$D$37*12*IF(5=1,'1.Inputs'!$D$38,IF(5=2,'1.Inputs'!$D$39,$E265)))*$F265*(('1.Inputs'!$D$40)+(1-'1.Inputs'!$D$40)*(1+'1.Inputs'!$D$41))*(1+$G265)^(5-1))-(('1.Inputs'!$D$37*12*IF(5=1,'1.Inputs'!$D$38,IF(5=2,'1.Inputs'!$D$39,$E265)))/(1-'1.Inputs'!$D$42)*$D265*(1+$G265)^(5-1))-('1.Inputs'!$D$37*12*IF(5=1,'1.Inputs'!$D$38,IF(5=2,'1.Inputs'!$D$39,$E265)))*'1.Inputs'!$D$43*(1+$G265)^(5-1)-'1.Inputs'!$D$44*(1+$G265)^(5-1)-('1.Inputs'!$D$20/'1.Inputs'!$D$27+'1.Inputs'!$D$23/'1.Inputs'!$D$28))))*'1.Inputs'!$D$53</f>
        <v>256269441.9815805</v>
      </c>
      <c r="AH265" s="36">
        <f ca="1">X265-AH$13-AH$14+MIN(AH$13,MAX(0,((('1.Inputs'!$D$37*12*IF(6=1,'1.Inputs'!$D$38,IF(6=2,'1.Inputs'!$D$39,$E265)))*$F265*(('1.Inputs'!$D$40)+(1-'1.Inputs'!$D$40)*(1+'1.Inputs'!$D$41))*(1+$G265)^(6-1))-(('1.Inputs'!$D$37*12*IF(6=1,'1.Inputs'!$D$38,IF(6=2,'1.Inputs'!$D$39,$E265)))/(1-'1.Inputs'!$D$42)*$D265*(1+$G265)^(6-1))-('1.Inputs'!$D$37*12*IF(6=1,'1.Inputs'!$D$38,IF(6=2,'1.Inputs'!$D$39,$E265)))*'1.Inputs'!$D$43*(1+$G265)^(6-1)-'1.Inputs'!$D$44*(1+$G265)^(6-1)-('1.Inputs'!$D$20/'1.Inputs'!$D$27+'1.Inputs'!$D$23/'1.Inputs'!$D$28))))*'1.Inputs'!$D$53</f>
        <v>301061544.36765647</v>
      </c>
      <c r="AI265" s="36">
        <f ca="1">Y265-AI$13-AI$14+MIN(AI$13,MAX(0,((('1.Inputs'!$D$37*12*IF(7=1,'1.Inputs'!$D$38,IF(7=2,'1.Inputs'!$D$39,$E265)))*$F265*(('1.Inputs'!$D$40)+(1-'1.Inputs'!$D$40)*(1+'1.Inputs'!$D$41))*(1+$G265)^(7-1))-(('1.Inputs'!$D$37*12*IF(7=1,'1.Inputs'!$D$38,IF(7=2,'1.Inputs'!$D$39,$E265)))/(1-'1.Inputs'!$D$42)*$D265*(1+$G265)^(7-1))-('1.Inputs'!$D$37*12*IF(7=1,'1.Inputs'!$D$38,IF(7=2,'1.Inputs'!$D$39,$E265)))*'1.Inputs'!$D$43*(1+$G265)^(7-1)-'1.Inputs'!$D$44*(1+$G265)^(7-1)-('1.Inputs'!$D$20/'1.Inputs'!$D$27+'1.Inputs'!$D$23/'1.Inputs'!$D$28))))*'1.Inputs'!$D$53</f>
        <v>347132599.61350822</v>
      </c>
      <c r="AJ265" s="36">
        <f ca="1">Z265-AJ$13-AJ$14+MIN(AJ$13,MAX(0,((('1.Inputs'!$D$37*12*IF(8=1,'1.Inputs'!$D$38,IF(8=2,'1.Inputs'!$D$39,$E265)))*$F265*(('1.Inputs'!$D$40)+(1-'1.Inputs'!$D$40)*(1+'1.Inputs'!$D$41))*(1+$G265)^(8-1))-(('1.Inputs'!$D$37*12*IF(8=1,'1.Inputs'!$D$38,IF(8=2,'1.Inputs'!$D$39,$E265)))/(1-'1.Inputs'!$D$42)*$D265*(1+$G265)^(8-1))-('1.Inputs'!$D$37*12*IF(8=1,'1.Inputs'!$D$38,IF(8=2,'1.Inputs'!$D$39,$E265)))*'1.Inputs'!$D$43*(1+$G265)^(8-1)-'1.Inputs'!$D$44*(1+$G265)^(8-1)-('1.Inputs'!$D$20/'1.Inputs'!$D$27+'1.Inputs'!$D$23/'1.Inputs'!$D$28))))*'1.Inputs'!$D$53</f>
        <v>640546492.81039667</v>
      </c>
      <c r="AK265" s="36">
        <f ca="1">AA265-AK$13-AK$14+MIN(AK$13,MAX(0,((('1.Inputs'!$D$37*12*IF(9=1,'1.Inputs'!$D$38,IF(9=2,'1.Inputs'!$D$39,$E265)))*$F265*(('1.Inputs'!$D$40)+(1-'1.Inputs'!$D$40)*(1+'1.Inputs'!$D$41))*(1+$G265)^(9-1))-(('1.Inputs'!$D$37*12*IF(9=1,'1.Inputs'!$D$38,IF(9=2,'1.Inputs'!$D$39,$E265)))/(1-'1.Inputs'!$D$42)*$D265*(1+$G265)^(9-1))-('1.Inputs'!$D$37*12*IF(9=1,'1.Inputs'!$D$38,IF(9=2,'1.Inputs'!$D$39,$E265)))*'1.Inputs'!$D$43*(1+$G265)^(9-1)-'1.Inputs'!$D$44*(1+$G265)^(9-1)-('1.Inputs'!$D$20/'1.Inputs'!$D$27+'1.Inputs'!$D$23/'1.Inputs'!$D$28))))*'1.Inputs'!$D$53</f>
        <v>670182300.17961514</v>
      </c>
      <c r="AL265" s="36">
        <f ca="1">AB265-AL$13-AL$14+MIN(AL$13,MAX(0,((('1.Inputs'!$D$37*12*IF(10=1,'1.Inputs'!$D$38,IF(10=2,'1.Inputs'!$D$39,$E265)))*$F265*(('1.Inputs'!$D$40)+(1-'1.Inputs'!$D$40)*(1+'1.Inputs'!$D$41))*(1+$G265)^(10-1))-(('1.Inputs'!$D$37*12*IF(10=1,'1.Inputs'!$D$38,IF(10=2,'1.Inputs'!$D$39,$E265)))/(1-'1.Inputs'!$D$42)*$D265*(1+$G265)^(10-1))-('1.Inputs'!$D$37*12*IF(10=1,'1.Inputs'!$D$38,IF(10=2,'1.Inputs'!$D$39,$E265)))*'1.Inputs'!$D$43*(1+$G265)^(10-1)-'1.Inputs'!$D$44*(1+$G265)^(10-1)-('1.Inputs'!$D$20/'1.Inputs'!$D$27+'1.Inputs'!$D$23/'1.Inputs'!$D$28))))*'1.Inputs'!$D$53+'1.Inputs'!$D$35</f>
        <v>4239421736.3373942</v>
      </c>
      <c r="AM265" s="48">
        <f ca="1">R265+NPV('1.Inputs'!$D$55,S265:AB265)</f>
        <v>441972370.29729939</v>
      </c>
      <c r="AN265" s="48">
        <f ca="1">-('1.Inputs'!$D$24*(1-'1.Inputs'!$D$31)+'1.Inputs'!$D$35)+NPV('1.Inputs'!$D$54,AC265:AL265)</f>
        <v>-823332754.73234165</v>
      </c>
      <c r="AO265" s="36">
        <f t="shared" ca="1" si="29"/>
        <v>-4.7130310977730856</v>
      </c>
      <c r="AP265" s="36">
        <f t="shared" ca="1" si="30"/>
        <v>0.82804472425181452</v>
      </c>
      <c r="AQ265" s="36">
        <f ca="1">'1.Inputs'!$D$35+MIN(SUM($AC265:AC265),SUM($AC265:AD265),SUM($AC265:AE265),SUM($AC265:AF265),SUM($AC265:AG265),SUM($AC265:AH265),SUM($AC265:AI265),SUM($AC265:AJ265),SUM($AC265:AK265),SUM($AC265:AL265))</f>
        <v>-132641393.99804032</v>
      </c>
      <c r="AR265" s="36">
        <f ca="1">IF(AP265&lt;'1.Inputs'!$D$57,1,0)</f>
        <v>1</v>
      </c>
      <c r="AS265" s="36">
        <f t="shared" ca="1" si="31"/>
        <v>1</v>
      </c>
    </row>
    <row r="266" spans="2:45" ht="15" customHeight="1" x14ac:dyDescent="0.25">
      <c r="B266" s="36">
        <v>251</v>
      </c>
      <c r="C266" s="36">
        <f t="shared" ca="1" si="24"/>
        <v>0.93477723300396598</v>
      </c>
      <c r="D266" s="36">
        <f t="shared" ca="1" si="25"/>
        <v>18502.990698510093</v>
      </c>
      <c r="E266" s="47">
        <f t="shared" ca="1" si="26"/>
        <v>0.88830724669993277</v>
      </c>
      <c r="F266" s="36">
        <f t="shared" ca="1" si="27"/>
        <v>31263.664119813278</v>
      </c>
      <c r="G266" s="36">
        <f t="shared" ca="1" si="28"/>
        <v>6.2713505201228731E-2</v>
      </c>
      <c r="H266" s="36">
        <f ca="1">((('1.Inputs'!$D$37*12*IF(1=1,'1.Inputs'!$D$38,IF(1=2,'1.Inputs'!$D$39,$E266)))*$F266*(('1.Inputs'!$D$40)+(1-'1.Inputs'!$D$40)*(1+'1.Inputs'!$D$41))*(1+$G266)^(1-1))*'1.Inputs'!$D$47+(('1.Inputs'!$D$37*12*IF(1=1,'1.Inputs'!$D$38,IF(1=2,'1.Inputs'!$D$39,$E266)))/(1-'1.Inputs'!$D$42)*$D266*(1+$G266)^(1-1))*('1.Inputs'!$D$48-'1.Inputs'!$D$49))/'1.Inputs'!$D$51</f>
        <v>822508289.53506684</v>
      </c>
      <c r="I266" s="36">
        <f ca="1">((('1.Inputs'!$D$37*12*IF(2=1,'1.Inputs'!$D$38,IF(2=2,'1.Inputs'!$D$39,$E266)))*$F266*(('1.Inputs'!$D$40)+(1-'1.Inputs'!$D$40)*(1+'1.Inputs'!$D$41))*(1+$G266)^(2-1))*'1.Inputs'!$D$47+(('1.Inputs'!$D$37*12*IF(2=1,'1.Inputs'!$D$38,IF(2=2,'1.Inputs'!$D$39,$E266)))/(1-'1.Inputs'!$D$42)*$D266*(1+$G266)^(2-1))*('1.Inputs'!$D$48-'1.Inputs'!$D$49))/'1.Inputs'!$D$51</f>
        <v>1223726934.400429</v>
      </c>
      <c r="J266" s="36">
        <f ca="1">((('1.Inputs'!$D$37*12*IF(3=1,'1.Inputs'!$D$38,IF(3=2,'1.Inputs'!$D$39,$E266)))*$F266*(('1.Inputs'!$D$40)+(1-'1.Inputs'!$D$40)*(1+'1.Inputs'!$D$41))*(1+$G266)^(3-1))*'1.Inputs'!$D$47+(('1.Inputs'!$D$37*12*IF(3=1,'1.Inputs'!$D$38,IF(3=2,'1.Inputs'!$D$39,$E266)))/(1-'1.Inputs'!$D$42)*$D266*(1+$G266)^(3-1))*('1.Inputs'!$D$48-'1.Inputs'!$D$49))/'1.Inputs'!$D$51</f>
        <v>1650311339.5242028</v>
      </c>
      <c r="K266" s="36">
        <f ca="1">((('1.Inputs'!$D$37*12*IF(4=1,'1.Inputs'!$D$38,IF(4=2,'1.Inputs'!$D$39,$E266)))*$F266*(('1.Inputs'!$D$40)+(1-'1.Inputs'!$D$40)*(1+'1.Inputs'!$D$41))*(1+$G266)^(4-1))*'1.Inputs'!$D$47+(('1.Inputs'!$D$37*12*IF(4=1,'1.Inputs'!$D$38,IF(4=2,'1.Inputs'!$D$39,$E266)))/(1-'1.Inputs'!$D$42)*$D266*(1+$G266)^(4-1))*('1.Inputs'!$D$48-'1.Inputs'!$D$49))/'1.Inputs'!$D$51</f>
        <v>1753808148.2991006</v>
      </c>
      <c r="L266" s="36">
        <f ca="1">((('1.Inputs'!$D$37*12*IF(5=1,'1.Inputs'!$D$38,IF(5=2,'1.Inputs'!$D$39,$E266)))*$F266*(('1.Inputs'!$D$40)+(1-'1.Inputs'!$D$40)*(1+'1.Inputs'!$D$41))*(1+$G266)^(5-1))*'1.Inputs'!$D$47+(('1.Inputs'!$D$37*12*IF(5=1,'1.Inputs'!$D$38,IF(5=2,'1.Inputs'!$D$39,$E266)))/(1-'1.Inputs'!$D$42)*$D266*(1+$G266)^(5-1))*('1.Inputs'!$D$48-'1.Inputs'!$D$49))/'1.Inputs'!$D$51</f>
        <v>1863795604.7294135</v>
      </c>
      <c r="M266" s="36">
        <f ca="1">((('1.Inputs'!$D$37*12*IF(6=1,'1.Inputs'!$D$38,IF(6=2,'1.Inputs'!$D$39,$E266)))*$F266*(('1.Inputs'!$D$40)+(1-'1.Inputs'!$D$40)*(1+'1.Inputs'!$D$41))*(1+$G266)^(6-1))*'1.Inputs'!$D$47+(('1.Inputs'!$D$37*12*IF(6=1,'1.Inputs'!$D$38,IF(6=2,'1.Inputs'!$D$39,$E266)))/(1-'1.Inputs'!$D$42)*$D266*(1+$G266)^(6-1))*('1.Inputs'!$D$48-'1.Inputs'!$D$49))/'1.Inputs'!$D$51</f>
        <v>1980680760.0806384</v>
      </c>
      <c r="N266" s="36">
        <f ca="1">((('1.Inputs'!$D$37*12*IF(7=1,'1.Inputs'!$D$38,IF(7=2,'1.Inputs'!$D$39,$E266)))*$F266*(('1.Inputs'!$D$40)+(1-'1.Inputs'!$D$40)*(1+'1.Inputs'!$D$41))*(1+$G266)^(7-1))*'1.Inputs'!$D$47+(('1.Inputs'!$D$37*12*IF(7=1,'1.Inputs'!$D$38,IF(7=2,'1.Inputs'!$D$39,$E266)))/(1-'1.Inputs'!$D$42)*$D266*(1+$G266)^(7-1))*('1.Inputs'!$D$48-'1.Inputs'!$D$49))/'1.Inputs'!$D$51</f>
        <v>2104896193.2299292</v>
      </c>
      <c r="O266" s="36">
        <f ca="1">((('1.Inputs'!$D$37*12*IF(8=1,'1.Inputs'!$D$38,IF(8=2,'1.Inputs'!$D$39,$E266)))*$F266*(('1.Inputs'!$D$40)+(1-'1.Inputs'!$D$40)*(1+'1.Inputs'!$D$41))*(1+$G266)^(8-1))*'1.Inputs'!$D$47+(('1.Inputs'!$D$37*12*IF(8=1,'1.Inputs'!$D$38,IF(8=2,'1.Inputs'!$D$39,$E266)))/(1-'1.Inputs'!$D$42)*$D266*(1+$G266)^(8-1))*('1.Inputs'!$D$48-'1.Inputs'!$D$49))/'1.Inputs'!$D$51</f>
        <v>2236901611.5921001</v>
      </c>
      <c r="P266" s="36">
        <f ca="1">((('1.Inputs'!$D$37*12*IF(9=1,'1.Inputs'!$D$38,IF(9=2,'1.Inputs'!$D$39,$E266)))*$F266*(('1.Inputs'!$D$40)+(1-'1.Inputs'!$D$40)*(1+'1.Inputs'!$D$41))*(1+$G266)^(9-1))*'1.Inputs'!$D$47+(('1.Inputs'!$D$37*12*IF(9=1,'1.Inputs'!$D$38,IF(9=2,'1.Inputs'!$D$39,$E266)))/(1-'1.Inputs'!$D$42)*$D266*(1+$G266)^(9-1))*('1.Inputs'!$D$48-'1.Inputs'!$D$49))/'1.Inputs'!$D$51</f>
        <v>2377185552.4453182</v>
      </c>
      <c r="Q266" s="36">
        <f ca="1">((('1.Inputs'!$D$37*12*IF(10=1,'1.Inputs'!$D$38,IF(10=2,'1.Inputs'!$D$39,$E266)))*$F266*(('1.Inputs'!$D$40)+(1-'1.Inputs'!$D$40)*(1+'1.Inputs'!$D$41))*(1+$G266)^(10-1))*'1.Inputs'!$D$47+(('1.Inputs'!$D$37*12*IF(10=1,'1.Inputs'!$D$38,IF(10=2,'1.Inputs'!$D$39,$E266)))/(1-'1.Inputs'!$D$42)*$D266*(1+$G266)^(10-1))*('1.Inputs'!$D$48-'1.Inputs'!$D$49))/'1.Inputs'!$D$51</f>
        <v>2526267190.9528837</v>
      </c>
      <c r="R266" s="36">
        <f>-'1.Inputs'!$D$24</f>
        <v>-2050000000</v>
      </c>
      <c r="S266" s="36">
        <f ca="1">((('1.Inputs'!$D$37*12*IF(1=1,'1.Inputs'!$D$38,IF(1=2,'1.Inputs'!$D$39,$E266)))*$F266*(('1.Inputs'!$D$40)+(1-'1.Inputs'!$D$40)*(1+'1.Inputs'!$D$41))*(1+$G266)^(1-1))-(('1.Inputs'!$D$37*12*IF(1=1,'1.Inputs'!$D$38,IF(1=2,'1.Inputs'!$D$39,$E266)))/(1-'1.Inputs'!$D$42)*$D266*(1+$G266)^(1-1))-('1.Inputs'!$D$37*12*IF(1=1,'1.Inputs'!$D$38,IF(1=2,'1.Inputs'!$D$39,$E266)))*'1.Inputs'!$D$43*(1+$G266)^(1-1)-'1.Inputs'!$D$44*(1+$G266)^(1-1)-('1.Inputs'!$D$20/'1.Inputs'!$D$27+'1.Inputs'!$D$23/'1.Inputs'!$D$28))-MAX(0,((('1.Inputs'!$D$37*12*IF(1=1,'1.Inputs'!$D$38,IF(1=2,'1.Inputs'!$D$39,$E266)))*$F266*(('1.Inputs'!$D$40)+(1-'1.Inputs'!$D$40)*(1+'1.Inputs'!$D$41))*(1+$G266)^(1-1))-(('1.Inputs'!$D$37*12*IF(1=1,'1.Inputs'!$D$38,IF(1=2,'1.Inputs'!$D$39,$E266)))/(1-'1.Inputs'!$D$42)*$D266*(1+$G266)^(1-1))-('1.Inputs'!$D$37*12*IF(1=1,'1.Inputs'!$D$38,IF(1=2,'1.Inputs'!$D$39,$E266)))*'1.Inputs'!$D$43*(1+$G266)^(1-1)-'1.Inputs'!$D$44*(1+$G266)^(1-1)-('1.Inputs'!$D$20/'1.Inputs'!$D$27+'1.Inputs'!$D$23/'1.Inputs'!$D$28)))*'1.Inputs'!$D$53+('1.Inputs'!$D$20/'1.Inputs'!$D$27+'1.Inputs'!$D$23/'1.Inputs'!$D$28)-H266</f>
        <v>-446126683.64676189</v>
      </c>
      <c r="T266" s="36">
        <f ca="1">((('1.Inputs'!$D$37*12*IF(2=1,'1.Inputs'!$D$38,IF(2=2,'1.Inputs'!$D$39,$E266)))*$F266*(('1.Inputs'!$D$40)+(1-'1.Inputs'!$D$40)*(1+'1.Inputs'!$D$41))*(1+$G266)^(2-1))-(('1.Inputs'!$D$37*12*IF(2=1,'1.Inputs'!$D$38,IF(2=2,'1.Inputs'!$D$39,$E266)))/(1-'1.Inputs'!$D$42)*$D266*(1+$G266)^(2-1))-('1.Inputs'!$D$37*12*IF(2=1,'1.Inputs'!$D$38,IF(2=2,'1.Inputs'!$D$39,$E266)))*'1.Inputs'!$D$43*(1+$G266)^(2-1)-'1.Inputs'!$D$44*(1+$G266)^(2-1)-('1.Inputs'!$D$20/'1.Inputs'!$D$27+'1.Inputs'!$D$23/'1.Inputs'!$D$28))-MAX(0,((('1.Inputs'!$D$37*12*IF(2=1,'1.Inputs'!$D$38,IF(2=2,'1.Inputs'!$D$39,$E266)))*$F266*(('1.Inputs'!$D$40)+(1-'1.Inputs'!$D$40)*(1+'1.Inputs'!$D$41))*(1+$G266)^(2-1))-(('1.Inputs'!$D$37*12*IF(2=1,'1.Inputs'!$D$38,IF(2=2,'1.Inputs'!$D$39,$E266)))/(1-'1.Inputs'!$D$42)*$D266*(1+$G266)^(2-1))-('1.Inputs'!$D$37*12*IF(2=1,'1.Inputs'!$D$38,IF(2=2,'1.Inputs'!$D$39,$E266)))*'1.Inputs'!$D$43*(1+$G266)^(2-1)-'1.Inputs'!$D$44*(1+$G266)^(2-1)-('1.Inputs'!$D$20/'1.Inputs'!$D$27+'1.Inputs'!$D$23/'1.Inputs'!$D$28)))*'1.Inputs'!$D$53+('1.Inputs'!$D$20/'1.Inputs'!$D$27+'1.Inputs'!$D$23/'1.Inputs'!$D$28)-(I266-H266)</f>
        <v>384387958.94422293</v>
      </c>
      <c r="U266" s="36">
        <f ca="1">((('1.Inputs'!$D$37*12*IF(3=1,'1.Inputs'!$D$38,IF(3=2,'1.Inputs'!$D$39,$E266)))*$F266*(('1.Inputs'!$D$40)+(1-'1.Inputs'!$D$40)*(1+'1.Inputs'!$D$41))*(1+$G266)^(3-1))-(('1.Inputs'!$D$37*12*IF(3=1,'1.Inputs'!$D$38,IF(3=2,'1.Inputs'!$D$39,$E266)))/(1-'1.Inputs'!$D$42)*$D266*(1+$G266)^(3-1))-('1.Inputs'!$D$37*12*IF(3=1,'1.Inputs'!$D$38,IF(3=2,'1.Inputs'!$D$39,$E266)))*'1.Inputs'!$D$43*(1+$G266)^(3-1)-'1.Inputs'!$D$44*(1+$G266)^(3-1)-('1.Inputs'!$D$20/'1.Inputs'!$D$27+'1.Inputs'!$D$23/'1.Inputs'!$D$28))-MAX(0,((('1.Inputs'!$D$37*12*IF(3=1,'1.Inputs'!$D$38,IF(3=2,'1.Inputs'!$D$39,$E266)))*$F266*(('1.Inputs'!$D$40)+(1-'1.Inputs'!$D$40)*(1+'1.Inputs'!$D$41))*(1+$G266)^(3-1))-(('1.Inputs'!$D$37*12*IF(3=1,'1.Inputs'!$D$38,IF(3=2,'1.Inputs'!$D$39,$E266)))/(1-'1.Inputs'!$D$42)*$D266*(1+$G266)^(3-1))-('1.Inputs'!$D$37*12*IF(3=1,'1.Inputs'!$D$38,IF(3=2,'1.Inputs'!$D$39,$E266)))*'1.Inputs'!$D$43*(1+$G266)^(3-1)-'1.Inputs'!$D$44*(1+$G266)^(3-1)-('1.Inputs'!$D$20/'1.Inputs'!$D$27+'1.Inputs'!$D$23/'1.Inputs'!$D$28)))*'1.Inputs'!$D$53+('1.Inputs'!$D$20/'1.Inputs'!$D$27+'1.Inputs'!$D$23/'1.Inputs'!$D$28)-(J266-I266)</f>
        <v>794137780.41251469</v>
      </c>
      <c r="V266" s="36">
        <f ca="1">((('1.Inputs'!$D$37*12*IF(4=1,'1.Inputs'!$D$38,IF(4=2,'1.Inputs'!$D$39,$E266)))*$F266*(('1.Inputs'!$D$40)+(1-'1.Inputs'!$D$40)*(1+'1.Inputs'!$D$41))*(1+$G266)^(4-1))-(('1.Inputs'!$D$37*12*IF(4=1,'1.Inputs'!$D$38,IF(4=2,'1.Inputs'!$D$39,$E266)))/(1-'1.Inputs'!$D$42)*$D266*(1+$G266)^(4-1))-('1.Inputs'!$D$37*12*IF(4=1,'1.Inputs'!$D$38,IF(4=2,'1.Inputs'!$D$39,$E266)))*'1.Inputs'!$D$43*(1+$G266)^(4-1)-'1.Inputs'!$D$44*(1+$G266)^(4-1)-('1.Inputs'!$D$20/'1.Inputs'!$D$27+'1.Inputs'!$D$23/'1.Inputs'!$D$28))-MAX(0,((('1.Inputs'!$D$37*12*IF(4=1,'1.Inputs'!$D$38,IF(4=2,'1.Inputs'!$D$39,$E266)))*$F266*(('1.Inputs'!$D$40)+(1-'1.Inputs'!$D$40)*(1+'1.Inputs'!$D$41))*(1+$G266)^(4-1))-(('1.Inputs'!$D$37*12*IF(4=1,'1.Inputs'!$D$38,IF(4=2,'1.Inputs'!$D$39,$E266)))/(1-'1.Inputs'!$D$42)*$D266*(1+$G266)^(4-1))-('1.Inputs'!$D$37*12*IF(4=1,'1.Inputs'!$D$38,IF(4=2,'1.Inputs'!$D$39,$E266)))*'1.Inputs'!$D$43*(1+$G266)^(4-1)-'1.Inputs'!$D$44*(1+$G266)^(4-1)-('1.Inputs'!$D$20/'1.Inputs'!$D$27+'1.Inputs'!$D$23/'1.Inputs'!$D$28)))*'1.Inputs'!$D$53+('1.Inputs'!$D$20/'1.Inputs'!$D$27+'1.Inputs'!$D$23/'1.Inputs'!$D$28)-(K266-J266)</f>
        <v>1190817930.7725174</v>
      </c>
      <c r="W266" s="36">
        <f ca="1">((('1.Inputs'!$D$37*12*IF(5=1,'1.Inputs'!$D$38,IF(5=2,'1.Inputs'!$D$39,$E266)))*$F266*(('1.Inputs'!$D$40)+(1-'1.Inputs'!$D$40)*(1+'1.Inputs'!$D$41))*(1+$G266)^(5-1))-(('1.Inputs'!$D$37*12*IF(5=1,'1.Inputs'!$D$38,IF(5=2,'1.Inputs'!$D$39,$E266)))/(1-'1.Inputs'!$D$42)*$D266*(1+$G266)^(5-1))-('1.Inputs'!$D$37*12*IF(5=1,'1.Inputs'!$D$38,IF(5=2,'1.Inputs'!$D$39,$E266)))*'1.Inputs'!$D$43*(1+$G266)^(5-1)-'1.Inputs'!$D$44*(1+$G266)^(5-1)-('1.Inputs'!$D$20/'1.Inputs'!$D$27+'1.Inputs'!$D$23/'1.Inputs'!$D$28))-MAX(0,((('1.Inputs'!$D$37*12*IF(5=1,'1.Inputs'!$D$38,IF(5=2,'1.Inputs'!$D$39,$E266)))*$F266*(('1.Inputs'!$D$40)+(1-'1.Inputs'!$D$40)*(1+'1.Inputs'!$D$41))*(1+$G266)^(5-1))-(('1.Inputs'!$D$37*12*IF(5=1,'1.Inputs'!$D$38,IF(5=2,'1.Inputs'!$D$39,$E266)))/(1-'1.Inputs'!$D$42)*$D266*(1+$G266)^(5-1))-('1.Inputs'!$D$37*12*IF(5=1,'1.Inputs'!$D$38,IF(5=2,'1.Inputs'!$D$39,$E266)))*'1.Inputs'!$D$43*(1+$G266)^(5-1)-'1.Inputs'!$D$44*(1+$G266)^(5-1)-('1.Inputs'!$D$20/'1.Inputs'!$D$27+'1.Inputs'!$D$23/'1.Inputs'!$D$28)))*'1.Inputs'!$D$53+('1.Inputs'!$D$20/'1.Inputs'!$D$27+'1.Inputs'!$D$23/'1.Inputs'!$D$28)-(L266-K266)</f>
        <v>1262535084.1469791</v>
      </c>
      <c r="X266" s="36">
        <f ca="1">((('1.Inputs'!$D$37*12*IF(6=1,'1.Inputs'!$D$38,IF(6=2,'1.Inputs'!$D$39,$E266)))*$F266*(('1.Inputs'!$D$40)+(1-'1.Inputs'!$D$40)*(1+'1.Inputs'!$D$41))*(1+$G266)^(6-1))-(('1.Inputs'!$D$37*12*IF(6=1,'1.Inputs'!$D$38,IF(6=2,'1.Inputs'!$D$39,$E266)))/(1-'1.Inputs'!$D$42)*$D266*(1+$G266)^(6-1))-('1.Inputs'!$D$37*12*IF(6=1,'1.Inputs'!$D$38,IF(6=2,'1.Inputs'!$D$39,$E266)))*'1.Inputs'!$D$43*(1+$G266)^(6-1)-'1.Inputs'!$D$44*(1+$G266)^(6-1)-('1.Inputs'!$D$20/'1.Inputs'!$D$27+'1.Inputs'!$D$23/'1.Inputs'!$D$28))-MAX(0,((('1.Inputs'!$D$37*12*IF(6=1,'1.Inputs'!$D$38,IF(6=2,'1.Inputs'!$D$39,$E266)))*$F266*(('1.Inputs'!$D$40)+(1-'1.Inputs'!$D$40)*(1+'1.Inputs'!$D$41))*(1+$G266)^(6-1))-(('1.Inputs'!$D$37*12*IF(6=1,'1.Inputs'!$D$38,IF(6=2,'1.Inputs'!$D$39,$E266)))/(1-'1.Inputs'!$D$42)*$D266*(1+$G266)^(6-1))-('1.Inputs'!$D$37*12*IF(6=1,'1.Inputs'!$D$38,IF(6=2,'1.Inputs'!$D$39,$E266)))*'1.Inputs'!$D$43*(1+$G266)^(6-1)-'1.Inputs'!$D$44*(1+$G266)^(6-1)-('1.Inputs'!$D$20/'1.Inputs'!$D$27+'1.Inputs'!$D$23/'1.Inputs'!$D$28)))*'1.Inputs'!$D$53+('1.Inputs'!$D$20/'1.Inputs'!$D$27+'1.Inputs'!$D$23/'1.Inputs'!$D$28)-(M266-L266)</f>
        <v>1338749871.5926056</v>
      </c>
      <c r="Y266" s="36">
        <f ca="1">((('1.Inputs'!$D$37*12*IF(7=1,'1.Inputs'!$D$38,IF(7=2,'1.Inputs'!$D$39,$E266)))*$F266*(('1.Inputs'!$D$40)+(1-'1.Inputs'!$D$40)*(1+'1.Inputs'!$D$41))*(1+$G266)^(7-1))-(('1.Inputs'!$D$37*12*IF(7=1,'1.Inputs'!$D$38,IF(7=2,'1.Inputs'!$D$39,$E266)))/(1-'1.Inputs'!$D$42)*$D266*(1+$G266)^(7-1))-('1.Inputs'!$D$37*12*IF(7=1,'1.Inputs'!$D$38,IF(7=2,'1.Inputs'!$D$39,$E266)))*'1.Inputs'!$D$43*(1+$G266)^(7-1)-'1.Inputs'!$D$44*(1+$G266)^(7-1)-('1.Inputs'!$D$20/'1.Inputs'!$D$27+'1.Inputs'!$D$23/'1.Inputs'!$D$28))-MAX(0,((('1.Inputs'!$D$37*12*IF(7=1,'1.Inputs'!$D$38,IF(7=2,'1.Inputs'!$D$39,$E266)))*$F266*(('1.Inputs'!$D$40)+(1-'1.Inputs'!$D$40)*(1+'1.Inputs'!$D$41))*(1+$G266)^(7-1))-(('1.Inputs'!$D$37*12*IF(7=1,'1.Inputs'!$D$38,IF(7=2,'1.Inputs'!$D$39,$E266)))/(1-'1.Inputs'!$D$42)*$D266*(1+$G266)^(7-1))-('1.Inputs'!$D$37*12*IF(7=1,'1.Inputs'!$D$38,IF(7=2,'1.Inputs'!$D$39,$E266)))*'1.Inputs'!$D$43*(1+$G266)^(7-1)-'1.Inputs'!$D$44*(1+$G266)^(7-1)-('1.Inputs'!$D$20/'1.Inputs'!$D$27+'1.Inputs'!$D$23/'1.Inputs'!$D$28)))*'1.Inputs'!$D$53+('1.Inputs'!$D$20/'1.Inputs'!$D$27+'1.Inputs'!$D$23/'1.Inputs'!$D$28)-(N266-M266)</f>
        <v>1419744355.5071151</v>
      </c>
      <c r="Z266" s="36">
        <f ca="1">((('1.Inputs'!$D$37*12*IF(8=1,'1.Inputs'!$D$38,IF(8=2,'1.Inputs'!$D$39,$E266)))*$F266*(('1.Inputs'!$D$40)+(1-'1.Inputs'!$D$40)*(1+'1.Inputs'!$D$41))*(1+$G266)^(8-1))-(('1.Inputs'!$D$37*12*IF(8=1,'1.Inputs'!$D$38,IF(8=2,'1.Inputs'!$D$39,$E266)))/(1-'1.Inputs'!$D$42)*$D266*(1+$G266)^(8-1))-('1.Inputs'!$D$37*12*IF(8=1,'1.Inputs'!$D$38,IF(8=2,'1.Inputs'!$D$39,$E266)))*'1.Inputs'!$D$43*(1+$G266)^(8-1)-'1.Inputs'!$D$44*(1+$G266)^(8-1)-('1.Inputs'!$D$20/'1.Inputs'!$D$27+'1.Inputs'!$D$23/'1.Inputs'!$D$28))-MAX(0,((('1.Inputs'!$D$37*12*IF(8=1,'1.Inputs'!$D$38,IF(8=2,'1.Inputs'!$D$39,$E266)))*$F266*(('1.Inputs'!$D$40)+(1-'1.Inputs'!$D$40)*(1+'1.Inputs'!$D$41))*(1+$G266)^(8-1))-(('1.Inputs'!$D$37*12*IF(8=1,'1.Inputs'!$D$38,IF(8=2,'1.Inputs'!$D$39,$E266)))/(1-'1.Inputs'!$D$42)*$D266*(1+$G266)^(8-1))-('1.Inputs'!$D$37*12*IF(8=1,'1.Inputs'!$D$38,IF(8=2,'1.Inputs'!$D$39,$E266)))*'1.Inputs'!$D$43*(1+$G266)^(8-1)-'1.Inputs'!$D$44*(1+$G266)^(8-1)-('1.Inputs'!$D$20/'1.Inputs'!$D$27+'1.Inputs'!$D$23/'1.Inputs'!$D$28)))*'1.Inputs'!$D$53+('1.Inputs'!$D$20/'1.Inputs'!$D$27+'1.Inputs'!$D$23/'1.Inputs'!$D$28)-(O266-N266)</f>
        <v>1505818287.4098678</v>
      </c>
      <c r="AA266" s="36">
        <f ca="1">((('1.Inputs'!$D$37*12*IF(9=1,'1.Inputs'!$D$38,IF(9=2,'1.Inputs'!$D$39,$E266)))*$F266*(('1.Inputs'!$D$40)+(1-'1.Inputs'!$D$40)*(1+'1.Inputs'!$D$41))*(1+$G266)^(9-1))-(('1.Inputs'!$D$37*12*IF(9=1,'1.Inputs'!$D$38,IF(9=2,'1.Inputs'!$D$39,$E266)))/(1-'1.Inputs'!$D$42)*$D266*(1+$G266)^(9-1))-('1.Inputs'!$D$37*12*IF(9=1,'1.Inputs'!$D$38,IF(9=2,'1.Inputs'!$D$39,$E266)))*'1.Inputs'!$D$43*(1+$G266)^(9-1)-'1.Inputs'!$D$44*(1+$G266)^(9-1)-('1.Inputs'!$D$20/'1.Inputs'!$D$27+'1.Inputs'!$D$23/'1.Inputs'!$D$28))-MAX(0,((('1.Inputs'!$D$37*12*IF(9=1,'1.Inputs'!$D$38,IF(9=2,'1.Inputs'!$D$39,$E266)))*$F266*(('1.Inputs'!$D$40)+(1-'1.Inputs'!$D$40)*(1+'1.Inputs'!$D$41))*(1+$G266)^(9-1))-(('1.Inputs'!$D$37*12*IF(9=1,'1.Inputs'!$D$38,IF(9=2,'1.Inputs'!$D$39,$E266)))/(1-'1.Inputs'!$D$42)*$D266*(1+$G266)^(9-1))-('1.Inputs'!$D$37*12*IF(9=1,'1.Inputs'!$D$38,IF(9=2,'1.Inputs'!$D$39,$E266)))*'1.Inputs'!$D$43*(1+$G266)^(9-1)-'1.Inputs'!$D$44*(1+$G266)^(9-1)-('1.Inputs'!$D$20/'1.Inputs'!$D$27+'1.Inputs'!$D$23/'1.Inputs'!$D$28)))*'1.Inputs'!$D$53+('1.Inputs'!$D$20/'1.Inputs'!$D$27+'1.Inputs'!$D$23/'1.Inputs'!$D$28)-(P266-O266)</f>
        <v>1597290217.2886934</v>
      </c>
      <c r="AB266" s="36">
        <f ca="1">((('1.Inputs'!$D$37*12*IF(10=1,'1.Inputs'!$D$38,IF(10=2,'1.Inputs'!$D$39,$E266)))*$F266*(('1.Inputs'!$D$40)+(1-'1.Inputs'!$D$40)*(1+'1.Inputs'!$D$41))*(1+$G266)^(10-1))-(('1.Inputs'!$D$37*12*IF(10=1,'1.Inputs'!$D$38,IF(10=2,'1.Inputs'!$D$39,$E266)))/(1-'1.Inputs'!$D$42)*$D266*(1+$G266)^(10-1))-('1.Inputs'!$D$37*12*IF(10=1,'1.Inputs'!$D$38,IF(10=2,'1.Inputs'!$D$39,$E266)))*'1.Inputs'!$D$43*(1+$G266)^(10-1)-'1.Inputs'!$D$44*(1+$G266)^(10-1)-('1.Inputs'!$D$20/'1.Inputs'!$D$27+'1.Inputs'!$D$23/'1.Inputs'!$D$28))-MAX(0,((('1.Inputs'!$D$37*12*IF(10=1,'1.Inputs'!$D$38,IF(10=2,'1.Inputs'!$D$39,$E266)))*$F266*(('1.Inputs'!$D$40)+(1-'1.Inputs'!$D$40)*(1+'1.Inputs'!$D$41))*(1+$G266)^(10-1))-(('1.Inputs'!$D$37*12*IF(10=1,'1.Inputs'!$D$38,IF(10=2,'1.Inputs'!$D$39,$E266)))/(1-'1.Inputs'!$D$42)*$D266*(1+$G266)^(10-1))-('1.Inputs'!$D$37*12*IF(10=1,'1.Inputs'!$D$38,IF(10=2,'1.Inputs'!$D$39,$E266)))*'1.Inputs'!$D$43*(1+$G266)^(10-1)-'1.Inputs'!$D$44*(1+$G266)^(10-1)-('1.Inputs'!$D$20/'1.Inputs'!$D$27+'1.Inputs'!$D$23/'1.Inputs'!$D$28)))*'1.Inputs'!$D$53+('1.Inputs'!$D$20/'1.Inputs'!$D$27+'1.Inputs'!$D$23/'1.Inputs'!$D$28)-(Q266-P266)+(('1.Inputs'!$D$20+'1.Inputs'!$D$23-('1.Inputs'!$D$20/'1.Inputs'!$D$27+'1.Inputs'!$D$23/'1.Inputs'!$D$28)*'1.Inputs'!$D$10)*'1.Inputs'!$D$60+'1.Inputs'!$D$19*'1.Inputs'!$D$59+Q266)</f>
        <v>4920765863.470623</v>
      </c>
      <c r="AC266" s="36">
        <f ca="1">S266-AC$13-AC$14+MIN(AC$13,MAX(0,((('1.Inputs'!$D$37*12*IF(1=1,'1.Inputs'!$D$38,IF(1=2,'1.Inputs'!$D$39,$E266)))*$F266*(('1.Inputs'!$D$40)+(1-'1.Inputs'!$D$40)*(1+'1.Inputs'!$D$41))*(1+$G266)^(1-1))-(('1.Inputs'!$D$37*12*IF(1=1,'1.Inputs'!$D$38,IF(1=2,'1.Inputs'!$D$39,$E266)))/(1-'1.Inputs'!$D$42)*$D266*(1+$G266)^(1-1))-('1.Inputs'!$D$37*12*IF(1=1,'1.Inputs'!$D$38,IF(1=2,'1.Inputs'!$D$39,$E266)))*'1.Inputs'!$D$43*(1+$G266)^(1-1)-'1.Inputs'!$D$44*(1+$G266)^(1-1)-('1.Inputs'!$D$20/'1.Inputs'!$D$27+'1.Inputs'!$D$23/'1.Inputs'!$D$28))))*'1.Inputs'!$D$53</f>
        <v>-542066683.64676189</v>
      </c>
      <c r="AD266" s="36">
        <f ca="1">T266-AD$13-AD$14+MIN(AD$13,MAX(0,((('1.Inputs'!$D$37*12*IF(2=1,'1.Inputs'!$D$38,IF(2=2,'1.Inputs'!$D$39,$E266)))*$F266*(('1.Inputs'!$D$40)+(1-'1.Inputs'!$D$40)*(1+'1.Inputs'!$D$41))*(1+$G266)^(2-1))-(('1.Inputs'!$D$37*12*IF(2=1,'1.Inputs'!$D$38,IF(2=2,'1.Inputs'!$D$39,$E266)))/(1-'1.Inputs'!$D$42)*$D266*(1+$G266)^(2-1))-('1.Inputs'!$D$37*12*IF(2=1,'1.Inputs'!$D$38,IF(2=2,'1.Inputs'!$D$39,$E266)))*'1.Inputs'!$D$43*(1+$G266)^(2-1)-'1.Inputs'!$D$44*(1+$G266)^(2-1)-('1.Inputs'!$D$20/'1.Inputs'!$D$27+'1.Inputs'!$D$23/'1.Inputs'!$D$28))))*'1.Inputs'!$D$53</f>
        <v>288447958.94422293</v>
      </c>
      <c r="AE266" s="36">
        <f ca="1">U266-AE$13-AE$14+MIN(AE$13,MAX(0,((('1.Inputs'!$D$37*12*IF(3=1,'1.Inputs'!$D$38,IF(3=2,'1.Inputs'!$D$39,$E266)))*$F266*(('1.Inputs'!$D$40)+(1-'1.Inputs'!$D$40)*(1+'1.Inputs'!$D$41))*(1+$G266)^(3-1))-(('1.Inputs'!$D$37*12*IF(3=1,'1.Inputs'!$D$38,IF(3=2,'1.Inputs'!$D$39,$E266)))/(1-'1.Inputs'!$D$42)*$D266*(1+$G266)^(3-1))-('1.Inputs'!$D$37*12*IF(3=1,'1.Inputs'!$D$38,IF(3=2,'1.Inputs'!$D$39,$E266)))*'1.Inputs'!$D$43*(1+$G266)^(3-1)-'1.Inputs'!$D$44*(1+$G266)^(3-1)-('1.Inputs'!$D$20/'1.Inputs'!$D$27+'1.Inputs'!$D$23/'1.Inputs'!$D$28))))*'1.Inputs'!$D$53</f>
        <v>452197780.41251469</v>
      </c>
      <c r="AF266" s="36">
        <f ca="1">V266-AF$13-AF$14+MIN(AF$13,MAX(0,((('1.Inputs'!$D$37*12*IF(4=1,'1.Inputs'!$D$38,IF(4=2,'1.Inputs'!$D$39,$E266)))*$F266*(('1.Inputs'!$D$40)+(1-'1.Inputs'!$D$40)*(1+'1.Inputs'!$D$41))*(1+$G266)^(4-1))-(('1.Inputs'!$D$37*12*IF(4=1,'1.Inputs'!$D$38,IF(4=2,'1.Inputs'!$D$39,$E266)))/(1-'1.Inputs'!$D$42)*$D266*(1+$G266)^(4-1))-('1.Inputs'!$D$37*12*IF(4=1,'1.Inputs'!$D$38,IF(4=2,'1.Inputs'!$D$39,$E266)))*'1.Inputs'!$D$43*(1+$G266)^(4-1)-'1.Inputs'!$D$44*(1+$G266)^(4-1)-('1.Inputs'!$D$20/'1.Inputs'!$D$27+'1.Inputs'!$D$23/'1.Inputs'!$D$28))))*'1.Inputs'!$D$53</f>
        <v>868065930.77251744</v>
      </c>
      <c r="AG266" s="36">
        <f ca="1">W266-AG$13-AG$14+MIN(AG$13,MAX(0,((('1.Inputs'!$D$37*12*IF(5=1,'1.Inputs'!$D$38,IF(5=2,'1.Inputs'!$D$39,$E266)))*$F266*(('1.Inputs'!$D$40)+(1-'1.Inputs'!$D$40)*(1+'1.Inputs'!$D$41))*(1+$G266)^(5-1))-(('1.Inputs'!$D$37*12*IF(5=1,'1.Inputs'!$D$38,IF(5=2,'1.Inputs'!$D$39,$E266)))/(1-'1.Inputs'!$D$42)*$D266*(1+$G266)^(5-1))-('1.Inputs'!$D$37*12*IF(5=1,'1.Inputs'!$D$38,IF(5=2,'1.Inputs'!$D$39,$E266)))*'1.Inputs'!$D$43*(1+$G266)^(5-1)-'1.Inputs'!$D$44*(1+$G266)^(5-1)-('1.Inputs'!$D$20/'1.Inputs'!$D$27+'1.Inputs'!$D$23/'1.Inputs'!$D$28))))*'1.Inputs'!$D$53</f>
        <v>958971084.14697909</v>
      </c>
      <c r="AH266" s="36">
        <f ca="1">X266-AH$13-AH$14+MIN(AH$13,MAX(0,((('1.Inputs'!$D$37*12*IF(6=1,'1.Inputs'!$D$38,IF(6=2,'1.Inputs'!$D$39,$E266)))*$F266*(('1.Inputs'!$D$40)+(1-'1.Inputs'!$D$40)*(1+'1.Inputs'!$D$41))*(1+$G266)^(6-1))-(('1.Inputs'!$D$37*12*IF(6=1,'1.Inputs'!$D$38,IF(6=2,'1.Inputs'!$D$39,$E266)))/(1-'1.Inputs'!$D$42)*$D266*(1+$G266)^(6-1))-('1.Inputs'!$D$37*12*IF(6=1,'1.Inputs'!$D$38,IF(6=2,'1.Inputs'!$D$39,$E266)))*'1.Inputs'!$D$43*(1+$G266)^(6-1)-'1.Inputs'!$D$44*(1+$G266)^(6-1)-('1.Inputs'!$D$20/'1.Inputs'!$D$27+'1.Inputs'!$D$23/'1.Inputs'!$D$28))))*'1.Inputs'!$D$53</f>
        <v>1054373871.5926056</v>
      </c>
      <c r="AI266" s="36">
        <f ca="1">Y266-AI$13-AI$14+MIN(AI$13,MAX(0,((('1.Inputs'!$D$37*12*IF(7=1,'1.Inputs'!$D$38,IF(7=2,'1.Inputs'!$D$39,$E266)))*$F266*(('1.Inputs'!$D$40)+(1-'1.Inputs'!$D$40)*(1+'1.Inputs'!$D$41))*(1+$G266)^(7-1))-(('1.Inputs'!$D$37*12*IF(7=1,'1.Inputs'!$D$38,IF(7=2,'1.Inputs'!$D$39,$E266)))/(1-'1.Inputs'!$D$42)*$D266*(1+$G266)^(7-1))-('1.Inputs'!$D$37*12*IF(7=1,'1.Inputs'!$D$38,IF(7=2,'1.Inputs'!$D$39,$E266)))*'1.Inputs'!$D$43*(1+$G266)^(7-1)-'1.Inputs'!$D$44*(1+$G266)^(7-1)-('1.Inputs'!$D$20/'1.Inputs'!$D$27+'1.Inputs'!$D$23/'1.Inputs'!$D$28))))*'1.Inputs'!$D$53</f>
        <v>1154556355.5071151</v>
      </c>
      <c r="AJ266" s="36">
        <f ca="1">Z266-AJ$13-AJ$14+MIN(AJ$13,MAX(0,((('1.Inputs'!$D$37*12*IF(8=1,'1.Inputs'!$D$38,IF(8=2,'1.Inputs'!$D$39,$E266)))*$F266*(('1.Inputs'!$D$40)+(1-'1.Inputs'!$D$40)*(1+'1.Inputs'!$D$41))*(1+$G266)^(8-1))-(('1.Inputs'!$D$37*12*IF(8=1,'1.Inputs'!$D$38,IF(8=2,'1.Inputs'!$D$39,$E266)))/(1-'1.Inputs'!$D$42)*$D266*(1+$G266)^(8-1))-('1.Inputs'!$D$37*12*IF(8=1,'1.Inputs'!$D$38,IF(8=2,'1.Inputs'!$D$39,$E266)))*'1.Inputs'!$D$43*(1+$G266)^(8-1)-'1.Inputs'!$D$44*(1+$G266)^(8-1)-('1.Inputs'!$D$20/'1.Inputs'!$D$27+'1.Inputs'!$D$23/'1.Inputs'!$D$28))))*'1.Inputs'!$D$53</f>
        <v>1505818287.4098678</v>
      </c>
      <c r="AK266" s="36">
        <f ca="1">AA266-AK$13-AK$14+MIN(AK$13,MAX(0,((('1.Inputs'!$D$37*12*IF(9=1,'1.Inputs'!$D$38,IF(9=2,'1.Inputs'!$D$39,$E266)))*$F266*(('1.Inputs'!$D$40)+(1-'1.Inputs'!$D$40)*(1+'1.Inputs'!$D$41))*(1+$G266)^(9-1))-(('1.Inputs'!$D$37*12*IF(9=1,'1.Inputs'!$D$38,IF(9=2,'1.Inputs'!$D$39,$E266)))/(1-'1.Inputs'!$D$42)*$D266*(1+$G266)^(9-1))-('1.Inputs'!$D$37*12*IF(9=1,'1.Inputs'!$D$38,IF(9=2,'1.Inputs'!$D$39,$E266)))*'1.Inputs'!$D$43*(1+$G266)^(9-1)-'1.Inputs'!$D$44*(1+$G266)^(9-1)-('1.Inputs'!$D$20/'1.Inputs'!$D$27+'1.Inputs'!$D$23/'1.Inputs'!$D$28))))*'1.Inputs'!$D$53</f>
        <v>1597290217.2886934</v>
      </c>
      <c r="AL266" s="36">
        <f ca="1">AB266-AL$13-AL$14+MIN(AL$13,MAX(0,((('1.Inputs'!$D$37*12*IF(10=1,'1.Inputs'!$D$38,IF(10=2,'1.Inputs'!$D$39,$E266)))*$F266*(('1.Inputs'!$D$40)+(1-'1.Inputs'!$D$40)*(1+'1.Inputs'!$D$41))*(1+$G266)^(10-1))-(('1.Inputs'!$D$37*12*IF(10=1,'1.Inputs'!$D$38,IF(10=2,'1.Inputs'!$D$39,$E266)))/(1-'1.Inputs'!$D$42)*$D266*(1+$G266)^(10-1))-('1.Inputs'!$D$37*12*IF(10=1,'1.Inputs'!$D$38,IF(10=2,'1.Inputs'!$D$39,$E266)))*'1.Inputs'!$D$43*(1+$G266)^(10-1)-'1.Inputs'!$D$44*(1+$G266)^(10-1)-('1.Inputs'!$D$20/'1.Inputs'!$D$27+'1.Inputs'!$D$23/'1.Inputs'!$D$28))))*'1.Inputs'!$D$53+'1.Inputs'!$D$35</f>
        <v>5720765863.470623</v>
      </c>
      <c r="AM266" s="48">
        <f ca="1">R266+NPV('1.Inputs'!$D$55,S266:AB266)</f>
        <v>4031805138.2581072</v>
      </c>
      <c r="AN266" s="48">
        <f ca="1">-('1.Inputs'!$D$24*(1-'1.Inputs'!$D$31)+'1.Inputs'!$D$35)+NPV('1.Inputs'!$D$54,AC266:AL266)</f>
        <v>1876692133.1982174</v>
      </c>
      <c r="AO266" s="36">
        <f t="shared" ca="1" si="29"/>
        <v>-3.0225385070918827</v>
      </c>
      <c r="AP266" s="36">
        <f t="shared" ca="1" si="30"/>
        <v>2.0176264746252914</v>
      </c>
      <c r="AQ266" s="36">
        <f ca="1">'1.Inputs'!$D$35+MIN(SUM($AC266:AC266),SUM($AC266:AD266),SUM($AC266:AE266),SUM($AC266:AF266),SUM($AC266:AG266),SUM($AC266:AH266),SUM($AC266:AI266),SUM($AC266:AJ266),SUM($AC266:AK266),SUM($AC266:AL266))</f>
        <v>257933316.35323811</v>
      </c>
      <c r="AR266" s="36">
        <f ca="1">IF(AP266&lt;'1.Inputs'!$D$57,1,0)</f>
        <v>0</v>
      </c>
      <c r="AS266" s="36">
        <f t="shared" ca="1" si="31"/>
        <v>0</v>
      </c>
    </row>
    <row r="267" spans="2:45" ht="15" customHeight="1" x14ac:dyDescent="0.25">
      <c r="B267" s="36">
        <v>252</v>
      </c>
      <c r="C267" s="36">
        <f t="shared" ca="1" si="24"/>
        <v>0.3814199233222334</v>
      </c>
      <c r="D267" s="36">
        <f t="shared" ca="1" si="25"/>
        <v>17458.166395936176</v>
      </c>
      <c r="E267" s="47">
        <f t="shared" ca="1" si="26"/>
        <v>0.81219116484658538</v>
      </c>
      <c r="F267" s="36">
        <f t="shared" ca="1" si="27"/>
        <v>27777.730209240915</v>
      </c>
      <c r="G267" s="36">
        <f t="shared" ca="1" si="28"/>
        <v>4.2967974670915898E-2</v>
      </c>
      <c r="H267" s="36">
        <f ca="1">((('1.Inputs'!$D$37*12*IF(1=1,'1.Inputs'!$D$38,IF(1=2,'1.Inputs'!$D$39,$E267)))*$F267*(('1.Inputs'!$D$40)+(1-'1.Inputs'!$D$40)*(1+'1.Inputs'!$D$41))*(1+$G267)^(1-1))*'1.Inputs'!$D$47+(('1.Inputs'!$D$37*12*IF(1=1,'1.Inputs'!$D$38,IF(1=2,'1.Inputs'!$D$39,$E267)))/(1-'1.Inputs'!$D$42)*$D267*(1+$G267)^(1-1))*('1.Inputs'!$D$48-'1.Inputs'!$D$49))/'1.Inputs'!$D$51</f>
        <v>737006709.87133086</v>
      </c>
      <c r="I267" s="36">
        <f ca="1">((('1.Inputs'!$D$37*12*IF(2=1,'1.Inputs'!$D$38,IF(2=2,'1.Inputs'!$D$39,$E267)))*$F267*(('1.Inputs'!$D$40)+(1-'1.Inputs'!$D$40)*(1+'1.Inputs'!$D$41))*(1+$G267)^(2-1))*'1.Inputs'!$D$47+(('1.Inputs'!$D$37*12*IF(2=1,'1.Inputs'!$D$38,IF(2=2,'1.Inputs'!$D$39,$E267)))/(1-'1.Inputs'!$D$42)*$D267*(1+$G267)^(2-1))*('1.Inputs'!$D$48-'1.Inputs'!$D$49))/'1.Inputs'!$D$51</f>
        <v>1076144153.7187281</v>
      </c>
      <c r="J267" s="36">
        <f ca="1">((('1.Inputs'!$D$37*12*IF(3=1,'1.Inputs'!$D$38,IF(3=2,'1.Inputs'!$D$39,$E267)))*$F267*(('1.Inputs'!$D$40)+(1-'1.Inputs'!$D$40)*(1+'1.Inputs'!$D$41))*(1+$G267)^(3-1))*'1.Inputs'!$D$47+(('1.Inputs'!$D$37*12*IF(3=1,'1.Inputs'!$D$38,IF(3=2,'1.Inputs'!$D$39,$E267)))/(1-'1.Inputs'!$D$42)*$D267*(1+$G267)^(3-1))*('1.Inputs'!$D$48-'1.Inputs'!$D$49))/'1.Inputs'!$D$51</f>
        <v>1302271825.3881681</v>
      </c>
      <c r="K267" s="36">
        <f ca="1">((('1.Inputs'!$D$37*12*IF(4=1,'1.Inputs'!$D$38,IF(4=2,'1.Inputs'!$D$39,$E267)))*$F267*(('1.Inputs'!$D$40)+(1-'1.Inputs'!$D$40)*(1+'1.Inputs'!$D$41))*(1+$G267)^(4-1))*'1.Inputs'!$D$47+(('1.Inputs'!$D$37*12*IF(4=1,'1.Inputs'!$D$38,IF(4=2,'1.Inputs'!$D$39,$E267)))/(1-'1.Inputs'!$D$42)*$D267*(1+$G267)^(4-1))*('1.Inputs'!$D$48-'1.Inputs'!$D$49))/'1.Inputs'!$D$51</f>
        <v>1358227808.1960943</v>
      </c>
      <c r="L267" s="36">
        <f ca="1">((('1.Inputs'!$D$37*12*IF(5=1,'1.Inputs'!$D$38,IF(5=2,'1.Inputs'!$D$39,$E267)))*$F267*(('1.Inputs'!$D$40)+(1-'1.Inputs'!$D$40)*(1+'1.Inputs'!$D$41))*(1+$G267)^(5-1))*'1.Inputs'!$D$47+(('1.Inputs'!$D$37*12*IF(5=1,'1.Inputs'!$D$38,IF(5=2,'1.Inputs'!$D$39,$E267)))/(1-'1.Inputs'!$D$42)*$D267*(1+$G267)^(5-1))*('1.Inputs'!$D$48-'1.Inputs'!$D$49))/'1.Inputs'!$D$51</f>
        <v>1416588106.2559974</v>
      </c>
      <c r="M267" s="36">
        <f ca="1">((('1.Inputs'!$D$37*12*IF(6=1,'1.Inputs'!$D$38,IF(6=2,'1.Inputs'!$D$39,$E267)))*$F267*(('1.Inputs'!$D$40)+(1-'1.Inputs'!$D$40)*(1+'1.Inputs'!$D$41))*(1+$G267)^(6-1))*'1.Inputs'!$D$47+(('1.Inputs'!$D$37*12*IF(6=1,'1.Inputs'!$D$38,IF(6=2,'1.Inputs'!$D$39,$E267)))/(1-'1.Inputs'!$D$42)*$D267*(1+$G267)^(6-1))*('1.Inputs'!$D$48-'1.Inputs'!$D$49))/'1.Inputs'!$D$51</f>
        <v>1477456028.1247258</v>
      </c>
      <c r="N267" s="36">
        <f ca="1">((('1.Inputs'!$D$37*12*IF(7=1,'1.Inputs'!$D$38,IF(7=2,'1.Inputs'!$D$39,$E267)))*$F267*(('1.Inputs'!$D$40)+(1-'1.Inputs'!$D$40)*(1+'1.Inputs'!$D$41))*(1+$G267)^(7-1))*'1.Inputs'!$D$47+(('1.Inputs'!$D$37*12*IF(7=1,'1.Inputs'!$D$38,IF(7=2,'1.Inputs'!$D$39,$E267)))/(1-'1.Inputs'!$D$42)*$D267*(1+$G267)^(7-1))*('1.Inputs'!$D$48-'1.Inputs'!$D$49))/'1.Inputs'!$D$51</f>
        <v>1540939321.3185816</v>
      </c>
      <c r="O267" s="36">
        <f ca="1">((('1.Inputs'!$D$37*12*IF(8=1,'1.Inputs'!$D$38,IF(8=2,'1.Inputs'!$D$39,$E267)))*$F267*(('1.Inputs'!$D$40)+(1-'1.Inputs'!$D$40)*(1+'1.Inputs'!$D$41))*(1+$G267)^(8-1))*'1.Inputs'!$D$47+(('1.Inputs'!$D$37*12*IF(8=1,'1.Inputs'!$D$38,IF(8=2,'1.Inputs'!$D$39,$E267)))/(1-'1.Inputs'!$D$42)*$D267*(1+$G267)^(8-1))*('1.Inputs'!$D$48-'1.Inputs'!$D$49))/'1.Inputs'!$D$51</f>
        <v>1607150363.0464163</v>
      </c>
      <c r="P267" s="36">
        <f ca="1">((('1.Inputs'!$D$37*12*IF(9=1,'1.Inputs'!$D$38,IF(9=2,'1.Inputs'!$D$39,$E267)))*$F267*(('1.Inputs'!$D$40)+(1-'1.Inputs'!$D$40)*(1+'1.Inputs'!$D$41))*(1+$G267)^(9-1))*'1.Inputs'!$D$47+(('1.Inputs'!$D$37*12*IF(9=1,'1.Inputs'!$D$38,IF(9=2,'1.Inputs'!$D$39,$E267)))/(1-'1.Inputs'!$D$42)*$D267*(1+$G267)^(9-1))*('1.Inputs'!$D$48-'1.Inputs'!$D$49))/'1.Inputs'!$D$51</f>
        <v>1676206359.1381476</v>
      </c>
      <c r="Q267" s="36">
        <f ca="1">((('1.Inputs'!$D$37*12*IF(10=1,'1.Inputs'!$D$38,IF(10=2,'1.Inputs'!$D$39,$E267)))*$F267*(('1.Inputs'!$D$40)+(1-'1.Inputs'!$D$40)*(1+'1.Inputs'!$D$41))*(1+$G267)^(10-1))*'1.Inputs'!$D$47+(('1.Inputs'!$D$37*12*IF(10=1,'1.Inputs'!$D$38,IF(10=2,'1.Inputs'!$D$39,$E267)))/(1-'1.Inputs'!$D$42)*$D267*(1+$G267)^(10-1))*('1.Inputs'!$D$48-'1.Inputs'!$D$49))/'1.Inputs'!$D$51</f>
        <v>1748229551.5208242</v>
      </c>
      <c r="R267" s="36">
        <f>-'1.Inputs'!$D$24</f>
        <v>-2050000000</v>
      </c>
      <c r="S267" s="36">
        <f ca="1">((('1.Inputs'!$D$37*12*IF(1=1,'1.Inputs'!$D$38,IF(1=2,'1.Inputs'!$D$39,$E267)))*$F267*(('1.Inputs'!$D$40)+(1-'1.Inputs'!$D$40)*(1+'1.Inputs'!$D$41))*(1+$G267)^(1-1))-(('1.Inputs'!$D$37*12*IF(1=1,'1.Inputs'!$D$38,IF(1=2,'1.Inputs'!$D$39,$E267)))/(1-'1.Inputs'!$D$42)*$D267*(1+$G267)^(1-1))-('1.Inputs'!$D$37*12*IF(1=1,'1.Inputs'!$D$38,IF(1=2,'1.Inputs'!$D$39,$E267)))*'1.Inputs'!$D$43*(1+$G267)^(1-1)-'1.Inputs'!$D$44*(1+$G267)^(1-1)-('1.Inputs'!$D$20/'1.Inputs'!$D$27+'1.Inputs'!$D$23/'1.Inputs'!$D$28))-MAX(0,((('1.Inputs'!$D$37*12*IF(1=1,'1.Inputs'!$D$38,IF(1=2,'1.Inputs'!$D$39,$E267)))*$F267*(('1.Inputs'!$D$40)+(1-'1.Inputs'!$D$40)*(1+'1.Inputs'!$D$41))*(1+$G267)^(1-1))-(('1.Inputs'!$D$37*12*IF(1=1,'1.Inputs'!$D$38,IF(1=2,'1.Inputs'!$D$39,$E267)))/(1-'1.Inputs'!$D$42)*$D267*(1+$G267)^(1-1))-('1.Inputs'!$D$37*12*IF(1=1,'1.Inputs'!$D$38,IF(1=2,'1.Inputs'!$D$39,$E267)))*'1.Inputs'!$D$43*(1+$G267)^(1-1)-'1.Inputs'!$D$44*(1+$G267)^(1-1)-('1.Inputs'!$D$20/'1.Inputs'!$D$27+'1.Inputs'!$D$23/'1.Inputs'!$D$28)))*'1.Inputs'!$D$53+('1.Inputs'!$D$20/'1.Inputs'!$D$27+'1.Inputs'!$D$23/'1.Inputs'!$D$28)-H267</f>
        <v>-569849106.74360037</v>
      </c>
      <c r="T267" s="36">
        <f ca="1">((('1.Inputs'!$D$37*12*IF(2=1,'1.Inputs'!$D$38,IF(2=2,'1.Inputs'!$D$39,$E267)))*$F267*(('1.Inputs'!$D$40)+(1-'1.Inputs'!$D$40)*(1+'1.Inputs'!$D$41))*(1+$G267)^(2-1))-(('1.Inputs'!$D$37*12*IF(2=1,'1.Inputs'!$D$38,IF(2=2,'1.Inputs'!$D$39,$E267)))/(1-'1.Inputs'!$D$42)*$D267*(1+$G267)^(2-1))-('1.Inputs'!$D$37*12*IF(2=1,'1.Inputs'!$D$38,IF(2=2,'1.Inputs'!$D$39,$E267)))*'1.Inputs'!$D$43*(1+$G267)^(2-1)-'1.Inputs'!$D$44*(1+$G267)^(2-1)-('1.Inputs'!$D$20/'1.Inputs'!$D$27+'1.Inputs'!$D$23/'1.Inputs'!$D$28))-MAX(0,((('1.Inputs'!$D$37*12*IF(2=1,'1.Inputs'!$D$38,IF(2=2,'1.Inputs'!$D$39,$E267)))*$F267*(('1.Inputs'!$D$40)+(1-'1.Inputs'!$D$40)*(1+'1.Inputs'!$D$41))*(1+$G267)^(2-1))-(('1.Inputs'!$D$37*12*IF(2=1,'1.Inputs'!$D$38,IF(2=2,'1.Inputs'!$D$39,$E267)))/(1-'1.Inputs'!$D$42)*$D267*(1+$G267)^(2-1))-('1.Inputs'!$D$37*12*IF(2=1,'1.Inputs'!$D$38,IF(2=2,'1.Inputs'!$D$39,$E267)))*'1.Inputs'!$D$43*(1+$G267)^(2-1)-'1.Inputs'!$D$44*(1+$G267)^(2-1)-('1.Inputs'!$D$20/'1.Inputs'!$D$27+'1.Inputs'!$D$23/'1.Inputs'!$D$28)))*'1.Inputs'!$D$53+('1.Inputs'!$D$20/'1.Inputs'!$D$27+'1.Inputs'!$D$23/'1.Inputs'!$D$28)-(I267-H267)</f>
        <v>127250768.20007896</v>
      </c>
      <c r="U267" s="36">
        <f ca="1">((('1.Inputs'!$D$37*12*IF(3=1,'1.Inputs'!$D$38,IF(3=2,'1.Inputs'!$D$39,$E267)))*$F267*(('1.Inputs'!$D$40)+(1-'1.Inputs'!$D$40)*(1+'1.Inputs'!$D$41))*(1+$G267)^(3-1))-(('1.Inputs'!$D$37*12*IF(3=1,'1.Inputs'!$D$38,IF(3=2,'1.Inputs'!$D$39,$E267)))/(1-'1.Inputs'!$D$42)*$D267*(1+$G267)^(3-1))-('1.Inputs'!$D$37*12*IF(3=1,'1.Inputs'!$D$38,IF(3=2,'1.Inputs'!$D$39,$E267)))*'1.Inputs'!$D$43*(1+$G267)^(3-1)-'1.Inputs'!$D$44*(1+$G267)^(3-1)-('1.Inputs'!$D$20/'1.Inputs'!$D$27+'1.Inputs'!$D$23/'1.Inputs'!$D$28))-MAX(0,((('1.Inputs'!$D$37*12*IF(3=1,'1.Inputs'!$D$38,IF(3=2,'1.Inputs'!$D$39,$E267)))*$F267*(('1.Inputs'!$D$40)+(1-'1.Inputs'!$D$40)*(1+'1.Inputs'!$D$41))*(1+$G267)^(3-1))-(('1.Inputs'!$D$37*12*IF(3=1,'1.Inputs'!$D$38,IF(3=2,'1.Inputs'!$D$39,$E267)))/(1-'1.Inputs'!$D$42)*$D267*(1+$G267)^(3-1))-('1.Inputs'!$D$37*12*IF(3=1,'1.Inputs'!$D$38,IF(3=2,'1.Inputs'!$D$39,$E267)))*'1.Inputs'!$D$43*(1+$G267)^(3-1)-'1.Inputs'!$D$44*(1+$G267)^(3-1)-('1.Inputs'!$D$20/'1.Inputs'!$D$27+'1.Inputs'!$D$23/'1.Inputs'!$D$28)))*'1.Inputs'!$D$53+('1.Inputs'!$D$20/'1.Inputs'!$D$27+'1.Inputs'!$D$23/'1.Inputs'!$D$28)-(J267-I267)</f>
        <v>430323276.19383812</v>
      </c>
      <c r="V267" s="36">
        <f ca="1">((('1.Inputs'!$D$37*12*IF(4=1,'1.Inputs'!$D$38,IF(4=2,'1.Inputs'!$D$39,$E267)))*$F267*(('1.Inputs'!$D$40)+(1-'1.Inputs'!$D$40)*(1+'1.Inputs'!$D$41))*(1+$G267)^(4-1))-(('1.Inputs'!$D$37*12*IF(4=1,'1.Inputs'!$D$38,IF(4=2,'1.Inputs'!$D$39,$E267)))/(1-'1.Inputs'!$D$42)*$D267*(1+$G267)^(4-1))-('1.Inputs'!$D$37*12*IF(4=1,'1.Inputs'!$D$38,IF(4=2,'1.Inputs'!$D$39,$E267)))*'1.Inputs'!$D$43*(1+$G267)^(4-1)-'1.Inputs'!$D$44*(1+$G267)^(4-1)-('1.Inputs'!$D$20/'1.Inputs'!$D$27+'1.Inputs'!$D$23/'1.Inputs'!$D$28))-MAX(0,((('1.Inputs'!$D$37*12*IF(4=1,'1.Inputs'!$D$38,IF(4=2,'1.Inputs'!$D$39,$E267)))*$F267*(('1.Inputs'!$D$40)+(1-'1.Inputs'!$D$40)*(1+'1.Inputs'!$D$41))*(1+$G267)^(4-1))-(('1.Inputs'!$D$37*12*IF(4=1,'1.Inputs'!$D$38,IF(4=2,'1.Inputs'!$D$39,$E267)))/(1-'1.Inputs'!$D$42)*$D267*(1+$G267)^(4-1))-('1.Inputs'!$D$37*12*IF(4=1,'1.Inputs'!$D$38,IF(4=2,'1.Inputs'!$D$39,$E267)))*'1.Inputs'!$D$43*(1+$G267)^(4-1)-'1.Inputs'!$D$44*(1+$G267)^(4-1)-('1.Inputs'!$D$20/'1.Inputs'!$D$27+'1.Inputs'!$D$23/'1.Inputs'!$D$28)))*'1.Inputs'!$D$53+('1.Inputs'!$D$20/'1.Inputs'!$D$27+'1.Inputs'!$D$23/'1.Inputs'!$D$28)-(K267-J267)</f>
        <v>626671095.95263934</v>
      </c>
      <c r="W267" s="36">
        <f ca="1">((('1.Inputs'!$D$37*12*IF(5=1,'1.Inputs'!$D$38,IF(5=2,'1.Inputs'!$D$39,$E267)))*$F267*(('1.Inputs'!$D$40)+(1-'1.Inputs'!$D$40)*(1+'1.Inputs'!$D$41))*(1+$G267)^(5-1))-(('1.Inputs'!$D$37*12*IF(5=1,'1.Inputs'!$D$38,IF(5=2,'1.Inputs'!$D$39,$E267)))/(1-'1.Inputs'!$D$42)*$D267*(1+$G267)^(5-1))-('1.Inputs'!$D$37*12*IF(5=1,'1.Inputs'!$D$38,IF(5=2,'1.Inputs'!$D$39,$E267)))*'1.Inputs'!$D$43*(1+$G267)^(5-1)-'1.Inputs'!$D$44*(1+$G267)^(5-1)-('1.Inputs'!$D$20/'1.Inputs'!$D$27+'1.Inputs'!$D$23/'1.Inputs'!$D$28))-MAX(0,((('1.Inputs'!$D$37*12*IF(5=1,'1.Inputs'!$D$38,IF(5=2,'1.Inputs'!$D$39,$E267)))*$F267*(('1.Inputs'!$D$40)+(1-'1.Inputs'!$D$40)*(1+'1.Inputs'!$D$41))*(1+$G267)^(5-1))-(('1.Inputs'!$D$37*12*IF(5=1,'1.Inputs'!$D$38,IF(5=2,'1.Inputs'!$D$39,$E267)))/(1-'1.Inputs'!$D$42)*$D267*(1+$G267)^(5-1))-('1.Inputs'!$D$37*12*IF(5=1,'1.Inputs'!$D$38,IF(5=2,'1.Inputs'!$D$39,$E267)))*'1.Inputs'!$D$43*(1+$G267)^(5-1)-'1.Inputs'!$D$44*(1+$G267)^(5-1)-('1.Inputs'!$D$20/'1.Inputs'!$D$27+'1.Inputs'!$D$23/'1.Inputs'!$D$28)))*'1.Inputs'!$D$53+('1.Inputs'!$D$20/'1.Inputs'!$D$27+'1.Inputs'!$D$23/'1.Inputs'!$D$28)-(L267-K267)</f>
        <v>651567646.92732716</v>
      </c>
      <c r="X267" s="36">
        <f ca="1">((('1.Inputs'!$D$37*12*IF(6=1,'1.Inputs'!$D$38,IF(6=2,'1.Inputs'!$D$39,$E267)))*$F267*(('1.Inputs'!$D$40)+(1-'1.Inputs'!$D$40)*(1+'1.Inputs'!$D$41))*(1+$G267)^(6-1))-(('1.Inputs'!$D$37*12*IF(6=1,'1.Inputs'!$D$38,IF(6=2,'1.Inputs'!$D$39,$E267)))/(1-'1.Inputs'!$D$42)*$D267*(1+$G267)^(6-1))-('1.Inputs'!$D$37*12*IF(6=1,'1.Inputs'!$D$38,IF(6=2,'1.Inputs'!$D$39,$E267)))*'1.Inputs'!$D$43*(1+$G267)^(6-1)-'1.Inputs'!$D$44*(1+$G267)^(6-1)-('1.Inputs'!$D$20/'1.Inputs'!$D$27+'1.Inputs'!$D$23/'1.Inputs'!$D$28))-MAX(0,((('1.Inputs'!$D$37*12*IF(6=1,'1.Inputs'!$D$38,IF(6=2,'1.Inputs'!$D$39,$E267)))*$F267*(('1.Inputs'!$D$40)+(1-'1.Inputs'!$D$40)*(1+'1.Inputs'!$D$41))*(1+$G267)^(6-1))-(('1.Inputs'!$D$37*12*IF(6=1,'1.Inputs'!$D$38,IF(6=2,'1.Inputs'!$D$39,$E267)))/(1-'1.Inputs'!$D$42)*$D267*(1+$G267)^(6-1))-('1.Inputs'!$D$37*12*IF(6=1,'1.Inputs'!$D$38,IF(6=2,'1.Inputs'!$D$39,$E267)))*'1.Inputs'!$D$43*(1+$G267)^(6-1)-'1.Inputs'!$D$44*(1+$G267)^(6-1)-('1.Inputs'!$D$20/'1.Inputs'!$D$27+'1.Inputs'!$D$23/'1.Inputs'!$D$28)))*'1.Inputs'!$D$53+('1.Inputs'!$D$20/'1.Inputs'!$D$27+'1.Inputs'!$D$23/'1.Inputs'!$D$28)-(M267-L267)</f>
        <v>677533952.27368724</v>
      </c>
      <c r="Y267" s="36">
        <f ca="1">((('1.Inputs'!$D$37*12*IF(7=1,'1.Inputs'!$D$38,IF(7=2,'1.Inputs'!$D$39,$E267)))*$F267*(('1.Inputs'!$D$40)+(1-'1.Inputs'!$D$40)*(1+'1.Inputs'!$D$41))*(1+$G267)^(7-1))-(('1.Inputs'!$D$37*12*IF(7=1,'1.Inputs'!$D$38,IF(7=2,'1.Inputs'!$D$39,$E267)))/(1-'1.Inputs'!$D$42)*$D267*(1+$G267)^(7-1))-('1.Inputs'!$D$37*12*IF(7=1,'1.Inputs'!$D$38,IF(7=2,'1.Inputs'!$D$39,$E267)))*'1.Inputs'!$D$43*(1+$G267)^(7-1)-'1.Inputs'!$D$44*(1+$G267)^(7-1)-('1.Inputs'!$D$20/'1.Inputs'!$D$27+'1.Inputs'!$D$23/'1.Inputs'!$D$28))-MAX(0,((('1.Inputs'!$D$37*12*IF(7=1,'1.Inputs'!$D$38,IF(7=2,'1.Inputs'!$D$39,$E267)))*$F267*(('1.Inputs'!$D$40)+(1-'1.Inputs'!$D$40)*(1+'1.Inputs'!$D$41))*(1+$G267)^(7-1))-(('1.Inputs'!$D$37*12*IF(7=1,'1.Inputs'!$D$38,IF(7=2,'1.Inputs'!$D$39,$E267)))/(1-'1.Inputs'!$D$42)*$D267*(1+$G267)^(7-1))-('1.Inputs'!$D$37*12*IF(7=1,'1.Inputs'!$D$38,IF(7=2,'1.Inputs'!$D$39,$E267)))*'1.Inputs'!$D$43*(1+$G267)^(7-1)-'1.Inputs'!$D$44*(1+$G267)^(7-1)-('1.Inputs'!$D$20/'1.Inputs'!$D$27+'1.Inputs'!$D$23/'1.Inputs'!$D$28)))*'1.Inputs'!$D$53+('1.Inputs'!$D$20/'1.Inputs'!$D$27+'1.Inputs'!$D$23/'1.Inputs'!$D$28)-(N267-M267)</f>
        <v>704615977.17046809</v>
      </c>
      <c r="Z267" s="36">
        <f ca="1">((('1.Inputs'!$D$37*12*IF(8=1,'1.Inputs'!$D$38,IF(8=2,'1.Inputs'!$D$39,$E267)))*$F267*(('1.Inputs'!$D$40)+(1-'1.Inputs'!$D$40)*(1+'1.Inputs'!$D$41))*(1+$G267)^(8-1))-(('1.Inputs'!$D$37*12*IF(8=1,'1.Inputs'!$D$38,IF(8=2,'1.Inputs'!$D$39,$E267)))/(1-'1.Inputs'!$D$42)*$D267*(1+$G267)^(8-1))-('1.Inputs'!$D$37*12*IF(8=1,'1.Inputs'!$D$38,IF(8=2,'1.Inputs'!$D$39,$E267)))*'1.Inputs'!$D$43*(1+$G267)^(8-1)-'1.Inputs'!$D$44*(1+$G267)^(8-1)-('1.Inputs'!$D$20/'1.Inputs'!$D$27+'1.Inputs'!$D$23/'1.Inputs'!$D$28))-MAX(0,((('1.Inputs'!$D$37*12*IF(8=1,'1.Inputs'!$D$38,IF(8=2,'1.Inputs'!$D$39,$E267)))*$F267*(('1.Inputs'!$D$40)+(1-'1.Inputs'!$D$40)*(1+'1.Inputs'!$D$41))*(1+$G267)^(8-1))-(('1.Inputs'!$D$37*12*IF(8=1,'1.Inputs'!$D$38,IF(8=2,'1.Inputs'!$D$39,$E267)))/(1-'1.Inputs'!$D$42)*$D267*(1+$G267)^(8-1))-('1.Inputs'!$D$37*12*IF(8=1,'1.Inputs'!$D$38,IF(8=2,'1.Inputs'!$D$39,$E267)))*'1.Inputs'!$D$43*(1+$G267)^(8-1)-'1.Inputs'!$D$44*(1+$G267)^(8-1)-('1.Inputs'!$D$20/'1.Inputs'!$D$27+'1.Inputs'!$D$23/'1.Inputs'!$D$28)))*'1.Inputs'!$D$53+('1.Inputs'!$D$20/'1.Inputs'!$D$27+'1.Inputs'!$D$23/'1.Inputs'!$D$28)-(O267-N267)</f>
        <v>732861661.8270514</v>
      </c>
      <c r="AA267" s="36">
        <f ca="1">((('1.Inputs'!$D$37*12*IF(9=1,'1.Inputs'!$D$38,IF(9=2,'1.Inputs'!$D$39,$E267)))*$F267*(('1.Inputs'!$D$40)+(1-'1.Inputs'!$D$40)*(1+'1.Inputs'!$D$41))*(1+$G267)^(9-1))-(('1.Inputs'!$D$37*12*IF(9=1,'1.Inputs'!$D$38,IF(9=2,'1.Inputs'!$D$39,$E267)))/(1-'1.Inputs'!$D$42)*$D267*(1+$G267)^(9-1))-('1.Inputs'!$D$37*12*IF(9=1,'1.Inputs'!$D$38,IF(9=2,'1.Inputs'!$D$39,$E267)))*'1.Inputs'!$D$43*(1+$G267)^(9-1)-'1.Inputs'!$D$44*(1+$G267)^(9-1)-('1.Inputs'!$D$20/'1.Inputs'!$D$27+'1.Inputs'!$D$23/'1.Inputs'!$D$28))-MAX(0,((('1.Inputs'!$D$37*12*IF(9=1,'1.Inputs'!$D$38,IF(9=2,'1.Inputs'!$D$39,$E267)))*$F267*(('1.Inputs'!$D$40)+(1-'1.Inputs'!$D$40)*(1+'1.Inputs'!$D$41))*(1+$G267)^(9-1))-(('1.Inputs'!$D$37*12*IF(9=1,'1.Inputs'!$D$38,IF(9=2,'1.Inputs'!$D$39,$E267)))/(1-'1.Inputs'!$D$42)*$D267*(1+$G267)^(9-1))-('1.Inputs'!$D$37*12*IF(9=1,'1.Inputs'!$D$38,IF(9=2,'1.Inputs'!$D$39,$E267)))*'1.Inputs'!$D$43*(1+$G267)^(9-1)-'1.Inputs'!$D$44*(1+$G267)^(9-1)-('1.Inputs'!$D$20/'1.Inputs'!$D$27+'1.Inputs'!$D$23/'1.Inputs'!$D$28)))*'1.Inputs'!$D$53+('1.Inputs'!$D$20/'1.Inputs'!$D$27+'1.Inputs'!$D$23/'1.Inputs'!$D$28)-(P267-O267)</f>
        <v>762321006.34652007</v>
      </c>
      <c r="AB267" s="36">
        <f ca="1">((('1.Inputs'!$D$37*12*IF(10=1,'1.Inputs'!$D$38,IF(10=2,'1.Inputs'!$D$39,$E267)))*$F267*(('1.Inputs'!$D$40)+(1-'1.Inputs'!$D$40)*(1+'1.Inputs'!$D$41))*(1+$G267)^(10-1))-(('1.Inputs'!$D$37*12*IF(10=1,'1.Inputs'!$D$38,IF(10=2,'1.Inputs'!$D$39,$E267)))/(1-'1.Inputs'!$D$42)*$D267*(1+$G267)^(10-1))-('1.Inputs'!$D$37*12*IF(10=1,'1.Inputs'!$D$38,IF(10=2,'1.Inputs'!$D$39,$E267)))*'1.Inputs'!$D$43*(1+$G267)^(10-1)-'1.Inputs'!$D$44*(1+$G267)^(10-1)-('1.Inputs'!$D$20/'1.Inputs'!$D$27+'1.Inputs'!$D$23/'1.Inputs'!$D$28))-MAX(0,((('1.Inputs'!$D$37*12*IF(10=1,'1.Inputs'!$D$38,IF(10=2,'1.Inputs'!$D$39,$E267)))*$F267*(('1.Inputs'!$D$40)+(1-'1.Inputs'!$D$40)*(1+'1.Inputs'!$D$41))*(1+$G267)^(10-1))-(('1.Inputs'!$D$37*12*IF(10=1,'1.Inputs'!$D$38,IF(10=2,'1.Inputs'!$D$39,$E267)))/(1-'1.Inputs'!$D$42)*$D267*(1+$G267)^(10-1))-('1.Inputs'!$D$37*12*IF(10=1,'1.Inputs'!$D$38,IF(10=2,'1.Inputs'!$D$39,$E267)))*'1.Inputs'!$D$43*(1+$G267)^(10-1)-'1.Inputs'!$D$44*(1+$G267)^(10-1)-('1.Inputs'!$D$20/'1.Inputs'!$D$27+'1.Inputs'!$D$23/'1.Inputs'!$D$28)))*'1.Inputs'!$D$53+('1.Inputs'!$D$20/'1.Inputs'!$D$27+'1.Inputs'!$D$23/'1.Inputs'!$D$28)-(Q267-P267)+(('1.Inputs'!$D$20+'1.Inputs'!$D$23-('1.Inputs'!$D$20/'1.Inputs'!$D$27+'1.Inputs'!$D$23/'1.Inputs'!$D$28)*'1.Inputs'!$D$10)*'1.Inputs'!$D$60+'1.Inputs'!$D$19*'1.Inputs'!$D$59+Q267)</f>
        <v>3241275710.7559476</v>
      </c>
      <c r="AC267" s="36">
        <f ca="1">S267-AC$13-AC$14+MIN(AC$13,MAX(0,((('1.Inputs'!$D$37*12*IF(1=1,'1.Inputs'!$D$38,IF(1=2,'1.Inputs'!$D$39,$E267)))*$F267*(('1.Inputs'!$D$40)+(1-'1.Inputs'!$D$40)*(1+'1.Inputs'!$D$41))*(1+$G267)^(1-1))-(('1.Inputs'!$D$37*12*IF(1=1,'1.Inputs'!$D$38,IF(1=2,'1.Inputs'!$D$39,$E267)))/(1-'1.Inputs'!$D$42)*$D267*(1+$G267)^(1-1))-('1.Inputs'!$D$37*12*IF(1=1,'1.Inputs'!$D$38,IF(1=2,'1.Inputs'!$D$39,$E267)))*'1.Inputs'!$D$43*(1+$G267)^(1-1)-'1.Inputs'!$D$44*(1+$G267)^(1-1)-('1.Inputs'!$D$20/'1.Inputs'!$D$27+'1.Inputs'!$D$23/'1.Inputs'!$D$28))))*'1.Inputs'!$D$53</f>
        <v>-700133474.29020703</v>
      </c>
      <c r="AD267" s="36">
        <f ca="1">T267-AD$13-AD$14+MIN(AD$13,MAX(0,((('1.Inputs'!$D$37*12*IF(2=1,'1.Inputs'!$D$38,IF(2=2,'1.Inputs'!$D$39,$E267)))*$F267*(('1.Inputs'!$D$40)+(1-'1.Inputs'!$D$40)*(1+'1.Inputs'!$D$41))*(1+$G267)^(2-1))-(('1.Inputs'!$D$37*12*IF(2=1,'1.Inputs'!$D$38,IF(2=2,'1.Inputs'!$D$39,$E267)))/(1-'1.Inputs'!$D$42)*$D267*(1+$G267)^(2-1))-('1.Inputs'!$D$37*12*IF(2=1,'1.Inputs'!$D$38,IF(2=2,'1.Inputs'!$D$39,$E267)))*'1.Inputs'!$D$43*(1+$G267)^(2-1)-'1.Inputs'!$D$44*(1+$G267)^(2-1)-('1.Inputs'!$D$20/'1.Inputs'!$D$27+'1.Inputs'!$D$23/'1.Inputs'!$D$28))))*'1.Inputs'!$D$53</f>
        <v>31310768.200078964</v>
      </c>
      <c r="AE267" s="36">
        <f ca="1">U267-AE$13-AE$14+MIN(AE$13,MAX(0,((('1.Inputs'!$D$37*12*IF(3=1,'1.Inputs'!$D$38,IF(3=2,'1.Inputs'!$D$39,$E267)))*$F267*(('1.Inputs'!$D$40)+(1-'1.Inputs'!$D$40)*(1+'1.Inputs'!$D$41))*(1+$G267)^(3-1))-(('1.Inputs'!$D$37*12*IF(3=1,'1.Inputs'!$D$38,IF(3=2,'1.Inputs'!$D$39,$E267)))/(1-'1.Inputs'!$D$42)*$D267*(1+$G267)^(3-1))-('1.Inputs'!$D$37*12*IF(3=1,'1.Inputs'!$D$38,IF(3=2,'1.Inputs'!$D$39,$E267)))*'1.Inputs'!$D$43*(1+$G267)^(3-1)-'1.Inputs'!$D$44*(1+$G267)^(3-1)-('1.Inputs'!$D$20/'1.Inputs'!$D$27+'1.Inputs'!$D$23/'1.Inputs'!$D$28))))*'1.Inputs'!$D$53</f>
        <v>88383276.19383812</v>
      </c>
      <c r="AF267" s="36">
        <f ca="1">V267-AF$13-AF$14+MIN(AF$13,MAX(0,((('1.Inputs'!$D$37*12*IF(4=1,'1.Inputs'!$D$38,IF(4=2,'1.Inputs'!$D$39,$E267)))*$F267*(('1.Inputs'!$D$40)+(1-'1.Inputs'!$D$40)*(1+'1.Inputs'!$D$41))*(1+$G267)^(4-1))-(('1.Inputs'!$D$37*12*IF(4=1,'1.Inputs'!$D$38,IF(4=2,'1.Inputs'!$D$39,$E267)))/(1-'1.Inputs'!$D$42)*$D267*(1+$G267)^(4-1))-('1.Inputs'!$D$37*12*IF(4=1,'1.Inputs'!$D$38,IF(4=2,'1.Inputs'!$D$39,$E267)))*'1.Inputs'!$D$43*(1+$G267)^(4-1)-'1.Inputs'!$D$44*(1+$G267)^(4-1)-('1.Inputs'!$D$20/'1.Inputs'!$D$27+'1.Inputs'!$D$23/'1.Inputs'!$D$28))))*'1.Inputs'!$D$53</f>
        <v>303919095.95263934</v>
      </c>
      <c r="AG267" s="36">
        <f ca="1">W267-AG$13-AG$14+MIN(AG$13,MAX(0,((('1.Inputs'!$D$37*12*IF(5=1,'1.Inputs'!$D$38,IF(5=2,'1.Inputs'!$D$39,$E267)))*$F267*(('1.Inputs'!$D$40)+(1-'1.Inputs'!$D$40)*(1+'1.Inputs'!$D$41))*(1+$G267)^(5-1))-(('1.Inputs'!$D$37*12*IF(5=1,'1.Inputs'!$D$38,IF(5=2,'1.Inputs'!$D$39,$E267)))/(1-'1.Inputs'!$D$42)*$D267*(1+$G267)^(5-1))-('1.Inputs'!$D$37*12*IF(5=1,'1.Inputs'!$D$38,IF(5=2,'1.Inputs'!$D$39,$E267)))*'1.Inputs'!$D$43*(1+$G267)^(5-1)-'1.Inputs'!$D$44*(1+$G267)^(5-1)-('1.Inputs'!$D$20/'1.Inputs'!$D$27+'1.Inputs'!$D$23/'1.Inputs'!$D$28))))*'1.Inputs'!$D$53</f>
        <v>348003646.92732716</v>
      </c>
      <c r="AH267" s="36">
        <f ca="1">X267-AH$13-AH$14+MIN(AH$13,MAX(0,((('1.Inputs'!$D$37*12*IF(6=1,'1.Inputs'!$D$38,IF(6=2,'1.Inputs'!$D$39,$E267)))*$F267*(('1.Inputs'!$D$40)+(1-'1.Inputs'!$D$40)*(1+'1.Inputs'!$D$41))*(1+$G267)^(6-1))-(('1.Inputs'!$D$37*12*IF(6=1,'1.Inputs'!$D$38,IF(6=2,'1.Inputs'!$D$39,$E267)))/(1-'1.Inputs'!$D$42)*$D267*(1+$G267)^(6-1))-('1.Inputs'!$D$37*12*IF(6=1,'1.Inputs'!$D$38,IF(6=2,'1.Inputs'!$D$39,$E267)))*'1.Inputs'!$D$43*(1+$G267)^(6-1)-'1.Inputs'!$D$44*(1+$G267)^(6-1)-('1.Inputs'!$D$20/'1.Inputs'!$D$27+'1.Inputs'!$D$23/'1.Inputs'!$D$28))))*'1.Inputs'!$D$53</f>
        <v>393157952.27368724</v>
      </c>
      <c r="AI267" s="36">
        <f ca="1">Y267-AI$13-AI$14+MIN(AI$13,MAX(0,((('1.Inputs'!$D$37*12*IF(7=1,'1.Inputs'!$D$38,IF(7=2,'1.Inputs'!$D$39,$E267)))*$F267*(('1.Inputs'!$D$40)+(1-'1.Inputs'!$D$40)*(1+'1.Inputs'!$D$41))*(1+$G267)^(7-1))-(('1.Inputs'!$D$37*12*IF(7=1,'1.Inputs'!$D$38,IF(7=2,'1.Inputs'!$D$39,$E267)))/(1-'1.Inputs'!$D$42)*$D267*(1+$G267)^(7-1))-('1.Inputs'!$D$37*12*IF(7=1,'1.Inputs'!$D$38,IF(7=2,'1.Inputs'!$D$39,$E267)))*'1.Inputs'!$D$43*(1+$G267)^(7-1)-'1.Inputs'!$D$44*(1+$G267)^(7-1)-('1.Inputs'!$D$20/'1.Inputs'!$D$27+'1.Inputs'!$D$23/'1.Inputs'!$D$28))))*'1.Inputs'!$D$53</f>
        <v>439427977.17046809</v>
      </c>
      <c r="AJ267" s="36">
        <f ca="1">Z267-AJ$13-AJ$14+MIN(AJ$13,MAX(0,((('1.Inputs'!$D$37*12*IF(8=1,'1.Inputs'!$D$38,IF(8=2,'1.Inputs'!$D$39,$E267)))*$F267*(('1.Inputs'!$D$40)+(1-'1.Inputs'!$D$40)*(1+'1.Inputs'!$D$41))*(1+$G267)^(8-1))-(('1.Inputs'!$D$37*12*IF(8=1,'1.Inputs'!$D$38,IF(8=2,'1.Inputs'!$D$39,$E267)))/(1-'1.Inputs'!$D$42)*$D267*(1+$G267)^(8-1))-('1.Inputs'!$D$37*12*IF(8=1,'1.Inputs'!$D$38,IF(8=2,'1.Inputs'!$D$39,$E267)))*'1.Inputs'!$D$43*(1+$G267)^(8-1)-'1.Inputs'!$D$44*(1+$G267)^(8-1)-('1.Inputs'!$D$20/'1.Inputs'!$D$27+'1.Inputs'!$D$23/'1.Inputs'!$D$28))))*'1.Inputs'!$D$53</f>
        <v>732861661.8270514</v>
      </c>
      <c r="AK267" s="36">
        <f ca="1">AA267-AK$13-AK$14+MIN(AK$13,MAX(0,((('1.Inputs'!$D$37*12*IF(9=1,'1.Inputs'!$D$38,IF(9=2,'1.Inputs'!$D$39,$E267)))*$F267*(('1.Inputs'!$D$40)+(1-'1.Inputs'!$D$40)*(1+'1.Inputs'!$D$41))*(1+$G267)^(9-1))-(('1.Inputs'!$D$37*12*IF(9=1,'1.Inputs'!$D$38,IF(9=2,'1.Inputs'!$D$39,$E267)))/(1-'1.Inputs'!$D$42)*$D267*(1+$G267)^(9-1))-('1.Inputs'!$D$37*12*IF(9=1,'1.Inputs'!$D$38,IF(9=2,'1.Inputs'!$D$39,$E267)))*'1.Inputs'!$D$43*(1+$G267)^(9-1)-'1.Inputs'!$D$44*(1+$G267)^(9-1)-('1.Inputs'!$D$20/'1.Inputs'!$D$27+'1.Inputs'!$D$23/'1.Inputs'!$D$28))))*'1.Inputs'!$D$53</f>
        <v>762321006.34652007</v>
      </c>
      <c r="AL267" s="36">
        <f ca="1">AB267-AL$13-AL$14+MIN(AL$13,MAX(0,((('1.Inputs'!$D$37*12*IF(10=1,'1.Inputs'!$D$38,IF(10=2,'1.Inputs'!$D$39,$E267)))*$F267*(('1.Inputs'!$D$40)+(1-'1.Inputs'!$D$40)*(1+'1.Inputs'!$D$41))*(1+$G267)^(10-1))-(('1.Inputs'!$D$37*12*IF(10=1,'1.Inputs'!$D$38,IF(10=2,'1.Inputs'!$D$39,$E267)))/(1-'1.Inputs'!$D$42)*$D267*(1+$G267)^(10-1))-('1.Inputs'!$D$37*12*IF(10=1,'1.Inputs'!$D$38,IF(10=2,'1.Inputs'!$D$39,$E267)))*'1.Inputs'!$D$43*(1+$G267)^(10-1)-'1.Inputs'!$D$44*(1+$G267)^(10-1)-('1.Inputs'!$D$20/'1.Inputs'!$D$27+'1.Inputs'!$D$23/'1.Inputs'!$D$28))))*'1.Inputs'!$D$53+'1.Inputs'!$D$35</f>
        <v>4041275710.7559476</v>
      </c>
      <c r="AM267" s="48">
        <f ca="1">R267+NPV('1.Inputs'!$D$55,S267:AB267)</f>
        <v>918845394.15899277</v>
      </c>
      <c r="AN267" s="48">
        <f ca="1">-('1.Inputs'!$D$24*(1-'1.Inputs'!$D$31)+'1.Inputs'!$D$35)+NPV('1.Inputs'!$D$54,AC267:AL267)</f>
        <v>-405611259.33948088</v>
      </c>
      <c r="AO267" s="36">
        <f t="shared" ca="1" si="29"/>
        <v>-3.8607663058509512</v>
      </c>
      <c r="AP267" s="36">
        <f t="shared" ca="1" si="30"/>
        <v>1.0933010065900359</v>
      </c>
      <c r="AQ267" s="36">
        <f ca="1">'1.Inputs'!$D$35+MIN(SUM($AC267:AC267),SUM($AC267:AD267),SUM($AC267:AE267),SUM($AC267:AF267),SUM($AC267:AG267),SUM($AC267:AH267),SUM($AC267:AI267),SUM($AC267:AJ267),SUM($AC267:AK267),SUM($AC267:AL267))</f>
        <v>99866525.709792972</v>
      </c>
      <c r="AR267" s="36">
        <f ca="1">IF(AP267&lt;'1.Inputs'!$D$57,1,0)</f>
        <v>1</v>
      </c>
      <c r="AS267" s="36">
        <f t="shared" ca="1" si="31"/>
        <v>0</v>
      </c>
    </row>
    <row r="268" spans="2:45" ht="15" customHeight="1" x14ac:dyDescent="0.25">
      <c r="B268" s="36">
        <v>253</v>
      </c>
      <c r="C268" s="36">
        <f t="shared" ca="1" si="24"/>
        <v>9.5614274702337854E-2</v>
      </c>
      <c r="D268" s="36">
        <f t="shared" ca="1" si="25"/>
        <v>20915.823653193693</v>
      </c>
      <c r="E268" s="47">
        <f t="shared" ca="1" si="26"/>
        <v>0.7561717995543773</v>
      </c>
      <c r="F268" s="36">
        <f t="shared" ca="1" si="27"/>
        <v>28684.587410133357</v>
      </c>
      <c r="G268" s="36">
        <f t="shared" ca="1" si="28"/>
        <v>4.0432544850793728E-2</v>
      </c>
      <c r="H268" s="36">
        <f ca="1">((('1.Inputs'!$D$37*12*IF(1=1,'1.Inputs'!$D$38,IF(1=2,'1.Inputs'!$D$39,$E268)))*$F268*(('1.Inputs'!$D$40)+(1-'1.Inputs'!$D$40)*(1+'1.Inputs'!$D$41))*(1+$G268)^(1-1))*'1.Inputs'!$D$47+(('1.Inputs'!$D$37*12*IF(1=1,'1.Inputs'!$D$38,IF(1=2,'1.Inputs'!$D$39,$E268)))/(1-'1.Inputs'!$D$42)*$D268*(1+$G268)^(1-1))*('1.Inputs'!$D$48-'1.Inputs'!$D$49))/'1.Inputs'!$D$51</f>
        <v>778675644.29047644</v>
      </c>
      <c r="I268" s="36">
        <f ca="1">((('1.Inputs'!$D$37*12*IF(2=1,'1.Inputs'!$D$38,IF(2=2,'1.Inputs'!$D$39,$E268)))*$F268*(('1.Inputs'!$D$40)+(1-'1.Inputs'!$D$40)*(1+'1.Inputs'!$D$41))*(1+$G268)^(2-1))*'1.Inputs'!$D$47+(('1.Inputs'!$D$37*12*IF(2=1,'1.Inputs'!$D$38,IF(2=2,'1.Inputs'!$D$39,$E268)))/(1-'1.Inputs'!$D$42)*$D268*(1+$G268)^(2-1))*('1.Inputs'!$D$48-'1.Inputs'!$D$49))/'1.Inputs'!$D$51</f>
        <v>1134223275.0834608</v>
      </c>
      <c r="J268" s="36">
        <f ca="1">((('1.Inputs'!$D$37*12*IF(3=1,'1.Inputs'!$D$38,IF(3=2,'1.Inputs'!$D$39,$E268)))*$F268*(('1.Inputs'!$D$40)+(1-'1.Inputs'!$D$40)*(1+'1.Inputs'!$D$41))*(1+$G268)^(3-1))*'1.Inputs'!$D$47+(('1.Inputs'!$D$37*12*IF(3=1,'1.Inputs'!$D$38,IF(3=2,'1.Inputs'!$D$39,$E268)))/(1-'1.Inputs'!$D$42)*$D268*(1+$G268)^(3-1))*('1.Inputs'!$D$48-'1.Inputs'!$D$49))/'1.Inputs'!$D$51</f>
        <v>1274779058.4926326</v>
      </c>
      <c r="K268" s="36">
        <f ca="1">((('1.Inputs'!$D$37*12*IF(4=1,'1.Inputs'!$D$38,IF(4=2,'1.Inputs'!$D$39,$E268)))*$F268*(('1.Inputs'!$D$40)+(1-'1.Inputs'!$D$40)*(1+'1.Inputs'!$D$41))*(1+$G268)^(4-1))*'1.Inputs'!$D$47+(('1.Inputs'!$D$37*12*IF(4=1,'1.Inputs'!$D$38,IF(4=2,'1.Inputs'!$D$39,$E268)))/(1-'1.Inputs'!$D$42)*$D268*(1+$G268)^(4-1))*('1.Inputs'!$D$48-'1.Inputs'!$D$49))/'1.Inputs'!$D$51</f>
        <v>1326321619.9499888</v>
      </c>
      <c r="L268" s="36">
        <f ca="1">((('1.Inputs'!$D$37*12*IF(5=1,'1.Inputs'!$D$38,IF(5=2,'1.Inputs'!$D$39,$E268)))*$F268*(('1.Inputs'!$D$40)+(1-'1.Inputs'!$D$40)*(1+'1.Inputs'!$D$41))*(1+$G268)^(5-1))*'1.Inputs'!$D$47+(('1.Inputs'!$D$37*12*IF(5=1,'1.Inputs'!$D$38,IF(5=2,'1.Inputs'!$D$39,$E268)))/(1-'1.Inputs'!$D$42)*$D268*(1+$G268)^(5-1))*('1.Inputs'!$D$48-'1.Inputs'!$D$49))/'1.Inputs'!$D$51</f>
        <v>1379948178.3351941</v>
      </c>
      <c r="M268" s="36">
        <f ca="1">((('1.Inputs'!$D$37*12*IF(6=1,'1.Inputs'!$D$38,IF(6=2,'1.Inputs'!$D$39,$E268)))*$F268*(('1.Inputs'!$D$40)+(1-'1.Inputs'!$D$40)*(1+'1.Inputs'!$D$41))*(1+$G268)^(6-1))*'1.Inputs'!$D$47+(('1.Inputs'!$D$37*12*IF(6=1,'1.Inputs'!$D$38,IF(6=2,'1.Inputs'!$D$39,$E268)))/(1-'1.Inputs'!$D$42)*$D268*(1+$G268)^(6-1))*('1.Inputs'!$D$48-'1.Inputs'!$D$49))/'1.Inputs'!$D$51</f>
        <v>1435742994.9475033</v>
      </c>
      <c r="N268" s="36">
        <f ca="1">((('1.Inputs'!$D$37*12*IF(7=1,'1.Inputs'!$D$38,IF(7=2,'1.Inputs'!$D$39,$E268)))*$F268*(('1.Inputs'!$D$40)+(1-'1.Inputs'!$D$40)*(1+'1.Inputs'!$D$41))*(1+$G268)^(7-1))*'1.Inputs'!$D$47+(('1.Inputs'!$D$37*12*IF(7=1,'1.Inputs'!$D$38,IF(7=2,'1.Inputs'!$D$39,$E268)))/(1-'1.Inputs'!$D$42)*$D268*(1+$G268)^(7-1))*('1.Inputs'!$D$48-'1.Inputs'!$D$49))/'1.Inputs'!$D$51</f>
        <v>1493793737.9849315</v>
      </c>
      <c r="O268" s="36">
        <f ca="1">((('1.Inputs'!$D$37*12*IF(8=1,'1.Inputs'!$D$38,IF(8=2,'1.Inputs'!$D$39,$E268)))*$F268*(('1.Inputs'!$D$40)+(1-'1.Inputs'!$D$40)*(1+'1.Inputs'!$D$41))*(1+$G268)^(8-1))*'1.Inputs'!$D$47+(('1.Inputs'!$D$37*12*IF(8=1,'1.Inputs'!$D$38,IF(8=2,'1.Inputs'!$D$39,$E268)))/(1-'1.Inputs'!$D$42)*$D268*(1+$G268)^(8-1))*('1.Inputs'!$D$48-'1.Inputs'!$D$49))/'1.Inputs'!$D$51</f>
        <v>1554191620.2938423</v>
      </c>
      <c r="P268" s="36">
        <f ca="1">((('1.Inputs'!$D$37*12*IF(9=1,'1.Inputs'!$D$38,IF(9=2,'1.Inputs'!$D$39,$E268)))*$F268*(('1.Inputs'!$D$40)+(1-'1.Inputs'!$D$40)*(1+'1.Inputs'!$D$41))*(1+$G268)^(9-1))*'1.Inputs'!$D$47+(('1.Inputs'!$D$37*12*IF(9=1,'1.Inputs'!$D$38,IF(9=2,'1.Inputs'!$D$39,$E268)))/(1-'1.Inputs'!$D$42)*$D268*(1+$G268)^(9-1))*('1.Inputs'!$D$48-'1.Inputs'!$D$49))/'1.Inputs'!$D$51</f>
        <v>1617031542.6881013</v>
      </c>
      <c r="Q268" s="36">
        <f ca="1">((('1.Inputs'!$D$37*12*IF(10=1,'1.Inputs'!$D$38,IF(10=2,'1.Inputs'!$D$39,$E268)))*$F268*(('1.Inputs'!$D$40)+(1-'1.Inputs'!$D$40)*(1+'1.Inputs'!$D$41))*(1+$G268)^(10-1))*'1.Inputs'!$D$47+(('1.Inputs'!$D$37*12*IF(10=1,'1.Inputs'!$D$38,IF(10=2,'1.Inputs'!$D$39,$E268)))/(1-'1.Inputs'!$D$42)*$D268*(1+$G268)^(10-1))*('1.Inputs'!$D$48-'1.Inputs'!$D$49))/'1.Inputs'!$D$51</f>
        <v>1682412243.0629861</v>
      </c>
      <c r="R268" s="36">
        <f>-'1.Inputs'!$D$24</f>
        <v>-2050000000</v>
      </c>
      <c r="S268" s="36">
        <f ca="1">((('1.Inputs'!$D$37*12*IF(1=1,'1.Inputs'!$D$38,IF(1=2,'1.Inputs'!$D$39,$E268)))*$F268*(('1.Inputs'!$D$40)+(1-'1.Inputs'!$D$40)*(1+'1.Inputs'!$D$41))*(1+$G268)^(1-1))-(('1.Inputs'!$D$37*12*IF(1=1,'1.Inputs'!$D$38,IF(1=2,'1.Inputs'!$D$39,$E268)))/(1-'1.Inputs'!$D$42)*$D268*(1+$G268)^(1-1))-('1.Inputs'!$D$37*12*IF(1=1,'1.Inputs'!$D$38,IF(1=2,'1.Inputs'!$D$39,$E268)))*'1.Inputs'!$D$43*(1+$G268)^(1-1)-'1.Inputs'!$D$44*(1+$G268)^(1-1)-('1.Inputs'!$D$20/'1.Inputs'!$D$27+'1.Inputs'!$D$23/'1.Inputs'!$D$28))-MAX(0,((('1.Inputs'!$D$37*12*IF(1=1,'1.Inputs'!$D$38,IF(1=2,'1.Inputs'!$D$39,$E268)))*$F268*(('1.Inputs'!$D$40)+(1-'1.Inputs'!$D$40)*(1+'1.Inputs'!$D$41))*(1+$G268)^(1-1))-(('1.Inputs'!$D$37*12*IF(1=1,'1.Inputs'!$D$38,IF(1=2,'1.Inputs'!$D$39,$E268)))/(1-'1.Inputs'!$D$42)*$D268*(1+$G268)^(1-1))-('1.Inputs'!$D$37*12*IF(1=1,'1.Inputs'!$D$38,IF(1=2,'1.Inputs'!$D$39,$E268)))*'1.Inputs'!$D$43*(1+$G268)^(1-1)-'1.Inputs'!$D$44*(1+$G268)^(1-1)-('1.Inputs'!$D$20/'1.Inputs'!$D$27+'1.Inputs'!$D$23/'1.Inputs'!$D$28)))*'1.Inputs'!$D$53+('1.Inputs'!$D$20/'1.Inputs'!$D$27+'1.Inputs'!$D$23/'1.Inputs'!$D$28)-H268</f>
        <v>-976687080.96109736</v>
      </c>
      <c r="T268" s="36">
        <f ca="1">((('1.Inputs'!$D$37*12*IF(2=1,'1.Inputs'!$D$38,IF(2=2,'1.Inputs'!$D$39,$E268)))*$F268*(('1.Inputs'!$D$40)+(1-'1.Inputs'!$D$40)*(1+'1.Inputs'!$D$41))*(1+$G268)^(2-1))-(('1.Inputs'!$D$37*12*IF(2=1,'1.Inputs'!$D$38,IF(2=2,'1.Inputs'!$D$39,$E268)))/(1-'1.Inputs'!$D$42)*$D268*(1+$G268)^(2-1))-('1.Inputs'!$D$37*12*IF(2=1,'1.Inputs'!$D$38,IF(2=2,'1.Inputs'!$D$39,$E268)))*'1.Inputs'!$D$43*(1+$G268)^(2-1)-'1.Inputs'!$D$44*(1+$G268)^(2-1)-('1.Inputs'!$D$20/'1.Inputs'!$D$27+'1.Inputs'!$D$23/'1.Inputs'!$D$28))-MAX(0,((('1.Inputs'!$D$37*12*IF(2=1,'1.Inputs'!$D$38,IF(2=2,'1.Inputs'!$D$39,$E268)))*$F268*(('1.Inputs'!$D$40)+(1-'1.Inputs'!$D$40)*(1+'1.Inputs'!$D$41))*(1+$G268)^(2-1))-(('1.Inputs'!$D$37*12*IF(2=1,'1.Inputs'!$D$38,IF(2=2,'1.Inputs'!$D$39,$E268)))/(1-'1.Inputs'!$D$42)*$D268*(1+$G268)^(2-1))-('1.Inputs'!$D$37*12*IF(2=1,'1.Inputs'!$D$38,IF(2=2,'1.Inputs'!$D$39,$E268)))*'1.Inputs'!$D$43*(1+$G268)^(2-1)-'1.Inputs'!$D$44*(1+$G268)^(2-1)-('1.Inputs'!$D$20/'1.Inputs'!$D$27+'1.Inputs'!$D$23/'1.Inputs'!$D$28)))*'1.Inputs'!$D$53+('1.Inputs'!$D$20/'1.Inputs'!$D$27+'1.Inputs'!$D$23/'1.Inputs'!$D$28)-(I268-H268)</f>
        <v>-269416474.79738438</v>
      </c>
      <c r="U268" s="36">
        <f ca="1">((('1.Inputs'!$D$37*12*IF(3=1,'1.Inputs'!$D$38,IF(3=2,'1.Inputs'!$D$39,$E268)))*$F268*(('1.Inputs'!$D$40)+(1-'1.Inputs'!$D$40)*(1+'1.Inputs'!$D$41))*(1+$G268)^(3-1))-(('1.Inputs'!$D$37*12*IF(3=1,'1.Inputs'!$D$38,IF(3=2,'1.Inputs'!$D$39,$E268)))/(1-'1.Inputs'!$D$42)*$D268*(1+$G268)^(3-1))-('1.Inputs'!$D$37*12*IF(3=1,'1.Inputs'!$D$38,IF(3=2,'1.Inputs'!$D$39,$E268)))*'1.Inputs'!$D$43*(1+$G268)^(3-1)-'1.Inputs'!$D$44*(1+$G268)^(3-1)-('1.Inputs'!$D$20/'1.Inputs'!$D$27+'1.Inputs'!$D$23/'1.Inputs'!$D$28))-MAX(0,((('1.Inputs'!$D$37*12*IF(3=1,'1.Inputs'!$D$38,IF(3=2,'1.Inputs'!$D$39,$E268)))*$F268*(('1.Inputs'!$D$40)+(1-'1.Inputs'!$D$40)*(1+'1.Inputs'!$D$41))*(1+$G268)^(3-1))-(('1.Inputs'!$D$37*12*IF(3=1,'1.Inputs'!$D$38,IF(3=2,'1.Inputs'!$D$39,$E268)))/(1-'1.Inputs'!$D$42)*$D268*(1+$G268)^(3-1))-('1.Inputs'!$D$37*12*IF(3=1,'1.Inputs'!$D$38,IF(3=2,'1.Inputs'!$D$39,$E268)))*'1.Inputs'!$D$43*(1+$G268)^(3-1)-'1.Inputs'!$D$44*(1+$G268)^(3-1)-('1.Inputs'!$D$20/'1.Inputs'!$D$27+'1.Inputs'!$D$23/'1.Inputs'!$D$28)))*'1.Inputs'!$D$53+('1.Inputs'!$D$20/'1.Inputs'!$D$27+'1.Inputs'!$D$23/'1.Inputs'!$D$28)-(J268-I268)</f>
        <v>20433714.9770239</v>
      </c>
      <c r="V268" s="36">
        <f ca="1">((('1.Inputs'!$D$37*12*IF(4=1,'1.Inputs'!$D$38,IF(4=2,'1.Inputs'!$D$39,$E268)))*$F268*(('1.Inputs'!$D$40)+(1-'1.Inputs'!$D$40)*(1+'1.Inputs'!$D$41))*(1+$G268)^(4-1))-(('1.Inputs'!$D$37*12*IF(4=1,'1.Inputs'!$D$38,IF(4=2,'1.Inputs'!$D$39,$E268)))/(1-'1.Inputs'!$D$42)*$D268*(1+$G268)^(4-1))-('1.Inputs'!$D$37*12*IF(4=1,'1.Inputs'!$D$38,IF(4=2,'1.Inputs'!$D$39,$E268)))*'1.Inputs'!$D$43*(1+$G268)^(4-1)-'1.Inputs'!$D$44*(1+$G268)^(4-1)-('1.Inputs'!$D$20/'1.Inputs'!$D$27+'1.Inputs'!$D$23/'1.Inputs'!$D$28))-MAX(0,((('1.Inputs'!$D$37*12*IF(4=1,'1.Inputs'!$D$38,IF(4=2,'1.Inputs'!$D$39,$E268)))*$F268*(('1.Inputs'!$D$40)+(1-'1.Inputs'!$D$40)*(1+'1.Inputs'!$D$41))*(1+$G268)^(4-1))-(('1.Inputs'!$D$37*12*IF(4=1,'1.Inputs'!$D$38,IF(4=2,'1.Inputs'!$D$39,$E268)))/(1-'1.Inputs'!$D$42)*$D268*(1+$G268)^(4-1))-('1.Inputs'!$D$37*12*IF(4=1,'1.Inputs'!$D$38,IF(4=2,'1.Inputs'!$D$39,$E268)))*'1.Inputs'!$D$43*(1+$G268)^(4-1)-'1.Inputs'!$D$44*(1+$G268)^(4-1)-('1.Inputs'!$D$20/'1.Inputs'!$D$27+'1.Inputs'!$D$23/'1.Inputs'!$D$28)))*'1.Inputs'!$D$53+('1.Inputs'!$D$20/'1.Inputs'!$D$27+'1.Inputs'!$D$23/'1.Inputs'!$D$28)-(K268-J268)</f>
        <v>114045714.29864615</v>
      </c>
      <c r="W268" s="36">
        <f ca="1">((('1.Inputs'!$D$37*12*IF(5=1,'1.Inputs'!$D$38,IF(5=2,'1.Inputs'!$D$39,$E268)))*$F268*(('1.Inputs'!$D$40)+(1-'1.Inputs'!$D$40)*(1+'1.Inputs'!$D$41))*(1+$G268)^(5-1))-(('1.Inputs'!$D$37*12*IF(5=1,'1.Inputs'!$D$38,IF(5=2,'1.Inputs'!$D$39,$E268)))/(1-'1.Inputs'!$D$42)*$D268*(1+$G268)^(5-1))-('1.Inputs'!$D$37*12*IF(5=1,'1.Inputs'!$D$38,IF(5=2,'1.Inputs'!$D$39,$E268)))*'1.Inputs'!$D$43*(1+$G268)^(5-1)-'1.Inputs'!$D$44*(1+$G268)^(5-1)-('1.Inputs'!$D$20/'1.Inputs'!$D$27+'1.Inputs'!$D$23/'1.Inputs'!$D$28))-MAX(0,((('1.Inputs'!$D$37*12*IF(5=1,'1.Inputs'!$D$38,IF(5=2,'1.Inputs'!$D$39,$E268)))*$F268*(('1.Inputs'!$D$40)+(1-'1.Inputs'!$D$40)*(1+'1.Inputs'!$D$41))*(1+$G268)^(5-1))-(('1.Inputs'!$D$37*12*IF(5=1,'1.Inputs'!$D$38,IF(5=2,'1.Inputs'!$D$39,$E268)))/(1-'1.Inputs'!$D$42)*$D268*(1+$G268)^(5-1))-('1.Inputs'!$D$37*12*IF(5=1,'1.Inputs'!$D$38,IF(5=2,'1.Inputs'!$D$39,$E268)))*'1.Inputs'!$D$43*(1+$G268)^(5-1)-'1.Inputs'!$D$44*(1+$G268)^(5-1)-('1.Inputs'!$D$20/'1.Inputs'!$D$27+'1.Inputs'!$D$23/'1.Inputs'!$D$28)))*'1.Inputs'!$D$53+('1.Inputs'!$D$20/'1.Inputs'!$D$27+'1.Inputs'!$D$23/'1.Inputs'!$D$28)-(L268-K268)</f>
        <v>116746435.01286688</v>
      </c>
      <c r="X268" s="36">
        <f ca="1">((('1.Inputs'!$D$37*12*IF(6=1,'1.Inputs'!$D$38,IF(6=2,'1.Inputs'!$D$39,$E268)))*$F268*(('1.Inputs'!$D$40)+(1-'1.Inputs'!$D$40)*(1+'1.Inputs'!$D$41))*(1+$G268)^(6-1))-(('1.Inputs'!$D$37*12*IF(6=1,'1.Inputs'!$D$38,IF(6=2,'1.Inputs'!$D$39,$E268)))/(1-'1.Inputs'!$D$42)*$D268*(1+$G268)^(6-1))-('1.Inputs'!$D$37*12*IF(6=1,'1.Inputs'!$D$38,IF(6=2,'1.Inputs'!$D$39,$E268)))*'1.Inputs'!$D$43*(1+$G268)^(6-1)-'1.Inputs'!$D$44*(1+$G268)^(6-1)-('1.Inputs'!$D$20/'1.Inputs'!$D$27+'1.Inputs'!$D$23/'1.Inputs'!$D$28))-MAX(0,((('1.Inputs'!$D$37*12*IF(6=1,'1.Inputs'!$D$38,IF(6=2,'1.Inputs'!$D$39,$E268)))*$F268*(('1.Inputs'!$D$40)+(1-'1.Inputs'!$D$40)*(1+'1.Inputs'!$D$41))*(1+$G268)^(6-1))-(('1.Inputs'!$D$37*12*IF(6=1,'1.Inputs'!$D$38,IF(6=2,'1.Inputs'!$D$39,$E268)))/(1-'1.Inputs'!$D$42)*$D268*(1+$G268)^(6-1))-('1.Inputs'!$D$37*12*IF(6=1,'1.Inputs'!$D$38,IF(6=2,'1.Inputs'!$D$39,$E268)))*'1.Inputs'!$D$43*(1+$G268)^(6-1)-'1.Inputs'!$D$44*(1+$G268)^(6-1)-('1.Inputs'!$D$20/'1.Inputs'!$D$27+'1.Inputs'!$D$23/'1.Inputs'!$D$28)))*'1.Inputs'!$D$53+('1.Inputs'!$D$20/'1.Inputs'!$D$27+'1.Inputs'!$D$23/'1.Inputs'!$D$28)-(M268-L268)</f>
        <v>119556352.73849511</v>
      </c>
      <c r="Y268" s="36">
        <f ca="1">((('1.Inputs'!$D$37*12*IF(7=1,'1.Inputs'!$D$38,IF(7=2,'1.Inputs'!$D$39,$E268)))*$F268*(('1.Inputs'!$D$40)+(1-'1.Inputs'!$D$40)*(1+'1.Inputs'!$D$41))*(1+$G268)^(7-1))-(('1.Inputs'!$D$37*12*IF(7=1,'1.Inputs'!$D$38,IF(7=2,'1.Inputs'!$D$39,$E268)))/(1-'1.Inputs'!$D$42)*$D268*(1+$G268)^(7-1))-('1.Inputs'!$D$37*12*IF(7=1,'1.Inputs'!$D$38,IF(7=2,'1.Inputs'!$D$39,$E268)))*'1.Inputs'!$D$43*(1+$G268)^(7-1)-'1.Inputs'!$D$44*(1+$G268)^(7-1)-('1.Inputs'!$D$20/'1.Inputs'!$D$27+'1.Inputs'!$D$23/'1.Inputs'!$D$28))-MAX(0,((('1.Inputs'!$D$37*12*IF(7=1,'1.Inputs'!$D$38,IF(7=2,'1.Inputs'!$D$39,$E268)))*$F268*(('1.Inputs'!$D$40)+(1-'1.Inputs'!$D$40)*(1+'1.Inputs'!$D$41))*(1+$G268)^(7-1))-(('1.Inputs'!$D$37*12*IF(7=1,'1.Inputs'!$D$38,IF(7=2,'1.Inputs'!$D$39,$E268)))/(1-'1.Inputs'!$D$42)*$D268*(1+$G268)^(7-1))-('1.Inputs'!$D$37*12*IF(7=1,'1.Inputs'!$D$38,IF(7=2,'1.Inputs'!$D$39,$E268)))*'1.Inputs'!$D$43*(1+$G268)^(7-1)-'1.Inputs'!$D$44*(1+$G268)^(7-1)-('1.Inputs'!$D$20/'1.Inputs'!$D$27+'1.Inputs'!$D$23/'1.Inputs'!$D$28)))*'1.Inputs'!$D$53+('1.Inputs'!$D$20/'1.Inputs'!$D$27+'1.Inputs'!$D$23/'1.Inputs'!$D$28)-(N268-M268)</f>
        <v>122479882.58859196</v>
      </c>
      <c r="Z268" s="36">
        <f ca="1">((('1.Inputs'!$D$37*12*IF(8=1,'1.Inputs'!$D$38,IF(8=2,'1.Inputs'!$D$39,$E268)))*$F268*(('1.Inputs'!$D$40)+(1-'1.Inputs'!$D$40)*(1+'1.Inputs'!$D$41))*(1+$G268)^(8-1))-(('1.Inputs'!$D$37*12*IF(8=1,'1.Inputs'!$D$38,IF(8=2,'1.Inputs'!$D$39,$E268)))/(1-'1.Inputs'!$D$42)*$D268*(1+$G268)^(8-1))-('1.Inputs'!$D$37*12*IF(8=1,'1.Inputs'!$D$38,IF(8=2,'1.Inputs'!$D$39,$E268)))*'1.Inputs'!$D$43*(1+$G268)^(8-1)-'1.Inputs'!$D$44*(1+$G268)^(8-1)-('1.Inputs'!$D$20/'1.Inputs'!$D$27+'1.Inputs'!$D$23/'1.Inputs'!$D$28))-MAX(0,((('1.Inputs'!$D$37*12*IF(8=1,'1.Inputs'!$D$38,IF(8=2,'1.Inputs'!$D$39,$E268)))*$F268*(('1.Inputs'!$D$40)+(1-'1.Inputs'!$D$40)*(1+'1.Inputs'!$D$41))*(1+$G268)^(8-1))-(('1.Inputs'!$D$37*12*IF(8=1,'1.Inputs'!$D$38,IF(8=2,'1.Inputs'!$D$39,$E268)))/(1-'1.Inputs'!$D$42)*$D268*(1+$G268)^(8-1))-('1.Inputs'!$D$37*12*IF(8=1,'1.Inputs'!$D$38,IF(8=2,'1.Inputs'!$D$39,$E268)))*'1.Inputs'!$D$43*(1+$G268)^(8-1)-'1.Inputs'!$D$44*(1+$G268)^(8-1)-('1.Inputs'!$D$20/'1.Inputs'!$D$27+'1.Inputs'!$D$23/'1.Inputs'!$D$28)))*'1.Inputs'!$D$53+('1.Inputs'!$D$20/'1.Inputs'!$D$27+'1.Inputs'!$D$23/'1.Inputs'!$D$28)-(O268-N268)</f>
        <v>125521618.19047472</v>
      </c>
      <c r="AA268" s="36">
        <f ca="1">((('1.Inputs'!$D$37*12*IF(9=1,'1.Inputs'!$D$38,IF(9=2,'1.Inputs'!$D$39,$E268)))*$F268*(('1.Inputs'!$D$40)+(1-'1.Inputs'!$D$40)*(1+'1.Inputs'!$D$41))*(1+$G268)^(9-1))-(('1.Inputs'!$D$37*12*IF(9=1,'1.Inputs'!$D$38,IF(9=2,'1.Inputs'!$D$39,$E268)))/(1-'1.Inputs'!$D$42)*$D268*(1+$G268)^(9-1))-('1.Inputs'!$D$37*12*IF(9=1,'1.Inputs'!$D$38,IF(9=2,'1.Inputs'!$D$39,$E268)))*'1.Inputs'!$D$43*(1+$G268)^(9-1)-'1.Inputs'!$D$44*(1+$G268)^(9-1)-('1.Inputs'!$D$20/'1.Inputs'!$D$27+'1.Inputs'!$D$23/'1.Inputs'!$D$28))-MAX(0,((('1.Inputs'!$D$37*12*IF(9=1,'1.Inputs'!$D$38,IF(9=2,'1.Inputs'!$D$39,$E268)))*$F268*(('1.Inputs'!$D$40)+(1-'1.Inputs'!$D$40)*(1+'1.Inputs'!$D$41))*(1+$G268)^(9-1))-(('1.Inputs'!$D$37*12*IF(9=1,'1.Inputs'!$D$38,IF(9=2,'1.Inputs'!$D$39,$E268)))/(1-'1.Inputs'!$D$42)*$D268*(1+$G268)^(9-1))-('1.Inputs'!$D$37*12*IF(9=1,'1.Inputs'!$D$38,IF(9=2,'1.Inputs'!$D$39,$E268)))*'1.Inputs'!$D$43*(1+$G268)^(9-1)-'1.Inputs'!$D$44*(1+$G268)^(9-1)-('1.Inputs'!$D$20/'1.Inputs'!$D$27+'1.Inputs'!$D$23/'1.Inputs'!$D$28)))*'1.Inputs'!$D$53+('1.Inputs'!$D$20/'1.Inputs'!$D$27+'1.Inputs'!$D$23/'1.Inputs'!$D$28)-(P268-O268)</f>
        <v>128686338.9035055</v>
      </c>
      <c r="AB268" s="36">
        <f ca="1">((('1.Inputs'!$D$37*12*IF(10=1,'1.Inputs'!$D$38,IF(10=2,'1.Inputs'!$D$39,$E268)))*$F268*(('1.Inputs'!$D$40)+(1-'1.Inputs'!$D$40)*(1+'1.Inputs'!$D$41))*(1+$G268)^(10-1))-(('1.Inputs'!$D$37*12*IF(10=1,'1.Inputs'!$D$38,IF(10=2,'1.Inputs'!$D$39,$E268)))/(1-'1.Inputs'!$D$42)*$D268*(1+$G268)^(10-1))-('1.Inputs'!$D$37*12*IF(10=1,'1.Inputs'!$D$38,IF(10=2,'1.Inputs'!$D$39,$E268)))*'1.Inputs'!$D$43*(1+$G268)^(10-1)-'1.Inputs'!$D$44*(1+$G268)^(10-1)-('1.Inputs'!$D$20/'1.Inputs'!$D$27+'1.Inputs'!$D$23/'1.Inputs'!$D$28))-MAX(0,((('1.Inputs'!$D$37*12*IF(10=1,'1.Inputs'!$D$38,IF(10=2,'1.Inputs'!$D$39,$E268)))*$F268*(('1.Inputs'!$D$40)+(1-'1.Inputs'!$D$40)*(1+'1.Inputs'!$D$41))*(1+$G268)^(10-1))-(('1.Inputs'!$D$37*12*IF(10=1,'1.Inputs'!$D$38,IF(10=2,'1.Inputs'!$D$39,$E268)))/(1-'1.Inputs'!$D$42)*$D268*(1+$G268)^(10-1))-('1.Inputs'!$D$37*12*IF(10=1,'1.Inputs'!$D$38,IF(10=2,'1.Inputs'!$D$39,$E268)))*'1.Inputs'!$D$43*(1+$G268)^(10-1)-'1.Inputs'!$D$44*(1+$G268)^(10-1)-('1.Inputs'!$D$20/'1.Inputs'!$D$27+'1.Inputs'!$D$23/'1.Inputs'!$D$28)))*'1.Inputs'!$D$53+('1.Inputs'!$D$20/'1.Inputs'!$D$27+'1.Inputs'!$D$23/'1.Inputs'!$D$28)-(Q268-P268)+(('1.Inputs'!$D$20+'1.Inputs'!$D$23-('1.Inputs'!$D$20/'1.Inputs'!$D$27+'1.Inputs'!$D$23/'1.Inputs'!$D$28)*'1.Inputs'!$D$10)*'1.Inputs'!$D$60+'1.Inputs'!$D$19*'1.Inputs'!$D$59+Q268)</f>
        <v>2514391260.3916926</v>
      </c>
      <c r="AC268" s="36">
        <f ca="1">S268-AC$13-AC$14+MIN(AC$13,MAX(0,((('1.Inputs'!$D$37*12*IF(1=1,'1.Inputs'!$D$38,IF(1=2,'1.Inputs'!$D$39,$E268)))*$F268*(('1.Inputs'!$D$40)+(1-'1.Inputs'!$D$40)*(1+'1.Inputs'!$D$41))*(1+$G268)^(1-1))-(('1.Inputs'!$D$37*12*IF(1=1,'1.Inputs'!$D$38,IF(1=2,'1.Inputs'!$D$39,$E268)))/(1-'1.Inputs'!$D$42)*$D268*(1+$G268)^(1-1))-('1.Inputs'!$D$37*12*IF(1=1,'1.Inputs'!$D$38,IF(1=2,'1.Inputs'!$D$39,$E268)))*'1.Inputs'!$D$43*(1+$G268)^(1-1)-'1.Inputs'!$D$44*(1+$G268)^(1-1)-('1.Inputs'!$D$20/'1.Inputs'!$D$27+'1.Inputs'!$D$23/'1.Inputs'!$D$28))))*'1.Inputs'!$D$53</f>
        <v>-1124287080.9610972</v>
      </c>
      <c r="AD268" s="36">
        <f ca="1">T268-AD$13-AD$14+MIN(AD$13,MAX(0,((('1.Inputs'!$D$37*12*IF(2=1,'1.Inputs'!$D$38,IF(2=2,'1.Inputs'!$D$39,$E268)))*$F268*(('1.Inputs'!$D$40)+(1-'1.Inputs'!$D$40)*(1+'1.Inputs'!$D$41))*(1+$G268)^(2-1))-(('1.Inputs'!$D$37*12*IF(2=1,'1.Inputs'!$D$38,IF(2=2,'1.Inputs'!$D$39,$E268)))/(1-'1.Inputs'!$D$42)*$D268*(1+$G268)^(2-1))-('1.Inputs'!$D$37*12*IF(2=1,'1.Inputs'!$D$38,IF(2=2,'1.Inputs'!$D$39,$E268)))*'1.Inputs'!$D$43*(1+$G268)^(2-1)-'1.Inputs'!$D$44*(1+$G268)^(2-1)-('1.Inputs'!$D$20/'1.Inputs'!$D$27+'1.Inputs'!$D$23/'1.Inputs'!$D$28))))*'1.Inputs'!$D$53</f>
        <v>-417016474.79738438</v>
      </c>
      <c r="AE268" s="36">
        <f ca="1">U268-AE$13-AE$14+MIN(AE$13,MAX(0,((('1.Inputs'!$D$37*12*IF(3=1,'1.Inputs'!$D$38,IF(3=2,'1.Inputs'!$D$39,$E268)))*$F268*(('1.Inputs'!$D$40)+(1-'1.Inputs'!$D$40)*(1+'1.Inputs'!$D$41))*(1+$G268)^(3-1))-(('1.Inputs'!$D$37*12*IF(3=1,'1.Inputs'!$D$38,IF(3=2,'1.Inputs'!$D$39,$E268)))/(1-'1.Inputs'!$D$42)*$D268*(1+$G268)^(3-1))-('1.Inputs'!$D$37*12*IF(3=1,'1.Inputs'!$D$38,IF(3=2,'1.Inputs'!$D$39,$E268)))*'1.Inputs'!$D$43*(1+$G268)^(3-1)-'1.Inputs'!$D$44*(1+$G268)^(3-1)-('1.Inputs'!$D$20/'1.Inputs'!$D$27+'1.Inputs'!$D$23/'1.Inputs'!$D$28))))*'1.Inputs'!$D$53</f>
        <v>-359171939.73810148</v>
      </c>
      <c r="AF268" s="36">
        <f ca="1">V268-AF$13-AF$14+MIN(AF$13,MAX(0,((('1.Inputs'!$D$37*12*IF(4=1,'1.Inputs'!$D$38,IF(4=2,'1.Inputs'!$D$39,$E268)))*$F268*(('1.Inputs'!$D$40)+(1-'1.Inputs'!$D$40)*(1+'1.Inputs'!$D$41))*(1+$G268)^(4-1))-(('1.Inputs'!$D$37*12*IF(4=1,'1.Inputs'!$D$38,IF(4=2,'1.Inputs'!$D$39,$E268)))/(1-'1.Inputs'!$D$42)*$D268*(1+$G268)^(4-1))-('1.Inputs'!$D$37*12*IF(4=1,'1.Inputs'!$D$38,IF(4=2,'1.Inputs'!$D$39,$E268)))*'1.Inputs'!$D$43*(1+$G268)^(4-1)-'1.Inputs'!$D$44*(1+$G268)^(4-1)-('1.Inputs'!$D$20/'1.Inputs'!$D$27+'1.Inputs'!$D$23/'1.Inputs'!$D$28))))*'1.Inputs'!$D$53</f>
        <v>-233563675.67889103</v>
      </c>
      <c r="AG268" s="36">
        <f ca="1">W268-AG$13-AG$14+MIN(AG$13,MAX(0,((('1.Inputs'!$D$37*12*IF(5=1,'1.Inputs'!$D$38,IF(5=2,'1.Inputs'!$D$39,$E268)))*$F268*(('1.Inputs'!$D$40)+(1-'1.Inputs'!$D$40)*(1+'1.Inputs'!$D$41))*(1+$G268)^(5-1))-(('1.Inputs'!$D$37*12*IF(5=1,'1.Inputs'!$D$38,IF(5=2,'1.Inputs'!$D$39,$E268)))/(1-'1.Inputs'!$D$42)*$D268*(1+$G268)^(5-1))-('1.Inputs'!$D$37*12*IF(5=1,'1.Inputs'!$D$38,IF(5=2,'1.Inputs'!$D$39,$E268)))*'1.Inputs'!$D$43*(1+$G268)^(5-1)-'1.Inputs'!$D$44*(1+$G268)^(5-1)-('1.Inputs'!$D$20/'1.Inputs'!$D$27+'1.Inputs'!$D$23/'1.Inputs'!$D$28))))*'1.Inputs'!$D$53</f>
        <v>-198766568.54201734</v>
      </c>
      <c r="AH268" s="36">
        <f ca="1">X268-AH$13-AH$14+MIN(AH$13,MAX(0,((('1.Inputs'!$D$37*12*IF(6=1,'1.Inputs'!$D$38,IF(6=2,'1.Inputs'!$D$39,$E268)))*$F268*(('1.Inputs'!$D$40)+(1-'1.Inputs'!$D$40)*(1+'1.Inputs'!$D$41))*(1+$G268)^(6-1))-(('1.Inputs'!$D$37*12*IF(6=1,'1.Inputs'!$D$38,IF(6=2,'1.Inputs'!$D$39,$E268)))/(1-'1.Inputs'!$D$42)*$D268*(1+$G268)^(6-1))-('1.Inputs'!$D$37*12*IF(6=1,'1.Inputs'!$D$38,IF(6=2,'1.Inputs'!$D$39,$E268)))*'1.Inputs'!$D$43*(1+$G268)^(6-1)-'1.Inputs'!$D$44*(1+$G268)^(6-1)-('1.Inputs'!$D$20/'1.Inputs'!$D$27+'1.Inputs'!$D$23/'1.Inputs'!$D$28))))*'1.Inputs'!$D$53</f>
        <v>-164819647.26150489</v>
      </c>
      <c r="AI268" s="36">
        <f ca="1">Y268-AI$13-AI$14+MIN(AI$13,MAX(0,((('1.Inputs'!$D$37*12*IF(7=1,'1.Inputs'!$D$38,IF(7=2,'1.Inputs'!$D$39,$E268)))*$F268*(('1.Inputs'!$D$40)+(1-'1.Inputs'!$D$40)*(1+'1.Inputs'!$D$41))*(1+$G268)^(7-1))-(('1.Inputs'!$D$37*12*IF(7=1,'1.Inputs'!$D$38,IF(7=2,'1.Inputs'!$D$39,$E268)))/(1-'1.Inputs'!$D$42)*$D268*(1+$G268)^(7-1))-('1.Inputs'!$D$37*12*IF(7=1,'1.Inputs'!$D$38,IF(7=2,'1.Inputs'!$D$39,$E268)))*'1.Inputs'!$D$43*(1+$G268)^(7-1)-'1.Inputs'!$D$44*(1+$G268)^(7-1)-('1.Inputs'!$D$20/'1.Inputs'!$D$27+'1.Inputs'!$D$23/'1.Inputs'!$D$28))))*'1.Inputs'!$D$53</f>
        <v>-142708117.41140804</v>
      </c>
      <c r="AJ268" s="36">
        <f ca="1">Z268-AJ$13-AJ$14+MIN(AJ$13,MAX(0,((('1.Inputs'!$D$37*12*IF(8=1,'1.Inputs'!$D$38,IF(8=2,'1.Inputs'!$D$39,$E268)))*$F268*(('1.Inputs'!$D$40)+(1-'1.Inputs'!$D$40)*(1+'1.Inputs'!$D$41))*(1+$G268)^(8-1))-(('1.Inputs'!$D$37*12*IF(8=1,'1.Inputs'!$D$38,IF(8=2,'1.Inputs'!$D$39,$E268)))/(1-'1.Inputs'!$D$42)*$D268*(1+$G268)^(8-1))-('1.Inputs'!$D$37*12*IF(8=1,'1.Inputs'!$D$38,IF(8=2,'1.Inputs'!$D$39,$E268)))*'1.Inputs'!$D$43*(1+$G268)^(8-1)-'1.Inputs'!$D$44*(1+$G268)^(8-1)-('1.Inputs'!$D$20/'1.Inputs'!$D$27+'1.Inputs'!$D$23/'1.Inputs'!$D$28))))*'1.Inputs'!$D$53</f>
        <v>125521618.19047472</v>
      </c>
      <c r="AK268" s="36">
        <f ca="1">AA268-AK$13-AK$14+MIN(AK$13,MAX(0,((('1.Inputs'!$D$37*12*IF(9=1,'1.Inputs'!$D$38,IF(9=2,'1.Inputs'!$D$39,$E268)))*$F268*(('1.Inputs'!$D$40)+(1-'1.Inputs'!$D$40)*(1+'1.Inputs'!$D$41))*(1+$G268)^(9-1))-(('1.Inputs'!$D$37*12*IF(9=1,'1.Inputs'!$D$38,IF(9=2,'1.Inputs'!$D$39,$E268)))/(1-'1.Inputs'!$D$42)*$D268*(1+$G268)^(9-1))-('1.Inputs'!$D$37*12*IF(9=1,'1.Inputs'!$D$38,IF(9=2,'1.Inputs'!$D$39,$E268)))*'1.Inputs'!$D$43*(1+$G268)^(9-1)-'1.Inputs'!$D$44*(1+$G268)^(9-1)-('1.Inputs'!$D$20/'1.Inputs'!$D$27+'1.Inputs'!$D$23/'1.Inputs'!$D$28))))*'1.Inputs'!$D$53</f>
        <v>128686338.9035055</v>
      </c>
      <c r="AL268" s="36">
        <f ca="1">AB268-AL$13-AL$14+MIN(AL$13,MAX(0,((('1.Inputs'!$D$37*12*IF(10=1,'1.Inputs'!$D$38,IF(10=2,'1.Inputs'!$D$39,$E268)))*$F268*(('1.Inputs'!$D$40)+(1-'1.Inputs'!$D$40)*(1+'1.Inputs'!$D$41))*(1+$G268)^(10-1))-(('1.Inputs'!$D$37*12*IF(10=1,'1.Inputs'!$D$38,IF(10=2,'1.Inputs'!$D$39,$E268)))/(1-'1.Inputs'!$D$42)*$D268*(1+$G268)^(10-1))-('1.Inputs'!$D$37*12*IF(10=1,'1.Inputs'!$D$38,IF(10=2,'1.Inputs'!$D$39,$E268)))*'1.Inputs'!$D$43*(1+$G268)^(10-1)-'1.Inputs'!$D$44*(1+$G268)^(10-1)-('1.Inputs'!$D$20/'1.Inputs'!$D$27+'1.Inputs'!$D$23/'1.Inputs'!$D$28))))*'1.Inputs'!$D$53+'1.Inputs'!$D$35</f>
        <v>3314391260.3916926</v>
      </c>
      <c r="AM268" s="48">
        <f ca="1">R268+NPV('1.Inputs'!$D$55,S268:AB268)</f>
        <v>-1951170732.7736871</v>
      </c>
      <c r="AN268" s="48">
        <f ca="1">-('1.Inputs'!$D$24*(1-'1.Inputs'!$D$31)+'1.Inputs'!$D$35)+NPV('1.Inputs'!$D$54,AC268:AL268)</f>
        <v>-2708420766.29427</v>
      </c>
      <c r="AO268" s="36">
        <f t="shared" ca="1" si="29"/>
        <v>-6.6171211447228817</v>
      </c>
      <c r="AP268" s="36">
        <f t="shared" ca="1" si="30"/>
        <v>5.191492626276397E-2</v>
      </c>
      <c r="AQ268" s="36">
        <f ca="1">'1.Inputs'!$D$35+MIN(SUM($AC268:AC268),SUM($AC268:AD268),SUM($AC268:AE268),SUM($AC268:AF268),SUM($AC268:AG268),SUM($AC268:AH268),SUM($AC268:AI268),SUM($AC268:AJ268),SUM($AC268:AK268),SUM($AC268:AL268))</f>
        <v>-1840333504.3904042</v>
      </c>
      <c r="AR268" s="36">
        <f ca="1">IF(AP268&lt;'1.Inputs'!$D$57,1,0)</f>
        <v>1</v>
      </c>
      <c r="AS268" s="36">
        <f t="shared" ca="1" si="31"/>
        <v>1</v>
      </c>
    </row>
    <row r="269" spans="2:45" ht="15" customHeight="1" x14ac:dyDescent="0.25">
      <c r="B269" s="36">
        <v>254</v>
      </c>
      <c r="C269" s="36">
        <f t="shared" ca="1" si="24"/>
        <v>1.1831107341128799E-2</v>
      </c>
      <c r="D269" s="36">
        <f t="shared" ca="1" si="25"/>
        <v>18172.219591755395</v>
      </c>
      <c r="E269" s="47">
        <f t="shared" ca="1" si="26"/>
        <v>0.7197592141103144</v>
      </c>
      <c r="F269" s="36">
        <f t="shared" ca="1" si="27"/>
        <v>31547.231351511055</v>
      </c>
      <c r="G269" s="36">
        <f t="shared" ca="1" si="28"/>
        <v>3.9331340544845758E-2</v>
      </c>
      <c r="H269" s="36">
        <f ca="1">((('1.Inputs'!$D$37*12*IF(1=1,'1.Inputs'!$D$38,IF(1=2,'1.Inputs'!$D$39,$E269)))*$F269*(('1.Inputs'!$D$40)+(1-'1.Inputs'!$D$40)*(1+'1.Inputs'!$D$41))*(1+$G269)^(1-1))*'1.Inputs'!$D$47+(('1.Inputs'!$D$37*12*IF(1=1,'1.Inputs'!$D$38,IF(1=2,'1.Inputs'!$D$39,$E269)))/(1-'1.Inputs'!$D$42)*$D269*(1+$G269)^(1-1))*('1.Inputs'!$D$48-'1.Inputs'!$D$49))/'1.Inputs'!$D$51</f>
        <v>826928368.7021997</v>
      </c>
      <c r="I269" s="36">
        <f ca="1">((('1.Inputs'!$D$37*12*IF(2=1,'1.Inputs'!$D$38,IF(2=2,'1.Inputs'!$D$39,$E269)))*$F269*(('1.Inputs'!$D$40)+(1-'1.Inputs'!$D$40)*(1+'1.Inputs'!$D$41))*(1+$G269)^(2-1))*'1.Inputs'!$D$47+(('1.Inputs'!$D$37*12*IF(2=1,'1.Inputs'!$D$38,IF(2=2,'1.Inputs'!$D$39,$E269)))/(1-'1.Inputs'!$D$42)*$D269*(1+$G269)^(2-1))*('1.Inputs'!$D$48-'1.Inputs'!$D$49))/'1.Inputs'!$D$51</f>
        <v>1203233597.9689474</v>
      </c>
      <c r="J269" s="36">
        <f ca="1">((('1.Inputs'!$D$37*12*IF(3=1,'1.Inputs'!$D$38,IF(3=2,'1.Inputs'!$D$39,$E269)))*$F269*(('1.Inputs'!$D$40)+(1-'1.Inputs'!$D$40)*(1+'1.Inputs'!$D$41))*(1+$G269)^(3-1))*'1.Inputs'!$D$47+(('1.Inputs'!$D$37*12*IF(3=1,'1.Inputs'!$D$38,IF(3=2,'1.Inputs'!$D$39,$E269)))/(1-'1.Inputs'!$D$42)*$D269*(1+$G269)^(3-1))*('1.Inputs'!$D$48-'1.Inputs'!$D$49))/'1.Inputs'!$D$51</f>
        <v>1285858461.1559024</v>
      </c>
      <c r="K269" s="36">
        <f ca="1">((('1.Inputs'!$D$37*12*IF(4=1,'1.Inputs'!$D$38,IF(4=2,'1.Inputs'!$D$39,$E269)))*$F269*(('1.Inputs'!$D$40)+(1-'1.Inputs'!$D$40)*(1+'1.Inputs'!$D$41))*(1+$G269)^(4-1))*'1.Inputs'!$D$47+(('1.Inputs'!$D$37*12*IF(4=1,'1.Inputs'!$D$38,IF(4=2,'1.Inputs'!$D$39,$E269)))/(1-'1.Inputs'!$D$42)*$D269*(1+$G269)^(4-1))*('1.Inputs'!$D$48-'1.Inputs'!$D$49))/'1.Inputs'!$D$51</f>
        <v>1336432998.1840966</v>
      </c>
      <c r="L269" s="36">
        <f ca="1">((('1.Inputs'!$D$37*12*IF(5=1,'1.Inputs'!$D$38,IF(5=2,'1.Inputs'!$D$39,$E269)))*$F269*(('1.Inputs'!$D$40)+(1-'1.Inputs'!$D$40)*(1+'1.Inputs'!$D$41))*(1+$G269)^(5-1))*'1.Inputs'!$D$47+(('1.Inputs'!$D$37*12*IF(5=1,'1.Inputs'!$D$38,IF(5=2,'1.Inputs'!$D$39,$E269)))/(1-'1.Inputs'!$D$42)*$D269*(1+$G269)^(5-1))*('1.Inputs'!$D$48-'1.Inputs'!$D$49))/'1.Inputs'!$D$51</f>
        <v>1388996699.5510445</v>
      </c>
      <c r="M269" s="36">
        <f ca="1">((('1.Inputs'!$D$37*12*IF(6=1,'1.Inputs'!$D$38,IF(6=2,'1.Inputs'!$D$39,$E269)))*$F269*(('1.Inputs'!$D$40)+(1-'1.Inputs'!$D$40)*(1+'1.Inputs'!$D$41))*(1+$G269)^(6-1))*'1.Inputs'!$D$47+(('1.Inputs'!$D$37*12*IF(6=1,'1.Inputs'!$D$38,IF(6=2,'1.Inputs'!$D$39,$E269)))/(1-'1.Inputs'!$D$42)*$D269*(1+$G269)^(6-1))*('1.Inputs'!$D$48-'1.Inputs'!$D$49))/'1.Inputs'!$D$51</f>
        <v>1443627801.7567534</v>
      </c>
      <c r="N269" s="36">
        <f ca="1">((('1.Inputs'!$D$37*12*IF(7=1,'1.Inputs'!$D$38,IF(7=2,'1.Inputs'!$D$39,$E269)))*$F269*(('1.Inputs'!$D$40)+(1-'1.Inputs'!$D$40)*(1+'1.Inputs'!$D$41))*(1+$G269)^(7-1))*'1.Inputs'!$D$47+(('1.Inputs'!$D$37*12*IF(7=1,'1.Inputs'!$D$38,IF(7=2,'1.Inputs'!$D$39,$E269)))/(1-'1.Inputs'!$D$42)*$D269*(1+$G269)^(7-1))*('1.Inputs'!$D$48-'1.Inputs'!$D$49))/'1.Inputs'!$D$51</f>
        <v>1500407618.447655</v>
      </c>
      <c r="O269" s="36">
        <f ca="1">((('1.Inputs'!$D$37*12*IF(8=1,'1.Inputs'!$D$38,IF(8=2,'1.Inputs'!$D$39,$E269)))*$F269*(('1.Inputs'!$D$40)+(1-'1.Inputs'!$D$40)*(1+'1.Inputs'!$D$41))*(1+$G269)^(8-1))*'1.Inputs'!$D$47+(('1.Inputs'!$D$37*12*IF(8=1,'1.Inputs'!$D$38,IF(8=2,'1.Inputs'!$D$39,$E269)))/(1-'1.Inputs'!$D$42)*$D269*(1+$G269)^(8-1))*('1.Inputs'!$D$48-'1.Inputs'!$D$49))/'1.Inputs'!$D$51</f>
        <v>1559420661.4449008</v>
      </c>
      <c r="P269" s="36">
        <f ca="1">((('1.Inputs'!$D$37*12*IF(9=1,'1.Inputs'!$D$38,IF(9=2,'1.Inputs'!$D$39,$E269)))*$F269*(('1.Inputs'!$D$40)+(1-'1.Inputs'!$D$40)*(1+'1.Inputs'!$D$41))*(1+$G269)^(9-1))*'1.Inputs'!$D$47+(('1.Inputs'!$D$37*12*IF(9=1,'1.Inputs'!$D$38,IF(9=2,'1.Inputs'!$D$39,$E269)))/(1-'1.Inputs'!$D$42)*$D269*(1+$G269)^(9-1))*('1.Inputs'!$D$48-'1.Inputs'!$D$49))/'1.Inputs'!$D$51</f>
        <v>1620754766.5328588</v>
      </c>
      <c r="Q269" s="36">
        <f ca="1">((('1.Inputs'!$D$37*12*IF(10=1,'1.Inputs'!$D$38,IF(10=2,'1.Inputs'!$D$39,$E269)))*$F269*(('1.Inputs'!$D$40)+(1-'1.Inputs'!$D$40)*(1+'1.Inputs'!$D$41))*(1+$G269)^(10-1))*'1.Inputs'!$D$47+(('1.Inputs'!$D$37*12*IF(10=1,'1.Inputs'!$D$38,IF(10=2,'1.Inputs'!$D$39,$E269)))/(1-'1.Inputs'!$D$42)*$D269*(1+$G269)^(10-1))*('1.Inputs'!$D$48-'1.Inputs'!$D$49))/'1.Inputs'!$D$51</f>
        <v>1684501224.1950445</v>
      </c>
      <c r="R269" s="36">
        <f>-'1.Inputs'!$D$24</f>
        <v>-2050000000</v>
      </c>
      <c r="S269" s="36">
        <f ca="1">((('1.Inputs'!$D$37*12*IF(1=1,'1.Inputs'!$D$38,IF(1=2,'1.Inputs'!$D$39,$E269)))*$F269*(('1.Inputs'!$D$40)+(1-'1.Inputs'!$D$40)*(1+'1.Inputs'!$D$41))*(1+$G269)^(1-1))-(('1.Inputs'!$D$37*12*IF(1=1,'1.Inputs'!$D$38,IF(1=2,'1.Inputs'!$D$39,$E269)))/(1-'1.Inputs'!$D$42)*$D269*(1+$G269)^(1-1))-('1.Inputs'!$D$37*12*IF(1=1,'1.Inputs'!$D$38,IF(1=2,'1.Inputs'!$D$39,$E269)))*'1.Inputs'!$D$43*(1+$G269)^(1-1)-'1.Inputs'!$D$44*(1+$G269)^(1-1)-('1.Inputs'!$D$20/'1.Inputs'!$D$27+'1.Inputs'!$D$23/'1.Inputs'!$D$28))-MAX(0,((('1.Inputs'!$D$37*12*IF(1=1,'1.Inputs'!$D$38,IF(1=2,'1.Inputs'!$D$39,$E269)))*$F269*(('1.Inputs'!$D$40)+(1-'1.Inputs'!$D$40)*(1+'1.Inputs'!$D$41))*(1+$G269)^(1-1))-(('1.Inputs'!$D$37*12*IF(1=1,'1.Inputs'!$D$38,IF(1=2,'1.Inputs'!$D$39,$E269)))/(1-'1.Inputs'!$D$42)*$D269*(1+$G269)^(1-1))-('1.Inputs'!$D$37*12*IF(1=1,'1.Inputs'!$D$38,IF(1=2,'1.Inputs'!$D$39,$E269)))*'1.Inputs'!$D$43*(1+$G269)^(1-1)-'1.Inputs'!$D$44*(1+$G269)^(1-1)-('1.Inputs'!$D$20/'1.Inputs'!$D$27+'1.Inputs'!$D$23/'1.Inputs'!$D$28)))*'1.Inputs'!$D$53+('1.Inputs'!$D$20/'1.Inputs'!$D$27+'1.Inputs'!$D$23/'1.Inputs'!$D$28)-H269</f>
        <v>-393978962.71014625</v>
      </c>
      <c r="T269" s="36">
        <f ca="1">((('1.Inputs'!$D$37*12*IF(2=1,'1.Inputs'!$D$38,IF(2=2,'1.Inputs'!$D$39,$E269)))*$F269*(('1.Inputs'!$D$40)+(1-'1.Inputs'!$D$40)*(1+'1.Inputs'!$D$41))*(1+$G269)^(2-1))-(('1.Inputs'!$D$37*12*IF(2=1,'1.Inputs'!$D$38,IF(2=2,'1.Inputs'!$D$39,$E269)))/(1-'1.Inputs'!$D$42)*$D269*(1+$G269)^(2-1))-('1.Inputs'!$D$37*12*IF(2=1,'1.Inputs'!$D$38,IF(2=2,'1.Inputs'!$D$39,$E269)))*'1.Inputs'!$D$43*(1+$G269)^(2-1)-'1.Inputs'!$D$44*(1+$G269)^(2-1)-('1.Inputs'!$D$20/'1.Inputs'!$D$27+'1.Inputs'!$D$23/'1.Inputs'!$D$28))-MAX(0,((('1.Inputs'!$D$37*12*IF(2=1,'1.Inputs'!$D$38,IF(2=2,'1.Inputs'!$D$39,$E269)))*$F269*(('1.Inputs'!$D$40)+(1-'1.Inputs'!$D$40)*(1+'1.Inputs'!$D$41))*(1+$G269)^(2-1))-(('1.Inputs'!$D$37*12*IF(2=1,'1.Inputs'!$D$38,IF(2=2,'1.Inputs'!$D$39,$E269)))/(1-'1.Inputs'!$D$42)*$D269*(1+$G269)^(2-1))-('1.Inputs'!$D$37*12*IF(2=1,'1.Inputs'!$D$38,IF(2=2,'1.Inputs'!$D$39,$E269)))*'1.Inputs'!$D$43*(1+$G269)^(2-1)-'1.Inputs'!$D$44*(1+$G269)^(2-1)-('1.Inputs'!$D$20/'1.Inputs'!$D$27+'1.Inputs'!$D$23/'1.Inputs'!$D$28)))*'1.Inputs'!$D$53+('1.Inputs'!$D$20/'1.Inputs'!$D$27+'1.Inputs'!$D$23/'1.Inputs'!$D$28)-(I269-H269)</f>
        <v>475365577.36864626</v>
      </c>
      <c r="U269" s="36">
        <f ca="1">((('1.Inputs'!$D$37*12*IF(3=1,'1.Inputs'!$D$38,IF(3=2,'1.Inputs'!$D$39,$E269)))*$F269*(('1.Inputs'!$D$40)+(1-'1.Inputs'!$D$40)*(1+'1.Inputs'!$D$41))*(1+$G269)^(3-1))-(('1.Inputs'!$D$37*12*IF(3=1,'1.Inputs'!$D$38,IF(3=2,'1.Inputs'!$D$39,$E269)))/(1-'1.Inputs'!$D$42)*$D269*(1+$G269)^(3-1))-('1.Inputs'!$D$37*12*IF(3=1,'1.Inputs'!$D$38,IF(3=2,'1.Inputs'!$D$39,$E269)))*'1.Inputs'!$D$43*(1+$G269)^(3-1)-'1.Inputs'!$D$44*(1+$G269)^(3-1)-('1.Inputs'!$D$20/'1.Inputs'!$D$27+'1.Inputs'!$D$23/'1.Inputs'!$D$28))-MAX(0,((('1.Inputs'!$D$37*12*IF(3=1,'1.Inputs'!$D$38,IF(3=2,'1.Inputs'!$D$39,$E269)))*$F269*(('1.Inputs'!$D$40)+(1-'1.Inputs'!$D$40)*(1+'1.Inputs'!$D$41))*(1+$G269)^(3-1))-(('1.Inputs'!$D$37*12*IF(3=1,'1.Inputs'!$D$38,IF(3=2,'1.Inputs'!$D$39,$E269)))/(1-'1.Inputs'!$D$42)*$D269*(1+$G269)^(3-1))-('1.Inputs'!$D$37*12*IF(3=1,'1.Inputs'!$D$38,IF(3=2,'1.Inputs'!$D$39,$E269)))*'1.Inputs'!$D$43*(1+$G269)^(3-1)-'1.Inputs'!$D$44*(1+$G269)^(3-1)-('1.Inputs'!$D$20/'1.Inputs'!$D$27+'1.Inputs'!$D$23/'1.Inputs'!$D$28)))*'1.Inputs'!$D$53+('1.Inputs'!$D$20/'1.Inputs'!$D$27+'1.Inputs'!$D$23/'1.Inputs'!$D$28)-(J269-I269)</f>
        <v>842122289.84238982</v>
      </c>
      <c r="V269" s="36">
        <f ca="1">((('1.Inputs'!$D$37*12*IF(4=1,'1.Inputs'!$D$38,IF(4=2,'1.Inputs'!$D$39,$E269)))*$F269*(('1.Inputs'!$D$40)+(1-'1.Inputs'!$D$40)*(1+'1.Inputs'!$D$41))*(1+$G269)^(4-1))-(('1.Inputs'!$D$37*12*IF(4=1,'1.Inputs'!$D$38,IF(4=2,'1.Inputs'!$D$39,$E269)))/(1-'1.Inputs'!$D$42)*$D269*(1+$G269)^(4-1))-('1.Inputs'!$D$37*12*IF(4=1,'1.Inputs'!$D$38,IF(4=2,'1.Inputs'!$D$39,$E269)))*'1.Inputs'!$D$43*(1+$G269)^(4-1)-'1.Inputs'!$D$44*(1+$G269)^(4-1)-('1.Inputs'!$D$20/'1.Inputs'!$D$27+'1.Inputs'!$D$23/'1.Inputs'!$D$28))-MAX(0,((('1.Inputs'!$D$37*12*IF(4=1,'1.Inputs'!$D$38,IF(4=2,'1.Inputs'!$D$39,$E269)))*$F269*(('1.Inputs'!$D$40)+(1-'1.Inputs'!$D$40)*(1+'1.Inputs'!$D$41))*(1+$G269)^(4-1))-(('1.Inputs'!$D$37*12*IF(4=1,'1.Inputs'!$D$38,IF(4=2,'1.Inputs'!$D$39,$E269)))/(1-'1.Inputs'!$D$42)*$D269*(1+$G269)^(4-1))-('1.Inputs'!$D$37*12*IF(4=1,'1.Inputs'!$D$38,IF(4=2,'1.Inputs'!$D$39,$E269)))*'1.Inputs'!$D$43*(1+$G269)^(4-1)-'1.Inputs'!$D$44*(1+$G269)^(4-1)-('1.Inputs'!$D$20/'1.Inputs'!$D$27+'1.Inputs'!$D$23/'1.Inputs'!$D$28)))*'1.Inputs'!$D$53+('1.Inputs'!$D$20/'1.Inputs'!$D$27+'1.Inputs'!$D$23/'1.Inputs'!$D$28)-(K269-J269)</f>
        <v>908685755.35408068</v>
      </c>
      <c r="W269" s="36">
        <f ca="1">((('1.Inputs'!$D$37*12*IF(5=1,'1.Inputs'!$D$38,IF(5=2,'1.Inputs'!$D$39,$E269)))*$F269*(('1.Inputs'!$D$40)+(1-'1.Inputs'!$D$40)*(1+'1.Inputs'!$D$41))*(1+$G269)^(5-1))-(('1.Inputs'!$D$37*12*IF(5=1,'1.Inputs'!$D$38,IF(5=2,'1.Inputs'!$D$39,$E269)))/(1-'1.Inputs'!$D$42)*$D269*(1+$G269)^(5-1))-('1.Inputs'!$D$37*12*IF(5=1,'1.Inputs'!$D$38,IF(5=2,'1.Inputs'!$D$39,$E269)))*'1.Inputs'!$D$43*(1+$G269)^(5-1)-'1.Inputs'!$D$44*(1+$G269)^(5-1)-('1.Inputs'!$D$20/'1.Inputs'!$D$27+'1.Inputs'!$D$23/'1.Inputs'!$D$28))-MAX(0,((('1.Inputs'!$D$37*12*IF(5=1,'1.Inputs'!$D$38,IF(5=2,'1.Inputs'!$D$39,$E269)))*$F269*(('1.Inputs'!$D$40)+(1-'1.Inputs'!$D$40)*(1+'1.Inputs'!$D$41))*(1+$G269)^(5-1))-(('1.Inputs'!$D$37*12*IF(5=1,'1.Inputs'!$D$38,IF(5=2,'1.Inputs'!$D$39,$E269)))/(1-'1.Inputs'!$D$42)*$D269*(1+$G269)^(5-1))-('1.Inputs'!$D$37*12*IF(5=1,'1.Inputs'!$D$38,IF(5=2,'1.Inputs'!$D$39,$E269)))*'1.Inputs'!$D$43*(1+$G269)^(5-1)-'1.Inputs'!$D$44*(1+$G269)^(5-1)-('1.Inputs'!$D$20/'1.Inputs'!$D$27+'1.Inputs'!$D$23/'1.Inputs'!$D$28)))*'1.Inputs'!$D$53+('1.Inputs'!$D$20/'1.Inputs'!$D$27+'1.Inputs'!$D$23/'1.Inputs'!$D$28)-(L269-K269)</f>
        <v>942567178.40541816</v>
      </c>
      <c r="X269" s="36">
        <f ca="1">((('1.Inputs'!$D$37*12*IF(6=1,'1.Inputs'!$D$38,IF(6=2,'1.Inputs'!$D$39,$E269)))*$F269*(('1.Inputs'!$D$40)+(1-'1.Inputs'!$D$40)*(1+'1.Inputs'!$D$41))*(1+$G269)^(6-1))-(('1.Inputs'!$D$37*12*IF(6=1,'1.Inputs'!$D$38,IF(6=2,'1.Inputs'!$D$39,$E269)))/(1-'1.Inputs'!$D$42)*$D269*(1+$G269)^(6-1))-('1.Inputs'!$D$37*12*IF(6=1,'1.Inputs'!$D$38,IF(6=2,'1.Inputs'!$D$39,$E269)))*'1.Inputs'!$D$43*(1+$G269)^(6-1)-'1.Inputs'!$D$44*(1+$G269)^(6-1)-('1.Inputs'!$D$20/'1.Inputs'!$D$27+'1.Inputs'!$D$23/'1.Inputs'!$D$28))-MAX(0,((('1.Inputs'!$D$37*12*IF(6=1,'1.Inputs'!$D$38,IF(6=2,'1.Inputs'!$D$39,$E269)))*$F269*(('1.Inputs'!$D$40)+(1-'1.Inputs'!$D$40)*(1+'1.Inputs'!$D$41))*(1+$G269)^(6-1))-(('1.Inputs'!$D$37*12*IF(6=1,'1.Inputs'!$D$38,IF(6=2,'1.Inputs'!$D$39,$E269)))/(1-'1.Inputs'!$D$42)*$D269*(1+$G269)^(6-1))-('1.Inputs'!$D$37*12*IF(6=1,'1.Inputs'!$D$38,IF(6=2,'1.Inputs'!$D$39,$E269)))*'1.Inputs'!$D$43*(1+$G269)^(6-1)-'1.Inputs'!$D$44*(1+$G269)^(6-1)-('1.Inputs'!$D$20/'1.Inputs'!$D$27+'1.Inputs'!$D$23/'1.Inputs'!$D$28)))*'1.Inputs'!$D$53+('1.Inputs'!$D$20/'1.Inputs'!$D$27+'1.Inputs'!$D$23/'1.Inputs'!$D$28)-(M269-L269)</f>
        <v>977781203.24493194</v>
      </c>
      <c r="Y269" s="36">
        <f ca="1">((('1.Inputs'!$D$37*12*IF(7=1,'1.Inputs'!$D$38,IF(7=2,'1.Inputs'!$D$39,$E269)))*$F269*(('1.Inputs'!$D$40)+(1-'1.Inputs'!$D$40)*(1+'1.Inputs'!$D$41))*(1+$G269)^(7-1))-(('1.Inputs'!$D$37*12*IF(7=1,'1.Inputs'!$D$38,IF(7=2,'1.Inputs'!$D$39,$E269)))/(1-'1.Inputs'!$D$42)*$D269*(1+$G269)^(7-1))-('1.Inputs'!$D$37*12*IF(7=1,'1.Inputs'!$D$38,IF(7=2,'1.Inputs'!$D$39,$E269)))*'1.Inputs'!$D$43*(1+$G269)^(7-1)-'1.Inputs'!$D$44*(1+$G269)^(7-1)-('1.Inputs'!$D$20/'1.Inputs'!$D$27+'1.Inputs'!$D$23/'1.Inputs'!$D$28))-MAX(0,((('1.Inputs'!$D$37*12*IF(7=1,'1.Inputs'!$D$38,IF(7=2,'1.Inputs'!$D$39,$E269)))*$F269*(('1.Inputs'!$D$40)+(1-'1.Inputs'!$D$40)*(1+'1.Inputs'!$D$41))*(1+$G269)^(7-1))-(('1.Inputs'!$D$37*12*IF(7=1,'1.Inputs'!$D$38,IF(7=2,'1.Inputs'!$D$39,$E269)))/(1-'1.Inputs'!$D$42)*$D269*(1+$G269)^(7-1))-('1.Inputs'!$D$37*12*IF(7=1,'1.Inputs'!$D$38,IF(7=2,'1.Inputs'!$D$39,$E269)))*'1.Inputs'!$D$43*(1+$G269)^(7-1)-'1.Inputs'!$D$44*(1+$G269)^(7-1)-('1.Inputs'!$D$20/'1.Inputs'!$D$27+'1.Inputs'!$D$23/'1.Inputs'!$D$28)))*'1.Inputs'!$D$53+('1.Inputs'!$D$20/'1.Inputs'!$D$27+'1.Inputs'!$D$23/'1.Inputs'!$D$28)-(N269-M269)</f>
        <v>1014380242.8873638</v>
      </c>
      <c r="Z269" s="36">
        <f ca="1">((('1.Inputs'!$D$37*12*IF(8=1,'1.Inputs'!$D$38,IF(8=2,'1.Inputs'!$D$39,$E269)))*$F269*(('1.Inputs'!$D$40)+(1-'1.Inputs'!$D$40)*(1+'1.Inputs'!$D$41))*(1+$G269)^(8-1))-(('1.Inputs'!$D$37*12*IF(8=1,'1.Inputs'!$D$38,IF(8=2,'1.Inputs'!$D$39,$E269)))/(1-'1.Inputs'!$D$42)*$D269*(1+$G269)^(8-1))-('1.Inputs'!$D$37*12*IF(8=1,'1.Inputs'!$D$38,IF(8=2,'1.Inputs'!$D$39,$E269)))*'1.Inputs'!$D$43*(1+$G269)^(8-1)-'1.Inputs'!$D$44*(1+$G269)^(8-1)-('1.Inputs'!$D$20/'1.Inputs'!$D$27+'1.Inputs'!$D$23/'1.Inputs'!$D$28))-MAX(0,((('1.Inputs'!$D$37*12*IF(8=1,'1.Inputs'!$D$38,IF(8=2,'1.Inputs'!$D$39,$E269)))*$F269*(('1.Inputs'!$D$40)+(1-'1.Inputs'!$D$40)*(1+'1.Inputs'!$D$41))*(1+$G269)^(8-1))-(('1.Inputs'!$D$37*12*IF(8=1,'1.Inputs'!$D$38,IF(8=2,'1.Inputs'!$D$39,$E269)))/(1-'1.Inputs'!$D$42)*$D269*(1+$G269)^(8-1))-('1.Inputs'!$D$37*12*IF(8=1,'1.Inputs'!$D$38,IF(8=2,'1.Inputs'!$D$39,$E269)))*'1.Inputs'!$D$43*(1+$G269)^(8-1)-'1.Inputs'!$D$44*(1+$G269)^(8-1)-('1.Inputs'!$D$20/'1.Inputs'!$D$27+'1.Inputs'!$D$23/'1.Inputs'!$D$28)))*'1.Inputs'!$D$53+('1.Inputs'!$D$20/'1.Inputs'!$D$27+'1.Inputs'!$D$23/'1.Inputs'!$D$28)-(O269-N269)</f>
        <v>1052418771.8215857</v>
      </c>
      <c r="AA269" s="36">
        <f ca="1">((('1.Inputs'!$D$37*12*IF(9=1,'1.Inputs'!$D$38,IF(9=2,'1.Inputs'!$D$39,$E269)))*$F269*(('1.Inputs'!$D$40)+(1-'1.Inputs'!$D$40)*(1+'1.Inputs'!$D$41))*(1+$G269)^(9-1))-(('1.Inputs'!$D$37*12*IF(9=1,'1.Inputs'!$D$38,IF(9=2,'1.Inputs'!$D$39,$E269)))/(1-'1.Inputs'!$D$42)*$D269*(1+$G269)^(9-1))-('1.Inputs'!$D$37*12*IF(9=1,'1.Inputs'!$D$38,IF(9=2,'1.Inputs'!$D$39,$E269)))*'1.Inputs'!$D$43*(1+$G269)^(9-1)-'1.Inputs'!$D$44*(1+$G269)^(9-1)-('1.Inputs'!$D$20/'1.Inputs'!$D$27+'1.Inputs'!$D$23/'1.Inputs'!$D$28))-MAX(0,((('1.Inputs'!$D$37*12*IF(9=1,'1.Inputs'!$D$38,IF(9=2,'1.Inputs'!$D$39,$E269)))*$F269*(('1.Inputs'!$D$40)+(1-'1.Inputs'!$D$40)*(1+'1.Inputs'!$D$41))*(1+$G269)^(9-1))-(('1.Inputs'!$D$37*12*IF(9=1,'1.Inputs'!$D$38,IF(9=2,'1.Inputs'!$D$39,$E269)))/(1-'1.Inputs'!$D$42)*$D269*(1+$G269)^(9-1))-('1.Inputs'!$D$37*12*IF(9=1,'1.Inputs'!$D$38,IF(9=2,'1.Inputs'!$D$39,$E269)))*'1.Inputs'!$D$43*(1+$G269)^(9-1)-'1.Inputs'!$D$44*(1+$G269)^(9-1)-('1.Inputs'!$D$20/'1.Inputs'!$D$27+'1.Inputs'!$D$23/'1.Inputs'!$D$28)))*'1.Inputs'!$D$53+('1.Inputs'!$D$20/'1.Inputs'!$D$27+'1.Inputs'!$D$23/'1.Inputs'!$D$28)-(P269-O269)</f>
        <v>1091953407.0911448</v>
      </c>
      <c r="AB269" s="36">
        <f ca="1">((('1.Inputs'!$D$37*12*IF(10=1,'1.Inputs'!$D$38,IF(10=2,'1.Inputs'!$D$39,$E269)))*$F269*(('1.Inputs'!$D$40)+(1-'1.Inputs'!$D$40)*(1+'1.Inputs'!$D$41))*(1+$G269)^(10-1))-(('1.Inputs'!$D$37*12*IF(10=1,'1.Inputs'!$D$38,IF(10=2,'1.Inputs'!$D$39,$E269)))/(1-'1.Inputs'!$D$42)*$D269*(1+$G269)^(10-1))-('1.Inputs'!$D$37*12*IF(10=1,'1.Inputs'!$D$38,IF(10=2,'1.Inputs'!$D$39,$E269)))*'1.Inputs'!$D$43*(1+$G269)^(10-1)-'1.Inputs'!$D$44*(1+$G269)^(10-1)-('1.Inputs'!$D$20/'1.Inputs'!$D$27+'1.Inputs'!$D$23/'1.Inputs'!$D$28))-MAX(0,((('1.Inputs'!$D$37*12*IF(10=1,'1.Inputs'!$D$38,IF(10=2,'1.Inputs'!$D$39,$E269)))*$F269*(('1.Inputs'!$D$40)+(1-'1.Inputs'!$D$40)*(1+'1.Inputs'!$D$41))*(1+$G269)^(10-1))-(('1.Inputs'!$D$37*12*IF(10=1,'1.Inputs'!$D$38,IF(10=2,'1.Inputs'!$D$39,$E269)))/(1-'1.Inputs'!$D$42)*$D269*(1+$G269)^(10-1))-('1.Inputs'!$D$37*12*IF(10=1,'1.Inputs'!$D$38,IF(10=2,'1.Inputs'!$D$39,$E269)))*'1.Inputs'!$D$43*(1+$G269)^(10-1)-'1.Inputs'!$D$44*(1+$G269)^(10-1)-('1.Inputs'!$D$20/'1.Inputs'!$D$27+'1.Inputs'!$D$23/'1.Inputs'!$D$28)))*'1.Inputs'!$D$53+('1.Inputs'!$D$20/'1.Inputs'!$D$27+'1.Inputs'!$D$23/'1.Inputs'!$D$28)-(Q269-P269)+(('1.Inputs'!$D$20+'1.Inputs'!$D$23-('1.Inputs'!$D$20/'1.Inputs'!$D$27+'1.Inputs'!$D$23/'1.Inputs'!$D$28)*'1.Inputs'!$D$10)*'1.Inputs'!$D$60+'1.Inputs'!$D$19*'1.Inputs'!$D$59+Q269)</f>
        <v>3517544216.758852</v>
      </c>
      <c r="AC269" s="36">
        <f ca="1">S269-AC$13-AC$14+MIN(AC$13,MAX(0,((('1.Inputs'!$D$37*12*IF(1=1,'1.Inputs'!$D$38,IF(1=2,'1.Inputs'!$D$39,$E269)))*$F269*(('1.Inputs'!$D$40)+(1-'1.Inputs'!$D$40)*(1+'1.Inputs'!$D$41))*(1+$G269)^(1-1))-(('1.Inputs'!$D$37*12*IF(1=1,'1.Inputs'!$D$38,IF(1=2,'1.Inputs'!$D$39,$E269)))/(1-'1.Inputs'!$D$42)*$D269*(1+$G269)^(1-1))-('1.Inputs'!$D$37*12*IF(1=1,'1.Inputs'!$D$38,IF(1=2,'1.Inputs'!$D$39,$E269)))*'1.Inputs'!$D$43*(1+$G269)^(1-1)-'1.Inputs'!$D$44*(1+$G269)^(1-1)-('1.Inputs'!$D$20/'1.Inputs'!$D$27+'1.Inputs'!$D$23/'1.Inputs'!$D$28))))*'1.Inputs'!$D$53</f>
        <v>-489918962.71014619</v>
      </c>
      <c r="AD269" s="36">
        <f ca="1">T269-AD$13-AD$14+MIN(AD$13,MAX(0,((('1.Inputs'!$D$37*12*IF(2=1,'1.Inputs'!$D$38,IF(2=2,'1.Inputs'!$D$39,$E269)))*$F269*(('1.Inputs'!$D$40)+(1-'1.Inputs'!$D$40)*(1+'1.Inputs'!$D$41))*(1+$G269)^(2-1))-(('1.Inputs'!$D$37*12*IF(2=1,'1.Inputs'!$D$38,IF(2=2,'1.Inputs'!$D$39,$E269)))/(1-'1.Inputs'!$D$42)*$D269*(1+$G269)^(2-1))-('1.Inputs'!$D$37*12*IF(2=1,'1.Inputs'!$D$38,IF(2=2,'1.Inputs'!$D$39,$E269)))*'1.Inputs'!$D$43*(1+$G269)^(2-1)-'1.Inputs'!$D$44*(1+$G269)^(2-1)-('1.Inputs'!$D$20/'1.Inputs'!$D$27+'1.Inputs'!$D$23/'1.Inputs'!$D$28))))*'1.Inputs'!$D$53</f>
        <v>379425577.36864626</v>
      </c>
      <c r="AE269" s="36">
        <f ca="1">U269-AE$13-AE$14+MIN(AE$13,MAX(0,((('1.Inputs'!$D$37*12*IF(3=1,'1.Inputs'!$D$38,IF(3=2,'1.Inputs'!$D$39,$E269)))*$F269*(('1.Inputs'!$D$40)+(1-'1.Inputs'!$D$40)*(1+'1.Inputs'!$D$41))*(1+$G269)^(3-1))-(('1.Inputs'!$D$37*12*IF(3=1,'1.Inputs'!$D$38,IF(3=2,'1.Inputs'!$D$39,$E269)))/(1-'1.Inputs'!$D$42)*$D269*(1+$G269)^(3-1))-('1.Inputs'!$D$37*12*IF(3=1,'1.Inputs'!$D$38,IF(3=2,'1.Inputs'!$D$39,$E269)))*'1.Inputs'!$D$43*(1+$G269)^(3-1)-'1.Inputs'!$D$44*(1+$G269)^(3-1)-('1.Inputs'!$D$20/'1.Inputs'!$D$27+'1.Inputs'!$D$23/'1.Inputs'!$D$28))))*'1.Inputs'!$D$53</f>
        <v>500182289.84238982</v>
      </c>
      <c r="AF269" s="36">
        <f ca="1">V269-AF$13-AF$14+MIN(AF$13,MAX(0,((('1.Inputs'!$D$37*12*IF(4=1,'1.Inputs'!$D$38,IF(4=2,'1.Inputs'!$D$39,$E269)))*$F269*(('1.Inputs'!$D$40)+(1-'1.Inputs'!$D$40)*(1+'1.Inputs'!$D$41))*(1+$G269)^(4-1))-(('1.Inputs'!$D$37*12*IF(4=1,'1.Inputs'!$D$38,IF(4=2,'1.Inputs'!$D$39,$E269)))/(1-'1.Inputs'!$D$42)*$D269*(1+$G269)^(4-1))-('1.Inputs'!$D$37*12*IF(4=1,'1.Inputs'!$D$38,IF(4=2,'1.Inputs'!$D$39,$E269)))*'1.Inputs'!$D$43*(1+$G269)^(4-1)-'1.Inputs'!$D$44*(1+$G269)^(4-1)-('1.Inputs'!$D$20/'1.Inputs'!$D$27+'1.Inputs'!$D$23/'1.Inputs'!$D$28))))*'1.Inputs'!$D$53</f>
        <v>585933755.35408068</v>
      </c>
      <c r="AG269" s="36">
        <f ca="1">W269-AG$13-AG$14+MIN(AG$13,MAX(0,((('1.Inputs'!$D$37*12*IF(5=1,'1.Inputs'!$D$38,IF(5=2,'1.Inputs'!$D$39,$E269)))*$F269*(('1.Inputs'!$D$40)+(1-'1.Inputs'!$D$40)*(1+'1.Inputs'!$D$41))*(1+$G269)^(5-1))-(('1.Inputs'!$D$37*12*IF(5=1,'1.Inputs'!$D$38,IF(5=2,'1.Inputs'!$D$39,$E269)))/(1-'1.Inputs'!$D$42)*$D269*(1+$G269)^(5-1))-('1.Inputs'!$D$37*12*IF(5=1,'1.Inputs'!$D$38,IF(5=2,'1.Inputs'!$D$39,$E269)))*'1.Inputs'!$D$43*(1+$G269)^(5-1)-'1.Inputs'!$D$44*(1+$G269)^(5-1)-('1.Inputs'!$D$20/'1.Inputs'!$D$27+'1.Inputs'!$D$23/'1.Inputs'!$D$28))))*'1.Inputs'!$D$53</f>
        <v>639003178.40541816</v>
      </c>
      <c r="AH269" s="36">
        <f ca="1">X269-AH$13-AH$14+MIN(AH$13,MAX(0,((('1.Inputs'!$D$37*12*IF(6=1,'1.Inputs'!$D$38,IF(6=2,'1.Inputs'!$D$39,$E269)))*$F269*(('1.Inputs'!$D$40)+(1-'1.Inputs'!$D$40)*(1+'1.Inputs'!$D$41))*(1+$G269)^(6-1))-(('1.Inputs'!$D$37*12*IF(6=1,'1.Inputs'!$D$38,IF(6=2,'1.Inputs'!$D$39,$E269)))/(1-'1.Inputs'!$D$42)*$D269*(1+$G269)^(6-1))-('1.Inputs'!$D$37*12*IF(6=1,'1.Inputs'!$D$38,IF(6=2,'1.Inputs'!$D$39,$E269)))*'1.Inputs'!$D$43*(1+$G269)^(6-1)-'1.Inputs'!$D$44*(1+$G269)^(6-1)-('1.Inputs'!$D$20/'1.Inputs'!$D$27+'1.Inputs'!$D$23/'1.Inputs'!$D$28))))*'1.Inputs'!$D$53</f>
        <v>693405203.24493194</v>
      </c>
      <c r="AI269" s="36">
        <f ca="1">Y269-AI$13-AI$14+MIN(AI$13,MAX(0,((('1.Inputs'!$D$37*12*IF(7=1,'1.Inputs'!$D$38,IF(7=2,'1.Inputs'!$D$39,$E269)))*$F269*(('1.Inputs'!$D$40)+(1-'1.Inputs'!$D$40)*(1+'1.Inputs'!$D$41))*(1+$G269)^(7-1))-(('1.Inputs'!$D$37*12*IF(7=1,'1.Inputs'!$D$38,IF(7=2,'1.Inputs'!$D$39,$E269)))/(1-'1.Inputs'!$D$42)*$D269*(1+$G269)^(7-1))-('1.Inputs'!$D$37*12*IF(7=1,'1.Inputs'!$D$38,IF(7=2,'1.Inputs'!$D$39,$E269)))*'1.Inputs'!$D$43*(1+$G269)^(7-1)-'1.Inputs'!$D$44*(1+$G269)^(7-1)-('1.Inputs'!$D$20/'1.Inputs'!$D$27+'1.Inputs'!$D$23/'1.Inputs'!$D$28))))*'1.Inputs'!$D$53</f>
        <v>749192242.88736379</v>
      </c>
      <c r="AJ269" s="36">
        <f ca="1">Z269-AJ$13-AJ$14+MIN(AJ$13,MAX(0,((('1.Inputs'!$D$37*12*IF(8=1,'1.Inputs'!$D$38,IF(8=2,'1.Inputs'!$D$39,$E269)))*$F269*(('1.Inputs'!$D$40)+(1-'1.Inputs'!$D$40)*(1+'1.Inputs'!$D$41))*(1+$G269)^(8-1))-(('1.Inputs'!$D$37*12*IF(8=1,'1.Inputs'!$D$38,IF(8=2,'1.Inputs'!$D$39,$E269)))/(1-'1.Inputs'!$D$42)*$D269*(1+$G269)^(8-1))-('1.Inputs'!$D$37*12*IF(8=1,'1.Inputs'!$D$38,IF(8=2,'1.Inputs'!$D$39,$E269)))*'1.Inputs'!$D$43*(1+$G269)^(8-1)-'1.Inputs'!$D$44*(1+$G269)^(8-1)-('1.Inputs'!$D$20/'1.Inputs'!$D$27+'1.Inputs'!$D$23/'1.Inputs'!$D$28))))*'1.Inputs'!$D$53</f>
        <v>1052418771.8215857</v>
      </c>
      <c r="AK269" s="36">
        <f ca="1">AA269-AK$13-AK$14+MIN(AK$13,MAX(0,((('1.Inputs'!$D$37*12*IF(9=1,'1.Inputs'!$D$38,IF(9=2,'1.Inputs'!$D$39,$E269)))*$F269*(('1.Inputs'!$D$40)+(1-'1.Inputs'!$D$40)*(1+'1.Inputs'!$D$41))*(1+$G269)^(9-1))-(('1.Inputs'!$D$37*12*IF(9=1,'1.Inputs'!$D$38,IF(9=2,'1.Inputs'!$D$39,$E269)))/(1-'1.Inputs'!$D$42)*$D269*(1+$G269)^(9-1))-('1.Inputs'!$D$37*12*IF(9=1,'1.Inputs'!$D$38,IF(9=2,'1.Inputs'!$D$39,$E269)))*'1.Inputs'!$D$43*(1+$G269)^(9-1)-'1.Inputs'!$D$44*(1+$G269)^(9-1)-('1.Inputs'!$D$20/'1.Inputs'!$D$27+'1.Inputs'!$D$23/'1.Inputs'!$D$28))))*'1.Inputs'!$D$53</f>
        <v>1091953407.0911448</v>
      </c>
      <c r="AL269" s="36">
        <f ca="1">AB269-AL$13-AL$14+MIN(AL$13,MAX(0,((('1.Inputs'!$D$37*12*IF(10=1,'1.Inputs'!$D$38,IF(10=2,'1.Inputs'!$D$39,$E269)))*$F269*(('1.Inputs'!$D$40)+(1-'1.Inputs'!$D$40)*(1+'1.Inputs'!$D$41))*(1+$G269)^(10-1))-(('1.Inputs'!$D$37*12*IF(10=1,'1.Inputs'!$D$38,IF(10=2,'1.Inputs'!$D$39,$E269)))/(1-'1.Inputs'!$D$42)*$D269*(1+$G269)^(10-1))-('1.Inputs'!$D$37*12*IF(10=1,'1.Inputs'!$D$38,IF(10=2,'1.Inputs'!$D$39,$E269)))*'1.Inputs'!$D$43*(1+$G269)^(10-1)-'1.Inputs'!$D$44*(1+$G269)^(10-1)-('1.Inputs'!$D$20/'1.Inputs'!$D$27+'1.Inputs'!$D$23/'1.Inputs'!$D$28))))*'1.Inputs'!$D$53+'1.Inputs'!$D$35</f>
        <v>4317544216.758852</v>
      </c>
      <c r="AM269" s="48">
        <f ca="1">R269+NPV('1.Inputs'!$D$55,S269:AB269)</f>
        <v>2628589369.2775431</v>
      </c>
      <c r="AN269" s="48">
        <f ca="1">-('1.Inputs'!$D$24*(1-'1.Inputs'!$D$31)+'1.Inputs'!$D$35)+NPV('1.Inputs'!$D$54,AC269:AL269)</f>
        <v>966420377.88468695</v>
      </c>
      <c r="AO269" s="36">
        <f t="shared" ca="1" si="29"/>
        <v>-2.6692341647028877</v>
      </c>
      <c r="AP269" s="36">
        <f t="shared" ca="1" si="30"/>
        <v>2.1395383380142019</v>
      </c>
      <c r="AQ269" s="36">
        <f ca="1">'1.Inputs'!$D$35+MIN(SUM($AC269:AC269),SUM($AC269:AD269),SUM($AC269:AE269),SUM($AC269:AF269),SUM($AC269:AG269),SUM($AC269:AH269),SUM($AC269:AI269),SUM($AC269:AJ269),SUM($AC269:AK269),SUM($AC269:AL269))</f>
        <v>310081037.28985381</v>
      </c>
      <c r="AR269" s="36">
        <f ca="1">IF(AP269&lt;'1.Inputs'!$D$57,1,0)</f>
        <v>0</v>
      </c>
      <c r="AS269" s="36">
        <f t="shared" ca="1" si="31"/>
        <v>0</v>
      </c>
    </row>
    <row r="270" spans="2:45" ht="15" customHeight="1" x14ac:dyDescent="0.25">
      <c r="B270" s="36">
        <v>255</v>
      </c>
      <c r="C270" s="36">
        <f t="shared" ca="1" si="24"/>
        <v>0.69478914452049567</v>
      </c>
      <c r="D270" s="36">
        <f t="shared" ca="1" si="25"/>
        <v>19136.186014326864</v>
      </c>
      <c r="E270" s="47">
        <f t="shared" ca="1" si="26"/>
        <v>0.85144165131521643</v>
      </c>
      <c r="F270" s="36">
        <f t="shared" ca="1" si="27"/>
        <v>31578.013450204398</v>
      </c>
      <c r="G270" s="36">
        <f t="shared" ca="1" si="28"/>
        <v>4.3033847775460272E-2</v>
      </c>
      <c r="H270" s="36">
        <f ca="1">((('1.Inputs'!$D$37*12*IF(1=1,'1.Inputs'!$D$38,IF(1=2,'1.Inputs'!$D$39,$E270)))*$F270*(('1.Inputs'!$D$40)+(1-'1.Inputs'!$D$40)*(1+'1.Inputs'!$D$41))*(1+$G270)^(1-1))*'1.Inputs'!$D$47+(('1.Inputs'!$D$37*12*IF(1=1,'1.Inputs'!$D$38,IF(1=2,'1.Inputs'!$D$39,$E270)))/(1-'1.Inputs'!$D$42)*$D270*(1+$G270)^(1-1))*('1.Inputs'!$D$48-'1.Inputs'!$D$49))/'1.Inputs'!$D$51</f>
        <v>833504966.38260853</v>
      </c>
      <c r="I270" s="36">
        <f ca="1">((('1.Inputs'!$D$37*12*IF(2=1,'1.Inputs'!$D$38,IF(2=2,'1.Inputs'!$D$39,$E270)))*$F270*(('1.Inputs'!$D$40)+(1-'1.Inputs'!$D$40)*(1+'1.Inputs'!$D$41))*(1+$G270)^(2-1))*'1.Inputs'!$D$47+(('1.Inputs'!$D$37*12*IF(2=1,'1.Inputs'!$D$38,IF(2=2,'1.Inputs'!$D$39,$E270)))/(1-'1.Inputs'!$D$42)*$D270*(1+$G270)^(2-1))*('1.Inputs'!$D$48-'1.Inputs'!$D$49))/'1.Inputs'!$D$51</f>
        <v>1217123449.1164114</v>
      </c>
      <c r="J270" s="36">
        <f ca="1">((('1.Inputs'!$D$37*12*IF(3=1,'1.Inputs'!$D$38,IF(3=2,'1.Inputs'!$D$39,$E270)))*$F270*(('1.Inputs'!$D$40)+(1-'1.Inputs'!$D$40)*(1+'1.Inputs'!$D$41))*(1+$G270)^(3-1))*'1.Inputs'!$D$47+(('1.Inputs'!$D$37*12*IF(3=1,'1.Inputs'!$D$38,IF(3=2,'1.Inputs'!$D$39,$E270)))/(1-'1.Inputs'!$D$42)*$D270*(1+$G270)^(3-1))*('1.Inputs'!$D$48-'1.Inputs'!$D$49))/'1.Inputs'!$D$51</f>
        <v>1544151412.7395599</v>
      </c>
      <c r="K270" s="36">
        <f ca="1">((('1.Inputs'!$D$37*12*IF(4=1,'1.Inputs'!$D$38,IF(4=2,'1.Inputs'!$D$39,$E270)))*$F270*(('1.Inputs'!$D$40)+(1-'1.Inputs'!$D$40)*(1+'1.Inputs'!$D$41))*(1+$G270)^(4-1))*'1.Inputs'!$D$47+(('1.Inputs'!$D$37*12*IF(4=1,'1.Inputs'!$D$38,IF(4=2,'1.Inputs'!$D$39,$E270)))/(1-'1.Inputs'!$D$42)*$D270*(1+$G270)^(4-1))*('1.Inputs'!$D$48-'1.Inputs'!$D$49))/'1.Inputs'!$D$51</f>
        <v>1610602189.5776563</v>
      </c>
      <c r="L270" s="36">
        <f ca="1">((('1.Inputs'!$D$37*12*IF(5=1,'1.Inputs'!$D$38,IF(5=2,'1.Inputs'!$D$39,$E270)))*$F270*(('1.Inputs'!$D$40)+(1-'1.Inputs'!$D$40)*(1+'1.Inputs'!$D$41))*(1+$G270)^(5-1))*'1.Inputs'!$D$47+(('1.Inputs'!$D$37*12*IF(5=1,'1.Inputs'!$D$38,IF(5=2,'1.Inputs'!$D$39,$E270)))/(1-'1.Inputs'!$D$42)*$D270*(1+$G270)^(5-1))*('1.Inputs'!$D$48-'1.Inputs'!$D$49))/'1.Inputs'!$D$51</f>
        <v>1679912599.0307641</v>
      </c>
      <c r="M270" s="36">
        <f ca="1">((('1.Inputs'!$D$37*12*IF(6=1,'1.Inputs'!$D$38,IF(6=2,'1.Inputs'!$D$39,$E270)))*$F270*(('1.Inputs'!$D$40)+(1-'1.Inputs'!$D$40)*(1+'1.Inputs'!$D$41))*(1+$G270)^(6-1))*'1.Inputs'!$D$47+(('1.Inputs'!$D$37*12*IF(6=1,'1.Inputs'!$D$38,IF(6=2,'1.Inputs'!$D$39,$E270)))/(1-'1.Inputs'!$D$42)*$D270*(1+$G270)^(6-1))*('1.Inputs'!$D$48-'1.Inputs'!$D$49))/'1.Inputs'!$D$51</f>
        <v>1752205702.0935323</v>
      </c>
      <c r="N270" s="36">
        <f ca="1">((('1.Inputs'!$D$37*12*IF(7=1,'1.Inputs'!$D$38,IF(7=2,'1.Inputs'!$D$39,$E270)))*$F270*(('1.Inputs'!$D$40)+(1-'1.Inputs'!$D$40)*(1+'1.Inputs'!$D$41))*(1+$G270)^(7-1))*'1.Inputs'!$D$47+(('1.Inputs'!$D$37*12*IF(7=1,'1.Inputs'!$D$38,IF(7=2,'1.Inputs'!$D$39,$E270)))/(1-'1.Inputs'!$D$42)*$D270*(1+$G270)^(7-1))*('1.Inputs'!$D$48-'1.Inputs'!$D$49))/'1.Inputs'!$D$51</f>
        <v>1827609855.5487189</v>
      </c>
      <c r="O270" s="36">
        <f ca="1">((('1.Inputs'!$D$37*12*IF(8=1,'1.Inputs'!$D$38,IF(8=2,'1.Inputs'!$D$39,$E270)))*$F270*(('1.Inputs'!$D$40)+(1-'1.Inputs'!$D$40)*(1+'1.Inputs'!$D$41))*(1+$G270)^(8-1))*'1.Inputs'!$D$47+(('1.Inputs'!$D$37*12*IF(8=1,'1.Inputs'!$D$38,IF(8=2,'1.Inputs'!$D$39,$E270)))/(1-'1.Inputs'!$D$42)*$D270*(1+$G270)^(8-1))*('1.Inputs'!$D$48-'1.Inputs'!$D$49))/'1.Inputs'!$D$51</f>
        <v>1906258939.8653333</v>
      </c>
      <c r="P270" s="36">
        <f ca="1">((('1.Inputs'!$D$37*12*IF(9=1,'1.Inputs'!$D$38,IF(9=2,'1.Inputs'!$D$39,$E270)))*$F270*(('1.Inputs'!$D$40)+(1-'1.Inputs'!$D$40)*(1+'1.Inputs'!$D$41))*(1+$G270)^(9-1))*'1.Inputs'!$D$47+(('1.Inputs'!$D$37*12*IF(9=1,'1.Inputs'!$D$38,IF(9=2,'1.Inputs'!$D$39,$E270)))/(1-'1.Inputs'!$D$42)*$D270*(1+$G270)^(9-1))*('1.Inputs'!$D$48-'1.Inputs'!$D$49))/'1.Inputs'!$D$51</f>
        <v>1988292596.9041088</v>
      </c>
      <c r="Q270" s="36">
        <f ca="1">((('1.Inputs'!$D$37*12*IF(10=1,'1.Inputs'!$D$38,IF(10=2,'1.Inputs'!$D$39,$E270)))*$F270*(('1.Inputs'!$D$40)+(1-'1.Inputs'!$D$40)*(1+'1.Inputs'!$D$41))*(1+$G270)^(10-1))*'1.Inputs'!$D$47+(('1.Inputs'!$D$37*12*IF(10=1,'1.Inputs'!$D$38,IF(10=2,'1.Inputs'!$D$39,$E270)))/(1-'1.Inputs'!$D$42)*$D270*(1+$G270)^(10-1))*('1.Inputs'!$D$48-'1.Inputs'!$D$49))/'1.Inputs'!$D$51</f>
        <v>2073856477.8523545</v>
      </c>
      <c r="R270" s="36">
        <f>-'1.Inputs'!$D$24</f>
        <v>-2050000000</v>
      </c>
      <c r="S270" s="36">
        <f ca="1">((('1.Inputs'!$D$37*12*IF(1=1,'1.Inputs'!$D$38,IF(1=2,'1.Inputs'!$D$39,$E270)))*$F270*(('1.Inputs'!$D$40)+(1-'1.Inputs'!$D$40)*(1+'1.Inputs'!$D$41))*(1+$G270)^(1-1))-(('1.Inputs'!$D$37*12*IF(1=1,'1.Inputs'!$D$38,IF(1=2,'1.Inputs'!$D$39,$E270)))/(1-'1.Inputs'!$D$42)*$D270*(1+$G270)^(1-1))-('1.Inputs'!$D$37*12*IF(1=1,'1.Inputs'!$D$38,IF(1=2,'1.Inputs'!$D$39,$E270)))*'1.Inputs'!$D$43*(1+$G270)^(1-1)-'1.Inputs'!$D$44*(1+$G270)^(1-1)-('1.Inputs'!$D$20/'1.Inputs'!$D$27+'1.Inputs'!$D$23/'1.Inputs'!$D$28))-MAX(0,((('1.Inputs'!$D$37*12*IF(1=1,'1.Inputs'!$D$38,IF(1=2,'1.Inputs'!$D$39,$E270)))*$F270*(('1.Inputs'!$D$40)+(1-'1.Inputs'!$D$40)*(1+'1.Inputs'!$D$41))*(1+$G270)^(1-1))-(('1.Inputs'!$D$37*12*IF(1=1,'1.Inputs'!$D$38,IF(1=2,'1.Inputs'!$D$39,$E270)))/(1-'1.Inputs'!$D$42)*$D270*(1+$G270)^(1-1))-('1.Inputs'!$D$37*12*IF(1=1,'1.Inputs'!$D$38,IF(1=2,'1.Inputs'!$D$39,$E270)))*'1.Inputs'!$D$43*(1+$G270)^(1-1)-'1.Inputs'!$D$44*(1+$G270)^(1-1)-('1.Inputs'!$D$20/'1.Inputs'!$D$27+'1.Inputs'!$D$23/'1.Inputs'!$D$28)))*'1.Inputs'!$D$53+('1.Inputs'!$D$20/'1.Inputs'!$D$27+'1.Inputs'!$D$23/'1.Inputs'!$D$28)-H270</f>
        <v>-489524788.21832442</v>
      </c>
      <c r="T270" s="36">
        <f ca="1">((('1.Inputs'!$D$37*12*IF(2=1,'1.Inputs'!$D$38,IF(2=2,'1.Inputs'!$D$39,$E270)))*$F270*(('1.Inputs'!$D$40)+(1-'1.Inputs'!$D$40)*(1+'1.Inputs'!$D$41))*(1+$G270)^(2-1))-(('1.Inputs'!$D$37*12*IF(2=1,'1.Inputs'!$D$38,IF(2=2,'1.Inputs'!$D$39,$E270)))/(1-'1.Inputs'!$D$42)*$D270*(1+$G270)^(2-1))-('1.Inputs'!$D$37*12*IF(2=1,'1.Inputs'!$D$38,IF(2=2,'1.Inputs'!$D$39,$E270)))*'1.Inputs'!$D$43*(1+$G270)^(2-1)-'1.Inputs'!$D$44*(1+$G270)^(2-1)-('1.Inputs'!$D$20/'1.Inputs'!$D$27+'1.Inputs'!$D$23/'1.Inputs'!$D$28))-MAX(0,((('1.Inputs'!$D$37*12*IF(2=1,'1.Inputs'!$D$38,IF(2=2,'1.Inputs'!$D$39,$E270)))*$F270*(('1.Inputs'!$D$40)+(1-'1.Inputs'!$D$40)*(1+'1.Inputs'!$D$41))*(1+$G270)^(2-1))-(('1.Inputs'!$D$37*12*IF(2=1,'1.Inputs'!$D$38,IF(2=2,'1.Inputs'!$D$39,$E270)))/(1-'1.Inputs'!$D$42)*$D270*(1+$G270)^(2-1))-('1.Inputs'!$D$37*12*IF(2=1,'1.Inputs'!$D$38,IF(2=2,'1.Inputs'!$D$39,$E270)))*'1.Inputs'!$D$43*(1+$G270)^(2-1)-'1.Inputs'!$D$44*(1+$G270)^(2-1)-('1.Inputs'!$D$20/'1.Inputs'!$D$27+'1.Inputs'!$D$23/'1.Inputs'!$D$28)))*'1.Inputs'!$D$53+('1.Inputs'!$D$20/'1.Inputs'!$D$27+'1.Inputs'!$D$23/'1.Inputs'!$D$28)-(I270-H270)</f>
        <v>341000904.92016327</v>
      </c>
      <c r="U270" s="36">
        <f ca="1">((('1.Inputs'!$D$37*12*IF(3=1,'1.Inputs'!$D$38,IF(3=2,'1.Inputs'!$D$39,$E270)))*$F270*(('1.Inputs'!$D$40)+(1-'1.Inputs'!$D$40)*(1+'1.Inputs'!$D$41))*(1+$G270)^(3-1))-(('1.Inputs'!$D$37*12*IF(3=1,'1.Inputs'!$D$38,IF(3=2,'1.Inputs'!$D$39,$E270)))/(1-'1.Inputs'!$D$42)*$D270*(1+$G270)^(3-1))-('1.Inputs'!$D$37*12*IF(3=1,'1.Inputs'!$D$38,IF(3=2,'1.Inputs'!$D$39,$E270)))*'1.Inputs'!$D$43*(1+$G270)^(3-1)-'1.Inputs'!$D$44*(1+$G270)^(3-1)-('1.Inputs'!$D$20/'1.Inputs'!$D$27+'1.Inputs'!$D$23/'1.Inputs'!$D$28))-MAX(0,((('1.Inputs'!$D$37*12*IF(3=1,'1.Inputs'!$D$38,IF(3=2,'1.Inputs'!$D$39,$E270)))*$F270*(('1.Inputs'!$D$40)+(1-'1.Inputs'!$D$40)*(1+'1.Inputs'!$D$41))*(1+$G270)^(3-1))-(('1.Inputs'!$D$37*12*IF(3=1,'1.Inputs'!$D$38,IF(3=2,'1.Inputs'!$D$39,$E270)))/(1-'1.Inputs'!$D$42)*$D270*(1+$G270)^(3-1))-('1.Inputs'!$D$37*12*IF(3=1,'1.Inputs'!$D$38,IF(3=2,'1.Inputs'!$D$39,$E270)))*'1.Inputs'!$D$43*(1+$G270)^(3-1)-'1.Inputs'!$D$44*(1+$G270)^(3-1)-('1.Inputs'!$D$20/'1.Inputs'!$D$27+'1.Inputs'!$D$23/'1.Inputs'!$D$28)))*'1.Inputs'!$D$53+('1.Inputs'!$D$20/'1.Inputs'!$D$27+'1.Inputs'!$D$23/'1.Inputs'!$D$28)-(J270-I270)</f>
        <v>717282512.49529469</v>
      </c>
      <c r="V270" s="36">
        <f ca="1">((('1.Inputs'!$D$37*12*IF(4=1,'1.Inputs'!$D$38,IF(4=2,'1.Inputs'!$D$39,$E270)))*$F270*(('1.Inputs'!$D$40)+(1-'1.Inputs'!$D$40)*(1+'1.Inputs'!$D$41))*(1+$G270)^(4-1))-(('1.Inputs'!$D$37*12*IF(4=1,'1.Inputs'!$D$38,IF(4=2,'1.Inputs'!$D$39,$E270)))/(1-'1.Inputs'!$D$42)*$D270*(1+$G270)^(4-1))-('1.Inputs'!$D$37*12*IF(4=1,'1.Inputs'!$D$38,IF(4=2,'1.Inputs'!$D$39,$E270)))*'1.Inputs'!$D$43*(1+$G270)^(4-1)-'1.Inputs'!$D$44*(1+$G270)^(4-1)-('1.Inputs'!$D$20/'1.Inputs'!$D$27+'1.Inputs'!$D$23/'1.Inputs'!$D$28))-MAX(0,((('1.Inputs'!$D$37*12*IF(4=1,'1.Inputs'!$D$38,IF(4=2,'1.Inputs'!$D$39,$E270)))*$F270*(('1.Inputs'!$D$40)+(1-'1.Inputs'!$D$40)*(1+'1.Inputs'!$D$41))*(1+$G270)^(4-1))-(('1.Inputs'!$D$37*12*IF(4=1,'1.Inputs'!$D$38,IF(4=2,'1.Inputs'!$D$39,$E270)))/(1-'1.Inputs'!$D$42)*$D270*(1+$G270)^(4-1))-('1.Inputs'!$D$37*12*IF(4=1,'1.Inputs'!$D$38,IF(4=2,'1.Inputs'!$D$39,$E270)))*'1.Inputs'!$D$43*(1+$G270)^(4-1)-'1.Inputs'!$D$44*(1+$G270)^(4-1)-('1.Inputs'!$D$20/'1.Inputs'!$D$27+'1.Inputs'!$D$23/'1.Inputs'!$D$28)))*'1.Inputs'!$D$53+('1.Inputs'!$D$20/'1.Inputs'!$D$27+'1.Inputs'!$D$23/'1.Inputs'!$D$28)-(K270-J270)</f>
        <v>1020767048.0325563</v>
      </c>
      <c r="W270" s="36">
        <f ca="1">((('1.Inputs'!$D$37*12*IF(5=1,'1.Inputs'!$D$38,IF(5=2,'1.Inputs'!$D$39,$E270)))*$F270*(('1.Inputs'!$D$40)+(1-'1.Inputs'!$D$40)*(1+'1.Inputs'!$D$41))*(1+$G270)^(5-1))-(('1.Inputs'!$D$37*12*IF(5=1,'1.Inputs'!$D$38,IF(5=2,'1.Inputs'!$D$39,$E270)))/(1-'1.Inputs'!$D$42)*$D270*(1+$G270)^(5-1))-('1.Inputs'!$D$37*12*IF(5=1,'1.Inputs'!$D$38,IF(5=2,'1.Inputs'!$D$39,$E270)))*'1.Inputs'!$D$43*(1+$G270)^(5-1)-'1.Inputs'!$D$44*(1+$G270)^(5-1)-('1.Inputs'!$D$20/'1.Inputs'!$D$27+'1.Inputs'!$D$23/'1.Inputs'!$D$28))-MAX(0,((('1.Inputs'!$D$37*12*IF(5=1,'1.Inputs'!$D$38,IF(5=2,'1.Inputs'!$D$39,$E270)))*$F270*(('1.Inputs'!$D$40)+(1-'1.Inputs'!$D$40)*(1+'1.Inputs'!$D$41))*(1+$G270)^(5-1))-(('1.Inputs'!$D$37*12*IF(5=1,'1.Inputs'!$D$38,IF(5=2,'1.Inputs'!$D$39,$E270)))/(1-'1.Inputs'!$D$42)*$D270*(1+$G270)^(5-1))-('1.Inputs'!$D$37*12*IF(5=1,'1.Inputs'!$D$38,IF(5=2,'1.Inputs'!$D$39,$E270)))*'1.Inputs'!$D$43*(1+$G270)^(5-1)-'1.Inputs'!$D$44*(1+$G270)^(5-1)-('1.Inputs'!$D$20/'1.Inputs'!$D$27+'1.Inputs'!$D$23/'1.Inputs'!$D$28)))*'1.Inputs'!$D$53+('1.Inputs'!$D$20/'1.Inputs'!$D$27+'1.Inputs'!$D$23/'1.Inputs'!$D$28)-(L270-K270)</f>
        <v>1062661232.4844048</v>
      </c>
      <c r="X270" s="36">
        <f ca="1">((('1.Inputs'!$D$37*12*IF(6=1,'1.Inputs'!$D$38,IF(6=2,'1.Inputs'!$D$39,$E270)))*$F270*(('1.Inputs'!$D$40)+(1-'1.Inputs'!$D$40)*(1+'1.Inputs'!$D$41))*(1+$G270)^(6-1))-(('1.Inputs'!$D$37*12*IF(6=1,'1.Inputs'!$D$38,IF(6=2,'1.Inputs'!$D$39,$E270)))/(1-'1.Inputs'!$D$42)*$D270*(1+$G270)^(6-1))-('1.Inputs'!$D$37*12*IF(6=1,'1.Inputs'!$D$38,IF(6=2,'1.Inputs'!$D$39,$E270)))*'1.Inputs'!$D$43*(1+$G270)^(6-1)-'1.Inputs'!$D$44*(1+$G270)^(6-1)-('1.Inputs'!$D$20/'1.Inputs'!$D$27+'1.Inputs'!$D$23/'1.Inputs'!$D$28))-MAX(0,((('1.Inputs'!$D$37*12*IF(6=1,'1.Inputs'!$D$38,IF(6=2,'1.Inputs'!$D$39,$E270)))*$F270*(('1.Inputs'!$D$40)+(1-'1.Inputs'!$D$40)*(1+'1.Inputs'!$D$41))*(1+$G270)^(6-1))-(('1.Inputs'!$D$37*12*IF(6=1,'1.Inputs'!$D$38,IF(6=2,'1.Inputs'!$D$39,$E270)))/(1-'1.Inputs'!$D$42)*$D270*(1+$G270)^(6-1))-('1.Inputs'!$D$37*12*IF(6=1,'1.Inputs'!$D$38,IF(6=2,'1.Inputs'!$D$39,$E270)))*'1.Inputs'!$D$43*(1+$G270)^(6-1)-'1.Inputs'!$D$44*(1+$G270)^(6-1)-('1.Inputs'!$D$20/'1.Inputs'!$D$27+'1.Inputs'!$D$23/'1.Inputs'!$D$28)))*'1.Inputs'!$D$53+('1.Inputs'!$D$20/'1.Inputs'!$D$27+'1.Inputs'!$D$23/'1.Inputs'!$D$28)-(M270-L270)</f>
        <v>1106358284.8926313</v>
      </c>
      <c r="Y270" s="36">
        <f ca="1">((('1.Inputs'!$D$37*12*IF(7=1,'1.Inputs'!$D$38,IF(7=2,'1.Inputs'!$D$39,$E270)))*$F270*(('1.Inputs'!$D$40)+(1-'1.Inputs'!$D$40)*(1+'1.Inputs'!$D$41))*(1+$G270)^(7-1))-(('1.Inputs'!$D$37*12*IF(7=1,'1.Inputs'!$D$38,IF(7=2,'1.Inputs'!$D$39,$E270)))/(1-'1.Inputs'!$D$42)*$D270*(1+$G270)^(7-1))-('1.Inputs'!$D$37*12*IF(7=1,'1.Inputs'!$D$38,IF(7=2,'1.Inputs'!$D$39,$E270)))*'1.Inputs'!$D$43*(1+$G270)^(7-1)-'1.Inputs'!$D$44*(1+$G270)^(7-1)-('1.Inputs'!$D$20/'1.Inputs'!$D$27+'1.Inputs'!$D$23/'1.Inputs'!$D$28))-MAX(0,((('1.Inputs'!$D$37*12*IF(7=1,'1.Inputs'!$D$38,IF(7=2,'1.Inputs'!$D$39,$E270)))*$F270*(('1.Inputs'!$D$40)+(1-'1.Inputs'!$D$40)*(1+'1.Inputs'!$D$41))*(1+$G270)^(7-1))-(('1.Inputs'!$D$37*12*IF(7=1,'1.Inputs'!$D$38,IF(7=2,'1.Inputs'!$D$39,$E270)))/(1-'1.Inputs'!$D$42)*$D270*(1+$G270)^(7-1))-('1.Inputs'!$D$37*12*IF(7=1,'1.Inputs'!$D$38,IF(7=2,'1.Inputs'!$D$39,$E270)))*'1.Inputs'!$D$43*(1+$G270)^(7-1)-'1.Inputs'!$D$44*(1+$G270)^(7-1)-('1.Inputs'!$D$20/'1.Inputs'!$D$27+'1.Inputs'!$D$23/'1.Inputs'!$D$28)))*'1.Inputs'!$D$53+('1.Inputs'!$D$20/'1.Inputs'!$D$27+'1.Inputs'!$D$23/'1.Inputs'!$D$28)-(N270-M270)</f>
        <v>1151935789.6024303</v>
      </c>
      <c r="Z270" s="36">
        <f ca="1">((('1.Inputs'!$D$37*12*IF(8=1,'1.Inputs'!$D$38,IF(8=2,'1.Inputs'!$D$39,$E270)))*$F270*(('1.Inputs'!$D$40)+(1-'1.Inputs'!$D$40)*(1+'1.Inputs'!$D$41))*(1+$G270)^(8-1))-(('1.Inputs'!$D$37*12*IF(8=1,'1.Inputs'!$D$38,IF(8=2,'1.Inputs'!$D$39,$E270)))/(1-'1.Inputs'!$D$42)*$D270*(1+$G270)^(8-1))-('1.Inputs'!$D$37*12*IF(8=1,'1.Inputs'!$D$38,IF(8=2,'1.Inputs'!$D$39,$E270)))*'1.Inputs'!$D$43*(1+$G270)^(8-1)-'1.Inputs'!$D$44*(1+$G270)^(8-1)-('1.Inputs'!$D$20/'1.Inputs'!$D$27+'1.Inputs'!$D$23/'1.Inputs'!$D$28))-MAX(0,((('1.Inputs'!$D$37*12*IF(8=1,'1.Inputs'!$D$38,IF(8=2,'1.Inputs'!$D$39,$E270)))*$F270*(('1.Inputs'!$D$40)+(1-'1.Inputs'!$D$40)*(1+'1.Inputs'!$D$41))*(1+$G270)^(8-1))-(('1.Inputs'!$D$37*12*IF(8=1,'1.Inputs'!$D$38,IF(8=2,'1.Inputs'!$D$39,$E270)))/(1-'1.Inputs'!$D$42)*$D270*(1+$G270)^(8-1))-('1.Inputs'!$D$37*12*IF(8=1,'1.Inputs'!$D$38,IF(8=2,'1.Inputs'!$D$39,$E270)))*'1.Inputs'!$D$43*(1+$G270)^(8-1)-'1.Inputs'!$D$44*(1+$G270)^(8-1)-('1.Inputs'!$D$20/'1.Inputs'!$D$27+'1.Inputs'!$D$23/'1.Inputs'!$D$28)))*'1.Inputs'!$D$53+('1.Inputs'!$D$20/'1.Inputs'!$D$27+'1.Inputs'!$D$23/'1.Inputs'!$D$28)-(O270-N270)</f>
        <v>1199474669.7118955</v>
      </c>
      <c r="AA270" s="36">
        <f ca="1">((('1.Inputs'!$D$37*12*IF(9=1,'1.Inputs'!$D$38,IF(9=2,'1.Inputs'!$D$39,$E270)))*$F270*(('1.Inputs'!$D$40)+(1-'1.Inputs'!$D$40)*(1+'1.Inputs'!$D$41))*(1+$G270)^(9-1))-(('1.Inputs'!$D$37*12*IF(9=1,'1.Inputs'!$D$38,IF(9=2,'1.Inputs'!$D$39,$E270)))/(1-'1.Inputs'!$D$42)*$D270*(1+$G270)^(9-1))-('1.Inputs'!$D$37*12*IF(9=1,'1.Inputs'!$D$38,IF(9=2,'1.Inputs'!$D$39,$E270)))*'1.Inputs'!$D$43*(1+$G270)^(9-1)-'1.Inputs'!$D$44*(1+$G270)^(9-1)-('1.Inputs'!$D$20/'1.Inputs'!$D$27+'1.Inputs'!$D$23/'1.Inputs'!$D$28))-MAX(0,((('1.Inputs'!$D$37*12*IF(9=1,'1.Inputs'!$D$38,IF(9=2,'1.Inputs'!$D$39,$E270)))*$F270*(('1.Inputs'!$D$40)+(1-'1.Inputs'!$D$40)*(1+'1.Inputs'!$D$41))*(1+$G270)^(9-1))-(('1.Inputs'!$D$37*12*IF(9=1,'1.Inputs'!$D$38,IF(9=2,'1.Inputs'!$D$39,$E270)))/(1-'1.Inputs'!$D$42)*$D270*(1+$G270)^(9-1))-('1.Inputs'!$D$37*12*IF(9=1,'1.Inputs'!$D$38,IF(9=2,'1.Inputs'!$D$39,$E270)))*'1.Inputs'!$D$43*(1+$G270)^(9-1)-'1.Inputs'!$D$44*(1+$G270)^(9-1)-('1.Inputs'!$D$20/'1.Inputs'!$D$27+'1.Inputs'!$D$23/'1.Inputs'!$D$28)))*'1.Inputs'!$D$53+('1.Inputs'!$D$20/'1.Inputs'!$D$27+'1.Inputs'!$D$23/'1.Inputs'!$D$28)-(P270-O270)</f>
        <v>1249059330.7514064</v>
      </c>
      <c r="AB270" s="36">
        <f ca="1">((('1.Inputs'!$D$37*12*IF(10=1,'1.Inputs'!$D$38,IF(10=2,'1.Inputs'!$D$39,$E270)))*$F270*(('1.Inputs'!$D$40)+(1-'1.Inputs'!$D$40)*(1+'1.Inputs'!$D$41))*(1+$G270)^(10-1))-(('1.Inputs'!$D$37*12*IF(10=1,'1.Inputs'!$D$38,IF(10=2,'1.Inputs'!$D$39,$E270)))/(1-'1.Inputs'!$D$42)*$D270*(1+$G270)^(10-1))-('1.Inputs'!$D$37*12*IF(10=1,'1.Inputs'!$D$38,IF(10=2,'1.Inputs'!$D$39,$E270)))*'1.Inputs'!$D$43*(1+$G270)^(10-1)-'1.Inputs'!$D$44*(1+$G270)^(10-1)-('1.Inputs'!$D$20/'1.Inputs'!$D$27+'1.Inputs'!$D$23/'1.Inputs'!$D$28))-MAX(0,((('1.Inputs'!$D$37*12*IF(10=1,'1.Inputs'!$D$38,IF(10=2,'1.Inputs'!$D$39,$E270)))*$F270*(('1.Inputs'!$D$40)+(1-'1.Inputs'!$D$40)*(1+'1.Inputs'!$D$41))*(1+$G270)^(10-1))-(('1.Inputs'!$D$37*12*IF(10=1,'1.Inputs'!$D$38,IF(10=2,'1.Inputs'!$D$39,$E270)))/(1-'1.Inputs'!$D$42)*$D270*(1+$G270)^(10-1))-('1.Inputs'!$D$37*12*IF(10=1,'1.Inputs'!$D$38,IF(10=2,'1.Inputs'!$D$39,$E270)))*'1.Inputs'!$D$43*(1+$G270)^(10-1)-'1.Inputs'!$D$44*(1+$G270)^(10-1)-('1.Inputs'!$D$20/'1.Inputs'!$D$27+'1.Inputs'!$D$23/'1.Inputs'!$D$28)))*'1.Inputs'!$D$53+('1.Inputs'!$D$20/'1.Inputs'!$D$27+'1.Inputs'!$D$23/'1.Inputs'!$D$28)-(Q270-P270)+(('1.Inputs'!$D$20+'1.Inputs'!$D$23-('1.Inputs'!$D$20/'1.Inputs'!$D$27+'1.Inputs'!$D$23/'1.Inputs'!$D$28)*'1.Inputs'!$D$10)*'1.Inputs'!$D$60+'1.Inputs'!$D$19*'1.Inputs'!$D$59+Q270)</f>
        <v>4074634288.3984451</v>
      </c>
      <c r="AC270" s="36">
        <f ca="1">S270-AC$13-AC$14+MIN(AC$13,MAX(0,((('1.Inputs'!$D$37*12*IF(1=1,'1.Inputs'!$D$38,IF(1=2,'1.Inputs'!$D$39,$E270)))*$F270*(('1.Inputs'!$D$40)+(1-'1.Inputs'!$D$40)*(1+'1.Inputs'!$D$41))*(1+$G270)^(1-1))-(('1.Inputs'!$D$37*12*IF(1=1,'1.Inputs'!$D$38,IF(1=2,'1.Inputs'!$D$39,$E270)))/(1-'1.Inputs'!$D$42)*$D270*(1+$G270)^(1-1))-('1.Inputs'!$D$37*12*IF(1=1,'1.Inputs'!$D$38,IF(1=2,'1.Inputs'!$D$39,$E270)))*'1.Inputs'!$D$43*(1+$G270)^(1-1)-'1.Inputs'!$D$44*(1+$G270)^(1-1)-('1.Inputs'!$D$20/'1.Inputs'!$D$27+'1.Inputs'!$D$23/'1.Inputs'!$D$28))))*'1.Inputs'!$D$53</f>
        <v>-585464788.21832442</v>
      </c>
      <c r="AD270" s="36">
        <f ca="1">T270-AD$13-AD$14+MIN(AD$13,MAX(0,((('1.Inputs'!$D$37*12*IF(2=1,'1.Inputs'!$D$38,IF(2=2,'1.Inputs'!$D$39,$E270)))*$F270*(('1.Inputs'!$D$40)+(1-'1.Inputs'!$D$40)*(1+'1.Inputs'!$D$41))*(1+$G270)^(2-1))-(('1.Inputs'!$D$37*12*IF(2=1,'1.Inputs'!$D$38,IF(2=2,'1.Inputs'!$D$39,$E270)))/(1-'1.Inputs'!$D$42)*$D270*(1+$G270)^(2-1))-('1.Inputs'!$D$37*12*IF(2=1,'1.Inputs'!$D$38,IF(2=2,'1.Inputs'!$D$39,$E270)))*'1.Inputs'!$D$43*(1+$G270)^(2-1)-'1.Inputs'!$D$44*(1+$G270)^(2-1)-('1.Inputs'!$D$20/'1.Inputs'!$D$27+'1.Inputs'!$D$23/'1.Inputs'!$D$28))))*'1.Inputs'!$D$53</f>
        <v>245060904.92016327</v>
      </c>
      <c r="AE270" s="36">
        <f ca="1">U270-AE$13-AE$14+MIN(AE$13,MAX(0,((('1.Inputs'!$D$37*12*IF(3=1,'1.Inputs'!$D$38,IF(3=2,'1.Inputs'!$D$39,$E270)))*$F270*(('1.Inputs'!$D$40)+(1-'1.Inputs'!$D$40)*(1+'1.Inputs'!$D$41))*(1+$G270)^(3-1))-(('1.Inputs'!$D$37*12*IF(3=1,'1.Inputs'!$D$38,IF(3=2,'1.Inputs'!$D$39,$E270)))/(1-'1.Inputs'!$D$42)*$D270*(1+$G270)^(3-1))-('1.Inputs'!$D$37*12*IF(3=1,'1.Inputs'!$D$38,IF(3=2,'1.Inputs'!$D$39,$E270)))*'1.Inputs'!$D$43*(1+$G270)^(3-1)-'1.Inputs'!$D$44*(1+$G270)^(3-1)-('1.Inputs'!$D$20/'1.Inputs'!$D$27+'1.Inputs'!$D$23/'1.Inputs'!$D$28))))*'1.Inputs'!$D$53</f>
        <v>375342512.49529469</v>
      </c>
      <c r="AF270" s="36">
        <f ca="1">V270-AF$13-AF$14+MIN(AF$13,MAX(0,((('1.Inputs'!$D$37*12*IF(4=1,'1.Inputs'!$D$38,IF(4=2,'1.Inputs'!$D$39,$E270)))*$F270*(('1.Inputs'!$D$40)+(1-'1.Inputs'!$D$40)*(1+'1.Inputs'!$D$41))*(1+$G270)^(4-1))-(('1.Inputs'!$D$37*12*IF(4=1,'1.Inputs'!$D$38,IF(4=2,'1.Inputs'!$D$39,$E270)))/(1-'1.Inputs'!$D$42)*$D270*(1+$G270)^(4-1))-('1.Inputs'!$D$37*12*IF(4=1,'1.Inputs'!$D$38,IF(4=2,'1.Inputs'!$D$39,$E270)))*'1.Inputs'!$D$43*(1+$G270)^(4-1)-'1.Inputs'!$D$44*(1+$G270)^(4-1)-('1.Inputs'!$D$20/'1.Inputs'!$D$27+'1.Inputs'!$D$23/'1.Inputs'!$D$28))))*'1.Inputs'!$D$53</f>
        <v>698015048.0325563</v>
      </c>
      <c r="AG270" s="36">
        <f ca="1">W270-AG$13-AG$14+MIN(AG$13,MAX(0,((('1.Inputs'!$D$37*12*IF(5=1,'1.Inputs'!$D$38,IF(5=2,'1.Inputs'!$D$39,$E270)))*$F270*(('1.Inputs'!$D$40)+(1-'1.Inputs'!$D$40)*(1+'1.Inputs'!$D$41))*(1+$G270)^(5-1))-(('1.Inputs'!$D$37*12*IF(5=1,'1.Inputs'!$D$38,IF(5=2,'1.Inputs'!$D$39,$E270)))/(1-'1.Inputs'!$D$42)*$D270*(1+$G270)^(5-1))-('1.Inputs'!$D$37*12*IF(5=1,'1.Inputs'!$D$38,IF(5=2,'1.Inputs'!$D$39,$E270)))*'1.Inputs'!$D$43*(1+$G270)^(5-1)-'1.Inputs'!$D$44*(1+$G270)^(5-1)-('1.Inputs'!$D$20/'1.Inputs'!$D$27+'1.Inputs'!$D$23/'1.Inputs'!$D$28))))*'1.Inputs'!$D$53</f>
        <v>759097232.4844048</v>
      </c>
      <c r="AH270" s="36">
        <f ca="1">X270-AH$13-AH$14+MIN(AH$13,MAX(0,((('1.Inputs'!$D$37*12*IF(6=1,'1.Inputs'!$D$38,IF(6=2,'1.Inputs'!$D$39,$E270)))*$F270*(('1.Inputs'!$D$40)+(1-'1.Inputs'!$D$40)*(1+'1.Inputs'!$D$41))*(1+$G270)^(6-1))-(('1.Inputs'!$D$37*12*IF(6=1,'1.Inputs'!$D$38,IF(6=2,'1.Inputs'!$D$39,$E270)))/(1-'1.Inputs'!$D$42)*$D270*(1+$G270)^(6-1))-('1.Inputs'!$D$37*12*IF(6=1,'1.Inputs'!$D$38,IF(6=2,'1.Inputs'!$D$39,$E270)))*'1.Inputs'!$D$43*(1+$G270)^(6-1)-'1.Inputs'!$D$44*(1+$G270)^(6-1)-('1.Inputs'!$D$20/'1.Inputs'!$D$27+'1.Inputs'!$D$23/'1.Inputs'!$D$28))))*'1.Inputs'!$D$53</f>
        <v>821982284.89263129</v>
      </c>
      <c r="AI270" s="36">
        <f ca="1">Y270-AI$13-AI$14+MIN(AI$13,MAX(0,((('1.Inputs'!$D$37*12*IF(7=1,'1.Inputs'!$D$38,IF(7=2,'1.Inputs'!$D$39,$E270)))*$F270*(('1.Inputs'!$D$40)+(1-'1.Inputs'!$D$40)*(1+'1.Inputs'!$D$41))*(1+$G270)^(7-1))-(('1.Inputs'!$D$37*12*IF(7=1,'1.Inputs'!$D$38,IF(7=2,'1.Inputs'!$D$39,$E270)))/(1-'1.Inputs'!$D$42)*$D270*(1+$G270)^(7-1))-('1.Inputs'!$D$37*12*IF(7=1,'1.Inputs'!$D$38,IF(7=2,'1.Inputs'!$D$39,$E270)))*'1.Inputs'!$D$43*(1+$G270)^(7-1)-'1.Inputs'!$D$44*(1+$G270)^(7-1)-('1.Inputs'!$D$20/'1.Inputs'!$D$27+'1.Inputs'!$D$23/'1.Inputs'!$D$28))))*'1.Inputs'!$D$53</f>
        <v>886747789.60243034</v>
      </c>
      <c r="AJ270" s="36">
        <f ca="1">Z270-AJ$13-AJ$14+MIN(AJ$13,MAX(0,((('1.Inputs'!$D$37*12*IF(8=1,'1.Inputs'!$D$38,IF(8=2,'1.Inputs'!$D$39,$E270)))*$F270*(('1.Inputs'!$D$40)+(1-'1.Inputs'!$D$40)*(1+'1.Inputs'!$D$41))*(1+$G270)^(8-1))-(('1.Inputs'!$D$37*12*IF(8=1,'1.Inputs'!$D$38,IF(8=2,'1.Inputs'!$D$39,$E270)))/(1-'1.Inputs'!$D$42)*$D270*(1+$G270)^(8-1))-('1.Inputs'!$D$37*12*IF(8=1,'1.Inputs'!$D$38,IF(8=2,'1.Inputs'!$D$39,$E270)))*'1.Inputs'!$D$43*(1+$G270)^(8-1)-'1.Inputs'!$D$44*(1+$G270)^(8-1)-('1.Inputs'!$D$20/'1.Inputs'!$D$27+'1.Inputs'!$D$23/'1.Inputs'!$D$28))))*'1.Inputs'!$D$53</f>
        <v>1199474669.7118955</v>
      </c>
      <c r="AK270" s="36">
        <f ca="1">AA270-AK$13-AK$14+MIN(AK$13,MAX(0,((('1.Inputs'!$D$37*12*IF(9=1,'1.Inputs'!$D$38,IF(9=2,'1.Inputs'!$D$39,$E270)))*$F270*(('1.Inputs'!$D$40)+(1-'1.Inputs'!$D$40)*(1+'1.Inputs'!$D$41))*(1+$G270)^(9-1))-(('1.Inputs'!$D$37*12*IF(9=1,'1.Inputs'!$D$38,IF(9=2,'1.Inputs'!$D$39,$E270)))/(1-'1.Inputs'!$D$42)*$D270*(1+$G270)^(9-1))-('1.Inputs'!$D$37*12*IF(9=1,'1.Inputs'!$D$38,IF(9=2,'1.Inputs'!$D$39,$E270)))*'1.Inputs'!$D$43*(1+$G270)^(9-1)-'1.Inputs'!$D$44*(1+$G270)^(9-1)-('1.Inputs'!$D$20/'1.Inputs'!$D$27+'1.Inputs'!$D$23/'1.Inputs'!$D$28))))*'1.Inputs'!$D$53</f>
        <v>1249059330.7514064</v>
      </c>
      <c r="AL270" s="36">
        <f ca="1">AB270-AL$13-AL$14+MIN(AL$13,MAX(0,((('1.Inputs'!$D$37*12*IF(10=1,'1.Inputs'!$D$38,IF(10=2,'1.Inputs'!$D$39,$E270)))*$F270*(('1.Inputs'!$D$40)+(1-'1.Inputs'!$D$40)*(1+'1.Inputs'!$D$41))*(1+$G270)^(10-1))-(('1.Inputs'!$D$37*12*IF(10=1,'1.Inputs'!$D$38,IF(10=2,'1.Inputs'!$D$39,$E270)))/(1-'1.Inputs'!$D$42)*$D270*(1+$G270)^(10-1))-('1.Inputs'!$D$37*12*IF(10=1,'1.Inputs'!$D$38,IF(10=2,'1.Inputs'!$D$39,$E270)))*'1.Inputs'!$D$43*(1+$G270)^(10-1)-'1.Inputs'!$D$44*(1+$G270)^(10-1)-('1.Inputs'!$D$20/'1.Inputs'!$D$27+'1.Inputs'!$D$23/'1.Inputs'!$D$28))))*'1.Inputs'!$D$53+'1.Inputs'!$D$35</f>
        <v>4874634288.3984451</v>
      </c>
      <c r="AM270" s="48">
        <f ca="1">R270+NPV('1.Inputs'!$D$55,S270:AB270)</f>
        <v>2913409147.1167021</v>
      </c>
      <c r="AN270" s="48">
        <f ca="1">-('1.Inputs'!$D$24*(1-'1.Inputs'!$D$31)+'1.Inputs'!$D$35)+NPV('1.Inputs'!$D$54,AC270:AL270)</f>
        <v>1095068101.4539838</v>
      </c>
      <c r="AO270" s="36">
        <f t="shared" ca="1" si="29"/>
        <v>-3.3165636058152059</v>
      </c>
      <c r="AP270" s="36">
        <f t="shared" ca="1" si="30"/>
        <v>1.8223641069494276</v>
      </c>
      <c r="AQ270" s="36">
        <f ca="1">'1.Inputs'!$D$35+MIN(SUM($AC270:AC270),SUM($AC270:AD270),SUM($AC270:AE270),SUM($AC270:AF270),SUM($AC270:AG270),SUM($AC270:AH270),SUM($AC270:AI270),SUM($AC270:AJ270),SUM($AC270:AK270),SUM($AC270:AL270))</f>
        <v>214535211.78167558</v>
      </c>
      <c r="AR270" s="36">
        <f ca="1">IF(AP270&lt;'1.Inputs'!$D$57,1,0)</f>
        <v>0</v>
      </c>
      <c r="AS270" s="36">
        <f t="shared" ca="1" si="31"/>
        <v>0</v>
      </c>
    </row>
    <row r="271" spans="2:45" ht="15" customHeight="1" x14ac:dyDescent="0.25">
      <c r="B271" s="36">
        <v>256</v>
      </c>
      <c r="C271" s="36">
        <f t="shared" ca="1" si="24"/>
        <v>0.23952828019178374</v>
      </c>
      <c r="D271" s="36">
        <f t="shared" ca="1" si="25"/>
        <v>20781.55054948519</v>
      </c>
      <c r="E271" s="47">
        <f t="shared" ca="1" si="26"/>
        <v>0.78890687963441786</v>
      </c>
      <c r="F271" s="36">
        <f t="shared" ca="1" si="27"/>
        <v>31531.551961128152</v>
      </c>
      <c r="G271" s="36">
        <f t="shared" ca="1" si="28"/>
        <v>3.1197627308200013E-2</v>
      </c>
      <c r="H271" s="36">
        <f ca="1">((('1.Inputs'!$D$37*12*IF(1=1,'1.Inputs'!$D$38,IF(1=2,'1.Inputs'!$D$39,$E271)))*$F271*(('1.Inputs'!$D$40)+(1-'1.Inputs'!$D$40)*(1+'1.Inputs'!$D$41))*(1+$G271)^(1-1))*'1.Inputs'!$D$47+(('1.Inputs'!$D$37*12*IF(1=1,'1.Inputs'!$D$38,IF(1=2,'1.Inputs'!$D$39,$E271)))/(1-'1.Inputs'!$D$42)*$D271*(1+$G271)^(1-1))*('1.Inputs'!$D$48-'1.Inputs'!$D$49))/'1.Inputs'!$D$51</f>
        <v>842483001.16081131</v>
      </c>
      <c r="I271" s="36">
        <f ca="1">((('1.Inputs'!$D$37*12*IF(2=1,'1.Inputs'!$D$38,IF(2=2,'1.Inputs'!$D$39,$E271)))*$F271*(('1.Inputs'!$D$40)+(1-'1.Inputs'!$D$40)*(1+'1.Inputs'!$D$41))*(1+$G271)^(2-1))*'1.Inputs'!$D$47+(('1.Inputs'!$D$37*12*IF(2=1,'1.Inputs'!$D$38,IF(2=2,'1.Inputs'!$D$39,$E271)))/(1-'1.Inputs'!$D$42)*$D271*(1+$G271)^(2-1))*('1.Inputs'!$D$48-'1.Inputs'!$D$49))/'1.Inputs'!$D$51</f>
        <v>1216273060.5823283</v>
      </c>
      <c r="J271" s="36">
        <f ca="1">((('1.Inputs'!$D$37*12*IF(3=1,'1.Inputs'!$D$38,IF(3=2,'1.Inputs'!$D$39,$E271)))*$F271*(('1.Inputs'!$D$40)+(1-'1.Inputs'!$D$40)*(1+'1.Inputs'!$D$41))*(1+$G271)^(3-1))*'1.Inputs'!$D$47+(('1.Inputs'!$D$37*12*IF(3=1,'1.Inputs'!$D$38,IF(3=2,'1.Inputs'!$D$39,$E271)))/(1-'1.Inputs'!$D$42)*$D271*(1+$G271)^(3-1))*('1.Inputs'!$D$48-'1.Inputs'!$D$49))/'1.Inputs'!$D$51</f>
        <v>1413515893.3138974</v>
      </c>
      <c r="K271" s="36">
        <f ca="1">((('1.Inputs'!$D$37*12*IF(4=1,'1.Inputs'!$D$38,IF(4=2,'1.Inputs'!$D$39,$E271)))*$F271*(('1.Inputs'!$D$40)+(1-'1.Inputs'!$D$40)*(1+'1.Inputs'!$D$41))*(1+$G271)^(4-1))*'1.Inputs'!$D$47+(('1.Inputs'!$D$37*12*IF(4=1,'1.Inputs'!$D$38,IF(4=2,'1.Inputs'!$D$39,$E271)))/(1-'1.Inputs'!$D$42)*$D271*(1+$G271)^(4-1))*('1.Inputs'!$D$48-'1.Inputs'!$D$49))/'1.Inputs'!$D$51</f>
        <v>1457614235.3477216</v>
      </c>
      <c r="L271" s="36">
        <f ca="1">((('1.Inputs'!$D$37*12*IF(5=1,'1.Inputs'!$D$38,IF(5=2,'1.Inputs'!$D$39,$E271)))*$F271*(('1.Inputs'!$D$40)+(1-'1.Inputs'!$D$40)*(1+'1.Inputs'!$D$41))*(1+$G271)^(5-1))*'1.Inputs'!$D$47+(('1.Inputs'!$D$37*12*IF(5=1,'1.Inputs'!$D$38,IF(5=2,'1.Inputs'!$D$39,$E271)))/(1-'1.Inputs'!$D$42)*$D271*(1+$G271)^(5-1))*('1.Inputs'!$D$48-'1.Inputs'!$D$49))/'1.Inputs'!$D$51</f>
        <v>1503088341.0212271</v>
      </c>
      <c r="M271" s="36">
        <f ca="1">((('1.Inputs'!$D$37*12*IF(6=1,'1.Inputs'!$D$38,IF(6=2,'1.Inputs'!$D$39,$E271)))*$F271*(('1.Inputs'!$D$40)+(1-'1.Inputs'!$D$40)*(1+'1.Inputs'!$D$41))*(1+$G271)^(6-1))*'1.Inputs'!$D$47+(('1.Inputs'!$D$37*12*IF(6=1,'1.Inputs'!$D$38,IF(6=2,'1.Inputs'!$D$39,$E271)))/(1-'1.Inputs'!$D$42)*$D271*(1+$G271)^(6-1))*('1.Inputs'!$D$48-'1.Inputs'!$D$49))/'1.Inputs'!$D$51</f>
        <v>1549981130.8957076</v>
      </c>
      <c r="N271" s="36">
        <f ca="1">((('1.Inputs'!$D$37*12*IF(7=1,'1.Inputs'!$D$38,IF(7=2,'1.Inputs'!$D$39,$E271)))*$F271*(('1.Inputs'!$D$40)+(1-'1.Inputs'!$D$40)*(1+'1.Inputs'!$D$41))*(1+$G271)^(7-1))*'1.Inputs'!$D$47+(('1.Inputs'!$D$37*12*IF(7=1,'1.Inputs'!$D$38,IF(7=2,'1.Inputs'!$D$39,$E271)))/(1-'1.Inputs'!$D$42)*$D271*(1+$G271)^(7-1))*('1.Inputs'!$D$48-'1.Inputs'!$D$49))/'1.Inputs'!$D$51</f>
        <v>1598336864.5521345</v>
      </c>
      <c r="O271" s="36">
        <f ca="1">((('1.Inputs'!$D$37*12*IF(8=1,'1.Inputs'!$D$38,IF(8=2,'1.Inputs'!$D$39,$E271)))*$F271*(('1.Inputs'!$D$40)+(1-'1.Inputs'!$D$40)*(1+'1.Inputs'!$D$41))*(1+$G271)^(8-1))*'1.Inputs'!$D$47+(('1.Inputs'!$D$37*12*IF(8=1,'1.Inputs'!$D$38,IF(8=2,'1.Inputs'!$D$39,$E271)))/(1-'1.Inputs'!$D$42)*$D271*(1+$G271)^(8-1))*('1.Inputs'!$D$48-'1.Inputs'!$D$49))/'1.Inputs'!$D$51</f>
        <v>1648201182.3653891</v>
      </c>
      <c r="P271" s="36">
        <f ca="1">((('1.Inputs'!$D$37*12*IF(9=1,'1.Inputs'!$D$38,IF(9=2,'1.Inputs'!$D$39,$E271)))*$F271*(('1.Inputs'!$D$40)+(1-'1.Inputs'!$D$40)*(1+'1.Inputs'!$D$41))*(1+$G271)^(9-1))*'1.Inputs'!$D$47+(('1.Inputs'!$D$37*12*IF(9=1,'1.Inputs'!$D$38,IF(9=2,'1.Inputs'!$D$39,$E271)))/(1-'1.Inputs'!$D$42)*$D271*(1+$G271)^(9-1))*('1.Inputs'!$D$48-'1.Inputs'!$D$49))/'1.Inputs'!$D$51</f>
        <v>1699621148.581759</v>
      </c>
      <c r="Q271" s="36">
        <f ca="1">((('1.Inputs'!$D$37*12*IF(10=1,'1.Inputs'!$D$38,IF(10=2,'1.Inputs'!$D$39,$E271)))*$F271*(('1.Inputs'!$D$40)+(1-'1.Inputs'!$D$40)*(1+'1.Inputs'!$D$41))*(1+$G271)^(10-1))*'1.Inputs'!$D$47+(('1.Inputs'!$D$37*12*IF(10=1,'1.Inputs'!$D$38,IF(10=2,'1.Inputs'!$D$39,$E271)))/(1-'1.Inputs'!$D$42)*$D271*(1+$G271)^(10-1))*('1.Inputs'!$D$48-'1.Inputs'!$D$49))/'1.Inputs'!$D$51</f>
        <v>1752645295.7403476</v>
      </c>
      <c r="R271" s="36">
        <f>-'1.Inputs'!$D$24</f>
        <v>-2050000000</v>
      </c>
      <c r="S271" s="36">
        <f ca="1">((('1.Inputs'!$D$37*12*IF(1=1,'1.Inputs'!$D$38,IF(1=2,'1.Inputs'!$D$39,$E271)))*$F271*(('1.Inputs'!$D$40)+(1-'1.Inputs'!$D$40)*(1+'1.Inputs'!$D$41))*(1+$G271)^(1-1))-(('1.Inputs'!$D$37*12*IF(1=1,'1.Inputs'!$D$38,IF(1=2,'1.Inputs'!$D$39,$E271)))/(1-'1.Inputs'!$D$42)*$D271*(1+$G271)^(1-1))-('1.Inputs'!$D$37*12*IF(1=1,'1.Inputs'!$D$38,IF(1=2,'1.Inputs'!$D$39,$E271)))*'1.Inputs'!$D$43*(1+$G271)^(1-1)-'1.Inputs'!$D$44*(1+$G271)^(1-1)-('1.Inputs'!$D$20/'1.Inputs'!$D$27+'1.Inputs'!$D$23/'1.Inputs'!$D$28))-MAX(0,((('1.Inputs'!$D$37*12*IF(1=1,'1.Inputs'!$D$38,IF(1=2,'1.Inputs'!$D$39,$E271)))*$F271*(('1.Inputs'!$D$40)+(1-'1.Inputs'!$D$40)*(1+'1.Inputs'!$D$41))*(1+$G271)^(1-1))-(('1.Inputs'!$D$37*12*IF(1=1,'1.Inputs'!$D$38,IF(1=2,'1.Inputs'!$D$39,$E271)))/(1-'1.Inputs'!$D$42)*$D271*(1+$G271)^(1-1))-('1.Inputs'!$D$37*12*IF(1=1,'1.Inputs'!$D$38,IF(1=2,'1.Inputs'!$D$39,$E271)))*'1.Inputs'!$D$43*(1+$G271)^(1-1)-'1.Inputs'!$D$44*(1+$G271)^(1-1)-('1.Inputs'!$D$20/'1.Inputs'!$D$27+'1.Inputs'!$D$23/'1.Inputs'!$D$28)))*'1.Inputs'!$D$53+('1.Inputs'!$D$20/'1.Inputs'!$D$27+'1.Inputs'!$D$23/'1.Inputs'!$D$28)-H271</f>
        <v>-659126343.67609286</v>
      </c>
      <c r="T271" s="36">
        <f ca="1">((('1.Inputs'!$D$37*12*IF(2=1,'1.Inputs'!$D$38,IF(2=2,'1.Inputs'!$D$39,$E271)))*$F271*(('1.Inputs'!$D$40)+(1-'1.Inputs'!$D$40)*(1+'1.Inputs'!$D$41))*(1+$G271)^(2-1))-(('1.Inputs'!$D$37*12*IF(2=1,'1.Inputs'!$D$38,IF(2=2,'1.Inputs'!$D$39,$E271)))/(1-'1.Inputs'!$D$42)*$D271*(1+$G271)^(2-1))-('1.Inputs'!$D$37*12*IF(2=1,'1.Inputs'!$D$38,IF(2=2,'1.Inputs'!$D$39,$E271)))*'1.Inputs'!$D$43*(1+$G271)^(2-1)-'1.Inputs'!$D$44*(1+$G271)^(2-1)-('1.Inputs'!$D$20/'1.Inputs'!$D$27+'1.Inputs'!$D$23/'1.Inputs'!$D$28))-MAX(0,((('1.Inputs'!$D$37*12*IF(2=1,'1.Inputs'!$D$38,IF(2=2,'1.Inputs'!$D$39,$E271)))*$F271*(('1.Inputs'!$D$40)+(1-'1.Inputs'!$D$40)*(1+'1.Inputs'!$D$41))*(1+$G271)^(2-1))-(('1.Inputs'!$D$37*12*IF(2=1,'1.Inputs'!$D$38,IF(2=2,'1.Inputs'!$D$39,$E271)))/(1-'1.Inputs'!$D$42)*$D271*(1+$G271)^(2-1))-('1.Inputs'!$D$37*12*IF(2=1,'1.Inputs'!$D$38,IF(2=2,'1.Inputs'!$D$39,$E271)))*'1.Inputs'!$D$43*(1+$G271)^(2-1)-'1.Inputs'!$D$44*(1+$G271)^(2-1)-('1.Inputs'!$D$20/'1.Inputs'!$D$27+'1.Inputs'!$D$23/'1.Inputs'!$D$28)))*'1.Inputs'!$D$53+('1.Inputs'!$D$20/'1.Inputs'!$D$27+'1.Inputs'!$D$23/'1.Inputs'!$D$28)-(I271-H271)</f>
        <v>111254192.53132987</v>
      </c>
      <c r="U271" s="36">
        <f ca="1">((('1.Inputs'!$D$37*12*IF(3=1,'1.Inputs'!$D$38,IF(3=2,'1.Inputs'!$D$39,$E271)))*$F271*(('1.Inputs'!$D$40)+(1-'1.Inputs'!$D$40)*(1+'1.Inputs'!$D$41))*(1+$G271)^(3-1))-(('1.Inputs'!$D$37*12*IF(3=1,'1.Inputs'!$D$38,IF(3=2,'1.Inputs'!$D$39,$E271)))/(1-'1.Inputs'!$D$42)*$D271*(1+$G271)^(3-1))-('1.Inputs'!$D$37*12*IF(3=1,'1.Inputs'!$D$38,IF(3=2,'1.Inputs'!$D$39,$E271)))*'1.Inputs'!$D$43*(1+$G271)^(3-1)-'1.Inputs'!$D$44*(1+$G271)^(3-1)-('1.Inputs'!$D$20/'1.Inputs'!$D$27+'1.Inputs'!$D$23/'1.Inputs'!$D$28))-MAX(0,((('1.Inputs'!$D$37*12*IF(3=1,'1.Inputs'!$D$38,IF(3=2,'1.Inputs'!$D$39,$E271)))*$F271*(('1.Inputs'!$D$40)+(1-'1.Inputs'!$D$40)*(1+'1.Inputs'!$D$41))*(1+$G271)^(3-1))-(('1.Inputs'!$D$37*12*IF(3=1,'1.Inputs'!$D$38,IF(3=2,'1.Inputs'!$D$39,$E271)))/(1-'1.Inputs'!$D$42)*$D271*(1+$G271)^(3-1))-('1.Inputs'!$D$37*12*IF(3=1,'1.Inputs'!$D$38,IF(3=2,'1.Inputs'!$D$39,$E271)))*'1.Inputs'!$D$43*(1+$G271)^(3-1)-'1.Inputs'!$D$44*(1+$G271)^(3-1)-('1.Inputs'!$D$20/'1.Inputs'!$D$27+'1.Inputs'!$D$23/'1.Inputs'!$D$28)))*'1.Inputs'!$D$53+('1.Inputs'!$D$20/'1.Inputs'!$D$27+'1.Inputs'!$D$23/'1.Inputs'!$D$28)-(J271-I271)</f>
        <v>437807531.9558599</v>
      </c>
      <c r="V271" s="36">
        <f ca="1">((('1.Inputs'!$D$37*12*IF(4=1,'1.Inputs'!$D$38,IF(4=2,'1.Inputs'!$D$39,$E271)))*$F271*(('1.Inputs'!$D$40)+(1-'1.Inputs'!$D$40)*(1+'1.Inputs'!$D$41))*(1+$G271)^(4-1))-(('1.Inputs'!$D$37*12*IF(4=1,'1.Inputs'!$D$38,IF(4=2,'1.Inputs'!$D$39,$E271)))/(1-'1.Inputs'!$D$42)*$D271*(1+$G271)^(4-1))-('1.Inputs'!$D$37*12*IF(4=1,'1.Inputs'!$D$38,IF(4=2,'1.Inputs'!$D$39,$E271)))*'1.Inputs'!$D$43*(1+$G271)^(4-1)-'1.Inputs'!$D$44*(1+$G271)^(4-1)-('1.Inputs'!$D$20/'1.Inputs'!$D$27+'1.Inputs'!$D$23/'1.Inputs'!$D$28))-MAX(0,((('1.Inputs'!$D$37*12*IF(4=1,'1.Inputs'!$D$38,IF(4=2,'1.Inputs'!$D$39,$E271)))*$F271*(('1.Inputs'!$D$40)+(1-'1.Inputs'!$D$40)*(1+'1.Inputs'!$D$41))*(1+$G271)^(4-1))-(('1.Inputs'!$D$37*12*IF(4=1,'1.Inputs'!$D$38,IF(4=2,'1.Inputs'!$D$39,$E271)))/(1-'1.Inputs'!$D$42)*$D271*(1+$G271)^(4-1))-('1.Inputs'!$D$37*12*IF(4=1,'1.Inputs'!$D$38,IF(4=2,'1.Inputs'!$D$39,$E271)))*'1.Inputs'!$D$43*(1+$G271)^(4-1)-'1.Inputs'!$D$44*(1+$G271)^(4-1)-('1.Inputs'!$D$20/'1.Inputs'!$D$27+'1.Inputs'!$D$23/'1.Inputs'!$D$28)))*'1.Inputs'!$D$53+('1.Inputs'!$D$20/'1.Inputs'!$D$27+'1.Inputs'!$D$23/'1.Inputs'!$D$28)-(K271-J271)</f>
        <v>609289999.36274743</v>
      </c>
      <c r="W271" s="36">
        <f ca="1">((('1.Inputs'!$D$37*12*IF(5=1,'1.Inputs'!$D$38,IF(5=2,'1.Inputs'!$D$39,$E271)))*$F271*(('1.Inputs'!$D$40)+(1-'1.Inputs'!$D$40)*(1+'1.Inputs'!$D$41))*(1+$G271)^(5-1))-(('1.Inputs'!$D$37*12*IF(5=1,'1.Inputs'!$D$38,IF(5=2,'1.Inputs'!$D$39,$E271)))/(1-'1.Inputs'!$D$42)*$D271*(1+$G271)^(5-1))-('1.Inputs'!$D$37*12*IF(5=1,'1.Inputs'!$D$38,IF(5=2,'1.Inputs'!$D$39,$E271)))*'1.Inputs'!$D$43*(1+$G271)^(5-1)-'1.Inputs'!$D$44*(1+$G271)^(5-1)-('1.Inputs'!$D$20/'1.Inputs'!$D$27+'1.Inputs'!$D$23/'1.Inputs'!$D$28))-MAX(0,((('1.Inputs'!$D$37*12*IF(5=1,'1.Inputs'!$D$38,IF(5=2,'1.Inputs'!$D$39,$E271)))*$F271*(('1.Inputs'!$D$40)+(1-'1.Inputs'!$D$40)*(1+'1.Inputs'!$D$41))*(1+$G271)^(5-1))-(('1.Inputs'!$D$37*12*IF(5=1,'1.Inputs'!$D$38,IF(5=2,'1.Inputs'!$D$39,$E271)))/(1-'1.Inputs'!$D$42)*$D271*(1+$G271)^(5-1))-('1.Inputs'!$D$37*12*IF(5=1,'1.Inputs'!$D$38,IF(5=2,'1.Inputs'!$D$39,$E271)))*'1.Inputs'!$D$43*(1+$G271)^(5-1)-'1.Inputs'!$D$44*(1+$G271)^(5-1)-('1.Inputs'!$D$20/'1.Inputs'!$D$27+'1.Inputs'!$D$23/'1.Inputs'!$D$28)))*'1.Inputs'!$D$53+('1.Inputs'!$D$20/'1.Inputs'!$D$27+'1.Inputs'!$D$23/'1.Inputs'!$D$28)-(L271-K271)</f>
        <v>626824313.79516625</v>
      </c>
      <c r="X271" s="36">
        <f ca="1">((('1.Inputs'!$D$37*12*IF(6=1,'1.Inputs'!$D$38,IF(6=2,'1.Inputs'!$D$39,$E271)))*$F271*(('1.Inputs'!$D$40)+(1-'1.Inputs'!$D$40)*(1+'1.Inputs'!$D$41))*(1+$G271)^(6-1))-(('1.Inputs'!$D$37*12*IF(6=1,'1.Inputs'!$D$38,IF(6=2,'1.Inputs'!$D$39,$E271)))/(1-'1.Inputs'!$D$42)*$D271*(1+$G271)^(6-1))-('1.Inputs'!$D$37*12*IF(6=1,'1.Inputs'!$D$38,IF(6=2,'1.Inputs'!$D$39,$E271)))*'1.Inputs'!$D$43*(1+$G271)^(6-1)-'1.Inputs'!$D$44*(1+$G271)^(6-1)-('1.Inputs'!$D$20/'1.Inputs'!$D$27+'1.Inputs'!$D$23/'1.Inputs'!$D$28))-MAX(0,((('1.Inputs'!$D$37*12*IF(6=1,'1.Inputs'!$D$38,IF(6=2,'1.Inputs'!$D$39,$E271)))*$F271*(('1.Inputs'!$D$40)+(1-'1.Inputs'!$D$40)*(1+'1.Inputs'!$D$41))*(1+$G271)^(6-1))-(('1.Inputs'!$D$37*12*IF(6=1,'1.Inputs'!$D$38,IF(6=2,'1.Inputs'!$D$39,$E271)))/(1-'1.Inputs'!$D$42)*$D271*(1+$G271)^(6-1))-('1.Inputs'!$D$37*12*IF(6=1,'1.Inputs'!$D$38,IF(6=2,'1.Inputs'!$D$39,$E271)))*'1.Inputs'!$D$43*(1+$G271)^(6-1)-'1.Inputs'!$D$44*(1+$G271)^(6-1)-('1.Inputs'!$D$20/'1.Inputs'!$D$27+'1.Inputs'!$D$23/'1.Inputs'!$D$28)))*'1.Inputs'!$D$53+('1.Inputs'!$D$20/'1.Inputs'!$D$27+'1.Inputs'!$D$23/'1.Inputs'!$D$28)-(M271-L271)</f>
        <v>644905657.23435462</v>
      </c>
      <c r="Y271" s="36">
        <f ca="1">((('1.Inputs'!$D$37*12*IF(7=1,'1.Inputs'!$D$38,IF(7=2,'1.Inputs'!$D$39,$E271)))*$F271*(('1.Inputs'!$D$40)+(1-'1.Inputs'!$D$40)*(1+'1.Inputs'!$D$41))*(1+$G271)^(7-1))-(('1.Inputs'!$D$37*12*IF(7=1,'1.Inputs'!$D$38,IF(7=2,'1.Inputs'!$D$39,$E271)))/(1-'1.Inputs'!$D$42)*$D271*(1+$G271)^(7-1))-('1.Inputs'!$D$37*12*IF(7=1,'1.Inputs'!$D$38,IF(7=2,'1.Inputs'!$D$39,$E271)))*'1.Inputs'!$D$43*(1+$G271)^(7-1)-'1.Inputs'!$D$44*(1+$G271)^(7-1)-('1.Inputs'!$D$20/'1.Inputs'!$D$27+'1.Inputs'!$D$23/'1.Inputs'!$D$28))-MAX(0,((('1.Inputs'!$D$37*12*IF(7=1,'1.Inputs'!$D$38,IF(7=2,'1.Inputs'!$D$39,$E271)))*$F271*(('1.Inputs'!$D$40)+(1-'1.Inputs'!$D$40)*(1+'1.Inputs'!$D$41))*(1+$G271)^(7-1))-(('1.Inputs'!$D$37*12*IF(7=1,'1.Inputs'!$D$38,IF(7=2,'1.Inputs'!$D$39,$E271)))/(1-'1.Inputs'!$D$42)*$D271*(1+$G271)^(7-1))-('1.Inputs'!$D$37*12*IF(7=1,'1.Inputs'!$D$38,IF(7=2,'1.Inputs'!$D$39,$E271)))*'1.Inputs'!$D$43*(1+$G271)^(7-1)-'1.Inputs'!$D$44*(1+$G271)^(7-1)-('1.Inputs'!$D$20/'1.Inputs'!$D$27+'1.Inputs'!$D$23/'1.Inputs'!$D$28)))*'1.Inputs'!$D$53+('1.Inputs'!$D$20/'1.Inputs'!$D$27+'1.Inputs'!$D$23/'1.Inputs'!$D$28)-(N271-M271)</f>
        <v>663551095.68738866</v>
      </c>
      <c r="Z271" s="36">
        <f ca="1">((('1.Inputs'!$D$37*12*IF(8=1,'1.Inputs'!$D$38,IF(8=2,'1.Inputs'!$D$39,$E271)))*$F271*(('1.Inputs'!$D$40)+(1-'1.Inputs'!$D$40)*(1+'1.Inputs'!$D$41))*(1+$G271)^(8-1))-(('1.Inputs'!$D$37*12*IF(8=1,'1.Inputs'!$D$38,IF(8=2,'1.Inputs'!$D$39,$E271)))/(1-'1.Inputs'!$D$42)*$D271*(1+$G271)^(8-1))-('1.Inputs'!$D$37*12*IF(8=1,'1.Inputs'!$D$38,IF(8=2,'1.Inputs'!$D$39,$E271)))*'1.Inputs'!$D$43*(1+$G271)^(8-1)-'1.Inputs'!$D$44*(1+$G271)^(8-1)-('1.Inputs'!$D$20/'1.Inputs'!$D$27+'1.Inputs'!$D$23/'1.Inputs'!$D$28))-MAX(0,((('1.Inputs'!$D$37*12*IF(8=1,'1.Inputs'!$D$38,IF(8=2,'1.Inputs'!$D$39,$E271)))*$F271*(('1.Inputs'!$D$40)+(1-'1.Inputs'!$D$40)*(1+'1.Inputs'!$D$41))*(1+$G271)^(8-1))-(('1.Inputs'!$D$37*12*IF(8=1,'1.Inputs'!$D$38,IF(8=2,'1.Inputs'!$D$39,$E271)))/(1-'1.Inputs'!$D$42)*$D271*(1+$G271)^(8-1))-('1.Inputs'!$D$37*12*IF(8=1,'1.Inputs'!$D$38,IF(8=2,'1.Inputs'!$D$39,$E271)))*'1.Inputs'!$D$43*(1+$G271)^(8-1)-'1.Inputs'!$D$44*(1+$G271)^(8-1)-('1.Inputs'!$D$20/'1.Inputs'!$D$27+'1.Inputs'!$D$23/'1.Inputs'!$D$28)))*'1.Inputs'!$D$53+('1.Inputs'!$D$20/'1.Inputs'!$D$27+'1.Inputs'!$D$23/'1.Inputs'!$D$28)-(O271-N271)</f>
        <v>682778227.58027947</v>
      </c>
      <c r="AA271" s="36">
        <f ca="1">((('1.Inputs'!$D$37*12*IF(9=1,'1.Inputs'!$D$38,IF(9=2,'1.Inputs'!$D$39,$E271)))*$F271*(('1.Inputs'!$D$40)+(1-'1.Inputs'!$D$40)*(1+'1.Inputs'!$D$41))*(1+$G271)^(9-1))-(('1.Inputs'!$D$37*12*IF(9=1,'1.Inputs'!$D$38,IF(9=2,'1.Inputs'!$D$39,$E271)))/(1-'1.Inputs'!$D$42)*$D271*(1+$G271)^(9-1))-('1.Inputs'!$D$37*12*IF(9=1,'1.Inputs'!$D$38,IF(9=2,'1.Inputs'!$D$39,$E271)))*'1.Inputs'!$D$43*(1+$G271)^(9-1)-'1.Inputs'!$D$44*(1+$G271)^(9-1)-('1.Inputs'!$D$20/'1.Inputs'!$D$27+'1.Inputs'!$D$23/'1.Inputs'!$D$28))-MAX(0,((('1.Inputs'!$D$37*12*IF(9=1,'1.Inputs'!$D$38,IF(9=2,'1.Inputs'!$D$39,$E271)))*$F271*(('1.Inputs'!$D$40)+(1-'1.Inputs'!$D$40)*(1+'1.Inputs'!$D$41))*(1+$G271)^(9-1))-(('1.Inputs'!$D$37*12*IF(9=1,'1.Inputs'!$D$38,IF(9=2,'1.Inputs'!$D$39,$E271)))/(1-'1.Inputs'!$D$42)*$D271*(1+$G271)^(9-1))-('1.Inputs'!$D$37*12*IF(9=1,'1.Inputs'!$D$38,IF(9=2,'1.Inputs'!$D$39,$E271)))*'1.Inputs'!$D$43*(1+$G271)^(9-1)-'1.Inputs'!$D$44*(1+$G271)^(9-1)-('1.Inputs'!$D$20/'1.Inputs'!$D$27+'1.Inputs'!$D$23/'1.Inputs'!$D$28)))*'1.Inputs'!$D$53+('1.Inputs'!$D$20/'1.Inputs'!$D$27+'1.Inputs'!$D$23/'1.Inputs'!$D$28)-(P271-O271)</f>
        <v>702605200.3681705</v>
      </c>
      <c r="AB271" s="36">
        <f ca="1">((('1.Inputs'!$D$37*12*IF(10=1,'1.Inputs'!$D$38,IF(10=2,'1.Inputs'!$D$39,$E271)))*$F271*(('1.Inputs'!$D$40)+(1-'1.Inputs'!$D$40)*(1+'1.Inputs'!$D$41))*(1+$G271)^(10-1))-(('1.Inputs'!$D$37*12*IF(10=1,'1.Inputs'!$D$38,IF(10=2,'1.Inputs'!$D$39,$E271)))/(1-'1.Inputs'!$D$42)*$D271*(1+$G271)^(10-1))-('1.Inputs'!$D$37*12*IF(10=1,'1.Inputs'!$D$38,IF(10=2,'1.Inputs'!$D$39,$E271)))*'1.Inputs'!$D$43*(1+$G271)^(10-1)-'1.Inputs'!$D$44*(1+$G271)^(10-1)-('1.Inputs'!$D$20/'1.Inputs'!$D$27+'1.Inputs'!$D$23/'1.Inputs'!$D$28))-MAX(0,((('1.Inputs'!$D$37*12*IF(10=1,'1.Inputs'!$D$38,IF(10=2,'1.Inputs'!$D$39,$E271)))*$F271*(('1.Inputs'!$D$40)+(1-'1.Inputs'!$D$40)*(1+'1.Inputs'!$D$41))*(1+$G271)^(10-1))-(('1.Inputs'!$D$37*12*IF(10=1,'1.Inputs'!$D$38,IF(10=2,'1.Inputs'!$D$39,$E271)))/(1-'1.Inputs'!$D$42)*$D271*(1+$G271)^(10-1))-('1.Inputs'!$D$37*12*IF(10=1,'1.Inputs'!$D$38,IF(10=2,'1.Inputs'!$D$39,$E271)))*'1.Inputs'!$D$43*(1+$G271)^(10-1)-'1.Inputs'!$D$44*(1+$G271)^(10-1)-('1.Inputs'!$D$20/'1.Inputs'!$D$27+'1.Inputs'!$D$23/'1.Inputs'!$D$28)))*'1.Inputs'!$D$53+('1.Inputs'!$D$20/'1.Inputs'!$D$27+'1.Inputs'!$D$23/'1.Inputs'!$D$28)-(Q271-P271)+(('1.Inputs'!$D$20+'1.Inputs'!$D$23-('1.Inputs'!$D$20/'1.Inputs'!$D$27+'1.Inputs'!$D$23/'1.Inputs'!$D$28)*'1.Inputs'!$D$10)*'1.Inputs'!$D$60+'1.Inputs'!$D$19*'1.Inputs'!$D$59+Q271)</f>
        <v>3175696023.4040952</v>
      </c>
      <c r="AC271" s="36">
        <f ca="1">S271-AC$13-AC$14+MIN(AC$13,MAX(0,((('1.Inputs'!$D$37*12*IF(1=1,'1.Inputs'!$D$38,IF(1=2,'1.Inputs'!$D$39,$E271)))*$F271*(('1.Inputs'!$D$40)+(1-'1.Inputs'!$D$40)*(1+'1.Inputs'!$D$41))*(1+$G271)^(1-1))-(('1.Inputs'!$D$37*12*IF(1=1,'1.Inputs'!$D$38,IF(1=2,'1.Inputs'!$D$39,$E271)))/(1-'1.Inputs'!$D$42)*$D271*(1+$G271)^(1-1))-('1.Inputs'!$D$37*12*IF(1=1,'1.Inputs'!$D$38,IF(1=2,'1.Inputs'!$D$39,$E271)))*'1.Inputs'!$D$43*(1+$G271)^(1-1)-'1.Inputs'!$D$44*(1+$G271)^(1-1)-('1.Inputs'!$D$20/'1.Inputs'!$D$27+'1.Inputs'!$D$23/'1.Inputs'!$D$28))))*'1.Inputs'!$D$53</f>
        <v>-780688143.49201369</v>
      </c>
      <c r="AD271" s="36">
        <f ca="1">T271-AD$13-AD$14+MIN(AD$13,MAX(0,((('1.Inputs'!$D$37*12*IF(2=1,'1.Inputs'!$D$38,IF(2=2,'1.Inputs'!$D$39,$E271)))*$F271*(('1.Inputs'!$D$40)+(1-'1.Inputs'!$D$40)*(1+'1.Inputs'!$D$41))*(1+$G271)^(2-1))-(('1.Inputs'!$D$37*12*IF(2=1,'1.Inputs'!$D$38,IF(2=2,'1.Inputs'!$D$39,$E271)))/(1-'1.Inputs'!$D$42)*$D271*(1+$G271)^(2-1))-('1.Inputs'!$D$37*12*IF(2=1,'1.Inputs'!$D$38,IF(2=2,'1.Inputs'!$D$39,$E271)))*'1.Inputs'!$D$43*(1+$G271)^(2-1)-'1.Inputs'!$D$44*(1+$G271)^(2-1)-('1.Inputs'!$D$20/'1.Inputs'!$D$27+'1.Inputs'!$D$23/'1.Inputs'!$D$28))))*'1.Inputs'!$D$53</f>
        <v>15314192.53132987</v>
      </c>
      <c r="AE271" s="36">
        <f ca="1">U271-AE$13-AE$14+MIN(AE$13,MAX(0,((('1.Inputs'!$D$37*12*IF(3=1,'1.Inputs'!$D$38,IF(3=2,'1.Inputs'!$D$39,$E271)))*$F271*(('1.Inputs'!$D$40)+(1-'1.Inputs'!$D$40)*(1+'1.Inputs'!$D$41))*(1+$G271)^(3-1))-(('1.Inputs'!$D$37*12*IF(3=1,'1.Inputs'!$D$38,IF(3=2,'1.Inputs'!$D$39,$E271)))/(1-'1.Inputs'!$D$42)*$D271*(1+$G271)^(3-1))-('1.Inputs'!$D$37*12*IF(3=1,'1.Inputs'!$D$38,IF(3=2,'1.Inputs'!$D$39,$E271)))*'1.Inputs'!$D$43*(1+$G271)^(3-1)-'1.Inputs'!$D$44*(1+$G271)^(3-1)-('1.Inputs'!$D$20/'1.Inputs'!$D$27+'1.Inputs'!$D$23/'1.Inputs'!$D$28))))*'1.Inputs'!$D$53</f>
        <v>95867531.9558599</v>
      </c>
      <c r="AF271" s="36">
        <f ca="1">V271-AF$13-AF$14+MIN(AF$13,MAX(0,((('1.Inputs'!$D$37*12*IF(4=1,'1.Inputs'!$D$38,IF(4=2,'1.Inputs'!$D$39,$E271)))*$F271*(('1.Inputs'!$D$40)+(1-'1.Inputs'!$D$40)*(1+'1.Inputs'!$D$41))*(1+$G271)^(4-1))-(('1.Inputs'!$D$37*12*IF(4=1,'1.Inputs'!$D$38,IF(4=2,'1.Inputs'!$D$39,$E271)))/(1-'1.Inputs'!$D$42)*$D271*(1+$G271)^(4-1))-('1.Inputs'!$D$37*12*IF(4=1,'1.Inputs'!$D$38,IF(4=2,'1.Inputs'!$D$39,$E271)))*'1.Inputs'!$D$43*(1+$G271)^(4-1)-'1.Inputs'!$D$44*(1+$G271)^(4-1)-('1.Inputs'!$D$20/'1.Inputs'!$D$27+'1.Inputs'!$D$23/'1.Inputs'!$D$28))))*'1.Inputs'!$D$53</f>
        <v>286537999.36274743</v>
      </c>
      <c r="AG271" s="36">
        <f ca="1">W271-AG$13-AG$14+MIN(AG$13,MAX(0,((('1.Inputs'!$D$37*12*IF(5=1,'1.Inputs'!$D$38,IF(5=2,'1.Inputs'!$D$39,$E271)))*$F271*(('1.Inputs'!$D$40)+(1-'1.Inputs'!$D$40)*(1+'1.Inputs'!$D$41))*(1+$G271)^(5-1))-(('1.Inputs'!$D$37*12*IF(5=1,'1.Inputs'!$D$38,IF(5=2,'1.Inputs'!$D$39,$E271)))/(1-'1.Inputs'!$D$42)*$D271*(1+$G271)^(5-1))-('1.Inputs'!$D$37*12*IF(5=1,'1.Inputs'!$D$38,IF(5=2,'1.Inputs'!$D$39,$E271)))*'1.Inputs'!$D$43*(1+$G271)^(5-1)-'1.Inputs'!$D$44*(1+$G271)^(5-1)-('1.Inputs'!$D$20/'1.Inputs'!$D$27+'1.Inputs'!$D$23/'1.Inputs'!$D$28))))*'1.Inputs'!$D$53</f>
        <v>323260313.79516625</v>
      </c>
      <c r="AH271" s="36">
        <f ca="1">X271-AH$13-AH$14+MIN(AH$13,MAX(0,((('1.Inputs'!$D$37*12*IF(6=1,'1.Inputs'!$D$38,IF(6=2,'1.Inputs'!$D$39,$E271)))*$F271*(('1.Inputs'!$D$40)+(1-'1.Inputs'!$D$40)*(1+'1.Inputs'!$D$41))*(1+$G271)^(6-1))-(('1.Inputs'!$D$37*12*IF(6=1,'1.Inputs'!$D$38,IF(6=2,'1.Inputs'!$D$39,$E271)))/(1-'1.Inputs'!$D$42)*$D271*(1+$G271)^(6-1))-('1.Inputs'!$D$37*12*IF(6=1,'1.Inputs'!$D$38,IF(6=2,'1.Inputs'!$D$39,$E271)))*'1.Inputs'!$D$43*(1+$G271)^(6-1)-'1.Inputs'!$D$44*(1+$G271)^(6-1)-('1.Inputs'!$D$20/'1.Inputs'!$D$27+'1.Inputs'!$D$23/'1.Inputs'!$D$28))))*'1.Inputs'!$D$53</f>
        <v>360529657.23435462</v>
      </c>
      <c r="AI271" s="36">
        <f ca="1">Y271-AI$13-AI$14+MIN(AI$13,MAX(0,((('1.Inputs'!$D$37*12*IF(7=1,'1.Inputs'!$D$38,IF(7=2,'1.Inputs'!$D$39,$E271)))*$F271*(('1.Inputs'!$D$40)+(1-'1.Inputs'!$D$40)*(1+'1.Inputs'!$D$41))*(1+$G271)^(7-1))-(('1.Inputs'!$D$37*12*IF(7=1,'1.Inputs'!$D$38,IF(7=2,'1.Inputs'!$D$39,$E271)))/(1-'1.Inputs'!$D$42)*$D271*(1+$G271)^(7-1))-('1.Inputs'!$D$37*12*IF(7=1,'1.Inputs'!$D$38,IF(7=2,'1.Inputs'!$D$39,$E271)))*'1.Inputs'!$D$43*(1+$G271)^(7-1)-'1.Inputs'!$D$44*(1+$G271)^(7-1)-('1.Inputs'!$D$20/'1.Inputs'!$D$27+'1.Inputs'!$D$23/'1.Inputs'!$D$28))))*'1.Inputs'!$D$53</f>
        <v>398363095.68738866</v>
      </c>
      <c r="AJ271" s="36">
        <f ca="1">Z271-AJ$13-AJ$14+MIN(AJ$13,MAX(0,((('1.Inputs'!$D$37*12*IF(8=1,'1.Inputs'!$D$38,IF(8=2,'1.Inputs'!$D$39,$E271)))*$F271*(('1.Inputs'!$D$40)+(1-'1.Inputs'!$D$40)*(1+'1.Inputs'!$D$41))*(1+$G271)^(8-1))-(('1.Inputs'!$D$37*12*IF(8=1,'1.Inputs'!$D$38,IF(8=2,'1.Inputs'!$D$39,$E271)))/(1-'1.Inputs'!$D$42)*$D271*(1+$G271)^(8-1))-('1.Inputs'!$D$37*12*IF(8=1,'1.Inputs'!$D$38,IF(8=2,'1.Inputs'!$D$39,$E271)))*'1.Inputs'!$D$43*(1+$G271)^(8-1)-'1.Inputs'!$D$44*(1+$G271)^(8-1)-('1.Inputs'!$D$20/'1.Inputs'!$D$27+'1.Inputs'!$D$23/'1.Inputs'!$D$28))))*'1.Inputs'!$D$53</f>
        <v>682778227.58027947</v>
      </c>
      <c r="AK271" s="36">
        <f ca="1">AA271-AK$13-AK$14+MIN(AK$13,MAX(0,((('1.Inputs'!$D$37*12*IF(9=1,'1.Inputs'!$D$38,IF(9=2,'1.Inputs'!$D$39,$E271)))*$F271*(('1.Inputs'!$D$40)+(1-'1.Inputs'!$D$40)*(1+'1.Inputs'!$D$41))*(1+$G271)^(9-1))-(('1.Inputs'!$D$37*12*IF(9=1,'1.Inputs'!$D$38,IF(9=2,'1.Inputs'!$D$39,$E271)))/(1-'1.Inputs'!$D$42)*$D271*(1+$G271)^(9-1))-('1.Inputs'!$D$37*12*IF(9=1,'1.Inputs'!$D$38,IF(9=2,'1.Inputs'!$D$39,$E271)))*'1.Inputs'!$D$43*(1+$G271)^(9-1)-'1.Inputs'!$D$44*(1+$G271)^(9-1)-('1.Inputs'!$D$20/'1.Inputs'!$D$27+'1.Inputs'!$D$23/'1.Inputs'!$D$28))))*'1.Inputs'!$D$53</f>
        <v>702605200.3681705</v>
      </c>
      <c r="AL271" s="36">
        <f ca="1">AB271-AL$13-AL$14+MIN(AL$13,MAX(0,((('1.Inputs'!$D$37*12*IF(10=1,'1.Inputs'!$D$38,IF(10=2,'1.Inputs'!$D$39,$E271)))*$F271*(('1.Inputs'!$D$40)+(1-'1.Inputs'!$D$40)*(1+'1.Inputs'!$D$41))*(1+$G271)^(10-1))-(('1.Inputs'!$D$37*12*IF(10=1,'1.Inputs'!$D$38,IF(10=2,'1.Inputs'!$D$39,$E271)))/(1-'1.Inputs'!$D$42)*$D271*(1+$G271)^(10-1))-('1.Inputs'!$D$37*12*IF(10=1,'1.Inputs'!$D$38,IF(10=2,'1.Inputs'!$D$39,$E271)))*'1.Inputs'!$D$43*(1+$G271)^(10-1)-'1.Inputs'!$D$44*(1+$G271)^(10-1)-('1.Inputs'!$D$20/'1.Inputs'!$D$27+'1.Inputs'!$D$23/'1.Inputs'!$D$28))))*'1.Inputs'!$D$53+'1.Inputs'!$D$35</f>
        <v>3975696023.4040952</v>
      </c>
      <c r="AM271" s="48">
        <f ca="1">R271+NPV('1.Inputs'!$D$55,S271:AB271)</f>
        <v>707563484.38325262</v>
      </c>
      <c r="AN271" s="48">
        <f ca="1">-('1.Inputs'!$D$24*(1-'1.Inputs'!$D$31)+'1.Inputs'!$D$35)+NPV('1.Inputs'!$D$54,AC271:AL271)</f>
        <v>-564886973.53465152</v>
      </c>
      <c r="AO271" s="36">
        <f t="shared" ca="1" si="29"/>
        <v>-4.4656256346618761</v>
      </c>
      <c r="AP271" s="36">
        <f t="shared" ca="1" si="30"/>
        <v>1.1123158840341969</v>
      </c>
      <c r="AQ271" s="36">
        <f ca="1">'1.Inputs'!$D$35+MIN(SUM($AC271:AC271),SUM($AC271:AD271),SUM($AC271:AE271),SUM($AC271:AF271),SUM($AC271:AG271),SUM($AC271:AH271),SUM($AC271:AI271),SUM($AC271:AJ271),SUM($AC271:AK271),SUM($AC271:AL271))</f>
        <v>19311856.507986307</v>
      </c>
      <c r="AR271" s="36">
        <f ca="1">IF(AP271&lt;'1.Inputs'!$D$57,1,0)</f>
        <v>1</v>
      </c>
      <c r="AS271" s="36">
        <f t="shared" ca="1" si="31"/>
        <v>0</v>
      </c>
    </row>
    <row r="272" spans="2:45" ht="15" customHeight="1" x14ac:dyDescent="0.25">
      <c r="B272" s="36">
        <v>257</v>
      </c>
      <c r="C272" s="36">
        <f t="shared" ref="C272:C335" ca="1" si="32">RAND()</f>
        <v>0.52747374682166537</v>
      </c>
      <c r="D272" s="36">
        <f t="shared" ref="D272:D335" ca="1" si="33">MAX(0,NORMINV(RAND(),$E$7,$F$7))</f>
        <v>23018.817293099652</v>
      </c>
      <c r="E272" s="47">
        <f t="shared" ref="E272:E335" ca="1" si="34">IF($C272&lt;($F$8-$E$8)/($G$8-$E$8),$E$8+SQRT($C272*($G$8-$E$8)*($F$8-$E$8)),$G$8-SQRT((1-$C272)*($G$8-$E$8)*($G$8-$F$8)))</f>
        <v>0.83193420195353041</v>
      </c>
      <c r="F272" s="36">
        <f t="shared" ref="F272:F335" ca="1" si="35">MAX(0,NORMINV(RAND(),$E$9,$F$9))</f>
        <v>29115.320696553699</v>
      </c>
      <c r="G272" s="36">
        <f t="shared" ref="G272:G335" ca="1" si="36">MAX(0,NORMINV(RAND(),$E$10,$F$10))</f>
        <v>6.4950074211444886E-2</v>
      </c>
      <c r="H272" s="36">
        <f ca="1">((('1.Inputs'!$D$37*12*IF(1=1,'1.Inputs'!$D$38,IF(1=2,'1.Inputs'!$D$39,$E272)))*$F272*(('1.Inputs'!$D$40)+(1-'1.Inputs'!$D$40)*(1+'1.Inputs'!$D$41))*(1+$G272)^(1-1))*'1.Inputs'!$D$47+(('1.Inputs'!$D$37*12*IF(1=1,'1.Inputs'!$D$38,IF(1=2,'1.Inputs'!$D$39,$E272)))/(1-'1.Inputs'!$D$42)*$D272*(1+$G272)^(1-1))*('1.Inputs'!$D$48-'1.Inputs'!$D$49))/'1.Inputs'!$D$51</f>
        <v>801276421.84286451</v>
      </c>
      <c r="I272" s="36">
        <f ca="1">((('1.Inputs'!$D$37*12*IF(2=1,'1.Inputs'!$D$38,IF(2=2,'1.Inputs'!$D$39,$E272)))*$F272*(('1.Inputs'!$D$40)+(1-'1.Inputs'!$D$40)*(1+'1.Inputs'!$D$41))*(1+$G272)^(2-1))*'1.Inputs'!$D$47+(('1.Inputs'!$D$37*12*IF(2=1,'1.Inputs'!$D$38,IF(2=2,'1.Inputs'!$D$39,$E272)))/(1-'1.Inputs'!$D$42)*$D272*(1+$G272)^(2-1))*('1.Inputs'!$D$48-'1.Inputs'!$D$49))/'1.Inputs'!$D$51</f>
        <v>1194647138.867615</v>
      </c>
      <c r="J272" s="36">
        <f ca="1">((('1.Inputs'!$D$37*12*IF(3=1,'1.Inputs'!$D$38,IF(3=2,'1.Inputs'!$D$39,$E272)))*$F272*(('1.Inputs'!$D$40)+(1-'1.Inputs'!$D$40)*(1+'1.Inputs'!$D$41))*(1+$G272)^(3-1))*'1.Inputs'!$D$47+(('1.Inputs'!$D$37*12*IF(3=1,'1.Inputs'!$D$38,IF(3=2,'1.Inputs'!$D$39,$E272)))/(1-'1.Inputs'!$D$42)*$D272*(1+$G272)^(3-1))*('1.Inputs'!$D$48-'1.Inputs'!$D$49))/'1.Inputs'!$D$51</f>
        <v>1512028003.3877192</v>
      </c>
      <c r="K272" s="36">
        <f ca="1">((('1.Inputs'!$D$37*12*IF(4=1,'1.Inputs'!$D$38,IF(4=2,'1.Inputs'!$D$39,$E272)))*$F272*(('1.Inputs'!$D$40)+(1-'1.Inputs'!$D$40)*(1+'1.Inputs'!$D$41))*(1+$G272)^(4-1))*'1.Inputs'!$D$47+(('1.Inputs'!$D$37*12*IF(4=1,'1.Inputs'!$D$38,IF(4=2,'1.Inputs'!$D$39,$E272)))/(1-'1.Inputs'!$D$42)*$D272*(1+$G272)^(4-1))*('1.Inputs'!$D$48-'1.Inputs'!$D$49))/'1.Inputs'!$D$51</f>
        <v>1610234334.4175341</v>
      </c>
      <c r="L272" s="36">
        <f ca="1">((('1.Inputs'!$D$37*12*IF(5=1,'1.Inputs'!$D$38,IF(5=2,'1.Inputs'!$D$39,$E272)))*$F272*(('1.Inputs'!$D$40)+(1-'1.Inputs'!$D$40)*(1+'1.Inputs'!$D$41))*(1+$G272)^(5-1))*'1.Inputs'!$D$47+(('1.Inputs'!$D$37*12*IF(5=1,'1.Inputs'!$D$38,IF(5=2,'1.Inputs'!$D$39,$E272)))/(1-'1.Inputs'!$D$42)*$D272*(1+$G272)^(5-1))*('1.Inputs'!$D$48-'1.Inputs'!$D$49))/'1.Inputs'!$D$51</f>
        <v>1714819173.9357693</v>
      </c>
      <c r="M272" s="36">
        <f ca="1">((('1.Inputs'!$D$37*12*IF(6=1,'1.Inputs'!$D$38,IF(6=2,'1.Inputs'!$D$39,$E272)))*$F272*(('1.Inputs'!$D$40)+(1-'1.Inputs'!$D$40)*(1+'1.Inputs'!$D$41))*(1+$G272)^(6-1))*'1.Inputs'!$D$47+(('1.Inputs'!$D$37*12*IF(6=1,'1.Inputs'!$D$38,IF(6=2,'1.Inputs'!$D$39,$E272)))/(1-'1.Inputs'!$D$42)*$D272*(1+$G272)^(6-1))*('1.Inputs'!$D$48-'1.Inputs'!$D$49))/'1.Inputs'!$D$51</f>
        <v>1826196806.5421057</v>
      </c>
      <c r="N272" s="36">
        <f ca="1">((('1.Inputs'!$D$37*12*IF(7=1,'1.Inputs'!$D$38,IF(7=2,'1.Inputs'!$D$39,$E272)))*$F272*(('1.Inputs'!$D$40)+(1-'1.Inputs'!$D$40)*(1+'1.Inputs'!$D$41))*(1+$G272)^(7-1))*'1.Inputs'!$D$47+(('1.Inputs'!$D$37*12*IF(7=1,'1.Inputs'!$D$38,IF(7=2,'1.Inputs'!$D$39,$E272)))/(1-'1.Inputs'!$D$42)*$D272*(1+$G272)^(7-1))*('1.Inputs'!$D$48-'1.Inputs'!$D$49))/'1.Inputs'!$D$51</f>
        <v>1944808424.6517191</v>
      </c>
      <c r="O272" s="36">
        <f ca="1">((('1.Inputs'!$D$37*12*IF(8=1,'1.Inputs'!$D$38,IF(8=2,'1.Inputs'!$D$39,$E272)))*$F272*(('1.Inputs'!$D$40)+(1-'1.Inputs'!$D$40)*(1+'1.Inputs'!$D$41))*(1+$G272)^(8-1))*'1.Inputs'!$D$47+(('1.Inputs'!$D$37*12*IF(8=1,'1.Inputs'!$D$38,IF(8=2,'1.Inputs'!$D$39,$E272)))/(1-'1.Inputs'!$D$42)*$D272*(1+$G272)^(8-1))*('1.Inputs'!$D$48-'1.Inputs'!$D$49))/'1.Inputs'!$D$51</f>
        <v>2071123876.1598918</v>
      </c>
      <c r="P272" s="36">
        <f ca="1">((('1.Inputs'!$D$37*12*IF(9=1,'1.Inputs'!$D$38,IF(9=2,'1.Inputs'!$D$39,$E272)))*$F272*(('1.Inputs'!$D$40)+(1-'1.Inputs'!$D$40)*(1+'1.Inputs'!$D$41))*(1+$G272)^(9-1))*'1.Inputs'!$D$47+(('1.Inputs'!$D$37*12*IF(9=1,'1.Inputs'!$D$38,IF(9=2,'1.Inputs'!$D$39,$E272)))/(1-'1.Inputs'!$D$42)*$D272*(1+$G272)^(9-1))*('1.Inputs'!$D$48-'1.Inputs'!$D$49))/'1.Inputs'!$D$51</f>
        <v>2205643525.6175718</v>
      </c>
      <c r="Q272" s="36">
        <f ca="1">((('1.Inputs'!$D$37*12*IF(10=1,'1.Inputs'!$D$38,IF(10=2,'1.Inputs'!$D$39,$E272)))*$F272*(('1.Inputs'!$D$40)+(1-'1.Inputs'!$D$40)*(1+'1.Inputs'!$D$41))*(1+$G272)^(10-1))*'1.Inputs'!$D$47+(('1.Inputs'!$D$37*12*IF(10=1,'1.Inputs'!$D$38,IF(10=2,'1.Inputs'!$D$39,$E272)))/(1-'1.Inputs'!$D$42)*$D272*(1+$G272)^(10-1))*('1.Inputs'!$D$48-'1.Inputs'!$D$49))/'1.Inputs'!$D$51</f>
        <v>2348900236.2904258</v>
      </c>
      <c r="R272" s="36">
        <f>-'1.Inputs'!$D$24</f>
        <v>-2050000000</v>
      </c>
      <c r="S272" s="36">
        <f ca="1">((('1.Inputs'!$D$37*12*IF(1=1,'1.Inputs'!$D$38,IF(1=2,'1.Inputs'!$D$39,$E272)))*$F272*(('1.Inputs'!$D$40)+(1-'1.Inputs'!$D$40)*(1+'1.Inputs'!$D$41))*(1+$G272)^(1-1))-(('1.Inputs'!$D$37*12*IF(1=1,'1.Inputs'!$D$38,IF(1=2,'1.Inputs'!$D$39,$E272)))/(1-'1.Inputs'!$D$42)*$D272*(1+$G272)^(1-1))-('1.Inputs'!$D$37*12*IF(1=1,'1.Inputs'!$D$38,IF(1=2,'1.Inputs'!$D$39,$E272)))*'1.Inputs'!$D$43*(1+$G272)^(1-1)-'1.Inputs'!$D$44*(1+$G272)^(1-1)-('1.Inputs'!$D$20/'1.Inputs'!$D$27+'1.Inputs'!$D$23/'1.Inputs'!$D$28))-MAX(0,((('1.Inputs'!$D$37*12*IF(1=1,'1.Inputs'!$D$38,IF(1=2,'1.Inputs'!$D$39,$E272)))*$F272*(('1.Inputs'!$D$40)+(1-'1.Inputs'!$D$40)*(1+'1.Inputs'!$D$41))*(1+$G272)^(1-1))-(('1.Inputs'!$D$37*12*IF(1=1,'1.Inputs'!$D$38,IF(1=2,'1.Inputs'!$D$39,$E272)))/(1-'1.Inputs'!$D$42)*$D272*(1+$G272)^(1-1))-('1.Inputs'!$D$37*12*IF(1=1,'1.Inputs'!$D$38,IF(1=2,'1.Inputs'!$D$39,$E272)))*'1.Inputs'!$D$43*(1+$G272)^(1-1)-'1.Inputs'!$D$44*(1+$G272)^(1-1)-('1.Inputs'!$D$20/'1.Inputs'!$D$27+'1.Inputs'!$D$23/'1.Inputs'!$D$28)))*'1.Inputs'!$D$53+('1.Inputs'!$D$20/'1.Inputs'!$D$27+'1.Inputs'!$D$23/'1.Inputs'!$D$28)-H272</f>
        <v>-1248377151.7185407</v>
      </c>
      <c r="T272" s="36">
        <f ca="1">((('1.Inputs'!$D$37*12*IF(2=1,'1.Inputs'!$D$38,IF(2=2,'1.Inputs'!$D$39,$E272)))*$F272*(('1.Inputs'!$D$40)+(1-'1.Inputs'!$D$40)*(1+'1.Inputs'!$D$41))*(1+$G272)^(2-1))-(('1.Inputs'!$D$37*12*IF(2=1,'1.Inputs'!$D$38,IF(2=2,'1.Inputs'!$D$39,$E272)))/(1-'1.Inputs'!$D$42)*$D272*(1+$G272)^(2-1))-('1.Inputs'!$D$37*12*IF(2=1,'1.Inputs'!$D$38,IF(2=2,'1.Inputs'!$D$39,$E272)))*'1.Inputs'!$D$43*(1+$G272)^(2-1)-'1.Inputs'!$D$44*(1+$G272)^(2-1)-('1.Inputs'!$D$20/'1.Inputs'!$D$27+'1.Inputs'!$D$23/'1.Inputs'!$D$28))-MAX(0,((('1.Inputs'!$D$37*12*IF(2=1,'1.Inputs'!$D$38,IF(2=2,'1.Inputs'!$D$39,$E272)))*$F272*(('1.Inputs'!$D$40)+(1-'1.Inputs'!$D$40)*(1+'1.Inputs'!$D$41))*(1+$G272)^(2-1))-(('1.Inputs'!$D$37*12*IF(2=1,'1.Inputs'!$D$38,IF(2=2,'1.Inputs'!$D$39,$E272)))/(1-'1.Inputs'!$D$42)*$D272*(1+$G272)^(2-1))-('1.Inputs'!$D$37*12*IF(2=1,'1.Inputs'!$D$38,IF(2=2,'1.Inputs'!$D$39,$E272)))*'1.Inputs'!$D$43*(1+$G272)^(2-1)-'1.Inputs'!$D$44*(1+$G272)^(2-1)-('1.Inputs'!$D$20/'1.Inputs'!$D$27+'1.Inputs'!$D$23/'1.Inputs'!$D$28)))*'1.Inputs'!$D$53+('1.Inputs'!$D$20/'1.Inputs'!$D$27+'1.Inputs'!$D$23/'1.Inputs'!$D$28)-(I272-H272)</f>
        <v>-676584627.95416057</v>
      </c>
      <c r="U272" s="36">
        <f ca="1">((('1.Inputs'!$D$37*12*IF(3=1,'1.Inputs'!$D$38,IF(3=2,'1.Inputs'!$D$39,$E272)))*$F272*(('1.Inputs'!$D$40)+(1-'1.Inputs'!$D$40)*(1+'1.Inputs'!$D$41))*(1+$G272)^(3-1))-(('1.Inputs'!$D$37*12*IF(3=1,'1.Inputs'!$D$38,IF(3=2,'1.Inputs'!$D$39,$E272)))/(1-'1.Inputs'!$D$42)*$D272*(1+$G272)^(3-1))-('1.Inputs'!$D$37*12*IF(3=1,'1.Inputs'!$D$38,IF(3=2,'1.Inputs'!$D$39,$E272)))*'1.Inputs'!$D$43*(1+$G272)^(3-1)-'1.Inputs'!$D$44*(1+$G272)^(3-1)-('1.Inputs'!$D$20/'1.Inputs'!$D$27+'1.Inputs'!$D$23/'1.Inputs'!$D$28))-MAX(0,((('1.Inputs'!$D$37*12*IF(3=1,'1.Inputs'!$D$38,IF(3=2,'1.Inputs'!$D$39,$E272)))*$F272*(('1.Inputs'!$D$40)+(1-'1.Inputs'!$D$40)*(1+'1.Inputs'!$D$41))*(1+$G272)^(3-1))-(('1.Inputs'!$D$37*12*IF(3=1,'1.Inputs'!$D$38,IF(3=2,'1.Inputs'!$D$39,$E272)))/(1-'1.Inputs'!$D$42)*$D272*(1+$G272)^(3-1))-('1.Inputs'!$D$37*12*IF(3=1,'1.Inputs'!$D$38,IF(3=2,'1.Inputs'!$D$39,$E272)))*'1.Inputs'!$D$43*(1+$G272)^(3-1)-'1.Inputs'!$D$44*(1+$G272)^(3-1)-('1.Inputs'!$D$20/'1.Inputs'!$D$27+'1.Inputs'!$D$23/'1.Inputs'!$D$28)))*'1.Inputs'!$D$53+('1.Inputs'!$D$20/'1.Inputs'!$D$27+'1.Inputs'!$D$23/'1.Inputs'!$D$28)-(J272-I272)</f>
        <v>-483455773.6071713</v>
      </c>
      <c r="V272" s="36">
        <f ca="1">((('1.Inputs'!$D$37*12*IF(4=1,'1.Inputs'!$D$38,IF(4=2,'1.Inputs'!$D$39,$E272)))*$F272*(('1.Inputs'!$D$40)+(1-'1.Inputs'!$D$40)*(1+'1.Inputs'!$D$41))*(1+$G272)^(4-1))-(('1.Inputs'!$D$37*12*IF(4=1,'1.Inputs'!$D$38,IF(4=2,'1.Inputs'!$D$39,$E272)))/(1-'1.Inputs'!$D$42)*$D272*(1+$G272)^(4-1))-('1.Inputs'!$D$37*12*IF(4=1,'1.Inputs'!$D$38,IF(4=2,'1.Inputs'!$D$39,$E272)))*'1.Inputs'!$D$43*(1+$G272)^(4-1)-'1.Inputs'!$D$44*(1+$G272)^(4-1)-('1.Inputs'!$D$20/'1.Inputs'!$D$27+'1.Inputs'!$D$23/'1.Inputs'!$D$28))-MAX(0,((('1.Inputs'!$D$37*12*IF(4=1,'1.Inputs'!$D$38,IF(4=2,'1.Inputs'!$D$39,$E272)))*$F272*(('1.Inputs'!$D$40)+(1-'1.Inputs'!$D$40)*(1+'1.Inputs'!$D$41))*(1+$G272)^(4-1))-(('1.Inputs'!$D$37*12*IF(4=1,'1.Inputs'!$D$38,IF(4=2,'1.Inputs'!$D$39,$E272)))/(1-'1.Inputs'!$D$42)*$D272*(1+$G272)^(4-1))-('1.Inputs'!$D$37*12*IF(4=1,'1.Inputs'!$D$38,IF(4=2,'1.Inputs'!$D$39,$E272)))*'1.Inputs'!$D$43*(1+$G272)^(4-1)-'1.Inputs'!$D$44*(1+$G272)^(4-1)-('1.Inputs'!$D$20/'1.Inputs'!$D$27+'1.Inputs'!$D$23/'1.Inputs'!$D$28)))*'1.Inputs'!$D$53+('1.Inputs'!$D$20/'1.Inputs'!$D$27+'1.Inputs'!$D$23/'1.Inputs'!$D$28)-(K272-J272)</f>
        <v>-275067817.78674603</v>
      </c>
      <c r="W272" s="36">
        <f ca="1">((('1.Inputs'!$D$37*12*IF(5=1,'1.Inputs'!$D$38,IF(5=2,'1.Inputs'!$D$39,$E272)))*$F272*(('1.Inputs'!$D$40)+(1-'1.Inputs'!$D$40)*(1+'1.Inputs'!$D$41))*(1+$G272)^(5-1))-(('1.Inputs'!$D$37*12*IF(5=1,'1.Inputs'!$D$38,IF(5=2,'1.Inputs'!$D$39,$E272)))/(1-'1.Inputs'!$D$42)*$D272*(1+$G272)^(5-1))-('1.Inputs'!$D$37*12*IF(5=1,'1.Inputs'!$D$38,IF(5=2,'1.Inputs'!$D$39,$E272)))*'1.Inputs'!$D$43*(1+$G272)^(5-1)-'1.Inputs'!$D$44*(1+$G272)^(5-1)-('1.Inputs'!$D$20/'1.Inputs'!$D$27+'1.Inputs'!$D$23/'1.Inputs'!$D$28))-MAX(0,((('1.Inputs'!$D$37*12*IF(5=1,'1.Inputs'!$D$38,IF(5=2,'1.Inputs'!$D$39,$E272)))*$F272*(('1.Inputs'!$D$40)+(1-'1.Inputs'!$D$40)*(1+'1.Inputs'!$D$41))*(1+$G272)^(5-1))-(('1.Inputs'!$D$37*12*IF(5=1,'1.Inputs'!$D$38,IF(5=2,'1.Inputs'!$D$39,$E272)))/(1-'1.Inputs'!$D$42)*$D272*(1+$G272)^(5-1))-('1.Inputs'!$D$37*12*IF(5=1,'1.Inputs'!$D$38,IF(5=2,'1.Inputs'!$D$39,$E272)))*'1.Inputs'!$D$43*(1+$G272)^(5-1)-'1.Inputs'!$D$44*(1+$G272)^(5-1)-('1.Inputs'!$D$20/'1.Inputs'!$D$27+'1.Inputs'!$D$23/'1.Inputs'!$D$28)))*'1.Inputs'!$D$53+('1.Inputs'!$D$20/'1.Inputs'!$D$27+'1.Inputs'!$D$23/'1.Inputs'!$D$28)-(L272-K272)</f>
        <v>-292933492.96517539</v>
      </c>
      <c r="X272" s="36">
        <f ca="1">((('1.Inputs'!$D$37*12*IF(6=1,'1.Inputs'!$D$38,IF(6=2,'1.Inputs'!$D$39,$E272)))*$F272*(('1.Inputs'!$D$40)+(1-'1.Inputs'!$D$40)*(1+'1.Inputs'!$D$41))*(1+$G272)^(6-1))-(('1.Inputs'!$D$37*12*IF(6=1,'1.Inputs'!$D$38,IF(6=2,'1.Inputs'!$D$39,$E272)))/(1-'1.Inputs'!$D$42)*$D272*(1+$G272)^(6-1))-('1.Inputs'!$D$37*12*IF(6=1,'1.Inputs'!$D$38,IF(6=2,'1.Inputs'!$D$39,$E272)))*'1.Inputs'!$D$43*(1+$G272)^(6-1)-'1.Inputs'!$D$44*(1+$G272)^(6-1)-('1.Inputs'!$D$20/'1.Inputs'!$D$27+'1.Inputs'!$D$23/'1.Inputs'!$D$28))-MAX(0,((('1.Inputs'!$D$37*12*IF(6=1,'1.Inputs'!$D$38,IF(6=2,'1.Inputs'!$D$39,$E272)))*$F272*(('1.Inputs'!$D$40)+(1-'1.Inputs'!$D$40)*(1+'1.Inputs'!$D$41))*(1+$G272)^(6-1))-(('1.Inputs'!$D$37*12*IF(6=1,'1.Inputs'!$D$38,IF(6=2,'1.Inputs'!$D$39,$E272)))/(1-'1.Inputs'!$D$42)*$D272*(1+$G272)^(6-1))-('1.Inputs'!$D$37*12*IF(6=1,'1.Inputs'!$D$38,IF(6=2,'1.Inputs'!$D$39,$E272)))*'1.Inputs'!$D$43*(1+$G272)^(6-1)-'1.Inputs'!$D$44*(1+$G272)^(6-1)-('1.Inputs'!$D$20/'1.Inputs'!$D$27+'1.Inputs'!$D$23/'1.Inputs'!$D$28)))*'1.Inputs'!$D$53+('1.Inputs'!$D$20/'1.Inputs'!$D$27+'1.Inputs'!$D$23/'1.Inputs'!$D$28)-(M272-L272)</f>
        <v>-311959545.07228076</v>
      </c>
      <c r="Y272" s="36">
        <f ca="1">((('1.Inputs'!$D$37*12*IF(7=1,'1.Inputs'!$D$38,IF(7=2,'1.Inputs'!$D$39,$E272)))*$F272*(('1.Inputs'!$D$40)+(1-'1.Inputs'!$D$40)*(1+'1.Inputs'!$D$41))*(1+$G272)^(7-1))-(('1.Inputs'!$D$37*12*IF(7=1,'1.Inputs'!$D$38,IF(7=2,'1.Inputs'!$D$39,$E272)))/(1-'1.Inputs'!$D$42)*$D272*(1+$G272)^(7-1))-('1.Inputs'!$D$37*12*IF(7=1,'1.Inputs'!$D$38,IF(7=2,'1.Inputs'!$D$39,$E272)))*'1.Inputs'!$D$43*(1+$G272)^(7-1)-'1.Inputs'!$D$44*(1+$G272)^(7-1)-('1.Inputs'!$D$20/'1.Inputs'!$D$27+'1.Inputs'!$D$23/'1.Inputs'!$D$28))-MAX(0,((('1.Inputs'!$D$37*12*IF(7=1,'1.Inputs'!$D$38,IF(7=2,'1.Inputs'!$D$39,$E272)))*$F272*(('1.Inputs'!$D$40)+(1-'1.Inputs'!$D$40)*(1+'1.Inputs'!$D$41))*(1+$G272)^(7-1))-(('1.Inputs'!$D$37*12*IF(7=1,'1.Inputs'!$D$38,IF(7=2,'1.Inputs'!$D$39,$E272)))/(1-'1.Inputs'!$D$42)*$D272*(1+$G272)^(7-1))-('1.Inputs'!$D$37*12*IF(7=1,'1.Inputs'!$D$38,IF(7=2,'1.Inputs'!$D$39,$E272)))*'1.Inputs'!$D$43*(1+$G272)^(7-1)-'1.Inputs'!$D$44*(1+$G272)^(7-1)-('1.Inputs'!$D$20/'1.Inputs'!$D$27+'1.Inputs'!$D$23/'1.Inputs'!$D$28)))*'1.Inputs'!$D$53+('1.Inputs'!$D$20/'1.Inputs'!$D$27+'1.Inputs'!$D$23/'1.Inputs'!$D$28)-(N272-M272)</f>
        <v>-332221340.6756947</v>
      </c>
      <c r="Z272" s="36">
        <f ca="1">((('1.Inputs'!$D$37*12*IF(8=1,'1.Inputs'!$D$38,IF(8=2,'1.Inputs'!$D$39,$E272)))*$F272*(('1.Inputs'!$D$40)+(1-'1.Inputs'!$D$40)*(1+'1.Inputs'!$D$41))*(1+$G272)^(8-1))-(('1.Inputs'!$D$37*12*IF(8=1,'1.Inputs'!$D$38,IF(8=2,'1.Inputs'!$D$39,$E272)))/(1-'1.Inputs'!$D$42)*$D272*(1+$G272)^(8-1))-('1.Inputs'!$D$37*12*IF(8=1,'1.Inputs'!$D$38,IF(8=2,'1.Inputs'!$D$39,$E272)))*'1.Inputs'!$D$43*(1+$G272)^(8-1)-'1.Inputs'!$D$44*(1+$G272)^(8-1)-('1.Inputs'!$D$20/'1.Inputs'!$D$27+'1.Inputs'!$D$23/'1.Inputs'!$D$28))-MAX(0,((('1.Inputs'!$D$37*12*IF(8=1,'1.Inputs'!$D$38,IF(8=2,'1.Inputs'!$D$39,$E272)))*$F272*(('1.Inputs'!$D$40)+(1-'1.Inputs'!$D$40)*(1+'1.Inputs'!$D$41))*(1+$G272)^(8-1))-(('1.Inputs'!$D$37*12*IF(8=1,'1.Inputs'!$D$38,IF(8=2,'1.Inputs'!$D$39,$E272)))/(1-'1.Inputs'!$D$42)*$D272*(1+$G272)^(8-1))-('1.Inputs'!$D$37*12*IF(8=1,'1.Inputs'!$D$38,IF(8=2,'1.Inputs'!$D$39,$E272)))*'1.Inputs'!$D$43*(1+$G272)^(8-1)-'1.Inputs'!$D$44*(1+$G272)^(8-1)-('1.Inputs'!$D$20/'1.Inputs'!$D$27+'1.Inputs'!$D$23/'1.Inputs'!$D$28)))*'1.Inputs'!$D$53+('1.Inputs'!$D$20/'1.Inputs'!$D$27+'1.Inputs'!$D$23/'1.Inputs'!$D$28)-(O272-N272)</f>
        <v>-353799141.4072063</v>
      </c>
      <c r="AA272" s="36">
        <f ca="1">((('1.Inputs'!$D$37*12*IF(9=1,'1.Inputs'!$D$38,IF(9=2,'1.Inputs'!$D$39,$E272)))*$F272*(('1.Inputs'!$D$40)+(1-'1.Inputs'!$D$40)*(1+'1.Inputs'!$D$41))*(1+$G272)^(9-1))-(('1.Inputs'!$D$37*12*IF(9=1,'1.Inputs'!$D$38,IF(9=2,'1.Inputs'!$D$39,$E272)))/(1-'1.Inputs'!$D$42)*$D272*(1+$G272)^(9-1))-('1.Inputs'!$D$37*12*IF(9=1,'1.Inputs'!$D$38,IF(9=2,'1.Inputs'!$D$39,$E272)))*'1.Inputs'!$D$43*(1+$G272)^(9-1)-'1.Inputs'!$D$44*(1+$G272)^(9-1)-('1.Inputs'!$D$20/'1.Inputs'!$D$27+'1.Inputs'!$D$23/'1.Inputs'!$D$28))-MAX(0,((('1.Inputs'!$D$37*12*IF(9=1,'1.Inputs'!$D$38,IF(9=2,'1.Inputs'!$D$39,$E272)))*$F272*(('1.Inputs'!$D$40)+(1-'1.Inputs'!$D$40)*(1+'1.Inputs'!$D$41))*(1+$G272)^(9-1))-(('1.Inputs'!$D$37*12*IF(9=1,'1.Inputs'!$D$38,IF(9=2,'1.Inputs'!$D$39,$E272)))/(1-'1.Inputs'!$D$42)*$D272*(1+$G272)^(9-1))-('1.Inputs'!$D$37*12*IF(9=1,'1.Inputs'!$D$38,IF(9=2,'1.Inputs'!$D$39,$E272)))*'1.Inputs'!$D$43*(1+$G272)^(9-1)-'1.Inputs'!$D$44*(1+$G272)^(9-1)-('1.Inputs'!$D$20/'1.Inputs'!$D$27+'1.Inputs'!$D$23/'1.Inputs'!$D$28)))*'1.Inputs'!$D$53+('1.Inputs'!$D$20/'1.Inputs'!$D$27+'1.Inputs'!$D$23/'1.Inputs'!$D$28)-(P272-O272)</f>
        <v>-376778421.89754891</v>
      </c>
      <c r="AB272" s="36">
        <f ca="1">((('1.Inputs'!$D$37*12*IF(10=1,'1.Inputs'!$D$38,IF(10=2,'1.Inputs'!$D$39,$E272)))*$F272*(('1.Inputs'!$D$40)+(1-'1.Inputs'!$D$40)*(1+'1.Inputs'!$D$41))*(1+$G272)^(10-1))-(('1.Inputs'!$D$37*12*IF(10=1,'1.Inputs'!$D$38,IF(10=2,'1.Inputs'!$D$39,$E272)))/(1-'1.Inputs'!$D$42)*$D272*(1+$G272)^(10-1))-('1.Inputs'!$D$37*12*IF(10=1,'1.Inputs'!$D$38,IF(10=2,'1.Inputs'!$D$39,$E272)))*'1.Inputs'!$D$43*(1+$G272)^(10-1)-'1.Inputs'!$D$44*(1+$G272)^(10-1)-('1.Inputs'!$D$20/'1.Inputs'!$D$27+'1.Inputs'!$D$23/'1.Inputs'!$D$28))-MAX(0,((('1.Inputs'!$D$37*12*IF(10=1,'1.Inputs'!$D$38,IF(10=2,'1.Inputs'!$D$39,$E272)))*$F272*(('1.Inputs'!$D$40)+(1-'1.Inputs'!$D$40)*(1+'1.Inputs'!$D$41))*(1+$G272)^(10-1))-(('1.Inputs'!$D$37*12*IF(10=1,'1.Inputs'!$D$38,IF(10=2,'1.Inputs'!$D$39,$E272)))/(1-'1.Inputs'!$D$42)*$D272*(1+$G272)^(10-1))-('1.Inputs'!$D$37*12*IF(10=1,'1.Inputs'!$D$38,IF(10=2,'1.Inputs'!$D$39,$E272)))*'1.Inputs'!$D$43*(1+$G272)^(10-1)-'1.Inputs'!$D$44*(1+$G272)^(10-1)-('1.Inputs'!$D$20/'1.Inputs'!$D$27+'1.Inputs'!$D$23/'1.Inputs'!$D$28)))*'1.Inputs'!$D$53+('1.Inputs'!$D$20/'1.Inputs'!$D$27+'1.Inputs'!$D$23/'1.Inputs'!$D$28)-(Q272-P272)+(('1.Inputs'!$D$20+'1.Inputs'!$D$23-('1.Inputs'!$D$20/'1.Inputs'!$D$27+'1.Inputs'!$D$23/'1.Inputs'!$D$28)*'1.Inputs'!$D$10)*'1.Inputs'!$D$60+'1.Inputs'!$D$19*'1.Inputs'!$D$59+Q272)</f>
        <v>2647650027.9293594</v>
      </c>
      <c r="AC272" s="36">
        <f ca="1">S272-AC$13-AC$14+MIN(AC$13,MAX(0,((('1.Inputs'!$D$37*12*IF(1=1,'1.Inputs'!$D$38,IF(1=2,'1.Inputs'!$D$39,$E272)))*$F272*(('1.Inputs'!$D$40)+(1-'1.Inputs'!$D$40)*(1+'1.Inputs'!$D$41))*(1+$G272)^(1-1))-(('1.Inputs'!$D$37*12*IF(1=1,'1.Inputs'!$D$38,IF(1=2,'1.Inputs'!$D$39,$E272)))/(1-'1.Inputs'!$D$42)*$D272*(1+$G272)^(1-1))-('1.Inputs'!$D$37*12*IF(1=1,'1.Inputs'!$D$38,IF(1=2,'1.Inputs'!$D$39,$E272)))*'1.Inputs'!$D$43*(1+$G272)^(1-1)-'1.Inputs'!$D$44*(1+$G272)^(1-1)-('1.Inputs'!$D$20/'1.Inputs'!$D$27+'1.Inputs'!$D$23/'1.Inputs'!$D$28))))*'1.Inputs'!$D$53</f>
        <v>-1395977151.7185407</v>
      </c>
      <c r="AD272" s="36">
        <f ca="1">T272-AD$13-AD$14+MIN(AD$13,MAX(0,((('1.Inputs'!$D$37*12*IF(2=1,'1.Inputs'!$D$38,IF(2=2,'1.Inputs'!$D$39,$E272)))*$F272*(('1.Inputs'!$D$40)+(1-'1.Inputs'!$D$40)*(1+'1.Inputs'!$D$41))*(1+$G272)^(2-1))-(('1.Inputs'!$D$37*12*IF(2=1,'1.Inputs'!$D$38,IF(2=2,'1.Inputs'!$D$39,$E272)))/(1-'1.Inputs'!$D$42)*$D272*(1+$G272)^(2-1))-('1.Inputs'!$D$37*12*IF(2=1,'1.Inputs'!$D$38,IF(2=2,'1.Inputs'!$D$39,$E272)))*'1.Inputs'!$D$43*(1+$G272)^(2-1)-'1.Inputs'!$D$44*(1+$G272)^(2-1)-('1.Inputs'!$D$20/'1.Inputs'!$D$27+'1.Inputs'!$D$23/'1.Inputs'!$D$28))))*'1.Inputs'!$D$53</f>
        <v>-824184627.95416057</v>
      </c>
      <c r="AE272" s="36">
        <f ca="1">U272-AE$13-AE$14+MIN(AE$13,MAX(0,((('1.Inputs'!$D$37*12*IF(3=1,'1.Inputs'!$D$38,IF(3=2,'1.Inputs'!$D$39,$E272)))*$F272*(('1.Inputs'!$D$40)+(1-'1.Inputs'!$D$40)*(1+'1.Inputs'!$D$41))*(1+$G272)^(3-1))-(('1.Inputs'!$D$37*12*IF(3=1,'1.Inputs'!$D$38,IF(3=2,'1.Inputs'!$D$39,$E272)))/(1-'1.Inputs'!$D$42)*$D272*(1+$G272)^(3-1))-('1.Inputs'!$D$37*12*IF(3=1,'1.Inputs'!$D$38,IF(3=2,'1.Inputs'!$D$39,$E272)))*'1.Inputs'!$D$43*(1+$G272)^(3-1)-'1.Inputs'!$D$44*(1+$G272)^(3-1)-('1.Inputs'!$D$20/'1.Inputs'!$D$27+'1.Inputs'!$D$23/'1.Inputs'!$D$28))))*'1.Inputs'!$D$53</f>
        <v>-877055773.6071713</v>
      </c>
      <c r="AF272" s="36">
        <f ca="1">V272-AF$13-AF$14+MIN(AF$13,MAX(0,((('1.Inputs'!$D$37*12*IF(4=1,'1.Inputs'!$D$38,IF(4=2,'1.Inputs'!$D$39,$E272)))*$F272*(('1.Inputs'!$D$40)+(1-'1.Inputs'!$D$40)*(1+'1.Inputs'!$D$41))*(1+$G272)^(4-1))-(('1.Inputs'!$D$37*12*IF(4=1,'1.Inputs'!$D$38,IF(4=2,'1.Inputs'!$D$39,$E272)))/(1-'1.Inputs'!$D$42)*$D272*(1+$G272)^(4-1))-('1.Inputs'!$D$37*12*IF(4=1,'1.Inputs'!$D$38,IF(4=2,'1.Inputs'!$D$39,$E272)))*'1.Inputs'!$D$43*(1+$G272)^(4-1)-'1.Inputs'!$D$44*(1+$G272)^(4-1)-('1.Inputs'!$D$20/'1.Inputs'!$D$27+'1.Inputs'!$D$23/'1.Inputs'!$D$28))))*'1.Inputs'!$D$53</f>
        <v>-639147817.78674603</v>
      </c>
      <c r="AG272" s="36">
        <f ca="1">W272-AG$13-AG$14+MIN(AG$13,MAX(0,((('1.Inputs'!$D$37*12*IF(5=1,'1.Inputs'!$D$38,IF(5=2,'1.Inputs'!$D$39,$E272)))*$F272*(('1.Inputs'!$D$40)+(1-'1.Inputs'!$D$40)*(1+'1.Inputs'!$D$41))*(1+$G272)^(5-1))-(('1.Inputs'!$D$37*12*IF(5=1,'1.Inputs'!$D$38,IF(5=2,'1.Inputs'!$D$39,$E272)))/(1-'1.Inputs'!$D$42)*$D272*(1+$G272)^(5-1))-('1.Inputs'!$D$37*12*IF(5=1,'1.Inputs'!$D$38,IF(5=2,'1.Inputs'!$D$39,$E272)))*'1.Inputs'!$D$43*(1+$G272)^(5-1)-'1.Inputs'!$D$44*(1+$G272)^(5-1)-('1.Inputs'!$D$20/'1.Inputs'!$D$27+'1.Inputs'!$D$23/'1.Inputs'!$D$28))))*'1.Inputs'!$D$53</f>
        <v>-627493492.96517539</v>
      </c>
      <c r="AH272" s="36">
        <f ca="1">X272-AH$13-AH$14+MIN(AH$13,MAX(0,((('1.Inputs'!$D$37*12*IF(6=1,'1.Inputs'!$D$38,IF(6=2,'1.Inputs'!$D$39,$E272)))*$F272*(('1.Inputs'!$D$40)+(1-'1.Inputs'!$D$40)*(1+'1.Inputs'!$D$41))*(1+$G272)^(6-1))-(('1.Inputs'!$D$37*12*IF(6=1,'1.Inputs'!$D$38,IF(6=2,'1.Inputs'!$D$39,$E272)))/(1-'1.Inputs'!$D$42)*$D272*(1+$G272)^(6-1))-('1.Inputs'!$D$37*12*IF(6=1,'1.Inputs'!$D$38,IF(6=2,'1.Inputs'!$D$39,$E272)))*'1.Inputs'!$D$43*(1+$G272)^(6-1)-'1.Inputs'!$D$44*(1+$G272)^(6-1)-('1.Inputs'!$D$20/'1.Inputs'!$D$27+'1.Inputs'!$D$23/'1.Inputs'!$D$28))))*'1.Inputs'!$D$53</f>
        <v>-616999545.07228076</v>
      </c>
      <c r="AI272" s="36">
        <f ca="1">Y272-AI$13-AI$14+MIN(AI$13,MAX(0,((('1.Inputs'!$D$37*12*IF(7=1,'1.Inputs'!$D$38,IF(7=2,'1.Inputs'!$D$39,$E272)))*$F272*(('1.Inputs'!$D$40)+(1-'1.Inputs'!$D$40)*(1+'1.Inputs'!$D$41))*(1+$G272)^(7-1))-(('1.Inputs'!$D$37*12*IF(7=1,'1.Inputs'!$D$38,IF(7=2,'1.Inputs'!$D$39,$E272)))/(1-'1.Inputs'!$D$42)*$D272*(1+$G272)^(7-1))-('1.Inputs'!$D$37*12*IF(7=1,'1.Inputs'!$D$38,IF(7=2,'1.Inputs'!$D$39,$E272)))*'1.Inputs'!$D$43*(1+$G272)^(7-1)-'1.Inputs'!$D$44*(1+$G272)^(7-1)-('1.Inputs'!$D$20/'1.Inputs'!$D$27+'1.Inputs'!$D$23/'1.Inputs'!$D$28))))*'1.Inputs'!$D$53</f>
        <v>-607741340.6756947</v>
      </c>
      <c r="AJ272" s="36">
        <f ca="1">Z272-AJ$13-AJ$14+MIN(AJ$13,MAX(0,((('1.Inputs'!$D$37*12*IF(8=1,'1.Inputs'!$D$38,IF(8=2,'1.Inputs'!$D$39,$E272)))*$F272*(('1.Inputs'!$D$40)+(1-'1.Inputs'!$D$40)*(1+'1.Inputs'!$D$41))*(1+$G272)^(8-1))-(('1.Inputs'!$D$37*12*IF(8=1,'1.Inputs'!$D$38,IF(8=2,'1.Inputs'!$D$39,$E272)))/(1-'1.Inputs'!$D$42)*$D272*(1+$G272)^(8-1))-('1.Inputs'!$D$37*12*IF(8=1,'1.Inputs'!$D$38,IF(8=2,'1.Inputs'!$D$39,$E272)))*'1.Inputs'!$D$43*(1+$G272)^(8-1)-'1.Inputs'!$D$44*(1+$G272)^(8-1)-('1.Inputs'!$D$20/'1.Inputs'!$D$27+'1.Inputs'!$D$23/'1.Inputs'!$D$28))))*'1.Inputs'!$D$53</f>
        <v>-353799141.4072063</v>
      </c>
      <c r="AK272" s="36">
        <f ca="1">AA272-AK$13-AK$14+MIN(AK$13,MAX(0,((('1.Inputs'!$D$37*12*IF(9=1,'1.Inputs'!$D$38,IF(9=2,'1.Inputs'!$D$39,$E272)))*$F272*(('1.Inputs'!$D$40)+(1-'1.Inputs'!$D$40)*(1+'1.Inputs'!$D$41))*(1+$G272)^(9-1))-(('1.Inputs'!$D$37*12*IF(9=1,'1.Inputs'!$D$38,IF(9=2,'1.Inputs'!$D$39,$E272)))/(1-'1.Inputs'!$D$42)*$D272*(1+$G272)^(9-1))-('1.Inputs'!$D$37*12*IF(9=1,'1.Inputs'!$D$38,IF(9=2,'1.Inputs'!$D$39,$E272)))*'1.Inputs'!$D$43*(1+$G272)^(9-1)-'1.Inputs'!$D$44*(1+$G272)^(9-1)-('1.Inputs'!$D$20/'1.Inputs'!$D$27+'1.Inputs'!$D$23/'1.Inputs'!$D$28))))*'1.Inputs'!$D$53</f>
        <v>-376778421.89754891</v>
      </c>
      <c r="AL272" s="36">
        <f ca="1">AB272-AL$13-AL$14+MIN(AL$13,MAX(0,((('1.Inputs'!$D$37*12*IF(10=1,'1.Inputs'!$D$38,IF(10=2,'1.Inputs'!$D$39,$E272)))*$F272*(('1.Inputs'!$D$40)+(1-'1.Inputs'!$D$40)*(1+'1.Inputs'!$D$41))*(1+$G272)^(10-1))-(('1.Inputs'!$D$37*12*IF(10=1,'1.Inputs'!$D$38,IF(10=2,'1.Inputs'!$D$39,$E272)))/(1-'1.Inputs'!$D$42)*$D272*(1+$G272)^(10-1))-('1.Inputs'!$D$37*12*IF(10=1,'1.Inputs'!$D$38,IF(10=2,'1.Inputs'!$D$39,$E272)))*'1.Inputs'!$D$43*(1+$G272)^(10-1)-'1.Inputs'!$D$44*(1+$G272)^(10-1)-('1.Inputs'!$D$20/'1.Inputs'!$D$27+'1.Inputs'!$D$23/'1.Inputs'!$D$28))))*'1.Inputs'!$D$53+'1.Inputs'!$D$35</f>
        <v>3447650027.9293594</v>
      </c>
      <c r="AM272" s="48">
        <f ca="1">R272+NPV('1.Inputs'!$D$55,S272:AB272)</f>
        <v>-4124372601.22963</v>
      </c>
      <c r="AN272" s="48">
        <f ca="1">-('1.Inputs'!$D$24*(1-'1.Inputs'!$D$31)+'1.Inputs'!$D$35)+NPV('1.Inputs'!$D$54,AC272:AL272)</f>
        <v>-4472388748.8679619</v>
      </c>
      <c r="AO272" s="36">
        <f t="shared" ref="AO272:AO335" ca="1" si="37">MIN(S272/(AC$13+AC$14),T272/(AD$13+AD$14),U272/(AE$13+AE$14),V272/(AF$13+AF$14),W272/(AG$13+AG$14),X272/(AH$13+AH$14),Y272/(AI$13+AI$14))</f>
        <v>-8.4578397812909252</v>
      </c>
      <c r="AP272" s="36">
        <f t="shared" ref="AP272:AP335" ca="1" si="38">MIN(U272/(AE$13+AE$14),V272/(AF$13+AF$14),W272/(AG$13+AG$14),X272/(AH$13+AH$14),Y272/(AI$13+AI$14))</f>
        <v>-1.228292107741797</v>
      </c>
      <c r="AQ272" s="36">
        <f ca="1">'1.Inputs'!$D$35+MIN(SUM($AC272:AC272),SUM($AC272:AD272),SUM($AC272:AE272),SUM($AC272:AF272),SUM($AC272:AG272),SUM($AC272:AH272),SUM($AC272:AI272),SUM($AC272:AJ272),SUM($AC272:AK272),SUM($AC272:AL272))</f>
        <v>-5519177313.0845251</v>
      </c>
      <c r="AR272" s="36">
        <f ca="1">IF(AP272&lt;'1.Inputs'!$D$57,1,0)</f>
        <v>1</v>
      </c>
      <c r="AS272" s="36">
        <f t="shared" ref="AS272:AS335" ca="1" si="39">IF(AQ272&lt;0,1,0)</f>
        <v>1</v>
      </c>
    </row>
    <row r="273" spans="2:45" ht="15" customHeight="1" x14ac:dyDescent="0.25">
      <c r="B273" s="36">
        <v>258</v>
      </c>
      <c r="C273" s="36">
        <f t="shared" ca="1" si="32"/>
        <v>0.84845370214956617</v>
      </c>
      <c r="D273" s="36">
        <f t="shared" ca="1" si="33"/>
        <v>20580.118352098776</v>
      </c>
      <c r="E273" s="47">
        <f t="shared" ca="1" si="34"/>
        <v>0.87169044621509451</v>
      </c>
      <c r="F273" s="36">
        <f t="shared" ca="1" si="35"/>
        <v>27126.521477041373</v>
      </c>
      <c r="G273" s="36">
        <f t="shared" ca="1" si="36"/>
        <v>4.4443106766931667E-2</v>
      </c>
      <c r="H273" s="36">
        <f ca="1">((('1.Inputs'!$D$37*12*IF(1=1,'1.Inputs'!$D$38,IF(1=2,'1.Inputs'!$D$39,$E273)))*$F273*(('1.Inputs'!$D$40)+(1-'1.Inputs'!$D$40)*(1+'1.Inputs'!$D$41))*(1+$G273)^(1-1))*'1.Inputs'!$D$47+(('1.Inputs'!$D$37*12*IF(1=1,'1.Inputs'!$D$38,IF(1=2,'1.Inputs'!$D$39,$E273)))/(1-'1.Inputs'!$D$42)*$D273*(1+$G273)^(1-1))*('1.Inputs'!$D$48-'1.Inputs'!$D$49))/'1.Inputs'!$D$51</f>
        <v>741260564.06602681</v>
      </c>
      <c r="I273" s="36">
        <f ca="1">((('1.Inputs'!$D$37*12*IF(2=1,'1.Inputs'!$D$38,IF(2=2,'1.Inputs'!$D$39,$E273)))*$F273*(('1.Inputs'!$D$40)+(1-'1.Inputs'!$D$40)*(1+'1.Inputs'!$D$41))*(1+$G273)^(2-1))*'1.Inputs'!$D$47+(('1.Inputs'!$D$37*12*IF(2=1,'1.Inputs'!$D$38,IF(2=2,'1.Inputs'!$D$39,$E273)))/(1-'1.Inputs'!$D$42)*$D273*(1+$G273)^(2-1))*('1.Inputs'!$D$48-'1.Inputs'!$D$49))/'1.Inputs'!$D$51</f>
        <v>1083886281.039701</v>
      </c>
      <c r="J273" s="36">
        <f ca="1">((('1.Inputs'!$D$37*12*IF(3=1,'1.Inputs'!$D$38,IF(3=2,'1.Inputs'!$D$39,$E273)))*$F273*(('1.Inputs'!$D$40)+(1-'1.Inputs'!$D$40)*(1+'1.Inputs'!$D$41))*(1+$G273)^(3-1))*'1.Inputs'!$D$47+(('1.Inputs'!$D$37*12*IF(3=1,'1.Inputs'!$D$38,IF(3=2,'1.Inputs'!$D$39,$E273)))/(1-'1.Inputs'!$D$42)*$D273*(1+$G273)^(3-1))*('1.Inputs'!$D$48-'1.Inputs'!$D$49))/'1.Inputs'!$D$51</f>
        <v>1409719650.060298</v>
      </c>
      <c r="K273" s="36">
        <f ca="1">((('1.Inputs'!$D$37*12*IF(4=1,'1.Inputs'!$D$38,IF(4=2,'1.Inputs'!$D$39,$E273)))*$F273*(('1.Inputs'!$D$40)+(1-'1.Inputs'!$D$40)*(1+'1.Inputs'!$D$41))*(1+$G273)^(4-1))*'1.Inputs'!$D$47+(('1.Inputs'!$D$37*12*IF(4=1,'1.Inputs'!$D$38,IF(4=2,'1.Inputs'!$D$39,$E273)))/(1-'1.Inputs'!$D$42)*$D273*(1+$G273)^(4-1))*('1.Inputs'!$D$48-'1.Inputs'!$D$49))/'1.Inputs'!$D$51</f>
        <v>1472371970.9793694</v>
      </c>
      <c r="L273" s="36">
        <f ca="1">((('1.Inputs'!$D$37*12*IF(5=1,'1.Inputs'!$D$38,IF(5=2,'1.Inputs'!$D$39,$E273)))*$F273*(('1.Inputs'!$D$40)+(1-'1.Inputs'!$D$40)*(1+'1.Inputs'!$D$41))*(1+$G273)^(5-1))*'1.Inputs'!$D$47+(('1.Inputs'!$D$37*12*IF(5=1,'1.Inputs'!$D$38,IF(5=2,'1.Inputs'!$D$39,$E273)))/(1-'1.Inputs'!$D$42)*$D273*(1+$G273)^(5-1))*('1.Inputs'!$D$48-'1.Inputs'!$D$49))/'1.Inputs'!$D$51</f>
        <v>1537808755.6862433</v>
      </c>
      <c r="M273" s="36">
        <f ca="1">((('1.Inputs'!$D$37*12*IF(6=1,'1.Inputs'!$D$38,IF(6=2,'1.Inputs'!$D$39,$E273)))*$F273*(('1.Inputs'!$D$40)+(1-'1.Inputs'!$D$40)*(1+'1.Inputs'!$D$41))*(1+$G273)^(6-1))*'1.Inputs'!$D$47+(('1.Inputs'!$D$37*12*IF(6=1,'1.Inputs'!$D$38,IF(6=2,'1.Inputs'!$D$39,$E273)))/(1-'1.Inputs'!$D$42)*$D273*(1+$G273)^(6-1))*('1.Inputs'!$D$48-'1.Inputs'!$D$49))/'1.Inputs'!$D$51</f>
        <v>1606153754.4023292</v>
      </c>
      <c r="N273" s="36">
        <f ca="1">((('1.Inputs'!$D$37*12*IF(7=1,'1.Inputs'!$D$38,IF(7=2,'1.Inputs'!$D$39,$E273)))*$F273*(('1.Inputs'!$D$40)+(1-'1.Inputs'!$D$40)*(1+'1.Inputs'!$D$41))*(1+$G273)^(7-1))*'1.Inputs'!$D$47+(('1.Inputs'!$D$37*12*IF(7=1,'1.Inputs'!$D$38,IF(7=2,'1.Inputs'!$D$39,$E273)))/(1-'1.Inputs'!$D$42)*$D273*(1+$G273)^(7-1))*('1.Inputs'!$D$48-'1.Inputs'!$D$49))/'1.Inputs'!$D$51</f>
        <v>1677536217.1933403</v>
      </c>
      <c r="O273" s="36">
        <f ca="1">((('1.Inputs'!$D$37*12*IF(8=1,'1.Inputs'!$D$38,IF(8=2,'1.Inputs'!$D$39,$E273)))*$F273*(('1.Inputs'!$D$40)+(1-'1.Inputs'!$D$40)*(1+'1.Inputs'!$D$41))*(1+$G273)^(8-1))*'1.Inputs'!$D$47+(('1.Inputs'!$D$37*12*IF(8=1,'1.Inputs'!$D$38,IF(8=2,'1.Inputs'!$D$39,$E273)))/(1-'1.Inputs'!$D$42)*$D273*(1+$G273)^(8-1))*('1.Inputs'!$D$48-'1.Inputs'!$D$49))/'1.Inputs'!$D$51</f>
        <v>1752091138.3994589</v>
      </c>
      <c r="P273" s="36">
        <f ca="1">((('1.Inputs'!$D$37*12*IF(9=1,'1.Inputs'!$D$38,IF(9=2,'1.Inputs'!$D$39,$E273)))*$F273*(('1.Inputs'!$D$40)+(1-'1.Inputs'!$D$40)*(1+'1.Inputs'!$D$41))*(1+$G273)^(9-1))*'1.Inputs'!$D$47+(('1.Inputs'!$D$37*12*IF(9=1,'1.Inputs'!$D$38,IF(9=2,'1.Inputs'!$D$39,$E273)))/(1-'1.Inputs'!$D$42)*$D273*(1+$G273)^(9-1))*('1.Inputs'!$D$48-'1.Inputs'!$D$49))/'1.Inputs'!$D$51</f>
        <v>1829959511.9287407</v>
      </c>
      <c r="Q273" s="36">
        <f ca="1">((('1.Inputs'!$D$37*12*IF(10=1,'1.Inputs'!$D$38,IF(10=2,'1.Inputs'!$D$39,$E273)))*$F273*(('1.Inputs'!$D$40)+(1-'1.Inputs'!$D$40)*(1+'1.Inputs'!$D$41))*(1+$G273)^(10-1))*'1.Inputs'!$D$47+(('1.Inputs'!$D$37*12*IF(10=1,'1.Inputs'!$D$38,IF(10=2,'1.Inputs'!$D$39,$E273)))/(1-'1.Inputs'!$D$42)*$D273*(1+$G273)^(10-1))*('1.Inputs'!$D$48-'1.Inputs'!$D$49))/'1.Inputs'!$D$51</f>
        <v>1911288597.8965521</v>
      </c>
      <c r="R273" s="36">
        <f>-'1.Inputs'!$D$24</f>
        <v>-2050000000</v>
      </c>
      <c r="S273" s="36">
        <f ca="1">((('1.Inputs'!$D$37*12*IF(1=1,'1.Inputs'!$D$38,IF(1=2,'1.Inputs'!$D$39,$E273)))*$F273*(('1.Inputs'!$D$40)+(1-'1.Inputs'!$D$40)*(1+'1.Inputs'!$D$41))*(1+$G273)^(1-1))-(('1.Inputs'!$D$37*12*IF(1=1,'1.Inputs'!$D$38,IF(1=2,'1.Inputs'!$D$39,$E273)))/(1-'1.Inputs'!$D$42)*$D273*(1+$G273)^(1-1))-('1.Inputs'!$D$37*12*IF(1=1,'1.Inputs'!$D$38,IF(1=2,'1.Inputs'!$D$39,$E273)))*'1.Inputs'!$D$43*(1+$G273)^(1-1)-'1.Inputs'!$D$44*(1+$G273)^(1-1)-('1.Inputs'!$D$20/'1.Inputs'!$D$27+'1.Inputs'!$D$23/'1.Inputs'!$D$28))-MAX(0,((('1.Inputs'!$D$37*12*IF(1=1,'1.Inputs'!$D$38,IF(1=2,'1.Inputs'!$D$39,$E273)))*$F273*(('1.Inputs'!$D$40)+(1-'1.Inputs'!$D$40)*(1+'1.Inputs'!$D$41))*(1+$G273)^(1-1))-(('1.Inputs'!$D$37*12*IF(1=1,'1.Inputs'!$D$38,IF(1=2,'1.Inputs'!$D$39,$E273)))/(1-'1.Inputs'!$D$42)*$D273*(1+$G273)^(1-1))-('1.Inputs'!$D$37*12*IF(1=1,'1.Inputs'!$D$38,IF(1=2,'1.Inputs'!$D$39,$E273)))*'1.Inputs'!$D$43*(1+$G273)^(1-1)-'1.Inputs'!$D$44*(1+$G273)^(1-1)-('1.Inputs'!$D$20/'1.Inputs'!$D$27+'1.Inputs'!$D$23/'1.Inputs'!$D$28)))*'1.Inputs'!$D$53+('1.Inputs'!$D$20/'1.Inputs'!$D$27+'1.Inputs'!$D$23/'1.Inputs'!$D$28)-H273</f>
        <v>-1102352975.7854958</v>
      </c>
      <c r="T273" s="36">
        <f ca="1">((('1.Inputs'!$D$37*12*IF(2=1,'1.Inputs'!$D$38,IF(2=2,'1.Inputs'!$D$39,$E273)))*$F273*(('1.Inputs'!$D$40)+(1-'1.Inputs'!$D$40)*(1+'1.Inputs'!$D$41))*(1+$G273)^(2-1))-(('1.Inputs'!$D$37*12*IF(2=1,'1.Inputs'!$D$38,IF(2=2,'1.Inputs'!$D$39,$E273)))/(1-'1.Inputs'!$D$42)*$D273*(1+$G273)^(2-1))-('1.Inputs'!$D$37*12*IF(2=1,'1.Inputs'!$D$38,IF(2=2,'1.Inputs'!$D$39,$E273)))*'1.Inputs'!$D$43*(1+$G273)^(2-1)-'1.Inputs'!$D$44*(1+$G273)^(2-1)-('1.Inputs'!$D$20/'1.Inputs'!$D$27+'1.Inputs'!$D$23/'1.Inputs'!$D$28))-MAX(0,((('1.Inputs'!$D$37*12*IF(2=1,'1.Inputs'!$D$38,IF(2=2,'1.Inputs'!$D$39,$E273)))*$F273*(('1.Inputs'!$D$40)+(1-'1.Inputs'!$D$40)*(1+'1.Inputs'!$D$41))*(1+$G273)^(2-1))-(('1.Inputs'!$D$37*12*IF(2=1,'1.Inputs'!$D$38,IF(2=2,'1.Inputs'!$D$39,$E273)))/(1-'1.Inputs'!$D$42)*$D273*(1+$G273)^(2-1))-('1.Inputs'!$D$37*12*IF(2=1,'1.Inputs'!$D$38,IF(2=2,'1.Inputs'!$D$39,$E273)))*'1.Inputs'!$D$43*(1+$G273)^(2-1)-'1.Inputs'!$D$44*(1+$G273)^(2-1)-('1.Inputs'!$D$20/'1.Inputs'!$D$27+'1.Inputs'!$D$23/'1.Inputs'!$D$28)))*'1.Inputs'!$D$53+('1.Inputs'!$D$20/'1.Inputs'!$D$27+'1.Inputs'!$D$23/'1.Inputs'!$D$28)-(I273-H273)</f>
        <v>-494622870.99432266</v>
      </c>
      <c r="U273" s="36">
        <f ca="1">((('1.Inputs'!$D$37*12*IF(3=1,'1.Inputs'!$D$38,IF(3=2,'1.Inputs'!$D$39,$E273)))*$F273*(('1.Inputs'!$D$40)+(1-'1.Inputs'!$D$40)*(1+'1.Inputs'!$D$41))*(1+$G273)^(3-1))-(('1.Inputs'!$D$37*12*IF(3=1,'1.Inputs'!$D$38,IF(3=2,'1.Inputs'!$D$39,$E273)))/(1-'1.Inputs'!$D$42)*$D273*(1+$G273)^(3-1))-('1.Inputs'!$D$37*12*IF(3=1,'1.Inputs'!$D$38,IF(3=2,'1.Inputs'!$D$39,$E273)))*'1.Inputs'!$D$43*(1+$G273)^(3-1)-'1.Inputs'!$D$44*(1+$G273)^(3-1)-('1.Inputs'!$D$20/'1.Inputs'!$D$27+'1.Inputs'!$D$23/'1.Inputs'!$D$28))-MAX(0,((('1.Inputs'!$D$37*12*IF(3=1,'1.Inputs'!$D$38,IF(3=2,'1.Inputs'!$D$39,$E273)))*$F273*(('1.Inputs'!$D$40)+(1-'1.Inputs'!$D$40)*(1+'1.Inputs'!$D$41))*(1+$G273)^(3-1))-(('1.Inputs'!$D$37*12*IF(3=1,'1.Inputs'!$D$38,IF(3=2,'1.Inputs'!$D$39,$E273)))/(1-'1.Inputs'!$D$42)*$D273*(1+$G273)^(3-1))-('1.Inputs'!$D$37*12*IF(3=1,'1.Inputs'!$D$38,IF(3=2,'1.Inputs'!$D$39,$E273)))*'1.Inputs'!$D$43*(1+$G273)^(3-1)-'1.Inputs'!$D$44*(1+$G273)^(3-1)-('1.Inputs'!$D$20/'1.Inputs'!$D$27+'1.Inputs'!$D$23/'1.Inputs'!$D$28)))*'1.Inputs'!$D$53+('1.Inputs'!$D$20/'1.Inputs'!$D$27+'1.Inputs'!$D$23/'1.Inputs'!$D$28)-(J273-I273)</f>
        <v>-282721225.84492183</v>
      </c>
      <c r="V273" s="36">
        <f ca="1">((('1.Inputs'!$D$37*12*IF(4=1,'1.Inputs'!$D$38,IF(4=2,'1.Inputs'!$D$39,$E273)))*$F273*(('1.Inputs'!$D$40)+(1-'1.Inputs'!$D$40)*(1+'1.Inputs'!$D$41))*(1+$G273)^(4-1))-(('1.Inputs'!$D$37*12*IF(4=1,'1.Inputs'!$D$38,IF(4=2,'1.Inputs'!$D$39,$E273)))/(1-'1.Inputs'!$D$42)*$D273*(1+$G273)^(4-1))-('1.Inputs'!$D$37*12*IF(4=1,'1.Inputs'!$D$38,IF(4=2,'1.Inputs'!$D$39,$E273)))*'1.Inputs'!$D$43*(1+$G273)^(4-1)-'1.Inputs'!$D$44*(1+$G273)^(4-1)-('1.Inputs'!$D$20/'1.Inputs'!$D$27+'1.Inputs'!$D$23/'1.Inputs'!$D$28))-MAX(0,((('1.Inputs'!$D$37*12*IF(4=1,'1.Inputs'!$D$38,IF(4=2,'1.Inputs'!$D$39,$E273)))*$F273*(('1.Inputs'!$D$40)+(1-'1.Inputs'!$D$40)*(1+'1.Inputs'!$D$41))*(1+$G273)^(4-1))-(('1.Inputs'!$D$37*12*IF(4=1,'1.Inputs'!$D$38,IF(4=2,'1.Inputs'!$D$39,$E273)))/(1-'1.Inputs'!$D$42)*$D273*(1+$G273)^(4-1))-('1.Inputs'!$D$37*12*IF(4=1,'1.Inputs'!$D$38,IF(4=2,'1.Inputs'!$D$39,$E273)))*'1.Inputs'!$D$43*(1+$G273)^(4-1)-'1.Inputs'!$D$44*(1+$G273)^(4-1)-('1.Inputs'!$D$20/'1.Inputs'!$D$27+'1.Inputs'!$D$23/'1.Inputs'!$D$28)))*'1.Inputs'!$D$53+('1.Inputs'!$D$20/'1.Inputs'!$D$27+'1.Inputs'!$D$23/'1.Inputs'!$D$28)-(K273-J273)</f>
        <v>-17624140.161288977</v>
      </c>
      <c r="W273" s="36">
        <f ca="1">((('1.Inputs'!$D$37*12*IF(5=1,'1.Inputs'!$D$38,IF(5=2,'1.Inputs'!$D$39,$E273)))*$F273*(('1.Inputs'!$D$40)+(1-'1.Inputs'!$D$40)*(1+'1.Inputs'!$D$41))*(1+$G273)^(5-1))-(('1.Inputs'!$D$37*12*IF(5=1,'1.Inputs'!$D$38,IF(5=2,'1.Inputs'!$D$39,$E273)))/(1-'1.Inputs'!$D$42)*$D273*(1+$G273)^(5-1))-('1.Inputs'!$D$37*12*IF(5=1,'1.Inputs'!$D$38,IF(5=2,'1.Inputs'!$D$39,$E273)))*'1.Inputs'!$D$43*(1+$G273)^(5-1)-'1.Inputs'!$D$44*(1+$G273)^(5-1)-('1.Inputs'!$D$20/'1.Inputs'!$D$27+'1.Inputs'!$D$23/'1.Inputs'!$D$28))-MAX(0,((('1.Inputs'!$D$37*12*IF(5=1,'1.Inputs'!$D$38,IF(5=2,'1.Inputs'!$D$39,$E273)))*$F273*(('1.Inputs'!$D$40)+(1-'1.Inputs'!$D$40)*(1+'1.Inputs'!$D$41))*(1+$G273)^(5-1))-(('1.Inputs'!$D$37*12*IF(5=1,'1.Inputs'!$D$38,IF(5=2,'1.Inputs'!$D$39,$E273)))/(1-'1.Inputs'!$D$42)*$D273*(1+$G273)^(5-1))-('1.Inputs'!$D$37*12*IF(5=1,'1.Inputs'!$D$38,IF(5=2,'1.Inputs'!$D$39,$E273)))*'1.Inputs'!$D$43*(1+$G273)^(5-1)-'1.Inputs'!$D$44*(1+$G273)^(5-1)-('1.Inputs'!$D$20/'1.Inputs'!$D$27+'1.Inputs'!$D$23/'1.Inputs'!$D$28)))*'1.Inputs'!$D$53+('1.Inputs'!$D$20/'1.Inputs'!$D$27+'1.Inputs'!$D$23/'1.Inputs'!$D$28)-(L273-K273)</f>
        <v>-18407411.704152822</v>
      </c>
      <c r="X273" s="36">
        <f ca="1">((('1.Inputs'!$D$37*12*IF(6=1,'1.Inputs'!$D$38,IF(6=2,'1.Inputs'!$D$39,$E273)))*$F273*(('1.Inputs'!$D$40)+(1-'1.Inputs'!$D$40)*(1+'1.Inputs'!$D$41))*(1+$G273)^(6-1))-(('1.Inputs'!$D$37*12*IF(6=1,'1.Inputs'!$D$38,IF(6=2,'1.Inputs'!$D$39,$E273)))/(1-'1.Inputs'!$D$42)*$D273*(1+$G273)^(6-1))-('1.Inputs'!$D$37*12*IF(6=1,'1.Inputs'!$D$38,IF(6=2,'1.Inputs'!$D$39,$E273)))*'1.Inputs'!$D$43*(1+$G273)^(6-1)-'1.Inputs'!$D$44*(1+$G273)^(6-1)-('1.Inputs'!$D$20/'1.Inputs'!$D$27+'1.Inputs'!$D$23/'1.Inputs'!$D$28))-MAX(0,((('1.Inputs'!$D$37*12*IF(6=1,'1.Inputs'!$D$38,IF(6=2,'1.Inputs'!$D$39,$E273)))*$F273*(('1.Inputs'!$D$40)+(1-'1.Inputs'!$D$40)*(1+'1.Inputs'!$D$41))*(1+$G273)^(6-1))-(('1.Inputs'!$D$37*12*IF(6=1,'1.Inputs'!$D$38,IF(6=2,'1.Inputs'!$D$39,$E273)))/(1-'1.Inputs'!$D$42)*$D273*(1+$G273)^(6-1))-('1.Inputs'!$D$37*12*IF(6=1,'1.Inputs'!$D$38,IF(6=2,'1.Inputs'!$D$39,$E273)))*'1.Inputs'!$D$43*(1+$G273)^(6-1)-'1.Inputs'!$D$44*(1+$G273)^(6-1)-('1.Inputs'!$D$20/'1.Inputs'!$D$27+'1.Inputs'!$D$23/'1.Inputs'!$D$28)))*'1.Inputs'!$D$53+('1.Inputs'!$D$20/'1.Inputs'!$D$27+'1.Inputs'!$D$23/'1.Inputs'!$D$28)-(M273-L273)</f>
        <v>-19225494.267822742</v>
      </c>
      <c r="Y273" s="36">
        <f ca="1">((('1.Inputs'!$D$37*12*IF(7=1,'1.Inputs'!$D$38,IF(7=2,'1.Inputs'!$D$39,$E273)))*$F273*(('1.Inputs'!$D$40)+(1-'1.Inputs'!$D$40)*(1+'1.Inputs'!$D$41))*(1+$G273)^(7-1))-(('1.Inputs'!$D$37*12*IF(7=1,'1.Inputs'!$D$38,IF(7=2,'1.Inputs'!$D$39,$E273)))/(1-'1.Inputs'!$D$42)*$D273*(1+$G273)^(7-1))-('1.Inputs'!$D$37*12*IF(7=1,'1.Inputs'!$D$38,IF(7=2,'1.Inputs'!$D$39,$E273)))*'1.Inputs'!$D$43*(1+$G273)^(7-1)-'1.Inputs'!$D$44*(1+$G273)^(7-1)-('1.Inputs'!$D$20/'1.Inputs'!$D$27+'1.Inputs'!$D$23/'1.Inputs'!$D$28))-MAX(0,((('1.Inputs'!$D$37*12*IF(7=1,'1.Inputs'!$D$38,IF(7=2,'1.Inputs'!$D$39,$E273)))*$F273*(('1.Inputs'!$D$40)+(1-'1.Inputs'!$D$40)*(1+'1.Inputs'!$D$41))*(1+$G273)^(7-1))-(('1.Inputs'!$D$37*12*IF(7=1,'1.Inputs'!$D$38,IF(7=2,'1.Inputs'!$D$39,$E273)))/(1-'1.Inputs'!$D$42)*$D273*(1+$G273)^(7-1))-('1.Inputs'!$D$37*12*IF(7=1,'1.Inputs'!$D$38,IF(7=2,'1.Inputs'!$D$39,$E273)))*'1.Inputs'!$D$43*(1+$G273)^(7-1)-'1.Inputs'!$D$44*(1+$G273)^(7-1)-('1.Inputs'!$D$20/'1.Inputs'!$D$27+'1.Inputs'!$D$23/'1.Inputs'!$D$28)))*'1.Inputs'!$D$53+('1.Inputs'!$D$20/'1.Inputs'!$D$27+'1.Inputs'!$D$23/'1.Inputs'!$D$28)-(N273-M273)</f>
        <v>-20079934.962215662</v>
      </c>
      <c r="Z273" s="36">
        <f ca="1">((('1.Inputs'!$D$37*12*IF(8=1,'1.Inputs'!$D$38,IF(8=2,'1.Inputs'!$D$39,$E273)))*$F273*(('1.Inputs'!$D$40)+(1-'1.Inputs'!$D$40)*(1+'1.Inputs'!$D$41))*(1+$G273)^(8-1))-(('1.Inputs'!$D$37*12*IF(8=1,'1.Inputs'!$D$38,IF(8=2,'1.Inputs'!$D$39,$E273)))/(1-'1.Inputs'!$D$42)*$D273*(1+$G273)^(8-1))-('1.Inputs'!$D$37*12*IF(8=1,'1.Inputs'!$D$38,IF(8=2,'1.Inputs'!$D$39,$E273)))*'1.Inputs'!$D$43*(1+$G273)^(8-1)-'1.Inputs'!$D$44*(1+$G273)^(8-1)-('1.Inputs'!$D$20/'1.Inputs'!$D$27+'1.Inputs'!$D$23/'1.Inputs'!$D$28))-MAX(0,((('1.Inputs'!$D$37*12*IF(8=1,'1.Inputs'!$D$38,IF(8=2,'1.Inputs'!$D$39,$E273)))*$F273*(('1.Inputs'!$D$40)+(1-'1.Inputs'!$D$40)*(1+'1.Inputs'!$D$41))*(1+$G273)^(8-1))-(('1.Inputs'!$D$37*12*IF(8=1,'1.Inputs'!$D$38,IF(8=2,'1.Inputs'!$D$39,$E273)))/(1-'1.Inputs'!$D$42)*$D273*(1+$G273)^(8-1))-('1.Inputs'!$D$37*12*IF(8=1,'1.Inputs'!$D$38,IF(8=2,'1.Inputs'!$D$39,$E273)))*'1.Inputs'!$D$43*(1+$G273)^(8-1)-'1.Inputs'!$D$44*(1+$G273)^(8-1)-('1.Inputs'!$D$20/'1.Inputs'!$D$27+'1.Inputs'!$D$23/'1.Inputs'!$D$28)))*'1.Inputs'!$D$53+('1.Inputs'!$D$20/'1.Inputs'!$D$27+'1.Inputs'!$D$23/'1.Inputs'!$D$28)-(O273-N273)</f>
        <v>-20972349.655614853</v>
      </c>
      <c r="AA273" s="36">
        <f ca="1">((('1.Inputs'!$D$37*12*IF(9=1,'1.Inputs'!$D$38,IF(9=2,'1.Inputs'!$D$39,$E273)))*$F273*(('1.Inputs'!$D$40)+(1-'1.Inputs'!$D$40)*(1+'1.Inputs'!$D$41))*(1+$G273)^(9-1))-(('1.Inputs'!$D$37*12*IF(9=1,'1.Inputs'!$D$38,IF(9=2,'1.Inputs'!$D$39,$E273)))/(1-'1.Inputs'!$D$42)*$D273*(1+$G273)^(9-1))-('1.Inputs'!$D$37*12*IF(9=1,'1.Inputs'!$D$38,IF(9=2,'1.Inputs'!$D$39,$E273)))*'1.Inputs'!$D$43*(1+$G273)^(9-1)-'1.Inputs'!$D$44*(1+$G273)^(9-1)-('1.Inputs'!$D$20/'1.Inputs'!$D$27+'1.Inputs'!$D$23/'1.Inputs'!$D$28))-MAX(0,((('1.Inputs'!$D$37*12*IF(9=1,'1.Inputs'!$D$38,IF(9=2,'1.Inputs'!$D$39,$E273)))*$F273*(('1.Inputs'!$D$40)+(1-'1.Inputs'!$D$40)*(1+'1.Inputs'!$D$41))*(1+$G273)^(9-1))-(('1.Inputs'!$D$37*12*IF(9=1,'1.Inputs'!$D$38,IF(9=2,'1.Inputs'!$D$39,$E273)))/(1-'1.Inputs'!$D$42)*$D273*(1+$G273)^(9-1))-('1.Inputs'!$D$37*12*IF(9=1,'1.Inputs'!$D$38,IF(9=2,'1.Inputs'!$D$39,$E273)))*'1.Inputs'!$D$43*(1+$G273)^(9-1)-'1.Inputs'!$D$44*(1+$G273)^(9-1)-('1.Inputs'!$D$20/'1.Inputs'!$D$27+'1.Inputs'!$D$23/'1.Inputs'!$D$28)))*'1.Inputs'!$D$53+('1.Inputs'!$D$20/'1.Inputs'!$D$27+'1.Inputs'!$D$23/'1.Inputs'!$D$28)-(P273-O273)</f>
        <v>-21904426.030511141</v>
      </c>
      <c r="AB273" s="36">
        <f ca="1">((('1.Inputs'!$D$37*12*IF(10=1,'1.Inputs'!$D$38,IF(10=2,'1.Inputs'!$D$39,$E273)))*$F273*(('1.Inputs'!$D$40)+(1-'1.Inputs'!$D$40)*(1+'1.Inputs'!$D$41))*(1+$G273)^(10-1))-(('1.Inputs'!$D$37*12*IF(10=1,'1.Inputs'!$D$38,IF(10=2,'1.Inputs'!$D$39,$E273)))/(1-'1.Inputs'!$D$42)*$D273*(1+$G273)^(10-1))-('1.Inputs'!$D$37*12*IF(10=1,'1.Inputs'!$D$38,IF(10=2,'1.Inputs'!$D$39,$E273)))*'1.Inputs'!$D$43*(1+$G273)^(10-1)-'1.Inputs'!$D$44*(1+$G273)^(10-1)-('1.Inputs'!$D$20/'1.Inputs'!$D$27+'1.Inputs'!$D$23/'1.Inputs'!$D$28))-MAX(0,((('1.Inputs'!$D$37*12*IF(10=1,'1.Inputs'!$D$38,IF(10=2,'1.Inputs'!$D$39,$E273)))*$F273*(('1.Inputs'!$D$40)+(1-'1.Inputs'!$D$40)*(1+'1.Inputs'!$D$41))*(1+$G273)^(10-1))-(('1.Inputs'!$D$37*12*IF(10=1,'1.Inputs'!$D$38,IF(10=2,'1.Inputs'!$D$39,$E273)))/(1-'1.Inputs'!$D$42)*$D273*(1+$G273)^(10-1))-('1.Inputs'!$D$37*12*IF(10=1,'1.Inputs'!$D$38,IF(10=2,'1.Inputs'!$D$39,$E273)))*'1.Inputs'!$D$43*(1+$G273)^(10-1)-'1.Inputs'!$D$44*(1+$G273)^(10-1)-('1.Inputs'!$D$20/'1.Inputs'!$D$27+'1.Inputs'!$D$23/'1.Inputs'!$D$28)))*'1.Inputs'!$D$53+('1.Inputs'!$D$20/'1.Inputs'!$D$27+'1.Inputs'!$D$23/'1.Inputs'!$D$28)-(Q273-P273)+(('1.Inputs'!$D$20+'1.Inputs'!$D$23-('1.Inputs'!$D$20/'1.Inputs'!$D$27+'1.Inputs'!$D$23/'1.Inputs'!$D$28)*'1.Inputs'!$D$10)*'1.Inputs'!$D$60+'1.Inputs'!$D$19*'1.Inputs'!$D$59+Q273)</f>
        <v>2588410671.1212978</v>
      </c>
      <c r="AC273" s="36">
        <f ca="1">S273-AC$13-AC$14+MIN(AC$13,MAX(0,((('1.Inputs'!$D$37*12*IF(1=1,'1.Inputs'!$D$38,IF(1=2,'1.Inputs'!$D$39,$E273)))*$F273*(('1.Inputs'!$D$40)+(1-'1.Inputs'!$D$40)*(1+'1.Inputs'!$D$41))*(1+$G273)^(1-1))-(('1.Inputs'!$D$37*12*IF(1=1,'1.Inputs'!$D$38,IF(1=2,'1.Inputs'!$D$39,$E273)))/(1-'1.Inputs'!$D$42)*$D273*(1+$G273)^(1-1))-('1.Inputs'!$D$37*12*IF(1=1,'1.Inputs'!$D$38,IF(1=2,'1.Inputs'!$D$39,$E273)))*'1.Inputs'!$D$43*(1+$G273)^(1-1)-'1.Inputs'!$D$44*(1+$G273)^(1-1)-('1.Inputs'!$D$20/'1.Inputs'!$D$27+'1.Inputs'!$D$23/'1.Inputs'!$D$28))))*'1.Inputs'!$D$53</f>
        <v>-1249952975.7854958</v>
      </c>
      <c r="AD273" s="36">
        <f ca="1">T273-AD$13-AD$14+MIN(AD$13,MAX(0,((('1.Inputs'!$D$37*12*IF(2=1,'1.Inputs'!$D$38,IF(2=2,'1.Inputs'!$D$39,$E273)))*$F273*(('1.Inputs'!$D$40)+(1-'1.Inputs'!$D$40)*(1+'1.Inputs'!$D$41))*(1+$G273)^(2-1))-(('1.Inputs'!$D$37*12*IF(2=1,'1.Inputs'!$D$38,IF(2=2,'1.Inputs'!$D$39,$E273)))/(1-'1.Inputs'!$D$42)*$D273*(1+$G273)^(2-1))-('1.Inputs'!$D$37*12*IF(2=1,'1.Inputs'!$D$38,IF(2=2,'1.Inputs'!$D$39,$E273)))*'1.Inputs'!$D$43*(1+$G273)^(2-1)-'1.Inputs'!$D$44*(1+$G273)^(2-1)-('1.Inputs'!$D$20/'1.Inputs'!$D$27+'1.Inputs'!$D$23/'1.Inputs'!$D$28))))*'1.Inputs'!$D$53</f>
        <v>-642222870.99432266</v>
      </c>
      <c r="AE273" s="36">
        <f ca="1">U273-AE$13-AE$14+MIN(AE$13,MAX(0,((('1.Inputs'!$D$37*12*IF(3=1,'1.Inputs'!$D$38,IF(3=2,'1.Inputs'!$D$39,$E273)))*$F273*(('1.Inputs'!$D$40)+(1-'1.Inputs'!$D$40)*(1+'1.Inputs'!$D$41))*(1+$G273)^(3-1))-(('1.Inputs'!$D$37*12*IF(3=1,'1.Inputs'!$D$38,IF(3=2,'1.Inputs'!$D$39,$E273)))/(1-'1.Inputs'!$D$42)*$D273*(1+$G273)^(3-1))-('1.Inputs'!$D$37*12*IF(3=1,'1.Inputs'!$D$38,IF(3=2,'1.Inputs'!$D$39,$E273)))*'1.Inputs'!$D$43*(1+$G273)^(3-1)-'1.Inputs'!$D$44*(1+$G273)^(3-1)-('1.Inputs'!$D$20/'1.Inputs'!$D$27+'1.Inputs'!$D$23/'1.Inputs'!$D$28))))*'1.Inputs'!$D$53</f>
        <v>-676321225.84492183</v>
      </c>
      <c r="AF273" s="36">
        <f ca="1">V273-AF$13-AF$14+MIN(AF$13,MAX(0,((('1.Inputs'!$D$37*12*IF(4=1,'1.Inputs'!$D$38,IF(4=2,'1.Inputs'!$D$39,$E273)))*$F273*(('1.Inputs'!$D$40)+(1-'1.Inputs'!$D$40)*(1+'1.Inputs'!$D$41))*(1+$G273)^(4-1))-(('1.Inputs'!$D$37*12*IF(4=1,'1.Inputs'!$D$38,IF(4=2,'1.Inputs'!$D$39,$E273)))/(1-'1.Inputs'!$D$42)*$D273*(1+$G273)^(4-1))-('1.Inputs'!$D$37*12*IF(4=1,'1.Inputs'!$D$38,IF(4=2,'1.Inputs'!$D$39,$E273)))*'1.Inputs'!$D$43*(1+$G273)^(4-1)-'1.Inputs'!$D$44*(1+$G273)^(4-1)-('1.Inputs'!$D$20/'1.Inputs'!$D$27+'1.Inputs'!$D$23/'1.Inputs'!$D$28))))*'1.Inputs'!$D$53</f>
        <v>-381704140.16128898</v>
      </c>
      <c r="AG273" s="36">
        <f ca="1">W273-AG$13-AG$14+MIN(AG$13,MAX(0,((('1.Inputs'!$D$37*12*IF(5=1,'1.Inputs'!$D$38,IF(5=2,'1.Inputs'!$D$39,$E273)))*$F273*(('1.Inputs'!$D$40)+(1-'1.Inputs'!$D$40)*(1+'1.Inputs'!$D$41))*(1+$G273)^(5-1))-(('1.Inputs'!$D$37*12*IF(5=1,'1.Inputs'!$D$38,IF(5=2,'1.Inputs'!$D$39,$E273)))/(1-'1.Inputs'!$D$42)*$D273*(1+$G273)^(5-1))-('1.Inputs'!$D$37*12*IF(5=1,'1.Inputs'!$D$38,IF(5=2,'1.Inputs'!$D$39,$E273)))*'1.Inputs'!$D$43*(1+$G273)^(5-1)-'1.Inputs'!$D$44*(1+$G273)^(5-1)-('1.Inputs'!$D$20/'1.Inputs'!$D$27+'1.Inputs'!$D$23/'1.Inputs'!$D$28))))*'1.Inputs'!$D$53</f>
        <v>-352967411.70415282</v>
      </c>
      <c r="AH273" s="36">
        <f ca="1">X273-AH$13-AH$14+MIN(AH$13,MAX(0,((('1.Inputs'!$D$37*12*IF(6=1,'1.Inputs'!$D$38,IF(6=2,'1.Inputs'!$D$39,$E273)))*$F273*(('1.Inputs'!$D$40)+(1-'1.Inputs'!$D$40)*(1+'1.Inputs'!$D$41))*(1+$G273)^(6-1))-(('1.Inputs'!$D$37*12*IF(6=1,'1.Inputs'!$D$38,IF(6=2,'1.Inputs'!$D$39,$E273)))/(1-'1.Inputs'!$D$42)*$D273*(1+$G273)^(6-1))-('1.Inputs'!$D$37*12*IF(6=1,'1.Inputs'!$D$38,IF(6=2,'1.Inputs'!$D$39,$E273)))*'1.Inputs'!$D$43*(1+$G273)^(6-1)-'1.Inputs'!$D$44*(1+$G273)^(6-1)-('1.Inputs'!$D$20/'1.Inputs'!$D$27+'1.Inputs'!$D$23/'1.Inputs'!$D$28))))*'1.Inputs'!$D$53</f>
        <v>-324265494.26782274</v>
      </c>
      <c r="AI273" s="36">
        <f ca="1">Y273-AI$13-AI$14+MIN(AI$13,MAX(0,((('1.Inputs'!$D$37*12*IF(7=1,'1.Inputs'!$D$38,IF(7=2,'1.Inputs'!$D$39,$E273)))*$F273*(('1.Inputs'!$D$40)+(1-'1.Inputs'!$D$40)*(1+'1.Inputs'!$D$41))*(1+$G273)^(7-1))-(('1.Inputs'!$D$37*12*IF(7=1,'1.Inputs'!$D$38,IF(7=2,'1.Inputs'!$D$39,$E273)))/(1-'1.Inputs'!$D$42)*$D273*(1+$G273)^(7-1))-('1.Inputs'!$D$37*12*IF(7=1,'1.Inputs'!$D$38,IF(7=2,'1.Inputs'!$D$39,$E273)))*'1.Inputs'!$D$43*(1+$G273)^(7-1)-'1.Inputs'!$D$44*(1+$G273)^(7-1)-('1.Inputs'!$D$20/'1.Inputs'!$D$27+'1.Inputs'!$D$23/'1.Inputs'!$D$28))))*'1.Inputs'!$D$53</f>
        <v>-295599934.96221566</v>
      </c>
      <c r="AJ273" s="36">
        <f ca="1">Z273-AJ$13-AJ$14+MIN(AJ$13,MAX(0,((('1.Inputs'!$D$37*12*IF(8=1,'1.Inputs'!$D$38,IF(8=2,'1.Inputs'!$D$39,$E273)))*$F273*(('1.Inputs'!$D$40)+(1-'1.Inputs'!$D$40)*(1+'1.Inputs'!$D$41))*(1+$G273)^(8-1))-(('1.Inputs'!$D$37*12*IF(8=1,'1.Inputs'!$D$38,IF(8=2,'1.Inputs'!$D$39,$E273)))/(1-'1.Inputs'!$D$42)*$D273*(1+$G273)^(8-1))-('1.Inputs'!$D$37*12*IF(8=1,'1.Inputs'!$D$38,IF(8=2,'1.Inputs'!$D$39,$E273)))*'1.Inputs'!$D$43*(1+$G273)^(8-1)-'1.Inputs'!$D$44*(1+$G273)^(8-1)-('1.Inputs'!$D$20/'1.Inputs'!$D$27+'1.Inputs'!$D$23/'1.Inputs'!$D$28))))*'1.Inputs'!$D$53</f>
        <v>-20972349.655614853</v>
      </c>
      <c r="AK273" s="36">
        <f ca="1">AA273-AK$13-AK$14+MIN(AK$13,MAX(0,((('1.Inputs'!$D$37*12*IF(9=1,'1.Inputs'!$D$38,IF(9=2,'1.Inputs'!$D$39,$E273)))*$F273*(('1.Inputs'!$D$40)+(1-'1.Inputs'!$D$40)*(1+'1.Inputs'!$D$41))*(1+$G273)^(9-1))-(('1.Inputs'!$D$37*12*IF(9=1,'1.Inputs'!$D$38,IF(9=2,'1.Inputs'!$D$39,$E273)))/(1-'1.Inputs'!$D$42)*$D273*(1+$G273)^(9-1))-('1.Inputs'!$D$37*12*IF(9=1,'1.Inputs'!$D$38,IF(9=2,'1.Inputs'!$D$39,$E273)))*'1.Inputs'!$D$43*(1+$G273)^(9-1)-'1.Inputs'!$D$44*(1+$G273)^(9-1)-('1.Inputs'!$D$20/'1.Inputs'!$D$27+'1.Inputs'!$D$23/'1.Inputs'!$D$28))))*'1.Inputs'!$D$53</f>
        <v>-21904426.030511141</v>
      </c>
      <c r="AL273" s="36">
        <f ca="1">AB273-AL$13-AL$14+MIN(AL$13,MAX(0,((('1.Inputs'!$D$37*12*IF(10=1,'1.Inputs'!$D$38,IF(10=2,'1.Inputs'!$D$39,$E273)))*$F273*(('1.Inputs'!$D$40)+(1-'1.Inputs'!$D$40)*(1+'1.Inputs'!$D$41))*(1+$G273)^(10-1))-(('1.Inputs'!$D$37*12*IF(10=1,'1.Inputs'!$D$38,IF(10=2,'1.Inputs'!$D$39,$E273)))/(1-'1.Inputs'!$D$42)*$D273*(1+$G273)^(10-1))-('1.Inputs'!$D$37*12*IF(10=1,'1.Inputs'!$D$38,IF(10=2,'1.Inputs'!$D$39,$E273)))*'1.Inputs'!$D$43*(1+$G273)^(10-1)-'1.Inputs'!$D$44*(1+$G273)^(10-1)-('1.Inputs'!$D$20/'1.Inputs'!$D$27+'1.Inputs'!$D$23/'1.Inputs'!$D$28))))*'1.Inputs'!$D$53+'1.Inputs'!$D$35</f>
        <v>3388410671.1212978</v>
      </c>
      <c r="AM273" s="48">
        <f ca="1">R273+NPV('1.Inputs'!$D$55,S273:AB273)</f>
        <v>-2847181658.9487267</v>
      </c>
      <c r="AN273" s="48">
        <f ca="1">-('1.Inputs'!$D$24*(1-'1.Inputs'!$D$31)+'1.Inputs'!$D$35)+NPV('1.Inputs'!$D$54,AC273:AL273)</f>
        <v>-3479338123.1313448</v>
      </c>
      <c r="AO273" s="36">
        <f t="shared" ca="1" si="37"/>
        <v>-7.4685160961076944</v>
      </c>
      <c r="AP273" s="36">
        <f t="shared" ca="1" si="38"/>
        <v>-0.7182957973702282</v>
      </c>
      <c r="AQ273" s="36">
        <f ca="1">'1.Inputs'!$D$35+MIN(SUM($AC273:AC273),SUM($AC273:AD273),SUM($AC273:AE273),SUM($AC273:AF273),SUM($AC273:AG273),SUM($AC273:AH273),SUM($AC273:AI273),SUM($AC273:AJ273),SUM($AC273:AK273),SUM($AC273:AL273))</f>
        <v>-3165910829.4063473</v>
      </c>
      <c r="AR273" s="36">
        <f ca="1">IF(AP273&lt;'1.Inputs'!$D$57,1,0)</f>
        <v>1</v>
      </c>
      <c r="AS273" s="36">
        <f t="shared" ca="1" si="39"/>
        <v>1</v>
      </c>
    </row>
    <row r="274" spans="2:45" ht="15" customHeight="1" x14ac:dyDescent="0.25">
      <c r="B274" s="36">
        <v>259</v>
      </c>
      <c r="C274" s="36">
        <f t="shared" ca="1" si="32"/>
        <v>0.26663395173032944</v>
      </c>
      <c r="D274" s="36">
        <f t="shared" ca="1" si="33"/>
        <v>19059.885388336945</v>
      </c>
      <c r="E274" s="47">
        <f t="shared" ca="1" si="34"/>
        <v>0.79380256077048683</v>
      </c>
      <c r="F274" s="36">
        <f t="shared" ca="1" si="35"/>
        <v>28438.308925501176</v>
      </c>
      <c r="G274" s="36">
        <f t="shared" ca="1" si="36"/>
        <v>3.4901767710820597E-2</v>
      </c>
      <c r="H274" s="36">
        <f ca="1">((('1.Inputs'!$D$37*12*IF(1=1,'1.Inputs'!$D$38,IF(1=2,'1.Inputs'!$D$39,$E274)))*$F274*(('1.Inputs'!$D$40)+(1-'1.Inputs'!$D$40)*(1+'1.Inputs'!$D$41))*(1+$G274)^(1-1))*'1.Inputs'!$D$47+(('1.Inputs'!$D$37*12*IF(1=1,'1.Inputs'!$D$38,IF(1=2,'1.Inputs'!$D$39,$E274)))/(1-'1.Inputs'!$D$42)*$D274*(1+$G274)^(1-1))*('1.Inputs'!$D$48-'1.Inputs'!$D$49))/'1.Inputs'!$D$51</f>
        <v>761768425.95239472</v>
      </c>
      <c r="I274" s="36">
        <f ca="1">((('1.Inputs'!$D$37*12*IF(2=1,'1.Inputs'!$D$38,IF(2=2,'1.Inputs'!$D$39,$E274)))*$F274*(('1.Inputs'!$D$40)+(1-'1.Inputs'!$D$40)*(1+'1.Inputs'!$D$41))*(1+$G274)^(2-1))*'1.Inputs'!$D$47+(('1.Inputs'!$D$37*12*IF(2=1,'1.Inputs'!$D$38,IF(2=2,'1.Inputs'!$D$39,$E274)))/(1-'1.Inputs'!$D$42)*$D274*(1+$G274)^(2-1))*('1.Inputs'!$D$48-'1.Inputs'!$D$49))/'1.Inputs'!$D$51</f>
        <v>1103697686.8461914</v>
      </c>
      <c r="J274" s="36">
        <f ca="1">((('1.Inputs'!$D$37*12*IF(3=1,'1.Inputs'!$D$38,IF(3=2,'1.Inputs'!$D$39,$E274)))*$F274*(('1.Inputs'!$D$40)+(1-'1.Inputs'!$D$40)*(1+'1.Inputs'!$D$41))*(1+$G274)^(3-1))*'1.Inputs'!$D$47+(('1.Inputs'!$D$37*12*IF(3=1,'1.Inputs'!$D$38,IF(3=2,'1.Inputs'!$D$39,$E274)))/(1-'1.Inputs'!$D$42)*$D274*(1+$G274)^(3-1))*('1.Inputs'!$D$48-'1.Inputs'!$D$49))/'1.Inputs'!$D$51</f>
        <v>1295280169.7257681</v>
      </c>
      <c r="K274" s="36">
        <f ca="1">((('1.Inputs'!$D$37*12*IF(4=1,'1.Inputs'!$D$38,IF(4=2,'1.Inputs'!$D$39,$E274)))*$F274*(('1.Inputs'!$D$40)+(1-'1.Inputs'!$D$40)*(1+'1.Inputs'!$D$41))*(1+$G274)^(4-1))*'1.Inputs'!$D$47+(('1.Inputs'!$D$37*12*IF(4=1,'1.Inputs'!$D$38,IF(4=2,'1.Inputs'!$D$39,$E274)))/(1-'1.Inputs'!$D$42)*$D274*(1+$G274)^(4-1))*('1.Inputs'!$D$48-'1.Inputs'!$D$49))/'1.Inputs'!$D$51</f>
        <v>1340487737.3299689</v>
      </c>
      <c r="L274" s="36">
        <f ca="1">((('1.Inputs'!$D$37*12*IF(5=1,'1.Inputs'!$D$38,IF(5=2,'1.Inputs'!$D$39,$E274)))*$F274*(('1.Inputs'!$D$40)+(1-'1.Inputs'!$D$40)*(1+'1.Inputs'!$D$41))*(1+$G274)^(5-1))*'1.Inputs'!$D$47+(('1.Inputs'!$D$37*12*IF(5=1,'1.Inputs'!$D$38,IF(5=2,'1.Inputs'!$D$39,$E274)))/(1-'1.Inputs'!$D$42)*$D274*(1+$G274)^(5-1))*('1.Inputs'!$D$48-'1.Inputs'!$D$49))/'1.Inputs'!$D$51</f>
        <v>1387273128.9574633</v>
      </c>
      <c r="M274" s="36">
        <f ca="1">((('1.Inputs'!$D$37*12*IF(6=1,'1.Inputs'!$D$38,IF(6=2,'1.Inputs'!$D$39,$E274)))*$F274*(('1.Inputs'!$D$40)+(1-'1.Inputs'!$D$40)*(1+'1.Inputs'!$D$41))*(1+$G274)^(6-1))*'1.Inputs'!$D$47+(('1.Inputs'!$D$37*12*IF(6=1,'1.Inputs'!$D$38,IF(6=2,'1.Inputs'!$D$39,$E274)))/(1-'1.Inputs'!$D$42)*$D274*(1+$G274)^(6-1))*('1.Inputs'!$D$48-'1.Inputs'!$D$49))/'1.Inputs'!$D$51</f>
        <v>1435691413.4557996</v>
      </c>
      <c r="N274" s="36">
        <f ca="1">((('1.Inputs'!$D$37*12*IF(7=1,'1.Inputs'!$D$38,IF(7=2,'1.Inputs'!$D$39,$E274)))*$F274*(('1.Inputs'!$D$40)+(1-'1.Inputs'!$D$40)*(1+'1.Inputs'!$D$41))*(1+$G274)^(7-1))*'1.Inputs'!$D$47+(('1.Inputs'!$D$37*12*IF(7=1,'1.Inputs'!$D$38,IF(7=2,'1.Inputs'!$D$39,$E274)))/(1-'1.Inputs'!$D$42)*$D274*(1+$G274)^(7-1))*('1.Inputs'!$D$48-'1.Inputs'!$D$49))/'1.Inputs'!$D$51</f>
        <v>1485799581.6726539</v>
      </c>
      <c r="O274" s="36">
        <f ca="1">((('1.Inputs'!$D$37*12*IF(8=1,'1.Inputs'!$D$38,IF(8=2,'1.Inputs'!$D$39,$E274)))*$F274*(('1.Inputs'!$D$40)+(1-'1.Inputs'!$D$40)*(1+'1.Inputs'!$D$41))*(1+$G274)^(8-1))*'1.Inputs'!$D$47+(('1.Inputs'!$D$37*12*IF(8=1,'1.Inputs'!$D$38,IF(8=2,'1.Inputs'!$D$39,$E274)))/(1-'1.Inputs'!$D$42)*$D274*(1+$G274)^(8-1))*('1.Inputs'!$D$48-'1.Inputs'!$D$49))/'1.Inputs'!$D$51</f>
        <v>1537656613.5370274</v>
      </c>
      <c r="P274" s="36">
        <f ca="1">((('1.Inputs'!$D$37*12*IF(9=1,'1.Inputs'!$D$38,IF(9=2,'1.Inputs'!$D$39,$E274)))*$F274*(('1.Inputs'!$D$40)+(1-'1.Inputs'!$D$40)*(1+'1.Inputs'!$D$41))*(1+$G274)^(9-1))*'1.Inputs'!$D$47+(('1.Inputs'!$D$37*12*IF(9=1,'1.Inputs'!$D$38,IF(9=2,'1.Inputs'!$D$39,$E274)))/(1-'1.Inputs'!$D$42)*$D274*(1+$G274)^(9-1))*('1.Inputs'!$D$48-'1.Inputs'!$D$49))/'1.Inputs'!$D$51</f>
        <v>1591323547.4817038</v>
      </c>
      <c r="Q274" s="36">
        <f ca="1">((('1.Inputs'!$D$37*12*IF(10=1,'1.Inputs'!$D$38,IF(10=2,'1.Inputs'!$D$39,$E274)))*$F274*(('1.Inputs'!$D$40)+(1-'1.Inputs'!$D$40)*(1+'1.Inputs'!$D$41))*(1+$G274)^(10-1))*'1.Inputs'!$D$47+(('1.Inputs'!$D$37*12*IF(10=1,'1.Inputs'!$D$38,IF(10=2,'1.Inputs'!$D$39,$E274)))/(1-'1.Inputs'!$D$42)*$D274*(1+$G274)^(10-1))*('1.Inputs'!$D$48-'1.Inputs'!$D$49))/'1.Inputs'!$D$51</f>
        <v>1646863552.2886691</v>
      </c>
      <c r="R274" s="36">
        <f>-'1.Inputs'!$D$24</f>
        <v>-2050000000</v>
      </c>
      <c r="S274" s="36">
        <f ca="1">((('1.Inputs'!$D$37*12*IF(1=1,'1.Inputs'!$D$38,IF(1=2,'1.Inputs'!$D$39,$E274)))*$F274*(('1.Inputs'!$D$40)+(1-'1.Inputs'!$D$40)*(1+'1.Inputs'!$D$41))*(1+$G274)^(1-1))-(('1.Inputs'!$D$37*12*IF(1=1,'1.Inputs'!$D$38,IF(1=2,'1.Inputs'!$D$39,$E274)))/(1-'1.Inputs'!$D$42)*$D274*(1+$G274)^(1-1))-('1.Inputs'!$D$37*12*IF(1=1,'1.Inputs'!$D$38,IF(1=2,'1.Inputs'!$D$39,$E274)))*'1.Inputs'!$D$43*(1+$G274)^(1-1)-'1.Inputs'!$D$44*(1+$G274)^(1-1)-('1.Inputs'!$D$20/'1.Inputs'!$D$27+'1.Inputs'!$D$23/'1.Inputs'!$D$28))-MAX(0,((('1.Inputs'!$D$37*12*IF(1=1,'1.Inputs'!$D$38,IF(1=2,'1.Inputs'!$D$39,$E274)))*$F274*(('1.Inputs'!$D$40)+(1-'1.Inputs'!$D$40)*(1+'1.Inputs'!$D$41))*(1+$G274)^(1-1))-(('1.Inputs'!$D$37*12*IF(1=1,'1.Inputs'!$D$38,IF(1=2,'1.Inputs'!$D$39,$E274)))/(1-'1.Inputs'!$D$42)*$D274*(1+$G274)^(1-1))-('1.Inputs'!$D$37*12*IF(1=1,'1.Inputs'!$D$38,IF(1=2,'1.Inputs'!$D$39,$E274)))*'1.Inputs'!$D$43*(1+$G274)^(1-1)-'1.Inputs'!$D$44*(1+$G274)^(1-1)-('1.Inputs'!$D$20/'1.Inputs'!$D$27+'1.Inputs'!$D$23/'1.Inputs'!$D$28)))*'1.Inputs'!$D$53+('1.Inputs'!$D$20/'1.Inputs'!$D$27+'1.Inputs'!$D$23/'1.Inputs'!$D$28)-H274</f>
        <v>-721722270.54356551</v>
      </c>
      <c r="T274" s="36">
        <f ca="1">((('1.Inputs'!$D$37*12*IF(2=1,'1.Inputs'!$D$38,IF(2=2,'1.Inputs'!$D$39,$E274)))*$F274*(('1.Inputs'!$D$40)+(1-'1.Inputs'!$D$40)*(1+'1.Inputs'!$D$41))*(1+$G274)^(2-1))-(('1.Inputs'!$D$37*12*IF(2=1,'1.Inputs'!$D$38,IF(2=2,'1.Inputs'!$D$39,$E274)))/(1-'1.Inputs'!$D$42)*$D274*(1+$G274)^(2-1))-('1.Inputs'!$D$37*12*IF(2=1,'1.Inputs'!$D$38,IF(2=2,'1.Inputs'!$D$39,$E274)))*'1.Inputs'!$D$43*(1+$G274)^(2-1)-'1.Inputs'!$D$44*(1+$G274)^(2-1)-('1.Inputs'!$D$20/'1.Inputs'!$D$27+'1.Inputs'!$D$23/'1.Inputs'!$D$28))-MAX(0,((('1.Inputs'!$D$37*12*IF(2=1,'1.Inputs'!$D$38,IF(2=2,'1.Inputs'!$D$39,$E274)))*$F274*(('1.Inputs'!$D$40)+(1-'1.Inputs'!$D$40)*(1+'1.Inputs'!$D$41))*(1+$G274)^(2-1))-(('1.Inputs'!$D$37*12*IF(2=1,'1.Inputs'!$D$38,IF(2=2,'1.Inputs'!$D$39,$E274)))/(1-'1.Inputs'!$D$42)*$D274*(1+$G274)^(2-1))-('1.Inputs'!$D$37*12*IF(2=1,'1.Inputs'!$D$38,IF(2=2,'1.Inputs'!$D$39,$E274)))*'1.Inputs'!$D$43*(1+$G274)^(2-1)-'1.Inputs'!$D$44*(1+$G274)^(2-1)-('1.Inputs'!$D$20/'1.Inputs'!$D$27+'1.Inputs'!$D$23/'1.Inputs'!$D$28)))*'1.Inputs'!$D$53+('1.Inputs'!$D$20/'1.Inputs'!$D$27+'1.Inputs'!$D$23/'1.Inputs'!$D$28)-(I274-H274)</f>
        <v>-14798355.558880925</v>
      </c>
      <c r="U274" s="36">
        <f ca="1">((('1.Inputs'!$D$37*12*IF(3=1,'1.Inputs'!$D$38,IF(3=2,'1.Inputs'!$D$39,$E274)))*$F274*(('1.Inputs'!$D$40)+(1-'1.Inputs'!$D$40)*(1+'1.Inputs'!$D$41))*(1+$G274)^(3-1))-(('1.Inputs'!$D$37*12*IF(3=1,'1.Inputs'!$D$38,IF(3=2,'1.Inputs'!$D$39,$E274)))/(1-'1.Inputs'!$D$42)*$D274*(1+$G274)^(3-1))-('1.Inputs'!$D$37*12*IF(3=1,'1.Inputs'!$D$38,IF(3=2,'1.Inputs'!$D$39,$E274)))*'1.Inputs'!$D$43*(1+$G274)^(3-1)-'1.Inputs'!$D$44*(1+$G274)^(3-1)-('1.Inputs'!$D$20/'1.Inputs'!$D$27+'1.Inputs'!$D$23/'1.Inputs'!$D$28))-MAX(0,((('1.Inputs'!$D$37*12*IF(3=1,'1.Inputs'!$D$38,IF(3=2,'1.Inputs'!$D$39,$E274)))*$F274*(('1.Inputs'!$D$40)+(1-'1.Inputs'!$D$40)*(1+'1.Inputs'!$D$41))*(1+$G274)^(3-1))-(('1.Inputs'!$D$37*12*IF(3=1,'1.Inputs'!$D$38,IF(3=2,'1.Inputs'!$D$39,$E274)))/(1-'1.Inputs'!$D$42)*$D274*(1+$G274)^(3-1))-('1.Inputs'!$D$37*12*IF(3=1,'1.Inputs'!$D$38,IF(3=2,'1.Inputs'!$D$39,$E274)))*'1.Inputs'!$D$43*(1+$G274)^(3-1)-'1.Inputs'!$D$44*(1+$G274)^(3-1)-('1.Inputs'!$D$20/'1.Inputs'!$D$27+'1.Inputs'!$D$23/'1.Inputs'!$D$28)))*'1.Inputs'!$D$53+('1.Inputs'!$D$20/'1.Inputs'!$D$27+'1.Inputs'!$D$23/'1.Inputs'!$D$28)-(J274-I274)</f>
        <v>268090499.74266851</v>
      </c>
      <c r="V274" s="36">
        <f ca="1">((('1.Inputs'!$D$37*12*IF(4=1,'1.Inputs'!$D$38,IF(4=2,'1.Inputs'!$D$39,$E274)))*$F274*(('1.Inputs'!$D$40)+(1-'1.Inputs'!$D$40)*(1+'1.Inputs'!$D$41))*(1+$G274)^(4-1))-(('1.Inputs'!$D$37*12*IF(4=1,'1.Inputs'!$D$38,IF(4=2,'1.Inputs'!$D$39,$E274)))/(1-'1.Inputs'!$D$42)*$D274*(1+$G274)^(4-1))-('1.Inputs'!$D$37*12*IF(4=1,'1.Inputs'!$D$38,IF(4=2,'1.Inputs'!$D$39,$E274)))*'1.Inputs'!$D$43*(1+$G274)^(4-1)-'1.Inputs'!$D$44*(1+$G274)^(4-1)-('1.Inputs'!$D$20/'1.Inputs'!$D$27+'1.Inputs'!$D$23/'1.Inputs'!$D$28))-MAX(0,((('1.Inputs'!$D$37*12*IF(4=1,'1.Inputs'!$D$38,IF(4=2,'1.Inputs'!$D$39,$E274)))*$F274*(('1.Inputs'!$D$40)+(1-'1.Inputs'!$D$40)*(1+'1.Inputs'!$D$41))*(1+$G274)^(4-1))-(('1.Inputs'!$D$37*12*IF(4=1,'1.Inputs'!$D$38,IF(4=2,'1.Inputs'!$D$39,$E274)))/(1-'1.Inputs'!$D$42)*$D274*(1+$G274)^(4-1))-('1.Inputs'!$D$37*12*IF(4=1,'1.Inputs'!$D$38,IF(4=2,'1.Inputs'!$D$39,$E274)))*'1.Inputs'!$D$43*(1+$G274)^(4-1)-'1.Inputs'!$D$44*(1+$G274)^(4-1)-('1.Inputs'!$D$20/'1.Inputs'!$D$27+'1.Inputs'!$D$23/'1.Inputs'!$D$28)))*'1.Inputs'!$D$53+('1.Inputs'!$D$20/'1.Inputs'!$D$27+'1.Inputs'!$D$23/'1.Inputs'!$D$28)-(K274-J274)</f>
        <v>428859706.15612948</v>
      </c>
      <c r="W274" s="36">
        <f ca="1">((('1.Inputs'!$D$37*12*IF(5=1,'1.Inputs'!$D$38,IF(5=2,'1.Inputs'!$D$39,$E274)))*$F274*(('1.Inputs'!$D$40)+(1-'1.Inputs'!$D$40)*(1+'1.Inputs'!$D$41))*(1+$G274)^(5-1))-(('1.Inputs'!$D$37*12*IF(5=1,'1.Inputs'!$D$38,IF(5=2,'1.Inputs'!$D$39,$E274)))/(1-'1.Inputs'!$D$42)*$D274*(1+$G274)^(5-1))-('1.Inputs'!$D$37*12*IF(5=1,'1.Inputs'!$D$38,IF(5=2,'1.Inputs'!$D$39,$E274)))*'1.Inputs'!$D$43*(1+$G274)^(5-1)-'1.Inputs'!$D$44*(1+$G274)^(5-1)-('1.Inputs'!$D$20/'1.Inputs'!$D$27+'1.Inputs'!$D$23/'1.Inputs'!$D$28))-MAX(0,((('1.Inputs'!$D$37*12*IF(5=1,'1.Inputs'!$D$38,IF(5=2,'1.Inputs'!$D$39,$E274)))*$F274*(('1.Inputs'!$D$40)+(1-'1.Inputs'!$D$40)*(1+'1.Inputs'!$D$41))*(1+$G274)^(5-1))-(('1.Inputs'!$D$37*12*IF(5=1,'1.Inputs'!$D$38,IF(5=2,'1.Inputs'!$D$39,$E274)))/(1-'1.Inputs'!$D$42)*$D274*(1+$G274)^(5-1))-('1.Inputs'!$D$37*12*IF(5=1,'1.Inputs'!$D$38,IF(5=2,'1.Inputs'!$D$39,$E274)))*'1.Inputs'!$D$43*(1+$G274)^(5-1)-'1.Inputs'!$D$44*(1+$G274)^(5-1)-('1.Inputs'!$D$20/'1.Inputs'!$D$27+'1.Inputs'!$D$23/'1.Inputs'!$D$28)))*'1.Inputs'!$D$53+('1.Inputs'!$D$20/'1.Inputs'!$D$27+'1.Inputs'!$D$23/'1.Inputs'!$D$28)-(L274-K274)</f>
        <v>442178559.47658539</v>
      </c>
      <c r="X274" s="36">
        <f ca="1">((('1.Inputs'!$D$37*12*IF(6=1,'1.Inputs'!$D$38,IF(6=2,'1.Inputs'!$D$39,$E274)))*$F274*(('1.Inputs'!$D$40)+(1-'1.Inputs'!$D$40)*(1+'1.Inputs'!$D$41))*(1+$G274)^(6-1))-(('1.Inputs'!$D$37*12*IF(6=1,'1.Inputs'!$D$38,IF(6=2,'1.Inputs'!$D$39,$E274)))/(1-'1.Inputs'!$D$42)*$D274*(1+$G274)^(6-1))-('1.Inputs'!$D$37*12*IF(6=1,'1.Inputs'!$D$38,IF(6=2,'1.Inputs'!$D$39,$E274)))*'1.Inputs'!$D$43*(1+$G274)^(6-1)-'1.Inputs'!$D$44*(1+$G274)^(6-1)-('1.Inputs'!$D$20/'1.Inputs'!$D$27+'1.Inputs'!$D$23/'1.Inputs'!$D$28))-MAX(0,((('1.Inputs'!$D$37*12*IF(6=1,'1.Inputs'!$D$38,IF(6=2,'1.Inputs'!$D$39,$E274)))*$F274*(('1.Inputs'!$D$40)+(1-'1.Inputs'!$D$40)*(1+'1.Inputs'!$D$41))*(1+$G274)^(6-1))-(('1.Inputs'!$D$37*12*IF(6=1,'1.Inputs'!$D$38,IF(6=2,'1.Inputs'!$D$39,$E274)))/(1-'1.Inputs'!$D$42)*$D274*(1+$G274)^(6-1))-('1.Inputs'!$D$37*12*IF(6=1,'1.Inputs'!$D$38,IF(6=2,'1.Inputs'!$D$39,$E274)))*'1.Inputs'!$D$43*(1+$G274)^(6-1)-'1.Inputs'!$D$44*(1+$G274)^(6-1)-('1.Inputs'!$D$20/'1.Inputs'!$D$27+'1.Inputs'!$D$23/'1.Inputs'!$D$28)))*'1.Inputs'!$D$53+('1.Inputs'!$D$20/'1.Inputs'!$D$27+'1.Inputs'!$D$23/'1.Inputs'!$D$28)-(M274-L274)</f>
        <v>455962264.32180637</v>
      </c>
      <c r="Y274" s="36">
        <f ca="1">((('1.Inputs'!$D$37*12*IF(7=1,'1.Inputs'!$D$38,IF(7=2,'1.Inputs'!$D$39,$E274)))*$F274*(('1.Inputs'!$D$40)+(1-'1.Inputs'!$D$40)*(1+'1.Inputs'!$D$41))*(1+$G274)^(7-1))-(('1.Inputs'!$D$37*12*IF(7=1,'1.Inputs'!$D$38,IF(7=2,'1.Inputs'!$D$39,$E274)))/(1-'1.Inputs'!$D$42)*$D274*(1+$G274)^(7-1))-('1.Inputs'!$D$37*12*IF(7=1,'1.Inputs'!$D$38,IF(7=2,'1.Inputs'!$D$39,$E274)))*'1.Inputs'!$D$43*(1+$G274)^(7-1)-'1.Inputs'!$D$44*(1+$G274)^(7-1)-('1.Inputs'!$D$20/'1.Inputs'!$D$27+'1.Inputs'!$D$23/'1.Inputs'!$D$28))-MAX(0,((('1.Inputs'!$D$37*12*IF(7=1,'1.Inputs'!$D$38,IF(7=2,'1.Inputs'!$D$39,$E274)))*$F274*(('1.Inputs'!$D$40)+(1-'1.Inputs'!$D$40)*(1+'1.Inputs'!$D$41))*(1+$G274)^(7-1))-(('1.Inputs'!$D$37*12*IF(7=1,'1.Inputs'!$D$38,IF(7=2,'1.Inputs'!$D$39,$E274)))/(1-'1.Inputs'!$D$42)*$D274*(1+$G274)^(7-1))-('1.Inputs'!$D$37*12*IF(7=1,'1.Inputs'!$D$38,IF(7=2,'1.Inputs'!$D$39,$E274)))*'1.Inputs'!$D$43*(1+$G274)^(7-1)-'1.Inputs'!$D$44*(1+$G274)^(7-1)-('1.Inputs'!$D$20/'1.Inputs'!$D$27+'1.Inputs'!$D$23/'1.Inputs'!$D$28)))*'1.Inputs'!$D$53+('1.Inputs'!$D$20/'1.Inputs'!$D$27+'1.Inputs'!$D$23/'1.Inputs'!$D$28)-(N274-M274)</f>
        <v>470227044.83172953</v>
      </c>
      <c r="Z274" s="36">
        <f ca="1">((('1.Inputs'!$D$37*12*IF(8=1,'1.Inputs'!$D$38,IF(8=2,'1.Inputs'!$D$39,$E274)))*$F274*(('1.Inputs'!$D$40)+(1-'1.Inputs'!$D$40)*(1+'1.Inputs'!$D$41))*(1+$G274)^(8-1))-(('1.Inputs'!$D$37*12*IF(8=1,'1.Inputs'!$D$38,IF(8=2,'1.Inputs'!$D$39,$E274)))/(1-'1.Inputs'!$D$42)*$D274*(1+$G274)^(8-1))-('1.Inputs'!$D$37*12*IF(8=1,'1.Inputs'!$D$38,IF(8=2,'1.Inputs'!$D$39,$E274)))*'1.Inputs'!$D$43*(1+$G274)^(8-1)-'1.Inputs'!$D$44*(1+$G274)^(8-1)-('1.Inputs'!$D$20/'1.Inputs'!$D$27+'1.Inputs'!$D$23/'1.Inputs'!$D$28))-MAX(0,((('1.Inputs'!$D$37*12*IF(8=1,'1.Inputs'!$D$38,IF(8=2,'1.Inputs'!$D$39,$E274)))*$F274*(('1.Inputs'!$D$40)+(1-'1.Inputs'!$D$40)*(1+'1.Inputs'!$D$41))*(1+$G274)^(8-1))-(('1.Inputs'!$D$37*12*IF(8=1,'1.Inputs'!$D$38,IF(8=2,'1.Inputs'!$D$39,$E274)))/(1-'1.Inputs'!$D$42)*$D274*(1+$G274)^(8-1))-('1.Inputs'!$D$37*12*IF(8=1,'1.Inputs'!$D$38,IF(8=2,'1.Inputs'!$D$39,$E274)))*'1.Inputs'!$D$43*(1+$G274)^(8-1)-'1.Inputs'!$D$44*(1+$G274)^(8-1)-('1.Inputs'!$D$20/'1.Inputs'!$D$27+'1.Inputs'!$D$23/'1.Inputs'!$D$28)))*'1.Inputs'!$D$53+('1.Inputs'!$D$20/'1.Inputs'!$D$27+'1.Inputs'!$D$23/'1.Inputs'!$D$28)-(O274-N274)</f>
        <v>484989691.39745593</v>
      </c>
      <c r="AA274" s="36">
        <f ca="1">((('1.Inputs'!$D$37*12*IF(9=1,'1.Inputs'!$D$38,IF(9=2,'1.Inputs'!$D$39,$E274)))*$F274*(('1.Inputs'!$D$40)+(1-'1.Inputs'!$D$40)*(1+'1.Inputs'!$D$41))*(1+$G274)^(9-1))-(('1.Inputs'!$D$37*12*IF(9=1,'1.Inputs'!$D$38,IF(9=2,'1.Inputs'!$D$39,$E274)))/(1-'1.Inputs'!$D$42)*$D274*(1+$G274)^(9-1))-('1.Inputs'!$D$37*12*IF(9=1,'1.Inputs'!$D$38,IF(9=2,'1.Inputs'!$D$39,$E274)))*'1.Inputs'!$D$43*(1+$G274)^(9-1)-'1.Inputs'!$D$44*(1+$G274)^(9-1)-('1.Inputs'!$D$20/'1.Inputs'!$D$27+'1.Inputs'!$D$23/'1.Inputs'!$D$28))-MAX(0,((('1.Inputs'!$D$37*12*IF(9=1,'1.Inputs'!$D$38,IF(9=2,'1.Inputs'!$D$39,$E274)))*$F274*(('1.Inputs'!$D$40)+(1-'1.Inputs'!$D$40)*(1+'1.Inputs'!$D$41))*(1+$G274)^(9-1))-(('1.Inputs'!$D$37*12*IF(9=1,'1.Inputs'!$D$38,IF(9=2,'1.Inputs'!$D$39,$E274)))/(1-'1.Inputs'!$D$42)*$D274*(1+$G274)^(9-1))-('1.Inputs'!$D$37*12*IF(9=1,'1.Inputs'!$D$38,IF(9=2,'1.Inputs'!$D$39,$E274)))*'1.Inputs'!$D$43*(1+$G274)^(9-1)-'1.Inputs'!$D$44*(1+$G274)^(9-1)-('1.Inputs'!$D$20/'1.Inputs'!$D$27+'1.Inputs'!$D$23/'1.Inputs'!$D$28)))*'1.Inputs'!$D$53+('1.Inputs'!$D$20/'1.Inputs'!$D$27+'1.Inputs'!$D$23/'1.Inputs'!$D$28)-(P274-O274)</f>
        <v>500267580.42441607</v>
      </c>
      <c r="AB274" s="36">
        <f ca="1">((('1.Inputs'!$D$37*12*IF(10=1,'1.Inputs'!$D$38,IF(10=2,'1.Inputs'!$D$39,$E274)))*$F274*(('1.Inputs'!$D$40)+(1-'1.Inputs'!$D$40)*(1+'1.Inputs'!$D$41))*(1+$G274)^(10-1))-(('1.Inputs'!$D$37*12*IF(10=1,'1.Inputs'!$D$38,IF(10=2,'1.Inputs'!$D$39,$E274)))/(1-'1.Inputs'!$D$42)*$D274*(1+$G274)^(10-1))-('1.Inputs'!$D$37*12*IF(10=1,'1.Inputs'!$D$38,IF(10=2,'1.Inputs'!$D$39,$E274)))*'1.Inputs'!$D$43*(1+$G274)^(10-1)-'1.Inputs'!$D$44*(1+$G274)^(10-1)-('1.Inputs'!$D$20/'1.Inputs'!$D$27+'1.Inputs'!$D$23/'1.Inputs'!$D$28))-MAX(0,((('1.Inputs'!$D$37*12*IF(10=1,'1.Inputs'!$D$38,IF(10=2,'1.Inputs'!$D$39,$E274)))*$F274*(('1.Inputs'!$D$40)+(1-'1.Inputs'!$D$40)*(1+'1.Inputs'!$D$41))*(1+$G274)^(10-1))-(('1.Inputs'!$D$37*12*IF(10=1,'1.Inputs'!$D$38,IF(10=2,'1.Inputs'!$D$39,$E274)))/(1-'1.Inputs'!$D$42)*$D274*(1+$G274)^(10-1))-('1.Inputs'!$D$37*12*IF(10=1,'1.Inputs'!$D$38,IF(10=2,'1.Inputs'!$D$39,$E274)))*'1.Inputs'!$D$43*(1+$G274)^(10-1)-'1.Inputs'!$D$44*(1+$G274)^(10-1)-('1.Inputs'!$D$20/'1.Inputs'!$D$27+'1.Inputs'!$D$23/'1.Inputs'!$D$28)))*'1.Inputs'!$D$53+('1.Inputs'!$D$20/'1.Inputs'!$D$27+'1.Inputs'!$D$23/'1.Inputs'!$D$28)-(Q274-P274)+(('1.Inputs'!$D$20+'1.Inputs'!$D$23-('1.Inputs'!$D$20/'1.Inputs'!$D$27+'1.Inputs'!$D$23/'1.Inputs'!$D$28)*'1.Inputs'!$D$10)*'1.Inputs'!$D$60+'1.Inputs'!$D$19*'1.Inputs'!$D$59+Q274)</f>
        <v>2862942247.0739765</v>
      </c>
      <c r="AC274" s="36">
        <f ca="1">S274-AC$13-AC$14+MIN(AC$13,MAX(0,((('1.Inputs'!$D$37*12*IF(1=1,'1.Inputs'!$D$38,IF(1=2,'1.Inputs'!$D$39,$E274)))*$F274*(('1.Inputs'!$D$40)+(1-'1.Inputs'!$D$40)*(1+'1.Inputs'!$D$41))*(1+$G274)^(1-1))-(('1.Inputs'!$D$37*12*IF(1=1,'1.Inputs'!$D$38,IF(1=2,'1.Inputs'!$D$39,$E274)))/(1-'1.Inputs'!$D$42)*$D274*(1+$G274)^(1-1))-('1.Inputs'!$D$37*12*IF(1=1,'1.Inputs'!$D$38,IF(1=2,'1.Inputs'!$D$39,$E274)))*'1.Inputs'!$D$43*(1+$G274)^(1-1)-'1.Inputs'!$D$44*(1+$G274)^(1-1)-('1.Inputs'!$D$20/'1.Inputs'!$D$27+'1.Inputs'!$D$23/'1.Inputs'!$D$28))))*'1.Inputs'!$D$53</f>
        <v>-869322270.54356551</v>
      </c>
      <c r="AD274" s="36">
        <f ca="1">T274-AD$13-AD$14+MIN(AD$13,MAX(0,((('1.Inputs'!$D$37*12*IF(2=1,'1.Inputs'!$D$38,IF(2=2,'1.Inputs'!$D$39,$E274)))*$F274*(('1.Inputs'!$D$40)+(1-'1.Inputs'!$D$40)*(1+'1.Inputs'!$D$41))*(1+$G274)^(2-1))-(('1.Inputs'!$D$37*12*IF(2=1,'1.Inputs'!$D$38,IF(2=2,'1.Inputs'!$D$39,$E274)))/(1-'1.Inputs'!$D$42)*$D274*(1+$G274)^(2-1))-('1.Inputs'!$D$37*12*IF(2=1,'1.Inputs'!$D$38,IF(2=2,'1.Inputs'!$D$39,$E274)))*'1.Inputs'!$D$43*(1+$G274)^(2-1)-'1.Inputs'!$D$44*(1+$G274)^(2-1)-('1.Inputs'!$D$20/'1.Inputs'!$D$27+'1.Inputs'!$D$23/'1.Inputs'!$D$28))))*'1.Inputs'!$D$53</f>
        <v>-110738355.55888093</v>
      </c>
      <c r="AE274" s="36">
        <f ca="1">U274-AE$13-AE$14+MIN(AE$13,MAX(0,((('1.Inputs'!$D$37*12*IF(3=1,'1.Inputs'!$D$38,IF(3=2,'1.Inputs'!$D$39,$E274)))*$F274*(('1.Inputs'!$D$40)+(1-'1.Inputs'!$D$40)*(1+'1.Inputs'!$D$41))*(1+$G274)^(3-1))-(('1.Inputs'!$D$37*12*IF(3=1,'1.Inputs'!$D$38,IF(3=2,'1.Inputs'!$D$39,$E274)))/(1-'1.Inputs'!$D$42)*$D274*(1+$G274)^(3-1))-('1.Inputs'!$D$37*12*IF(3=1,'1.Inputs'!$D$38,IF(3=2,'1.Inputs'!$D$39,$E274)))*'1.Inputs'!$D$43*(1+$G274)^(3-1)-'1.Inputs'!$D$44*(1+$G274)^(3-1)-('1.Inputs'!$D$20/'1.Inputs'!$D$27+'1.Inputs'!$D$23/'1.Inputs'!$D$28))))*'1.Inputs'!$D$53</f>
        <v>-73849500.257331491</v>
      </c>
      <c r="AF274" s="36">
        <f ca="1">V274-AF$13-AF$14+MIN(AF$13,MAX(0,((('1.Inputs'!$D$37*12*IF(4=1,'1.Inputs'!$D$38,IF(4=2,'1.Inputs'!$D$39,$E274)))*$F274*(('1.Inputs'!$D$40)+(1-'1.Inputs'!$D$40)*(1+'1.Inputs'!$D$41))*(1+$G274)^(4-1))-(('1.Inputs'!$D$37*12*IF(4=1,'1.Inputs'!$D$38,IF(4=2,'1.Inputs'!$D$39,$E274)))/(1-'1.Inputs'!$D$42)*$D274*(1+$G274)^(4-1))-('1.Inputs'!$D$37*12*IF(4=1,'1.Inputs'!$D$38,IF(4=2,'1.Inputs'!$D$39,$E274)))*'1.Inputs'!$D$43*(1+$G274)^(4-1)-'1.Inputs'!$D$44*(1+$G274)^(4-1)-('1.Inputs'!$D$20/'1.Inputs'!$D$27+'1.Inputs'!$D$23/'1.Inputs'!$D$28))))*'1.Inputs'!$D$53</f>
        <v>106107706.15612948</v>
      </c>
      <c r="AG274" s="36">
        <f ca="1">W274-AG$13-AG$14+MIN(AG$13,MAX(0,((('1.Inputs'!$D$37*12*IF(5=1,'1.Inputs'!$D$38,IF(5=2,'1.Inputs'!$D$39,$E274)))*$F274*(('1.Inputs'!$D$40)+(1-'1.Inputs'!$D$40)*(1+'1.Inputs'!$D$41))*(1+$G274)^(5-1))-(('1.Inputs'!$D$37*12*IF(5=1,'1.Inputs'!$D$38,IF(5=2,'1.Inputs'!$D$39,$E274)))/(1-'1.Inputs'!$D$42)*$D274*(1+$G274)^(5-1))-('1.Inputs'!$D$37*12*IF(5=1,'1.Inputs'!$D$38,IF(5=2,'1.Inputs'!$D$39,$E274)))*'1.Inputs'!$D$43*(1+$G274)^(5-1)-'1.Inputs'!$D$44*(1+$G274)^(5-1)-('1.Inputs'!$D$20/'1.Inputs'!$D$27+'1.Inputs'!$D$23/'1.Inputs'!$D$28))))*'1.Inputs'!$D$53</f>
        <v>138614559.47658539</v>
      </c>
      <c r="AH274" s="36">
        <f ca="1">X274-AH$13-AH$14+MIN(AH$13,MAX(0,((('1.Inputs'!$D$37*12*IF(6=1,'1.Inputs'!$D$38,IF(6=2,'1.Inputs'!$D$39,$E274)))*$F274*(('1.Inputs'!$D$40)+(1-'1.Inputs'!$D$40)*(1+'1.Inputs'!$D$41))*(1+$G274)^(6-1))-(('1.Inputs'!$D$37*12*IF(6=1,'1.Inputs'!$D$38,IF(6=2,'1.Inputs'!$D$39,$E274)))/(1-'1.Inputs'!$D$42)*$D274*(1+$G274)^(6-1))-('1.Inputs'!$D$37*12*IF(6=1,'1.Inputs'!$D$38,IF(6=2,'1.Inputs'!$D$39,$E274)))*'1.Inputs'!$D$43*(1+$G274)^(6-1)-'1.Inputs'!$D$44*(1+$G274)^(6-1)-('1.Inputs'!$D$20/'1.Inputs'!$D$27+'1.Inputs'!$D$23/'1.Inputs'!$D$28))))*'1.Inputs'!$D$53</f>
        <v>171586264.32180637</v>
      </c>
      <c r="AI274" s="36">
        <f ca="1">Y274-AI$13-AI$14+MIN(AI$13,MAX(0,((('1.Inputs'!$D$37*12*IF(7=1,'1.Inputs'!$D$38,IF(7=2,'1.Inputs'!$D$39,$E274)))*$F274*(('1.Inputs'!$D$40)+(1-'1.Inputs'!$D$40)*(1+'1.Inputs'!$D$41))*(1+$G274)^(7-1))-(('1.Inputs'!$D$37*12*IF(7=1,'1.Inputs'!$D$38,IF(7=2,'1.Inputs'!$D$39,$E274)))/(1-'1.Inputs'!$D$42)*$D274*(1+$G274)^(7-1))-('1.Inputs'!$D$37*12*IF(7=1,'1.Inputs'!$D$38,IF(7=2,'1.Inputs'!$D$39,$E274)))*'1.Inputs'!$D$43*(1+$G274)^(7-1)-'1.Inputs'!$D$44*(1+$G274)^(7-1)-('1.Inputs'!$D$20/'1.Inputs'!$D$27+'1.Inputs'!$D$23/'1.Inputs'!$D$28))))*'1.Inputs'!$D$53</f>
        <v>205039044.83172953</v>
      </c>
      <c r="AJ274" s="36">
        <f ca="1">Z274-AJ$13-AJ$14+MIN(AJ$13,MAX(0,((('1.Inputs'!$D$37*12*IF(8=1,'1.Inputs'!$D$38,IF(8=2,'1.Inputs'!$D$39,$E274)))*$F274*(('1.Inputs'!$D$40)+(1-'1.Inputs'!$D$40)*(1+'1.Inputs'!$D$41))*(1+$G274)^(8-1))-(('1.Inputs'!$D$37*12*IF(8=1,'1.Inputs'!$D$38,IF(8=2,'1.Inputs'!$D$39,$E274)))/(1-'1.Inputs'!$D$42)*$D274*(1+$G274)^(8-1))-('1.Inputs'!$D$37*12*IF(8=1,'1.Inputs'!$D$38,IF(8=2,'1.Inputs'!$D$39,$E274)))*'1.Inputs'!$D$43*(1+$G274)^(8-1)-'1.Inputs'!$D$44*(1+$G274)^(8-1)-('1.Inputs'!$D$20/'1.Inputs'!$D$27+'1.Inputs'!$D$23/'1.Inputs'!$D$28))))*'1.Inputs'!$D$53</f>
        <v>484989691.39745593</v>
      </c>
      <c r="AK274" s="36">
        <f ca="1">AA274-AK$13-AK$14+MIN(AK$13,MAX(0,((('1.Inputs'!$D$37*12*IF(9=1,'1.Inputs'!$D$38,IF(9=2,'1.Inputs'!$D$39,$E274)))*$F274*(('1.Inputs'!$D$40)+(1-'1.Inputs'!$D$40)*(1+'1.Inputs'!$D$41))*(1+$G274)^(9-1))-(('1.Inputs'!$D$37*12*IF(9=1,'1.Inputs'!$D$38,IF(9=2,'1.Inputs'!$D$39,$E274)))/(1-'1.Inputs'!$D$42)*$D274*(1+$G274)^(9-1))-('1.Inputs'!$D$37*12*IF(9=1,'1.Inputs'!$D$38,IF(9=2,'1.Inputs'!$D$39,$E274)))*'1.Inputs'!$D$43*(1+$G274)^(9-1)-'1.Inputs'!$D$44*(1+$G274)^(9-1)-('1.Inputs'!$D$20/'1.Inputs'!$D$27+'1.Inputs'!$D$23/'1.Inputs'!$D$28))))*'1.Inputs'!$D$53</f>
        <v>500267580.42441607</v>
      </c>
      <c r="AL274" s="36">
        <f ca="1">AB274-AL$13-AL$14+MIN(AL$13,MAX(0,((('1.Inputs'!$D$37*12*IF(10=1,'1.Inputs'!$D$38,IF(10=2,'1.Inputs'!$D$39,$E274)))*$F274*(('1.Inputs'!$D$40)+(1-'1.Inputs'!$D$40)*(1+'1.Inputs'!$D$41))*(1+$G274)^(10-1))-(('1.Inputs'!$D$37*12*IF(10=1,'1.Inputs'!$D$38,IF(10=2,'1.Inputs'!$D$39,$E274)))/(1-'1.Inputs'!$D$42)*$D274*(1+$G274)^(10-1))-('1.Inputs'!$D$37*12*IF(10=1,'1.Inputs'!$D$38,IF(10=2,'1.Inputs'!$D$39,$E274)))*'1.Inputs'!$D$43*(1+$G274)^(10-1)-'1.Inputs'!$D$44*(1+$G274)^(10-1)-('1.Inputs'!$D$20/'1.Inputs'!$D$27+'1.Inputs'!$D$23/'1.Inputs'!$D$28))))*'1.Inputs'!$D$53+'1.Inputs'!$D$35</f>
        <v>3662942247.0739765</v>
      </c>
      <c r="AM274" s="48">
        <f ca="1">R274+NPV('1.Inputs'!$D$55,S274:AB274)</f>
        <v>-231254006.65518641</v>
      </c>
      <c r="AN274" s="48">
        <f ca="1">-('1.Inputs'!$D$24*(1-'1.Inputs'!$D$31)+'1.Inputs'!$D$35)+NPV('1.Inputs'!$D$54,AC274:AL274)</f>
        <v>-1296272470.5090194</v>
      </c>
      <c r="AO274" s="36">
        <f t="shared" ca="1" si="37"/>
        <v>-4.8897172801054571</v>
      </c>
      <c r="AP274" s="36">
        <f t="shared" ca="1" si="38"/>
        <v>0.68112423715108872</v>
      </c>
      <c r="AQ274" s="36">
        <f ca="1">'1.Inputs'!$D$35+MIN(SUM($AC274:AC274),SUM($AC274:AD274),SUM($AC274:AE274),SUM($AC274:AF274),SUM($AC274:AG274),SUM($AC274:AH274),SUM($AC274:AI274),SUM($AC274:AJ274),SUM($AC274:AK274),SUM($AC274:AL274))</f>
        <v>-253910126.35977793</v>
      </c>
      <c r="AR274" s="36">
        <f ca="1">IF(AP274&lt;'1.Inputs'!$D$57,1,0)</f>
        <v>1</v>
      </c>
      <c r="AS274" s="36">
        <f t="shared" ca="1" si="39"/>
        <v>1</v>
      </c>
    </row>
    <row r="275" spans="2:45" ht="15" customHeight="1" x14ac:dyDescent="0.25">
      <c r="B275" s="36">
        <v>260</v>
      </c>
      <c r="C275" s="36">
        <f t="shared" ca="1" si="32"/>
        <v>0.8068071402096999</v>
      </c>
      <c r="D275" s="36">
        <f t="shared" ca="1" si="33"/>
        <v>17886.914930958901</v>
      </c>
      <c r="E275" s="47">
        <f t="shared" ca="1" si="34"/>
        <v>0.86545488068790555</v>
      </c>
      <c r="F275" s="36">
        <f t="shared" ca="1" si="35"/>
        <v>31658.014141154094</v>
      </c>
      <c r="G275" s="36">
        <f t="shared" ca="1" si="36"/>
        <v>3.8727820538244723E-2</v>
      </c>
      <c r="H275" s="36">
        <f ca="1">((('1.Inputs'!$D$37*12*IF(1=1,'1.Inputs'!$D$38,IF(1=2,'1.Inputs'!$D$39,$E275)))*$F275*(('1.Inputs'!$D$40)+(1-'1.Inputs'!$D$40)*(1+'1.Inputs'!$D$41))*(1+$G275)^(1-1))*'1.Inputs'!$D$47+(('1.Inputs'!$D$37*12*IF(1=1,'1.Inputs'!$D$38,IF(1=2,'1.Inputs'!$D$39,$E275)))/(1-'1.Inputs'!$D$42)*$D275*(1+$G275)^(1-1))*('1.Inputs'!$D$48-'1.Inputs'!$D$49))/'1.Inputs'!$D$51</f>
        <v>827703475.46126437</v>
      </c>
      <c r="I275" s="36">
        <f ca="1">((('1.Inputs'!$D$37*12*IF(2=1,'1.Inputs'!$D$38,IF(2=2,'1.Inputs'!$D$39,$E275)))*$F275*(('1.Inputs'!$D$40)+(1-'1.Inputs'!$D$40)*(1+'1.Inputs'!$D$41))*(1+$G275)^(2-1))*'1.Inputs'!$D$47+(('1.Inputs'!$D$37*12*IF(2=1,'1.Inputs'!$D$38,IF(2=2,'1.Inputs'!$D$39,$E275)))/(1-'1.Inputs'!$D$42)*$D275*(1+$G275)^(2-1))*('1.Inputs'!$D$48-'1.Inputs'!$D$49))/'1.Inputs'!$D$51</f>
        <v>1203662077.9649334</v>
      </c>
      <c r="J275" s="36">
        <f ca="1">((('1.Inputs'!$D$37*12*IF(3=1,'1.Inputs'!$D$38,IF(3=2,'1.Inputs'!$D$39,$E275)))*$F275*(('1.Inputs'!$D$40)+(1-'1.Inputs'!$D$40)*(1+'1.Inputs'!$D$41))*(1+$G275)^(3-1))*'1.Inputs'!$D$47+(('1.Inputs'!$D$37*12*IF(3=1,'1.Inputs'!$D$38,IF(3=2,'1.Inputs'!$D$39,$E275)))/(1-'1.Inputs'!$D$42)*$D275*(1+$G275)^(3-1))*('1.Inputs'!$D$48-'1.Inputs'!$D$49))/'1.Inputs'!$D$51</f>
        <v>1545797971.6695285</v>
      </c>
      <c r="K275" s="36">
        <f ca="1">((('1.Inputs'!$D$37*12*IF(4=1,'1.Inputs'!$D$38,IF(4=2,'1.Inputs'!$D$39,$E275)))*$F275*(('1.Inputs'!$D$40)+(1-'1.Inputs'!$D$40)*(1+'1.Inputs'!$D$41))*(1+$G275)^(4-1))*'1.Inputs'!$D$47+(('1.Inputs'!$D$37*12*IF(4=1,'1.Inputs'!$D$38,IF(4=2,'1.Inputs'!$D$39,$E275)))/(1-'1.Inputs'!$D$42)*$D275*(1+$G275)^(4-1))*('1.Inputs'!$D$48-'1.Inputs'!$D$49))/'1.Inputs'!$D$51</f>
        <v>1605663358.1047289</v>
      </c>
      <c r="L275" s="36">
        <f ca="1">((('1.Inputs'!$D$37*12*IF(5=1,'1.Inputs'!$D$38,IF(5=2,'1.Inputs'!$D$39,$E275)))*$F275*(('1.Inputs'!$D$40)+(1-'1.Inputs'!$D$40)*(1+'1.Inputs'!$D$41))*(1+$G275)^(5-1))*'1.Inputs'!$D$47+(('1.Inputs'!$D$37*12*IF(5=1,'1.Inputs'!$D$38,IF(5=2,'1.Inputs'!$D$39,$E275)))/(1-'1.Inputs'!$D$42)*$D275*(1+$G275)^(5-1))*('1.Inputs'!$D$48-'1.Inputs'!$D$49))/'1.Inputs'!$D$51</f>
        <v>1667847200.4822438</v>
      </c>
      <c r="M275" s="36">
        <f ca="1">((('1.Inputs'!$D$37*12*IF(6=1,'1.Inputs'!$D$38,IF(6=2,'1.Inputs'!$D$39,$E275)))*$F275*(('1.Inputs'!$D$40)+(1-'1.Inputs'!$D$40)*(1+'1.Inputs'!$D$41))*(1+$G275)^(6-1))*'1.Inputs'!$D$47+(('1.Inputs'!$D$37*12*IF(6=1,'1.Inputs'!$D$38,IF(6=2,'1.Inputs'!$D$39,$E275)))/(1-'1.Inputs'!$D$42)*$D275*(1+$G275)^(6-1))*('1.Inputs'!$D$48-'1.Inputs'!$D$49))/'1.Inputs'!$D$51</f>
        <v>1732439287.5477343</v>
      </c>
      <c r="N275" s="36">
        <f ca="1">((('1.Inputs'!$D$37*12*IF(7=1,'1.Inputs'!$D$38,IF(7=2,'1.Inputs'!$D$39,$E275)))*$F275*(('1.Inputs'!$D$40)+(1-'1.Inputs'!$D$40)*(1+'1.Inputs'!$D$41))*(1+$G275)^(7-1))*'1.Inputs'!$D$47+(('1.Inputs'!$D$37*12*IF(7=1,'1.Inputs'!$D$38,IF(7=2,'1.Inputs'!$D$39,$E275)))/(1-'1.Inputs'!$D$42)*$D275*(1+$G275)^(7-1))*('1.Inputs'!$D$48-'1.Inputs'!$D$49))/'1.Inputs'!$D$51</f>
        <v>1799532885.3692868</v>
      </c>
      <c r="O275" s="36">
        <f ca="1">((('1.Inputs'!$D$37*12*IF(8=1,'1.Inputs'!$D$38,IF(8=2,'1.Inputs'!$D$39,$E275)))*$F275*(('1.Inputs'!$D$40)+(1-'1.Inputs'!$D$40)*(1+'1.Inputs'!$D$41))*(1+$G275)^(8-1))*'1.Inputs'!$D$47+(('1.Inputs'!$D$37*12*IF(8=1,'1.Inputs'!$D$38,IF(8=2,'1.Inputs'!$D$39,$E275)))/(1-'1.Inputs'!$D$42)*$D275*(1+$G275)^(8-1))*('1.Inputs'!$D$48-'1.Inputs'!$D$49))/'1.Inputs'!$D$51</f>
        <v>1869224872.0065382</v>
      </c>
      <c r="P275" s="36">
        <f ca="1">((('1.Inputs'!$D$37*12*IF(9=1,'1.Inputs'!$D$38,IF(9=2,'1.Inputs'!$D$39,$E275)))*$F275*(('1.Inputs'!$D$40)+(1-'1.Inputs'!$D$40)*(1+'1.Inputs'!$D$41))*(1+$G275)^(9-1))*'1.Inputs'!$D$47+(('1.Inputs'!$D$37*12*IF(9=1,'1.Inputs'!$D$38,IF(9=2,'1.Inputs'!$D$39,$E275)))/(1-'1.Inputs'!$D$42)*$D275*(1+$G275)^(9-1))*('1.Inputs'!$D$48-'1.Inputs'!$D$49))/'1.Inputs'!$D$51</f>
        <v>1941615877.3952308</v>
      </c>
      <c r="Q275" s="36">
        <f ca="1">((('1.Inputs'!$D$37*12*IF(10=1,'1.Inputs'!$D$38,IF(10=2,'1.Inputs'!$D$39,$E275)))*$F275*(('1.Inputs'!$D$40)+(1-'1.Inputs'!$D$40)*(1+'1.Inputs'!$D$41))*(1+$G275)^(10-1))*'1.Inputs'!$D$47+(('1.Inputs'!$D$37*12*IF(10=1,'1.Inputs'!$D$38,IF(10=2,'1.Inputs'!$D$39,$E275)))/(1-'1.Inputs'!$D$42)*$D275*(1+$G275)^(10-1))*('1.Inputs'!$D$48-'1.Inputs'!$D$49))/'1.Inputs'!$D$51</f>
        <v>2016810428.6491997</v>
      </c>
      <c r="R275" s="36">
        <f>-'1.Inputs'!$D$24</f>
        <v>-2050000000</v>
      </c>
      <c r="S275" s="36">
        <f ca="1">((('1.Inputs'!$D$37*12*IF(1=1,'1.Inputs'!$D$38,IF(1=2,'1.Inputs'!$D$39,$E275)))*$F275*(('1.Inputs'!$D$40)+(1-'1.Inputs'!$D$40)*(1+'1.Inputs'!$D$41))*(1+$G275)^(1-1))-(('1.Inputs'!$D$37*12*IF(1=1,'1.Inputs'!$D$38,IF(1=2,'1.Inputs'!$D$39,$E275)))/(1-'1.Inputs'!$D$42)*$D275*(1+$G275)^(1-1))-('1.Inputs'!$D$37*12*IF(1=1,'1.Inputs'!$D$38,IF(1=2,'1.Inputs'!$D$39,$E275)))*'1.Inputs'!$D$43*(1+$G275)^(1-1)-'1.Inputs'!$D$44*(1+$G275)^(1-1)-('1.Inputs'!$D$20/'1.Inputs'!$D$27+'1.Inputs'!$D$23/'1.Inputs'!$D$28))-MAX(0,((('1.Inputs'!$D$37*12*IF(1=1,'1.Inputs'!$D$38,IF(1=2,'1.Inputs'!$D$39,$E275)))*$F275*(('1.Inputs'!$D$40)+(1-'1.Inputs'!$D$40)*(1+'1.Inputs'!$D$41))*(1+$G275)^(1-1))-(('1.Inputs'!$D$37*12*IF(1=1,'1.Inputs'!$D$38,IF(1=2,'1.Inputs'!$D$39,$E275)))/(1-'1.Inputs'!$D$42)*$D275*(1+$G275)^(1-1))-('1.Inputs'!$D$37*12*IF(1=1,'1.Inputs'!$D$38,IF(1=2,'1.Inputs'!$D$39,$E275)))*'1.Inputs'!$D$43*(1+$G275)^(1-1)-'1.Inputs'!$D$44*(1+$G275)^(1-1)-('1.Inputs'!$D$20/'1.Inputs'!$D$27+'1.Inputs'!$D$23/'1.Inputs'!$D$28)))*'1.Inputs'!$D$53+('1.Inputs'!$D$20/'1.Inputs'!$D$27+'1.Inputs'!$D$23/'1.Inputs'!$D$28)-H275</f>
        <v>-357807733.07512921</v>
      </c>
      <c r="T275" s="36">
        <f ca="1">((('1.Inputs'!$D$37*12*IF(2=1,'1.Inputs'!$D$38,IF(2=2,'1.Inputs'!$D$39,$E275)))*$F275*(('1.Inputs'!$D$40)+(1-'1.Inputs'!$D$40)*(1+'1.Inputs'!$D$41))*(1+$G275)^(2-1))-(('1.Inputs'!$D$37*12*IF(2=1,'1.Inputs'!$D$38,IF(2=2,'1.Inputs'!$D$39,$E275)))/(1-'1.Inputs'!$D$42)*$D275*(1+$G275)^(2-1))-('1.Inputs'!$D$37*12*IF(2=1,'1.Inputs'!$D$38,IF(2=2,'1.Inputs'!$D$39,$E275)))*'1.Inputs'!$D$43*(1+$G275)^(2-1)-'1.Inputs'!$D$44*(1+$G275)^(2-1)-('1.Inputs'!$D$20/'1.Inputs'!$D$27+'1.Inputs'!$D$23/'1.Inputs'!$D$28))-MAX(0,((('1.Inputs'!$D$37*12*IF(2=1,'1.Inputs'!$D$38,IF(2=2,'1.Inputs'!$D$39,$E275)))*$F275*(('1.Inputs'!$D$40)+(1-'1.Inputs'!$D$40)*(1+'1.Inputs'!$D$41))*(1+$G275)^(2-1))-(('1.Inputs'!$D$37*12*IF(2=1,'1.Inputs'!$D$38,IF(2=2,'1.Inputs'!$D$39,$E275)))/(1-'1.Inputs'!$D$42)*$D275*(1+$G275)^(2-1))-('1.Inputs'!$D$37*12*IF(2=1,'1.Inputs'!$D$38,IF(2=2,'1.Inputs'!$D$39,$E275)))*'1.Inputs'!$D$43*(1+$G275)^(2-1)-'1.Inputs'!$D$44*(1+$G275)^(2-1)-('1.Inputs'!$D$20/'1.Inputs'!$D$27+'1.Inputs'!$D$23/'1.Inputs'!$D$28)))*'1.Inputs'!$D$53+('1.Inputs'!$D$20/'1.Inputs'!$D$27+'1.Inputs'!$D$23/'1.Inputs'!$D$28)-(I275-H275)</f>
        <v>528973154.69020629</v>
      </c>
      <c r="U275" s="36">
        <f ca="1">((('1.Inputs'!$D$37*12*IF(3=1,'1.Inputs'!$D$38,IF(3=2,'1.Inputs'!$D$39,$E275)))*$F275*(('1.Inputs'!$D$40)+(1-'1.Inputs'!$D$40)*(1+'1.Inputs'!$D$41))*(1+$G275)^(3-1))-(('1.Inputs'!$D$37*12*IF(3=1,'1.Inputs'!$D$38,IF(3=2,'1.Inputs'!$D$39,$E275)))/(1-'1.Inputs'!$D$42)*$D275*(1+$G275)^(3-1))-('1.Inputs'!$D$37*12*IF(3=1,'1.Inputs'!$D$38,IF(3=2,'1.Inputs'!$D$39,$E275)))*'1.Inputs'!$D$43*(1+$G275)^(3-1)-'1.Inputs'!$D$44*(1+$G275)^(3-1)-('1.Inputs'!$D$20/'1.Inputs'!$D$27+'1.Inputs'!$D$23/'1.Inputs'!$D$28))-MAX(0,((('1.Inputs'!$D$37*12*IF(3=1,'1.Inputs'!$D$38,IF(3=2,'1.Inputs'!$D$39,$E275)))*$F275*(('1.Inputs'!$D$40)+(1-'1.Inputs'!$D$40)*(1+'1.Inputs'!$D$41))*(1+$G275)^(3-1))-(('1.Inputs'!$D$37*12*IF(3=1,'1.Inputs'!$D$38,IF(3=2,'1.Inputs'!$D$39,$E275)))/(1-'1.Inputs'!$D$42)*$D275*(1+$G275)^(3-1))-('1.Inputs'!$D$37*12*IF(3=1,'1.Inputs'!$D$38,IF(3=2,'1.Inputs'!$D$39,$E275)))*'1.Inputs'!$D$43*(1+$G275)^(3-1)-'1.Inputs'!$D$44*(1+$G275)^(3-1)-('1.Inputs'!$D$20/'1.Inputs'!$D$27+'1.Inputs'!$D$23/'1.Inputs'!$D$28)))*'1.Inputs'!$D$53+('1.Inputs'!$D$20/'1.Inputs'!$D$27+'1.Inputs'!$D$23/'1.Inputs'!$D$28)-(J275-I275)</f>
        <v>955778722.9662981</v>
      </c>
      <c r="V275" s="36">
        <f ca="1">((('1.Inputs'!$D$37*12*IF(4=1,'1.Inputs'!$D$38,IF(4=2,'1.Inputs'!$D$39,$E275)))*$F275*(('1.Inputs'!$D$40)+(1-'1.Inputs'!$D$40)*(1+'1.Inputs'!$D$41))*(1+$G275)^(4-1))-(('1.Inputs'!$D$37*12*IF(4=1,'1.Inputs'!$D$38,IF(4=2,'1.Inputs'!$D$39,$E275)))/(1-'1.Inputs'!$D$42)*$D275*(1+$G275)^(4-1))-('1.Inputs'!$D$37*12*IF(4=1,'1.Inputs'!$D$38,IF(4=2,'1.Inputs'!$D$39,$E275)))*'1.Inputs'!$D$43*(1+$G275)^(4-1)-'1.Inputs'!$D$44*(1+$G275)^(4-1)-('1.Inputs'!$D$20/'1.Inputs'!$D$27+'1.Inputs'!$D$23/'1.Inputs'!$D$28))-MAX(0,((('1.Inputs'!$D$37*12*IF(4=1,'1.Inputs'!$D$38,IF(4=2,'1.Inputs'!$D$39,$E275)))*$F275*(('1.Inputs'!$D$40)+(1-'1.Inputs'!$D$40)*(1+'1.Inputs'!$D$41))*(1+$G275)^(4-1))-(('1.Inputs'!$D$37*12*IF(4=1,'1.Inputs'!$D$38,IF(4=2,'1.Inputs'!$D$39,$E275)))/(1-'1.Inputs'!$D$42)*$D275*(1+$G275)^(4-1))-('1.Inputs'!$D$37*12*IF(4=1,'1.Inputs'!$D$38,IF(4=2,'1.Inputs'!$D$39,$E275)))*'1.Inputs'!$D$43*(1+$G275)^(4-1)-'1.Inputs'!$D$44*(1+$G275)^(4-1)-('1.Inputs'!$D$20/'1.Inputs'!$D$27+'1.Inputs'!$D$23/'1.Inputs'!$D$28)))*'1.Inputs'!$D$53+('1.Inputs'!$D$20/'1.Inputs'!$D$27+'1.Inputs'!$D$23/'1.Inputs'!$D$28)-(K275-J275)</f>
        <v>1286484745.0636556</v>
      </c>
      <c r="W275" s="36">
        <f ca="1">((('1.Inputs'!$D$37*12*IF(5=1,'1.Inputs'!$D$38,IF(5=2,'1.Inputs'!$D$39,$E275)))*$F275*(('1.Inputs'!$D$40)+(1-'1.Inputs'!$D$40)*(1+'1.Inputs'!$D$41))*(1+$G275)^(5-1))-(('1.Inputs'!$D$37*12*IF(5=1,'1.Inputs'!$D$38,IF(5=2,'1.Inputs'!$D$39,$E275)))/(1-'1.Inputs'!$D$42)*$D275*(1+$G275)^(5-1))-('1.Inputs'!$D$37*12*IF(5=1,'1.Inputs'!$D$38,IF(5=2,'1.Inputs'!$D$39,$E275)))*'1.Inputs'!$D$43*(1+$G275)^(5-1)-'1.Inputs'!$D$44*(1+$G275)^(5-1)-('1.Inputs'!$D$20/'1.Inputs'!$D$27+'1.Inputs'!$D$23/'1.Inputs'!$D$28))-MAX(0,((('1.Inputs'!$D$37*12*IF(5=1,'1.Inputs'!$D$38,IF(5=2,'1.Inputs'!$D$39,$E275)))*$F275*(('1.Inputs'!$D$40)+(1-'1.Inputs'!$D$40)*(1+'1.Inputs'!$D$41))*(1+$G275)^(5-1))-(('1.Inputs'!$D$37*12*IF(5=1,'1.Inputs'!$D$38,IF(5=2,'1.Inputs'!$D$39,$E275)))/(1-'1.Inputs'!$D$42)*$D275*(1+$G275)^(5-1))-('1.Inputs'!$D$37*12*IF(5=1,'1.Inputs'!$D$38,IF(5=2,'1.Inputs'!$D$39,$E275)))*'1.Inputs'!$D$43*(1+$G275)^(5-1)-'1.Inputs'!$D$44*(1+$G275)^(5-1)-('1.Inputs'!$D$20/'1.Inputs'!$D$27+'1.Inputs'!$D$23/'1.Inputs'!$D$28)))*'1.Inputs'!$D$53+('1.Inputs'!$D$20/'1.Inputs'!$D$27+'1.Inputs'!$D$23/'1.Inputs'!$D$28)-(L275-K275)</f>
        <v>1334477605.8752387</v>
      </c>
      <c r="X275" s="36">
        <f ca="1">((('1.Inputs'!$D$37*12*IF(6=1,'1.Inputs'!$D$38,IF(6=2,'1.Inputs'!$D$39,$E275)))*$F275*(('1.Inputs'!$D$40)+(1-'1.Inputs'!$D$40)*(1+'1.Inputs'!$D$41))*(1+$G275)^(6-1))-(('1.Inputs'!$D$37*12*IF(6=1,'1.Inputs'!$D$38,IF(6=2,'1.Inputs'!$D$39,$E275)))/(1-'1.Inputs'!$D$42)*$D275*(1+$G275)^(6-1))-('1.Inputs'!$D$37*12*IF(6=1,'1.Inputs'!$D$38,IF(6=2,'1.Inputs'!$D$39,$E275)))*'1.Inputs'!$D$43*(1+$G275)^(6-1)-'1.Inputs'!$D$44*(1+$G275)^(6-1)-('1.Inputs'!$D$20/'1.Inputs'!$D$27+'1.Inputs'!$D$23/'1.Inputs'!$D$28))-MAX(0,((('1.Inputs'!$D$37*12*IF(6=1,'1.Inputs'!$D$38,IF(6=2,'1.Inputs'!$D$39,$E275)))*$F275*(('1.Inputs'!$D$40)+(1-'1.Inputs'!$D$40)*(1+'1.Inputs'!$D$41))*(1+$G275)^(6-1))-(('1.Inputs'!$D$37*12*IF(6=1,'1.Inputs'!$D$38,IF(6=2,'1.Inputs'!$D$39,$E275)))/(1-'1.Inputs'!$D$42)*$D275*(1+$G275)^(6-1))-('1.Inputs'!$D$37*12*IF(6=1,'1.Inputs'!$D$38,IF(6=2,'1.Inputs'!$D$39,$E275)))*'1.Inputs'!$D$43*(1+$G275)^(6-1)-'1.Inputs'!$D$44*(1+$G275)^(6-1)-('1.Inputs'!$D$20/'1.Inputs'!$D$27+'1.Inputs'!$D$23/'1.Inputs'!$D$28)))*'1.Inputs'!$D$53+('1.Inputs'!$D$20/'1.Inputs'!$D$27+'1.Inputs'!$D$23/'1.Inputs'!$D$28)-(M275-L275)</f>
        <v>1384329125.5874484</v>
      </c>
      <c r="Y275" s="36">
        <f ca="1">((('1.Inputs'!$D$37*12*IF(7=1,'1.Inputs'!$D$38,IF(7=2,'1.Inputs'!$D$39,$E275)))*$F275*(('1.Inputs'!$D$40)+(1-'1.Inputs'!$D$40)*(1+'1.Inputs'!$D$41))*(1+$G275)^(7-1))-(('1.Inputs'!$D$37*12*IF(7=1,'1.Inputs'!$D$38,IF(7=2,'1.Inputs'!$D$39,$E275)))/(1-'1.Inputs'!$D$42)*$D275*(1+$G275)^(7-1))-('1.Inputs'!$D$37*12*IF(7=1,'1.Inputs'!$D$38,IF(7=2,'1.Inputs'!$D$39,$E275)))*'1.Inputs'!$D$43*(1+$G275)^(7-1)-'1.Inputs'!$D$44*(1+$G275)^(7-1)-('1.Inputs'!$D$20/'1.Inputs'!$D$27+'1.Inputs'!$D$23/'1.Inputs'!$D$28))-MAX(0,((('1.Inputs'!$D$37*12*IF(7=1,'1.Inputs'!$D$38,IF(7=2,'1.Inputs'!$D$39,$E275)))*$F275*(('1.Inputs'!$D$40)+(1-'1.Inputs'!$D$40)*(1+'1.Inputs'!$D$41))*(1+$G275)^(7-1))-(('1.Inputs'!$D$37*12*IF(7=1,'1.Inputs'!$D$38,IF(7=2,'1.Inputs'!$D$39,$E275)))/(1-'1.Inputs'!$D$42)*$D275*(1+$G275)^(7-1))-('1.Inputs'!$D$37*12*IF(7=1,'1.Inputs'!$D$38,IF(7=2,'1.Inputs'!$D$39,$E275)))*'1.Inputs'!$D$43*(1+$G275)^(7-1)-'1.Inputs'!$D$44*(1+$G275)^(7-1)-('1.Inputs'!$D$20/'1.Inputs'!$D$27+'1.Inputs'!$D$23/'1.Inputs'!$D$28)))*'1.Inputs'!$D$53+('1.Inputs'!$D$20/'1.Inputs'!$D$27+'1.Inputs'!$D$23/'1.Inputs'!$D$28)-(N275-M275)</f>
        <v>1436111286.0086329</v>
      </c>
      <c r="Z275" s="36">
        <f ca="1">((('1.Inputs'!$D$37*12*IF(8=1,'1.Inputs'!$D$38,IF(8=2,'1.Inputs'!$D$39,$E275)))*$F275*(('1.Inputs'!$D$40)+(1-'1.Inputs'!$D$40)*(1+'1.Inputs'!$D$41))*(1+$G275)^(8-1))-(('1.Inputs'!$D$37*12*IF(8=1,'1.Inputs'!$D$38,IF(8=2,'1.Inputs'!$D$39,$E275)))/(1-'1.Inputs'!$D$42)*$D275*(1+$G275)^(8-1))-('1.Inputs'!$D$37*12*IF(8=1,'1.Inputs'!$D$38,IF(8=2,'1.Inputs'!$D$39,$E275)))*'1.Inputs'!$D$43*(1+$G275)^(8-1)-'1.Inputs'!$D$44*(1+$G275)^(8-1)-('1.Inputs'!$D$20/'1.Inputs'!$D$27+'1.Inputs'!$D$23/'1.Inputs'!$D$28))-MAX(0,((('1.Inputs'!$D$37*12*IF(8=1,'1.Inputs'!$D$38,IF(8=2,'1.Inputs'!$D$39,$E275)))*$F275*(('1.Inputs'!$D$40)+(1-'1.Inputs'!$D$40)*(1+'1.Inputs'!$D$41))*(1+$G275)^(8-1))-(('1.Inputs'!$D$37*12*IF(8=1,'1.Inputs'!$D$38,IF(8=2,'1.Inputs'!$D$39,$E275)))/(1-'1.Inputs'!$D$42)*$D275*(1+$G275)^(8-1))-('1.Inputs'!$D$37*12*IF(8=1,'1.Inputs'!$D$38,IF(8=2,'1.Inputs'!$D$39,$E275)))*'1.Inputs'!$D$43*(1+$G275)^(8-1)-'1.Inputs'!$D$44*(1+$G275)^(8-1)-('1.Inputs'!$D$20/'1.Inputs'!$D$27+'1.Inputs'!$D$23/'1.Inputs'!$D$28)))*'1.Inputs'!$D$53+('1.Inputs'!$D$20/'1.Inputs'!$D$27+'1.Inputs'!$D$23/'1.Inputs'!$D$28)-(O275-N275)</f>
        <v>1489898856.6456912</v>
      </c>
      <c r="AA275" s="36">
        <f ca="1">((('1.Inputs'!$D$37*12*IF(9=1,'1.Inputs'!$D$38,IF(9=2,'1.Inputs'!$D$39,$E275)))*$F275*(('1.Inputs'!$D$40)+(1-'1.Inputs'!$D$40)*(1+'1.Inputs'!$D$41))*(1+$G275)^(9-1))-(('1.Inputs'!$D$37*12*IF(9=1,'1.Inputs'!$D$38,IF(9=2,'1.Inputs'!$D$39,$E275)))/(1-'1.Inputs'!$D$42)*$D275*(1+$G275)^(9-1))-('1.Inputs'!$D$37*12*IF(9=1,'1.Inputs'!$D$38,IF(9=2,'1.Inputs'!$D$39,$E275)))*'1.Inputs'!$D$43*(1+$G275)^(9-1)-'1.Inputs'!$D$44*(1+$G275)^(9-1)-('1.Inputs'!$D$20/'1.Inputs'!$D$27+'1.Inputs'!$D$23/'1.Inputs'!$D$28))-MAX(0,((('1.Inputs'!$D$37*12*IF(9=1,'1.Inputs'!$D$38,IF(9=2,'1.Inputs'!$D$39,$E275)))*$F275*(('1.Inputs'!$D$40)+(1-'1.Inputs'!$D$40)*(1+'1.Inputs'!$D$41))*(1+$G275)^(9-1))-(('1.Inputs'!$D$37*12*IF(9=1,'1.Inputs'!$D$38,IF(9=2,'1.Inputs'!$D$39,$E275)))/(1-'1.Inputs'!$D$42)*$D275*(1+$G275)^(9-1))-('1.Inputs'!$D$37*12*IF(9=1,'1.Inputs'!$D$38,IF(9=2,'1.Inputs'!$D$39,$E275)))*'1.Inputs'!$D$43*(1+$G275)^(9-1)-'1.Inputs'!$D$44*(1+$G275)^(9-1)-('1.Inputs'!$D$20/'1.Inputs'!$D$27+'1.Inputs'!$D$23/'1.Inputs'!$D$28)))*'1.Inputs'!$D$53+('1.Inputs'!$D$20/'1.Inputs'!$D$27+'1.Inputs'!$D$23/'1.Inputs'!$D$28)-(P275-O275)</f>
        <v>1545769502.6655679</v>
      </c>
      <c r="AB275" s="36">
        <f ca="1">((('1.Inputs'!$D$37*12*IF(10=1,'1.Inputs'!$D$38,IF(10=2,'1.Inputs'!$D$39,$E275)))*$F275*(('1.Inputs'!$D$40)+(1-'1.Inputs'!$D$40)*(1+'1.Inputs'!$D$41))*(1+$G275)^(10-1))-(('1.Inputs'!$D$37*12*IF(10=1,'1.Inputs'!$D$38,IF(10=2,'1.Inputs'!$D$39,$E275)))/(1-'1.Inputs'!$D$42)*$D275*(1+$G275)^(10-1))-('1.Inputs'!$D$37*12*IF(10=1,'1.Inputs'!$D$38,IF(10=2,'1.Inputs'!$D$39,$E275)))*'1.Inputs'!$D$43*(1+$G275)^(10-1)-'1.Inputs'!$D$44*(1+$G275)^(10-1)-('1.Inputs'!$D$20/'1.Inputs'!$D$27+'1.Inputs'!$D$23/'1.Inputs'!$D$28))-MAX(0,((('1.Inputs'!$D$37*12*IF(10=1,'1.Inputs'!$D$38,IF(10=2,'1.Inputs'!$D$39,$E275)))*$F275*(('1.Inputs'!$D$40)+(1-'1.Inputs'!$D$40)*(1+'1.Inputs'!$D$41))*(1+$G275)^(10-1))-(('1.Inputs'!$D$37*12*IF(10=1,'1.Inputs'!$D$38,IF(10=2,'1.Inputs'!$D$39,$E275)))/(1-'1.Inputs'!$D$42)*$D275*(1+$G275)^(10-1))-('1.Inputs'!$D$37*12*IF(10=1,'1.Inputs'!$D$38,IF(10=2,'1.Inputs'!$D$39,$E275)))*'1.Inputs'!$D$43*(1+$G275)^(10-1)-'1.Inputs'!$D$44*(1+$G275)^(10-1)-('1.Inputs'!$D$20/'1.Inputs'!$D$27+'1.Inputs'!$D$23/'1.Inputs'!$D$28)))*'1.Inputs'!$D$53+('1.Inputs'!$D$20/'1.Inputs'!$D$27+'1.Inputs'!$D$23/'1.Inputs'!$D$28)-(Q275-P275)+(('1.Inputs'!$D$20+'1.Inputs'!$D$23-('1.Inputs'!$D$20/'1.Inputs'!$D$27+'1.Inputs'!$D$23/'1.Inputs'!$D$28)*'1.Inputs'!$D$10)*'1.Inputs'!$D$60+'1.Inputs'!$D$19*'1.Inputs'!$D$59+Q275)</f>
        <v>4320614325.6870594</v>
      </c>
      <c r="AC275" s="36">
        <f ca="1">S275-AC$13-AC$14+MIN(AC$13,MAX(0,((('1.Inputs'!$D$37*12*IF(1=1,'1.Inputs'!$D$38,IF(1=2,'1.Inputs'!$D$39,$E275)))*$F275*(('1.Inputs'!$D$40)+(1-'1.Inputs'!$D$40)*(1+'1.Inputs'!$D$41))*(1+$G275)^(1-1))-(('1.Inputs'!$D$37*12*IF(1=1,'1.Inputs'!$D$38,IF(1=2,'1.Inputs'!$D$39,$E275)))/(1-'1.Inputs'!$D$42)*$D275*(1+$G275)^(1-1))-('1.Inputs'!$D$37*12*IF(1=1,'1.Inputs'!$D$38,IF(1=2,'1.Inputs'!$D$39,$E275)))*'1.Inputs'!$D$43*(1+$G275)^(1-1)-'1.Inputs'!$D$44*(1+$G275)^(1-1)-('1.Inputs'!$D$20/'1.Inputs'!$D$27+'1.Inputs'!$D$23/'1.Inputs'!$D$28))))*'1.Inputs'!$D$53</f>
        <v>-453747733.07512921</v>
      </c>
      <c r="AD275" s="36">
        <f ca="1">T275-AD$13-AD$14+MIN(AD$13,MAX(0,((('1.Inputs'!$D$37*12*IF(2=1,'1.Inputs'!$D$38,IF(2=2,'1.Inputs'!$D$39,$E275)))*$F275*(('1.Inputs'!$D$40)+(1-'1.Inputs'!$D$40)*(1+'1.Inputs'!$D$41))*(1+$G275)^(2-1))-(('1.Inputs'!$D$37*12*IF(2=1,'1.Inputs'!$D$38,IF(2=2,'1.Inputs'!$D$39,$E275)))/(1-'1.Inputs'!$D$42)*$D275*(1+$G275)^(2-1))-('1.Inputs'!$D$37*12*IF(2=1,'1.Inputs'!$D$38,IF(2=2,'1.Inputs'!$D$39,$E275)))*'1.Inputs'!$D$43*(1+$G275)^(2-1)-'1.Inputs'!$D$44*(1+$G275)^(2-1)-('1.Inputs'!$D$20/'1.Inputs'!$D$27+'1.Inputs'!$D$23/'1.Inputs'!$D$28))))*'1.Inputs'!$D$53</f>
        <v>433033154.69020629</v>
      </c>
      <c r="AE275" s="36">
        <f ca="1">U275-AE$13-AE$14+MIN(AE$13,MAX(0,((('1.Inputs'!$D$37*12*IF(3=1,'1.Inputs'!$D$38,IF(3=2,'1.Inputs'!$D$39,$E275)))*$F275*(('1.Inputs'!$D$40)+(1-'1.Inputs'!$D$40)*(1+'1.Inputs'!$D$41))*(1+$G275)^(3-1))-(('1.Inputs'!$D$37*12*IF(3=1,'1.Inputs'!$D$38,IF(3=2,'1.Inputs'!$D$39,$E275)))/(1-'1.Inputs'!$D$42)*$D275*(1+$G275)^(3-1))-('1.Inputs'!$D$37*12*IF(3=1,'1.Inputs'!$D$38,IF(3=2,'1.Inputs'!$D$39,$E275)))*'1.Inputs'!$D$43*(1+$G275)^(3-1)-'1.Inputs'!$D$44*(1+$G275)^(3-1)-('1.Inputs'!$D$20/'1.Inputs'!$D$27+'1.Inputs'!$D$23/'1.Inputs'!$D$28))))*'1.Inputs'!$D$53</f>
        <v>613838722.9662981</v>
      </c>
      <c r="AF275" s="36">
        <f ca="1">V275-AF$13-AF$14+MIN(AF$13,MAX(0,((('1.Inputs'!$D$37*12*IF(4=1,'1.Inputs'!$D$38,IF(4=2,'1.Inputs'!$D$39,$E275)))*$F275*(('1.Inputs'!$D$40)+(1-'1.Inputs'!$D$40)*(1+'1.Inputs'!$D$41))*(1+$G275)^(4-1))-(('1.Inputs'!$D$37*12*IF(4=1,'1.Inputs'!$D$38,IF(4=2,'1.Inputs'!$D$39,$E275)))/(1-'1.Inputs'!$D$42)*$D275*(1+$G275)^(4-1))-('1.Inputs'!$D$37*12*IF(4=1,'1.Inputs'!$D$38,IF(4=2,'1.Inputs'!$D$39,$E275)))*'1.Inputs'!$D$43*(1+$G275)^(4-1)-'1.Inputs'!$D$44*(1+$G275)^(4-1)-('1.Inputs'!$D$20/'1.Inputs'!$D$27+'1.Inputs'!$D$23/'1.Inputs'!$D$28))))*'1.Inputs'!$D$53</f>
        <v>963732745.06365561</v>
      </c>
      <c r="AG275" s="36">
        <f ca="1">W275-AG$13-AG$14+MIN(AG$13,MAX(0,((('1.Inputs'!$D$37*12*IF(5=1,'1.Inputs'!$D$38,IF(5=2,'1.Inputs'!$D$39,$E275)))*$F275*(('1.Inputs'!$D$40)+(1-'1.Inputs'!$D$40)*(1+'1.Inputs'!$D$41))*(1+$G275)^(5-1))-(('1.Inputs'!$D$37*12*IF(5=1,'1.Inputs'!$D$38,IF(5=2,'1.Inputs'!$D$39,$E275)))/(1-'1.Inputs'!$D$42)*$D275*(1+$G275)^(5-1))-('1.Inputs'!$D$37*12*IF(5=1,'1.Inputs'!$D$38,IF(5=2,'1.Inputs'!$D$39,$E275)))*'1.Inputs'!$D$43*(1+$G275)^(5-1)-'1.Inputs'!$D$44*(1+$G275)^(5-1)-('1.Inputs'!$D$20/'1.Inputs'!$D$27+'1.Inputs'!$D$23/'1.Inputs'!$D$28))))*'1.Inputs'!$D$53</f>
        <v>1030913605.8752387</v>
      </c>
      <c r="AH275" s="36">
        <f ca="1">X275-AH$13-AH$14+MIN(AH$13,MAX(0,((('1.Inputs'!$D$37*12*IF(6=1,'1.Inputs'!$D$38,IF(6=2,'1.Inputs'!$D$39,$E275)))*$F275*(('1.Inputs'!$D$40)+(1-'1.Inputs'!$D$40)*(1+'1.Inputs'!$D$41))*(1+$G275)^(6-1))-(('1.Inputs'!$D$37*12*IF(6=1,'1.Inputs'!$D$38,IF(6=2,'1.Inputs'!$D$39,$E275)))/(1-'1.Inputs'!$D$42)*$D275*(1+$G275)^(6-1))-('1.Inputs'!$D$37*12*IF(6=1,'1.Inputs'!$D$38,IF(6=2,'1.Inputs'!$D$39,$E275)))*'1.Inputs'!$D$43*(1+$G275)^(6-1)-'1.Inputs'!$D$44*(1+$G275)^(6-1)-('1.Inputs'!$D$20/'1.Inputs'!$D$27+'1.Inputs'!$D$23/'1.Inputs'!$D$28))))*'1.Inputs'!$D$53</f>
        <v>1099953125.5874484</v>
      </c>
      <c r="AI275" s="36">
        <f ca="1">Y275-AI$13-AI$14+MIN(AI$13,MAX(0,((('1.Inputs'!$D$37*12*IF(7=1,'1.Inputs'!$D$38,IF(7=2,'1.Inputs'!$D$39,$E275)))*$F275*(('1.Inputs'!$D$40)+(1-'1.Inputs'!$D$40)*(1+'1.Inputs'!$D$41))*(1+$G275)^(7-1))-(('1.Inputs'!$D$37*12*IF(7=1,'1.Inputs'!$D$38,IF(7=2,'1.Inputs'!$D$39,$E275)))/(1-'1.Inputs'!$D$42)*$D275*(1+$G275)^(7-1))-('1.Inputs'!$D$37*12*IF(7=1,'1.Inputs'!$D$38,IF(7=2,'1.Inputs'!$D$39,$E275)))*'1.Inputs'!$D$43*(1+$G275)^(7-1)-'1.Inputs'!$D$44*(1+$G275)^(7-1)-('1.Inputs'!$D$20/'1.Inputs'!$D$27+'1.Inputs'!$D$23/'1.Inputs'!$D$28))))*'1.Inputs'!$D$53</f>
        <v>1170923286.0086329</v>
      </c>
      <c r="AJ275" s="36">
        <f ca="1">Z275-AJ$13-AJ$14+MIN(AJ$13,MAX(0,((('1.Inputs'!$D$37*12*IF(8=1,'1.Inputs'!$D$38,IF(8=2,'1.Inputs'!$D$39,$E275)))*$F275*(('1.Inputs'!$D$40)+(1-'1.Inputs'!$D$40)*(1+'1.Inputs'!$D$41))*(1+$G275)^(8-1))-(('1.Inputs'!$D$37*12*IF(8=1,'1.Inputs'!$D$38,IF(8=2,'1.Inputs'!$D$39,$E275)))/(1-'1.Inputs'!$D$42)*$D275*(1+$G275)^(8-1))-('1.Inputs'!$D$37*12*IF(8=1,'1.Inputs'!$D$38,IF(8=2,'1.Inputs'!$D$39,$E275)))*'1.Inputs'!$D$43*(1+$G275)^(8-1)-'1.Inputs'!$D$44*(1+$G275)^(8-1)-('1.Inputs'!$D$20/'1.Inputs'!$D$27+'1.Inputs'!$D$23/'1.Inputs'!$D$28))))*'1.Inputs'!$D$53</f>
        <v>1489898856.6456912</v>
      </c>
      <c r="AK275" s="36">
        <f ca="1">AA275-AK$13-AK$14+MIN(AK$13,MAX(0,((('1.Inputs'!$D$37*12*IF(9=1,'1.Inputs'!$D$38,IF(9=2,'1.Inputs'!$D$39,$E275)))*$F275*(('1.Inputs'!$D$40)+(1-'1.Inputs'!$D$40)*(1+'1.Inputs'!$D$41))*(1+$G275)^(9-1))-(('1.Inputs'!$D$37*12*IF(9=1,'1.Inputs'!$D$38,IF(9=2,'1.Inputs'!$D$39,$E275)))/(1-'1.Inputs'!$D$42)*$D275*(1+$G275)^(9-1))-('1.Inputs'!$D$37*12*IF(9=1,'1.Inputs'!$D$38,IF(9=2,'1.Inputs'!$D$39,$E275)))*'1.Inputs'!$D$43*(1+$G275)^(9-1)-'1.Inputs'!$D$44*(1+$G275)^(9-1)-('1.Inputs'!$D$20/'1.Inputs'!$D$27+'1.Inputs'!$D$23/'1.Inputs'!$D$28))))*'1.Inputs'!$D$53</f>
        <v>1545769502.6655679</v>
      </c>
      <c r="AL275" s="36">
        <f ca="1">AB275-AL$13-AL$14+MIN(AL$13,MAX(0,((('1.Inputs'!$D$37*12*IF(10=1,'1.Inputs'!$D$38,IF(10=2,'1.Inputs'!$D$39,$E275)))*$F275*(('1.Inputs'!$D$40)+(1-'1.Inputs'!$D$40)*(1+'1.Inputs'!$D$41))*(1+$G275)^(10-1))-(('1.Inputs'!$D$37*12*IF(10=1,'1.Inputs'!$D$38,IF(10=2,'1.Inputs'!$D$39,$E275)))/(1-'1.Inputs'!$D$42)*$D275*(1+$G275)^(10-1))-('1.Inputs'!$D$37*12*IF(10=1,'1.Inputs'!$D$38,IF(10=2,'1.Inputs'!$D$39,$E275)))*'1.Inputs'!$D$43*(1+$G275)^(10-1)-'1.Inputs'!$D$44*(1+$G275)^(10-1)-('1.Inputs'!$D$20/'1.Inputs'!$D$27+'1.Inputs'!$D$23/'1.Inputs'!$D$28))))*'1.Inputs'!$D$53+'1.Inputs'!$D$35</f>
        <v>5120614325.6870594</v>
      </c>
      <c r="AM275" s="48">
        <f ca="1">R275+NPV('1.Inputs'!$D$55,S275:AB275)</f>
        <v>4253920847.1526089</v>
      </c>
      <c r="AN275" s="48">
        <f ca="1">-('1.Inputs'!$D$24*(1-'1.Inputs'!$D$31)+'1.Inputs'!$D$35)+NPV('1.Inputs'!$D$54,AC275:AL275)</f>
        <v>2126051338.3431454</v>
      </c>
      <c r="AO275" s="36">
        <f t="shared" ca="1" si="37"/>
        <v>-2.4241716333003334</v>
      </c>
      <c r="AP275" s="36">
        <f t="shared" ca="1" si="38"/>
        <v>2.4282996010322613</v>
      </c>
      <c r="AQ275" s="36">
        <f ca="1">'1.Inputs'!$D$35+MIN(SUM($AC275:AC275),SUM($AC275:AD275),SUM($AC275:AE275),SUM($AC275:AF275),SUM($AC275:AG275),SUM($AC275:AH275),SUM($AC275:AI275),SUM($AC275:AJ275),SUM($AC275:AK275),SUM($AC275:AL275))</f>
        <v>346252266.92487079</v>
      </c>
      <c r="AR275" s="36">
        <f ca="1">IF(AP275&lt;'1.Inputs'!$D$57,1,0)</f>
        <v>0</v>
      </c>
      <c r="AS275" s="36">
        <f t="shared" ca="1" si="39"/>
        <v>0</v>
      </c>
    </row>
    <row r="276" spans="2:45" ht="15" customHeight="1" x14ac:dyDescent="0.25">
      <c r="B276" s="36">
        <v>261</v>
      </c>
      <c r="C276" s="36">
        <f t="shared" ca="1" si="32"/>
        <v>0.91500010053077574</v>
      </c>
      <c r="D276" s="36">
        <f t="shared" ca="1" si="33"/>
        <v>20289.594053604149</v>
      </c>
      <c r="E276" s="47">
        <f t="shared" ca="1" si="34"/>
        <v>0.88381991636513191</v>
      </c>
      <c r="F276" s="36">
        <f t="shared" ca="1" si="35"/>
        <v>30262.164914991456</v>
      </c>
      <c r="G276" s="36">
        <f t="shared" ca="1" si="36"/>
        <v>4.1305363880748569E-2</v>
      </c>
      <c r="H276" s="36">
        <f ca="1">((('1.Inputs'!$D$37*12*IF(1=1,'1.Inputs'!$D$38,IF(1=2,'1.Inputs'!$D$39,$E276)))*$F276*(('1.Inputs'!$D$40)+(1-'1.Inputs'!$D$40)*(1+'1.Inputs'!$D$41))*(1+$G276)^(1-1))*'1.Inputs'!$D$47+(('1.Inputs'!$D$37*12*IF(1=1,'1.Inputs'!$D$38,IF(1=2,'1.Inputs'!$D$39,$E276)))/(1-'1.Inputs'!$D$42)*$D276*(1+$G276)^(1-1))*('1.Inputs'!$D$48-'1.Inputs'!$D$49))/'1.Inputs'!$D$51</f>
        <v>810668180.4825263</v>
      </c>
      <c r="I276" s="36">
        <f ca="1">((('1.Inputs'!$D$37*12*IF(2=1,'1.Inputs'!$D$38,IF(2=2,'1.Inputs'!$D$39,$E276)))*$F276*(('1.Inputs'!$D$40)+(1-'1.Inputs'!$D$40)*(1+'1.Inputs'!$D$41))*(1+$G276)^(2-1))*'1.Inputs'!$D$47+(('1.Inputs'!$D$37*12*IF(2=1,'1.Inputs'!$D$38,IF(2=2,'1.Inputs'!$D$39,$E276)))/(1-'1.Inputs'!$D$42)*$D276*(1+$G276)^(2-1))*('1.Inputs'!$D$48-'1.Inputs'!$D$49))/'1.Inputs'!$D$51</f>
        <v>1181814374.5294623</v>
      </c>
      <c r="J276" s="36">
        <f ca="1">((('1.Inputs'!$D$37*12*IF(3=1,'1.Inputs'!$D$38,IF(3=2,'1.Inputs'!$D$39,$E276)))*$F276*(('1.Inputs'!$D$40)+(1-'1.Inputs'!$D$40)*(1+'1.Inputs'!$D$41))*(1+$G276)^(3-1))*'1.Inputs'!$D$47+(('1.Inputs'!$D$37*12*IF(3=1,'1.Inputs'!$D$38,IF(3=2,'1.Inputs'!$D$39,$E276)))/(1-'1.Inputs'!$D$42)*$D276*(1+$G276)^(3-1))*('1.Inputs'!$D$48-'1.Inputs'!$D$49))/'1.Inputs'!$D$51</f>
        <v>1553792845.6585779</v>
      </c>
      <c r="K276" s="36">
        <f ca="1">((('1.Inputs'!$D$37*12*IF(4=1,'1.Inputs'!$D$38,IF(4=2,'1.Inputs'!$D$39,$E276)))*$F276*(('1.Inputs'!$D$40)+(1-'1.Inputs'!$D$40)*(1+'1.Inputs'!$D$41))*(1+$G276)^(4-1))*'1.Inputs'!$D$47+(('1.Inputs'!$D$37*12*IF(4=1,'1.Inputs'!$D$38,IF(4=2,'1.Inputs'!$D$39,$E276)))/(1-'1.Inputs'!$D$42)*$D276*(1+$G276)^(4-1))*('1.Inputs'!$D$48-'1.Inputs'!$D$49))/'1.Inputs'!$D$51</f>
        <v>1617972824.5438094</v>
      </c>
      <c r="L276" s="36">
        <f ca="1">((('1.Inputs'!$D$37*12*IF(5=1,'1.Inputs'!$D$38,IF(5=2,'1.Inputs'!$D$39,$E276)))*$F276*(('1.Inputs'!$D$40)+(1-'1.Inputs'!$D$40)*(1+'1.Inputs'!$D$41))*(1+$G276)^(5-1))*'1.Inputs'!$D$47+(('1.Inputs'!$D$37*12*IF(5=1,'1.Inputs'!$D$38,IF(5=2,'1.Inputs'!$D$39,$E276)))/(1-'1.Inputs'!$D$42)*$D276*(1+$G276)^(5-1))*('1.Inputs'!$D$48-'1.Inputs'!$D$49))/'1.Inputs'!$D$51</f>
        <v>1684803780.8107533</v>
      </c>
      <c r="M276" s="36">
        <f ca="1">((('1.Inputs'!$D$37*12*IF(6=1,'1.Inputs'!$D$38,IF(6=2,'1.Inputs'!$D$39,$E276)))*$F276*(('1.Inputs'!$D$40)+(1-'1.Inputs'!$D$40)*(1+'1.Inputs'!$D$41))*(1+$G276)^(6-1))*'1.Inputs'!$D$47+(('1.Inputs'!$D$37*12*IF(6=1,'1.Inputs'!$D$38,IF(6=2,'1.Inputs'!$D$39,$E276)))/(1-'1.Inputs'!$D$42)*$D276*(1+$G276)^(6-1))*('1.Inputs'!$D$48-'1.Inputs'!$D$49))/'1.Inputs'!$D$51</f>
        <v>1754395214.0448029</v>
      </c>
      <c r="N276" s="36">
        <f ca="1">((('1.Inputs'!$D$37*12*IF(7=1,'1.Inputs'!$D$38,IF(7=2,'1.Inputs'!$D$39,$E276)))*$F276*(('1.Inputs'!$D$40)+(1-'1.Inputs'!$D$40)*(1+'1.Inputs'!$D$41))*(1+$G276)^(7-1))*'1.Inputs'!$D$47+(('1.Inputs'!$D$37*12*IF(7=1,'1.Inputs'!$D$38,IF(7=2,'1.Inputs'!$D$39,$E276)))/(1-'1.Inputs'!$D$42)*$D276*(1+$G276)^(7-1))*('1.Inputs'!$D$48-'1.Inputs'!$D$49))/'1.Inputs'!$D$51</f>
        <v>1826861146.7515669</v>
      </c>
      <c r="O276" s="36">
        <f ca="1">((('1.Inputs'!$D$37*12*IF(8=1,'1.Inputs'!$D$38,IF(8=2,'1.Inputs'!$D$39,$E276)))*$F276*(('1.Inputs'!$D$40)+(1-'1.Inputs'!$D$40)*(1+'1.Inputs'!$D$41))*(1+$G276)^(8-1))*'1.Inputs'!$D$47+(('1.Inputs'!$D$37*12*IF(8=1,'1.Inputs'!$D$38,IF(8=2,'1.Inputs'!$D$39,$E276)))/(1-'1.Inputs'!$D$42)*$D276*(1+$G276)^(8-1))*('1.Inputs'!$D$48-'1.Inputs'!$D$49))/'1.Inputs'!$D$51</f>
        <v>1902320311.1777422</v>
      </c>
      <c r="P276" s="36">
        <f ca="1">((('1.Inputs'!$D$37*12*IF(9=1,'1.Inputs'!$D$38,IF(9=2,'1.Inputs'!$D$39,$E276)))*$F276*(('1.Inputs'!$D$40)+(1-'1.Inputs'!$D$40)*(1+'1.Inputs'!$D$41))*(1+$G276)^(9-1))*'1.Inputs'!$D$47+(('1.Inputs'!$D$37*12*IF(9=1,'1.Inputs'!$D$38,IF(9=2,'1.Inputs'!$D$39,$E276)))/(1-'1.Inputs'!$D$42)*$D276*(1+$G276)^(9-1))*('1.Inputs'!$D$48-'1.Inputs'!$D$49))/'1.Inputs'!$D$51</f>
        <v>1980896343.8486772</v>
      </c>
      <c r="Q276" s="36">
        <f ca="1">((('1.Inputs'!$D$37*12*IF(10=1,'1.Inputs'!$D$38,IF(10=2,'1.Inputs'!$D$39,$E276)))*$F276*(('1.Inputs'!$D$40)+(1-'1.Inputs'!$D$40)*(1+'1.Inputs'!$D$41))*(1+$G276)^(10-1))*'1.Inputs'!$D$47+(('1.Inputs'!$D$37*12*IF(10=1,'1.Inputs'!$D$38,IF(10=2,'1.Inputs'!$D$39,$E276)))/(1-'1.Inputs'!$D$42)*$D276*(1+$G276)^(10-1))*('1.Inputs'!$D$48-'1.Inputs'!$D$49))/'1.Inputs'!$D$51</f>
        <v>2062717988.1413918</v>
      </c>
      <c r="R276" s="36">
        <f>-'1.Inputs'!$D$24</f>
        <v>-2050000000</v>
      </c>
      <c r="S276" s="36">
        <f ca="1">((('1.Inputs'!$D$37*12*IF(1=1,'1.Inputs'!$D$38,IF(1=2,'1.Inputs'!$D$39,$E276)))*$F276*(('1.Inputs'!$D$40)+(1-'1.Inputs'!$D$40)*(1+'1.Inputs'!$D$41))*(1+$G276)^(1-1))-(('1.Inputs'!$D$37*12*IF(1=1,'1.Inputs'!$D$38,IF(1=2,'1.Inputs'!$D$39,$E276)))/(1-'1.Inputs'!$D$42)*$D276*(1+$G276)^(1-1))-('1.Inputs'!$D$37*12*IF(1=1,'1.Inputs'!$D$38,IF(1=2,'1.Inputs'!$D$39,$E276)))*'1.Inputs'!$D$43*(1+$G276)^(1-1)-'1.Inputs'!$D$44*(1+$G276)^(1-1)-('1.Inputs'!$D$20/'1.Inputs'!$D$27+'1.Inputs'!$D$23/'1.Inputs'!$D$28))-MAX(0,((('1.Inputs'!$D$37*12*IF(1=1,'1.Inputs'!$D$38,IF(1=2,'1.Inputs'!$D$39,$E276)))*$F276*(('1.Inputs'!$D$40)+(1-'1.Inputs'!$D$40)*(1+'1.Inputs'!$D$41))*(1+$G276)^(1-1))-(('1.Inputs'!$D$37*12*IF(1=1,'1.Inputs'!$D$38,IF(1=2,'1.Inputs'!$D$39,$E276)))/(1-'1.Inputs'!$D$42)*$D276*(1+$G276)^(1-1))-('1.Inputs'!$D$37*12*IF(1=1,'1.Inputs'!$D$38,IF(1=2,'1.Inputs'!$D$39,$E276)))*'1.Inputs'!$D$43*(1+$G276)^(1-1)-'1.Inputs'!$D$44*(1+$G276)^(1-1)-('1.Inputs'!$D$20/'1.Inputs'!$D$27+'1.Inputs'!$D$23/'1.Inputs'!$D$28)))*'1.Inputs'!$D$53+('1.Inputs'!$D$20/'1.Inputs'!$D$27+'1.Inputs'!$D$23/'1.Inputs'!$D$28)-H276</f>
        <v>-702170204.95398045</v>
      </c>
      <c r="T276" s="36">
        <f ca="1">((('1.Inputs'!$D$37*12*IF(2=1,'1.Inputs'!$D$38,IF(2=2,'1.Inputs'!$D$39,$E276)))*$F276*(('1.Inputs'!$D$40)+(1-'1.Inputs'!$D$40)*(1+'1.Inputs'!$D$41))*(1+$G276)^(2-1))-(('1.Inputs'!$D$37*12*IF(2=1,'1.Inputs'!$D$38,IF(2=2,'1.Inputs'!$D$39,$E276)))/(1-'1.Inputs'!$D$42)*$D276*(1+$G276)^(2-1))-('1.Inputs'!$D$37*12*IF(2=1,'1.Inputs'!$D$38,IF(2=2,'1.Inputs'!$D$39,$E276)))*'1.Inputs'!$D$43*(1+$G276)^(2-1)-'1.Inputs'!$D$44*(1+$G276)^(2-1)-('1.Inputs'!$D$20/'1.Inputs'!$D$27+'1.Inputs'!$D$23/'1.Inputs'!$D$28))-MAX(0,((('1.Inputs'!$D$37*12*IF(2=1,'1.Inputs'!$D$38,IF(2=2,'1.Inputs'!$D$39,$E276)))*$F276*(('1.Inputs'!$D$40)+(1-'1.Inputs'!$D$40)*(1+'1.Inputs'!$D$41))*(1+$G276)^(2-1))-(('1.Inputs'!$D$37*12*IF(2=1,'1.Inputs'!$D$38,IF(2=2,'1.Inputs'!$D$39,$E276)))/(1-'1.Inputs'!$D$42)*$D276*(1+$G276)^(2-1))-('1.Inputs'!$D$37*12*IF(2=1,'1.Inputs'!$D$38,IF(2=2,'1.Inputs'!$D$39,$E276)))*'1.Inputs'!$D$43*(1+$G276)^(2-1)-'1.Inputs'!$D$44*(1+$G276)^(2-1)-('1.Inputs'!$D$20/'1.Inputs'!$D$27+'1.Inputs'!$D$23/'1.Inputs'!$D$28)))*'1.Inputs'!$D$53+('1.Inputs'!$D$20/'1.Inputs'!$D$27+'1.Inputs'!$D$23/'1.Inputs'!$D$28)-(I276-H276)</f>
        <v>22580627.839309573</v>
      </c>
      <c r="U276" s="36">
        <f ca="1">((('1.Inputs'!$D$37*12*IF(3=1,'1.Inputs'!$D$38,IF(3=2,'1.Inputs'!$D$39,$E276)))*$F276*(('1.Inputs'!$D$40)+(1-'1.Inputs'!$D$40)*(1+'1.Inputs'!$D$41))*(1+$G276)^(3-1))-(('1.Inputs'!$D$37*12*IF(3=1,'1.Inputs'!$D$38,IF(3=2,'1.Inputs'!$D$39,$E276)))/(1-'1.Inputs'!$D$42)*$D276*(1+$G276)^(3-1))-('1.Inputs'!$D$37*12*IF(3=1,'1.Inputs'!$D$38,IF(3=2,'1.Inputs'!$D$39,$E276)))*'1.Inputs'!$D$43*(1+$G276)^(3-1)-'1.Inputs'!$D$44*(1+$G276)^(3-1)-('1.Inputs'!$D$20/'1.Inputs'!$D$27+'1.Inputs'!$D$23/'1.Inputs'!$D$28))-MAX(0,((('1.Inputs'!$D$37*12*IF(3=1,'1.Inputs'!$D$38,IF(3=2,'1.Inputs'!$D$39,$E276)))*$F276*(('1.Inputs'!$D$40)+(1-'1.Inputs'!$D$40)*(1+'1.Inputs'!$D$41))*(1+$G276)^(3-1))-(('1.Inputs'!$D$37*12*IF(3=1,'1.Inputs'!$D$38,IF(3=2,'1.Inputs'!$D$39,$E276)))/(1-'1.Inputs'!$D$42)*$D276*(1+$G276)^(3-1))-('1.Inputs'!$D$37*12*IF(3=1,'1.Inputs'!$D$38,IF(3=2,'1.Inputs'!$D$39,$E276)))*'1.Inputs'!$D$43*(1+$G276)^(3-1)-'1.Inputs'!$D$44*(1+$G276)^(3-1)-('1.Inputs'!$D$20/'1.Inputs'!$D$27+'1.Inputs'!$D$23/'1.Inputs'!$D$28)))*'1.Inputs'!$D$53+('1.Inputs'!$D$20/'1.Inputs'!$D$27+'1.Inputs'!$D$23/'1.Inputs'!$D$28)-(J276-I276)</f>
        <v>297376397.8005445</v>
      </c>
      <c r="V276" s="36">
        <f ca="1">((('1.Inputs'!$D$37*12*IF(4=1,'1.Inputs'!$D$38,IF(4=2,'1.Inputs'!$D$39,$E276)))*$F276*(('1.Inputs'!$D$40)+(1-'1.Inputs'!$D$40)*(1+'1.Inputs'!$D$41))*(1+$G276)^(4-1))-(('1.Inputs'!$D$37*12*IF(4=1,'1.Inputs'!$D$38,IF(4=2,'1.Inputs'!$D$39,$E276)))/(1-'1.Inputs'!$D$42)*$D276*(1+$G276)^(4-1))-('1.Inputs'!$D$37*12*IF(4=1,'1.Inputs'!$D$38,IF(4=2,'1.Inputs'!$D$39,$E276)))*'1.Inputs'!$D$43*(1+$G276)^(4-1)-'1.Inputs'!$D$44*(1+$G276)^(4-1)-('1.Inputs'!$D$20/'1.Inputs'!$D$27+'1.Inputs'!$D$23/'1.Inputs'!$D$28))-MAX(0,((('1.Inputs'!$D$37*12*IF(4=1,'1.Inputs'!$D$38,IF(4=2,'1.Inputs'!$D$39,$E276)))*$F276*(('1.Inputs'!$D$40)+(1-'1.Inputs'!$D$40)*(1+'1.Inputs'!$D$41))*(1+$G276)^(4-1))-(('1.Inputs'!$D$37*12*IF(4=1,'1.Inputs'!$D$38,IF(4=2,'1.Inputs'!$D$39,$E276)))/(1-'1.Inputs'!$D$42)*$D276*(1+$G276)^(4-1))-('1.Inputs'!$D$37*12*IF(4=1,'1.Inputs'!$D$38,IF(4=2,'1.Inputs'!$D$39,$E276)))*'1.Inputs'!$D$43*(1+$G276)^(4-1)-'1.Inputs'!$D$44*(1+$G276)^(4-1)-('1.Inputs'!$D$20/'1.Inputs'!$D$27+'1.Inputs'!$D$23/'1.Inputs'!$D$28)))*'1.Inputs'!$D$53+('1.Inputs'!$D$20/'1.Inputs'!$D$27+'1.Inputs'!$D$23/'1.Inputs'!$D$28)-(K276-J276)</f>
        <v>630871158.02755427</v>
      </c>
      <c r="W276" s="36">
        <f ca="1">((('1.Inputs'!$D$37*12*IF(5=1,'1.Inputs'!$D$38,IF(5=2,'1.Inputs'!$D$39,$E276)))*$F276*(('1.Inputs'!$D$40)+(1-'1.Inputs'!$D$40)*(1+'1.Inputs'!$D$41))*(1+$G276)^(5-1))-(('1.Inputs'!$D$37*12*IF(5=1,'1.Inputs'!$D$38,IF(5=2,'1.Inputs'!$D$39,$E276)))/(1-'1.Inputs'!$D$42)*$D276*(1+$G276)^(5-1))-('1.Inputs'!$D$37*12*IF(5=1,'1.Inputs'!$D$38,IF(5=2,'1.Inputs'!$D$39,$E276)))*'1.Inputs'!$D$43*(1+$G276)^(5-1)-'1.Inputs'!$D$44*(1+$G276)^(5-1)-('1.Inputs'!$D$20/'1.Inputs'!$D$27+'1.Inputs'!$D$23/'1.Inputs'!$D$28))-MAX(0,((('1.Inputs'!$D$37*12*IF(5=1,'1.Inputs'!$D$38,IF(5=2,'1.Inputs'!$D$39,$E276)))*$F276*(('1.Inputs'!$D$40)+(1-'1.Inputs'!$D$40)*(1+'1.Inputs'!$D$41))*(1+$G276)^(5-1))-(('1.Inputs'!$D$37*12*IF(5=1,'1.Inputs'!$D$38,IF(5=2,'1.Inputs'!$D$39,$E276)))/(1-'1.Inputs'!$D$42)*$D276*(1+$G276)^(5-1))-('1.Inputs'!$D$37*12*IF(5=1,'1.Inputs'!$D$38,IF(5=2,'1.Inputs'!$D$39,$E276)))*'1.Inputs'!$D$43*(1+$G276)^(5-1)-'1.Inputs'!$D$44*(1+$G276)^(5-1)-('1.Inputs'!$D$20/'1.Inputs'!$D$27+'1.Inputs'!$D$23/'1.Inputs'!$D$28)))*'1.Inputs'!$D$53+('1.Inputs'!$D$20/'1.Inputs'!$D$27+'1.Inputs'!$D$23/'1.Inputs'!$D$28)-(L276-K276)</f>
        <v>654977842.32838702</v>
      </c>
      <c r="X276" s="36">
        <f ca="1">((('1.Inputs'!$D$37*12*IF(6=1,'1.Inputs'!$D$38,IF(6=2,'1.Inputs'!$D$39,$E276)))*$F276*(('1.Inputs'!$D$40)+(1-'1.Inputs'!$D$40)*(1+'1.Inputs'!$D$41))*(1+$G276)^(6-1))-(('1.Inputs'!$D$37*12*IF(6=1,'1.Inputs'!$D$38,IF(6=2,'1.Inputs'!$D$39,$E276)))/(1-'1.Inputs'!$D$42)*$D276*(1+$G276)^(6-1))-('1.Inputs'!$D$37*12*IF(6=1,'1.Inputs'!$D$38,IF(6=2,'1.Inputs'!$D$39,$E276)))*'1.Inputs'!$D$43*(1+$G276)^(6-1)-'1.Inputs'!$D$44*(1+$G276)^(6-1)-('1.Inputs'!$D$20/'1.Inputs'!$D$27+'1.Inputs'!$D$23/'1.Inputs'!$D$28))-MAX(0,((('1.Inputs'!$D$37*12*IF(6=1,'1.Inputs'!$D$38,IF(6=2,'1.Inputs'!$D$39,$E276)))*$F276*(('1.Inputs'!$D$40)+(1-'1.Inputs'!$D$40)*(1+'1.Inputs'!$D$41))*(1+$G276)^(6-1))-(('1.Inputs'!$D$37*12*IF(6=1,'1.Inputs'!$D$38,IF(6=2,'1.Inputs'!$D$39,$E276)))/(1-'1.Inputs'!$D$42)*$D276*(1+$G276)^(6-1))-('1.Inputs'!$D$37*12*IF(6=1,'1.Inputs'!$D$38,IF(6=2,'1.Inputs'!$D$39,$E276)))*'1.Inputs'!$D$43*(1+$G276)^(6-1)-'1.Inputs'!$D$44*(1+$G276)^(6-1)-('1.Inputs'!$D$20/'1.Inputs'!$D$27+'1.Inputs'!$D$23/'1.Inputs'!$D$28)))*'1.Inputs'!$D$53+('1.Inputs'!$D$20/'1.Inputs'!$D$27+'1.Inputs'!$D$23/'1.Inputs'!$D$28)-(M276-L276)</f>
        <v>680080261.99622226</v>
      </c>
      <c r="Y276" s="36">
        <f ca="1">((('1.Inputs'!$D$37*12*IF(7=1,'1.Inputs'!$D$38,IF(7=2,'1.Inputs'!$D$39,$E276)))*$F276*(('1.Inputs'!$D$40)+(1-'1.Inputs'!$D$40)*(1+'1.Inputs'!$D$41))*(1+$G276)^(7-1))-(('1.Inputs'!$D$37*12*IF(7=1,'1.Inputs'!$D$38,IF(7=2,'1.Inputs'!$D$39,$E276)))/(1-'1.Inputs'!$D$42)*$D276*(1+$G276)^(7-1))-('1.Inputs'!$D$37*12*IF(7=1,'1.Inputs'!$D$38,IF(7=2,'1.Inputs'!$D$39,$E276)))*'1.Inputs'!$D$43*(1+$G276)^(7-1)-'1.Inputs'!$D$44*(1+$G276)^(7-1)-('1.Inputs'!$D$20/'1.Inputs'!$D$27+'1.Inputs'!$D$23/'1.Inputs'!$D$28))-MAX(0,((('1.Inputs'!$D$37*12*IF(7=1,'1.Inputs'!$D$38,IF(7=2,'1.Inputs'!$D$39,$E276)))*$F276*(('1.Inputs'!$D$40)+(1-'1.Inputs'!$D$40)*(1+'1.Inputs'!$D$41))*(1+$G276)^(7-1))-(('1.Inputs'!$D$37*12*IF(7=1,'1.Inputs'!$D$38,IF(7=2,'1.Inputs'!$D$39,$E276)))/(1-'1.Inputs'!$D$42)*$D276*(1+$G276)^(7-1))-('1.Inputs'!$D$37*12*IF(7=1,'1.Inputs'!$D$38,IF(7=2,'1.Inputs'!$D$39,$E276)))*'1.Inputs'!$D$43*(1+$G276)^(7-1)-'1.Inputs'!$D$44*(1+$G276)^(7-1)-('1.Inputs'!$D$20/'1.Inputs'!$D$27+'1.Inputs'!$D$23/'1.Inputs'!$D$28)))*'1.Inputs'!$D$53+('1.Inputs'!$D$20/'1.Inputs'!$D$27+'1.Inputs'!$D$23/'1.Inputs'!$D$28)-(N276-M276)</f>
        <v>706219546.24272609</v>
      </c>
      <c r="Z276" s="36">
        <f ca="1">((('1.Inputs'!$D$37*12*IF(8=1,'1.Inputs'!$D$38,IF(8=2,'1.Inputs'!$D$39,$E276)))*$F276*(('1.Inputs'!$D$40)+(1-'1.Inputs'!$D$40)*(1+'1.Inputs'!$D$41))*(1+$G276)^(8-1))-(('1.Inputs'!$D$37*12*IF(8=1,'1.Inputs'!$D$38,IF(8=2,'1.Inputs'!$D$39,$E276)))/(1-'1.Inputs'!$D$42)*$D276*(1+$G276)^(8-1))-('1.Inputs'!$D$37*12*IF(8=1,'1.Inputs'!$D$38,IF(8=2,'1.Inputs'!$D$39,$E276)))*'1.Inputs'!$D$43*(1+$G276)^(8-1)-'1.Inputs'!$D$44*(1+$G276)^(8-1)-('1.Inputs'!$D$20/'1.Inputs'!$D$27+'1.Inputs'!$D$23/'1.Inputs'!$D$28))-MAX(0,((('1.Inputs'!$D$37*12*IF(8=1,'1.Inputs'!$D$38,IF(8=2,'1.Inputs'!$D$39,$E276)))*$F276*(('1.Inputs'!$D$40)+(1-'1.Inputs'!$D$40)*(1+'1.Inputs'!$D$41))*(1+$G276)^(8-1))-(('1.Inputs'!$D$37*12*IF(8=1,'1.Inputs'!$D$38,IF(8=2,'1.Inputs'!$D$39,$E276)))/(1-'1.Inputs'!$D$42)*$D276*(1+$G276)^(8-1))-('1.Inputs'!$D$37*12*IF(8=1,'1.Inputs'!$D$38,IF(8=2,'1.Inputs'!$D$39,$E276)))*'1.Inputs'!$D$43*(1+$G276)^(8-1)-'1.Inputs'!$D$44*(1+$G276)^(8-1)-('1.Inputs'!$D$20/'1.Inputs'!$D$27+'1.Inputs'!$D$23/'1.Inputs'!$D$28)))*'1.Inputs'!$D$53+('1.Inputs'!$D$20/'1.Inputs'!$D$27+'1.Inputs'!$D$23/'1.Inputs'!$D$28)-(O276-N276)</f>
        <v>733438523.13661313</v>
      </c>
      <c r="AA276" s="36">
        <f ca="1">((('1.Inputs'!$D$37*12*IF(9=1,'1.Inputs'!$D$38,IF(9=2,'1.Inputs'!$D$39,$E276)))*$F276*(('1.Inputs'!$D$40)+(1-'1.Inputs'!$D$40)*(1+'1.Inputs'!$D$41))*(1+$G276)^(9-1))-(('1.Inputs'!$D$37*12*IF(9=1,'1.Inputs'!$D$38,IF(9=2,'1.Inputs'!$D$39,$E276)))/(1-'1.Inputs'!$D$42)*$D276*(1+$G276)^(9-1))-('1.Inputs'!$D$37*12*IF(9=1,'1.Inputs'!$D$38,IF(9=2,'1.Inputs'!$D$39,$E276)))*'1.Inputs'!$D$43*(1+$G276)^(9-1)-'1.Inputs'!$D$44*(1+$G276)^(9-1)-('1.Inputs'!$D$20/'1.Inputs'!$D$27+'1.Inputs'!$D$23/'1.Inputs'!$D$28))-MAX(0,((('1.Inputs'!$D$37*12*IF(9=1,'1.Inputs'!$D$38,IF(9=2,'1.Inputs'!$D$39,$E276)))*$F276*(('1.Inputs'!$D$40)+(1-'1.Inputs'!$D$40)*(1+'1.Inputs'!$D$41))*(1+$G276)^(9-1))-(('1.Inputs'!$D$37*12*IF(9=1,'1.Inputs'!$D$38,IF(9=2,'1.Inputs'!$D$39,$E276)))/(1-'1.Inputs'!$D$42)*$D276*(1+$G276)^(9-1))-('1.Inputs'!$D$37*12*IF(9=1,'1.Inputs'!$D$38,IF(9=2,'1.Inputs'!$D$39,$E276)))*'1.Inputs'!$D$43*(1+$G276)^(9-1)-'1.Inputs'!$D$44*(1+$G276)^(9-1)-('1.Inputs'!$D$20/'1.Inputs'!$D$27+'1.Inputs'!$D$23/'1.Inputs'!$D$28)))*'1.Inputs'!$D$53+('1.Inputs'!$D$20/'1.Inputs'!$D$27+'1.Inputs'!$D$23/'1.Inputs'!$D$28)-(P276-O276)</f>
        <v>761781789.77556467</v>
      </c>
      <c r="AB276" s="36">
        <f ca="1">((('1.Inputs'!$D$37*12*IF(10=1,'1.Inputs'!$D$38,IF(10=2,'1.Inputs'!$D$39,$E276)))*$F276*(('1.Inputs'!$D$40)+(1-'1.Inputs'!$D$40)*(1+'1.Inputs'!$D$41))*(1+$G276)^(10-1))-(('1.Inputs'!$D$37*12*IF(10=1,'1.Inputs'!$D$38,IF(10=2,'1.Inputs'!$D$39,$E276)))/(1-'1.Inputs'!$D$42)*$D276*(1+$G276)^(10-1))-('1.Inputs'!$D$37*12*IF(10=1,'1.Inputs'!$D$38,IF(10=2,'1.Inputs'!$D$39,$E276)))*'1.Inputs'!$D$43*(1+$G276)^(10-1)-'1.Inputs'!$D$44*(1+$G276)^(10-1)-('1.Inputs'!$D$20/'1.Inputs'!$D$27+'1.Inputs'!$D$23/'1.Inputs'!$D$28))-MAX(0,((('1.Inputs'!$D$37*12*IF(10=1,'1.Inputs'!$D$38,IF(10=2,'1.Inputs'!$D$39,$E276)))*$F276*(('1.Inputs'!$D$40)+(1-'1.Inputs'!$D$40)*(1+'1.Inputs'!$D$41))*(1+$G276)^(10-1))-(('1.Inputs'!$D$37*12*IF(10=1,'1.Inputs'!$D$38,IF(10=2,'1.Inputs'!$D$39,$E276)))/(1-'1.Inputs'!$D$42)*$D276*(1+$G276)^(10-1))-('1.Inputs'!$D$37*12*IF(10=1,'1.Inputs'!$D$38,IF(10=2,'1.Inputs'!$D$39,$E276)))*'1.Inputs'!$D$43*(1+$G276)^(10-1)-'1.Inputs'!$D$44*(1+$G276)^(10-1)-('1.Inputs'!$D$20/'1.Inputs'!$D$27+'1.Inputs'!$D$23/'1.Inputs'!$D$28)))*'1.Inputs'!$D$53+('1.Inputs'!$D$20/'1.Inputs'!$D$27+'1.Inputs'!$D$23/'1.Inputs'!$D$28)-(Q276-P276)+(('1.Inputs'!$D$20+'1.Inputs'!$D$23-('1.Inputs'!$D$20/'1.Inputs'!$D$27+'1.Inputs'!$D$23/'1.Inputs'!$D$28)*'1.Inputs'!$D$10)*'1.Inputs'!$D$60+'1.Inputs'!$D$19*'1.Inputs'!$D$59+Q276)</f>
        <v>3554013773.4979973</v>
      </c>
      <c r="AC276" s="36">
        <f ca="1">S276-AC$13-AC$14+MIN(AC$13,MAX(0,((('1.Inputs'!$D$37*12*IF(1=1,'1.Inputs'!$D$38,IF(1=2,'1.Inputs'!$D$39,$E276)))*$F276*(('1.Inputs'!$D$40)+(1-'1.Inputs'!$D$40)*(1+'1.Inputs'!$D$41))*(1+$G276)^(1-1))-(('1.Inputs'!$D$37*12*IF(1=1,'1.Inputs'!$D$38,IF(1=2,'1.Inputs'!$D$39,$E276)))/(1-'1.Inputs'!$D$42)*$D276*(1+$G276)^(1-1))-('1.Inputs'!$D$37*12*IF(1=1,'1.Inputs'!$D$38,IF(1=2,'1.Inputs'!$D$39,$E276)))*'1.Inputs'!$D$43*(1+$G276)^(1-1)-'1.Inputs'!$D$44*(1+$G276)^(1-1)-('1.Inputs'!$D$20/'1.Inputs'!$D$27+'1.Inputs'!$D$23/'1.Inputs'!$D$28))))*'1.Inputs'!$D$53</f>
        <v>-849770204.95398045</v>
      </c>
      <c r="AD276" s="36">
        <f ca="1">T276-AD$13-AD$14+MIN(AD$13,MAX(0,((('1.Inputs'!$D$37*12*IF(2=1,'1.Inputs'!$D$38,IF(2=2,'1.Inputs'!$D$39,$E276)))*$F276*(('1.Inputs'!$D$40)+(1-'1.Inputs'!$D$40)*(1+'1.Inputs'!$D$41))*(1+$G276)^(2-1))-(('1.Inputs'!$D$37*12*IF(2=1,'1.Inputs'!$D$38,IF(2=2,'1.Inputs'!$D$39,$E276)))/(1-'1.Inputs'!$D$42)*$D276*(1+$G276)^(2-1))-('1.Inputs'!$D$37*12*IF(2=1,'1.Inputs'!$D$38,IF(2=2,'1.Inputs'!$D$39,$E276)))*'1.Inputs'!$D$43*(1+$G276)^(2-1)-'1.Inputs'!$D$44*(1+$G276)^(2-1)-('1.Inputs'!$D$20/'1.Inputs'!$D$27+'1.Inputs'!$D$23/'1.Inputs'!$D$28))))*'1.Inputs'!$D$53</f>
        <v>-73359372.160690427</v>
      </c>
      <c r="AE276" s="36">
        <f ca="1">U276-AE$13-AE$14+MIN(AE$13,MAX(0,((('1.Inputs'!$D$37*12*IF(3=1,'1.Inputs'!$D$38,IF(3=2,'1.Inputs'!$D$39,$E276)))*$F276*(('1.Inputs'!$D$40)+(1-'1.Inputs'!$D$40)*(1+'1.Inputs'!$D$41))*(1+$G276)^(3-1))-(('1.Inputs'!$D$37*12*IF(3=1,'1.Inputs'!$D$38,IF(3=2,'1.Inputs'!$D$39,$E276)))/(1-'1.Inputs'!$D$42)*$D276*(1+$G276)^(3-1))-('1.Inputs'!$D$37*12*IF(3=1,'1.Inputs'!$D$38,IF(3=2,'1.Inputs'!$D$39,$E276)))*'1.Inputs'!$D$43*(1+$G276)^(3-1)-'1.Inputs'!$D$44*(1+$G276)^(3-1)-('1.Inputs'!$D$20/'1.Inputs'!$D$27+'1.Inputs'!$D$23/'1.Inputs'!$D$28))))*'1.Inputs'!$D$53</f>
        <v>-44563602.1994555</v>
      </c>
      <c r="AF276" s="36">
        <f ca="1">V276-AF$13-AF$14+MIN(AF$13,MAX(0,((('1.Inputs'!$D$37*12*IF(4=1,'1.Inputs'!$D$38,IF(4=2,'1.Inputs'!$D$39,$E276)))*$F276*(('1.Inputs'!$D$40)+(1-'1.Inputs'!$D$40)*(1+'1.Inputs'!$D$41))*(1+$G276)^(4-1))-(('1.Inputs'!$D$37*12*IF(4=1,'1.Inputs'!$D$38,IF(4=2,'1.Inputs'!$D$39,$E276)))/(1-'1.Inputs'!$D$42)*$D276*(1+$G276)^(4-1))-('1.Inputs'!$D$37*12*IF(4=1,'1.Inputs'!$D$38,IF(4=2,'1.Inputs'!$D$39,$E276)))*'1.Inputs'!$D$43*(1+$G276)^(4-1)-'1.Inputs'!$D$44*(1+$G276)^(4-1)-('1.Inputs'!$D$20/'1.Inputs'!$D$27+'1.Inputs'!$D$23/'1.Inputs'!$D$28))))*'1.Inputs'!$D$53</f>
        <v>308119158.02755427</v>
      </c>
      <c r="AG276" s="36">
        <f ca="1">W276-AG$13-AG$14+MIN(AG$13,MAX(0,((('1.Inputs'!$D$37*12*IF(5=1,'1.Inputs'!$D$38,IF(5=2,'1.Inputs'!$D$39,$E276)))*$F276*(('1.Inputs'!$D$40)+(1-'1.Inputs'!$D$40)*(1+'1.Inputs'!$D$41))*(1+$G276)^(5-1))-(('1.Inputs'!$D$37*12*IF(5=1,'1.Inputs'!$D$38,IF(5=2,'1.Inputs'!$D$39,$E276)))/(1-'1.Inputs'!$D$42)*$D276*(1+$G276)^(5-1))-('1.Inputs'!$D$37*12*IF(5=1,'1.Inputs'!$D$38,IF(5=2,'1.Inputs'!$D$39,$E276)))*'1.Inputs'!$D$43*(1+$G276)^(5-1)-'1.Inputs'!$D$44*(1+$G276)^(5-1)-('1.Inputs'!$D$20/'1.Inputs'!$D$27+'1.Inputs'!$D$23/'1.Inputs'!$D$28))))*'1.Inputs'!$D$53</f>
        <v>351413842.32838702</v>
      </c>
      <c r="AH276" s="36">
        <f ca="1">X276-AH$13-AH$14+MIN(AH$13,MAX(0,((('1.Inputs'!$D$37*12*IF(6=1,'1.Inputs'!$D$38,IF(6=2,'1.Inputs'!$D$39,$E276)))*$F276*(('1.Inputs'!$D$40)+(1-'1.Inputs'!$D$40)*(1+'1.Inputs'!$D$41))*(1+$G276)^(6-1))-(('1.Inputs'!$D$37*12*IF(6=1,'1.Inputs'!$D$38,IF(6=2,'1.Inputs'!$D$39,$E276)))/(1-'1.Inputs'!$D$42)*$D276*(1+$G276)^(6-1))-('1.Inputs'!$D$37*12*IF(6=1,'1.Inputs'!$D$38,IF(6=2,'1.Inputs'!$D$39,$E276)))*'1.Inputs'!$D$43*(1+$G276)^(6-1)-'1.Inputs'!$D$44*(1+$G276)^(6-1)-('1.Inputs'!$D$20/'1.Inputs'!$D$27+'1.Inputs'!$D$23/'1.Inputs'!$D$28))))*'1.Inputs'!$D$53</f>
        <v>395704261.99622226</v>
      </c>
      <c r="AI276" s="36">
        <f ca="1">Y276-AI$13-AI$14+MIN(AI$13,MAX(0,((('1.Inputs'!$D$37*12*IF(7=1,'1.Inputs'!$D$38,IF(7=2,'1.Inputs'!$D$39,$E276)))*$F276*(('1.Inputs'!$D$40)+(1-'1.Inputs'!$D$40)*(1+'1.Inputs'!$D$41))*(1+$G276)^(7-1))-(('1.Inputs'!$D$37*12*IF(7=1,'1.Inputs'!$D$38,IF(7=2,'1.Inputs'!$D$39,$E276)))/(1-'1.Inputs'!$D$42)*$D276*(1+$G276)^(7-1))-('1.Inputs'!$D$37*12*IF(7=1,'1.Inputs'!$D$38,IF(7=2,'1.Inputs'!$D$39,$E276)))*'1.Inputs'!$D$43*(1+$G276)^(7-1)-'1.Inputs'!$D$44*(1+$G276)^(7-1)-('1.Inputs'!$D$20/'1.Inputs'!$D$27+'1.Inputs'!$D$23/'1.Inputs'!$D$28))))*'1.Inputs'!$D$53</f>
        <v>441031546.24272609</v>
      </c>
      <c r="AJ276" s="36">
        <f ca="1">Z276-AJ$13-AJ$14+MIN(AJ$13,MAX(0,((('1.Inputs'!$D$37*12*IF(8=1,'1.Inputs'!$D$38,IF(8=2,'1.Inputs'!$D$39,$E276)))*$F276*(('1.Inputs'!$D$40)+(1-'1.Inputs'!$D$40)*(1+'1.Inputs'!$D$41))*(1+$G276)^(8-1))-(('1.Inputs'!$D$37*12*IF(8=1,'1.Inputs'!$D$38,IF(8=2,'1.Inputs'!$D$39,$E276)))/(1-'1.Inputs'!$D$42)*$D276*(1+$G276)^(8-1))-('1.Inputs'!$D$37*12*IF(8=1,'1.Inputs'!$D$38,IF(8=2,'1.Inputs'!$D$39,$E276)))*'1.Inputs'!$D$43*(1+$G276)^(8-1)-'1.Inputs'!$D$44*(1+$G276)^(8-1)-('1.Inputs'!$D$20/'1.Inputs'!$D$27+'1.Inputs'!$D$23/'1.Inputs'!$D$28))))*'1.Inputs'!$D$53</f>
        <v>733438523.13661313</v>
      </c>
      <c r="AK276" s="36">
        <f ca="1">AA276-AK$13-AK$14+MIN(AK$13,MAX(0,((('1.Inputs'!$D$37*12*IF(9=1,'1.Inputs'!$D$38,IF(9=2,'1.Inputs'!$D$39,$E276)))*$F276*(('1.Inputs'!$D$40)+(1-'1.Inputs'!$D$40)*(1+'1.Inputs'!$D$41))*(1+$G276)^(9-1))-(('1.Inputs'!$D$37*12*IF(9=1,'1.Inputs'!$D$38,IF(9=2,'1.Inputs'!$D$39,$E276)))/(1-'1.Inputs'!$D$42)*$D276*(1+$G276)^(9-1))-('1.Inputs'!$D$37*12*IF(9=1,'1.Inputs'!$D$38,IF(9=2,'1.Inputs'!$D$39,$E276)))*'1.Inputs'!$D$43*(1+$G276)^(9-1)-'1.Inputs'!$D$44*(1+$G276)^(9-1)-('1.Inputs'!$D$20/'1.Inputs'!$D$27+'1.Inputs'!$D$23/'1.Inputs'!$D$28))))*'1.Inputs'!$D$53</f>
        <v>761781789.77556467</v>
      </c>
      <c r="AL276" s="36">
        <f ca="1">AB276-AL$13-AL$14+MIN(AL$13,MAX(0,((('1.Inputs'!$D$37*12*IF(10=1,'1.Inputs'!$D$38,IF(10=2,'1.Inputs'!$D$39,$E276)))*$F276*(('1.Inputs'!$D$40)+(1-'1.Inputs'!$D$40)*(1+'1.Inputs'!$D$41))*(1+$G276)^(10-1))-(('1.Inputs'!$D$37*12*IF(10=1,'1.Inputs'!$D$38,IF(10=2,'1.Inputs'!$D$39,$E276)))/(1-'1.Inputs'!$D$42)*$D276*(1+$G276)^(10-1))-('1.Inputs'!$D$37*12*IF(10=1,'1.Inputs'!$D$38,IF(10=2,'1.Inputs'!$D$39,$E276)))*'1.Inputs'!$D$43*(1+$G276)^(10-1)-'1.Inputs'!$D$44*(1+$G276)^(10-1)-('1.Inputs'!$D$20/'1.Inputs'!$D$27+'1.Inputs'!$D$23/'1.Inputs'!$D$28))))*'1.Inputs'!$D$53+'1.Inputs'!$D$35</f>
        <v>4354013773.4979973</v>
      </c>
      <c r="AM276" s="48">
        <f ca="1">R276+NPV('1.Inputs'!$D$55,S276:AB276)</f>
        <v>730492080.25874376</v>
      </c>
      <c r="AN276" s="48">
        <f ca="1">-('1.Inputs'!$D$24*(1-'1.Inputs'!$D$31)+'1.Inputs'!$D$35)+NPV('1.Inputs'!$D$54,AC276:AL276)</f>
        <v>-623621451.97057784</v>
      </c>
      <c r="AO276" s="36">
        <f t="shared" ca="1" si="37"/>
        <v>-4.7572507110703279</v>
      </c>
      <c r="AP276" s="36">
        <f t="shared" ca="1" si="38"/>
        <v>0.75552946595666792</v>
      </c>
      <c r="AQ276" s="36">
        <f ca="1">'1.Inputs'!$D$35+MIN(SUM($AC276:AC276),SUM($AC276:AD276),SUM($AC276:AE276),SUM($AC276:AF276),SUM($AC276:AG276),SUM($AC276:AH276),SUM($AC276:AI276),SUM($AC276:AJ276),SUM($AC276:AK276),SUM($AC276:AL276))</f>
        <v>-167693179.31412637</v>
      </c>
      <c r="AR276" s="36">
        <f ca="1">IF(AP276&lt;'1.Inputs'!$D$57,1,0)</f>
        <v>1</v>
      </c>
      <c r="AS276" s="36">
        <f t="shared" ca="1" si="39"/>
        <v>1</v>
      </c>
    </row>
    <row r="277" spans="2:45" ht="15" customHeight="1" x14ac:dyDescent="0.25">
      <c r="B277" s="36">
        <v>262</v>
      </c>
      <c r="C277" s="36">
        <f t="shared" ca="1" si="32"/>
        <v>0.56308983109898469</v>
      </c>
      <c r="D277" s="36">
        <f t="shared" ca="1" si="33"/>
        <v>18824.552573004079</v>
      </c>
      <c r="E277" s="47">
        <f t="shared" ca="1" si="34"/>
        <v>0.83631567931190631</v>
      </c>
      <c r="F277" s="36">
        <f t="shared" ca="1" si="35"/>
        <v>27177.105374605537</v>
      </c>
      <c r="G277" s="36">
        <f t="shared" ca="1" si="36"/>
        <v>4.3027766189969618E-2</v>
      </c>
      <c r="H277" s="36">
        <f ca="1">((('1.Inputs'!$D$37*12*IF(1=1,'1.Inputs'!$D$38,IF(1=2,'1.Inputs'!$D$39,$E277)))*$F277*(('1.Inputs'!$D$40)+(1-'1.Inputs'!$D$40)*(1+'1.Inputs'!$D$41))*(1+$G277)^(1-1))*'1.Inputs'!$D$47+(('1.Inputs'!$D$37*12*IF(1=1,'1.Inputs'!$D$38,IF(1=2,'1.Inputs'!$D$39,$E277)))/(1-'1.Inputs'!$D$42)*$D277*(1+$G277)^(1-1))*('1.Inputs'!$D$48-'1.Inputs'!$D$49))/'1.Inputs'!$D$51</f>
        <v>731704149.15600955</v>
      </c>
      <c r="I277" s="36">
        <f ca="1">((('1.Inputs'!$D$37*12*IF(2=1,'1.Inputs'!$D$38,IF(2=2,'1.Inputs'!$D$39,$E277)))*$F277*(('1.Inputs'!$D$40)+(1-'1.Inputs'!$D$40)*(1+'1.Inputs'!$D$41))*(1+$G277)^(2-1))*'1.Inputs'!$D$47+(('1.Inputs'!$D$37*12*IF(2=1,'1.Inputs'!$D$38,IF(2=2,'1.Inputs'!$D$39,$E277)))/(1-'1.Inputs'!$D$42)*$D277*(1+$G277)^(2-1))*('1.Inputs'!$D$48-'1.Inputs'!$D$49))/'1.Inputs'!$D$51</f>
        <v>1068462841.8885748</v>
      </c>
      <c r="J277" s="36">
        <f ca="1">((('1.Inputs'!$D$37*12*IF(3=1,'1.Inputs'!$D$38,IF(3=2,'1.Inputs'!$D$39,$E277)))*$F277*(('1.Inputs'!$D$40)+(1-'1.Inputs'!$D$40)*(1+'1.Inputs'!$D$41))*(1+$G277)^(3-1))*'1.Inputs'!$D$47+(('1.Inputs'!$D$37*12*IF(3=1,'1.Inputs'!$D$38,IF(3=2,'1.Inputs'!$D$39,$E277)))/(1-'1.Inputs'!$D$42)*$D277*(1+$G277)^(3-1))*('1.Inputs'!$D$48-'1.Inputs'!$D$49))/'1.Inputs'!$D$51</f>
        <v>1331458063.2991939</v>
      </c>
      <c r="K277" s="36">
        <f ca="1">((('1.Inputs'!$D$37*12*IF(4=1,'1.Inputs'!$D$38,IF(4=2,'1.Inputs'!$D$39,$E277)))*$F277*(('1.Inputs'!$D$40)+(1-'1.Inputs'!$D$40)*(1+'1.Inputs'!$D$41))*(1+$G277)^(4-1))*'1.Inputs'!$D$47+(('1.Inputs'!$D$37*12*IF(4=1,'1.Inputs'!$D$38,IF(4=2,'1.Inputs'!$D$39,$E277)))/(1-'1.Inputs'!$D$42)*$D277*(1+$G277)^(4-1))*('1.Inputs'!$D$48-'1.Inputs'!$D$49))/'1.Inputs'!$D$51</f>
        <v>1388747729.5385814</v>
      </c>
      <c r="L277" s="36">
        <f ca="1">((('1.Inputs'!$D$37*12*IF(5=1,'1.Inputs'!$D$38,IF(5=2,'1.Inputs'!$D$39,$E277)))*$F277*(('1.Inputs'!$D$40)+(1-'1.Inputs'!$D$40)*(1+'1.Inputs'!$D$41))*(1+$G277)^(5-1))*'1.Inputs'!$D$47+(('1.Inputs'!$D$37*12*IF(5=1,'1.Inputs'!$D$38,IF(5=2,'1.Inputs'!$D$39,$E277)))/(1-'1.Inputs'!$D$42)*$D277*(1+$G277)^(5-1))*('1.Inputs'!$D$48-'1.Inputs'!$D$49))/'1.Inputs'!$D$51</f>
        <v>1448502442.1420186</v>
      </c>
      <c r="M277" s="36">
        <f ca="1">((('1.Inputs'!$D$37*12*IF(6=1,'1.Inputs'!$D$38,IF(6=2,'1.Inputs'!$D$39,$E277)))*$F277*(('1.Inputs'!$D$40)+(1-'1.Inputs'!$D$40)*(1+'1.Inputs'!$D$41))*(1+$G277)^(6-1))*'1.Inputs'!$D$47+(('1.Inputs'!$D$37*12*IF(6=1,'1.Inputs'!$D$38,IF(6=2,'1.Inputs'!$D$39,$E277)))/(1-'1.Inputs'!$D$42)*$D277*(1+$G277)^(6-1))*('1.Inputs'!$D$48-'1.Inputs'!$D$49))/'1.Inputs'!$D$51</f>
        <v>1510828266.5481055</v>
      </c>
      <c r="N277" s="36">
        <f ca="1">((('1.Inputs'!$D$37*12*IF(7=1,'1.Inputs'!$D$38,IF(7=2,'1.Inputs'!$D$39,$E277)))*$F277*(('1.Inputs'!$D$40)+(1-'1.Inputs'!$D$40)*(1+'1.Inputs'!$D$41))*(1+$G277)^(7-1))*'1.Inputs'!$D$47+(('1.Inputs'!$D$37*12*IF(7=1,'1.Inputs'!$D$38,IF(7=2,'1.Inputs'!$D$39,$E277)))/(1-'1.Inputs'!$D$42)*$D277*(1+$G277)^(7-1))*('1.Inputs'!$D$48-'1.Inputs'!$D$49))/'1.Inputs'!$D$51</f>
        <v>1575835831.9543345</v>
      </c>
      <c r="O277" s="36">
        <f ca="1">((('1.Inputs'!$D$37*12*IF(8=1,'1.Inputs'!$D$38,IF(8=2,'1.Inputs'!$D$39,$E277)))*$F277*(('1.Inputs'!$D$40)+(1-'1.Inputs'!$D$40)*(1+'1.Inputs'!$D$41))*(1+$G277)^(8-1))*'1.Inputs'!$D$47+(('1.Inputs'!$D$37*12*IF(8=1,'1.Inputs'!$D$38,IF(8=2,'1.Inputs'!$D$39,$E277)))/(1-'1.Inputs'!$D$42)*$D277*(1+$G277)^(8-1))*('1.Inputs'!$D$48-'1.Inputs'!$D$49))/'1.Inputs'!$D$51</f>
        <v>1643640527.6854417</v>
      </c>
      <c r="P277" s="36">
        <f ca="1">((('1.Inputs'!$D$37*12*IF(9=1,'1.Inputs'!$D$38,IF(9=2,'1.Inputs'!$D$39,$E277)))*$F277*(('1.Inputs'!$D$40)+(1-'1.Inputs'!$D$40)*(1+'1.Inputs'!$D$41))*(1+$G277)^(9-1))*'1.Inputs'!$D$47+(('1.Inputs'!$D$37*12*IF(9=1,'1.Inputs'!$D$38,IF(9=2,'1.Inputs'!$D$39,$E277)))/(1-'1.Inputs'!$D$42)*$D277*(1+$G277)^(9-1))*('1.Inputs'!$D$48-'1.Inputs'!$D$49))/'1.Inputs'!$D$51</f>
        <v>1714362708.011049</v>
      </c>
      <c r="Q277" s="36">
        <f ca="1">((('1.Inputs'!$D$37*12*IF(10=1,'1.Inputs'!$D$38,IF(10=2,'1.Inputs'!$D$39,$E277)))*$F277*(('1.Inputs'!$D$40)+(1-'1.Inputs'!$D$40)*(1+'1.Inputs'!$D$41))*(1+$G277)^(10-1))*'1.Inputs'!$D$47+(('1.Inputs'!$D$37*12*IF(10=1,'1.Inputs'!$D$38,IF(10=2,'1.Inputs'!$D$39,$E277)))/(1-'1.Inputs'!$D$42)*$D277*(1+$G277)^(10-1))*('1.Inputs'!$D$48-'1.Inputs'!$D$49))/'1.Inputs'!$D$51</f>
        <v>1788127905.7761519</v>
      </c>
      <c r="R277" s="36">
        <f>-'1.Inputs'!$D$24</f>
        <v>-2050000000</v>
      </c>
      <c r="S277" s="36">
        <f ca="1">((('1.Inputs'!$D$37*12*IF(1=1,'1.Inputs'!$D$38,IF(1=2,'1.Inputs'!$D$39,$E277)))*$F277*(('1.Inputs'!$D$40)+(1-'1.Inputs'!$D$40)*(1+'1.Inputs'!$D$41))*(1+$G277)^(1-1))-(('1.Inputs'!$D$37*12*IF(1=1,'1.Inputs'!$D$38,IF(1=2,'1.Inputs'!$D$39,$E277)))/(1-'1.Inputs'!$D$42)*$D277*(1+$G277)^(1-1))-('1.Inputs'!$D$37*12*IF(1=1,'1.Inputs'!$D$38,IF(1=2,'1.Inputs'!$D$39,$E277)))*'1.Inputs'!$D$43*(1+$G277)^(1-1)-'1.Inputs'!$D$44*(1+$G277)^(1-1)-('1.Inputs'!$D$20/'1.Inputs'!$D$27+'1.Inputs'!$D$23/'1.Inputs'!$D$28))-MAX(0,((('1.Inputs'!$D$37*12*IF(1=1,'1.Inputs'!$D$38,IF(1=2,'1.Inputs'!$D$39,$E277)))*$F277*(('1.Inputs'!$D$40)+(1-'1.Inputs'!$D$40)*(1+'1.Inputs'!$D$41))*(1+$G277)^(1-1))-(('1.Inputs'!$D$37*12*IF(1=1,'1.Inputs'!$D$38,IF(1=2,'1.Inputs'!$D$39,$E277)))/(1-'1.Inputs'!$D$42)*$D277*(1+$G277)^(1-1))-('1.Inputs'!$D$37*12*IF(1=1,'1.Inputs'!$D$38,IF(1=2,'1.Inputs'!$D$39,$E277)))*'1.Inputs'!$D$43*(1+$G277)^(1-1)-'1.Inputs'!$D$44*(1+$G277)^(1-1)-('1.Inputs'!$D$20/'1.Inputs'!$D$27+'1.Inputs'!$D$23/'1.Inputs'!$D$28)))*'1.Inputs'!$D$53+('1.Inputs'!$D$20/'1.Inputs'!$D$27+'1.Inputs'!$D$23/'1.Inputs'!$D$28)-H277</f>
        <v>-828994968.7938689</v>
      </c>
      <c r="T277" s="36">
        <f ca="1">((('1.Inputs'!$D$37*12*IF(2=1,'1.Inputs'!$D$38,IF(2=2,'1.Inputs'!$D$39,$E277)))*$F277*(('1.Inputs'!$D$40)+(1-'1.Inputs'!$D$40)*(1+'1.Inputs'!$D$41))*(1+$G277)^(2-1))-(('1.Inputs'!$D$37*12*IF(2=1,'1.Inputs'!$D$38,IF(2=2,'1.Inputs'!$D$39,$E277)))/(1-'1.Inputs'!$D$42)*$D277*(1+$G277)^(2-1))-('1.Inputs'!$D$37*12*IF(2=1,'1.Inputs'!$D$38,IF(2=2,'1.Inputs'!$D$39,$E277)))*'1.Inputs'!$D$43*(1+$G277)^(2-1)-'1.Inputs'!$D$44*(1+$G277)^(2-1)-('1.Inputs'!$D$20/'1.Inputs'!$D$27+'1.Inputs'!$D$23/'1.Inputs'!$D$28))-MAX(0,((('1.Inputs'!$D$37*12*IF(2=1,'1.Inputs'!$D$38,IF(2=2,'1.Inputs'!$D$39,$E277)))*$F277*(('1.Inputs'!$D$40)+(1-'1.Inputs'!$D$40)*(1+'1.Inputs'!$D$41))*(1+$G277)^(2-1))-(('1.Inputs'!$D$37*12*IF(2=1,'1.Inputs'!$D$38,IF(2=2,'1.Inputs'!$D$39,$E277)))/(1-'1.Inputs'!$D$42)*$D277*(1+$G277)^(2-1))-('1.Inputs'!$D$37*12*IF(2=1,'1.Inputs'!$D$38,IF(2=2,'1.Inputs'!$D$39,$E277)))*'1.Inputs'!$D$43*(1+$G277)^(2-1)-'1.Inputs'!$D$44*(1+$G277)^(2-1)-('1.Inputs'!$D$20/'1.Inputs'!$D$27+'1.Inputs'!$D$23/'1.Inputs'!$D$28)))*'1.Inputs'!$D$53+('1.Inputs'!$D$20/'1.Inputs'!$D$27+'1.Inputs'!$D$23/'1.Inputs'!$D$28)-(I277-H277)</f>
        <v>-137784289.35679048</v>
      </c>
      <c r="U277" s="36">
        <f ca="1">((('1.Inputs'!$D$37*12*IF(3=1,'1.Inputs'!$D$38,IF(3=2,'1.Inputs'!$D$39,$E277)))*$F277*(('1.Inputs'!$D$40)+(1-'1.Inputs'!$D$40)*(1+'1.Inputs'!$D$41))*(1+$G277)^(3-1))-(('1.Inputs'!$D$37*12*IF(3=1,'1.Inputs'!$D$38,IF(3=2,'1.Inputs'!$D$39,$E277)))/(1-'1.Inputs'!$D$42)*$D277*(1+$G277)^(3-1))-('1.Inputs'!$D$37*12*IF(3=1,'1.Inputs'!$D$38,IF(3=2,'1.Inputs'!$D$39,$E277)))*'1.Inputs'!$D$43*(1+$G277)^(3-1)-'1.Inputs'!$D$44*(1+$G277)^(3-1)-('1.Inputs'!$D$20/'1.Inputs'!$D$27+'1.Inputs'!$D$23/'1.Inputs'!$D$28))-MAX(0,((('1.Inputs'!$D$37*12*IF(3=1,'1.Inputs'!$D$38,IF(3=2,'1.Inputs'!$D$39,$E277)))*$F277*(('1.Inputs'!$D$40)+(1-'1.Inputs'!$D$40)*(1+'1.Inputs'!$D$41))*(1+$G277)^(3-1))-(('1.Inputs'!$D$37*12*IF(3=1,'1.Inputs'!$D$38,IF(3=2,'1.Inputs'!$D$39,$E277)))/(1-'1.Inputs'!$D$42)*$D277*(1+$G277)^(3-1))-('1.Inputs'!$D$37*12*IF(3=1,'1.Inputs'!$D$38,IF(3=2,'1.Inputs'!$D$39,$E277)))*'1.Inputs'!$D$43*(1+$G277)^(3-1)-'1.Inputs'!$D$44*(1+$G277)^(3-1)-('1.Inputs'!$D$20/'1.Inputs'!$D$27+'1.Inputs'!$D$23/'1.Inputs'!$D$28)))*'1.Inputs'!$D$53+('1.Inputs'!$D$20/'1.Inputs'!$D$27+'1.Inputs'!$D$23/'1.Inputs'!$D$28)-(J277-I277)</f>
        <v>97260564.481315017</v>
      </c>
      <c r="V277" s="36">
        <f ca="1">((('1.Inputs'!$D$37*12*IF(4=1,'1.Inputs'!$D$38,IF(4=2,'1.Inputs'!$D$39,$E277)))*$F277*(('1.Inputs'!$D$40)+(1-'1.Inputs'!$D$40)*(1+'1.Inputs'!$D$41))*(1+$G277)^(4-1))-(('1.Inputs'!$D$37*12*IF(4=1,'1.Inputs'!$D$38,IF(4=2,'1.Inputs'!$D$39,$E277)))/(1-'1.Inputs'!$D$42)*$D277*(1+$G277)^(4-1))-('1.Inputs'!$D$37*12*IF(4=1,'1.Inputs'!$D$38,IF(4=2,'1.Inputs'!$D$39,$E277)))*'1.Inputs'!$D$43*(1+$G277)^(4-1)-'1.Inputs'!$D$44*(1+$G277)^(4-1)-('1.Inputs'!$D$20/'1.Inputs'!$D$27+'1.Inputs'!$D$23/'1.Inputs'!$D$28))-MAX(0,((('1.Inputs'!$D$37*12*IF(4=1,'1.Inputs'!$D$38,IF(4=2,'1.Inputs'!$D$39,$E277)))*$F277*(('1.Inputs'!$D$40)+(1-'1.Inputs'!$D$40)*(1+'1.Inputs'!$D$41))*(1+$G277)^(4-1))-(('1.Inputs'!$D$37*12*IF(4=1,'1.Inputs'!$D$38,IF(4=2,'1.Inputs'!$D$39,$E277)))/(1-'1.Inputs'!$D$42)*$D277*(1+$G277)^(4-1))-('1.Inputs'!$D$37*12*IF(4=1,'1.Inputs'!$D$38,IF(4=2,'1.Inputs'!$D$39,$E277)))*'1.Inputs'!$D$43*(1+$G277)^(4-1)-'1.Inputs'!$D$44*(1+$G277)^(4-1)-('1.Inputs'!$D$20/'1.Inputs'!$D$27+'1.Inputs'!$D$23/'1.Inputs'!$D$28)))*'1.Inputs'!$D$53+('1.Inputs'!$D$20/'1.Inputs'!$D$27+'1.Inputs'!$D$23/'1.Inputs'!$D$28)-(K277-J277)</f>
        <v>316434059.42401206</v>
      </c>
      <c r="W277" s="36">
        <f ca="1">((('1.Inputs'!$D$37*12*IF(5=1,'1.Inputs'!$D$38,IF(5=2,'1.Inputs'!$D$39,$E277)))*$F277*(('1.Inputs'!$D$40)+(1-'1.Inputs'!$D$40)*(1+'1.Inputs'!$D$41))*(1+$G277)^(5-1))-(('1.Inputs'!$D$37*12*IF(5=1,'1.Inputs'!$D$38,IF(5=2,'1.Inputs'!$D$39,$E277)))/(1-'1.Inputs'!$D$42)*$D277*(1+$G277)^(5-1))-('1.Inputs'!$D$37*12*IF(5=1,'1.Inputs'!$D$38,IF(5=2,'1.Inputs'!$D$39,$E277)))*'1.Inputs'!$D$43*(1+$G277)^(5-1)-'1.Inputs'!$D$44*(1+$G277)^(5-1)-('1.Inputs'!$D$20/'1.Inputs'!$D$27+'1.Inputs'!$D$23/'1.Inputs'!$D$28))-MAX(0,((('1.Inputs'!$D$37*12*IF(5=1,'1.Inputs'!$D$38,IF(5=2,'1.Inputs'!$D$39,$E277)))*$F277*(('1.Inputs'!$D$40)+(1-'1.Inputs'!$D$40)*(1+'1.Inputs'!$D$41))*(1+$G277)^(5-1))-(('1.Inputs'!$D$37*12*IF(5=1,'1.Inputs'!$D$38,IF(5=2,'1.Inputs'!$D$39,$E277)))/(1-'1.Inputs'!$D$42)*$D277*(1+$G277)^(5-1))-('1.Inputs'!$D$37*12*IF(5=1,'1.Inputs'!$D$38,IF(5=2,'1.Inputs'!$D$39,$E277)))*'1.Inputs'!$D$43*(1+$G277)^(5-1)-'1.Inputs'!$D$44*(1+$G277)^(5-1)-('1.Inputs'!$D$20/'1.Inputs'!$D$27+'1.Inputs'!$D$23/'1.Inputs'!$D$28)))*'1.Inputs'!$D$53+('1.Inputs'!$D$20/'1.Inputs'!$D$27+'1.Inputs'!$D$23/'1.Inputs'!$D$28)-(L277-K277)</f>
        <v>328016448.19497573</v>
      </c>
      <c r="X277" s="36">
        <f ca="1">((('1.Inputs'!$D$37*12*IF(6=1,'1.Inputs'!$D$38,IF(6=2,'1.Inputs'!$D$39,$E277)))*$F277*(('1.Inputs'!$D$40)+(1-'1.Inputs'!$D$40)*(1+'1.Inputs'!$D$41))*(1+$G277)^(6-1))-(('1.Inputs'!$D$37*12*IF(6=1,'1.Inputs'!$D$38,IF(6=2,'1.Inputs'!$D$39,$E277)))/(1-'1.Inputs'!$D$42)*$D277*(1+$G277)^(6-1))-('1.Inputs'!$D$37*12*IF(6=1,'1.Inputs'!$D$38,IF(6=2,'1.Inputs'!$D$39,$E277)))*'1.Inputs'!$D$43*(1+$G277)^(6-1)-'1.Inputs'!$D$44*(1+$G277)^(6-1)-('1.Inputs'!$D$20/'1.Inputs'!$D$27+'1.Inputs'!$D$23/'1.Inputs'!$D$28))-MAX(0,((('1.Inputs'!$D$37*12*IF(6=1,'1.Inputs'!$D$38,IF(6=2,'1.Inputs'!$D$39,$E277)))*$F277*(('1.Inputs'!$D$40)+(1-'1.Inputs'!$D$40)*(1+'1.Inputs'!$D$41))*(1+$G277)^(6-1))-(('1.Inputs'!$D$37*12*IF(6=1,'1.Inputs'!$D$38,IF(6=2,'1.Inputs'!$D$39,$E277)))/(1-'1.Inputs'!$D$42)*$D277*(1+$G277)^(6-1))-('1.Inputs'!$D$37*12*IF(6=1,'1.Inputs'!$D$38,IF(6=2,'1.Inputs'!$D$39,$E277)))*'1.Inputs'!$D$43*(1+$G277)^(6-1)-'1.Inputs'!$D$44*(1+$G277)^(6-1)-('1.Inputs'!$D$20/'1.Inputs'!$D$27+'1.Inputs'!$D$23/'1.Inputs'!$D$28)))*'1.Inputs'!$D$53+('1.Inputs'!$D$20/'1.Inputs'!$D$27+'1.Inputs'!$D$23/'1.Inputs'!$D$28)-(M277-L277)</f>
        <v>340097201.28189713</v>
      </c>
      <c r="Y277" s="36">
        <f ca="1">((('1.Inputs'!$D$37*12*IF(7=1,'1.Inputs'!$D$38,IF(7=2,'1.Inputs'!$D$39,$E277)))*$F277*(('1.Inputs'!$D$40)+(1-'1.Inputs'!$D$40)*(1+'1.Inputs'!$D$41))*(1+$G277)^(7-1))-(('1.Inputs'!$D$37*12*IF(7=1,'1.Inputs'!$D$38,IF(7=2,'1.Inputs'!$D$39,$E277)))/(1-'1.Inputs'!$D$42)*$D277*(1+$G277)^(7-1))-('1.Inputs'!$D$37*12*IF(7=1,'1.Inputs'!$D$38,IF(7=2,'1.Inputs'!$D$39,$E277)))*'1.Inputs'!$D$43*(1+$G277)^(7-1)-'1.Inputs'!$D$44*(1+$G277)^(7-1)-('1.Inputs'!$D$20/'1.Inputs'!$D$27+'1.Inputs'!$D$23/'1.Inputs'!$D$28))-MAX(0,((('1.Inputs'!$D$37*12*IF(7=1,'1.Inputs'!$D$38,IF(7=2,'1.Inputs'!$D$39,$E277)))*$F277*(('1.Inputs'!$D$40)+(1-'1.Inputs'!$D$40)*(1+'1.Inputs'!$D$41))*(1+$G277)^(7-1))-(('1.Inputs'!$D$37*12*IF(7=1,'1.Inputs'!$D$38,IF(7=2,'1.Inputs'!$D$39,$E277)))/(1-'1.Inputs'!$D$42)*$D277*(1+$G277)^(7-1))-('1.Inputs'!$D$37*12*IF(7=1,'1.Inputs'!$D$38,IF(7=2,'1.Inputs'!$D$39,$E277)))*'1.Inputs'!$D$43*(1+$G277)^(7-1)-'1.Inputs'!$D$44*(1+$G277)^(7-1)-('1.Inputs'!$D$20/'1.Inputs'!$D$27+'1.Inputs'!$D$23/'1.Inputs'!$D$28)))*'1.Inputs'!$D$53+('1.Inputs'!$D$20/'1.Inputs'!$D$27+'1.Inputs'!$D$23/'1.Inputs'!$D$28)-(N277-M277)</f>
        <v>352697762.18804133</v>
      </c>
      <c r="Z277" s="36">
        <f ca="1">((('1.Inputs'!$D$37*12*IF(8=1,'1.Inputs'!$D$38,IF(8=2,'1.Inputs'!$D$39,$E277)))*$F277*(('1.Inputs'!$D$40)+(1-'1.Inputs'!$D$40)*(1+'1.Inputs'!$D$41))*(1+$G277)^(8-1))-(('1.Inputs'!$D$37*12*IF(8=1,'1.Inputs'!$D$38,IF(8=2,'1.Inputs'!$D$39,$E277)))/(1-'1.Inputs'!$D$42)*$D277*(1+$G277)^(8-1))-('1.Inputs'!$D$37*12*IF(8=1,'1.Inputs'!$D$38,IF(8=2,'1.Inputs'!$D$39,$E277)))*'1.Inputs'!$D$43*(1+$G277)^(8-1)-'1.Inputs'!$D$44*(1+$G277)^(8-1)-('1.Inputs'!$D$20/'1.Inputs'!$D$27+'1.Inputs'!$D$23/'1.Inputs'!$D$28))-MAX(0,((('1.Inputs'!$D$37*12*IF(8=1,'1.Inputs'!$D$38,IF(8=2,'1.Inputs'!$D$39,$E277)))*$F277*(('1.Inputs'!$D$40)+(1-'1.Inputs'!$D$40)*(1+'1.Inputs'!$D$41))*(1+$G277)^(8-1))-(('1.Inputs'!$D$37*12*IF(8=1,'1.Inputs'!$D$38,IF(8=2,'1.Inputs'!$D$39,$E277)))/(1-'1.Inputs'!$D$42)*$D277*(1+$G277)^(8-1))-('1.Inputs'!$D$37*12*IF(8=1,'1.Inputs'!$D$38,IF(8=2,'1.Inputs'!$D$39,$E277)))*'1.Inputs'!$D$43*(1+$G277)^(8-1)-'1.Inputs'!$D$44*(1+$G277)^(8-1)-('1.Inputs'!$D$20/'1.Inputs'!$D$27+'1.Inputs'!$D$23/'1.Inputs'!$D$28)))*'1.Inputs'!$D$53+('1.Inputs'!$D$20/'1.Inputs'!$D$27+'1.Inputs'!$D$23/'1.Inputs'!$D$28)-(O277-N277)</f>
        <v>365840497.08271849</v>
      </c>
      <c r="AA277" s="36">
        <f ca="1">((('1.Inputs'!$D$37*12*IF(9=1,'1.Inputs'!$D$38,IF(9=2,'1.Inputs'!$D$39,$E277)))*$F277*(('1.Inputs'!$D$40)+(1-'1.Inputs'!$D$40)*(1+'1.Inputs'!$D$41))*(1+$G277)^(9-1))-(('1.Inputs'!$D$37*12*IF(9=1,'1.Inputs'!$D$38,IF(9=2,'1.Inputs'!$D$39,$E277)))/(1-'1.Inputs'!$D$42)*$D277*(1+$G277)^(9-1))-('1.Inputs'!$D$37*12*IF(9=1,'1.Inputs'!$D$38,IF(9=2,'1.Inputs'!$D$39,$E277)))*'1.Inputs'!$D$43*(1+$G277)^(9-1)-'1.Inputs'!$D$44*(1+$G277)^(9-1)-('1.Inputs'!$D$20/'1.Inputs'!$D$27+'1.Inputs'!$D$23/'1.Inputs'!$D$28))-MAX(0,((('1.Inputs'!$D$37*12*IF(9=1,'1.Inputs'!$D$38,IF(9=2,'1.Inputs'!$D$39,$E277)))*$F277*(('1.Inputs'!$D$40)+(1-'1.Inputs'!$D$40)*(1+'1.Inputs'!$D$41))*(1+$G277)^(9-1))-(('1.Inputs'!$D$37*12*IF(9=1,'1.Inputs'!$D$38,IF(9=2,'1.Inputs'!$D$39,$E277)))/(1-'1.Inputs'!$D$42)*$D277*(1+$G277)^(9-1))-('1.Inputs'!$D$37*12*IF(9=1,'1.Inputs'!$D$38,IF(9=2,'1.Inputs'!$D$39,$E277)))*'1.Inputs'!$D$43*(1+$G277)^(9-1)-'1.Inputs'!$D$44*(1+$G277)^(9-1)-('1.Inputs'!$D$20/'1.Inputs'!$D$27+'1.Inputs'!$D$23/'1.Inputs'!$D$28)))*'1.Inputs'!$D$53+('1.Inputs'!$D$20/'1.Inputs'!$D$27+'1.Inputs'!$D$23/'1.Inputs'!$D$28)-(P277-O277)</f>
        <v>379548734.50154006</v>
      </c>
      <c r="AB277" s="36">
        <f ca="1">((('1.Inputs'!$D$37*12*IF(10=1,'1.Inputs'!$D$38,IF(10=2,'1.Inputs'!$D$39,$E277)))*$F277*(('1.Inputs'!$D$40)+(1-'1.Inputs'!$D$40)*(1+'1.Inputs'!$D$41))*(1+$G277)^(10-1))-(('1.Inputs'!$D$37*12*IF(10=1,'1.Inputs'!$D$38,IF(10=2,'1.Inputs'!$D$39,$E277)))/(1-'1.Inputs'!$D$42)*$D277*(1+$G277)^(10-1))-('1.Inputs'!$D$37*12*IF(10=1,'1.Inputs'!$D$38,IF(10=2,'1.Inputs'!$D$39,$E277)))*'1.Inputs'!$D$43*(1+$G277)^(10-1)-'1.Inputs'!$D$44*(1+$G277)^(10-1)-('1.Inputs'!$D$20/'1.Inputs'!$D$27+'1.Inputs'!$D$23/'1.Inputs'!$D$28))-MAX(0,((('1.Inputs'!$D$37*12*IF(10=1,'1.Inputs'!$D$38,IF(10=2,'1.Inputs'!$D$39,$E277)))*$F277*(('1.Inputs'!$D$40)+(1-'1.Inputs'!$D$40)*(1+'1.Inputs'!$D$41))*(1+$G277)^(10-1))-(('1.Inputs'!$D$37*12*IF(10=1,'1.Inputs'!$D$38,IF(10=2,'1.Inputs'!$D$39,$E277)))/(1-'1.Inputs'!$D$42)*$D277*(1+$G277)^(10-1))-('1.Inputs'!$D$37*12*IF(10=1,'1.Inputs'!$D$38,IF(10=2,'1.Inputs'!$D$39,$E277)))*'1.Inputs'!$D$43*(1+$G277)^(10-1)-'1.Inputs'!$D$44*(1+$G277)^(10-1)-('1.Inputs'!$D$20/'1.Inputs'!$D$27+'1.Inputs'!$D$23/'1.Inputs'!$D$28)))*'1.Inputs'!$D$53+('1.Inputs'!$D$20/'1.Inputs'!$D$27+'1.Inputs'!$D$23/'1.Inputs'!$D$28)-(Q277-P277)+(('1.Inputs'!$D$20+'1.Inputs'!$D$23-('1.Inputs'!$D$20/'1.Inputs'!$D$27+'1.Inputs'!$D$23/'1.Inputs'!$D$28)*'1.Inputs'!$D$10)*'1.Inputs'!$D$60+'1.Inputs'!$D$19*'1.Inputs'!$D$59+Q277)</f>
        <v>2881974712.5310459</v>
      </c>
      <c r="AC277" s="36">
        <f ca="1">S277-AC$13-AC$14+MIN(AC$13,MAX(0,((('1.Inputs'!$D$37*12*IF(1=1,'1.Inputs'!$D$38,IF(1=2,'1.Inputs'!$D$39,$E277)))*$F277*(('1.Inputs'!$D$40)+(1-'1.Inputs'!$D$40)*(1+'1.Inputs'!$D$41))*(1+$G277)^(1-1))-(('1.Inputs'!$D$37*12*IF(1=1,'1.Inputs'!$D$38,IF(1=2,'1.Inputs'!$D$39,$E277)))/(1-'1.Inputs'!$D$42)*$D277*(1+$G277)^(1-1))-('1.Inputs'!$D$37*12*IF(1=1,'1.Inputs'!$D$38,IF(1=2,'1.Inputs'!$D$39,$E277)))*'1.Inputs'!$D$43*(1+$G277)^(1-1)-'1.Inputs'!$D$44*(1+$G277)^(1-1)-('1.Inputs'!$D$20/'1.Inputs'!$D$27+'1.Inputs'!$D$23/'1.Inputs'!$D$28))))*'1.Inputs'!$D$53</f>
        <v>-976594968.7938689</v>
      </c>
      <c r="AD277" s="36">
        <f ca="1">T277-AD$13-AD$14+MIN(AD$13,MAX(0,((('1.Inputs'!$D$37*12*IF(2=1,'1.Inputs'!$D$38,IF(2=2,'1.Inputs'!$D$39,$E277)))*$F277*(('1.Inputs'!$D$40)+(1-'1.Inputs'!$D$40)*(1+'1.Inputs'!$D$41))*(1+$G277)^(2-1))-(('1.Inputs'!$D$37*12*IF(2=1,'1.Inputs'!$D$38,IF(2=2,'1.Inputs'!$D$39,$E277)))/(1-'1.Inputs'!$D$42)*$D277*(1+$G277)^(2-1))-('1.Inputs'!$D$37*12*IF(2=1,'1.Inputs'!$D$38,IF(2=2,'1.Inputs'!$D$39,$E277)))*'1.Inputs'!$D$43*(1+$G277)^(2-1)-'1.Inputs'!$D$44*(1+$G277)^(2-1)-('1.Inputs'!$D$20/'1.Inputs'!$D$27+'1.Inputs'!$D$23/'1.Inputs'!$D$28))))*'1.Inputs'!$D$53</f>
        <v>-250936533.69291174</v>
      </c>
      <c r="AE277" s="36">
        <f ca="1">U277-AE$13-AE$14+MIN(AE$13,MAX(0,((('1.Inputs'!$D$37*12*IF(3=1,'1.Inputs'!$D$38,IF(3=2,'1.Inputs'!$D$39,$E277)))*$F277*(('1.Inputs'!$D$40)+(1-'1.Inputs'!$D$40)*(1+'1.Inputs'!$D$41))*(1+$G277)^(3-1))-(('1.Inputs'!$D$37*12*IF(3=1,'1.Inputs'!$D$38,IF(3=2,'1.Inputs'!$D$39,$E277)))/(1-'1.Inputs'!$D$42)*$D277*(1+$G277)^(3-1))-('1.Inputs'!$D$37*12*IF(3=1,'1.Inputs'!$D$38,IF(3=2,'1.Inputs'!$D$39,$E277)))*'1.Inputs'!$D$43*(1+$G277)^(3-1)-'1.Inputs'!$D$44*(1+$G277)^(3-1)-('1.Inputs'!$D$20/'1.Inputs'!$D$27+'1.Inputs'!$D$23/'1.Inputs'!$D$28))))*'1.Inputs'!$D$53</f>
        <v>-244679435.51868498</v>
      </c>
      <c r="AF277" s="36">
        <f ca="1">V277-AF$13-AF$14+MIN(AF$13,MAX(0,((('1.Inputs'!$D$37*12*IF(4=1,'1.Inputs'!$D$38,IF(4=2,'1.Inputs'!$D$39,$E277)))*$F277*(('1.Inputs'!$D$40)+(1-'1.Inputs'!$D$40)*(1+'1.Inputs'!$D$41))*(1+$G277)^(4-1))-(('1.Inputs'!$D$37*12*IF(4=1,'1.Inputs'!$D$38,IF(4=2,'1.Inputs'!$D$39,$E277)))/(1-'1.Inputs'!$D$42)*$D277*(1+$G277)^(4-1))-('1.Inputs'!$D$37*12*IF(4=1,'1.Inputs'!$D$38,IF(4=2,'1.Inputs'!$D$39,$E277)))*'1.Inputs'!$D$43*(1+$G277)^(4-1)-'1.Inputs'!$D$44*(1+$G277)^(4-1)-('1.Inputs'!$D$20/'1.Inputs'!$D$27+'1.Inputs'!$D$23/'1.Inputs'!$D$28))))*'1.Inputs'!$D$53</f>
        <v>-6317940.5759879351</v>
      </c>
      <c r="AG277" s="36">
        <f ca="1">W277-AG$13-AG$14+MIN(AG$13,MAX(0,((('1.Inputs'!$D$37*12*IF(5=1,'1.Inputs'!$D$38,IF(5=2,'1.Inputs'!$D$39,$E277)))*$F277*(('1.Inputs'!$D$40)+(1-'1.Inputs'!$D$40)*(1+'1.Inputs'!$D$41))*(1+$G277)^(5-1))-(('1.Inputs'!$D$37*12*IF(5=1,'1.Inputs'!$D$38,IF(5=2,'1.Inputs'!$D$39,$E277)))/(1-'1.Inputs'!$D$42)*$D277*(1+$G277)^(5-1))-('1.Inputs'!$D$37*12*IF(5=1,'1.Inputs'!$D$38,IF(5=2,'1.Inputs'!$D$39,$E277)))*'1.Inputs'!$D$43*(1+$G277)^(5-1)-'1.Inputs'!$D$44*(1+$G277)^(5-1)-('1.Inputs'!$D$20/'1.Inputs'!$D$27+'1.Inputs'!$D$23/'1.Inputs'!$D$28))))*'1.Inputs'!$D$53</f>
        <v>24452448.19497573</v>
      </c>
      <c r="AH277" s="36">
        <f ca="1">X277-AH$13-AH$14+MIN(AH$13,MAX(0,((('1.Inputs'!$D$37*12*IF(6=1,'1.Inputs'!$D$38,IF(6=2,'1.Inputs'!$D$39,$E277)))*$F277*(('1.Inputs'!$D$40)+(1-'1.Inputs'!$D$40)*(1+'1.Inputs'!$D$41))*(1+$G277)^(6-1))-(('1.Inputs'!$D$37*12*IF(6=1,'1.Inputs'!$D$38,IF(6=2,'1.Inputs'!$D$39,$E277)))/(1-'1.Inputs'!$D$42)*$D277*(1+$G277)^(6-1))-('1.Inputs'!$D$37*12*IF(6=1,'1.Inputs'!$D$38,IF(6=2,'1.Inputs'!$D$39,$E277)))*'1.Inputs'!$D$43*(1+$G277)^(6-1)-'1.Inputs'!$D$44*(1+$G277)^(6-1)-('1.Inputs'!$D$20/'1.Inputs'!$D$27+'1.Inputs'!$D$23/'1.Inputs'!$D$28))))*'1.Inputs'!$D$53</f>
        <v>55721201.281897128</v>
      </c>
      <c r="AI277" s="36">
        <f ca="1">Y277-AI$13-AI$14+MIN(AI$13,MAX(0,((('1.Inputs'!$D$37*12*IF(7=1,'1.Inputs'!$D$38,IF(7=2,'1.Inputs'!$D$39,$E277)))*$F277*(('1.Inputs'!$D$40)+(1-'1.Inputs'!$D$40)*(1+'1.Inputs'!$D$41))*(1+$G277)^(7-1))-(('1.Inputs'!$D$37*12*IF(7=1,'1.Inputs'!$D$38,IF(7=2,'1.Inputs'!$D$39,$E277)))/(1-'1.Inputs'!$D$42)*$D277*(1+$G277)^(7-1))-('1.Inputs'!$D$37*12*IF(7=1,'1.Inputs'!$D$38,IF(7=2,'1.Inputs'!$D$39,$E277)))*'1.Inputs'!$D$43*(1+$G277)^(7-1)-'1.Inputs'!$D$44*(1+$G277)^(7-1)-('1.Inputs'!$D$20/'1.Inputs'!$D$27+'1.Inputs'!$D$23/'1.Inputs'!$D$28))))*'1.Inputs'!$D$53</f>
        <v>87509762.188041329</v>
      </c>
      <c r="AJ277" s="36">
        <f ca="1">Z277-AJ$13-AJ$14+MIN(AJ$13,MAX(0,((('1.Inputs'!$D$37*12*IF(8=1,'1.Inputs'!$D$38,IF(8=2,'1.Inputs'!$D$39,$E277)))*$F277*(('1.Inputs'!$D$40)+(1-'1.Inputs'!$D$40)*(1+'1.Inputs'!$D$41))*(1+$G277)^(8-1))-(('1.Inputs'!$D$37*12*IF(8=1,'1.Inputs'!$D$38,IF(8=2,'1.Inputs'!$D$39,$E277)))/(1-'1.Inputs'!$D$42)*$D277*(1+$G277)^(8-1))-('1.Inputs'!$D$37*12*IF(8=1,'1.Inputs'!$D$38,IF(8=2,'1.Inputs'!$D$39,$E277)))*'1.Inputs'!$D$43*(1+$G277)^(8-1)-'1.Inputs'!$D$44*(1+$G277)^(8-1)-('1.Inputs'!$D$20/'1.Inputs'!$D$27+'1.Inputs'!$D$23/'1.Inputs'!$D$28))))*'1.Inputs'!$D$53</f>
        <v>365840497.08271849</v>
      </c>
      <c r="AK277" s="36">
        <f ca="1">AA277-AK$13-AK$14+MIN(AK$13,MAX(0,((('1.Inputs'!$D$37*12*IF(9=1,'1.Inputs'!$D$38,IF(9=2,'1.Inputs'!$D$39,$E277)))*$F277*(('1.Inputs'!$D$40)+(1-'1.Inputs'!$D$40)*(1+'1.Inputs'!$D$41))*(1+$G277)^(9-1))-(('1.Inputs'!$D$37*12*IF(9=1,'1.Inputs'!$D$38,IF(9=2,'1.Inputs'!$D$39,$E277)))/(1-'1.Inputs'!$D$42)*$D277*(1+$G277)^(9-1))-('1.Inputs'!$D$37*12*IF(9=1,'1.Inputs'!$D$38,IF(9=2,'1.Inputs'!$D$39,$E277)))*'1.Inputs'!$D$43*(1+$G277)^(9-1)-'1.Inputs'!$D$44*(1+$G277)^(9-1)-('1.Inputs'!$D$20/'1.Inputs'!$D$27+'1.Inputs'!$D$23/'1.Inputs'!$D$28))))*'1.Inputs'!$D$53</f>
        <v>379548734.50154006</v>
      </c>
      <c r="AL277" s="36">
        <f ca="1">AB277-AL$13-AL$14+MIN(AL$13,MAX(0,((('1.Inputs'!$D$37*12*IF(10=1,'1.Inputs'!$D$38,IF(10=2,'1.Inputs'!$D$39,$E277)))*$F277*(('1.Inputs'!$D$40)+(1-'1.Inputs'!$D$40)*(1+'1.Inputs'!$D$41))*(1+$G277)^(10-1))-(('1.Inputs'!$D$37*12*IF(10=1,'1.Inputs'!$D$38,IF(10=2,'1.Inputs'!$D$39,$E277)))/(1-'1.Inputs'!$D$42)*$D277*(1+$G277)^(10-1))-('1.Inputs'!$D$37*12*IF(10=1,'1.Inputs'!$D$38,IF(10=2,'1.Inputs'!$D$39,$E277)))*'1.Inputs'!$D$43*(1+$G277)^(10-1)-'1.Inputs'!$D$44*(1+$G277)^(10-1)-('1.Inputs'!$D$20/'1.Inputs'!$D$27+'1.Inputs'!$D$23/'1.Inputs'!$D$28))))*'1.Inputs'!$D$53+'1.Inputs'!$D$35</f>
        <v>3681974712.5310459</v>
      </c>
      <c r="AM277" s="48">
        <f ca="1">R277+NPV('1.Inputs'!$D$55,S277:AB277)</f>
        <v>-883199060.50494432</v>
      </c>
      <c r="AN277" s="48">
        <f ca="1">-('1.Inputs'!$D$24*(1-'1.Inputs'!$D$31)+'1.Inputs'!$D$35)+NPV('1.Inputs'!$D$54,AC277:AL277)</f>
        <v>-1834825326.1554208</v>
      </c>
      <c r="AO277" s="36">
        <f t="shared" ca="1" si="37"/>
        <v>-5.616497078549247</v>
      </c>
      <c r="AP277" s="36">
        <f t="shared" ca="1" si="38"/>
        <v>0.24710509268626782</v>
      </c>
      <c r="AQ277" s="36">
        <f ca="1">'1.Inputs'!$D$35+MIN(SUM($AC277:AC277),SUM($AC277:AD277),SUM($AC277:AE277),SUM($AC277:AF277),SUM($AC277:AG277),SUM($AC277:AH277),SUM($AC277:AI277),SUM($AC277:AJ277),SUM($AC277:AK277),SUM($AC277:AL277))</f>
        <v>-678528878.58145332</v>
      </c>
      <c r="AR277" s="36">
        <f ca="1">IF(AP277&lt;'1.Inputs'!$D$57,1,0)</f>
        <v>1</v>
      </c>
      <c r="AS277" s="36">
        <f t="shared" ca="1" si="39"/>
        <v>1</v>
      </c>
    </row>
    <row r="278" spans="2:45" ht="15" customHeight="1" x14ac:dyDescent="0.25">
      <c r="B278" s="36">
        <v>263</v>
      </c>
      <c r="C278" s="36">
        <f t="shared" ca="1" si="32"/>
        <v>0.97726886615643527</v>
      </c>
      <c r="D278" s="36">
        <f t="shared" ca="1" si="33"/>
        <v>21527.738691187948</v>
      </c>
      <c r="E278" s="47">
        <f t="shared" ca="1" si="34"/>
        <v>0.9012901239664477</v>
      </c>
      <c r="F278" s="36">
        <f t="shared" ca="1" si="35"/>
        <v>28469.449574457478</v>
      </c>
      <c r="G278" s="36">
        <f t="shared" ca="1" si="36"/>
        <v>3.9231787332188128E-2</v>
      </c>
      <c r="H278" s="36">
        <f ca="1">((('1.Inputs'!$D$37*12*IF(1=1,'1.Inputs'!$D$38,IF(1=2,'1.Inputs'!$D$39,$E278)))*$F278*(('1.Inputs'!$D$40)+(1-'1.Inputs'!$D$40)*(1+'1.Inputs'!$D$41))*(1+$G278)^(1-1))*'1.Inputs'!$D$47+(('1.Inputs'!$D$37*12*IF(1=1,'1.Inputs'!$D$38,IF(1=2,'1.Inputs'!$D$39,$E278)))/(1-'1.Inputs'!$D$42)*$D278*(1+$G278)^(1-1))*('1.Inputs'!$D$48-'1.Inputs'!$D$49))/'1.Inputs'!$D$51</f>
        <v>777523204.67669666</v>
      </c>
      <c r="I278" s="36">
        <f ca="1">((('1.Inputs'!$D$37*12*IF(2=1,'1.Inputs'!$D$38,IF(2=2,'1.Inputs'!$D$39,$E278)))*$F278*(('1.Inputs'!$D$40)+(1-'1.Inputs'!$D$40)*(1+'1.Inputs'!$D$41))*(1+$G278)^(2-1))*'1.Inputs'!$D$47+(('1.Inputs'!$D$37*12*IF(2=1,'1.Inputs'!$D$38,IF(2=2,'1.Inputs'!$D$39,$E278)))/(1-'1.Inputs'!$D$42)*$D278*(1+$G278)^(2-1))*('1.Inputs'!$D$48-'1.Inputs'!$D$49))/'1.Inputs'!$D$51</f>
        <v>1131237561.5637796</v>
      </c>
      <c r="J278" s="36">
        <f ca="1">((('1.Inputs'!$D$37*12*IF(3=1,'1.Inputs'!$D$38,IF(3=2,'1.Inputs'!$D$39,$E278)))*$F278*(('1.Inputs'!$D$40)+(1-'1.Inputs'!$D$40)*(1+'1.Inputs'!$D$41))*(1+$G278)^(3-1))*'1.Inputs'!$D$47+(('1.Inputs'!$D$37*12*IF(3=1,'1.Inputs'!$D$38,IF(3=2,'1.Inputs'!$D$39,$E278)))/(1-'1.Inputs'!$D$42)*$D278*(1+$G278)^(3-1))*('1.Inputs'!$D$48-'1.Inputs'!$D$49))/'1.Inputs'!$D$51</f>
        <v>1513675603.8583896</v>
      </c>
      <c r="K278" s="36">
        <f ca="1">((('1.Inputs'!$D$37*12*IF(4=1,'1.Inputs'!$D$38,IF(4=2,'1.Inputs'!$D$39,$E278)))*$F278*(('1.Inputs'!$D$40)+(1-'1.Inputs'!$D$40)*(1+'1.Inputs'!$D$41))*(1+$G278)^(4-1))*'1.Inputs'!$D$47+(('1.Inputs'!$D$37*12*IF(4=1,'1.Inputs'!$D$38,IF(4=2,'1.Inputs'!$D$39,$E278)))/(1-'1.Inputs'!$D$42)*$D278*(1+$G278)^(4-1))*('1.Inputs'!$D$48-'1.Inputs'!$D$49))/'1.Inputs'!$D$51</f>
        <v>1573059803.2388835</v>
      </c>
      <c r="L278" s="36">
        <f ca="1">((('1.Inputs'!$D$37*12*IF(5=1,'1.Inputs'!$D$38,IF(5=2,'1.Inputs'!$D$39,$E278)))*$F278*(('1.Inputs'!$D$40)+(1-'1.Inputs'!$D$40)*(1+'1.Inputs'!$D$41))*(1+$G278)^(5-1))*'1.Inputs'!$D$47+(('1.Inputs'!$D$37*12*IF(5=1,'1.Inputs'!$D$38,IF(5=2,'1.Inputs'!$D$39,$E278)))/(1-'1.Inputs'!$D$42)*$D278*(1+$G278)^(5-1))*('1.Inputs'!$D$48-'1.Inputs'!$D$49))/'1.Inputs'!$D$51</f>
        <v>1634773750.9003649</v>
      </c>
      <c r="M278" s="36">
        <f ca="1">((('1.Inputs'!$D$37*12*IF(6=1,'1.Inputs'!$D$38,IF(6=2,'1.Inputs'!$D$39,$E278)))*$F278*(('1.Inputs'!$D$40)+(1-'1.Inputs'!$D$40)*(1+'1.Inputs'!$D$41))*(1+$G278)^(6-1))*'1.Inputs'!$D$47+(('1.Inputs'!$D$37*12*IF(6=1,'1.Inputs'!$D$38,IF(6=2,'1.Inputs'!$D$39,$E278)))/(1-'1.Inputs'!$D$42)*$D278*(1+$G278)^(6-1))*('1.Inputs'!$D$48-'1.Inputs'!$D$49))/'1.Inputs'!$D$51</f>
        <v>1698908847.0319316</v>
      </c>
      <c r="N278" s="36">
        <f ca="1">((('1.Inputs'!$D$37*12*IF(7=1,'1.Inputs'!$D$38,IF(7=2,'1.Inputs'!$D$39,$E278)))*$F278*(('1.Inputs'!$D$40)+(1-'1.Inputs'!$D$40)*(1+'1.Inputs'!$D$41))*(1+$G278)^(7-1))*'1.Inputs'!$D$47+(('1.Inputs'!$D$37*12*IF(7=1,'1.Inputs'!$D$38,IF(7=2,'1.Inputs'!$D$39,$E278)))/(1-'1.Inputs'!$D$42)*$D278*(1+$G278)^(7-1))*('1.Inputs'!$D$48-'1.Inputs'!$D$49))/'1.Inputs'!$D$51</f>
        <v>1765560077.6154611</v>
      </c>
      <c r="O278" s="36">
        <f ca="1">((('1.Inputs'!$D$37*12*IF(8=1,'1.Inputs'!$D$38,IF(8=2,'1.Inputs'!$D$39,$E278)))*$F278*(('1.Inputs'!$D$40)+(1-'1.Inputs'!$D$40)*(1+'1.Inputs'!$D$41))*(1+$G278)^(8-1))*'1.Inputs'!$D$47+(('1.Inputs'!$D$37*12*IF(8=1,'1.Inputs'!$D$38,IF(8=2,'1.Inputs'!$D$39,$E278)))/(1-'1.Inputs'!$D$42)*$D278*(1+$G278)^(8-1))*('1.Inputs'!$D$48-'1.Inputs'!$D$49))/'1.Inputs'!$D$51</f>
        <v>1834826155.1026731</v>
      </c>
      <c r="P278" s="36">
        <f ca="1">((('1.Inputs'!$D$37*12*IF(9=1,'1.Inputs'!$D$38,IF(9=2,'1.Inputs'!$D$39,$E278)))*$F278*(('1.Inputs'!$D$40)+(1-'1.Inputs'!$D$40)*(1+'1.Inputs'!$D$41))*(1+$G278)^(9-1))*'1.Inputs'!$D$47+(('1.Inputs'!$D$37*12*IF(9=1,'1.Inputs'!$D$38,IF(9=2,'1.Inputs'!$D$39,$E278)))/(1-'1.Inputs'!$D$42)*$D278*(1+$G278)^(9-1))*('1.Inputs'!$D$48-'1.Inputs'!$D$49))/'1.Inputs'!$D$51</f>
        <v>1906809664.6111972</v>
      </c>
      <c r="Q278" s="36">
        <f ca="1">((('1.Inputs'!$D$37*12*IF(10=1,'1.Inputs'!$D$38,IF(10=2,'1.Inputs'!$D$39,$E278)))*$F278*(('1.Inputs'!$D$40)+(1-'1.Inputs'!$D$40)*(1+'1.Inputs'!$D$41))*(1+$G278)^(10-1))*'1.Inputs'!$D$47+(('1.Inputs'!$D$37*12*IF(10=1,'1.Inputs'!$D$38,IF(10=2,'1.Inputs'!$D$39,$E278)))/(1-'1.Inputs'!$D$42)*$D278*(1+$G278)^(10-1))*('1.Inputs'!$D$48-'1.Inputs'!$D$49))/'1.Inputs'!$D$51</f>
        <v>1981617215.8561845</v>
      </c>
      <c r="R278" s="36">
        <f>-'1.Inputs'!$D$24</f>
        <v>-2050000000</v>
      </c>
      <c r="S278" s="36">
        <f ca="1">((('1.Inputs'!$D$37*12*IF(1=1,'1.Inputs'!$D$38,IF(1=2,'1.Inputs'!$D$39,$E278)))*$F278*(('1.Inputs'!$D$40)+(1-'1.Inputs'!$D$40)*(1+'1.Inputs'!$D$41))*(1+$G278)^(1-1))-(('1.Inputs'!$D$37*12*IF(1=1,'1.Inputs'!$D$38,IF(1=2,'1.Inputs'!$D$39,$E278)))/(1-'1.Inputs'!$D$42)*$D278*(1+$G278)^(1-1))-('1.Inputs'!$D$37*12*IF(1=1,'1.Inputs'!$D$38,IF(1=2,'1.Inputs'!$D$39,$E278)))*'1.Inputs'!$D$43*(1+$G278)^(1-1)-'1.Inputs'!$D$44*(1+$G278)^(1-1)-('1.Inputs'!$D$20/'1.Inputs'!$D$27+'1.Inputs'!$D$23/'1.Inputs'!$D$28))-MAX(0,((('1.Inputs'!$D$37*12*IF(1=1,'1.Inputs'!$D$38,IF(1=2,'1.Inputs'!$D$39,$E278)))*$F278*(('1.Inputs'!$D$40)+(1-'1.Inputs'!$D$40)*(1+'1.Inputs'!$D$41))*(1+$G278)^(1-1))-(('1.Inputs'!$D$37*12*IF(1=1,'1.Inputs'!$D$38,IF(1=2,'1.Inputs'!$D$39,$E278)))/(1-'1.Inputs'!$D$42)*$D278*(1+$G278)^(1-1))-('1.Inputs'!$D$37*12*IF(1=1,'1.Inputs'!$D$38,IF(1=2,'1.Inputs'!$D$39,$E278)))*'1.Inputs'!$D$43*(1+$G278)^(1-1)-'1.Inputs'!$D$44*(1+$G278)^(1-1)-('1.Inputs'!$D$20/'1.Inputs'!$D$27+'1.Inputs'!$D$23/'1.Inputs'!$D$28)))*'1.Inputs'!$D$53+('1.Inputs'!$D$20/'1.Inputs'!$D$27+'1.Inputs'!$D$23/'1.Inputs'!$D$28)-H278</f>
        <v>-1094384956.7118731</v>
      </c>
      <c r="T278" s="36">
        <f ca="1">((('1.Inputs'!$D$37*12*IF(2=1,'1.Inputs'!$D$38,IF(2=2,'1.Inputs'!$D$39,$E278)))*$F278*(('1.Inputs'!$D$40)+(1-'1.Inputs'!$D$40)*(1+'1.Inputs'!$D$41))*(1+$G278)^(2-1))-(('1.Inputs'!$D$37*12*IF(2=1,'1.Inputs'!$D$38,IF(2=2,'1.Inputs'!$D$39,$E278)))/(1-'1.Inputs'!$D$42)*$D278*(1+$G278)^(2-1))-('1.Inputs'!$D$37*12*IF(2=1,'1.Inputs'!$D$38,IF(2=2,'1.Inputs'!$D$39,$E278)))*'1.Inputs'!$D$43*(1+$G278)^(2-1)-'1.Inputs'!$D$44*(1+$G278)^(2-1)-('1.Inputs'!$D$20/'1.Inputs'!$D$27+'1.Inputs'!$D$23/'1.Inputs'!$D$28))-MAX(0,((('1.Inputs'!$D$37*12*IF(2=1,'1.Inputs'!$D$38,IF(2=2,'1.Inputs'!$D$39,$E278)))*$F278*(('1.Inputs'!$D$40)+(1-'1.Inputs'!$D$40)*(1+'1.Inputs'!$D$41))*(1+$G278)^(2-1))-(('1.Inputs'!$D$37*12*IF(2=1,'1.Inputs'!$D$38,IF(2=2,'1.Inputs'!$D$39,$E278)))/(1-'1.Inputs'!$D$42)*$D278*(1+$G278)^(2-1))-('1.Inputs'!$D$37*12*IF(2=1,'1.Inputs'!$D$38,IF(2=2,'1.Inputs'!$D$39,$E278)))*'1.Inputs'!$D$43*(1+$G278)^(2-1)-'1.Inputs'!$D$44*(1+$G278)^(2-1)-('1.Inputs'!$D$20/'1.Inputs'!$D$27+'1.Inputs'!$D$23/'1.Inputs'!$D$28)))*'1.Inputs'!$D$53+('1.Inputs'!$D$20/'1.Inputs'!$D$27+'1.Inputs'!$D$23/'1.Inputs'!$D$28)-(I278-H278)</f>
        <v>-440600840.31411064</v>
      </c>
      <c r="U278" s="36">
        <f ca="1">((('1.Inputs'!$D$37*12*IF(3=1,'1.Inputs'!$D$38,IF(3=2,'1.Inputs'!$D$39,$E278)))*$F278*(('1.Inputs'!$D$40)+(1-'1.Inputs'!$D$40)*(1+'1.Inputs'!$D$41))*(1+$G278)^(3-1))-(('1.Inputs'!$D$37*12*IF(3=1,'1.Inputs'!$D$38,IF(3=2,'1.Inputs'!$D$39,$E278)))/(1-'1.Inputs'!$D$42)*$D278*(1+$G278)^(3-1))-('1.Inputs'!$D$37*12*IF(3=1,'1.Inputs'!$D$38,IF(3=2,'1.Inputs'!$D$39,$E278)))*'1.Inputs'!$D$43*(1+$G278)^(3-1)-'1.Inputs'!$D$44*(1+$G278)^(3-1)-('1.Inputs'!$D$20/'1.Inputs'!$D$27+'1.Inputs'!$D$23/'1.Inputs'!$D$28))-MAX(0,((('1.Inputs'!$D$37*12*IF(3=1,'1.Inputs'!$D$38,IF(3=2,'1.Inputs'!$D$39,$E278)))*$F278*(('1.Inputs'!$D$40)+(1-'1.Inputs'!$D$40)*(1+'1.Inputs'!$D$41))*(1+$G278)^(3-1))-(('1.Inputs'!$D$37*12*IF(3=1,'1.Inputs'!$D$38,IF(3=2,'1.Inputs'!$D$39,$E278)))/(1-'1.Inputs'!$D$42)*$D278*(1+$G278)^(3-1))-('1.Inputs'!$D$37*12*IF(3=1,'1.Inputs'!$D$38,IF(3=2,'1.Inputs'!$D$39,$E278)))*'1.Inputs'!$D$43*(1+$G278)^(3-1)-'1.Inputs'!$D$44*(1+$G278)^(3-1)-('1.Inputs'!$D$20/'1.Inputs'!$D$27+'1.Inputs'!$D$23/'1.Inputs'!$D$28)))*'1.Inputs'!$D$53+('1.Inputs'!$D$20/'1.Inputs'!$D$27+'1.Inputs'!$D$23/'1.Inputs'!$D$28)-(J278-I278)</f>
        <v>-229078027.96162739</v>
      </c>
      <c r="V278" s="36">
        <f ca="1">((('1.Inputs'!$D$37*12*IF(4=1,'1.Inputs'!$D$38,IF(4=2,'1.Inputs'!$D$39,$E278)))*$F278*(('1.Inputs'!$D$40)+(1-'1.Inputs'!$D$40)*(1+'1.Inputs'!$D$41))*(1+$G278)^(4-1))-(('1.Inputs'!$D$37*12*IF(4=1,'1.Inputs'!$D$38,IF(4=2,'1.Inputs'!$D$39,$E278)))/(1-'1.Inputs'!$D$42)*$D278*(1+$G278)^(4-1))-('1.Inputs'!$D$37*12*IF(4=1,'1.Inputs'!$D$38,IF(4=2,'1.Inputs'!$D$39,$E278)))*'1.Inputs'!$D$43*(1+$G278)^(4-1)-'1.Inputs'!$D$44*(1+$G278)^(4-1)-('1.Inputs'!$D$20/'1.Inputs'!$D$27+'1.Inputs'!$D$23/'1.Inputs'!$D$28))-MAX(0,((('1.Inputs'!$D$37*12*IF(4=1,'1.Inputs'!$D$38,IF(4=2,'1.Inputs'!$D$39,$E278)))*$F278*(('1.Inputs'!$D$40)+(1-'1.Inputs'!$D$40)*(1+'1.Inputs'!$D$41))*(1+$G278)^(4-1))-(('1.Inputs'!$D$37*12*IF(4=1,'1.Inputs'!$D$38,IF(4=2,'1.Inputs'!$D$39,$E278)))/(1-'1.Inputs'!$D$42)*$D278*(1+$G278)^(4-1))-('1.Inputs'!$D$37*12*IF(4=1,'1.Inputs'!$D$38,IF(4=2,'1.Inputs'!$D$39,$E278)))*'1.Inputs'!$D$43*(1+$G278)^(4-1)-'1.Inputs'!$D$44*(1+$G278)^(4-1)-('1.Inputs'!$D$20/'1.Inputs'!$D$27+'1.Inputs'!$D$23/'1.Inputs'!$D$28)))*'1.Inputs'!$D$53+('1.Inputs'!$D$20/'1.Inputs'!$D$27+'1.Inputs'!$D$23/'1.Inputs'!$D$28)-(K278-J278)</f>
        <v>98138700.468616426</v>
      </c>
      <c r="W278" s="36">
        <f ca="1">((('1.Inputs'!$D$37*12*IF(5=1,'1.Inputs'!$D$38,IF(5=2,'1.Inputs'!$D$39,$E278)))*$F278*(('1.Inputs'!$D$40)+(1-'1.Inputs'!$D$40)*(1+'1.Inputs'!$D$41))*(1+$G278)^(5-1))-(('1.Inputs'!$D$37*12*IF(5=1,'1.Inputs'!$D$38,IF(5=2,'1.Inputs'!$D$39,$E278)))/(1-'1.Inputs'!$D$42)*$D278*(1+$G278)^(5-1))-('1.Inputs'!$D$37*12*IF(5=1,'1.Inputs'!$D$38,IF(5=2,'1.Inputs'!$D$39,$E278)))*'1.Inputs'!$D$43*(1+$G278)^(5-1)-'1.Inputs'!$D$44*(1+$G278)^(5-1)-('1.Inputs'!$D$20/'1.Inputs'!$D$27+'1.Inputs'!$D$23/'1.Inputs'!$D$28))-MAX(0,((('1.Inputs'!$D$37*12*IF(5=1,'1.Inputs'!$D$38,IF(5=2,'1.Inputs'!$D$39,$E278)))*$F278*(('1.Inputs'!$D$40)+(1-'1.Inputs'!$D$40)*(1+'1.Inputs'!$D$41))*(1+$G278)^(5-1))-(('1.Inputs'!$D$37*12*IF(5=1,'1.Inputs'!$D$38,IF(5=2,'1.Inputs'!$D$39,$E278)))/(1-'1.Inputs'!$D$42)*$D278*(1+$G278)^(5-1))-('1.Inputs'!$D$37*12*IF(5=1,'1.Inputs'!$D$38,IF(5=2,'1.Inputs'!$D$39,$E278)))*'1.Inputs'!$D$43*(1+$G278)^(5-1)-'1.Inputs'!$D$44*(1+$G278)^(5-1)-('1.Inputs'!$D$20/'1.Inputs'!$D$27+'1.Inputs'!$D$23/'1.Inputs'!$D$28)))*'1.Inputs'!$D$53+('1.Inputs'!$D$20/'1.Inputs'!$D$27+'1.Inputs'!$D$23/'1.Inputs'!$D$28)-(L278-K278)</f>
        <v>100135155.14301211</v>
      </c>
      <c r="X278" s="36">
        <f ca="1">((('1.Inputs'!$D$37*12*IF(6=1,'1.Inputs'!$D$38,IF(6=2,'1.Inputs'!$D$39,$E278)))*$F278*(('1.Inputs'!$D$40)+(1-'1.Inputs'!$D$40)*(1+'1.Inputs'!$D$41))*(1+$G278)^(6-1))-(('1.Inputs'!$D$37*12*IF(6=1,'1.Inputs'!$D$38,IF(6=2,'1.Inputs'!$D$39,$E278)))/(1-'1.Inputs'!$D$42)*$D278*(1+$G278)^(6-1))-('1.Inputs'!$D$37*12*IF(6=1,'1.Inputs'!$D$38,IF(6=2,'1.Inputs'!$D$39,$E278)))*'1.Inputs'!$D$43*(1+$G278)^(6-1)-'1.Inputs'!$D$44*(1+$G278)^(6-1)-('1.Inputs'!$D$20/'1.Inputs'!$D$27+'1.Inputs'!$D$23/'1.Inputs'!$D$28))-MAX(0,((('1.Inputs'!$D$37*12*IF(6=1,'1.Inputs'!$D$38,IF(6=2,'1.Inputs'!$D$39,$E278)))*$F278*(('1.Inputs'!$D$40)+(1-'1.Inputs'!$D$40)*(1+'1.Inputs'!$D$41))*(1+$G278)^(6-1))-(('1.Inputs'!$D$37*12*IF(6=1,'1.Inputs'!$D$38,IF(6=2,'1.Inputs'!$D$39,$E278)))/(1-'1.Inputs'!$D$42)*$D278*(1+$G278)^(6-1))-('1.Inputs'!$D$37*12*IF(6=1,'1.Inputs'!$D$38,IF(6=2,'1.Inputs'!$D$39,$E278)))*'1.Inputs'!$D$43*(1+$G278)^(6-1)-'1.Inputs'!$D$44*(1+$G278)^(6-1)-('1.Inputs'!$D$20/'1.Inputs'!$D$27+'1.Inputs'!$D$23/'1.Inputs'!$D$28)))*'1.Inputs'!$D$53+('1.Inputs'!$D$20/'1.Inputs'!$D$27+'1.Inputs'!$D$23/'1.Inputs'!$D$28)-(M278-L278)</f>
        <v>102209934.30261296</v>
      </c>
      <c r="Y278" s="36">
        <f ca="1">((('1.Inputs'!$D$37*12*IF(7=1,'1.Inputs'!$D$38,IF(7=2,'1.Inputs'!$D$39,$E278)))*$F278*(('1.Inputs'!$D$40)+(1-'1.Inputs'!$D$40)*(1+'1.Inputs'!$D$41))*(1+$G278)^(7-1))-(('1.Inputs'!$D$37*12*IF(7=1,'1.Inputs'!$D$38,IF(7=2,'1.Inputs'!$D$39,$E278)))/(1-'1.Inputs'!$D$42)*$D278*(1+$G278)^(7-1))-('1.Inputs'!$D$37*12*IF(7=1,'1.Inputs'!$D$38,IF(7=2,'1.Inputs'!$D$39,$E278)))*'1.Inputs'!$D$43*(1+$G278)^(7-1)-'1.Inputs'!$D$44*(1+$G278)^(7-1)-('1.Inputs'!$D$20/'1.Inputs'!$D$27+'1.Inputs'!$D$23/'1.Inputs'!$D$28))-MAX(0,((('1.Inputs'!$D$37*12*IF(7=1,'1.Inputs'!$D$38,IF(7=2,'1.Inputs'!$D$39,$E278)))*$F278*(('1.Inputs'!$D$40)+(1-'1.Inputs'!$D$40)*(1+'1.Inputs'!$D$41))*(1+$G278)^(7-1))-(('1.Inputs'!$D$37*12*IF(7=1,'1.Inputs'!$D$38,IF(7=2,'1.Inputs'!$D$39,$E278)))/(1-'1.Inputs'!$D$42)*$D278*(1+$G278)^(7-1))-('1.Inputs'!$D$37*12*IF(7=1,'1.Inputs'!$D$38,IF(7=2,'1.Inputs'!$D$39,$E278)))*'1.Inputs'!$D$43*(1+$G278)^(7-1)-'1.Inputs'!$D$44*(1+$G278)^(7-1)-('1.Inputs'!$D$20/'1.Inputs'!$D$27+'1.Inputs'!$D$23/'1.Inputs'!$D$28)))*'1.Inputs'!$D$53+('1.Inputs'!$D$20/'1.Inputs'!$D$27+'1.Inputs'!$D$23/'1.Inputs'!$D$28)-(N278-M278)</f>
        <v>104366110.75696364</v>
      </c>
      <c r="Z278" s="36">
        <f ca="1">((('1.Inputs'!$D$37*12*IF(8=1,'1.Inputs'!$D$38,IF(8=2,'1.Inputs'!$D$39,$E278)))*$F278*(('1.Inputs'!$D$40)+(1-'1.Inputs'!$D$40)*(1+'1.Inputs'!$D$41))*(1+$G278)^(8-1))-(('1.Inputs'!$D$37*12*IF(8=1,'1.Inputs'!$D$38,IF(8=2,'1.Inputs'!$D$39,$E278)))/(1-'1.Inputs'!$D$42)*$D278*(1+$G278)^(8-1))-('1.Inputs'!$D$37*12*IF(8=1,'1.Inputs'!$D$38,IF(8=2,'1.Inputs'!$D$39,$E278)))*'1.Inputs'!$D$43*(1+$G278)^(8-1)-'1.Inputs'!$D$44*(1+$G278)^(8-1)-('1.Inputs'!$D$20/'1.Inputs'!$D$27+'1.Inputs'!$D$23/'1.Inputs'!$D$28))-MAX(0,((('1.Inputs'!$D$37*12*IF(8=1,'1.Inputs'!$D$38,IF(8=2,'1.Inputs'!$D$39,$E278)))*$F278*(('1.Inputs'!$D$40)+(1-'1.Inputs'!$D$40)*(1+'1.Inputs'!$D$41))*(1+$G278)^(8-1))-(('1.Inputs'!$D$37*12*IF(8=1,'1.Inputs'!$D$38,IF(8=2,'1.Inputs'!$D$39,$E278)))/(1-'1.Inputs'!$D$42)*$D278*(1+$G278)^(8-1))-('1.Inputs'!$D$37*12*IF(8=1,'1.Inputs'!$D$38,IF(8=2,'1.Inputs'!$D$39,$E278)))*'1.Inputs'!$D$43*(1+$G278)^(8-1)-'1.Inputs'!$D$44*(1+$G278)^(8-1)-('1.Inputs'!$D$20/'1.Inputs'!$D$27+'1.Inputs'!$D$23/'1.Inputs'!$D$28)))*'1.Inputs'!$D$53+('1.Inputs'!$D$20/'1.Inputs'!$D$27+'1.Inputs'!$D$23/'1.Inputs'!$D$28)-(O278-N278)</f>
        <v>106606877.8674227</v>
      </c>
      <c r="AA278" s="36">
        <f ca="1">((('1.Inputs'!$D$37*12*IF(9=1,'1.Inputs'!$D$38,IF(9=2,'1.Inputs'!$D$39,$E278)))*$F278*(('1.Inputs'!$D$40)+(1-'1.Inputs'!$D$40)*(1+'1.Inputs'!$D$41))*(1+$G278)^(9-1))-(('1.Inputs'!$D$37*12*IF(9=1,'1.Inputs'!$D$38,IF(9=2,'1.Inputs'!$D$39,$E278)))/(1-'1.Inputs'!$D$42)*$D278*(1+$G278)^(9-1))-('1.Inputs'!$D$37*12*IF(9=1,'1.Inputs'!$D$38,IF(9=2,'1.Inputs'!$D$39,$E278)))*'1.Inputs'!$D$43*(1+$G278)^(9-1)-'1.Inputs'!$D$44*(1+$G278)^(9-1)-('1.Inputs'!$D$20/'1.Inputs'!$D$27+'1.Inputs'!$D$23/'1.Inputs'!$D$28))-MAX(0,((('1.Inputs'!$D$37*12*IF(9=1,'1.Inputs'!$D$38,IF(9=2,'1.Inputs'!$D$39,$E278)))*$F278*(('1.Inputs'!$D$40)+(1-'1.Inputs'!$D$40)*(1+'1.Inputs'!$D$41))*(1+$G278)^(9-1))-(('1.Inputs'!$D$37*12*IF(9=1,'1.Inputs'!$D$38,IF(9=2,'1.Inputs'!$D$39,$E278)))/(1-'1.Inputs'!$D$42)*$D278*(1+$G278)^(9-1))-('1.Inputs'!$D$37*12*IF(9=1,'1.Inputs'!$D$38,IF(9=2,'1.Inputs'!$D$39,$E278)))*'1.Inputs'!$D$43*(1+$G278)^(9-1)-'1.Inputs'!$D$44*(1+$G278)^(9-1)-('1.Inputs'!$D$20/'1.Inputs'!$D$27+'1.Inputs'!$D$23/'1.Inputs'!$D$28)))*'1.Inputs'!$D$53+('1.Inputs'!$D$20/'1.Inputs'!$D$27+'1.Inputs'!$D$23/'1.Inputs'!$D$28)-(P278-O278)</f>
        <v>108935554.27662075</v>
      </c>
      <c r="AB278" s="36">
        <f ca="1">((('1.Inputs'!$D$37*12*IF(10=1,'1.Inputs'!$D$38,IF(10=2,'1.Inputs'!$D$39,$E278)))*$F278*(('1.Inputs'!$D$40)+(1-'1.Inputs'!$D$40)*(1+'1.Inputs'!$D$41))*(1+$G278)^(10-1))-(('1.Inputs'!$D$37*12*IF(10=1,'1.Inputs'!$D$38,IF(10=2,'1.Inputs'!$D$39,$E278)))/(1-'1.Inputs'!$D$42)*$D278*(1+$G278)^(10-1))-('1.Inputs'!$D$37*12*IF(10=1,'1.Inputs'!$D$38,IF(10=2,'1.Inputs'!$D$39,$E278)))*'1.Inputs'!$D$43*(1+$G278)^(10-1)-'1.Inputs'!$D$44*(1+$G278)^(10-1)-('1.Inputs'!$D$20/'1.Inputs'!$D$27+'1.Inputs'!$D$23/'1.Inputs'!$D$28))-MAX(0,((('1.Inputs'!$D$37*12*IF(10=1,'1.Inputs'!$D$38,IF(10=2,'1.Inputs'!$D$39,$E278)))*$F278*(('1.Inputs'!$D$40)+(1-'1.Inputs'!$D$40)*(1+'1.Inputs'!$D$41))*(1+$G278)^(10-1))-(('1.Inputs'!$D$37*12*IF(10=1,'1.Inputs'!$D$38,IF(10=2,'1.Inputs'!$D$39,$E278)))/(1-'1.Inputs'!$D$42)*$D278*(1+$G278)^(10-1))-('1.Inputs'!$D$37*12*IF(10=1,'1.Inputs'!$D$38,IF(10=2,'1.Inputs'!$D$39,$E278)))*'1.Inputs'!$D$43*(1+$G278)^(10-1)-'1.Inputs'!$D$44*(1+$G278)^(10-1)-('1.Inputs'!$D$20/'1.Inputs'!$D$27+'1.Inputs'!$D$23/'1.Inputs'!$D$28)))*'1.Inputs'!$D$53+('1.Inputs'!$D$20/'1.Inputs'!$D$27+'1.Inputs'!$D$23/'1.Inputs'!$D$28)-(Q278-P278)+(('1.Inputs'!$D$20+'1.Inputs'!$D$23-('1.Inputs'!$D$20/'1.Inputs'!$D$27+'1.Inputs'!$D$23/'1.Inputs'!$D$28)*'1.Inputs'!$D$10)*'1.Inputs'!$D$60+'1.Inputs'!$D$19*'1.Inputs'!$D$59+Q278)</f>
        <v>2792972804.6796536</v>
      </c>
      <c r="AC278" s="36">
        <f ca="1">S278-AC$13-AC$14+MIN(AC$13,MAX(0,((('1.Inputs'!$D$37*12*IF(1=1,'1.Inputs'!$D$38,IF(1=2,'1.Inputs'!$D$39,$E278)))*$F278*(('1.Inputs'!$D$40)+(1-'1.Inputs'!$D$40)*(1+'1.Inputs'!$D$41))*(1+$G278)^(1-1))-(('1.Inputs'!$D$37*12*IF(1=1,'1.Inputs'!$D$38,IF(1=2,'1.Inputs'!$D$39,$E278)))/(1-'1.Inputs'!$D$42)*$D278*(1+$G278)^(1-1))-('1.Inputs'!$D$37*12*IF(1=1,'1.Inputs'!$D$38,IF(1=2,'1.Inputs'!$D$39,$E278)))*'1.Inputs'!$D$43*(1+$G278)^(1-1)-'1.Inputs'!$D$44*(1+$G278)^(1-1)-('1.Inputs'!$D$20/'1.Inputs'!$D$27+'1.Inputs'!$D$23/'1.Inputs'!$D$28))))*'1.Inputs'!$D$53</f>
        <v>-1241984956.7118731</v>
      </c>
      <c r="AD278" s="36">
        <f ca="1">T278-AD$13-AD$14+MIN(AD$13,MAX(0,((('1.Inputs'!$D$37*12*IF(2=1,'1.Inputs'!$D$38,IF(2=2,'1.Inputs'!$D$39,$E278)))*$F278*(('1.Inputs'!$D$40)+(1-'1.Inputs'!$D$40)*(1+'1.Inputs'!$D$41))*(1+$G278)^(2-1))-(('1.Inputs'!$D$37*12*IF(2=1,'1.Inputs'!$D$38,IF(2=2,'1.Inputs'!$D$39,$E278)))/(1-'1.Inputs'!$D$42)*$D278*(1+$G278)^(2-1))-('1.Inputs'!$D$37*12*IF(2=1,'1.Inputs'!$D$38,IF(2=2,'1.Inputs'!$D$39,$E278)))*'1.Inputs'!$D$43*(1+$G278)^(2-1)-'1.Inputs'!$D$44*(1+$G278)^(2-1)-('1.Inputs'!$D$20/'1.Inputs'!$D$27+'1.Inputs'!$D$23/'1.Inputs'!$D$28))))*'1.Inputs'!$D$53</f>
        <v>-588200840.31411064</v>
      </c>
      <c r="AE278" s="36">
        <f ca="1">U278-AE$13-AE$14+MIN(AE$13,MAX(0,((('1.Inputs'!$D$37*12*IF(3=1,'1.Inputs'!$D$38,IF(3=2,'1.Inputs'!$D$39,$E278)))*$F278*(('1.Inputs'!$D$40)+(1-'1.Inputs'!$D$40)*(1+'1.Inputs'!$D$41))*(1+$G278)^(3-1))-(('1.Inputs'!$D$37*12*IF(3=1,'1.Inputs'!$D$38,IF(3=2,'1.Inputs'!$D$39,$E278)))/(1-'1.Inputs'!$D$42)*$D278*(1+$G278)^(3-1))-('1.Inputs'!$D$37*12*IF(3=1,'1.Inputs'!$D$38,IF(3=2,'1.Inputs'!$D$39,$E278)))*'1.Inputs'!$D$43*(1+$G278)^(3-1)-'1.Inputs'!$D$44*(1+$G278)^(3-1)-('1.Inputs'!$D$20/'1.Inputs'!$D$27+'1.Inputs'!$D$23/'1.Inputs'!$D$28))))*'1.Inputs'!$D$53</f>
        <v>-612791866.39771366</v>
      </c>
      <c r="AF278" s="36">
        <f ca="1">V278-AF$13-AF$14+MIN(AF$13,MAX(0,((('1.Inputs'!$D$37*12*IF(4=1,'1.Inputs'!$D$38,IF(4=2,'1.Inputs'!$D$39,$E278)))*$F278*(('1.Inputs'!$D$40)+(1-'1.Inputs'!$D$40)*(1+'1.Inputs'!$D$41))*(1+$G278)^(4-1))-(('1.Inputs'!$D$37*12*IF(4=1,'1.Inputs'!$D$38,IF(4=2,'1.Inputs'!$D$39,$E278)))/(1-'1.Inputs'!$D$42)*$D278*(1+$G278)^(4-1))-('1.Inputs'!$D$37*12*IF(4=1,'1.Inputs'!$D$38,IF(4=2,'1.Inputs'!$D$39,$E278)))*'1.Inputs'!$D$43*(1+$G278)^(4-1)-'1.Inputs'!$D$44*(1+$G278)^(4-1)-('1.Inputs'!$D$20/'1.Inputs'!$D$27+'1.Inputs'!$D$23/'1.Inputs'!$D$28))))*'1.Inputs'!$D$53</f>
        <v>-253813584.2280165</v>
      </c>
      <c r="AG278" s="36">
        <f ca="1">W278-AG$13-AG$14+MIN(AG$13,MAX(0,((('1.Inputs'!$D$37*12*IF(5=1,'1.Inputs'!$D$38,IF(5=2,'1.Inputs'!$D$39,$E278)))*$F278*(('1.Inputs'!$D$40)+(1-'1.Inputs'!$D$40)*(1+'1.Inputs'!$D$41))*(1+$G278)^(5-1))-(('1.Inputs'!$D$37*12*IF(5=1,'1.Inputs'!$D$38,IF(5=2,'1.Inputs'!$D$39,$E278)))/(1-'1.Inputs'!$D$42)*$D278*(1+$G278)^(5-1))-('1.Inputs'!$D$37*12*IF(5=1,'1.Inputs'!$D$38,IF(5=2,'1.Inputs'!$D$39,$E278)))*'1.Inputs'!$D$43*(1+$G278)^(5-1)-'1.Inputs'!$D$44*(1+$G278)^(5-1)-('1.Inputs'!$D$20/'1.Inputs'!$D$27+'1.Inputs'!$D$23/'1.Inputs'!$D$28))))*'1.Inputs'!$D$53</f>
        <v>-219967635.65456831</v>
      </c>
      <c r="AH278" s="36">
        <f ca="1">X278-AH$13-AH$14+MIN(AH$13,MAX(0,((('1.Inputs'!$D$37*12*IF(6=1,'1.Inputs'!$D$38,IF(6=2,'1.Inputs'!$D$39,$E278)))*$F278*(('1.Inputs'!$D$40)+(1-'1.Inputs'!$D$40)*(1+'1.Inputs'!$D$41))*(1+$G278)^(6-1))-(('1.Inputs'!$D$37*12*IF(6=1,'1.Inputs'!$D$38,IF(6=2,'1.Inputs'!$D$39,$E278)))/(1-'1.Inputs'!$D$42)*$D278*(1+$G278)^(6-1))-('1.Inputs'!$D$37*12*IF(6=1,'1.Inputs'!$D$38,IF(6=2,'1.Inputs'!$D$39,$E278)))*'1.Inputs'!$D$43*(1+$G278)^(6-1)-'1.Inputs'!$D$44*(1+$G278)^(6-1)-('1.Inputs'!$D$20/'1.Inputs'!$D$27+'1.Inputs'!$D$23/'1.Inputs'!$D$28))))*'1.Inputs'!$D$53</f>
        <v>-185951972.38667488</v>
      </c>
      <c r="AI278" s="36">
        <f ca="1">Y278-AI$13-AI$14+MIN(AI$13,MAX(0,((('1.Inputs'!$D$37*12*IF(7=1,'1.Inputs'!$D$38,IF(7=2,'1.Inputs'!$D$39,$E278)))*$F278*(('1.Inputs'!$D$40)+(1-'1.Inputs'!$D$40)*(1+'1.Inputs'!$D$41))*(1+$G278)^(7-1))-(('1.Inputs'!$D$37*12*IF(7=1,'1.Inputs'!$D$38,IF(7=2,'1.Inputs'!$D$39,$E278)))/(1-'1.Inputs'!$D$42)*$D278*(1+$G278)^(7-1))-('1.Inputs'!$D$37*12*IF(7=1,'1.Inputs'!$D$38,IF(7=2,'1.Inputs'!$D$39,$E278)))*'1.Inputs'!$D$43*(1+$G278)^(7-1)-'1.Inputs'!$D$44*(1+$G278)^(7-1)-('1.Inputs'!$D$20/'1.Inputs'!$D$27+'1.Inputs'!$D$23/'1.Inputs'!$D$28))))*'1.Inputs'!$D$53</f>
        <v>-160821889.24303636</v>
      </c>
      <c r="AJ278" s="36">
        <f ca="1">Z278-AJ$13-AJ$14+MIN(AJ$13,MAX(0,((('1.Inputs'!$D$37*12*IF(8=1,'1.Inputs'!$D$38,IF(8=2,'1.Inputs'!$D$39,$E278)))*$F278*(('1.Inputs'!$D$40)+(1-'1.Inputs'!$D$40)*(1+'1.Inputs'!$D$41))*(1+$G278)^(8-1))-(('1.Inputs'!$D$37*12*IF(8=1,'1.Inputs'!$D$38,IF(8=2,'1.Inputs'!$D$39,$E278)))/(1-'1.Inputs'!$D$42)*$D278*(1+$G278)^(8-1))-('1.Inputs'!$D$37*12*IF(8=1,'1.Inputs'!$D$38,IF(8=2,'1.Inputs'!$D$39,$E278)))*'1.Inputs'!$D$43*(1+$G278)^(8-1)-'1.Inputs'!$D$44*(1+$G278)^(8-1)-('1.Inputs'!$D$20/'1.Inputs'!$D$27+'1.Inputs'!$D$23/'1.Inputs'!$D$28))))*'1.Inputs'!$D$53</f>
        <v>106606877.8674227</v>
      </c>
      <c r="AK278" s="36">
        <f ca="1">AA278-AK$13-AK$14+MIN(AK$13,MAX(0,((('1.Inputs'!$D$37*12*IF(9=1,'1.Inputs'!$D$38,IF(9=2,'1.Inputs'!$D$39,$E278)))*$F278*(('1.Inputs'!$D$40)+(1-'1.Inputs'!$D$40)*(1+'1.Inputs'!$D$41))*(1+$G278)^(9-1))-(('1.Inputs'!$D$37*12*IF(9=1,'1.Inputs'!$D$38,IF(9=2,'1.Inputs'!$D$39,$E278)))/(1-'1.Inputs'!$D$42)*$D278*(1+$G278)^(9-1))-('1.Inputs'!$D$37*12*IF(9=1,'1.Inputs'!$D$38,IF(9=2,'1.Inputs'!$D$39,$E278)))*'1.Inputs'!$D$43*(1+$G278)^(9-1)-'1.Inputs'!$D$44*(1+$G278)^(9-1)-('1.Inputs'!$D$20/'1.Inputs'!$D$27+'1.Inputs'!$D$23/'1.Inputs'!$D$28))))*'1.Inputs'!$D$53</f>
        <v>108935554.27662075</v>
      </c>
      <c r="AL278" s="36">
        <f ca="1">AB278-AL$13-AL$14+MIN(AL$13,MAX(0,((('1.Inputs'!$D$37*12*IF(10=1,'1.Inputs'!$D$38,IF(10=2,'1.Inputs'!$D$39,$E278)))*$F278*(('1.Inputs'!$D$40)+(1-'1.Inputs'!$D$40)*(1+'1.Inputs'!$D$41))*(1+$G278)^(10-1))-(('1.Inputs'!$D$37*12*IF(10=1,'1.Inputs'!$D$38,IF(10=2,'1.Inputs'!$D$39,$E278)))/(1-'1.Inputs'!$D$42)*$D278*(1+$G278)^(10-1))-('1.Inputs'!$D$37*12*IF(10=1,'1.Inputs'!$D$38,IF(10=2,'1.Inputs'!$D$39,$E278)))*'1.Inputs'!$D$43*(1+$G278)^(10-1)-'1.Inputs'!$D$44*(1+$G278)^(10-1)-('1.Inputs'!$D$20/'1.Inputs'!$D$27+'1.Inputs'!$D$23/'1.Inputs'!$D$28))))*'1.Inputs'!$D$53+'1.Inputs'!$D$35</f>
        <v>3592972804.6796536</v>
      </c>
      <c r="AM278" s="48">
        <f ca="1">R278+NPV('1.Inputs'!$D$55,S278:AB278)</f>
        <v>-2332263868.7839823</v>
      </c>
      <c r="AN278" s="48">
        <f ca="1">-('1.Inputs'!$D$24*(1-'1.Inputs'!$D$31)+'1.Inputs'!$D$35)+NPV('1.Inputs'!$D$54,AC278:AL278)</f>
        <v>-3074951840.3787928</v>
      </c>
      <c r="AO278" s="36">
        <f t="shared" ca="1" si="37"/>
        <v>-7.4145322270452105</v>
      </c>
      <c r="AP278" s="36">
        <f t="shared" ca="1" si="38"/>
        <v>-0.58200718486185821</v>
      </c>
      <c r="AQ278" s="36">
        <f ca="1">'1.Inputs'!$D$35+MIN(SUM($AC278:AC278),SUM($AC278:AD278),SUM($AC278:AE278),SUM($AC278:AF278),SUM($AC278:AG278),SUM($AC278:AH278),SUM($AC278:AI278),SUM($AC278:AJ278),SUM($AC278:AK278),SUM($AC278:AL278))</f>
        <v>-2463532744.9359932</v>
      </c>
      <c r="AR278" s="36">
        <f ca="1">IF(AP278&lt;'1.Inputs'!$D$57,1,0)</f>
        <v>1</v>
      </c>
      <c r="AS278" s="36">
        <f t="shared" ca="1" si="39"/>
        <v>1</v>
      </c>
    </row>
    <row r="279" spans="2:45" ht="15" customHeight="1" x14ac:dyDescent="0.25">
      <c r="B279" s="36">
        <v>264</v>
      </c>
      <c r="C279" s="36">
        <f t="shared" ca="1" si="32"/>
        <v>0.10142088007884198</v>
      </c>
      <c r="D279" s="36">
        <f t="shared" ca="1" si="33"/>
        <v>18016.301480548089</v>
      </c>
      <c r="E279" s="47">
        <f t="shared" ca="1" si="34"/>
        <v>0.75785230369312684</v>
      </c>
      <c r="F279" s="36">
        <f t="shared" ca="1" si="35"/>
        <v>28579.803032106916</v>
      </c>
      <c r="G279" s="36">
        <f t="shared" ca="1" si="36"/>
        <v>4.5958459418168562E-2</v>
      </c>
      <c r="H279" s="36">
        <f ca="1">((('1.Inputs'!$D$37*12*IF(1=1,'1.Inputs'!$D$38,IF(1=2,'1.Inputs'!$D$39,$E279)))*$F279*(('1.Inputs'!$D$40)+(1-'1.Inputs'!$D$40)*(1+'1.Inputs'!$D$41))*(1+$G279)^(1-1))*'1.Inputs'!$D$47+(('1.Inputs'!$D$37*12*IF(1=1,'1.Inputs'!$D$38,IF(1=2,'1.Inputs'!$D$39,$E279)))/(1-'1.Inputs'!$D$42)*$D279*(1+$G279)^(1-1))*('1.Inputs'!$D$48-'1.Inputs'!$D$49))/'1.Inputs'!$D$51</f>
        <v>758617025.66143727</v>
      </c>
      <c r="I279" s="36">
        <f ca="1">((('1.Inputs'!$D$37*12*IF(2=1,'1.Inputs'!$D$38,IF(2=2,'1.Inputs'!$D$39,$E279)))*$F279*(('1.Inputs'!$D$40)+(1-'1.Inputs'!$D$40)*(1+'1.Inputs'!$D$41))*(1+$G279)^(2-1))*'1.Inputs'!$D$47+(('1.Inputs'!$D$37*12*IF(2=1,'1.Inputs'!$D$38,IF(2=2,'1.Inputs'!$D$39,$E279)))/(1-'1.Inputs'!$D$42)*$D279*(1+$G279)^(2-1))*('1.Inputs'!$D$48-'1.Inputs'!$D$49))/'1.Inputs'!$D$51</f>
        <v>1110874653.6289225</v>
      </c>
      <c r="J279" s="36">
        <f ca="1">((('1.Inputs'!$D$37*12*IF(3=1,'1.Inputs'!$D$38,IF(3=2,'1.Inputs'!$D$39,$E279)))*$F279*(('1.Inputs'!$D$40)+(1-'1.Inputs'!$D$40)*(1+'1.Inputs'!$D$41))*(1+$G279)^(3-1))*'1.Inputs'!$D$47+(('1.Inputs'!$D$37*12*IF(3=1,'1.Inputs'!$D$38,IF(3=2,'1.Inputs'!$D$39,$E279)))/(1-'1.Inputs'!$D$42)*$D279*(1+$G279)^(3-1))*('1.Inputs'!$D$48-'1.Inputs'!$D$49))/'1.Inputs'!$D$51</f>
        <v>1257957676.1912689</v>
      </c>
      <c r="K279" s="36">
        <f ca="1">((('1.Inputs'!$D$37*12*IF(4=1,'1.Inputs'!$D$38,IF(4=2,'1.Inputs'!$D$39,$E279)))*$F279*(('1.Inputs'!$D$40)+(1-'1.Inputs'!$D$40)*(1+'1.Inputs'!$D$41))*(1+$G279)^(4-1))*'1.Inputs'!$D$47+(('1.Inputs'!$D$37*12*IF(4=1,'1.Inputs'!$D$38,IF(4=2,'1.Inputs'!$D$39,$E279)))/(1-'1.Inputs'!$D$42)*$D279*(1+$G279)^(4-1))*('1.Inputs'!$D$48-'1.Inputs'!$D$49))/'1.Inputs'!$D$51</f>
        <v>1315771473.0022788</v>
      </c>
      <c r="L279" s="36">
        <f ca="1">((('1.Inputs'!$D$37*12*IF(5=1,'1.Inputs'!$D$38,IF(5=2,'1.Inputs'!$D$39,$E279)))*$F279*(('1.Inputs'!$D$40)+(1-'1.Inputs'!$D$40)*(1+'1.Inputs'!$D$41))*(1+$G279)^(5-1))*'1.Inputs'!$D$47+(('1.Inputs'!$D$37*12*IF(5=1,'1.Inputs'!$D$38,IF(5=2,'1.Inputs'!$D$39,$E279)))/(1-'1.Inputs'!$D$42)*$D279*(1+$G279)^(5-1))*('1.Inputs'!$D$48-'1.Inputs'!$D$49))/'1.Inputs'!$D$51</f>
        <v>1376242302.8478379</v>
      </c>
      <c r="M279" s="36">
        <f ca="1">((('1.Inputs'!$D$37*12*IF(6=1,'1.Inputs'!$D$38,IF(6=2,'1.Inputs'!$D$39,$E279)))*$F279*(('1.Inputs'!$D$40)+(1-'1.Inputs'!$D$40)*(1+'1.Inputs'!$D$41))*(1+$G279)^(6-1))*'1.Inputs'!$D$47+(('1.Inputs'!$D$37*12*IF(6=1,'1.Inputs'!$D$38,IF(6=2,'1.Inputs'!$D$39,$E279)))/(1-'1.Inputs'!$D$42)*$D279*(1+$G279)^(6-1))*('1.Inputs'!$D$48-'1.Inputs'!$D$49))/'1.Inputs'!$D$51</f>
        <v>1439492278.8728371</v>
      </c>
      <c r="N279" s="36">
        <f ca="1">((('1.Inputs'!$D$37*12*IF(7=1,'1.Inputs'!$D$38,IF(7=2,'1.Inputs'!$D$39,$E279)))*$F279*(('1.Inputs'!$D$40)+(1-'1.Inputs'!$D$40)*(1+'1.Inputs'!$D$41))*(1+$G279)^(7-1))*'1.Inputs'!$D$47+(('1.Inputs'!$D$37*12*IF(7=1,'1.Inputs'!$D$38,IF(7=2,'1.Inputs'!$D$39,$E279)))/(1-'1.Inputs'!$D$42)*$D279*(1+$G279)^(7-1))*('1.Inputs'!$D$48-'1.Inputs'!$D$49))/'1.Inputs'!$D$51</f>
        <v>1505649126.3541811</v>
      </c>
      <c r="O279" s="36">
        <f ca="1">((('1.Inputs'!$D$37*12*IF(8=1,'1.Inputs'!$D$38,IF(8=2,'1.Inputs'!$D$39,$E279)))*$F279*(('1.Inputs'!$D$40)+(1-'1.Inputs'!$D$40)*(1+'1.Inputs'!$D$41))*(1+$G279)^(8-1))*'1.Inputs'!$D$47+(('1.Inputs'!$D$37*12*IF(8=1,'1.Inputs'!$D$38,IF(8=2,'1.Inputs'!$D$39,$E279)))/(1-'1.Inputs'!$D$42)*$D279*(1+$G279)^(8-1))*('1.Inputs'!$D$48-'1.Inputs'!$D$49))/'1.Inputs'!$D$51</f>
        <v>1574846440.625731</v>
      </c>
      <c r="P279" s="36">
        <f ca="1">((('1.Inputs'!$D$37*12*IF(9=1,'1.Inputs'!$D$38,IF(9=2,'1.Inputs'!$D$39,$E279)))*$F279*(('1.Inputs'!$D$40)+(1-'1.Inputs'!$D$40)*(1+'1.Inputs'!$D$41))*(1+$G279)^(9-1))*'1.Inputs'!$D$47+(('1.Inputs'!$D$37*12*IF(9=1,'1.Inputs'!$D$38,IF(9=2,'1.Inputs'!$D$39,$E279)))/(1-'1.Inputs'!$D$42)*$D279*(1+$G279)^(9-1))*('1.Inputs'!$D$48-'1.Inputs'!$D$49))/'1.Inputs'!$D$51</f>
        <v>1647223956.8570752</v>
      </c>
      <c r="Q279" s="36">
        <f ca="1">((('1.Inputs'!$D$37*12*IF(10=1,'1.Inputs'!$D$38,IF(10=2,'1.Inputs'!$D$39,$E279)))*$F279*(('1.Inputs'!$D$40)+(1-'1.Inputs'!$D$40)*(1+'1.Inputs'!$D$41))*(1+$G279)^(10-1))*'1.Inputs'!$D$47+(('1.Inputs'!$D$37*12*IF(10=1,'1.Inputs'!$D$38,IF(10=2,'1.Inputs'!$D$39,$E279)))/(1-'1.Inputs'!$D$42)*$D279*(1+$G279)^(10-1))*('1.Inputs'!$D$48-'1.Inputs'!$D$49))/'1.Inputs'!$D$51</f>
        <v>1722927832.2309268</v>
      </c>
      <c r="R279" s="36">
        <f>-'1.Inputs'!$D$24</f>
        <v>-2050000000</v>
      </c>
      <c r="S279" s="36">
        <f ca="1">((('1.Inputs'!$D$37*12*IF(1=1,'1.Inputs'!$D$38,IF(1=2,'1.Inputs'!$D$39,$E279)))*$F279*(('1.Inputs'!$D$40)+(1-'1.Inputs'!$D$40)*(1+'1.Inputs'!$D$41))*(1+$G279)^(1-1))-(('1.Inputs'!$D$37*12*IF(1=1,'1.Inputs'!$D$38,IF(1=2,'1.Inputs'!$D$39,$E279)))/(1-'1.Inputs'!$D$42)*$D279*(1+$G279)^(1-1))-('1.Inputs'!$D$37*12*IF(1=1,'1.Inputs'!$D$38,IF(1=2,'1.Inputs'!$D$39,$E279)))*'1.Inputs'!$D$43*(1+$G279)^(1-1)-'1.Inputs'!$D$44*(1+$G279)^(1-1)-('1.Inputs'!$D$20/'1.Inputs'!$D$27+'1.Inputs'!$D$23/'1.Inputs'!$D$28))-MAX(0,((('1.Inputs'!$D$37*12*IF(1=1,'1.Inputs'!$D$38,IF(1=2,'1.Inputs'!$D$39,$E279)))*$F279*(('1.Inputs'!$D$40)+(1-'1.Inputs'!$D$40)*(1+'1.Inputs'!$D$41))*(1+$G279)^(1-1))-(('1.Inputs'!$D$37*12*IF(1=1,'1.Inputs'!$D$38,IF(1=2,'1.Inputs'!$D$39,$E279)))/(1-'1.Inputs'!$D$42)*$D279*(1+$G279)^(1-1))-('1.Inputs'!$D$37*12*IF(1=1,'1.Inputs'!$D$38,IF(1=2,'1.Inputs'!$D$39,$E279)))*'1.Inputs'!$D$43*(1+$G279)^(1-1)-'1.Inputs'!$D$44*(1+$G279)^(1-1)-('1.Inputs'!$D$20/'1.Inputs'!$D$27+'1.Inputs'!$D$23/'1.Inputs'!$D$28)))*'1.Inputs'!$D$53+('1.Inputs'!$D$20/'1.Inputs'!$D$27+'1.Inputs'!$D$23/'1.Inputs'!$D$28)-H279</f>
        <v>-573542813.81773257</v>
      </c>
      <c r="T279" s="36">
        <f ca="1">((('1.Inputs'!$D$37*12*IF(2=1,'1.Inputs'!$D$38,IF(2=2,'1.Inputs'!$D$39,$E279)))*$F279*(('1.Inputs'!$D$40)+(1-'1.Inputs'!$D$40)*(1+'1.Inputs'!$D$41))*(1+$G279)^(2-1))-(('1.Inputs'!$D$37*12*IF(2=1,'1.Inputs'!$D$38,IF(2=2,'1.Inputs'!$D$39,$E279)))/(1-'1.Inputs'!$D$42)*$D279*(1+$G279)^(2-1))-('1.Inputs'!$D$37*12*IF(2=1,'1.Inputs'!$D$38,IF(2=2,'1.Inputs'!$D$39,$E279)))*'1.Inputs'!$D$43*(1+$G279)^(2-1)-'1.Inputs'!$D$44*(1+$G279)^(2-1)-('1.Inputs'!$D$20/'1.Inputs'!$D$27+'1.Inputs'!$D$23/'1.Inputs'!$D$28))-MAX(0,((('1.Inputs'!$D$37*12*IF(2=1,'1.Inputs'!$D$38,IF(2=2,'1.Inputs'!$D$39,$E279)))*$F279*(('1.Inputs'!$D$40)+(1-'1.Inputs'!$D$40)*(1+'1.Inputs'!$D$41))*(1+$G279)^(2-1))-(('1.Inputs'!$D$37*12*IF(2=1,'1.Inputs'!$D$38,IF(2=2,'1.Inputs'!$D$39,$E279)))/(1-'1.Inputs'!$D$42)*$D279*(1+$G279)^(2-1))-('1.Inputs'!$D$37*12*IF(2=1,'1.Inputs'!$D$38,IF(2=2,'1.Inputs'!$D$39,$E279)))*'1.Inputs'!$D$43*(1+$G279)^(2-1)-'1.Inputs'!$D$44*(1+$G279)^(2-1)-('1.Inputs'!$D$20/'1.Inputs'!$D$27+'1.Inputs'!$D$23/'1.Inputs'!$D$28)))*'1.Inputs'!$D$53+('1.Inputs'!$D$20/'1.Inputs'!$D$27+'1.Inputs'!$D$23/'1.Inputs'!$D$28)-(I279-H279)</f>
        <v>141568411.9431563</v>
      </c>
      <c r="U279" s="36">
        <f ca="1">((('1.Inputs'!$D$37*12*IF(3=1,'1.Inputs'!$D$38,IF(3=2,'1.Inputs'!$D$39,$E279)))*$F279*(('1.Inputs'!$D$40)+(1-'1.Inputs'!$D$40)*(1+'1.Inputs'!$D$41))*(1+$G279)^(3-1))-(('1.Inputs'!$D$37*12*IF(3=1,'1.Inputs'!$D$38,IF(3=2,'1.Inputs'!$D$39,$E279)))/(1-'1.Inputs'!$D$42)*$D279*(1+$G279)^(3-1))-('1.Inputs'!$D$37*12*IF(3=1,'1.Inputs'!$D$38,IF(3=2,'1.Inputs'!$D$39,$E279)))*'1.Inputs'!$D$43*(1+$G279)^(3-1)-'1.Inputs'!$D$44*(1+$G279)^(3-1)-('1.Inputs'!$D$20/'1.Inputs'!$D$27+'1.Inputs'!$D$23/'1.Inputs'!$D$28))-MAX(0,((('1.Inputs'!$D$37*12*IF(3=1,'1.Inputs'!$D$38,IF(3=2,'1.Inputs'!$D$39,$E279)))*$F279*(('1.Inputs'!$D$40)+(1-'1.Inputs'!$D$40)*(1+'1.Inputs'!$D$41))*(1+$G279)^(3-1))-(('1.Inputs'!$D$37*12*IF(3=1,'1.Inputs'!$D$38,IF(3=2,'1.Inputs'!$D$39,$E279)))/(1-'1.Inputs'!$D$42)*$D279*(1+$G279)^(3-1))-('1.Inputs'!$D$37*12*IF(3=1,'1.Inputs'!$D$38,IF(3=2,'1.Inputs'!$D$39,$E279)))*'1.Inputs'!$D$43*(1+$G279)^(3-1)-'1.Inputs'!$D$44*(1+$G279)^(3-1)-('1.Inputs'!$D$20/'1.Inputs'!$D$27+'1.Inputs'!$D$23/'1.Inputs'!$D$28)))*'1.Inputs'!$D$53+('1.Inputs'!$D$20/'1.Inputs'!$D$27+'1.Inputs'!$D$23/'1.Inputs'!$D$28)-(J279-I279)</f>
        <v>458765094.06461406</v>
      </c>
      <c r="V279" s="36">
        <f ca="1">((('1.Inputs'!$D$37*12*IF(4=1,'1.Inputs'!$D$38,IF(4=2,'1.Inputs'!$D$39,$E279)))*$F279*(('1.Inputs'!$D$40)+(1-'1.Inputs'!$D$40)*(1+'1.Inputs'!$D$41))*(1+$G279)^(4-1))-(('1.Inputs'!$D$37*12*IF(4=1,'1.Inputs'!$D$38,IF(4=2,'1.Inputs'!$D$39,$E279)))/(1-'1.Inputs'!$D$42)*$D279*(1+$G279)^(4-1))-('1.Inputs'!$D$37*12*IF(4=1,'1.Inputs'!$D$38,IF(4=2,'1.Inputs'!$D$39,$E279)))*'1.Inputs'!$D$43*(1+$G279)^(4-1)-'1.Inputs'!$D$44*(1+$G279)^(4-1)-('1.Inputs'!$D$20/'1.Inputs'!$D$27+'1.Inputs'!$D$23/'1.Inputs'!$D$28))-MAX(0,((('1.Inputs'!$D$37*12*IF(4=1,'1.Inputs'!$D$38,IF(4=2,'1.Inputs'!$D$39,$E279)))*$F279*(('1.Inputs'!$D$40)+(1-'1.Inputs'!$D$40)*(1+'1.Inputs'!$D$41))*(1+$G279)^(4-1))-(('1.Inputs'!$D$37*12*IF(4=1,'1.Inputs'!$D$38,IF(4=2,'1.Inputs'!$D$39,$E279)))/(1-'1.Inputs'!$D$42)*$D279*(1+$G279)^(4-1))-('1.Inputs'!$D$37*12*IF(4=1,'1.Inputs'!$D$38,IF(4=2,'1.Inputs'!$D$39,$E279)))*'1.Inputs'!$D$43*(1+$G279)^(4-1)-'1.Inputs'!$D$44*(1+$G279)^(4-1)-('1.Inputs'!$D$20/'1.Inputs'!$D$27+'1.Inputs'!$D$23/'1.Inputs'!$D$28)))*'1.Inputs'!$D$53+('1.Inputs'!$D$20/'1.Inputs'!$D$27+'1.Inputs'!$D$23/'1.Inputs'!$D$28)-(K279-J279)</f>
        <v>573706628.69001603</v>
      </c>
      <c r="W279" s="36">
        <f ca="1">((('1.Inputs'!$D$37*12*IF(5=1,'1.Inputs'!$D$38,IF(5=2,'1.Inputs'!$D$39,$E279)))*$F279*(('1.Inputs'!$D$40)+(1-'1.Inputs'!$D$40)*(1+'1.Inputs'!$D$41))*(1+$G279)^(5-1))-(('1.Inputs'!$D$37*12*IF(5=1,'1.Inputs'!$D$38,IF(5=2,'1.Inputs'!$D$39,$E279)))/(1-'1.Inputs'!$D$42)*$D279*(1+$G279)^(5-1))-('1.Inputs'!$D$37*12*IF(5=1,'1.Inputs'!$D$38,IF(5=2,'1.Inputs'!$D$39,$E279)))*'1.Inputs'!$D$43*(1+$G279)^(5-1)-'1.Inputs'!$D$44*(1+$G279)^(5-1)-('1.Inputs'!$D$20/'1.Inputs'!$D$27+'1.Inputs'!$D$23/'1.Inputs'!$D$28))-MAX(0,((('1.Inputs'!$D$37*12*IF(5=1,'1.Inputs'!$D$38,IF(5=2,'1.Inputs'!$D$39,$E279)))*$F279*(('1.Inputs'!$D$40)+(1-'1.Inputs'!$D$40)*(1+'1.Inputs'!$D$41))*(1+$G279)^(5-1))-(('1.Inputs'!$D$37*12*IF(5=1,'1.Inputs'!$D$38,IF(5=2,'1.Inputs'!$D$39,$E279)))/(1-'1.Inputs'!$D$42)*$D279*(1+$G279)^(5-1))-('1.Inputs'!$D$37*12*IF(5=1,'1.Inputs'!$D$38,IF(5=2,'1.Inputs'!$D$39,$E279)))*'1.Inputs'!$D$43*(1+$G279)^(5-1)-'1.Inputs'!$D$44*(1+$G279)^(5-1)-('1.Inputs'!$D$20/'1.Inputs'!$D$27+'1.Inputs'!$D$23/'1.Inputs'!$D$28)))*'1.Inputs'!$D$53+('1.Inputs'!$D$20/'1.Inputs'!$D$27+'1.Inputs'!$D$23/'1.Inputs'!$D$28)-(L279-K279)</f>
        <v>597901764.29509175</v>
      </c>
      <c r="X279" s="36">
        <f ca="1">((('1.Inputs'!$D$37*12*IF(6=1,'1.Inputs'!$D$38,IF(6=2,'1.Inputs'!$D$39,$E279)))*$F279*(('1.Inputs'!$D$40)+(1-'1.Inputs'!$D$40)*(1+'1.Inputs'!$D$41))*(1+$G279)^(6-1))-(('1.Inputs'!$D$37*12*IF(6=1,'1.Inputs'!$D$38,IF(6=2,'1.Inputs'!$D$39,$E279)))/(1-'1.Inputs'!$D$42)*$D279*(1+$G279)^(6-1))-('1.Inputs'!$D$37*12*IF(6=1,'1.Inputs'!$D$38,IF(6=2,'1.Inputs'!$D$39,$E279)))*'1.Inputs'!$D$43*(1+$G279)^(6-1)-'1.Inputs'!$D$44*(1+$G279)^(6-1)-('1.Inputs'!$D$20/'1.Inputs'!$D$27+'1.Inputs'!$D$23/'1.Inputs'!$D$28))-MAX(0,((('1.Inputs'!$D$37*12*IF(6=1,'1.Inputs'!$D$38,IF(6=2,'1.Inputs'!$D$39,$E279)))*$F279*(('1.Inputs'!$D$40)+(1-'1.Inputs'!$D$40)*(1+'1.Inputs'!$D$41))*(1+$G279)^(6-1))-(('1.Inputs'!$D$37*12*IF(6=1,'1.Inputs'!$D$38,IF(6=2,'1.Inputs'!$D$39,$E279)))/(1-'1.Inputs'!$D$42)*$D279*(1+$G279)^(6-1))-('1.Inputs'!$D$37*12*IF(6=1,'1.Inputs'!$D$38,IF(6=2,'1.Inputs'!$D$39,$E279)))*'1.Inputs'!$D$43*(1+$G279)^(6-1)-'1.Inputs'!$D$44*(1+$G279)^(6-1)-('1.Inputs'!$D$20/'1.Inputs'!$D$27+'1.Inputs'!$D$23/'1.Inputs'!$D$28)))*'1.Inputs'!$D$53+('1.Inputs'!$D$20/'1.Inputs'!$D$27+'1.Inputs'!$D$23/'1.Inputs'!$D$28)-(M279-L279)</f>
        <v>623208871.05799055</v>
      </c>
      <c r="Y279" s="36">
        <f ca="1">((('1.Inputs'!$D$37*12*IF(7=1,'1.Inputs'!$D$38,IF(7=2,'1.Inputs'!$D$39,$E279)))*$F279*(('1.Inputs'!$D$40)+(1-'1.Inputs'!$D$40)*(1+'1.Inputs'!$D$41))*(1+$G279)^(7-1))-(('1.Inputs'!$D$37*12*IF(7=1,'1.Inputs'!$D$38,IF(7=2,'1.Inputs'!$D$39,$E279)))/(1-'1.Inputs'!$D$42)*$D279*(1+$G279)^(7-1))-('1.Inputs'!$D$37*12*IF(7=1,'1.Inputs'!$D$38,IF(7=2,'1.Inputs'!$D$39,$E279)))*'1.Inputs'!$D$43*(1+$G279)^(7-1)-'1.Inputs'!$D$44*(1+$G279)^(7-1)-('1.Inputs'!$D$20/'1.Inputs'!$D$27+'1.Inputs'!$D$23/'1.Inputs'!$D$28))-MAX(0,((('1.Inputs'!$D$37*12*IF(7=1,'1.Inputs'!$D$38,IF(7=2,'1.Inputs'!$D$39,$E279)))*$F279*(('1.Inputs'!$D$40)+(1-'1.Inputs'!$D$40)*(1+'1.Inputs'!$D$41))*(1+$G279)^(7-1))-(('1.Inputs'!$D$37*12*IF(7=1,'1.Inputs'!$D$38,IF(7=2,'1.Inputs'!$D$39,$E279)))/(1-'1.Inputs'!$D$42)*$D279*(1+$G279)^(7-1))-('1.Inputs'!$D$37*12*IF(7=1,'1.Inputs'!$D$38,IF(7=2,'1.Inputs'!$D$39,$E279)))*'1.Inputs'!$D$43*(1+$G279)^(7-1)-'1.Inputs'!$D$44*(1+$G279)^(7-1)-('1.Inputs'!$D$20/'1.Inputs'!$D$27+'1.Inputs'!$D$23/'1.Inputs'!$D$28)))*'1.Inputs'!$D$53+('1.Inputs'!$D$20/'1.Inputs'!$D$27+'1.Inputs'!$D$23/'1.Inputs'!$D$28)-(N279-M279)</f>
        <v>649679053.46004343</v>
      </c>
      <c r="Z279" s="36">
        <f ca="1">((('1.Inputs'!$D$37*12*IF(8=1,'1.Inputs'!$D$38,IF(8=2,'1.Inputs'!$D$39,$E279)))*$F279*(('1.Inputs'!$D$40)+(1-'1.Inputs'!$D$40)*(1+'1.Inputs'!$D$41))*(1+$G279)^(8-1))-(('1.Inputs'!$D$37*12*IF(8=1,'1.Inputs'!$D$38,IF(8=2,'1.Inputs'!$D$39,$E279)))/(1-'1.Inputs'!$D$42)*$D279*(1+$G279)^(8-1))-('1.Inputs'!$D$37*12*IF(8=1,'1.Inputs'!$D$38,IF(8=2,'1.Inputs'!$D$39,$E279)))*'1.Inputs'!$D$43*(1+$G279)^(8-1)-'1.Inputs'!$D$44*(1+$G279)^(8-1)-('1.Inputs'!$D$20/'1.Inputs'!$D$27+'1.Inputs'!$D$23/'1.Inputs'!$D$28))-MAX(0,((('1.Inputs'!$D$37*12*IF(8=1,'1.Inputs'!$D$38,IF(8=2,'1.Inputs'!$D$39,$E279)))*$F279*(('1.Inputs'!$D$40)+(1-'1.Inputs'!$D$40)*(1+'1.Inputs'!$D$41))*(1+$G279)^(8-1))-(('1.Inputs'!$D$37*12*IF(8=1,'1.Inputs'!$D$38,IF(8=2,'1.Inputs'!$D$39,$E279)))/(1-'1.Inputs'!$D$42)*$D279*(1+$G279)^(8-1))-('1.Inputs'!$D$37*12*IF(8=1,'1.Inputs'!$D$38,IF(8=2,'1.Inputs'!$D$39,$E279)))*'1.Inputs'!$D$43*(1+$G279)^(8-1)-'1.Inputs'!$D$44*(1+$G279)^(8-1)-('1.Inputs'!$D$20/'1.Inputs'!$D$27+'1.Inputs'!$D$23/'1.Inputs'!$D$28)))*'1.Inputs'!$D$53+('1.Inputs'!$D$20/'1.Inputs'!$D$27+'1.Inputs'!$D$23/'1.Inputs'!$D$28)-(O279-N279)</f>
        <v>677365764.66581225</v>
      </c>
      <c r="AA279" s="36">
        <f ca="1">((('1.Inputs'!$D$37*12*IF(9=1,'1.Inputs'!$D$38,IF(9=2,'1.Inputs'!$D$39,$E279)))*$F279*(('1.Inputs'!$D$40)+(1-'1.Inputs'!$D$40)*(1+'1.Inputs'!$D$41))*(1+$G279)^(9-1))-(('1.Inputs'!$D$37*12*IF(9=1,'1.Inputs'!$D$38,IF(9=2,'1.Inputs'!$D$39,$E279)))/(1-'1.Inputs'!$D$42)*$D279*(1+$G279)^(9-1))-('1.Inputs'!$D$37*12*IF(9=1,'1.Inputs'!$D$38,IF(9=2,'1.Inputs'!$D$39,$E279)))*'1.Inputs'!$D$43*(1+$G279)^(9-1)-'1.Inputs'!$D$44*(1+$G279)^(9-1)-('1.Inputs'!$D$20/'1.Inputs'!$D$27+'1.Inputs'!$D$23/'1.Inputs'!$D$28))-MAX(0,((('1.Inputs'!$D$37*12*IF(9=1,'1.Inputs'!$D$38,IF(9=2,'1.Inputs'!$D$39,$E279)))*$F279*(('1.Inputs'!$D$40)+(1-'1.Inputs'!$D$40)*(1+'1.Inputs'!$D$41))*(1+$G279)^(9-1))-(('1.Inputs'!$D$37*12*IF(9=1,'1.Inputs'!$D$38,IF(9=2,'1.Inputs'!$D$39,$E279)))/(1-'1.Inputs'!$D$42)*$D279*(1+$G279)^(9-1))-('1.Inputs'!$D$37*12*IF(9=1,'1.Inputs'!$D$38,IF(9=2,'1.Inputs'!$D$39,$E279)))*'1.Inputs'!$D$43*(1+$G279)^(9-1)-'1.Inputs'!$D$44*(1+$G279)^(9-1)-('1.Inputs'!$D$20/'1.Inputs'!$D$27+'1.Inputs'!$D$23/'1.Inputs'!$D$28)))*'1.Inputs'!$D$53+('1.Inputs'!$D$20/'1.Inputs'!$D$27+'1.Inputs'!$D$23/'1.Inputs'!$D$28)-(P279-O279)</f>
        <v>706324914.46495497</v>
      </c>
      <c r="AB279" s="36">
        <f ca="1">((('1.Inputs'!$D$37*12*IF(10=1,'1.Inputs'!$D$38,IF(10=2,'1.Inputs'!$D$39,$E279)))*$F279*(('1.Inputs'!$D$40)+(1-'1.Inputs'!$D$40)*(1+'1.Inputs'!$D$41))*(1+$G279)^(10-1))-(('1.Inputs'!$D$37*12*IF(10=1,'1.Inputs'!$D$38,IF(10=2,'1.Inputs'!$D$39,$E279)))/(1-'1.Inputs'!$D$42)*$D279*(1+$G279)^(10-1))-('1.Inputs'!$D$37*12*IF(10=1,'1.Inputs'!$D$38,IF(10=2,'1.Inputs'!$D$39,$E279)))*'1.Inputs'!$D$43*(1+$G279)^(10-1)-'1.Inputs'!$D$44*(1+$G279)^(10-1)-('1.Inputs'!$D$20/'1.Inputs'!$D$27+'1.Inputs'!$D$23/'1.Inputs'!$D$28))-MAX(0,((('1.Inputs'!$D$37*12*IF(10=1,'1.Inputs'!$D$38,IF(10=2,'1.Inputs'!$D$39,$E279)))*$F279*(('1.Inputs'!$D$40)+(1-'1.Inputs'!$D$40)*(1+'1.Inputs'!$D$41))*(1+$G279)^(10-1))-(('1.Inputs'!$D$37*12*IF(10=1,'1.Inputs'!$D$38,IF(10=2,'1.Inputs'!$D$39,$E279)))/(1-'1.Inputs'!$D$42)*$D279*(1+$G279)^(10-1))-('1.Inputs'!$D$37*12*IF(10=1,'1.Inputs'!$D$38,IF(10=2,'1.Inputs'!$D$39,$E279)))*'1.Inputs'!$D$43*(1+$G279)^(10-1)-'1.Inputs'!$D$44*(1+$G279)^(10-1)-('1.Inputs'!$D$20/'1.Inputs'!$D$27+'1.Inputs'!$D$23/'1.Inputs'!$D$28)))*'1.Inputs'!$D$53+('1.Inputs'!$D$20/'1.Inputs'!$D$27+'1.Inputs'!$D$23/'1.Inputs'!$D$28)-(Q279-P279)+(('1.Inputs'!$D$20+'1.Inputs'!$D$23-('1.Inputs'!$D$20/'1.Inputs'!$D$27+'1.Inputs'!$D$23/'1.Inputs'!$D$28)*'1.Inputs'!$D$10)*'1.Inputs'!$D$60+'1.Inputs'!$D$19*'1.Inputs'!$D$59+Q279)</f>
        <v>3159542814.4058514</v>
      </c>
      <c r="AC279" s="36">
        <f ca="1">S279-AC$13-AC$14+MIN(AC$13,MAX(0,((('1.Inputs'!$D$37*12*IF(1=1,'1.Inputs'!$D$38,IF(1=2,'1.Inputs'!$D$39,$E279)))*$F279*(('1.Inputs'!$D$40)+(1-'1.Inputs'!$D$40)*(1+'1.Inputs'!$D$41))*(1+$G279)^(1-1))-(('1.Inputs'!$D$37*12*IF(1=1,'1.Inputs'!$D$38,IF(1=2,'1.Inputs'!$D$39,$E279)))/(1-'1.Inputs'!$D$42)*$D279*(1+$G279)^(1-1))-('1.Inputs'!$D$37*12*IF(1=1,'1.Inputs'!$D$38,IF(1=2,'1.Inputs'!$D$39,$E279)))*'1.Inputs'!$D$43*(1+$G279)^(1-1)-'1.Inputs'!$D$44*(1+$G279)^(1-1)-('1.Inputs'!$D$20/'1.Inputs'!$D$27+'1.Inputs'!$D$23/'1.Inputs'!$D$28))))*'1.Inputs'!$D$53</f>
        <v>-694179776.67112231</v>
      </c>
      <c r="AD279" s="36">
        <f ca="1">T279-AD$13-AD$14+MIN(AD$13,MAX(0,((('1.Inputs'!$D$37*12*IF(2=1,'1.Inputs'!$D$38,IF(2=2,'1.Inputs'!$D$39,$E279)))*$F279*(('1.Inputs'!$D$40)+(1-'1.Inputs'!$D$40)*(1+'1.Inputs'!$D$41))*(1+$G279)^(2-1))-(('1.Inputs'!$D$37*12*IF(2=1,'1.Inputs'!$D$38,IF(2=2,'1.Inputs'!$D$39,$E279)))/(1-'1.Inputs'!$D$42)*$D279*(1+$G279)^(2-1))-('1.Inputs'!$D$37*12*IF(2=1,'1.Inputs'!$D$38,IF(2=2,'1.Inputs'!$D$39,$E279)))*'1.Inputs'!$D$43*(1+$G279)^(2-1)-'1.Inputs'!$D$44*(1+$G279)^(2-1)-('1.Inputs'!$D$20/'1.Inputs'!$D$27+'1.Inputs'!$D$23/'1.Inputs'!$D$28))))*'1.Inputs'!$D$53</f>
        <v>45628411.943156302</v>
      </c>
      <c r="AE279" s="36">
        <f ca="1">U279-AE$13-AE$14+MIN(AE$13,MAX(0,((('1.Inputs'!$D$37*12*IF(3=1,'1.Inputs'!$D$38,IF(3=2,'1.Inputs'!$D$39,$E279)))*$F279*(('1.Inputs'!$D$40)+(1-'1.Inputs'!$D$40)*(1+'1.Inputs'!$D$41))*(1+$G279)^(3-1))-(('1.Inputs'!$D$37*12*IF(3=1,'1.Inputs'!$D$38,IF(3=2,'1.Inputs'!$D$39,$E279)))/(1-'1.Inputs'!$D$42)*$D279*(1+$G279)^(3-1))-('1.Inputs'!$D$37*12*IF(3=1,'1.Inputs'!$D$38,IF(3=2,'1.Inputs'!$D$39,$E279)))*'1.Inputs'!$D$43*(1+$G279)^(3-1)-'1.Inputs'!$D$44*(1+$G279)^(3-1)-('1.Inputs'!$D$20/'1.Inputs'!$D$27+'1.Inputs'!$D$23/'1.Inputs'!$D$28))))*'1.Inputs'!$D$53</f>
        <v>116825094.06461406</v>
      </c>
      <c r="AF279" s="36">
        <f ca="1">V279-AF$13-AF$14+MIN(AF$13,MAX(0,((('1.Inputs'!$D$37*12*IF(4=1,'1.Inputs'!$D$38,IF(4=2,'1.Inputs'!$D$39,$E279)))*$F279*(('1.Inputs'!$D$40)+(1-'1.Inputs'!$D$40)*(1+'1.Inputs'!$D$41))*(1+$G279)^(4-1))-(('1.Inputs'!$D$37*12*IF(4=1,'1.Inputs'!$D$38,IF(4=2,'1.Inputs'!$D$39,$E279)))/(1-'1.Inputs'!$D$42)*$D279*(1+$G279)^(4-1))-('1.Inputs'!$D$37*12*IF(4=1,'1.Inputs'!$D$38,IF(4=2,'1.Inputs'!$D$39,$E279)))*'1.Inputs'!$D$43*(1+$G279)^(4-1)-'1.Inputs'!$D$44*(1+$G279)^(4-1)-('1.Inputs'!$D$20/'1.Inputs'!$D$27+'1.Inputs'!$D$23/'1.Inputs'!$D$28))))*'1.Inputs'!$D$53</f>
        <v>250954628.69001603</v>
      </c>
      <c r="AG279" s="36">
        <f ca="1">W279-AG$13-AG$14+MIN(AG$13,MAX(0,((('1.Inputs'!$D$37*12*IF(5=1,'1.Inputs'!$D$38,IF(5=2,'1.Inputs'!$D$39,$E279)))*$F279*(('1.Inputs'!$D$40)+(1-'1.Inputs'!$D$40)*(1+'1.Inputs'!$D$41))*(1+$G279)^(5-1))-(('1.Inputs'!$D$37*12*IF(5=1,'1.Inputs'!$D$38,IF(5=2,'1.Inputs'!$D$39,$E279)))/(1-'1.Inputs'!$D$42)*$D279*(1+$G279)^(5-1))-('1.Inputs'!$D$37*12*IF(5=1,'1.Inputs'!$D$38,IF(5=2,'1.Inputs'!$D$39,$E279)))*'1.Inputs'!$D$43*(1+$G279)^(5-1)-'1.Inputs'!$D$44*(1+$G279)^(5-1)-('1.Inputs'!$D$20/'1.Inputs'!$D$27+'1.Inputs'!$D$23/'1.Inputs'!$D$28))))*'1.Inputs'!$D$53</f>
        <v>294337764.29509175</v>
      </c>
      <c r="AH279" s="36">
        <f ca="1">X279-AH$13-AH$14+MIN(AH$13,MAX(0,((('1.Inputs'!$D$37*12*IF(6=1,'1.Inputs'!$D$38,IF(6=2,'1.Inputs'!$D$39,$E279)))*$F279*(('1.Inputs'!$D$40)+(1-'1.Inputs'!$D$40)*(1+'1.Inputs'!$D$41))*(1+$G279)^(6-1))-(('1.Inputs'!$D$37*12*IF(6=1,'1.Inputs'!$D$38,IF(6=2,'1.Inputs'!$D$39,$E279)))/(1-'1.Inputs'!$D$42)*$D279*(1+$G279)^(6-1))-('1.Inputs'!$D$37*12*IF(6=1,'1.Inputs'!$D$38,IF(6=2,'1.Inputs'!$D$39,$E279)))*'1.Inputs'!$D$43*(1+$G279)^(6-1)-'1.Inputs'!$D$44*(1+$G279)^(6-1)-('1.Inputs'!$D$20/'1.Inputs'!$D$27+'1.Inputs'!$D$23/'1.Inputs'!$D$28))))*'1.Inputs'!$D$53</f>
        <v>338832871.05799055</v>
      </c>
      <c r="AI279" s="36">
        <f ca="1">Y279-AI$13-AI$14+MIN(AI$13,MAX(0,((('1.Inputs'!$D$37*12*IF(7=1,'1.Inputs'!$D$38,IF(7=2,'1.Inputs'!$D$39,$E279)))*$F279*(('1.Inputs'!$D$40)+(1-'1.Inputs'!$D$40)*(1+'1.Inputs'!$D$41))*(1+$G279)^(7-1))-(('1.Inputs'!$D$37*12*IF(7=1,'1.Inputs'!$D$38,IF(7=2,'1.Inputs'!$D$39,$E279)))/(1-'1.Inputs'!$D$42)*$D279*(1+$G279)^(7-1))-('1.Inputs'!$D$37*12*IF(7=1,'1.Inputs'!$D$38,IF(7=2,'1.Inputs'!$D$39,$E279)))*'1.Inputs'!$D$43*(1+$G279)^(7-1)-'1.Inputs'!$D$44*(1+$G279)^(7-1)-('1.Inputs'!$D$20/'1.Inputs'!$D$27+'1.Inputs'!$D$23/'1.Inputs'!$D$28))))*'1.Inputs'!$D$53</f>
        <v>384491053.46004343</v>
      </c>
      <c r="AJ279" s="36">
        <f ca="1">Z279-AJ$13-AJ$14+MIN(AJ$13,MAX(0,((('1.Inputs'!$D$37*12*IF(8=1,'1.Inputs'!$D$38,IF(8=2,'1.Inputs'!$D$39,$E279)))*$F279*(('1.Inputs'!$D$40)+(1-'1.Inputs'!$D$40)*(1+'1.Inputs'!$D$41))*(1+$G279)^(8-1))-(('1.Inputs'!$D$37*12*IF(8=1,'1.Inputs'!$D$38,IF(8=2,'1.Inputs'!$D$39,$E279)))/(1-'1.Inputs'!$D$42)*$D279*(1+$G279)^(8-1))-('1.Inputs'!$D$37*12*IF(8=1,'1.Inputs'!$D$38,IF(8=2,'1.Inputs'!$D$39,$E279)))*'1.Inputs'!$D$43*(1+$G279)^(8-1)-'1.Inputs'!$D$44*(1+$G279)^(8-1)-('1.Inputs'!$D$20/'1.Inputs'!$D$27+'1.Inputs'!$D$23/'1.Inputs'!$D$28))))*'1.Inputs'!$D$53</f>
        <v>677365764.66581225</v>
      </c>
      <c r="AK279" s="36">
        <f ca="1">AA279-AK$13-AK$14+MIN(AK$13,MAX(0,((('1.Inputs'!$D$37*12*IF(9=1,'1.Inputs'!$D$38,IF(9=2,'1.Inputs'!$D$39,$E279)))*$F279*(('1.Inputs'!$D$40)+(1-'1.Inputs'!$D$40)*(1+'1.Inputs'!$D$41))*(1+$G279)^(9-1))-(('1.Inputs'!$D$37*12*IF(9=1,'1.Inputs'!$D$38,IF(9=2,'1.Inputs'!$D$39,$E279)))/(1-'1.Inputs'!$D$42)*$D279*(1+$G279)^(9-1))-('1.Inputs'!$D$37*12*IF(9=1,'1.Inputs'!$D$38,IF(9=2,'1.Inputs'!$D$39,$E279)))*'1.Inputs'!$D$43*(1+$G279)^(9-1)-'1.Inputs'!$D$44*(1+$G279)^(9-1)-('1.Inputs'!$D$20/'1.Inputs'!$D$27+'1.Inputs'!$D$23/'1.Inputs'!$D$28))))*'1.Inputs'!$D$53</f>
        <v>706324914.46495497</v>
      </c>
      <c r="AL279" s="36">
        <f ca="1">AB279-AL$13-AL$14+MIN(AL$13,MAX(0,((('1.Inputs'!$D$37*12*IF(10=1,'1.Inputs'!$D$38,IF(10=2,'1.Inputs'!$D$39,$E279)))*$F279*(('1.Inputs'!$D$40)+(1-'1.Inputs'!$D$40)*(1+'1.Inputs'!$D$41))*(1+$G279)^(10-1))-(('1.Inputs'!$D$37*12*IF(10=1,'1.Inputs'!$D$38,IF(10=2,'1.Inputs'!$D$39,$E279)))/(1-'1.Inputs'!$D$42)*$D279*(1+$G279)^(10-1))-('1.Inputs'!$D$37*12*IF(10=1,'1.Inputs'!$D$38,IF(10=2,'1.Inputs'!$D$39,$E279)))*'1.Inputs'!$D$43*(1+$G279)^(10-1)-'1.Inputs'!$D$44*(1+$G279)^(10-1)-('1.Inputs'!$D$20/'1.Inputs'!$D$27+'1.Inputs'!$D$23/'1.Inputs'!$D$28))))*'1.Inputs'!$D$53+'1.Inputs'!$D$35</f>
        <v>3959542814.4058514</v>
      </c>
      <c r="AM279" s="48">
        <f ca="1">R279+NPV('1.Inputs'!$D$55,S279:AB279)</f>
        <v>760539148.26425505</v>
      </c>
      <c r="AN279" s="48">
        <f ca="1">-('1.Inputs'!$D$24*(1-'1.Inputs'!$D$31)+'1.Inputs'!$D$35)+NPV('1.Inputs'!$D$54,AC279:AL279)</f>
        <v>-504123547.29324794</v>
      </c>
      <c r="AO279" s="36">
        <f t="shared" ca="1" si="37"/>
        <v>-3.8857914215293534</v>
      </c>
      <c r="AP279" s="36">
        <f t="shared" ca="1" si="38"/>
        <v>1.1655617227251374</v>
      </c>
      <c r="AQ279" s="36">
        <f ca="1">'1.Inputs'!$D$35+MIN(SUM($AC279:AC279),SUM($AC279:AD279),SUM($AC279:AE279),SUM($AC279:AF279),SUM($AC279:AG279),SUM($AC279:AH279),SUM($AC279:AI279),SUM($AC279:AJ279),SUM($AC279:AK279),SUM($AC279:AL279))</f>
        <v>105820223.32887769</v>
      </c>
      <c r="AR279" s="36">
        <f ca="1">IF(AP279&lt;'1.Inputs'!$D$57,1,0)</f>
        <v>1</v>
      </c>
      <c r="AS279" s="36">
        <f t="shared" ca="1" si="39"/>
        <v>0</v>
      </c>
    </row>
    <row r="280" spans="2:45" ht="15" customHeight="1" x14ac:dyDescent="0.25">
      <c r="B280" s="36">
        <v>265</v>
      </c>
      <c r="C280" s="36">
        <f t="shared" ca="1" si="32"/>
        <v>0.64891454170868357</v>
      </c>
      <c r="D280" s="36">
        <f t="shared" ca="1" si="33"/>
        <v>17689.097997057783</v>
      </c>
      <c r="E280" s="47">
        <f t="shared" ca="1" si="34"/>
        <v>0.84633584617716384</v>
      </c>
      <c r="F280" s="36">
        <f t="shared" ca="1" si="35"/>
        <v>30864.120245195099</v>
      </c>
      <c r="G280" s="36">
        <f t="shared" ca="1" si="36"/>
        <v>3.7871586798222674E-2</v>
      </c>
      <c r="H280" s="36">
        <f ca="1">((('1.Inputs'!$D$37*12*IF(1=1,'1.Inputs'!$D$38,IF(1=2,'1.Inputs'!$D$39,$E280)))*$F280*(('1.Inputs'!$D$40)+(1-'1.Inputs'!$D$40)*(1+'1.Inputs'!$D$41))*(1+$G280)^(1-1))*'1.Inputs'!$D$47+(('1.Inputs'!$D$37*12*IF(1=1,'1.Inputs'!$D$38,IF(1=2,'1.Inputs'!$D$39,$E280)))/(1-'1.Inputs'!$D$42)*$D280*(1+$G280)^(1-1))*('1.Inputs'!$D$48-'1.Inputs'!$D$49))/'1.Inputs'!$D$51</f>
        <v>808475883.20652497</v>
      </c>
      <c r="I280" s="36">
        <f ca="1">((('1.Inputs'!$D$37*12*IF(2=1,'1.Inputs'!$D$38,IF(2=2,'1.Inputs'!$D$39,$E280)))*$F280*(('1.Inputs'!$D$40)+(1-'1.Inputs'!$D$40)*(1+'1.Inputs'!$D$41))*(1+$G280)^(2-1))*'1.Inputs'!$D$47+(('1.Inputs'!$D$37*12*IF(2=1,'1.Inputs'!$D$38,IF(2=2,'1.Inputs'!$D$39,$E280)))/(1-'1.Inputs'!$D$42)*$D280*(1+$G280)^(2-1))*('1.Inputs'!$D$48-'1.Inputs'!$D$49))/'1.Inputs'!$D$51</f>
        <v>1174731806.9083109</v>
      </c>
      <c r="J280" s="36">
        <f ca="1">((('1.Inputs'!$D$37*12*IF(3=1,'1.Inputs'!$D$38,IF(3=2,'1.Inputs'!$D$39,$E280)))*$F280*(('1.Inputs'!$D$40)+(1-'1.Inputs'!$D$40)*(1+'1.Inputs'!$D$41))*(1+$G280)^(3-1))*'1.Inputs'!$D$47+(('1.Inputs'!$D$37*12*IF(3=1,'1.Inputs'!$D$38,IF(3=2,'1.Inputs'!$D$39,$E280)))/(1-'1.Inputs'!$D$42)*$D280*(1+$G280)^(3-1))*('1.Inputs'!$D$48-'1.Inputs'!$D$49))/'1.Inputs'!$D$51</f>
        <v>1474100339.1405907</v>
      </c>
      <c r="K280" s="36">
        <f ca="1">((('1.Inputs'!$D$37*12*IF(4=1,'1.Inputs'!$D$38,IF(4=2,'1.Inputs'!$D$39,$E280)))*$F280*(('1.Inputs'!$D$40)+(1-'1.Inputs'!$D$40)*(1+'1.Inputs'!$D$41))*(1+$G280)^(4-1))*'1.Inputs'!$D$47+(('1.Inputs'!$D$37*12*IF(4=1,'1.Inputs'!$D$38,IF(4=2,'1.Inputs'!$D$39,$E280)))/(1-'1.Inputs'!$D$42)*$D280*(1+$G280)^(4-1))*('1.Inputs'!$D$48-'1.Inputs'!$D$49))/'1.Inputs'!$D$51</f>
        <v>1529926858.0836432</v>
      </c>
      <c r="L280" s="36">
        <f ca="1">((('1.Inputs'!$D$37*12*IF(5=1,'1.Inputs'!$D$38,IF(5=2,'1.Inputs'!$D$39,$E280)))*$F280*(('1.Inputs'!$D$40)+(1-'1.Inputs'!$D$40)*(1+'1.Inputs'!$D$41))*(1+$G280)^(5-1))*'1.Inputs'!$D$47+(('1.Inputs'!$D$37*12*IF(5=1,'1.Inputs'!$D$38,IF(5=2,'1.Inputs'!$D$39,$E280)))/(1-'1.Inputs'!$D$42)*$D280*(1+$G280)^(5-1))*('1.Inputs'!$D$48-'1.Inputs'!$D$49))/'1.Inputs'!$D$51</f>
        <v>1587867615.88449</v>
      </c>
      <c r="M280" s="36">
        <f ca="1">((('1.Inputs'!$D$37*12*IF(6=1,'1.Inputs'!$D$38,IF(6=2,'1.Inputs'!$D$39,$E280)))*$F280*(('1.Inputs'!$D$40)+(1-'1.Inputs'!$D$40)*(1+'1.Inputs'!$D$41))*(1+$G280)^(6-1))*'1.Inputs'!$D$47+(('1.Inputs'!$D$37*12*IF(6=1,'1.Inputs'!$D$38,IF(6=2,'1.Inputs'!$D$39,$E280)))/(1-'1.Inputs'!$D$42)*$D280*(1+$G280)^(6-1))*('1.Inputs'!$D$48-'1.Inputs'!$D$49))/'1.Inputs'!$D$51</f>
        <v>1648002682.1235461</v>
      </c>
      <c r="N280" s="36">
        <f ca="1">((('1.Inputs'!$D$37*12*IF(7=1,'1.Inputs'!$D$38,IF(7=2,'1.Inputs'!$D$39,$E280)))*$F280*(('1.Inputs'!$D$40)+(1-'1.Inputs'!$D$40)*(1+'1.Inputs'!$D$41))*(1+$G280)^(7-1))*'1.Inputs'!$D$47+(('1.Inputs'!$D$37*12*IF(7=1,'1.Inputs'!$D$38,IF(7=2,'1.Inputs'!$D$39,$E280)))/(1-'1.Inputs'!$D$42)*$D280*(1+$G280)^(7-1))*('1.Inputs'!$D$48-'1.Inputs'!$D$49))/'1.Inputs'!$D$51</f>
        <v>1710415158.7432916</v>
      </c>
      <c r="O280" s="36">
        <f ca="1">((('1.Inputs'!$D$37*12*IF(8=1,'1.Inputs'!$D$38,IF(8=2,'1.Inputs'!$D$39,$E280)))*$F280*(('1.Inputs'!$D$40)+(1-'1.Inputs'!$D$40)*(1+'1.Inputs'!$D$41))*(1+$G280)^(8-1))*'1.Inputs'!$D$47+(('1.Inputs'!$D$37*12*IF(8=1,'1.Inputs'!$D$38,IF(8=2,'1.Inputs'!$D$39,$E280)))/(1-'1.Inputs'!$D$42)*$D280*(1+$G280)^(8-1))*('1.Inputs'!$D$48-'1.Inputs'!$D$49))/'1.Inputs'!$D$51</f>
        <v>1775191294.8886347</v>
      </c>
      <c r="P280" s="36">
        <f ca="1">((('1.Inputs'!$D$37*12*IF(9=1,'1.Inputs'!$D$38,IF(9=2,'1.Inputs'!$D$39,$E280)))*$F280*(('1.Inputs'!$D$40)+(1-'1.Inputs'!$D$40)*(1+'1.Inputs'!$D$41))*(1+$G280)^(9-1))*'1.Inputs'!$D$47+(('1.Inputs'!$D$37*12*IF(9=1,'1.Inputs'!$D$38,IF(9=2,'1.Inputs'!$D$39,$E280)))/(1-'1.Inputs'!$D$42)*$D280*(1+$G280)^(9-1))*('1.Inputs'!$D$48-'1.Inputs'!$D$49))/'1.Inputs'!$D$51</f>
        <v>1842420606.0964587</v>
      </c>
      <c r="Q280" s="36">
        <f ca="1">((('1.Inputs'!$D$37*12*IF(10=1,'1.Inputs'!$D$38,IF(10=2,'1.Inputs'!$D$39,$E280)))*$F280*(('1.Inputs'!$D$40)+(1-'1.Inputs'!$D$40)*(1+'1.Inputs'!$D$41))*(1+$G280)^(10-1))*'1.Inputs'!$D$47+(('1.Inputs'!$D$37*12*IF(10=1,'1.Inputs'!$D$38,IF(10=2,'1.Inputs'!$D$39,$E280)))/(1-'1.Inputs'!$D$42)*$D280*(1+$G280)^(10-1))*('1.Inputs'!$D$48-'1.Inputs'!$D$49))/'1.Inputs'!$D$51</f>
        <v>1912195997.9990747</v>
      </c>
      <c r="R280" s="36">
        <f>-'1.Inputs'!$D$24</f>
        <v>-2050000000</v>
      </c>
      <c r="S280" s="36">
        <f ca="1">((('1.Inputs'!$D$37*12*IF(1=1,'1.Inputs'!$D$38,IF(1=2,'1.Inputs'!$D$39,$E280)))*$F280*(('1.Inputs'!$D$40)+(1-'1.Inputs'!$D$40)*(1+'1.Inputs'!$D$41))*(1+$G280)^(1-1))-(('1.Inputs'!$D$37*12*IF(1=1,'1.Inputs'!$D$38,IF(1=2,'1.Inputs'!$D$39,$E280)))/(1-'1.Inputs'!$D$42)*$D280*(1+$G280)^(1-1))-('1.Inputs'!$D$37*12*IF(1=1,'1.Inputs'!$D$38,IF(1=2,'1.Inputs'!$D$39,$E280)))*'1.Inputs'!$D$43*(1+$G280)^(1-1)-'1.Inputs'!$D$44*(1+$G280)^(1-1)-('1.Inputs'!$D$20/'1.Inputs'!$D$27+'1.Inputs'!$D$23/'1.Inputs'!$D$28))-MAX(0,((('1.Inputs'!$D$37*12*IF(1=1,'1.Inputs'!$D$38,IF(1=2,'1.Inputs'!$D$39,$E280)))*$F280*(('1.Inputs'!$D$40)+(1-'1.Inputs'!$D$40)*(1+'1.Inputs'!$D$41))*(1+$G280)^(1-1))-(('1.Inputs'!$D$37*12*IF(1=1,'1.Inputs'!$D$38,IF(1=2,'1.Inputs'!$D$39,$E280)))/(1-'1.Inputs'!$D$42)*$D280*(1+$G280)^(1-1))-('1.Inputs'!$D$37*12*IF(1=1,'1.Inputs'!$D$38,IF(1=2,'1.Inputs'!$D$39,$E280)))*'1.Inputs'!$D$43*(1+$G280)^(1-1)-'1.Inputs'!$D$44*(1+$G280)^(1-1)-('1.Inputs'!$D$20/'1.Inputs'!$D$27+'1.Inputs'!$D$23/'1.Inputs'!$D$28)))*'1.Inputs'!$D$53+('1.Inputs'!$D$20/'1.Inputs'!$D$27+'1.Inputs'!$D$23/'1.Inputs'!$D$28)-H280</f>
        <v>-390046834.69270396</v>
      </c>
      <c r="T280" s="36">
        <f ca="1">((('1.Inputs'!$D$37*12*IF(2=1,'1.Inputs'!$D$38,IF(2=2,'1.Inputs'!$D$39,$E280)))*$F280*(('1.Inputs'!$D$40)+(1-'1.Inputs'!$D$40)*(1+'1.Inputs'!$D$41))*(1+$G280)^(2-1))-(('1.Inputs'!$D$37*12*IF(2=1,'1.Inputs'!$D$38,IF(2=2,'1.Inputs'!$D$39,$E280)))/(1-'1.Inputs'!$D$42)*$D280*(1+$G280)^(2-1))-('1.Inputs'!$D$37*12*IF(2=1,'1.Inputs'!$D$38,IF(2=2,'1.Inputs'!$D$39,$E280)))*'1.Inputs'!$D$43*(1+$G280)^(2-1)-'1.Inputs'!$D$44*(1+$G280)^(2-1)-('1.Inputs'!$D$20/'1.Inputs'!$D$27+'1.Inputs'!$D$23/'1.Inputs'!$D$28))-MAX(0,((('1.Inputs'!$D$37*12*IF(2=1,'1.Inputs'!$D$38,IF(2=2,'1.Inputs'!$D$39,$E280)))*$F280*(('1.Inputs'!$D$40)+(1-'1.Inputs'!$D$40)*(1+'1.Inputs'!$D$41))*(1+$G280)^(2-1))-(('1.Inputs'!$D$37*12*IF(2=1,'1.Inputs'!$D$38,IF(2=2,'1.Inputs'!$D$39,$E280)))/(1-'1.Inputs'!$D$42)*$D280*(1+$G280)^(2-1))-('1.Inputs'!$D$37*12*IF(2=1,'1.Inputs'!$D$38,IF(2=2,'1.Inputs'!$D$39,$E280)))*'1.Inputs'!$D$43*(1+$G280)^(2-1)-'1.Inputs'!$D$44*(1+$G280)^(2-1)-('1.Inputs'!$D$20/'1.Inputs'!$D$27+'1.Inputs'!$D$23/'1.Inputs'!$D$28)))*'1.Inputs'!$D$53+('1.Inputs'!$D$20/'1.Inputs'!$D$27+'1.Inputs'!$D$23/'1.Inputs'!$D$28)-(I280-H280)</f>
        <v>463186690.90320981</v>
      </c>
      <c r="U280" s="36">
        <f ca="1">((('1.Inputs'!$D$37*12*IF(3=1,'1.Inputs'!$D$38,IF(3=2,'1.Inputs'!$D$39,$E280)))*$F280*(('1.Inputs'!$D$40)+(1-'1.Inputs'!$D$40)*(1+'1.Inputs'!$D$41))*(1+$G280)^(3-1))-(('1.Inputs'!$D$37*12*IF(3=1,'1.Inputs'!$D$38,IF(3=2,'1.Inputs'!$D$39,$E280)))/(1-'1.Inputs'!$D$42)*$D280*(1+$G280)^(3-1))-('1.Inputs'!$D$37*12*IF(3=1,'1.Inputs'!$D$38,IF(3=2,'1.Inputs'!$D$39,$E280)))*'1.Inputs'!$D$43*(1+$G280)^(3-1)-'1.Inputs'!$D$44*(1+$G280)^(3-1)-('1.Inputs'!$D$20/'1.Inputs'!$D$27+'1.Inputs'!$D$23/'1.Inputs'!$D$28))-MAX(0,((('1.Inputs'!$D$37*12*IF(3=1,'1.Inputs'!$D$38,IF(3=2,'1.Inputs'!$D$39,$E280)))*$F280*(('1.Inputs'!$D$40)+(1-'1.Inputs'!$D$40)*(1+'1.Inputs'!$D$41))*(1+$G280)^(3-1))-(('1.Inputs'!$D$37*12*IF(3=1,'1.Inputs'!$D$38,IF(3=2,'1.Inputs'!$D$39,$E280)))/(1-'1.Inputs'!$D$42)*$D280*(1+$G280)^(3-1))-('1.Inputs'!$D$37*12*IF(3=1,'1.Inputs'!$D$38,IF(3=2,'1.Inputs'!$D$39,$E280)))*'1.Inputs'!$D$43*(1+$G280)^(3-1)-'1.Inputs'!$D$44*(1+$G280)^(3-1)-('1.Inputs'!$D$20/'1.Inputs'!$D$27+'1.Inputs'!$D$23/'1.Inputs'!$D$28)))*'1.Inputs'!$D$53+('1.Inputs'!$D$20/'1.Inputs'!$D$27+'1.Inputs'!$D$23/'1.Inputs'!$D$28)-(J280-I280)</f>
        <v>861141335.15956593</v>
      </c>
      <c r="V280" s="36">
        <f ca="1">((('1.Inputs'!$D$37*12*IF(4=1,'1.Inputs'!$D$38,IF(4=2,'1.Inputs'!$D$39,$E280)))*$F280*(('1.Inputs'!$D$40)+(1-'1.Inputs'!$D$40)*(1+'1.Inputs'!$D$41))*(1+$G280)^(4-1))-(('1.Inputs'!$D$37*12*IF(4=1,'1.Inputs'!$D$38,IF(4=2,'1.Inputs'!$D$39,$E280)))/(1-'1.Inputs'!$D$42)*$D280*(1+$G280)^(4-1))-('1.Inputs'!$D$37*12*IF(4=1,'1.Inputs'!$D$38,IF(4=2,'1.Inputs'!$D$39,$E280)))*'1.Inputs'!$D$43*(1+$G280)^(4-1)-'1.Inputs'!$D$44*(1+$G280)^(4-1)-('1.Inputs'!$D$20/'1.Inputs'!$D$27+'1.Inputs'!$D$23/'1.Inputs'!$D$28))-MAX(0,((('1.Inputs'!$D$37*12*IF(4=1,'1.Inputs'!$D$38,IF(4=2,'1.Inputs'!$D$39,$E280)))*$F280*(('1.Inputs'!$D$40)+(1-'1.Inputs'!$D$40)*(1+'1.Inputs'!$D$41))*(1+$G280)^(4-1))-(('1.Inputs'!$D$37*12*IF(4=1,'1.Inputs'!$D$38,IF(4=2,'1.Inputs'!$D$39,$E280)))/(1-'1.Inputs'!$D$42)*$D280*(1+$G280)^(4-1))-('1.Inputs'!$D$37*12*IF(4=1,'1.Inputs'!$D$38,IF(4=2,'1.Inputs'!$D$39,$E280)))*'1.Inputs'!$D$43*(1+$G280)^(4-1)-'1.Inputs'!$D$44*(1+$G280)^(4-1)-('1.Inputs'!$D$20/'1.Inputs'!$D$27+'1.Inputs'!$D$23/'1.Inputs'!$D$28)))*'1.Inputs'!$D$53+('1.Inputs'!$D$20/'1.Inputs'!$D$27+'1.Inputs'!$D$23/'1.Inputs'!$D$28)-(K280-J280)</f>
        <v>1146844266.1457012</v>
      </c>
      <c r="W280" s="36">
        <f ca="1">((('1.Inputs'!$D$37*12*IF(5=1,'1.Inputs'!$D$38,IF(5=2,'1.Inputs'!$D$39,$E280)))*$F280*(('1.Inputs'!$D$40)+(1-'1.Inputs'!$D$40)*(1+'1.Inputs'!$D$41))*(1+$G280)^(5-1))-(('1.Inputs'!$D$37*12*IF(5=1,'1.Inputs'!$D$38,IF(5=2,'1.Inputs'!$D$39,$E280)))/(1-'1.Inputs'!$D$42)*$D280*(1+$G280)^(5-1))-('1.Inputs'!$D$37*12*IF(5=1,'1.Inputs'!$D$38,IF(5=2,'1.Inputs'!$D$39,$E280)))*'1.Inputs'!$D$43*(1+$G280)^(5-1)-'1.Inputs'!$D$44*(1+$G280)^(5-1)-('1.Inputs'!$D$20/'1.Inputs'!$D$27+'1.Inputs'!$D$23/'1.Inputs'!$D$28))-MAX(0,((('1.Inputs'!$D$37*12*IF(5=1,'1.Inputs'!$D$38,IF(5=2,'1.Inputs'!$D$39,$E280)))*$F280*(('1.Inputs'!$D$40)+(1-'1.Inputs'!$D$40)*(1+'1.Inputs'!$D$41))*(1+$G280)^(5-1))-(('1.Inputs'!$D$37*12*IF(5=1,'1.Inputs'!$D$38,IF(5=2,'1.Inputs'!$D$39,$E280)))/(1-'1.Inputs'!$D$42)*$D280*(1+$G280)^(5-1))-('1.Inputs'!$D$37*12*IF(5=1,'1.Inputs'!$D$38,IF(5=2,'1.Inputs'!$D$39,$E280)))*'1.Inputs'!$D$43*(1+$G280)^(5-1)-'1.Inputs'!$D$44*(1+$G280)^(5-1)-('1.Inputs'!$D$20/'1.Inputs'!$D$27+'1.Inputs'!$D$23/'1.Inputs'!$D$28)))*'1.Inputs'!$D$53+('1.Inputs'!$D$20/'1.Inputs'!$D$27+'1.Inputs'!$D$23/'1.Inputs'!$D$28)-(L280-K280)</f>
        <v>1188487645.8388667</v>
      </c>
      <c r="X280" s="36">
        <f ca="1">((('1.Inputs'!$D$37*12*IF(6=1,'1.Inputs'!$D$38,IF(6=2,'1.Inputs'!$D$39,$E280)))*$F280*(('1.Inputs'!$D$40)+(1-'1.Inputs'!$D$40)*(1+'1.Inputs'!$D$41))*(1+$G280)^(6-1))-(('1.Inputs'!$D$37*12*IF(6=1,'1.Inputs'!$D$38,IF(6=2,'1.Inputs'!$D$39,$E280)))/(1-'1.Inputs'!$D$42)*$D280*(1+$G280)^(6-1))-('1.Inputs'!$D$37*12*IF(6=1,'1.Inputs'!$D$38,IF(6=2,'1.Inputs'!$D$39,$E280)))*'1.Inputs'!$D$43*(1+$G280)^(6-1)-'1.Inputs'!$D$44*(1+$G280)^(6-1)-('1.Inputs'!$D$20/'1.Inputs'!$D$27+'1.Inputs'!$D$23/'1.Inputs'!$D$28))-MAX(0,((('1.Inputs'!$D$37*12*IF(6=1,'1.Inputs'!$D$38,IF(6=2,'1.Inputs'!$D$39,$E280)))*$F280*(('1.Inputs'!$D$40)+(1-'1.Inputs'!$D$40)*(1+'1.Inputs'!$D$41))*(1+$G280)^(6-1))-(('1.Inputs'!$D$37*12*IF(6=1,'1.Inputs'!$D$38,IF(6=2,'1.Inputs'!$D$39,$E280)))/(1-'1.Inputs'!$D$42)*$D280*(1+$G280)^(6-1))-('1.Inputs'!$D$37*12*IF(6=1,'1.Inputs'!$D$38,IF(6=2,'1.Inputs'!$D$39,$E280)))*'1.Inputs'!$D$43*(1+$G280)^(6-1)-'1.Inputs'!$D$44*(1+$G280)^(6-1)-('1.Inputs'!$D$20/'1.Inputs'!$D$27+'1.Inputs'!$D$23/'1.Inputs'!$D$28)))*'1.Inputs'!$D$53+('1.Inputs'!$D$20/'1.Inputs'!$D$27+'1.Inputs'!$D$23/'1.Inputs'!$D$28)-(M280-L280)</f>
        <v>1231708126.4006517</v>
      </c>
      <c r="Y280" s="36">
        <f ca="1">((('1.Inputs'!$D$37*12*IF(7=1,'1.Inputs'!$D$38,IF(7=2,'1.Inputs'!$D$39,$E280)))*$F280*(('1.Inputs'!$D$40)+(1-'1.Inputs'!$D$40)*(1+'1.Inputs'!$D$41))*(1+$G280)^(7-1))-(('1.Inputs'!$D$37*12*IF(7=1,'1.Inputs'!$D$38,IF(7=2,'1.Inputs'!$D$39,$E280)))/(1-'1.Inputs'!$D$42)*$D280*(1+$G280)^(7-1))-('1.Inputs'!$D$37*12*IF(7=1,'1.Inputs'!$D$38,IF(7=2,'1.Inputs'!$D$39,$E280)))*'1.Inputs'!$D$43*(1+$G280)^(7-1)-'1.Inputs'!$D$44*(1+$G280)^(7-1)-('1.Inputs'!$D$20/'1.Inputs'!$D$27+'1.Inputs'!$D$23/'1.Inputs'!$D$28))-MAX(0,((('1.Inputs'!$D$37*12*IF(7=1,'1.Inputs'!$D$38,IF(7=2,'1.Inputs'!$D$39,$E280)))*$F280*(('1.Inputs'!$D$40)+(1-'1.Inputs'!$D$40)*(1+'1.Inputs'!$D$41))*(1+$G280)^(7-1))-(('1.Inputs'!$D$37*12*IF(7=1,'1.Inputs'!$D$38,IF(7=2,'1.Inputs'!$D$39,$E280)))/(1-'1.Inputs'!$D$42)*$D280*(1+$G280)^(7-1))-('1.Inputs'!$D$37*12*IF(7=1,'1.Inputs'!$D$38,IF(7=2,'1.Inputs'!$D$39,$E280)))*'1.Inputs'!$D$43*(1+$G280)^(7-1)-'1.Inputs'!$D$44*(1+$G280)^(7-1)-('1.Inputs'!$D$20/'1.Inputs'!$D$27+'1.Inputs'!$D$23/'1.Inputs'!$D$28)))*'1.Inputs'!$D$53+('1.Inputs'!$D$20/'1.Inputs'!$D$27+'1.Inputs'!$D$23/'1.Inputs'!$D$28)-(N280-M280)</f>
        <v>1276565435.1434946</v>
      </c>
      <c r="Z280" s="36">
        <f ca="1">((('1.Inputs'!$D$37*12*IF(8=1,'1.Inputs'!$D$38,IF(8=2,'1.Inputs'!$D$39,$E280)))*$F280*(('1.Inputs'!$D$40)+(1-'1.Inputs'!$D$40)*(1+'1.Inputs'!$D$41))*(1+$G280)^(8-1))-(('1.Inputs'!$D$37*12*IF(8=1,'1.Inputs'!$D$38,IF(8=2,'1.Inputs'!$D$39,$E280)))/(1-'1.Inputs'!$D$42)*$D280*(1+$G280)^(8-1))-('1.Inputs'!$D$37*12*IF(8=1,'1.Inputs'!$D$38,IF(8=2,'1.Inputs'!$D$39,$E280)))*'1.Inputs'!$D$43*(1+$G280)^(8-1)-'1.Inputs'!$D$44*(1+$G280)^(8-1)-('1.Inputs'!$D$20/'1.Inputs'!$D$27+'1.Inputs'!$D$23/'1.Inputs'!$D$28))-MAX(0,((('1.Inputs'!$D$37*12*IF(8=1,'1.Inputs'!$D$38,IF(8=2,'1.Inputs'!$D$39,$E280)))*$F280*(('1.Inputs'!$D$40)+(1-'1.Inputs'!$D$40)*(1+'1.Inputs'!$D$41))*(1+$G280)^(8-1))-(('1.Inputs'!$D$37*12*IF(8=1,'1.Inputs'!$D$38,IF(8=2,'1.Inputs'!$D$39,$E280)))/(1-'1.Inputs'!$D$42)*$D280*(1+$G280)^(8-1))-('1.Inputs'!$D$37*12*IF(8=1,'1.Inputs'!$D$38,IF(8=2,'1.Inputs'!$D$39,$E280)))*'1.Inputs'!$D$43*(1+$G280)^(8-1)-'1.Inputs'!$D$44*(1+$G280)^(8-1)-('1.Inputs'!$D$20/'1.Inputs'!$D$27+'1.Inputs'!$D$23/'1.Inputs'!$D$28)))*'1.Inputs'!$D$53+('1.Inputs'!$D$20/'1.Inputs'!$D$27+'1.Inputs'!$D$23/'1.Inputs'!$D$28)-(O280-N280)</f>
        <v>1323121561.3479259</v>
      </c>
      <c r="AA280" s="36">
        <f ca="1">((('1.Inputs'!$D$37*12*IF(9=1,'1.Inputs'!$D$38,IF(9=2,'1.Inputs'!$D$39,$E280)))*$F280*(('1.Inputs'!$D$40)+(1-'1.Inputs'!$D$40)*(1+'1.Inputs'!$D$41))*(1+$G280)^(9-1))-(('1.Inputs'!$D$37*12*IF(9=1,'1.Inputs'!$D$38,IF(9=2,'1.Inputs'!$D$39,$E280)))/(1-'1.Inputs'!$D$42)*$D280*(1+$G280)^(9-1))-('1.Inputs'!$D$37*12*IF(9=1,'1.Inputs'!$D$38,IF(9=2,'1.Inputs'!$D$39,$E280)))*'1.Inputs'!$D$43*(1+$G280)^(9-1)-'1.Inputs'!$D$44*(1+$G280)^(9-1)-('1.Inputs'!$D$20/'1.Inputs'!$D$27+'1.Inputs'!$D$23/'1.Inputs'!$D$28))-MAX(0,((('1.Inputs'!$D$37*12*IF(9=1,'1.Inputs'!$D$38,IF(9=2,'1.Inputs'!$D$39,$E280)))*$F280*(('1.Inputs'!$D$40)+(1-'1.Inputs'!$D$40)*(1+'1.Inputs'!$D$41))*(1+$G280)^(9-1))-(('1.Inputs'!$D$37*12*IF(9=1,'1.Inputs'!$D$38,IF(9=2,'1.Inputs'!$D$39,$E280)))/(1-'1.Inputs'!$D$42)*$D280*(1+$G280)^(9-1))-('1.Inputs'!$D$37*12*IF(9=1,'1.Inputs'!$D$38,IF(9=2,'1.Inputs'!$D$39,$E280)))*'1.Inputs'!$D$43*(1+$G280)^(9-1)-'1.Inputs'!$D$44*(1+$G280)^(9-1)-('1.Inputs'!$D$20/'1.Inputs'!$D$27+'1.Inputs'!$D$23/'1.Inputs'!$D$28)))*'1.Inputs'!$D$53+('1.Inputs'!$D$20/'1.Inputs'!$D$27+'1.Inputs'!$D$23/'1.Inputs'!$D$28)-(P280-O280)</f>
        <v>1371440841.926899</v>
      </c>
      <c r="AB280" s="36">
        <f ca="1">((('1.Inputs'!$D$37*12*IF(10=1,'1.Inputs'!$D$38,IF(10=2,'1.Inputs'!$D$39,$E280)))*$F280*(('1.Inputs'!$D$40)+(1-'1.Inputs'!$D$40)*(1+'1.Inputs'!$D$41))*(1+$G280)^(10-1))-(('1.Inputs'!$D$37*12*IF(10=1,'1.Inputs'!$D$38,IF(10=2,'1.Inputs'!$D$39,$E280)))/(1-'1.Inputs'!$D$42)*$D280*(1+$G280)^(10-1))-('1.Inputs'!$D$37*12*IF(10=1,'1.Inputs'!$D$38,IF(10=2,'1.Inputs'!$D$39,$E280)))*'1.Inputs'!$D$43*(1+$G280)^(10-1)-'1.Inputs'!$D$44*(1+$G280)^(10-1)-('1.Inputs'!$D$20/'1.Inputs'!$D$27+'1.Inputs'!$D$23/'1.Inputs'!$D$28))-MAX(0,((('1.Inputs'!$D$37*12*IF(10=1,'1.Inputs'!$D$38,IF(10=2,'1.Inputs'!$D$39,$E280)))*$F280*(('1.Inputs'!$D$40)+(1-'1.Inputs'!$D$40)*(1+'1.Inputs'!$D$41))*(1+$G280)^(10-1))-(('1.Inputs'!$D$37*12*IF(10=1,'1.Inputs'!$D$38,IF(10=2,'1.Inputs'!$D$39,$E280)))/(1-'1.Inputs'!$D$42)*$D280*(1+$G280)^(10-1))-('1.Inputs'!$D$37*12*IF(10=1,'1.Inputs'!$D$38,IF(10=2,'1.Inputs'!$D$39,$E280)))*'1.Inputs'!$D$43*(1+$G280)^(10-1)-'1.Inputs'!$D$44*(1+$G280)^(10-1)-('1.Inputs'!$D$20/'1.Inputs'!$D$27+'1.Inputs'!$D$23/'1.Inputs'!$D$28)))*'1.Inputs'!$D$53+('1.Inputs'!$D$20/'1.Inputs'!$D$27+'1.Inputs'!$D$23/'1.Inputs'!$D$28)-(Q280-P280)+(('1.Inputs'!$D$20+'1.Inputs'!$D$23-('1.Inputs'!$D$20/'1.Inputs'!$D$27+'1.Inputs'!$D$23/'1.Inputs'!$D$28)*'1.Inputs'!$D$10)*'1.Inputs'!$D$60+'1.Inputs'!$D$19*'1.Inputs'!$D$59+Q280)</f>
        <v>4033786048.3334203</v>
      </c>
      <c r="AC280" s="36">
        <f ca="1">S280-AC$13-AC$14+MIN(AC$13,MAX(0,((('1.Inputs'!$D$37*12*IF(1=1,'1.Inputs'!$D$38,IF(1=2,'1.Inputs'!$D$39,$E280)))*$F280*(('1.Inputs'!$D$40)+(1-'1.Inputs'!$D$40)*(1+'1.Inputs'!$D$41))*(1+$G280)^(1-1))-(('1.Inputs'!$D$37*12*IF(1=1,'1.Inputs'!$D$38,IF(1=2,'1.Inputs'!$D$39,$E280)))/(1-'1.Inputs'!$D$42)*$D280*(1+$G280)^(1-1))-('1.Inputs'!$D$37*12*IF(1=1,'1.Inputs'!$D$38,IF(1=2,'1.Inputs'!$D$39,$E280)))*'1.Inputs'!$D$43*(1+$G280)^(1-1)-'1.Inputs'!$D$44*(1+$G280)^(1-1)-('1.Inputs'!$D$20/'1.Inputs'!$D$27+'1.Inputs'!$D$23/'1.Inputs'!$D$28))))*'1.Inputs'!$D$53</f>
        <v>-485986834.69270396</v>
      </c>
      <c r="AD280" s="36">
        <f ca="1">T280-AD$13-AD$14+MIN(AD$13,MAX(0,((('1.Inputs'!$D$37*12*IF(2=1,'1.Inputs'!$D$38,IF(2=2,'1.Inputs'!$D$39,$E280)))*$F280*(('1.Inputs'!$D$40)+(1-'1.Inputs'!$D$40)*(1+'1.Inputs'!$D$41))*(1+$G280)^(2-1))-(('1.Inputs'!$D$37*12*IF(2=1,'1.Inputs'!$D$38,IF(2=2,'1.Inputs'!$D$39,$E280)))/(1-'1.Inputs'!$D$42)*$D280*(1+$G280)^(2-1))-('1.Inputs'!$D$37*12*IF(2=1,'1.Inputs'!$D$38,IF(2=2,'1.Inputs'!$D$39,$E280)))*'1.Inputs'!$D$43*(1+$G280)^(2-1)-'1.Inputs'!$D$44*(1+$G280)^(2-1)-('1.Inputs'!$D$20/'1.Inputs'!$D$27+'1.Inputs'!$D$23/'1.Inputs'!$D$28))))*'1.Inputs'!$D$53</f>
        <v>367246690.90320981</v>
      </c>
      <c r="AE280" s="36">
        <f ca="1">U280-AE$13-AE$14+MIN(AE$13,MAX(0,((('1.Inputs'!$D$37*12*IF(3=1,'1.Inputs'!$D$38,IF(3=2,'1.Inputs'!$D$39,$E280)))*$F280*(('1.Inputs'!$D$40)+(1-'1.Inputs'!$D$40)*(1+'1.Inputs'!$D$41))*(1+$G280)^(3-1))-(('1.Inputs'!$D$37*12*IF(3=1,'1.Inputs'!$D$38,IF(3=2,'1.Inputs'!$D$39,$E280)))/(1-'1.Inputs'!$D$42)*$D280*(1+$G280)^(3-1))-('1.Inputs'!$D$37*12*IF(3=1,'1.Inputs'!$D$38,IF(3=2,'1.Inputs'!$D$39,$E280)))*'1.Inputs'!$D$43*(1+$G280)^(3-1)-'1.Inputs'!$D$44*(1+$G280)^(3-1)-('1.Inputs'!$D$20/'1.Inputs'!$D$27+'1.Inputs'!$D$23/'1.Inputs'!$D$28))))*'1.Inputs'!$D$53</f>
        <v>519201335.15956593</v>
      </c>
      <c r="AF280" s="36">
        <f ca="1">V280-AF$13-AF$14+MIN(AF$13,MAX(0,((('1.Inputs'!$D$37*12*IF(4=1,'1.Inputs'!$D$38,IF(4=2,'1.Inputs'!$D$39,$E280)))*$F280*(('1.Inputs'!$D$40)+(1-'1.Inputs'!$D$40)*(1+'1.Inputs'!$D$41))*(1+$G280)^(4-1))-(('1.Inputs'!$D$37*12*IF(4=1,'1.Inputs'!$D$38,IF(4=2,'1.Inputs'!$D$39,$E280)))/(1-'1.Inputs'!$D$42)*$D280*(1+$G280)^(4-1))-('1.Inputs'!$D$37*12*IF(4=1,'1.Inputs'!$D$38,IF(4=2,'1.Inputs'!$D$39,$E280)))*'1.Inputs'!$D$43*(1+$G280)^(4-1)-'1.Inputs'!$D$44*(1+$G280)^(4-1)-('1.Inputs'!$D$20/'1.Inputs'!$D$27+'1.Inputs'!$D$23/'1.Inputs'!$D$28))))*'1.Inputs'!$D$53</f>
        <v>824092266.14570117</v>
      </c>
      <c r="AG280" s="36">
        <f ca="1">W280-AG$13-AG$14+MIN(AG$13,MAX(0,((('1.Inputs'!$D$37*12*IF(5=1,'1.Inputs'!$D$38,IF(5=2,'1.Inputs'!$D$39,$E280)))*$F280*(('1.Inputs'!$D$40)+(1-'1.Inputs'!$D$40)*(1+'1.Inputs'!$D$41))*(1+$G280)^(5-1))-(('1.Inputs'!$D$37*12*IF(5=1,'1.Inputs'!$D$38,IF(5=2,'1.Inputs'!$D$39,$E280)))/(1-'1.Inputs'!$D$42)*$D280*(1+$G280)^(5-1))-('1.Inputs'!$D$37*12*IF(5=1,'1.Inputs'!$D$38,IF(5=2,'1.Inputs'!$D$39,$E280)))*'1.Inputs'!$D$43*(1+$G280)^(5-1)-'1.Inputs'!$D$44*(1+$G280)^(5-1)-('1.Inputs'!$D$20/'1.Inputs'!$D$27+'1.Inputs'!$D$23/'1.Inputs'!$D$28))))*'1.Inputs'!$D$53</f>
        <v>884923645.83886671</v>
      </c>
      <c r="AH280" s="36">
        <f ca="1">X280-AH$13-AH$14+MIN(AH$13,MAX(0,((('1.Inputs'!$D$37*12*IF(6=1,'1.Inputs'!$D$38,IF(6=2,'1.Inputs'!$D$39,$E280)))*$F280*(('1.Inputs'!$D$40)+(1-'1.Inputs'!$D$40)*(1+'1.Inputs'!$D$41))*(1+$G280)^(6-1))-(('1.Inputs'!$D$37*12*IF(6=1,'1.Inputs'!$D$38,IF(6=2,'1.Inputs'!$D$39,$E280)))/(1-'1.Inputs'!$D$42)*$D280*(1+$G280)^(6-1))-('1.Inputs'!$D$37*12*IF(6=1,'1.Inputs'!$D$38,IF(6=2,'1.Inputs'!$D$39,$E280)))*'1.Inputs'!$D$43*(1+$G280)^(6-1)-'1.Inputs'!$D$44*(1+$G280)^(6-1)-('1.Inputs'!$D$20/'1.Inputs'!$D$27+'1.Inputs'!$D$23/'1.Inputs'!$D$28))))*'1.Inputs'!$D$53</f>
        <v>947332126.40065169</v>
      </c>
      <c r="AI280" s="36">
        <f ca="1">Y280-AI$13-AI$14+MIN(AI$13,MAX(0,((('1.Inputs'!$D$37*12*IF(7=1,'1.Inputs'!$D$38,IF(7=2,'1.Inputs'!$D$39,$E280)))*$F280*(('1.Inputs'!$D$40)+(1-'1.Inputs'!$D$40)*(1+'1.Inputs'!$D$41))*(1+$G280)^(7-1))-(('1.Inputs'!$D$37*12*IF(7=1,'1.Inputs'!$D$38,IF(7=2,'1.Inputs'!$D$39,$E280)))/(1-'1.Inputs'!$D$42)*$D280*(1+$G280)^(7-1))-('1.Inputs'!$D$37*12*IF(7=1,'1.Inputs'!$D$38,IF(7=2,'1.Inputs'!$D$39,$E280)))*'1.Inputs'!$D$43*(1+$G280)^(7-1)-'1.Inputs'!$D$44*(1+$G280)^(7-1)-('1.Inputs'!$D$20/'1.Inputs'!$D$27+'1.Inputs'!$D$23/'1.Inputs'!$D$28))))*'1.Inputs'!$D$53</f>
        <v>1011377435.1434946</v>
      </c>
      <c r="AJ280" s="36">
        <f ca="1">Z280-AJ$13-AJ$14+MIN(AJ$13,MAX(0,((('1.Inputs'!$D$37*12*IF(8=1,'1.Inputs'!$D$38,IF(8=2,'1.Inputs'!$D$39,$E280)))*$F280*(('1.Inputs'!$D$40)+(1-'1.Inputs'!$D$40)*(1+'1.Inputs'!$D$41))*(1+$G280)^(8-1))-(('1.Inputs'!$D$37*12*IF(8=1,'1.Inputs'!$D$38,IF(8=2,'1.Inputs'!$D$39,$E280)))/(1-'1.Inputs'!$D$42)*$D280*(1+$G280)^(8-1))-('1.Inputs'!$D$37*12*IF(8=1,'1.Inputs'!$D$38,IF(8=2,'1.Inputs'!$D$39,$E280)))*'1.Inputs'!$D$43*(1+$G280)^(8-1)-'1.Inputs'!$D$44*(1+$G280)^(8-1)-('1.Inputs'!$D$20/'1.Inputs'!$D$27+'1.Inputs'!$D$23/'1.Inputs'!$D$28))))*'1.Inputs'!$D$53</f>
        <v>1323121561.3479259</v>
      </c>
      <c r="AK280" s="36">
        <f ca="1">AA280-AK$13-AK$14+MIN(AK$13,MAX(0,((('1.Inputs'!$D$37*12*IF(9=1,'1.Inputs'!$D$38,IF(9=2,'1.Inputs'!$D$39,$E280)))*$F280*(('1.Inputs'!$D$40)+(1-'1.Inputs'!$D$40)*(1+'1.Inputs'!$D$41))*(1+$G280)^(9-1))-(('1.Inputs'!$D$37*12*IF(9=1,'1.Inputs'!$D$38,IF(9=2,'1.Inputs'!$D$39,$E280)))/(1-'1.Inputs'!$D$42)*$D280*(1+$G280)^(9-1))-('1.Inputs'!$D$37*12*IF(9=1,'1.Inputs'!$D$38,IF(9=2,'1.Inputs'!$D$39,$E280)))*'1.Inputs'!$D$43*(1+$G280)^(9-1)-'1.Inputs'!$D$44*(1+$G280)^(9-1)-('1.Inputs'!$D$20/'1.Inputs'!$D$27+'1.Inputs'!$D$23/'1.Inputs'!$D$28))))*'1.Inputs'!$D$53</f>
        <v>1371440841.926899</v>
      </c>
      <c r="AL280" s="36">
        <f ca="1">AB280-AL$13-AL$14+MIN(AL$13,MAX(0,((('1.Inputs'!$D$37*12*IF(10=1,'1.Inputs'!$D$38,IF(10=2,'1.Inputs'!$D$39,$E280)))*$F280*(('1.Inputs'!$D$40)+(1-'1.Inputs'!$D$40)*(1+'1.Inputs'!$D$41))*(1+$G280)^(10-1))-(('1.Inputs'!$D$37*12*IF(10=1,'1.Inputs'!$D$38,IF(10=2,'1.Inputs'!$D$39,$E280)))/(1-'1.Inputs'!$D$42)*$D280*(1+$G280)^(10-1))-('1.Inputs'!$D$37*12*IF(10=1,'1.Inputs'!$D$38,IF(10=2,'1.Inputs'!$D$39,$E280)))*'1.Inputs'!$D$43*(1+$G280)^(10-1)-'1.Inputs'!$D$44*(1+$G280)^(10-1)-('1.Inputs'!$D$20/'1.Inputs'!$D$27+'1.Inputs'!$D$23/'1.Inputs'!$D$28))))*'1.Inputs'!$D$53+'1.Inputs'!$D$35</f>
        <v>4833786048.3334198</v>
      </c>
      <c r="AM280" s="48">
        <f ca="1">R280+NPV('1.Inputs'!$D$55,S280:AB280)</f>
        <v>3557265973.3997879</v>
      </c>
      <c r="AN280" s="48">
        <f ca="1">-('1.Inputs'!$D$24*(1-'1.Inputs'!$D$31)+'1.Inputs'!$D$35)+NPV('1.Inputs'!$D$54,AC280:AL280)</f>
        <v>1612949112.9437194</v>
      </c>
      <c r="AO280" s="36">
        <f t="shared" ca="1" si="37"/>
        <v>-2.6425937309803791</v>
      </c>
      <c r="AP280" s="36">
        <f t="shared" ca="1" si="38"/>
        <v>2.1878590832306046</v>
      </c>
      <c r="AQ280" s="36">
        <f ca="1">'1.Inputs'!$D$35+MIN(SUM($AC280:AC280),SUM($AC280:AD280),SUM($AC280:AE280),SUM($AC280:AF280),SUM($AC280:AG280),SUM($AC280:AH280),SUM($AC280:AI280),SUM($AC280:AJ280),SUM($AC280:AK280),SUM($AC280:AL280))</f>
        <v>314013165.30729604</v>
      </c>
      <c r="AR280" s="36">
        <f ca="1">IF(AP280&lt;'1.Inputs'!$D$57,1,0)</f>
        <v>0</v>
      </c>
      <c r="AS280" s="36">
        <f t="shared" ca="1" si="39"/>
        <v>0</v>
      </c>
    </row>
    <row r="281" spans="2:45" ht="15" customHeight="1" x14ac:dyDescent="0.25">
      <c r="B281" s="36">
        <v>266</v>
      </c>
      <c r="C281" s="36">
        <f t="shared" ca="1" si="32"/>
        <v>0.45279585471985906</v>
      </c>
      <c r="D281" s="36">
        <f t="shared" ca="1" si="33"/>
        <v>17642.449784272383</v>
      </c>
      <c r="E281" s="47">
        <f t="shared" ca="1" si="34"/>
        <v>0.82223855040761629</v>
      </c>
      <c r="F281" s="36">
        <f t="shared" ca="1" si="35"/>
        <v>30538.631273228399</v>
      </c>
      <c r="G281" s="36">
        <f t="shared" ca="1" si="36"/>
        <v>3.5068453628379175E-2</v>
      </c>
      <c r="H281" s="36">
        <f ca="1">((('1.Inputs'!$D$37*12*IF(1=1,'1.Inputs'!$D$38,IF(1=2,'1.Inputs'!$D$39,$E281)))*$F281*(('1.Inputs'!$D$40)+(1-'1.Inputs'!$D$40)*(1+'1.Inputs'!$D$41))*(1+$G281)^(1-1))*'1.Inputs'!$D$47+(('1.Inputs'!$D$37*12*IF(1=1,'1.Inputs'!$D$38,IF(1=2,'1.Inputs'!$D$39,$E281)))/(1-'1.Inputs'!$D$42)*$D281*(1+$G281)^(1-1))*('1.Inputs'!$D$48-'1.Inputs'!$D$49))/'1.Inputs'!$D$51</f>
        <v>800802843.22101867</v>
      </c>
      <c r="I281" s="36">
        <f ca="1">((('1.Inputs'!$D$37*12*IF(2=1,'1.Inputs'!$D$38,IF(2=2,'1.Inputs'!$D$39,$E281)))*$F281*(('1.Inputs'!$D$40)+(1-'1.Inputs'!$D$40)*(1+'1.Inputs'!$D$41))*(1+$G281)^(2-1))*'1.Inputs'!$D$47+(('1.Inputs'!$D$37*12*IF(2=1,'1.Inputs'!$D$38,IF(2=2,'1.Inputs'!$D$39,$E281)))/(1-'1.Inputs'!$D$42)*$D281*(1+$G281)^(2-1))*('1.Inputs'!$D$48-'1.Inputs'!$D$49))/'1.Inputs'!$D$51</f>
        <v>1160440064.8315849</v>
      </c>
      <c r="J281" s="36">
        <f ca="1">((('1.Inputs'!$D$37*12*IF(3=1,'1.Inputs'!$D$38,IF(3=2,'1.Inputs'!$D$39,$E281)))*$F281*(('1.Inputs'!$D$40)+(1-'1.Inputs'!$D$40)*(1+'1.Inputs'!$D$41))*(1+$G281)^(3-1))*'1.Inputs'!$D$47+(('1.Inputs'!$D$37*12*IF(3=1,'1.Inputs'!$D$38,IF(3=2,'1.Inputs'!$D$39,$E281)))/(1-'1.Inputs'!$D$42)*$D281*(1+$G281)^(3-1))*('1.Inputs'!$D$48-'1.Inputs'!$D$49))/'1.Inputs'!$D$51</f>
        <v>1410884888.3475316</v>
      </c>
      <c r="K281" s="36">
        <f ca="1">((('1.Inputs'!$D$37*12*IF(4=1,'1.Inputs'!$D$38,IF(4=2,'1.Inputs'!$D$39,$E281)))*$F281*(('1.Inputs'!$D$40)+(1-'1.Inputs'!$D$40)*(1+'1.Inputs'!$D$41))*(1+$G281)^(4-1))*'1.Inputs'!$D$47+(('1.Inputs'!$D$37*12*IF(4=1,'1.Inputs'!$D$38,IF(4=2,'1.Inputs'!$D$39,$E281)))/(1-'1.Inputs'!$D$42)*$D281*(1+$G281)^(4-1))*('1.Inputs'!$D$48-'1.Inputs'!$D$49))/'1.Inputs'!$D$51</f>
        <v>1460362439.6295278</v>
      </c>
      <c r="L281" s="36">
        <f ca="1">((('1.Inputs'!$D$37*12*IF(5=1,'1.Inputs'!$D$38,IF(5=2,'1.Inputs'!$D$39,$E281)))*$F281*(('1.Inputs'!$D$40)+(1-'1.Inputs'!$D$40)*(1+'1.Inputs'!$D$41))*(1+$G281)^(5-1))*'1.Inputs'!$D$47+(('1.Inputs'!$D$37*12*IF(5=1,'1.Inputs'!$D$38,IF(5=2,'1.Inputs'!$D$39,$E281)))/(1-'1.Inputs'!$D$42)*$D281*(1+$G281)^(5-1))*('1.Inputs'!$D$48-'1.Inputs'!$D$49))/'1.Inputs'!$D$51</f>
        <v>1511575092.1243024</v>
      </c>
      <c r="M281" s="36">
        <f ca="1">((('1.Inputs'!$D$37*12*IF(6=1,'1.Inputs'!$D$38,IF(6=2,'1.Inputs'!$D$39,$E281)))*$F281*(('1.Inputs'!$D$40)+(1-'1.Inputs'!$D$40)*(1+'1.Inputs'!$D$41))*(1+$G281)^(6-1))*'1.Inputs'!$D$47+(('1.Inputs'!$D$37*12*IF(6=1,'1.Inputs'!$D$38,IF(6=2,'1.Inputs'!$D$39,$E281)))/(1-'1.Inputs'!$D$42)*$D281*(1+$G281)^(6-1))*('1.Inputs'!$D$48-'1.Inputs'!$D$49))/'1.Inputs'!$D$51</f>
        <v>1564583693.1482763</v>
      </c>
      <c r="N281" s="36">
        <f ca="1">((('1.Inputs'!$D$37*12*IF(7=1,'1.Inputs'!$D$38,IF(7=2,'1.Inputs'!$D$39,$E281)))*$F281*(('1.Inputs'!$D$40)+(1-'1.Inputs'!$D$40)*(1+'1.Inputs'!$D$41))*(1+$G281)^(7-1))*'1.Inputs'!$D$47+(('1.Inputs'!$D$37*12*IF(7=1,'1.Inputs'!$D$38,IF(7=2,'1.Inputs'!$D$39,$E281)))/(1-'1.Inputs'!$D$42)*$D281*(1+$G281)^(7-1))*('1.Inputs'!$D$48-'1.Inputs'!$D$49))/'1.Inputs'!$D$51</f>
        <v>1619451223.8391652</v>
      </c>
      <c r="O281" s="36">
        <f ca="1">((('1.Inputs'!$D$37*12*IF(8=1,'1.Inputs'!$D$38,IF(8=2,'1.Inputs'!$D$39,$E281)))*$F281*(('1.Inputs'!$D$40)+(1-'1.Inputs'!$D$40)*(1+'1.Inputs'!$D$41))*(1+$G281)^(8-1))*'1.Inputs'!$D$47+(('1.Inputs'!$D$37*12*IF(8=1,'1.Inputs'!$D$38,IF(8=2,'1.Inputs'!$D$39,$E281)))/(1-'1.Inputs'!$D$42)*$D281*(1+$G281)^(8-1))*('1.Inputs'!$D$48-'1.Inputs'!$D$49))/'1.Inputs'!$D$51</f>
        <v>1676242873.9857907</v>
      </c>
      <c r="P281" s="36">
        <f ca="1">((('1.Inputs'!$D$37*12*IF(9=1,'1.Inputs'!$D$38,IF(9=2,'1.Inputs'!$D$39,$E281)))*$F281*(('1.Inputs'!$D$40)+(1-'1.Inputs'!$D$40)*(1+'1.Inputs'!$D$41))*(1+$G281)^(9-1))*'1.Inputs'!$D$47+(('1.Inputs'!$D$37*12*IF(9=1,'1.Inputs'!$D$38,IF(9=2,'1.Inputs'!$D$39,$E281)))/(1-'1.Inputs'!$D$42)*$D281*(1+$G281)^(9-1))*('1.Inputs'!$D$48-'1.Inputs'!$D$49))/'1.Inputs'!$D$51</f>
        <v>1735026119.4820623</v>
      </c>
      <c r="Q281" s="36">
        <f ca="1">((('1.Inputs'!$D$37*12*IF(10=1,'1.Inputs'!$D$38,IF(10=2,'1.Inputs'!$D$39,$E281)))*$F281*(('1.Inputs'!$D$40)+(1-'1.Inputs'!$D$40)*(1+'1.Inputs'!$D$41))*(1+$G281)^(10-1))*'1.Inputs'!$D$47+(('1.Inputs'!$D$37*12*IF(10=1,'1.Inputs'!$D$38,IF(10=2,'1.Inputs'!$D$39,$E281)))/(1-'1.Inputs'!$D$42)*$D281*(1+$G281)^(10-1))*('1.Inputs'!$D$48-'1.Inputs'!$D$49))/'1.Inputs'!$D$51</f>
        <v>1795870802.4971459</v>
      </c>
      <c r="R281" s="36">
        <f>-'1.Inputs'!$D$24</f>
        <v>-2050000000</v>
      </c>
      <c r="S281" s="36">
        <f ca="1">((('1.Inputs'!$D$37*12*IF(1=1,'1.Inputs'!$D$38,IF(1=2,'1.Inputs'!$D$39,$E281)))*$F281*(('1.Inputs'!$D$40)+(1-'1.Inputs'!$D$40)*(1+'1.Inputs'!$D$41))*(1+$G281)^(1-1))-(('1.Inputs'!$D$37*12*IF(1=1,'1.Inputs'!$D$38,IF(1=2,'1.Inputs'!$D$39,$E281)))/(1-'1.Inputs'!$D$42)*$D281*(1+$G281)^(1-1))-('1.Inputs'!$D$37*12*IF(1=1,'1.Inputs'!$D$38,IF(1=2,'1.Inputs'!$D$39,$E281)))*'1.Inputs'!$D$43*(1+$G281)^(1-1)-'1.Inputs'!$D$44*(1+$G281)^(1-1)-('1.Inputs'!$D$20/'1.Inputs'!$D$27+'1.Inputs'!$D$23/'1.Inputs'!$D$28))-MAX(0,((('1.Inputs'!$D$37*12*IF(1=1,'1.Inputs'!$D$38,IF(1=2,'1.Inputs'!$D$39,$E281)))*$F281*(('1.Inputs'!$D$40)+(1-'1.Inputs'!$D$40)*(1+'1.Inputs'!$D$41))*(1+$G281)^(1-1))-(('1.Inputs'!$D$37*12*IF(1=1,'1.Inputs'!$D$38,IF(1=2,'1.Inputs'!$D$39,$E281)))/(1-'1.Inputs'!$D$42)*$D281*(1+$G281)^(1-1))-('1.Inputs'!$D$37*12*IF(1=1,'1.Inputs'!$D$38,IF(1=2,'1.Inputs'!$D$39,$E281)))*'1.Inputs'!$D$43*(1+$G281)^(1-1)-'1.Inputs'!$D$44*(1+$G281)^(1-1)-('1.Inputs'!$D$20/'1.Inputs'!$D$27+'1.Inputs'!$D$23/'1.Inputs'!$D$28)))*'1.Inputs'!$D$53+('1.Inputs'!$D$20/'1.Inputs'!$D$27+'1.Inputs'!$D$23/'1.Inputs'!$D$28)-H281</f>
        <v>-406752064.37435949</v>
      </c>
      <c r="T281" s="36">
        <f ca="1">((('1.Inputs'!$D$37*12*IF(2=1,'1.Inputs'!$D$38,IF(2=2,'1.Inputs'!$D$39,$E281)))*$F281*(('1.Inputs'!$D$40)+(1-'1.Inputs'!$D$40)*(1+'1.Inputs'!$D$41))*(1+$G281)^(2-1))-(('1.Inputs'!$D$37*12*IF(2=1,'1.Inputs'!$D$38,IF(2=2,'1.Inputs'!$D$39,$E281)))/(1-'1.Inputs'!$D$42)*$D281*(1+$G281)^(2-1))-('1.Inputs'!$D$37*12*IF(2=1,'1.Inputs'!$D$38,IF(2=2,'1.Inputs'!$D$39,$E281)))*'1.Inputs'!$D$43*(1+$G281)^(2-1)-'1.Inputs'!$D$44*(1+$G281)^(2-1)-('1.Inputs'!$D$20/'1.Inputs'!$D$27+'1.Inputs'!$D$23/'1.Inputs'!$D$28))-MAX(0,((('1.Inputs'!$D$37*12*IF(2=1,'1.Inputs'!$D$38,IF(2=2,'1.Inputs'!$D$39,$E281)))*$F281*(('1.Inputs'!$D$40)+(1-'1.Inputs'!$D$40)*(1+'1.Inputs'!$D$41))*(1+$G281)^(2-1))-(('1.Inputs'!$D$37*12*IF(2=1,'1.Inputs'!$D$38,IF(2=2,'1.Inputs'!$D$39,$E281)))/(1-'1.Inputs'!$D$42)*$D281*(1+$G281)^(2-1))-('1.Inputs'!$D$37*12*IF(2=1,'1.Inputs'!$D$38,IF(2=2,'1.Inputs'!$D$39,$E281)))*'1.Inputs'!$D$43*(1+$G281)^(2-1)-'1.Inputs'!$D$44*(1+$G281)^(2-1)-('1.Inputs'!$D$20/'1.Inputs'!$D$27+'1.Inputs'!$D$23/'1.Inputs'!$D$28)))*'1.Inputs'!$D$53+('1.Inputs'!$D$20/'1.Inputs'!$D$27+'1.Inputs'!$D$23/'1.Inputs'!$D$28)-(I281-H281)</f>
        <v>432366360.76757503</v>
      </c>
      <c r="U281" s="36">
        <f ca="1">((('1.Inputs'!$D$37*12*IF(3=1,'1.Inputs'!$D$38,IF(3=2,'1.Inputs'!$D$39,$E281)))*$F281*(('1.Inputs'!$D$40)+(1-'1.Inputs'!$D$40)*(1+'1.Inputs'!$D$41))*(1+$G281)^(3-1))-(('1.Inputs'!$D$37*12*IF(3=1,'1.Inputs'!$D$38,IF(3=2,'1.Inputs'!$D$39,$E281)))/(1-'1.Inputs'!$D$42)*$D281*(1+$G281)^(3-1))-('1.Inputs'!$D$37*12*IF(3=1,'1.Inputs'!$D$38,IF(3=2,'1.Inputs'!$D$39,$E281)))*'1.Inputs'!$D$43*(1+$G281)^(3-1)-'1.Inputs'!$D$44*(1+$G281)^(3-1)-('1.Inputs'!$D$20/'1.Inputs'!$D$27+'1.Inputs'!$D$23/'1.Inputs'!$D$28))-MAX(0,((('1.Inputs'!$D$37*12*IF(3=1,'1.Inputs'!$D$38,IF(3=2,'1.Inputs'!$D$39,$E281)))*$F281*(('1.Inputs'!$D$40)+(1-'1.Inputs'!$D$40)*(1+'1.Inputs'!$D$41))*(1+$G281)^(3-1))-(('1.Inputs'!$D$37*12*IF(3=1,'1.Inputs'!$D$38,IF(3=2,'1.Inputs'!$D$39,$E281)))/(1-'1.Inputs'!$D$42)*$D281*(1+$G281)^(3-1))-('1.Inputs'!$D$37*12*IF(3=1,'1.Inputs'!$D$38,IF(3=2,'1.Inputs'!$D$39,$E281)))*'1.Inputs'!$D$43*(1+$G281)^(3-1)-'1.Inputs'!$D$44*(1+$G281)^(3-1)-('1.Inputs'!$D$20/'1.Inputs'!$D$27+'1.Inputs'!$D$23/'1.Inputs'!$D$28)))*'1.Inputs'!$D$53+('1.Inputs'!$D$20/'1.Inputs'!$D$27+'1.Inputs'!$D$23/'1.Inputs'!$D$28)-(J281-I281)</f>
        <v>811737685.49129176</v>
      </c>
      <c r="V281" s="36">
        <f ca="1">((('1.Inputs'!$D$37*12*IF(4=1,'1.Inputs'!$D$38,IF(4=2,'1.Inputs'!$D$39,$E281)))*$F281*(('1.Inputs'!$D$40)+(1-'1.Inputs'!$D$40)*(1+'1.Inputs'!$D$41))*(1+$G281)^(4-1))-(('1.Inputs'!$D$37*12*IF(4=1,'1.Inputs'!$D$38,IF(4=2,'1.Inputs'!$D$39,$E281)))/(1-'1.Inputs'!$D$42)*$D281*(1+$G281)^(4-1))-('1.Inputs'!$D$37*12*IF(4=1,'1.Inputs'!$D$38,IF(4=2,'1.Inputs'!$D$39,$E281)))*'1.Inputs'!$D$43*(1+$G281)^(4-1)-'1.Inputs'!$D$44*(1+$G281)^(4-1)-('1.Inputs'!$D$20/'1.Inputs'!$D$27+'1.Inputs'!$D$23/'1.Inputs'!$D$28))-MAX(0,((('1.Inputs'!$D$37*12*IF(4=1,'1.Inputs'!$D$38,IF(4=2,'1.Inputs'!$D$39,$E281)))*$F281*(('1.Inputs'!$D$40)+(1-'1.Inputs'!$D$40)*(1+'1.Inputs'!$D$41))*(1+$G281)^(4-1))-(('1.Inputs'!$D$37*12*IF(4=1,'1.Inputs'!$D$38,IF(4=2,'1.Inputs'!$D$39,$E281)))/(1-'1.Inputs'!$D$42)*$D281*(1+$G281)^(4-1))-('1.Inputs'!$D$37*12*IF(4=1,'1.Inputs'!$D$38,IF(4=2,'1.Inputs'!$D$39,$E281)))*'1.Inputs'!$D$43*(1+$G281)^(4-1)-'1.Inputs'!$D$44*(1+$G281)^(4-1)-('1.Inputs'!$D$20/'1.Inputs'!$D$27+'1.Inputs'!$D$23/'1.Inputs'!$D$28)))*'1.Inputs'!$D$53+('1.Inputs'!$D$20/'1.Inputs'!$D$27+'1.Inputs'!$D$23/'1.Inputs'!$D$28)-(K281-J281)</f>
        <v>1048297071.353297</v>
      </c>
      <c r="W281" s="36">
        <f ca="1">((('1.Inputs'!$D$37*12*IF(5=1,'1.Inputs'!$D$38,IF(5=2,'1.Inputs'!$D$39,$E281)))*$F281*(('1.Inputs'!$D$40)+(1-'1.Inputs'!$D$40)*(1+'1.Inputs'!$D$41))*(1+$G281)^(5-1))-(('1.Inputs'!$D$37*12*IF(5=1,'1.Inputs'!$D$38,IF(5=2,'1.Inputs'!$D$39,$E281)))/(1-'1.Inputs'!$D$42)*$D281*(1+$G281)^(5-1))-('1.Inputs'!$D$37*12*IF(5=1,'1.Inputs'!$D$38,IF(5=2,'1.Inputs'!$D$39,$E281)))*'1.Inputs'!$D$43*(1+$G281)^(5-1)-'1.Inputs'!$D$44*(1+$G281)^(5-1)-('1.Inputs'!$D$20/'1.Inputs'!$D$27+'1.Inputs'!$D$23/'1.Inputs'!$D$28))-MAX(0,((('1.Inputs'!$D$37*12*IF(5=1,'1.Inputs'!$D$38,IF(5=2,'1.Inputs'!$D$39,$E281)))*$F281*(('1.Inputs'!$D$40)+(1-'1.Inputs'!$D$40)*(1+'1.Inputs'!$D$41))*(1+$G281)^(5-1))-(('1.Inputs'!$D$37*12*IF(5=1,'1.Inputs'!$D$38,IF(5=2,'1.Inputs'!$D$39,$E281)))/(1-'1.Inputs'!$D$42)*$D281*(1+$G281)^(5-1))-('1.Inputs'!$D$37*12*IF(5=1,'1.Inputs'!$D$38,IF(5=2,'1.Inputs'!$D$39,$E281)))*'1.Inputs'!$D$43*(1+$G281)^(5-1)-'1.Inputs'!$D$44*(1+$G281)^(5-1)-('1.Inputs'!$D$20/'1.Inputs'!$D$27+'1.Inputs'!$D$23/'1.Inputs'!$D$28)))*'1.Inputs'!$D$53+('1.Inputs'!$D$20/'1.Inputs'!$D$27+'1.Inputs'!$D$23/'1.Inputs'!$D$28)-(L281-K281)</f>
        <v>1083402244.1548746</v>
      </c>
      <c r="X281" s="36">
        <f ca="1">((('1.Inputs'!$D$37*12*IF(6=1,'1.Inputs'!$D$38,IF(6=2,'1.Inputs'!$D$39,$E281)))*$F281*(('1.Inputs'!$D$40)+(1-'1.Inputs'!$D$40)*(1+'1.Inputs'!$D$41))*(1+$G281)^(6-1))-(('1.Inputs'!$D$37*12*IF(6=1,'1.Inputs'!$D$38,IF(6=2,'1.Inputs'!$D$39,$E281)))/(1-'1.Inputs'!$D$42)*$D281*(1+$G281)^(6-1))-('1.Inputs'!$D$37*12*IF(6=1,'1.Inputs'!$D$38,IF(6=2,'1.Inputs'!$D$39,$E281)))*'1.Inputs'!$D$43*(1+$G281)^(6-1)-'1.Inputs'!$D$44*(1+$G281)^(6-1)-('1.Inputs'!$D$20/'1.Inputs'!$D$27+'1.Inputs'!$D$23/'1.Inputs'!$D$28))-MAX(0,((('1.Inputs'!$D$37*12*IF(6=1,'1.Inputs'!$D$38,IF(6=2,'1.Inputs'!$D$39,$E281)))*$F281*(('1.Inputs'!$D$40)+(1-'1.Inputs'!$D$40)*(1+'1.Inputs'!$D$41))*(1+$G281)^(6-1))-(('1.Inputs'!$D$37*12*IF(6=1,'1.Inputs'!$D$38,IF(6=2,'1.Inputs'!$D$39,$E281)))/(1-'1.Inputs'!$D$42)*$D281*(1+$G281)^(6-1))-('1.Inputs'!$D$37*12*IF(6=1,'1.Inputs'!$D$38,IF(6=2,'1.Inputs'!$D$39,$E281)))*'1.Inputs'!$D$43*(1+$G281)^(6-1)-'1.Inputs'!$D$44*(1+$G281)^(6-1)-('1.Inputs'!$D$20/'1.Inputs'!$D$27+'1.Inputs'!$D$23/'1.Inputs'!$D$28)))*'1.Inputs'!$D$53+('1.Inputs'!$D$20/'1.Inputs'!$D$27+'1.Inputs'!$D$23/'1.Inputs'!$D$28)-(M281-L281)</f>
        <v>1119738501.080961</v>
      </c>
      <c r="Y281" s="36">
        <f ca="1">((('1.Inputs'!$D$37*12*IF(7=1,'1.Inputs'!$D$38,IF(7=2,'1.Inputs'!$D$39,$E281)))*$F281*(('1.Inputs'!$D$40)+(1-'1.Inputs'!$D$40)*(1+'1.Inputs'!$D$41))*(1+$G281)^(7-1))-(('1.Inputs'!$D$37*12*IF(7=1,'1.Inputs'!$D$38,IF(7=2,'1.Inputs'!$D$39,$E281)))/(1-'1.Inputs'!$D$42)*$D281*(1+$G281)^(7-1))-('1.Inputs'!$D$37*12*IF(7=1,'1.Inputs'!$D$38,IF(7=2,'1.Inputs'!$D$39,$E281)))*'1.Inputs'!$D$43*(1+$G281)^(7-1)-'1.Inputs'!$D$44*(1+$G281)^(7-1)-('1.Inputs'!$D$20/'1.Inputs'!$D$27+'1.Inputs'!$D$23/'1.Inputs'!$D$28))-MAX(0,((('1.Inputs'!$D$37*12*IF(7=1,'1.Inputs'!$D$38,IF(7=2,'1.Inputs'!$D$39,$E281)))*$F281*(('1.Inputs'!$D$40)+(1-'1.Inputs'!$D$40)*(1+'1.Inputs'!$D$41))*(1+$G281)^(7-1))-(('1.Inputs'!$D$37*12*IF(7=1,'1.Inputs'!$D$38,IF(7=2,'1.Inputs'!$D$39,$E281)))/(1-'1.Inputs'!$D$42)*$D281*(1+$G281)^(7-1))-('1.Inputs'!$D$37*12*IF(7=1,'1.Inputs'!$D$38,IF(7=2,'1.Inputs'!$D$39,$E281)))*'1.Inputs'!$D$43*(1+$G281)^(7-1)-'1.Inputs'!$D$44*(1+$G281)^(7-1)-('1.Inputs'!$D$20/'1.Inputs'!$D$27+'1.Inputs'!$D$23/'1.Inputs'!$D$28)))*'1.Inputs'!$D$53+('1.Inputs'!$D$20/'1.Inputs'!$D$27+'1.Inputs'!$D$23/'1.Inputs'!$D$28)-(N281-M281)</f>
        <v>1157349014.3480883</v>
      </c>
      <c r="Z281" s="36">
        <f ca="1">((('1.Inputs'!$D$37*12*IF(8=1,'1.Inputs'!$D$38,IF(8=2,'1.Inputs'!$D$39,$E281)))*$F281*(('1.Inputs'!$D$40)+(1-'1.Inputs'!$D$40)*(1+'1.Inputs'!$D$41))*(1+$G281)^(8-1))-(('1.Inputs'!$D$37*12*IF(8=1,'1.Inputs'!$D$38,IF(8=2,'1.Inputs'!$D$39,$E281)))/(1-'1.Inputs'!$D$42)*$D281*(1+$G281)^(8-1))-('1.Inputs'!$D$37*12*IF(8=1,'1.Inputs'!$D$38,IF(8=2,'1.Inputs'!$D$39,$E281)))*'1.Inputs'!$D$43*(1+$G281)^(8-1)-'1.Inputs'!$D$44*(1+$G281)^(8-1)-('1.Inputs'!$D$20/'1.Inputs'!$D$27+'1.Inputs'!$D$23/'1.Inputs'!$D$28))-MAX(0,((('1.Inputs'!$D$37*12*IF(8=1,'1.Inputs'!$D$38,IF(8=2,'1.Inputs'!$D$39,$E281)))*$F281*(('1.Inputs'!$D$40)+(1-'1.Inputs'!$D$40)*(1+'1.Inputs'!$D$41))*(1+$G281)^(8-1))-(('1.Inputs'!$D$37*12*IF(8=1,'1.Inputs'!$D$38,IF(8=2,'1.Inputs'!$D$39,$E281)))/(1-'1.Inputs'!$D$42)*$D281*(1+$G281)^(8-1))-('1.Inputs'!$D$37*12*IF(8=1,'1.Inputs'!$D$38,IF(8=2,'1.Inputs'!$D$39,$E281)))*'1.Inputs'!$D$43*(1+$G281)^(8-1)-'1.Inputs'!$D$44*(1+$G281)^(8-1)-('1.Inputs'!$D$20/'1.Inputs'!$D$27+'1.Inputs'!$D$23/'1.Inputs'!$D$28)))*'1.Inputs'!$D$53+('1.Inputs'!$D$20/'1.Inputs'!$D$27+'1.Inputs'!$D$23/'1.Inputs'!$D$28)-(O281-N281)</f>
        <v>1196278470.1556647</v>
      </c>
      <c r="AA281" s="36">
        <f ca="1">((('1.Inputs'!$D$37*12*IF(9=1,'1.Inputs'!$D$38,IF(9=2,'1.Inputs'!$D$39,$E281)))*$F281*(('1.Inputs'!$D$40)+(1-'1.Inputs'!$D$40)*(1+'1.Inputs'!$D$41))*(1+$G281)^(9-1))-(('1.Inputs'!$D$37*12*IF(9=1,'1.Inputs'!$D$38,IF(9=2,'1.Inputs'!$D$39,$E281)))/(1-'1.Inputs'!$D$42)*$D281*(1+$G281)^(9-1))-('1.Inputs'!$D$37*12*IF(9=1,'1.Inputs'!$D$38,IF(9=2,'1.Inputs'!$D$39,$E281)))*'1.Inputs'!$D$43*(1+$G281)^(9-1)-'1.Inputs'!$D$44*(1+$G281)^(9-1)-('1.Inputs'!$D$20/'1.Inputs'!$D$27+'1.Inputs'!$D$23/'1.Inputs'!$D$28))-MAX(0,((('1.Inputs'!$D$37*12*IF(9=1,'1.Inputs'!$D$38,IF(9=2,'1.Inputs'!$D$39,$E281)))*$F281*(('1.Inputs'!$D$40)+(1-'1.Inputs'!$D$40)*(1+'1.Inputs'!$D$41))*(1+$G281)^(9-1))-(('1.Inputs'!$D$37*12*IF(9=1,'1.Inputs'!$D$38,IF(9=2,'1.Inputs'!$D$39,$E281)))/(1-'1.Inputs'!$D$42)*$D281*(1+$G281)^(9-1))-('1.Inputs'!$D$37*12*IF(9=1,'1.Inputs'!$D$38,IF(9=2,'1.Inputs'!$D$39,$E281)))*'1.Inputs'!$D$43*(1+$G281)^(9-1)-'1.Inputs'!$D$44*(1+$G281)^(9-1)-('1.Inputs'!$D$20/'1.Inputs'!$D$27+'1.Inputs'!$D$23/'1.Inputs'!$D$28)))*'1.Inputs'!$D$53+('1.Inputs'!$D$20/'1.Inputs'!$D$27+'1.Inputs'!$D$23/'1.Inputs'!$D$28)-(P281-O281)</f>
        <v>1236573121.7790046</v>
      </c>
      <c r="AB281" s="36">
        <f ca="1">((('1.Inputs'!$D$37*12*IF(10=1,'1.Inputs'!$D$38,IF(10=2,'1.Inputs'!$D$39,$E281)))*$F281*(('1.Inputs'!$D$40)+(1-'1.Inputs'!$D$40)*(1+'1.Inputs'!$D$41))*(1+$G281)^(10-1))-(('1.Inputs'!$D$37*12*IF(10=1,'1.Inputs'!$D$38,IF(10=2,'1.Inputs'!$D$39,$E281)))/(1-'1.Inputs'!$D$42)*$D281*(1+$G281)^(10-1))-('1.Inputs'!$D$37*12*IF(10=1,'1.Inputs'!$D$38,IF(10=2,'1.Inputs'!$D$39,$E281)))*'1.Inputs'!$D$43*(1+$G281)^(10-1)-'1.Inputs'!$D$44*(1+$G281)^(10-1)-('1.Inputs'!$D$20/'1.Inputs'!$D$27+'1.Inputs'!$D$23/'1.Inputs'!$D$28))-MAX(0,((('1.Inputs'!$D$37*12*IF(10=1,'1.Inputs'!$D$38,IF(10=2,'1.Inputs'!$D$39,$E281)))*$F281*(('1.Inputs'!$D$40)+(1-'1.Inputs'!$D$40)*(1+'1.Inputs'!$D$41))*(1+$G281)^(10-1))-(('1.Inputs'!$D$37*12*IF(10=1,'1.Inputs'!$D$38,IF(10=2,'1.Inputs'!$D$39,$E281)))/(1-'1.Inputs'!$D$42)*$D281*(1+$G281)^(10-1))-('1.Inputs'!$D$37*12*IF(10=1,'1.Inputs'!$D$38,IF(10=2,'1.Inputs'!$D$39,$E281)))*'1.Inputs'!$D$43*(1+$G281)^(10-1)-'1.Inputs'!$D$44*(1+$G281)^(10-1)-('1.Inputs'!$D$20/'1.Inputs'!$D$27+'1.Inputs'!$D$23/'1.Inputs'!$D$28)))*'1.Inputs'!$D$53+('1.Inputs'!$D$20/'1.Inputs'!$D$27+'1.Inputs'!$D$23/'1.Inputs'!$D$28)-(Q281-P281)+(('1.Inputs'!$D$20+'1.Inputs'!$D$23-('1.Inputs'!$D$20/'1.Inputs'!$D$27+'1.Inputs'!$D$23/'1.Inputs'!$D$28)*'1.Inputs'!$D$10)*'1.Inputs'!$D$60+'1.Inputs'!$D$19*'1.Inputs'!$D$59+Q281)</f>
        <v>3774151647.0214171</v>
      </c>
      <c r="AC281" s="36">
        <f ca="1">S281-AC$13-AC$14+MIN(AC$13,MAX(0,((('1.Inputs'!$D$37*12*IF(1=1,'1.Inputs'!$D$38,IF(1=2,'1.Inputs'!$D$39,$E281)))*$F281*(('1.Inputs'!$D$40)+(1-'1.Inputs'!$D$40)*(1+'1.Inputs'!$D$41))*(1+$G281)^(1-1))-(('1.Inputs'!$D$37*12*IF(1=1,'1.Inputs'!$D$38,IF(1=2,'1.Inputs'!$D$39,$E281)))/(1-'1.Inputs'!$D$42)*$D281*(1+$G281)^(1-1))-('1.Inputs'!$D$37*12*IF(1=1,'1.Inputs'!$D$38,IF(1=2,'1.Inputs'!$D$39,$E281)))*'1.Inputs'!$D$43*(1+$G281)^(1-1)-'1.Inputs'!$D$44*(1+$G281)^(1-1)-('1.Inputs'!$D$20/'1.Inputs'!$D$27+'1.Inputs'!$D$23/'1.Inputs'!$D$28))))*'1.Inputs'!$D$53</f>
        <v>-502692064.37435949</v>
      </c>
      <c r="AD281" s="36">
        <f ca="1">T281-AD$13-AD$14+MIN(AD$13,MAX(0,((('1.Inputs'!$D$37*12*IF(2=1,'1.Inputs'!$D$38,IF(2=2,'1.Inputs'!$D$39,$E281)))*$F281*(('1.Inputs'!$D$40)+(1-'1.Inputs'!$D$40)*(1+'1.Inputs'!$D$41))*(1+$G281)^(2-1))-(('1.Inputs'!$D$37*12*IF(2=1,'1.Inputs'!$D$38,IF(2=2,'1.Inputs'!$D$39,$E281)))/(1-'1.Inputs'!$D$42)*$D281*(1+$G281)^(2-1))-('1.Inputs'!$D$37*12*IF(2=1,'1.Inputs'!$D$38,IF(2=2,'1.Inputs'!$D$39,$E281)))*'1.Inputs'!$D$43*(1+$G281)^(2-1)-'1.Inputs'!$D$44*(1+$G281)^(2-1)-('1.Inputs'!$D$20/'1.Inputs'!$D$27+'1.Inputs'!$D$23/'1.Inputs'!$D$28))))*'1.Inputs'!$D$53</f>
        <v>336426360.76757503</v>
      </c>
      <c r="AE281" s="36">
        <f ca="1">U281-AE$13-AE$14+MIN(AE$13,MAX(0,((('1.Inputs'!$D$37*12*IF(3=1,'1.Inputs'!$D$38,IF(3=2,'1.Inputs'!$D$39,$E281)))*$F281*(('1.Inputs'!$D$40)+(1-'1.Inputs'!$D$40)*(1+'1.Inputs'!$D$41))*(1+$G281)^(3-1))-(('1.Inputs'!$D$37*12*IF(3=1,'1.Inputs'!$D$38,IF(3=2,'1.Inputs'!$D$39,$E281)))/(1-'1.Inputs'!$D$42)*$D281*(1+$G281)^(3-1))-('1.Inputs'!$D$37*12*IF(3=1,'1.Inputs'!$D$38,IF(3=2,'1.Inputs'!$D$39,$E281)))*'1.Inputs'!$D$43*(1+$G281)^(3-1)-'1.Inputs'!$D$44*(1+$G281)^(3-1)-('1.Inputs'!$D$20/'1.Inputs'!$D$27+'1.Inputs'!$D$23/'1.Inputs'!$D$28))))*'1.Inputs'!$D$53</f>
        <v>469797685.49129176</v>
      </c>
      <c r="AF281" s="36">
        <f ca="1">V281-AF$13-AF$14+MIN(AF$13,MAX(0,((('1.Inputs'!$D$37*12*IF(4=1,'1.Inputs'!$D$38,IF(4=2,'1.Inputs'!$D$39,$E281)))*$F281*(('1.Inputs'!$D$40)+(1-'1.Inputs'!$D$40)*(1+'1.Inputs'!$D$41))*(1+$G281)^(4-1))-(('1.Inputs'!$D$37*12*IF(4=1,'1.Inputs'!$D$38,IF(4=2,'1.Inputs'!$D$39,$E281)))/(1-'1.Inputs'!$D$42)*$D281*(1+$G281)^(4-1))-('1.Inputs'!$D$37*12*IF(4=1,'1.Inputs'!$D$38,IF(4=2,'1.Inputs'!$D$39,$E281)))*'1.Inputs'!$D$43*(1+$G281)^(4-1)-'1.Inputs'!$D$44*(1+$G281)^(4-1)-('1.Inputs'!$D$20/'1.Inputs'!$D$27+'1.Inputs'!$D$23/'1.Inputs'!$D$28))))*'1.Inputs'!$D$53</f>
        <v>725545071.353297</v>
      </c>
      <c r="AG281" s="36">
        <f ca="1">W281-AG$13-AG$14+MIN(AG$13,MAX(0,((('1.Inputs'!$D$37*12*IF(5=1,'1.Inputs'!$D$38,IF(5=2,'1.Inputs'!$D$39,$E281)))*$F281*(('1.Inputs'!$D$40)+(1-'1.Inputs'!$D$40)*(1+'1.Inputs'!$D$41))*(1+$G281)^(5-1))-(('1.Inputs'!$D$37*12*IF(5=1,'1.Inputs'!$D$38,IF(5=2,'1.Inputs'!$D$39,$E281)))/(1-'1.Inputs'!$D$42)*$D281*(1+$G281)^(5-1))-('1.Inputs'!$D$37*12*IF(5=1,'1.Inputs'!$D$38,IF(5=2,'1.Inputs'!$D$39,$E281)))*'1.Inputs'!$D$43*(1+$G281)^(5-1)-'1.Inputs'!$D$44*(1+$G281)^(5-1)-('1.Inputs'!$D$20/'1.Inputs'!$D$27+'1.Inputs'!$D$23/'1.Inputs'!$D$28))))*'1.Inputs'!$D$53</f>
        <v>779838244.15487456</v>
      </c>
      <c r="AH281" s="36">
        <f ca="1">X281-AH$13-AH$14+MIN(AH$13,MAX(0,((('1.Inputs'!$D$37*12*IF(6=1,'1.Inputs'!$D$38,IF(6=2,'1.Inputs'!$D$39,$E281)))*$F281*(('1.Inputs'!$D$40)+(1-'1.Inputs'!$D$40)*(1+'1.Inputs'!$D$41))*(1+$G281)^(6-1))-(('1.Inputs'!$D$37*12*IF(6=1,'1.Inputs'!$D$38,IF(6=2,'1.Inputs'!$D$39,$E281)))/(1-'1.Inputs'!$D$42)*$D281*(1+$G281)^(6-1))-('1.Inputs'!$D$37*12*IF(6=1,'1.Inputs'!$D$38,IF(6=2,'1.Inputs'!$D$39,$E281)))*'1.Inputs'!$D$43*(1+$G281)^(6-1)-'1.Inputs'!$D$44*(1+$G281)^(6-1)-('1.Inputs'!$D$20/'1.Inputs'!$D$27+'1.Inputs'!$D$23/'1.Inputs'!$D$28))))*'1.Inputs'!$D$53</f>
        <v>835362501.08096099</v>
      </c>
      <c r="AI281" s="36">
        <f ca="1">Y281-AI$13-AI$14+MIN(AI$13,MAX(0,((('1.Inputs'!$D$37*12*IF(7=1,'1.Inputs'!$D$38,IF(7=2,'1.Inputs'!$D$39,$E281)))*$F281*(('1.Inputs'!$D$40)+(1-'1.Inputs'!$D$40)*(1+'1.Inputs'!$D$41))*(1+$G281)^(7-1))-(('1.Inputs'!$D$37*12*IF(7=1,'1.Inputs'!$D$38,IF(7=2,'1.Inputs'!$D$39,$E281)))/(1-'1.Inputs'!$D$42)*$D281*(1+$G281)^(7-1))-('1.Inputs'!$D$37*12*IF(7=1,'1.Inputs'!$D$38,IF(7=2,'1.Inputs'!$D$39,$E281)))*'1.Inputs'!$D$43*(1+$G281)^(7-1)-'1.Inputs'!$D$44*(1+$G281)^(7-1)-('1.Inputs'!$D$20/'1.Inputs'!$D$27+'1.Inputs'!$D$23/'1.Inputs'!$D$28))))*'1.Inputs'!$D$53</f>
        <v>892161014.34808826</v>
      </c>
      <c r="AJ281" s="36">
        <f ca="1">Z281-AJ$13-AJ$14+MIN(AJ$13,MAX(0,((('1.Inputs'!$D$37*12*IF(8=1,'1.Inputs'!$D$38,IF(8=2,'1.Inputs'!$D$39,$E281)))*$F281*(('1.Inputs'!$D$40)+(1-'1.Inputs'!$D$40)*(1+'1.Inputs'!$D$41))*(1+$G281)^(8-1))-(('1.Inputs'!$D$37*12*IF(8=1,'1.Inputs'!$D$38,IF(8=2,'1.Inputs'!$D$39,$E281)))/(1-'1.Inputs'!$D$42)*$D281*(1+$G281)^(8-1))-('1.Inputs'!$D$37*12*IF(8=1,'1.Inputs'!$D$38,IF(8=2,'1.Inputs'!$D$39,$E281)))*'1.Inputs'!$D$43*(1+$G281)^(8-1)-'1.Inputs'!$D$44*(1+$G281)^(8-1)-('1.Inputs'!$D$20/'1.Inputs'!$D$27+'1.Inputs'!$D$23/'1.Inputs'!$D$28))))*'1.Inputs'!$D$53</f>
        <v>1196278470.1556647</v>
      </c>
      <c r="AK281" s="36">
        <f ca="1">AA281-AK$13-AK$14+MIN(AK$13,MAX(0,((('1.Inputs'!$D$37*12*IF(9=1,'1.Inputs'!$D$38,IF(9=2,'1.Inputs'!$D$39,$E281)))*$F281*(('1.Inputs'!$D$40)+(1-'1.Inputs'!$D$40)*(1+'1.Inputs'!$D$41))*(1+$G281)^(9-1))-(('1.Inputs'!$D$37*12*IF(9=1,'1.Inputs'!$D$38,IF(9=2,'1.Inputs'!$D$39,$E281)))/(1-'1.Inputs'!$D$42)*$D281*(1+$G281)^(9-1))-('1.Inputs'!$D$37*12*IF(9=1,'1.Inputs'!$D$38,IF(9=2,'1.Inputs'!$D$39,$E281)))*'1.Inputs'!$D$43*(1+$G281)^(9-1)-'1.Inputs'!$D$44*(1+$G281)^(9-1)-('1.Inputs'!$D$20/'1.Inputs'!$D$27+'1.Inputs'!$D$23/'1.Inputs'!$D$28))))*'1.Inputs'!$D$53</f>
        <v>1236573121.7790046</v>
      </c>
      <c r="AL281" s="36">
        <f ca="1">AB281-AL$13-AL$14+MIN(AL$13,MAX(0,((('1.Inputs'!$D$37*12*IF(10=1,'1.Inputs'!$D$38,IF(10=2,'1.Inputs'!$D$39,$E281)))*$F281*(('1.Inputs'!$D$40)+(1-'1.Inputs'!$D$40)*(1+'1.Inputs'!$D$41))*(1+$G281)^(10-1))-(('1.Inputs'!$D$37*12*IF(10=1,'1.Inputs'!$D$38,IF(10=2,'1.Inputs'!$D$39,$E281)))/(1-'1.Inputs'!$D$42)*$D281*(1+$G281)^(10-1))-('1.Inputs'!$D$37*12*IF(10=1,'1.Inputs'!$D$38,IF(10=2,'1.Inputs'!$D$39,$E281)))*'1.Inputs'!$D$43*(1+$G281)^(10-1)-'1.Inputs'!$D$44*(1+$G281)^(10-1)-('1.Inputs'!$D$20/'1.Inputs'!$D$27+'1.Inputs'!$D$23/'1.Inputs'!$D$28))))*'1.Inputs'!$D$53+'1.Inputs'!$D$35</f>
        <v>4574151647.0214176</v>
      </c>
      <c r="AM281" s="48">
        <f ca="1">R281+NPV('1.Inputs'!$D$55,S281:AB281)</f>
        <v>3062887395.5408592</v>
      </c>
      <c r="AN281" s="48">
        <f ca="1">-('1.Inputs'!$D$24*(1-'1.Inputs'!$D$31)+'1.Inputs'!$D$35)+NPV('1.Inputs'!$D$54,AC281:AL281)</f>
        <v>1257164669.3536239</v>
      </c>
      <c r="AO281" s="36">
        <f t="shared" ca="1" si="37"/>
        <v>-2.755772793864224</v>
      </c>
      <c r="AP281" s="36">
        <f t="shared" ca="1" si="38"/>
        <v>2.0623416806181192</v>
      </c>
      <c r="AQ281" s="36">
        <f ca="1">'1.Inputs'!$D$35+MIN(SUM($AC281:AC281),SUM($AC281:AD281),SUM($AC281:AE281),SUM($AC281:AF281),SUM($AC281:AG281),SUM($AC281:AH281),SUM($AC281:AI281),SUM($AC281:AJ281),SUM($AC281:AK281),SUM($AC281:AL281))</f>
        <v>297307935.62564051</v>
      </c>
      <c r="AR281" s="36">
        <f ca="1">IF(AP281&lt;'1.Inputs'!$D$57,1,0)</f>
        <v>0</v>
      </c>
      <c r="AS281" s="36">
        <f t="shared" ca="1" si="39"/>
        <v>0</v>
      </c>
    </row>
    <row r="282" spans="2:45" ht="15" customHeight="1" x14ac:dyDescent="0.25">
      <c r="B282" s="36">
        <v>267</v>
      </c>
      <c r="C282" s="36">
        <f t="shared" ca="1" si="32"/>
        <v>0.59081558669239398</v>
      </c>
      <c r="D282" s="36">
        <f t="shared" ca="1" si="33"/>
        <v>17047.862557216366</v>
      </c>
      <c r="E282" s="47">
        <f t="shared" ca="1" si="34"/>
        <v>0.8396313516401277</v>
      </c>
      <c r="F282" s="36">
        <f t="shared" ca="1" si="35"/>
        <v>28847.956201963207</v>
      </c>
      <c r="G282" s="36">
        <f t="shared" ca="1" si="36"/>
        <v>3.4222918382806548E-2</v>
      </c>
      <c r="H282" s="36">
        <f ca="1">((('1.Inputs'!$D$37*12*IF(1=1,'1.Inputs'!$D$38,IF(1=2,'1.Inputs'!$D$39,$E282)))*$F282*(('1.Inputs'!$D$40)+(1-'1.Inputs'!$D$40)*(1+'1.Inputs'!$D$41))*(1+$G282)^(1-1))*'1.Inputs'!$D$47+(('1.Inputs'!$D$37*12*IF(1=1,'1.Inputs'!$D$38,IF(1=2,'1.Inputs'!$D$39,$E282)))/(1-'1.Inputs'!$D$42)*$D282*(1+$G282)^(1-1))*('1.Inputs'!$D$48-'1.Inputs'!$D$49))/'1.Inputs'!$D$51</f>
        <v>758798987.23100603</v>
      </c>
      <c r="I282" s="36">
        <f ca="1">((('1.Inputs'!$D$37*12*IF(2=1,'1.Inputs'!$D$38,IF(2=2,'1.Inputs'!$D$39,$E282)))*$F282*(('1.Inputs'!$D$40)+(1-'1.Inputs'!$D$40)*(1+'1.Inputs'!$D$41))*(1+$G282)^(2-1))*'1.Inputs'!$D$47+(('1.Inputs'!$D$37*12*IF(2=1,'1.Inputs'!$D$38,IF(2=2,'1.Inputs'!$D$39,$E282)))/(1-'1.Inputs'!$D$42)*$D282*(1+$G282)^(2-1))*('1.Inputs'!$D$48-'1.Inputs'!$D$49))/'1.Inputs'!$D$51</f>
        <v>1098674224.2559566</v>
      </c>
      <c r="J282" s="36">
        <f ca="1">((('1.Inputs'!$D$37*12*IF(3=1,'1.Inputs'!$D$38,IF(3=2,'1.Inputs'!$D$39,$E282)))*$F282*(('1.Inputs'!$D$40)+(1-'1.Inputs'!$D$40)*(1+'1.Inputs'!$D$41))*(1+$G282)^(3-1))*'1.Inputs'!$D$47+(('1.Inputs'!$D$37*12*IF(3=1,'1.Inputs'!$D$38,IF(3=2,'1.Inputs'!$D$39,$E282)))/(1-'1.Inputs'!$D$42)*$D282*(1+$G282)^(3-1))*('1.Inputs'!$D$48-'1.Inputs'!$D$49))/'1.Inputs'!$D$51</f>
        <v>1362930467.1178839</v>
      </c>
      <c r="K282" s="36">
        <f ca="1">((('1.Inputs'!$D$37*12*IF(4=1,'1.Inputs'!$D$38,IF(4=2,'1.Inputs'!$D$39,$E282)))*$F282*(('1.Inputs'!$D$40)+(1-'1.Inputs'!$D$40)*(1+'1.Inputs'!$D$41))*(1+$G282)^(4-1))*'1.Inputs'!$D$47+(('1.Inputs'!$D$37*12*IF(4=1,'1.Inputs'!$D$38,IF(4=2,'1.Inputs'!$D$39,$E282)))/(1-'1.Inputs'!$D$42)*$D282*(1+$G282)^(4-1))*('1.Inputs'!$D$48-'1.Inputs'!$D$49))/'1.Inputs'!$D$51</f>
        <v>1409573925.2554994</v>
      </c>
      <c r="L282" s="36">
        <f ca="1">((('1.Inputs'!$D$37*12*IF(5=1,'1.Inputs'!$D$38,IF(5=2,'1.Inputs'!$D$39,$E282)))*$F282*(('1.Inputs'!$D$40)+(1-'1.Inputs'!$D$40)*(1+'1.Inputs'!$D$41))*(1+$G282)^(5-1))*'1.Inputs'!$D$47+(('1.Inputs'!$D$37*12*IF(5=1,'1.Inputs'!$D$38,IF(5=2,'1.Inputs'!$D$39,$E282)))/(1-'1.Inputs'!$D$42)*$D282*(1+$G282)^(5-1))*('1.Inputs'!$D$48-'1.Inputs'!$D$49))/'1.Inputs'!$D$51</f>
        <v>1457813658.6540504</v>
      </c>
      <c r="M282" s="36">
        <f ca="1">((('1.Inputs'!$D$37*12*IF(6=1,'1.Inputs'!$D$38,IF(6=2,'1.Inputs'!$D$39,$E282)))*$F282*(('1.Inputs'!$D$40)+(1-'1.Inputs'!$D$40)*(1+'1.Inputs'!$D$41))*(1+$G282)^(6-1))*'1.Inputs'!$D$47+(('1.Inputs'!$D$37*12*IF(6=1,'1.Inputs'!$D$38,IF(6=2,'1.Inputs'!$D$39,$E282)))/(1-'1.Inputs'!$D$42)*$D282*(1+$G282)^(6-1))*('1.Inputs'!$D$48-'1.Inputs'!$D$49))/'1.Inputs'!$D$51</f>
        <v>1507704296.5115082</v>
      </c>
      <c r="N282" s="36">
        <f ca="1">((('1.Inputs'!$D$37*12*IF(7=1,'1.Inputs'!$D$38,IF(7=2,'1.Inputs'!$D$39,$E282)))*$F282*(('1.Inputs'!$D$40)+(1-'1.Inputs'!$D$40)*(1+'1.Inputs'!$D$41))*(1+$G282)^(7-1))*'1.Inputs'!$D$47+(('1.Inputs'!$D$37*12*IF(7=1,'1.Inputs'!$D$38,IF(7=2,'1.Inputs'!$D$39,$E282)))/(1-'1.Inputs'!$D$42)*$D282*(1+$G282)^(7-1))*('1.Inputs'!$D$48-'1.Inputs'!$D$49))/'1.Inputs'!$D$51</f>
        <v>1559302337.5964284</v>
      </c>
      <c r="O282" s="36">
        <f ca="1">((('1.Inputs'!$D$37*12*IF(8=1,'1.Inputs'!$D$38,IF(8=2,'1.Inputs'!$D$39,$E282)))*$F282*(('1.Inputs'!$D$40)+(1-'1.Inputs'!$D$40)*(1+'1.Inputs'!$D$41))*(1+$G282)^(8-1))*'1.Inputs'!$D$47+(('1.Inputs'!$D$37*12*IF(8=1,'1.Inputs'!$D$38,IF(8=2,'1.Inputs'!$D$39,$E282)))/(1-'1.Inputs'!$D$42)*$D282*(1+$G282)^(8-1))*('1.Inputs'!$D$48-'1.Inputs'!$D$49))/'1.Inputs'!$D$51</f>
        <v>1612666214.2301106</v>
      </c>
      <c r="P282" s="36">
        <f ca="1">((('1.Inputs'!$D$37*12*IF(9=1,'1.Inputs'!$D$38,IF(9=2,'1.Inputs'!$D$39,$E282)))*$F282*(('1.Inputs'!$D$40)+(1-'1.Inputs'!$D$40)*(1+'1.Inputs'!$D$41))*(1+$G282)^(9-1))*'1.Inputs'!$D$47+(('1.Inputs'!$D$37*12*IF(9=1,'1.Inputs'!$D$38,IF(9=2,'1.Inputs'!$D$39,$E282)))/(1-'1.Inputs'!$D$42)*$D282*(1+$G282)^(9-1))*('1.Inputs'!$D$48-'1.Inputs'!$D$49))/'1.Inputs'!$D$51</f>
        <v>1667856358.4584167</v>
      </c>
      <c r="Q282" s="36">
        <f ca="1">((('1.Inputs'!$D$37*12*IF(10=1,'1.Inputs'!$D$38,IF(10=2,'1.Inputs'!$D$39,$E282)))*$F282*(('1.Inputs'!$D$40)+(1-'1.Inputs'!$D$40)*(1+'1.Inputs'!$D$41))*(1+$G282)^(10-1))*'1.Inputs'!$D$47+(('1.Inputs'!$D$37*12*IF(10=1,'1.Inputs'!$D$38,IF(10=2,'1.Inputs'!$D$39,$E282)))/(1-'1.Inputs'!$D$42)*$D282*(1+$G282)^(10-1))*('1.Inputs'!$D$48-'1.Inputs'!$D$49))/'1.Inputs'!$D$51</f>
        <v>1724935270.4881835</v>
      </c>
      <c r="R282" s="36">
        <f>-'1.Inputs'!$D$24</f>
        <v>-2050000000</v>
      </c>
      <c r="S282" s="36">
        <f ca="1">((('1.Inputs'!$D$37*12*IF(1=1,'1.Inputs'!$D$38,IF(1=2,'1.Inputs'!$D$39,$E282)))*$F282*(('1.Inputs'!$D$40)+(1-'1.Inputs'!$D$40)*(1+'1.Inputs'!$D$41))*(1+$G282)^(1-1))-(('1.Inputs'!$D$37*12*IF(1=1,'1.Inputs'!$D$38,IF(1=2,'1.Inputs'!$D$39,$E282)))/(1-'1.Inputs'!$D$42)*$D282*(1+$G282)^(1-1))-('1.Inputs'!$D$37*12*IF(1=1,'1.Inputs'!$D$38,IF(1=2,'1.Inputs'!$D$39,$E282)))*'1.Inputs'!$D$43*(1+$G282)^(1-1)-'1.Inputs'!$D$44*(1+$G282)^(1-1)-('1.Inputs'!$D$20/'1.Inputs'!$D$27+'1.Inputs'!$D$23/'1.Inputs'!$D$28))-MAX(0,((('1.Inputs'!$D$37*12*IF(1=1,'1.Inputs'!$D$38,IF(1=2,'1.Inputs'!$D$39,$E282)))*$F282*(('1.Inputs'!$D$40)+(1-'1.Inputs'!$D$40)*(1+'1.Inputs'!$D$41))*(1+$G282)^(1-1))-(('1.Inputs'!$D$37*12*IF(1=1,'1.Inputs'!$D$38,IF(1=2,'1.Inputs'!$D$39,$E282)))/(1-'1.Inputs'!$D$42)*$D282*(1+$G282)^(1-1))-('1.Inputs'!$D$37*12*IF(1=1,'1.Inputs'!$D$38,IF(1=2,'1.Inputs'!$D$39,$E282)))*'1.Inputs'!$D$43*(1+$G282)^(1-1)-'1.Inputs'!$D$44*(1+$G282)^(1-1)-('1.Inputs'!$D$20/'1.Inputs'!$D$27+'1.Inputs'!$D$23/'1.Inputs'!$D$28)))*'1.Inputs'!$D$53+('1.Inputs'!$D$20/'1.Inputs'!$D$27+'1.Inputs'!$D$23/'1.Inputs'!$D$28)-H282</f>
        <v>-457865375.23568678</v>
      </c>
      <c r="T282" s="36">
        <f ca="1">((('1.Inputs'!$D$37*12*IF(2=1,'1.Inputs'!$D$38,IF(2=2,'1.Inputs'!$D$39,$E282)))*$F282*(('1.Inputs'!$D$40)+(1-'1.Inputs'!$D$40)*(1+'1.Inputs'!$D$41))*(1+$G282)^(2-1))-(('1.Inputs'!$D$37*12*IF(2=1,'1.Inputs'!$D$38,IF(2=2,'1.Inputs'!$D$39,$E282)))/(1-'1.Inputs'!$D$42)*$D282*(1+$G282)^(2-1))-('1.Inputs'!$D$37*12*IF(2=1,'1.Inputs'!$D$38,IF(2=2,'1.Inputs'!$D$39,$E282)))*'1.Inputs'!$D$43*(1+$G282)^(2-1)-'1.Inputs'!$D$44*(1+$G282)^(2-1)-('1.Inputs'!$D$20/'1.Inputs'!$D$27+'1.Inputs'!$D$23/'1.Inputs'!$D$28))-MAX(0,((('1.Inputs'!$D$37*12*IF(2=1,'1.Inputs'!$D$38,IF(2=2,'1.Inputs'!$D$39,$E282)))*$F282*(('1.Inputs'!$D$40)+(1-'1.Inputs'!$D$40)*(1+'1.Inputs'!$D$41))*(1+$G282)^(2-1))-(('1.Inputs'!$D$37*12*IF(2=1,'1.Inputs'!$D$38,IF(2=2,'1.Inputs'!$D$39,$E282)))/(1-'1.Inputs'!$D$42)*$D282*(1+$G282)^(2-1))-('1.Inputs'!$D$37*12*IF(2=1,'1.Inputs'!$D$38,IF(2=2,'1.Inputs'!$D$39,$E282)))*'1.Inputs'!$D$43*(1+$G282)^(2-1)-'1.Inputs'!$D$44*(1+$G282)^(2-1)-('1.Inputs'!$D$20/'1.Inputs'!$D$27+'1.Inputs'!$D$23/'1.Inputs'!$D$28)))*'1.Inputs'!$D$53+('1.Inputs'!$D$20/'1.Inputs'!$D$27+'1.Inputs'!$D$23/'1.Inputs'!$D$28)-(I282-H282)</f>
        <v>316694493.63779342</v>
      </c>
      <c r="U282" s="36">
        <f ca="1">((('1.Inputs'!$D$37*12*IF(3=1,'1.Inputs'!$D$38,IF(3=2,'1.Inputs'!$D$39,$E282)))*$F282*(('1.Inputs'!$D$40)+(1-'1.Inputs'!$D$40)*(1+'1.Inputs'!$D$41))*(1+$G282)^(3-1))-(('1.Inputs'!$D$37*12*IF(3=1,'1.Inputs'!$D$38,IF(3=2,'1.Inputs'!$D$39,$E282)))/(1-'1.Inputs'!$D$42)*$D282*(1+$G282)^(3-1))-('1.Inputs'!$D$37*12*IF(3=1,'1.Inputs'!$D$38,IF(3=2,'1.Inputs'!$D$39,$E282)))*'1.Inputs'!$D$43*(1+$G282)^(3-1)-'1.Inputs'!$D$44*(1+$G282)^(3-1)-('1.Inputs'!$D$20/'1.Inputs'!$D$27+'1.Inputs'!$D$23/'1.Inputs'!$D$28))-MAX(0,((('1.Inputs'!$D$37*12*IF(3=1,'1.Inputs'!$D$38,IF(3=2,'1.Inputs'!$D$39,$E282)))*$F282*(('1.Inputs'!$D$40)+(1-'1.Inputs'!$D$40)*(1+'1.Inputs'!$D$41))*(1+$G282)^(3-1))-(('1.Inputs'!$D$37*12*IF(3=1,'1.Inputs'!$D$38,IF(3=2,'1.Inputs'!$D$39,$E282)))/(1-'1.Inputs'!$D$42)*$D282*(1+$G282)^(3-1))-('1.Inputs'!$D$37*12*IF(3=1,'1.Inputs'!$D$38,IF(3=2,'1.Inputs'!$D$39,$E282)))*'1.Inputs'!$D$43*(1+$G282)^(3-1)-'1.Inputs'!$D$44*(1+$G282)^(3-1)-('1.Inputs'!$D$20/'1.Inputs'!$D$27+'1.Inputs'!$D$23/'1.Inputs'!$D$28)))*'1.Inputs'!$D$53+('1.Inputs'!$D$20/'1.Inputs'!$D$27+'1.Inputs'!$D$23/'1.Inputs'!$D$28)-(J282-I282)</f>
        <v>663684460.50168896</v>
      </c>
      <c r="V282" s="36">
        <f ca="1">((('1.Inputs'!$D$37*12*IF(4=1,'1.Inputs'!$D$38,IF(4=2,'1.Inputs'!$D$39,$E282)))*$F282*(('1.Inputs'!$D$40)+(1-'1.Inputs'!$D$40)*(1+'1.Inputs'!$D$41))*(1+$G282)^(4-1))-(('1.Inputs'!$D$37*12*IF(4=1,'1.Inputs'!$D$38,IF(4=2,'1.Inputs'!$D$39,$E282)))/(1-'1.Inputs'!$D$42)*$D282*(1+$G282)^(4-1))-('1.Inputs'!$D$37*12*IF(4=1,'1.Inputs'!$D$38,IF(4=2,'1.Inputs'!$D$39,$E282)))*'1.Inputs'!$D$43*(1+$G282)^(4-1)-'1.Inputs'!$D$44*(1+$G282)^(4-1)-('1.Inputs'!$D$20/'1.Inputs'!$D$27+'1.Inputs'!$D$23/'1.Inputs'!$D$28))-MAX(0,((('1.Inputs'!$D$37*12*IF(4=1,'1.Inputs'!$D$38,IF(4=2,'1.Inputs'!$D$39,$E282)))*$F282*(('1.Inputs'!$D$40)+(1-'1.Inputs'!$D$40)*(1+'1.Inputs'!$D$41))*(1+$G282)^(4-1))-(('1.Inputs'!$D$37*12*IF(4=1,'1.Inputs'!$D$38,IF(4=2,'1.Inputs'!$D$39,$E282)))/(1-'1.Inputs'!$D$42)*$D282*(1+$G282)^(4-1))-('1.Inputs'!$D$37*12*IF(4=1,'1.Inputs'!$D$38,IF(4=2,'1.Inputs'!$D$39,$E282)))*'1.Inputs'!$D$43*(1+$G282)^(4-1)-'1.Inputs'!$D$44*(1+$G282)^(4-1)-('1.Inputs'!$D$20/'1.Inputs'!$D$27+'1.Inputs'!$D$23/'1.Inputs'!$D$28)))*'1.Inputs'!$D$53+('1.Inputs'!$D$20/'1.Inputs'!$D$27+'1.Inputs'!$D$23/'1.Inputs'!$D$28)-(K282-J282)</f>
        <v>911437051.28771043</v>
      </c>
      <c r="W282" s="36">
        <f ca="1">((('1.Inputs'!$D$37*12*IF(5=1,'1.Inputs'!$D$38,IF(5=2,'1.Inputs'!$D$39,$E282)))*$F282*(('1.Inputs'!$D$40)+(1-'1.Inputs'!$D$40)*(1+'1.Inputs'!$D$41))*(1+$G282)^(5-1))-(('1.Inputs'!$D$37*12*IF(5=1,'1.Inputs'!$D$38,IF(5=2,'1.Inputs'!$D$39,$E282)))/(1-'1.Inputs'!$D$42)*$D282*(1+$G282)^(5-1))-('1.Inputs'!$D$37*12*IF(5=1,'1.Inputs'!$D$38,IF(5=2,'1.Inputs'!$D$39,$E282)))*'1.Inputs'!$D$43*(1+$G282)^(5-1)-'1.Inputs'!$D$44*(1+$G282)^(5-1)-('1.Inputs'!$D$20/'1.Inputs'!$D$27+'1.Inputs'!$D$23/'1.Inputs'!$D$28))-MAX(0,((('1.Inputs'!$D$37*12*IF(5=1,'1.Inputs'!$D$38,IF(5=2,'1.Inputs'!$D$39,$E282)))*$F282*(('1.Inputs'!$D$40)+(1-'1.Inputs'!$D$40)*(1+'1.Inputs'!$D$41))*(1+$G282)^(5-1))-(('1.Inputs'!$D$37*12*IF(5=1,'1.Inputs'!$D$38,IF(5=2,'1.Inputs'!$D$39,$E282)))/(1-'1.Inputs'!$D$42)*$D282*(1+$G282)^(5-1))-('1.Inputs'!$D$37*12*IF(5=1,'1.Inputs'!$D$38,IF(5=2,'1.Inputs'!$D$39,$E282)))*'1.Inputs'!$D$43*(1+$G282)^(5-1)-'1.Inputs'!$D$44*(1+$G282)^(5-1)-('1.Inputs'!$D$20/'1.Inputs'!$D$27+'1.Inputs'!$D$23/'1.Inputs'!$D$28)))*'1.Inputs'!$D$53+('1.Inputs'!$D$20/'1.Inputs'!$D$27+'1.Inputs'!$D$23/'1.Inputs'!$D$28)-(L282-K282)</f>
        <v>941012054.2114079</v>
      </c>
      <c r="X282" s="36">
        <f ca="1">((('1.Inputs'!$D$37*12*IF(6=1,'1.Inputs'!$D$38,IF(6=2,'1.Inputs'!$D$39,$E282)))*$F282*(('1.Inputs'!$D$40)+(1-'1.Inputs'!$D$40)*(1+'1.Inputs'!$D$41))*(1+$G282)^(6-1))-(('1.Inputs'!$D$37*12*IF(6=1,'1.Inputs'!$D$38,IF(6=2,'1.Inputs'!$D$39,$E282)))/(1-'1.Inputs'!$D$42)*$D282*(1+$G282)^(6-1))-('1.Inputs'!$D$37*12*IF(6=1,'1.Inputs'!$D$38,IF(6=2,'1.Inputs'!$D$39,$E282)))*'1.Inputs'!$D$43*(1+$G282)^(6-1)-'1.Inputs'!$D$44*(1+$G282)^(6-1)-('1.Inputs'!$D$20/'1.Inputs'!$D$27+'1.Inputs'!$D$23/'1.Inputs'!$D$28))-MAX(0,((('1.Inputs'!$D$37*12*IF(6=1,'1.Inputs'!$D$38,IF(6=2,'1.Inputs'!$D$39,$E282)))*$F282*(('1.Inputs'!$D$40)+(1-'1.Inputs'!$D$40)*(1+'1.Inputs'!$D$41))*(1+$G282)^(6-1))-(('1.Inputs'!$D$37*12*IF(6=1,'1.Inputs'!$D$38,IF(6=2,'1.Inputs'!$D$39,$E282)))/(1-'1.Inputs'!$D$42)*$D282*(1+$G282)^(6-1))-('1.Inputs'!$D$37*12*IF(6=1,'1.Inputs'!$D$38,IF(6=2,'1.Inputs'!$D$39,$E282)))*'1.Inputs'!$D$43*(1+$G282)^(6-1)-'1.Inputs'!$D$44*(1+$G282)^(6-1)-('1.Inputs'!$D$20/'1.Inputs'!$D$27+'1.Inputs'!$D$23/'1.Inputs'!$D$28)))*'1.Inputs'!$D$53+('1.Inputs'!$D$20/'1.Inputs'!$D$27+'1.Inputs'!$D$23/'1.Inputs'!$D$28)-(M282-L282)</f>
        <v>971599200.04633451</v>
      </c>
      <c r="Y282" s="36">
        <f ca="1">((('1.Inputs'!$D$37*12*IF(7=1,'1.Inputs'!$D$38,IF(7=2,'1.Inputs'!$D$39,$E282)))*$F282*(('1.Inputs'!$D$40)+(1-'1.Inputs'!$D$40)*(1+'1.Inputs'!$D$41))*(1+$G282)^(7-1))-(('1.Inputs'!$D$37*12*IF(7=1,'1.Inputs'!$D$38,IF(7=2,'1.Inputs'!$D$39,$E282)))/(1-'1.Inputs'!$D$42)*$D282*(1+$G282)^(7-1))-('1.Inputs'!$D$37*12*IF(7=1,'1.Inputs'!$D$38,IF(7=2,'1.Inputs'!$D$39,$E282)))*'1.Inputs'!$D$43*(1+$G282)^(7-1)-'1.Inputs'!$D$44*(1+$G282)^(7-1)-('1.Inputs'!$D$20/'1.Inputs'!$D$27+'1.Inputs'!$D$23/'1.Inputs'!$D$28))-MAX(0,((('1.Inputs'!$D$37*12*IF(7=1,'1.Inputs'!$D$38,IF(7=2,'1.Inputs'!$D$39,$E282)))*$F282*(('1.Inputs'!$D$40)+(1-'1.Inputs'!$D$40)*(1+'1.Inputs'!$D$41))*(1+$G282)^(7-1))-(('1.Inputs'!$D$37*12*IF(7=1,'1.Inputs'!$D$38,IF(7=2,'1.Inputs'!$D$39,$E282)))/(1-'1.Inputs'!$D$42)*$D282*(1+$G282)^(7-1))-('1.Inputs'!$D$37*12*IF(7=1,'1.Inputs'!$D$38,IF(7=2,'1.Inputs'!$D$39,$E282)))*'1.Inputs'!$D$43*(1+$G282)^(7-1)-'1.Inputs'!$D$44*(1+$G282)^(7-1)-('1.Inputs'!$D$20/'1.Inputs'!$D$27+'1.Inputs'!$D$23/'1.Inputs'!$D$28)))*'1.Inputs'!$D$53+('1.Inputs'!$D$20/'1.Inputs'!$D$27+'1.Inputs'!$D$23/'1.Inputs'!$D$28)-(N282-M282)</f>
        <v>1003233127.2767327</v>
      </c>
      <c r="Z282" s="36">
        <f ca="1">((('1.Inputs'!$D$37*12*IF(8=1,'1.Inputs'!$D$38,IF(8=2,'1.Inputs'!$D$39,$E282)))*$F282*(('1.Inputs'!$D$40)+(1-'1.Inputs'!$D$40)*(1+'1.Inputs'!$D$41))*(1+$G282)^(8-1))-(('1.Inputs'!$D$37*12*IF(8=1,'1.Inputs'!$D$38,IF(8=2,'1.Inputs'!$D$39,$E282)))/(1-'1.Inputs'!$D$42)*$D282*(1+$G282)^(8-1))-('1.Inputs'!$D$37*12*IF(8=1,'1.Inputs'!$D$38,IF(8=2,'1.Inputs'!$D$39,$E282)))*'1.Inputs'!$D$43*(1+$G282)^(8-1)-'1.Inputs'!$D$44*(1+$G282)^(8-1)-('1.Inputs'!$D$20/'1.Inputs'!$D$27+'1.Inputs'!$D$23/'1.Inputs'!$D$28))-MAX(0,((('1.Inputs'!$D$37*12*IF(8=1,'1.Inputs'!$D$38,IF(8=2,'1.Inputs'!$D$39,$E282)))*$F282*(('1.Inputs'!$D$40)+(1-'1.Inputs'!$D$40)*(1+'1.Inputs'!$D$41))*(1+$G282)^(8-1))-(('1.Inputs'!$D$37*12*IF(8=1,'1.Inputs'!$D$38,IF(8=2,'1.Inputs'!$D$39,$E282)))/(1-'1.Inputs'!$D$42)*$D282*(1+$G282)^(8-1))-('1.Inputs'!$D$37*12*IF(8=1,'1.Inputs'!$D$38,IF(8=2,'1.Inputs'!$D$39,$E282)))*'1.Inputs'!$D$43*(1+$G282)^(8-1)-'1.Inputs'!$D$44*(1+$G282)^(8-1)-('1.Inputs'!$D$20/'1.Inputs'!$D$27+'1.Inputs'!$D$23/'1.Inputs'!$D$28)))*'1.Inputs'!$D$53+('1.Inputs'!$D$20/'1.Inputs'!$D$27+'1.Inputs'!$D$23/'1.Inputs'!$D$28)-(O282-N282)</f>
        <v>1035949659.816864</v>
      </c>
      <c r="AA282" s="36">
        <f ca="1">((('1.Inputs'!$D$37*12*IF(9=1,'1.Inputs'!$D$38,IF(9=2,'1.Inputs'!$D$39,$E282)))*$F282*(('1.Inputs'!$D$40)+(1-'1.Inputs'!$D$40)*(1+'1.Inputs'!$D$41))*(1+$G282)^(9-1))-(('1.Inputs'!$D$37*12*IF(9=1,'1.Inputs'!$D$38,IF(9=2,'1.Inputs'!$D$39,$E282)))/(1-'1.Inputs'!$D$42)*$D282*(1+$G282)^(9-1))-('1.Inputs'!$D$37*12*IF(9=1,'1.Inputs'!$D$38,IF(9=2,'1.Inputs'!$D$39,$E282)))*'1.Inputs'!$D$43*(1+$G282)^(9-1)-'1.Inputs'!$D$44*(1+$G282)^(9-1)-('1.Inputs'!$D$20/'1.Inputs'!$D$27+'1.Inputs'!$D$23/'1.Inputs'!$D$28))-MAX(0,((('1.Inputs'!$D$37*12*IF(9=1,'1.Inputs'!$D$38,IF(9=2,'1.Inputs'!$D$39,$E282)))*$F282*(('1.Inputs'!$D$40)+(1-'1.Inputs'!$D$40)*(1+'1.Inputs'!$D$41))*(1+$G282)^(9-1))-(('1.Inputs'!$D$37*12*IF(9=1,'1.Inputs'!$D$38,IF(9=2,'1.Inputs'!$D$39,$E282)))/(1-'1.Inputs'!$D$42)*$D282*(1+$G282)^(9-1))-('1.Inputs'!$D$37*12*IF(9=1,'1.Inputs'!$D$38,IF(9=2,'1.Inputs'!$D$39,$E282)))*'1.Inputs'!$D$43*(1+$G282)^(9-1)-'1.Inputs'!$D$44*(1+$G282)^(9-1)-('1.Inputs'!$D$20/'1.Inputs'!$D$27+'1.Inputs'!$D$23/'1.Inputs'!$D$28)))*'1.Inputs'!$D$53+('1.Inputs'!$D$20/'1.Inputs'!$D$27+'1.Inputs'!$D$23/'1.Inputs'!$D$28)-(P282-O282)</f>
        <v>1069785847.5798855</v>
      </c>
      <c r="AB282" s="36">
        <f ca="1">((('1.Inputs'!$D$37*12*IF(10=1,'1.Inputs'!$D$38,IF(10=2,'1.Inputs'!$D$39,$E282)))*$F282*(('1.Inputs'!$D$40)+(1-'1.Inputs'!$D$40)*(1+'1.Inputs'!$D$41))*(1+$G282)^(10-1))-(('1.Inputs'!$D$37*12*IF(10=1,'1.Inputs'!$D$38,IF(10=2,'1.Inputs'!$D$39,$E282)))/(1-'1.Inputs'!$D$42)*$D282*(1+$G282)^(10-1))-('1.Inputs'!$D$37*12*IF(10=1,'1.Inputs'!$D$38,IF(10=2,'1.Inputs'!$D$39,$E282)))*'1.Inputs'!$D$43*(1+$G282)^(10-1)-'1.Inputs'!$D$44*(1+$G282)^(10-1)-('1.Inputs'!$D$20/'1.Inputs'!$D$27+'1.Inputs'!$D$23/'1.Inputs'!$D$28))-MAX(0,((('1.Inputs'!$D$37*12*IF(10=1,'1.Inputs'!$D$38,IF(10=2,'1.Inputs'!$D$39,$E282)))*$F282*(('1.Inputs'!$D$40)+(1-'1.Inputs'!$D$40)*(1+'1.Inputs'!$D$41))*(1+$G282)^(10-1))-(('1.Inputs'!$D$37*12*IF(10=1,'1.Inputs'!$D$38,IF(10=2,'1.Inputs'!$D$39,$E282)))/(1-'1.Inputs'!$D$42)*$D282*(1+$G282)^(10-1))-('1.Inputs'!$D$37*12*IF(10=1,'1.Inputs'!$D$38,IF(10=2,'1.Inputs'!$D$39,$E282)))*'1.Inputs'!$D$43*(1+$G282)^(10-1)-'1.Inputs'!$D$44*(1+$G282)^(10-1)-('1.Inputs'!$D$20/'1.Inputs'!$D$27+'1.Inputs'!$D$23/'1.Inputs'!$D$28)))*'1.Inputs'!$D$53+('1.Inputs'!$D$20/'1.Inputs'!$D$27+'1.Inputs'!$D$23/'1.Inputs'!$D$28)-(Q282-P282)+(('1.Inputs'!$D$20+'1.Inputs'!$D$23-('1.Inputs'!$D$20/'1.Inputs'!$D$27+'1.Inputs'!$D$23/'1.Inputs'!$D$28)*'1.Inputs'!$D$10)*'1.Inputs'!$D$60+'1.Inputs'!$D$19*'1.Inputs'!$D$59+Q282)</f>
        <v>3529715278.9232893</v>
      </c>
      <c r="AC282" s="36">
        <f ca="1">S282-AC$13-AC$14+MIN(AC$13,MAX(0,((('1.Inputs'!$D$37*12*IF(1=1,'1.Inputs'!$D$38,IF(1=2,'1.Inputs'!$D$39,$E282)))*$F282*(('1.Inputs'!$D$40)+(1-'1.Inputs'!$D$40)*(1+'1.Inputs'!$D$41))*(1+$G282)^(1-1))-(('1.Inputs'!$D$37*12*IF(1=1,'1.Inputs'!$D$38,IF(1=2,'1.Inputs'!$D$39,$E282)))/(1-'1.Inputs'!$D$42)*$D282*(1+$G282)^(1-1))-('1.Inputs'!$D$37*12*IF(1=1,'1.Inputs'!$D$38,IF(1=2,'1.Inputs'!$D$39,$E282)))*'1.Inputs'!$D$43*(1+$G282)^(1-1)-'1.Inputs'!$D$44*(1+$G282)^(1-1)-('1.Inputs'!$D$20/'1.Inputs'!$D$27+'1.Inputs'!$D$23/'1.Inputs'!$D$28))))*'1.Inputs'!$D$53</f>
        <v>-553805375.23568678</v>
      </c>
      <c r="AD282" s="36">
        <f ca="1">T282-AD$13-AD$14+MIN(AD$13,MAX(0,((('1.Inputs'!$D$37*12*IF(2=1,'1.Inputs'!$D$38,IF(2=2,'1.Inputs'!$D$39,$E282)))*$F282*(('1.Inputs'!$D$40)+(1-'1.Inputs'!$D$40)*(1+'1.Inputs'!$D$41))*(1+$G282)^(2-1))-(('1.Inputs'!$D$37*12*IF(2=1,'1.Inputs'!$D$38,IF(2=2,'1.Inputs'!$D$39,$E282)))/(1-'1.Inputs'!$D$42)*$D282*(1+$G282)^(2-1))-('1.Inputs'!$D$37*12*IF(2=1,'1.Inputs'!$D$38,IF(2=2,'1.Inputs'!$D$39,$E282)))*'1.Inputs'!$D$43*(1+$G282)^(2-1)-'1.Inputs'!$D$44*(1+$G282)^(2-1)-('1.Inputs'!$D$20/'1.Inputs'!$D$27+'1.Inputs'!$D$23/'1.Inputs'!$D$28))))*'1.Inputs'!$D$53</f>
        <v>220754493.63779342</v>
      </c>
      <c r="AE282" s="36">
        <f ca="1">U282-AE$13-AE$14+MIN(AE$13,MAX(0,((('1.Inputs'!$D$37*12*IF(3=1,'1.Inputs'!$D$38,IF(3=2,'1.Inputs'!$D$39,$E282)))*$F282*(('1.Inputs'!$D$40)+(1-'1.Inputs'!$D$40)*(1+'1.Inputs'!$D$41))*(1+$G282)^(3-1))-(('1.Inputs'!$D$37*12*IF(3=1,'1.Inputs'!$D$38,IF(3=2,'1.Inputs'!$D$39,$E282)))/(1-'1.Inputs'!$D$42)*$D282*(1+$G282)^(3-1))-('1.Inputs'!$D$37*12*IF(3=1,'1.Inputs'!$D$38,IF(3=2,'1.Inputs'!$D$39,$E282)))*'1.Inputs'!$D$43*(1+$G282)^(3-1)-'1.Inputs'!$D$44*(1+$G282)^(3-1)-('1.Inputs'!$D$20/'1.Inputs'!$D$27+'1.Inputs'!$D$23/'1.Inputs'!$D$28))))*'1.Inputs'!$D$53</f>
        <v>321744460.50168896</v>
      </c>
      <c r="AF282" s="36">
        <f ca="1">V282-AF$13-AF$14+MIN(AF$13,MAX(0,((('1.Inputs'!$D$37*12*IF(4=1,'1.Inputs'!$D$38,IF(4=2,'1.Inputs'!$D$39,$E282)))*$F282*(('1.Inputs'!$D$40)+(1-'1.Inputs'!$D$40)*(1+'1.Inputs'!$D$41))*(1+$G282)^(4-1))-(('1.Inputs'!$D$37*12*IF(4=1,'1.Inputs'!$D$38,IF(4=2,'1.Inputs'!$D$39,$E282)))/(1-'1.Inputs'!$D$42)*$D282*(1+$G282)^(4-1))-('1.Inputs'!$D$37*12*IF(4=1,'1.Inputs'!$D$38,IF(4=2,'1.Inputs'!$D$39,$E282)))*'1.Inputs'!$D$43*(1+$G282)^(4-1)-'1.Inputs'!$D$44*(1+$G282)^(4-1)-('1.Inputs'!$D$20/'1.Inputs'!$D$27+'1.Inputs'!$D$23/'1.Inputs'!$D$28))))*'1.Inputs'!$D$53</f>
        <v>588685051.28771043</v>
      </c>
      <c r="AG282" s="36">
        <f ca="1">W282-AG$13-AG$14+MIN(AG$13,MAX(0,((('1.Inputs'!$D$37*12*IF(5=1,'1.Inputs'!$D$38,IF(5=2,'1.Inputs'!$D$39,$E282)))*$F282*(('1.Inputs'!$D$40)+(1-'1.Inputs'!$D$40)*(1+'1.Inputs'!$D$41))*(1+$G282)^(5-1))-(('1.Inputs'!$D$37*12*IF(5=1,'1.Inputs'!$D$38,IF(5=2,'1.Inputs'!$D$39,$E282)))/(1-'1.Inputs'!$D$42)*$D282*(1+$G282)^(5-1))-('1.Inputs'!$D$37*12*IF(5=1,'1.Inputs'!$D$38,IF(5=2,'1.Inputs'!$D$39,$E282)))*'1.Inputs'!$D$43*(1+$G282)^(5-1)-'1.Inputs'!$D$44*(1+$G282)^(5-1)-('1.Inputs'!$D$20/'1.Inputs'!$D$27+'1.Inputs'!$D$23/'1.Inputs'!$D$28))))*'1.Inputs'!$D$53</f>
        <v>637448054.2114079</v>
      </c>
      <c r="AH282" s="36">
        <f ca="1">X282-AH$13-AH$14+MIN(AH$13,MAX(0,((('1.Inputs'!$D$37*12*IF(6=1,'1.Inputs'!$D$38,IF(6=2,'1.Inputs'!$D$39,$E282)))*$F282*(('1.Inputs'!$D$40)+(1-'1.Inputs'!$D$40)*(1+'1.Inputs'!$D$41))*(1+$G282)^(6-1))-(('1.Inputs'!$D$37*12*IF(6=1,'1.Inputs'!$D$38,IF(6=2,'1.Inputs'!$D$39,$E282)))/(1-'1.Inputs'!$D$42)*$D282*(1+$G282)^(6-1))-('1.Inputs'!$D$37*12*IF(6=1,'1.Inputs'!$D$38,IF(6=2,'1.Inputs'!$D$39,$E282)))*'1.Inputs'!$D$43*(1+$G282)^(6-1)-'1.Inputs'!$D$44*(1+$G282)^(6-1)-('1.Inputs'!$D$20/'1.Inputs'!$D$27+'1.Inputs'!$D$23/'1.Inputs'!$D$28))))*'1.Inputs'!$D$53</f>
        <v>687223200.04633451</v>
      </c>
      <c r="AI282" s="36">
        <f ca="1">Y282-AI$13-AI$14+MIN(AI$13,MAX(0,((('1.Inputs'!$D$37*12*IF(7=1,'1.Inputs'!$D$38,IF(7=2,'1.Inputs'!$D$39,$E282)))*$F282*(('1.Inputs'!$D$40)+(1-'1.Inputs'!$D$40)*(1+'1.Inputs'!$D$41))*(1+$G282)^(7-1))-(('1.Inputs'!$D$37*12*IF(7=1,'1.Inputs'!$D$38,IF(7=2,'1.Inputs'!$D$39,$E282)))/(1-'1.Inputs'!$D$42)*$D282*(1+$G282)^(7-1))-('1.Inputs'!$D$37*12*IF(7=1,'1.Inputs'!$D$38,IF(7=2,'1.Inputs'!$D$39,$E282)))*'1.Inputs'!$D$43*(1+$G282)^(7-1)-'1.Inputs'!$D$44*(1+$G282)^(7-1)-('1.Inputs'!$D$20/'1.Inputs'!$D$27+'1.Inputs'!$D$23/'1.Inputs'!$D$28))))*'1.Inputs'!$D$53</f>
        <v>738045127.27673268</v>
      </c>
      <c r="AJ282" s="36">
        <f ca="1">Z282-AJ$13-AJ$14+MIN(AJ$13,MAX(0,((('1.Inputs'!$D$37*12*IF(8=1,'1.Inputs'!$D$38,IF(8=2,'1.Inputs'!$D$39,$E282)))*$F282*(('1.Inputs'!$D$40)+(1-'1.Inputs'!$D$40)*(1+'1.Inputs'!$D$41))*(1+$G282)^(8-1))-(('1.Inputs'!$D$37*12*IF(8=1,'1.Inputs'!$D$38,IF(8=2,'1.Inputs'!$D$39,$E282)))/(1-'1.Inputs'!$D$42)*$D282*(1+$G282)^(8-1))-('1.Inputs'!$D$37*12*IF(8=1,'1.Inputs'!$D$38,IF(8=2,'1.Inputs'!$D$39,$E282)))*'1.Inputs'!$D$43*(1+$G282)^(8-1)-'1.Inputs'!$D$44*(1+$G282)^(8-1)-('1.Inputs'!$D$20/'1.Inputs'!$D$27+'1.Inputs'!$D$23/'1.Inputs'!$D$28))))*'1.Inputs'!$D$53</f>
        <v>1035949659.816864</v>
      </c>
      <c r="AK282" s="36">
        <f ca="1">AA282-AK$13-AK$14+MIN(AK$13,MAX(0,((('1.Inputs'!$D$37*12*IF(9=1,'1.Inputs'!$D$38,IF(9=2,'1.Inputs'!$D$39,$E282)))*$F282*(('1.Inputs'!$D$40)+(1-'1.Inputs'!$D$40)*(1+'1.Inputs'!$D$41))*(1+$G282)^(9-1))-(('1.Inputs'!$D$37*12*IF(9=1,'1.Inputs'!$D$38,IF(9=2,'1.Inputs'!$D$39,$E282)))/(1-'1.Inputs'!$D$42)*$D282*(1+$G282)^(9-1))-('1.Inputs'!$D$37*12*IF(9=1,'1.Inputs'!$D$38,IF(9=2,'1.Inputs'!$D$39,$E282)))*'1.Inputs'!$D$43*(1+$G282)^(9-1)-'1.Inputs'!$D$44*(1+$G282)^(9-1)-('1.Inputs'!$D$20/'1.Inputs'!$D$27+'1.Inputs'!$D$23/'1.Inputs'!$D$28))))*'1.Inputs'!$D$53</f>
        <v>1069785847.5798855</v>
      </c>
      <c r="AL282" s="36">
        <f ca="1">AB282-AL$13-AL$14+MIN(AL$13,MAX(0,((('1.Inputs'!$D$37*12*IF(10=1,'1.Inputs'!$D$38,IF(10=2,'1.Inputs'!$D$39,$E282)))*$F282*(('1.Inputs'!$D$40)+(1-'1.Inputs'!$D$40)*(1+'1.Inputs'!$D$41))*(1+$G282)^(10-1))-(('1.Inputs'!$D$37*12*IF(10=1,'1.Inputs'!$D$38,IF(10=2,'1.Inputs'!$D$39,$E282)))/(1-'1.Inputs'!$D$42)*$D282*(1+$G282)^(10-1))-('1.Inputs'!$D$37*12*IF(10=1,'1.Inputs'!$D$38,IF(10=2,'1.Inputs'!$D$39,$E282)))*'1.Inputs'!$D$43*(1+$G282)^(10-1)-'1.Inputs'!$D$44*(1+$G282)^(10-1)-('1.Inputs'!$D$20/'1.Inputs'!$D$27+'1.Inputs'!$D$23/'1.Inputs'!$D$28))))*'1.Inputs'!$D$53+'1.Inputs'!$D$35</f>
        <v>4329715278.9232893</v>
      </c>
      <c r="AM282" s="48">
        <f ca="1">R282+NPV('1.Inputs'!$D$55,S282:AB282)</f>
        <v>2299123038.5634899</v>
      </c>
      <c r="AN282" s="48">
        <f ca="1">-('1.Inputs'!$D$24*(1-'1.Inputs'!$D$31)+'1.Inputs'!$D$35)+NPV('1.Inputs'!$D$54,AC282:AL282)</f>
        <v>677617672.17822027</v>
      </c>
      <c r="AO282" s="36">
        <f t="shared" ca="1" si="37"/>
        <v>-3.1020689379111572</v>
      </c>
      <c r="AP282" s="36">
        <f t="shared" ca="1" si="38"/>
        <v>1.6861901943640472</v>
      </c>
      <c r="AQ282" s="36">
        <f ca="1">'1.Inputs'!$D$35+MIN(SUM($AC282:AC282),SUM($AC282:AD282),SUM($AC282:AE282),SUM($AC282:AF282),SUM($AC282:AG282),SUM($AC282:AH282),SUM($AC282:AI282),SUM($AC282:AJ282),SUM($AC282:AK282),SUM($AC282:AL282))</f>
        <v>246194624.76431322</v>
      </c>
      <c r="AR282" s="36">
        <f ca="1">IF(AP282&lt;'1.Inputs'!$D$57,1,0)</f>
        <v>0</v>
      </c>
      <c r="AS282" s="36">
        <f t="shared" ca="1" si="39"/>
        <v>0</v>
      </c>
    </row>
    <row r="283" spans="2:45" ht="15" customHeight="1" x14ac:dyDescent="0.25">
      <c r="B283" s="36">
        <v>268</v>
      </c>
      <c r="C283" s="36">
        <f t="shared" ca="1" si="32"/>
        <v>0.16675535923354834</v>
      </c>
      <c r="D283" s="36">
        <f t="shared" ca="1" si="33"/>
        <v>19367.173548584582</v>
      </c>
      <c r="E283" s="47">
        <f t="shared" ca="1" si="34"/>
        <v>0.77418171509682887</v>
      </c>
      <c r="F283" s="36">
        <f t="shared" ca="1" si="35"/>
        <v>26590.347419357433</v>
      </c>
      <c r="G283" s="36">
        <f t="shared" ca="1" si="36"/>
        <v>4.1140054867479375E-2</v>
      </c>
      <c r="H283" s="36">
        <f ca="1">((('1.Inputs'!$D$37*12*IF(1=1,'1.Inputs'!$D$38,IF(1=2,'1.Inputs'!$D$39,$E283)))*$F283*(('1.Inputs'!$D$40)+(1-'1.Inputs'!$D$40)*(1+'1.Inputs'!$D$41))*(1+$G283)^(1-1))*'1.Inputs'!$D$47+(('1.Inputs'!$D$37*12*IF(1=1,'1.Inputs'!$D$38,IF(1=2,'1.Inputs'!$D$39,$E283)))/(1-'1.Inputs'!$D$42)*$D283*(1+$G283)^(1-1))*('1.Inputs'!$D$48-'1.Inputs'!$D$49))/'1.Inputs'!$D$51</f>
        <v>721693408.05712461</v>
      </c>
      <c r="I283" s="36">
        <f ca="1">((('1.Inputs'!$D$37*12*IF(2=1,'1.Inputs'!$D$38,IF(2=2,'1.Inputs'!$D$39,$E283)))*$F283*(('1.Inputs'!$D$40)+(1-'1.Inputs'!$D$40)*(1+'1.Inputs'!$D$41))*(1+$G283)^(2-1))*'1.Inputs'!$D$47+(('1.Inputs'!$D$37*12*IF(2=1,'1.Inputs'!$D$38,IF(2=2,'1.Inputs'!$D$39,$E283)))/(1-'1.Inputs'!$D$42)*$D283*(1+$G283)^(2-1))*('1.Inputs'!$D$48-'1.Inputs'!$D$49))/'1.Inputs'!$D$51</f>
        <v>1051937480.2469299</v>
      </c>
      <c r="J283" s="36">
        <f ca="1">((('1.Inputs'!$D$37*12*IF(3=1,'1.Inputs'!$D$38,IF(3=2,'1.Inputs'!$D$39,$E283)))*$F283*(('1.Inputs'!$D$40)+(1-'1.Inputs'!$D$40)*(1+'1.Inputs'!$D$41))*(1+$G283)^(3-1))*'1.Inputs'!$D$47+(('1.Inputs'!$D$37*12*IF(3=1,'1.Inputs'!$D$38,IF(3=2,'1.Inputs'!$D$39,$E283)))/(1-'1.Inputs'!$D$42)*$D283*(1+$G283)^(3-1))*('1.Inputs'!$D$48-'1.Inputs'!$D$49))/'1.Inputs'!$D$51</f>
        <v>1211278347.5578029</v>
      </c>
      <c r="K283" s="36">
        <f ca="1">((('1.Inputs'!$D$37*12*IF(4=1,'1.Inputs'!$D$38,IF(4=2,'1.Inputs'!$D$39,$E283)))*$F283*(('1.Inputs'!$D$40)+(1-'1.Inputs'!$D$40)*(1+'1.Inputs'!$D$41))*(1+$G283)^(4-1))*'1.Inputs'!$D$47+(('1.Inputs'!$D$37*12*IF(4=1,'1.Inputs'!$D$38,IF(4=2,'1.Inputs'!$D$39,$E283)))/(1-'1.Inputs'!$D$42)*$D283*(1+$G283)^(4-1))*('1.Inputs'!$D$48-'1.Inputs'!$D$49))/'1.Inputs'!$D$51</f>
        <v>1261110405.2361207</v>
      </c>
      <c r="L283" s="36">
        <f ca="1">((('1.Inputs'!$D$37*12*IF(5=1,'1.Inputs'!$D$38,IF(5=2,'1.Inputs'!$D$39,$E283)))*$F283*(('1.Inputs'!$D$40)+(1-'1.Inputs'!$D$40)*(1+'1.Inputs'!$D$41))*(1+$G283)^(5-1))*'1.Inputs'!$D$47+(('1.Inputs'!$D$37*12*IF(5=1,'1.Inputs'!$D$38,IF(5=2,'1.Inputs'!$D$39,$E283)))/(1-'1.Inputs'!$D$42)*$D283*(1+$G283)^(5-1))*('1.Inputs'!$D$48-'1.Inputs'!$D$49))/'1.Inputs'!$D$51</f>
        <v>1312992556.5014839</v>
      </c>
      <c r="M283" s="36">
        <f ca="1">((('1.Inputs'!$D$37*12*IF(6=1,'1.Inputs'!$D$38,IF(6=2,'1.Inputs'!$D$39,$E283)))*$F283*(('1.Inputs'!$D$40)+(1-'1.Inputs'!$D$40)*(1+'1.Inputs'!$D$41))*(1+$G283)^(6-1))*'1.Inputs'!$D$47+(('1.Inputs'!$D$37*12*IF(6=1,'1.Inputs'!$D$38,IF(6=2,'1.Inputs'!$D$39,$E283)))/(1-'1.Inputs'!$D$42)*$D283*(1+$G283)^(6-1))*('1.Inputs'!$D$48-'1.Inputs'!$D$49))/'1.Inputs'!$D$51</f>
        <v>1367009142.3165469</v>
      </c>
      <c r="N283" s="36">
        <f ca="1">((('1.Inputs'!$D$37*12*IF(7=1,'1.Inputs'!$D$38,IF(7=2,'1.Inputs'!$D$39,$E283)))*$F283*(('1.Inputs'!$D$40)+(1-'1.Inputs'!$D$40)*(1+'1.Inputs'!$D$41))*(1+$G283)^(7-1))*'1.Inputs'!$D$47+(('1.Inputs'!$D$37*12*IF(7=1,'1.Inputs'!$D$38,IF(7=2,'1.Inputs'!$D$39,$E283)))/(1-'1.Inputs'!$D$42)*$D283*(1+$G283)^(7-1))*('1.Inputs'!$D$48-'1.Inputs'!$D$49))/'1.Inputs'!$D$51</f>
        <v>1423247973.435796</v>
      </c>
      <c r="O283" s="36">
        <f ca="1">((('1.Inputs'!$D$37*12*IF(8=1,'1.Inputs'!$D$38,IF(8=2,'1.Inputs'!$D$39,$E283)))*$F283*(('1.Inputs'!$D$40)+(1-'1.Inputs'!$D$40)*(1+'1.Inputs'!$D$41))*(1+$G283)^(8-1))*'1.Inputs'!$D$47+(('1.Inputs'!$D$37*12*IF(8=1,'1.Inputs'!$D$38,IF(8=2,'1.Inputs'!$D$39,$E283)))/(1-'1.Inputs'!$D$42)*$D283*(1+$G283)^(8-1))*('1.Inputs'!$D$48-'1.Inputs'!$D$49))/'1.Inputs'!$D$51</f>
        <v>1481800473.1529737</v>
      </c>
      <c r="P283" s="36">
        <f ca="1">((('1.Inputs'!$D$37*12*IF(9=1,'1.Inputs'!$D$38,IF(9=2,'1.Inputs'!$D$39,$E283)))*$F283*(('1.Inputs'!$D$40)+(1-'1.Inputs'!$D$40)*(1+'1.Inputs'!$D$41))*(1+$G283)^(9-1))*'1.Inputs'!$D$47+(('1.Inputs'!$D$37*12*IF(9=1,'1.Inputs'!$D$38,IF(9=2,'1.Inputs'!$D$39,$E283)))/(1-'1.Inputs'!$D$42)*$D283*(1+$G283)^(9-1))*('1.Inputs'!$D$48-'1.Inputs'!$D$49))/'1.Inputs'!$D$51</f>
        <v>1542761825.9211435</v>
      </c>
      <c r="Q283" s="36">
        <f ca="1">((('1.Inputs'!$D$37*12*IF(10=1,'1.Inputs'!$D$38,IF(10=2,'1.Inputs'!$D$39,$E283)))*$F283*(('1.Inputs'!$D$40)+(1-'1.Inputs'!$D$40)*(1+'1.Inputs'!$D$41))*(1+$G283)^(10-1))*'1.Inputs'!$D$47+(('1.Inputs'!$D$37*12*IF(10=1,'1.Inputs'!$D$38,IF(10=2,'1.Inputs'!$D$39,$E283)))/(1-'1.Inputs'!$D$42)*$D283*(1+$G283)^(10-1))*('1.Inputs'!$D$48-'1.Inputs'!$D$49))/'1.Inputs'!$D$51</f>
        <v>1606231132.0869925</v>
      </c>
      <c r="R283" s="36">
        <f>-'1.Inputs'!$D$24</f>
        <v>-2050000000</v>
      </c>
      <c r="S283" s="36">
        <f ca="1">((('1.Inputs'!$D$37*12*IF(1=1,'1.Inputs'!$D$38,IF(1=2,'1.Inputs'!$D$39,$E283)))*$F283*(('1.Inputs'!$D$40)+(1-'1.Inputs'!$D$40)*(1+'1.Inputs'!$D$41))*(1+$G283)^(1-1))-(('1.Inputs'!$D$37*12*IF(1=1,'1.Inputs'!$D$38,IF(1=2,'1.Inputs'!$D$39,$E283)))/(1-'1.Inputs'!$D$42)*$D283*(1+$G283)^(1-1))-('1.Inputs'!$D$37*12*IF(1=1,'1.Inputs'!$D$38,IF(1=2,'1.Inputs'!$D$39,$E283)))*'1.Inputs'!$D$43*(1+$G283)^(1-1)-'1.Inputs'!$D$44*(1+$G283)^(1-1)-('1.Inputs'!$D$20/'1.Inputs'!$D$27+'1.Inputs'!$D$23/'1.Inputs'!$D$28))-MAX(0,((('1.Inputs'!$D$37*12*IF(1=1,'1.Inputs'!$D$38,IF(1=2,'1.Inputs'!$D$39,$E283)))*$F283*(('1.Inputs'!$D$40)+(1-'1.Inputs'!$D$40)*(1+'1.Inputs'!$D$41))*(1+$G283)^(1-1))-(('1.Inputs'!$D$37*12*IF(1=1,'1.Inputs'!$D$38,IF(1=2,'1.Inputs'!$D$39,$E283)))/(1-'1.Inputs'!$D$42)*$D283*(1+$G283)^(1-1))-('1.Inputs'!$D$37*12*IF(1=1,'1.Inputs'!$D$38,IF(1=2,'1.Inputs'!$D$39,$E283)))*'1.Inputs'!$D$43*(1+$G283)^(1-1)-'1.Inputs'!$D$44*(1+$G283)^(1-1)-('1.Inputs'!$D$20/'1.Inputs'!$D$27+'1.Inputs'!$D$23/'1.Inputs'!$D$28)))*'1.Inputs'!$D$53+('1.Inputs'!$D$20/'1.Inputs'!$D$27+'1.Inputs'!$D$23/'1.Inputs'!$D$28)-H283</f>
        <v>-978308608.84570265</v>
      </c>
      <c r="T283" s="36">
        <f ca="1">((('1.Inputs'!$D$37*12*IF(2=1,'1.Inputs'!$D$38,IF(2=2,'1.Inputs'!$D$39,$E283)))*$F283*(('1.Inputs'!$D$40)+(1-'1.Inputs'!$D$40)*(1+'1.Inputs'!$D$41))*(1+$G283)^(2-1))-(('1.Inputs'!$D$37*12*IF(2=1,'1.Inputs'!$D$38,IF(2=2,'1.Inputs'!$D$39,$E283)))/(1-'1.Inputs'!$D$42)*$D283*(1+$G283)^(2-1))-('1.Inputs'!$D$37*12*IF(2=1,'1.Inputs'!$D$38,IF(2=2,'1.Inputs'!$D$39,$E283)))*'1.Inputs'!$D$43*(1+$G283)^(2-1)-'1.Inputs'!$D$44*(1+$G283)^(2-1)-('1.Inputs'!$D$20/'1.Inputs'!$D$27+'1.Inputs'!$D$23/'1.Inputs'!$D$28))-MAX(0,((('1.Inputs'!$D$37*12*IF(2=1,'1.Inputs'!$D$38,IF(2=2,'1.Inputs'!$D$39,$E283)))*$F283*(('1.Inputs'!$D$40)+(1-'1.Inputs'!$D$40)*(1+'1.Inputs'!$D$41))*(1+$G283)^(2-1))-(('1.Inputs'!$D$37*12*IF(2=1,'1.Inputs'!$D$38,IF(2=2,'1.Inputs'!$D$39,$E283)))/(1-'1.Inputs'!$D$42)*$D283*(1+$G283)^(2-1))-('1.Inputs'!$D$37*12*IF(2=1,'1.Inputs'!$D$38,IF(2=2,'1.Inputs'!$D$39,$E283)))*'1.Inputs'!$D$43*(1+$G283)^(2-1)-'1.Inputs'!$D$44*(1+$G283)^(2-1)-('1.Inputs'!$D$20/'1.Inputs'!$D$27+'1.Inputs'!$D$23/'1.Inputs'!$D$28)))*'1.Inputs'!$D$53+('1.Inputs'!$D$20/'1.Inputs'!$D$27+'1.Inputs'!$D$23/'1.Inputs'!$D$28)-(I283-H283)</f>
        <v>-329474962.35790241</v>
      </c>
      <c r="U283" s="36">
        <f ca="1">((('1.Inputs'!$D$37*12*IF(3=1,'1.Inputs'!$D$38,IF(3=2,'1.Inputs'!$D$39,$E283)))*$F283*(('1.Inputs'!$D$40)+(1-'1.Inputs'!$D$40)*(1+'1.Inputs'!$D$41))*(1+$G283)^(3-1))-(('1.Inputs'!$D$37*12*IF(3=1,'1.Inputs'!$D$38,IF(3=2,'1.Inputs'!$D$39,$E283)))/(1-'1.Inputs'!$D$42)*$D283*(1+$G283)^(3-1))-('1.Inputs'!$D$37*12*IF(3=1,'1.Inputs'!$D$38,IF(3=2,'1.Inputs'!$D$39,$E283)))*'1.Inputs'!$D$43*(1+$G283)^(3-1)-'1.Inputs'!$D$44*(1+$G283)^(3-1)-('1.Inputs'!$D$20/'1.Inputs'!$D$27+'1.Inputs'!$D$23/'1.Inputs'!$D$28))-MAX(0,((('1.Inputs'!$D$37*12*IF(3=1,'1.Inputs'!$D$38,IF(3=2,'1.Inputs'!$D$39,$E283)))*$F283*(('1.Inputs'!$D$40)+(1-'1.Inputs'!$D$40)*(1+'1.Inputs'!$D$41))*(1+$G283)^(3-1))-(('1.Inputs'!$D$37*12*IF(3=1,'1.Inputs'!$D$38,IF(3=2,'1.Inputs'!$D$39,$E283)))/(1-'1.Inputs'!$D$42)*$D283*(1+$G283)^(3-1))-('1.Inputs'!$D$37*12*IF(3=1,'1.Inputs'!$D$38,IF(3=2,'1.Inputs'!$D$39,$E283)))*'1.Inputs'!$D$43*(1+$G283)^(3-1)-'1.Inputs'!$D$44*(1+$G283)^(3-1)-('1.Inputs'!$D$20/'1.Inputs'!$D$27+'1.Inputs'!$D$23/'1.Inputs'!$D$28)))*'1.Inputs'!$D$53+('1.Inputs'!$D$20/'1.Inputs'!$D$27+'1.Inputs'!$D$23/'1.Inputs'!$D$28)-(J283-I283)</f>
        <v>-55069753.48906219</v>
      </c>
      <c r="V283" s="36">
        <f ca="1">((('1.Inputs'!$D$37*12*IF(4=1,'1.Inputs'!$D$38,IF(4=2,'1.Inputs'!$D$39,$E283)))*$F283*(('1.Inputs'!$D$40)+(1-'1.Inputs'!$D$40)*(1+'1.Inputs'!$D$41))*(1+$G283)^(4-1))-(('1.Inputs'!$D$37*12*IF(4=1,'1.Inputs'!$D$38,IF(4=2,'1.Inputs'!$D$39,$E283)))/(1-'1.Inputs'!$D$42)*$D283*(1+$G283)^(4-1))-('1.Inputs'!$D$37*12*IF(4=1,'1.Inputs'!$D$38,IF(4=2,'1.Inputs'!$D$39,$E283)))*'1.Inputs'!$D$43*(1+$G283)^(4-1)-'1.Inputs'!$D$44*(1+$G283)^(4-1)-('1.Inputs'!$D$20/'1.Inputs'!$D$27+'1.Inputs'!$D$23/'1.Inputs'!$D$28))-MAX(0,((('1.Inputs'!$D$37*12*IF(4=1,'1.Inputs'!$D$38,IF(4=2,'1.Inputs'!$D$39,$E283)))*$F283*(('1.Inputs'!$D$40)+(1-'1.Inputs'!$D$40)*(1+'1.Inputs'!$D$41))*(1+$G283)^(4-1))-(('1.Inputs'!$D$37*12*IF(4=1,'1.Inputs'!$D$38,IF(4=2,'1.Inputs'!$D$39,$E283)))/(1-'1.Inputs'!$D$42)*$D283*(1+$G283)^(4-1))-('1.Inputs'!$D$37*12*IF(4=1,'1.Inputs'!$D$38,IF(4=2,'1.Inputs'!$D$39,$E283)))*'1.Inputs'!$D$43*(1+$G283)^(4-1)-'1.Inputs'!$D$44*(1+$G283)^(4-1)-('1.Inputs'!$D$20/'1.Inputs'!$D$27+'1.Inputs'!$D$23/'1.Inputs'!$D$28)))*'1.Inputs'!$D$53+('1.Inputs'!$D$20/'1.Inputs'!$D$27+'1.Inputs'!$D$23/'1.Inputs'!$D$28)-(K283-J283)</f>
        <v>58728775.487215638</v>
      </c>
      <c r="W283" s="36">
        <f ca="1">((('1.Inputs'!$D$37*12*IF(5=1,'1.Inputs'!$D$38,IF(5=2,'1.Inputs'!$D$39,$E283)))*$F283*(('1.Inputs'!$D$40)+(1-'1.Inputs'!$D$40)*(1+'1.Inputs'!$D$41))*(1+$G283)^(5-1))-(('1.Inputs'!$D$37*12*IF(5=1,'1.Inputs'!$D$38,IF(5=2,'1.Inputs'!$D$39,$E283)))/(1-'1.Inputs'!$D$42)*$D283*(1+$G283)^(5-1))-('1.Inputs'!$D$37*12*IF(5=1,'1.Inputs'!$D$38,IF(5=2,'1.Inputs'!$D$39,$E283)))*'1.Inputs'!$D$43*(1+$G283)^(5-1)-'1.Inputs'!$D$44*(1+$G283)^(5-1)-('1.Inputs'!$D$20/'1.Inputs'!$D$27+'1.Inputs'!$D$23/'1.Inputs'!$D$28))-MAX(0,((('1.Inputs'!$D$37*12*IF(5=1,'1.Inputs'!$D$38,IF(5=2,'1.Inputs'!$D$39,$E283)))*$F283*(('1.Inputs'!$D$40)+(1-'1.Inputs'!$D$40)*(1+'1.Inputs'!$D$41))*(1+$G283)^(5-1))-(('1.Inputs'!$D$37*12*IF(5=1,'1.Inputs'!$D$38,IF(5=2,'1.Inputs'!$D$39,$E283)))/(1-'1.Inputs'!$D$42)*$D283*(1+$G283)^(5-1))-('1.Inputs'!$D$37*12*IF(5=1,'1.Inputs'!$D$38,IF(5=2,'1.Inputs'!$D$39,$E283)))*'1.Inputs'!$D$43*(1+$G283)^(5-1)-'1.Inputs'!$D$44*(1+$G283)^(5-1)-('1.Inputs'!$D$20/'1.Inputs'!$D$27+'1.Inputs'!$D$23/'1.Inputs'!$D$28)))*'1.Inputs'!$D$53+('1.Inputs'!$D$20/'1.Inputs'!$D$27+'1.Inputs'!$D$23/'1.Inputs'!$D$28)-(L283-K283)</f>
        <v>61144880.533060193</v>
      </c>
      <c r="X283" s="36">
        <f ca="1">((('1.Inputs'!$D$37*12*IF(6=1,'1.Inputs'!$D$38,IF(6=2,'1.Inputs'!$D$39,$E283)))*$F283*(('1.Inputs'!$D$40)+(1-'1.Inputs'!$D$40)*(1+'1.Inputs'!$D$41))*(1+$G283)^(6-1))-(('1.Inputs'!$D$37*12*IF(6=1,'1.Inputs'!$D$38,IF(6=2,'1.Inputs'!$D$39,$E283)))/(1-'1.Inputs'!$D$42)*$D283*(1+$G283)^(6-1))-('1.Inputs'!$D$37*12*IF(6=1,'1.Inputs'!$D$38,IF(6=2,'1.Inputs'!$D$39,$E283)))*'1.Inputs'!$D$43*(1+$G283)^(6-1)-'1.Inputs'!$D$44*(1+$G283)^(6-1)-('1.Inputs'!$D$20/'1.Inputs'!$D$27+'1.Inputs'!$D$23/'1.Inputs'!$D$28))-MAX(0,((('1.Inputs'!$D$37*12*IF(6=1,'1.Inputs'!$D$38,IF(6=2,'1.Inputs'!$D$39,$E283)))*$F283*(('1.Inputs'!$D$40)+(1-'1.Inputs'!$D$40)*(1+'1.Inputs'!$D$41))*(1+$G283)^(6-1))-(('1.Inputs'!$D$37*12*IF(6=1,'1.Inputs'!$D$38,IF(6=2,'1.Inputs'!$D$39,$E283)))/(1-'1.Inputs'!$D$42)*$D283*(1+$G283)^(6-1))-('1.Inputs'!$D$37*12*IF(6=1,'1.Inputs'!$D$38,IF(6=2,'1.Inputs'!$D$39,$E283)))*'1.Inputs'!$D$43*(1+$G283)^(6-1)-'1.Inputs'!$D$44*(1+$G283)^(6-1)-('1.Inputs'!$D$20/'1.Inputs'!$D$27+'1.Inputs'!$D$23/'1.Inputs'!$D$28)))*'1.Inputs'!$D$53+('1.Inputs'!$D$20/'1.Inputs'!$D$27+'1.Inputs'!$D$23/'1.Inputs'!$D$28)-(M283-L283)</f>
        <v>63660384.273055792</v>
      </c>
      <c r="Y283" s="36">
        <f ca="1">((('1.Inputs'!$D$37*12*IF(7=1,'1.Inputs'!$D$38,IF(7=2,'1.Inputs'!$D$39,$E283)))*$F283*(('1.Inputs'!$D$40)+(1-'1.Inputs'!$D$40)*(1+'1.Inputs'!$D$41))*(1+$G283)^(7-1))-(('1.Inputs'!$D$37*12*IF(7=1,'1.Inputs'!$D$38,IF(7=2,'1.Inputs'!$D$39,$E283)))/(1-'1.Inputs'!$D$42)*$D283*(1+$G283)^(7-1))-('1.Inputs'!$D$37*12*IF(7=1,'1.Inputs'!$D$38,IF(7=2,'1.Inputs'!$D$39,$E283)))*'1.Inputs'!$D$43*(1+$G283)^(7-1)-'1.Inputs'!$D$44*(1+$G283)^(7-1)-('1.Inputs'!$D$20/'1.Inputs'!$D$27+'1.Inputs'!$D$23/'1.Inputs'!$D$28))-MAX(0,((('1.Inputs'!$D$37*12*IF(7=1,'1.Inputs'!$D$38,IF(7=2,'1.Inputs'!$D$39,$E283)))*$F283*(('1.Inputs'!$D$40)+(1-'1.Inputs'!$D$40)*(1+'1.Inputs'!$D$41))*(1+$G283)^(7-1))-(('1.Inputs'!$D$37*12*IF(7=1,'1.Inputs'!$D$38,IF(7=2,'1.Inputs'!$D$39,$E283)))/(1-'1.Inputs'!$D$42)*$D283*(1+$G283)^(7-1))-('1.Inputs'!$D$37*12*IF(7=1,'1.Inputs'!$D$38,IF(7=2,'1.Inputs'!$D$39,$E283)))*'1.Inputs'!$D$43*(1+$G283)^(7-1)-'1.Inputs'!$D$44*(1+$G283)^(7-1)-('1.Inputs'!$D$20/'1.Inputs'!$D$27+'1.Inputs'!$D$23/'1.Inputs'!$D$28)))*'1.Inputs'!$D$53+('1.Inputs'!$D$20/'1.Inputs'!$D$27+'1.Inputs'!$D$23/'1.Inputs'!$D$28)-(N283-M283)</f>
        <v>66279375.974933624</v>
      </c>
      <c r="Z283" s="36">
        <f ca="1">((('1.Inputs'!$D$37*12*IF(8=1,'1.Inputs'!$D$38,IF(8=2,'1.Inputs'!$D$39,$E283)))*$F283*(('1.Inputs'!$D$40)+(1-'1.Inputs'!$D$40)*(1+'1.Inputs'!$D$41))*(1+$G283)^(8-1))-(('1.Inputs'!$D$37*12*IF(8=1,'1.Inputs'!$D$38,IF(8=2,'1.Inputs'!$D$39,$E283)))/(1-'1.Inputs'!$D$42)*$D283*(1+$G283)^(8-1))-('1.Inputs'!$D$37*12*IF(8=1,'1.Inputs'!$D$38,IF(8=2,'1.Inputs'!$D$39,$E283)))*'1.Inputs'!$D$43*(1+$G283)^(8-1)-'1.Inputs'!$D$44*(1+$G283)^(8-1)-('1.Inputs'!$D$20/'1.Inputs'!$D$27+'1.Inputs'!$D$23/'1.Inputs'!$D$28))-MAX(0,((('1.Inputs'!$D$37*12*IF(8=1,'1.Inputs'!$D$38,IF(8=2,'1.Inputs'!$D$39,$E283)))*$F283*(('1.Inputs'!$D$40)+(1-'1.Inputs'!$D$40)*(1+'1.Inputs'!$D$41))*(1+$G283)^(8-1))-(('1.Inputs'!$D$37*12*IF(8=1,'1.Inputs'!$D$38,IF(8=2,'1.Inputs'!$D$39,$E283)))/(1-'1.Inputs'!$D$42)*$D283*(1+$G283)^(8-1))-('1.Inputs'!$D$37*12*IF(8=1,'1.Inputs'!$D$38,IF(8=2,'1.Inputs'!$D$39,$E283)))*'1.Inputs'!$D$43*(1+$G283)^(8-1)-'1.Inputs'!$D$44*(1+$G283)^(8-1)-('1.Inputs'!$D$20/'1.Inputs'!$D$27+'1.Inputs'!$D$23/'1.Inputs'!$D$28)))*'1.Inputs'!$D$53+('1.Inputs'!$D$20/'1.Inputs'!$D$27+'1.Inputs'!$D$23/'1.Inputs'!$D$28)-(O283-N283)</f>
        <v>69006113.139124393</v>
      </c>
      <c r="AA283" s="36">
        <f ca="1">((('1.Inputs'!$D$37*12*IF(9=1,'1.Inputs'!$D$38,IF(9=2,'1.Inputs'!$D$39,$E283)))*$F283*(('1.Inputs'!$D$40)+(1-'1.Inputs'!$D$40)*(1+'1.Inputs'!$D$41))*(1+$G283)^(9-1))-(('1.Inputs'!$D$37*12*IF(9=1,'1.Inputs'!$D$38,IF(9=2,'1.Inputs'!$D$39,$E283)))/(1-'1.Inputs'!$D$42)*$D283*(1+$G283)^(9-1))-('1.Inputs'!$D$37*12*IF(9=1,'1.Inputs'!$D$38,IF(9=2,'1.Inputs'!$D$39,$E283)))*'1.Inputs'!$D$43*(1+$G283)^(9-1)-'1.Inputs'!$D$44*(1+$G283)^(9-1)-('1.Inputs'!$D$20/'1.Inputs'!$D$27+'1.Inputs'!$D$23/'1.Inputs'!$D$28))-MAX(0,((('1.Inputs'!$D$37*12*IF(9=1,'1.Inputs'!$D$38,IF(9=2,'1.Inputs'!$D$39,$E283)))*$F283*(('1.Inputs'!$D$40)+(1-'1.Inputs'!$D$40)*(1+'1.Inputs'!$D$41))*(1+$G283)^(9-1))-(('1.Inputs'!$D$37*12*IF(9=1,'1.Inputs'!$D$38,IF(9=2,'1.Inputs'!$D$39,$E283)))/(1-'1.Inputs'!$D$42)*$D283*(1+$G283)^(9-1))-('1.Inputs'!$D$37*12*IF(9=1,'1.Inputs'!$D$38,IF(9=2,'1.Inputs'!$D$39,$E283)))*'1.Inputs'!$D$43*(1+$G283)^(9-1)-'1.Inputs'!$D$44*(1+$G283)^(9-1)-('1.Inputs'!$D$20/'1.Inputs'!$D$27+'1.Inputs'!$D$23/'1.Inputs'!$D$28)))*'1.Inputs'!$D$53+('1.Inputs'!$D$20/'1.Inputs'!$D$27+'1.Inputs'!$D$23/'1.Inputs'!$D$28)-(P283-O283)</f>
        <v>71845028.419860125</v>
      </c>
      <c r="AB283" s="36">
        <f ca="1">((('1.Inputs'!$D$37*12*IF(10=1,'1.Inputs'!$D$38,IF(10=2,'1.Inputs'!$D$39,$E283)))*$F283*(('1.Inputs'!$D$40)+(1-'1.Inputs'!$D$40)*(1+'1.Inputs'!$D$41))*(1+$G283)^(10-1))-(('1.Inputs'!$D$37*12*IF(10=1,'1.Inputs'!$D$38,IF(10=2,'1.Inputs'!$D$39,$E283)))/(1-'1.Inputs'!$D$42)*$D283*(1+$G283)^(10-1))-('1.Inputs'!$D$37*12*IF(10=1,'1.Inputs'!$D$38,IF(10=2,'1.Inputs'!$D$39,$E283)))*'1.Inputs'!$D$43*(1+$G283)^(10-1)-'1.Inputs'!$D$44*(1+$G283)^(10-1)-('1.Inputs'!$D$20/'1.Inputs'!$D$27+'1.Inputs'!$D$23/'1.Inputs'!$D$28))-MAX(0,((('1.Inputs'!$D$37*12*IF(10=1,'1.Inputs'!$D$38,IF(10=2,'1.Inputs'!$D$39,$E283)))*$F283*(('1.Inputs'!$D$40)+(1-'1.Inputs'!$D$40)*(1+'1.Inputs'!$D$41))*(1+$G283)^(10-1))-(('1.Inputs'!$D$37*12*IF(10=1,'1.Inputs'!$D$38,IF(10=2,'1.Inputs'!$D$39,$E283)))/(1-'1.Inputs'!$D$42)*$D283*(1+$G283)^(10-1))-('1.Inputs'!$D$37*12*IF(10=1,'1.Inputs'!$D$38,IF(10=2,'1.Inputs'!$D$39,$E283)))*'1.Inputs'!$D$43*(1+$G283)^(10-1)-'1.Inputs'!$D$44*(1+$G283)^(10-1)-('1.Inputs'!$D$20/'1.Inputs'!$D$27+'1.Inputs'!$D$23/'1.Inputs'!$D$28)))*'1.Inputs'!$D$53+('1.Inputs'!$D$20/'1.Inputs'!$D$27+'1.Inputs'!$D$23/'1.Inputs'!$D$28)-(Q283-P283)+(('1.Inputs'!$D$20+'1.Inputs'!$D$23-('1.Inputs'!$D$20/'1.Inputs'!$D$27+'1.Inputs'!$D$23/'1.Inputs'!$D$28)*'1.Inputs'!$D$10)*'1.Inputs'!$D$60+'1.Inputs'!$D$19*'1.Inputs'!$D$59+Q283)</f>
        <v>2379887353.8691006</v>
      </c>
      <c r="AC283" s="36">
        <f ca="1">S283-AC$13-AC$14+MIN(AC$13,MAX(0,((('1.Inputs'!$D$37*12*IF(1=1,'1.Inputs'!$D$38,IF(1=2,'1.Inputs'!$D$39,$E283)))*$F283*(('1.Inputs'!$D$40)+(1-'1.Inputs'!$D$40)*(1+'1.Inputs'!$D$41))*(1+$G283)^(1-1))-(('1.Inputs'!$D$37*12*IF(1=1,'1.Inputs'!$D$38,IF(1=2,'1.Inputs'!$D$39,$E283)))/(1-'1.Inputs'!$D$42)*$D283*(1+$G283)^(1-1))-('1.Inputs'!$D$37*12*IF(1=1,'1.Inputs'!$D$38,IF(1=2,'1.Inputs'!$D$39,$E283)))*'1.Inputs'!$D$43*(1+$G283)^(1-1)-'1.Inputs'!$D$44*(1+$G283)^(1-1)-('1.Inputs'!$D$20/'1.Inputs'!$D$27+'1.Inputs'!$D$23/'1.Inputs'!$D$28))))*'1.Inputs'!$D$53</f>
        <v>-1125908608.8457026</v>
      </c>
      <c r="AD283" s="36">
        <f ca="1">T283-AD$13-AD$14+MIN(AD$13,MAX(0,((('1.Inputs'!$D$37*12*IF(2=1,'1.Inputs'!$D$38,IF(2=2,'1.Inputs'!$D$39,$E283)))*$F283*(('1.Inputs'!$D$40)+(1-'1.Inputs'!$D$40)*(1+'1.Inputs'!$D$41))*(1+$G283)^(2-1))-(('1.Inputs'!$D$37*12*IF(2=1,'1.Inputs'!$D$38,IF(2=2,'1.Inputs'!$D$39,$E283)))/(1-'1.Inputs'!$D$42)*$D283*(1+$G283)^(2-1))-('1.Inputs'!$D$37*12*IF(2=1,'1.Inputs'!$D$38,IF(2=2,'1.Inputs'!$D$39,$E283)))*'1.Inputs'!$D$43*(1+$G283)^(2-1)-'1.Inputs'!$D$44*(1+$G283)^(2-1)-('1.Inputs'!$D$20/'1.Inputs'!$D$27+'1.Inputs'!$D$23/'1.Inputs'!$D$28))))*'1.Inputs'!$D$53</f>
        <v>-477074962.35790241</v>
      </c>
      <c r="AE283" s="36">
        <f ca="1">U283-AE$13-AE$14+MIN(AE$13,MAX(0,((('1.Inputs'!$D$37*12*IF(3=1,'1.Inputs'!$D$38,IF(3=2,'1.Inputs'!$D$39,$E283)))*$F283*(('1.Inputs'!$D$40)+(1-'1.Inputs'!$D$40)*(1+'1.Inputs'!$D$41))*(1+$G283)^(3-1))-(('1.Inputs'!$D$37*12*IF(3=1,'1.Inputs'!$D$38,IF(3=2,'1.Inputs'!$D$39,$E283)))/(1-'1.Inputs'!$D$42)*$D283*(1+$G283)^(3-1))-('1.Inputs'!$D$37*12*IF(3=1,'1.Inputs'!$D$38,IF(3=2,'1.Inputs'!$D$39,$E283)))*'1.Inputs'!$D$43*(1+$G283)^(3-1)-'1.Inputs'!$D$44*(1+$G283)^(3-1)-('1.Inputs'!$D$20/'1.Inputs'!$D$27+'1.Inputs'!$D$23/'1.Inputs'!$D$28))))*'1.Inputs'!$D$53</f>
        <v>-448669753.48906219</v>
      </c>
      <c r="AF283" s="36">
        <f ca="1">V283-AF$13-AF$14+MIN(AF$13,MAX(0,((('1.Inputs'!$D$37*12*IF(4=1,'1.Inputs'!$D$38,IF(4=2,'1.Inputs'!$D$39,$E283)))*$F283*(('1.Inputs'!$D$40)+(1-'1.Inputs'!$D$40)*(1+'1.Inputs'!$D$41))*(1+$G283)^(4-1))-(('1.Inputs'!$D$37*12*IF(4=1,'1.Inputs'!$D$38,IF(4=2,'1.Inputs'!$D$39,$E283)))/(1-'1.Inputs'!$D$42)*$D283*(1+$G283)^(4-1))-('1.Inputs'!$D$37*12*IF(4=1,'1.Inputs'!$D$38,IF(4=2,'1.Inputs'!$D$39,$E283)))*'1.Inputs'!$D$43*(1+$G283)^(4-1)-'1.Inputs'!$D$44*(1+$G283)^(4-1)-('1.Inputs'!$D$20/'1.Inputs'!$D$27+'1.Inputs'!$D$23/'1.Inputs'!$D$28))))*'1.Inputs'!$D$53</f>
        <v>-305351224.51278436</v>
      </c>
      <c r="AG283" s="36">
        <f ca="1">W283-AG$13-AG$14+MIN(AG$13,MAX(0,((('1.Inputs'!$D$37*12*IF(5=1,'1.Inputs'!$D$38,IF(5=2,'1.Inputs'!$D$39,$E283)))*$F283*(('1.Inputs'!$D$40)+(1-'1.Inputs'!$D$40)*(1+'1.Inputs'!$D$41))*(1+$G283)^(5-1))-(('1.Inputs'!$D$37*12*IF(5=1,'1.Inputs'!$D$38,IF(5=2,'1.Inputs'!$D$39,$E283)))/(1-'1.Inputs'!$D$42)*$D283*(1+$G283)^(5-1))-('1.Inputs'!$D$37*12*IF(5=1,'1.Inputs'!$D$38,IF(5=2,'1.Inputs'!$D$39,$E283)))*'1.Inputs'!$D$43*(1+$G283)^(5-1)-'1.Inputs'!$D$44*(1+$G283)^(5-1)-('1.Inputs'!$D$20/'1.Inputs'!$D$27+'1.Inputs'!$D$23/'1.Inputs'!$D$28))))*'1.Inputs'!$D$53</f>
        <v>-273415119.46693981</v>
      </c>
      <c r="AH283" s="36">
        <f ca="1">X283-AH$13-AH$14+MIN(AH$13,MAX(0,((('1.Inputs'!$D$37*12*IF(6=1,'1.Inputs'!$D$38,IF(6=2,'1.Inputs'!$D$39,$E283)))*$F283*(('1.Inputs'!$D$40)+(1-'1.Inputs'!$D$40)*(1+'1.Inputs'!$D$41))*(1+$G283)^(6-1))-(('1.Inputs'!$D$37*12*IF(6=1,'1.Inputs'!$D$38,IF(6=2,'1.Inputs'!$D$39,$E283)))/(1-'1.Inputs'!$D$42)*$D283*(1+$G283)^(6-1))-('1.Inputs'!$D$37*12*IF(6=1,'1.Inputs'!$D$38,IF(6=2,'1.Inputs'!$D$39,$E283)))*'1.Inputs'!$D$43*(1+$G283)^(6-1)-'1.Inputs'!$D$44*(1+$G283)^(6-1)-('1.Inputs'!$D$20/'1.Inputs'!$D$27+'1.Inputs'!$D$23/'1.Inputs'!$D$28))))*'1.Inputs'!$D$53</f>
        <v>-241379615.72694421</v>
      </c>
      <c r="AI283" s="36">
        <f ca="1">Y283-AI$13-AI$14+MIN(AI$13,MAX(0,((('1.Inputs'!$D$37*12*IF(7=1,'1.Inputs'!$D$38,IF(7=2,'1.Inputs'!$D$39,$E283)))*$F283*(('1.Inputs'!$D$40)+(1-'1.Inputs'!$D$40)*(1+'1.Inputs'!$D$41))*(1+$G283)^(7-1))-(('1.Inputs'!$D$37*12*IF(7=1,'1.Inputs'!$D$38,IF(7=2,'1.Inputs'!$D$39,$E283)))/(1-'1.Inputs'!$D$42)*$D283*(1+$G283)^(7-1))-('1.Inputs'!$D$37*12*IF(7=1,'1.Inputs'!$D$38,IF(7=2,'1.Inputs'!$D$39,$E283)))*'1.Inputs'!$D$43*(1+$G283)^(7-1)-'1.Inputs'!$D$44*(1+$G283)^(7-1)-('1.Inputs'!$D$20/'1.Inputs'!$D$27+'1.Inputs'!$D$23/'1.Inputs'!$D$28))))*'1.Inputs'!$D$53</f>
        <v>-209240624.02506638</v>
      </c>
      <c r="AJ283" s="36">
        <f ca="1">Z283-AJ$13-AJ$14+MIN(AJ$13,MAX(0,((('1.Inputs'!$D$37*12*IF(8=1,'1.Inputs'!$D$38,IF(8=2,'1.Inputs'!$D$39,$E283)))*$F283*(('1.Inputs'!$D$40)+(1-'1.Inputs'!$D$40)*(1+'1.Inputs'!$D$41))*(1+$G283)^(8-1))-(('1.Inputs'!$D$37*12*IF(8=1,'1.Inputs'!$D$38,IF(8=2,'1.Inputs'!$D$39,$E283)))/(1-'1.Inputs'!$D$42)*$D283*(1+$G283)^(8-1))-('1.Inputs'!$D$37*12*IF(8=1,'1.Inputs'!$D$38,IF(8=2,'1.Inputs'!$D$39,$E283)))*'1.Inputs'!$D$43*(1+$G283)^(8-1)-'1.Inputs'!$D$44*(1+$G283)^(8-1)-('1.Inputs'!$D$20/'1.Inputs'!$D$27+'1.Inputs'!$D$23/'1.Inputs'!$D$28))))*'1.Inputs'!$D$53</f>
        <v>69006113.139124393</v>
      </c>
      <c r="AK283" s="36">
        <f ca="1">AA283-AK$13-AK$14+MIN(AK$13,MAX(0,((('1.Inputs'!$D$37*12*IF(9=1,'1.Inputs'!$D$38,IF(9=2,'1.Inputs'!$D$39,$E283)))*$F283*(('1.Inputs'!$D$40)+(1-'1.Inputs'!$D$40)*(1+'1.Inputs'!$D$41))*(1+$G283)^(9-1))-(('1.Inputs'!$D$37*12*IF(9=1,'1.Inputs'!$D$38,IF(9=2,'1.Inputs'!$D$39,$E283)))/(1-'1.Inputs'!$D$42)*$D283*(1+$G283)^(9-1))-('1.Inputs'!$D$37*12*IF(9=1,'1.Inputs'!$D$38,IF(9=2,'1.Inputs'!$D$39,$E283)))*'1.Inputs'!$D$43*(1+$G283)^(9-1)-'1.Inputs'!$D$44*(1+$G283)^(9-1)-('1.Inputs'!$D$20/'1.Inputs'!$D$27+'1.Inputs'!$D$23/'1.Inputs'!$D$28))))*'1.Inputs'!$D$53</f>
        <v>71845028.419860125</v>
      </c>
      <c r="AL283" s="36">
        <f ca="1">AB283-AL$13-AL$14+MIN(AL$13,MAX(0,((('1.Inputs'!$D$37*12*IF(10=1,'1.Inputs'!$D$38,IF(10=2,'1.Inputs'!$D$39,$E283)))*$F283*(('1.Inputs'!$D$40)+(1-'1.Inputs'!$D$40)*(1+'1.Inputs'!$D$41))*(1+$G283)^(10-1))-(('1.Inputs'!$D$37*12*IF(10=1,'1.Inputs'!$D$38,IF(10=2,'1.Inputs'!$D$39,$E283)))/(1-'1.Inputs'!$D$42)*$D283*(1+$G283)^(10-1))-('1.Inputs'!$D$37*12*IF(10=1,'1.Inputs'!$D$38,IF(10=2,'1.Inputs'!$D$39,$E283)))*'1.Inputs'!$D$43*(1+$G283)^(10-1)-'1.Inputs'!$D$44*(1+$G283)^(10-1)-('1.Inputs'!$D$20/'1.Inputs'!$D$27+'1.Inputs'!$D$23/'1.Inputs'!$D$28))))*'1.Inputs'!$D$53+'1.Inputs'!$D$35</f>
        <v>3179887353.8691006</v>
      </c>
      <c r="AM283" s="48">
        <f ca="1">R283+NPV('1.Inputs'!$D$55,S283:AB283)</f>
        <v>-2263148488.3840456</v>
      </c>
      <c r="AN283" s="48">
        <f ca="1">-('1.Inputs'!$D$24*(1-'1.Inputs'!$D$31)+'1.Inputs'!$D$35)+NPV('1.Inputs'!$D$54,AC283:AL283)</f>
        <v>-2979851797.4645276</v>
      </c>
      <c r="AO283" s="36">
        <f t="shared" ca="1" si="37"/>
        <v>-6.6281071060006953</v>
      </c>
      <c r="AP283" s="36">
        <f t="shared" ca="1" si="38"/>
        <v>-0.1399129915880645</v>
      </c>
      <c r="AQ283" s="36">
        <f ca="1">'1.Inputs'!$D$35+MIN(SUM($AC283:AC283),SUM($AC283:AD283),SUM($AC283:AE283),SUM($AC283:AF283),SUM($AC283:AG283),SUM($AC283:AH283),SUM($AC283:AI283),SUM($AC283:AJ283),SUM($AC283:AK283),SUM($AC283:AL283))</f>
        <v>-2281039908.4244022</v>
      </c>
      <c r="AR283" s="36">
        <f ca="1">IF(AP283&lt;'1.Inputs'!$D$57,1,0)</f>
        <v>1</v>
      </c>
      <c r="AS283" s="36">
        <f t="shared" ca="1" si="39"/>
        <v>1</v>
      </c>
    </row>
    <row r="284" spans="2:45" ht="15" customHeight="1" x14ac:dyDescent="0.25">
      <c r="B284" s="36">
        <v>269</v>
      </c>
      <c r="C284" s="36">
        <f t="shared" ca="1" si="32"/>
        <v>0.49955373726264418</v>
      </c>
      <c r="D284" s="36">
        <f t="shared" ca="1" si="33"/>
        <v>18845.451820177885</v>
      </c>
      <c r="E284" s="47">
        <f t="shared" ca="1" si="34"/>
        <v>0.82839498950374679</v>
      </c>
      <c r="F284" s="36">
        <f t="shared" ca="1" si="35"/>
        <v>28266.868889246405</v>
      </c>
      <c r="G284" s="36">
        <f t="shared" ca="1" si="36"/>
        <v>4.428989880922804E-2</v>
      </c>
      <c r="H284" s="36">
        <f ca="1">((('1.Inputs'!$D$37*12*IF(1=1,'1.Inputs'!$D$38,IF(1=2,'1.Inputs'!$D$39,$E284)))*$F284*(('1.Inputs'!$D$40)+(1-'1.Inputs'!$D$40)*(1+'1.Inputs'!$D$41))*(1+$G284)^(1-1))*'1.Inputs'!$D$47+(('1.Inputs'!$D$37*12*IF(1=1,'1.Inputs'!$D$38,IF(1=2,'1.Inputs'!$D$39,$E284)))/(1-'1.Inputs'!$D$42)*$D284*(1+$G284)^(1-1))*('1.Inputs'!$D$48-'1.Inputs'!$D$49))/'1.Inputs'!$D$51</f>
        <v>756569215.3723439</v>
      </c>
      <c r="I284" s="36">
        <f ca="1">((('1.Inputs'!$D$37*12*IF(2=1,'1.Inputs'!$D$38,IF(2=2,'1.Inputs'!$D$39,$E284)))*$F284*(('1.Inputs'!$D$40)+(1-'1.Inputs'!$D$40)*(1+'1.Inputs'!$D$41))*(1+$G284)^(2-1))*'1.Inputs'!$D$47+(('1.Inputs'!$D$37*12*IF(2=1,'1.Inputs'!$D$38,IF(2=2,'1.Inputs'!$D$39,$E284)))/(1-'1.Inputs'!$D$42)*$D284*(1+$G284)^(2-1))*('1.Inputs'!$D$48-'1.Inputs'!$D$49))/'1.Inputs'!$D$51</f>
        <v>1106108625.108707</v>
      </c>
      <c r="J284" s="36">
        <f ca="1">((('1.Inputs'!$D$37*12*IF(3=1,'1.Inputs'!$D$38,IF(3=2,'1.Inputs'!$D$39,$E284)))*$F284*(('1.Inputs'!$D$40)+(1-'1.Inputs'!$D$40)*(1+'1.Inputs'!$D$41))*(1+$G284)^(3-1))*'1.Inputs'!$D$47+(('1.Inputs'!$D$37*12*IF(3=1,'1.Inputs'!$D$38,IF(3=2,'1.Inputs'!$D$39,$E284)))/(1-'1.Inputs'!$D$42)*$D284*(1+$G284)^(3-1))*('1.Inputs'!$D$48-'1.Inputs'!$D$49))/'1.Inputs'!$D$51</f>
        <v>1366967783.9397295</v>
      </c>
      <c r="K284" s="36">
        <f ca="1">((('1.Inputs'!$D$37*12*IF(4=1,'1.Inputs'!$D$38,IF(4=2,'1.Inputs'!$D$39,$E284)))*$F284*(('1.Inputs'!$D$40)+(1-'1.Inputs'!$D$40)*(1+'1.Inputs'!$D$41))*(1+$G284)^(4-1))*'1.Inputs'!$D$47+(('1.Inputs'!$D$37*12*IF(4=1,'1.Inputs'!$D$38,IF(4=2,'1.Inputs'!$D$39,$E284)))/(1-'1.Inputs'!$D$42)*$D284*(1+$G284)^(4-1))*('1.Inputs'!$D$48-'1.Inputs'!$D$49))/'1.Inputs'!$D$51</f>
        <v>1427510648.7658947</v>
      </c>
      <c r="L284" s="36">
        <f ca="1">((('1.Inputs'!$D$37*12*IF(5=1,'1.Inputs'!$D$38,IF(5=2,'1.Inputs'!$D$39,$E284)))*$F284*(('1.Inputs'!$D$40)+(1-'1.Inputs'!$D$40)*(1+'1.Inputs'!$D$41))*(1+$G284)^(5-1))*'1.Inputs'!$D$47+(('1.Inputs'!$D$37*12*IF(5=1,'1.Inputs'!$D$38,IF(5=2,'1.Inputs'!$D$39,$E284)))/(1-'1.Inputs'!$D$42)*$D284*(1+$G284)^(5-1))*('1.Inputs'!$D$48-'1.Inputs'!$D$49))/'1.Inputs'!$D$51</f>
        <v>1490734950.9488313</v>
      </c>
      <c r="M284" s="36">
        <f ca="1">((('1.Inputs'!$D$37*12*IF(6=1,'1.Inputs'!$D$38,IF(6=2,'1.Inputs'!$D$39,$E284)))*$F284*(('1.Inputs'!$D$40)+(1-'1.Inputs'!$D$40)*(1+'1.Inputs'!$D$41))*(1+$G284)^(6-1))*'1.Inputs'!$D$47+(('1.Inputs'!$D$37*12*IF(6=1,'1.Inputs'!$D$38,IF(6=2,'1.Inputs'!$D$39,$E284)))/(1-'1.Inputs'!$D$42)*$D284*(1+$G284)^(6-1))*('1.Inputs'!$D$48-'1.Inputs'!$D$49))/'1.Inputs'!$D$51</f>
        <v>1556759451.0777347</v>
      </c>
      <c r="N284" s="36">
        <f ca="1">((('1.Inputs'!$D$37*12*IF(7=1,'1.Inputs'!$D$38,IF(7=2,'1.Inputs'!$D$39,$E284)))*$F284*(('1.Inputs'!$D$40)+(1-'1.Inputs'!$D$40)*(1+'1.Inputs'!$D$41))*(1+$G284)^(7-1))*'1.Inputs'!$D$47+(('1.Inputs'!$D$37*12*IF(7=1,'1.Inputs'!$D$38,IF(7=2,'1.Inputs'!$D$39,$E284)))/(1-'1.Inputs'!$D$42)*$D284*(1+$G284)^(7-1))*('1.Inputs'!$D$48-'1.Inputs'!$D$49))/'1.Inputs'!$D$51</f>
        <v>1625708169.6362765</v>
      </c>
      <c r="O284" s="36">
        <f ca="1">((('1.Inputs'!$D$37*12*IF(8=1,'1.Inputs'!$D$38,IF(8=2,'1.Inputs'!$D$39,$E284)))*$F284*(('1.Inputs'!$D$40)+(1-'1.Inputs'!$D$40)*(1+'1.Inputs'!$D$41))*(1+$G284)^(8-1))*'1.Inputs'!$D$47+(('1.Inputs'!$D$37*12*IF(8=1,'1.Inputs'!$D$38,IF(8=2,'1.Inputs'!$D$39,$E284)))/(1-'1.Inputs'!$D$42)*$D284*(1+$G284)^(8-1))*('1.Inputs'!$D$48-'1.Inputs'!$D$49))/'1.Inputs'!$D$51</f>
        <v>1697710619.9628024</v>
      </c>
      <c r="P284" s="36">
        <f ca="1">((('1.Inputs'!$D$37*12*IF(9=1,'1.Inputs'!$D$38,IF(9=2,'1.Inputs'!$D$39,$E284)))*$F284*(('1.Inputs'!$D$40)+(1-'1.Inputs'!$D$40)*(1+'1.Inputs'!$D$41))*(1+$G284)^(9-1))*'1.Inputs'!$D$47+(('1.Inputs'!$D$37*12*IF(9=1,'1.Inputs'!$D$38,IF(9=2,'1.Inputs'!$D$39,$E284)))/(1-'1.Inputs'!$D$42)*$D284*(1+$G284)^(9-1))*('1.Inputs'!$D$48-'1.Inputs'!$D$49))/'1.Inputs'!$D$51</f>
        <v>1772902051.5283067</v>
      </c>
      <c r="Q284" s="36">
        <f ca="1">((('1.Inputs'!$D$37*12*IF(10=1,'1.Inputs'!$D$38,IF(10=2,'1.Inputs'!$D$39,$E284)))*$F284*(('1.Inputs'!$D$40)+(1-'1.Inputs'!$D$40)*(1+'1.Inputs'!$D$41))*(1+$G284)^(10-1))*'1.Inputs'!$D$47+(('1.Inputs'!$D$37*12*IF(10=1,'1.Inputs'!$D$38,IF(10=2,'1.Inputs'!$D$39,$E284)))/(1-'1.Inputs'!$D$42)*$D284*(1+$G284)^(10-1))*('1.Inputs'!$D$48-'1.Inputs'!$D$49))/'1.Inputs'!$D$51</f>
        <v>1851423703.9891686</v>
      </c>
      <c r="R284" s="36">
        <f>-'1.Inputs'!$D$24</f>
        <v>-2050000000</v>
      </c>
      <c r="S284" s="36">
        <f ca="1">((('1.Inputs'!$D$37*12*IF(1=1,'1.Inputs'!$D$38,IF(1=2,'1.Inputs'!$D$39,$E284)))*$F284*(('1.Inputs'!$D$40)+(1-'1.Inputs'!$D$40)*(1+'1.Inputs'!$D$41))*(1+$G284)^(1-1))-(('1.Inputs'!$D$37*12*IF(1=1,'1.Inputs'!$D$38,IF(1=2,'1.Inputs'!$D$39,$E284)))/(1-'1.Inputs'!$D$42)*$D284*(1+$G284)^(1-1))-('1.Inputs'!$D$37*12*IF(1=1,'1.Inputs'!$D$38,IF(1=2,'1.Inputs'!$D$39,$E284)))*'1.Inputs'!$D$43*(1+$G284)^(1-1)-'1.Inputs'!$D$44*(1+$G284)^(1-1)-('1.Inputs'!$D$20/'1.Inputs'!$D$27+'1.Inputs'!$D$23/'1.Inputs'!$D$28))-MAX(0,((('1.Inputs'!$D$37*12*IF(1=1,'1.Inputs'!$D$38,IF(1=2,'1.Inputs'!$D$39,$E284)))*$F284*(('1.Inputs'!$D$40)+(1-'1.Inputs'!$D$40)*(1+'1.Inputs'!$D$41))*(1+$G284)^(1-1))-(('1.Inputs'!$D$37*12*IF(1=1,'1.Inputs'!$D$38,IF(1=2,'1.Inputs'!$D$39,$E284)))/(1-'1.Inputs'!$D$42)*$D284*(1+$G284)^(1-1))-('1.Inputs'!$D$37*12*IF(1=1,'1.Inputs'!$D$38,IF(1=2,'1.Inputs'!$D$39,$E284)))*'1.Inputs'!$D$43*(1+$G284)^(1-1)-'1.Inputs'!$D$44*(1+$G284)^(1-1)-('1.Inputs'!$D$20/'1.Inputs'!$D$27+'1.Inputs'!$D$23/'1.Inputs'!$D$28)))*'1.Inputs'!$D$53+('1.Inputs'!$D$20/'1.Inputs'!$D$27+'1.Inputs'!$D$23/'1.Inputs'!$D$28)-H284</f>
        <v>-708492670.73179615</v>
      </c>
      <c r="T284" s="36">
        <f ca="1">((('1.Inputs'!$D$37*12*IF(2=1,'1.Inputs'!$D$38,IF(2=2,'1.Inputs'!$D$39,$E284)))*$F284*(('1.Inputs'!$D$40)+(1-'1.Inputs'!$D$40)*(1+'1.Inputs'!$D$41))*(1+$G284)^(2-1))-(('1.Inputs'!$D$37*12*IF(2=1,'1.Inputs'!$D$38,IF(2=2,'1.Inputs'!$D$39,$E284)))/(1-'1.Inputs'!$D$42)*$D284*(1+$G284)^(2-1))-('1.Inputs'!$D$37*12*IF(2=1,'1.Inputs'!$D$38,IF(2=2,'1.Inputs'!$D$39,$E284)))*'1.Inputs'!$D$43*(1+$G284)^(2-1)-'1.Inputs'!$D$44*(1+$G284)^(2-1)-('1.Inputs'!$D$20/'1.Inputs'!$D$27+'1.Inputs'!$D$23/'1.Inputs'!$D$28))-MAX(0,((('1.Inputs'!$D$37*12*IF(2=1,'1.Inputs'!$D$38,IF(2=2,'1.Inputs'!$D$39,$E284)))*$F284*(('1.Inputs'!$D$40)+(1-'1.Inputs'!$D$40)*(1+'1.Inputs'!$D$41))*(1+$G284)^(2-1))-(('1.Inputs'!$D$37*12*IF(2=1,'1.Inputs'!$D$38,IF(2=2,'1.Inputs'!$D$39,$E284)))/(1-'1.Inputs'!$D$42)*$D284*(1+$G284)^(2-1))-('1.Inputs'!$D$37*12*IF(2=1,'1.Inputs'!$D$38,IF(2=2,'1.Inputs'!$D$39,$E284)))*'1.Inputs'!$D$43*(1+$G284)^(2-1)-'1.Inputs'!$D$44*(1+$G284)^(2-1)-('1.Inputs'!$D$20/'1.Inputs'!$D$27+'1.Inputs'!$D$23/'1.Inputs'!$D$28)))*'1.Inputs'!$D$53+('1.Inputs'!$D$20/'1.Inputs'!$D$27+'1.Inputs'!$D$23/'1.Inputs'!$D$28)-(I284-H284)</f>
        <v>-12238249.971627474</v>
      </c>
      <c r="U284" s="36">
        <f ca="1">((('1.Inputs'!$D$37*12*IF(3=1,'1.Inputs'!$D$38,IF(3=2,'1.Inputs'!$D$39,$E284)))*$F284*(('1.Inputs'!$D$40)+(1-'1.Inputs'!$D$40)*(1+'1.Inputs'!$D$41))*(1+$G284)^(3-1))-(('1.Inputs'!$D$37*12*IF(3=1,'1.Inputs'!$D$38,IF(3=2,'1.Inputs'!$D$39,$E284)))/(1-'1.Inputs'!$D$42)*$D284*(1+$G284)^(3-1))-('1.Inputs'!$D$37*12*IF(3=1,'1.Inputs'!$D$38,IF(3=2,'1.Inputs'!$D$39,$E284)))*'1.Inputs'!$D$43*(1+$G284)^(3-1)-'1.Inputs'!$D$44*(1+$G284)^(3-1)-('1.Inputs'!$D$20/'1.Inputs'!$D$27+'1.Inputs'!$D$23/'1.Inputs'!$D$28))-MAX(0,((('1.Inputs'!$D$37*12*IF(3=1,'1.Inputs'!$D$38,IF(3=2,'1.Inputs'!$D$39,$E284)))*$F284*(('1.Inputs'!$D$40)+(1-'1.Inputs'!$D$40)*(1+'1.Inputs'!$D$41))*(1+$G284)^(3-1))-(('1.Inputs'!$D$37*12*IF(3=1,'1.Inputs'!$D$38,IF(3=2,'1.Inputs'!$D$39,$E284)))/(1-'1.Inputs'!$D$42)*$D284*(1+$G284)^(3-1))-('1.Inputs'!$D$37*12*IF(3=1,'1.Inputs'!$D$38,IF(3=2,'1.Inputs'!$D$39,$E284)))*'1.Inputs'!$D$43*(1+$G284)^(3-1)-'1.Inputs'!$D$44*(1+$G284)^(3-1)-('1.Inputs'!$D$20/'1.Inputs'!$D$27+'1.Inputs'!$D$23/'1.Inputs'!$D$28)))*'1.Inputs'!$D$53+('1.Inputs'!$D$20/'1.Inputs'!$D$27+'1.Inputs'!$D$23/'1.Inputs'!$D$28)-(J284-I284)</f>
        <v>261862981.0222972</v>
      </c>
      <c r="V284" s="36">
        <f ca="1">((('1.Inputs'!$D$37*12*IF(4=1,'1.Inputs'!$D$38,IF(4=2,'1.Inputs'!$D$39,$E284)))*$F284*(('1.Inputs'!$D$40)+(1-'1.Inputs'!$D$40)*(1+'1.Inputs'!$D$41))*(1+$G284)^(4-1))-(('1.Inputs'!$D$37*12*IF(4=1,'1.Inputs'!$D$38,IF(4=2,'1.Inputs'!$D$39,$E284)))/(1-'1.Inputs'!$D$42)*$D284*(1+$G284)^(4-1))-('1.Inputs'!$D$37*12*IF(4=1,'1.Inputs'!$D$38,IF(4=2,'1.Inputs'!$D$39,$E284)))*'1.Inputs'!$D$43*(1+$G284)^(4-1)-'1.Inputs'!$D$44*(1+$G284)^(4-1)-('1.Inputs'!$D$20/'1.Inputs'!$D$27+'1.Inputs'!$D$23/'1.Inputs'!$D$28))-MAX(0,((('1.Inputs'!$D$37*12*IF(4=1,'1.Inputs'!$D$38,IF(4=2,'1.Inputs'!$D$39,$E284)))*$F284*(('1.Inputs'!$D$40)+(1-'1.Inputs'!$D$40)*(1+'1.Inputs'!$D$41))*(1+$G284)^(4-1))-(('1.Inputs'!$D$37*12*IF(4=1,'1.Inputs'!$D$38,IF(4=2,'1.Inputs'!$D$39,$E284)))/(1-'1.Inputs'!$D$42)*$D284*(1+$G284)^(4-1))-('1.Inputs'!$D$37*12*IF(4=1,'1.Inputs'!$D$38,IF(4=2,'1.Inputs'!$D$39,$E284)))*'1.Inputs'!$D$43*(1+$G284)^(4-1)-'1.Inputs'!$D$44*(1+$G284)^(4-1)-('1.Inputs'!$D$20/'1.Inputs'!$D$27+'1.Inputs'!$D$23/'1.Inputs'!$D$28)))*'1.Inputs'!$D$53+('1.Inputs'!$D$20/'1.Inputs'!$D$27+'1.Inputs'!$D$23/'1.Inputs'!$D$28)-(K284-J284)</f>
        <v>483237887.98786521</v>
      </c>
      <c r="W284" s="36">
        <f ca="1">((('1.Inputs'!$D$37*12*IF(5=1,'1.Inputs'!$D$38,IF(5=2,'1.Inputs'!$D$39,$E284)))*$F284*(('1.Inputs'!$D$40)+(1-'1.Inputs'!$D$40)*(1+'1.Inputs'!$D$41))*(1+$G284)^(5-1))-(('1.Inputs'!$D$37*12*IF(5=1,'1.Inputs'!$D$38,IF(5=2,'1.Inputs'!$D$39,$E284)))/(1-'1.Inputs'!$D$42)*$D284*(1+$G284)^(5-1))-('1.Inputs'!$D$37*12*IF(5=1,'1.Inputs'!$D$38,IF(5=2,'1.Inputs'!$D$39,$E284)))*'1.Inputs'!$D$43*(1+$G284)^(5-1)-'1.Inputs'!$D$44*(1+$G284)^(5-1)-('1.Inputs'!$D$20/'1.Inputs'!$D$27+'1.Inputs'!$D$23/'1.Inputs'!$D$28))-MAX(0,((('1.Inputs'!$D$37*12*IF(5=1,'1.Inputs'!$D$38,IF(5=2,'1.Inputs'!$D$39,$E284)))*$F284*(('1.Inputs'!$D$40)+(1-'1.Inputs'!$D$40)*(1+'1.Inputs'!$D$41))*(1+$G284)^(5-1))-(('1.Inputs'!$D$37*12*IF(5=1,'1.Inputs'!$D$38,IF(5=2,'1.Inputs'!$D$39,$E284)))/(1-'1.Inputs'!$D$42)*$D284*(1+$G284)^(5-1))-('1.Inputs'!$D$37*12*IF(5=1,'1.Inputs'!$D$38,IF(5=2,'1.Inputs'!$D$39,$E284)))*'1.Inputs'!$D$43*(1+$G284)^(5-1)-'1.Inputs'!$D$44*(1+$G284)^(5-1)-('1.Inputs'!$D$20/'1.Inputs'!$D$27+'1.Inputs'!$D$23/'1.Inputs'!$D$28)))*'1.Inputs'!$D$53+('1.Inputs'!$D$20/'1.Inputs'!$D$27+'1.Inputs'!$D$23/'1.Inputs'!$D$28)-(L284-K284)</f>
        <v>502547747.42889667</v>
      </c>
      <c r="X284" s="36">
        <f ca="1">((('1.Inputs'!$D$37*12*IF(6=1,'1.Inputs'!$D$38,IF(6=2,'1.Inputs'!$D$39,$E284)))*$F284*(('1.Inputs'!$D$40)+(1-'1.Inputs'!$D$40)*(1+'1.Inputs'!$D$41))*(1+$G284)^(6-1))-(('1.Inputs'!$D$37*12*IF(6=1,'1.Inputs'!$D$38,IF(6=2,'1.Inputs'!$D$39,$E284)))/(1-'1.Inputs'!$D$42)*$D284*(1+$G284)^(6-1))-('1.Inputs'!$D$37*12*IF(6=1,'1.Inputs'!$D$38,IF(6=2,'1.Inputs'!$D$39,$E284)))*'1.Inputs'!$D$43*(1+$G284)^(6-1)-'1.Inputs'!$D$44*(1+$G284)^(6-1)-('1.Inputs'!$D$20/'1.Inputs'!$D$27+'1.Inputs'!$D$23/'1.Inputs'!$D$28))-MAX(0,((('1.Inputs'!$D$37*12*IF(6=1,'1.Inputs'!$D$38,IF(6=2,'1.Inputs'!$D$39,$E284)))*$F284*(('1.Inputs'!$D$40)+(1-'1.Inputs'!$D$40)*(1+'1.Inputs'!$D$41))*(1+$G284)^(6-1))-(('1.Inputs'!$D$37*12*IF(6=1,'1.Inputs'!$D$38,IF(6=2,'1.Inputs'!$D$39,$E284)))/(1-'1.Inputs'!$D$42)*$D284*(1+$G284)^(6-1))-('1.Inputs'!$D$37*12*IF(6=1,'1.Inputs'!$D$38,IF(6=2,'1.Inputs'!$D$39,$E284)))*'1.Inputs'!$D$43*(1+$G284)^(6-1)-'1.Inputs'!$D$44*(1+$G284)^(6-1)-('1.Inputs'!$D$20/'1.Inputs'!$D$27+'1.Inputs'!$D$23/'1.Inputs'!$D$28)))*'1.Inputs'!$D$53+('1.Inputs'!$D$20/'1.Inputs'!$D$27+'1.Inputs'!$D$23/'1.Inputs'!$D$28)-(M284-L284)</f>
        <v>522712838.59059107</v>
      </c>
      <c r="Y284" s="36">
        <f ca="1">((('1.Inputs'!$D$37*12*IF(7=1,'1.Inputs'!$D$38,IF(7=2,'1.Inputs'!$D$39,$E284)))*$F284*(('1.Inputs'!$D$40)+(1-'1.Inputs'!$D$40)*(1+'1.Inputs'!$D$41))*(1+$G284)^(7-1))-(('1.Inputs'!$D$37*12*IF(7=1,'1.Inputs'!$D$38,IF(7=2,'1.Inputs'!$D$39,$E284)))/(1-'1.Inputs'!$D$42)*$D284*(1+$G284)^(7-1))-('1.Inputs'!$D$37*12*IF(7=1,'1.Inputs'!$D$38,IF(7=2,'1.Inputs'!$D$39,$E284)))*'1.Inputs'!$D$43*(1+$G284)^(7-1)-'1.Inputs'!$D$44*(1+$G284)^(7-1)-('1.Inputs'!$D$20/'1.Inputs'!$D$27+'1.Inputs'!$D$23/'1.Inputs'!$D$28))-MAX(0,((('1.Inputs'!$D$37*12*IF(7=1,'1.Inputs'!$D$38,IF(7=2,'1.Inputs'!$D$39,$E284)))*$F284*(('1.Inputs'!$D$40)+(1-'1.Inputs'!$D$40)*(1+'1.Inputs'!$D$41))*(1+$G284)^(7-1))-(('1.Inputs'!$D$37*12*IF(7=1,'1.Inputs'!$D$38,IF(7=2,'1.Inputs'!$D$39,$E284)))/(1-'1.Inputs'!$D$42)*$D284*(1+$G284)^(7-1))-('1.Inputs'!$D$37*12*IF(7=1,'1.Inputs'!$D$38,IF(7=2,'1.Inputs'!$D$39,$E284)))*'1.Inputs'!$D$43*(1+$G284)^(7-1)-'1.Inputs'!$D$44*(1+$G284)^(7-1)-('1.Inputs'!$D$20/'1.Inputs'!$D$27+'1.Inputs'!$D$23/'1.Inputs'!$D$28)))*'1.Inputs'!$D$53+('1.Inputs'!$D$20/'1.Inputs'!$D$27+'1.Inputs'!$D$23/'1.Inputs'!$D$28)-(N284-M284)</f>
        <v>543771039.59931755</v>
      </c>
      <c r="Z284" s="36">
        <f ca="1">((('1.Inputs'!$D$37*12*IF(8=1,'1.Inputs'!$D$38,IF(8=2,'1.Inputs'!$D$39,$E284)))*$F284*(('1.Inputs'!$D$40)+(1-'1.Inputs'!$D$40)*(1+'1.Inputs'!$D$41))*(1+$G284)^(8-1))-(('1.Inputs'!$D$37*12*IF(8=1,'1.Inputs'!$D$38,IF(8=2,'1.Inputs'!$D$39,$E284)))/(1-'1.Inputs'!$D$42)*$D284*(1+$G284)^(8-1))-('1.Inputs'!$D$37*12*IF(8=1,'1.Inputs'!$D$38,IF(8=2,'1.Inputs'!$D$39,$E284)))*'1.Inputs'!$D$43*(1+$G284)^(8-1)-'1.Inputs'!$D$44*(1+$G284)^(8-1)-('1.Inputs'!$D$20/'1.Inputs'!$D$27+'1.Inputs'!$D$23/'1.Inputs'!$D$28))-MAX(0,((('1.Inputs'!$D$37*12*IF(8=1,'1.Inputs'!$D$38,IF(8=2,'1.Inputs'!$D$39,$E284)))*$F284*(('1.Inputs'!$D$40)+(1-'1.Inputs'!$D$40)*(1+'1.Inputs'!$D$41))*(1+$G284)^(8-1))-(('1.Inputs'!$D$37*12*IF(8=1,'1.Inputs'!$D$38,IF(8=2,'1.Inputs'!$D$39,$E284)))/(1-'1.Inputs'!$D$42)*$D284*(1+$G284)^(8-1))-('1.Inputs'!$D$37*12*IF(8=1,'1.Inputs'!$D$38,IF(8=2,'1.Inputs'!$D$39,$E284)))*'1.Inputs'!$D$43*(1+$G284)^(8-1)-'1.Inputs'!$D$44*(1+$G284)^(8-1)-('1.Inputs'!$D$20/'1.Inputs'!$D$27+'1.Inputs'!$D$23/'1.Inputs'!$D$28)))*'1.Inputs'!$D$53+('1.Inputs'!$D$20/'1.Inputs'!$D$27+'1.Inputs'!$D$23/'1.Inputs'!$D$28)-(O284-N284)</f>
        <v>565761906.19982338</v>
      </c>
      <c r="AA284" s="36">
        <f ca="1">((('1.Inputs'!$D$37*12*IF(9=1,'1.Inputs'!$D$38,IF(9=2,'1.Inputs'!$D$39,$E284)))*$F284*(('1.Inputs'!$D$40)+(1-'1.Inputs'!$D$40)*(1+'1.Inputs'!$D$41))*(1+$G284)^(9-1))-(('1.Inputs'!$D$37*12*IF(9=1,'1.Inputs'!$D$38,IF(9=2,'1.Inputs'!$D$39,$E284)))/(1-'1.Inputs'!$D$42)*$D284*(1+$G284)^(9-1))-('1.Inputs'!$D$37*12*IF(9=1,'1.Inputs'!$D$38,IF(9=2,'1.Inputs'!$D$39,$E284)))*'1.Inputs'!$D$43*(1+$G284)^(9-1)-'1.Inputs'!$D$44*(1+$G284)^(9-1)-('1.Inputs'!$D$20/'1.Inputs'!$D$27+'1.Inputs'!$D$23/'1.Inputs'!$D$28))-MAX(0,((('1.Inputs'!$D$37*12*IF(9=1,'1.Inputs'!$D$38,IF(9=2,'1.Inputs'!$D$39,$E284)))*$F284*(('1.Inputs'!$D$40)+(1-'1.Inputs'!$D$40)*(1+'1.Inputs'!$D$41))*(1+$G284)^(9-1))-(('1.Inputs'!$D$37*12*IF(9=1,'1.Inputs'!$D$38,IF(9=2,'1.Inputs'!$D$39,$E284)))/(1-'1.Inputs'!$D$42)*$D284*(1+$G284)^(9-1))-('1.Inputs'!$D$37*12*IF(9=1,'1.Inputs'!$D$38,IF(9=2,'1.Inputs'!$D$39,$E284)))*'1.Inputs'!$D$43*(1+$G284)^(9-1)-'1.Inputs'!$D$44*(1+$G284)^(9-1)-('1.Inputs'!$D$20/'1.Inputs'!$D$27+'1.Inputs'!$D$23/'1.Inputs'!$D$28)))*'1.Inputs'!$D$53+('1.Inputs'!$D$20/'1.Inputs'!$D$27+'1.Inputs'!$D$23/'1.Inputs'!$D$28)-(P284-O284)</f>
        <v>588726746.05679381</v>
      </c>
      <c r="AB284" s="36">
        <f ca="1">((('1.Inputs'!$D$37*12*IF(10=1,'1.Inputs'!$D$38,IF(10=2,'1.Inputs'!$D$39,$E284)))*$F284*(('1.Inputs'!$D$40)+(1-'1.Inputs'!$D$40)*(1+'1.Inputs'!$D$41))*(1+$G284)^(10-1))-(('1.Inputs'!$D$37*12*IF(10=1,'1.Inputs'!$D$38,IF(10=2,'1.Inputs'!$D$39,$E284)))/(1-'1.Inputs'!$D$42)*$D284*(1+$G284)^(10-1))-('1.Inputs'!$D$37*12*IF(10=1,'1.Inputs'!$D$38,IF(10=2,'1.Inputs'!$D$39,$E284)))*'1.Inputs'!$D$43*(1+$G284)^(10-1)-'1.Inputs'!$D$44*(1+$G284)^(10-1)-('1.Inputs'!$D$20/'1.Inputs'!$D$27+'1.Inputs'!$D$23/'1.Inputs'!$D$28))-MAX(0,((('1.Inputs'!$D$37*12*IF(10=1,'1.Inputs'!$D$38,IF(10=2,'1.Inputs'!$D$39,$E284)))*$F284*(('1.Inputs'!$D$40)+(1-'1.Inputs'!$D$40)*(1+'1.Inputs'!$D$41))*(1+$G284)^(10-1))-(('1.Inputs'!$D$37*12*IF(10=1,'1.Inputs'!$D$38,IF(10=2,'1.Inputs'!$D$39,$E284)))/(1-'1.Inputs'!$D$42)*$D284*(1+$G284)^(10-1))-('1.Inputs'!$D$37*12*IF(10=1,'1.Inputs'!$D$38,IF(10=2,'1.Inputs'!$D$39,$E284)))*'1.Inputs'!$D$43*(1+$G284)^(10-1)-'1.Inputs'!$D$44*(1+$G284)^(10-1)-('1.Inputs'!$D$20/'1.Inputs'!$D$27+'1.Inputs'!$D$23/'1.Inputs'!$D$28)))*'1.Inputs'!$D$53+('1.Inputs'!$D$20/'1.Inputs'!$D$27+'1.Inputs'!$D$23/'1.Inputs'!$D$28)-(Q284-P284)+(('1.Inputs'!$D$20+'1.Inputs'!$D$23-('1.Inputs'!$D$20/'1.Inputs'!$D$27+'1.Inputs'!$D$23/'1.Inputs'!$D$28)*'1.Inputs'!$D$10)*'1.Inputs'!$D$60+'1.Inputs'!$D$19*'1.Inputs'!$D$59+Q284)</f>
        <v>3164132400.3363676</v>
      </c>
      <c r="AC284" s="36">
        <f ca="1">S284-AC$13-AC$14+MIN(AC$13,MAX(0,((('1.Inputs'!$D$37*12*IF(1=1,'1.Inputs'!$D$38,IF(1=2,'1.Inputs'!$D$39,$E284)))*$F284*(('1.Inputs'!$D$40)+(1-'1.Inputs'!$D$40)*(1+'1.Inputs'!$D$41))*(1+$G284)^(1-1))-(('1.Inputs'!$D$37*12*IF(1=1,'1.Inputs'!$D$38,IF(1=2,'1.Inputs'!$D$39,$E284)))/(1-'1.Inputs'!$D$42)*$D284*(1+$G284)^(1-1))-('1.Inputs'!$D$37*12*IF(1=1,'1.Inputs'!$D$38,IF(1=2,'1.Inputs'!$D$39,$E284)))*'1.Inputs'!$D$43*(1+$G284)^(1-1)-'1.Inputs'!$D$44*(1+$G284)^(1-1)-('1.Inputs'!$D$20/'1.Inputs'!$D$27+'1.Inputs'!$D$23/'1.Inputs'!$D$28))))*'1.Inputs'!$D$53</f>
        <v>-856092670.73179615</v>
      </c>
      <c r="AD284" s="36">
        <f ca="1">T284-AD$13-AD$14+MIN(AD$13,MAX(0,((('1.Inputs'!$D$37*12*IF(2=1,'1.Inputs'!$D$38,IF(2=2,'1.Inputs'!$D$39,$E284)))*$F284*(('1.Inputs'!$D$40)+(1-'1.Inputs'!$D$40)*(1+'1.Inputs'!$D$41))*(1+$G284)^(2-1))-(('1.Inputs'!$D$37*12*IF(2=1,'1.Inputs'!$D$38,IF(2=2,'1.Inputs'!$D$39,$E284)))/(1-'1.Inputs'!$D$42)*$D284*(1+$G284)^(2-1))-('1.Inputs'!$D$37*12*IF(2=1,'1.Inputs'!$D$38,IF(2=2,'1.Inputs'!$D$39,$E284)))*'1.Inputs'!$D$43*(1+$G284)^(2-1)-'1.Inputs'!$D$44*(1+$G284)^(2-1)-('1.Inputs'!$D$20/'1.Inputs'!$D$27+'1.Inputs'!$D$23/'1.Inputs'!$D$28))))*'1.Inputs'!$D$53</f>
        <v>-108178249.97162747</v>
      </c>
      <c r="AE284" s="36">
        <f ca="1">U284-AE$13-AE$14+MIN(AE$13,MAX(0,((('1.Inputs'!$D$37*12*IF(3=1,'1.Inputs'!$D$38,IF(3=2,'1.Inputs'!$D$39,$E284)))*$F284*(('1.Inputs'!$D$40)+(1-'1.Inputs'!$D$40)*(1+'1.Inputs'!$D$41))*(1+$G284)^(3-1))-(('1.Inputs'!$D$37*12*IF(3=1,'1.Inputs'!$D$38,IF(3=2,'1.Inputs'!$D$39,$E284)))/(1-'1.Inputs'!$D$42)*$D284*(1+$G284)^(3-1))-('1.Inputs'!$D$37*12*IF(3=1,'1.Inputs'!$D$38,IF(3=2,'1.Inputs'!$D$39,$E284)))*'1.Inputs'!$D$43*(1+$G284)^(3-1)-'1.Inputs'!$D$44*(1+$G284)^(3-1)-('1.Inputs'!$D$20/'1.Inputs'!$D$27+'1.Inputs'!$D$23/'1.Inputs'!$D$28))))*'1.Inputs'!$D$53</f>
        <v>-80077018.977702796</v>
      </c>
      <c r="AF284" s="36">
        <f ca="1">V284-AF$13-AF$14+MIN(AF$13,MAX(0,((('1.Inputs'!$D$37*12*IF(4=1,'1.Inputs'!$D$38,IF(4=2,'1.Inputs'!$D$39,$E284)))*$F284*(('1.Inputs'!$D$40)+(1-'1.Inputs'!$D$40)*(1+'1.Inputs'!$D$41))*(1+$G284)^(4-1))-(('1.Inputs'!$D$37*12*IF(4=1,'1.Inputs'!$D$38,IF(4=2,'1.Inputs'!$D$39,$E284)))/(1-'1.Inputs'!$D$42)*$D284*(1+$G284)^(4-1))-('1.Inputs'!$D$37*12*IF(4=1,'1.Inputs'!$D$38,IF(4=2,'1.Inputs'!$D$39,$E284)))*'1.Inputs'!$D$43*(1+$G284)^(4-1)-'1.Inputs'!$D$44*(1+$G284)^(4-1)-('1.Inputs'!$D$20/'1.Inputs'!$D$27+'1.Inputs'!$D$23/'1.Inputs'!$D$28))))*'1.Inputs'!$D$53</f>
        <v>160485887.98786521</v>
      </c>
      <c r="AG284" s="36">
        <f ca="1">W284-AG$13-AG$14+MIN(AG$13,MAX(0,((('1.Inputs'!$D$37*12*IF(5=1,'1.Inputs'!$D$38,IF(5=2,'1.Inputs'!$D$39,$E284)))*$F284*(('1.Inputs'!$D$40)+(1-'1.Inputs'!$D$40)*(1+'1.Inputs'!$D$41))*(1+$G284)^(5-1))-(('1.Inputs'!$D$37*12*IF(5=1,'1.Inputs'!$D$38,IF(5=2,'1.Inputs'!$D$39,$E284)))/(1-'1.Inputs'!$D$42)*$D284*(1+$G284)^(5-1))-('1.Inputs'!$D$37*12*IF(5=1,'1.Inputs'!$D$38,IF(5=2,'1.Inputs'!$D$39,$E284)))*'1.Inputs'!$D$43*(1+$G284)^(5-1)-'1.Inputs'!$D$44*(1+$G284)^(5-1)-('1.Inputs'!$D$20/'1.Inputs'!$D$27+'1.Inputs'!$D$23/'1.Inputs'!$D$28))))*'1.Inputs'!$D$53</f>
        <v>198983747.42889667</v>
      </c>
      <c r="AH284" s="36">
        <f ca="1">X284-AH$13-AH$14+MIN(AH$13,MAX(0,((('1.Inputs'!$D$37*12*IF(6=1,'1.Inputs'!$D$38,IF(6=2,'1.Inputs'!$D$39,$E284)))*$F284*(('1.Inputs'!$D$40)+(1-'1.Inputs'!$D$40)*(1+'1.Inputs'!$D$41))*(1+$G284)^(6-1))-(('1.Inputs'!$D$37*12*IF(6=1,'1.Inputs'!$D$38,IF(6=2,'1.Inputs'!$D$39,$E284)))/(1-'1.Inputs'!$D$42)*$D284*(1+$G284)^(6-1))-('1.Inputs'!$D$37*12*IF(6=1,'1.Inputs'!$D$38,IF(6=2,'1.Inputs'!$D$39,$E284)))*'1.Inputs'!$D$43*(1+$G284)^(6-1)-'1.Inputs'!$D$44*(1+$G284)^(6-1)-('1.Inputs'!$D$20/'1.Inputs'!$D$27+'1.Inputs'!$D$23/'1.Inputs'!$D$28))))*'1.Inputs'!$D$53</f>
        <v>238336838.59059107</v>
      </c>
      <c r="AI284" s="36">
        <f ca="1">Y284-AI$13-AI$14+MIN(AI$13,MAX(0,((('1.Inputs'!$D$37*12*IF(7=1,'1.Inputs'!$D$38,IF(7=2,'1.Inputs'!$D$39,$E284)))*$F284*(('1.Inputs'!$D$40)+(1-'1.Inputs'!$D$40)*(1+'1.Inputs'!$D$41))*(1+$G284)^(7-1))-(('1.Inputs'!$D$37*12*IF(7=1,'1.Inputs'!$D$38,IF(7=2,'1.Inputs'!$D$39,$E284)))/(1-'1.Inputs'!$D$42)*$D284*(1+$G284)^(7-1))-('1.Inputs'!$D$37*12*IF(7=1,'1.Inputs'!$D$38,IF(7=2,'1.Inputs'!$D$39,$E284)))*'1.Inputs'!$D$43*(1+$G284)^(7-1)-'1.Inputs'!$D$44*(1+$G284)^(7-1)-('1.Inputs'!$D$20/'1.Inputs'!$D$27+'1.Inputs'!$D$23/'1.Inputs'!$D$28))))*'1.Inputs'!$D$53</f>
        <v>278583039.59931755</v>
      </c>
      <c r="AJ284" s="36">
        <f ca="1">Z284-AJ$13-AJ$14+MIN(AJ$13,MAX(0,((('1.Inputs'!$D$37*12*IF(8=1,'1.Inputs'!$D$38,IF(8=2,'1.Inputs'!$D$39,$E284)))*$F284*(('1.Inputs'!$D$40)+(1-'1.Inputs'!$D$40)*(1+'1.Inputs'!$D$41))*(1+$G284)^(8-1))-(('1.Inputs'!$D$37*12*IF(8=1,'1.Inputs'!$D$38,IF(8=2,'1.Inputs'!$D$39,$E284)))/(1-'1.Inputs'!$D$42)*$D284*(1+$G284)^(8-1))-('1.Inputs'!$D$37*12*IF(8=1,'1.Inputs'!$D$38,IF(8=2,'1.Inputs'!$D$39,$E284)))*'1.Inputs'!$D$43*(1+$G284)^(8-1)-'1.Inputs'!$D$44*(1+$G284)^(8-1)-('1.Inputs'!$D$20/'1.Inputs'!$D$27+'1.Inputs'!$D$23/'1.Inputs'!$D$28))))*'1.Inputs'!$D$53</f>
        <v>565761906.19982338</v>
      </c>
      <c r="AK284" s="36">
        <f ca="1">AA284-AK$13-AK$14+MIN(AK$13,MAX(0,((('1.Inputs'!$D$37*12*IF(9=1,'1.Inputs'!$D$38,IF(9=2,'1.Inputs'!$D$39,$E284)))*$F284*(('1.Inputs'!$D$40)+(1-'1.Inputs'!$D$40)*(1+'1.Inputs'!$D$41))*(1+$G284)^(9-1))-(('1.Inputs'!$D$37*12*IF(9=1,'1.Inputs'!$D$38,IF(9=2,'1.Inputs'!$D$39,$E284)))/(1-'1.Inputs'!$D$42)*$D284*(1+$G284)^(9-1))-('1.Inputs'!$D$37*12*IF(9=1,'1.Inputs'!$D$38,IF(9=2,'1.Inputs'!$D$39,$E284)))*'1.Inputs'!$D$43*(1+$G284)^(9-1)-'1.Inputs'!$D$44*(1+$G284)^(9-1)-('1.Inputs'!$D$20/'1.Inputs'!$D$27+'1.Inputs'!$D$23/'1.Inputs'!$D$28))))*'1.Inputs'!$D$53</f>
        <v>588726746.05679381</v>
      </c>
      <c r="AL284" s="36">
        <f ca="1">AB284-AL$13-AL$14+MIN(AL$13,MAX(0,((('1.Inputs'!$D$37*12*IF(10=1,'1.Inputs'!$D$38,IF(10=2,'1.Inputs'!$D$39,$E284)))*$F284*(('1.Inputs'!$D$40)+(1-'1.Inputs'!$D$40)*(1+'1.Inputs'!$D$41))*(1+$G284)^(10-1))-(('1.Inputs'!$D$37*12*IF(10=1,'1.Inputs'!$D$38,IF(10=2,'1.Inputs'!$D$39,$E284)))/(1-'1.Inputs'!$D$42)*$D284*(1+$G284)^(10-1))-('1.Inputs'!$D$37*12*IF(10=1,'1.Inputs'!$D$38,IF(10=2,'1.Inputs'!$D$39,$E284)))*'1.Inputs'!$D$43*(1+$G284)^(10-1)-'1.Inputs'!$D$44*(1+$G284)^(10-1)-('1.Inputs'!$D$20/'1.Inputs'!$D$27+'1.Inputs'!$D$23/'1.Inputs'!$D$28))))*'1.Inputs'!$D$53+'1.Inputs'!$D$35</f>
        <v>3964132400.3363676</v>
      </c>
      <c r="AM284" s="48">
        <f ca="1">R284+NPV('1.Inputs'!$D$55,S284:AB284)</f>
        <v>78001860.640617847</v>
      </c>
      <c r="AN284" s="48">
        <f ca="1">-('1.Inputs'!$D$24*(1-'1.Inputs'!$D$31)+'1.Inputs'!$D$35)+NPV('1.Inputs'!$D$54,AC284:AL284)</f>
        <v>-1085784285.0872755</v>
      </c>
      <c r="AO284" s="36">
        <f t="shared" ca="1" si="37"/>
        <v>-4.8000858450663699</v>
      </c>
      <c r="AP284" s="36">
        <f t="shared" ca="1" si="38"/>
        <v>0.66530228918266565</v>
      </c>
      <c r="AQ284" s="36">
        <f ca="1">'1.Inputs'!$D$35+MIN(SUM($AC284:AC284),SUM($AC284:AD284),SUM($AC284:AE284),SUM($AC284:AF284),SUM($AC284:AG284),SUM($AC284:AH284),SUM($AC284:AI284),SUM($AC284:AJ284),SUM($AC284:AK284),SUM($AC284:AL284))</f>
        <v>-244347939.68112636</v>
      </c>
      <c r="AR284" s="36">
        <f ca="1">IF(AP284&lt;'1.Inputs'!$D$57,1,0)</f>
        <v>1</v>
      </c>
      <c r="AS284" s="36">
        <f t="shared" ca="1" si="39"/>
        <v>1</v>
      </c>
    </row>
    <row r="285" spans="2:45" ht="15" customHeight="1" x14ac:dyDescent="0.25">
      <c r="B285" s="36">
        <v>270</v>
      </c>
      <c r="C285" s="36">
        <f t="shared" ca="1" si="32"/>
        <v>0.41256789976907327</v>
      </c>
      <c r="D285" s="36">
        <f t="shared" ca="1" si="33"/>
        <v>19328.73931340437</v>
      </c>
      <c r="E285" s="47">
        <f t="shared" ca="1" si="34"/>
        <v>0.81668222097808818</v>
      </c>
      <c r="F285" s="36">
        <f t="shared" ca="1" si="35"/>
        <v>31831.622637349621</v>
      </c>
      <c r="G285" s="36">
        <f t="shared" ca="1" si="36"/>
        <v>4.7555620887206468E-2</v>
      </c>
      <c r="H285" s="36">
        <f ca="1">((('1.Inputs'!$D$37*12*IF(1=1,'1.Inputs'!$D$38,IF(1=2,'1.Inputs'!$D$39,$E285)))*$F285*(('1.Inputs'!$D$40)+(1-'1.Inputs'!$D$40)*(1+'1.Inputs'!$D$41))*(1+$G285)^(1-1))*'1.Inputs'!$D$47+(('1.Inputs'!$D$37*12*IF(1=1,'1.Inputs'!$D$38,IF(1=2,'1.Inputs'!$D$39,$E285)))/(1-'1.Inputs'!$D$42)*$D285*(1+$G285)^(1-1))*('1.Inputs'!$D$48-'1.Inputs'!$D$49))/'1.Inputs'!$D$51</f>
        <v>840436000.41298509</v>
      </c>
      <c r="I285" s="36">
        <f ca="1">((('1.Inputs'!$D$37*12*IF(2=1,'1.Inputs'!$D$38,IF(2=2,'1.Inputs'!$D$39,$E285)))*$F285*(('1.Inputs'!$D$40)+(1-'1.Inputs'!$D$40)*(1+'1.Inputs'!$D$41))*(1+$G285)^(2-1))*'1.Inputs'!$D$47+(('1.Inputs'!$D$37*12*IF(2=1,'1.Inputs'!$D$38,IF(2=2,'1.Inputs'!$D$39,$E285)))/(1-'1.Inputs'!$D$42)*$D285*(1+$G285)^(2-1))*('1.Inputs'!$D$48-'1.Inputs'!$D$49))/'1.Inputs'!$D$51</f>
        <v>1232564838.7200191</v>
      </c>
      <c r="J285" s="36">
        <f ca="1">((('1.Inputs'!$D$37*12*IF(3=1,'1.Inputs'!$D$38,IF(3=2,'1.Inputs'!$D$39,$E285)))*$F285*(('1.Inputs'!$D$40)+(1-'1.Inputs'!$D$40)*(1+'1.Inputs'!$D$41))*(1+$G285)^(3-1))*'1.Inputs'!$D$47+(('1.Inputs'!$D$37*12*IF(3=1,'1.Inputs'!$D$38,IF(3=2,'1.Inputs'!$D$39,$E285)))/(1-'1.Inputs'!$D$42)*$D285*(1+$G285)^(3-1))*('1.Inputs'!$D$48-'1.Inputs'!$D$49))/'1.Inputs'!$D$51</f>
        <v>1506405619.659632</v>
      </c>
      <c r="K285" s="36">
        <f ca="1">((('1.Inputs'!$D$37*12*IF(4=1,'1.Inputs'!$D$38,IF(4=2,'1.Inputs'!$D$39,$E285)))*$F285*(('1.Inputs'!$D$40)+(1-'1.Inputs'!$D$40)*(1+'1.Inputs'!$D$41))*(1+$G285)^(4-1))*'1.Inputs'!$D$47+(('1.Inputs'!$D$37*12*IF(4=1,'1.Inputs'!$D$38,IF(4=2,'1.Inputs'!$D$39,$E285)))/(1-'1.Inputs'!$D$42)*$D285*(1+$G285)^(4-1))*('1.Inputs'!$D$48-'1.Inputs'!$D$49))/'1.Inputs'!$D$51</f>
        <v>1578043674.2105231</v>
      </c>
      <c r="L285" s="36">
        <f ca="1">((('1.Inputs'!$D$37*12*IF(5=1,'1.Inputs'!$D$38,IF(5=2,'1.Inputs'!$D$39,$E285)))*$F285*(('1.Inputs'!$D$40)+(1-'1.Inputs'!$D$40)*(1+'1.Inputs'!$D$41))*(1+$G285)^(5-1))*'1.Inputs'!$D$47+(('1.Inputs'!$D$37*12*IF(5=1,'1.Inputs'!$D$38,IF(5=2,'1.Inputs'!$D$39,$E285)))/(1-'1.Inputs'!$D$42)*$D285*(1+$G285)^(5-1))*('1.Inputs'!$D$48-'1.Inputs'!$D$49))/'1.Inputs'!$D$51</f>
        <v>1653088520.9247332</v>
      </c>
      <c r="M285" s="36">
        <f ca="1">((('1.Inputs'!$D$37*12*IF(6=1,'1.Inputs'!$D$38,IF(6=2,'1.Inputs'!$D$39,$E285)))*$F285*(('1.Inputs'!$D$40)+(1-'1.Inputs'!$D$40)*(1+'1.Inputs'!$D$41))*(1+$G285)^(6-1))*'1.Inputs'!$D$47+(('1.Inputs'!$D$37*12*IF(6=1,'1.Inputs'!$D$38,IF(6=2,'1.Inputs'!$D$39,$E285)))/(1-'1.Inputs'!$D$42)*$D285*(1+$G285)^(6-1))*('1.Inputs'!$D$48-'1.Inputs'!$D$49))/'1.Inputs'!$D$51</f>
        <v>1731702171.9188225</v>
      </c>
      <c r="N285" s="36">
        <f ca="1">((('1.Inputs'!$D$37*12*IF(7=1,'1.Inputs'!$D$38,IF(7=2,'1.Inputs'!$D$39,$E285)))*$F285*(('1.Inputs'!$D$40)+(1-'1.Inputs'!$D$40)*(1+'1.Inputs'!$D$41))*(1+$G285)^(7-1))*'1.Inputs'!$D$47+(('1.Inputs'!$D$37*12*IF(7=1,'1.Inputs'!$D$38,IF(7=2,'1.Inputs'!$D$39,$E285)))/(1-'1.Inputs'!$D$42)*$D285*(1+$G285)^(7-1))*('1.Inputs'!$D$48-'1.Inputs'!$D$49))/'1.Inputs'!$D$51</f>
        <v>1814054343.8961465</v>
      </c>
      <c r="O285" s="36">
        <f ca="1">((('1.Inputs'!$D$37*12*IF(8=1,'1.Inputs'!$D$38,IF(8=2,'1.Inputs'!$D$39,$E285)))*$F285*(('1.Inputs'!$D$40)+(1-'1.Inputs'!$D$40)*(1+'1.Inputs'!$D$41))*(1+$G285)^(8-1))*'1.Inputs'!$D$47+(('1.Inputs'!$D$37*12*IF(8=1,'1.Inputs'!$D$38,IF(8=2,'1.Inputs'!$D$39,$E285)))/(1-'1.Inputs'!$D$42)*$D285*(1+$G285)^(8-1))*('1.Inputs'!$D$48-'1.Inputs'!$D$49))/'1.Inputs'!$D$51</f>
        <v>1900322824.543262</v>
      </c>
      <c r="P285" s="36">
        <f ca="1">((('1.Inputs'!$D$37*12*IF(9=1,'1.Inputs'!$D$38,IF(9=2,'1.Inputs'!$D$39,$E285)))*$F285*(('1.Inputs'!$D$40)+(1-'1.Inputs'!$D$40)*(1+'1.Inputs'!$D$41))*(1+$G285)^(9-1))*'1.Inputs'!$D$47+(('1.Inputs'!$D$37*12*IF(9=1,'1.Inputs'!$D$38,IF(9=2,'1.Inputs'!$D$39,$E285)))/(1-'1.Inputs'!$D$42)*$D285*(1+$G285)^(9-1))*('1.Inputs'!$D$48-'1.Inputs'!$D$49))/'1.Inputs'!$D$51</f>
        <v>1990693856.3505466</v>
      </c>
      <c r="Q285" s="36">
        <f ca="1">((('1.Inputs'!$D$37*12*IF(10=1,'1.Inputs'!$D$38,IF(10=2,'1.Inputs'!$D$39,$E285)))*$F285*(('1.Inputs'!$D$40)+(1-'1.Inputs'!$D$40)*(1+'1.Inputs'!$D$41))*(1+$G285)^(10-1))*'1.Inputs'!$D$47+(('1.Inputs'!$D$37*12*IF(10=1,'1.Inputs'!$D$38,IF(10=2,'1.Inputs'!$D$39,$E285)))/(1-'1.Inputs'!$D$42)*$D285*(1+$G285)^(10-1))*('1.Inputs'!$D$48-'1.Inputs'!$D$49))/'1.Inputs'!$D$51</f>
        <v>2085362538.6856446</v>
      </c>
      <c r="R285" s="36">
        <f>-'1.Inputs'!$D$24</f>
        <v>-2050000000</v>
      </c>
      <c r="S285" s="36">
        <f ca="1">((('1.Inputs'!$D$37*12*IF(1=1,'1.Inputs'!$D$38,IF(1=2,'1.Inputs'!$D$39,$E285)))*$F285*(('1.Inputs'!$D$40)+(1-'1.Inputs'!$D$40)*(1+'1.Inputs'!$D$41))*(1+$G285)^(1-1))-(('1.Inputs'!$D$37*12*IF(1=1,'1.Inputs'!$D$38,IF(1=2,'1.Inputs'!$D$39,$E285)))/(1-'1.Inputs'!$D$42)*$D285*(1+$G285)^(1-1))-('1.Inputs'!$D$37*12*IF(1=1,'1.Inputs'!$D$38,IF(1=2,'1.Inputs'!$D$39,$E285)))*'1.Inputs'!$D$43*(1+$G285)^(1-1)-'1.Inputs'!$D$44*(1+$G285)^(1-1)-('1.Inputs'!$D$20/'1.Inputs'!$D$27+'1.Inputs'!$D$23/'1.Inputs'!$D$28))-MAX(0,((('1.Inputs'!$D$37*12*IF(1=1,'1.Inputs'!$D$38,IF(1=2,'1.Inputs'!$D$39,$E285)))*$F285*(('1.Inputs'!$D$40)+(1-'1.Inputs'!$D$40)*(1+'1.Inputs'!$D$41))*(1+$G285)^(1-1))-(('1.Inputs'!$D$37*12*IF(1=1,'1.Inputs'!$D$38,IF(1=2,'1.Inputs'!$D$39,$E285)))/(1-'1.Inputs'!$D$42)*$D285*(1+$G285)^(1-1))-('1.Inputs'!$D$37*12*IF(1=1,'1.Inputs'!$D$38,IF(1=2,'1.Inputs'!$D$39,$E285)))*'1.Inputs'!$D$43*(1+$G285)^(1-1)-'1.Inputs'!$D$44*(1+$G285)^(1-1)-('1.Inputs'!$D$20/'1.Inputs'!$D$27+'1.Inputs'!$D$23/'1.Inputs'!$D$28)))*'1.Inputs'!$D$53+('1.Inputs'!$D$20/'1.Inputs'!$D$27+'1.Inputs'!$D$23/'1.Inputs'!$D$28)-H285</f>
        <v>-492319846.43274087</v>
      </c>
      <c r="T285" s="36">
        <f ca="1">((('1.Inputs'!$D$37*12*IF(2=1,'1.Inputs'!$D$38,IF(2=2,'1.Inputs'!$D$39,$E285)))*$F285*(('1.Inputs'!$D$40)+(1-'1.Inputs'!$D$40)*(1+'1.Inputs'!$D$41))*(1+$G285)^(2-1))-(('1.Inputs'!$D$37*12*IF(2=1,'1.Inputs'!$D$38,IF(2=2,'1.Inputs'!$D$39,$E285)))/(1-'1.Inputs'!$D$42)*$D285*(1+$G285)^(2-1))-('1.Inputs'!$D$37*12*IF(2=1,'1.Inputs'!$D$38,IF(2=2,'1.Inputs'!$D$39,$E285)))*'1.Inputs'!$D$43*(1+$G285)^(2-1)-'1.Inputs'!$D$44*(1+$G285)^(2-1)-('1.Inputs'!$D$20/'1.Inputs'!$D$27+'1.Inputs'!$D$23/'1.Inputs'!$D$28))-MAX(0,((('1.Inputs'!$D$37*12*IF(2=1,'1.Inputs'!$D$38,IF(2=2,'1.Inputs'!$D$39,$E285)))*$F285*(('1.Inputs'!$D$40)+(1-'1.Inputs'!$D$40)*(1+'1.Inputs'!$D$41))*(1+$G285)^(2-1))-(('1.Inputs'!$D$37*12*IF(2=1,'1.Inputs'!$D$38,IF(2=2,'1.Inputs'!$D$39,$E285)))/(1-'1.Inputs'!$D$42)*$D285*(1+$G285)^(2-1))-('1.Inputs'!$D$37*12*IF(2=1,'1.Inputs'!$D$38,IF(2=2,'1.Inputs'!$D$39,$E285)))*'1.Inputs'!$D$43*(1+$G285)^(2-1)-'1.Inputs'!$D$44*(1+$G285)^(2-1)-('1.Inputs'!$D$20/'1.Inputs'!$D$27+'1.Inputs'!$D$23/'1.Inputs'!$D$28)))*'1.Inputs'!$D$53+('1.Inputs'!$D$20/'1.Inputs'!$D$27+'1.Inputs'!$D$23/'1.Inputs'!$D$28)-(I285-H285)</f>
        <v>341492820.01198125</v>
      </c>
      <c r="U285" s="36">
        <f ca="1">((('1.Inputs'!$D$37*12*IF(3=1,'1.Inputs'!$D$38,IF(3=2,'1.Inputs'!$D$39,$E285)))*$F285*(('1.Inputs'!$D$40)+(1-'1.Inputs'!$D$40)*(1+'1.Inputs'!$D$41))*(1+$G285)^(3-1))-(('1.Inputs'!$D$37*12*IF(3=1,'1.Inputs'!$D$38,IF(3=2,'1.Inputs'!$D$39,$E285)))/(1-'1.Inputs'!$D$42)*$D285*(1+$G285)^(3-1))-('1.Inputs'!$D$37*12*IF(3=1,'1.Inputs'!$D$38,IF(3=2,'1.Inputs'!$D$39,$E285)))*'1.Inputs'!$D$43*(1+$G285)^(3-1)-'1.Inputs'!$D$44*(1+$G285)^(3-1)-('1.Inputs'!$D$20/'1.Inputs'!$D$27+'1.Inputs'!$D$23/'1.Inputs'!$D$28))-MAX(0,((('1.Inputs'!$D$37*12*IF(3=1,'1.Inputs'!$D$38,IF(3=2,'1.Inputs'!$D$39,$E285)))*$F285*(('1.Inputs'!$D$40)+(1-'1.Inputs'!$D$40)*(1+'1.Inputs'!$D$41))*(1+$G285)^(3-1))-(('1.Inputs'!$D$37*12*IF(3=1,'1.Inputs'!$D$38,IF(3=2,'1.Inputs'!$D$39,$E285)))/(1-'1.Inputs'!$D$42)*$D285*(1+$G285)^(3-1))-('1.Inputs'!$D$37*12*IF(3=1,'1.Inputs'!$D$38,IF(3=2,'1.Inputs'!$D$39,$E285)))*'1.Inputs'!$D$43*(1+$G285)^(3-1)-'1.Inputs'!$D$44*(1+$G285)^(3-1)-('1.Inputs'!$D$20/'1.Inputs'!$D$27+'1.Inputs'!$D$23/'1.Inputs'!$D$28)))*'1.Inputs'!$D$53+('1.Inputs'!$D$20/'1.Inputs'!$D$27+'1.Inputs'!$D$23/'1.Inputs'!$D$28)-(J285-I285)</f>
        <v>719281209.95239782</v>
      </c>
      <c r="V285" s="36">
        <f ca="1">((('1.Inputs'!$D$37*12*IF(4=1,'1.Inputs'!$D$38,IF(4=2,'1.Inputs'!$D$39,$E285)))*$F285*(('1.Inputs'!$D$40)+(1-'1.Inputs'!$D$40)*(1+'1.Inputs'!$D$41))*(1+$G285)^(4-1))-(('1.Inputs'!$D$37*12*IF(4=1,'1.Inputs'!$D$38,IF(4=2,'1.Inputs'!$D$39,$E285)))/(1-'1.Inputs'!$D$42)*$D285*(1+$G285)^(4-1))-('1.Inputs'!$D$37*12*IF(4=1,'1.Inputs'!$D$38,IF(4=2,'1.Inputs'!$D$39,$E285)))*'1.Inputs'!$D$43*(1+$G285)^(4-1)-'1.Inputs'!$D$44*(1+$G285)^(4-1)-('1.Inputs'!$D$20/'1.Inputs'!$D$27+'1.Inputs'!$D$23/'1.Inputs'!$D$28))-MAX(0,((('1.Inputs'!$D$37*12*IF(4=1,'1.Inputs'!$D$38,IF(4=2,'1.Inputs'!$D$39,$E285)))*$F285*(('1.Inputs'!$D$40)+(1-'1.Inputs'!$D$40)*(1+'1.Inputs'!$D$41))*(1+$G285)^(4-1))-(('1.Inputs'!$D$37*12*IF(4=1,'1.Inputs'!$D$38,IF(4=2,'1.Inputs'!$D$39,$E285)))/(1-'1.Inputs'!$D$42)*$D285*(1+$G285)^(4-1))-('1.Inputs'!$D$37*12*IF(4=1,'1.Inputs'!$D$38,IF(4=2,'1.Inputs'!$D$39,$E285)))*'1.Inputs'!$D$43*(1+$G285)^(4-1)-'1.Inputs'!$D$44*(1+$G285)^(4-1)-('1.Inputs'!$D$20/'1.Inputs'!$D$27+'1.Inputs'!$D$23/'1.Inputs'!$D$28)))*'1.Inputs'!$D$53+('1.Inputs'!$D$20/'1.Inputs'!$D$27+'1.Inputs'!$D$23/'1.Inputs'!$D$28)-(K285-J285)</f>
        <v>966465466.14780784</v>
      </c>
      <c r="W285" s="36">
        <f ca="1">((('1.Inputs'!$D$37*12*IF(5=1,'1.Inputs'!$D$38,IF(5=2,'1.Inputs'!$D$39,$E285)))*$F285*(('1.Inputs'!$D$40)+(1-'1.Inputs'!$D$40)*(1+'1.Inputs'!$D$41))*(1+$G285)^(5-1))-(('1.Inputs'!$D$37*12*IF(5=1,'1.Inputs'!$D$38,IF(5=2,'1.Inputs'!$D$39,$E285)))/(1-'1.Inputs'!$D$42)*$D285*(1+$G285)^(5-1))-('1.Inputs'!$D$37*12*IF(5=1,'1.Inputs'!$D$38,IF(5=2,'1.Inputs'!$D$39,$E285)))*'1.Inputs'!$D$43*(1+$G285)^(5-1)-'1.Inputs'!$D$44*(1+$G285)^(5-1)-('1.Inputs'!$D$20/'1.Inputs'!$D$27+'1.Inputs'!$D$23/'1.Inputs'!$D$28))-MAX(0,((('1.Inputs'!$D$37*12*IF(5=1,'1.Inputs'!$D$38,IF(5=2,'1.Inputs'!$D$39,$E285)))*$F285*(('1.Inputs'!$D$40)+(1-'1.Inputs'!$D$40)*(1+'1.Inputs'!$D$41))*(1+$G285)^(5-1))-(('1.Inputs'!$D$37*12*IF(5=1,'1.Inputs'!$D$38,IF(5=2,'1.Inputs'!$D$39,$E285)))/(1-'1.Inputs'!$D$42)*$D285*(1+$G285)^(5-1))-('1.Inputs'!$D$37*12*IF(5=1,'1.Inputs'!$D$38,IF(5=2,'1.Inputs'!$D$39,$E285)))*'1.Inputs'!$D$43*(1+$G285)^(5-1)-'1.Inputs'!$D$44*(1+$G285)^(5-1)-('1.Inputs'!$D$20/'1.Inputs'!$D$27+'1.Inputs'!$D$23/'1.Inputs'!$D$28)))*'1.Inputs'!$D$53+('1.Inputs'!$D$20/'1.Inputs'!$D$27+'1.Inputs'!$D$23/'1.Inputs'!$D$28)-(L285-K285)</f>
        <v>1010179328.36959</v>
      </c>
      <c r="X285" s="36">
        <f ca="1">((('1.Inputs'!$D$37*12*IF(6=1,'1.Inputs'!$D$38,IF(6=2,'1.Inputs'!$D$39,$E285)))*$F285*(('1.Inputs'!$D$40)+(1-'1.Inputs'!$D$40)*(1+'1.Inputs'!$D$41))*(1+$G285)^(6-1))-(('1.Inputs'!$D$37*12*IF(6=1,'1.Inputs'!$D$38,IF(6=2,'1.Inputs'!$D$39,$E285)))/(1-'1.Inputs'!$D$42)*$D285*(1+$G285)^(6-1))-('1.Inputs'!$D$37*12*IF(6=1,'1.Inputs'!$D$38,IF(6=2,'1.Inputs'!$D$39,$E285)))*'1.Inputs'!$D$43*(1+$G285)^(6-1)-'1.Inputs'!$D$44*(1+$G285)^(6-1)-('1.Inputs'!$D$20/'1.Inputs'!$D$27+'1.Inputs'!$D$23/'1.Inputs'!$D$28))-MAX(0,((('1.Inputs'!$D$37*12*IF(6=1,'1.Inputs'!$D$38,IF(6=2,'1.Inputs'!$D$39,$E285)))*$F285*(('1.Inputs'!$D$40)+(1-'1.Inputs'!$D$40)*(1+'1.Inputs'!$D$41))*(1+$G285)^(6-1))-(('1.Inputs'!$D$37*12*IF(6=1,'1.Inputs'!$D$38,IF(6=2,'1.Inputs'!$D$39,$E285)))/(1-'1.Inputs'!$D$42)*$D285*(1+$G285)^(6-1))-('1.Inputs'!$D$37*12*IF(6=1,'1.Inputs'!$D$38,IF(6=2,'1.Inputs'!$D$39,$E285)))*'1.Inputs'!$D$43*(1+$G285)^(6-1)-'1.Inputs'!$D$44*(1+$G285)^(6-1)-('1.Inputs'!$D$20/'1.Inputs'!$D$27+'1.Inputs'!$D$23/'1.Inputs'!$D$28)))*'1.Inputs'!$D$53+('1.Inputs'!$D$20/'1.Inputs'!$D$27+'1.Inputs'!$D$23/'1.Inputs'!$D$28)-(M285-L285)</f>
        <v>1055972030.4507067</v>
      </c>
      <c r="Y285" s="36">
        <f ca="1">((('1.Inputs'!$D$37*12*IF(7=1,'1.Inputs'!$D$38,IF(7=2,'1.Inputs'!$D$39,$E285)))*$F285*(('1.Inputs'!$D$40)+(1-'1.Inputs'!$D$40)*(1+'1.Inputs'!$D$41))*(1+$G285)^(7-1))-(('1.Inputs'!$D$37*12*IF(7=1,'1.Inputs'!$D$38,IF(7=2,'1.Inputs'!$D$39,$E285)))/(1-'1.Inputs'!$D$42)*$D285*(1+$G285)^(7-1))-('1.Inputs'!$D$37*12*IF(7=1,'1.Inputs'!$D$38,IF(7=2,'1.Inputs'!$D$39,$E285)))*'1.Inputs'!$D$43*(1+$G285)^(7-1)-'1.Inputs'!$D$44*(1+$G285)^(7-1)-('1.Inputs'!$D$20/'1.Inputs'!$D$27+'1.Inputs'!$D$23/'1.Inputs'!$D$28))-MAX(0,((('1.Inputs'!$D$37*12*IF(7=1,'1.Inputs'!$D$38,IF(7=2,'1.Inputs'!$D$39,$E285)))*$F285*(('1.Inputs'!$D$40)+(1-'1.Inputs'!$D$40)*(1+'1.Inputs'!$D$41))*(1+$G285)^(7-1))-(('1.Inputs'!$D$37*12*IF(7=1,'1.Inputs'!$D$38,IF(7=2,'1.Inputs'!$D$39,$E285)))/(1-'1.Inputs'!$D$42)*$D285*(1+$G285)^(7-1))-('1.Inputs'!$D$37*12*IF(7=1,'1.Inputs'!$D$38,IF(7=2,'1.Inputs'!$D$39,$E285)))*'1.Inputs'!$D$43*(1+$G285)^(7-1)-'1.Inputs'!$D$44*(1+$G285)^(7-1)-('1.Inputs'!$D$20/'1.Inputs'!$D$27+'1.Inputs'!$D$23/'1.Inputs'!$D$28)))*'1.Inputs'!$D$53+('1.Inputs'!$D$20/'1.Inputs'!$D$27+'1.Inputs'!$D$23/'1.Inputs'!$D$28)-(N285-M285)</f>
        <v>1103942432.9113932</v>
      </c>
      <c r="Z285" s="36">
        <f ca="1">((('1.Inputs'!$D$37*12*IF(8=1,'1.Inputs'!$D$38,IF(8=2,'1.Inputs'!$D$39,$E285)))*$F285*(('1.Inputs'!$D$40)+(1-'1.Inputs'!$D$40)*(1+'1.Inputs'!$D$41))*(1+$G285)^(8-1))-(('1.Inputs'!$D$37*12*IF(8=1,'1.Inputs'!$D$38,IF(8=2,'1.Inputs'!$D$39,$E285)))/(1-'1.Inputs'!$D$42)*$D285*(1+$G285)^(8-1))-('1.Inputs'!$D$37*12*IF(8=1,'1.Inputs'!$D$38,IF(8=2,'1.Inputs'!$D$39,$E285)))*'1.Inputs'!$D$43*(1+$G285)^(8-1)-'1.Inputs'!$D$44*(1+$G285)^(8-1)-('1.Inputs'!$D$20/'1.Inputs'!$D$27+'1.Inputs'!$D$23/'1.Inputs'!$D$28))-MAX(0,((('1.Inputs'!$D$37*12*IF(8=1,'1.Inputs'!$D$38,IF(8=2,'1.Inputs'!$D$39,$E285)))*$F285*(('1.Inputs'!$D$40)+(1-'1.Inputs'!$D$40)*(1+'1.Inputs'!$D$41))*(1+$G285)^(8-1))-(('1.Inputs'!$D$37*12*IF(8=1,'1.Inputs'!$D$38,IF(8=2,'1.Inputs'!$D$39,$E285)))/(1-'1.Inputs'!$D$42)*$D285*(1+$G285)^(8-1))-('1.Inputs'!$D$37*12*IF(8=1,'1.Inputs'!$D$38,IF(8=2,'1.Inputs'!$D$39,$E285)))*'1.Inputs'!$D$43*(1+$G285)^(8-1)-'1.Inputs'!$D$44*(1+$G285)^(8-1)-('1.Inputs'!$D$20/'1.Inputs'!$D$27+'1.Inputs'!$D$23/'1.Inputs'!$D$28)))*'1.Inputs'!$D$53+('1.Inputs'!$D$20/'1.Inputs'!$D$27+'1.Inputs'!$D$23/'1.Inputs'!$D$28)-(O285-N285)</f>
        <v>1154194097.6453083</v>
      </c>
      <c r="AA285" s="36">
        <f ca="1">((('1.Inputs'!$D$37*12*IF(9=1,'1.Inputs'!$D$38,IF(9=2,'1.Inputs'!$D$39,$E285)))*$F285*(('1.Inputs'!$D$40)+(1-'1.Inputs'!$D$40)*(1+'1.Inputs'!$D$41))*(1+$G285)^(9-1))-(('1.Inputs'!$D$37*12*IF(9=1,'1.Inputs'!$D$38,IF(9=2,'1.Inputs'!$D$39,$E285)))/(1-'1.Inputs'!$D$42)*$D285*(1+$G285)^(9-1))-('1.Inputs'!$D$37*12*IF(9=1,'1.Inputs'!$D$38,IF(9=2,'1.Inputs'!$D$39,$E285)))*'1.Inputs'!$D$43*(1+$G285)^(9-1)-'1.Inputs'!$D$44*(1+$G285)^(9-1)-('1.Inputs'!$D$20/'1.Inputs'!$D$27+'1.Inputs'!$D$23/'1.Inputs'!$D$28))-MAX(0,((('1.Inputs'!$D$37*12*IF(9=1,'1.Inputs'!$D$38,IF(9=2,'1.Inputs'!$D$39,$E285)))*$F285*(('1.Inputs'!$D$40)+(1-'1.Inputs'!$D$40)*(1+'1.Inputs'!$D$41))*(1+$G285)^(9-1))-(('1.Inputs'!$D$37*12*IF(9=1,'1.Inputs'!$D$38,IF(9=2,'1.Inputs'!$D$39,$E285)))/(1-'1.Inputs'!$D$42)*$D285*(1+$G285)^(9-1))-('1.Inputs'!$D$37*12*IF(9=1,'1.Inputs'!$D$38,IF(9=2,'1.Inputs'!$D$39,$E285)))*'1.Inputs'!$D$43*(1+$G285)^(9-1)-'1.Inputs'!$D$44*(1+$G285)^(9-1)-('1.Inputs'!$D$20/'1.Inputs'!$D$27+'1.Inputs'!$D$23/'1.Inputs'!$D$28)))*'1.Inputs'!$D$53+('1.Inputs'!$D$20/'1.Inputs'!$D$27+'1.Inputs'!$D$23/'1.Inputs'!$D$28)-(P285-O285)</f>
        <v>1206835511.4962599</v>
      </c>
      <c r="AB285" s="36">
        <f ca="1">((('1.Inputs'!$D$37*12*IF(10=1,'1.Inputs'!$D$38,IF(10=2,'1.Inputs'!$D$39,$E285)))*$F285*(('1.Inputs'!$D$40)+(1-'1.Inputs'!$D$40)*(1+'1.Inputs'!$D$41))*(1+$G285)^(10-1))-(('1.Inputs'!$D$37*12*IF(10=1,'1.Inputs'!$D$38,IF(10=2,'1.Inputs'!$D$39,$E285)))/(1-'1.Inputs'!$D$42)*$D285*(1+$G285)^(10-1))-('1.Inputs'!$D$37*12*IF(10=1,'1.Inputs'!$D$38,IF(10=2,'1.Inputs'!$D$39,$E285)))*'1.Inputs'!$D$43*(1+$G285)^(10-1)-'1.Inputs'!$D$44*(1+$G285)^(10-1)-('1.Inputs'!$D$20/'1.Inputs'!$D$27+'1.Inputs'!$D$23/'1.Inputs'!$D$28))-MAX(0,((('1.Inputs'!$D$37*12*IF(10=1,'1.Inputs'!$D$38,IF(10=2,'1.Inputs'!$D$39,$E285)))*$F285*(('1.Inputs'!$D$40)+(1-'1.Inputs'!$D$40)*(1+'1.Inputs'!$D$41))*(1+$G285)^(10-1))-(('1.Inputs'!$D$37*12*IF(10=1,'1.Inputs'!$D$38,IF(10=2,'1.Inputs'!$D$39,$E285)))/(1-'1.Inputs'!$D$42)*$D285*(1+$G285)^(10-1))-('1.Inputs'!$D$37*12*IF(10=1,'1.Inputs'!$D$38,IF(10=2,'1.Inputs'!$D$39,$E285)))*'1.Inputs'!$D$43*(1+$G285)^(10-1)-'1.Inputs'!$D$44*(1+$G285)^(10-1)-('1.Inputs'!$D$20/'1.Inputs'!$D$27+'1.Inputs'!$D$23/'1.Inputs'!$D$28)))*'1.Inputs'!$D$53+('1.Inputs'!$D$20/'1.Inputs'!$D$27+'1.Inputs'!$D$23/'1.Inputs'!$D$28)-(Q285-P285)+(('1.Inputs'!$D$20+'1.Inputs'!$D$23-('1.Inputs'!$D$20/'1.Inputs'!$D$27+'1.Inputs'!$D$23/'1.Inputs'!$D$28)*'1.Inputs'!$D$10)*'1.Inputs'!$D$60+'1.Inputs'!$D$19*'1.Inputs'!$D$59+Q285)</f>
        <v>4047342859.1529174</v>
      </c>
      <c r="AC285" s="36">
        <f ca="1">S285-AC$13-AC$14+MIN(AC$13,MAX(0,((('1.Inputs'!$D$37*12*IF(1=1,'1.Inputs'!$D$38,IF(1=2,'1.Inputs'!$D$39,$E285)))*$F285*(('1.Inputs'!$D$40)+(1-'1.Inputs'!$D$40)*(1+'1.Inputs'!$D$41))*(1+$G285)^(1-1))-(('1.Inputs'!$D$37*12*IF(1=1,'1.Inputs'!$D$38,IF(1=2,'1.Inputs'!$D$39,$E285)))/(1-'1.Inputs'!$D$42)*$D285*(1+$G285)^(1-1))-('1.Inputs'!$D$37*12*IF(1=1,'1.Inputs'!$D$38,IF(1=2,'1.Inputs'!$D$39,$E285)))*'1.Inputs'!$D$43*(1+$G285)^(1-1)-'1.Inputs'!$D$44*(1+$G285)^(1-1)-('1.Inputs'!$D$20/'1.Inputs'!$D$27+'1.Inputs'!$D$23/'1.Inputs'!$D$28))))*'1.Inputs'!$D$53</f>
        <v>-588259846.43274093</v>
      </c>
      <c r="AD285" s="36">
        <f ca="1">T285-AD$13-AD$14+MIN(AD$13,MAX(0,((('1.Inputs'!$D$37*12*IF(2=1,'1.Inputs'!$D$38,IF(2=2,'1.Inputs'!$D$39,$E285)))*$F285*(('1.Inputs'!$D$40)+(1-'1.Inputs'!$D$40)*(1+'1.Inputs'!$D$41))*(1+$G285)^(2-1))-(('1.Inputs'!$D$37*12*IF(2=1,'1.Inputs'!$D$38,IF(2=2,'1.Inputs'!$D$39,$E285)))/(1-'1.Inputs'!$D$42)*$D285*(1+$G285)^(2-1))-('1.Inputs'!$D$37*12*IF(2=1,'1.Inputs'!$D$38,IF(2=2,'1.Inputs'!$D$39,$E285)))*'1.Inputs'!$D$43*(1+$G285)^(2-1)-'1.Inputs'!$D$44*(1+$G285)^(2-1)-('1.Inputs'!$D$20/'1.Inputs'!$D$27+'1.Inputs'!$D$23/'1.Inputs'!$D$28))))*'1.Inputs'!$D$53</f>
        <v>245552820.01198125</v>
      </c>
      <c r="AE285" s="36">
        <f ca="1">U285-AE$13-AE$14+MIN(AE$13,MAX(0,((('1.Inputs'!$D$37*12*IF(3=1,'1.Inputs'!$D$38,IF(3=2,'1.Inputs'!$D$39,$E285)))*$F285*(('1.Inputs'!$D$40)+(1-'1.Inputs'!$D$40)*(1+'1.Inputs'!$D$41))*(1+$G285)^(3-1))-(('1.Inputs'!$D$37*12*IF(3=1,'1.Inputs'!$D$38,IF(3=2,'1.Inputs'!$D$39,$E285)))/(1-'1.Inputs'!$D$42)*$D285*(1+$G285)^(3-1))-('1.Inputs'!$D$37*12*IF(3=1,'1.Inputs'!$D$38,IF(3=2,'1.Inputs'!$D$39,$E285)))*'1.Inputs'!$D$43*(1+$G285)^(3-1)-'1.Inputs'!$D$44*(1+$G285)^(3-1)-('1.Inputs'!$D$20/'1.Inputs'!$D$27+'1.Inputs'!$D$23/'1.Inputs'!$D$28))))*'1.Inputs'!$D$53</f>
        <v>377341209.95239782</v>
      </c>
      <c r="AF285" s="36">
        <f ca="1">V285-AF$13-AF$14+MIN(AF$13,MAX(0,((('1.Inputs'!$D$37*12*IF(4=1,'1.Inputs'!$D$38,IF(4=2,'1.Inputs'!$D$39,$E285)))*$F285*(('1.Inputs'!$D$40)+(1-'1.Inputs'!$D$40)*(1+'1.Inputs'!$D$41))*(1+$G285)^(4-1))-(('1.Inputs'!$D$37*12*IF(4=1,'1.Inputs'!$D$38,IF(4=2,'1.Inputs'!$D$39,$E285)))/(1-'1.Inputs'!$D$42)*$D285*(1+$G285)^(4-1))-('1.Inputs'!$D$37*12*IF(4=1,'1.Inputs'!$D$38,IF(4=2,'1.Inputs'!$D$39,$E285)))*'1.Inputs'!$D$43*(1+$G285)^(4-1)-'1.Inputs'!$D$44*(1+$G285)^(4-1)-('1.Inputs'!$D$20/'1.Inputs'!$D$27+'1.Inputs'!$D$23/'1.Inputs'!$D$28))))*'1.Inputs'!$D$53</f>
        <v>643713466.14780784</v>
      </c>
      <c r="AG285" s="36">
        <f ca="1">W285-AG$13-AG$14+MIN(AG$13,MAX(0,((('1.Inputs'!$D$37*12*IF(5=1,'1.Inputs'!$D$38,IF(5=2,'1.Inputs'!$D$39,$E285)))*$F285*(('1.Inputs'!$D$40)+(1-'1.Inputs'!$D$40)*(1+'1.Inputs'!$D$41))*(1+$G285)^(5-1))-(('1.Inputs'!$D$37*12*IF(5=1,'1.Inputs'!$D$38,IF(5=2,'1.Inputs'!$D$39,$E285)))/(1-'1.Inputs'!$D$42)*$D285*(1+$G285)^(5-1))-('1.Inputs'!$D$37*12*IF(5=1,'1.Inputs'!$D$38,IF(5=2,'1.Inputs'!$D$39,$E285)))*'1.Inputs'!$D$43*(1+$G285)^(5-1)-'1.Inputs'!$D$44*(1+$G285)^(5-1)-('1.Inputs'!$D$20/'1.Inputs'!$D$27+'1.Inputs'!$D$23/'1.Inputs'!$D$28))))*'1.Inputs'!$D$53</f>
        <v>706615328.36959004</v>
      </c>
      <c r="AH285" s="36">
        <f ca="1">X285-AH$13-AH$14+MIN(AH$13,MAX(0,((('1.Inputs'!$D$37*12*IF(6=1,'1.Inputs'!$D$38,IF(6=2,'1.Inputs'!$D$39,$E285)))*$F285*(('1.Inputs'!$D$40)+(1-'1.Inputs'!$D$40)*(1+'1.Inputs'!$D$41))*(1+$G285)^(6-1))-(('1.Inputs'!$D$37*12*IF(6=1,'1.Inputs'!$D$38,IF(6=2,'1.Inputs'!$D$39,$E285)))/(1-'1.Inputs'!$D$42)*$D285*(1+$G285)^(6-1))-('1.Inputs'!$D$37*12*IF(6=1,'1.Inputs'!$D$38,IF(6=2,'1.Inputs'!$D$39,$E285)))*'1.Inputs'!$D$43*(1+$G285)^(6-1)-'1.Inputs'!$D$44*(1+$G285)^(6-1)-('1.Inputs'!$D$20/'1.Inputs'!$D$27+'1.Inputs'!$D$23/'1.Inputs'!$D$28))))*'1.Inputs'!$D$53</f>
        <v>771596030.45070672</v>
      </c>
      <c r="AI285" s="36">
        <f ca="1">Y285-AI$13-AI$14+MIN(AI$13,MAX(0,((('1.Inputs'!$D$37*12*IF(7=1,'1.Inputs'!$D$38,IF(7=2,'1.Inputs'!$D$39,$E285)))*$F285*(('1.Inputs'!$D$40)+(1-'1.Inputs'!$D$40)*(1+'1.Inputs'!$D$41))*(1+$G285)^(7-1))-(('1.Inputs'!$D$37*12*IF(7=1,'1.Inputs'!$D$38,IF(7=2,'1.Inputs'!$D$39,$E285)))/(1-'1.Inputs'!$D$42)*$D285*(1+$G285)^(7-1))-('1.Inputs'!$D$37*12*IF(7=1,'1.Inputs'!$D$38,IF(7=2,'1.Inputs'!$D$39,$E285)))*'1.Inputs'!$D$43*(1+$G285)^(7-1)-'1.Inputs'!$D$44*(1+$G285)^(7-1)-('1.Inputs'!$D$20/'1.Inputs'!$D$27+'1.Inputs'!$D$23/'1.Inputs'!$D$28))))*'1.Inputs'!$D$53</f>
        <v>838754432.91139317</v>
      </c>
      <c r="AJ285" s="36">
        <f ca="1">Z285-AJ$13-AJ$14+MIN(AJ$13,MAX(0,((('1.Inputs'!$D$37*12*IF(8=1,'1.Inputs'!$D$38,IF(8=2,'1.Inputs'!$D$39,$E285)))*$F285*(('1.Inputs'!$D$40)+(1-'1.Inputs'!$D$40)*(1+'1.Inputs'!$D$41))*(1+$G285)^(8-1))-(('1.Inputs'!$D$37*12*IF(8=1,'1.Inputs'!$D$38,IF(8=2,'1.Inputs'!$D$39,$E285)))/(1-'1.Inputs'!$D$42)*$D285*(1+$G285)^(8-1))-('1.Inputs'!$D$37*12*IF(8=1,'1.Inputs'!$D$38,IF(8=2,'1.Inputs'!$D$39,$E285)))*'1.Inputs'!$D$43*(1+$G285)^(8-1)-'1.Inputs'!$D$44*(1+$G285)^(8-1)-('1.Inputs'!$D$20/'1.Inputs'!$D$27+'1.Inputs'!$D$23/'1.Inputs'!$D$28))))*'1.Inputs'!$D$53</f>
        <v>1154194097.6453083</v>
      </c>
      <c r="AK285" s="36">
        <f ca="1">AA285-AK$13-AK$14+MIN(AK$13,MAX(0,((('1.Inputs'!$D$37*12*IF(9=1,'1.Inputs'!$D$38,IF(9=2,'1.Inputs'!$D$39,$E285)))*$F285*(('1.Inputs'!$D$40)+(1-'1.Inputs'!$D$40)*(1+'1.Inputs'!$D$41))*(1+$G285)^(9-1))-(('1.Inputs'!$D$37*12*IF(9=1,'1.Inputs'!$D$38,IF(9=2,'1.Inputs'!$D$39,$E285)))/(1-'1.Inputs'!$D$42)*$D285*(1+$G285)^(9-1))-('1.Inputs'!$D$37*12*IF(9=1,'1.Inputs'!$D$38,IF(9=2,'1.Inputs'!$D$39,$E285)))*'1.Inputs'!$D$43*(1+$G285)^(9-1)-'1.Inputs'!$D$44*(1+$G285)^(9-1)-('1.Inputs'!$D$20/'1.Inputs'!$D$27+'1.Inputs'!$D$23/'1.Inputs'!$D$28))))*'1.Inputs'!$D$53</f>
        <v>1206835511.4962599</v>
      </c>
      <c r="AL285" s="36">
        <f ca="1">AB285-AL$13-AL$14+MIN(AL$13,MAX(0,((('1.Inputs'!$D$37*12*IF(10=1,'1.Inputs'!$D$38,IF(10=2,'1.Inputs'!$D$39,$E285)))*$F285*(('1.Inputs'!$D$40)+(1-'1.Inputs'!$D$40)*(1+'1.Inputs'!$D$41))*(1+$G285)^(10-1))-(('1.Inputs'!$D$37*12*IF(10=1,'1.Inputs'!$D$38,IF(10=2,'1.Inputs'!$D$39,$E285)))/(1-'1.Inputs'!$D$42)*$D285*(1+$G285)^(10-1))-('1.Inputs'!$D$37*12*IF(10=1,'1.Inputs'!$D$38,IF(10=2,'1.Inputs'!$D$39,$E285)))*'1.Inputs'!$D$43*(1+$G285)^(10-1)-'1.Inputs'!$D$44*(1+$G285)^(10-1)-('1.Inputs'!$D$20/'1.Inputs'!$D$27+'1.Inputs'!$D$23/'1.Inputs'!$D$28))))*'1.Inputs'!$D$53+'1.Inputs'!$D$35</f>
        <v>4847342859.1529179</v>
      </c>
      <c r="AM285" s="48">
        <f ca="1">R285+NPV('1.Inputs'!$D$55,S285:AB285)</f>
        <v>2757866884.9164886</v>
      </c>
      <c r="AN285" s="48">
        <f ca="1">-('1.Inputs'!$D$24*(1-'1.Inputs'!$D$31)+'1.Inputs'!$D$35)+NPV('1.Inputs'!$D$54,AC285:AL285)</f>
        <v>982809314.08142805</v>
      </c>
      <c r="AO285" s="36">
        <f t="shared" ca="1" si="37"/>
        <v>-3.3355003145849653</v>
      </c>
      <c r="AP285" s="36">
        <f t="shared" ca="1" si="38"/>
        <v>1.8274420984562953</v>
      </c>
      <c r="AQ285" s="36">
        <f ca="1">'1.Inputs'!$D$35+MIN(SUM($AC285:AC285),SUM($AC285:AD285),SUM($AC285:AE285),SUM($AC285:AF285),SUM($AC285:AG285),SUM($AC285:AH285),SUM($AC285:AI285),SUM($AC285:AJ285),SUM($AC285:AK285),SUM($AC285:AL285))</f>
        <v>211740153.56725907</v>
      </c>
      <c r="AR285" s="36">
        <f ca="1">IF(AP285&lt;'1.Inputs'!$D$57,1,0)</f>
        <v>0</v>
      </c>
      <c r="AS285" s="36">
        <f t="shared" ca="1" si="39"/>
        <v>0</v>
      </c>
    </row>
    <row r="286" spans="2:45" ht="15" customHeight="1" x14ac:dyDescent="0.25">
      <c r="B286" s="36">
        <v>271</v>
      </c>
      <c r="C286" s="36">
        <f t="shared" ca="1" si="32"/>
        <v>0.88994774604238058</v>
      </c>
      <c r="D286" s="36">
        <f t="shared" ca="1" si="33"/>
        <v>19292.659432834589</v>
      </c>
      <c r="E286" s="47">
        <f t="shared" ca="1" si="34"/>
        <v>0.87883199408585189</v>
      </c>
      <c r="F286" s="36">
        <f t="shared" ca="1" si="35"/>
        <v>33349.724808984145</v>
      </c>
      <c r="G286" s="36">
        <f t="shared" ca="1" si="36"/>
        <v>3.0860305248674294E-2</v>
      </c>
      <c r="H286" s="36">
        <f ca="1">((('1.Inputs'!$D$37*12*IF(1=1,'1.Inputs'!$D$38,IF(1=2,'1.Inputs'!$D$39,$E286)))*$F286*(('1.Inputs'!$D$40)+(1-'1.Inputs'!$D$40)*(1+'1.Inputs'!$D$41))*(1+$G286)^(1-1))*'1.Inputs'!$D$47+(('1.Inputs'!$D$37*12*IF(1=1,'1.Inputs'!$D$38,IF(1=2,'1.Inputs'!$D$39,$E286)))/(1-'1.Inputs'!$D$42)*$D286*(1+$G286)^(1-1))*('1.Inputs'!$D$48-'1.Inputs'!$D$49))/'1.Inputs'!$D$51</f>
        <v>874676920.43732166</v>
      </c>
      <c r="I286" s="36">
        <f ca="1">((('1.Inputs'!$D$37*12*IF(2=1,'1.Inputs'!$D$38,IF(2=2,'1.Inputs'!$D$39,$E286)))*$F286*(('1.Inputs'!$D$40)+(1-'1.Inputs'!$D$40)*(1+'1.Inputs'!$D$41))*(1+$G286)^(2-1))*'1.Inputs'!$D$47+(('1.Inputs'!$D$37*12*IF(2=1,'1.Inputs'!$D$38,IF(2=2,'1.Inputs'!$D$39,$E286)))/(1-'1.Inputs'!$D$42)*$D286*(1+$G286)^(2-1))*('1.Inputs'!$D$48-'1.Inputs'!$D$49))/'1.Inputs'!$D$51</f>
        <v>1262337604.074383</v>
      </c>
      <c r="J286" s="36">
        <f ca="1">((('1.Inputs'!$D$37*12*IF(3=1,'1.Inputs'!$D$38,IF(3=2,'1.Inputs'!$D$39,$E286)))*$F286*(('1.Inputs'!$D$40)+(1-'1.Inputs'!$D$40)*(1+'1.Inputs'!$D$41))*(1+$G286)^(3-1))*'1.Inputs'!$D$47+(('1.Inputs'!$D$37*12*IF(3=1,'1.Inputs'!$D$38,IF(3=2,'1.Inputs'!$D$39,$E286)))/(1-'1.Inputs'!$D$42)*$D286*(1+$G286)^(3-1))*('1.Inputs'!$D$48-'1.Inputs'!$D$49))/'1.Inputs'!$D$51</f>
        <v>1633740802.4989295</v>
      </c>
      <c r="K286" s="36">
        <f ca="1">((('1.Inputs'!$D$37*12*IF(4=1,'1.Inputs'!$D$38,IF(4=2,'1.Inputs'!$D$39,$E286)))*$F286*(('1.Inputs'!$D$40)+(1-'1.Inputs'!$D$40)*(1+'1.Inputs'!$D$41))*(1+$G286)^(4-1))*'1.Inputs'!$D$47+(('1.Inputs'!$D$37*12*IF(4=1,'1.Inputs'!$D$38,IF(4=2,'1.Inputs'!$D$39,$E286)))/(1-'1.Inputs'!$D$42)*$D286*(1+$G286)^(4-1))*('1.Inputs'!$D$48-'1.Inputs'!$D$49))/'1.Inputs'!$D$51</f>
        <v>1684158542.3612607</v>
      </c>
      <c r="L286" s="36">
        <f ca="1">((('1.Inputs'!$D$37*12*IF(5=1,'1.Inputs'!$D$38,IF(5=2,'1.Inputs'!$D$39,$E286)))*$F286*(('1.Inputs'!$D$40)+(1-'1.Inputs'!$D$40)*(1+'1.Inputs'!$D$41))*(1+$G286)^(5-1))*'1.Inputs'!$D$47+(('1.Inputs'!$D$37*12*IF(5=1,'1.Inputs'!$D$38,IF(5=2,'1.Inputs'!$D$39,$E286)))/(1-'1.Inputs'!$D$42)*$D286*(1+$G286)^(5-1))*('1.Inputs'!$D$48-'1.Inputs'!$D$49))/'1.Inputs'!$D$51</f>
        <v>1736132189.0656912</v>
      </c>
      <c r="M286" s="36">
        <f ca="1">((('1.Inputs'!$D$37*12*IF(6=1,'1.Inputs'!$D$38,IF(6=2,'1.Inputs'!$D$39,$E286)))*$F286*(('1.Inputs'!$D$40)+(1-'1.Inputs'!$D$40)*(1+'1.Inputs'!$D$41))*(1+$G286)^(6-1))*'1.Inputs'!$D$47+(('1.Inputs'!$D$37*12*IF(6=1,'1.Inputs'!$D$38,IF(6=2,'1.Inputs'!$D$39,$E286)))/(1-'1.Inputs'!$D$42)*$D286*(1+$G286)^(6-1))*('1.Inputs'!$D$48-'1.Inputs'!$D$49))/'1.Inputs'!$D$51</f>
        <v>1789709758.3723073</v>
      </c>
      <c r="N286" s="36">
        <f ca="1">((('1.Inputs'!$D$37*12*IF(7=1,'1.Inputs'!$D$38,IF(7=2,'1.Inputs'!$D$39,$E286)))*$F286*(('1.Inputs'!$D$40)+(1-'1.Inputs'!$D$40)*(1+'1.Inputs'!$D$41))*(1+$G286)^(7-1))*'1.Inputs'!$D$47+(('1.Inputs'!$D$37*12*IF(7=1,'1.Inputs'!$D$38,IF(7=2,'1.Inputs'!$D$39,$E286)))/(1-'1.Inputs'!$D$42)*$D286*(1+$G286)^(7-1))*('1.Inputs'!$D$48-'1.Inputs'!$D$49))/'1.Inputs'!$D$51</f>
        <v>1844940747.8222077</v>
      </c>
      <c r="O286" s="36">
        <f ca="1">((('1.Inputs'!$D$37*12*IF(8=1,'1.Inputs'!$D$38,IF(8=2,'1.Inputs'!$D$39,$E286)))*$F286*(('1.Inputs'!$D$40)+(1-'1.Inputs'!$D$40)*(1+'1.Inputs'!$D$41))*(1+$G286)^(8-1))*'1.Inputs'!$D$47+(('1.Inputs'!$D$37*12*IF(8=1,'1.Inputs'!$D$38,IF(8=2,'1.Inputs'!$D$39,$E286)))/(1-'1.Inputs'!$D$42)*$D286*(1+$G286)^(8-1))*('1.Inputs'!$D$48-'1.Inputs'!$D$49))/'1.Inputs'!$D$51</f>
        <v>1901876182.4657183</v>
      </c>
      <c r="P286" s="36">
        <f ca="1">((('1.Inputs'!$D$37*12*IF(9=1,'1.Inputs'!$D$38,IF(9=2,'1.Inputs'!$D$39,$E286)))*$F286*(('1.Inputs'!$D$40)+(1-'1.Inputs'!$D$40)*(1+'1.Inputs'!$D$41))*(1+$G286)^(9-1))*'1.Inputs'!$D$47+(('1.Inputs'!$D$37*12*IF(9=1,'1.Inputs'!$D$38,IF(9=2,'1.Inputs'!$D$39,$E286)))/(1-'1.Inputs'!$D$42)*$D286*(1+$G286)^(9-1))*('1.Inputs'!$D$48-'1.Inputs'!$D$49))/'1.Inputs'!$D$51</f>
        <v>1960568662.0017939</v>
      </c>
      <c r="Q286" s="36">
        <f ca="1">((('1.Inputs'!$D$37*12*IF(10=1,'1.Inputs'!$D$38,IF(10=2,'1.Inputs'!$D$39,$E286)))*$F286*(('1.Inputs'!$D$40)+(1-'1.Inputs'!$D$40)*(1+'1.Inputs'!$D$41))*(1+$G286)^(10-1))*'1.Inputs'!$D$47+(('1.Inputs'!$D$37*12*IF(10=1,'1.Inputs'!$D$38,IF(10=2,'1.Inputs'!$D$39,$E286)))/(1-'1.Inputs'!$D$42)*$D286*(1+$G286)^(10-1))*('1.Inputs'!$D$48-'1.Inputs'!$D$49))/'1.Inputs'!$D$51</f>
        <v>2021072409.3721538</v>
      </c>
      <c r="R286" s="36">
        <f>-'1.Inputs'!$D$24</f>
        <v>-2050000000</v>
      </c>
      <c r="S286" s="36">
        <f ca="1">((('1.Inputs'!$D$37*12*IF(1=1,'1.Inputs'!$D$38,IF(1=2,'1.Inputs'!$D$39,$E286)))*$F286*(('1.Inputs'!$D$40)+(1-'1.Inputs'!$D$40)*(1+'1.Inputs'!$D$41))*(1+$G286)^(1-1))-(('1.Inputs'!$D$37*12*IF(1=1,'1.Inputs'!$D$38,IF(1=2,'1.Inputs'!$D$39,$E286)))/(1-'1.Inputs'!$D$42)*$D286*(1+$G286)^(1-1))-('1.Inputs'!$D$37*12*IF(1=1,'1.Inputs'!$D$38,IF(1=2,'1.Inputs'!$D$39,$E286)))*'1.Inputs'!$D$43*(1+$G286)^(1-1)-'1.Inputs'!$D$44*(1+$G286)^(1-1)-('1.Inputs'!$D$20/'1.Inputs'!$D$27+'1.Inputs'!$D$23/'1.Inputs'!$D$28))-MAX(0,((('1.Inputs'!$D$37*12*IF(1=1,'1.Inputs'!$D$38,IF(1=2,'1.Inputs'!$D$39,$E286)))*$F286*(('1.Inputs'!$D$40)+(1-'1.Inputs'!$D$40)*(1+'1.Inputs'!$D$41))*(1+$G286)^(1-1))-(('1.Inputs'!$D$37*12*IF(1=1,'1.Inputs'!$D$38,IF(1=2,'1.Inputs'!$D$39,$E286)))/(1-'1.Inputs'!$D$42)*$D286*(1+$G286)^(1-1))-('1.Inputs'!$D$37*12*IF(1=1,'1.Inputs'!$D$38,IF(1=2,'1.Inputs'!$D$39,$E286)))*'1.Inputs'!$D$43*(1+$G286)^(1-1)-'1.Inputs'!$D$44*(1+$G286)^(1-1)-('1.Inputs'!$D$20/'1.Inputs'!$D$27+'1.Inputs'!$D$23/'1.Inputs'!$D$28)))*'1.Inputs'!$D$53+('1.Inputs'!$D$20/'1.Inputs'!$D$27+'1.Inputs'!$D$23/'1.Inputs'!$D$28)-H286</f>
        <v>-388731192.56270862</v>
      </c>
      <c r="T286" s="36">
        <f ca="1">((('1.Inputs'!$D$37*12*IF(2=1,'1.Inputs'!$D$38,IF(2=2,'1.Inputs'!$D$39,$E286)))*$F286*(('1.Inputs'!$D$40)+(1-'1.Inputs'!$D$40)*(1+'1.Inputs'!$D$41))*(1+$G286)^(2-1))-(('1.Inputs'!$D$37*12*IF(2=1,'1.Inputs'!$D$38,IF(2=2,'1.Inputs'!$D$39,$E286)))/(1-'1.Inputs'!$D$42)*$D286*(1+$G286)^(2-1))-('1.Inputs'!$D$37*12*IF(2=1,'1.Inputs'!$D$38,IF(2=2,'1.Inputs'!$D$39,$E286)))*'1.Inputs'!$D$43*(1+$G286)^(2-1)-'1.Inputs'!$D$44*(1+$G286)^(2-1)-('1.Inputs'!$D$20/'1.Inputs'!$D$27+'1.Inputs'!$D$23/'1.Inputs'!$D$28))-MAX(0,((('1.Inputs'!$D$37*12*IF(2=1,'1.Inputs'!$D$38,IF(2=2,'1.Inputs'!$D$39,$E286)))*$F286*(('1.Inputs'!$D$40)+(1-'1.Inputs'!$D$40)*(1+'1.Inputs'!$D$41))*(1+$G286)^(2-1))-(('1.Inputs'!$D$37*12*IF(2=1,'1.Inputs'!$D$38,IF(2=2,'1.Inputs'!$D$39,$E286)))/(1-'1.Inputs'!$D$42)*$D286*(1+$G286)^(2-1))-('1.Inputs'!$D$37*12*IF(2=1,'1.Inputs'!$D$38,IF(2=2,'1.Inputs'!$D$39,$E286)))*'1.Inputs'!$D$43*(1+$G286)^(2-1)-'1.Inputs'!$D$44*(1+$G286)^(2-1)-('1.Inputs'!$D$20/'1.Inputs'!$D$27+'1.Inputs'!$D$23/'1.Inputs'!$D$28)))*'1.Inputs'!$D$53+('1.Inputs'!$D$20/'1.Inputs'!$D$27+'1.Inputs'!$D$23/'1.Inputs'!$D$28)-(I286-H286)</f>
        <v>533938244.51848614</v>
      </c>
      <c r="U286" s="36">
        <f ca="1">((('1.Inputs'!$D$37*12*IF(3=1,'1.Inputs'!$D$38,IF(3=2,'1.Inputs'!$D$39,$E286)))*$F286*(('1.Inputs'!$D$40)+(1-'1.Inputs'!$D$40)*(1+'1.Inputs'!$D$41))*(1+$G286)^(3-1))-(('1.Inputs'!$D$37*12*IF(3=1,'1.Inputs'!$D$38,IF(3=2,'1.Inputs'!$D$39,$E286)))/(1-'1.Inputs'!$D$42)*$D286*(1+$G286)^(3-1))-('1.Inputs'!$D$37*12*IF(3=1,'1.Inputs'!$D$38,IF(3=2,'1.Inputs'!$D$39,$E286)))*'1.Inputs'!$D$43*(1+$G286)^(3-1)-'1.Inputs'!$D$44*(1+$G286)^(3-1)-('1.Inputs'!$D$20/'1.Inputs'!$D$27+'1.Inputs'!$D$23/'1.Inputs'!$D$28))-MAX(0,((('1.Inputs'!$D$37*12*IF(3=1,'1.Inputs'!$D$38,IF(3=2,'1.Inputs'!$D$39,$E286)))*$F286*(('1.Inputs'!$D$40)+(1-'1.Inputs'!$D$40)*(1+'1.Inputs'!$D$41))*(1+$G286)^(3-1))-(('1.Inputs'!$D$37*12*IF(3=1,'1.Inputs'!$D$38,IF(3=2,'1.Inputs'!$D$39,$E286)))/(1-'1.Inputs'!$D$42)*$D286*(1+$G286)^(3-1))-('1.Inputs'!$D$37*12*IF(3=1,'1.Inputs'!$D$38,IF(3=2,'1.Inputs'!$D$39,$E286)))*'1.Inputs'!$D$43*(1+$G286)^(3-1)-'1.Inputs'!$D$44*(1+$G286)^(3-1)-('1.Inputs'!$D$20/'1.Inputs'!$D$27+'1.Inputs'!$D$23/'1.Inputs'!$D$28)))*'1.Inputs'!$D$53+('1.Inputs'!$D$20/'1.Inputs'!$D$27+'1.Inputs'!$D$23/'1.Inputs'!$D$28)-(J286-I286)</f>
        <v>966264525.48831916</v>
      </c>
      <c r="V286" s="36">
        <f ca="1">((('1.Inputs'!$D$37*12*IF(4=1,'1.Inputs'!$D$38,IF(4=2,'1.Inputs'!$D$39,$E286)))*$F286*(('1.Inputs'!$D$40)+(1-'1.Inputs'!$D$40)*(1+'1.Inputs'!$D$41))*(1+$G286)^(4-1))-(('1.Inputs'!$D$37*12*IF(4=1,'1.Inputs'!$D$38,IF(4=2,'1.Inputs'!$D$39,$E286)))/(1-'1.Inputs'!$D$42)*$D286*(1+$G286)^(4-1))-('1.Inputs'!$D$37*12*IF(4=1,'1.Inputs'!$D$38,IF(4=2,'1.Inputs'!$D$39,$E286)))*'1.Inputs'!$D$43*(1+$G286)^(4-1)-'1.Inputs'!$D$44*(1+$G286)^(4-1)-('1.Inputs'!$D$20/'1.Inputs'!$D$27+'1.Inputs'!$D$23/'1.Inputs'!$D$28))-MAX(0,((('1.Inputs'!$D$37*12*IF(4=1,'1.Inputs'!$D$38,IF(4=2,'1.Inputs'!$D$39,$E286)))*$F286*(('1.Inputs'!$D$40)+(1-'1.Inputs'!$D$40)*(1+'1.Inputs'!$D$41))*(1+$G286)^(4-1))-(('1.Inputs'!$D$37*12*IF(4=1,'1.Inputs'!$D$38,IF(4=2,'1.Inputs'!$D$39,$E286)))/(1-'1.Inputs'!$D$42)*$D286*(1+$G286)^(4-1))-('1.Inputs'!$D$37*12*IF(4=1,'1.Inputs'!$D$38,IF(4=2,'1.Inputs'!$D$39,$E286)))*'1.Inputs'!$D$43*(1+$G286)^(4-1)-'1.Inputs'!$D$44*(1+$G286)^(4-1)-('1.Inputs'!$D$20/'1.Inputs'!$D$27+'1.Inputs'!$D$23/'1.Inputs'!$D$28)))*'1.Inputs'!$D$53+('1.Inputs'!$D$20/'1.Inputs'!$D$27+'1.Inputs'!$D$23/'1.Inputs'!$D$28)-(K286-J286)</f>
        <v>1327072668.9087849</v>
      </c>
      <c r="W286" s="36">
        <f ca="1">((('1.Inputs'!$D$37*12*IF(5=1,'1.Inputs'!$D$38,IF(5=2,'1.Inputs'!$D$39,$E286)))*$F286*(('1.Inputs'!$D$40)+(1-'1.Inputs'!$D$40)*(1+'1.Inputs'!$D$41))*(1+$G286)^(5-1))-(('1.Inputs'!$D$37*12*IF(5=1,'1.Inputs'!$D$38,IF(5=2,'1.Inputs'!$D$39,$E286)))/(1-'1.Inputs'!$D$42)*$D286*(1+$G286)^(5-1))-('1.Inputs'!$D$37*12*IF(5=1,'1.Inputs'!$D$38,IF(5=2,'1.Inputs'!$D$39,$E286)))*'1.Inputs'!$D$43*(1+$G286)^(5-1)-'1.Inputs'!$D$44*(1+$G286)^(5-1)-('1.Inputs'!$D$20/'1.Inputs'!$D$27+'1.Inputs'!$D$23/'1.Inputs'!$D$28))-MAX(0,((('1.Inputs'!$D$37*12*IF(5=1,'1.Inputs'!$D$38,IF(5=2,'1.Inputs'!$D$39,$E286)))*$F286*(('1.Inputs'!$D$40)+(1-'1.Inputs'!$D$40)*(1+'1.Inputs'!$D$41))*(1+$G286)^(5-1))-(('1.Inputs'!$D$37*12*IF(5=1,'1.Inputs'!$D$38,IF(5=2,'1.Inputs'!$D$39,$E286)))/(1-'1.Inputs'!$D$42)*$D286*(1+$G286)^(5-1))-('1.Inputs'!$D$37*12*IF(5=1,'1.Inputs'!$D$38,IF(5=2,'1.Inputs'!$D$39,$E286)))*'1.Inputs'!$D$43*(1+$G286)^(5-1)-'1.Inputs'!$D$44*(1+$G286)^(5-1)-('1.Inputs'!$D$20/'1.Inputs'!$D$27+'1.Inputs'!$D$23/'1.Inputs'!$D$28)))*'1.Inputs'!$D$53+('1.Inputs'!$D$20/'1.Inputs'!$D$27+'1.Inputs'!$D$23/'1.Inputs'!$D$28)-(L286-K286)</f>
        <v>1366568387.1354837</v>
      </c>
      <c r="X286" s="36">
        <f ca="1">((('1.Inputs'!$D$37*12*IF(6=1,'1.Inputs'!$D$38,IF(6=2,'1.Inputs'!$D$39,$E286)))*$F286*(('1.Inputs'!$D$40)+(1-'1.Inputs'!$D$40)*(1+'1.Inputs'!$D$41))*(1+$G286)^(6-1))-(('1.Inputs'!$D$37*12*IF(6=1,'1.Inputs'!$D$38,IF(6=2,'1.Inputs'!$D$39,$E286)))/(1-'1.Inputs'!$D$42)*$D286*(1+$G286)^(6-1))-('1.Inputs'!$D$37*12*IF(6=1,'1.Inputs'!$D$38,IF(6=2,'1.Inputs'!$D$39,$E286)))*'1.Inputs'!$D$43*(1+$G286)^(6-1)-'1.Inputs'!$D$44*(1+$G286)^(6-1)-('1.Inputs'!$D$20/'1.Inputs'!$D$27+'1.Inputs'!$D$23/'1.Inputs'!$D$28))-MAX(0,((('1.Inputs'!$D$37*12*IF(6=1,'1.Inputs'!$D$38,IF(6=2,'1.Inputs'!$D$39,$E286)))*$F286*(('1.Inputs'!$D$40)+(1-'1.Inputs'!$D$40)*(1+'1.Inputs'!$D$41))*(1+$G286)^(6-1))-(('1.Inputs'!$D$37*12*IF(6=1,'1.Inputs'!$D$38,IF(6=2,'1.Inputs'!$D$39,$E286)))/(1-'1.Inputs'!$D$42)*$D286*(1+$G286)^(6-1))-('1.Inputs'!$D$37*12*IF(6=1,'1.Inputs'!$D$38,IF(6=2,'1.Inputs'!$D$39,$E286)))*'1.Inputs'!$D$43*(1+$G286)^(6-1)-'1.Inputs'!$D$44*(1+$G286)^(6-1)-('1.Inputs'!$D$20/'1.Inputs'!$D$27+'1.Inputs'!$D$23/'1.Inputs'!$D$28)))*'1.Inputs'!$D$53+('1.Inputs'!$D$20/'1.Inputs'!$D$27+'1.Inputs'!$D$23/'1.Inputs'!$D$28)-(M286-L286)</f>
        <v>1407282955.2826729</v>
      </c>
      <c r="Y286" s="36">
        <f ca="1">((('1.Inputs'!$D$37*12*IF(7=1,'1.Inputs'!$D$38,IF(7=2,'1.Inputs'!$D$39,$E286)))*$F286*(('1.Inputs'!$D$40)+(1-'1.Inputs'!$D$40)*(1+'1.Inputs'!$D$41))*(1+$G286)^(7-1))-(('1.Inputs'!$D$37*12*IF(7=1,'1.Inputs'!$D$38,IF(7=2,'1.Inputs'!$D$39,$E286)))/(1-'1.Inputs'!$D$42)*$D286*(1+$G286)^(7-1))-('1.Inputs'!$D$37*12*IF(7=1,'1.Inputs'!$D$38,IF(7=2,'1.Inputs'!$D$39,$E286)))*'1.Inputs'!$D$43*(1+$G286)^(7-1)-'1.Inputs'!$D$44*(1+$G286)^(7-1)-('1.Inputs'!$D$20/'1.Inputs'!$D$27+'1.Inputs'!$D$23/'1.Inputs'!$D$28))-MAX(0,((('1.Inputs'!$D$37*12*IF(7=1,'1.Inputs'!$D$38,IF(7=2,'1.Inputs'!$D$39,$E286)))*$F286*(('1.Inputs'!$D$40)+(1-'1.Inputs'!$D$40)*(1+'1.Inputs'!$D$41))*(1+$G286)^(7-1))-(('1.Inputs'!$D$37*12*IF(7=1,'1.Inputs'!$D$38,IF(7=2,'1.Inputs'!$D$39,$E286)))/(1-'1.Inputs'!$D$42)*$D286*(1+$G286)^(7-1))-('1.Inputs'!$D$37*12*IF(7=1,'1.Inputs'!$D$38,IF(7=2,'1.Inputs'!$D$39,$E286)))*'1.Inputs'!$D$43*(1+$G286)^(7-1)-'1.Inputs'!$D$44*(1+$G286)^(7-1)-('1.Inputs'!$D$20/'1.Inputs'!$D$27+'1.Inputs'!$D$23/'1.Inputs'!$D$28)))*'1.Inputs'!$D$53+('1.Inputs'!$D$20/'1.Inputs'!$D$27+'1.Inputs'!$D$23/'1.Inputs'!$D$28)-(N286-M286)</f>
        <v>1449253987.4309518</v>
      </c>
      <c r="Z286" s="36">
        <f ca="1">((('1.Inputs'!$D$37*12*IF(8=1,'1.Inputs'!$D$38,IF(8=2,'1.Inputs'!$D$39,$E286)))*$F286*(('1.Inputs'!$D$40)+(1-'1.Inputs'!$D$40)*(1+'1.Inputs'!$D$41))*(1+$G286)^(8-1))-(('1.Inputs'!$D$37*12*IF(8=1,'1.Inputs'!$D$38,IF(8=2,'1.Inputs'!$D$39,$E286)))/(1-'1.Inputs'!$D$42)*$D286*(1+$G286)^(8-1))-('1.Inputs'!$D$37*12*IF(8=1,'1.Inputs'!$D$38,IF(8=2,'1.Inputs'!$D$39,$E286)))*'1.Inputs'!$D$43*(1+$G286)^(8-1)-'1.Inputs'!$D$44*(1+$G286)^(8-1)-('1.Inputs'!$D$20/'1.Inputs'!$D$27+'1.Inputs'!$D$23/'1.Inputs'!$D$28))-MAX(0,((('1.Inputs'!$D$37*12*IF(8=1,'1.Inputs'!$D$38,IF(8=2,'1.Inputs'!$D$39,$E286)))*$F286*(('1.Inputs'!$D$40)+(1-'1.Inputs'!$D$40)*(1+'1.Inputs'!$D$41))*(1+$G286)^(8-1))-(('1.Inputs'!$D$37*12*IF(8=1,'1.Inputs'!$D$38,IF(8=2,'1.Inputs'!$D$39,$E286)))/(1-'1.Inputs'!$D$42)*$D286*(1+$G286)^(8-1))-('1.Inputs'!$D$37*12*IF(8=1,'1.Inputs'!$D$38,IF(8=2,'1.Inputs'!$D$39,$E286)))*'1.Inputs'!$D$43*(1+$G286)^(8-1)-'1.Inputs'!$D$44*(1+$G286)^(8-1)-('1.Inputs'!$D$20/'1.Inputs'!$D$27+'1.Inputs'!$D$23/'1.Inputs'!$D$28)))*'1.Inputs'!$D$53+('1.Inputs'!$D$20/'1.Inputs'!$D$27+'1.Inputs'!$D$23/'1.Inputs'!$D$28)-(O286-N286)</f>
        <v>1492520258.442929</v>
      </c>
      <c r="AA286" s="36">
        <f ca="1">((('1.Inputs'!$D$37*12*IF(9=1,'1.Inputs'!$D$38,IF(9=2,'1.Inputs'!$D$39,$E286)))*$F286*(('1.Inputs'!$D$40)+(1-'1.Inputs'!$D$40)*(1+'1.Inputs'!$D$41))*(1+$G286)^(9-1))-(('1.Inputs'!$D$37*12*IF(9=1,'1.Inputs'!$D$38,IF(9=2,'1.Inputs'!$D$39,$E286)))/(1-'1.Inputs'!$D$42)*$D286*(1+$G286)^(9-1))-('1.Inputs'!$D$37*12*IF(9=1,'1.Inputs'!$D$38,IF(9=2,'1.Inputs'!$D$39,$E286)))*'1.Inputs'!$D$43*(1+$G286)^(9-1)-'1.Inputs'!$D$44*(1+$G286)^(9-1)-('1.Inputs'!$D$20/'1.Inputs'!$D$27+'1.Inputs'!$D$23/'1.Inputs'!$D$28))-MAX(0,((('1.Inputs'!$D$37*12*IF(9=1,'1.Inputs'!$D$38,IF(9=2,'1.Inputs'!$D$39,$E286)))*$F286*(('1.Inputs'!$D$40)+(1-'1.Inputs'!$D$40)*(1+'1.Inputs'!$D$41))*(1+$G286)^(9-1))-(('1.Inputs'!$D$37*12*IF(9=1,'1.Inputs'!$D$38,IF(9=2,'1.Inputs'!$D$39,$E286)))/(1-'1.Inputs'!$D$42)*$D286*(1+$G286)^(9-1))-('1.Inputs'!$D$37*12*IF(9=1,'1.Inputs'!$D$38,IF(9=2,'1.Inputs'!$D$39,$E286)))*'1.Inputs'!$D$43*(1+$G286)^(9-1)-'1.Inputs'!$D$44*(1+$G286)^(9-1)-('1.Inputs'!$D$20/'1.Inputs'!$D$27+'1.Inputs'!$D$23/'1.Inputs'!$D$28)))*'1.Inputs'!$D$53+('1.Inputs'!$D$20/'1.Inputs'!$D$27+'1.Inputs'!$D$23/'1.Inputs'!$D$28)-(P286-O286)</f>
        <v>1537121739.7853093</v>
      </c>
      <c r="AB286" s="36">
        <f ca="1">((('1.Inputs'!$D$37*12*IF(10=1,'1.Inputs'!$D$38,IF(10=2,'1.Inputs'!$D$39,$E286)))*$F286*(('1.Inputs'!$D$40)+(1-'1.Inputs'!$D$40)*(1+'1.Inputs'!$D$41))*(1+$G286)^(10-1))-(('1.Inputs'!$D$37*12*IF(10=1,'1.Inputs'!$D$38,IF(10=2,'1.Inputs'!$D$39,$E286)))/(1-'1.Inputs'!$D$42)*$D286*(1+$G286)^(10-1))-('1.Inputs'!$D$37*12*IF(10=1,'1.Inputs'!$D$38,IF(10=2,'1.Inputs'!$D$39,$E286)))*'1.Inputs'!$D$43*(1+$G286)^(10-1)-'1.Inputs'!$D$44*(1+$G286)^(10-1)-('1.Inputs'!$D$20/'1.Inputs'!$D$27+'1.Inputs'!$D$23/'1.Inputs'!$D$28))-MAX(0,((('1.Inputs'!$D$37*12*IF(10=1,'1.Inputs'!$D$38,IF(10=2,'1.Inputs'!$D$39,$E286)))*$F286*(('1.Inputs'!$D$40)+(1-'1.Inputs'!$D$40)*(1+'1.Inputs'!$D$41))*(1+$G286)^(10-1))-(('1.Inputs'!$D$37*12*IF(10=1,'1.Inputs'!$D$38,IF(10=2,'1.Inputs'!$D$39,$E286)))/(1-'1.Inputs'!$D$42)*$D286*(1+$G286)^(10-1))-('1.Inputs'!$D$37*12*IF(10=1,'1.Inputs'!$D$38,IF(10=2,'1.Inputs'!$D$39,$E286)))*'1.Inputs'!$D$43*(1+$G286)^(10-1)-'1.Inputs'!$D$44*(1+$G286)^(10-1)-('1.Inputs'!$D$20/'1.Inputs'!$D$27+'1.Inputs'!$D$23/'1.Inputs'!$D$28)))*'1.Inputs'!$D$53+('1.Inputs'!$D$20/'1.Inputs'!$D$27+'1.Inputs'!$D$23/'1.Inputs'!$D$28)-(Q286-P286)+(('1.Inputs'!$D$20+'1.Inputs'!$D$23-('1.Inputs'!$D$20/'1.Inputs'!$D$27+'1.Inputs'!$D$23/'1.Inputs'!$D$28)*'1.Inputs'!$D$10)*'1.Inputs'!$D$60+'1.Inputs'!$D$19*'1.Inputs'!$D$59+Q286)</f>
        <v>4304172045.8286114</v>
      </c>
      <c r="AC286" s="36">
        <f ca="1">S286-AC$13-AC$14+MIN(AC$13,MAX(0,((('1.Inputs'!$D$37*12*IF(1=1,'1.Inputs'!$D$38,IF(1=2,'1.Inputs'!$D$39,$E286)))*$F286*(('1.Inputs'!$D$40)+(1-'1.Inputs'!$D$40)*(1+'1.Inputs'!$D$41))*(1+$G286)^(1-1))-(('1.Inputs'!$D$37*12*IF(1=1,'1.Inputs'!$D$38,IF(1=2,'1.Inputs'!$D$39,$E286)))/(1-'1.Inputs'!$D$42)*$D286*(1+$G286)^(1-1))-('1.Inputs'!$D$37*12*IF(1=1,'1.Inputs'!$D$38,IF(1=2,'1.Inputs'!$D$39,$E286)))*'1.Inputs'!$D$43*(1+$G286)^(1-1)-'1.Inputs'!$D$44*(1+$G286)^(1-1)-('1.Inputs'!$D$20/'1.Inputs'!$D$27+'1.Inputs'!$D$23/'1.Inputs'!$D$28))))*'1.Inputs'!$D$53</f>
        <v>-484671192.56270862</v>
      </c>
      <c r="AD286" s="36">
        <f ca="1">T286-AD$13-AD$14+MIN(AD$13,MAX(0,((('1.Inputs'!$D$37*12*IF(2=1,'1.Inputs'!$D$38,IF(2=2,'1.Inputs'!$D$39,$E286)))*$F286*(('1.Inputs'!$D$40)+(1-'1.Inputs'!$D$40)*(1+'1.Inputs'!$D$41))*(1+$G286)^(2-1))-(('1.Inputs'!$D$37*12*IF(2=1,'1.Inputs'!$D$38,IF(2=2,'1.Inputs'!$D$39,$E286)))/(1-'1.Inputs'!$D$42)*$D286*(1+$G286)^(2-1))-('1.Inputs'!$D$37*12*IF(2=1,'1.Inputs'!$D$38,IF(2=2,'1.Inputs'!$D$39,$E286)))*'1.Inputs'!$D$43*(1+$G286)^(2-1)-'1.Inputs'!$D$44*(1+$G286)^(2-1)-('1.Inputs'!$D$20/'1.Inputs'!$D$27+'1.Inputs'!$D$23/'1.Inputs'!$D$28))))*'1.Inputs'!$D$53</f>
        <v>437998244.51848614</v>
      </c>
      <c r="AE286" s="36">
        <f ca="1">U286-AE$13-AE$14+MIN(AE$13,MAX(0,((('1.Inputs'!$D$37*12*IF(3=1,'1.Inputs'!$D$38,IF(3=2,'1.Inputs'!$D$39,$E286)))*$F286*(('1.Inputs'!$D$40)+(1-'1.Inputs'!$D$40)*(1+'1.Inputs'!$D$41))*(1+$G286)^(3-1))-(('1.Inputs'!$D$37*12*IF(3=1,'1.Inputs'!$D$38,IF(3=2,'1.Inputs'!$D$39,$E286)))/(1-'1.Inputs'!$D$42)*$D286*(1+$G286)^(3-1))-('1.Inputs'!$D$37*12*IF(3=1,'1.Inputs'!$D$38,IF(3=2,'1.Inputs'!$D$39,$E286)))*'1.Inputs'!$D$43*(1+$G286)^(3-1)-'1.Inputs'!$D$44*(1+$G286)^(3-1)-('1.Inputs'!$D$20/'1.Inputs'!$D$27+'1.Inputs'!$D$23/'1.Inputs'!$D$28))))*'1.Inputs'!$D$53</f>
        <v>624324525.48831916</v>
      </c>
      <c r="AF286" s="36">
        <f ca="1">V286-AF$13-AF$14+MIN(AF$13,MAX(0,((('1.Inputs'!$D$37*12*IF(4=1,'1.Inputs'!$D$38,IF(4=2,'1.Inputs'!$D$39,$E286)))*$F286*(('1.Inputs'!$D$40)+(1-'1.Inputs'!$D$40)*(1+'1.Inputs'!$D$41))*(1+$G286)^(4-1))-(('1.Inputs'!$D$37*12*IF(4=1,'1.Inputs'!$D$38,IF(4=2,'1.Inputs'!$D$39,$E286)))/(1-'1.Inputs'!$D$42)*$D286*(1+$G286)^(4-1))-('1.Inputs'!$D$37*12*IF(4=1,'1.Inputs'!$D$38,IF(4=2,'1.Inputs'!$D$39,$E286)))*'1.Inputs'!$D$43*(1+$G286)^(4-1)-'1.Inputs'!$D$44*(1+$G286)^(4-1)-('1.Inputs'!$D$20/'1.Inputs'!$D$27+'1.Inputs'!$D$23/'1.Inputs'!$D$28))))*'1.Inputs'!$D$53</f>
        <v>1004320668.9087849</v>
      </c>
      <c r="AG286" s="36">
        <f ca="1">W286-AG$13-AG$14+MIN(AG$13,MAX(0,((('1.Inputs'!$D$37*12*IF(5=1,'1.Inputs'!$D$38,IF(5=2,'1.Inputs'!$D$39,$E286)))*$F286*(('1.Inputs'!$D$40)+(1-'1.Inputs'!$D$40)*(1+'1.Inputs'!$D$41))*(1+$G286)^(5-1))-(('1.Inputs'!$D$37*12*IF(5=1,'1.Inputs'!$D$38,IF(5=2,'1.Inputs'!$D$39,$E286)))/(1-'1.Inputs'!$D$42)*$D286*(1+$G286)^(5-1))-('1.Inputs'!$D$37*12*IF(5=1,'1.Inputs'!$D$38,IF(5=2,'1.Inputs'!$D$39,$E286)))*'1.Inputs'!$D$43*(1+$G286)^(5-1)-'1.Inputs'!$D$44*(1+$G286)^(5-1)-('1.Inputs'!$D$20/'1.Inputs'!$D$27+'1.Inputs'!$D$23/'1.Inputs'!$D$28))))*'1.Inputs'!$D$53</f>
        <v>1063004387.1354837</v>
      </c>
      <c r="AH286" s="36">
        <f ca="1">X286-AH$13-AH$14+MIN(AH$13,MAX(0,((('1.Inputs'!$D$37*12*IF(6=1,'1.Inputs'!$D$38,IF(6=2,'1.Inputs'!$D$39,$E286)))*$F286*(('1.Inputs'!$D$40)+(1-'1.Inputs'!$D$40)*(1+'1.Inputs'!$D$41))*(1+$G286)^(6-1))-(('1.Inputs'!$D$37*12*IF(6=1,'1.Inputs'!$D$38,IF(6=2,'1.Inputs'!$D$39,$E286)))/(1-'1.Inputs'!$D$42)*$D286*(1+$G286)^(6-1))-('1.Inputs'!$D$37*12*IF(6=1,'1.Inputs'!$D$38,IF(6=2,'1.Inputs'!$D$39,$E286)))*'1.Inputs'!$D$43*(1+$G286)^(6-1)-'1.Inputs'!$D$44*(1+$G286)^(6-1)-('1.Inputs'!$D$20/'1.Inputs'!$D$27+'1.Inputs'!$D$23/'1.Inputs'!$D$28))))*'1.Inputs'!$D$53</f>
        <v>1122906955.2826729</v>
      </c>
      <c r="AI286" s="36">
        <f ca="1">Y286-AI$13-AI$14+MIN(AI$13,MAX(0,((('1.Inputs'!$D$37*12*IF(7=1,'1.Inputs'!$D$38,IF(7=2,'1.Inputs'!$D$39,$E286)))*$F286*(('1.Inputs'!$D$40)+(1-'1.Inputs'!$D$40)*(1+'1.Inputs'!$D$41))*(1+$G286)^(7-1))-(('1.Inputs'!$D$37*12*IF(7=1,'1.Inputs'!$D$38,IF(7=2,'1.Inputs'!$D$39,$E286)))/(1-'1.Inputs'!$D$42)*$D286*(1+$G286)^(7-1))-('1.Inputs'!$D$37*12*IF(7=1,'1.Inputs'!$D$38,IF(7=2,'1.Inputs'!$D$39,$E286)))*'1.Inputs'!$D$43*(1+$G286)^(7-1)-'1.Inputs'!$D$44*(1+$G286)^(7-1)-('1.Inputs'!$D$20/'1.Inputs'!$D$27+'1.Inputs'!$D$23/'1.Inputs'!$D$28))))*'1.Inputs'!$D$53</f>
        <v>1184065987.4309518</v>
      </c>
      <c r="AJ286" s="36">
        <f ca="1">Z286-AJ$13-AJ$14+MIN(AJ$13,MAX(0,((('1.Inputs'!$D$37*12*IF(8=1,'1.Inputs'!$D$38,IF(8=2,'1.Inputs'!$D$39,$E286)))*$F286*(('1.Inputs'!$D$40)+(1-'1.Inputs'!$D$40)*(1+'1.Inputs'!$D$41))*(1+$G286)^(8-1))-(('1.Inputs'!$D$37*12*IF(8=1,'1.Inputs'!$D$38,IF(8=2,'1.Inputs'!$D$39,$E286)))/(1-'1.Inputs'!$D$42)*$D286*(1+$G286)^(8-1))-('1.Inputs'!$D$37*12*IF(8=1,'1.Inputs'!$D$38,IF(8=2,'1.Inputs'!$D$39,$E286)))*'1.Inputs'!$D$43*(1+$G286)^(8-1)-'1.Inputs'!$D$44*(1+$G286)^(8-1)-('1.Inputs'!$D$20/'1.Inputs'!$D$27+'1.Inputs'!$D$23/'1.Inputs'!$D$28))))*'1.Inputs'!$D$53</f>
        <v>1492520258.442929</v>
      </c>
      <c r="AK286" s="36">
        <f ca="1">AA286-AK$13-AK$14+MIN(AK$13,MAX(0,((('1.Inputs'!$D$37*12*IF(9=1,'1.Inputs'!$D$38,IF(9=2,'1.Inputs'!$D$39,$E286)))*$F286*(('1.Inputs'!$D$40)+(1-'1.Inputs'!$D$40)*(1+'1.Inputs'!$D$41))*(1+$G286)^(9-1))-(('1.Inputs'!$D$37*12*IF(9=1,'1.Inputs'!$D$38,IF(9=2,'1.Inputs'!$D$39,$E286)))/(1-'1.Inputs'!$D$42)*$D286*(1+$G286)^(9-1))-('1.Inputs'!$D$37*12*IF(9=1,'1.Inputs'!$D$38,IF(9=2,'1.Inputs'!$D$39,$E286)))*'1.Inputs'!$D$43*(1+$G286)^(9-1)-'1.Inputs'!$D$44*(1+$G286)^(9-1)-('1.Inputs'!$D$20/'1.Inputs'!$D$27+'1.Inputs'!$D$23/'1.Inputs'!$D$28))))*'1.Inputs'!$D$53</f>
        <v>1537121739.7853093</v>
      </c>
      <c r="AL286" s="36">
        <f ca="1">AB286-AL$13-AL$14+MIN(AL$13,MAX(0,((('1.Inputs'!$D$37*12*IF(10=1,'1.Inputs'!$D$38,IF(10=2,'1.Inputs'!$D$39,$E286)))*$F286*(('1.Inputs'!$D$40)+(1-'1.Inputs'!$D$40)*(1+'1.Inputs'!$D$41))*(1+$G286)^(10-1))-(('1.Inputs'!$D$37*12*IF(10=1,'1.Inputs'!$D$38,IF(10=2,'1.Inputs'!$D$39,$E286)))/(1-'1.Inputs'!$D$42)*$D286*(1+$G286)^(10-1))-('1.Inputs'!$D$37*12*IF(10=1,'1.Inputs'!$D$38,IF(10=2,'1.Inputs'!$D$39,$E286)))*'1.Inputs'!$D$43*(1+$G286)^(10-1)-'1.Inputs'!$D$44*(1+$G286)^(10-1)-('1.Inputs'!$D$20/'1.Inputs'!$D$27+'1.Inputs'!$D$23/'1.Inputs'!$D$28))))*'1.Inputs'!$D$53+'1.Inputs'!$D$35</f>
        <v>5104172045.8286114</v>
      </c>
      <c r="AM286" s="48">
        <f ca="1">R286+NPV('1.Inputs'!$D$55,S286:AB286)</f>
        <v>4292209662.9087982</v>
      </c>
      <c r="AN286" s="48">
        <f ca="1">-('1.Inputs'!$D$24*(1-'1.Inputs'!$D$31)+'1.Inputs'!$D$35)+NPV('1.Inputs'!$D$54,AC286:AL286)</f>
        <v>2152989638.2073646</v>
      </c>
      <c r="AO286" s="36">
        <f t="shared" ca="1" si="37"/>
        <v>-2.633680166414015</v>
      </c>
      <c r="AP286" s="36">
        <f t="shared" ca="1" si="38"/>
        <v>2.4549403594723556</v>
      </c>
      <c r="AQ286" s="36">
        <f ca="1">'1.Inputs'!$D$35+MIN(SUM($AC286:AC286),SUM($AC286:AD286),SUM($AC286:AE286),SUM($AC286:AF286),SUM($AC286:AG286),SUM($AC286:AH286),SUM($AC286:AI286),SUM($AC286:AJ286),SUM($AC286:AK286),SUM($AC286:AL286))</f>
        <v>315328807.43729138</v>
      </c>
      <c r="AR286" s="36">
        <f ca="1">IF(AP286&lt;'1.Inputs'!$D$57,1,0)</f>
        <v>0</v>
      </c>
      <c r="AS286" s="36">
        <f t="shared" ca="1" si="39"/>
        <v>0</v>
      </c>
    </row>
    <row r="287" spans="2:45" ht="15" customHeight="1" x14ac:dyDescent="0.25">
      <c r="B287" s="36">
        <v>272</v>
      </c>
      <c r="C287" s="36">
        <f t="shared" ca="1" si="32"/>
        <v>0.17747846637032672</v>
      </c>
      <c r="D287" s="36">
        <f t="shared" ca="1" si="33"/>
        <v>21312.65033646419</v>
      </c>
      <c r="E287" s="47">
        <f t="shared" ca="1" si="34"/>
        <v>0.77652966346601016</v>
      </c>
      <c r="F287" s="36">
        <f t="shared" ca="1" si="35"/>
        <v>29499.371427236838</v>
      </c>
      <c r="G287" s="36">
        <f t="shared" ca="1" si="36"/>
        <v>4.2382470149762722E-2</v>
      </c>
      <c r="H287" s="36">
        <f ca="1">((('1.Inputs'!$D$37*12*IF(1=1,'1.Inputs'!$D$38,IF(1=2,'1.Inputs'!$D$39,$E287)))*$F287*(('1.Inputs'!$D$40)+(1-'1.Inputs'!$D$40)*(1+'1.Inputs'!$D$41))*(1+$G287)^(1-1))*'1.Inputs'!$D$47+(('1.Inputs'!$D$37*12*IF(1=1,'1.Inputs'!$D$38,IF(1=2,'1.Inputs'!$D$39,$E287)))/(1-'1.Inputs'!$D$42)*$D287*(1+$G287)^(1-1))*('1.Inputs'!$D$48-'1.Inputs'!$D$49))/'1.Inputs'!$D$51</f>
        <v>799590916.37671649</v>
      </c>
      <c r="I287" s="36">
        <f ca="1">((('1.Inputs'!$D$37*12*IF(2=1,'1.Inputs'!$D$38,IF(2=2,'1.Inputs'!$D$39,$E287)))*$F287*(('1.Inputs'!$D$40)+(1-'1.Inputs'!$D$40)*(1+'1.Inputs'!$D$41))*(1+$G287)^(2-1))*'1.Inputs'!$D$47+(('1.Inputs'!$D$37*12*IF(2=1,'1.Inputs'!$D$38,IF(2=2,'1.Inputs'!$D$39,$E287)))/(1-'1.Inputs'!$D$42)*$D287*(1+$G287)^(2-1))*('1.Inputs'!$D$48-'1.Inputs'!$D$49))/'1.Inputs'!$D$51</f>
        <v>1166871376.3309035</v>
      </c>
      <c r="J287" s="36">
        <f ca="1">((('1.Inputs'!$D$37*12*IF(3=1,'1.Inputs'!$D$38,IF(3=2,'1.Inputs'!$D$39,$E287)))*$F287*(('1.Inputs'!$D$40)+(1-'1.Inputs'!$D$40)*(1+'1.Inputs'!$D$41))*(1+$G287)^(3-1))*'1.Inputs'!$D$47+(('1.Inputs'!$D$37*12*IF(3=1,'1.Inputs'!$D$38,IF(3=2,'1.Inputs'!$D$39,$E287)))/(1-'1.Inputs'!$D$42)*$D287*(1+$G287)^(3-1))*('1.Inputs'!$D$48-'1.Inputs'!$D$49))/'1.Inputs'!$D$51</f>
        <v>1349304896.0708911</v>
      </c>
      <c r="K287" s="36">
        <f ca="1">((('1.Inputs'!$D$37*12*IF(4=1,'1.Inputs'!$D$38,IF(4=2,'1.Inputs'!$D$39,$E287)))*$F287*(('1.Inputs'!$D$40)+(1-'1.Inputs'!$D$40)*(1+'1.Inputs'!$D$41))*(1+$G287)^(4-1))*'1.Inputs'!$D$47+(('1.Inputs'!$D$37*12*IF(4=1,'1.Inputs'!$D$38,IF(4=2,'1.Inputs'!$D$39,$E287)))/(1-'1.Inputs'!$D$42)*$D287*(1+$G287)^(4-1))*('1.Inputs'!$D$48-'1.Inputs'!$D$49))/'1.Inputs'!$D$51</f>
        <v>1406491770.5515447</v>
      </c>
      <c r="L287" s="36">
        <f ca="1">((('1.Inputs'!$D$37*12*IF(5=1,'1.Inputs'!$D$38,IF(5=2,'1.Inputs'!$D$39,$E287)))*$F287*(('1.Inputs'!$D$40)+(1-'1.Inputs'!$D$40)*(1+'1.Inputs'!$D$41))*(1+$G287)^(5-1))*'1.Inputs'!$D$47+(('1.Inputs'!$D$37*12*IF(5=1,'1.Inputs'!$D$38,IF(5=2,'1.Inputs'!$D$39,$E287)))/(1-'1.Inputs'!$D$42)*$D287*(1+$G287)^(5-1))*('1.Inputs'!$D$48-'1.Inputs'!$D$49))/'1.Inputs'!$D$51</f>
        <v>1466102366.0328326</v>
      </c>
      <c r="M287" s="36">
        <f ca="1">((('1.Inputs'!$D$37*12*IF(6=1,'1.Inputs'!$D$38,IF(6=2,'1.Inputs'!$D$39,$E287)))*$F287*(('1.Inputs'!$D$40)+(1-'1.Inputs'!$D$40)*(1+'1.Inputs'!$D$41))*(1+$G287)^(6-1))*'1.Inputs'!$D$47+(('1.Inputs'!$D$37*12*IF(6=1,'1.Inputs'!$D$38,IF(6=2,'1.Inputs'!$D$39,$E287)))/(1-'1.Inputs'!$D$42)*$D287*(1+$G287)^(6-1))*('1.Inputs'!$D$48-'1.Inputs'!$D$49))/'1.Inputs'!$D$51</f>
        <v>1528239405.7977152</v>
      </c>
      <c r="N287" s="36">
        <f ca="1">((('1.Inputs'!$D$37*12*IF(7=1,'1.Inputs'!$D$38,IF(7=2,'1.Inputs'!$D$39,$E287)))*$F287*(('1.Inputs'!$D$40)+(1-'1.Inputs'!$D$40)*(1+'1.Inputs'!$D$41))*(1+$G287)^(7-1))*'1.Inputs'!$D$47+(('1.Inputs'!$D$37*12*IF(7=1,'1.Inputs'!$D$38,IF(7=2,'1.Inputs'!$D$39,$E287)))/(1-'1.Inputs'!$D$42)*$D287*(1+$G287)^(7-1))*('1.Inputs'!$D$48-'1.Inputs'!$D$49))/'1.Inputs'!$D$51</f>
        <v>1593009966.7956285</v>
      </c>
      <c r="O287" s="36">
        <f ca="1">((('1.Inputs'!$D$37*12*IF(8=1,'1.Inputs'!$D$38,IF(8=2,'1.Inputs'!$D$39,$E287)))*$F287*(('1.Inputs'!$D$40)+(1-'1.Inputs'!$D$40)*(1+'1.Inputs'!$D$41))*(1+$G287)^(8-1))*'1.Inputs'!$D$47+(('1.Inputs'!$D$37*12*IF(8=1,'1.Inputs'!$D$38,IF(8=2,'1.Inputs'!$D$39,$E287)))/(1-'1.Inputs'!$D$42)*$D287*(1+$G287)^(8-1))*('1.Inputs'!$D$48-'1.Inputs'!$D$49))/'1.Inputs'!$D$51</f>
        <v>1660525664.1616187</v>
      </c>
      <c r="P287" s="36">
        <f ca="1">((('1.Inputs'!$D$37*12*IF(9=1,'1.Inputs'!$D$38,IF(9=2,'1.Inputs'!$D$39,$E287)))*$F287*(('1.Inputs'!$D$40)+(1-'1.Inputs'!$D$40)*(1+'1.Inputs'!$D$41))*(1+$G287)^(9-1))*'1.Inputs'!$D$47+(('1.Inputs'!$D$37*12*IF(9=1,'1.Inputs'!$D$38,IF(9=2,'1.Inputs'!$D$39,$E287)))/(1-'1.Inputs'!$D$42)*$D287*(1+$G287)^(9-1))*('1.Inputs'!$D$48-'1.Inputs'!$D$49))/'1.Inputs'!$D$51</f>
        <v>1730902843.5558639</v>
      </c>
      <c r="Q287" s="36">
        <f ca="1">((('1.Inputs'!$D$37*12*IF(10=1,'1.Inputs'!$D$38,IF(10=2,'1.Inputs'!$D$39,$E287)))*$F287*(('1.Inputs'!$D$40)+(1-'1.Inputs'!$D$40)*(1+'1.Inputs'!$D$41))*(1+$G287)^(10-1))*'1.Inputs'!$D$47+(('1.Inputs'!$D$37*12*IF(10=1,'1.Inputs'!$D$38,IF(10=2,'1.Inputs'!$D$39,$E287)))/(1-'1.Inputs'!$D$42)*$D287*(1+$G287)^(10-1))*('1.Inputs'!$D$48-'1.Inputs'!$D$49))/'1.Inputs'!$D$51</f>
        <v>1804262781.65501</v>
      </c>
      <c r="R287" s="36">
        <f>-'1.Inputs'!$D$24</f>
        <v>-2050000000</v>
      </c>
      <c r="S287" s="36">
        <f ca="1">((('1.Inputs'!$D$37*12*IF(1=1,'1.Inputs'!$D$38,IF(1=2,'1.Inputs'!$D$39,$E287)))*$F287*(('1.Inputs'!$D$40)+(1-'1.Inputs'!$D$40)*(1+'1.Inputs'!$D$41))*(1+$G287)^(1-1))-(('1.Inputs'!$D$37*12*IF(1=1,'1.Inputs'!$D$38,IF(1=2,'1.Inputs'!$D$39,$E287)))/(1-'1.Inputs'!$D$42)*$D287*(1+$G287)^(1-1))-('1.Inputs'!$D$37*12*IF(1=1,'1.Inputs'!$D$38,IF(1=2,'1.Inputs'!$D$39,$E287)))*'1.Inputs'!$D$43*(1+$G287)^(1-1)-'1.Inputs'!$D$44*(1+$G287)^(1-1)-('1.Inputs'!$D$20/'1.Inputs'!$D$27+'1.Inputs'!$D$23/'1.Inputs'!$D$28))-MAX(0,((('1.Inputs'!$D$37*12*IF(1=1,'1.Inputs'!$D$38,IF(1=2,'1.Inputs'!$D$39,$E287)))*$F287*(('1.Inputs'!$D$40)+(1-'1.Inputs'!$D$40)*(1+'1.Inputs'!$D$41))*(1+$G287)^(1-1))-(('1.Inputs'!$D$37*12*IF(1=1,'1.Inputs'!$D$38,IF(1=2,'1.Inputs'!$D$39,$E287)))/(1-'1.Inputs'!$D$42)*$D287*(1+$G287)^(1-1))-('1.Inputs'!$D$37*12*IF(1=1,'1.Inputs'!$D$38,IF(1=2,'1.Inputs'!$D$39,$E287)))*'1.Inputs'!$D$43*(1+$G287)^(1-1)-'1.Inputs'!$D$44*(1+$G287)^(1-1)-('1.Inputs'!$D$20/'1.Inputs'!$D$27+'1.Inputs'!$D$23/'1.Inputs'!$D$28)))*'1.Inputs'!$D$53+('1.Inputs'!$D$20/'1.Inputs'!$D$27+'1.Inputs'!$D$23/'1.Inputs'!$D$28)-H287</f>
        <v>-944700967.46962345</v>
      </c>
      <c r="T287" s="36">
        <f ca="1">((('1.Inputs'!$D$37*12*IF(2=1,'1.Inputs'!$D$38,IF(2=2,'1.Inputs'!$D$39,$E287)))*$F287*(('1.Inputs'!$D$40)+(1-'1.Inputs'!$D$40)*(1+'1.Inputs'!$D$41))*(1+$G287)^(2-1))-(('1.Inputs'!$D$37*12*IF(2=1,'1.Inputs'!$D$38,IF(2=2,'1.Inputs'!$D$39,$E287)))/(1-'1.Inputs'!$D$42)*$D287*(1+$G287)^(2-1))-('1.Inputs'!$D$37*12*IF(2=1,'1.Inputs'!$D$38,IF(2=2,'1.Inputs'!$D$39,$E287)))*'1.Inputs'!$D$43*(1+$G287)^(2-1)-'1.Inputs'!$D$44*(1+$G287)^(2-1)-('1.Inputs'!$D$20/'1.Inputs'!$D$27+'1.Inputs'!$D$23/'1.Inputs'!$D$28))-MAX(0,((('1.Inputs'!$D$37*12*IF(2=1,'1.Inputs'!$D$38,IF(2=2,'1.Inputs'!$D$39,$E287)))*$F287*(('1.Inputs'!$D$40)+(1-'1.Inputs'!$D$40)*(1+'1.Inputs'!$D$41))*(1+$G287)^(2-1))-(('1.Inputs'!$D$37*12*IF(2=1,'1.Inputs'!$D$38,IF(2=2,'1.Inputs'!$D$39,$E287)))/(1-'1.Inputs'!$D$42)*$D287*(1+$G287)^(2-1))-('1.Inputs'!$D$37*12*IF(2=1,'1.Inputs'!$D$38,IF(2=2,'1.Inputs'!$D$39,$E287)))*'1.Inputs'!$D$43*(1+$G287)^(2-1)-'1.Inputs'!$D$44*(1+$G287)^(2-1)-('1.Inputs'!$D$20/'1.Inputs'!$D$27+'1.Inputs'!$D$23/'1.Inputs'!$D$28)))*'1.Inputs'!$D$53+('1.Inputs'!$D$20/'1.Inputs'!$D$27+'1.Inputs'!$D$23/'1.Inputs'!$D$28)-(I287-H287)</f>
        <v>-213759719.82576507</v>
      </c>
      <c r="U287" s="36">
        <f ca="1">((('1.Inputs'!$D$37*12*IF(3=1,'1.Inputs'!$D$38,IF(3=2,'1.Inputs'!$D$39,$E287)))*$F287*(('1.Inputs'!$D$40)+(1-'1.Inputs'!$D$40)*(1+'1.Inputs'!$D$41))*(1+$G287)^(3-1))-(('1.Inputs'!$D$37*12*IF(3=1,'1.Inputs'!$D$38,IF(3=2,'1.Inputs'!$D$39,$E287)))/(1-'1.Inputs'!$D$42)*$D287*(1+$G287)^(3-1))-('1.Inputs'!$D$37*12*IF(3=1,'1.Inputs'!$D$38,IF(3=2,'1.Inputs'!$D$39,$E287)))*'1.Inputs'!$D$43*(1+$G287)^(3-1)-'1.Inputs'!$D$44*(1+$G287)^(3-1)-('1.Inputs'!$D$20/'1.Inputs'!$D$27+'1.Inputs'!$D$23/'1.Inputs'!$D$28))-MAX(0,((('1.Inputs'!$D$37*12*IF(3=1,'1.Inputs'!$D$38,IF(3=2,'1.Inputs'!$D$39,$E287)))*$F287*(('1.Inputs'!$D$40)+(1-'1.Inputs'!$D$40)*(1+'1.Inputs'!$D$41))*(1+$G287)^(3-1))-(('1.Inputs'!$D$37*12*IF(3=1,'1.Inputs'!$D$38,IF(3=2,'1.Inputs'!$D$39,$E287)))/(1-'1.Inputs'!$D$42)*$D287*(1+$G287)^(3-1))-('1.Inputs'!$D$37*12*IF(3=1,'1.Inputs'!$D$38,IF(3=2,'1.Inputs'!$D$39,$E287)))*'1.Inputs'!$D$43*(1+$G287)^(3-1)-'1.Inputs'!$D$44*(1+$G287)^(3-1)-('1.Inputs'!$D$20/'1.Inputs'!$D$27+'1.Inputs'!$D$23/'1.Inputs'!$D$28)))*'1.Inputs'!$D$53+('1.Inputs'!$D$20/'1.Inputs'!$D$27+'1.Inputs'!$D$23/'1.Inputs'!$D$28)-(J287-I287)</f>
        <v>57195152.304620266</v>
      </c>
      <c r="V287" s="36">
        <f ca="1">((('1.Inputs'!$D$37*12*IF(4=1,'1.Inputs'!$D$38,IF(4=2,'1.Inputs'!$D$39,$E287)))*$F287*(('1.Inputs'!$D$40)+(1-'1.Inputs'!$D$40)*(1+'1.Inputs'!$D$41))*(1+$G287)^(4-1))-(('1.Inputs'!$D$37*12*IF(4=1,'1.Inputs'!$D$38,IF(4=2,'1.Inputs'!$D$39,$E287)))/(1-'1.Inputs'!$D$42)*$D287*(1+$G287)^(4-1))-('1.Inputs'!$D$37*12*IF(4=1,'1.Inputs'!$D$38,IF(4=2,'1.Inputs'!$D$39,$E287)))*'1.Inputs'!$D$43*(1+$G287)^(4-1)-'1.Inputs'!$D$44*(1+$G287)^(4-1)-('1.Inputs'!$D$20/'1.Inputs'!$D$27+'1.Inputs'!$D$23/'1.Inputs'!$D$28))-MAX(0,((('1.Inputs'!$D$37*12*IF(4=1,'1.Inputs'!$D$38,IF(4=2,'1.Inputs'!$D$39,$E287)))*$F287*(('1.Inputs'!$D$40)+(1-'1.Inputs'!$D$40)*(1+'1.Inputs'!$D$41))*(1+$G287)^(4-1))-(('1.Inputs'!$D$37*12*IF(4=1,'1.Inputs'!$D$38,IF(4=2,'1.Inputs'!$D$39,$E287)))/(1-'1.Inputs'!$D$42)*$D287*(1+$G287)^(4-1))-('1.Inputs'!$D$37*12*IF(4=1,'1.Inputs'!$D$38,IF(4=2,'1.Inputs'!$D$39,$E287)))*'1.Inputs'!$D$43*(1+$G287)^(4-1)-'1.Inputs'!$D$44*(1+$G287)^(4-1)-('1.Inputs'!$D$20/'1.Inputs'!$D$27+'1.Inputs'!$D$23/'1.Inputs'!$D$28)))*'1.Inputs'!$D$53+('1.Inputs'!$D$20/'1.Inputs'!$D$27+'1.Inputs'!$D$23/'1.Inputs'!$D$28)-(K287-J287)</f>
        <v>190595280.88933605</v>
      </c>
      <c r="W287" s="36">
        <f ca="1">((('1.Inputs'!$D$37*12*IF(5=1,'1.Inputs'!$D$38,IF(5=2,'1.Inputs'!$D$39,$E287)))*$F287*(('1.Inputs'!$D$40)+(1-'1.Inputs'!$D$40)*(1+'1.Inputs'!$D$41))*(1+$G287)^(5-1))-(('1.Inputs'!$D$37*12*IF(5=1,'1.Inputs'!$D$38,IF(5=2,'1.Inputs'!$D$39,$E287)))/(1-'1.Inputs'!$D$42)*$D287*(1+$G287)^(5-1))-('1.Inputs'!$D$37*12*IF(5=1,'1.Inputs'!$D$38,IF(5=2,'1.Inputs'!$D$39,$E287)))*'1.Inputs'!$D$43*(1+$G287)^(5-1)-'1.Inputs'!$D$44*(1+$G287)^(5-1)-('1.Inputs'!$D$20/'1.Inputs'!$D$27+'1.Inputs'!$D$23/'1.Inputs'!$D$28))-MAX(0,((('1.Inputs'!$D$37*12*IF(5=1,'1.Inputs'!$D$38,IF(5=2,'1.Inputs'!$D$39,$E287)))*$F287*(('1.Inputs'!$D$40)+(1-'1.Inputs'!$D$40)*(1+'1.Inputs'!$D$41))*(1+$G287)^(5-1))-(('1.Inputs'!$D$37*12*IF(5=1,'1.Inputs'!$D$38,IF(5=2,'1.Inputs'!$D$39,$E287)))/(1-'1.Inputs'!$D$42)*$D287*(1+$G287)^(5-1))-('1.Inputs'!$D$37*12*IF(5=1,'1.Inputs'!$D$38,IF(5=2,'1.Inputs'!$D$39,$E287)))*'1.Inputs'!$D$43*(1+$G287)^(5-1)-'1.Inputs'!$D$44*(1+$G287)^(5-1)-('1.Inputs'!$D$20/'1.Inputs'!$D$27+'1.Inputs'!$D$23/'1.Inputs'!$D$28)))*'1.Inputs'!$D$53+('1.Inputs'!$D$20/'1.Inputs'!$D$27+'1.Inputs'!$D$23/'1.Inputs'!$D$28)-(L287-K287)</f>
        <v>196670607.97773755</v>
      </c>
      <c r="X287" s="36">
        <f ca="1">((('1.Inputs'!$D$37*12*IF(6=1,'1.Inputs'!$D$38,IF(6=2,'1.Inputs'!$D$39,$E287)))*$F287*(('1.Inputs'!$D$40)+(1-'1.Inputs'!$D$40)*(1+'1.Inputs'!$D$41))*(1+$G287)^(6-1))-(('1.Inputs'!$D$37*12*IF(6=1,'1.Inputs'!$D$38,IF(6=2,'1.Inputs'!$D$39,$E287)))/(1-'1.Inputs'!$D$42)*$D287*(1+$G287)^(6-1))-('1.Inputs'!$D$37*12*IF(6=1,'1.Inputs'!$D$38,IF(6=2,'1.Inputs'!$D$39,$E287)))*'1.Inputs'!$D$43*(1+$G287)^(6-1)-'1.Inputs'!$D$44*(1+$G287)^(6-1)-('1.Inputs'!$D$20/'1.Inputs'!$D$27+'1.Inputs'!$D$23/'1.Inputs'!$D$28))-MAX(0,((('1.Inputs'!$D$37*12*IF(6=1,'1.Inputs'!$D$38,IF(6=2,'1.Inputs'!$D$39,$E287)))*$F287*(('1.Inputs'!$D$40)+(1-'1.Inputs'!$D$40)*(1+'1.Inputs'!$D$41))*(1+$G287)^(6-1))-(('1.Inputs'!$D$37*12*IF(6=1,'1.Inputs'!$D$38,IF(6=2,'1.Inputs'!$D$39,$E287)))/(1-'1.Inputs'!$D$42)*$D287*(1+$G287)^(6-1))-('1.Inputs'!$D$37*12*IF(6=1,'1.Inputs'!$D$38,IF(6=2,'1.Inputs'!$D$39,$E287)))*'1.Inputs'!$D$43*(1+$G287)^(6-1)-'1.Inputs'!$D$44*(1+$G287)^(6-1)-('1.Inputs'!$D$20/'1.Inputs'!$D$27+'1.Inputs'!$D$23/'1.Inputs'!$D$28)))*'1.Inputs'!$D$53+('1.Inputs'!$D$20/'1.Inputs'!$D$27+'1.Inputs'!$D$23/'1.Inputs'!$D$28)-(M287-L287)</f>
        <v>203003422.43511468</v>
      </c>
      <c r="Y287" s="36">
        <f ca="1">((('1.Inputs'!$D$37*12*IF(7=1,'1.Inputs'!$D$38,IF(7=2,'1.Inputs'!$D$39,$E287)))*$F287*(('1.Inputs'!$D$40)+(1-'1.Inputs'!$D$40)*(1+'1.Inputs'!$D$41))*(1+$G287)^(7-1))-(('1.Inputs'!$D$37*12*IF(7=1,'1.Inputs'!$D$38,IF(7=2,'1.Inputs'!$D$39,$E287)))/(1-'1.Inputs'!$D$42)*$D287*(1+$G287)^(7-1))-('1.Inputs'!$D$37*12*IF(7=1,'1.Inputs'!$D$38,IF(7=2,'1.Inputs'!$D$39,$E287)))*'1.Inputs'!$D$43*(1+$G287)^(7-1)-'1.Inputs'!$D$44*(1+$G287)^(7-1)-('1.Inputs'!$D$20/'1.Inputs'!$D$27+'1.Inputs'!$D$23/'1.Inputs'!$D$28))-MAX(0,((('1.Inputs'!$D$37*12*IF(7=1,'1.Inputs'!$D$38,IF(7=2,'1.Inputs'!$D$39,$E287)))*$F287*(('1.Inputs'!$D$40)+(1-'1.Inputs'!$D$40)*(1+'1.Inputs'!$D$41))*(1+$G287)^(7-1))-(('1.Inputs'!$D$37*12*IF(7=1,'1.Inputs'!$D$38,IF(7=2,'1.Inputs'!$D$39,$E287)))/(1-'1.Inputs'!$D$42)*$D287*(1+$G287)^(7-1))-('1.Inputs'!$D$37*12*IF(7=1,'1.Inputs'!$D$38,IF(7=2,'1.Inputs'!$D$39,$E287)))*'1.Inputs'!$D$43*(1+$G287)^(7-1)-'1.Inputs'!$D$44*(1+$G287)^(7-1)-('1.Inputs'!$D$20/'1.Inputs'!$D$27+'1.Inputs'!$D$23/'1.Inputs'!$D$28)))*'1.Inputs'!$D$53+('1.Inputs'!$D$20/'1.Inputs'!$D$27+'1.Inputs'!$D$23/'1.Inputs'!$D$28)-(N287-M287)</f>
        <v>209604637.21219325</v>
      </c>
      <c r="Z287" s="36">
        <f ca="1">((('1.Inputs'!$D$37*12*IF(8=1,'1.Inputs'!$D$38,IF(8=2,'1.Inputs'!$D$39,$E287)))*$F287*(('1.Inputs'!$D$40)+(1-'1.Inputs'!$D$40)*(1+'1.Inputs'!$D$41))*(1+$G287)^(8-1))-(('1.Inputs'!$D$37*12*IF(8=1,'1.Inputs'!$D$38,IF(8=2,'1.Inputs'!$D$39,$E287)))/(1-'1.Inputs'!$D$42)*$D287*(1+$G287)^(8-1))-('1.Inputs'!$D$37*12*IF(8=1,'1.Inputs'!$D$38,IF(8=2,'1.Inputs'!$D$39,$E287)))*'1.Inputs'!$D$43*(1+$G287)^(8-1)-'1.Inputs'!$D$44*(1+$G287)^(8-1)-('1.Inputs'!$D$20/'1.Inputs'!$D$27+'1.Inputs'!$D$23/'1.Inputs'!$D$28))-MAX(0,((('1.Inputs'!$D$37*12*IF(8=1,'1.Inputs'!$D$38,IF(8=2,'1.Inputs'!$D$39,$E287)))*$F287*(('1.Inputs'!$D$40)+(1-'1.Inputs'!$D$40)*(1+'1.Inputs'!$D$41))*(1+$G287)^(8-1))-(('1.Inputs'!$D$37*12*IF(8=1,'1.Inputs'!$D$38,IF(8=2,'1.Inputs'!$D$39,$E287)))/(1-'1.Inputs'!$D$42)*$D287*(1+$G287)^(8-1))-('1.Inputs'!$D$37*12*IF(8=1,'1.Inputs'!$D$38,IF(8=2,'1.Inputs'!$D$39,$E287)))*'1.Inputs'!$D$43*(1+$G287)^(8-1)-'1.Inputs'!$D$44*(1+$G287)^(8-1)-('1.Inputs'!$D$20/'1.Inputs'!$D$27+'1.Inputs'!$D$23/'1.Inputs'!$D$28)))*'1.Inputs'!$D$53+('1.Inputs'!$D$20/'1.Inputs'!$D$27+'1.Inputs'!$D$23/'1.Inputs'!$D$28)-(O287-N287)</f>
        <v>216485627.77751493</v>
      </c>
      <c r="AA287" s="36">
        <f ca="1">((('1.Inputs'!$D$37*12*IF(9=1,'1.Inputs'!$D$38,IF(9=2,'1.Inputs'!$D$39,$E287)))*$F287*(('1.Inputs'!$D$40)+(1-'1.Inputs'!$D$40)*(1+'1.Inputs'!$D$41))*(1+$G287)^(9-1))-(('1.Inputs'!$D$37*12*IF(9=1,'1.Inputs'!$D$38,IF(9=2,'1.Inputs'!$D$39,$E287)))/(1-'1.Inputs'!$D$42)*$D287*(1+$G287)^(9-1))-('1.Inputs'!$D$37*12*IF(9=1,'1.Inputs'!$D$38,IF(9=2,'1.Inputs'!$D$39,$E287)))*'1.Inputs'!$D$43*(1+$G287)^(9-1)-'1.Inputs'!$D$44*(1+$G287)^(9-1)-('1.Inputs'!$D$20/'1.Inputs'!$D$27+'1.Inputs'!$D$23/'1.Inputs'!$D$28))-MAX(0,((('1.Inputs'!$D$37*12*IF(9=1,'1.Inputs'!$D$38,IF(9=2,'1.Inputs'!$D$39,$E287)))*$F287*(('1.Inputs'!$D$40)+(1-'1.Inputs'!$D$40)*(1+'1.Inputs'!$D$41))*(1+$G287)^(9-1))-(('1.Inputs'!$D$37*12*IF(9=1,'1.Inputs'!$D$38,IF(9=2,'1.Inputs'!$D$39,$E287)))/(1-'1.Inputs'!$D$42)*$D287*(1+$G287)^(9-1))-('1.Inputs'!$D$37*12*IF(9=1,'1.Inputs'!$D$38,IF(9=2,'1.Inputs'!$D$39,$E287)))*'1.Inputs'!$D$43*(1+$G287)^(9-1)-'1.Inputs'!$D$44*(1+$G287)^(9-1)-('1.Inputs'!$D$20/'1.Inputs'!$D$27+'1.Inputs'!$D$23/'1.Inputs'!$D$28)))*'1.Inputs'!$D$53+('1.Inputs'!$D$20/'1.Inputs'!$D$27+'1.Inputs'!$D$23/'1.Inputs'!$D$28)-(P287-O287)</f>
        <v>223658251.72007102</v>
      </c>
      <c r="AB287" s="36">
        <f ca="1">((('1.Inputs'!$D$37*12*IF(10=1,'1.Inputs'!$D$38,IF(10=2,'1.Inputs'!$D$39,$E287)))*$F287*(('1.Inputs'!$D$40)+(1-'1.Inputs'!$D$40)*(1+'1.Inputs'!$D$41))*(1+$G287)^(10-1))-(('1.Inputs'!$D$37*12*IF(10=1,'1.Inputs'!$D$38,IF(10=2,'1.Inputs'!$D$39,$E287)))/(1-'1.Inputs'!$D$42)*$D287*(1+$G287)^(10-1))-('1.Inputs'!$D$37*12*IF(10=1,'1.Inputs'!$D$38,IF(10=2,'1.Inputs'!$D$39,$E287)))*'1.Inputs'!$D$43*(1+$G287)^(10-1)-'1.Inputs'!$D$44*(1+$G287)^(10-1)-('1.Inputs'!$D$20/'1.Inputs'!$D$27+'1.Inputs'!$D$23/'1.Inputs'!$D$28))-MAX(0,((('1.Inputs'!$D$37*12*IF(10=1,'1.Inputs'!$D$38,IF(10=2,'1.Inputs'!$D$39,$E287)))*$F287*(('1.Inputs'!$D$40)+(1-'1.Inputs'!$D$40)*(1+'1.Inputs'!$D$41))*(1+$G287)^(10-1))-(('1.Inputs'!$D$37*12*IF(10=1,'1.Inputs'!$D$38,IF(10=2,'1.Inputs'!$D$39,$E287)))/(1-'1.Inputs'!$D$42)*$D287*(1+$G287)^(10-1))-('1.Inputs'!$D$37*12*IF(10=1,'1.Inputs'!$D$38,IF(10=2,'1.Inputs'!$D$39,$E287)))*'1.Inputs'!$D$43*(1+$G287)^(10-1)-'1.Inputs'!$D$44*(1+$G287)^(10-1)-('1.Inputs'!$D$20/'1.Inputs'!$D$27+'1.Inputs'!$D$23/'1.Inputs'!$D$28)))*'1.Inputs'!$D$53+('1.Inputs'!$D$20/'1.Inputs'!$D$27+'1.Inputs'!$D$23/'1.Inputs'!$D$28)-(Q287-P287)+(('1.Inputs'!$D$20+'1.Inputs'!$D$23-('1.Inputs'!$D$20/'1.Inputs'!$D$27+'1.Inputs'!$D$23/'1.Inputs'!$D$28)*'1.Inputs'!$D$10)*'1.Inputs'!$D$60+'1.Inputs'!$D$19*'1.Inputs'!$D$59+Q287)</f>
        <v>2735397650.83778</v>
      </c>
      <c r="AC287" s="36">
        <f ca="1">S287-AC$13-AC$14+MIN(AC$13,MAX(0,((('1.Inputs'!$D$37*12*IF(1=1,'1.Inputs'!$D$38,IF(1=2,'1.Inputs'!$D$39,$E287)))*$F287*(('1.Inputs'!$D$40)+(1-'1.Inputs'!$D$40)*(1+'1.Inputs'!$D$41))*(1+$G287)^(1-1))-(('1.Inputs'!$D$37*12*IF(1=1,'1.Inputs'!$D$38,IF(1=2,'1.Inputs'!$D$39,$E287)))/(1-'1.Inputs'!$D$42)*$D287*(1+$G287)^(1-1))-('1.Inputs'!$D$37*12*IF(1=1,'1.Inputs'!$D$38,IF(1=2,'1.Inputs'!$D$39,$E287)))*'1.Inputs'!$D$43*(1+$G287)^(1-1)-'1.Inputs'!$D$44*(1+$G287)^(1-1)-('1.Inputs'!$D$20/'1.Inputs'!$D$27+'1.Inputs'!$D$23/'1.Inputs'!$D$28))))*'1.Inputs'!$D$53</f>
        <v>-1092300967.4696236</v>
      </c>
      <c r="AD287" s="36">
        <f ca="1">T287-AD$13-AD$14+MIN(AD$13,MAX(0,((('1.Inputs'!$D$37*12*IF(2=1,'1.Inputs'!$D$38,IF(2=2,'1.Inputs'!$D$39,$E287)))*$F287*(('1.Inputs'!$D$40)+(1-'1.Inputs'!$D$40)*(1+'1.Inputs'!$D$41))*(1+$G287)^(2-1))-(('1.Inputs'!$D$37*12*IF(2=1,'1.Inputs'!$D$38,IF(2=2,'1.Inputs'!$D$39,$E287)))/(1-'1.Inputs'!$D$42)*$D287*(1+$G287)^(2-1))-('1.Inputs'!$D$37*12*IF(2=1,'1.Inputs'!$D$38,IF(2=2,'1.Inputs'!$D$39,$E287)))*'1.Inputs'!$D$43*(1+$G287)^(2-1)-'1.Inputs'!$D$44*(1+$G287)^(2-1)-('1.Inputs'!$D$20/'1.Inputs'!$D$27+'1.Inputs'!$D$23/'1.Inputs'!$D$28))))*'1.Inputs'!$D$53</f>
        <v>-351387013.60276866</v>
      </c>
      <c r="AE287" s="36">
        <f ca="1">U287-AE$13-AE$14+MIN(AE$13,MAX(0,((('1.Inputs'!$D$37*12*IF(3=1,'1.Inputs'!$D$38,IF(3=2,'1.Inputs'!$D$39,$E287)))*$F287*(('1.Inputs'!$D$40)+(1-'1.Inputs'!$D$40)*(1+'1.Inputs'!$D$41))*(1+$G287)^(3-1))-(('1.Inputs'!$D$37*12*IF(3=1,'1.Inputs'!$D$38,IF(3=2,'1.Inputs'!$D$39,$E287)))/(1-'1.Inputs'!$D$42)*$D287*(1+$G287)^(3-1))-('1.Inputs'!$D$37*12*IF(3=1,'1.Inputs'!$D$38,IF(3=2,'1.Inputs'!$D$39,$E287)))*'1.Inputs'!$D$43*(1+$G287)^(3-1)-'1.Inputs'!$D$44*(1+$G287)^(3-1)-('1.Inputs'!$D$20/'1.Inputs'!$D$27+'1.Inputs'!$D$23/'1.Inputs'!$D$28))))*'1.Inputs'!$D$53</f>
        <v>-284744847.69537973</v>
      </c>
      <c r="AF287" s="36">
        <f ca="1">V287-AF$13-AF$14+MIN(AF$13,MAX(0,((('1.Inputs'!$D$37*12*IF(4=1,'1.Inputs'!$D$38,IF(4=2,'1.Inputs'!$D$39,$E287)))*$F287*(('1.Inputs'!$D$40)+(1-'1.Inputs'!$D$40)*(1+'1.Inputs'!$D$41))*(1+$G287)^(4-1))-(('1.Inputs'!$D$37*12*IF(4=1,'1.Inputs'!$D$38,IF(4=2,'1.Inputs'!$D$39,$E287)))/(1-'1.Inputs'!$D$42)*$D287*(1+$G287)^(4-1))-('1.Inputs'!$D$37*12*IF(4=1,'1.Inputs'!$D$38,IF(4=2,'1.Inputs'!$D$39,$E287)))*'1.Inputs'!$D$43*(1+$G287)^(4-1)-'1.Inputs'!$D$44*(1+$G287)^(4-1)-('1.Inputs'!$D$20/'1.Inputs'!$D$27+'1.Inputs'!$D$23/'1.Inputs'!$D$28))))*'1.Inputs'!$D$53</f>
        <v>-132156719.11066395</v>
      </c>
      <c r="AG287" s="36">
        <f ca="1">W287-AG$13-AG$14+MIN(AG$13,MAX(0,((('1.Inputs'!$D$37*12*IF(5=1,'1.Inputs'!$D$38,IF(5=2,'1.Inputs'!$D$39,$E287)))*$F287*(('1.Inputs'!$D$40)+(1-'1.Inputs'!$D$40)*(1+'1.Inputs'!$D$41))*(1+$G287)^(5-1))-(('1.Inputs'!$D$37*12*IF(5=1,'1.Inputs'!$D$38,IF(5=2,'1.Inputs'!$D$39,$E287)))/(1-'1.Inputs'!$D$42)*$D287*(1+$G287)^(5-1))-('1.Inputs'!$D$37*12*IF(5=1,'1.Inputs'!$D$38,IF(5=2,'1.Inputs'!$D$39,$E287)))*'1.Inputs'!$D$43*(1+$G287)^(5-1)-'1.Inputs'!$D$44*(1+$G287)^(5-1)-('1.Inputs'!$D$20/'1.Inputs'!$D$27+'1.Inputs'!$D$23/'1.Inputs'!$D$28))))*'1.Inputs'!$D$53</f>
        <v>-106893392.02226245</v>
      </c>
      <c r="AH287" s="36">
        <f ca="1">X287-AH$13-AH$14+MIN(AH$13,MAX(0,((('1.Inputs'!$D$37*12*IF(6=1,'1.Inputs'!$D$38,IF(6=2,'1.Inputs'!$D$39,$E287)))*$F287*(('1.Inputs'!$D$40)+(1-'1.Inputs'!$D$40)*(1+'1.Inputs'!$D$41))*(1+$G287)^(6-1))-(('1.Inputs'!$D$37*12*IF(6=1,'1.Inputs'!$D$38,IF(6=2,'1.Inputs'!$D$39,$E287)))/(1-'1.Inputs'!$D$42)*$D287*(1+$G287)^(6-1))-('1.Inputs'!$D$37*12*IF(6=1,'1.Inputs'!$D$38,IF(6=2,'1.Inputs'!$D$39,$E287)))*'1.Inputs'!$D$43*(1+$G287)^(6-1)-'1.Inputs'!$D$44*(1+$G287)^(6-1)-('1.Inputs'!$D$20/'1.Inputs'!$D$27+'1.Inputs'!$D$23/'1.Inputs'!$D$28))))*'1.Inputs'!$D$53</f>
        <v>-81372577.564885318</v>
      </c>
      <c r="AI287" s="36">
        <f ca="1">Y287-AI$13-AI$14+MIN(AI$13,MAX(0,((('1.Inputs'!$D$37*12*IF(7=1,'1.Inputs'!$D$38,IF(7=2,'1.Inputs'!$D$39,$E287)))*$F287*(('1.Inputs'!$D$40)+(1-'1.Inputs'!$D$40)*(1+'1.Inputs'!$D$41))*(1+$G287)^(7-1))-(('1.Inputs'!$D$37*12*IF(7=1,'1.Inputs'!$D$38,IF(7=2,'1.Inputs'!$D$39,$E287)))/(1-'1.Inputs'!$D$42)*$D287*(1+$G287)^(7-1))-('1.Inputs'!$D$37*12*IF(7=1,'1.Inputs'!$D$38,IF(7=2,'1.Inputs'!$D$39,$E287)))*'1.Inputs'!$D$43*(1+$G287)^(7-1)-'1.Inputs'!$D$44*(1+$G287)^(7-1)-('1.Inputs'!$D$20/'1.Inputs'!$D$27+'1.Inputs'!$D$23/'1.Inputs'!$D$28))))*'1.Inputs'!$D$53</f>
        <v>-55583362.787806749</v>
      </c>
      <c r="AJ287" s="36">
        <f ca="1">Z287-AJ$13-AJ$14+MIN(AJ$13,MAX(0,((('1.Inputs'!$D$37*12*IF(8=1,'1.Inputs'!$D$38,IF(8=2,'1.Inputs'!$D$39,$E287)))*$F287*(('1.Inputs'!$D$40)+(1-'1.Inputs'!$D$40)*(1+'1.Inputs'!$D$41))*(1+$G287)^(8-1))-(('1.Inputs'!$D$37*12*IF(8=1,'1.Inputs'!$D$38,IF(8=2,'1.Inputs'!$D$39,$E287)))/(1-'1.Inputs'!$D$42)*$D287*(1+$G287)^(8-1))-('1.Inputs'!$D$37*12*IF(8=1,'1.Inputs'!$D$38,IF(8=2,'1.Inputs'!$D$39,$E287)))*'1.Inputs'!$D$43*(1+$G287)^(8-1)-'1.Inputs'!$D$44*(1+$G287)^(8-1)-('1.Inputs'!$D$20/'1.Inputs'!$D$27+'1.Inputs'!$D$23/'1.Inputs'!$D$28))))*'1.Inputs'!$D$53</f>
        <v>216485627.77751493</v>
      </c>
      <c r="AK287" s="36">
        <f ca="1">AA287-AK$13-AK$14+MIN(AK$13,MAX(0,((('1.Inputs'!$D$37*12*IF(9=1,'1.Inputs'!$D$38,IF(9=2,'1.Inputs'!$D$39,$E287)))*$F287*(('1.Inputs'!$D$40)+(1-'1.Inputs'!$D$40)*(1+'1.Inputs'!$D$41))*(1+$G287)^(9-1))-(('1.Inputs'!$D$37*12*IF(9=1,'1.Inputs'!$D$38,IF(9=2,'1.Inputs'!$D$39,$E287)))/(1-'1.Inputs'!$D$42)*$D287*(1+$G287)^(9-1))-('1.Inputs'!$D$37*12*IF(9=1,'1.Inputs'!$D$38,IF(9=2,'1.Inputs'!$D$39,$E287)))*'1.Inputs'!$D$43*(1+$G287)^(9-1)-'1.Inputs'!$D$44*(1+$G287)^(9-1)-('1.Inputs'!$D$20/'1.Inputs'!$D$27+'1.Inputs'!$D$23/'1.Inputs'!$D$28))))*'1.Inputs'!$D$53</f>
        <v>223658251.72007102</v>
      </c>
      <c r="AL287" s="36">
        <f ca="1">AB287-AL$13-AL$14+MIN(AL$13,MAX(0,((('1.Inputs'!$D$37*12*IF(10=1,'1.Inputs'!$D$38,IF(10=2,'1.Inputs'!$D$39,$E287)))*$F287*(('1.Inputs'!$D$40)+(1-'1.Inputs'!$D$40)*(1+'1.Inputs'!$D$41))*(1+$G287)^(10-1))-(('1.Inputs'!$D$37*12*IF(10=1,'1.Inputs'!$D$38,IF(10=2,'1.Inputs'!$D$39,$E287)))/(1-'1.Inputs'!$D$42)*$D287*(1+$G287)^(10-1))-('1.Inputs'!$D$37*12*IF(10=1,'1.Inputs'!$D$38,IF(10=2,'1.Inputs'!$D$39,$E287)))*'1.Inputs'!$D$43*(1+$G287)^(10-1)-'1.Inputs'!$D$44*(1+$G287)^(10-1)-('1.Inputs'!$D$20/'1.Inputs'!$D$27+'1.Inputs'!$D$23/'1.Inputs'!$D$28))))*'1.Inputs'!$D$53+'1.Inputs'!$D$35</f>
        <v>3535397650.83778</v>
      </c>
      <c r="AM287" s="48">
        <f ca="1">R287+NPV('1.Inputs'!$D$55,S287:AB287)</f>
        <v>-1531596194.1360829</v>
      </c>
      <c r="AN287" s="48">
        <f ca="1">-('1.Inputs'!$D$24*(1-'1.Inputs'!$D$31)+'1.Inputs'!$D$35)+NPV('1.Inputs'!$D$54,AC287:AL287)</f>
        <v>-2350317586.5456734</v>
      </c>
      <c r="AO287" s="36">
        <f t="shared" ca="1" si="37"/>
        <v>-6.4004130587372865</v>
      </c>
      <c r="AP287" s="36">
        <f t="shared" ca="1" si="38"/>
        <v>0.1453128869527954</v>
      </c>
      <c r="AQ287" s="36">
        <f ca="1">'1.Inputs'!$D$35+MIN(SUM($AC287:AC287),SUM($AC287:AD287),SUM($AC287:AE287),SUM($AC287:AF287),SUM($AC287:AG287),SUM($AC287:AH287),SUM($AC287:AI287),SUM($AC287:AJ287),SUM($AC287:AK287),SUM($AC287:AL287))</f>
        <v>-1304438880.2533903</v>
      </c>
      <c r="AR287" s="36">
        <f ca="1">IF(AP287&lt;'1.Inputs'!$D$57,1,0)</f>
        <v>1</v>
      </c>
      <c r="AS287" s="36">
        <f t="shared" ca="1" si="39"/>
        <v>1</v>
      </c>
    </row>
    <row r="288" spans="2:45" ht="15" customHeight="1" x14ac:dyDescent="0.25">
      <c r="B288" s="36">
        <v>273</v>
      </c>
      <c r="C288" s="36">
        <f t="shared" ca="1" si="32"/>
        <v>0.38781810470371514</v>
      </c>
      <c r="D288" s="36">
        <f t="shared" ca="1" si="33"/>
        <v>17598.278440990409</v>
      </c>
      <c r="E288" s="47">
        <f t="shared" ca="1" si="34"/>
        <v>0.81312823456247607</v>
      </c>
      <c r="F288" s="36">
        <f t="shared" ca="1" si="35"/>
        <v>28476.744428554233</v>
      </c>
      <c r="G288" s="36">
        <f t="shared" ca="1" si="36"/>
        <v>3.2017477620639417E-2</v>
      </c>
      <c r="H288" s="36">
        <f ca="1">((('1.Inputs'!$D$37*12*IF(1=1,'1.Inputs'!$D$38,IF(1=2,'1.Inputs'!$D$39,$E288)))*$F288*(('1.Inputs'!$D$40)+(1-'1.Inputs'!$D$40)*(1+'1.Inputs'!$D$41))*(1+$G288)^(1-1))*'1.Inputs'!$D$47+(('1.Inputs'!$D$37*12*IF(1=1,'1.Inputs'!$D$38,IF(1=2,'1.Inputs'!$D$39,$E288)))/(1-'1.Inputs'!$D$42)*$D288*(1+$G288)^(1-1))*('1.Inputs'!$D$48-'1.Inputs'!$D$49))/'1.Inputs'!$D$51</f>
        <v>753728674.38787878</v>
      </c>
      <c r="I288" s="36">
        <f ca="1">((('1.Inputs'!$D$37*12*IF(2=1,'1.Inputs'!$D$38,IF(2=2,'1.Inputs'!$D$39,$E288)))*$F288*(('1.Inputs'!$D$40)+(1-'1.Inputs'!$D$40)*(1+'1.Inputs'!$D$41))*(1+$G288)^(2-1))*'1.Inputs'!$D$47+(('1.Inputs'!$D$37*12*IF(2=1,'1.Inputs'!$D$38,IF(2=2,'1.Inputs'!$D$39,$E288)))/(1-'1.Inputs'!$D$42)*$D288*(1+$G288)^(2-1))*('1.Inputs'!$D$48-'1.Inputs'!$D$49))/'1.Inputs'!$D$51</f>
        <v>1089005631.4929776</v>
      </c>
      <c r="J288" s="36">
        <f ca="1">((('1.Inputs'!$D$37*12*IF(3=1,'1.Inputs'!$D$38,IF(3=2,'1.Inputs'!$D$39,$E288)))*$F288*(('1.Inputs'!$D$40)+(1-'1.Inputs'!$D$40)*(1+'1.Inputs'!$D$41))*(1+$G288)^(3-1))*'1.Inputs'!$D$47+(('1.Inputs'!$D$37*12*IF(3=1,'1.Inputs'!$D$38,IF(3=2,'1.Inputs'!$D$39,$E288)))/(1-'1.Inputs'!$D$42)*$D288*(1+$G288)^(3-1))*('1.Inputs'!$D$48-'1.Inputs'!$D$49))/'1.Inputs'!$D$51</f>
        <v>1305503917.5272233</v>
      </c>
      <c r="K288" s="36">
        <f ca="1">((('1.Inputs'!$D$37*12*IF(4=1,'1.Inputs'!$D$38,IF(4=2,'1.Inputs'!$D$39,$E288)))*$F288*(('1.Inputs'!$D$40)+(1-'1.Inputs'!$D$40)*(1+'1.Inputs'!$D$41))*(1+$G288)^(4-1))*'1.Inputs'!$D$47+(('1.Inputs'!$D$37*12*IF(4=1,'1.Inputs'!$D$38,IF(4=2,'1.Inputs'!$D$39,$E288)))/(1-'1.Inputs'!$D$42)*$D288*(1+$G288)^(4-1))*('1.Inputs'!$D$48-'1.Inputs'!$D$49))/'1.Inputs'!$D$51</f>
        <v>1347302859.9903085</v>
      </c>
      <c r="L288" s="36">
        <f ca="1">((('1.Inputs'!$D$37*12*IF(5=1,'1.Inputs'!$D$38,IF(5=2,'1.Inputs'!$D$39,$E288)))*$F288*(('1.Inputs'!$D$40)+(1-'1.Inputs'!$D$40)*(1+'1.Inputs'!$D$41))*(1+$G288)^(5-1))*'1.Inputs'!$D$47+(('1.Inputs'!$D$37*12*IF(5=1,'1.Inputs'!$D$38,IF(5=2,'1.Inputs'!$D$39,$E288)))/(1-'1.Inputs'!$D$42)*$D288*(1+$G288)^(5-1))*('1.Inputs'!$D$48-'1.Inputs'!$D$49))/'1.Inputs'!$D$51</f>
        <v>1390440099.1582716</v>
      </c>
      <c r="M288" s="36">
        <f ca="1">((('1.Inputs'!$D$37*12*IF(6=1,'1.Inputs'!$D$38,IF(6=2,'1.Inputs'!$D$39,$E288)))*$F288*(('1.Inputs'!$D$40)+(1-'1.Inputs'!$D$40)*(1+'1.Inputs'!$D$41))*(1+$G288)^(6-1))*'1.Inputs'!$D$47+(('1.Inputs'!$D$37*12*IF(6=1,'1.Inputs'!$D$38,IF(6=2,'1.Inputs'!$D$39,$E288)))/(1-'1.Inputs'!$D$42)*$D288*(1+$G288)^(6-1))*('1.Inputs'!$D$48-'1.Inputs'!$D$49))/'1.Inputs'!$D$51</f>
        <v>1434958483.9159114</v>
      </c>
      <c r="N288" s="36">
        <f ca="1">((('1.Inputs'!$D$37*12*IF(7=1,'1.Inputs'!$D$38,IF(7=2,'1.Inputs'!$D$39,$E288)))*$F288*(('1.Inputs'!$D$40)+(1-'1.Inputs'!$D$40)*(1+'1.Inputs'!$D$41))*(1+$G288)^(7-1))*'1.Inputs'!$D$47+(('1.Inputs'!$D$37*12*IF(7=1,'1.Inputs'!$D$38,IF(7=2,'1.Inputs'!$D$39,$E288)))/(1-'1.Inputs'!$D$42)*$D288*(1+$G288)^(7-1))*('1.Inputs'!$D$48-'1.Inputs'!$D$49))/'1.Inputs'!$D$51</f>
        <v>1480902235.0612357</v>
      </c>
      <c r="O288" s="36">
        <f ca="1">((('1.Inputs'!$D$37*12*IF(8=1,'1.Inputs'!$D$38,IF(8=2,'1.Inputs'!$D$39,$E288)))*$F288*(('1.Inputs'!$D$40)+(1-'1.Inputs'!$D$40)*(1+'1.Inputs'!$D$41))*(1+$G288)^(8-1))*'1.Inputs'!$D$47+(('1.Inputs'!$D$37*12*IF(8=1,'1.Inputs'!$D$38,IF(8=2,'1.Inputs'!$D$39,$E288)))/(1-'1.Inputs'!$D$42)*$D288*(1+$G288)^(8-1))*('1.Inputs'!$D$48-'1.Inputs'!$D$49))/'1.Inputs'!$D$51</f>
        <v>1528316989.230664</v>
      </c>
      <c r="P288" s="36">
        <f ca="1">((('1.Inputs'!$D$37*12*IF(9=1,'1.Inputs'!$D$38,IF(9=2,'1.Inputs'!$D$39,$E288)))*$F288*(('1.Inputs'!$D$40)+(1-'1.Inputs'!$D$40)*(1+'1.Inputs'!$D$41))*(1+$G288)^(9-1))*'1.Inputs'!$D$47+(('1.Inputs'!$D$37*12*IF(9=1,'1.Inputs'!$D$38,IF(9=2,'1.Inputs'!$D$39,$E288)))/(1-'1.Inputs'!$D$42)*$D288*(1+$G288)^(9-1))*('1.Inputs'!$D$48-'1.Inputs'!$D$49))/'1.Inputs'!$D$51</f>
        <v>1577249844.2305996</v>
      </c>
      <c r="Q288" s="36">
        <f ca="1">((('1.Inputs'!$D$37*12*IF(10=1,'1.Inputs'!$D$38,IF(10=2,'1.Inputs'!$D$39,$E288)))*$F288*(('1.Inputs'!$D$40)+(1-'1.Inputs'!$D$40)*(1+'1.Inputs'!$D$41))*(1+$G288)^(10-1))*'1.Inputs'!$D$47+(('1.Inputs'!$D$37*12*IF(10=1,'1.Inputs'!$D$38,IF(10=2,'1.Inputs'!$D$39,$E288)))/(1-'1.Inputs'!$D$42)*$D288*(1+$G288)^(10-1))*('1.Inputs'!$D$48-'1.Inputs'!$D$49))/'1.Inputs'!$D$51</f>
        <v>1627749405.8204103</v>
      </c>
      <c r="R288" s="36">
        <f>-'1.Inputs'!$D$24</f>
        <v>-2050000000</v>
      </c>
      <c r="S288" s="36">
        <f ca="1">((('1.Inputs'!$D$37*12*IF(1=1,'1.Inputs'!$D$38,IF(1=2,'1.Inputs'!$D$39,$E288)))*$F288*(('1.Inputs'!$D$40)+(1-'1.Inputs'!$D$40)*(1+'1.Inputs'!$D$41))*(1+$G288)^(1-1))-(('1.Inputs'!$D$37*12*IF(1=1,'1.Inputs'!$D$38,IF(1=2,'1.Inputs'!$D$39,$E288)))/(1-'1.Inputs'!$D$42)*$D288*(1+$G288)^(1-1))-('1.Inputs'!$D$37*12*IF(1=1,'1.Inputs'!$D$38,IF(1=2,'1.Inputs'!$D$39,$E288)))*'1.Inputs'!$D$43*(1+$G288)^(1-1)-'1.Inputs'!$D$44*(1+$G288)^(1-1)-('1.Inputs'!$D$20/'1.Inputs'!$D$27+'1.Inputs'!$D$23/'1.Inputs'!$D$28))-MAX(0,((('1.Inputs'!$D$37*12*IF(1=1,'1.Inputs'!$D$38,IF(1=2,'1.Inputs'!$D$39,$E288)))*$F288*(('1.Inputs'!$D$40)+(1-'1.Inputs'!$D$40)*(1+'1.Inputs'!$D$41))*(1+$G288)^(1-1))-(('1.Inputs'!$D$37*12*IF(1=1,'1.Inputs'!$D$38,IF(1=2,'1.Inputs'!$D$39,$E288)))/(1-'1.Inputs'!$D$42)*$D288*(1+$G288)^(1-1))-('1.Inputs'!$D$37*12*IF(1=1,'1.Inputs'!$D$38,IF(1=2,'1.Inputs'!$D$39,$E288)))*'1.Inputs'!$D$43*(1+$G288)^(1-1)-'1.Inputs'!$D$44*(1+$G288)^(1-1)-('1.Inputs'!$D$20/'1.Inputs'!$D$27+'1.Inputs'!$D$23/'1.Inputs'!$D$28)))*'1.Inputs'!$D$53+('1.Inputs'!$D$20/'1.Inputs'!$D$27+'1.Inputs'!$D$23/'1.Inputs'!$D$28)-H288</f>
        <v>-538015073.53925538</v>
      </c>
      <c r="T288" s="36">
        <f ca="1">((('1.Inputs'!$D$37*12*IF(2=1,'1.Inputs'!$D$38,IF(2=2,'1.Inputs'!$D$39,$E288)))*$F288*(('1.Inputs'!$D$40)+(1-'1.Inputs'!$D$40)*(1+'1.Inputs'!$D$41))*(1+$G288)^(2-1))-(('1.Inputs'!$D$37*12*IF(2=1,'1.Inputs'!$D$38,IF(2=2,'1.Inputs'!$D$39,$E288)))/(1-'1.Inputs'!$D$42)*$D288*(1+$G288)^(2-1))-('1.Inputs'!$D$37*12*IF(2=1,'1.Inputs'!$D$38,IF(2=2,'1.Inputs'!$D$39,$E288)))*'1.Inputs'!$D$43*(1+$G288)^(2-1)-'1.Inputs'!$D$44*(1+$G288)^(2-1)-('1.Inputs'!$D$20/'1.Inputs'!$D$27+'1.Inputs'!$D$23/'1.Inputs'!$D$28))-MAX(0,((('1.Inputs'!$D$37*12*IF(2=1,'1.Inputs'!$D$38,IF(2=2,'1.Inputs'!$D$39,$E288)))*$F288*(('1.Inputs'!$D$40)+(1-'1.Inputs'!$D$40)*(1+'1.Inputs'!$D$41))*(1+$G288)^(2-1))-(('1.Inputs'!$D$37*12*IF(2=1,'1.Inputs'!$D$38,IF(2=2,'1.Inputs'!$D$39,$E288)))/(1-'1.Inputs'!$D$42)*$D288*(1+$G288)^(2-1))-('1.Inputs'!$D$37*12*IF(2=1,'1.Inputs'!$D$38,IF(2=2,'1.Inputs'!$D$39,$E288)))*'1.Inputs'!$D$43*(1+$G288)^(2-1)-'1.Inputs'!$D$44*(1+$G288)^(2-1)-('1.Inputs'!$D$20/'1.Inputs'!$D$27+'1.Inputs'!$D$23/'1.Inputs'!$D$28)))*'1.Inputs'!$D$53+('1.Inputs'!$D$20/'1.Inputs'!$D$27+'1.Inputs'!$D$23/'1.Inputs'!$D$28)-(I288-H288)</f>
        <v>196865465.24429286</v>
      </c>
      <c r="U288" s="36">
        <f ca="1">((('1.Inputs'!$D$37*12*IF(3=1,'1.Inputs'!$D$38,IF(3=2,'1.Inputs'!$D$39,$E288)))*$F288*(('1.Inputs'!$D$40)+(1-'1.Inputs'!$D$40)*(1+'1.Inputs'!$D$41))*(1+$G288)^(3-1))-(('1.Inputs'!$D$37*12*IF(3=1,'1.Inputs'!$D$38,IF(3=2,'1.Inputs'!$D$39,$E288)))/(1-'1.Inputs'!$D$42)*$D288*(1+$G288)^(3-1))-('1.Inputs'!$D$37*12*IF(3=1,'1.Inputs'!$D$38,IF(3=2,'1.Inputs'!$D$39,$E288)))*'1.Inputs'!$D$43*(1+$G288)^(3-1)-'1.Inputs'!$D$44*(1+$G288)^(3-1)-('1.Inputs'!$D$20/'1.Inputs'!$D$27+'1.Inputs'!$D$23/'1.Inputs'!$D$28))-MAX(0,((('1.Inputs'!$D$37*12*IF(3=1,'1.Inputs'!$D$38,IF(3=2,'1.Inputs'!$D$39,$E288)))*$F288*(('1.Inputs'!$D$40)+(1-'1.Inputs'!$D$40)*(1+'1.Inputs'!$D$41))*(1+$G288)^(3-1))-(('1.Inputs'!$D$37*12*IF(3=1,'1.Inputs'!$D$38,IF(3=2,'1.Inputs'!$D$39,$E288)))/(1-'1.Inputs'!$D$42)*$D288*(1+$G288)^(3-1))-('1.Inputs'!$D$37*12*IF(3=1,'1.Inputs'!$D$38,IF(3=2,'1.Inputs'!$D$39,$E288)))*'1.Inputs'!$D$43*(1+$G288)^(3-1)-'1.Inputs'!$D$44*(1+$G288)^(3-1)-('1.Inputs'!$D$20/'1.Inputs'!$D$27+'1.Inputs'!$D$23/'1.Inputs'!$D$28)))*'1.Inputs'!$D$53+('1.Inputs'!$D$20/'1.Inputs'!$D$27+'1.Inputs'!$D$23/'1.Inputs'!$D$28)-(J288-I288)</f>
        <v>512736364.6401341</v>
      </c>
      <c r="V288" s="36">
        <f ca="1">((('1.Inputs'!$D$37*12*IF(4=1,'1.Inputs'!$D$38,IF(4=2,'1.Inputs'!$D$39,$E288)))*$F288*(('1.Inputs'!$D$40)+(1-'1.Inputs'!$D$40)*(1+'1.Inputs'!$D$41))*(1+$G288)^(4-1))-(('1.Inputs'!$D$37*12*IF(4=1,'1.Inputs'!$D$38,IF(4=2,'1.Inputs'!$D$39,$E288)))/(1-'1.Inputs'!$D$42)*$D288*(1+$G288)^(4-1))-('1.Inputs'!$D$37*12*IF(4=1,'1.Inputs'!$D$38,IF(4=2,'1.Inputs'!$D$39,$E288)))*'1.Inputs'!$D$43*(1+$G288)^(4-1)-'1.Inputs'!$D$44*(1+$G288)^(4-1)-('1.Inputs'!$D$20/'1.Inputs'!$D$27+'1.Inputs'!$D$23/'1.Inputs'!$D$28))-MAX(0,((('1.Inputs'!$D$37*12*IF(4=1,'1.Inputs'!$D$38,IF(4=2,'1.Inputs'!$D$39,$E288)))*$F288*(('1.Inputs'!$D$40)+(1-'1.Inputs'!$D$40)*(1+'1.Inputs'!$D$41))*(1+$G288)^(4-1))-(('1.Inputs'!$D$37*12*IF(4=1,'1.Inputs'!$D$38,IF(4=2,'1.Inputs'!$D$39,$E288)))/(1-'1.Inputs'!$D$42)*$D288*(1+$G288)^(4-1))-('1.Inputs'!$D$37*12*IF(4=1,'1.Inputs'!$D$38,IF(4=2,'1.Inputs'!$D$39,$E288)))*'1.Inputs'!$D$43*(1+$G288)^(4-1)-'1.Inputs'!$D$44*(1+$G288)^(4-1)-('1.Inputs'!$D$20/'1.Inputs'!$D$27+'1.Inputs'!$D$23/'1.Inputs'!$D$28)))*'1.Inputs'!$D$53+('1.Inputs'!$D$20/'1.Inputs'!$D$27+'1.Inputs'!$D$23/'1.Inputs'!$D$28)-(K288-J288)</f>
        <v>709271136.50188184</v>
      </c>
      <c r="W288" s="36">
        <f ca="1">((('1.Inputs'!$D$37*12*IF(5=1,'1.Inputs'!$D$38,IF(5=2,'1.Inputs'!$D$39,$E288)))*$F288*(('1.Inputs'!$D$40)+(1-'1.Inputs'!$D$40)*(1+'1.Inputs'!$D$41))*(1+$G288)^(5-1))-(('1.Inputs'!$D$37*12*IF(5=1,'1.Inputs'!$D$38,IF(5=2,'1.Inputs'!$D$39,$E288)))/(1-'1.Inputs'!$D$42)*$D288*(1+$G288)^(5-1))-('1.Inputs'!$D$37*12*IF(5=1,'1.Inputs'!$D$38,IF(5=2,'1.Inputs'!$D$39,$E288)))*'1.Inputs'!$D$43*(1+$G288)^(5-1)-'1.Inputs'!$D$44*(1+$G288)^(5-1)-('1.Inputs'!$D$20/'1.Inputs'!$D$27+'1.Inputs'!$D$23/'1.Inputs'!$D$28))-MAX(0,((('1.Inputs'!$D$37*12*IF(5=1,'1.Inputs'!$D$38,IF(5=2,'1.Inputs'!$D$39,$E288)))*$F288*(('1.Inputs'!$D$40)+(1-'1.Inputs'!$D$40)*(1+'1.Inputs'!$D$41))*(1+$G288)^(5-1))-(('1.Inputs'!$D$37*12*IF(5=1,'1.Inputs'!$D$38,IF(5=2,'1.Inputs'!$D$39,$E288)))/(1-'1.Inputs'!$D$42)*$D288*(1+$G288)^(5-1))-('1.Inputs'!$D$37*12*IF(5=1,'1.Inputs'!$D$38,IF(5=2,'1.Inputs'!$D$39,$E288)))*'1.Inputs'!$D$43*(1+$G288)^(5-1)-'1.Inputs'!$D$44*(1+$G288)^(5-1)-('1.Inputs'!$D$20/'1.Inputs'!$D$27+'1.Inputs'!$D$23/'1.Inputs'!$D$28)))*'1.Inputs'!$D$53+('1.Inputs'!$D$20/'1.Inputs'!$D$27+'1.Inputs'!$D$23/'1.Inputs'!$D$28)-(L288-K288)</f>
        <v>730467383.42422092</v>
      </c>
      <c r="X288" s="36">
        <f ca="1">((('1.Inputs'!$D$37*12*IF(6=1,'1.Inputs'!$D$38,IF(6=2,'1.Inputs'!$D$39,$E288)))*$F288*(('1.Inputs'!$D$40)+(1-'1.Inputs'!$D$40)*(1+'1.Inputs'!$D$41))*(1+$G288)^(6-1))-(('1.Inputs'!$D$37*12*IF(6=1,'1.Inputs'!$D$38,IF(6=2,'1.Inputs'!$D$39,$E288)))/(1-'1.Inputs'!$D$42)*$D288*(1+$G288)^(6-1))-('1.Inputs'!$D$37*12*IF(6=1,'1.Inputs'!$D$38,IF(6=2,'1.Inputs'!$D$39,$E288)))*'1.Inputs'!$D$43*(1+$G288)^(6-1)-'1.Inputs'!$D$44*(1+$G288)^(6-1)-('1.Inputs'!$D$20/'1.Inputs'!$D$27+'1.Inputs'!$D$23/'1.Inputs'!$D$28))-MAX(0,((('1.Inputs'!$D$37*12*IF(6=1,'1.Inputs'!$D$38,IF(6=2,'1.Inputs'!$D$39,$E288)))*$F288*(('1.Inputs'!$D$40)+(1-'1.Inputs'!$D$40)*(1+'1.Inputs'!$D$41))*(1+$G288)^(6-1))-(('1.Inputs'!$D$37*12*IF(6=1,'1.Inputs'!$D$38,IF(6=2,'1.Inputs'!$D$39,$E288)))/(1-'1.Inputs'!$D$42)*$D288*(1+$G288)^(6-1))-('1.Inputs'!$D$37*12*IF(6=1,'1.Inputs'!$D$38,IF(6=2,'1.Inputs'!$D$39,$E288)))*'1.Inputs'!$D$43*(1+$G288)^(6-1)-'1.Inputs'!$D$44*(1+$G288)^(6-1)-('1.Inputs'!$D$20/'1.Inputs'!$D$27+'1.Inputs'!$D$23/'1.Inputs'!$D$28)))*'1.Inputs'!$D$53+('1.Inputs'!$D$20/'1.Inputs'!$D$27+'1.Inputs'!$D$23/'1.Inputs'!$D$28)-(M288-L288)</f>
        <v>752342280.70803738</v>
      </c>
      <c r="Y288" s="36">
        <f ca="1">((('1.Inputs'!$D$37*12*IF(7=1,'1.Inputs'!$D$38,IF(7=2,'1.Inputs'!$D$39,$E288)))*$F288*(('1.Inputs'!$D$40)+(1-'1.Inputs'!$D$40)*(1+'1.Inputs'!$D$41))*(1+$G288)^(7-1))-(('1.Inputs'!$D$37*12*IF(7=1,'1.Inputs'!$D$38,IF(7=2,'1.Inputs'!$D$39,$E288)))/(1-'1.Inputs'!$D$42)*$D288*(1+$G288)^(7-1))-('1.Inputs'!$D$37*12*IF(7=1,'1.Inputs'!$D$38,IF(7=2,'1.Inputs'!$D$39,$E288)))*'1.Inputs'!$D$43*(1+$G288)^(7-1)-'1.Inputs'!$D$44*(1+$G288)^(7-1)-('1.Inputs'!$D$20/'1.Inputs'!$D$27+'1.Inputs'!$D$23/'1.Inputs'!$D$28))-MAX(0,((('1.Inputs'!$D$37*12*IF(7=1,'1.Inputs'!$D$38,IF(7=2,'1.Inputs'!$D$39,$E288)))*$F288*(('1.Inputs'!$D$40)+(1-'1.Inputs'!$D$40)*(1+'1.Inputs'!$D$41))*(1+$G288)^(7-1))-(('1.Inputs'!$D$37*12*IF(7=1,'1.Inputs'!$D$38,IF(7=2,'1.Inputs'!$D$39,$E288)))/(1-'1.Inputs'!$D$42)*$D288*(1+$G288)^(7-1))-('1.Inputs'!$D$37*12*IF(7=1,'1.Inputs'!$D$38,IF(7=2,'1.Inputs'!$D$39,$E288)))*'1.Inputs'!$D$43*(1+$G288)^(7-1)-'1.Inputs'!$D$44*(1+$G288)^(7-1)-('1.Inputs'!$D$20/'1.Inputs'!$D$27+'1.Inputs'!$D$23/'1.Inputs'!$D$28)))*'1.Inputs'!$D$53+('1.Inputs'!$D$20/'1.Inputs'!$D$27+'1.Inputs'!$D$23/'1.Inputs'!$D$28)-(N288-M288)</f>
        <v>774917557.02609301</v>
      </c>
      <c r="Z288" s="36">
        <f ca="1">((('1.Inputs'!$D$37*12*IF(8=1,'1.Inputs'!$D$38,IF(8=2,'1.Inputs'!$D$39,$E288)))*$F288*(('1.Inputs'!$D$40)+(1-'1.Inputs'!$D$40)*(1+'1.Inputs'!$D$41))*(1+$G288)^(8-1))-(('1.Inputs'!$D$37*12*IF(8=1,'1.Inputs'!$D$38,IF(8=2,'1.Inputs'!$D$39,$E288)))/(1-'1.Inputs'!$D$42)*$D288*(1+$G288)^(8-1))-('1.Inputs'!$D$37*12*IF(8=1,'1.Inputs'!$D$38,IF(8=2,'1.Inputs'!$D$39,$E288)))*'1.Inputs'!$D$43*(1+$G288)^(8-1)-'1.Inputs'!$D$44*(1+$G288)^(8-1)-('1.Inputs'!$D$20/'1.Inputs'!$D$27+'1.Inputs'!$D$23/'1.Inputs'!$D$28))-MAX(0,((('1.Inputs'!$D$37*12*IF(8=1,'1.Inputs'!$D$38,IF(8=2,'1.Inputs'!$D$39,$E288)))*$F288*(('1.Inputs'!$D$40)+(1-'1.Inputs'!$D$40)*(1+'1.Inputs'!$D$41))*(1+$G288)^(8-1))-(('1.Inputs'!$D$37*12*IF(8=1,'1.Inputs'!$D$38,IF(8=2,'1.Inputs'!$D$39,$E288)))/(1-'1.Inputs'!$D$42)*$D288*(1+$G288)^(8-1))-('1.Inputs'!$D$37*12*IF(8=1,'1.Inputs'!$D$38,IF(8=2,'1.Inputs'!$D$39,$E288)))*'1.Inputs'!$D$43*(1+$G288)^(8-1)-'1.Inputs'!$D$44*(1+$G288)^(8-1)-('1.Inputs'!$D$20/'1.Inputs'!$D$27+'1.Inputs'!$D$23/'1.Inputs'!$D$28)))*'1.Inputs'!$D$53+('1.Inputs'!$D$20/'1.Inputs'!$D$27+'1.Inputs'!$D$23/'1.Inputs'!$D$28)-(O288-N288)</f>
        <v>798215636.74844122</v>
      </c>
      <c r="AA288" s="36">
        <f ca="1">((('1.Inputs'!$D$37*12*IF(9=1,'1.Inputs'!$D$38,IF(9=2,'1.Inputs'!$D$39,$E288)))*$F288*(('1.Inputs'!$D$40)+(1-'1.Inputs'!$D$40)*(1+'1.Inputs'!$D$41))*(1+$G288)^(9-1))-(('1.Inputs'!$D$37*12*IF(9=1,'1.Inputs'!$D$38,IF(9=2,'1.Inputs'!$D$39,$E288)))/(1-'1.Inputs'!$D$42)*$D288*(1+$G288)^(9-1))-('1.Inputs'!$D$37*12*IF(9=1,'1.Inputs'!$D$38,IF(9=2,'1.Inputs'!$D$39,$E288)))*'1.Inputs'!$D$43*(1+$G288)^(9-1)-'1.Inputs'!$D$44*(1+$G288)^(9-1)-('1.Inputs'!$D$20/'1.Inputs'!$D$27+'1.Inputs'!$D$23/'1.Inputs'!$D$28))-MAX(0,((('1.Inputs'!$D$37*12*IF(9=1,'1.Inputs'!$D$38,IF(9=2,'1.Inputs'!$D$39,$E288)))*$F288*(('1.Inputs'!$D$40)+(1-'1.Inputs'!$D$40)*(1+'1.Inputs'!$D$41))*(1+$G288)^(9-1))-(('1.Inputs'!$D$37*12*IF(9=1,'1.Inputs'!$D$38,IF(9=2,'1.Inputs'!$D$39,$E288)))/(1-'1.Inputs'!$D$42)*$D288*(1+$G288)^(9-1))-('1.Inputs'!$D$37*12*IF(9=1,'1.Inputs'!$D$38,IF(9=2,'1.Inputs'!$D$39,$E288)))*'1.Inputs'!$D$43*(1+$G288)^(9-1)-'1.Inputs'!$D$44*(1+$G288)^(9-1)-('1.Inputs'!$D$20/'1.Inputs'!$D$27+'1.Inputs'!$D$23/'1.Inputs'!$D$28)))*'1.Inputs'!$D$53+('1.Inputs'!$D$20/'1.Inputs'!$D$27+'1.Inputs'!$D$23/'1.Inputs'!$D$28)-(P288-O288)</f>
        <v>822259662.21690392</v>
      </c>
      <c r="AB288" s="36">
        <f ca="1">((('1.Inputs'!$D$37*12*IF(10=1,'1.Inputs'!$D$38,IF(10=2,'1.Inputs'!$D$39,$E288)))*$F288*(('1.Inputs'!$D$40)+(1-'1.Inputs'!$D$40)*(1+'1.Inputs'!$D$41))*(1+$G288)^(10-1))-(('1.Inputs'!$D$37*12*IF(10=1,'1.Inputs'!$D$38,IF(10=2,'1.Inputs'!$D$39,$E288)))/(1-'1.Inputs'!$D$42)*$D288*(1+$G288)^(10-1))-('1.Inputs'!$D$37*12*IF(10=1,'1.Inputs'!$D$38,IF(10=2,'1.Inputs'!$D$39,$E288)))*'1.Inputs'!$D$43*(1+$G288)^(10-1)-'1.Inputs'!$D$44*(1+$G288)^(10-1)-('1.Inputs'!$D$20/'1.Inputs'!$D$27+'1.Inputs'!$D$23/'1.Inputs'!$D$28))-MAX(0,((('1.Inputs'!$D$37*12*IF(10=1,'1.Inputs'!$D$38,IF(10=2,'1.Inputs'!$D$39,$E288)))*$F288*(('1.Inputs'!$D$40)+(1-'1.Inputs'!$D$40)*(1+'1.Inputs'!$D$41))*(1+$G288)^(10-1))-(('1.Inputs'!$D$37*12*IF(10=1,'1.Inputs'!$D$38,IF(10=2,'1.Inputs'!$D$39,$E288)))/(1-'1.Inputs'!$D$42)*$D288*(1+$G288)^(10-1))-('1.Inputs'!$D$37*12*IF(10=1,'1.Inputs'!$D$38,IF(10=2,'1.Inputs'!$D$39,$E288)))*'1.Inputs'!$D$43*(1+$G288)^(10-1)-'1.Inputs'!$D$44*(1+$G288)^(10-1)-('1.Inputs'!$D$20/'1.Inputs'!$D$27+'1.Inputs'!$D$23/'1.Inputs'!$D$28)))*'1.Inputs'!$D$53+('1.Inputs'!$D$20/'1.Inputs'!$D$27+'1.Inputs'!$D$23/'1.Inputs'!$D$28)-(Q288-P288)+(('1.Inputs'!$D$20+'1.Inputs'!$D$23-('1.Inputs'!$D$20/'1.Inputs'!$D$27+'1.Inputs'!$D$23/'1.Inputs'!$D$28)*'1.Inputs'!$D$10)*'1.Inputs'!$D$60+'1.Inputs'!$D$19*'1.Inputs'!$D$59+Q288)</f>
        <v>3174822922.553123</v>
      </c>
      <c r="AC288" s="36">
        <f ca="1">S288-AC$13-AC$14+MIN(AC$13,MAX(0,((('1.Inputs'!$D$37*12*IF(1=1,'1.Inputs'!$D$38,IF(1=2,'1.Inputs'!$D$39,$E288)))*$F288*(('1.Inputs'!$D$40)+(1-'1.Inputs'!$D$40)*(1+'1.Inputs'!$D$41))*(1+$G288)^(1-1))-(('1.Inputs'!$D$37*12*IF(1=1,'1.Inputs'!$D$38,IF(1=2,'1.Inputs'!$D$39,$E288)))/(1-'1.Inputs'!$D$42)*$D288*(1+$G288)^(1-1))-('1.Inputs'!$D$37*12*IF(1=1,'1.Inputs'!$D$38,IF(1=2,'1.Inputs'!$D$39,$E288)))*'1.Inputs'!$D$43*(1+$G288)^(1-1)-'1.Inputs'!$D$44*(1+$G288)^(1-1)-('1.Inputs'!$D$20/'1.Inputs'!$D$27+'1.Inputs'!$D$23/'1.Inputs'!$D$28))))*'1.Inputs'!$D$53</f>
        <v>-642153903.85153508</v>
      </c>
      <c r="AD288" s="36">
        <f ca="1">T288-AD$13-AD$14+MIN(AD$13,MAX(0,((('1.Inputs'!$D$37*12*IF(2=1,'1.Inputs'!$D$38,IF(2=2,'1.Inputs'!$D$39,$E288)))*$F288*(('1.Inputs'!$D$40)+(1-'1.Inputs'!$D$40)*(1+'1.Inputs'!$D$41))*(1+$G288)^(2-1))-(('1.Inputs'!$D$37*12*IF(2=1,'1.Inputs'!$D$38,IF(2=2,'1.Inputs'!$D$39,$E288)))/(1-'1.Inputs'!$D$42)*$D288*(1+$G288)^(2-1))-('1.Inputs'!$D$37*12*IF(2=1,'1.Inputs'!$D$38,IF(2=2,'1.Inputs'!$D$39,$E288)))*'1.Inputs'!$D$43*(1+$G288)^(2-1)-'1.Inputs'!$D$44*(1+$G288)^(2-1)-('1.Inputs'!$D$20/'1.Inputs'!$D$27+'1.Inputs'!$D$23/'1.Inputs'!$D$28))))*'1.Inputs'!$D$53</f>
        <v>100925465.24429286</v>
      </c>
      <c r="AE288" s="36">
        <f ca="1">U288-AE$13-AE$14+MIN(AE$13,MAX(0,((('1.Inputs'!$D$37*12*IF(3=1,'1.Inputs'!$D$38,IF(3=2,'1.Inputs'!$D$39,$E288)))*$F288*(('1.Inputs'!$D$40)+(1-'1.Inputs'!$D$40)*(1+'1.Inputs'!$D$41))*(1+$G288)^(3-1))-(('1.Inputs'!$D$37*12*IF(3=1,'1.Inputs'!$D$38,IF(3=2,'1.Inputs'!$D$39,$E288)))/(1-'1.Inputs'!$D$42)*$D288*(1+$G288)^(3-1))-('1.Inputs'!$D$37*12*IF(3=1,'1.Inputs'!$D$38,IF(3=2,'1.Inputs'!$D$39,$E288)))*'1.Inputs'!$D$43*(1+$G288)^(3-1)-'1.Inputs'!$D$44*(1+$G288)^(3-1)-('1.Inputs'!$D$20/'1.Inputs'!$D$27+'1.Inputs'!$D$23/'1.Inputs'!$D$28))))*'1.Inputs'!$D$53</f>
        <v>170796364.6401341</v>
      </c>
      <c r="AF288" s="36">
        <f ca="1">V288-AF$13-AF$14+MIN(AF$13,MAX(0,((('1.Inputs'!$D$37*12*IF(4=1,'1.Inputs'!$D$38,IF(4=2,'1.Inputs'!$D$39,$E288)))*$F288*(('1.Inputs'!$D$40)+(1-'1.Inputs'!$D$40)*(1+'1.Inputs'!$D$41))*(1+$G288)^(4-1))-(('1.Inputs'!$D$37*12*IF(4=1,'1.Inputs'!$D$38,IF(4=2,'1.Inputs'!$D$39,$E288)))/(1-'1.Inputs'!$D$42)*$D288*(1+$G288)^(4-1))-('1.Inputs'!$D$37*12*IF(4=1,'1.Inputs'!$D$38,IF(4=2,'1.Inputs'!$D$39,$E288)))*'1.Inputs'!$D$43*(1+$G288)^(4-1)-'1.Inputs'!$D$44*(1+$G288)^(4-1)-('1.Inputs'!$D$20/'1.Inputs'!$D$27+'1.Inputs'!$D$23/'1.Inputs'!$D$28))))*'1.Inputs'!$D$53</f>
        <v>386519136.50188184</v>
      </c>
      <c r="AG288" s="36">
        <f ca="1">W288-AG$13-AG$14+MIN(AG$13,MAX(0,((('1.Inputs'!$D$37*12*IF(5=1,'1.Inputs'!$D$38,IF(5=2,'1.Inputs'!$D$39,$E288)))*$F288*(('1.Inputs'!$D$40)+(1-'1.Inputs'!$D$40)*(1+'1.Inputs'!$D$41))*(1+$G288)^(5-1))-(('1.Inputs'!$D$37*12*IF(5=1,'1.Inputs'!$D$38,IF(5=2,'1.Inputs'!$D$39,$E288)))/(1-'1.Inputs'!$D$42)*$D288*(1+$G288)^(5-1))-('1.Inputs'!$D$37*12*IF(5=1,'1.Inputs'!$D$38,IF(5=2,'1.Inputs'!$D$39,$E288)))*'1.Inputs'!$D$43*(1+$G288)^(5-1)-'1.Inputs'!$D$44*(1+$G288)^(5-1)-('1.Inputs'!$D$20/'1.Inputs'!$D$27+'1.Inputs'!$D$23/'1.Inputs'!$D$28))))*'1.Inputs'!$D$53</f>
        <v>426903383.42422092</v>
      </c>
      <c r="AH288" s="36">
        <f ca="1">X288-AH$13-AH$14+MIN(AH$13,MAX(0,((('1.Inputs'!$D$37*12*IF(6=1,'1.Inputs'!$D$38,IF(6=2,'1.Inputs'!$D$39,$E288)))*$F288*(('1.Inputs'!$D$40)+(1-'1.Inputs'!$D$40)*(1+'1.Inputs'!$D$41))*(1+$G288)^(6-1))-(('1.Inputs'!$D$37*12*IF(6=1,'1.Inputs'!$D$38,IF(6=2,'1.Inputs'!$D$39,$E288)))/(1-'1.Inputs'!$D$42)*$D288*(1+$G288)^(6-1))-('1.Inputs'!$D$37*12*IF(6=1,'1.Inputs'!$D$38,IF(6=2,'1.Inputs'!$D$39,$E288)))*'1.Inputs'!$D$43*(1+$G288)^(6-1)-'1.Inputs'!$D$44*(1+$G288)^(6-1)-('1.Inputs'!$D$20/'1.Inputs'!$D$27+'1.Inputs'!$D$23/'1.Inputs'!$D$28))))*'1.Inputs'!$D$53</f>
        <v>467966280.70803738</v>
      </c>
      <c r="AI288" s="36">
        <f ca="1">Y288-AI$13-AI$14+MIN(AI$13,MAX(0,((('1.Inputs'!$D$37*12*IF(7=1,'1.Inputs'!$D$38,IF(7=2,'1.Inputs'!$D$39,$E288)))*$F288*(('1.Inputs'!$D$40)+(1-'1.Inputs'!$D$40)*(1+'1.Inputs'!$D$41))*(1+$G288)^(7-1))-(('1.Inputs'!$D$37*12*IF(7=1,'1.Inputs'!$D$38,IF(7=2,'1.Inputs'!$D$39,$E288)))/(1-'1.Inputs'!$D$42)*$D288*(1+$G288)^(7-1))-('1.Inputs'!$D$37*12*IF(7=1,'1.Inputs'!$D$38,IF(7=2,'1.Inputs'!$D$39,$E288)))*'1.Inputs'!$D$43*(1+$G288)^(7-1)-'1.Inputs'!$D$44*(1+$G288)^(7-1)-('1.Inputs'!$D$20/'1.Inputs'!$D$27+'1.Inputs'!$D$23/'1.Inputs'!$D$28))))*'1.Inputs'!$D$53</f>
        <v>509729557.02609301</v>
      </c>
      <c r="AJ288" s="36">
        <f ca="1">Z288-AJ$13-AJ$14+MIN(AJ$13,MAX(0,((('1.Inputs'!$D$37*12*IF(8=1,'1.Inputs'!$D$38,IF(8=2,'1.Inputs'!$D$39,$E288)))*$F288*(('1.Inputs'!$D$40)+(1-'1.Inputs'!$D$40)*(1+'1.Inputs'!$D$41))*(1+$G288)^(8-1))-(('1.Inputs'!$D$37*12*IF(8=1,'1.Inputs'!$D$38,IF(8=2,'1.Inputs'!$D$39,$E288)))/(1-'1.Inputs'!$D$42)*$D288*(1+$G288)^(8-1))-('1.Inputs'!$D$37*12*IF(8=1,'1.Inputs'!$D$38,IF(8=2,'1.Inputs'!$D$39,$E288)))*'1.Inputs'!$D$43*(1+$G288)^(8-1)-'1.Inputs'!$D$44*(1+$G288)^(8-1)-('1.Inputs'!$D$20/'1.Inputs'!$D$27+'1.Inputs'!$D$23/'1.Inputs'!$D$28))))*'1.Inputs'!$D$53</f>
        <v>798215636.74844122</v>
      </c>
      <c r="AK288" s="36">
        <f ca="1">AA288-AK$13-AK$14+MIN(AK$13,MAX(0,((('1.Inputs'!$D$37*12*IF(9=1,'1.Inputs'!$D$38,IF(9=2,'1.Inputs'!$D$39,$E288)))*$F288*(('1.Inputs'!$D$40)+(1-'1.Inputs'!$D$40)*(1+'1.Inputs'!$D$41))*(1+$G288)^(9-1))-(('1.Inputs'!$D$37*12*IF(9=1,'1.Inputs'!$D$38,IF(9=2,'1.Inputs'!$D$39,$E288)))/(1-'1.Inputs'!$D$42)*$D288*(1+$G288)^(9-1))-('1.Inputs'!$D$37*12*IF(9=1,'1.Inputs'!$D$38,IF(9=2,'1.Inputs'!$D$39,$E288)))*'1.Inputs'!$D$43*(1+$G288)^(9-1)-'1.Inputs'!$D$44*(1+$G288)^(9-1)-('1.Inputs'!$D$20/'1.Inputs'!$D$27+'1.Inputs'!$D$23/'1.Inputs'!$D$28))))*'1.Inputs'!$D$53</f>
        <v>822259662.21690392</v>
      </c>
      <c r="AL288" s="36">
        <f ca="1">AB288-AL$13-AL$14+MIN(AL$13,MAX(0,((('1.Inputs'!$D$37*12*IF(10=1,'1.Inputs'!$D$38,IF(10=2,'1.Inputs'!$D$39,$E288)))*$F288*(('1.Inputs'!$D$40)+(1-'1.Inputs'!$D$40)*(1+'1.Inputs'!$D$41))*(1+$G288)^(10-1))-(('1.Inputs'!$D$37*12*IF(10=1,'1.Inputs'!$D$38,IF(10=2,'1.Inputs'!$D$39,$E288)))/(1-'1.Inputs'!$D$42)*$D288*(1+$G288)^(10-1))-('1.Inputs'!$D$37*12*IF(10=1,'1.Inputs'!$D$38,IF(10=2,'1.Inputs'!$D$39,$E288)))*'1.Inputs'!$D$43*(1+$G288)^(10-1)-'1.Inputs'!$D$44*(1+$G288)^(10-1)-('1.Inputs'!$D$20/'1.Inputs'!$D$27+'1.Inputs'!$D$23/'1.Inputs'!$D$28))))*'1.Inputs'!$D$53+'1.Inputs'!$D$35</f>
        <v>3974822922.553123</v>
      </c>
      <c r="AM288" s="48">
        <f ca="1">R288+NPV('1.Inputs'!$D$55,S288:AB288)</f>
        <v>1256498754.0776081</v>
      </c>
      <c r="AN288" s="48">
        <f ca="1">-('1.Inputs'!$D$24*(1-'1.Inputs'!$D$31)+'1.Inputs'!$D$35)+NPV('1.Inputs'!$D$54,AC288:AL288)</f>
        <v>-111244495.91548276</v>
      </c>
      <c r="AO288" s="36">
        <f t="shared" ca="1" si="37"/>
        <v>-3.6450885741141965</v>
      </c>
      <c r="AP288" s="36">
        <f t="shared" ca="1" si="38"/>
        <v>1.3026838532523732</v>
      </c>
      <c r="AQ288" s="36">
        <f ca="1">'1.Inputs'!$D$35+MIN(SUM($AC288:AC288),SUM($AC288:AD288),SUM($AC288:AE288),SUM($AC288:AF288),SUM($AC288:AG288),SUM($AC288:AH288),SUM($AC288:AI288),SUM($AC288:AJ288),SUM($AC288:AK288),SUM($AC288:AL288))</f>
        <v>157846096.14846492</v>
      </c>
      <c r="AR288" s="36">
        <f ca="1">IF(AP288&lt;'1.Inputs'!$D$57,1,0)</f>
        <v>0</v>
      </c>
      <c r="AS288" s="36">
        <f t="shared" ca="1" si="39"/>
        <v>0</v>
      </c>
    </row>
    <row r="289" spans="2:45" ht="15" customHeight="1" x14ac:dyDescent="0.25">
      <c r="B289" s="36">
        <v>274</v>
      </c>
      <c r="C289" s="36">
        <f t="shared" ca="1" si="32"/>
        <v>0.49255302575090398</v>
      </c>
      <c r="D289" s="36">
        <f t="shared" ca="1" si="33"/>
        <v>19246.974743262861</v>
      </c>
      <c r="E289" s="47">
        <f t="shared" ca="1" si="34"/>
        <v>0.82749215603236081</v>
      </c>
      <c r="F289" s="36">
        <f t="shared" ca="1" si="35"/>
        <v>28435.133150045185</v>
      </c>
      <c r="G289" s="36">
        <f t="shared" ca="1" si="36"/>
        <v>5.47429377697186E-2</v>
      </c>
      <c r="H289" s="36">
        <f ca="1">((('1.Inputs'!$D$37*12*IF(1=1,'1.Inputs'!$D$38,IF(1=2,'1.Inputs'!$D$39,$E289)))*$F289*(('1.Inputs'!$D$40)+(1-'1.Inputs'!$D$40)*(1+'1.Inputs'!$D$41))*(1+$G289)^(1-1))*'1.Inputs'!$D$47+(('1.Inputs'!$D$37*12*IF(1=1,'1.Inputs'!$D$38,IF(1=2,'1.Inputs'!$D$39,$E289)))/(1-'1.Inputs'!$D$42)*$D289*(1+$G289)^(1-1))*('1.Inputs'!$D$48-'1.Inputs'!$D$49))/'1.Inputs'!$D$51</f>
        <v>762837124.59909189</v>
      </c>
      <c r="I289" s="36">
        <f ca="1">((('1.Inputs'!$D$37*12*IF(2=1,'1.Inputs'!$D$38,IF(2=2,'1.Inputs'!$D$39,$E289)))*$F289*(('1.Inputs'!$D$40)+(1-'1.Inputs'!$D$40)*(1+'1.Inputs'!$D$41))*(1+$G289)^(2-1))*'1.Inputs'!$D$47+(('1.Inputs'!$D$37*12*IF(2=1,'1.Inputs'!$D$38,IF(2=2,'1.Inputs'!$D$39,$E289)))/(1-'1.Inputs'!$D$42)*$D289*(1+$G289)^(2-1))*('1.Inputs'!$D$48-'1.Inputs'!$D$49))/'1.Inputs'!$D$51</f>
        <v>1126435897.7752316</v>
      </c>
      <c r="J289" s="36">
        <f ca="1">((('1.Inputs'!$D$37*12*IF(3=1,'1.Inputs'!$D$38,IF(3=2,'1.Inputs'!$D$39,$E289)))*$F289*(('1.Inputs'!$D$40)+(1-'1.Inputs'!$D$40)*(1+'1.Inputs'!$D$41))*(1+$G289)^(3-1))*'1.Inputs'!$D$47+(('1.Inputs'!$D$37*12*IF(3=1,'1.Inputs'!$D$38,IF(3=2,'1.Inputs'!$D$39,$E289)))/(1-'1.Inputs'!$D$42)*$D289*(1+$G289)^(3-1))*('1.Inputs'!$D$48-'1.Inputs'!$D$49))/'1.Inputs'!$D$51</f>
        <v>1404490979.2477083</v>
      </c>
      <c r="K289" s="36">
        <f ca="1">((('1.Inputs'!$D$37*12*IF(4=1,'1.Inputs'!$D$38,IF(4=2,'1.Inputs'!$D$39,$E289)))*$F289*(('1.Inputs'!$D$40)+(1-'1.Inputs'!$D$40)*(1+'1.Inputs'!$D$41))*(1+$G289)^(4-1))*'1.Inputs'!$D$47+(('1.Inputs'!$D$37*12*IF(4=1,'1.Inputs'!$D$38,IF(4=2,'1.Inputs'!$D$39,$E289)))/(1-'1.Inputs'!$D$42)*$D289*(1+$G289)^(4-1))*('1.Inputs'!$D$48-'1.Inputs'!$D$49))/'1.Inputs'!$D$51</f>
        <v>1481376941.5227969</v>
      </c>
      <c r="L289" s="36">
        <f ca="1">((('1.Inputs'!$D$37*12*IF(5=1,'1.Inputs'!$D$38,IF(5=2,'1.Inputs'!$D$39,$E289)))*$F289*(('1.Inputs'!$D$40)+(1-'1.Inputs'!$D$40)*(1+'1.Inputs'!$D$41))*(1+$G289)^(5-1))*'1.Inputs'!$D$47+(('1.Inputs'!$D$37*12*IF(5=1,'1.Inputs'!$D$38,IF(5=2,'1.Inputs'!$D$39,$E289)))/(1-'1.Inputs'!$D$42)*$D289*(1+$G289)^(5-1))*('1.Inputs'!$D$48-'1.Inputs'!$D$49))/'1.Inputs'!$D$51</f>
        <v>1562471867.2460754</v>
      </c>
      <c r="M289" s="36">
        <f ca="1">((('1.Inputs'!$D$37*12*IF(6=1,'1.Inputs'!$D$38,IF(6=2,'1.Inputs'!$D$39,$E289)))*$F289*(('1.Inputs'!$D$40)+(1-'1.Inputs'!$D$40)*(1+'1.Inputs'!$D$41))*(1+$G289)^(6-1))*'1.Inputs'!$D$47+(('1.Inputs'!$D$37*12*IF(6=1,'1.Inputs'!$D$38,IF(6=2,'1.Inputs'!$D$39,$E289)))/(1-'1.Inputs'!$D$42)*$D289*(1+$G289)^(6-1))*('1.Inputs'!$D$48-'1.Inputs'!$D$49))/'1.Inputs'!$D$51</f>
        <v>1648006167.4416633</v>
      </c>
      <c r="N289" s="36">
        <f ca="1">((('1.Inputs'!$D$37*12*IF(7=1,'1.Inputs'!$D$38,IF(7=2,'1.Inputs'!$D$39,$E289)))*$F289*(('1.Inputs'!$D$40)+(1-'1.Inputs'!$D$40)*(1+'1.Inputs'!$D$41))*(1+$G289)^(7-1))*'1.Inputs'!$D$47+(('1.Inputs'!$D$37*12*IF(7=1,'1.Inputs'!$D$38,IF(7=2,'1.Inputs'!$D$39,$E289)))/(1-'1.Inputs'!$D$42)*$D289*(1+$G289)^(7-1))*('1.Inputs'!$D$48-'1.Inputs'!$D$49))/'1.Inputs'!$D$51</f>
        <v>1738222866.5100346</v>
      </c>
      <c r="O289" s="36">
        <f ca="1">((('1.Inputs'!$D$37*12*IF(8=1,'1.Inputs'!$D$38,IF(8=2,'1.Inputs'!$D$39,$E289)))*$F289*(('1.Inputs'!$D$40)+(1-'1.Inputs'!$D$40)*(1+'1.Inputs'!$D$41))*(1+$G289)^(8-1))*'1.Inputs'!$D$47+(('1.Inputs'!$D$37*12*IF(8=1,'1.Inputs'!$D$38,IF(8=2,'1.Inputs'!$D$39,$E289)))/(1-'1.Inputs'!$D$42)*$D289*(1+$G289)^(8-1))*('1.Inputs'!$D$48-'1.Inputs'!$D$49))/'1.Inputs'!$D$51</f>
        <v>1833378292.7212956</v>
      </c>
      <c r="P289" s="36">
        <f ca="1">((('1.Inputs'!$D$37*12*IF(9=1,'1.Inputs'!$D$38,IF(9=2,'1.Inputs'!$D$39,$E289)))*$F289*(('1.Inputs'!$D$40)+(1-'1.Inputs'!$D$40)*(1+'1.Inputs'!$D$41))*(1+$G289)^(9-1))*'1.Inputs'!$D$47+(('1.Inputs'!$D$37*12*IF(9=1,'1.Inputs'!$D$38,IF(9=2,'1.Inputs'!$D$39,$E289)))/(1-'1.Inputs'!$D$42)*$D289*(1+$G289)^(9-1))*('1.Inputs'!$D$48-'1.Inputs'!$D$49))/'1.Inputs'!$D$51</f>
        <v>1933742806.5080903</v>
      </c>
      <c r="Q289" s="36">
        <f ca="1">((('1.Inputs'!$D$37*12*IF(10=1,'1.Inputs'!$D$38,IF(10=2,'1.Inputs'!$D$39,$E289)))*$F289*(('1.Inputs'!$D$40)+(1-'1.Inputs'!$D$40)*(1+'1.Inputs'!$D$41))*(1+$G289)^(10-1))*'1.Inputs'!$D$47+(('1.Inputs'!$D$37*12*IF(10=1,'1.Inputs'!$D$38,IF(10=2,'1.Inputs'!$D$39,$E289)))/(1-'1.Inputs'!$D$42)*$D289*(1+$G289)^(10-1))*('1.Inputs'!$D$48-'1.Inputs'!$D$49))/'1.Inputs'!$D$51</f>
        <v>2039601568.6274037</v>
      </c>
      <c r="R289" s="36">
        <f>-'1.Inputs'!$D$24</f>
        <v>-2050000000</v>
      </c>
      <c r="S289" s="36">
        <f ca="1">((('1.Inputs'!$D$37*12*IF(1=1,'1.Inputs'!$D$38,IF(1=2,'1.Inputs'!$D$39,$E289)))*$F289*(('1.Inputs'!$D$40)+(1-'1.Inputs'!$D$40)*(1+'1.Inputs'!$D$41))*(1+$G289)^(1-1))-(('1.Inputs'!$D$37*12*IF(1=1,'1.Inputs'!$D$38,IF(1=2,'1.Inputs'!$D$39,$E289)))/(1-'1.Inputs'!$D$42)*$D289*(1+$G289)^(1-1))-('1.Inputs'!$D$37*12*IF(1=1,'1.Inputs'!$D$38,IF(1=2,'1.Inputs'!$D$39,$E289)))*'1.Inputs'!$D$43*(1+$G289)^(1-1)-'1.Inputs'!$D$44*(1+$G289)^(1-1)-('1.Inputs'!$D$20/'1.Inputs'!$D$27+'1.Inputs'!$D$23/'1.Inputs'!$D$28))-MAX(0,((('1.Inputs'!$D$37*12*IF(1=1,'1.Inputs'!$D$38,IF(1=2,'1.Inputs'!$D$39,$E289)))*$F289*(('1.Inputs'!$D$40)+(1-'1.Inputs'!$D$40)*(1+'1.Inputs'!$D$41))*(1+$G289)^(1-1))-(('1.Inputs'!$D$37*12*IF(1=1,'1.Inputs'!$D$38,IF(1=2,'1.Inputs'!$D$39,$E289)))/(1-'1.Inputs'!$D$42)*$D289*(1+$G289)^(1-1))-('1.Inputs'!$D$37*12*IF(1=1,'1.Inputs'!$D$38,IF(1=2,'1.Inputs'!$D$39,$E289)))*'1.Inputs'!$D$43*(1+$G289)^(1-1)-'1.Inputs'!$D$44*(1+$G289)^(1-1)-('1.Inputs'!$D$20/'1.Inputs'!$D$27+'1.Inputs'!$D$23/'1.Inputs'!$D$28)))*'1.Inputs'!$D$53+('1.Inputs'!$D$20/'1.Inputs'!$D$27+'1.Inputs'!$D$23/'1.Inputs'!$D$28)-H289</f>
        <v>-750602439.79652679</v>
      </c>
      <c r="T289" s="36">
        <f ca="1">((('1.Inputs'!$D$37*12*IF(2=1,'1.Inputs'!$D$38,IF(2=2,'1.Inputs'!$D$39,$E289)))*$F289*(('1.Inputs'!$D$40)+(1-'1.Inputs'!$D$40)*(1+'1.Inputs'!$D$41))*(1+$G289)^(2-1))-(('1.Inputs'!$D$37*12*IF(2=1,'1.Inputs'!$D$38,IF(2=2,'1.Inputs'!$D$39,$E289)))/(1-'1.Inputs'!$D$42)*$D289*(1+$G289)^(2-1))-('1.Inputs'!$D$37*12*IF(2=1,'1.Inputs'!$D$38,IF(2=2,'1.Inputs'!$D$39,$E289)))*'1.Inputs'!$D$43*(1+$G289)^(2-1)-'1.Inputs'!$D$44*(1+$G289)^(2-1)-('1.Inputs'!$D$20/'1.Inputs'!$D$27+'1.Inputs'!$D$23/'1.Inputs'!$D$28))-MAX(0,((('1.Inputs'!$D$37*12*IF(2=1,'1.Inputs'!$D$38,IF(2=2,'1.Inputs'!$D$39,$E289)))*$F289*(('1.Inputs'!$D$40)+(1-'1.Inputs'!$D$40)*(1+'1.Inputs'!$D$41))*(1+$G289)^(2-1))-(('1.Inputs'!$D$37*12*IF(2=1,'1.Inputs'!$D$38,IF(2=2,'1.Inputs'!$D$39,$E289)))/(1-'1.Inputs'!$D$42)*$D289*(1+$G289)^(2-1))-('1.Inputs'!$D$37*12*IF(2=1,'1.Inputs'!$D$38,IF(2=2,'1.Inputs'!$D$39,$E289)))*'1.Inputs'!$D$43*(1+$G289)^(2-1)-'1.Inputs'!$D$44*(1+$G289)^(2-1)-('1.Inputs'!$D$20/'1.Inputs'!$D$27+'1.Inputs'!$D$23/'1.Inputs'!$D$28)))*'1.Inputs'!$D$53+('1.Inputs'!$D$20/'1.Inputs'!$D$27+'1.Inputs'!$D$23/'1.Inputs'!$D$28)-(I289-H289)</f>
        <v>-57795878.611902058</v>
      </c>
      <c r="U289" s="36">
        <f ca="1">((('1.Inputs'!$D$37*12*IF(3=1,'1.Inputs'!$D$38,IF(3=2,'1.Inputs'!$D$39,$E289)))*$F289*(('1.Inputs'!$D$40)+(1-'1.Inputs'!$D$40)*(1+'1.Inputs'!$D$41))*(1+$G289)^(3-1))-(('1.Inputs'!$D$37*12*IF(3=1,'1.Inputs'!$D$38,IF(3=2,'1.Inputs'!$D$39,$E289)))/(1-'1.Inputs'!$D$42)*$D289*(1+$G289)^(3-1))-('1.Inputs'!$D$37*12*IF(3=1,'1.Inputs'!$D$38,IF(3=2,'1.Inputs'!$D$39,$E289)))*'1.Inputs'!$D$43*(1+$G289)^(3-1)-'1.Inputs'!$D$44*(1+$G289)^(3-1)-('1.Inputs'!$D$20/'1.Inputs'!$D$27+'1.Inputs'!$D$23/'1.Inputs'!$D$28))-MAX(0,((('1.Inputs'!$D$37*12*IF(3=1,'1.Inputs'!$D$38,IF(3=2,'1.Inputs'!$D$39,$E289)))*$F289*(('1.Inputs'!$D$40)+(1-'1.Inputs'!$D$40)*(1+'1.Inputs'!$D$41))*(1+$G289)^(3-1))-(('1.Inputs'!$D$37*12*IF(3=1,'1.Inputs'!$D$38,IF(3=2,'1.Inputs'!$D$39,$E289)))/(1-'1.Inputs'!$D$42)*$D289*(1+$G289)^(3-1))-('1.Inputs'!$D$37*12*IF(3=1,'1.Inputs'!$D$38,IF(3=2,'1.Inputs'!$D$39,$E289)))*'1.Inputs'!$D$43*(1+$G289)^(3-1)-'1.Inputs'!$D$44*(1+$G289)^(3-1)-('1.Inputs'!$D$20/'1.Inputs'!$D$27+'1.Inputs'!$D$23/'1.Inputs'!$D$28)))*'1.Inputs'!$D$53+('1.Inputs'!$D$20/'1.Inputs'!$D$27+'1.Inputs'!$D$23/'1.Inputs'!$D$28)-(J289-I289)</f>
        <v>210102013.57948828</v>
      </c>
      <c r="V289" s="36">
        <f ca="1">((('1.Inputs'!$D$37*12*IF(4=1,'1.Inputs'!$D$38,IF(4=2,'1.Inputs'!$D$39,$E289)))*$F289*(('1.Inputs'!$D$40)+(1-'1.Inputs'!$D$40)*(1+'1.Inputs'!$D$41))*(1+$G289)^(4-1))-(('1.Inputs'!$D$37*12*IF(4=1,'1.Inputs'!$D$38,IF(4=2,'1.Inputs'!$D$39,$E289)))/(1-'1.Inputs'!$D$42)*$D289*(1+$G289)^(4-1))-('1.Inputs'!$D$37*12*IF(4=1,'1.Inputs'!$D$38,IF(4=2,'1.Inputs'!$D$39,$E289)))*'1.Inputs'!$D$43*(1+$G289)^(4-1)-'1.Inputs'!$D$44*(1+$G289)^(4-1)-('1.Inputs'!$D$20/'1.Inputs'!$D$27+'1.Inputs'!$D$23/'1.Inputs'!$D$28))-MAX(0,((('1.Inputs'!$D$37*12*IF(4=1,'1.Inputs'!$D$38,IF(4=2,'1.Inputs'!$D$39,$E289)))*$F289*(('1.Inputs'!$D$40)+(1-'1.Inputs'!$D$40)*(1+'1.Inputs'!$D$41))*(1+$G289)^(4-1))-(('1.Inputs'!$D$37*12*IF(4=1,'1.Inputs'!$D$38,IF(4=2,'1.Inputs'!$D$39,$E289)))/(1-'1.Inputs'!$D$42)*$D289*(1+$G289)^(4-1))-('1.Inputs'!$D$37*12*IF(4=1,'1.Inputs'!$D$38,IF(4=2,'1.Inputs'!$D$39,$E289)))*'1.Inputs'!$D$43*(1+$G289)^(4-1)-'1.Inputs'!$D$44*(1+$G289)^(4-1)-('1.Inputs'!$D$20/'1.Inputs'!$D$27+'1.Inputs'!$D$23/'1.Inputs'!$D$28)))*'1.Inputs'!$D$53+('1.Inputs'!$D$20/'1.Inputs'!$D$27+'1.Inputs'!$D$23/'1.Inputs'!$D$28)-(K289-J289)</f>
        <v>435407682.44353366</v>
      </c>
      <c r="W289" s="36">
        <f ca="1">((('1.Inputs'!$D$37*12*IF(5=1,'1.Inputs'!$D$38,IF(5=2,'1.Inputs'!$D$39,$E289)))*$F289*(('1.Inputs'!$D$40)+(1-'1.Inputs'!$D$40)*(1+'1.Inputs'!$D$41))*(1+$G289)^(5-1))-(('1.Inputs'!$D$37*12*IF(5=1,'1.Inputs'!$D$38,IF(5=2,'1.Inputs'!$D$39,$E289)))/(1-'1.Inputs'!$D$42)*$D289*(1+$G289)^(5-1))-('1.Inputs'!$D$37*12*IF(5=1,'1.Inputs'!$D$38,IF(5=2,'1.Inputs'!$D$39,$E289)))*'1.Inputs'!$D$43*(1+$G289)^(5-1)-'1.Inputs'!$D$44*(1+$G289)^(5-1)-('1.Inputs'!$D$20/'1.Inputs'!$D$27+'1.Inputs'!$D$23/'1.Inputs'!$D$28))-MAX(0,((('1.Inputs'!$D$37*12*IF(5=1,'1.Inputs'!$D$38,IF(5=2,'1.Inputs'!$D$39,$E289)))*$F289*(('1.Inputs'!$D$40)+(1-'1.Inputs'!$D$40)*(1+'1.Inputs'!$D$41))*(1+$G289)^(5-1))-(('1.Inputs'!$D$37*12*IF(5=1,'1.Inputs'!$D$38,IF(5=2,'1.Inputs'!$D$39,$E289)))/(1-'1.Inputs'!$D$42)*$D289*(1+$G289)^(5-1))-('1.Inputs'!$D$37*12*IF(5=1,'1.Inputs'!$D$38,IF(5=2,'1.Inputs'!$D$39,$E289)))*'1.Inputs'!$D$43*(1+$G289)^(5-1)-'1.Inputs'!$D$44*(1+$G289)^(5-1)-('1.Inputs'!$D$20/'1.Inputs'!$D$27+'1.Inputs'!$D$23/'1.Inputs'!$D$28)))*'1.Inputs'!$D$53+('1.Inputs'!$D$20/'1.Inputs'!$D$27+'1.Inputs'!$D$23/'1.Inputs'!$D$28)-(L289-K289)</f>
        <v>456656574.29837847</v>
      </c>
      <c r="X289" s="36">
        <f ca="1">((('1.Inputs'!$D$37*12*IF(6=1,'1.Inputs'!$D$38,IF(6=2,'1.Inputs'!$D$39,$E289)))*$F289*(('1.Inputs'!$D$40)+(1-'1.Inputs'!$D$40)*(1+'1.Inputs'!$D$41))*(1+$G289)^(6-1))-(('1.Inputs'!$D$37*12*IF(6=1,'1.Inputs'!$D$38,IF(6=2,'1.Inputs'!$D$39,$E289)))/(1-'1.Inputs'!$D$42)*$D289*(1+$G289)^(6-1))-('1.Inputs'!$D$37*12*IF(6=1,'1.Inputs'!$D$38,IF(6=2,'1.Inputs'!$D$39,$E289)))*'1.Inputs'!$D$43*(1+$G289)^(6-1)-'1.Inputs'!$D$44*(1+$G289)^(6-1)-('1.Inputs'!$D$20/'1.Inputs'!$D$27+'1.Inputs'!$D$23/'1.Inputs'!$D$28))-MAX(0,((('1.Inputs'!$D$37*12*IF(6=1,'1.Inputs'!$D$38,IF(6=2,'1.Inputs'!$D$39,$E289)))*$F289*(('1.Inputs'!$D$40)+(1-'1.Inputs'!$D$40)*(1+'1.Inputs'!$D$41))*(1+$G289)^(6-1))-(('1.Inputs'!$D$37*12*IF(6=1,'1.Inputs'!$D$38,IF(6=2,'1.Inputs'!$D$39,$E289)))/(1-'1.Inputs'!$D$42)*$D289*(1+$G289)^(6-1))-('1.Inputs'!$D$37*12*IF(6=1,'1.Inputs'!$D$38,IF(6=2,'1.Inputs'!$D$39,$E289)))*'1.Inputs'!$D$43*(1+$G289)^(6-1)-'1.Inputs'!$D$44*(1+$G289)^(6-1)-('1.Inputs'!$D$20/'1.Inputs'!$D$27+'1.Inputs'!$D$23/'1.Inputs'!$D$28)))*'1.Inputs'!$D$53+('1.Inputs'!$D$20/'1.Inputs'!$D$27+'1.Inputs'!$D$23/'1.Inputs'!$D$28)-(M289-L289)</f>
        <v>479068692.91770792</v>
      </c>
      <c r="Y289" s="36">
        <f ca="1">((('1.Inputs'!$D$37*12*IF(7=1,'1.Inputs'!$D$38,IF(7=2,'1.Inputs'!$D$39,$E289)))*$F289*(('1.Inputs'!$D$40)+(1-'1.Inputs'!$D$40)*(1+'1.Inputs'!$D$41))*(1+$G289)^(7-1))-(('1.Inputs'!$D$37*12*IF(7=1,'1.Inputs'!$D$38,IF(7=2,'1.Inputs'!$D$39,$E289)))/(1-'1.Inputs'!$D$42)*$D289*(1+$G289)^(7-1))-('1.Inputs'!$D$37*12*IF(7=1,'1.Inputs'!$D$38,IF(7=2,'1.Inputs'!$D$39,$E289)))*'1.Inputs'!$D$43*(1+$G289)^(7-1)-'1.Inputs'!$D$44*(1+$G289)^(7-1)-('1.Inputs'!$D$20/'1.Inputs'!$D$27+'1.Inputs'!$D$23/'1.Inputs'!$D$28))-MAX(0,((('1.Inputs'!$D$37*12*IF(7=1,'1.Inputs'!$D$38,IF(7=2,'1.Inputs'!$D$39,$E289)))*$F289*(('1.Inputs'!$D$40)+(1-'1.Inputs'!$D$40)*(1+'1.Inputs'!$D$41))*(1+$G289)^(7-1))-(('1.Inputs'!$D$37*12*IF(7=1,'1.Inputs'!$D$38,IF(7=2,'1.Inputs'!$D$39,$E289)))/(1-'1.Inputs'!$D$42)*$D289*(1+$G289)^(7-1))-('1.Inputs'!$D$37*12*IF(7=1,'1.Inputs'!$D$38,IF(7=2,'1.Inputs'!$D$39,$E289)))*'1.Inputs'!$D$43*(1+$G289)^(7-1)-'1.Inputs'!$D$44*(1+$G289)^(7-1)-('1.Inputs'!$D$20/'1.Inputs'!$D$27+'1.Inputs'!$D$23/'1.Inputs'!$D$28)))*'1.Inputs'!$D$53+('1.Inputs'!$D$20/'1.Inputs'!$D$27+'1.Inputs'!$D$23/'1.Inputs'!$D$28)-(N289-M289)</f>
        <v>502707716.75190306</v>
      </c>
      <c r="Z289" s="36">
        <f ca="1">((('1.Inputs'!$D$37*12*IF(8=1,'1.Inputs'!$D$38,IF(8=2,'1.Inputs'!$D$39,$E289)))*$F289*(('1.Inputs'!$D$40)+(1-'1.Inputs'!$D$40)*(1+'1.Inputs'!$D$41))*(1+$G289)^(8-1))-(('1.Inputs'!$D$37*12*IF(8=1,'1.Inputs'!$D$38,IF(8=2,'1.Inputs'!$D$39,$E289)))/(1-'1.Inputs'!$D$42)*$D289*(1+$G289)^(8-1))-('1.Inputs'!$D$37*12*IF(8=1,'1.Inputs'!$D$38,IF(8=2,'1.Inputs'!$D$39,$E289)))*'1.Inputs'!$D$43*(1+$G289)^(8-1)-'1.Inputs'!$D$44*(1+$G289)^(8-1)-('1.Inputs'!$D$20/'1.Inputs'!$D$27+'1.Inputs'!$D$23/'1.Inputs'!$D$28))-MAX(0,((('1.Inputs'!$D$37*12*IF(8=1,'1.Inputs'!$D$38,IF(8=2,'1.Inputs'!$D$39,$E289)))*$F289*(('1.Inputs'!$D$40)+(1-'1.Inputs'!$D$40)*(1+'1.Inputs'!$D$41))*(1+$G289)^(8-1))-(('1.Inputs'!$D$37*12*IF(8=1,'1.Inputs'!$D$38,IF(8=2,'1.Inputs'!$D$39,$E289)))/(1-'1.Inputs'!$D$42)*$D289*(1+$G289)^(8-1))-('1.Inputs'!$D$37*12*IF(8=1,'1.Inputs'!$D$38,IF(8=2,'1.Inputs'!$D$39,$E289)))*'1.Inputs'!$D$43*(1+$G289)^(8-1)-'1.Inputs'!$D$44*(1+$G289)^(8-1)-('1.Inputs'!$D$20/'1.Inputs'!$D$27+'1.Inputs'!$D$23/'1.Inputs'!$D$28)))*'1.Inputs'!$D$53+('1.Inputs'!$D$20/'1.Inputs'!$D$27+'1.Inputs'!$D$23/'1.Inputs'!$D$28)-(O289-N289)</f>
        <v>527640810.19679058</v>
      </c>
      <c r="AA289" s="36">
        <f ca="1">((('1.Inputs'!$D$37*12*IF(9=1,'1.Inputs'!$D$38,IF(9=2,'1.Inputs'!$D$39,$E289)))*$F289*(('1.Inputs'!$D$40)+(1-'1.Inputs'!$D$40)*(1+'1.Inputs'!$D$41))*(1+$G289)^(9-1))-(('1.Inputs'!$D$37*12*IF(9=1,'1.Inputs'!$D$38,IF(9=2,'1.Inputs'!$D$39,$E289)))/(1-'1.Inputs'!$D$42)*$D289*(1+$G289)^(9-1))-('1.Inputs'!$D$37*12*IF(9=1,'1.Inputs'!$D$38,IF(9=2,'1.Inputs'!$D$39,$E289)))*'1.Inputs'!$D$43*(1+$G289)^(9-1)-'1.Inputs'!$D$44*(1+$G289)^(9-1)-('1.Inputs'!$D$20/'1.Inputs'!$D$27+'1.Inputs'!$D$23/'1.Inputs'!$D$28))-MAX(0,((('1.Inputs'!$D$37*12*IF(9=1,'1.Inputs'!$D$38,IF(9=2,'1.Inputs'!$D$39,$E289)))*$F289*(('1.Inputs'!$D$40)+(1-'1.Inputs'!$D$40)*(1+'1.Inputs'!$D$41))*(1+$G289)^(9-1))-(('1.Inputs'!$D$37*12*IF(9=1,'1.Inputs'!$D$38,IF(9=2,'1.Inputs'!$D$39,$E289)))/(1-'1.Inputs'!$D$42)*$D289*(1+$G289)^(9-1))-('1.Inputs'!$D$37*12*IF(9=1,'1.Inputs'!$D$38,IF(9=2,'1.Inputs'!$D$39,$E289)))*'1.Inputs'!$D$43*(1+$G289)^(9-1)-'1.Inputs'!$D$44*(1+$G289)^(9-1)-('1.Inputs'!$D$20/'1.Inputs'!$D$27+'1.Inputs'!$D$23/'1.Inputs'!$D$28)))*'1.Inputs'!$D$53+('1.Inputs'!$D$20/'1.Inputs'!$D$27+'1.Inputs'!$D$23/'1.Inputs'!$D$28)-(P289-O289)</f>
        <v>553938814.42453861</v>
      </c>
      <c r="AB289" s="36">
        <f ca="1">((('1.Inputs'!$D$37*12*IF(10=1,'1.Inputs'!$D$38,IF(10=2,'1.Inputs'!$D$39,$E289)))*$F289*(('1.Inputs'!$D$40)+(1-'1.Inputs'!$D$40)*(1+'1.Inputs'!$D$41))*(1+$G289)^(10-1))-(('1.Inputs'!$D$37*12*IF(10=1,'1.Inputs'!$D$38,IF(10=2,'1.Inputs'!$D$39,$E289)))/(1-'1.Inputs'!$D$42)*$D289*(1+$G289)^(10-1))-('1.Inputs'!$D$37*12*IF(10=1,'1.Inputs'!$D$38,IF(10=2,'1.Inputs'!$D$39,$E289)))*'1.Inputs'!$D$43*(1+$G289)^(10-1)-'1.Inputs'!$D$44*(1+$G289)^(10-1)-('1.Inputs'!$D$20/'1.Inputs'!$D$27+'1.Inputs'!$D$23/'1.Inputs'!$D$28))-MAX(0,((('1.Inputs'!$D$37*12*IF(10=1,'1.Inputs'!$D$38,IF(10=2,'1.Inputs'!$D$39,$E289)))*$F289*(('1.Inputs'!$D$40)+(1-'1.Inputs'!$D$40)*(1+'1.Inputs'!$D$41))*(1+$G289)^(10-1))-(('1.Inputs'!$D$37*12*IF(10=1,'1.Inputs'!$D$38,IF(10=2,'1.Inputs'!$D$39,$E289)))/(1-'1.Inputs'!$D$42)*$D289*(1+$G289)^(10-1))-('1.Inputs'!$D$37*12*IF(10=1,'1.Inputs'!$D$38,IF(10=2,'1.Inputs'!$D$39,$E289)))*'1.Inputs'!$D$43*(1+$G289)^(10-1)-'1.Inputs'!$D$44*(1+$G289)^(10-1)-('1.Inputs'!$D$20/'1.Inputs'!$D$27+'1.Inputs'!$D$23/'1.Inputs'!$D$28)))*'1.Inputs'!$D$53+('1.Inputs'!$D$20/'1.Inputs'!$D$27+'1.Inputs'!$D$23/'1.Inputs'!$D$28)-(Q289-P289)+(('1.Inputs'!$D$20+'1.Inputs'!$D$23-('1.Inputs'!$D$20/'1.Inputs'!$D$27+'1.Inputs'!$D$23/'1.Inputs'!$D$28)*'1.Inputs'!$D$10)*'1.Inputs'!$D$60+'1.Inputs'!$D$19*'1.Inputs'!$D$59+Q289)</f>
        <v>3321278017.2885971</v>
      </c>
      <c r="AC289" s="36">
        <f ca="1">S289-AC$13-AC$14+MIN(AC$13,MAX(0,((('1.Inputs'!$D$37*12*IF(1=1,'1.Inputs'!$D$38,IF(1=2,'1.Inputs'!$D$39,$E289)))*$F289*(('1.Inputs'!$D$40)+(1-'1.Inputs'!$D$40)*(1+'1.Inputs'!$D$41))*(1+$G289)^(1-1))-(('1.Inputs'!$D$37*12*IF(1=1,'1.Inputs'!$D$38,IF(1=2,'1.Inputs'!$D$39,$E289)))/(1-'1.Inputs'!$D$42)*$D289*(1+$G289)^(1-1))-('1.Inputs'!$D$37*12*IF(1=1,'1.Inputs'!$D$38,IF(1=2,'1.Inputs'!$D$39,$E289)))*'1.Inputs'!$D$43*(1+$G289)^(1-1)-'1.Inputs'!$D$44*(1+$G289)^(1-1)-('1.Inputs'!$D$20/'1.Inputs'!$D$27+'1.Inputs'!$D$23/'1.Inputs'!$D$28))))*'1.Inputs'!$D$53</f>
        <v>-898202439.79652679</v>
      </c>
      <c r="AD289" s="36">
        <f ca="1">T289-AD$13-AD$14+MIN(AD$13,MAX(0,((('1.Inputs'!$D$37*12*IF(2=1,'1.Inputs'!$D$38,IF(2=2,'1.Inputs'!$D$39,$E289)))*$F289*(('1.Inputs'!$D$40)+(1-'1.Inputs'!$D$40)*(1+'1.Inputs'!$D$41))*(1+$G289)^(2-1))-(('1.Inputs'!$D$37*12*IF(2=1,'1.Inputs'!$D$38,IF(2=2,'1.Inputs'!$D$39,$E289)))/(1-'1.Inputs'!$D$42)*$D289*(1+$G289)^(2-1))-('1.Inputs'!$D$37*12*IF(2=1,'1.Inputs'!$D$38,IF(2=2,'1.Inputs'!$D$39,$E289)))*'1.Inputs'!$D$43*(1+$G289)^(2-1)-'1.Inputs'!$D$44*(1+$G289)^(2-1)-('1.Inputs'!$D$20/'1.Inputs'!$D$27+'1.Inputs'!$D$23/'1.Inputs'!$D$28))))*'1.Inputs'!$D$53</f>
        <v>-153735878.61190206</v>
      </c>
      <c r="AE289" s="36">
        <f ca="1">U289-AE$13-AE$14+MIN(AE$13,MAX(0,((('1.Inputs'!$D$37*12*IF(3=1,'1.Inputs'!$D$38,IF(3=2,'1.Inputs'!$D$39,$E289)))*$F289*(('1.Inputs'!$D$40)+(1-'1.Inputs'!$D$40)*(1+'1.Inputs'!$D$41))*(1+$G289)^(3-1))-(('1.Inputs'!$D$37*12*IF(3=1,'1.Inputs'!$D$38,IF(3=2,'1.Inputs'!$D$39,$E289)))/(1-'1.Inputs'!$D$42)*$D289*(1+$G289)^(3-1))-('1.Inputs'!$D$37*12*IF(3=1,'1.Inputs'!$D$38,IF(3=2,'1.Inputs'!$D$39,$E289)))*'1.Inputs'!$D$43*(1+$G289)^(3-1)-'1.Inputs'!$D$44*(1+$G289)^(3-1)-('1.Inputs'!$D$20/'1.Inputs'!$D$27+'1.Inputs'!$D$23/'1.Inputs'!$D$28))))*'1.Inputs'!$D$53</f>
        <v>-131837986.42051172</v>
      </c>
      <c r="AF289" s="36">
        <f ca="1">V289-AF$13-AF$14+MIN(AF$13,MAX(0,((('1.Inputs'!$D$37*12*IF(4=1,'1.Inputs'!$D$38,IF(4=2,'1.Inputs'!$D$39,$E289)))*$F289*(('1.Inputs'!$D$40)+(1-'1.Inputs'!$D$40)*(1+'1.Inputs'!$D$41))*(1+$G289)^(4-1))-(('1.Inputs'!$D$37*12*IF(4=1,'1.Inputs'!$D$38,IF(4=2,'1.Inputs'!$D$39,$E289)))/(1-'1.Inputs'!$D$42)*$D289*(1+$G289)^(4-1))-('1.Inputs'!$D$37*12*IF(4=1,'1.Inputs'!$D$38,IF(4=2,'1.Inputs'!$D$39,$E289)))*'1.Inputs'!$D$43*(1+$G289)^(4-1)-'1.Inputs'!$D$44*(1+$G289)^(4-1)-('1.Inputs'!$D$20/'1.Inputs'!$D$27+'1.Inputs'!$D$23/'1.Inputs'!$D$28))))*'1.Inputs'!$D$53</f>
        <v>112655682.44353366</v>
      </c>
      <c r="AG289" s="36">
        <f ca="1">W289-AG$13-AG$14+MIN(AG$13,MAX(0,((('1.Inputs'!$D$37*12*IF(5=1,'1.Inputs'!$D$38,IF(5=2,'1.Inputs'!$D$39,$E289)))*$F289*(('1.Inputs'!$D$40)+(1-'1.Inputs'!$D$40)*(1+'1.Inputs'!$D$41))*(1+$G289)^(5-1))-(('1.Inputs'!$D$37*12*IF(5=1,'1.Inputs'!$D$38,IF(5=2,'1.Inputs'!$D$39,$E289)))/(1-'1.Inputs'!$D$42)*$D289*(1+$G289)^(5-1))-('1.Inputs'!$D$37*12*IF(5=1,'1.Inputs'!$D$38,IF(5=2,'1.Inputs'!$D$39,$E289)))*'1.Inputs'!$D$43*(1+$G289)^(5-1)-'1.Inputs'!$D$44*(1+$G289)^(5-1)-('1.Inputs'!$D$20/'1.Inputs'!$D$27+'1.Inputs'!$D$23/'1.Inputs'!$D$28))))*'1.Inputs'!$D$53</f>
        <v>153092574.29837847</v>
      </c>
      <c r="AH289" s="36">
        <f ca="1">X289-AH$13-AH$14+MIN(AH$13,MAX(0,((('1.Inputs'!$D$37*12*IF(6=1,'1.Inputs'!$D$38,IF(6=2,'1.Inputs'!$D$39,$E289)))*$F289*(('1.Inputs'!$D$40)+(1-'1.Inputs'!$D$40)*(1+'1.Inputs'!$D$41))*(1+$G289)^(6-1))-(('1.Inputs'!$D$37*12*IF(6=1,'1.Inputs'!$D$38,IF(6=2,'1.Inputs'!$D$39,$E289)))/(1-'1.Inputs'!$D$42)*$D289*(1+$G289)^(6-1))-('1.Inputs'!$D$37*12*IF(6=1,'1.Inputs'!$D$38,IF(6=2,'1.Inputs'!$D$39,$E289)))*'1.Inputs'!$D$43*(1+$G289)^(6-1)-'1.Inputs'!$D$44*(1+$G289)^(6-1)-('1.Inputs'!$D$20/'1.Inputs'!$D$27+'1.Inputs'!$D$23/'1.Inputs'!$D$28))))*'1.Inputs'!$D$53</f>
        <v>194692692.91770792</v>
      </c>
      <c r="AI289" s="36">
        <f ca="1">Y289-AI$13-AI$14+MIN(AI$13,MAX(0,((('1.Inputs'!$D$37*12*IF(7=1,'1.Inputs'!$D$38,IF(7=2,'1.Inputs'!$D$39,$E289)))*$F289*(('1.Inputs'!$D$40)+(1-'1.Inputs'!$D$40)*(1+'1.Inputs'!$D$41))*(1+$G289)^(7-1))-(('1.Inputs'!$D$37*12*IF(7=1,'1.Inputs'!$D$38,IF(7=2,'1.Inputs'!$D$39,$E289)))/(1-'1.Inputs'!$D$42)*$D289*(1+$G289)^(7-1))-('1.Inputs'!$D$37*12*IF(7=1,'1.Inputs'!$D$38,IF(7=2,'1.Inputs'!$D$39,$E289)))*'1.Inputs'!$D$43*(1+$G289)^(7-1)-'1.Inputs'!$D$44*(1+$G289)^(7-1)-('1.Inputs'!$D$20/'1.Inputs'!$D$27+'1.Inputs'!$D$23/'1.Inputs'!$D$28))))*'1.Inputs'!$D$53</f>
        <v>237519716.75190306</v>
      </c>
      <c r="AJ289" s="36">
        <f ca="1">Z289-AJ$13-AJ$14+MIN(AJ$13,MAX(0,((('1.Inputs'!$D$37*12*IF(8=1,'1.Inputs'!$D$38,IF(8=2,'1.Inputs'!$D$39,$E289)))*$F289*(('1.Inputs'!$D$40)+(1-'1.Inputs'!$D$40)*(1+'1.Inputs'!$D$41))*(1+$G289)^(8-1))-(('1.Inputs'!$D$37*12*IF(8=1,'1.Inputs'!$D$38,IF(8=2,'1.Inputs'!$D$39,$E289)))/(1-'1.Inputs'!$D$42)*$D289*(1+$G289)^(8-1))-('1.Inputs'!$D$37*12*IF(8=1,'1.Inputs'!$D$38,IF(8=2,'1.Inputs'!$D$39,$E289)))*'1.Inputs'!$D$43*(1+$G289)^(8-1)-'1.Inputs'!$D$44*(1+$G289)^(8-1)-('1.Inputs'!$D$20/'1.Inputs'!$D$27+'1.Inputs'!$D$23/'1.Inputs'!$D$28))))*'1.Inputs'!$D$53</f>
        <v>527640810.19679058</v>
      </c>
      <c r="AK289" s="36">
        <f ca="1">AA289-AK$13-AK$14+MIN(AK$13,MAX(0,((('1.Inputs'!$D$37*12*IF(9=1,'1.Inputs'!$D$38,IF(9=2,'1.Inputs'!$D$39,$E289)))*$F289*(('1.Inputs'!$D$40)+(1-'1.Inputs'!$D$40)*(1+'1.Inputs'!$D$41))*(1+$G289)^(9-1))-(('1.Inputs'!$D$37*12*IF(9=1,'1.Inputs'!$D$38,IF(9=2,'1.Inputs'!$D$39,$E289)))/(1-'1.Inputs'!$D$42)*$D289*(1+$G289)^(9-1))-('1.Inputs'!$D$37*12*IF(9=1,'1.Inputs'!$D$38,IF(9=2,'1.Inputs'!$D$39,$E289)))*'1.Inputs'!$D$43*(1+$G289)^(9-1)-'1.Inputs'!$D$44*(1+$G289)^(9-1)-('1.Inputs'!$D$20/'1.Inputs'!$D$27+'1.Inputs'!$D$23/'1.Inputs'!$D$28))))*'1.Inputs'!$D$53</f>
        <v>553938814.42453861</v>
      </c>
      <c r="AL289" s="36">
        <f ca="1">AB289-AL$13-AL$14+MIN(AL$13,MAX(0,((('1.Inputs'!$D$37*12*IF(10=1,'1.Inputs'!$D$38,IF(10=2,'1.Inputs'!$D$39,$E289)))*$F289*(('1.Inputs'!$D$40)+(1-'1.Inputs'!$D$40)*(1+'1.Inputs'!$D$41))*(1+$G289)^(10-1))-(('1.Inputs'!$D$37*12*IF(10=1,'1.Inputs'!$D$38,IF(10=2,'1.Inputs'!$D$39,$E289)))/(1-'1.Inputs'!$D$42)*$D289*(1+$G289)^(10-1))-('1.Inputs'!$D$37*12*IF(10=1,'1.Inputs'!$D$38,IF(10=2,'1.Inputs'!$D$39,$E289)))*'1.Inputs'!$D$43*(1+$G289)^(10-1)-'1.Inputs'!$D$44*(1+$G289)^(10-1)-('1.Inputs'!$D$20/'1.Inputs'!$D$27+'1.Inputs'!$D$23/'1.Inputs'!$D$28))))*'1.Inputs'!$D$53+'1.Inputs'!$D$35</f>
        <v>4121278017.2885971</v>
      </c>
      <c r="AM289" s="48">
        <f ca="1">R289+NPV('1.Inputs'!$D$55,S289:AB289)</f>
        <v>-107723825.57790446</v>
      </c>
      <c r="AN289" s="48">
        <f ca="1">-('1.Inputs'!$D$24*(1-'1.Inputs'!$D$31)+'1.Inputs'!$D$35)+NPV('1.Inputs'!$D$54,AC289:AL289)</f>
        <v>-1247440221.3019147</v>
      </c>
      <c r="AO289" s="36">
        <f t="shared" ca="1" si="37"/>
        <v>-5.0853823834453031</v>
      </c>
      <c r="AP289" s="36">
        <f t="shared" ca="1" si="38"/>
        <v>0.53379576620804947</v>
      </c>
      <c r="AQ289" s="36">
        <f ca="1">'1.Inputs'!$D$35+MIN(SUM($AC289:AC289),SUM($AC289:AD289),SUM($AC289:AE289),SUM($AC289:AF289),SUM($AC289:AG289),SUM($AC289:AH289),SUM($AC289:AI289),SUM($AC289:AJ289),SUM($AC289:AK289),SUM($AC289:AL289))</f>
        <v>-383776304.82894063</v>
      </c>
      <c r="AR289" s="36">
        <f ca="1">IF(AP289&lt;'1.Inputs'!$D$57,1,0)</f>
        <v>1</v>
      </c>
      <c r="AS289" s="36">
        <f t="shared" ca="1" si="39"/>
        <v>1</v>
      </c>
    </row>
    <row r="290" spans="2:45" ht="15" customHeight="1" x14ac:dyDescent="0.25">
      <c r="B290" s="36">
        <v>275</v>
      </c>
      <c r="C290" s="36">
        <f t="shared" ca="1" si="32"/>
        <v>0.94745060243627832</v>
      </c>
      <c r="D290" s="36">
        <f t="shared" ca="1" si="33"/>
        <v>21230.41632245131</v>
      </c>
      <c r="E290" s="47">
        <f t="shared" ca="1" si="34"/>
        <v>0.89155249180540919</v>
      </c>
      <c r="F290" s="36">
        <f t="shared" ca="1" si="35"/>
        <v>30552.088211286453</v>
      </c>
      <c r="G290" s="36">
        <f t="shared" ca="1" si="36"/>
        <v>5.0811575216879061E-2</v>
      </c>
      <c r="H290" s="36">
        <f ca="1">((('1.Inputs'!$D$37*12*IF(1=1,'1.Inputs'!$D$38,IF(1=2,'1.Inputs'!$D$39,$E290)))*$F290*(('1.Inputs'!$D$40)+(1-'1.Inputs'!$D$40)*(1+'1.Inputs'!$D$41))*(1+$G290)^(1-1))*'1.Inputs'!$D$47+(('1.Inputs'!$D$37*12*IF(1=1,'1.Inputs'!$D$38,IF(1=2,'1.Inputs'!$D$39,$E290)))/(1-'1.Inputs'!$D$42)*$D290*(1+$G290)^(1-1))*('1.Inputs'!$D$48-'1.Inputs'!$D$49))/'1.Inputs'!$D$51</f>
        <v>822986160.45993006</v>
      </c>
      <c r="I290" s="36">
        <f ca="1">((('1.Inputs'!$D$37*12*IF(2=1,'1.Inputs'!$D$38,IF(2=2,'1.Inputs'!$D$39,$E290)))*$F290*(('1.Inputs'!$D$40)+(1-'1.Inputs'!$D$40)*(1+'1.Inputs'!$D$41))*(1+$G290)^(2-1))*'1.Inputs'!$D$47+(('1.Inputs'!$D$37*12*IF(2=1,'1.Inputs'!$D$38,IF(2=2,'1.Inputs'!$D$39,$E290)))/(1-'1.Inputs'!$D$42)*$D290*(1+$G290)^(2-1))*('1.Inputs'!$D$48-'1.Inputs'!$D$49))/'1.Inputs'!$D$51</f>
        <v>1210724737.1164262</v>
      </c>
      <c r="J290" s="36">
        <f ca="1">((('1.Inputs'!$D$37*12*IF(3=1,'1.Inputs'!$D$38,IF(3=2,'1.Inputs'!$D$39,$E290)))*$F290*(('1.Inputs'!$D$40)+(1-'1.Inputs'!$D$40)*(1+'1.Inputs'!$D$41))*(1+$G290)^(3-1))*'1.Inputs'!$D$47+(('1.Inputs'!$D$37*12*IF(3=1,'1.Inputs'!$D$38,IF(3=2,'1.Inputs'!$D$39,$E290)))/(1-'1.Inputs'!$D$42)*$D290*(1+$G290)^(3-1))*('1.Inputs'!$D$48-'1.Inputs'!$D$49))/'1.Inputs'!$D$51</f>
        <v>1620388461.9706326</v>
      </c>
      <c r="K290" s="36">
        <f ca="1">((('1.Inputs'!$D$37*12*IF(4=1,'1.Inputs'!$D$38,IF(4=2,'1.Inputs'!$D$39,$E290)))*$F290*(('1.Inputs'!$D$40)+(1-'1.Inputs'!$D$40)*(1+'1.Inputs'!$D$41))*(1+$G290)^(4-1))*'1.Inputs'!$D$47+(('1.Inputs'!$D$37*12*IF(4=1,'1.Inputs'!$D$38,IF(4=2,'1.Inputs'!$D$39,$E290)))/(1-'1.Inputs'!$D$42)*$D290*(1+$G290)^(4-1))*('1.Inputs'!$D$48-'1.Inputs'!$D$49))/'1.Inputs'!$D$51</f>
        <v>1702722952.1866164</v>
      </c>
      <c r="L290" s="36">
        <f ca="1">((('1.Inputs'!$D$37*12*IF(5=1,'1.Inputs'!$D$38,IF(5=2,'1.Inputs'!$D$39,$E290)))*$F290*(('1.Inputs'!$D$40)+(1-'1.Inputs'!$D$40)*(1+'1.Inputs'!$D$41))*(1+$G290)^(5-1))*'1.Inputs'!$D$47+(('1.Inputs'!$D$37*12*IF(5=1,'1.Inputs'!$D$38,IF(5=2,'1.Inputs'!$D$39,$E290)))/(1-'1.Inputs'!$D$42)*$D290*(1+$G290)^(5-1))*('1.Inputs'!$D$48-'1.Inputs'!$D$49))/'1.Inputs'!$D$51</f>
        <v>1789240987.5451524</v>
      </c>
      <c r="M290" s="36">
        <f ca="1">((('1.Inputs'!$D$37*12*IF(6=1,'1.Inputs'!$D$38,IF(6=2,'1.Inputs'!$D$39,$E290)))*$F290*(('1.Inputs'!$D$40)+(1-'1.Inputs'!$D$40)*(1+'1.Inputs'!$D$41))*(1+$G290)^(6-1))*'1.Inputs'!$D$47+(('1.Inputs'!$D$37*12*IF(6=1,'1.Inputs'!$D$38,IF(6=2,'1.Inputs'!$D$39,$E290)))/(1-'1.Inputs'!$D$42)*$D290*(1+$G290)^(6-1))*('1.Inputs'!$D$48-'1.Inputs'!$D$49))/'1.Inputs'!$D$51</f>
        <v>1880155140.5649259</v>
      </c>
      <c r="N290" s="36">
        <f ca="1">((('1.Inputs'!$D$37*12*IF(7=1,'1.Inputs'!$D$38,IF(7=2,'1.Inputs'!$D$39,$E290)))*$F290*(('1.Inputs'!$D$40)+(1-'1.Inputs'!$D$40)*(1+'1.Inputs'!$D$41))*(1+$G290)^(7-1))*'1.Inputs'!$D$47+(('1.Inputs'!$D$37*12*IF(7=1,'1.Inputs'!$D$38,IF(7=2,'1.Inputs'!$D$39,$E290)))/(1-'1.Inputs'!$D$42)*$D290*(1+$G290)^(7-1))*('1.Inputs'!$D$48-'1.Inputs'!$D$49))/'1.Inputs'!$D$51</f>
        <v>1975688784.909142</v>
      </c>
      <c r="O290" s="36">
        <f ca="1">((('1.Inputs'!$D$37*12*IF(8=1,'1.Inputs'!$D$38,IF(8=2,'1.Inputs'!$D$39,$E290)))*$F290*(('1.Inputs'!$D$40)+(1-'1.Inputs'!$D$40)*(1+'1.Inputs'!$D$41))*(1+$G290)^(8-1))*'1.Inputs'!$D$47+(('1.Inputs'!$D$37*12*IF(8=1,'1.Inputs'!$D$38,IF(8=2,'1.Inputs'!$D$39,$E290)))/(1-'1.Inputs'!$D$42)*$D290*(1+$G290)^(8-1))*('1.Inputs'!$D$48-'1.Inputs'!$D$49))/'1.Inputs'!$D$51</f>
        <v>2076076644.2086968</v>
      </c>
      <c r="P290" s="36">
        <f ca="1">((('1.Inputs'!$D$37*12*IF(9=1,'1.Inputs'!$D$38,IF(9=2,'1.Inputs'!$D$39,$E290)))*$F290*(('1.Inputs'!$D$40)+(1-'1.Inputs'!$D$40)*(1+'1.Inputs'!$D$41))*(1+$G290)^(9-1))*'1.Inputs'!$D$47+(('1.Inputs'!$D$37*12*IF(9=1,'1.Inputs'!$D$38,IF(9=2,'1.Inputs'!$D$39,$E290)))/(1-'1.Inputs'!$D$42)*$D290*(1+$G290)^(9-1))*('1.Inputs'!$D$48-'1.Inputs'!$D$49))/'1.Inputs'!$D$51</f>
        <v>2181565368.7719131</v>
      </c>
      <c r="Q290" s="36">
        <f ca="1">((('1.Inputs'!$D$37*12*IF(10=1,'1.Inputs'!$D$38,IF(10=2,'1.Inputs'!$D$39,$E290)))*$F290*(('1.Inputs'!$D$40)+(1-'1.Inputs'!$D$40)*(1+'1.Inputs'!$D$41))*(1+$G290)^(10-1))*'1.Inputs'!$D$47+(('1.Inputs'!$D$37*12*IF(10=1,'1.Inputs'!$D$38,IF(10=2,'1.Inputs'!$D$39,$E290)))/(1-'1.Inputs'!$D$42)*$D290*(1+$G290)^(10-1))*('1.Inputs'!$D$48-'1.Inputs'!$D$49))/'1.Inputs'!$D$51</f>
        <v>2292414141.597805</v>
      </c>
      <c r="R290" s="36">
        <f>-'1.Inputs'!$D$24</f>
        <v>-2050000000</v>
      </c>
      <c r="S290" s="36">
        <f ca="1">((('1.Inputs'!$D$37*12*IF(1=1,'1.Inputs'!$D$38,IF(1=2,'1.Inputs'!$D$39,$E290)))*$F290*(('1.Inputs'!$D$40)+(1-'1.Inputs'!$D$40)*(1+'1.Inputs'!$D$41))*(1+$G290)^(1-1))-(('1.Inputs'!$D$37*12*IF(1=1,'1.Inputs'!$D$38,IF(1=2,'1.Inputs'!$D$39,$E290)))/(1-'1.Inputs'!$D$42)*$D290*(1+$G290)^(1-1))-('1.Inputs'!$D$37*12*IF(1=1,'1.Inputs'!$D$38,IF(1=2,'1.Inputs'!$D$39,$E290)))*'1.Inputs'!$D$43*(1+$G290)^(1-1)-'1.Inputs'!$D$44*(1+$G290)^(1-1)-('1.Inputs'!$D$20/'1.Inputs'!$D$27+'1.Inputs'!$D$23/'1.Inputs'!$D$28))-MAX(0,((('1.Inputs'!$D$37*12*IF(1=1,'1.Inputs'!$D$38,IF(1=2,'1.Inputs'!$D$39,$E290)))*$F290*(('1.Inputs'!$D$40)+(1-'1.Inputs'!$D$40)*(1+'1.Inputs'!$D$41))*(1+$G290)^(1-1))-(('1.Inputs'!$D$37*12*IF(1=1,'1.Inputs'!$D$38,IF(1=2,'1.Inputs'!$D$39,$E290)))/(1-'1.Inputs'!$D$42)*$D290*(1+$G290)^(1-1))-('1.Inputs'!$D$37*12*IF(1=1,'1.Inputs'!$D$38,IF(1=2,'1.Inputs'!$D$39,$E290)))*'1.Inputs'!$D$43*(1+$G290)^(1-1)-'1.Inputs'!$D$44*(1+$G290)^(1-1)-('1.Inputs'!$D$20/'1.Inputs'!$D$27+'1.Inputs'!$D$23/'1.Inputs'!$D$28)))*'1.Inputs'!$D$53+('1.Inputs'!$D$20/'1.Inputs'!$D$27+'1.Inputs'!$D$23/'1.Inputs'!$D$28)-H290</f>
        <v>-812681939.61217511</v>
      </c>
      <c r="T290" s="36">
        <f ca="1">((('1.Inputs'!$D$37*12*IF(2=1,'1.Inputs'!$D$38,IF(2=2,'1.Inputs'!$D$39,$E290)))*$F290*(('1.Inputs'!$D$40)+(1-'1.Inputs'!$D$40)*(1+'1.Inputs'!$D$41))*(1+$G290)^(2-1))-(('1.Inputs'!$D$37*12*IF(2=1,'1.Inputs'!$D$38,IF(2=2,'1.Inputs'!$D$39,$E290)))/(1-'1.Inputs'!$D$42)*$D290*(1+$G290)^(2-1))-('1.Inputs'!$D$37*12*IF(2=1,'1.Inputs'!$D$38,IF(2=2,'1.Inputs'!$D$39,$E290)))*'1.Inputs'!$D$43*(1+$G290)^(2-1)-'1.Inputs'!$D$44*(1+$G290)^(2-1)-('1.Inputs'!$D$20/'1.Inputs'!$D$27+'1.Inputs'!$D$23/'1.Inputs'!$D$28))-MAX(0,((('1.Inputs'!$D$37*12*IF(2=1,'1.Inputs'!$D$38,IF(2=2,'1.Inputs'!$D$39,$E290)))*$F290*(('1.Inputs'!$D$40)+(1-'1.Inputs'!$D$40)*(1+'1.Inputs'!$D$41))*(1+$G290)^(2-1))-(('1.Inputs'!$D$37*12*IF(2=1,'1.Inputs'!$D$38,IF(2=2,'1.Inputs'!$D$39,$E290)))/(1-'1.Inputs'!$D$42)*$D290*(1+$G290)^(2-1))-('1.Inputs'!$D$37*12*IF(2=1,'1.Inputs'!$D$38,IF(2=2,'1.Inputs'!$D$39,$E290)))*'1.Inputs'!$D$43*(1+$G290)^(2-1)-'1.Inputs'!$D$44*(1+$G290)^(2-1)-('1.Inputs'!$D$20/'1.Inputs'!$D$27+'1.Inputs'!$D$23/'1.Inputs'!$D$28)))*'1.Inputs'!$D$53+('1.Inputs'!$D$20/'1.Inputs'!$D$27+'1.Inputs'!$D$23/'1.Inputs'!$D$28)-(I290-H290)</f>
        <v>-84745375.023971438</v>
      </c>
      <c r="U290" s="36">
        <f ca="1">((('1.Inputs'!$D$37*12*IF(3=1,'1.Inputs'!$D$38,IF(3=2,'1.Inputs'!$D$39,$E290)))*$F290*(('1.Inputs'!$D$40)+(1-'1.Inputs'!$D$40)*(1+'1.Inputs'!$D$41))*(1+$G290)^(3-1))-(('1.Inputs'!$D$37*12*IF(3=1,'1.Inputs'!$D$38,IF(3=2,'1.Inputs'!$D$39,$E290)))/(1-'1.Inputs'!$D$42)*$D290*(1+$G290)^(3-1))-('1.Inputs'!$D$37*12*IF(3=1,'1.Inputs'!$D$38,IF(3=2,'1.Inputs'!$D$39,$E290)))*'1.Inputs'!$D$43*(1+$G290)^(3-1)-'1.Inputs'!$D$44*(1+$G290)^(3-1)-('1.Inputs'!$D$20/'1.Inputs'!$D$27+'1.Inputs'!$D$23/'1.Inputs'!$D$28))-MAX(0,((('1.Inputs'!$D$37*12*IF(3=1,'1.Inputs'!$D$38,IF(3=2,'1.Inputs'!$D$39,$E290)))*$F290*(('1.Inputs'!$D$40)+(1-'1.Inputs'!$D$40)*(1+'1.Inputs'!$D$41))*(1+$G290)^(3-1))-(('1.Inputs'!$D$37*12*IF(3=1,'1.Inputs'!$D$38,IF(3=2,'1.Inputs'!$D$39,$E290)))/(1-'1.Inputs'!$D$42)*$D290*(1+$G290)^(3-1))-('1.Inputs'!$D$37*12*IF(3=1,'1.Inputs'!$D$38,IF(3=2,'1.Inputs'!$D$39,$E290)))*'1.Inputs'!$D$43*(1+$G290)^(3-1)-'1.Inputs'!$D$44*(1+$G290)^(3-1)-('1.Inputs'!$D$20/'1.Inputs'!$D$27+'1.Inputs'!$D$23/'1.Inputs'!$D$28)))*'1.Inputs'!$D$53+('1.Inputs'!$D$20/'1.Inputs'!$D$27+'1.Inputs'!$D$23/'1.Inputs'!$D$28)-(J290-I290)</f>
        <v>156627973.21557236</v>
      </c>
      <c r="V290" s="36">
        <f ca="1">((('1.Inputs'!$D$37*12*IF(4=1,'1.Inputs'!$D$38,IF(4=2,'1.Inputs'!$D$39,$E290)))*$F290*(('1.Inputs'!$D$40)+(1-'1.Inputs'!$D$40)*(1+'1.Inputs'!$D$41))*(1+$G290)^(4-1))-(('1.Inputs'!$D$37*12*IF(4=1,'1.Inputs'!$D$38,IF(4=2,'1.Inputs'!$D$39,$E290)))/(1-'1.Inputs'!$D$42)*$D290*(1+$G290)^(4-1))-('1.Inputs'!$D$37*12*IF(4=1,'1.Inputs'!$D$38,IF(4=2,'1.Inputs'!$D$39,$E290)))*'1.Inputs'!$D$43*(1+$G290)^(4-1)-'1.Inputs'!$D$44*(1+$G290)^(4-1)-('1.Inputs'!$D$20/'1.Inputs'!$D$27+'1.Inputs'!$D$23/'1.Inputs'!$D$28))-MAX(0,((('1.Inputs'!$D$37*12*IF(4=1,'1.Inputs'!$D$38,IF(4=2,'1.Inputs'!$D$39,$E290)))*$F290*(('1.Inputs'!$D$40)+(1-'1.Inputs'!$D$40)*(1+'1.Inputs'!$D$41))*(1+$G290)^(4-1))-(('1.Inputs'!$D$37*12*IF(4=1,'1.Inputs'!$D$38,IF(4=2,'1.Inputs'!$D$39,$E290)))/(1-'1.Inputs'!$D$42)*$D290*(1+$G290)^(4-1))-('1.Inputs'!$D$37*12*IF(4=1,'1.Inputs'!$D$38,IF(4=2,'1.Inputs'!$D$39,$E290)))*'1.Inputs'!$D$43*(1+$G290)^(4-1)-'1.Inputs'!$D$44*(1+$G290)^(4-1)-('1.Inputs'!$D$20/'1.Inputs'!$D$27+'1.Inputs'!$D$23/'1.Inputs'!$D$28)))*'1.Inputs'!$D$53+('1.Inputs'!$D$20/'1.Inputs'!$D$27+'1.Inputs'!$D$23/'1.Inputs'!$D$28)-(K290-J290)</f>
        <v>510330534.13596416</v>
      </c>
      <c r="W290" s="36">
        <f ca="1">((('1.Inputs'!$D$37*12*IF(5=1,'1.Inputs'!$D$38,IF(5=2,'1.Inputs'!$D$39,$E290)))*$F290*(('1.Inputs'!$D$40)+(1-'1.Inputs'!$D$40)*(1+'1.Inputs'!$D$41))*(1+$G290)^(5-1))-(('1.Inputs'!$D$37*12*IF(5=1,'1.Inputs'!$D$38,IF(5=2,'1.Inputs'!$D$39,$E290)))/(1-'1.Inputs'!$D$42)*$D290*(1+$G290)^(5-1))-('1.Inputs'!$D$37*12*IF(5=1,'1.Inputs'!$D$38,IF(5=2,'1.Inputs'!$D$39,$E290)))*'1.Inputs'!$D$43*(1+$G290)^(5-1)-'1.Inputs'!$D$44*(1+$G290)^(5-1)-('1.Inputs'!$D$20/'1.Inputs'!$D$27+'1.Inputs'!$D$23/'1.Inputs'!$D$28))-MAX(0,((('1.Inputs'!$D$37*12*IF(5=1,'1.Inputs'!$D$38,IF(5=2,'1.Inputs'!$D$39,$E290)))*$F290*(('1.Inputs'!$D$40)+(1-'1.Inputs'!$D$40)*(1+'1.Inputs'!$D$41))*(1+$G290)^(5-1))-(('1.Inputs'!$D$37*12*IF(5=1,'1.Inputs'!$D$38,IF(5=2,'1.Inputs'!$D$39,$E290)))/(1-'1.Inputs'!$D$42)*$D290*(1+$G290)^(5-1))-('1.Inputs'!$D$37*12*IF(5=1,'1.Inputs'!$D$38,IF(5=2,'1.Inputs'!$D$39,$E290)))*'1.Inputs'!$D$43*(1+$G290)^(5-1)-'1.Inputs'!$D$44*(1+$G290)^(5-1)-('1.Inputs'!$D$20/'1.Inputs'!$D$27+'1.Inputs'!$D$23/'1.Inputs'!$D$28)))*'1.Inputs'!$D$53+('1.Inputs'!$D$20/'1.Inputs'!$D$27+'1.Inputs'!$D$23/'1.Inputs'!$D$28)-(L290-K290)</f>
        <v>533860385.52768695</v>
      </c>
      <c r="X290" s="36">
        <f ca="1">((('1.Inputs'!$D$37*12*IF(6=1,'1.Inputs'!$D$38,IF(6=2,'1.Inputs'!$D$39,$E290)))*$F290*(('1.Inputs'!$D$40)+(1-'1.Inputs'!$D$40)*(1+'1.Inputs'!$D$41))*(1+$G290)^(6-1))-(('1.Inputs'!$D$37*12*IF(6=1,'1.Inputs'!$D$38,IF(6=2,'1.Inputs'!$D$39,$E290)))/(1-'1.Inputs'!$D$42)*$D290*(1+$G290)^(6-1))-('1.Inputs'!$D$37*12*IF(6=1,'1.Inputs'!$D$38,IF(6=2,'1.Inputs'!$D$39,$E290)))*'1.Inputs'!$D$43*(1+$G290)^(6-1)-'1.Inputs'!$D$44*(1+$G290)^(6-1)-('1.Inputs'!$D$20/'1.Inputs'!$D$27+'1.Inputs'!$D$23/'1.Inputs'!$D$28))-MAX(0,((('1.Inputs'!$D$37*12*IF(6=1,'1.Inputs'!$D$38,IF(6=2,'1.Inputs'!$D$39,$E290)))*$F290*(('1.Inputs'!$D$40)+(1-'1.Inputs'!$D$40)*(1+'1.Inputs'!$D$41))*(1+$G290)^(6-1))-(('1.Inputs'!$D$37*12*IF(6=1,'1.Inputs'!$D$38,IF(6=2,'1.Inputs'!$D$39,$E290)))/(1-'1.Inputs'!$D$42)*$D290*(1+$G290)^(6-1))-('1.Inputs'!$D$37*12*IF(6=1,'1.Inputs'!$D$38,IF(6=2,'1.Inputs'!$D$39,$E290)))*'1.Inputs'!$D$43*(1+$G290)^(6-1)-'1.Inputs'!$D$44*(1+$G290)^(6-1)-('1.Inputs'!$D$20/'1.Inputs'!$D$27+'1.Inputs'!$D$23/'1.Inputs'!$D$28)))*'1.Inputs'!$D$53+('1.Inputs'!$D$20/'1.Inputs'!$D$27+'1.Inputs'!$D$23/'1.Inputs'!$D$28)-(M290-L290)</f>
        <v>558585825.73324108</v>
      </c>
      <c r="Y290" s="36">
        <f ca="1">((('1.Inputs'!$D$37*12*IF(7=1,'1.Inputs'!$D$38,IF(7=2,'1.Inputs'!$D$39,$E290)))*$F290*(('1.Inputs'!$D$40)+(1-'1.Inputs'!$D$40)*(1+'1.Inputs'!$D$41))*(1+$G290)^(7-1))-(('1.Inputs'!$D$37*12*IF(7=1,'1.Inputs'!$D$38,IF(7=2,'1.Inputs'!$D$39,$E290)))/(1-'1.Inputs'!$D$42)*$D290*(1+$G290)^(7-1))-('1.Inputs'!$D$37*12*IF(7=1,'1.Inputs'!$D$38,IF(7=2,'1.Inputs'!$D$39,$E290)))*'1.Inputs'!$D$43*(1+$G290)^(7-1)-'1.Inputs'!$D$44*(1+$G290)^(7-1)-('1.Inputs'!$D$20/'1.Inputs'!$D$27+'1.Inputs'!$D$23/'1.Inputs'!$D$28))-MAX(0,((('1.Inputs'!$D$37*12*IF(7=1,'1.Inputs'!$D$38,IF(7=2,'1.Inputs'!$D$39,$E290)))*$F290*(('1.Inputs'!$D$40)+(1-'1.Inputs'!$D$40)*(1+'1.Inputs'!$D$41))*(1+$G290)^(7-1))-(('1.Inputs'!$D$37*12*IF(7=1,'1.Inputs'!$D$38,IF(7=2,'1.Inputs'!$D$39,$E290)))/(1-'1.Inputs'!$D$42)*$D290*(1+$G290)^(7-1))-('1.Inputs'!$D$37*12*IF(7=1,'1.Inputs'!$D$38,IF(7=2,'1.Inputs'!$D$39,$E290)))*'1.Inputs'!$D$43*(1+$G290)^(7-1)-'1.Inputs'!$D$44*(1+$G290)^(7-1)-('1.Inputs'!$D$20/'1.Inputs'!$D$27+'1.Inputs'!$D$23/'1.Inputs'!$D$28)))*'1.Inputs'!$D$53+('1.Inputs'!$D$20/'1.Inputs'!$D$27+'1.Inputs'!$D$23/'1.Inputs'!$D$28)-(N290-M290)</f>
        <v>584567604.50357044</v>
      </c>
      <c r="Z290" s="36">
        <f ca="1">((('1.Inputs'!$D$37*12*IF(8=1,'1.Inputs'!$D$38,IF(8=2,'1.Inputs'!$D$39,$E290)))*$F290*(('1.Inputs'!$D$40)+(1-'1.Inputs'!$D$40)*(1+'1.Inputs'!$D$41))*(1+$G290)^(8-1))-(('1.Inputs'!$D$37*12*IF(8=1,'1.Inputs'!$D$38,IF(8=2,'1.Inputs'!$D$39,$E290)))/(1-'1.Inputs'!$D$42)*$D290*(1+$G290)^(8-1))-('1.Inputs'!$D$37*12*IF(8=1,'1.Inputs'!$D$38,IF(8=2,'1.Inputs'!$D$39,$E290)))*'1.Inputs'!$D$43*(1+$G290)^(8-1)-'1.Inputs'!$D$44*(1+$G290)^(8-1)-('1.Inputs'!$D$20/'1.Inputs'!$D$27+'1.Inputs'!$D$23/'1.Inputs'!$D$28))-MAX(0,((('1.Inputs'!$D$37*12*IF(8=1,'1.Inputs'!$D$38,IF(8=2,'1.Inputs'!$D$39,$E290)))*$F290*(('1.Inputs'!$D$40)+(1-'1.Inputs'!$D$40)*(1+'1.Inputs'!$D$41))*(1+$G290)^(8-1))-(('1.Inputs'!$D$37*12*IF(8=1,'1.Inputs'!$D$38,IF(8=2,'1.Inputs'!$D$39,$E290)))/(1-'1.Inputs'!$D$42)*$D290*(1+$G290)^(8-1))-('1.Inputs'!$D$37*12*IF(8=1,'1.Inputs'!$D$38,IF(8=2,'1.Inputs'!$D$39,$E290)))*'1.Inputs'!$D$43*(1+$G290)^(8-1)-'1.Inputs'!$D$44*(1+$G290)^(8-1)-('1.Inputs'!$D$20/'1.Inputs'!$D$27+'1.Inputs'!$D$23/'1.Inputs'!$D$28)))*'1.Inputs'!$D$53+('1.Inputs'!$D$20/'1.Inputs'!$D$27+'1.Inputs'!$D$23/'1.Inputs'!$D$28)-(O290-N290)</f>
        <v>611869558.38015604</v>
      </c>
      <c r="AA290" s="36">
        <f ca="1">((('1.Inputs'!$D$37*12*IF(9=1,'1.Inputs'!$D$38,IF(9=2,'1.Inputs'!$D$39,$E290)))*$F290*(('1.Inputs'!$D$40)+(1-'1.Inputs'!$D$40)*(1+'1.Inputs'!$D$41))*(1+$G290)^(9-1))-(('1.Inputs'!$D$37*12*IF(9=1,'1.Inputs'!$D$38,IF(9=2,'1.Inputs'!$D$39,$E290)))/(1-'1.Inputs'!$D$42)*$D290*(1+$G290)^(9-1))-('1.Inputs'!$D$37*12*IF(9=1,'1.Inputs'!$D$38,IF(9=2,'1.Inputs'!$D$39,$E290)))*'1.Inputs'!$D$43*(1+$G290)^(9-1)-'1.Inputs'!$D$44*(1+$G290)^(9-1)-('1.Inputs'!$D$20/'1.Inputs'!$D$27+'1.Inputs'!$D$23/'1.Inputs'!$D$28))-MAX(0,((('1.Inputs'!$D$37*12*IF(9=1,'1.Inputs'!$D$38,IF(9=2,'1.Inputs'!$D$39,$E290)))*$F290*(('1.Inputs'!$D$40)+(1-'1.Inputs'!$D$40)*(1+'1.Inputs'!$D$41))*(1+$G290)^(9-1))-(('1.Inputs'!$D$37*12*IF(9=1,'1.Inputs'!$D$38,IF(9=2,'1.Inputs'!$D$39,$E290)))/(1-'1.Inputs'!$D$42)*$D290*(1+$G290)^(9-1))-('1.Inputs'!$D$37*12*IF(9=1,'1.Inputs'!$D$38,IF(9=2,'1.Inputs'!$D$39,$E290)))*'1.Inputs'!$D$43*(1+$G290)^(9-1)-'1.Inputs'!$D$44*(1+$G290)^(9-1)-('1.Inputs'!$D$20/'1.Inputs'!$D$27+'1.Inputs'!$D$23/'1.Inputs'!$D$28)))*'1.Inputs'!$D$53+('1.Inputs'!$D$20/'1.Inputs'!$D$27+'1.Inputs'!$D$23/'1.Inputs'!$D$28)-(P290-O290)</f>
        <v>640558767.53971028</v>
      </c>
      <c r="AB290" s="36">
        <f ca="1">((('1.Inputs'!$D$37*12*IF(10=1,'1.Inputs'!$D$38,IF(10=2,'1.Inputs'!$D$39,$E290)))*$F290*(('1.Inputs'!$D$40)+(1-'1.Inputs'!$D$40)*(1+'1.Inputs'!$D$41))*(1+$G290)^(10-1))-(('1.Inputs'!$D$37*12*IF(10=1,'1.Inputs'!$D$38,IF(10=2,'1.Inputs'!$D$39,$E290)))/(1-'1.Inputs'!$D$42)*$D290*(1+$G290)^(10-1))-('1.Inputs'!$D$37*12*IF(10=1,'1.Inputs'!$D$38,IF(10=2,'1.Inputs'!$D$39,$E290)))*'1.Inputs'!$D$43*(1+$G290)^(10-1)-'1.Inputs'!$D$44*(1+$G290)^(10-1)-('1.Inputs'!$D$20/'1.Inputs'!$D$27+'1.Inputs'!$D$23/'1.Inputs'!$D$28))-MAX(0,((('1.Inputs'!$D$37*12*IF(10=1,'1.Inputs'!$D$38,IF(10=2,'1.Inputs'!$D$39,$E290)))*$F290*(('1.Inputs'!$D$40)+(1-'1.Inputs'!$D$40)*(1+'1.Inputs'!$D$41))*(1+$G290)^(10-1))-(('1.Inputs'!$D$37*12*IF(10=1,'1.Inputs'!$D$38,IF(10=2,'1.Inputs'!$D$39,$E290)))/(1-'1.Inputs'!$D$42)*$D290*(1+$G290)^(10-1))-('1.Inputs'!$D$37*12*IF(10=1,'1.Inputs'!$D$38,IF(10=2,'1.Inputs'!$D$39,$E290)))*'1.Inputs'!$D$43*(1+$G290)^(10-1)-'1.Inputs'!$D$44*(1+$G290)^(10-1)-('1.Inputs'!$D$20/'1.Inputs'!$D$27+'1.Inputs'!$D$23/'1.Inputs'!$D$28)))*'1.Inputs'!$D$53+('1.Inputs'!$D$20/'1.Inputs'!$D$27+'1.Inputs'!$D$23/'1.Inputs'!$D$28)-(Q290-P290)+(('1.Inputs'!$D$20+'1.Inputs'!$D$23-('1.Inputs'!$D$20/'1.Inputs'!$D$27+'1.Inputs'!$D$23/'1.Inputs'!$D$28)*'1.Inputs'!$D$10)*'1.Inputs'!$D$60+'1.Inputs'!$D$19*'1.Inputs'!$D$59+Q290)</f>
        <v>3663119862.2061949</v>
      </c>
      <c r="AC290" s="36">
        <f ca="1">S290-AC$13-AC$14+MIN(AC$13,MAX(0,((('1.Inputs'!$D$37*12*IF(1=1,'1.Inputs'!$D$38,IF(1=2,'1.Inputs'!$D$39,$E290)))*$F290*(('1.Inputs'!$D$40)+(1-'1.Inputs'!$D$40)*(1+'1.Inputs'!$D$41))*(1+$G290)^(1-1))-(('1.Inputs'!$D$37*12*IF(1=1,'1.Inputs'!$D$38,IF(1=2,'1.Inputs'!$D$39,$E290)))/(1-'1.Inputs'!$D$42)*$D290*(1+$G290)^(1-1))-('1.Inputs'!$D$37*12*IF(1=1,'1.Inputs'!$D$38,IF(1=2,'1.Inputs'!$D$39,$E290)))*'1.Inputs'!$D$43*(1+$G290)^(1-1)-'1.Inputs'!$D$44*(1+$G290)^(1-1)-('1.Inputs'!$D$20/'1.Inputs'!$D$27+'1.Inputs'!$D$23/'1.Inputs'!$D$28))))*'1.Inputs'!$D$53</f>
        <v>-960281939.61217511</v>
      </c>
      <c r="AD290" s="36">
        <f ca="1">T290-AD$13-AD$14+MIN(AD$13,MAX(0,((('1.Inputs'!$D$37*12*IF(2=1,'1.Inputs'!$D$38,IF(2=2,'1.Inputs'!$D$39,$E290)))*$F290*(('1.Inputs'!$D$40)+(1-'1.Inputs'!$D$40)*(1+'1.Inputs'!$D$41))*(1+$G290)^(2-1))-(('1.Inputs'!$D$37*12*IF(2=1,'1.Inputs'!$D$38,IF(2=2,'1.Inputs'!$D$39,$E290)))/(1-'1.Inputs'!$D$42)*$D290*(1+$G290)^(2-1))-('1.Inputs'!$D$37*12*IF(2=1,'1.Inputs'!$D$38,IF(2=2,'1.Inputs'!$D$39,$E290)))*'1.Inputs'!$D$43*(1+$G290)^(2-1)-'1.Inputs'!$D$44*(1+$G290)^(2-1)-('1.Inputs'!$D$20/'1.Inputs'!$D$27+'1.Inputs'!$D$23/'1.Inputs'!$D$28))))*'1.Inputs'!$D$53</f>
        <v>-180685375.02397144</v>
      </c>
      <c r="AE290" s="36">
        <f ca="1">U290-AE$13-AE$14+MIN(AE$13,MAX(0,((('1.Inputs'!$D$37*12*IF(3=1,'1.Inputs'!$D$38,IF(3=2,'1.Inputs'!$D$39,$E290)))*$F290*(('1.Inputs'!$D$40)+(1-'1.Inputs'!$D$40)*(1+'1.Inputs'!$D$41))*(1+$G290)^(3-1))-(('1.Inputs'!$D$37*12*IF(3=1,'1.Inputs'!$D$38,IF(3=2,'1.Inputs'!$D$39,$E290)))/(1-'1.Inputs'!$D$42)*$D290*(1+$G290)^(3-1))-('1.Inputs'!$D$37*12*IF(3=1,'1.Inputs'!$D$38,IF(3=2,'1.Inputs'!$D$39,$E290)))*'1.Inputs'!$D$43*(1+$G290)^(3-1)-'1.Inputs'!$D$44*(1+$G290)^(3-1)-('1.Inputs'!$D$20/'1.Inputs'!$D$27+'1.Inputs'!$D$23/'1.Inputs'!$D$28))))*'1.Inputs'!$D$53</f>
        <v>-185312026.78442764</v>
      </c>
      <c r="AF290" s="36">
        <f ca="1">V290-AF$13-AF$14+MIN(AF$13,MAX(0,((('1.Inputs'!$D$37*12*IF(4=1,'1.Inputs'!$D$38,IF(4=2,'1.Inputs'!$D$39,$E290)))*$F290*(('1.Inputs'!$D$40)+(1-'1.Inputs'!$D$40)*(1+'1.Inputs'!$D$41))*(1+$G290)^(4-1))-(('1.Inputs'!$D$37*12*IF(4=1,'1.Inputs'!$D$38,IF(4=2,'1.Inputs'!$D$39,$E290)))/(1-'1.Inputs'!$D$42)*$D290*(1+$G290)^(4-1))-('1.Inputs'!$D$37*12*IF(4=1,'1.Inputs'!$D$38,IF(4=2,'1.Inputs'!$D$39,$E290)))*'1.Inputs'!$D$43*(1+$G290)^(4-1)-'1.Inputs'!$D$44*(1+$G290)^(4-1)-('1.Inputs'!$D$20/'1.Inputs'!$D$27+'1.Inputs'!$D$23/'1.Inputs'!$D$28))))*'1.Inputs'!$D$53</f>
        <v>187578534.13596416</v>
      </c>
      <c r="AG290" s="36">
        <f ca="1">W290-AG$13-AG$14+MIN(AG$13,MAX(0,((('1.Inputs'!$D$37*12*IF(5=1,'1.Inputs'!$D$38,IF(5=2,'1.Inputs'!$D$39,$E290)))*$F290*(('1.Inputs'!$D$40)+(1-'1.Inputs'!$D$40)*(1+'1.Inputs'!$D$41))*(1+$G290)^(5-1))-(('1.Inputs'!$D$37*12*IF(5=1,'1.Inputs'!$D$38,IF(5=2,'1.Inputs'!$D$39,$E290)))/(1-'1.Inputs'!$D$42)*$D290*(1+$G290)^(5-1))-('1.Inputs'!$D$37*12*IF(5=1,'1.Inputs'!$D$38,IF(5=2,'1.Inputs'!$D$39,$E290)))*'1.Inputs'!$D$43*(1+$G290)^(5-1)-'1.Inputs'!$D$44*(1+$G290)^(5-1)-('1.Inputs'!$D$20/'1.Inputs'!$D$27+'1.Inputs'!$D$23/'1.Inputs'!$D$28))))*'1.Inputs'!$D$53</f>
        <v>230296385.52768695</v>
      </c>
      <c r="AH290" s="36">
        <f ca="1">X290-AH$13-AH$14+MIN(AH$13,MAX(0,((('1.Inputs'!$D$37*12*IF(6=1,'1.Inputs'!$D$38,IF(6=2,'1.Inputs'!$D$39,$E290)))*$F290*(('1.Inputs'!$D$40)+(1-'1.Inputs'!$D$40)*(1+'1.Inputs'!$D$41))*(1+$G290)^(6-1))-(('1.Inputs'!$D$37*12*IF(6=1,'1.Inputs'!$D$38,IF(6=2,'1.Inputs'!$D$39,$E290)))/(1-'1.Inputs'!$D$42)*$D290*(1+$G290)^(6-1))-('1.Inputs'!$D$37*12*IF(6=1,'1.Inputs'!$D$38,IF(6=2,'1.Inputs'!$D$39,$E290)))*'1.Inputs'!$D$43*(1+$G290)^(6-1)-'1.Inputs'!$D$44*(1+$G290)^(6-1)-('1.Inputs'!$D$20/'1.Inputs'!$D$27+'1.Inputs'!$D$23/'1.Inputs'!$D$28))))*'1.Inputs'!$D$53</f>
        <v>274209825.73324108</v>
      </c>
      <c r="AI290" s="36">
        <f ca="1">Y290-AI$13-AI$14+MIN(AI$13,MAX(0,((('1.Inputs'!$D$37*12*IF(7=1,'1.Inputs'!$D$38,IF(7=2,'1.Inputs'!$D$39,$E290)))*$F290*(('1.Inputs'!$D$40)+(1-'1.Inputs'!$D$40)*(1+'1.Inputs'!$D$41))*(1+$G290)^(7-1))-(('1.Inputs'!$D$37*12*IF(7=1,'1.Inputs'!$D$38,IF(7=2,'1.Inputs'!$D$39,$E290)))/(1-'1.Inputs'!$D$42)*$D290*(1+$G290)^(7-1))-('1.Inputs'!$D$37*12*IF(7=1,'1.Inputs'!$D$38,IF(7=2,'1.Inputs'!$D$39,$E290)))*'1.Inputs'!$D$43*(1+$G290)^(7-1)-'1.Inputs'!$D$44*(1+$G290)^(7-1)-('1.Inputs'!$D$20/'1.Inputs'!$D$27+'1.Inputs'!$D$23/'1.Inputs'!$D$28))))*'1.Inputs'!$D$53</f>
        <v>319379604.50357044</v>
      </c>
      <c r="AJ290" s="36">
        <f ca="1">Z290-AJ$13-AJ$14+MIN(AJ$13,MAX(0,((('1.Inputs'!$D$37*12*IF(8=1,'1.Inputs'!$D$38,IF(8=2,'1.Inputs'!$D$39,$E290)))*$F290*(('1.Inputs'!$D$40)+(1-'1.Inputs'!$D$40)*(1+'1.Inputs'!$D$41))*(1+$G290)^(8-1))-(('1.Inputs'!$D$37*12*IF(8=1,'1.Inputs'!$D$38,IF(8=2,'1.Inputs'!$D$39,$E290)))/(1-'1.Inputs'!$D$42)*$D290*(1+$G290)^(8-1))-('1.Inputs'!$D$37*12*IF(8=1,'1.Inputs'!$D$38,IF(8=2,'1.Inputs'!$D$39,$E290)))*'1.Inputs'!$D$43*(1+$G290)^(8-1)-'1.Inputs'!$D$44*(1+$G290)^(8-1)-('1.Inputs'!$D$20/'1.Inputs'!$D$27+'1.Inputs'!$D$23/'1.Inputs'!$D$28))))*'1.Inputs'!$D$53</f>
        <v>611869558.38015604</v>
      </c>
      <c r="AK290" s="36">
        <f ca="1">AA290-AK$13-AK$14+MIN(AK$13,MAX(0,((('1.Inputs'!$D$37*12*IF(9=1,'1.Inputs'!$D$38,IF(9=2,'1.Inputs'!$D$39,$E290)))*$F290*(('1.Inputs'!$D$40)+(1-'1.Inputs'!$D$40)*(1+'1.Inputs'!$D$41))*(1+$G290)^(9-1))-(('1.Inputs'!$D$37*12*IF(9=1,'1.Inputs'!$D$38,IF(9=2,'1.Inputs'!$D$39,$E290)))/(1-'1.Inputs'!$D$42)*$D290*(1+$G290)^(9-1))-('1.Inputs'!$D$37*12*IF(9=1,'1.Inputs'!$D$38,IF(9=2,'1.Inputs'!$D$39,$E290)))*'1.Inputs'!$D$43*(1+$G290)^(9-1)-'1.Inputs'!$D$44*(1+$G290)^(9-1)-('1.Inputs'!$D$20/'1.Inputs'!$D$27+'1.Inputs'!$D$23/'1.Inputs'!$D$28))))*'1.Inputs'!$D$53</f>
        <v>640558767.53971028</v>
      </c>
      <c r="AL290" s="36">
        <f ca="1">AB290-AL$13-AL$14+MIN(AL$13,MAX(0,((('1.Inputs'!$D$37*12*IF(10=1,'1.Inputs'!$D$38,IF(10=2,'1.Inputs'!$D$39,$E290)))*$F290*(('1.Inputs'!$D$40)+(1-'1.Inputs'!$D$40)*(1+'1.Inputs'!$D$41))*(1+$G290)^(10-1))-(('1.Inputs'!$D$37*12*IF(10=1,'1.Inputs'!$D$38,IF(10=2,'1.Inputs'!$D$39,$E290)))/(1-'1.Inputs'!$D$42)*$D290*(1+$G290)^(10-1))-('1.Inputs'!$D$37*12*IF(10=1,'1.Inputs'!$D$38,IF(10=2,'1.Inputs'!$D$39,$E290)))*'1.Inputs'!$D$43*(1+$G290)^(10-1)-'1.Inputs'!$D$44*(1+$G290)^(10-1)-('1.Inputs'!$D$20/'1.Inputs'!$D$27+'1.Inputs'!$D$23/'1.Inputs'!$D$28))))*'1.Inputs'!$D$53+'1.Inputs'!$D$35</f>
        <v>4463119862.2061949</v>
      </c>
      <c r="AM290" s="48">
        <f ca="1">R290+NPV('1.Inputs'!$D$55,S290:AB290)</f>
        <v>123891101.47875071</v>
      </c>
      <c r="AN290" s="48">
        <f ca="1">-('1.Inputs'!$D$24*(1-'1.Inputs'!$D$31)+'1.Inputs'!$D$35)+NPV('1.Inputs'!$D$54,AC290:AL290)</f>
        <v>-1117155349.1156309</v>
      </c>
      <c r="AO290" s="36">
        <f t="shared" ca="1" si="37"/>
        <v>-5.5059752006244924</v>
      </c>
      <c r="AP290" s="36">
        <f t="shared" ca="1" si="38"/>
        <v>0.39793692382005175</v>
      </c>
      <c r="AQ290" s="36">
        <f ca="1">'1.Inputs'!$D$35+MIN(SUM($AC290:AC290),SUM($AC290:AD290),SUM($AC290:AE290),SUM($AC290:AF290),SUM($AC290:AG290),SUM($AC290:AH290),SUM($AC290:AI290),SUM($AC290:AJ290),SUM($AC290:AK290),SUM($AC290:AL290))</f>
        <v>-526279341.42057419</v>
      </c>
      <c r="AR290" s="36">
        <f ca="1">IF(AP290&lt;'1.Inputs'!$D$57,1,0)</f>
        <v>1</v>
      </c>
      <c r="AS290" s="36">
        <f t="shared" ca="1" si="39"/>
        <v>1</v>
      </c>
    </row>
    <row r="291" spans="2:45" ht="15" customHeight="1" x14ac:dyDescent="0.25">
      <c r="B291" s="36">
        <v>276</v>
      </c>
      <c r="C291" s="36">
        <f t="shared" ca="1" si="32"/>
        <v>0.42834002589786946</v>
      </c>
      <c r="D291" s="36">
        <f t="shared" ca="1" si="33"/>
        <v>14652.721316694529</v>
      </c>
      <c r="E291" s="47">
        <f t="shared" ca="1" si="34"/>
        <v>0.8188916349228561</v>
      </c>
      <c r="F291" s="36">
        <f t="shared" ca="1" si="35"/>
        <v>28611.978784733419</v>
      </c>
      <c r="G291" s="36">
        <f t="shared" ca="1" si="36"/>
        <v>5.3472064876868244E-2</v>
      </c>
      <c r="H291" s="36">
        <f ca="1">((('1.Inputs'!$D$37*12*IF(1=1,'1.Inputs'!$D$38,IF(1=2,'1.Inputs'!$D$39,$E291)))*$F291*(('1.Inputs'!$D$40)+(1-'1.Inputs'!$D$40)*(1+'1.Inputs'!$D$41))*(1+$G291)^(1-1))*'1.Inputs'!$D$47+(('1.Inputs'!$D$37*12*IF(1=1,'1.Inputs'!$D$38,IF(1=2,'1.Inputs'!$D$39,$E291)))/(1-'1.Inputs'!$D$42)*$D291*(1+$G291)^(1-1))*('1.Inputs'!$D$48-'1.Inputs'!$D$49))/'1.Inputs'!$D$51</f>
        <v>738837780.10061038</v>
      </c>
      <c r="I291" s="36">
        <f ca="1">((('1.Inputs'!$D$37*12*IF(2=1,'1.Inputs'!$D$38,IF(2=2,'1.Inputs'!$D$39,$E291)))*$F291*(('1.Inputs'!$D$40)+(1-'1.Inputs'!$D$40)*(1+'1.Inputs'!$D$41))*(1+$G291)^(2-1))*'1.Inputs'!$D$47+(('1.Inputs'!$D$37*12*IF(2=1,'1.Inputs'!$D$38,IF(2=2,'1.Inputs'!$D$39,$E291)))/(1-'1.Inputs'!$D$42)*$D291*(1+$G291)^(2-1))*('1.Inputs'!$D$48-'1.Inputs'!$D$49))/'1.Inputs'!$D$51</f>
        <v>1089682946.5362842</v>
      </c>
      <c r="J291" s="36">
        <f ca="1">((('1.Inputs'!$D$37*12*IF(3=1,'1.Inputs'!$D$38,IF(3=2,'1.Inputs'!$D$39,$E291)))*$F291*(('1.Inputs'!$D$40)+(1-'1.Inputs'!$D$40)*(1+'1.Inputs'!$D$41))*(1+$G291)^(3-1))*'1.Inputs'!$D$47+(('1.Inputs'!$D$37*12*IF(3=1,'1.Inputs'!$D$38,IF(3=2,'1.Inputs'!$D$39,$E291)))/(1-'1.Inputs'!$D$42)*$D291*(1+$G291)^(3-1))*('1.Inputs'!$D$48-'1.Inputs'!$D$49))/'1.Inputs'!$D$51</f>
        <v>1342924425.1156373</v>
      </c>
      <c r="K291" s="36">
        <f ca="1">((('1.Inputs'!$D$37*12*IF(4=1,'1.Inputs'!$D$38,IF(4=2,'1.Inputs'!$D$39,$E291)))*$F291*(('1.Inputs'!$D$40)+(1-'1.Inputs'!$D$40)*(1+'1.Inputs'!$D$41))*(1+$G291)^(4-1))*'1.Inputs'!$D$47+(('1.Inputs'!$D$37*12*IF(4=1,'1.Inputs'!$D$38,IF(4=2,'1.Inputs'!$D$39,$E291)))/(1-'1.Inputs'!$D$42)*$D291*(1+$G291)^(4-1))*('1.Inputs'!$D$48-'1.Inputs'!$D$49))/'1.Inputs'!$D$51</f>
        <v>1414733367.1001515</v>
      </c>
      <c r="L291" s="36">
        <f ca="1">((('1.Inputs'!$D$37*12*IF(5=1,'1.Inputs'!$D$38,IF(5=2,'1.Inputs'!$D$39,$E291)))*$F291*(('1.Inputs'!$D$40)+(1-'1.Inputs'!$D$40)*(1+'1.Inputs'!$D$41))*(1+$G291)^(5-1))*'1.Inputs'!$D$47+(('1.Inputs'!$D$37*12*IF(5=1,'1.Inputs'!$D$38,IF(5=2,'1.Inputs'!$D$39,$E291)))/(1-'1.Inputs'!$D$42)*$D291*(1+$G291)^(5-1))*('1.Inputs'!$D$48-'1.Inputs'!$D$49))/'1.Inputs'!$D$51</f>
        <v>1490382081.4892013</v>
      </c>
      <c r="M291" s="36">
        <f ca="1">((('1.Inputs'!$D$37*12*IF(6=1,'1.Inputs'!$D$38,IF(6=2,'1.Inputs'!$D$39,$E291)))*$F291*(('1.Inputs'!$D$40)+(1-'1.Inputs'!$D$40)*(1+'1.Inputs'!$D$41))*(1+$G291)^(6-1))*'1.Inputs'!$D$47+(('1.Inputs'!$D$37*12*IF(6=1,'1.Inputs'!$D$38,IF(6=2,'1.Inputs'!$D$39,$E291)))/(1-'1.Inputs'!$D$42)*$D291*(1+$G291)^(6-1))*('1.Inputs'!$D$48-'1.Inputs'!$D$49))/'1.Inputs'!$D$51</f>
        <v>1570075888.8419139</v>
      </c>
      <c r="N291" s="36">
        <f ca="1">((('1.Inputs'!$D$37*12*IF(7=1,'1.Inputs'!$D$38,IF(7=2,'1.Inputs'!$D$39,$E291)))*$F291*(('1.Inputs'!$D$40)+(1-'1.Inputs'!$D$40)*(1+'1.Inputs'!$D$41))*(1+$G291)^(7-1))*'1.Inputs'!$D$47+(('1.Inputs'!$D$37*12*IF(7=1,'1.Inputs'!$D$38,IF(7=2,'1.Inputs'!$D$39,$E291)))/(1-'1.Inputs'!$D$42)*$D291*(1+$G291)^(7-1))*('1.Inputs'!$D$48-'1.Inputs'!$D$49))/'1.Inputs'!$D$51</f>
        <v>1654031088.6316755</v>
      </c>
      <c r="O291" s="36">
        <f ca="1">((('1.Inputs'!$D$37*12*IF(8=1,'1.Inputs'!$D$38,IF(8=2,'1.Inputs'!$D$39,$E291)))*$F291*(('1.Inputs'!$D$40)+(1-'1.Inputs'!$D$40)*(1+'1.Inputs'!$D$41))*(1+$G291)^(8-1))*'1.Inputs'!$D$47+(('1.Inputs'!$D$37*12*IF(8=1,'1.Inputs'!$D$38,IF(8=2,'1.Inputs'!$D$39,$E291)))/(1-'1.Inputs'!$D$42)*$D291*(1+$G291)^(8-1))*('1.Inputs'!$D$48-'1.Inputs'!$D$49))/'1.Inputs'!$D$51</f>
        <v>1742475546.3113453</v>
      </c>
      <c r="P291" s="36">
        <f ca="1">((('1.Inputs'!$D$37*12*IF(9=1,'1.Inputs'!$D$38,IF(9=2,'1.Inputs'!$D$39,$E291)))*$F291*(('1.Inputs'!$D$40)+(1-'1.Inputs'!$D$40)*(1+'1.Inputs'!$D$41))*(1+$G291)^(9-1))*'1.Inputs'!$D$47+(('1.Inputs'!$D$37*12*IF(9=1,'1.Inputs'!$D$38,IF(9=2,'1.Inputs'!$D$39,$E291)))/(1-'1.Inputs'!$D$42)*$D291*(1+$G291)^(9-1))*('1.Inputs'!$D$48-'1.Inputs'!$D$49))/'1.Inputs'!$D$51</f>
        <v>1835649311.7700622</v>
      </c>
      <c r="Q291" s="36">
        <f ca="1">((('1.Inputs'!$D$37*12*IF(10=1,'1.Inputs'!$D$38,IF(10=2,'1.Inputs'!$D$39,$E291)))*$F291*(('1.Inputs'!$D$40)+(1-'1.Inputs'!$D$40)*(1+'1.Inputs'!$D$41))*(1+$G291)^(10-1))*'1.Inputs'!$D$47+(('1.Inputs'!$D$37*12*IF(10=1,'1.Inputs'!$D$38,IF(10=2,'1.Inputs'!$D$39,$E291)))/(1-'1.Inputs'!$D$42)*$D291*(1+$G291)^(10-1))*('1.Inputs'!$D$48-'1.Inputs'!$D$49))/'1.Inputs'!$D$51</f>
        <v>1933805270.8602099</v>
      </c>
      <c r="R291" s="36">
        <f>-'1.Inputs'!$D$24</f>
        <v>-2050000000</v>
      </c>
      <c r="S291" s="36">
        <f ca="1">((('1.Inputs'!$D$37*12*IF(1=1,'1.Inputs'!$D$38,IF(1=2,'1.Inputs'!$D$39,$E291)))*$F291*(('1.Inputs'!$D$40)+(1-'1.Inputs'!$D$40)*(1+'1.Inputs'!$D$41))*(1+$G291)^(1-1))-(('1.Inputs'!$D$37*12*IF(1=1,'1.Inputs'!$D$38,IF(1=2,'1.Inputs'!$D$39,$E291)))/(1-'1.Inputs'!$D$42)*$D291*(1+$G291)^(1-1))-('1.Inputs'!$D$37*12*IF(1=1,'1.Inputs'!$D$38,IF(1=2,'1.Inputs'!$D$39,$E291)))*'1.Inputs'!$D$43*(1+$G291)^(1-1)-'1.Inputs'!$D$44*(1+$G291)^(1-1)-('1.Inputs'!$D$20/'1.Inputs'!$D$27+'1.Inputs'!$D$23/'1.Inputs'!$D$28))-MAX(0,((('1.Inputs'!$D$37*12*IF(1=1,'1.Inputs'!$D$38,IF(1=2,'1.Inputs'!$D$39,$E291)))*$F291*(('1.Inputs'!$D$40)+(1-'1.Inputs'!$D$40)*(1+'1.Inputs'!$D$41))*(1+$G291)^(1-1))-(('1.Inputs'!$D$37*12*IF(1=1,'1.Inputs'!$D$38,IF(1=2,'1.Inputs'!$D$39,$E291)))/(1-'1.Inputs'!$D$42)*$D291*(1+$G291)^(1-1))-('1.Inputs'!$D$37*12*IF(1=1,'1.Inputs'!$D$38,IF(1=2,'1.Inputs'!$D$39,$E291)))*'1.Inputs'!$D$43*(1+$G291)^(1-1)-'1.Inputs'!$D$44*(1+$G291)^(1-1)-('1.Inputs'!$D$20/'1.Inputs'!$D$27+'1.Inputs'!$D$23/'1.Inputs'!$D$28)))*'1.Inputs'!$D$53+('1.Inputs'!$D$20/'1.Inputs'!$D$27+'1.Inputs'!$D$23/'1.Inputs'!$D$28)-H291</f>
        <v>-230964740.60788441</v>
      </c>
      <c r="T291" s="36">
        <f ca="1">((('1.Inputs'!$D$37*12*IF(2=1,'1.Inputs'!$D$38,IF(2=2,'1.Inputs'!$D$39,$E291)))*$F291*(('1.Inputs'!$D$40)+(1-'1.Inputs'!$D$40)*(1+'1.Inputs'!$D$41))*(1+$G291)^(2-1))-(('1.Inputs'!$D$37*12*IF(2=1,'1.Inputs'!$D$38,IF(2=2,'1.Inputs'!$D$39,$E291)))/(1-'1.Inputs'!$D$42)*$D291*(1+$G291)^(2-1))-('1.Inputs'!$D$37*12*IF(2=1,'1.Inputs'!$D$38,IF(2=2,'1.Inputs'!$D$39,$E291)))*'1.Inputs'!$D$43*(1+$G291)^(2-1)-'1.Inputs'!$D$44*(1+$G291)^(2-1)-('1.Inputs'!$D$20/'1.Inputs'!$D$27+'1.Inputs'!$D$23/'1.Inputs'!$D$28))-MAX(0,((('1.Inputs'!$D$37*12*IF(2=1,'1.Inputs'!$D$38,IF(2=2,'1.Inputs'!$D$39,$E291)))*$F291*(('1.Inputs'!$D$40)+(1-'1.Inputs'!$D$40)*(1+'1.Inputs'!$D$41))*(1+$G291)^(2-1))-(('1.Inputs'!$D$37*12*IF(2=1,'1.Inputs'!$D$38,IF(2=2,'1.Inputs'!$D$39,$E291)))/(1-'1.Inputs'!$D$42)*$D291*(1+$G291)^(2-1))-('1.Inputs'!$D$37*12*IF(2=1,'1.Inputs'!$D$38,IF(2=2,'1.Inputs'!$D$39,$E291)))*'1.Inputs'!$D$43*(1+$G291)^(2-1)-'1.Inputs'!$D$44*(1+$G291)^(2-1)-('1.Inputs'!$D$20/'1.Inputs'!$D$27+'1.Inputs'!$D$23/'1.Inputs'!$D$28)))*'1.Inputs'!$D$53+('1.Inputs'!$D$20/'1.Inputs'!$D$27+'1.Inputs'!$D$23/'1.Inputs'!$D$28)-(I291-H291)</f>
        <v>622272203.10747993</v>
      </c>
      <c r="U291" s="36">
        <f ca="1">((('1.Inputs'!$D$37*12*IF(3=1,'1.Inputs'!$D$38,IF(3=2,'1.Inputs'!$D$39,$E291)))*$F291*(('1.Inputs'!$D$40)+(1-'1.Inputs'!$D$40)*(1+'1.Inputs'!$D$41))*(1+$G291)^(3-1))-(('1.Inputs'!$D$37*12*IF(3=1,'1.Inputs'!$D$38,IF(3=2,'1.Inputs'!$D$39,$E291)))/(1-'1.Inputs'!$D$42)*$D291*(1+$G291)^(3-1))-('1.Inputs'!$D$37*12*IF(3=1,'1.Inputs'!$D$38,IF(3=2,'1.Inputs'!$D$39,$E291)))*'1.Inputs'!$D$43*(1+$G291)^(3-1)-'1.Inputs'!$D$44*(1+$G291)^(3-1)-('1.Inputs'!$D$20/'1.Inputs'!$D$27+'1.Inputs'!$D$23/'1.Inputs'!$D$28))-MAX(0,((('1.Inputs'!$D$37*12*IF(3=1,'1.Inputs'!$D$38,IF(3=2,'1.Inputs'!$D$39,$E291)))*$F291*(('1.Inputs'!$D$40)+(1-'1.Inputs'!$D$40)*(1+'1.Inputs'!$D$41))*(1+$G291)^(3-1))-(('1.Inputs'!$D$37*12*IF(3=1,'1.Inputs'!$D$38,IF(3=2,'1.Inputs'!$D$39,$E291)))/(1-'1.Inputs'!$D$42)*$D291*(1+$G291)^(3-1))-('1.Inputs'!$D$37*12*IF(3=1,'1.Inputs'!$D$38,IF(3=2,'1.Inputs'!$D$39,$E291)))*'1.Inputs'!$D$43*(1+$G291)^(3-1)-'1.Inputs'!$D$44*(1+$G291)^(3-1)-('1.Inputs'!$D$20/'1.Inputs'!$D$27+'1.Inputs'!$D$23/'1.Inputs'!$D$28)))*'1.Inputs'!$D$53+('1.Inputs'!$D$20/'1.Inputs'!$D$27+'1.Inputs'!$D$23/'1.Inputs'!$D$28)-(J291-I291)</f>
        <v>1045316196.4564431</v>
      </c>
      <c r="V291" s="36">
        <f ca="1">((('1.Inputs'!$D$37*12*IF(4=1,'1.Inputs'!$D$38,IF(4=2,'1.Inputs'!$D$39,$E291)))*$F291*(('1.Inputs'!$D$40)+(1-'1.Inputs'!$D$40)*(1+'1.Inputs'!$D$41))*(1+$G291)^(4-1))-(('1.Inputs'!$D$37*12*IF(4=1,'1.Inputs'!$D$38,IF(4=2,'1.Inputs'!$D$39,$E291)))/(1-'1.Inputs'!$D$42)*$D291*(1+$G291)^(4-1))-('1.Inputs'!$D$37*12*IF(4=1,'1.Inputs'!$D$38,IF(4=2,'1.Inputs'!$D$39,$E291)))*'1.Inputs'!$D$43*(1+$G291)^(4-1)-'1.Inputs'!$D$44*(1+$G291)^(4-1)-('1.Inputs'!$D$20/'1.Inputs'!$D$27+'1.Inputs'!$D$23/'1.Inputs'!$D$28))-MAX(0,((('1.Inputs'!$D$37*12*IF(4=1,'1.Inputs'!$D$38,IF(4=2,'1.Inputs'!$D$39,$E291)))*$F291*(('1.Inputs'!$D$40)+(1-'1.Inputs'!$D$40)*(1+'1.Inputs'!$D$41))*(1+$G291)^(4-1))-(('1.Inputs'!$D$37*12*IF(4=1,'1.Inputs'!$D$38,IF(4=2,'1.Inputs'!$D$39,$E291)))/(1-'1.Inputs'!$D$42)*$D291*(1+$G291)^(4-1))-('1.Inputs'!$D$37*12*IF(4=1,'1.Inputs'!$D$38,IF(4=2,'1.Inputs'!$D$39,$E291)))*'1.Inputs'!$D$43*(1+$G291)^(4-1)-'1.Inputs'!$D$44*(1+$G291)^(4-1)-('1.Inputs'!$D$20/'1.Inputs'!$D$27+'1.Inputs'!$D$23/'1.Inputs'!$D$28)))*'1.Inputs'!$D$53+('1.Inputs'!$D$20/'1.Inputs'!$D$27+'1.Inputs'!$D$23/'1.Inputs'!$D$28)-(K291-J291)</f>
        <v>1293658738.231719</v>
      </c>
      <c r="W291" s="36">
        <f ca="1">((('1.Inputs'!$D$37*12*IF(5=1,'1.Inputs'!$D$38,IF(5=2,'1.Inputs'!$D$39,$E291)))*$F291*(('1.Inputs'!$D$40)+(1-'1.Inputs'!$D$40)*(1+'1.Inputs'!$D$41))*(1+$G291)^(5-1))-(('1.Inputs'!$D$37*12*IF(5=1,'1.Inputs'!$D$38,IF(5=2,'1.Inputs'!$D$39,$E291)))/(1-'1.Inputs'!$D$42)*$D291*(1+$G291)^(5-1))-('1.Inputs'!$D$37*12*IF(5=1,'1.Inputs'!$D$38,IF(5=2,'1.Inputs'!$D$39,$E291)))*'1.Inputs'!$D$43*(1+$G291)^(5-1)-'1.Inputs'!$D$44*(1+$G291)^(5-1)-('1.Inputs'!$D$20/'1.Inputs'!$D$27+'1.Inputs'!$D$23/'1.Inputs'!$D$28))-MAX(0,((('1.Inputs'!$D$37*12*IF(5=1,'1.Inputs'!$D$38,IF(5=2,'1.Inputs'!$D$39,$E291)))*$F291*(('1.Inputs'!$D$40)+(1-'1.Inputs'!$D$40)*(1+'1.Inputs'!$D$41))*(1+$G291)^(5-1))-(('1.Inputs'!$D$37*12*IF(5=1,'1.Inputs'!$D$38,IF(5=2,'1.Inputs'!$D$39,$E291)))/(1-'1.Inputs'!$D$42)*$D291*(1+$G291)^(5-1))-('1.Inputs'!$D$37*12*IF(5=1,'1.Inputs'!$D$38,IF(5=2,'1.Inputs'!$D$39,$E291)))*'1.Inputs'!$D$43*(1+$G291)^(5-1)-'1.Inputs'!$D$44*(1+$G291)^(5-1)-('1.Inputs'!$D$20/'1.Inputs'!$D$27+'1.Inputs'!$D$23/'1.Inputs'!$D$28)))*'1.Inputs'!$D$53+('1.Inputs'!$D$20/'1.Inputs'!$D$27+'1.Inputs'!$D$23/'1.Inputs'!$D$28)-(L291-K291)</f>
        <v>1360306787.145541</v>
      </c>
      <c r="X291" s="36">
        <f ca="1">((('1.Inputs'!$D$37*12*IF(6=1,'1.Inputs'!$D$38,IF(6=2,'1.Inputs'!$D$39,$E291)))*$F291*(('1.Inputs'!$D$40)+(1-'1.Inputs'!$D$40)*(1+'1.Inputs'!$D$41))*(1+$G291)^(6-1))-(('1.Inputs'!$D$37*12*IF(6=1,'1.Inputs'!$D$38,IF(6=2,'1.Inputs'!$D$39,$E291)))/(1-'1.Inputs'!$D$42)*$D291*(1+$G291)^(6-1))-('1.Inputs'!$D$37*12*IF(6=1,'1.Inputs'!$D$38,IF(6=2,'1.Inputs'!$D$39,$E291)))*'1.Inputs'!$D$43*(1+$G291)^(6-1)-'1.Inputs'!$D$44*(1+$G291)^(6-1)-('1.Inputs'!$D$20/'1.Inputs'!$D$27+'1.Inputs'!$D$23/'1.Inputs'!$D$28))-MAX(0,((('1.Inputs'!$D$37*12*IF(6=1,'1.Inputs'!$D$38,IF(6=2,'1.Inputs'!$D$39,$E291)))*$F291*(('1.Inputs'!$D$40)+(1-'1.Inputs'!$D$40)*(1+'1.Inputs'!$D$41))*(1+$G291)^(6-1))-(('1.Inputs'!$D$37*12*IF(6=1,'1.Inputs'!$D$38,IF(6=2,'1.Inputs'!$D$39,$E291)))/(1-'1.Inputs'!$D$42)*$D291*(1+$G291)^(6-1))-('1.Inputs'!$D$37*12*IF(6=1,'1.Inputs'!$D$38,IF(6=2,'1.Inputs'!$D$39,$E291)))*'1.Inputs'!$D$43*(1+$G291)^(6-1)-'1.Inputs'!$D$44*(1+$G291)^(6-1)-('1.Inputs'!$D$20/'1.Inputs'!$D$27+'1.Inputs'!$D$23/'1.Inputs'!$D$28)))*'1.Inputs'!$D$53+('1.Inputs'!$D$20/'1.Inputs'!$D$27+'1.Inputs'!$D$23/'1.Inputs'!$D$28)-(M291-L291)</f>
        <v>1430518644.8547997</v>
      </c>
      <c r="Y291" s="36">
        <f ca="1">((('1.Inputs'!$D$37*12*IF(7=1,'1.Inputs'!$D$38,IF(7=2,'1.Inputs'!$D$39,$E291)))*$F291*(('1.Inputs'!$D$40)+(1-'1.Inputs'!$D$40)*(1+'1.Inputs'!$D$41))*(1+$G291)^(7-1))-(('1.Inputs'!$D$37*12*IF(7=1,'1.Inputs'!$D$38,IF(7=2,'1.Inputs'!$D$39,$E291)))/(1-'1.Inputs'!$D$42)*$D291*(1+$G291)^(7-1))-('1.Inputs'!$D$37*12*IF(7=1,'1.Inputs'!$D$38,IF(7=2,'1.Inputs'!$D$39,$E291)))*'1.Inputs'!$D$43*(1+$G291)^(7-1)-'1.Inputs'!$D$44*(1+$G291)^(7-1)-('1.Inputs'!$D$20/'1.Inputs'!$D$27+'1.Inputs'!$D$23/'1.Inputs'!$D$28))-MAX(0,((('1.Inputs'!$D$37*12*IF(7=1,'1.Inputs'!$D$38,IF(7=2,'1.Inputs'!$D$39,$E291)))*$F291*(('1.Inputs'!$D$40)+(1-'1.Inputs'!$D$40)*(1+'1.Inputs'!$D$41))*(1+$G291)^(7-1))-(('1.Inputs'!$D$37*12*IF(7=1,'1.Inputs'!$D$38,IF(7=2,'1.Inputs'!$D$39,$E291)))/(1-'1.Inputs'!$D$42)*$D291*(1+$G291)^(7-1))-('1.Inputs'!$D$37*12*IF(7=1,'1.Inputs'!$D$38,IF(7=2,'1.Inputs'!$D$39,$E291)))*'1.Inputs'!$D$43*(1+$G291)^(7-1)-'1.Inputs'!$D$44*(1+$G291)^(7-1)-('1.Inputs'!$D$20/'1.Inputs'!$D$27+'1.Inputs'!$D$23/'1.Inputs'!$D$28)))*'1.Inputs'!$D$53+('1.Inputs'!$D$20/'1.Inputs'!$D$27+'1.Inputs'!$D$23/'1.Inputs'!$D$28)-(N291-M291)</f>
        <v>1504484875.5746136</v>
      </c>
      <c r="Z291" s="36">
        <f ca="1">((('1.Inputs'!$D$37*12*IF(8=1,'1.Inputs'!$D$38,IF(8=2,'1.Inputs'!$D$39,$E291)))*$F291*(('1.Inputs'!$D$40)+(1-'1.Inputs'!$D$40)*(1+'1.Inputs'!$D$41))*(1+$G291)^(8-1))-(('1.Inputs'!$D$37*12*IF(8=1,'1.Inputs'!$D$38,IF(8=2,'1.Inputs'!$D$39,$E291)))/(1-'1.Inputs'!$D$42)*$D291*(1+$G291)^(8-1))-('1.Inputs'!$D$37*12*IF(8=1,'1.Inputs'!$D$38,IF(8=2,'1.Inputs'!$D$39,$E291)))*'1.Inputs'!$D$43*(1+$G291)^(8-1)-'1.Inputs'!$D$44*(1+$G291)^(8-1)-('1.Inputs'!$D$20/'1.Inputs'!$D$27+'1.Inputs'!$D$23/'1.Inputs'!$D$28))-MAX(0,((('1.Inputs'!$D$37*12*IF(8=1,'1.Inputs'!$D$38,IF(8=2,'1.Inputs'!$D$39,$E291)))*$F291*(('1.Inputs'!$D$40)+(1-'1.Inputs'!$D$40)*(1+'1.Inputs'!$D$41))*(1+$G291)^(8-1))-(('1.Inputs'!$D$37*12*IF(8=1,'1.Inputs'!$D$38,IF(8=2,'1.Inputs'!$D$39,$E291)))/(1-'1.Inputs'!$D$42)*$D291*(1+$G291)^(8-1))-('1.Inputs'!$D$37*12*IF(8=1,'1.Inputs'!$D$38,IF(8=2,'1.Inputs'!$D$39,$E291)))*'1.Inputs'!$D$43*(1+$G291)^(8-1)-'1.Inputs'!$D$44*(1+$G291)^(8-1)-('1.Inputs'!$D$20/'1.Inputs'!$D$27+'1.Inputs'!$D$23/'1.Inputs'!$D$28)))*'1.Inputs'!$D$53+('1.Inputs'!$D$20/'1.Inputs'!$D$27+'1.Inputs'!$D$23/'1.Inputs'!$D$28)-(O291-N291)</f>
        <v>1582406233.3821747</v>
      </c>
      <c r="AA291" s="36">
        <f ca="1">((('1.Inputs'!$D$37*12*IF(9=1,'1.Inputs'!$D$38,IF(9=2,'1.Inputs'!$D$39,$E291)))*$F291*(('1.Inputs'!$D$40)+(1-'1.Inputs'!$D$40)*(1+'1.Inputs'!$D$41))*(1+$G291)^(9-1))-(('1.Inputs'!$D$37*12*IF(9=1,'1.Inputs'!$D$38,IF(9=2,'1.Inputs'!$D$39,$E291)))/(1-'1.Inputs'!$D$42)*$D291*(1+$G291)^(9-1))-('1.Inputs'!$D$37*12*IF(9=1,'1.Inputs'!$D$38,IF(9=2,'1.Inputs'!$D$39,$E291)))*'1.Inputs'!$D$43*(1+$G291)^(9-1)-'1.Inputs'!$D$44*(1+$G291)^(9-1)-('1.Inputs'!$D$20/'1.Inputs'!$D$27+'1.Inputs'!$D$23/'1.Inputs'!$D$28))-MAX(0,((('1.Inputs'!$D$37*12*IF(9=1,'1.Inputs'!$D$38,IF(9=2,'1.Inputs'!$D$39,$E291)))*$F291*(('1.Inputs'!$D$40)+(1-'1.Inputs'!$D$40)*(1+'1.Inputs'!$D$41))*(1+$G291)^(9-1))-(('1.Inputs'!$D$37*12*IF(9=1,'1.Inputs'!$D$38,IF(9=2,'1.Inputs'!$D$39,$E291)))/(1-'1.Inputs'!$D$42)*$D291*(1+$G291)^(9-1))-('1.Inputs'!$D$37*12*IF(9=1,'1.Inputs'!$D$38,IF(9=2,'1.Inputs'!$D$39,$E291)))*'1.Inputs'!$D$43*(1+$G291)^(9-1)-'1.Inputs'!$D$44*(1+$G291)^(9-1)-('1.Inputs'!$D$20/'1.Inputs'!$D$27+'1.Inputs'!$D$23/'1.Inputs'!$D$28)))*'1.Inputs'!$D$53+('1.Inputs'!$D$20/'1.Inputs'!$D$27+'1.Inputs'!$D$23/'1.Inputs'!$D$28)-(P291-O291)</f>
        <v>1664494207.0897148</v>
      </c>
      <c r="AB291" s="36">
        <f ca="1">((('1.Inputs'!$D$37*12*IF(10=1,'1.Inputs'!$D$38,IF(10=2,'1.Inputs'!$D$39,$E291)))*$F291*(('1.Inputs'!$D$40)+(1-'1.Inputs'!$D$40)*(1+'1.Inputs'!$D$41))*(1+$G291)^(10-1))-(('1.Inputs'!$D$37*12*IF(10=1,'1.Inputs'!$D$38,IF(10=2,'1.Inputs'!$D$39,$E291)))/(1-'1.Inputs'!$D$42)*$D291*(1+$G291)^(10-1))-('1.Inputs'!$D$37*12*IF(10=1,'1.Inputs'!$D$38,IF(10=2,'1.Inputs'!$D$39,$E291)))*'1.Inputs'!$D$43*(1+$G291)^(10-1)-'1.Inputs'!$D$44*(1+$G291)^(10-1)-('1.Inputs'!$D$20/'1.Inputs'!$D$27+'1.Inputs'!$D$23/'1.Inputs'!$D$28))-MAX(0,((('1.Inputs'!$D$37*12*IF(10=1,'1.Inputs'!$D$38,IF(10=2,'1.Inputs'!$D$39,$E291)))*$F291*(('1.Inputs'!$D$40)+(1-'1.Inputs'!$D$40)*(1+'1.Inputs'!$D$41))*(1+$G291)^(10-1))-(('1.Inputs'!$D$37*12*IF(10=1,'1.Inputs'!$D$38,IF(10=2,'1.Inputs'!$D$39,$E291)))/(1-'1.Inputs'!$D$42)*$D291*(1+$G291)^(10-1))-('1.Inputs'!$D$37*12*IF(10=1,'1.Inputs'!$D$38,IF(10=2,'1.Inputs'!$D$39,$E291)))*'1.Inputs'!$D$43*(1+$G291)^(10-1)-'1.Inputs'!$D$44*(1+$G291)^(10-1)-('1.Inputs'!$D$20/'1.Inputs'!$D$27+'1.Inputs'!$D$23/'1.Inputs'!$D$28)))*'1.Inputs'!$D$53+('1.Inputs'!$D$20/'1.Inputs'!$D$27+'1.Inputs'!$D$23/'1.Inputs'!$D$28)-(Q291-P291)+(('1.Inputs'!$D$20+'1.Inputs'!$D$23-('1.Inputs'!$D$20/'1.Inputs'!$D$27+'1.Inputs'!$D$23/'1.Inputs'!$D$28)*'1.Inputs'!$D$10)*'1.Inputs'!$D$60+'1.Inputs'!$D$19*'1.Inputs'!$D$59+Q291)</f>
        <v>4384776865.1131649</v>
      </c>
      <c r="AC291" s="36">
        <f ca="1">S291-AC$13-AC$14+MIN(AC$13,MAX(0,((('1.Inputs'!$D$37*12*IF(1=1,'1.Inputs'!$D$38,IF(1=2,'1.Inputs'!$D$39,$E291)))*$F291*(('1.Inputs'!$D$40)+(1-'1.Inputs'!$D$40)*(1+'1.Inputs'!$D$41))*(1+$G291)^(1-1))-(('1.Inputs'!$D$37*12*IF(1=1,'1.Inputs'!$D$38,IF(1=2,'1.Inputs'!$D$39,$E291)))/(1-'1.Inputs'!$D$42)*$D291*(1+$G291)^(1-1))-('1.Inputs'!$D$37*12*IF(1=1,'1.Inputs'!$D$38,IF(1=2,'1.Inputs'!$D$39,$E291)))*'1.Inputs'!$D$43*(1+$G291)^(1-1)-'1.Inputs'!$D$44*(1+$G291)^(1-1)-('1.Inputs'!$D$20/'1.Inputs'!$D$27+'1.Inputs'!$D$23/'1.Inputs'!$D$28))))*'1.Inputs'!$D$53</f>
        <v>-326904740.60788441</v>
      </c>
      <c r="AD291" s="36">
        <f ca="1">T291-AD$13-AD$14+MIN(AD$13,MAX(0,((('1.Inputs'!$D$37*12*IF(2=1,'1.Inputs'!$D$38,IF(2=2,'1.Inputs'!$D$39,$E291)))*$F291*(('1.Inputs'!$D$40)+(1-'1.Inputs'!$D$40)*(1+'1.Inputs'!$D$41))*(1+$G291)^(2-1))-(('1.Inputs'!$D$37*12*IF(2=1,'1.Inputs'!$D$38,IF(2=2,'1.Inputs'!$D$39,$E291)))/(1-'1.Inputs'!$D$42)*$D291*(1+$G291)^(2-1))-('1.Inputs'!$D$37*12*IF(2=1,'1.Inputs'!$D$38,IF(2=2,'1.Inputs'!$D$39,$E291)))*'1.Inputs'!$D$43*(1+$G291)^(2-1)-'1.Inputs'!$D$44*(1+$G291)^(2-1)-('1.Inputs'!$D$20/'1.Inputs'!$D$27+'1.Inputs'!$D$23/'1.Inputs'!$D$28))))*'1.Inputs'!$D$53</f>
        <v>526332203.10747993</v>
      </c>
      <c r="AE291" s="36">
        <f ca="1">U291-AE$13-AE$14+MIN(AE$13,MAX(0,((('1.Inputs'!$D$37*12*IF(3=1,'1.Inputs'!$D$38,IF(3=2,'1.Inputs'!$D$39,$E291)))*$F291*(('1.Inputs'!$D$40)+(1-'1.Inputs'!$D$40)*(1+'1.Inputs'!$D$41))*(1+$G291)^(3-1))-(('1.Inputs'!$D$37*12*IF(3=1,'1.Inputs'!$D$38,IF(3=2,'1.Inputs'!$D$39,$E291)))/(1-'1.Inputs'!$D$42)*$D291*(1+$G291)^(3-1))-('1.Inputs'!$D$37*12*IF(3=1,'1.Inputs'!$D$38,IF(3=2,'1.Inputs'!$D$39,$E291)))*'1.Inputs'!$D$43*(1+$G291)^(3-1)-'1.Inputs'!$D$44*(1+$G291)^(3-1)-('1.Inputs'!$D$20/'1.Inputs'!$D$27+'1.Inputs'!$D$23/'1.Inputs'!$D$28))))*'1.Inputs'!$D$53</f>
        <v>703376196.45644307</v>
      </c>
      <c r="AF291" s="36">
        <f ca="1">V291-AF$13-AF$14+MIN(AF$13,MAX(0,((('1.Inputs'!$D$37*12*IF(4=1,'1.Inputs'!$D$38,IF(4=2,'1.Inputs'!$D$39,$E291)))*$F291*(('1.Inputs'!$D$40)+(1-'1.Inputs'!$D$40)*(1+'1.Inputs'!$D$41))*(1+$G291)^(4-1))-(('1.Inputs'!$D$37*12*IF(4=1,'1.Inputs'!$D$38,IF(4=2,'1.Inputs'!$D$39,$E291)))/(1-'1.Inputs'!$D$42)*$D291*(1+$G291)^(4-1))-('1.Inputs'!$D$37*12*IF(4=1,'1.Inputs'!$D$38,IF(4=2,'1.Inputs'!$D$39,$E291)))*'1.Inputs'!$D$43*(1+$G291)^(4-1)-'1.Inputs'!$D$44*(1+$G291)^(4-1)-('1.Inputs'!$D$20/'1.Inputs'!$D$27+'1.Inputs'!$D$23/'1.Inputs'!$D$28))))*'1.Inputs'!$D$53</f>
        <v>970906738.23171902</v>
      </c>
      <c r="AG291" s="36">
        <f ca="1">W291-AG$13-AG$14+MIN(AG$13,MAX(0,((('1.Inputs'!$D$37*12*IF(5=1,'1.Inputs'!$D$38,IF(5=2,'1.Inputs'!$D$39,$E291)))*$F291*(('1.Inputs'!$D$40)+(1-'1.Inputs'!$D$40)*(1+'1.Inputs'!$D$41))*(1+$G291)^(5-1))-(('1.Inputs'!$D$37*12*IF(5=1,'1.Inputs'!$D$38,IF(5=2,'1.Inputs'!$D$39,$E291)))/(1-'1.Inputs'!$D$42)*$D291*(1+$G291)^(5-1))-('1.Inputs'!$D$37*12*IF(5=1,'1.Inputs'!$D$38,IF(5=2,'1.Inputs'!$D$39,$E291)))*'1.Inputs'!$D$43*(1+$G291)^(5-1)-'1.Inputs'!$D$44*(1+$G291)^(5-1)-('1.Inputs'!$D$20/'1.Inputs'!$D$27+'1.Inputs'!$D$23/'1.Inputs'!$D$28))))*'1.Inputs'!$D$53</f>
        <v>1056742787.145541</v>
      </c>
      <c r="AH291" s="36">
        <f ca="1">X291-AH$13-AH$14+MIN(AH$13,MAX(0,((('1.Inputs'!$D$37*12*IF(6=1,'1.Inputs'!$D$38,IF(6=2,'1.Inputs'!$D$39,$E291)))*$F291*(('1.Inputs'!$D$40)+(1-'1.Inputs'!$D$40)*(1+'1.Inputs'!$D$41))*(1+$G291)^(6-1))-(('1.Inputs'!$D$37*12*IF(6=1,'1.Inputs'!$D$38,IF(6=2,'1.Inputs'!$D$39,$E291)))/(1-'1.Inputs'!$D$42)*$D291*(1+$G291)^(6-1))-('1.Inputs'!$D$37*12*IF(6=1,'1.Inputs'!$D$38,IF(6=2,'1.Inputs'!$D$39,$E291)))*'1.Inputs'!$D$43*(1+$G291)^(6-1)-'1.Inputs'!$D$44*(1+$G291)^(6-1)-('1.Inputs'!$D$20/'1.Inputs'!$D$27+'1.Inputs'!$D$23/'1.Inputs'!$D$28))))*'1.Inputs'!$D$53</f>
        <v>1146142644.8547997</v>
      </c>
      <c r="AI291" s="36">
        <f ca="1">Y291-AI$13-AI$14+MIN(AI$13,MAX(0,((('1.Inputs'!$D$37*12*IF(7=1,'1.Inputs'!$D$38,IF(7=2,'1.Inputs'!$D$39,$E291)))*$F291*(('1.Inputs'!$D$40)+(1-'1.Inputs'!$D$40)*(1+'1.Inputs'!$D$41))*(1+$G291)^(7-1))-(('1.Inputs'!$D$37*12*IF(7=1,'1.Inputs'!$D$38,IF(7=2,'1.Inputs'!$D$39,$E291)))/(1-'1.Inputs'!$D$42)*$D291*(1+$G291)^(7-1))-('1.Inputs'!$D$37*12*IF(7=1,'1.Inputs'!$D$38,IF(7=2,'1.Inputs'!$D$39,$E291)))*'1.Inputs'!$D$43*(1+$G291)^(7-1)-'1.Inputs'!$D$44*(1+$G291)^(7-1)-('1.Inputs'!$D$20/'1.Inputs'!$D$27+'1.Inputs'!$D$23/'1.Inputs'!$D$28))))*'1.Inputs'!$D$53</f>
        <v>1239296875.5746136</v>
      </c>
      <c r="AJ291" s="36">
        <f ca="1">Z291-AJ$13-AJ$14+MIN(AJ$13,MAX(0,((('1.Inputs'!$D$37*12*IF(8=1,'1.Inputs'!$D$38,IF(8=2,'1.Inputs'!$D$39,$E291)))*$F291*(('1.Inputs'!$D$40)+(1-'1.Inputs'!$D$40)*(1+'1.Inputs'!$D$41))*(1+$G291)^(8-1))-(('1.Inputs'!$D$37*12*IF(8=1,'1.Inputs'!$D$38,IF(8=2,'1.Inputs'!$D$39,$E291)))/(1-'1.Inputs'!$D$42)*$D291*(1+$G291)^(8-1))-('1.Inputs'!$D$37*12*IF(8=1,'1.Inputs'!$D$38,IF(8=2,'1.Inputs'!$D$39,$E291)))*'1.Inputs'!$D$43*(1+$G291)^(8-1)-'1.Inputs'!$D$44*(1+$G291)^(8-1)-('1.Inputs'!$D$20/'1.Inputs'!$D$27+'1.Inputs'!$D$23/'1.Inputs'!$D$28))))*'1.Inputs'!$D$53</f>
        <v>1582406233.3821747</v>
      </c>
      <c r="AK291" s="36">
        <f ca="1">AA291-AK$13-AK$14+MIN(AK$13,MAX(0,((('1.Inputs'!$D$37*12*IF(9=1,'1.Inputs'!$D$38,IF(9=2,'1.Inputs'!$D$39,$E291)))*$F291*(('1.Inputs'!$D$40)+(1-'1.Inputs'!$D$40)*(1+'1.Inputs'!$D$41))*(1+$G291)^(9-1))-(('1.Inputs'!$D$37*12*IF(9=1,'1.Inputs'!$D$38,IF(9=2,'1.Inputs'!$D$39,$E291)))/(1-'1.Inputs'!$D$42)*$D291*(1+$G291)^(9-1))-('1.Inputs'!$D$37*12*IF(9=1,'1.Inputs'!$D$38,IF(9=2,'1.Inputs'!$D$39,$E291)))*'1.Inputs'!$D$43*(1+$G291)^(9-1)-'1.Inputs'!$D$44*(1+$G291)^(9-1)-('1.Inputs'!$D$20/'1.Inputs'!$D$27+'1.Inputs'!$D$23/'1.Inputs'!$D$28))))*'1.Inputs'!$D$53</f>
        <v>1664494207.0897148</v>
      </c>
      <c r="AL291" s="36">
        <f ca="1">AB291-AL$13-AL$14+MIN(AL$13,MAX(0,((('1.Inputs'!$D$37*12*IF(10=1,'1.Inputs'!$D$38,IF(10=2,'1.Inputs'!$D$39,$E291)))*$F291*(('1.Inputs'!$D$40)+(1-'1.Inputs'!$D$40)*(1+'1.Inputs'!$D$41))*(1+$G291)^(10-1))-(('1.Inputs'!$D$37*12*IF(10=1,'1.Inputs'!$D$38,IF(10=2,'1.Inputs'!$D$39,$E291)))/(1-'1.Inputs'!$D$42)*$D291*(1+$G291)^(10-1))-('1.Inputs'!$D$37*12*IF(10=1,'1.Inputs'!$D$38,IF(10=2,'1.Inputs'!$D$39,$E291)))*'1.Inputs'!$D$43*(1+$G291)^(10-1)-'1.Inputs'!$D$44*(1+$G291)^(10-1)-('1.Inputs'!$D$20/'1.Inputs'!$D$27+'1.Inputs'!$D$23/'1.Inputs'!$D$28))))*'1.Inputs'!$D$53+'1.Inputs'!$D$35</f>
        <v>5184776865.1131649</v>
      </c>
      <c r="AM291" s="48">
        <f ca="1">R291+NPV('1.Inputs'!$D$55,S291:AB291)</f>
        <v>4681589466.964879</v>
      </c>
      <c r="AN291" s="48">
        <f ca="1">-('1.Inputs'!$D$24*(1-'1.Inputs'!$D$31)+'1.Inputs'!$D$35)+NPV('1.Inputs'!$D$54,AC291:AL291)</f>
        <v>2472248148.8218164</v>
      </c>
      <c r="AO291" s="36">
        <f t="shared" ca="1" si="37"/>
        <v>-1.5648017656360733</v>
      </c>
      <c r="AP291" s="36">
        <f t="shared" ca="1" si="38"/>
        <v>2.6557830194523451</v>
      </c>
      <c r="AQ291" s="36">
        <f ca="1">'1.Inputs'!$D$35+MIN(SUM($AC291:AC291),SUM($AC291:AD291),SUM($AC291:AE291),SUM($AC291:AF291),SUM($AC291:AG291),SUM($AC291:AH291),SUM($AC291:AI291),SUM($AC291:AJ291),SUM($AC291:AK291),SUM($AC291:AL291))</f>
        <v>473095259.39211559</v>
      </c>
      <c r="AR291" s="36">
        <f ca="1">IF(AP291&lt;'1.Inputs'!$D$57,1,0)</f>
        <v>0</v>
      </c>
      <c r="AS291" s="36">
        <f t="shared" ca="1" si="39"/>
        <v>0</v>
      </c>
    </row>
    <row r="292" spans="2:45" ht="15" customHeight="1" x14ac:dyDescent="0.25">
      <c r="B292" s="36">
        <v>277</v>
      </c>
      <c r="C292" s="36">
        <f t="shared" ca="1" si="32"/>
        <v>0.80526606523464206</v>
      </c>
      <c r="D292" s="36">
        <f t="shared" ca="1" si="33"/>
        <v>14593.893023900411</v>
      </c>
      <c r="E292" s="47">
        <f t="shared" ca="1" si="34"/>
        <v>0.86523776305348266</v>
      </c>
      <c r="F292" s="36">
        <f t="shared" ca="1" si="35"/>
        <v>30696.939222747122</v>
      </c>
      <c r="G292" s="36">
        <f t="shared" ca="1" si="36"/>
        <v>3.3249980082622477E-2</v>
      </c>
      <c r="H292" s="36">
        <f ca="1">((('1.Inputs'!$D$37*12*IF(1=1,'1.Inputs'!$D$38,IF(1=2,'1.Inputs'!$D$39,$E292)))*$F292*(('1.Inputs'!$D$40)+(1-'1.Inputs'!$D$40)*(1+'1.Inputs'!$D$41))*(1+$G292)^(1-1))*'1.Inputs'!$D$47+(('1.Inputs'!$D$37*12*IF(1=1,'1.Inputs'!$D$38,IF(1=2,'1.Inputs'!$D$39,$E292)))/(1-'1.Inputs'!$D$42)*$D292*(1+$G292)^(1-1))*('1.Inputs'!$D$48-'1.Inputs'!$D$49))/'1.Inputs'!$D$51</f>
        <v>785807672.94111836</v>
      </c>
      <c r="I292" s="36">
        <f ca="1">((('1.Inputs'!$D$37*12*IF(2=1,'1.Inputs'!$D$38,IF(2=2,'1.Inputs'!$D$39,$E292)))*$F292*(('1.Inputs'!$D$40)+(1-'1.Inputs'!$D$40)*(1+'1.Inputs'!$D$41))*(1+$G292)^(2-1))*'1.Inputs'!$D$47+(('1.Inputs'!$D$37*12*IF(2=1,'1.Inputs'!$D$38,IF(2=2,'1.Inputs'!$D$39,$E292)))/(1-'1.Inputs'!$D$42)*$D292*(1+$G292)^(2-1))*('1.Inputs'!$D$48-'1.Inputs'!$D$49))/'1.Inputs'!$D$51</f>
        <v>1136710067.3812554</v>
      </c>
      <c r="J292" s="36">
        <f ca="1">((('1.Inputs'!$D$37*12*IF(3=1,'1.Inputs'!$D$38,IF(3=2,'1.Inputs'!$D$39,$E292)))*$F292*(('1.Inputs'!$D$40)+(1-'1.Inputs'!$D$40)*(1+'1.Inputs'!$D$41))*(1+$G292)^(3-1))*'1.Inputs'!$D$47+(('1.Inputs'!$D$37*12*IF(3=1,'1.Inputs'!$D$38,IF(3=2,'1.Inputs'!$D$39,$E292)))/(1-'1.Inputs'!$D$42)*$D292*(1+$G292)^(3-1))*('1.Inputs'!$D$48-'1.Inputs'!$D$49))/'1.Inputs'!$D$51</f>
        <v>1451752350.2530744</v>
      </c>
      <c r="K292" s="36">
        <f ca="1">((('1.Inputs'!$D$37*12*IF(4=1,'1.Inputs'!$D$38,IF(4=2,'1.Inputs'!$D$39,$E292)))*$F292*(('1.Inputs'!$D$40)+(1-'1.Inputs'!$D$40)*(1+'1.Inputs'!$D$41))*(1+$G292)^(4-1))*'1.Inputs'!$D$47+(('1.Inputs'!$D$37*12*IF(4=1,'1.Inputs'!$D$38,IF(4=2,'1.Inputs'!$D$39,$E292)))/(1-'1.Inputs'!$D$42)*$D292*(1+$G292)^(4-1))*('1.Inputs'!$D$48-'1.Inputs'!$D$49))/'1.Inputs'!$D$51</f>
        <v>1500023086.9838893</v>
      </c>
      <c r="L292" s="36">
        <f ca="1">((('1.Inputs'!$D$37*12*IF(5=1,'1.Inputs'!$D$38,IF(5=2,'1.Inputs'!$D$39,$E292)))*$F292*(('1.Inputs'!$D$40)+(1-'1.Inputs'!$D$40)*(1+'1.Inputs'!$D$41))*(1+$G292)^(5-1))*'1.Inputs'!$D$47+(('1.Inputs'!$D$37*12*IF(5=1,'1.Inputs'!$D$38,IF(5=2,'1.Inputs'!$D$39,$E292)))/(1-'1.Inputs'!$D$42)*$D292*(1+$G292)^(5-1))*('1.Inputs'!$D$48-'1.Inputs'!$D$49))/'1.Inputs'!$D$51</f>
        <v>1549898824.7495778</v>
      </c>
      <c r="M292" s="36">
        <f ca="1">((('1.Inputs'!$D$37*12*IF(6=1,'1.Inputs'!$D$38,IF(6=2,'1.Inputs'!$D$39,$E292)))*$F292*(('1.Inputs'!$D$40)+(1-'1.Inputs'!$D$40)*(1+'1.Inputs'!$D$41))*(1+$G292)^(6-1))*'1.Inputs'!$D$47+(('1.Inputs'!$D$37*12*IF(6=1,'1.Inputs'!$D$38,IF(6=2,'1.Inputs'!$D$39,$E292)))/(1-'1.Inputs'!$D$42)*$D292*(1+$G292)^(6-1))*('1.Inputs'!$D$48-'1.Inputs'!$D$49))/'1.Inputs'!$D$51</f>
        <v>1601432929.8025811</v>
      </c>
      <c r="N292" s="36">
        <f ca="1">((('1.Inputs'!$D$37*12*IF(7=1,'1.Inputs'!$D$38,IF(7=2,'1.Inputs'!$D$39,$E292)))*$F292*(('1.Inputs'!$D$40)+(1-'1.Inputs'!$D$40)*(1+'1.Inputs'!$D$41))*(1+$G292)^(7-1))*'1.Inputs'!$D$47+(('1.Inputs'!$D$37*12*IF(7=1,'1.Inputs'!$D$38,IF(7=2,'1.Inputs'!$D$39,$E292)))/(1-'1.Inputs'!$D$42)*$D292*(1+$G292)^(7-1))*('1.Inputs'!$D$48-'1.Inputs'!$D$49))/'1.Inputs'!$D$51</f>
        <v>1654680542.8221726</v>
      </c>
      <c r="O292" s="36">
        <f ca="1">((('1.Inputs'!$D$37*12*IF(8=1,'1.Inputs'!$D$38,IF(8=2,'1.Inputs'!$D$39,$E292)))*$F292*(('1.Inputs'!$D$40)+(1-'1.Inputs'!$D$40)*(1+'1.Inputs'!$D$41))*(1+$G292)^(8-1))*'1.Inputs'!$D$47+(('1.Inputs'!$D$37*12*IF(8=1,'1.Inputs'!$D$38,IF(8=2,'1.Inputs'!$D$39,$E292)))/(1-'1.Inputs'!$D$42)*$D292*(1+$G292)^(8-1))*('1.Inputs'!$D$48-'1.Inputs'!$D$49))/'1.Inputs'!$D$51</f>
        <v>1709698637.9141126</v>
      </c>
      <c r="P292" s="36">
        <f ca="1">((('1.Inputs'!$D$37*12*IF(9=1,'1.Inputs'!$D$38,IF(9=2,'1.Inputs'!$D$39,$E292)))*$F292*(('1.Inputs'!$D$40)+(1-'1.Inputs'!$D$40)*(1+'1.Inputs'!$D$41))*(1+$G292)^(9-1))*'1.Inputs'!$D$47+(('1.Inputs'!$D$37*12*IF(9=1,'1.Inputs'!$D$38,IF(9=2,'1.Inputs'!$D$39,$E292)))/(1-'1.Inputs'!$D$42)*$D292*(1+$G292)^(9-1))*('1.Inputs'!$D$48-'1.Inputs'!$D$49))/'1.Inputs'!$D$51</f>
        <v>1766546083.5720446</v>
      </c>
      <c r="Q292" s="36">
        <f ca="1">((('1.Inputs'!$D$37*12*IF(10=1,'1.Inputs'!$D$38,IF(10=2,'1.Inputs'!$D$39,$E292)))*$F292*(('1.Inputs'!$D$40)+(1-'1.Inputs'!$D$40)*(1+'1.Inputs'!$D$41))*(1+$G292)^(10-1))*'1.Inputs'!$D$47+(('1.Inputs'!$D$37*12*IF(10=1,'1.Inputs'!$D$38,IF(10=2,'1.Inputs'!$D$39,$E292)))/(1-'1.Inputs'!$D$42)*$D292*(1+$G292)^(10-1))*('1.Inputs'!$D$48-'1.Inputs'!$D$49))/'1.Inputs'!$D$51</f>
        <v>1825283705.6658494</v>
      </c>
      <c r="R292" s="36">
        <f>-'1.Inputs'!$D$24</f>
        <v>-2050000000</v>
      </c>
      <c r="S292" s="36">
        <f ca="1">((('1.Inputs'!$D$37*12*IF(1=1,'1.Inputs'!$D$38,IF(1=2,'1.Inputs'!$D$39,$E292)))*$F292*(('1.Inputs'!$D$40)+(1-'1.Inputs'!$D$40)*(1+'1.Inputs'!$D$41))*(1+$G292)^(1-1))-(('1.Inputs'!$D$37*12*IF(1=1,'1.Inputs'!$D$38,IF(1=2,'1.Inputs'!$D$39,$E292)))/(1-'1.Inputs'!$D$42)*$D292*(1+$G292)^(1-1))-('1.Inputs'!$D$37*12*IF(1=1,'1.Inputs'!$D$38,IF(1=2,'1.Inputs'!$D$39,$E292)))*'1.Inputs'!$D$43*(1+$G292)^(1-1)-'1.Inputs'!$D$44*(1+$G292)^(1-1)-('1.Inputs'!$D$20/'1.Inputs'!$D$27+'1.Inputs'!$D$23/'1.Inputs'!$D$28))-MAX(0,((('1.Inputs'!$D$37*12*IF(1=1,'1.Inputs'!$D$38,IF(1=2,'1.Inputs'!$D$39,$E292)))*$F292*(('1.Inputs'!$D$40)+(1-'1.Inputs'!$D$40)*(1+'1.Inputs'!$D$41))*(1+$G292)^(1-1))-(('1.Inputs'!$D$37*12*IF(1=1,'1.Inputs'!$D$38,IF(1=2,'1.Inputs'!$D$39,$E292)))/(1-'1.Inputs'!$D$42)*$D292*(1+$G292)^(1-1))-('1.Inputs'!$D$37*12*IF(1=1,'1.Inputs'!$D$38,IF(1=2,'1.Inputs'!$D$39,$E292)))*'1.Inputs'!$D$43*(1+$G292)^(1-1)-'1.Inputs'!$D$44*(1+$G292)^(1-1)-('1.Inputs'!$D$20/'1.Inputs'!$D$27+'1.Inputs'!$D$23/'1.Inputs'!$D$28)))*'1.Inputs'!$D$53+('1.Inputs'!$D$20/'1.Inputs'!$D$27+'1.Inputs'!$D$23/'1.Inputs'!$D$28)-H292</f>
        <v>-87757223.873549581</v>
      </c>
      <c r="T292" s="36">
        <f ca="1">((('1.Inputs'!$D$37*12*IF(2=1,'1.Inputs'!$D$38,IF(2=2,'1.Inputs'!$D$39,$E292)))*$F292*(('1.Inputs'!$D$40)+(1-'1.Inputs'!$D$40)*(1+'1.Inputs'!$D$41))*(1+$G292)^(2-1))-(('1.Inputs'!$D$37*12*IF(2=1,'1.Inputs'!$D$38,IF(2=2,'1.Inputs'!$D$39,$E292)))/(1-'1.Inputs'!$D$42)*$D292*(1+$G292)^(2-1))-('1.Inputs'!$D$37*12*IF(2=1,'1.Inputs'!$D$38,IF(2=2,'1.Inputs'!$D$39,$E292)))*'1.Inputs'!$D$43*(1+$G292)^(2-1)-'1.Inputs'!$D$44*(1+$G292)^(2-1)-('1.Inputs'!$D$20/'1.Inputs'!$D$27+'1.Inputs'!$D$23/'1.Inputs'!$D$28))-MAX(0,((('1.Inputs'!$D$37*12*IF(2=1,'1.Inputs'!$D$38,IF(2=2,'1.Inputs'!$D$39,$E292)))*$F292*(('1.Inputs'!$D$40)+(1-'1.Inputs'!$D$40)*(1+'1.Inputs'!$D$41))*(1+$G292)^(2-1))-(('1.Inputs'!$D$37*12*IF(2=1,'1.Inputs'!$D$38,IF(2=2,'1.Inputs'!$D$39,$E292)))/(1-'1.Inputs'!$D$42)*$D292*(1+$G292)^(2-1))-('1.Inputs'!$D$37*12*IF(2=1,'1.Inputs'!$D$38,IF(2=2,'1.Inputs'!$D$39,$E292)))*'1.Inputs'!$D$43*(1+$G292)^(2-1)-'1.Inputs'!$D$44*(1+$G292)^(2-1)-('1.Inputs'!$D$20/'1.Inputs'!$D$27+'1.Inputs'!$D$23/'1.Inputs'!$D$28)))*'1.Inputs'!$D$53+('1.Inputs'!$D$20/'1.Inputs'!$D$27+'1.Inputs'!$D$23/'1.Inputs'!$D$28)-(I292-H292)</f>
        <v>879543472.35075462</v>
      </c>
      <c r="U292" s="36">
        <f ca="1">((('1.Inputs'!$D$37*12*IF(3=1,'1.Inputs'!$D$38,IF(3=2,'1.Inputs'!$D$39,$E292)))*$F292*(('1.Inputs'!$D$40)+(1-'1.Inputs'!$D$40)*(1+'1.Inputs'!$D$41))*(1+$G292)^(3-1))-(('1.Inputs'!$D$37*12*IF(3=1,'1.Inputs'!$D$38,IF(3=2,'1.Inputs'!$D$39,$E292)))/(1-'1.Inputs'!$D$42)*$D292*(1+$G292)^(3-1))-('1.Inputs'!$D$37*12*IF(3=1,'1.Inputs'!$D$38,IF(3=2,'1.Inputs'!$D$39,$E292)))*'1.Inputs'!$D$43*(1+$G292)^(3-1)-'1.Inputs'!$D$44*(1+$G292)^(3-1)-('1.Inputs'!$D$20/'1.Inputs'!$D$27+'1.Inputs'!$D$23/'1.Inputs'!$D$28))-MAX(0,((('1.Inputs'!$D$37*12*IF(3=1,'1.Inputs'!$D$38,IF(3=2,'1.Inputs'!$D$39,$E292)))*$F292*(('1.Inputs'!$D$40)+(1-'1.Inputs'!$D$40)*(1+'1.Inputs'!$D$41))*(1+$G292)^(3-1))-(('1.Inputs'!$D$37*12*IF(3=1,'1.Inputs'!$D$38,IF(3=2,'1.Inputs'!$D$39,$E292)))/(1-'1.Inputs'!$D$42)*$D292*(1+$G292)^(3-1))-('1.Inputs'!$D$37*12*IF(3=1,'1.Inputs'!$D$38,IF(3=2,'1.Inputs'!$D$39,$E292)))*'1.Inputs'!$D$43*(1+$G292)^(3-1)-'1.Inputs'!$D$44*(1+$G292)^(3-1)-('1.Inputs'!$D$20/'1.Inputs'!$D$27+'1.Inputs'!$D$23/'1.Inputs'!$D$28)))*'1.Inputs'!$D$53+('1.Inputs'!$D$20/'1.Inputs'!$D$27+'1.Inputs'!$D$23/'1.Inputs'!$D$28)-(J292-I292)</f>
        <v>1390756843.3393083</v>
      </c>
      <c r="V292" s="36">
        <f ca="1">((('1.Inputs'!$D$37*12*IF(4=1,'1.Inputs'!$D$38,IF(4=2,'1.Inputs'!$D$39,$E292)))*$F292*(('1.Inputs'!$D$40)+(1-'1.Inputs'!$D$40)*(1+'1.Inputs'!$D$41))*(1+$G292)^(4-1))-(('1.Inputs'!$D$37*12*IF(4=1,'1.Inputs'!$D$38,IF(4=2,'1.Inputs'!$D$39,$E292)))/(1-'1.Inputs'!$D$42)*$D292*(1+$G292)^(4-1))-('1.Inputs'!$D$37*12*IF(4=1,'1.Inputs'!$D$38,IF(4=2,'1.Inputs'!$D$39,$E292)))*'1.Inputs'!$D$43*(1+$G292)^(4-1)-'1.Inputs'!$D$44*(1+$G292)^(4-1)-('1.Inputs'!$D$20/'1.Inputs'!$D$27+'1.Inputs'!$D$23/'1.Inputs'!$D$28))-MAX(0,((('1.Inputs'!$D$37*12*IF(4=1,'1.Inputs'!$D$38,IF(4=2,'1.Inputs'!$D$39,$E292)))*$F292*(('1.Inputs'!$D$40)+(1-'1.Inputs'!$D$40)*(1+'1.Inputs'!$D$41))*(1+$G292)^(4-1))-(('1.Inputs'!$D$37*12*IF(4=1,'1.Inputs'!$D$38,IF(4=2,'1.Inputs'!$D$39,$E292)))/(1-'1.Inputs'!$D$42)*$D292*(1+$G292)^(4-1))-('1.Inputs'!$D$37*12*IF(4=1,'1.Inputs'!$D$38,IF(4=2,'1.Inputs'!$D$39,$E292)))*'1.Inputs'!$D$43*(1+$G292)^(4-1)-'1.Inputs'!$D$44*(1+$G292)^(4-1)-('1.Inputs'!$D$20/'1.Inputs'!$D$27+'1.Inputs'!$D$23/'1.Inputs'!$D$28)))*'1.Inputs'!$D$53+('1.Inputs'!$D$20/'1.Inputs'!$D$27+'1.Inputs'!$D$23/'1.Inputs'!$D$28)-(K292-J292)</f>
        <v>1712675114.8928835</v>
      </c>
      <c r="W292" s="36">
        <f ca="1">((('1.Inputs'!$D$37*12*IF(5=1,'1.Inputs'!$D$38,IF(5=2,'1.Inputs'!$D$39,$E292)))*$F292*(('1.Inputs'!$D$40)+(1-'1.Inputs'!$D$40)*(1+'1.Inputs'!$D$41))*(1+$G292)^(5-1))-(('1.Inputs'!$D$37*12*IF(5=1,'1.Inputs'!$D$38,IF(5=2,'1.Inputs'!$D$39,$E292)))/(1-'1.Inputs'!$D$42)*$D292*(1+$G292)^(5-1))-('1.Inputs'!$D$37*12*IF(5=1,'1.Inputs'!$D$38,IF(5=2,'1.Inputs'!$D$39,$E292)))*'1.Inputs'!$D$43*(1+$G292)^(5-1)-'1.Inputs'!$D$44*(1+$G292)^(5-1)-('1.Inputs'!$D$20/'1.Inputs'!$D$27+'1.Inputs'!$D$23/'1.Inputs'!$D$28))-MAX(0,((('1.Inputs'!$D$37*12*IF(5=1,'1.Inputs'!$D$38,IF(5=2,'1.Inputs'!$D$39,$E292)))*$F292*(('1.Inputs'!$D$40)+(1-'1.Inputs'!$D$40)*(1+'1.Inputs'!$D$41))*(1+$G292)^(5-1))-(('1.Inputs'!$D$37*12*IF(5=1,'1.Inputs'!$D$38,IF(5=2,'1.Inputs'!$D$39,$E292)))/(1-'1.Inputs'!$D$42)*$D292*(1+$G292)^(5-1))-('1.Inputs'!$D$37*12*IF(5=1,'1.Inputs'!$D$38,IF(5=2,'1.Inputs'!$D$39,$E292)))*'1.Inputs'!$D$43*(1+$G292)^(5-1)-'1.Inputs'!$D$44*(1+$G292)^(5-1)-('1.Inputs'!$D$20/'1.Inputs'!$D$27+'1.Inputs'!$D$23/'1.Inputs'!$D$28)))*'1.Inputs'!$D$53+('1.Inputs'!$D$20/'1.Inputs'!$D$27+'1.Inputs'!$D$23/'1.Inputs'!$D$28)-(L292-K292)</f>
        <v>1768050466.7921712</v>
      </c>
      <c r="X292" s="36">
        <f ca="1">((('1.Inputs'!$D$37*12*IF(6=1,'1.Inputs'!$D$38,IF(6=2,'1.Inputs'!$D$39,$E292)))*$F292*(('1.Inputs'!$D$40)+(1-'1.Inputs'!$D$40)*(1+'1.Inputs'!$D$41))*(1+$G292)^(6-1))-(('1.Inputs'!$D$37*12*IF(6=1,'1.Inputs'!$D$38,IF(6=2,'1.Inputs'!$D$39,$E292)))/(1-'1.Inputs'!$D$42)*$D292*(1+$G292)^(6-1))-('1.Inputs'!$D$37*12*IF(6=1,'1.Inputs'!$D$38,IF(6=2,'1.Inputs'!$D$39,$E292)))*'1.Inputs'!$D$43*(1+$G292)^(6-1)-'1.Inputs'!$D$44*(1+$G292)^(6-1)-('1.Inputs'!$D$20/'1.Inputs'!$D$27+'1.Inputs'!$D$23/'1.Inputs'!$D$28))-MAX(0,((('1.Inputs'!$D$37*12*IF(6=1,'1.Inputs'!$D$38,IF(6=2,'1.Inputs'!$D$39,$E292)))*$F292*(('1.Inputs'!$D$40)+(1-'1.Inputs'!$D$40)*(1+'1.Inputs'!$D$41))*(1+$G292)^(6-1))-(('1.Inputs'!$D$37*12*IF(6=1,'1.Inputs'!$D$38,IF(6=2,'1.Inputs'!$D$39,$E292)))/(1-'1.Inputs'!$D$42)*$D292*(1+$G292)^(6-1))-('1.Inputs'!$D$37*12*IF(6=1,'1.Inputs'!$D$38,IF(6=2,'1.Inputs'!$D$39,$E292)))*'1.Inputs'!$D$43*(1+$G292)^(6-1)-'1.Inputs'!$D$44*(1+$G292)^(6-1)-('1.Inputs'!$D$20/'1.Inputs'!$D$27+'1.Inputs'!$D$23/'1.Inputs'!$D$28)))*'1.Inputs'!$D$53+('1.Inputs'!$D$20/'1.Inputs'!$D$27+'1.Inputs'!$D$23/'1.Inputs'!$D$28)-(M292-L292)</f>
        <v>1825267048.0391784</v>
      </c>
      <c r="Y292" s="36">
        <f ca="1">((('1.Inputs'!$D$37*12*IF(7=1,'1.Inputs'!$D$38,IF(7=2,'1.Inputs'!$D$39,$E292)))*$F292*(('1.Inputs'!$D$40)+(1-'1.Inputs'!$D$40)*(1+'1.Inputs'!$D$41))*(1+$G292)^(7-1))-(('1.Inputs'!$D$37*12*IF(7=1,'1.Inputs'!$D$38,IF(7=2,'1.Inputs'!$D$39,$E292)))/(1-'1.Inputs'!$D$42)*$D292*(1+$G292)^(7-1))-('1.Inputs'!$D$37*12*IF(7=1,'1.Inputs'!$D$38,IF(7=2,'1.Inputs'!$D$39,$E292)))*'1.Inputs'!$D$43*(1+$G292)^(7-1)-'1.Inputs'!$D$44*(1+$G292)^(7-1)-('1.Inputs'!$D$20/'1.Inputs'!$D$27+'1.Inputs'!$D$23/'1.Inputs'!$D$28))-MAX(0,((('1.Inputs'!$D$37*12*IF(7=1,'1.Inputs'!$D$38,IF(7=2,'1.Inputs'!$D$39,$E292)))*$F292*(('1.Inputs'!$D$40)+(1-'1.Inputs'!$D$40)*(1+'1.Inputs'!$D$41))*(1+$G292)^(7-1))-(('1.Inputs'!$D$37*12*IF(7=1,'1.Inputs'!$D$38,IF(7=2,'1.Inputs'!$D$39,$E292)))/(1-'1.Inputs'!$D$42)*$D292*(1+$G292)^(7-1))-('1.Inputs'!$D$37*12*IF(7=1,'1.Inputs'!$D$38,IF(7=2,'1.Inputs'!$D$39,$E292)))*'1.Inputs'!$D$43*(1+$G292)^(7-1)-'1.Inputs'!$D$44*(1+$G292)^(7-1)-('1.Inputs'!$D$20/'1.Inputs'!$D$27+'1.Inputs'!$D$23/'1.Inputs'!$D$28)))*'1.Inputs'!$D$53+('1.Inputs'!$D$20/'1.Inputs'!$D$27+'1.Inputs'!$D$23/'1.Inputs'!$D$28)-(N292-M292)</f>
        <v>1884386079.4730446</v>
      </c>
      <c r="Z292" s="36">
        <f ca="1">((('1.Inputs'!$D$37*12*IF(8=1,'1.Inputs'!$D$38,IF(8=2,'1.Inputs'!$D$39,$E292)))*$F292*(('1.Inputs'!$D$40)+(1-'1.Inputs'!$D$40)*(1+'1.Inputs'!$D$41))*(1+$G292)^(8-1))-(('1.Inputs'!$D$37*12*IF(8=1,'1.Inputs'!$D$38,IF(8=2,'1.Inputs'!$D$39,$E292)))/(1-'1.Inputs'!$D$42)*$D292*(1+$G292)^(8-1))-('1.Inputs'!$D$37*12*IF(8=1,'1.Inputs'!$D$38,IF(8=2,'1.Inputs'!$D$39,$E292)))*'1.Inputs'!$D$43*(1+$G292)^(8-1)-'1.Inputs'!$D$44*(1+$G292)^(8-1)-('1.Inputs'!$D$20/'1.Inputs'!$D$27+'1.Inputs'!$D$23/'1.Inputs'!$D$28))-MAX(0,((('1.Inputs'!$D$37*12*IF(8=1,'1.Inputs'!$D$38,IF(8=2,'1.Inputs'!$D$39,$E292)))*$F292*(('1.Inputs'!$D$40)+(1-'1.Inputs'!$D$40)*(1+'1.Inputs'!$D$41))*(1+$G292)^(8-1))-(('1.Inputs'!$D$37*12*IF(8=1,'1.Inputs'!$D$38,IF(8=2,'1.Inputs'!$D$39,$E292)))/(1-'1.Inputs'!$D$42)*$D292*(1+$G292)^(8-1))-('1.Inputs'!$D$37*12*IF(8=1,'1.Inputs'!$D$38,IF(8=2,'1.Inputs'!$D$39,$E292)))*'1.Inputs'!$D$43*(1+$G292)^(8-1)-'1.Inputs'!$D$44*(1+$G292)^(8-1)-('1.Inputs'!$D$20/'1.Inputs'!$D$27+'1.Inputs'!$D$23/'1.Inputs'!$D$28)))*'1.Inputs'!$D$53+('1.Inputs'!$D$20/'1.Inputs'!$D$27+'1.Inputs'!$D$23/'1.Inputs'!$D$28)-(O292-N292)</f>
        <v>1945470817.5245895</v>
      </c>
      <c r="AA292" s="36">
        <f ca="1">((('1.Inputs'!$D$37*12*IF(9=1,'1.Inputs'!$D$38,IF(9=2,'1.Inputs'!$D$39,$E292)))*$F292*(('1.Inputs'!$D$40)+(1-'1.Inputs'!$D$40)*(1+'1.Inputs'!$D$41))*(1+$G292)^(9-1))-(('1.Inputs'!$D$37*12*IF(9=1,'1.Inputs'!$D$38,IF(9=2,'1.Inputs'!$D$39,$E292)))/(1-'1.Inputs'!$D$42)*$D292*(1+$G292)^(9-1))-('1.Inputs'!$D$37*12*IF(9=1,'1.Inputs'!$D$38,IF(9=2,'1.Inputs'!$D$39,$E292)))*'1.Inputs'!$D$43*(1+$G292)^(9-1)-'1.Inputs'!$D$44*(1+$G292)^(9-1)-('1.Inputs'!$D$20/'1.Inputs'!$D$27+'1.Inputs'!$D$23/'1.Inputs'!$D$28))-MAX(0,((('1.Inputs'!$D$37*12*IF(9=1,'1.Inputs'!$D$38,IF(9=2,'1.Inputs'!$D$39,$E292)))*$F292*(('1.Inputs'!$D$40)+(1-'1.Inputs'!$D$40)*(1+'1.Inputs'!$D$41))*(1+$G292)^(9-1))-(('1.Inputs'!$D$37*12*IF(9=1,'1.Inputs'!$D$38,IF(9=2,'1.Inputs'!$D$39,$E292)))/(1-'1.Inputs'!$D$42)*$D292*(1+$G292)^(9-1))-('1.Inputs'!$D$37*12*IF(9=1,'1.Inputs'!$D$38,IF(9=2,'1.Inputs'!$D$39,$E292)))*'1.Inputs'!$D$43*(1+$G292)^(9-1)-'1.Inputs'!$D$44*(1+$G292)^(9-1)-('1.Inputs'!$D$20/'1.Inputs'!$D$27+'1.Inputs'!$D$23/'1.Inputs'!$D$28)))*'1.Inputs'!$D$53+('1.Inputs'!$D$20/'1.Inputs'!$D$27+'1.Inputs'!$D$23/'1.Inputs'!$D$28)-(P292-O292)</f>
        <v>2008586621.8997018</v>
      </c>
      <c r="AB292" s="36">
        <f ca="1">((('1.Inputs'!$D$37*12*IF(10=1,'1.Inputs'!$D$38,IF(10=2,'1.Inputs'!$D$39,$E292)))*$F292*(('1.Inputs'!$D$40)+(1-'1.Inputs'!$D$40)*(1+'1.Inputs'!$D$41))*(1+$G292)^(10-1))-(('1.Inputs'!$D$37*12*IF(10=1,'1.Inputs'!$D$38,IF(10=2,'1.Inputs'!$D$39,$E292)))/(1-'1.Inputs'!$D$42)*$D292*(1+$G292)^(10-1))-('1.Inputs'!$D$37*12*IF(10=1,'1.Inputs'!$D$38,IF(10=2,'1.Inputs'!$D$39,$E292)))*'1.Inputs'!$D$43*(1+$G292)^(10-1)-'1.Inputs'!$D$44*(1+$G292)^(10-1)-('1.Inputs'!$D$20/'1.Inputs'!$D$27+'1.Inputs'!$D$23/'1.Inputs'!$D$28))-MAX(0,((('1.Inputs'!$D$37*12*IF(10=1,'1.Inputs'!$D$38,IF(10=2,'1.Inputs'!$D$39,$E292)))*$F292*(('1.Inputs'!$D$40)+(1-'1.Inputs'!$D$40)*(1+'1.Inputs'!$D$41))*(1+$G292)^(10-1))-(('1.Inputs'!$D$37*12*IF(10=1,'1.Inputs'!$D$38,IF(10=2,'1.Inputs'!$D$39,$E292)))/(1-'1.Inputs'!$D$42)*$D292*(1+$G292)^(10-1))-('1.Inputs'!$D$37*12*IF(10=1,'1.Inputs'!$D$38,IF(10=2,'1.Inputs'!$D$39,$E292)))*'1.Inputs'!$D$43*(1+$G292)^(10-1)-'1.Inputs'!$D$44*(1+$G292)^(10-1)-('1.Inputs'!$D$20/'1.Inputs'!$D$27+'1.Inputs'!$D$23/'1.Inputs'!$D$28)))*'1.Inputs'!$D$53+('1.Inputs'!$D$20/'1.Inputs'!$D$27+'1.Inputs'!$D$23/'1.Inputs'!$D$28)-(Q292-P292)+(('1.Inputs'!$D$20+'1.Inputs'!$D$23-('1.Inputs'!$D$20/'1.Inputs'!$D$27+'1.Inputs'!$D$23/'1.Inputs'!$D$28)*'1.Inputs'!$D$10)*'1.Inputs'!$D$60+'1.Inputs'!$D$19*'1.Inputs'!$D$59+Q292)</f>
        <v>4599084731.1790361</v>
      </c>
      <c r="AC292" s="36">
        <f ca="1">S292-AC$13-AC$14+MIN(AC$13,MAX(0,((('1.Inputs'!$D$37*12*IF(1=1,'1.Inputs'!$D$38,IF(1=2,'1.Inputs'!$D$39,$E292)))*$F292*(('1.Inputs'!$D$40)+(1-'1.Inputs'!$D$40)*(1+'1.Inputs'!$D$41))*(1+$G292)^(1-1))-(('1.Inputs'!$D$37*12*IF(1=1,'1.Inputs'!$D$38,IF(1=2,'1.Inputs'!$D$39,$E292)))/(1-'1.Inputs'!$D$42)*$D292*(1+$G292)^(1-1))-('1.Inputs'!$D$37*12*IF(1=1,'1.Inputs'!$D$38,IF(1=2,'1.Inputs'!$D$39,$E292)))*'1.Inputs'!$D$43*(1+$G292)^(1-1)-'1.Inputs'!$D$44*(1+$G292)^(1-1)-('1.Inputs'!$D$20/'1.Inputs'!$D$27+'1.Inputs'!$D$23/'1.Inputs'!$D$28))))*'1.Inputs'!$D$53</f>
        <v>-183697223.87354958</v>
      </c>
      <c r="AD292" s="36">
        <f ca="1">T292-AD$13-AD$14+MIN(AD$13,MAX(0,((('1.Inputs'!$D$37*12*IF(2=1,'1.Inputs'!$D$38,IF(2=2,'1.Inputs'!$D$39,$E292)))*$F292*(('1.Inputs'!$D$40)+(1-'1.Inputs'!$D$40)*(1+'1.Inputs'!$D$41))*(1+$G292)^(2-1))-(('1.Inputs'!$D$37*12*IF(2=1,'1.Inputs'!$D$38,IF(2=2,'1.Inputs'!$D$39,$E292)))/(1-'1.Inputs'!$D$42)*$D292*(1+$G292)^(2-1))-('1.Inputs'!$D$37*12*IF(2=1,'1.Inputs'!$D$38,IF(2=2,'1.Inputs'!$D$39,$E292)))*'1.Inputs'!$D$43*(1+$G292)^(2-1)-'1.Inputs'!$D$44*(1+$G292)^(2-1)-('1.Inputs'!$D$20/'1.Inputs'!$D$27+'1.Inputs'!$D$23/'1.Inputs'!$D$28))))*'1.Inputs'!$D$53</f>
        <v>783603472.35075462</v>
      </c>
      <c r="AE292" s="36">
        <f ca="1">U292-AE$13-AE$14+MIN(AE$13,MAX(0,((('1.Inputs'!$D$37*12*IF(3=1,'1.Inputs'!$D$38,IF(3=2,'1.Inputs'!$D$39,$E292)))*$F292*(('1.Inputs'!$D$40)+(1-'1.Inputs'!$D$40)*(1+'1.Inputs'!$D$41))*(1+$G292)^(3-1))-(('1.Inputs'!$D$37*12*IF(3=1,'1.Inputs'!$D$38,IF(3=2,'1.Inputs'!$D$39,$E292)))/(1-'1.Inputs'!$D$42)*$D292*(1+$G292)^(3-1))-('1.Inputs'!$D$37*12*IF(3=1,'1.Inputs'!$D$38,IF(3=2,'1.Inputs'!$D$39,$E292)))*'1.Inputs'!$D$43*(1+$G292)^(3-1)-'1.Inputs'!$D$44*(1+$G292)^(3-1)-('1.Inputs'!$D$20/'1.Inputs'!$D$27+'1.Inputs'!$D$23/'1.Inputs'!$D$28))))*'1.Inputs'!$D$53</f>
        <v>1048816843.3393083</v>
      </c>
      <c r="AF292" s="36">
        <f ca="1">V292-AF$13-AF$14+MIN(AF$13,MAX(0,((('1.Inputs'!$D$37*12*IF(4=1,'1.Inputs'!$D$38,IF(4=2,'1.Inputs'!$D$39,$E292)))*$F292*(('1.Inputs'!$D$40)+(1-'1.Inputs'!$D$40)*(1+'1.Inputs'!$D$41))*(1+$G292)^(4-1))-(('1.Inputs'!$D$37*12*IF(4=1,'1.Inputs'!$D$38,IF(4=2,'1.Inputs'!$D$39,$E292)))/(1-'1.Inputs'!$D$42)*$D292*(1+$G292)^(4-1))-('1.Inputs'!$D$37*12*IF(4=1,'1.Inputs'!$D$38,IF(4=2,'1.Inputs'!$D$39,$E292)))*'1.Inputs'!$D$43*(1+$G292)^(4-1)-'1.Inputs'!$D$44*(1+$G292)^(4-1)-('1.Inputs'!$D$20/'1.Inputs'!$D$27+'1.Inputs'!$D$23/'1.Inputs'!$D$28))))*'1.Inputs'!$D$53</f>
        <v>1389923114.8928835</v>
      </c>
      <c r="AG292" s="36">
        <f ca="1">W292-AG$13-AG$14+MIN(AG$13,MAX(0,((('1.Inputs'!$D$37*12*IF(5=1,'1.Inputs'!$D$38,IF(5=2,'1.Inputs'!$D$39,$E292)))*$F292*(('1.Inputs'!$D$40)+(1-'1.Inputs'!$D$40)*(1+'1.Inputs'!$D$41))*(1+$G292)^(5-1))-(('1.Inputs'!$D$37*12*IF(5=1,'1.Inputs'!$D$38,IF(5=2,'1.Inputs'!$D$39,$E292)))/(1-'1.Inputs'!$D$42)*$D292*(1+$G292)^(5-1))-('1.Inputs'!$D$37*12*IF(5=1,'1.Inputs'!$D$38,IF(5=2,'1.Inputs'!$D$39,$E292)))*'1.Inputs'!$D$43*(1+$G292)^(5-1)-'1.Inputs'!$D$44*(1+$G292)^(5-1)-('1.Inputs'!$D$20/'1.Inputs'!$D$27+'1.Inputs'!$D$23/'1.Inputs'!$D$28))))*'1.Inputs'!$D$53</f>
        <v>1464486466.7921712</v>
      </c>
      <c r="AH292" s="36">
        <f ca="1">X292-AH$13-AH$14+MIN(AH$13,MAX(0,((('1.Inputs'!$D$37*12*IF(6=1,'1.Inputs'!$D$38,IF(6=2,'1.Inputs'!$D$39,$E292)))*$F292*(('1.Inputs'!$D$40)+(1-'1.Inputs'!$D$40)*(1+'1.Inputs'!$D$41))*(1+$G292)^(6-1))-(('1.Inputs'!$D$37*12*IF(6=1,'1.Inputs'!$D$38,IF(6=2,'1.Inputs'!$D$39,$E292)))/(1-'1.Inputs'!$D$42)*$D292*(1+$G292)^(6-1))-('1.Inputs'!$D$37*12*IF(6=1,'1.Inputs'!$D$38,IF(6=2,'1.Inputs'!$D$39,$E292)))*'1.Inputs'!$D$43*(1+$G292)^(6-1)-'1.Inputs'!$D$44*(1+$G292)^(6-1)-('1.Inputs'!$D$20/'1.Inputs'!$D$27+'1.Inputs'!$D$23/'1.Inputs'!$D$28))))*'1.Inputs'!$D$53</f>
        <v>1540891048.0391784</v>
      </c>
      <c r="AI292" s="36">
        <f ca="1">Y292-AI$13-AI$14+MIN(AI$13,MAX(0,((('1.Inputs'!$D$37*12*IF(7=1,'1.Inputs'!$D$38,IF(7=2,'1.Inputs'!$D$39,$E292)))*$F292*(('1.Inputs'!$D$40)+(1-'1.Inputs'!$D$40)*(1+'1.Inputs'!$D$41))*(1+$G292)^(7-1))-(('1.Inputs'!$D$37*12*IF(7=1,'1.Inputs'!$D$38,IF(7=2,'1.Inputs'!$D$39,$E292)))/(1-'1.Inputs'!$D$42)*$D292*(1+$G292)^(7-1))-('1.Inputs'!$D$37*12*IF(7=1,'1.Inputs'!$D$38,IF(7=2,'1.Inputs'!$D$39,$E292)))*'1.Inputs'!$D$43*(1+$G292)^(7-1)-'1.Inputs'!$D$44*(1+$G292)^(7-1)-('1.Inputs'!$D$20/'1.Inputs'!$D$27+'1.Inputs'!$D$23/'1.Inputs'!$D$28))))*'1.Inputs'!$D$53</f>
        <v>1619198079.4730446</v>
      </c>
      <c r="AJ292" s="36">
        <f ca="1">Z292-AJ$13-AJ$14+MIN(AJ$13,MAX(0,((('1.Inputs'!$D$37*12*IF(8=1,'1.Inputs'!$D$38,IF(8=2,'1.Inputs'!$D$39,$E292)))*$F292*(('1.Inputs'!$D$40)+(1-'1.Inputs'!$D$40)*(1+'1.Inputs'!$D$41))*(1+$G292)^(8-1))-(('1.Inputs'!$D$37*12*IF(8=1,'1.Inputs'!$D$38,IF(8=2,'1.Inputs'!$D$39,$E292)))/(1-'1.Inputs'!$D$42)*$D292*(1+$G292)^(8-1))-('1.Inputs'!$D$37*12*IF(8=1,'1.Inputs'!$D$38,IF(8=2,'1.Inputs'!$D$39,$E292)))*'1.Inputs'!$D$43*(1+$G292)^(8-1)-'1.Inputs'!$D$44*(1+$G292)^(8-1)-('1.Inputs'!$D$20/'1.Inputs'!$D$27+'1.Inputs'!$D$23/'1.Inputs'!$D$28))))*'1.Inputs'!$D$53</f>
        <v>1945470817.5245895</v>
      </c>
      <c r="AK292" s="36">
        <f ca="1">AA292-AK$13-AK$14+MIN(AK$13,MAX(0,((('1.Inputs'!$D$37*12*IF(9=1,'1.Inputs'!$D$38,IF(9=2,'1.Inputs'!$D$39,$E292)))*$F292*(('1.Inputs'!$D$40)+(1-'1.Inputs'!$D$40)*(1+'1.Inputs'!$D$41))*(1+$G292)^(9-1))-(('1.Inputs'!$D$37*12*IF(9=1,'1.Inputs'!$D$38,IF(9=2,'1.Inputs'!$D$39,$E292)))/(1-'1.Inputs'!$D$42)*$D292*(1+$G292)^(9-1))-('1.Inputs'!$D$37*12*IF(9=1,'1.Inputs'!$D$38,IF(9=2,'1.Inputs'!$D$39,$E292)))*'1.Inputs'!$D$43*(1+$G292)^(9-1)-'1.Inputs'!$D$44*(1+$G292)^(9-1)-('1.Inputs'!$D$20/'1.Inputs'!$D$27+'1.Inputs'!$D$23/'1.Inputs'!$D$28))))*'1.Inputs'!$D$53</f>
        <v>2008586621.8997018</v>
      </c>
      <c r="AL292" s="36">
        <f ca="1">AB292-AL$13-AL$14+MIN(AL$13,MAX(0,((('1.Inputs'!$D$37*12*IF(10=1,'1.Inputs'!$D$38,IF(10=2,'1.Inputs'!$D$39,$E292)))*$F292*(('1.Inputs'!$D$40)+(1-'1.Inputs'!$D$40)*(1+'1.Inputs'!$D$41))*(1+$G292)^(10-1))-(('1.Inputs'!$D$37*12*IF(10=1,'1.Inputs'!$D$38,IF(10=2,'1.Inputs'!$D$39,$E292)))/(1-'1.Inputs'!$D$42)*$D292*(1+$G292)^(10-1))-('1.Inputs'!$D$37*12*IF(10=1,'1.Inputs'!$D$38,IF(10=2,'1.Inputs'!$D$39,$E292)))*'1.Inputs'!$D$43*(1+$G292)^(10-1)-'1.Inputs'!$D$44*(1+$G292)^(10-1)-('1.Inputs'!$D$20/'1.Inputs'!$D$27+'1.Inputs'!$D$23/'1.Inputs'!$D$28))))*'1.Inputs'!$D$53+'1.Inputs'!$D$35</f>
        <v>5399084731.1790361</v>
      </c>
      <c r="AM292" s="48">
        <f ca="1">R292+NPV('1.Inputs'!$D$55,S292:AB292)</f>
        <v>6479195141.6447763</v>
      </c>
      <c r="AN292" s="48">
        <f ca="1">-('1.Inputs'!$D$24*(1-'1.Inputs'!$D$31)+'1.Inputs'!$D$35)+NPV('1.Inputs'!$D$54,AC292:AL292)</f>
        <v>3863578153.1100521</v>
      </c>
      <c r="AO292" s="36">
        <f t="shared" ca="1" si="37"/>
        <v>-0.59456113735467198</v>
      </c>
      <c r="AP292" s="36">
        <f t="shared" ca="1" si="38"/>
        <v>3.533426939378324</v>
      </c>
      <c r="AQ292" s="36">
        <f ca="1">'1.Inputs'!$D$35+MIN(SUM($AC292:AC292),SUM($AC292:AD292),SUM($AC292:AE292),SUM($AC292:AF292),SUM($AC292:AG292),SUM($AC292:AH292),SUM($AC292:AI292),SUM($AC292:AJ292),SUM($AC292:AK292),SUM($AC292:AL292))</f>
        <v>616302776.12645042</v>
      </c>
      <c r="AR292" s="36">
        <f ca="1">IF(AP292&lt;'1.Inputs'!$D$57,1,0)</f>
        <v>0</v>
      </c>
      <c r="AS292" s="36">
        <f t="shared" ca="1" si="39"/>
        <v>0</v>
      </c>
    </row>
    <row r="293" spans="2:45" ht="15" customHeight="1" x14ac:dyDescent="0.25">
      <c r="B293" s="36">
        <v>278</v>
      </c>
      <c r="C293" s="36">
        <f t="shared" ca="1" si="32"/>
        <v>0.99849061707880027</v>
      </c>
      <c r="D293" s="36">
        <f t="shared" ca="1" si="33"/>
        <v>16329.563717858977</v>
      </c>
      <c r="E293" s="47">
        <f t="shared" ca="1" si="34"/>
        <v>0.9151787452891933</v>
      </c>
      <c r="F293" s="36">
        <f t="shared" ca="1" si="35"/>
        <v>29525.186630487773</v>
      </c>
      <c r="G293" s="36">
        <f t="shared" ca="1" si="36"/>
        <v>5.3516802396814542E-2</v>
      </c>
      <c r="H293" s="36">
        <f ca="1">((('1.Inputs'!$D$37*12*IF(1=1,'1.Inputs'!$D$38,IF(1=2,'1.Inputs'!$D$39,$E293)))*$F293*(('1.Inputs'!$D$40)+(1-'1.Inputs'!$D$40)*(1+'1.Inputs'!$D$41))*(1+$G293)^(1-1))*'1.Inputs'!$D$47+(('1.Inputs'!$D$37*12*IF(1=1,'1.Inputs'!$D$38,IF(1=2,'1.Inputs'!$D$39,$E293)))/(1-'1.Inputs'!$D$42)*$D293*(1+$G293)^(1-1))*('1.Inputs'!$D$48-'1.Inputs'!$D$49))/'1.Inputs'!$D$51</f>
        <v>769792246.98682237</v>
      </c>
      <c r="I293" s="36">
        <f ca="1">((('1.Inputs'!$D$37*12*IF(2=1,'1.Inputs'!$D$38,IF(2=2,'1.Inputs'!$D$39,$E293)))*$F293*(('1.Inputs'!$D$40)+(1-'1.Inputs'!$D$40)*(1+'1.Inputs'!$D$41))*(1+$G293)^(2-1))*'1.Inputs'!$D$47+(('1.Inputs'!$D$37*12*IF(2=1,'1.Inputs'!$D$38,IF(2=2,'1.Inputs'!$D$39,$E293)))/(1-'1.Inputs'!$D$42)*$D293*(1+$G293)^(2-1))*('1.Inputs'!$D$48-'1.Inputs'!$D$49))/'1.Inputs'!$D$51</f>
        <v>1135384693.177582</v>
      </c>
      <c r="J293" s="36">
        <f ca="1">((('1.Inputs'!$D$37*12*IF(3=1,'1.Inputs'!$D$38,IF(3=2,'1.Inputs'!$D$39,$E293)))*$F293*(('1.Inputs'!$D$40)+(1-'1.Inputs'!$D$40)*(1+'1.Inputs'!$D$41))*(1+$G293)^(3-1))*'1.Inputs'!$D$47+(('1.Inputs'!$D$37*12*IF(3=1,'1.Inputs'!$D$38,IF(3=2,'1.Inputs'!$D$39,$E293)))/(1-'1.Inputs'!$D$42)*$D293*(1+$G293)^(3-1))*('1.Inputs'!$D$48-'1.Inputs'!$D$49))/'1.Inputs'!$D$51</f>
        <v>1563840249.5552025</v>
      </c>
      <c r="K293" s="36">
        <f ca="1">((('1.Inputs'!$D$37*12*IF(4=1,'1.Inputs'!$D$38,IF(4=2,'1.Inputs'!$D$39,$E293)))*$F293*(('1.Inputs'!$D$40)+(1-'1.Inputs'!$D$40)*(1+'1.Inputs'!$D$41))*(1+$G293)^(4-1))*'1.Inputs'!$D$47+(('1.Inputs'!$D$37*12*IF(4=1,'1.Inputs'!$D$38,IF(4=2,'1.Inputs'!$D$39,$E293)))/(1-'1.Inputs'!$D$42)*$D293*(1+$G293)^(4-1))*('1.Inputs'!$D$48-'1.Inputs'!$D$49))/'1.Inputs'!$D$51</f>
        <v>1647531979.1708333</v>
      </c>
      <c r="L293" s="36">
        <f ca="1">((('1.Inputs'!$D$37*12*IF(5=1,'1.Inputs'!$D$38,IF(5=2,'1.Inputs'!$D$39,$E293)))*$F293*(('1.Inputs'!$D$40)+(1-'1.Inputs'!$D$40)*(1+'1.Inputs'!$D$41))*(1+$G293)^(5-1))*'1.Inputs'!$D$47+(('1.Inputs'!$D$37*12*IF(5=1,'1.Inputs'!$D$38,IF(5=2,'1.Inputs'!$D$39,$E293)))/(1-'1.Inputs'!$D$42)*$D293*(1+$G293)^(5-1))*('1.Inputs'!$D$48-'1.Inputs'!$D$49))/'1.Inputs'!$D$51</f>
        <v>1735702622.5425513</v>
      </c>
      <c r="M293" s="36">
        <f ca="1">((('1.Inputs'!$D$37*12*IF(6=1,'1.Inputs'!$D$38,IF(6=2,'1.Inputs'!$D$39,$E293)))*$F293*(('1.Inputs'!$D$40)+(1-'1.Inputs'!$D$40)*(1+'1.Inputs'!$D$41))*(1+$G293)^(6-1))*'1.Inputs'!$D$47+(('1.Inputs'!$D$37*12*IF(6=1,'1.Inputs'!$D$38,IF(6=2,'1.Inputs'!$D$39,$E293)))/(1-'1.Inputs'!$D$42)*$D293*(1+$G293)^(6-1))*('1.Inputs'!$D$48-'1.Inputs'!$D$49))/'1.Inputs'!$D$51</f>
        <v>1828591876.8127937</v>
      </c>
      <c r="N293" s="36">
        <f ca="1">((('1.Inputs'!$D$37*12*IF(7=1,'1.Inputs'!$D$38,IF(7=2,'1.Inputs'!$D$39,$E293)))*$F293*(('1.Inputs'!$D$40)+(1-'1.Inputs'!$D$40)*(1+'1.Inputs'!$D$41))*(1+$G293)^(7-1))*'1.Inputs'!$D$47+(('1.Inputs'!$D$37*12*IF(7=1,'1.Inputs'!$D$38,IF(7=2,'1.Inputs'!$D$39,$E293)))/(1-'1.Inputs'!$D$42)*$D293*(1+$G293)^(7-1))*('1.Inputs'!$D$48-'1.Inputs'!$D$49))/'1.Inputs'!$D$51</f>
        <v>1926452266.9486041</v>
      </c>
      <c r="O293" s="36">
        <f ca="1">((('1.Inputs'!$D$37*12*IF(8=1,'1.Inputs'!$D$38,IF(8=2,'1.Inputs'!$D$39,$E293)))*$F293*(('1.Inputs'!$D$40)+(1-'1.Inputs'!$D$40)*(1+'1.Inputs'!$D$41))*(1+$G293)^(8-1))*'1.Inputs'!$D$47+(('1.Inputs'!$D$37*12*IF(8=1,'1.Inputs'!$D$38,IF(8=2,'1.Inputs'!$D$39,$E293)))/(1-'1.Inputs'!$D$42)*$D293*(1+$G293)^(8-1))*('1.Inputs'!$D$48-'1.Inputs'!$D$49))/'1.Inputs'!$D$51</f>
        <v>2029549832.2457876</v>
      </c>
      <c r="P293" s="36">
        <f ca="1">((('1.Inputs'!$D$37*12*IF(9=1,'1.Inputs'!$D$38,IF(9=2,'1.Inputs'!$D$39,$E293)))*$F293*(('1.Inputs'!$D$40)+(1-'1.Inputs'!$D$40)*(1+'1.Inputs'!$D$41))*(1+$G293)^(9-1))*'1.Inputs'!$D$47+(('1.Inputs'!$D$37*12*IF(9=1,'1.Inputs'!$D$38,IF(9=2,'1.Inputs'!$D$39,$E293)))/(1-'1.Inputs'!$D$42)*$D293*(1+$G293)^(9-1))*('1.Inputs'!$D$48-'1.Inputs'!$D$49))/'1.Inputs'!$D$51</f>
        <v>2138164849.5725732</v>
      </c>
      <c r="Q293" s="36">
        <f ca="1">((('1.Inputs'!$D$37*12*IF(10=1,'1.Inputs'!$D$38,IF(10=2,'1.Inputs'!$D$39,$E293)))*$F293*(('1.Inputs'!$D$40)+(1-'1.Inputs'!$D$40)*(1+'1.Inputs'!$D$41))*(1+$G293)^(10-1))*'1.Inputs'!$D$47+(('1.Inputs'!$D$37*12*IF(10=1,'1.Inputs'!$D$38,IF(10=2,'1.Inputs'!$D$39,$E293)))/(1-'1.Inputs'!$D$42)*$D293*(1+$G293)^(10-1))*('1.Inputs'!$D$48-'1.Inputs'!$D$49))/'1.Inputs'!$D$51</f>
        <v>2252592595.3189631</v>
      </c>
      <c r="R293" s="36">
        <f>-'1.Inputs'!$D$24</f>
        <v>-2050000000</v>
      </c>
      <c r="S293" s="36">
        <f ca="1">((('1.Inputs'!$D$37*12*IF(1=1,'1.Inputs'!$D$38,IF(1=2,'1.Inputs'!$D$39,$E293)))*$F293*(('1.Inputs'!$D$40)+(1-'1.Inputs'!$D$40)*(1+'1.Inputs'!$D$41))*(1+$G293)^(1-1))-(('1.Inputs'!$D$37*12*IF(1=1,'1.Inputs'!$D$38,IF(1=2,'1.Inputs'!$D$39,$E293)))/(1-'1.Inputs'!$D$42)*$D293*(1+$G293)^(1-1))-('1.Inputs'!$D$37*12*IF(1=1,'1.Inputs'!$D$38,IF(1=2,'1.Inputs'!$D$39,$E293)))*'1.Inputs'!$D$43*(1+$G293)^(1-1)-'1.Inputs'!$D$44*(1+$G293)^(1-1)-('1.Inputs'!$D$20/'1.Inputs'!$D$27+'1.Inputs'!$D$23/'1.Inputs'!$D$28))-MAX(0,((('1.Inputs'!$D$37*12*IF(1=1,'1.Inputs'!$D$38,IF(1=2,'1.Inputs'!$D$39,$E293)))*$F293*(('1.Inputs'!$D$40)+(1-'1.Inputs'!$D$40)*(1+'1.Inputs'!$D$41))*(1+$G293)^(1-1))-(('1.Inputs'!$D$37*12*IF(1=1,'1.Inputs'!$D$38,IF(1=2,'1.Inputs'!$D$39,$E293)))/(1-'1.Inputs'!$D$42)*$D293*(1+$G293)^(1-1))-('1.Inputs'!$D$37*12*IF(1=1,'1.Inputs'!$D$38,IF(1=2,'1.Inputs'!$D$39,$E293)))*'1.Inputs'!$D$43*(1+$G293)^(1-1)-'1.Inputs'!$D$44*(1+$G293)^(1-1)-('1.Inputs'!$D$20/'1.Inputs'!$D$27+'1.Inputs'!$D$23/'1.Inputs'!$D$28)))*'1.Inputs'!$D$53+('1.Inputs'!$D$20/'1.Inputs'!$D$27+'1.Inputs'!$D$23/'1.Inputs'!$D$28)-H293</f>
        <v>-340577437.99583781</v>
      </c>
      <c r="T293" s="36">
        <f ca="1">((('1.Inputs'!$D$37*12*IF(2=1,'1.Inputs'!$D$38,IF(2=2,'1.Inputs'!$D$39,$E293)))*$F293*(('1.Inputs'!$D$40)+(1-'1.Inputs'!$D$40)*(1+'1.Inputs'!$D$41))*(1+$G293)^(2-1))-(('1.Inputs'!$D$37*12*IF(2=1,'1.Inputs'!$D$38,IF(2=2,'1.Inputs'!$D$39,$E293)))/(1-'1.Inputs'!$D$42)*$D293*(1+$G293)^(2-1))-('1.Inputs'!$D$37*12*IF(2=1,'1.Inputs'!$D$38,IF(2=2,'1.Inputs'!$D$39,$E293)))*'1.Inputs'!$D$43*(1+$G293)^(2-1)-'1.Inputs'!$D$44*(1+$G293)^(2-1)-('1.Inputs'!$D$20/'1.Inputs'!$D$27+'1.Inputs'!$D$23/'1.Inputs'!$D$28))-MAX(0,((('1.Inputs'!$D$37*12*IF(2=1,'1.Inputs'!$D$38,IF(2=2,'1.Inputs'!$D$39,$E293)))*$F293*(('1.Inputs'!$D$40)+(1-'1.Inputs'!$D$40)*(1+'1.Inputs'!$D$41))*(1+$G293)^(2-1))-(('1.Inputs'!$D$37*12*IF(2=1,'1.Inputs'!$D$38,IF(2=2,'1.Inputs'!$D$39,$E293)))/(1-'1.Inputs'!$D$42)*$D293*(1+$G293)^(2-1))-('1.Inputs'!$D$37*12*IF(2=1,'1.Inputs'!$D$38,IF(2=2,'1.Inputs'!$D$39,$E293)))*'1.Inputs'!$D$43*(1+$G293)^(2-1)-'1.Inputs'!$D$44*(1+$G293)^(2-1)-('1.Inputs'!$D$20/'1.Inputs'!$D$27+'1.Inputs'!$D$23/'1.Inputs'!$D$28)))*'1.Inputs'!$D$53+('1.Inputs'!$D$20/'1.Inputs'!$D$27+'1.Inputs'!$D$23/'1.Inputs'!$D$28)-(I293-H293)</f>
        <v>491549367.44490421</v>
      </c>
      <c r="U293" s="36">
        <f ca="1">((('1.Inputs'!$D$37*12*IF(3=1,'1.Inputs'!$D$38,IF(3=2,'1.Inputs'!$D$39,$E293)))*$F293*(('1.Inputs'!$D$40)+(1-'1.Inputs'!$D$40)*(1+'1.Inputs'!$D$41))*(1+$G293)^(3-1))-(('1.Inputs'!$D$37*12*IF(3=1,'1.Inputs'!$D$38,IF(3=2,'1.Inputs'!$D$39,$E293)))/(1-'1.Inputs'!$D$42)*$D293*(1+$G293)^(3-1))-('1.Inputs'!$D$37*12*IF(3=1,'1.Inputs'!$D$38,IF(3=2,'1.Inputs'!$D$39,$E293)))*'1.Inputs'!$D$43*(1+$G293)^(3-1)-'1.Inputs'!$D$44*(1+$G293)^(3-1)-('1.Inputs'!$D$20/'1.Inputs'!$D$27+'1.Inputs'!$D$23/'1.Inputs'!$D$28))-MAX(0,((('1.Inputs'!$D$37*12*IF(3=1,'1.Inputs'!$D$38,IF(3=2,'1.Inputs'!$D$39,$E293)))*$F293*(('1.Inputs'!$D$40)+(1-'1.Inputs'!$D$40)*(1+'1.Inputs'!$D$41))*(1+$G293)^(3-1))-(('1.Inputs'!$D$37*12*IF(3=1,'1.Inputs'!$D$38,IF(3=2,'1.Inputs'!$D$39,$E293)))/(1-'1.Inputs'!$D$42)*$D293*(1+$G293)^(3-1))-('1.Inputs'!$D$37*12*IF(3=1,'1.Inputs'!$D$38,IF(3=2,'1.Inputs'!$D$39,$E293)))*'1.Inputs'!$D$43*(1+$G293)^(3-1)-'1.Inputs'!$D$44*(1+$G293)^(3-1)-('1.Inputs'!$D$20/'1.Inputs'!$D$27+'1.Inputs'!$D$23/'1.Inputs'!$D$28)))*'1.Inputs'!$D$53+('1.Inputs'!$D$20/'1.Inputs'!$D$27+'1.Inputs'!$D$23/'1.Inputs'!$D$28)-(J293-I293)</f>
        <v>933902495.67553425</v>
      </c>
      <c r="V293" s="36">
        <f ca="1">((('1.Inputs'!$D$37*12*IF(4=1,'1.Inputs'!$D$38,IF(4=2,'1.Inputs'!$D$39,$E293)))*$F293*(('1.Inputs'!$D$40)+(1-'1.Inputs'!$D$40)*(1+'1.Inputs'!$D$41))*(1+$G293)^(4-1))-(('1.Inputs'!$D$37*12*IF(4=1,'1.Inputs'!$D$38,IF(4=2,'1.Inputs'!$D$39,$E293)))/(1-'1.Inputs'!$D$42)*$D293*(1+$G293)^(4-1))-('1.Inputs'!$D$37*12*IF(4=1,'1.Inputs'!$D$38,IF(4=2,'1.Inputs'!$D$39,$E293)))*'1.Inputs'!$D$43*(1+$G293)^(4-1)-'1.Inputs'!$D$44*(1+$G293)^(4-1)-('1.Inputs'!$D$20/'1.Inputs'!$D$27+'1.Inputs'!$D$23/'1.Inputs'!$D$28))-MAX(0,((('1.Inputs'!$D$37*12*IF(4=1,'1.Inputs'!$D$38,IF(4=2,'1.Inputs'!$D$39,$E293)))*$F293*(('1.Inputs'!$D$40)+(1-'1.Inputs'!$D$40)*(1+'1.Inputs'!$D$41))*(1+$G293)^(4-1))-(('1.Inputs'!$D$37*12*IF(4=1,'1.Inputs'!$D$38,IF(4=2,'1.Inputs'!$D$39,$E293)))/(1-'1.Inputs'!$D$42)*$D293*(1+$G293)^(4-1))-('1.Inputs'!$D$37*12*IF(4=1,'1.Inputs'!$D$38,IF(4=2,'1.Inputs'!$D$39,$E293)))*'1.Inputs'!$D$43*(1+$G293)^(4-1)-'1.Inputs'!$D$44*(1+$G293)^(4-1)-('1.Inputs'!$D$20/'1.Inputs'!$D$27+'1.Inputs'!$D$23/'1.Inputs'!$D$28)))*'1.Inputs'!$D$53+('1.Inputs'!$D$20/'1.Inputs'!$D$27+'1.Inputs'!$D$23/'1.Inputs'!$D$28)-(K293-J293)</f>
        <v>1349046700.1897128</v>
      </c>
      <c r="W293" s="36">
        <f ca="1">((('1.Inputs'!$D$37*12*IF(5=1,'1.Inputs'!$D$38,IF(5=2,'1.Inputs'!$D$39,$E293)))*$F293*(('1.Inputs'!$D$40)+(1-'1.Inputs'!$D$40)*(1+'1.Inputs'!$D$41))*(1+$G293)^(5-1))-(('1.Inputs'!$D$37*12*IF(5=1,'1.Inputs'!$D$38,IF(5=2,'1.Inputs'!$D$39,$E293)))/(1-'1.Inputs'!$D$42)*$D293*(1+$G293)^(5-1))-('1.Inputs'!$D$37*12*IF(5=1,'1.Inputs'!$D$38,IF(5=2,'1.Inputs'!$D$39,$E293)))*'1.Inputs'!$D$43*(1+$G293)^(5-1)-'1.Inputs'!$D$44*(1+$G293)^(5-1)-('1.Inputs'!$D$20/'1.Inputs'!$D$27+'1.Inputs'!$D$23/'1.Inputs'!$D$28))-MAX(0,((('1.Inputs'!$D$37*12*IF(5=1,'1.Inputs'!$D$38,IF(5=2,'1.Inputs'!$D$39,$E293)))*$F293*(('1.Inputs'!$D$40)+(1-'1.Inputs'!$D$40)*(1+'1.Inputs'!$D$41))*(1+$G293)^(5-1))-(('1.Inputs'!$D$37*12*IF(5=1,'1.Inputs'!$D$38,IF(5=2,'1.Inputs'!$D$39,$E293)))/(1-'1.Inputs'!$D$42)*$D293*(1+$G293)^(5-1))-('1.Inputs'!$D$37*12*IF(5=1,'1.Inputs'!$D$38,IF(5=2,'1.Inputs'!$D$39,$E293)))*'1.Inputs'!$D$43*(1+$G293)^(5-1)-'1.Inputs'!$D$44*(1+$G293)^(5-1)-('1.Inputs'!$D$20/'1.Inputs'!$D$27+'1.Inputs'!$D$23/'1.Inputs'!$D$28)))*'1.Inputs'!$D$53+('1.Inputs'!$D$20/'1.Inputs'!$D$27+'1.Inputs'!$D$23/'1.Inputs'!$D$28)-(L293-K293)</f>
        <v>1418714696.9545908</v>
      </c>
      <c r="X293" s="36">
        <f ca="1">((('1.Inputs'!$D$37*12*IF(6=1,'1.Inputs'!$D$38,IF(6=2,'1.Inputs'!$D$39,$E293)))*$F293*(('1.Inputs'!$D$40)+(1-'1.Inputs'!$D$40)*(1+'1.Inputs'!$D$41))*(1+$G293)^(6-1))-(('1.Inputs'!$D$37*12*IF(6=1,'1.Inputs'!$D$38,IF(6=2,'1.Inputs'!$D$39,$E293)))/(1-'1.Inputs'!$D$42)*$D293*(1+$G293)^(6-1))-('1.Inputs'!$D$37*12*IF(6=1,'1.Inputs'!$D$38,IF(6=2,'1.Inputs'!$D$39,$E293)))*'1.Inputs'!$D$43*(1+$G293)^(6-1)-'1.Inputs'!$D$44*(1+$G293)^(6-1)-('1.Inputs'!$D$20/'1.Inputs'!$D$27+'1.Inputs'!$D$23/'1.Inputs'!$D$28))-MAX(0,((('1.Inputs'!$D$37*12*IF(6=1,'1.Inputs'!$D$38,IF(6=2,'1.Inputs'!$D$39,$E293)))*$F293*(('1.Inputs'!$D$40)+(1-'1.Inputs'!$D$40)*(1+'1.Inputs'!$D$41))*(1+$G293)^(6-1))-(('1.Inputs'!$D$37*12*IF(6=1,'1.Inputs'!$D$38,IF(6=2,'1.Inputs'!$D$39,$E293)))/(1-'1.Inputs'!$D$42)*$D293*(1+$G293)^(6-1))-('1.Inputs'!$D$37*12*IF(6=1,'1.Inputs'!$D$38,IF(6=2,'1.Inputs'!$D$39,$E293)))*'1.Inputs'!$D$43*(1+$G293)^(6-1)-'1.Inputs'!$D$44*(1+$G293)^(6-1)-('1.Inputs'!$D$20/'1.Inputs'!$D$27+'1.Inputs'!$D$23/'1.Inputs'!$D$28)))*'1.Inputs'!$D$53+('1.Inputs'!$D$20/'1.Inputs'!$D$27+'1.Inputs'!$D$23/'1.Inputs'!$D$28)-(M293-L293)</f>
        <v>1492111102.1357162</v>
      </c>
      <c r="Y293" s="36">
        <f ca="1">((('1.Inputs'!$D$37*12*IF(7=1,'1.Inputs'!$D$38,IF(7=2,'1.Inputs'!$D$39,$E293)))*$F293*(('1.Inputs'!$D$40)+(1-'1.Inputs'!$D$40)*(1+'1.Inputs'!$D$41))*(1+$G293)^(7-1))-(('1.Inputs'!$D$37*12*IF(7=1,'1.Inputs'!$D$38,IF(7=2,'1.Inputs'!$D$39,$E293)))/(1-'1.Inputs'!$D$42)*$D293*(1+$G293)^(7-1))-('1.Inputs'!$D$37*12*IF(7=1,'1.Inputs'!$D$38,IF(7=2,'1.Inputs'!$D$39,$E293)))*'1.Inputs'!$D$43*(1+$G293)^(7-1)-'1.Inputs'!$D$44*(1+$G293)^(7-1)-('1.Inputs'!$D$20/'1.Inputs'!$D$27+'1.Inputs'!$D$23/'1.Inputs'!$D$28))-MAX(0,((('1.Inputs'!$D$37*12*IF(7=1,'1.Inputs'!$D$38,IF(7=2,'1.Inputs'!$D$39,$E293)))*$F293*(('1.Inputs'!$D$40)+(1-'1.Inputs'!$D$40)*(1+'1.Inputs'!$D$41))*(1+$G293)^(7-1))-(('1.Inputs'!$D$37*12*IF(7=1,'1.Inputs'!$D$38,IF(7=2,'1.Inputs'!$D$39,$E293)))/(1-'1.Inputs'!$D$42)*$D293*(1+$G293)^(7-1))-('1.Inputs'!$D$37*12*IF(7=1,'1.Inputs'!$D$38,IF(7=2,'1.Inputs'!$D$39,$E293)))*'1.Inputs'!$D$43*(1+$G293)^(7-1)-'1.Inputs'!$D$44*(1+$G293)^(7-1)-('1.Inputs'!$D$20/'1.Inputs'!$D$27+'1.Inputs'!$D$23/'1.Inputs'!$D$28)))*'1.Inputs'!$D$53+('1.Inputs'!$D$20/'1.Inputs'!$D$27+'1.Inputs'!$D$23/'1.Inputs'!$D$28)-(N293-M293)</f>
        <v>1569435448.2295566</v>
      </c>
      <c r="Z293" s="36">
        <f ca="1">((('1.Inputs'!$D$37*12*IF(8=1,'1.Inputs'!$D$38,IF(8=2,'1.Inputs'!$D$39,$E293)))*$F293*(('1.Inputs'!$D$40)+(1-'1.Inputs'!$D$40)*(1+'1.Inputs'!$D$41))*(1+$G293)^(8-1))-(('1.Inputs'!$D$37*12*IF(8=1,'1.Inputs'!$D$38,IF(8=2,'1.Inputs'!$D$39,$E293)))/(1-'1.Inputs'!$D$42)*$D293*(1+$G293)^(8-1))-('1.Inputs'!$D$37*12*IF(8=1,'1.Inputs'!$D$38,IF(8=2,'1.Inputs'!$D$39,$E293)))*'1.Inputs'!$D$43*(1+$G293)^(8-1)-'1.Inputs'!$D$44*(1+$G293)^(8-1)-('1.Inputs'!$D$20/'1.Inputs'!$D$27+'1.Inputs'!$D$23/'1.Inputs'!$D$28))-MAX(0,((('1.Inputs'!$D$37*12*IF(8=1,'1.Inputs'!$D$38,IF(8=2,'1.Inputs'!$D$39,$E293)))*$F293*(('1.Inputs'!$D$40)+(1-'1.Inputs'!$D$40)*(1+'1.Inputs'!$D$41))*(1+$G293)^(8-1))-(('1.Inputs'!$D$37*12*IF(8=1,'1.Inputs'!$D$38,IF(8=2,'1.Inputs'!$D$39,$E293)))/(1-'1.Inputs'!$D$42)*$D293*(1+$G293)^(8-1))-('1.Inputs'!$D$37*12*IF(8=1,'1.Inputs'!$D$38,IF(8=2,'1.Inputs'!$D$39,$E293)))*'1.Inputs'!$D$43*(1+$G293)^(8-1)-'1.Inputs'!$D$44*(1+$G293)^(8-1)-('1.Inputs'!$D$20/'1.Inputs'!$D$27+'1.Inputs'!$D$23/'1.Inputs'!$D$28)))*'1.Inputs'!$D$53+('1.Inputs'!$D$20/'1.Inputs'!$D$27+'1.Inputs'!$D$23/'1.Inputs'!$D$28)-(O293-N293)</f>
        <v>1650897946.0737648</v>
      </c>
      <c r="AA293" s="36">
        <f ca="1">((('1.Inputs'!$D$37*12*IF(9=1,'1.Inputs'!$D$38,IF(9=2,'1.Inputs'!$D$39,$E293)))*$F293*(('1.Inputs'!$D$40)+(1-'1.Inputs'!$D$40)*(1+'1.Inputs'!$D$41))*(1+$G293)^(9-1))-(('1.Inputs'!$D$37*12*IF(9=1,'1.Inputs'!$D$38,IF(9=2,'1.Inputs'!$D$39,$E293)))/(1-'1.Inputs'!$D$42)*$D293*(1+$G293)^(9-1))-('1.Inputs'!$D$37*12*IF(9=1,'1.Inputs'!$D$38,IF(9=2,'1.Inputs'!$D$39,$E293)))*'1.Inputs'!$D$43*(1+$G293)^(9-1)-'1.Inputs'!$D$44*(1+$G293)^(9-1)-('1.Inputs'!$D$20/'1.Inputs'!$D$27+'1.Inputs'!$D$23/'1.Inputs'!$D$28))-MAX(0,((('1.Inputs'!$D$37*12*IF(9=1,'1.Inputs'!$D$38,IF(9=2,'1.Inputs'!$D$39,$E293)))*$F293*(('1.Inputs'!$D$40)+(1-'1.Inputs'!$D$40)*(1+'1.Inputs'!$D$41))*(1+$G293)^(9-1))-(('1.Inputs'!$D$37*12*IF(9=1,'1.Inputs'!$D$38,IF(9=2,'1.Inputs'!$D$39,$E293)))/(1-'1.Inputs'!$D$42)*$D293*(1+$G293)^(9-1))-('1.Inputs'!$D$37*12*IF(9=1,'1.Inputs'!$D$38,IF(9=2,'1.Inputs'!$D$39,$E293)))*'1.Inputs'!$D$43*(1+$G293)^(9-1)-'1.Inputs'!$D$44*(1+$G293)^(9-1)-('1.Inputs'!$D$20/'1.Inputs'!$D$27+'1.Inputs'!$D$23/'1.Inputs'!$D$28)))*'1.Inputs'!$D$53+('1.Inputs'!$D$20/'1.Inputs'!$D$27+'1.Inputs'!$D$23/'1.Inputs'!$D$28)-(P293-O293)</f>
        <v>1736720056.3178515</v>
      </c>
      <c r="AB293" s="36">
        <f ca="1">((('1.Inputs'!$D$37*12*IF(10=1,'1.Inputs'!$D$38,IF(10=2,'1.Inputs'!$D$39,$E293)))*$F293*(('1.Inputs'!$D$40)+(1-'1.Inputs'!$D$40)*(1+'1.Inputs'!$D$41))*(1+$G293)^(10-1))-(('1.Inputs'!$D$37*12*IF(10=1,'1.Inputs'!$D$38,IF(10=2,'1.Inputs'!$D$39,$E293)))/(1-'1.Inputs'!$D$42)*$D293*(1+$G293)^(10-1))-('1.Inputs'!$D$37*12*IF(10=1,'1.Inputs'!$D$38,IF(10=2,'1.Inputs'!$D$39,$E293)))*'1.Inputs'!$D$43*(1+$G293)^(10-1)-'1.Inputs'!$D$44*(1+$G293)^(10-1)-('1.Inputs'!$D$20/'1.Inputs'!$D$27+'1.Inputs'!$D$23/'1.Inputs'!$D$28))-MAX(0,((('1.Inputs'!$D$37*12*IF(10=1,'1.Inputs'!$D$38,IF(10=2,'1.Inputs'!$D$39,$E293)))*$F293*(('1.Inputs'!$D$40)+(1-'1.Inputs'!$D$40)*(1+'1.Inputs'!$D$41))*(1+$G293)^(10-1))-(('1.Inputs'!$D$37*12*IF(10=1,'1.Inputs'!$D$38,IF(10=2,'1.Inputs'!$D$39,$E293)))/(1-'1.Inputs'!$D$42)*$D293*(1+$G293)^(10-1))-('1.Inputs'!$D$37*12*IF(10=1,'1.Inputs'!$D$38,IF(10=2,'1.Inputs'!$D$39,$E293)))*'1.Inputs'!$D$43*(1+$G293)^(10-1)-'1.Inputs'!$D$44*(1+$G293)^(10-1)-('1.Inputs'!$D$20/'1.Inputs'!$D$27+'1.Inputs'!$D$23/'1.Inputs'!$D$28)))*'1.Inputs'!$D$53+('1.Inputs'!$D$20/'1.Inputs'!$D$27+'1.Inputs'!$D$23/'1.Inputs'!$D$28)-(Q293-P293)+(('1.Inputs'!$D$20+'1.Inputs'!$D$23-('1.Inputs'!$D$20/'1.Inputs'!$D$27+'1.Inputs'!$D$23/'1.Inputs'!$D$28)*'1.Inputs'!$D$10)*'1.Inputs'!$D$60+'1.Inputs'!$D$19*'1.Inputs'!$D$59+Q293)</f>
        <v>4779727686.796113</v>
      </c>
      <c r="AC293" s="36">
        <f ca="1">S293-AC$13-AC$14+MIN(AC$13,MAX(0,((('1.Inputs'!$D$37*12*IF(1=1,'1.Inputs'!$D$38,IF(1=2,'1.Inputs'!$D$39,$E293)))*$F293*(('1.Inputs'!$D$40)+(1-'1.Inputs'!$D$40)*(1+'1.Inputs'!$D$41))*(1+$G293)^(1-1))-(('1.Inputs'!$D$37*12*IF(1=1,'1.Inputs'!$D$38,IF(1=2,'1.Inputs'!$D$39,$E293)))/(1-'1.Inputs'!$D$42)*$D293*(1+$G293)^(1-1))-('1.Inputs'!$D$37*12*IF(1=1,'1.Inputs'!$D$38,IF(1=2,'1.Inputs'!$D$39,$E293)))*'1.Inputs'!$D$43*(1+$G293)^(1-1)-'1.Inputs'!$D$44*(1+$G293)^(1-1)-('1.Inputs'!$D$20/'1.Inputs'!$D$27+'1.Inputs'!$D$23/'1.Inputs'!$D$28))))*'1.Inputs'!$D$53</f>
        <v>-436517437.99583781</v>
      </c>
      <c r="AD293" s="36">
        <f ca="1">T293-AD$13-AD$14+MIN(AD$13,MAX(0,((('1.Inputs'!$D$37*12*IF(2=1,'1.Inputs'!$D$38,IF(2=2,'1.Inputs'!$D$39,$E293)))*$F293*(('1.Inputs'!$D$40)+(1-'1.Inputs'!$D$40)*(1+'1.Inputs'!$D$41))*(1+$G293)^(2-1))-(('1.Inputs'!$D$37*12*IF(2=1,'1.Inputs'!$D$38,IF(2=2,'1.Inputs'!$D$39,$E293)))/(1-'1.Inputs'!$D$42)*$D293*(1+$G293)^(2-1))-('1.Inputs'!$D$37*12*IF(2=1,'1.Inputs'!$D$38,IF(2=2,'1.Inputs'!$D$39,$E293)))*'1.Inputs'!$D$43*(1+$G293)^(2-1)-'1.Inputs'!$D$44*(1+$G293)^(2-1)-('1.Inputs'!$D$20/'1.Inputs'!$D$27+'1.Inputs'!$D$23/'1.Inputs'!$D$28))))*'1.Inputs'!$D$53</f>
        <v>395609367.44490421</v>
      </c>
      <c r="AE293" s="36">
        <f ca="1">U293-AE$13-AE$14+MIN(AE$13,MAX(0,((('1.Inputs'!$D$37*12*IF(3=1,'1.Inputs'!$D$38,IF(3=2,'1.Inputs'!$D$39,$E293)))*$F293*(('1.Inputs'!$D$40)+(1-'1.Inputs'!$D$40)*(1+'1.Inputs'!$D$41))*(1+$G293)^(3-1))-(('1.Inputs'!$D$37*12*IF(3=1,'1.Inputs'!$D$38,IF(3=2,'1.Inputs'!$D$39,$E293)))/(1-'1.Inputs'!$D$42)*$D293*(1+$G293)^(3-1))-('1.Inputs'!$D$37*12*IF(3=1,'1.Inputs'!$D$38,IF(3=2,'1.Inputs'!$D$39,$E293)))*'1.Inputs'!$D$43*(1+$G293)^(3-1)-'1.Inputs'!$D$44*(1+$G293)^(3-1)-('1.Inputs'!$D$20/'1.Inputs'!$D$27+'1.Inputs'!$D$23/'1.Inputs'!$D$28))))*'1.Inputs'!$D$53</f>
        <v>591962495.67553425</v>
      </c>
      <c r="AF293" s="36">
        <f ca="1">V293-AF$13-AF$14+MIN(AF$13,MAX(0,((('1.Inputs'!$D$37*12*IF(4=1,'1.Inputs'!$D$38,IF(4=2,'1.Inputs'!$D$39,$E293)))*$F293*(('1.Inputs'!$D$40)+(1-'1.Inputs'!$D$40)*(1+'1.Inputs'!$D$41))*(1+$G293)^(4-1))-(('1.Inputs'!$D$37*12*IF(4=1,'1.Inputs'!$D$38,IF(4=2,'1.Inputs'!$D$39,$E293)))/(1-'1.Inputs'!$D$42)*$D293*(1+$G293)^(4-1))-('1.Inputs'!$D$37*12*IF(4=1,'1.Inputs'!$D$38,IF(4=2,'1.Inputs'!$D$39,$E293)))*'1.Inputs'!$D$43*(1+$G293)^(4-1)-'1.Inputs'!$D$44*(1+$G293)^(4-1)-('1.Inputs'!$D$20/'1.Inputs'!$D$27+'1.Inputs'!$D$23/'1.Inputs'!$D$28))))*'1.Inputs'!$D$53</f>
        <v>1026294700.1897128</v>
      </c>
      <c r="AG293" s="36">
        <f ca="1">W293-AG$13-AG$14+MIN(AG$13,MAX(0,((('1.Inputs'!$D$37*12*IF(5=1,'1.Inputs'!$D$38,IF(5=2,'1.Inputs'!$D$39,$E293)))*$F293*(('1.Inputs'!$D$40)+(1-'1.Inputs'!$D$40)*(1+'1.Inputs'!$D$41))*(1+$G293)^(5-1))-(('1.Inputs'!$D$37*12*IF(5=1,'1.Inputs'!$D$38,IF(5=2,'1.Inputs'!$D$39,$E293)))/(1-'1.Inputs'!$D$42)*$D293*(1+$G293)^(5-1))-('1.Inputs'!$D$37*12*IF(5=1,'1.Inputs'!$D$38,IF(5=2,'1.Inputs'!$D$39,$E293)))*'1.Inputs'!$D$43*(1+$G293)^(5-1)-'1.Inputs'!$D$44*(1+$G293)^(5-1)-('1.Inputs'!$D$20/'1.Inputs'!$D$27+'1.Inputs'!$D$23/'1.Inputs'!$D$28))))*'1.Inputs'!$D$53</f>
        <v>1115150696.9545908</v>
      </c>
      <c r="AH293" s="36">
        <f ca="1">X293-AH$13-AH$14+MIN(AH$13,MAX(0,((('1.Inputs'!$D$37*12*IF(6=1,'1.Inputs'!$D$38,IF(6=2,'1.Inputs'!$D$39,$E293)))*$F293*(('1.Inputs'!$D$40)+(1-'1.Inputs'!$D$40)*(1+'1.Inputs'!$D$41))*(1+$G293)^(6-1))-(('1.Inputs'!$D$37*12*IF(6=1,'1.Inputs'!$D$38,IF(6=2,'1.Inputs'!$D$39,$E293)))/(1-'1.Inputs'!$D$42)*$D293*(1+$G293)^(6-1))-('1.Inputs'!$D$37*12*IF(6=1,'1.Inputs'!$D$38,IF(6=2,'1.Inputs'!$D$39,$E293)))*'1.Inputs'!$D$43*(1+$G293)^(6-1)-'1.Inputs'!$D$44*(1+$G293)^(6-1)-('1.Inputs'!$D$20/'1.Inputs'!$D$27+'1.Inputs'!$D$23/'1.Inputs'!$D$28))))*'1.Inputs'!$D$53</f>
        <v>1207735102.1357162</v>
      </c>
      <c r="AI293" s="36">
        <f ca="1">Y293-AI$13-AI$14+MIN(AI$13,MAX(0,((('1.Inputs'!$D$37*12*IF(7=1,'1.Inputs'!$D$38,IF(7=2,'1.Inputs'!$D$39,$E293)))*$F293*(('1.Inputs'!$D$40)+(1-'1.Inputs'!$D$40)*(1+'1.Inputs'!$D$41))*(1+$G293)^(7-1))-(('1.Inputs'!$D$37*12*IF(7=1,'1.Inputs'!$D$38,IF(7=2,'1.Inputs'!$D$39,$E293)))/(1-'1.Inputs'!$D$42)*$D293*(1+$G293)^(7-1))-('1.Inputs'!$D$37*12*IF(7=1,'1.Inputs'!$D$38,IF(7=2,'1.Inputs'!$D$39,$E293)))*'1.Inputs'!$D$43*(1+$G293)^(7-1)-'1.Inputs'!$D$44*(1+$G293)^(7-1)-('1.Inputs'!$D$20/'1.Inputs'!$D$27+'1.Inputs'!$D$23/'1.Inputs'!$D$28))))*'1.Inputs'!$D$53</f>
        <v>1304247448.2295566</v>
      </c>
      <c r="AJ293" s="36">
        <f ca="1">Z293-AJ$13-AJ$14+MIN(AJ$13,MAX(0,((('1.Inputs'!$D$37*12*IF(8=1,'1.Inputs'!$D$38,IF(8=2,'1.Inputs'!$D$39,$E293)))*$F293*(('1.Inputs'!$D$40)+(1-'1.Inputs'!$D$40)*(1+'1.Inputs'!$D$41))*(1+$G293)^(8-1))-(('1.Inputs'!$D$37*12*IF(8=1,'1.Inputs'!$D$38,IF(8=2,'1.Inputs'!$D$39,$E293)))/(1-'1.Inputs'!$D$42)*$D293*(1+$G293)^(8-1))-('1.Inputs'!$D$37*12*IF(8=1,'1.Inputs'!$D$38,IF(8=2,'1.Inputs'!$D$39,$E293)))*'1.Inputs'!$D$43*(1+$G293)^(8-1)-'1.Inputs'!$D$44*(1+$G293)^(8-1)-('1.Inputs'!$D$20/'1.Inputs'!$D$27+'1.Inputs'!$D$23/'1.Inputs'!$D$28))))*'1.Inputs'!$D$53</f>
        <v>1650897946.0737648</v>
      </c>
      <c r="AK293" s="36">
        <f ca="1">AA293-AK$13-AK$14+MIN(AK$13,MAX(0,((('1.Inputs'!$D$37*12*IF(9=1,'1.Inputs'!$D$38,IF(9=2,'1.Inputs'!$D$39,$E293)))*$F293*(('1.Inputs'!$D$40)+(1-'1.Inputs'!$D$40)*(1+'1.Inputs'!$D$41))*(1+$G293)^(9-1))-(('1.Inputs'!$D$37*12*IF(9=1,'1.Inputs'!$D$38,IF(9=2,'1.Inputs'!$D$39,$E293)))/(1-'1.Inputs'!$D$42)*$D293*(1+$G293)^(9-1))-('1.Inputs'!$D$37*12*IF(9=1,'1.Inputs'!$D$38,IF(9=2,'1.Inputs'!$D$39,$E293)))*'1.Inputs'!$D$43*(1+$G293)^(9-1)-'1.Inputs'!$D$44*(1+$G293)^(9-1)-('1.Inputs'!$D$20/'1.Inputs'!$D$27+'1.Inputs'!$D$23/'1.Inputs'!$D$28))))*'1.Inputs'!$D$53</f>
        <v>1736720056.3178515</v>
      </c>
      <c r="AL293" s="36">
        <f ca="1">AB293-AL$13-AL$14+MIN(AL$13,MAX(0,((('1.Inputs'!$D$37*12*IF(10=1,'1.Inputs'!$D$38,IF(10=2,'1.Inputs'!$D$39,$E293)))*$F293*(('1.Inputs'!$D$40)+(1-'1.Inputs'!$D$40)*(1+'1.Inputs'!$D$41))*(1+$G293)^(10-1))-(('1.Inputs'!$D$37*12*IF(10=1,'1.Inputs'!$D$38,IF(10=2,'1.Inputs'!$D$39,$E293)))/(1-'1.Inputs'!$D$42)*$D293*(1+$G293)^(10-1))-('1.Inputs'!$D$37*12*IF(10=1,'1.Inputs'!$D$38,IF(10=2,'1.Inputs'!$D$39,$E293)))*'1.Inputs'!$D$43*(1+$G293)^(10-1)-'1.Inputs'!$D$44*(1+$G293)^(10-1)-('1.Inputs'!$D$20/'1.Inputs'!$D$27+'1.Inputs'!$D$23/'1.Inputs'!$D$28))))*'1.Inputs'!$D$53+'1.Inputs'!$D$35</f>
        <v>5579727686.796113</v>
      </c>
      <c r="AM293" s="48">
        <f ca="1">R293+NPV('1.Inputs'!$D$55,S293:AB293)</f>
        <v>4712035587.5803633</v>
      </c>
      <c r="AN293" s="48">
        <f ca="1">-('1.Inputs'!$D$24*(1-'1.Inputs'!$D$31)+'1.Inputs'!$D$35)+NPV('1.Inputs'!$D$54,AC293:AL293)</f>
        <v>2424933872.8383512</v>
      </c>
      <c r="AO293" s="36">
        <f t="shared" ca="1" si="37"/>
        <v>-2.3074352167739689</v>
      </c>
      <c r="AP293" s="36">
        <f t="shared" ca="1" si="38"/>
        <v>2.3727197552732071</v>
      </c>
      <c r="AQ293" s="36">
        <f ca="1">'1.Inputs'!$D$35+MIN(SUM($AC293:AC293),SUM($AC293:AD293),SUM($AC293:AE293),SUM($AC293:AF293),SUM($AC293:AG293),SUM($AC293:AH293),SUM($AC293:AI293),SUM($AC293:AJ293),SUM($AC293:AK293),SUM($AC293:AL293))</f>
        <v>363482562.00416219</v>
      </c>
      <c r="AR293" s="36">
        <f ca="1">IF(AP293&lt;'1.Inputs'!$D$57,1,0)</f>
        <v>0</v>
      </c>
      <c r="AS293" s="36">
        <f t="shared" ca="1" si="39"/>
        <v>0</v>
      </c>
    </row>
    <row r="294" spans="2:45" ht="15" customHeight="1" x14ac:dyDescent="0.25">
      <c r="B294" s="36">
        <v>279</v>
      </c>
      <c r="C294" s="36">
        <f t="shared" ca="1" si="32"/>
        <v>0.17598234925974809</v>
      </c>
      <c r="D294" s="36">
        <f t="shared" ca="1" si="33"/>
        <v>19397.939758787776</v>
      </c>
      <c r="E294" s="47">
        <f t="shared" ca="1" si="34"/>
        <v>0.77620641393984946</v>
      </c>
      <c r="F294" s="36">
        <f t="shared" ca="1" si="35"/>
        <v>31949.470237323218</v>
      </c>
      <c r="G294" s="36">
        <f t="shared" ca="1" si="36"/>
        <v>4.4340935867438445E-2</v>
      </c>
      <c r="H294" s="36">
        <f ca="1">((('1.Inputs'!$D$37*12*IF(1=1,'1.Inputs'!$D$38,IF(1=2,'1.Inputs'!$D$39,$E294)))*$F294*(('1.Inputs'!$D$40)+(1-'1.Inputs'!$D$40)*(1+'1.Inputs'!$D$41))*(1+$G294)^(1-1))*'1.Inputs'!$D$47+(('1.Inputs'!$D$37*12*IF(1=1,'1.Inputs'!$D$38,IF(1=2,'1.Inputs'!$D$39,$E294)))/(1-'1.Inputs'!$D$42)*$D294*(1+$G294)^(1-1))*('1.Inputs'!$D$48-'1.Inputs'!$D$49))/'1.Inputs'!$D$51</f>
        <v>843533094.86765039</v>
      </c>
      <c r="I294" s="36">
        <f ca="1">((('1.Inputs'!$D$37*12*IF(2=1,'1.Inputs'!$D$38,IF(2=2,'1.Inputs'!$D$39,$E294)))*$F294*(('1.Inputs'!$D$40)+(1-'1.Inputs'!$D$40)*(1+'1.Inputs'!$D$41))*(1+$G294)^(2-1))*'1.Inputs'!$D$47+(('1.Inputs'!$D$37*12*IF(2=1,'1.Inputs'!$D$38,IF(2=2,'1.Inputs'!$D$39,$E294)))/(1-'1.Inputs'!$D$42)*$D294*(1+$G294)^(2-1))*('1.Inputs'!$D$48-'1.Inputs'!$D$49))/'1.Inputs'!$D$51</f>
        <v>1233310598.420934</v>
      </c>
      <c r="J294" s="36">
        <f ca="1">((('1.Inputs'!$D$37*12*IF(3=1,'1.Inputs'!$D$38,IF(3=2,'1.Inputs'!$D$39,$E294)))*$F294*(('1.Inputs'!$D$40)+(1-'1.Inputs'!$D$40)*(1+'1.Inputs'!$D$41))*(1+$G294)^(3-1))*'1.Inputs'!$D$47+(('1.Inputs'!$D$37*12*IF(3=1,'1.Inputs'!$D$38,IF(3=2,'1.Inputs'!$D$39,$E294)))/(1-'1.Inputs'!$D$42)*$D294*(1+$G294)^(3-1))*('1.Inputs'!$D$48-'1.Inputs'!$D$49))/'1.Inputs'!$D$51</f>
        <v>1428216191.812851</v>
      </c>
      <c r="K294" s="36">
        <f ca="1">((('1.Inputs'!$D$37*12*IF(4=1,'1.Inputs'!$D$38,IF(4=2,'1.Inputs'!$D$39,$E294)))*$F294*(('1.Inputs'!$D$40)+(1-'1.Inputs'!$D$40)*(1+'1.Inputs'!$D$41))*(1+$G294)^(4-1))*'1.Inputs'!$D$47+(('1.Inputs'!$D$37*12*IF(4=1,'1.Inputs'!$D$38,IF(4=2,'1.Inputs'!$D$39,$E294)))/(1-'1.Inputs'!$D$42)*$D294*(1+$G294)^(4-1))*('1.Inputs'!$D$48-'1.Inputs'!$D$49))/'1.Inputs'!$D$51</f>
        <v>1491544634.3788617</v>
      </c>
      <c r="L294" s="36">
        <f ca="1">((('1.Inputs'!$D$37*12*IF(5=1,'1.Inputs'!$D$38,IF(5=2,'1.Inputs'!$D$39,$E294)))*$F294*(('1.Inputs'!$D$40)+(1-'1.Inputs'!$D$40)*(1+'1.Inputs'!$D$41))*(1+$G294)^(5-1))*'1.Inputs'!$D$47+(('1.Inputs'!$D$37*12*IF(5=1,'1.Inputs'!$D$38,IF(5=2,'1.Inputs'!$D$39,$E294)))/(1-'1.Inputs'!$D$42)*$D294*(1+$G294)^(5-1))*('1.Inputs'!$D$48-'1.Inputs'!$D$49))/'1.Inputs'!$D$51</f>
        <v>1557681119.3552766</v>
      </c>
      <c r="M294" s="36">
        <f ca="1">((('1.Inputs'!$D$37*12*IF(6=1,'1.Inputs'!$D$38,IF(6=2,'1.Inputs'!$D$39,$E294)))*$F294*(('1.Inputs'!$D$40)+(1-'1.Inputs'!$D$40)*(1+'1.Inputs'!$D$41))*(1+$G294)^(6-1))*'1.Inputs'!$D$47+(('1.Inputs'!$D$37*12*IF(6=1,'1.Inputs'!$D$38,IF(6=2,'1.Inputs'!$D$39,$E294)))/(1-'1.Inputs'!$D$42)*$D294*(1+$G294)^(6-1))*('1.Inputs'!$D$48-'1.Inputs'!$D$49))/'1.Inputs'!$D$51</f>
        <v>1626750157.9705286</v>
      </c>
      <c r="N294" s="36">
        <f ca="1">((('1.Inputs'!$D$37*12*IF(7=1,'1.Inputs'!$D$38,IF(7=2,'1.Inputs'!$D$39,$E294)))*$F294*(('1.Inputs'!$D$40)+(1-'1.Inputs'!$D$40)*(1+'1.Inputs'!$D$41))*(1+$G294)^(7-1))*'1.Inputs'!$D$47+(('1.Inputs'!$D$37*12*IF(7=1,'1.Inputs'!$D$38,IF(7=2,'1.Inputs'!$D$39,$E294)))/(1-'1.Inputs'!$D$42)*$D294*(1+$G294)^(7-1))*('1.Inputs'!$D$48-'1.Inputs'!$D$49))/'1.Inputs'!$D$51</f>
        <v>1698881782.397445</v>
      </c>
      <c r="O294" s="36">
        <f ca="1">((('1.Inputs'!$D$37*12*IF(8=1,'1.Inputs'!$D$38,IF(8=2,'1.Inputs'!$D$39,$E294)))*$F294*(('1.Inputs'!$D$40)+(1-'1.Inputs'!$D$40)*(1+'1.Inputs'!$D$41))*(1+$G294)^(8-1))*'1.Inputs'!$D$47+(('1.Inputs'!$D$37*12*IF(8=1,'1.Inputs'!$D$38,IF(8=2,'1.Inputs'!$D$39,$E294)))/(1-'1.Inputs'!$D$42)*$D294*(1+$G294)^(8-1))*('1.Inputs'!$D$48-'1.Inputs'!$D$49))/'1.Inputs'!$D$51</f>
        <v>1774211790.5570898</v>
      </c>
      <c r="P294" s="36">
        <f ca="1">((('1.Inputs'!$D$37*12*IF(9=1,'1.Inputs'!$D$38,IF(9=2,'1.Inputs'!$D$39,$E294)))*$F294*(('1.Inputs'!$D$40)+(1-'1.Inputs'!$D$40)*(1+'1.Inputs'!$D$41))*(1+$G294)^(9-1))*'1.Inputs'!$D$47+(('1.Inputs'!$D$37*12*IF(9=1,'1.Inputs'!$D$38,IF(9=2,'1.Inputs'!$D$39,$E294)))/(1-'1.Inputs'!$D$42)*$D294*(1+$G294)^(9-1))*('1.Inputs'!$D$48-'1.Inputs'!$D$49))/'1.Inputs'!$D$51</f>
        <v>1852882001.7774346</v>
      </c>
      <c r="Q294" s="36">
        <f ca="1">((('1.Inputs'!$D$37*12*IF(10=1,'1.Inputs'!$D$38,IF(10=2,'1.Inputs'!$D$39,$E294)))*$F294*(('1.Inputs'!$D$40)+(1-'1.Inputs'!$D$40)*(1+'1.Inputs'!$D$41))*(1+$G294)^(10-1))*'1.Inputs'!$D$47+(('1.Inputs'!$D$37*12*IF(10=1,'1.Inputs'!$D$38,IF(10=2,'1.Inputs'!$D$39,$E294)))/(1-'1.Inputs'!$D$42)*$D294*(1+$G294)^(10-1))*('1.Inputs'!$D$48-'1.Inputs'!$D$49))/'1.Inputs'!$D$51</f>
        <v>1935040523.7881792</v>
      </c>
      <c r="R294" s="36">
        <f>-'1.Inputs'!$D$24</f>
        <v>-2050000000</v>
      </c>
      <c r="S294" s="36">
        <f ca="1">((('1.Inputs'!$D$37*12*IF(1=1,'1.Inputs'!$D$38,IF(1=2,'1.Inputs'!$D$39,$E294)))*$F294*(('1.Inputs'!$D$40)+(1-'1.Inputs'!$D$40)*(1+'1.Inputs'!$D$41))*(1+$G294)^(1-1))-(('1.Inputs'!$D$37*12*IF(1=1,'1.Inputs'!$D$38,IF(1=2,'1.Inputs'!$D$39,$E294)))/(1-'1.Inputs'!$D$42)*$D294*(1+$G294)^(1-1))-('1.Inputs'!$D$37*12*IF(1=1,'1.Inputs'!$D$38,IF(1=2,'1.Inputs'!$D$39,$E294)))*'1.Inputs'!$D$43*(1+$G294)^(1-1)-'1.Inputs'!$D$44*(1+$G294)^(1-1)-('1.Inputs'!$D$20/'1.Inputs'!$D$27+'1.Inputs'!$D$23/'1.Inputs'!$D$28))-MAX(0,((('1.Inputs'!$D$37*12*IF(1=1,'1.Inputs'!$D$38,IF(1=2,'1.Inputs'!$D$39,$E294)))*$F294*(('1.Inputs'!$D$40)+(1-'1.Inputs'!$D$40)*(1+'1.Inputs'!$D$41))*(1+$G294)^(1-1))-(('1.Inputs'!$D$37*12*IF(1=1,'1.Inputs'!$D$38,IF(1=2,'1.Inputs'!$D$39,$E294)))/(1-'1.Inputs'!$D$42)*$D294*(1+$G294)^(1-1))-('1.Inputs'!$D$37*12*IF(1=1,'1.Inputs'!$D$38,IF(1=2,'1.Inputs'!$D$39,$E294)))*'1.Inputs'!$D$43*(1+$G294)^(1-1)-'1.Inputs'!$D$44*(1+$G294)^(1-1)-('1.Inputs'!$D$20/'1.Inputs'!$D$27+'1.Inputs'!$D$23/'1.Inputs'!$D$28)))*'1.Inputs'!$D$53+('1.Inputs'!$D$20/'1.Inputs'!$D$27+'1.Inputs'!$D$23/'1.Inputs'!$D$28)-H294</f>
        <v>-491566374.25187266</v>
      </c>
      <c r="T294" s="36">
        <f ca="1">((('1.Inputs'!$D$37*12*IF(2=1,'1.Inputs'!$D$38,IF(2=2,'1.Inputs'!$D$39,$E294)))*$F294*(('1.Inputs'!$D$40)+(1-'1.Inputs'!$D$40)*(1+'1.Inputs'!$D$41))*(1+$G294)^(2-1))-(('1.Inputs'!$D$37*12*IF(2=1,'1.Inputs'!$D$38,IF(2=2,'1.Inputs'!$D$39,$E294)))/(1-'1.Inputs'!$D$42)*$D294*(1+$G294)^(2-1))-('1.Inputs'!$D$37*12*IF(2=1,'1.Inputs'!$D$38,IF(2=2,'1.Inputs'!$D$39,$E294)))*'1.Inputs'!$D$43*(1+$G294)^(2-1)-'1.Inputs'!$D$44*(1+$G294)^(2-1)-('1.Inputs'!$D$20/'1.Inputs'!$D$27+'1.Inputs'!$D$23/'1.Inputs'!$D$28))-MAX(0,((('1.Inputs'!$D$37*12*IF(2=1,'1.Inputs'!$D$38,IF(2=2,'1.Inputs'!$D$39,$E294)))*$F294*(('1.Inputs'!$D$40)+(1-'1.Inputs'!$D$40)*(1+'1.Inputs'!$D$41))*(1+$G294)^(2-1))-(('1.Inputs'!$D$37*12*IF(2=1,'1.Inputs'!$D$38,IF(2=2,'1.Inputs'!$D$39,$E294)))/(1-'1.Inputs'!$D$42)*$D294*(1+$G294)^(2-1))-('1.Inputs'!$D$37*12*IF(2=1,'1.Inputs'!$D$38,IF(2=2,'1.Inputs'!$D$39,$E294)))*'1.Inputs'!$D$43*(1+$G294)^(2-1)-'1.Inputs'!$D$44*(1+$G294)^(2-1)-('1.Inputs'!$D$20/'1.Inputs'!$D$27+'1.Inputs'!$D$23/'1.Inputs'!$D$28)))*'1.Inputs'!$D$53+('1.Inputs'!$D$20/'1.Inputs'!$D$27+'1.Inputs'!$D$23/'1.Inputs'!$D$28)-(I294-H294)</f>
        <v>347367678.69497001</v>
      </c>
      <c r="U294" s="36">
        <f ca="1">((('1.Inputs'!$D$37*12*IF(3=1,'1.Inputs'!$D$38,IF(3=2,'1.Inputs'!$D$39,$E294)))*$F294*(('1.Inputs'!$D$40)+(1-'1.Inputs'!$D$40)*(1+'1.Inputs'!$D$41))*(1+$G294)^(3-1))-(('1.Inputs'!$D$37*12*IF(3=1,'1.Inputs'!$D$38,IF(3=2,'1.Inputs'!$D$39,$E294)))/(1-'1.Inputs'!$D$42)*$D294*(1+$G294)^(3-1))-('1.Inputs'!$D$37*12*IF(3=1,'1.Inputs'!$D$38,IF(3=2,'1.Inputs'!$D$39,$E294)))*'1.Inputs'!$D$43*(1+$G294)^(3-1)-'1.Inputs'!$D$44*(1+$G294)^(3-1)-('1.Inputs'!$D$20/'1.Inputs'!$D$27+'1.Inputs'!$D$23/'1.Inputs'!$D$28))-MAX(0,((('1.Inputs'!$D$37*12*IF(3=1,'1.Inputs'!$D$38,IF(3=2,'1.Inputs'!$D$39,$E294)))*$F294*(('1.Inputs'!$D$40)+(1-'1.Inputs'!$D$40)*(1+'1.Inputs'!$D$41))*(1+$G294)^(3-1))-(('1.Inputs'!$D$37*12*IF(3=1,'1.Inputs'!$D$38,IF(3=2,'1.Inputs'!$D$39,$E294)))/(1-'1.Inputs'!$D$42)*$D294*(1+$G294)^(3-1))-('1.Inputs'!$D$37*12*IF(3=1,'1.Inputs'!$D$38,IF(3=2,'1.Inputs'!$D$39,$E294)))*'1.Inputs'!$D$43*(1+$G294)^(3-1)-'1.Inputs'!$D$44*(1+$G294)^(3-1)-('1.Inputs'!$D$20/'1.Inputs'!$D$27+'1.Inputs'!$D$23/'1.Inputs'!$D$28)))*'1.Inputs'!$D$53+('1.Inputs'!$D$20/'1.Inputs'!$D$27+'1.Inputs'!$D$23/'1.Inputs'!$D$28)-(J294-I294)</f>
        <v>720726680.25157404</v>
      </c>
      <c r="V294" s="36">
        <f ca="1">((('1.Inputs'!$D$37*12*IF(4=1,'1.Inputs'!$D$38,IF(4=2,'1.Inputs'!$D$39,$E294)))*$F294*(('1.Inputs'!$D$40)+(1-'1.Inputs'!$D$40)*(1+'1.Inputs'!$D$41))*(1+$G294)^(4-1))-(('1.Inputs'!$D$37*12*IF(4=1,'1.Inputs'!$D$38,IF(4=2,'1.Inputs'!$D$39,$E294)))/(1-'1.Inputs'!$D$42)*$D294*(1+$G294)^(4-1))-('1.Inputs'!$D$37*12*IF(4=1,'1.Inputs'!$D$38,IF(4=2,'1.Inputs'!$D$39,$E294)))*'1.Inputs'!$D$43*(1+$G294)^(4-1)-'1.Inputs'!$D$44*(1+$G294)^(4-1)-('1.Inputs'!$D$20/'1.Inputs'!$D$27+'1.Inputs'!$D$23/'1.Inputs'!$D$28))-MAX(0,((('1.Inputs'!$D$37*12*IF(4=1,'1.Inputs'!$D$38,IF(4=2,'1.Inputs'!$D$39,$E294)))*$F294*(('1.Inputs'!$D$40)+(1-'1.Inputs'!$D$40)*(1+'1.Inputs'!$D$41))*(1+$G294)^(4-1))-(('1.Inputs'!$D$37*12*IF(4=1,'1.Inputs'!$D$38,IF(4=2,'1.Inputs'!$D$39,$E294)))/(1-'1.Inputs'!$D$42)*$D294*(1+$G294)^(4-1))-('1.Inputs'!$D$37*12*IF(4=1,'1.Inputs'!$D$38,IF(4=2,'1.Inputs'!$D$39,$E294)))*'1.Inputs'!$D$43*(1+$G294)^(4-1)-'1.Inputs'!$D$44*(1+$G294)^(4-1)-('1.Inputs'!$D$20/'1.Inputs'!$D$27+'1.Inputs'!$D$23/'1.Inputs'!$D$28)))*'1.Inputs'!$D$53+('1.Inputs'!$D$20/'1.Inputs'!$D$27+'1.Inputs'!$D$23/'1.Inputs'!$D$28)-(K294-J294)</f>
        <v>890808713.78152621</v>
      </c>
      <c r="W294" s="36">
        <f ca="1">((('1.Inputs'!$D$37*12*IF(5=1,'1.Inputs'!$D$38,IF(5=2,'1.Inputs'!$D$39,$E294)))*$F294*(('1.Inputs'!$D$40)+(1-'1.Inputs'!$D$40)*(1+'1.Inputs'!$D$41))*(1+$G294)^(5-1))-(('1.Inputs'!$D$37*12*IF(5=1,'1.Inputs'!$D$38,IF(5=2,'1.Inputs'!$D$39,$E294)))/(1-'1.Inputs'!$D$42)*$D294*(1+$G294)^(5-1))-('1.Inputs'!$D$37*12*IF(5=1,'1.Inputs'!$D$38,IF(5=2,'1.Inputs'!$D$39,$E294)))*'1.Inputs'!$D$43*(1+$G294)^(5-1)-'1.Inputs'!$D$44*(1+$G294)^(5-1)-('1.Inputs'!$D$20/'1.Inputs'!$D$27+'1.Inputs'!$D$23/'1.Inputs'!$D$28))-MAX(0,((('1.Inputs'!$D$37*12*IF(5=1,'1.Inputs'!$D$38,IF(5=2,'1.Inputs'!$D$39,$E294)))*$F294*(('1.Inputs'!$D$40)+(1-'1.Inputs'!$D$40)*(1+'1.Inputs'!$D$41))*(1+$G294)^(5-1))-(('1.Inputs'!$D$37*12*IF(5=1,'1.Inputs'!$D$38,IF(5=2,'1.Inputs'!$D$39,$E294)))/(1-'1.Inputs'!$D$42)*$D294*(1+$G294)^(5-1))-('1.Inputs'!$D$37*12*IF(5=1,'1.Inputs'!$D$38,IF(5=2,'1.Inputs'!$D$39,$E294)))*'1.Inputs'!$D$43*(1+$G294)^(5-1)-'1.Inputs'!$D$44*(1+$G294)^(5-1)-('1.Inputs'!$D$20/'1.Inputs'!$D$27+'1.Inputs'!$D$23/'1.Inputs'!$D$28)))*'1.Inputs'!$D$53+('1.Inputs'!$D$20/'1.Inputs'!$D$27+'1.Inputs'!$D$23/'1.Inputs'!$D$28)-(L294-K294)</f>
        <v>928212896.60973239</v>
      </c>
      <c r="X294" s="36">
        <f ca="1">((('1.Inputs'!$D$37*12*IF(6=1,'1.Inputs'!$D$38,IF(6=2,'1.Inputs'!$D$39,$E294)))*$F294*(('1.Inputs'!$D$40)+(1-'1.Inputs'!$D$40)*(1+'1.Inputs'!$D$41))*(1+$G294)^(6-1))-(('1.Inputs'!$D$37*12*IF(6=1,'1.Inputs'!$D$38,IF(6=2,'1.Inputs'!$D$39,$E294)))/(1-'1.Inputs'!$D$42)*$D294*(1+$G294)^(6-1))-('1.Inputs'!$D$37*12*IF(6=1,'1.Inputs'!$D$38,IF(6=2,'1.Inputs'!$D$39,$E294)))*'1.Inputs'!$D$43*(1+$G294)^(6-1)-'1.Inputs'!$D$44*(1+$G294)^(6-1)-('1.Inputs'!$D$20/'1.Inputs'!$D$27+'1.Inputs'!$D$23/'1.Inputs'!$D$28))-MAX(0,((('1.Inputs'!$D$37*12*IF(6=1,'1.Inputs'!$D$38,IF(6=2,'1.Inputs'!$D$39,$E294)))*$F294*(('1.Inputs'!$D$40)+(1-'1.Inputs'!$D$40)*(1+'1.Inputs'!$D$41))*(1+$G294)^(6-1))-(('1.Inputs'!$D$37*12*IF(6=1,'1.Inputs'!$D$38,IF(6=2,'1.Inputs'!$D$39,$E294)))/(1-'1.Inputs'!$D$42)*$D294*(1+$G294)^(6-1))-('1.Inputs'!$D$37*12*IF(6=1,'1.Inputs'!$D$38,IF(6=2,'1.Inputs'!$D$39,$E294)))*'1.Inputs'!$D$43*(1+$G294)^(6-1)-'1.Inputs'!$D$44*(1+$G294)^(6-1)-('1.Inputs'!$D$20/'1.Inputs'!$D$27+'1.Inputs'!$D$23/'1.Inputs'!$D$28)))*'1.Inputs'!$D$53+('1.Inputs'!$D$20/'1.Inputs'!$D$27+'1.Inputs'!$D$23/'1.Inputs'!$D$28)-(M294-L294)</f>
        <v>967275615.90989685</v>
      </c>
      <c r="Y294" s="36">
        <f ca="1">((('1.Inputs'!$D$37*12*IF(7=1,'1.Inputs'!$D$38,IF(7=2,'1.Inputs'!$D$39,$E294)))*$F294*(('1.Inputs'!$D$40)+(1-'1.Inputs'!$D$40)*(1+'1.Inputs'!$D$41))*(1+$G294)^(7-1))-(('1.Inputs'!$D$37*12*IF(7=1,'1.Inputs'!$D$38,IF(7=2,'1.Inputs'!$D$39,$E294)))/(1-'1.Inputs'!$D$42)*$D294*(1+$G294)^(7-1))-('1.Inputs'!$D$37*12*IF(7=1,'1.Inputs'!$D$38,IF(7=2,'1.Inputs'!$D$39,$E294)))*'1.Inputs'!$D$43*(1+$G294)^(7-1)-'1.Inputs'!$D$44*(1+$G294)^(7-1)-('1.Inputs'!$D$20/'1.Inputs'!$D$27+'1.Inputs'!$D$23/'1.Inputs'!$D$28))-MAX(0,((('1.Inputs'!$D$37*12*IF(7=1,'1.Inputs'!$D$38,IF(7=2,'1.Inputs'!$D$39,$E294)))*$F294*(('1.Inputs'!$D$40)+(1-'1.Inputs'!$D$40)*(1+'1.Inputs'!$D$41))*(1+$G294)^(7-1))-(('1.Inputs'!$D$37*12*IF(7=1,'1.Inputs'!$D$38,IF(7=2,'1.Inputs'!$D$39,$E294)))/(1-'1.Inputs'!$D$42)*$D294*(1+$G294)^(7-1))-('1.Inputs'!$D$37*12*IF(7=1,'1.Inputs'!$D$38,IF(7=2,'1.Inputs'!$D$39,$E294)))*'1.Inputs'!$D$43*(1+$G294)^(7-1)-'1.Inputs'!$D$44*(1+$G294)^(7-1)-('1.Inputs'!$D$20/'1.Inputs'!$D$27+'1.Inputs'!$D$23/'1.Inputs'!$D$28)))*'1.Inputs'!$D$53+('1.Inputs'!$D$20/'1.Inputs'!$D$27+'1.Inputs'!$D$23/'1.Inputs'!$D$28)-(N294-M294)</f>
        <v>1008070412.7413585</v>
      </c>
      <c r="Z294" s="36">
        <f ca="1">((('1.Inputs'!$D$37*12*IF(8=1,'1.Inputs'!$D$38,IF(8=2,'1.Inputs'!$D$39,$E294)))*$F294*(('1.Inputs'!$D$40)+(1-'1.Inputs'!$D$40)*(1+'1.Inputs'!$D$41))*(1+$G294)^(8-1))-(('1.Inputs'!$D$37*12*IF(8=1,'1.Inputs'!$D$38,IF(8=2,'1.Inputs'!$D$39,$E294)))/(1-'1.Inputs'!$D$42)*$D294*(1+$G294)^(8-1))-('1.Inputs'!$D$37*12*IF(8=1,'1.Inputs'!$D$38,IF(8=2,'1.Inputs'!$D$39,$E294)))*'1.Inputs'!$D$43*(1+$G294)^(8-1)-'1.Inputs'!$D$44*(1+$G294)^(8-1)-('1.Inputs'!$D$20/'1.Inputs'!$D$27+'1.Inputs'!$D$23/'1.Inputs'!$D$28))-MAX(0,((('1.Inputs'!$D$37*12*IF(8=1,'1.Inputs'!$D$38,IF(8=2,'1.Inputs'!$D$39,$E294)))*$F294*(('1.Inputs'!$D$40)+(1-'1.Inputs'!$D$40)*(1+'1.Inputs'!$D$41))*(1+$G294)^(8-1))-(('1.Inputs'!$D$37*12*IF(8=1,'1.Inputs'!$D$38,IF(8=2,'1.Inputs'!$D$39,$E294)))/(1-'1.Inputs'!$D$42)*$D294*(1+$G294)^(8-1))-('1.Inputs'!$D$37*12*IF(8=1,'1.Inputs'!$D$38,IF(8=2,'1.Inputs'!$D$39,$E294)))*'1.Inputs'!$D$43*(1+$G294)^(8-1)-'1.Inputs'!$D$44*(1+$G294)^(8-1)-('1.Inputs'!$D$20/'1.Inputs'!$D$27+'1.Inputs'!$D$23/'1.Inputs'!$D$28)))*'1.Inputs'!$D$53+('1.Inputs'!$D$20/'1.Inputs'!$D$27+'1.Inputs'!$D$23/'1.Inputs'!$D$28)-(O294-N294)</f>
        <v>1050674089.0428493</v>
      </c>
      <c r="AA294" s="36">
        <f ca="1">((('1.Inputs'!$D$37*12*IF(9=1,'1.Inputs'!$D$38,IF(9=2,'1.Inputs'!$D$39,$E294)))*$F294*(('1.Inputs'!$D$40)+(1-'1.Inputs'!$D$40)*(1+'1.Inputs'!$D$41))*(1+$G294)^(9-1))-(('1.Inputs'!$D$37*12*IF(9=1,'1.Inputs'!$D$38,IF(9=2,'1.Inputs'!$D$39,$E294)))/(1-'1.Inputs'!$D$42)*$D294*(1+$G294)^(9-1))-('1.Inputs'!$D$37*12*IF(9=1,'1.Inputs'!$D$38,IF(9=2,'1.Inputs'!$D$39,$E294)))*'1.Inputs'!$D$43*(1+$G294)^(9-1)-'1.Inputs'!$D$44*(1+$G294)^(9-1)-('1.Inputs'!$D$20/'1.Inputs'!$D$27+'1.Inputs'!$D$23/'1.Inputs'!$D$28))-MAX(0,((('1.Inputs'!$D$37*12*IF(9=1,'1.Inputs'!$D$38,IF(9=2,'1.Inputs'!$D$39,$E294)))*$F294*(('1.Inputs'!$D$40)+(1-'1.Inputs'!$D$40)*(1+'1.Inputs'!$D$41))*(1+$G294)^(9-1))-(('1.Inputs'!$D$37*12*IF(9=1,'1.Inputs'!$D$38,IF(9=2,'1.Inputs'!$D$39,$E294)))/(1-'1.Inputs'!$D$42)*$D294*(1+$G294)^(9-1))-('1.Inputs'!$D$37*12*IF(9=1,'1.Inputs'!$D$38,IF(9=2,'1.Inputs'!$D$39,$E294)))*'1.Inputs'!$D$43*(1+$G294)^(9-1)-'1.Inputs'!$D$44*(1+$G294)^(9-1)-('1.Inputs'!$D$20/'1.Inputs'!$D$27+'1.Inputs'!$D$23/'1.Inputs'!$D$28)))*'1.Inputs'!$D$53+('1.Inputs'!$D$20/'1.Inputs'!$D$27+'1.Inputs'!$D$23/'1.Inputs'!$D$28)-(P294-O294)</f>
        <v>1095166852.2229402</v>
      </c>
      <c r="AB294" s="36">
        <f ca="1">((('1.Inputs'!$D$37*12*IF(10=1,'1.Inputs'!$D$38,IF(10=2,'1.Inputs'!$D$39,$E294)))*$F294*(('1.Inputs'!$D$40)+(1-'1.Inputs'!$D$40)*(1+'1.Inputs'!$D$41))*(1+$G294)^(10-1))-(('1.Inputs'!$D$37*12*IF(10=1,'1.Inputs'!$D$38,IF(10=2,'1.Inputs'!$D$39,$E294)))/(1-'1.Inputs'!$D$42)*$D294*(1+$G294)^(10-1))-('1.Inputs'!$D$37*12*IF(10=1,'1.Inputs'!$D$38,IF(10=2,'1.Inputs'!$D$39,$E294)))*'1.Inputs'!$D$43*(1+$G294)^(10-1)-'1.Inputs'!$D$44*(1+$G294)^(10-1)-('1.Inputs'!$D$20/'1.Inputs'!$D$27+'1.Inputs'!$D$23/'1.Inputs'!$D$28))-MAX(0,((('1.Inputs'!$D$37*12*IF(10=1,'1.Inputs'!$D$38,IF(10=2,'1.Inputs'!$D$39,$E294)))*$F294*(('1.Inputs'!$D$40)+(1-'1.Inputs'!$D$40)*(1+'1.Inputs'!$D$41))*(1+$G294)^(10-1))-(('1.Inputs'!$D$37*12*IF(10=1,'1.Inputs'!$D$38,IF(10=2,'1.Inputs'!$D$39,$E294)))/(1-'1.Inputs'!$D$42)*$D294*(1+$G294)^(10-1))-('1.Inputs'!$D$37*12*IF(10=1,'1.Inputs'!$D$38,IF(10=2,'1.Inputs'!$D$39,$E294)))*'1.Inputs'!$D$43*(1+$G294)^(10-1)-'1.Inputs'!$D$44*(1+$G294)^(10-1)-('1.Inputs'!$D$20/'1.Inputs'!$D$27+'1.Inputs'!$D$23/'1.Inputs'!$D$28)))*'1.Inputs'!$D$53+('1.Inputs'!$D$20/'1.Inputs'!$D$27+'1.Inputs'!$D$23/'1.Inputs'!$D$28)-(Q294-P294)+(('1.Inputs'!$D$20+'1.Inputs'!$D$23-('1.Inputs'!$D$20/'1.Inputs'!$D$27+'1.Inputs'!$D$23/'1.Inputs'!$D$28)*'1.Inputs'!$D$10)*'1.Inputs'!$D$60+'1.Inputs'!$D$19*'1.Inputs'!$D$59+Q294)</f>
        <v>3776672989.9499445</v>
      </c>
      <c r="AC294" s="36">
        <f ca="1">S294-AC$13-AC$14+MIN(AC$13,MAX(0,((('1.Inputs'!$D$37*12*IF(1=1,'1.Inputs'!$D$38,IF(1=2,'1.Inputs'!$D$39,$E294)))*$F294*(('1.Inputs'!$D$40)+(1-'1.Inputs'!$D$40)*(1+'1.Inputs'!$D$41))*(1+$G294)^(1-1))-(('1.Inputs'!$D$37*12*IF(1=1,'1.Inputs'!$D$38,IF(1=2,'1.Inputs'!$D$39,$E294)))/(1-'1.Inputs'!$D$42)*$D294*(1+$G294)^(1-1))-('1.Inputs'!$D$37*12*IF(1=1,'1.Inputs'!$D$38,IF(1=2,'1.Inputs'!$D$39,$E294)))*'1.Inputs'!$D$43*(1+$G294)^(1-1)-'1.Inputs'!$D$44*(1+$G294)^(1-1)-('1.Inputs'!$D$20/'1.Inputs'!$D$27+'1.Inputs'!$D$23/'1.Inputs'!$D$28))))*'1.Inputs'!$D$53</f>
        <v>-587506374.25187266</v>
      </c>
      <c r="AD294" s="36">
        <f ca="1">T294-AD$13-AD$14+MIN(AD$13,MAX(0,((('1.Inputs'!$D$37*12*IF(2=1,'1.Inputs'!$D$38,IF(2=2,'1.Inputs'!$D$39,$E294)))*$F294*(('1.Inputs'!$D$40)+(1-'1.Inputs'!$D$40)*(1+'1.Inputs'!$D$41))*(1+$G294)^(2-1))-(('1.Inputs'!$D$37*12*IF(2=1,'1.Inputs'!$D$38,IF(2=2,'1.Inputs'!$D$39,$E294)))/(1-'1.Inputs'!$D$42)*$D294*(1+$G294)^(2-1))-('1.Inputs'!$D$37*12*IF(2=1,'1.Inputs'!$D$38,IF(2=2,'1.Inputs'!$D$39,$E294)))*'1.Inputs'!$D$43*(1+$G294)^(2-1)-'1.Inputs'!$D$44*(1+$G294)^(2-1)-('1.Inputs'!$D$20/'1.Inputs'!$D$27+'1.Inputs'!$D$23/'1.Inputs'!$D$28))))*'1.Inputs'!$D$53</f>
        <v>251427678.69497001</v>
      </c>
      <c r="AE294" s="36">
        <f ca="1">U294-AE$13-AE$14+MIN(AE$13,MAX(0,((('1.Inputs'!$D$37*12*IF(3=1,'1.Inputs'!$D$38,IF(3=2,'1.Inputs'!$D$39,$E294)))*$F294*(('1.Inputs'!$D$40)+(1-'1.Inputs'!$D$40)*(1+'1.Inputs'!$D$41))*(1+$G294)^(3-1))-(('1.Inputs'!$D$37*12*IF(3=1,'1.Inputs'!$D$38,IF(3=2,'1.Inputs'!$D$39,$E294)))/(1-'1.Inputs'!$D$42)*$D294*(1+$G294)^(3-1))-('1.Inputs'!$D$37*12*IF(3=1,'1.Inputs'!$D$38,IF(3=2,'1.Inputs'!$D$39,$E294)))*'1.Inputs'!$D$43*(1+$G294)^(3-1)-'1.Inputs'!$D$44*(1+$G294)^(3-1)-('1.Inputs'!$D$20/'1.Inputs'!$D$27+'1.Inputs'!$D$23/'1.Inputs'!$D$28))))*'1.Inputs'!$D$53</f>
        <v>378786680.25157404</v>
      </c>
      <c r="AF294" s="36">
        <f ca="1">V294-AF$13-AF$14+MIN(AF$13,MAX(0,((('1.Inputs'!$D$37*12*IF(4=1,'1.Inputs'!$D$38,IF(4=2,'1.Inputs'!$D$39,$E294)))*$F294*(('1.Inputs'!$D$40)+(1-'1.Inputs'!$D$40)*(1+'1.Inputs'!$D$41))*(1+$G294)^(4-1))-(('1.Inputs'!$D$37*12*IF(4=1,'1.Inputs'!$D$38,IF(4=2,'1.Inputs'!$D$39,$E294)))/(1-'1.Inputs'!$D$42)*$D294*(1+$G294)^(4-1))-('1.Inputs'!$D$37*12*IF(4=1,'1.Inputs'!$D$38,IF(4=2,'1.Inputs'!$D$39,$E294)))*'1.Inputs'!$D$43*(1+$G294)^(4-1)-'1.Inputs'!$D$44*(1+$G294)^(4-1)-('1.Inputs'!$D$20/'1.Inputs'!$D$27+'1.Inputs'!$D$23/'1.Inputs'!$D$28))))*'1.Inputs'!$D$53</f>
        <v>568056713.78152621</v>
      </c>
      <c r="AG294" s="36">
        <f ca="1">W294-AG$13-AG$14+MIN(AG$13,MAX(0,((('1.Inputs'!$D$37*12*IF(5=1,'1.Inputs'!$D$38,IF(5=2,'1.Inputs'!$D$39,$E294)))*$F294*(('1.Inputs'!$D$40)+(1-'1.Inputs'!$D$40)*(1+'1.Inputs'!$D$41))*(1+$G294)^(5-1))-(('1.Inputs'!$D$37*12*IF(5=1,'1.Inputs'!$D$38,IF(5=2,'1.Inputs'!$D$39,$E294)))/(1-'1.Inputs'!$D$42)*$D294*(1+$G294)^(5-1))-('1.Inputs'!$D$37*12*IF(5=1,'1.Inputs'!$D$38,IF(5=2,'1.Inputs'!$D$39,$E294)))*'1.Inputs'!$D$43*(1+$G294)^(5-1)-'1.Inputs'!$D$44*(1+$G294)^(5-1)-('1.Inputs'!$D$20/'1.Inputs'!$D$27+'1.Inputs'!$D$23/'1.Inputs'!$D$28))))*'1.Inputs'!$D$53</f>
        <v>624648896.60973239</v>
      </c>
      <c r="AH294" s="36">
        <f ca="1">X294-AH$13-AH$14+MIN(AH$13,MAX(0,((('1.Inputs'!$D$37*12*IF(6=1,'1.Inputs'!$D$38,IF(6=2,'1.Inputs'!$D$39,$E294)))*$F294*(('1.Inputs'!$D$40)+(1-'1.Inputs'!$D$40)*(1+'1.Inputs'!$D$41))*(1+$G294)^(6-1))-(('1.Inputs'!$D$37*12*IF(6=1,'1.Inputs'!$D$38,IF(6=2,'1.Inputs'!$D$39,$E294)))/(1-'1.Inputs'!$D$42)*$D294*(1+$G294)^(6-1))-('1.Inputs'!$D$37*12*IF(6=1,'1.Inputs'!$D$38,IF(6=2,'1.Inputs'!$D$39,$E294)))*'1.Inputs'!$D$43*(1+$G294)^(6-1)-'1.Inputs'!$D$44*(1+$G294)^(6-1)-('1.Inputs'!$D$20/'1.Inputs'!$D$27+'1.Inputs'!$D$23/'1.Inputs'!$D$28))))*'1.Inputs'!$D$53</f>
        <v>682899615.90989685</v>
      </c>
      <c r="AI294" s="36">
        <f ca="1">Y294-AI$13-AI$14+MIN(AI$13,MAX(0,((('1.Inputs'!$D$37*12*IF(7=1,'1.Inputs'!$D$38,IF(7=2,'1.Inputs'!$D$39,$E294)))*$F294*(('1.Inputs'!$D$40)+(1-'1.Inputs'!$D$40)*(1+'1.Inputs'!$D$41))*(1+$G294)^(7-1))-(('1.Inputs'!$D$37*12*IF(7=1,'1.Inputs'!$D$38,IF(7=2,'1.Inputs'!$D$39,$E294)))/(1-'1.Inputs'!$D$42)*$D294*(1+$G294)^(7-1))-('1.Inputs'!$D$37*12*IF(7=1,'1.Inputs'!$D$38,IF(7=2,'1.Inputs'!$D$39,$E294)))*'1.Inputs'!$D$43*(1+$G294)^(7-1)-'1.Inputs'!$D$44*(1+$G294)^(7-1)-('1.Inputs'!$D$20/'1.Inputs'!$D$27+'1.Inputs'!$D$23/'1.Inputs'!$D$28))))*'1.Inputs'!$D$53</f>
        <v>742882412.74135852</v>
      </c>
      <c r="AJ294" s="36">
        <f ca="1">Z294-AJ$13-AJ$14+MIN(AJ$13,MAX(0,((('1.Inputs'!$D$37*12*IF(8=1,'1.Inputs'!$D$38,IF(8=2,'1.Inputs'!$D$39,$E294)))*$F294*(('1.Inputs'!$D$40)+(1-'1.Inputs'!$D$40)*(1+'1.Inputs'!$D$41))*(1+$G294)^(8-1))-(('1.Inputs'!$D$37*12*IF(8=1,'1.Inputs'!$D$38,IF(8=2,'1.Inputs'!$D$39,$E294)))/(1-'1.Inputs'!$D$42)*$D294*(1+$G294)^(8-1))-('1.Inputs'!$D$37*12*IF(8=1,'1.Inputs'!$D$38,IF(8=2,'1.Inputs'!$D$39,$E294)))*'1.Inputs'!$D$43*(1+$G294)^(8-1)-'1.Inputs'!$D$44*(1+$G294)^(8-1)-('1.Inputs'!$D$20/'1.Inputs'!$D$27+'1.Inputs'!$D$23/'1.Inputs'!$D$28))))*'1.Inputs'!$D$53</f>
        <v>1050674089.0428493</v>
      </c>
      <c r="AK294" s="36">
        <f ca="1">AA294-AK$13-AK$14+MIN(AK$13,MAX(0,((('1.Inputs'!$D$37*12*IF(9=1,'1.Inputs'!$D$38,IF(9=2,'1.Inputs'!$D$39,$E294)))*$F294*(('1.Inputs'!$D$40)+(1-'1.Inputs'!$D$40)*(1+'1.Inputs'!$D$41))*(1+$G294)^(9-1))-(('1.Inputs'!$D$37*12*IF(9=1,'1.Inputs'!$D$38,IF(9=2,'1.Inputs'!$D$39,$E294)))/(1-'1.Inputs'!$D$42)*$D294*(1+$G294)^(9-1))-('1.Inputs'!$D$37*12*IF(9=1,'1.Inputs'!$D$38,IF(9=2,'1.Inputs'!$D$39,$E294)))*'1.Inputs'!$D$43*(1+$G294)^(9-1)-'1.Inputs'!$D$44*(1+$G294)^(9-1)-('1.Inputs'!$D$20/'1.Inputs'!$D$27+'1.Inputs'!$D$23/'1.Inputs'!$D$28))))*'1.Inputs'!$D$53</f>
        <v>1095166852.2229402</v>
      </c>
      <c r="AL294" s="36">
        <f ca="1">AB294-AL$13-AL$14+MIN(AL$13,MAX(0,((('1.Inputs'!$D$37*12*IF(10=1,'1.Inputs'!$D$38,IF(10=2,'1.Inputs'!$D$39,$E294)))*$F294*(('1.Inputs'!$D$40)+(1-'1.Inputs'!$D$40)*(1+'1.Inputs'!$D$41))*(1+$G294)^(10-1))-(('1.Inputs'!$D$37*12*IF(10=1,'1.Inputs'!$D$38,IF(10=2,'1.Inputs'!$D$39,$E294)))/(1-'1.Inputs'!$D$42)*$D294*(1+$G294)^(10-1))-('1.Inputs'!$D$37*12*IF(10=1,'1.Inputs'!$D$38,IF(10=2,'1.Inputs'!$D$39,$E294)))*'1.Inputs'!$D$43*(1+$G294)^(10-1)-'1.Inputs'!$D$44*(1+$G294)^(10-1)-('1.Inputs'!$D$20/'1.Inputs'!$D$27+'1.Inputs'!$D$23/'1.Inputs'!$D$28))))*'1.Inputs'!$D$53+'1.Inputs'!$D$35</f>
        <v>4576672989.9499445</v>
      </c>
      <c r="AM294" s="48">
        <f ca="1">R294+NPV('1.Inputs'!$D$55,S294:AB294)</f>
        <v>2409380543.9932232</v>
      </c>
      <c r="AN294" s="48">
        <f ca="1">-('1.Inputs'!$D$24*(1-'1.Inputs'!$D$31)+'1.Inputs'!$D$35)+NPV('1.Inputs'!$D$54,AC294:AL294)</f>
        <v>746311024.85760975</v>
      </c>
      <c r="AO294" s="36">
        <f t="shared" ca="1" si="37"/>
        <v>-3.3303954895113326</v>
      </c>
      <c r="AP294" s="36">
        <f t="shared" ca="1" si="38"/>
        <v>1.8311145331594869</v>
      </c>
      <c r="AQ294" s="36">
        <f ca="1">'1.Inputs'!$D$35+MIN(SUM($AC294:AC294),SUM($AC294:AD294),SUM($AC294:AE294),SUM($AC294:AF294),SUM($AC294:AG294),SUM($AC294:AH294),SUM($AC294:AI294),SUM($AC294:AJ294),SUM($AC294:AK294),SUM($AC294:AL294))</f>
        <v>212493625.74812734</v>
      </c>
      <c r="AR294" s="36">
        <f ca="1">IF(AP294&lt;'1.Inputs'!$D$57,1,0)</f>
        <v>0</v>
      </c>
      <c r="AS294" s="36">
        <f t="shared" ca="1" si="39"/>
        <v>0</v>
      </c>
    </row>
    <row r="295" spans="2:45" ht="15" customHeight="1" x14ac:dyDescent="0.25">
      <c r="B295" s="36">
        <v>280</v>
      </c>
      <c r="C295" s="36">
        <f t="shared" ca="1" si="32"/>
        <v>0.32883263839662902</v>
      </c>
      <c r="D295" s="36">
        <f t="shared" ca="1" si="33"/>
        <v>20082.117402740925</v>
      </c>
      <c r="E295" s="47">
        <f t="shared" ca="1" si="34"/>
        <v>0.80417042318762444</v>
      </c>
      <c r="F295" s="36">
        <f t="shared" ca="1" si="35"/>
        <v>30391.994107166141</v>
      </c>
      <c r="G295" s="36">
        <f t="shared" ca="1" si="36"/>
        <v>3.708637364428443E-2</v>
      </c>
      <c r="H295" s="36">
        <f ca="1">((('1.Inputs'!$D$37*12*IF(1=1,'1.Inputs'!$D$38,IF(1=2,'1.Inputs'!$D$39,$E295)))*$F295*(('1.Inputs'!$D$40)+(1-'1.Inputs'!$D$40)*(1+'1.Inputs'!$D$41))*(1+$G295)^(1-1))*'1.Inputs'!$D$47+(('1.Inputs'!$D$37*12*IF(1=1,'1.Inputs'!$D$38,IF(1=2,'1.Inputs'!$D$39,$E295)))/(1-'1.Inputs'!$D$42)*$D295*(1+$G295)^(1-1))*('1.Inputs'!$D$48-'1.Inputs'!$D$49))/'1.Inputs'!$D$51</f>
        <v>812350201.61523807</v>
      </c>
      <c r="I295" s="36">
        <f ca="1">((('1.Inputs'!$D$37*12*IF(2=1,'1.Inputs'!$D$38,IF(2=2,'1.Inputs'!$D$39,$E295)))*$F295*(('1.Inputs'!$D$40)+(1-'1.Inputs'!$D$40)*(1+'1.Inputs'!$D$41))*(1+$G295)^(2-1))*'1.Inputs'!$D$47+(('1.Inputs'!$D$37*12*IF(2=1,'1.Inputs'!$D$38,IF(2=2,'1.Inputs'!$D$39,$E295)))/(1-'1.Inputs'!$D$42)*$D295*(1+$G295)^(2-1))*('1.Inputs'!$D$48-'1.Inputs'!$D$49))/'1.Inputs'!$D$51</f>
        <v>1179468254.6112907</v>
      </c>
      <c r="J295" s="36">
        <f ca="1">((('1.Inputs'!$D$37*12*IF(3=1,'1.Inputs'!$D$38,IF(3=2,'1.Inputs'!$D$39,$E295)))*$F295*(('1.Inputs'!$D$40)+(1-'1.Inputs'!$D$40)*(1+'1.Inputs'!$D$41))*(1+$G295)^(3-1))*'1.Inputs'!$D$47+(('1.Inputs'!$D$37*12*IF(3=1,'1.Inputs'!$D$38,IF(3=2,'1.Inputs'!$D$39,$E295)))/(1-'1.Inputs'!$D$42)*$D295*(1+$G295)^(3-1))*('1.Inputs'!$D$48-'1.Inputs'!$D$49))/'1.Inputs'!$D$51</f>
        <v>1405242384.6394174</v>
      </c>
      <c r="K295" s="36">
        <f ca="1">((('1.Inputs'!$D$37*12*IF(4=1,'1.Inputs'!$D$38,IF(4=2,'1.Inputs'!$D$39,$E295)))*$F295*(('1.Inputs'!$D$40)+(1-'1.Inputs'!$D$40)*(1+'1.Inputs'!$D$41))*(1+$G295)^(4-1))*'1.Inputs'!$D$47+(('1.Inputs'!$D$37*12*IF(4=1,'1.Inputs'!$D$38,IF(4=2,'1.Inputs'!$D$39,$E295)))/(1-'1.Inputs'!$D$42)*$D295*(1+$G295)^(4-1))*('1.Inputs'!$D$48-'1.Inputs'!$D$49))/'1.Inputs'!$D$51</f>
        <v>1457357728.7769403</v>
      </c>
      <c r="L295" s="36">
        <f ca="1">((('1.Inputs'!$D$37*12*IF(5=1,'1.Inputs'!$D$38,IF(5=2,'1.Inputs'!$D$39,$E295)))*$F295*(('1.Inputs'!$D$40)+(1-'1.Inputs'!$D$40)*(1+'1.Inputs'!$D$41))*(1+$G295)^(5-1))*'1.Inputs'!$D$47+(('1.Inputs'!$D$37*12*IF(5=1,'1.Inputs'!$D$38,IF(5=2,'1.Inputs'!$D$39,$E295)))/(1-'1.Inputs'!$D$42)*$D295*(1+$G295)^(5-1))*('1.Inputs'!$D$48-'1.Inputs'!$D$49))/'1.Inputs'!$D$51</f>
        <v>1511405842.0397475</v>
      </c>
      <c r="M295" s="36">
        <f ca="1">((('1.Inputs'!$D$37*12*IF(6=1,'1.Inputs'!$D$38,IF(6=2,'1.Inputs'!$D$39,$E295)))*$F295*(('1.Inputs'!$D$40)+(1-'1.Inputs'!$D$40)*(1+'1.Inputs'!$D$41))*(1+$G295)^(6-1))*'1.Inputs'!$D$47+(('1.Inputs'!$D$37*12*IF(6=1,'1.Inputs'!$D$38,IF(6=2,'1.Inputs'!$D$39,$E295)))/(1-'1.Inputs'!$D$42)*$D295*(1+$G295)^(6-1))*('1.Inputs'!$D$48-'1.Inputs'!$D$49))/'1.Inputs'!$D$51</f>
        <v>1567458403.8257878</v>
      </c>
      <c r="N295" s="36">
        <f ca="1">((('1.Inputs'!$D$37*12*IF(7=1,'1.Inputs'!$D$38,IF(7=2,'1.Inputs'!$D$39,$E295)))*$F295*(('1.Inputs'!$D$40)+(1-'1.Inputs'!$D$40)*(1+'1.Inputs'!$D$41))*(1+$G295)^(7-1))*'1.Inputs'!$D$47+(('1.Inputs'!$D$37*12*IF(7=1,'1.Inputs'!$D$38,IF(7=2,'1.Inputs'!$D$39,$E295)))/(1-'1.Inputs'!$D$42)*$D295*(1+$G295)^(7-1))*('1.Inputs'!$D$48-'1.Inputs'!$D$49))/'1.Inputs'!$D$51</f>
        <v>1625589751.8619447</v>
      </c>
      <c r="O295" s="36">
        <f ca="1">((('1.Inputs'!$D$37*12*IF(8=1,'1.Inputs'!$D$38,IF(8=2,'1.Inputs'!$D$39,$E295)))*$F295*(('1.Inputs'!$D$40)+(1-'1.Inputs'!$D$40)*(1+'1.Inputs'!$D$41))*(1+$G295)^(8-1))*'1.Inputs'!$D$47+(('1.Inputs'!$D$37*12*IF(8=1,'1.Inputs'!$D$38,IF(8=2,'1.Inputs'!$D$39,$E295)))/(1-'1.Inputs'!$D$42)*$D295*(1+$G295)^(8-1))*('1.Inputs'!$D$48-'1.Inputs'!$D$49))/'1.Inputs'!$D$51</f>
        <v>1685876980.7918165</v>
      </c>
      <c r="P295" s="36">
        <f ca="1">((('1.Inputs'!$D$37*12*IF(9=1,'1.Inputs'!$D$38,IF(9=2,'1.Inputs'!$D$39,$E295)))*$F295*(('1.Inputs'!$D$40)+(1-'1.Inputs'!$D$40)*(1+'1.Inputs'!$D$41))*(1+$G295)^(9-1))*'1.Inputs'!$D$47+(('1.Inputs'!$D$37*12*IF(9=1,'1.Inputs'!$D$38,IF(9=2,'1.Inputs'!$D$39,$E295)))/(1-'1.Inputs'!$D$42)*$D295*(1+$G295)^(9-1))*('1.Inputs'!$D$48-'1.Inputs'!$D$49))/'1.Inputs'!$D$51</f>
        <v>1748400044.4197595</v>
      </c>
      <c r="Q295" s="36">
        <f ca="1">((('1.Inputs'!$D$37*12*IF(10=1,'1.Inputs'!$D$38,IF(10=2,'1.Inputs'!$D$39,$E295)))*$F295*(('1.Inputs'!$D$40)+(1-'1.Inputs'!$D$40)*(1+'1.Inputs'!$D$41))*(1+$G295)^(10-1))*'1.Inputs'!$D$47+(('1.Inputs'!$D$37*12*IF(10=1,'1.Inputs'!$D$38,IF(10=2,'1.Inputs'!$D$39,$E295)))/(1-'1.Inputs'!$D$42)*$D295*(1+$G295)^(10-1))*('1.Inputs'!$D$48-'1.Inputs'!$D$49))/'1.Inputs'!$D$51</f>
        <v>1813241861.7467942</v>
      </c>
      <c r="R295" s="36">
        <f>-'1.Inputs'!$D$24</f>
        <v>-2050000000</v>
      </c>
      <c r="S295" s="36">
        <f ca="1">((('1.Inputs'!$D$37*12*IF(1=1,'1.Inputs'!$D$38,IF(1=2,'1.Inputs'!$D$39,$E295)))*$F295*(('1.Inputs'!$D$40)+(1-'1.Inputs'!$D$40)*(1+'1.Inputs'!$D$41))*(1+$G295)^(1-1))-(('1.Inputs'!$D$37*12*IF(1=1,'1.Inputs'!$D$38,IF(1=2,'1.Inputs'!$D$39,$E295)))/(1-'1.Inputs'!$D$42)*$D295*(1+$G295)^(1-1))-('1.Inputs'!$D$37*12*IF(1=1,'1.Inputs'!$D$38,IF(1=2,'1.Inputs'!$D$39,$E295)))*'1.Inputs'!$D$43*(1+$G295)^(1-1)-'1.Inputs'!$D$44*(1+$G295)^(1-1)-('1.Inputs'!$D$20/'1.Inputs'!$D$27+'1.Inputs'!$D$23/'1.Inputs'!$D$28))-MAX(0,((('1.Inputs'!$D$37*12*IF(1=1,'1.Inputs'!$D$38,IF(1=2,'1.Inputs'!$D$39,$E295)))*$F295*(('1.Inputs'!$D$40)+(1-'1.Inputs'!$D$40)*(1+'1.Inputs'!$D$41))*(1+$G295)^(1-1))-(('1.Inputs'!$D$37*12*IF(1=1,'1.Inputs'!$D$38,IF(1=2,'1.Inputs'!$D$39,$E295)))/(1-'1.Inputs'!$D$42)*$D295*(1+$G295)^(1-1))-('1.Inputs'!$D$37*12*IF(1=1,'1.Inputs'!$D$38,IF(1=2,'1.Inputs'!$D$39,$E295)))*'1.Inputs'!$D$43*(1+$G295)^(1-1)-'1.Inputs'!$D$44*(1+$G295)^(1-1)-('1.Inputs'!$D$20/'1.Inputs'!$D$27+'1.Inputs'!$D$23/'1.Inputs'!$D$28)))*'1.Inputs'!$D$53+('1.Inputs'!$D$20/'1.Inputs'!$D$27+'1.Inputs'!$D$23/'1.Inputs'!$D$28)-H295</f>
        <v>-663347155.27585864</v>
      </c>
      <c r="T295" s="36">
        <f ca="1">((('1.Inputs'!$D$37*12*IF(2=1,'1.Inputs'!$D$38,IF(2=2,'1.Inputs'!$D$39,$E295)))*$F295*(('1.Inputs'!$D$40)+(1-'1.Inputs'!$D$40)*(1+'1.Inputs'!$D$41))*(1+$G295)^(2-1))-(('1.Inputs'!$D$37*12*IF(2=1,'1.Inputs'!$D$38,IF(2=2,'1.Inputs'!$D$39,$E295)))/(1-'1.Inputs'!$D$42)*$D295*(1+$G295)^(2-1))-('1.Inputs'!$D$37*12*IF(2=1,'1.Inputs'!$D$38,IF(2=2,'1.Inputs'!$D$39,$E295)))*'1.Inputs'!$D$43*(1+$G295)^(2-1)-'1.Inputs'!$D$44*(1+$G295)^(2-1)-('1.Inputs'!$D$20/'1.Inputs'!$D$27+'1.Inputs'!$D$23/'1.Inputs'!$D$28))-MAX(0,((('1.Inputs'!$D$37*12*IF(2=1,'1.Inputs'!$D$38,IF(2=2,'1.Inputs'!$D$39,$E295)))*$F295*(('1.Inputs'!$D$40)+(1-'1.Inputs'!$D$40)*(1+'1.Inputs'!$D$41))*(1+$G295)^(2-1))-(('1.Inputs'!$D$37*12*IF(2=1,'1.Inputs'!$D$38,IF(2=2,'1.Inputs'!$D$39,$E295)))/(1-'1.Inputs'!$D$42)*$D295*(1+$G295)^(2-1))-('1.Inputs'!$D$37*12*IF(2=1,'1.Inputs'!$D$38,IF(2=2,'1.Inputs'!$D$39,$E295)))*'1.Inputs'!$D$43*(1+$G295)^(2-1)-'1.Inputs'!$D$44*(1+$G295)^(2-1)-('1.Inputs'!$D$20/'1.Inputs'!$D$27+'1.Inputs'!$D$23/'1.Inputs'!$D$28)))*'1.Inputs'!$D$53+('1.Inputs'!$D$20/'1.Inputs'!$D$27+'1.Inputs'!$D$23/'1.Inputs'!$D$28)-(I295-H295)</f>
        <v>70547535.406221628</v>
      </c>
      <c r="U295" s="36">
        <f ca="1">((('1.Inputs'!$D$37*12*IF(3=1,'1.Inputs'!$D$38,IF(3=2,'1.Inputs'!$D$39,$E295)))*$F295*(('1.Inputs'!$D$40)+(1-'1.Inputs'!$D$40)*(1+'1.Inputs'!$D$41))*(1+$G295)^(3-1))-(('1.Inputs'!$D$37*12*IF(3=1,'1.Inputs'!$D$38,IF(3=2,'1.Inputs'!$D$39,$E295)))/(1-'1.Inputs'!$D$42)*$D295*(1+$G295)^(3-1))-('1.Inputs'!$D$37*12*IF(3=1,'1.Inputs'!$D$38,IF(3=2,'1.Inputs'!$D$39,$E295)))*'1.Inputs'!$D$43*(1+$G295)^(3-1)-'1.Inputs'!$D$44*(1+$G295)^(3-1)-('1.Inputs'!$D$20/'1.Inputs'!$D$27+'1.Inputs'!$D$23/'1.Inputs'!$D$28))-MAX(0,((('1.Inputs'!$D$37*12*IF(3=1,'1.Inputs'!$D$38,IF(3=2,'1.Inputs'!$D$39,$E295)))*$F295*(('1.Inputs'!$D$40)+(1-'1.Inputs'!$D$40)*(1+'1.Inputs'!$D$41))*(1+$G295)^(3-1))-(('1.Inputs'!$D$37*12*IF(3=1,'1.Inputs'!$D$38,IF(3=2,'1.Inputs'!$D$39,$E295)))/(1-'1.Inputs'!$D$42)*$D295*(1+$G295)^(3-1))-('1.Inputs'!$D$37*12*IF(3=1,'1.Inputs'!$D$38,IF(3=2,'1.Inputs'!$D$39,$E295)))*'1.Inputs'!$D$43*(1+$G295)^(3-1)-'1.Inputs'!$D$44*(1+$G295)^(3-1)-('1.Inputs'!$D$20/'1.Inputs'!$D$27+'1.Inputs'!$D$23/'1.Inputs'!$D$28)))*'1.Inputs'!$D$53+('1.Inputs'!$D$20/'1.Inputs'!$D$27+'1.Inputs'!$D$23/'1.Inputs'!$D$28)-(J295-I295)</f>
        <v>380258599.08681631</v>
      </c>
      <c r="V295" s="36">
        <f ca="1">((('1.Inputs'!$D$37*12*IF(4=1,'1.Inputs'!$D$38,IF(4=2,'1.Inputs'!$D$39,$E295)))*$F295*(('1.Inputs'!$D$40)+(1-'1.Inputs'!$D$40)*(1+'1.Inputs'!$D$41))*(1+$G295)^(4-1))-(('1.Inputs'!$D$37*12*IF(4=1,'1.Inputs'!$D$38,IF(4=2,'1.Inputs'!$D$39,$E295)))/(1-'1.Inputs'!$D$42)*$D295*(1+$G295)^(4-1))-('1.Inputs'!$D$37*12*IF(4=1,'1.Inputs'!$D$38,IF(4=2,'1.Inputs'!$D$39,$E295)))*'1.Inputs'!$D$43*(1+$G295)^(4-1)-'1.Inputs'!$D$44*(1+$G295)^(4-1)-('1.Inputs'!$D$20/'1.Inputs'!$D$27+'1.Inputs'!$D$23/'1.Inputs'!$D$28))-MAX(0,((('1.Inputs'!$D$37*12*IF(4=1,'1.Inputs'!$D$38,IF(4=2,'1.Inputs'!$D$39,$E295)))*$F295*(('1.Inputs'!$D$40)+(1-'1.Inputs'!$D$40)*(1+'1.Inputs'!$D$41))*(1+$G295)^(4-1))-(('1.Inputs'!$D$37*12*IF(4=1,'1.Inputs'!$D$38,IF(4=2,'1.Inputs'!$D$39,$E295)))/(1-'1.Inputs'!$D$42)*$D295*(1+$G295)^(4-1))-('1.Inputs'!$D$37*12*IF(4=1,'1.Inputs'!$D$38,IF(4=2,'1.Inputs'!$D$39,$E295)))*'1.Inputs'!$D$43*(1+$G295)^(4-1)-'1.Inputs'!$D$44*(1+$G295)^(4-1)-('1.Inputs'!$D$20/'1.Inputs'!$D$27+'1.Inputs'!$D$23/'1.Inputs'!$D$28)))*'1.Inputs'!$D$53+('1.Inputs'!$D$20/'1.Inputs'!$D$27+'1.Inputs'!$D$23/'1.Inputs'!$D$28)-(K295-J295)</f>
        <v>574640610.05534995</v>
      </c>
      <c r="W295" s="36">
        <f ca="1">((('1.Inputs'!$D$37*12*IF(5=1,'1.Inputs'!$D$38,IF(5=2,'1.Inputs'!$D$39,$E295)))*$F295*(('1.Inputs'!$D$40)+(1-'1.Inputs'!$D$40)*(1+'1.Inputs'!$D$41))*(1+$G295)^(5-1))-(('1.Inputs'!$D$37*12*IF(5=1,'1.Inputs'!$D$38,IF(5=2,'1.Inputs'!$D$39,$E295)))/(1-'1.Inputs'!$D$42)*$D295*(1+$G295)^(5-1))-('1.Inputs'!$D$37*12*IF(5=1,'1.Inputs'!$D$38,IF(5=2,'1.Inputs'!$D$39,$E295)))*'1.Inputs'!$D$43*(1+$G295)^(5-1)-'1.Inputs'!$D$44*(1+$G295)^(5-1)-('1.Inputs'!$D$20/'1.Inputs'!$D$27+'1.Inputs'!$D$23/'1.Inputs'!$D$28))-MAX(0,((('1.Inputs'!$D$37*12*IF(5=1,'1.Inputs'!$D$38,IF(5=2,'1.Inputs'!$D$39,$E295)))*$F295*(('1.Inputs'!$D$40)+(1-'1.Inputs'!$D$40)*(1+'1.Inputs'!$D$41))*(1+$G295)^(5-1))-(('1.Inputs'!$D$37*12*IF(5=1,'1.Inputs'!$D$38,IF(5=2,'1.Inputs'!$D$39,$E295)))/(1-'1.Inputs'!$D$42)*$D295*(1+$G295)^(5-1))-('1.Inputs'!$D$37*12*IF(5=1,'1.Inputs'!$D$38,IF(5=2,'1.Inputs'!$D$39,$E295)))*'1.Inputs'!$D$43*(1+$G295)^(5-1)-'1.Inputs'!$D$44*(1+$G295)^(5-1)-('1.Inputs'!$D$20/'1.Inputs'!$D$27+'1.Inputs'!$D$23/'1.Inputs'!$D$28)))*'1.Inputs'!$D$53+('1.Inputs'!$D$20/'1.Inputs'!$D$27+'1.Inputs'!$D$23/'1.Inputs'!$D$28)-(L295-K295)</f>
        <v>594199615.27635002</v>
      </c>
      <c r="X295" s="36">
        <f ca="1">((('1.Inputs'!$D$37*12*IF(6=1,'1.Inputs'!$D$38,IF(6=2,'1.Inputs'!$D$39,$E295)))*$F295*(('1.Inputs'!$D$40)+(1-'1.Inputs'!$D$40)*(1+'1.Inputs'!$D$41))*(1+$G295)^(6-1))-(('1.Inputs'!$D$37*12*IF(6=1,'1.Inputs'!$D$38,IF(6=2,'1.Inputs'!$D$39,$E295)))/(1-'1.Inputs'!$D$42)*$D295*(1+$G295)^(6-1))-('1.Inputs'!$D$37*12*IF(6=1,'1.Inputs'!$D$38,IF(6=2,'1.Inputs'!$D$39,$E295)))*'1.Inputs'!$D$43*(1+$G295)^(6-1)-'1.Inputs'!$D$44*(1+$G295)^(6-1)-('1.Inputs'!$D$20/'1.Inputs'!$D$27+'1.Inputs'!$D$23/'1.Inputs'!$D$28))-MAX(0,((('1.Inputs'!$D$37*12*IF(6=1,'1.Inputs'!$D$38,IF(6=2,'1.Inputs'!$D$39,$E295)))*$F295*(('1.Inputs'!$D$40)+(1-'1.Inputs'!$D$40)*(1+'1.Inputs'!$D$41))*(1+$G295)^(6-1))-(('1.Inputs'!$D$37*12*IF(6=1,'1.Inputs'!$D$38,IF(6=2,'1.Inputs'!$D$39,$E295)))/(1-'1.Inputs'!$D$42)*$D295*(1+$G295)^(6-1))-('1.Inputs'!$D$37*12*IF(6=1,'1.Inputs'!$D$38,IF(6=2,'1.Inputs'!$D$39,$E295)))*'1.Inputs'!$D$43*(1+$G295)^(6-1)-'1.Inputs'!$D$44*(1+$G295)^(6-1)-('1.Inputs'!$D$20/'1.Inputs'!$D$27+'1.Inputs'!$D$23/'1.Inputs'!$D$28)))*'1.Inputs'!$D$53+('1.Inputs'!$D$20/'1.Inputs'!$D$27+'1.Inputs'!$D$23/'1.Inputs'!$D$28)-(M295-L295)</f>
        <v>614483993.0730859</v>
      </c>
      <c r="Y295" s="36">
        <f ca="1">((('1.Inputs'!$D$37*12*IF(7=1,'1.Inputs'!$D$38,IF(7=2,'1.Inputs'!$D$39,$E295)))*$F295*(('1.Inputs'!$D$40)+(1-'1.Inputs'!$D$40)*(1+'1.Inputs'!$D$41))*(1+$G295)^(7-1))-(('1.Inputs'!$D$37*12*IF(7=1,'1.Inputs'!$D$38,IF(7=2,'1.Inputs'!$D$39,$E295)))/(1-'1.Inputs'!$D$42)*$D295*(1+$G295)^(7-1))-('1.Inputs'!$D$37*12*IF(7=1,'1.Inputs'!$D$38,IF(7=2,'1.Inputs'!$D$39,$E295)))*'1.Inputs'!$D$43*(1+$G295)^(7-1)-'1.Inputs'!$D$44*(1+$G295)^(7-1)-('1.Inputs'!$D$20/'1.Inputs'!$D$27+'1.Inputs'!$D$23/'1.Inputs'!$D$28))-MAX(0,((('1.Inputs'!$D$37*12*IF(7=1,'1.Inputs'!$D$38,IF(7=2,'1.Inputs'!$D$39,$E295)))*$F295*(('1.Inputs'!$D$40)+(1-'1.Inputs'!$D$40)*(1+'1.Inputs'!$D$41))*(1+$G295)^(7-1))-(('1.Inputs'!$D$37*12*IF(7=1,'1.Inputs'!$D$38,IF(7=2,'1.Inputs'!$D$39,$E295)))/(1-'1.Inputs'!$D$42)*$D295*(1+$G295)^(7-1))-('1.Inputs'!$D$37*12*IF(7=1,'1.Inputs'!$D$38,IF(7=2,'1.Inputs'!$D$39,$E295)))*'1.Inputs'!$D$43*(1+$G295)^(7-1)-'1.Inputs'!$D$44*(1+$G295)^(7-1)-('1.Inputs'!$D$20/'1.Inputs'!$D$27+'1.Inputs'!$D$23/'1.Inputs'!$D$28)))*'1.Inputs'!$D$53+('1.Inputs'!$D$20/'1.Inputs'!$D$27+'1.Inputs'!$D$23/'1.Inputs'!$D$28)-(N295-M295)</f>
        <v>635520644.88393402</v>
      </c>
      <c r="Z295" s="36">
        <f ca="1">((('1.Inputs'!$D$37*12*IF(8=1,'1.Inputs'!$D$38,IF(8=2,'1.Inputs'!$D$39,$E295)))*$F295*(('1.Inputs'!$D$40)+(1-'1.Inputs'!$D$40)*(1+'1.Inputs'!$D$41))*(1+$G295)^(8-1))-(('1.Inputs'!$D$37*12*IF(8=1,'1.Inputs'!$D$38,IF(8=2,'1.Inputs'!$D$39,$E295)))/(1-'1.Inputs'!$D$42)*$D295*(1+$G295)^(8-1))-('1.Inputs'!$D$37*12*IF(8=1,'1.Inputs'!$D$38,IF(8=2,'1.Inputs'!$D$39,$E295)))*'1.Inputs'!$D$43*(1+$G295)^(8-1)-'1.Inputs'!$D$44*(1+$G295)^(8-1)-('1.Inputs'!$D$20/'1.Inputs'!$D$27+'1.Inputs'!$D$23/'1.Inputs'!$D$28))-MAX(0,((('1.Inputs'!$D$37*12*IF(8=1,'1.Inputs'!$D$38,IF(8=2,'1.Inputs'!$D$39,$E295)))*$F295*(('1.Inputs'!$D$40)+(1-'1.Inputs'!$D$40)*(1+'1.Inputs'!$D$41))*(1+$G295)^(8-1))-(('1.Inputs'!$D$37*12*IF(8=1,'1.Inputs'!$D$38,IF(8=2,'1.Inputs'!$D$39,$E295)))/(1-'1.Inputs'!$D$42)*$D295*(1+$G295)^(8-1))-('1.Inputs'!$D$37*12*IF(8=1,'1.Inputs'!$D$38,IF(8=2,'1.Inputs'!$D$39,$E295)))*'1.Inputs'!$D$43*(1+$G295)^(8-1)-'1.Inputs'!$D$44*(1+$G295)^(8-1)-('1.Inputs'!$D$20/'1.Inputs'!$D$27+'1.Inputs'!$D$23/'1.Inputs'!$D$28)))*'1.Inputs'!$D$53+('1.Inputs'!$D$20/'1.Inputs'!$D$27+'1.Inputs'!$D$23/'1.Inputs'!$D$28)-(O295-N295)</f>
        <v>657337469.82406378</v>
      </c>
      <c r="AA295" s="36">
        <f ca="1">((('1.Inputs'!$D$37*12*IF(9=1,'1.Inputs'!$D$38,IF(9=2,'1.Inputs'!$D$39,$E295)))*$F295*(('1.Inputs'!$D$40)+(1-'1.Inputs'!$D$40)*(1+'1.Inputs'!$D$41))*(1+$G295)^(9-1))-(('1.Inputs'!$D$37*12*IF(9=1,'1.Inputs'!$D$38,IF(9=2,'1.Inputs'!$D$39,$E295)))/(1-'1.Inputs'!$D$42)*$D295*(1+$G295)^(9-1))-('1.Inputs'!$D$37*12*IF(9=1,'1.Inputs'!$D$38,IF(9=2,'1.Inputs'!$D$39,$E295)))*'1.Inputs'!$D$43*(1+$G295)^(9-1)-'1.Inputs'!$D$44*(1+$G295)^(9-1)-('1.Inputs'!$D$20/'1.Inputs'!$D$27+'1.Inputs'!$D$23/'1.Inputs'!$D$28))-MAX(0,((('1.Inputs'!$D$37*12*IF(9=1,'1.Inputs'!$D$38,IF(9=2,'1.Inputs'!$D$39,$E295)))*$F295*(('1.Inputs'!$D$40)+(1-'1.Inputs'!$D$40)*(1+'1.Inputs'!$D$41))*(1+$G295)^(9-1))-(('1.Inputs'!$D$37*12*IF(9=1,'1.Inputs'!$D$38,IF(9=2,'1.Inputs'!$D$39,$E295)))/(1-'1.Inputs'!$D$42)*$D295*(1+$G295)^(9-1))-('1.Inputs'!$D$37*12*IF(9=1,'1.Inputs'!$D$38,IF(9=2,'1.Inputs'!$D$39,$E295)))*'1.Inputs'!$D$43*(1+$G295)^(9-1)-'1.Inputs'!$D$44*(1+$G295)^(9-1)-('1.Inputs'!$D$20/'1.Inputs'!$D$27+'1.Inputs'!$D$23/'1.Inputs'!$D$28)))*'1.Inputs'!$D$53+('1.Inputs'!$D$20/'1.Inputs'!$D$27+'1.Inputs'!$D$23/'1.Inputs'!$D$28)-(P295-O295)</f>
        <v>679963401.68565512</v>
      </c>
      <c r="AB295" s="36">
        <f ca="1">((('1.Inputs'!$D$37*12*IF(10=1,'1.Inputs'!$D$38,IF(10=2,'1.Inputs'!$D$39,$E295)))*$F295*(('1.Inputs'!$D$40)+(1-'1.Inputs'!$D$40)*(1+'1.Inputs'!$D$41))*(1+$G295)^(10-1))-(('1.Inputs'!$D$37*12*IF(10=1,'1.Inputs'!$D$38,IF(10=2,'1.Inputs'!$D$39,$E295)))/(1-'1.Inputs'!$D$42)*$D295*(1+$G295)^(10-1))-('1.Inputs'!$D$37*12*IF(10=1,'1.Inputs'!$D$38,IF(10=2,'1.Inputs'!$D$39,$E295)))*'1.Inputs'!$D$43*(1+$G295)^(10-1)-'1.Inputs'!$D$44*(1+$G295)^(10-1)-('1.Inputs'!$D$20/'1.Inputs'!$D$27+'1.Inputs'!$D$23/'1.Inputs'!$D$28))-MAX(0,((('1.Inputs'!$D$37*12*IF(10=1,'1.Inputs'!$D$38,IF(10=2,'1.Inputs'!$D$39,$E295)))*$F295*(('1.Inputs'!$D$40)+(1-'1.Inputs'!$D$40)*(1+'1.Inputs'!$D$41))*(1+$G295)^(10-1))-(('1.Inputs'!$D$37*12*IF(10=1,'1.Inputs'!$D$38,IF(10=2,'1.Inputs'!$D$39,$E295)))/(1-'1.Inputs'!$D$42)*$D295*(1+$G295)^(10-1))-('1.Inputs'!$D$37*12*IF(10=1,'1.Inputs'!$D$38,IF(10=2,'1.Inputs'!$D$39,$E295)))*'1.Inputs'!$D$43*(1+$G295)^(10-1)-'1.Inputs'!$D$44*(1+$G295)^(10-1)-('1.Inputs'!$D$20/'1.Inputs'!$D$27+'1.Inputs'!$D$23/'1.Inputs'!$D$28)))*'1.Inputs'!$D$53+('1.Inputs'!$D$20/'1.Inputs'!$D$27+'1.Inputs'!$D$23/'1.Inputs'!$D$28)-(Q295-P295)+(('1.Inputs'!$D$20+'1.Inputs'!$D$23-('1.Inputs'!$D$20/'1.Inputs'!$D$27+'1.Inputs'!$D$23/'1.Inputs'!$D$28)*'1.Inputs'!$D$10)*'1.Inputs'!$D$60+'1.Inputs'!$D$19*'1.Inputs'!$D$59+Q295)</f>
        <v>3216670309.0571098</v>
      </c>
      <c r="AC295" s="36">
        <f ca="1">S295-AC$13-AC$14+MIN(AC$13,MAX(0,((('1.Inputs'!$D$37*12*IF(1=1,'1.Inputs'!$D$38,IF(1=2,'1.Inputs'!$D$39,$E295)))*$F295*(('1.Inputs'!$D$40)+(1-'1.Inputs'!$D$40)*(1+'1.Inputs'!$D$41))*(1+$G295)^(1-1))-(('1.Inputs'!$D$37*12*IF(1=1,'1.Inputs'!$D$38,IF(1=2,'1.Inputs'!$D$39,$E295)))/(1-'1.Inputs'!$D$42)*$D295*(1+$G295)^(1-1))-('1.Inputs'!$D$37*12*IF(1=1,'1.Inputs'!$D$38,IF(1=2,'1.Inputs'!$D$39,$E295)))*'1.Inputs'!$D$43*(1+$G295)^(1-1)-'1.Inputs'!$D$44*(1+$G295)^(1-1)-('1.Inputs'!$D$20/'1.Inputs'!$D$27+'1.Inputs'!$D$23/'1.Inputs'!$D$28))))*'1.Inputs'!$D$53</f>
        <v>-803407053.40080822</v>
      </c>
      <c r="AD295" s="36">
        <f ca="1">T295-AD$13-AD$14+MIN(AD$13,MAX(0,((('1.Inputs'!$D$37*12*IF(2=1,'1.Inputs'!$D$38,IF(2=2,'1.Inputs'!$D$39,$E295)))*$F295*(('1.Inputs'!$D$40)+(1-'1.Inputs'!$D$40)*(1+'1.Inputs'!$D$41))*(1+$G295)^(2-1))-(('1.Inputs'!$D$37*12*IF(2=1,'1.Inputs'!$D$38,IF(2=2,'1.Inputs'!$D$39,$E295)))/(1-'1.Inputs'!$D$42)*$D295*(1+$G295)^(2-1))-('1.Inputs'!$D$37*12*IF(2=1,'1.Inputs'!$D$38,IF(2=2,'1.Inputs'!$D$39,$E295)))*'1.Inputs'!$D$43*(1+$G295)^(2-1)-'1.Inputs'!$D$44*(1+$G295)^(2-1)-('1.Inputs'!$D$20/'1.Inputs'!$D$27+'1.Inputs'!$D$23/'1.Inputs'!$D$28))))*'1.Inputs'!$D$53</f>
        <v>-25392464.593778372</v>
      </c>
      <c r="AE295" s="36">
        <f ca="1">U295-AE$13-AE$14+MIN(AE$13,MAX(0,((('1.Inputs'!$D$37*12*IF(3=1,'1.Inputs'!$D$38,IF(3=2,'1.Inputs'!$D$39,$E295)))*$F295*(('1.Inputs'!$D$40)+(1-'1.Inputs'!$D$40)*(1+'1.Inputs'!$D$41))*(1+$G295)^(3-1))-(('1.Inputs'!$D$37*12*IF(3=1,'1.Inputs'!$D$38,IF(3=2,'1.Inputs'!$D$39,$E295)))/(1-'1.Inputs'!$D$42)*$D295*(1+$G295)^(3-1))-('1.Inputs'!$D$37*12*IF(3=1,'1.Inputs'!$D$38,IF(3=2,'1.Inputs'!$D$39,$E295)))*'1.Inputs'!$D$43*(1+$G295)^(3-1)-'1.Inputs'!$D$44*(1+$G295)^(3-1)-('1.Inputs'!$D$20/'1.Inputs'!$D$27+'1.Inputs'!$D$23/'1.Inputs'!$D$28))))*'1.Inputs'!$D$53</f>
        <v>38318599.086816311</v>
      </c>
      <c r="AF295" s="36">
        <f ca="1">V295-AF$13-AF$14+MIN(AF$13,MAX(0,((('1.Inputs'!$D$37*12*IF(4=1,'1.Inputs'!$D$38,IF(4=2,'1.Inputs'!$D$39,$E295)))*$F295*(('1.Inputs'!$D$40)+(1-'1.Inputs'!$D$40)*(1+'1.Inputs'!$D$41))*(1+$G295)^(4-1))-(('1.Inputs'!$D$37*12*IF(4=1,'1.Inputs'!$D$38,IF(4=2,'1.Inputs'!$D$39,$E295)))/(1-'1.Inputs'!$D$42)*$D295*(1+$G295)^(4-1))-('1.Inputs'!$D$37*12*IF(4=1,'1.Inputs'!$D$38,IF(4=2,'1.Inputs'!$D$39,$E295)))*'1.Inputs'!$D$43*(1+$G295)^(4-1)-'1.Inputs'!$D$44*(1+$G295)^(4-1)-('1.Inputs'!$D$20/'1.Inputs'!$D$27+'1.Inputs'!$D$23/'1.Inputs'!$D$28))))*'1.Inputs'!$D$53</f>
        <v>251888610.05534995</v>
      </c>
      <c r="AG295" s="36">
        <f ca="1">W295-AG$13-AG$14+MIN(AG$13,MAX(0,((('1.Inputs'!$D$37*12*IF(5=1,'1.Inputs'!$D$38,IF(5=2,'1.Inputs'!$D$39,$E295)))*$F295*(('1.Inputs'!$D$40)+(1-'1.Inputs'!$D$40)*(1+'1.Inputs'!$D$41))*(1+$G295)^(5-1))-(('1.Inputs'!$D$37*12*IF(5=1,'1.Inputs'!$D$38,IF(5=2,'1.Inputs'!$D$39,$E295)))/(1-'1.Inputs'!$D$42)*$D295*(1+$G295)^(5-1))-('1.Inputs'!$D$37*12*IF(5=1,'1.Inputs'!$D$38,IF(5=2,'1.Inputs'!$D$39,$E295)))*'1.Inputs'!$D$43*(1+$G295)^(5-1)-'1.Inputs'!$D$44*(1+$G295)^(5-1)-('1.Inputs'!$D$20/'1.Inputs'!$D$27+'1.Inputs'!$D$23/'1.Inputs'!$D$28))))*'1.Inputs'!$D$53</f>
        <v>290635615.27635002</v>
      </c>
      <c r="AH295" s="36">
        <f ca="1">X295-AH$13-AH$14+MIN(AH$13,MAX(0,((('1.Inputs'!$D$37*12*IF(6=1,'1.Inputs'!$D$38,IF(6=2,'1.Inputs'!$D$39,$E295)))*$F295*(('1.Inputs'!$D$40)+(1-'1.Inputs'!$D$40)*(1+'1.Inputs'!$D$41))*(1+$G295)^(6-1))-(('1.Inputs'!$D$37*12*IF(6=1,'1.Inputs'!$D$38,IF(6=2,'1.Inputs'!$D$39,$E295)))/(1-'1.Inputs'!$D$42)*$D295*(1+$G295)^(6-1))-('1.Inputs'!$D$37*12*IF(6=1,'1.Inputs'!$D$38,IF(6=2,'1.Inputs'!$D$39,$E295)))*'1.Inputs'!$D$43*(1+$G295)^(6-1)-'1.Inputs'!$D$44*(1+$G295)^(6-1)-('1.Inputs'!$D$20/'1.Inputs'!$D$27+'1.Inputs'!$D$23/'1.Inputs'!$D$28))))*'1.Inputs'!$D$53</f>
        <v>330107993.0730859</v>
      </c>
      <c r="AI295" s="36">
        <f ca="1">Y295-AI$13-AI$14+MIN(AI$13,MAX(0,((('1.Inputs'!$D$37*12*IF(7=1,'1.Inputs'!$D$38,IF(7=2,'1.Inputs'!$D$39,$E295)))*$F295*(('1.Inputs'!$D$40)+(1-'1.Inputs'!$D$40)*(1+'1.Inputs'!$D$41))*(1+$G295)^(7-1))-(('1.Inputs'!$D$37*12*IF(7=1,'1.Inputs'!$D$38,IF(7=2,'1.Inputs'!$D$39,$E295)))/(1-'1.Inputs'!$D$42)*$D295*(1+$G295)^(7-1))-('1.Inputs'!$D$37*12*IF(7=1,'1.Inputs'!$D$38,IF(7=2,'1.Inputs'!$D$39,$E295)))*'1.Inputs'!$D$43*(1+$G295)^(7-1)-'1.Inputs'!$D$44*(1+$G295)^(7-1)-('1.Inputs'!$D$20/'1.Inputs'!$D$27+'1.Inputs'!$D$23/'1.Inputs'!$D$28))))*'1.Inputs'!$D$53</f>
        <v>370332644.88393402</v>
      </c>
      <c r="AJ295" s="36">
        <f ca="1">Z295-AJ$13-AJ$14+MIN(AJ$13,MAX(0,((('1.Inputs'!$D$37*12*IF(8=1,'1.Inputs'!$D$38,IF(8=2,'1.Inputs'!$D$39,$E295)))*$F295*(('1.Inputs'!$D$40)+(1-'1.Inputs'!$D$40)*(1+'1.Inputs'!$D$41))*(1+$G295)^(8-1))-(('1.Inputs'!$D$37*12*IF(8=1,'1.Inputs'!$D$38,IF(8=2,'1.Inputs'!$D$39,$E295)))/(1-'1.Inputs'!$D$42)*$D295*(1+$G295)^(8-1))-('1.Inputs'!$D$37*12*IF(8=1,'1.Inputs'!$D$38,IF(8=2,'1.Inputs'!$D$39,$E295)))*'1.Inputs'!$D$43*(1+$G295)^(8-1)-'1.Inputs'!$D$44*(1+$G295)^(8-1)-('1.Inputs'!$D$20/'1.Inputs'!$D$27+'1.Inputs'!$D$23/'1.Inputs'!$D$28))))*'1.Inputs'!$D$53</f>
        <v>657337469.82406378</v>
      </c>
      <c r="AK295" s="36">
        <f ca="1">AA295-AK$13-AK$14+MIN(AK$13,MAX(0,((('1.Inputs'!$D$37*12*IF(9=1,'1.Inputs'!$D$38,IF(9=2,'1.Inputs'!$D$39,$E295)))*$F295*(('1.Inputs'!$D$40)+(1-'1.Inputs'!$D$40)*(1+'1.Inputs'!$D$41))*(1+$G295)^(9-1))-(('1.Inputs'!$D$37*12*IF(9=1,'1.Inputs'!$D$38,IF(9=2,'1.Inputs'!$D$39,$E295)))/(1-'1.Inputs'!$D$42)*$D295*(1+$G295)^(9-1))-('1.Inputs'!$D$37*12*IF(9=1,'1.Inputs'!$D$38,IF(9=2,'1.Inputs'!$D$39,$E295)))*'1.Inputs'!$D$43*(1+$G295)^(9-1)-'1.Inputs'!$D$44*(1+$G295)^(9-1)-('1.Inputs'!$D$20/'1.Inputs'!$D$27+'1.Inputs'!$D$23/'1.Inputs'!$D$28))))*'1.Inputs'!$D$53</f>
        <v>679963401.68565512</v>
      </c>
      <c r="AL295" s="36">
        <f ca="1">AB295-AL$13-AL$14+MIN(AL$13,MAX(0,((('1.Inputs'!$D$37*12*IF(10=1,'1.Inputs'!$D$38,IF(10=2,'1.Inputs'!$D$39,$E295)))*$F295*(('1.Inputs'!$D$40)+(1-'1.Inputs'!$D$40)*(1+'1.Inputs'!$D$41))*(1+$G295)^(10-1))-(('1.Inputs'!$D$37*12*IF(10=1,'1.Inputs'!$D$38,IF(10=2,'1.Inputs'!$D$39,$E295)))/(1-'1.Inputs'!$D$42)*$D295*(1+$G295)^(10-1))-('1.Inputs'!$D$37*12*IF(10=1,'1.Inputs'!$D$38,IF(10=2,'1.Inputs'!$D$39,$E295)))*'1.Inputs'!$D$43*(1+$G295)^(10-1)-'1.Inputs'!$D$44*(1+$G295)^(10-1)-('1.Inputs'!$D$20/'1.Inputs'!$D$27+'1.Inputs'!$D$23/'1.Inputs'!$D$28))))*'1.Inputs'!$D$53+'1.Inputs'!$D$35</f>
        <v>4016670309.0571098</v>
      </c>
      <c r="AM295" s="48">
        <f ca="1">R295+NPV('1.Inputs'!$D$55,S295:AB295)</f>
        <v>555889537.87861204</v>
      </c>
      <c r="AN295" s="48">
        <f ca="1">-('1.Inputs'!$D$24*(1-'1.Inputs'!$D$31)+'1.Inputs'!$D$35)+NPV('1.Inputs'!$D$54,AC295:AL295)</f>
        <v>-704646375.00137067</v>
      </c>
      <c r="AO295" s="36">
        <f t="shared" ca="1" si="37"/>
        <v>-4.4942219192131345</v>
      </c>
      <c r="AP295" s="36">
        <f t="shared" ca="1" si="38"/>
        <v>0.96610416434658619</v>
      </c>
      <c r="AQ295" s="36">
        <f ca="1">'1.Inputs'!$D$35+MIN(SUM($AC295:AC295),SUM($AC295:AD295),SUM($AC295:AE295),SUM($AC295:AF295),SUM($AC295:AG295),SUM($AC295:AH295),SUM($AC295:AI295),SUM($AC295:AJ295),SUM($AC295:AK295),SUM($AC295:AL295))</f>
        <v>-28799517.994586587</v>
      </c>
      <c r="AR295" s="36">
        <f ca="1">IF(AP295&lt;'1.Inputs'!$D$57,1,0)</f>
        <v>1</v>
      </c>
      <c r="AS295" s="36">
        <f t="shared" ca="1" si="39"/>
        <v>1</v>
      </c>
    </row>
    <row r="296" spans="2:45" ht="15" customHeight="1" x14ac:dyDescent="0.25">
      <c r="B296" s="36">
        <v>281</v>
      </c>
      <c r="C296" s="36">
        <f t="shared" ca="1" si="32"/>
        <v>0.18897118084901654</v>
      </c>
      <c r="D296" s="36">
        <f t="shared" ca="1" si="33"/>
        <v>16732.985637244543</v>
      </c>
      <c r="E296" s="47">
        <f t="shared" ca="1" si="34"/>
        <v>0.77896865813737459</v>
      </c>
      <c r="F296" s="36">
        <f t="shared" ca="1" si="35"/>
        <v>27305.330885401625</v>
      </c>
      <c r="G296" s="36">
        <f t="shared" ca="1" si="36"/>
        <v>4.8281567193811804E-2</v>
      </c>
      <c r="H296" s="36">
        <f ca="1">((('1.Inputs'!$D$37*12*IF(1=1,'1.Inputs'!$D$38,IF(1=2,'1.Inputs'!$D$39,$E296)))*$F296*(('1.Inputs'!$D$40)+(1-'1.Inputs'!$D$40)*(1+'1.Inputs'!$D$41))*(1+$G296)^(1-1))*'1.Inputs'!$D$47+(('1.Inputs'!$D$37*12*IF(1=1,'1.Inputs'!$D$38,IF(1=2,'1.Inputs'!$D$39,$E296)))/(1-'1.Inputs'!$D$42)*$D296*(1+$G296)^(1-1))*('1.Inputs'!$D$48-'1.Inputs'!$D$49))/'1.Inputs'!$D$51</f>
        <v>721861411.32571781</v>
      </c>
      <c r="I296" s="36">
        <f ca="1">((('1.Inputs'!$D$37*12*IF(2=1,'1.Inputs'!$D$38,IF(2=2,'1.Inputs'!$D$39,$E296)))*$F296*(('1.Inputs'!$D$40)+(1-'1.Inputs'!$D$40)*(1+'1.Inputs'!$D$41))*(1+$G296)^(2-1))*'1.Inputs'!$D$47+(('1.Inputs'!$D$37*12*IF(2=1,'1.Inputs'!$D$38,IF(2=2,'1.Inputs'!$D$39,$E296)))/(1-'1.Inputs'!$D$42)*$D296*(1+$G296)^(2-1))*('1.Inputs'!$D$48-'1.Inputs'!$D$49))/'1.Inputs'!$D$51</f>
        <v>1059399616.1857641</v>
      </c>
      <c r="J296" s="36">
        <f ca="1">((('1.Inputs'!$D$37*12*IF(3=1,'1.Inputs'!$D$38,IF(3=2,'1.Inputs'!$D$39,$E296)))*$F296*(('1.Inputs'!$D$40)+(1-'1.Inputs'!$D$40)*(1+'1.Inputs'!$D$41))*(1+$G296)^(3-1))*'1.Inputs'!$D$47+(('1.Inputs'!$D$37*12*IF(3=1,'1.Inputs'!$D$38,IF(3=2,'1.Inputs'!$D$39,$E296)))/(1-'1.Inputs'!$D$42)*$D296*(1+$G296)^(3-1))*('1.Inputs'!$D$48-'1.Inputs'!$D$49))/'1.Inputs'!$D$51</f>
        <v>1235832763.4086261</v>
      </c>
      <c r="K296" s="36">
        <f ca="1">((('1.Inputs'!$D$37*12*IF(4=1,'1.Inputs'!$D$38,IF(4=2,'1.Inputs'!$D$39,$E296)))*$F296*(('1.Inputs'!$D$40)+(1-'1.Inputs'!$D$40)*(1+'1.Inputs'!$D$41))*(1+$G296)^(4-1))*'1.Inputs'!$D$47+(('1.Inputs'!$D$37*12*IF(4=1,'1.Inputs'!$D$38,IF(4=2,'1.Inputs'!$D$39,$E296)))/(1-'1.Inputs'!$D$42)*$D296*(1+$G296)^(4-1))*('1.Inputs'!$D$48-'1.Inputs'!$D$49))/'1.Inputs'!$D$51</f>
        <v>1295500706.0154538</v>
      </c>
      <c r="L296" s="36">
        <f ca="1">((('1.Inputs'!$D$37*12*IF(5=1,'1.Inputs'!$D$38,IF(5=2,'1.Inputs'!$D$39,$E296)))*$F296*(('1.Inputs'!$D$40)+(1-'1.Inputs'!$D$40)*(1+'1.Inputs'!$D$41))*(1+$G296)^(5-1))*'1.Inputs'!$D$47+(('1.Inputs'!$D$37*12*IF(5=1,'1.Inputs'!$D$38,IF(5=2,'1.Inputs'!$D$39,$E296)))/(1-'1.Inputs'!$D$42)*$D296*(1+$G296)^(5-1))*('1.Inputs'!$D$48-'1.Inputs'!$D$49))/'1.Inputs'!$D$51</f>
        <v>1358049510.4025693</v>
      </c>
      <c r="M296" s="36">
        <f ca="1">((('1.Inputs'!$D$37*12*IF(6=1,'1.Inputs'!$D$38,IF(6=2,'1.Inputs'!$D$39,$E296)))*$F296*(('1.Inputs'!$D$40)+(1-'1.Inputs'!$D$40)*(1+'1.Inputs'!$D$41))*(1+$G296)^(6-1))*'1.Inputs'!$D$47+(('1.Inputs'!$D$37*12*IF(6=1,'1.Inputs'!$D$38,IF(6=2,'1.Inputs'!$D$39,$E296)))/(1-'1.Inputs'!$D$42)*$D296*(1+$G296)^(6-1))*('1.Inputs'!$D$48-'1.Inputs'!$D$49))/'1.Inputs'!$D$51</f>
        <v>1423618269.0915942</v>
      </c>
      <c r="N296" s="36">
        <f ca="1">((('1.Inputs'!$D$37*12*IF(7=1,'1.Inputs'!$D$38,IF(7=2,'1.Inputs'!$D$39,$E296)))*$F296*(('1.Inputs'!$D$40)+(1-'1.Inputs'!$D$40)*(1+'1.Inputs'!$D$41))*(1+$G296)^(7-1))*'1.Inputs'!$D$47+(('1.Inputs'!$D$37*12*IF(7=1,'1.Inputs'!$D$38,IF(7=2,'1.Inputs'!$D$39,$E296)))/(1-'1.Inputs'!$D$42)*$D296*(1+$G296)^(7-1))*('1.Inputs'!$D$48-'1.Inputs'!$D$49))/'1.Inputs'!$D$51</f>
        <v>1492352790.2090781</v>
      </c>
      <c r="O296" s="36">
        <f ca="1">((('1.Inputs'!$D$37*12*IF(8=1,'1.Inputs'!$D$38,IF(8=2,'1.Inputs'!$D$39,$E296)))*$F296*(('1.Inputs'!$D$40)+(1-'1.Inputs'!$D$40)*(1+'1.Inputs'!$D$41))*(1+$G296)^(8-1))*'1.Inputs'!$D$47+(('1.Inputs'!$D$37*12*IF(8=1,'1.Inputs'!$D$38,IF(8=2,'1.Inputs'!$D$39,$E296)))/(1-'1.Inputs'!$D$42)*$D296*(1+$G296)^(8-1))*('1.Inputs'!$D$48-'1.Inputs'!$D$49))/'1.Inputs'!$D$51</f>
        <v>1564405921.7264299</v>
      </c>
      <c r="P296" s="36">
        <f ca="1">((('1.Inputs'!$D$37*12*IF(9=1,'1.Inputs'!$D$38,IF(9=2,'1.Inputs'!$D$39,$E296)))*$F296*(('1.Inputs'!$D$40)+(1-'1.Inputs'!$D$40)*(1+'1.Inputs'!$D$41))*(1+$G296)^(9-1))*'1.Inputs'!$D$47+(('1.Inputs'!$D$37*12*IF(9=1,'1.Inputs'!$D$38,IF(9=2,'1.Inputs'!$D$39,$E296)))/(1-'1.Inputs'!$D$42)*$D296*(1+$G296)^(9-1))*('1.Inputs'!$D$48-'1.Inputs'!$D$49))/'1.Inputs'!$D$51</f>
        <v>1639937891.3546617</v>
      </c>
      <c r="Q296" s="36">
        <f ca="1">((('1.Inputs'!$D$37*12*IF(10=1,'1.Inputs'!$D$38,IF(10=2,'1.Inputs'!$D$39,$E296)))*$F296*(('1.Inputs'!$D$40)+(1-'1.Inputs'!$D$40)*(1+'1.Inputs'!$D$41))*(1+$G296)^(10-1))*'1.Inputs'!$D$47+(('1.Inputs'!$D$37*12*IF(10=1,'1.Inputs'!$D$38,IF(10=2,'1.Inputs'!$D$39,$E296)))/(1-'1.Inputs'!$D$42)*$D296*(1+$G296)^(10-1))*('1.Inputs'!$D$48-'1.Inputs'!$D$49))/'1.Inputs'!$D$51</f>
        <v>1719116662.8497796</v>
      </c>
      <c r="R296" s="36">
        <f>-'1.Inputs'!$D$24</f>
        <v>-2050000000</v>
      </c>
      <c r="S296" s="36">
        <f ca="1">((('1.Inputs'!$D$37*12*IF(1=1,'1.Inputs'!$D$38,IF(1=2,'1.Inputs'!$D$39,$E296)))*$F296*(('1.Inputs'!$D$40)+(1-'1.Inputs'!$D$40)*(1+'1.Inputs'!$D$41))*(1+$G296)^(1-1))-(('1.Inputs'!$D$37*12*IF(1=1,'1.Inputs'!$D$38,IF(1=2,'1.Inputs'!$D$39,$E296)))/(1-'1.Inputs'!$D$42)*$D296*(1+$G296)^(1-1))-('1.Inputs'!$D$37*12*IF(1=1,'1.Inputs'!$D$38,IF(1=2,'1.Inputs'!$D$39,$E296)))*'1.Inputs'!$D$43*(1+$G296)^(1-1)-'1.Inputs'!$D$44*(1+$G296)^(1-1)-('1.Inputs'!$D$20/'1.Inputs'!$D$27+'1.Inputs'!$D$23/'1.Inputs'!$D$28))-MAX(0,((('1.Inputs'!$D$37*12*IF(1=1,'1.Inputs'!$D$38,IF(1=2,'1.Inputs'!$D$39,$E296)))*$F296*(('1.Inputs'!$D$40)+(1-'1.Inputs'!$D$40)*(1+'1.Inputs'!$D$41))*(1+$G296)^(1-1))-(('1.Inputs'!$D$37*12*IF(1=1,'1.Inputs'!$D$38,IF(1=2,'1.Inputs'!$D$39,$E296)))/(1-'1.Inputs'!$D$42)*$D296*(1+$G296)^(1-1))-('1.Inputs'!$D$37*12*IF(1=1,'1.Inputs'!$D$38,IF(1=2,'1.Inputs'!$D$39,$E296)))*'1.Inputs'!$D$43*(1+$G296)^(1-1)-'1.Inputs'!$D$44*(1+$G296)^(1-1)-('1.Inputs'!$D$20/'1.Inputs'!$D$27+'1.Inputs'!$D$23/'1.Inputs'!$D$28)))*'1.Inputs'!$D$53+('1.Inputs'!$D$20/'1.Inputs'!$D$27+'1.Inputs'!$D$23/'1.Inputs'!$D$28)-H296</f>
        <v>-527544711.58388537</v>
      </c>
      <c r="T296" s="36">
        <f ca="1">((('1.Inputs'!$D$37*12*IF(2=1,'1.Inputs'!$D$38,IF(2=2,'1.Inputs'!$D$39,$E296)))*$F296*(('1.Inputs'!$D$40)+(1-'1.Inputs'!$D$40)*(1+'1.Inputs'!$D$41))*(1+$G296)^(2-1))-(('1.Inputs'!$D$37*12*IF(2=1,'1.Inputs'!$D$38,IF(2=2,'1.Inputs'!$D$39,$E296)))/(1-'1.Inputs'!$D$42)*$D296*(1+$G296)^(2-1))-('1.Inputs'!$D$37*12*IF(2=1,'1.Inputs'!$D$38,IF(2=2,'1.Inputs'!$D$39,$E296)))*'1.Inputs'!$D$43*(1+$G296)^(2-1)-'1.Inputs'!$D$44*(1+$G296)^(2-1)-('1.Inputs'!$D$20/'1.Inputs'!$D$27+'1.Inputs'!$D$23/'1.Inputs'!$D$28))-MAX(0,((('1.Inputs'!$D$37*12*IF(2=1,'1.Inputs'!$D$38,IF(2=2,'1.Inputs'!$D$39,$E296)))*$F296*(('1.Inputs'!$D$40)+(1-'1.Inputs'!$D$40)*(1+'1.Inputs'!$D$41))*(1+$G296)^(2-1))-(('1.Inputs'!$D$37*12*IF(2=1,'1.Inputs'!$D$38,IF(2=2,'1.Inputs'!$D$39,$E296)))/(1-'1.Inputs'!$D$42)*$D296*(1+$G296)^(2-1))-('1.Inputs'!$D$37*12*IF(2=1,'1.Inputs'!$D$38,IF(2=2,'1.Inputs'!$D$39,$E296)))*'1.Inputs'!$D$43*(1+$G296)^(2-1)-'1.Inputs'!$D$44*(1+$G296)^(2-1)-('1.Inputs'!$D$20/'1.Inputs'!$D$27+'1.Inputs'!$D$23/'1.Inputs'!$D$28)))*'1.Inputs'!$D$53+('1.Inputs'!$D$20/'1.Inputs'!$D$27+'1.Inputs'!$D$23/'1.Inputs'!$D$28)-(I296-H296)</f>
        <v>170843916.5456506</v>
      </c>
      <c r="U296" s="36">
        <f ca="1">((('1.Inputs'!$D$37*12*IF(3=1,'1.Inputs'!$D$38,IF(3=2,'1.Inputs'!$D$39,$E296)))*$F296*(('1.Inputs'!$D$40)+(1-'1.Inputs'!$D$40)*(1+'1.Inputs'!$D$41))*(1+$G296)^(3-1))-(('1.Inputs'!$D$37*12*IF(3=1,'1.Inputs'!$D$38,IF(3=2,'1.Inputs'!$D$39,$E296)))/(1-'1.Inputs'!$D$42)*$D296*(1+$G296)^(3-1))-('1.Inputs'!$D$37*12*IF(3=1,'1.Inputs'!$D$38,IF(3=2,'1.Inputs'!$D$39,$E296)))*'1.Inputs'!$D$43*(1+$G296)^(3-1)-'1.Inputs'!$D$44*(1+$G296)^(3-1)-('1.Inputs'!$D$20/'1.Inputs'!$D$27+'1.Inputs'!$D$23/'1.Inputs'!$D$28))-MAX(0,((('1.Inputs'!$D$37*12*IF(3=1,'1.Inputs'!$D$38,IF(3=2,'1.Inputs'!$D$39,$E296)))*$F296*(('1.Inputs'!$D$40)+(1-'1.Inputs'!$D$40)*(1+'1.Inputs'!$D$41))*(1+$G296)^(3-1))-(('1.Inputs'!$D$37*12*IF(3=1,'1.Inputs'!$D$38,IF(3=2,'1.Inputs'!$D$39,$E296)))/(1-'1.Inputs'!$D$42)*$D296*(1+$G296)^(3-1))-('1.Inputs'!$D$37*12*IF(3=1,'1.Inputs'!$D$38,IF(3=2,'1.Inputs'!$D$39,$E296)))*'1.Inputs'!$D$43*(1+$G296)^(3-1)-'1.Inputs'!$D$44*(1+$G296)^(3-1)-('1.Inputs'!$D$20/'1.Inputs'!$D$27+'1.Inputs'!$D$23/'1.Inputs'!$D$28)))*'1.Inputs'!$D$53+('1.Inputs'!$D$20/'1.Inputs'!$D$27+'1.Inputs'!$D$23/'1.Inputs'!$D$28)-(J296-I296)</f>
        <v>481268022.35451889</v>
      </c>
      <c r="V296" s="36">
        <f ca="1">((('1.Inputs'!$D$37*12*IF(4=1,'1.Inputs'!$D$38,IF(4=2,'1.Inputs'!$D$39,$E296)))*$F296*(('1.Inputs'!$D$40)+(1-'1.Inputs'!$D$40)*(1+'1.Inputs'!$D$41))*(1+$G296)^(4-1))-(('1.Inputs'!$D$37*12*IF(4=1,'1.Inputs'!$D$38,IF(4=2,'1.Inputs'!$D$39,$E296)))/(1-'1.Inputs'!$D$42)*$D296*(1+$G296)^(4-1))-('1.Inputs'!$D$37*12*IF(4=1,'1.Inputs'!$D$38,IF(4=2,'1.Inputs'!$D$39,$E296)))*'1.Inputs'!$D$43*(1+$G296)^(4-1)-'1.Inputs'!$D$44*(1+$G296)^(4-1)-('1.Inputs'!$D$20/'1.Inputs'!$D$27+'1.Inputs'!$D$23/'1.Inputs'!$D$28))-MAX(0,((('1.Inputs'!$D$37*12*IF(4=1,'1.Inputs'!$D$38,IF(4=2,'1.Inputs'!$D$39,$E296)))*$F296*(('1.Inputs'!$D$40)+(1-'1.Inputs'!$D$40)*(1+'1.Inputs'!$D$41))*(1+$G296)^(4-1))-(('1.Inputs'!$D$37*12*IF(4=1,'1.Inputs'!$D$38,IF(4=2,'1.Inputs'!$D$39,$E296)))/(1-'1.Inputs'!$D$42)*$D296*(1+$G296)^(4-1))-('1.Inputs'!$D$37*12*IF(4=1,'1.Inputs'!$D$38,IF(4=2,'1.Inputs'!$D$39,$E296)))*'1.Inputs'!$D$43*(1+$G296)^(4-1)-'1.Inputs'!$D$44*(1+$G296)^(4-1)-('1.Inputs'!$D$20/'1.Inputs'!$D$27+'1.Inputs'!$D$23/'1.Inputs'!$D$28)))*'1.Inputs'!$D$53+('1.Inputs'!$D$20/'1.Inputs'!$D$27+'1.Inputs'!$D$23/'1.Inputs'!$D$28)-(K296-J296)</f>
        <v>627506766.13304532</v>
      </c>
      <c r="W296" s="36">
        <f ca="1">((('1.Inputs'!$D$37*12*IF(5=1,'1.Inputs'!$D$38,IF(5=2,'1.Inputs'!$D$39,$E296)))*$F296*(('1.Inputs'!$D$40)+(1-'1.Inputs'!$D$40)*(1+'1.Inputs'!$D$41))*(1+$G296)^(5-1))-(('1.Inputs'!$D$37*12*IF(5=1,'1.Inputs'!$D$38,IF(5=2,'1.Inputs'!$D$39,$E296)))/(1-'1.Inputs'!$D$42)*$D296*(1+$G296)^(5-1))-('1.Inputs'!$D$37*12*IF(5=1,'1.Inputs'!$D$38,IF(5=2,'1.Inputs'!$D$39,$E296)))*'1.Inputs'!$D$43*(1+$G296)^(5-1)-'1.Inputs'!$D$44*(1+$G296)^(5-1)-('1.Inputs'!$D$20/'1.Inputs'!$D$27+'1.Inputs'!$D$23/'1.Inputs'!$D$28))-MAX(0,((('1.Inputs'!$D$37*12*IF(5=1,'1.Inputs'!$D$38,IF(5=2,'1.Inputs'!$D$39,$E296)))*$F296*(('1.Inputs'!$D$40)+(1-'1.Inputs'!$D$40)*(1+'1.Inputs'!$D$41))*(1+$G296)^(5-1))-(('1.Inputs'!$D$37*12*IF(5=1,'1.Inputs'!$D$38,IF(5=2,'1.Inputs'!$D$39,$E296)))/(1-'1.Inputs'!$D$42)*$D296*(1+$G296)^(5-1))-('1.Inputs'!$D$37*12*IF(5=1,'1.Inputs'!$D$38,IF(5=2,'1.Inputs'!$D$39,$E296)))*'1.Inputs'!$D$43*(1+$G296)^(5-1)-'1.Inputs'!$D$44*(1+$G296)^(5-1)-('1.Inputs'!$D$20/'1.Inputs'!$D$27+'1.Inputs'!$D$23/'1.Inputs'!$D$28)))*'1.Inputs'!$D$53+('1.Inputs'!$D$20/'1.Inputs'!$D$27+'1.Inputs'!$D$23/'1.Inputs'!$D$28)-(L296-K296)</f>
        <v>655522472.17676163</v>
      </c>
      <c r="X296" s="36">
        <f ca="1">((('1.Inputs'!$D$37*12*IF(6=1,'1.Inputs'!$D$38,IF(6=2,'1.Inputs'!$D$39,$E296)))*$F296*(('1.Inputs'!$D$40)+(1-'1.Inputs'!$D$40)*(1+'1.Inputs'!$D$41))*(1+$G296)^(6-1))-(('1.Inputs'!$D$37*12*IF(6=1,'1.Inputs'!$D$38,IF(6=2,'1.Inputs'!$D$39,$E296)))/(1-'1.Inputs'!$D$42)*$D296*(1+$G296)^(6-1))-('1.Inputs'!$D$37*12*IF(6=1,'1.Inputs'!$D$38,IF(6=2,'1.Inputs'!$D$39,$E296)))*'1.Inputs'!$D$43*(1+$G296)^(6-1)-'1.Inputs'!$D$44*(1+$G296)^(6-1)-('1.Inputs'!$D$20/'1.Inputs'!$D$27+'1.Inputs'!$D$23/'1.Inputs'!$D$28))-MAX(0,((('1.Inputs'!$D$37*12*IF(6=1,'1.Inputs'!$D$38,IF(6=2,'1.Inputs'!$D$39,$E296)))*$F296*(('1.Inputs'!$D$40)+(1-'1.Inputs'!$D$40)*(1+'1.Inputs'!$D$41))*(1+$G296)^(6-1))-(('1.Inputs'!$D$37*12*IF(6=1,'1.Inputs'!$D$38,IF(6=2,'1.Inputs'!$D$39,$E296)))/(1-'1.Inputs'!$D$42)*$D296*(1+$G296)^(6-1))-('1.Inputs'!$D$37*12*IF(6=1,'1.Inputs'!$D$38,IF(6=2,'1.Inputs'!$D$39,$E296)))*'1.Inputs'!$D$43*(1+$G296)^(6-1)-'1.Inputs'!$D$44*(1+$G296)^(6-1)-('1.Inputs'!$D$20/'1.Inputs'!$D$27+'1.Inputs'!$D$23/'1.Inputs'!$D$28)))*'1.Inputs'!$D$53+('1.Inputs'!$D$20/'1.Inputs'!$D$27+'1.Inputs'!$D$23/'1.Inputs'!$D$28)-(M296-L296)</f>
        <v>684890820.4143095</v>
      </c>
      <c r="Y296" s="36">
        <f ca="1">((('1.Inputs'!$D$37*12*IF(7=1,'1.Inputs'!$D$38,IF(7=2,'1.Inputs'!$D$39,$E296)))*$F296*(('1.Inputs'!$D$40)+(1-'1.Inputs'!$D$40)*(1+'1.Inputs'!$D$41))*(1+$G296)^(7-1))-(('1.Inputs'!$D$37*12*IF(7=1,'1.Inputs'!$D$38,IF(7=2,'1.Inputs'!$D$39,$E296)))/(1-'1.Inputs'!$D$42)*$D296*(1+$G296)^(7-1))-('1.Inputs'!$D$37*12*IF(7=1,'1.Inputs'!$D$38,IF(7=2,'1.Inputs'!$D$39,$E296)))*'1.Inputs'!$D$43*(1+$G296)^(7-1)-'1.Inputs'!$D$44*(1+$G296)^(7-1)-('1.Inputs'!$D$20/'1.Inputs'!$D$27+'1.Inputs'!$D$23/'1.Inputs'!$D$28))-MAX(0,((('1.Inputs'!$D$37*12*IF(7=1,'1.Inputs'!$D$38,IF(7=2,'1.Inputs'!$D$39,$E296)))*$F296*(('1.Inputs'!$D$40)+(1-'1.Inputs'!$D$40)*(1+'1.Inputs'!$D$41))*(1+$G296)^(7-1))-(('1.Inputs'!$D$37*12*IF(7=1,'1.Inputs'!$D$38,IF(7=2,'1.Inputs'!$D$39,$E296)))/(1-'1.Inputs'!$D$42)*$D296*(1+$G296)^(7-1))-('1.Inputs'!$D$37*12*IF(7=1,'1.Inputs'!$D$38,IF(7=2,'1.Inputs'!$D$39,$E296)))*'1.Inputs'!$D$43*(1+$G296)^(7-1)-'1.Inputs'!$D$44*(1+$G296)^(7-1)-('1.Inputs'!$D$20/'1.Inputs'!$D$27+'1.Inputs'!$D$23/'1.Inputs'!$D$28)))*'1.Inputs'!$D$53+('1.Inputs'!$D$20/'1.Inputs'!$D$27+'1.Inputs'!$D$23/'1.Inputs'!$D$28)-(N296-M296)</f>
        <v>715677118.53066063</v>
      </c>
      <c r="Z296" s="36">
        <f ca="1">((('1.Inputs'!$D$37*12*IF(8=1,'1.Inputs'!$D$38,IF(8=2,'1.Inputs'!$D$39,$E296)))*$F296*(('1.Inputs'!$D$40)+(1-'1.Inputs'!$D$40)*(1+'1.Inputs'!$D$41))*(1+$G296)^(8-1))-(('1.Inputs'!$D$37*12*IF(8=1,'1.Inputs'!$D$38,IF(8=2,'1.Inputs'!$D$39,$E296)))/(1-'1.Inputs'!$D$42)*$D296*(1+$G296)^(8-1))-('1.Inputs'!$D$37*12*IF(8=1,'1.Inputs'!$D$38,IF(8=2,'1.Inputs'!$D$39,$E296)))*'1.Inputs'!$D$43*(1+$G296)^(8-1)-'1.Inputs'!$D$44*(1+$G296)^(8-1)-('1.Inputs'!$D$20/'1.Inputs'!$D$27+'1.Inputs'!$D$23/'1.Inputs'!$D$28))-MAX(0,((('1.Inputs'!$D$37*12*IF(8=1,'1.Inputs'!$D$38,IF(8=2,'1.Inputs'!$D$39,$E296)))*$F296*(('1.Inputs'!$D$40)+(1-'1.Inputs'!$D$40)*(1+'1.Inputs'!$D$41))*(1+$G296)^(8-1))-(('1.Inputs'!$D$37*12*IF(8=1,'1.Inputs'!$D$38,IF(8=2,'1.Inputs'!$D$39,$E296)))/(1-'1.Inputs'!$D$42)*$D296*(1+$G296)^(8-1))-('1.Inputs'!$D$37*12*IF(8=1,'1.Inputs'!$D$38,IF(8=2,'1.Inputs'!$D$39,$E296)))*'1.Inputs'!$D$43*(1+$G296)^(8-1)-'1.Inputs'!$D$44*(1+$G296)^(8-1)-('1.Inputs'!$D$20/'1.Inputs'!$D$27+'1.Inputs'!$D$23/'1.Inputs'!$D$28)))*'1.Inputs'!$D$53+('1.Inputs'!$D$20/'1.Inputs'!$D$27+'1.Inputs'!$D$23/'1.Inputs'!$D$28)-(O296-N296)</f>
        <v>747949827.36816418</v>
      </c>
      <c r="AA296" s="36">
        <f ca="1">((('1.Inputs'!$D$37*12*IF(9=1,'1.Inputs'!$D$38,IF(9=2,'1.Inputs'!$D$39,$E296)))*$F296*(('1.Inputs'!$D$40)+(1-'1.Inputs'!$D$40)*(1+'1.Inputs'!$D$41))*(1+$G296)^(9-1))-(('1.Inputs'!$D$37*12*IF(9=1,'1.Inputs'!$D$38,IF(9=2,'1.Inputs'!$D$39,$E296)))/(1-'1.Inputs'!$D$42)*$D296*(1+$G296)^(9-1))-('1.Inputs'!$D$37*12*IF(9=1,'1.Inputs'!$D$38,IF(9=2,'1.Inputs'!$D$39,$E296)))*'1.Inputs'!$D$43*(1+$G296)^(9-1)-'1.Inputs'!$D$44*(1+$G296)^(9-1)-('1.Inputs'!$D$20/'1.Inputs'!$D$27+'1.Inputs'!$D$23/'1.Inputs'!$D$28))-MAX(0,((('1.Inputs'!$D$37*12*IF(9=1,'1.Inputs'!$D$38,IF(9=2,'1.Inputs'!$D$39,$E296)))*$F296*(('1.Inputs'!$D$40)+(1-'1.Inputs'!$D$40)*(1+'1.Inputs'!$D$41))*(1+$G296)^(9-1))-(('1.Inputs'!$D$37*12*IF(9=1,'1.Inputs'!$D$38,IF(9=2,'1.Inputs'!$D$39,$E296)))/(1-'1.Inputs'!$D$42)*$D296*(1+$G296)^(9-1))-('1.Inputs'!$D$37*12*IF(9=1,'1.Inputs'!$D$38,IF(9=2,'1.Inputs'!$D$39,$E296)))*'1.Inputs'!$D$43*(1+$G296)^(9-1)-'1.Inputs'!$D$44*(1+$G296)^(9-1)-('1.Inputs'!$D$20/'1.Inputs'!$D$27+'1.Inputs'!$D$23/'1.Inputs'!$D$28)))*'1.Inputs'!$D$53+('1.Inputs'!$D$20/'1.Inputs'!$D$27+'1.Inputs'!$D$23/'1.Inputs'!$D$28)-(P296-O296)</f>
        <v>781780713.16593266</v>
      </c>
      <c r="AB296" s="36">
        <f ca="1">((('1.Inputs'!$D$37*12*IF(10=1,'1.Inputs'!$D$38,IF(10=2,'1.Inputs'!$D$39,$E296)))*$F296*(('1.Inputs'!$D$40)+(1-'1.Inputs'!$D$40)*(1+'1.Inputs'!$D$41))*(1+$G296)^(10-1))-(('1.Inputs'!$D$37*12*IF(10=1,'1.Inputs'!$D$38,IF(10=2,'1.Inputs'!$D$39,$E296)))/(1-'1.Inputs'!$D$42)*$D296*(1+$G296)^(10-1))-('1.Inputs'!$D$37*12*IF(10=1,'1.Inputs'!$D$38,IF(10=2,'1.Inputs'!$D$39,$E296)))*'1.Inputs'!$D$43*(1+$G296)^(10-1)-'1.Inputs'!$D$44*(1+$G296)^(10-1)-('1.Inputs'!$D$20/'1.Inputs'!$D$27+'1.Inputs'!$D$23/'1.Inputs'!$D$28))-MAX(0,((('1.Inputs'!$D$37*12*IF(10=1,'1.Inputs'!$D$38,IF(10=2,'1.Inputs'!$D$39,$E296)))*$F296*(('1.Inputs'!$D$40)+(1-'1.Inputs'!$D$40)*(1+'1.Inputs'!$D$41))*(1+$G296)^(10-1))-(('1.Inputs'!$D$37*12*IF(10=1,'1.Inputs'!$D$38,IF(10=2,'1.Inputs'!$D$39,$E296)))/(1-'1.Inputs'!$D$42)*$D296*(1+$G296)^(10-1))-('1.Inputs'!$D$37*12*IF(10=1,'1.Inputs'!$D$38,IF(10=2,'1.Inputs'!$D$39,$E296)))*'1.Inputs'!$D$43*(1+$G296)^(10-1)-'1.Inputs'!$D$44*(1+$G296)^(10-1)-('1.Inputs'!$D$20/'1.Inputs'!$D$27+'1.Inputs'!$D$23/'1.Inputs'!$D$28)))*'1.Inputs'!$D$53+('1.Inputs'!$D$20/'1.Inputs'!$D$27+'1.Inputs'!$D$23/'1.Inputs'!$D$28)-(Q296-P296)+(('1.Inputs'!$D$20+'1.Inputs'!$D$23-('1.Inputs'!$D$20/'1.Inputs'!$D$27+'1.Inputs'!$D$23/'1.Inputs'!$D$28)*'1.Inputs'!$D$10)*'1.Inputs'!$D$60+'1.Inputs'!$D$19*'1.Inputs'!$D$59+Q296)</f>
        <v>3236361669.9993525</v>
      </c>
      <c r="AC296" s="36">
        <f ca="1">S296-AC$13-AC$14+MIN(AC$13,MAX(0,((('1.Inputs'!$D$37*12*IF(1=1,'1.Inputs'!$D$38,IF(1=2,'1.Inputs'!$D$39,$E296)))*$F296*(('1.Inputs'!$D$40)+(1-'1.Inputs'!$D$40)*(1+'1.Inputs'!$D$41))*(1+$G296)^(1-1))-(('1.Inputs'!$D$37*12*IF(1=1,'1.Inputs'!$D$38,IF(1=2,'1.Inputs'!$D$39,$E296)))/(1-'1.Inputs'!$D$42)*$D296*(1+$G296)^(1-1))-('1.Inputs'!$D$37*12*IF(1=1,'1.Inputs'!$D$38,IF(1=2,'1.Inputs'!$D$39,$E296)))*'1.Inputs'!$D$43*(1+$G296)^(1-1)-'1.Inputs'!$D$44*(1+$G296)^(1-1)-('1.Inputs'!$D$20/'1.Inputs'!$D$27+'1.Inputs'!$D$23/'1.Inputs'!$D$28))))*'1.Inputs'!$D$53</f>
        <v>-643204950.18443716</v>
      </c>
      <c r="AD296" s="36">
        <f ca="1">T296-AD$13-AD$14+MIN(AD$13,MAX(0,((('1.Inputs'!$D$37*12*IF(2=1,'1.Inputs'!$D$38,IF(2=2,'1.Inputs'!$D$39,$E296)))*$F296*(('1.Inputs'!$D$40)+(1-'1.Inputs'!$D$40)*(1+'1.Inputs'!$D$41))*(1+$G296)^(2-1))-(('1.Inputs'!$D$37*12*IF(2=1,'1.Inputs'!$D$38,IF(2=2,'1.Inputs'!$D$39,$E296)))/(1-'1.Inputs'!$D$42)*$D296*(1+$G296)^(2-1))-('1.Inputs'!$D$37*12*IF(2=1,'1.Inputs'!$D$38,IF(2=2,'1.Inputs'!$D$39,$E296)))*'1.Inputs'!$D$43*(1+$G296)^(2-1)-'1.Inputs'!$D$44*(1+$G296)^(2-1)-('1.Inputs'!$D$20/'1.Inputs'!$D$27+'1.Inputs'!$D$23/'1.Inputs'!$D$28))))*'1.Inputs'!$D$53</f>
        <v>74903916.545650601</v>
      </c>
      <c r="AE296" s="36">
        <f ca="1">U296-AE$13-AE$14+MIN(AE$13,MAX(0,((('1.Inputs'!$D$37*12*IF(3=1,'1.Inputs'!$D$38,IF(3=2,'1.Inputs'!$D$39,$E296)))*$F296*(('1.Inputs'!$D$40)+(1-'1.Inputs'!$D$40)*(1+'1.Inputs'!$D$41))*(1+$G296)^(3-1))-(('1.Inputs'!$D$37*12*IF(3=1,'1.Inputs'!$D$38,IF(3=2,'1.Inputs'!$D$39,$E296)))/(1-'1.Inputs'!$D$42)*$D296*(1+$G296)^(3-1))-('1.Inputs'!$D$37*12*IF(3=1,'1.Inputs'!$D$38,IF(3=2,'1.Inputs'!$D$39,$E296)))*'1.Inputs'!$D$43*(1+$G296)^(3-1)-'1.Inputs'!$D$44*(1+$G296)^(3-1)-('1.Inputs'!$D$20/'1.Inputs'!$D$27+'1.Inputs'!$D$23/'1.Inputs'!$D$28))))*'1.Inputs'!$D$53</f>
        <v>139328022.35451889</v>
      </c>
      <c r="AF296" s="36">
        <f ca="1">V296-AF$13-AF$14+MIN(AF$13,MAX(0,((('1.Inputs'!$D$37*12*IF(4=1,'1.Inputs'!$D$38,IF(4=2,'1.Inputs'!$D$39,$E296)))*$F296*(('1.Inputs'!$D$40)+(1-'1.Inputs'!$D$40)*(1+'1.Inputs'!$D$41))*(1+$G296)^(4-1))-(('1.Inputs'!$D$37*12*IF(4=1,'1.Inputs'!$D$38,IF(4=2,'1.Inputs'!$D$39,$E296)))/(1-'1.Inputs'!$D$42)*$D296*(1+$G296)^(4-1))-('1.Inputs'!$D$37*12*IF(4=1,'1.Inputs'!$D$38,IF(4=2,'1.Inputs'!$D$39,$E296)))*'1.Inputs'!$D$43*(1+$G296)^(4-1)-'1.Inputs'!$D$44*(1+$G296)^(4-1)-('1.Inputs'!$D$20/'1.Inputs'!$D$27+'1.Inputs'!$D$23/'1.Inputs'!$D$28))))*'1.Inputs'!$D$53</f>
        <v>304754766.13304532</v>
      </c>
      <c r="AG296" s="36">
        <f ca="1">W296-AG$13-AG$14+MIN(AG$13,MAX(0,((('1.Inputs'!$D$37*12*IF(5=1,'1.Inputs'!$D$38,IF(5=2,'1.Inputs'!$D$39,$E296)))*$F296*(('1.Inputs'!$D$40)+(1-'1.Inputs'!$D$40)*(1+'1.Inputs'!$D$41))*(1+$G296)^(5-1))-(('1.Inputs'!$D$37*12*IF(5=1,'1.Inputs'!$D$38,IF(5=2,'1.Inputs'!$D$39,$E296)))/(1-'1.Inputs'!$D$42)*$D296*(1+$G296)^(5-1))-('1.Inputs'!$D$37*12*IF(5=1,'1.Inputs'!$D$38,IF(5=2,'1.Inputs'!$D$39,$E296)))*'1.Inputs'!$D$43*(1+$G296)^(5-1)-'1.Inputs'!$D$44*(1+$G296)^(5-1)-('1.Inputs'!$D$20/'1.Inputs'!$D$27+'1.Inputs'!$D$23/'1.Inputs'!$D$28))))*'1.Inputs'!$D$53</f>
        <v>351958472.17676163</v>
      </c>
      <c r="AH296" s="36">
        <f ca="1">X296-AH$13-AH$14+MIN(AH$13,MAX(0,((('1.Inputs'!$D$37*12*IF(6=1,'1.Inputs'!$D$38,IF(6=2,'1.Inputs'!$D$39,$E296)))*$F296*(('1.Inputs'!$D$40)+(1-'1.Inputs'!$D$40)*(1+'1.Inputs'!$D$41))*(1+$G296)^(6-1))-(('1.Inputs'!$D$37*12*IF(6=1,'1.Inputs'!$D$38,IF(6=2,'1.Inputs'!$D$39,$E296)))/(1-'1.Inputs'!$D$42)*$D296*(1+$G296)^(6-1))-('1.Inputs'!$D$37*12*IF(6=1,'1.Inputs'!$D$38,IF(6=2,'1.Inputs'!$D$39,$E296)))*'1.Inputs'!$D$43*(1+$G296)^(6-1)-'1.Inputs'!$D$44*(1+$G296)^(6-1)-('1.Inputs'!$D$20/'1.Inputs'!$D$27+'1.Inputs'!$D$23/'1.Inputs'!$D$28))))*'1.Inputs'!$D$53</f>
        <v>400514820.4143095</v>
      </c>
      <c r="AI296" s="36">
        <f ca="1">Y296-AI$13-AI$14+MIN(AI$13,MAX(0,((('1.Inputs'!$D$37*12*IF(7=1,'1.Inputs'!$D$38,IF(7=2,'1.Inputs'!$D$39,$E296)))*$F296*(('1.Inputs'!$D$40)+(1-'1.Inputs'!$D$40)*(1+'1.Inputs'!$D$41))*(1+$G296)^(7-1))-(('1.Inputs'!$D$37*12*IF(7=1,'1.Inputs'!$D$38,IF(7=2,'1.Inputs'!$D$39,$E296)))/(1-'1.Inputs'!$D$42)*$D296*(1+$G296)^(7-1))-('1.Inputs'!$D$37*12*IF(7=1,'1.Inputs'!$D$38,IF(7=2,'1.Inputs'!$D$39,$E296)))*'1.Inputs'!$D$43*(1+$G296)^(7-1)-'1.Inputs'!$D$44*(1+$G296)^(7-1)-('1.Inputs'!$D$20/'1.Inputs'!$D$27+'1.Inputs'!$D$23/'1.Inputs'!$D$28))))*'1.Inputs'!$D$53</f>
        <v>450489118.53066063</v>
      </c>
      <c r="AJ296" s="36">
        <f ca="1">Z296-AJ$13-AJ$14+MIN(AJ$13,MAX(0,((('1.Inputs'!$D$37*12*IF(8=1,'1.Inputs'!$D$38,IF(8=2,'1.Inputs'!$D$39,$E296)))*$F296*(('1.Inputs'!$D$40)+(1-'1.Inputs'!$D$40)*(1+'1.Inputs'!$D$41))*(1+$G296)^(8-1))-(('1.Inputs'!$D$37*12*IF(8=1,'1.Inputs'!$D$38,IF(8=2,'1.Inputs'!$D$39,$E296)))/(1-'1.Inputs'!$D$42)*$D296*(1+$G296)^(8-1))-('1.Inputs'!$D$37*12*IF(8=1,'1.Inputs'!$D$38,IF(8=2,'1.Inputs'!$D$39,$E296)))*'1.Inputs'!$D$43*(1+$G296)^(8-1)-'1.Inputs'!$D$44*(1+$G296)^(8-1)-('1.Inputs'!$D$20/'1.Inputs'!$D$27+'1.Inputs'!$D$23/'1.Inputs'!$D$28))))*'1.Inputs'!$D$53</f>
        <v>747949827.36816418</v>
      </c>
      <c r="AK296" s="36">
        <f ca="1">AA296-AK$13-AK$14+MIN(AK$13,MAX(0,((('1.Inputs'!$D$37*12*IF(9=1,'1.Inputs'!$D$38,IF(9=2,'1.Inputs'!$D$39,$E296)))*$F296*(('1.Inputs'!$D$40)+(1-'1.Inputs'!$D$40)*(1+'1.Inputs'!$D$41))*(1+$G296)^(9-1))-(('1.Inputs'!$D$37*12*IF(9=1,'1.Inputs'!$D$38,IF(9=2,'1.Inputs'!$D$39,$E296)))/(1-'1.Inputs'!$D$42)*$D296*(1+$G296)^(9-1))-('1.Inputs'!$D$37*12*IF(9=1,'1.Inputs'!$D$38,IF(9=2,'1.Inputs'!$D$39,$E296)))*'1.Inputs'!$D$43*(1+$G296)^(9-1)-'1.Inputs'!$D$44*(1+$G296)^(9-1)-('1.Inputs'!$D$20/'1.Inputs'!$D$27+'1.Inputs'!$D$23/'1.Inputs'!$D$28))))*'1.Inputs'!$D$53</f>
        <v>781780713.16593266</v>
      </c>
      <c r="AL296" s="36">
        <f ca="1">AB296-AL$13-AL$14+MIN(AL$13,MAX(0,((('1.Inputs'!$D$37*12*IF(10=1,'1.Inputs'!$D$38,IF(10=2,'1.Inputs'!$D$39,$E296)))*$F296*(('1.Inputs'!$D$40)+(1-'1.Inputs'!$D$40)*(1+'1.Inputs'!$D$41))*(1+$G296)^(10-1))-(('1.Inputs'!$D$37*12*IF(10=1,'1.Inputs'!$D$38,IF(10=2,'1.Inputs'!$D$39,$E296)))/(1-'1.Inputs'!$D$42)*$D296*(1+$G296)^(10-1))-('1.Inputs'!$D$37*12*IF(10=1,'1.Inputs'!$D$38,IF(10=2,'1.Inputs'!$D$39,$E296)))*'1.Inputs'!$D$43*(1+$G296)^(10-1)-'1.Inputs'!$D$44*(1+$G296)^(10-1)-('1.Inputs'!$D$20/'1.Inputs'!$D$27+'1.Inputs'!$D$23/'1.Inputs'!$D$28))))*'1.Inputs'!$D$53+'1.Inputs'!$D$35</f>
        <v>4036361669.9993525</v>
      </c>
      <c r="AM296" s="48">
        <f ca="1">R296+NPV('1.Inputs'!$D$55,S296:AB296)</f>
        <v>1051077190.7307935</v>
      </c>
      <c r="AN296" s="48">
        <f ca="1">-('1.Inputs'!$D$24*(1-'1.Inputs'!$D$31)+'1.Inputs'!$D$35)+NPV('1.Inputs'!$D$54,AC296:AL296)</f>
        <v>-279232538.26152182</v>
      </c>
      <c r="AO296" s="36">
        <f t="shared" ca="1" si="37"/>
        <v>-3.5741511624924485</v>
      </c>
      <c r="AP296" s="36">
        <f t="shared" ca="1" si="38"/>
        <v>1.2227337966324159</v>
      </c>
      <c r="AQ296" s="36">
        <f ca="1">'1.Inputs'!$D$35+MIN(SUM($AC296:AC296),SUM($AC296:AD296),SUM($AC296:AE296),SUM($AC296:AF296),SUM($AC296:AG296),SUM($AC296:AH296),SUM($AC296:AI296),SUM($AC296:AJ296),SUM($AC296:AK296),SUM($AC296:AL296))</f>
        <v>156795049.81556284</v>
      </c>
      <c r="AR296" s="36">
        <f ca="1">IF(AP296&lt;'1.Inputs'!$D$57,1,0)</f>
        <v>0</v>
      </c>
      <c r="AS296" s="36">
        <f t="shared" ca="1" si="39"/>
        <v>0</v>
      </c>
    </row>
    <row r="297" spans="2:45" ht="15" customHeight="1" x14ac:dyDescent="0.25">
      <c r="B297" s="36">
        <v>282</v>
      </c>
      <c r="C297" s="36">
        <f t="shared" ca="1" si="32"/>
        <v>0.32053895775395069</v>
      </c>
      <c r="D297" s="36">
        <f t="shared" ca="1" si="33"/>
        <v>17686.23281938503</v>
      </c>
      <c r="E297" s="47">
        <f t="shared" ca="1" si="34"/>
        <v>0.80284836219347577</v>
      </c>
      <c r="F297" s="36">
        <f t="shared" ca="1" si="35"/>
        <v>28748.124434566871</v>
      </c>
      <c r="G297" s="36">
        <f t="shared" ca="1" si="36"/>
        <v>3.7747312082359381E-2</v>
      </c>
      <c r="H297" s="36">
        <f ca="1">((('1.Inputs'!$D$37*12*IF(1=1,'1.Inputs'!$D$38,IF(1=2,'1.Inputs'!$D$39,$E297)))*$F297*(('1.Inputs'!$D$40)+(1-'1.Inputs'!$D$40)*(1+'1.Inputs'!$D$41))*(1+$G297)^(1-1))*'1.Inputs'!$D$47+(('1.Inputs'!$D$37*12*IF(1=1,'1.Inputs'!$D$38,IF(1=2,'1.Inputs'!$D$39,$E297)))/(1-'1.Inputs'!$D$42)*$D297*(1+$G297)^(1-1))*('1.Inputs'!$D$48-'1.Inputs'!$D$49))/'1.Inputs'!$D$51</f>
        <v>760425307.70969868</v>
      </c>
      <c r="I297" s="36">
        <f ca="1">((('1.Inputs'!$D$37*12*IF(2=1,'1.Inputs'!$D$38,IF(2=2,'1.Inputs'!$D$39,$E297)))*$F297*(('1.Inputs'!$D$40)+(1-'1.Inputs'!$D$40)*(1+'1.Inputs'!$D$41))*(1+$G297)^(2-1))*'1.Inputs'!$D$47+(('1.Inputs'!$D$37*12*IF(2=1,'1.Inputs'!$D$38,IF(2=2,'1.Inputs'!$D$39,$E297)))/(1-'1.Inputs'!$D$42)*$D297*(1+$G297)^(2-1))*('1.Inputs'!$D$48-'1.Inputs'!$D$49))/'1.Inputs'!$D$51</f>
        <v>1104781046.7611973</v>
      </c>
      <c r="J297" s="36">
        <f ca="1">((('1.Inputs'!$D$37*12*IF(3=1,'1.Inputs'!$D$38,IF(3=2,'1.Inputs'!$D$39,$E297)))*$F297*(('1.Inputs'!$D$40)+(1-'1.Inputs'!$D$40)*(1+'1.Inputs'!$D$41))*(1+$G297)^(3-1))*'1.Inputs'!$D$47+(('1.Inputs'!$D$37*12*IF(3=1,'1.Inputs'!$D$38,IF(3=2,'1.Inputs'!$D$39,$E297)))/(1-'1.Inputs'!$D$42)*$D297*(1+$G297)^(3-1))*('1.Inputs'!$D$48-'1.Inputs'!$D$49))/'1.Inputs'!$D$51</f>
        <v>1314932071.1505818</v>
      </c>
      <c r="K297" s="36">
        <f ca="1">((('1.Inputs'!$D$37*12*IF(4=1,'1.Inputs'!$D$38,IF(4=2,'1.Inputs'!$D$39,$E297)))*$F297*(('1.Inputs'!$D$40)+(1-'1.Inputs'!$D$40)*(1+'1.Inputs'!$D$41))*(1+$G297)^(4-1))*'1.Inputs'!$D$47+(('1.Inputs'!$D$37*12*IF(4=1,'1.Inputs'!$D$38,IF(4=2,'1.Inputs'!$D$39,$E297)))/(1-'1.Inputs'!$D$42)*$D297*(1+$G297)^(4-1))*('1.Inputs'!$D$48-'1.Inputs'!$D$49))/'1.Inputs'!$D$51</f>
        <v>1364567222.4074066</v>
      </c>
      <c r="L297" s="36">
        <f ca="1">((('1.Inputs'!$D$37*12*IF(5=1,'1.Inputs'!$D$38,IF(5=2,'1.Inputs'!$D$39,$E297)))*$F297*(('1.Inputs'!$D$40)+(1-'1.Inputs'!$D$40)*(1+'1.Inputs'!$D$41))*(1+$G297)^(5-1))*'1.Inputs'!$D$47+(('1.Inputs'!$D$37*12*IF(5=1,'1.Inputs'!$D$38,IF(5=2,'1.Inputs'!$D$39,$E297)))/(1-'1.Inputs'!$D$42)*$D297*(1+$G297)^(5-1))*('1.Inputs'!$D$48-'1.Inputs'!$D$49))/'1.Inputs'!$D$51</f>
        <v>1416075967.208977</v>
      </c>
      <c r="M297" s="36">
        <f ca="1">((('1.Inputs'!$D$37*12*IF(6=1,'1.Inputs'!$D$38,IF(6=2,'1.Inputs'!$D$39,$E297)))*$F297*(('1.Inputs'!$D$40)+(1-'1.Inputs'!$D$40)*(1+'1.Inputs'!$D$41))*(1+$G297)^(6-1))*'1.Inputs'!$D$47+(('1.Inputs'!$D$37*12*IF(6=1,'1.Inputs'!$D$38,IF(6=2,'1.Inputs'!$D$39,$E297)))/(1-'1.Inputs'!$D$42)*$D297*(1+$G297)^(6-1))*('1.Inputs'!$D$48-'1.Inputs'!$D$49))/'1.Inputs'!$D$51</f>
        <v>1469529028.6755435</v>
      </c>
      <c r="N297" s="36">
        <f ca="1">((('1.Inputs'!$D$37*12*IF(7=1,'1.Inputs'!$D$38,IF(7=2,'1.Inputs'!$D$39,$E297)))*$F297*(('1.Inputs'!$D$40)+(1-'1.Inputs'!$D$40)*(1+'1.Inputs'!$D$41))*(1+$G297)^(7-1))*'1.Inputs'!$D$47+(('1.Inputs'!$D$37*12*IF(7=1,'1.Inputs'!$D$38,IF(7=2,'1.Inputs'!$D$39,$E297)))/(1-'1.Inputs'!$D$42)*$D297*(1+$G297)^(7-1))*('1.Inputs'!$D$48-'1.Inputs'!$D$49))/'1.Inputs'!$D$51</f>
        <v>1524999799.5350459</v>
      </c>
      <c r="O297" s="36">
        <f ca="1">((('1.Inputs'!$D$37*12*IF(8=1,'1.Inputs'!$D$38,IF(8=2,'1.Inputs'!$D$39,$E297)))*$F297*(('1.Inputs'!$D$40)+(1-'1.Inputs'!$D$40)*(1+'1.Inputs'!$D$41))*(1+$G297)^(8-1))*'1.Inputs'!$D$47+(('1.Inputs'!$D$37*12*IF(8=1,'1.Inputs'!$D$38,IF(8=2,'1.Inputs'!$D$39,$E297)))/(1-'1.Inputs'!$D$42)*$D297*(1+$G297)^(8-1))*('1.Inputs'!$D$48-'1.Inputs'!$D$49))/'1.Inputs'!$D$51</f>
        <v>1582564442.8936307</v>
      </c>
      <c r="P297" s="36">
        <f ca="1">((('1.Inputs'!$D$37*12*IF(9=1,'1.Inputs'!$D$38,IF(9=2,'1.Inputs'!$D$39,$E297)))*$F297*(('1.Inputs'!$D$40)+(1-'1.Inputs'!$D$40)*(1+'1.Inputs'!$D$41))*(1+$G297)^(9-1))*'1.Inputs'!$D$47+(('1.Inputs'!$D$37*12*IF(9=1,'1.Inputs'!$D$38,IF(9=2,'1.Inputs'!$D$39,$E297)))/(1-'1.Inputs'!$D$42)*$D297*(1+$G297)^(9-1))*('1.Inputs'!$D$48-'1.Inputs'!$D$49))/'1.Inputs'!$D$51</f>
        <v>1642301996.8099821</v>
      </c>
      <c r="Q297" s="36">
        <f ca="1">((('1.Inputs'!$D$37*12*IF(10=1,'1.Inputs'!$D$38,IF(10=2,'1.Inputs'!$D$39,$E297)))*$F297*(('1.Inputs'!$D$40)+(1-'1.Inputs'!$D$40)*(1+'1.Inputs'!$D$41))*(1+$G297)^(10-1))*'1.Inputs'!$D$47+(('1.Inputs'!$D$37*12*IF(10=1,'1.Inputs'!$D$38,IF(10=2,'1.Inputs'!$D$39,$E297)))/(1-'1.Inputs'!$D$42)*$D297*(1+$G297)^(10-1))*('1.Inputs'!$D$48-'1.Inputs'!$D$49))/'1.Inputs'!$D$51</f>
        <v>1704294482.8170505</v>
      </c>
      <c r="R297" s="36">
        <f>-'1.Inputs'!$D$24</f>
        <v>-2050000000</v>
      </c>
      <c r="S297" s="36">
        <f ca="1">((('1.Inputs'!$D$37*12*IF(1=1,'1.Inputs'!$D$38,IF(1=2,'1.Inputs'!$D$39,$E297)))*$F297*(('1.Inputs'!$D$40)+(1-'1.Inputs'!$D$40)*(1+'1.Inputs'!$D$41))*(1+$G297)^(1-1))-(('1.Inputs'!$D$37*12*IF(1=1,'1.Inputs'!$D$38,IF(1=2,'1.Inputs'!$D$39,$E297)))/(1-'1.Inputs'!$D$42)*$D297*(1+$G297)^(1-1))-('1.Inputs'!$D$37*12*IF(1=1,'1.Inputs'!$D$38,IF(1=2,'1.Inputs'!$D$39,$E297)))*'1.Inputs'!$D$43*(1+$G297)^(1-1)-'1.Inputs'!$D$44*(1+$G297)^(1-1)-('1.Inputs'!$D$20/'1.Inputs'!$D$27+'1.Inputs'!$D$23/'1.Inputs'!$D$28))-MAX(0,((('1.Inputs'!$D$37*12*IF(1=1,'1.Inputs'!$D$38,IF(1=2,'1.Inputs'!$D$39,$E297)))*$F297*(('1.Inputs'!$D$40)+(1-'1.Inputs'!$D$40)*(1+'1.Inputs'!$D$41))*(1+$G297)^(1-1))-(('1.Inputs'!$D$37*12*IF(1=1,'1.Inputs'!$D$38,IF(1=2,'1.Inputs'!$D$39,$E297)))/(1-'1.Inputs'!$D$42)*$D297*(1+$G297)^(1-1))-('1.Inputs'!$D$37*12*IF(1=1,'1.Inputs'!$D$38,IF(1=2,'1.Inputs'!$D$39,$E297)))*'1.Inputs'!$D$43*(1+$G297)^(1-1)-'1.Inputs'!$D$44*(1+$G297)^(1-1)-('1.Inputs'!$D$20/'1.Inputs'!$D$27+'1.Inputs'!$D$23/'1.Inputs'!$D$28)))*'1.Inputs'!$D$53+('1.Inputs'!$D$20/'1.Inputs'!$D$27+'1.Inputs'!$D$23/'1.Inputs'!$D$28)-H297</f>
        <v>-529052827.01997197</v>
      </c>
      <c r="T297" s="36">
        <f ca="1">((('1.Inputs'!$D$37*12*IF(2=1,'1.Inputs'!$D$38,IF(2=2,'1.Inputs'!$D$39,$E297)))*$F297*(('1.Inputs'!$D$40)+(1-'1.Inputs'!$D$40)*(1+'1.Inputs'!$D$41))*(1+$G297)^(2-1))-(('1.Inputs'!$D$37*12*IF(2=1,'1.Inputs'!$D$38,IF(2=2,'1.Inputs'!$D$39,$E297)))/(1-'1.Inputs'!$D$42)*$D297*(1+$G297)^(2-1))-('1.Inputs'!$D$37*12*IF(2=1,'1.Inputs'!$D$38,IF(2=2,'1.Inputs'!$D$39,$E297)))*'1.Inputs'!$D$43*(1+$G297)^(2-1)-'1.Inputs'!$D$44*(1+$G297)^(2-1)-('1.Inputs'!$D$20/'1.Inputs'!$D$27+'1.Inputs'!$D$23/'1.Inputs'!$D$28))-MAX(0,((('1.Inputs'!$D$37*12*IF(2=1,'1.Inputs'!$D$38,IF(2=2,'1.Inputs'!$D$39,$E297)))*$F297*(('1.Inputs'!$D$40)+(1-'1.Inputs'!$D$40)*(1+'1.Inputs'!$D$41))*(1+$G297)^(2-1))-(('1.Inputs'!$D$37*12*IF(2=1,'1.Inputs'!$D$38,IF(2=2,'1.Inputs'!$D$39,$E297)))/(1-'1.Inputs'!$D$42)*$D297*(1+$G297)^(2-1))-('1.Inputs'!$D$37*12*IF(2=1,'1.Inputs'!$D$38,IF(2=2,'1.Inputs'!$D$39,$E297)))*'1.Inputs'!$D$43*(1+$G297)^(2-1)-'1.Inputs'!$D$44*(1+$G297)^(2-1)-('1.Inputs'!$D$20/'1.Inputs'!$D$27+'1.Inputs'!$D$23/'1.Inputs'!$D$28)))*'1.Inputs'!$D$53+('1.Inputs'!$D$20/'1.Inputs'!$D$27+'1.Inputs'!$D$23/'1.Inputs'!$D$28)-(I297-H297)</f>
        <v>213228785.17735398</v>
      </c>
      <c r="U297" s="36">
        <f ca="1">((('1.Inputs'!$D$37*12*IF(3=1,'1.Inputs'!$D$38,IF(3=2,'1.Inputs'!$D$39,$E297)))*$F297*(('1.Inputs'!$D$40)+(1-'1.Inputs'!$D$40)*(1+'1.Inputs'!$D$41))*(1+$G297)^(3-1))-(('1.Inputs'!$D$37*12*IF(3=1,'1.Inputs'!$D$38,IF(3=2,'1.Inputs'!$D$39,$E297)))/(1-'1.Inputs'!$D$42)*$D297*(1+$G297)^(3-1))-('1.Inputs'!$D$37*12*IF(3=1,'1.Inputs'!$D$38,IF(3=2,'1.Inputs'!$D$39,$E297)))*'1.Inputs'!$D$43*(1+$G297)^(3-1)-'1.Inputs'!$D$44*(1+$G297)^(3-1)-('1.Inputs'!$D$20/'1.Inputs'!$D$27+'1.Inputs'!$D$23/'1.Inputs'!$D$28))-MAX(0,((('1.Inputs'!$D$37*12*IF(3=1,'1.Inputs'!$D$38,IF(3=2,'1.Inputs'!$D$39,$E297)))*$F297*(('1.Inputs'!$D$40)+(1-'1.Inputs'!$D$40)*(1+'1.Inputs'!$D$41))*(1+$G297)^(3-1))-(('1.Inputs'!$D$37*12*IF(3=1,'1.Inputs'!$D$38,IF(3=2,'1.Inputs'!$D$39,$E297)))/(1-'1.Inputs'!$D$42)*$D297*(1+$G297)^(3-1))-('1.Inputs'!$D$37*12*IF(3=1,'1.Inputs'!$D$38,IF(3=2,'1.Inputs'!$D$39,$E297)))*'1.Inputs'!$D$43*(1+$G297)^(3-1)-'1.Inputs'!$D$44*(1+$G297)^(3-1)-('1.Inputs'!$D$20/'1.Inputs'!$D$27+'1.Inputs'!$D$23/'1.Inputs'!$D$28)))*'1.Inputs'!$D$53+('1.Inputs'!$D$20/'1.Inputs'!$D$27+'1.Inputs'!$D$23/'1.Inputs'!$D$28)-(J297-I297)</f>
        <v>537072353.23747349</v>
      </c>
      <c r="V297" s="36">
        <f ca="1">((('1.Inputs'!$D$37*12*IF(4=1,'1.Inputs'!$D$38,IF(4=2,'1.Inputs'!$D$39,$E297)))*$F297*(('1.Inputs'!$D$40)+(1-'1.Inputs'!$D$40)*(1+'1.Inputs'!$D$41))*(1+$G297)^(4-1))-(('1.Inputs'!$D$37*12*IF(4=1,'1.Inputs'!$D$38,IF(4=2,'1.Inputs'!$D$39,$E297)))/(1-'1.Inputs'!$D$42)*$D297*(1+$G297)^(4-1))-('1.Inputs'!$D$37*12*IF(4=1,'1.Inputs'!$D$38,IF(4=2,'1.Inputs'!$D$39,$E297)))*'1.Inputs'!$D$43*(1+$G297)^(4-1)-'1.Inputs'!$D$44*(1+$G297)^(4-1)-('1.Inputs'!$D$20/'1.Inputs'!$D$27+'1.Inputs'!$D$23/'1.Inputs'!$D$28))-MAX(0,((('1.Inputs'!$D$37*12*IF(4=1,'1.Inputs'!$D$38,IF(4=2,'1.Inputs'!$D$39,$E297)))*$F297*(('1.Inputs'!$D$40)+(1-'1.Inputs'!$D$40)*(1+'1.Inputs'!$D$41))*(1+$G297)^(4-1))-(('1.Inputs'!$D$37*12*IF(4=1,'1.Inputs'!$D$38,IF(4=2,'1.Inputs'!$D$39,$E297)))/(1-'1.Inputs'!$D$42)*$D297*(1+$G297)^(4-1))-('1.Inputs'!$D$37*12*IF(4=1,'1.Inputs'!$D$38,IF(4=2,'1.Inputs'!$D$39,$E297)))*'1.Inputs'!$D$43*(1+$G297)^(4-1)-'1.Inputs'!$D$44*(1+$G297)^(4-1)-('1.Inputs'!$D$20/'1.Inputs'!$D$27+'1.Inputs'!$D$23/'1.Inputs'!$D$28)))*'1.Inputs'!$D$53+('1.Inputs'!$D$20/'1.Inputs'!$D$27+'1.Inputs'!$D$23/'1.Inputs'!$D$28)-(K297-J297)</f>
        <v>724010339.90465772</v>
      </c>
      <c r="W297" s="36">
        <f ca="1">((('1.Inputs'!$D$37*12*IF(5=1,'1.Inputs'!$D$38,IF(5=2,'1.Inputs'!$D$39,$E297)))*$F297*(('1.Inputs'!$D$40)+(1-'1.Inputs'!$D$40)*(1+'1.Inputs'!$D$41))*(1+$G297)^(5-1))-(('1.Inputs'!$D$37*12*IF(5=1,'1.Inputs'!$D$38,IF(5=2,'1.Inputs'!$D$39,$E297)))/(1-'1.Inputs'!$D$42)*$D297*(1+$G297)^(5-1))-('1.Inputs'!$D$37*12*IF(5=1,'1.Inputs'!$D$38,IF(5=2,'1.Inputs'!$D$39,$E297)))*'1.Inputs'!$D$43*(1+$G297)^(5-1)-'1.Inputs'!$D$44*(1+$G297)^(5-1)-('1.Inputs'!$D$20/'1.Inputs'!$D$27+'1.Inputs'!$D$23/'1.Inputs'!$D$28))-MAX(0,((('1.Inputs'!$D$37*12*IF(5=1,'1.Inputs'!$D$38,IF(5=2,'1.Inputs'!$D$39,$E297)))*$F297*(('1.Inputs'!$D$40)+(1-'1.Inputs'!$D$40)*(1+'1.Inputs'!$D$41))*(1+$G297)^(5-1))-(('1.Inputs'!$D$37*12*IF(5=1,'1.Inputs'!$D$38,IF(5=2,'1.Inputs'!$D$39,$E297)))/(1-'1.Inputs'!$D$42)*$D297*(1+$G297)^(5-1))-('1.Inputs'!$D$37*12*IF(5=1,'1.Inputs'!$D$38,IF(5=2,'1.Inputs'!$D$39,$E297)))*'1.Inputs'!$D$43*(1+$G297)^(5-1)-'1.Inputs'!$D$44*(1+$G297)^(5-1)-('1.Inputs'!$D$20/'1.Inputs'!$D$27+'1.Inputs'!$D$23/'1.Inputs'!$D$28)))*'1.Inputs'!$D$53+('1.Inputs'!$D$20/'1.Inputs'!$D$27+'1.Inputs'!$D$23/'1.Inputs'!$D$28)-(L297-K297)</f>
        <v>749556223.66000319</v>
      </c>
      <c r="X297" s="36">
        <f ca="1">((('1.Inputs'!$D$37*12*IF(6=1,'1.Inputs'!$D$38,IF(6=2,'1.Inputs'!$D$39,$E297)))*$F297*(('1.Inputs'!$D$40)+(1-'1.Inputs'!$D$40)*(1+'1.Inputs'!$D$41))*(1+$G297)^(6-1))-(('1.Inputs'!$D$37*12*IF(6=1,'1.Inputs'!$D$38,IF(6=2,'1.Inputs'!$D$39,$E297)))/(1-'1.Inputs'!$D$42)*$D297*(1+$G297)^(6-1))-('1.Inputs'!$D$37*12*IF(6=1,'1.Inputs'!$D$38,IF(6=2,'1.Inputs'!$D$39,$E297)))*'1.Inputs'!$D$43*(1+$G297)^(6-1)-'1.Inputs'!$D$44*(1+$G297)^(6-1)-('1.Inputs'!$D$20/'1.Inputs'!$D$27+'1.Inputs'!$D$23/'1.Inputs'!$D$28))-MAX(0,((('1.Inputs'!$D$37*12*IF(6=1,'1.Inputs'!$D$38,IF(6=2,'1.Inputs'!$D$39,$E297)))*$F297*(('1.Inputs'!$D$40)+(1-'1.Inputs'!$D$40)*(1+'1.Inputs'!$D$41))*(1+$G297)^(6-1))-(('1.Inputs'!$D$37*12*IF(6=1,'1.Inputs'!$D$38,IF(6=2,'1.Inputs'!$D$39,$E297)))/(1-'1.Inputs'!$D$42)*$D297*(1+$G297)^(6-1))-('1.Inputs'!$D$37*12*IF(6=1,'1.Inputs'!$D$38,IF(6=2,'1.Inputs'!$D$39,$E297)))*'1.Inputs'!$D$43*(1+$G297)^(6-1)-'1.Inputs'!$D$44*(1+$G297)^(6-1)-('1.Inputs'!$D$20/'1.Inputs'!$D$27+'1.Inputs'!$D$23/'1.Inputs'!$D$28)))*'1.Inputs'!$D$53+('1.Inputs'!$D$20/'1.Inputs'!$D$27+'1.Inputs'!$D$23/'1.Inputs'!$D$28)-(M297-L297)</f>
        <v>776066395.8618803</v>
      </c>
      <c r="Y297" s="36">
        <f ca="1">((('1.Inputs'!$D$37*12*IF(7=1,'1.Inputs'!$D$38,IF(7=2,'1.Inputs'!$D$39,$E297)))*$F297*(('1.Inputs'!$D$40)+(1-'1.Inputs'!$D$40)*(1+'1.Inputs'!$D$41))*(1+$G297)^(7-1))-(('1.Inputs'!$D$37*12*IF(7=1,'1.Inputs'!$D$38,IF(7=2,'1.Inputs'!$D$39,$E297)))/(1-'1.Inputs'!$D$42)*$D297*(1+$G297)^(7-1))-('1.Inputs'!$D$37*12*IF(7=1,'1.Inputs'!$D$38,IF(7=2,'1.Inputs'!$D$39,$E297)))*'1.Inputs'!$D$43*(1+$G297)^(7-1)-'1.Inputs'!$D$44*(1+$G297)^(7-1)-('1.Inputs'!$D$20/'1.Inputs'!$D$27+'1.Inputs'!$D$23/'1.Inputs'!$D$28))-MAX(0,((('1.Inputs'!$D$37*12*IF(7=1,'1.Inputs'!$D$38,IF(7=2,'1.Inputs'!$D$39,$E297)))*$F297*(('1.Inputs'!$D$40)+(1-'1.Inputs'!$D$40)*(1+'1.Inputs'!$D$41))*(1+$G297)^(7-1))-(('1.Inputs'!$D$37*12*IF(7=1,'1.Inputs'!$D$38,IF(7=2,'1.Inputs'!$D$39,$E297)))/(1-'1.Inputs'!$D$42)*$D297*(1+$G297)^(7-1))-('1.Inputs'!$D$37*12*IF(7=1,'1.Inputs'!$D$38,IF(7=2,'1.Inputs'!$D$39,$E297)))*'1.Inputs'!$D$43*(1+$G297)^(7-1)-'1.Inputs'!$D$44*(1+$G297)^(7-1)-('1.Inputs'!$D$20/'1.Inputs'!$D$27+'1.Inputs'!$D$23/'1.Inputs'!$D$28)))*'1.Inputs'!$D$53+('1.Inputs'!$D$20/'1.Inputs'!$D$27+'1.Inputs'!$D$23/'1.Inputs'!$D$28)-(N297-M297)</f>
        <v>803577255.80721927</v>
      </c>
      <c r="Z297" s="36">
        <f ca="1">((('1.Inputs'!$D$37*12*IF(8=1,'1.Inputs'!$D$38,IF(8=2,'1.Inputs'!$D$39,$E297)))*$F297*(('1.Inputs'!$D$40)+(1-'1.Inputs'!$D$40)*(1+'1.Inputs'!$D$41))*(1+$G297)^(8-1))-(('1.Inputs'!$D$37*12*IF(8=1,'1.Inputs'!$D$38,IF(8=2,'1.Inputs'!$D$39,$E297)))/(1-'1.Inputs'!$D$42)*$D297*(1+$G297)^(8-1))-('1.Inputs'!$D$37*12*IF(8=1,'1.Inputs'!$D$38,IF(8=2,'1.Inputs'!$D$39,$E297)))*'1.Inputs'!$D$43*(1+$G297)^(8-1)-'1.Inputs'!$D$44*(1+$G297)^(8-1)-('1.Inputs'!$D$20/'1.Inputs'!$D$27+'1.Inputs'!$D$23/'1.Inputs'!$D$28))-MAX(0,((('1.Inputs'!$D$37*12*IF(8=1,'1.Inputs'!$D$38,IF(8=2,'1.Inputs'!$D$39,$E297)))*$F297*(('1.Inputs'!$D$40)+(1-'1.Inputs'!$D$40)*(1+'1.Inputs'!$D$41))*(1+$G297)^(8-1))-(('1.Inputs'!$D$37*12*IF(8=1,'1.Inputs'!$D$38,IF(8=2,'1.Inputs'!$D$39,$E297)))/(1-'1.Inputs'!$D$42)*$D297*(1+$G297)^(8-1))-('1.Inputs'!$D$37*12*IF(8=1,'1.Inputs'!$D$38,IF(8=2,'1.Inputs'!$D$39,$E297)))*'1.Inputs'!$D$43*(1+$G297)^(8-1)-'1.Inputs'!$D$44*(1+$G297)^(8-1)-('1.Inputs'!$D$20/'1.Inputs'!$D$27+'1.Inputs'!$D$23/'1.Inputs'!$D$28)))*'1.Inputs'!$D$53+('1.Inputs'!$D$20/'1.Inputs'!$D$27+'1.Inputs'!$D$23/'1.Inputs'!$D$28)-(O297-N297)</f>
        <v>832126576.76856899</v>
      </c>
      <c r="AA297" s="36">
        <f ca="1">((('1.Inputs'!$D$37*12*IF(9=1,'1.Inputs'!$D$38,IF(9=2,'1.Inputs'!$D$39,$E297)))*$F297*(('1.Inputs'!$D$40)+(1-'1.Inputs'!$D$40)*(1+'1.Inputs'!$D$41))*(1+$G297)^(9-1))-(('1.Inputs'!$D$37*12*IF(9=1,'1.Inputs'!$D$38,IF(9=2,'1.Inputs'!$D$39,$E297)))/(1-'1.Inputs'!$D$42)*$D297*(1+$G297)^(9-1))-('1.Inputs'!$D$37*12*IF(9=1,'1.Inputs'!$D$38,IF(9=2,'1.Inputs'!$D$39,$E297)))*'1.Inputs'!$D$43*(1+$G297)^(9-1)-'1.Inputs'!$D$44*(1+$G297)^(9-1)-('1.Inputs'!$D$20/'1.Inputs'!$D$27+'1.Inputs'!$D$23/'1.Inputs'!$D$28))-MAX(0,((('1.Inputs'!$D$37*12*IF(9=1,'1.Inputs'!$D$38,IF(9=2,'1.Inputs'!$D$39,$E297)))*$F297*(('1.Inputs'!$D$40)+(1-'1.Inputs'!$D$40)*(1+'1.Inputs'!$D$41))*(1+$G297)^(9-1))-(('1.Inputs'!$D$37*12*IF(9=1,'1.Inputs'!$D$38,IF(9=2,'1.Inputs'!$D$39,$E297)))/(1-'1.Inputs'!$D$42)*$D297*(1+$G297)^(9-1))-('1.Inputs'!$D$37*12*IF(9=1,'1.Inputs'!$D$38,IF(9=2,'1.Inputs'!$D$39,$E297)))*'1.Inputs'!$D$43*(1+$G297)^(9-1)-'1.Inputs'!$D$44*(1+$G297)^(9-1)-('1.Inputs'!$D$20/'1.Inputs'!$D$27+'1.Inputs'!$D$23/'1.Inputs'!$D$28)))*'1.Inputs'!$D$53+('1.Inputs'!$D$20/'1.Inputs'!$D$27+'1.Inputs'!$D$23/'1.Inputs'!$D$28)-(P297-O297)</f>
        <v>861753557.85798597</v>
      </c>
      <c r="AB297" s="36">
        <f ca="1">((('1.Inputs'!$D$37*12*IF(10=1,'1.Inputs'!$D$38,IF(10=2,'1.Inputs'!$D$39,$E297)))*$F297*(('1.Inputs'!$D$40)+(1-'1.Inputs'!$D$40)*(1+'1.Inputs'!$D$41))*(1+$G297)^(10-1))-(('1.Inputs'!$D$37*12*IF(10=1,'1.Inputs'!$D$38,IF(10=2,'1.Inputs'!$D$39,$E297)))/(1-'1.Inputs'!$D$42)*$D297*(1+$G297)^(10-1))-('1.Inputs'!$D$37*12*IF(10=1,'1.Inputs'!$D$38,IF(10=2,'1.Inputs'!$D$39,$E297)))*'1.Inputs'!$D$43*(1+$G297)^(10-1)-'1.Inputs'!$D$44*(1+$G297)^(10-1)-('1.Inputs'!$D$20/'1.Inputs'!$D$27+'1.Inputs'!$D$23/'1.Inputs'!$D$28))-MAX(0,((('1.Inputs'!$D$37*12*IF(10=1,'1.Inputs'!$D$38,IF(10=2,'1.Inputs'!$D$39,$E297)))*$F297*(('1.Inputs'!$D$40)+(1-'1.Inputs'!$D$40)*(1+'1.Inputs'!$D$41))*(1+$G297)^(10-1))-(('1.Inputs'!$D$37*12*IF(10=1,'1.Inputs'!$D$38,IF(10=2,'1.Inputs'!$D$39,$E297)))/(1-'1.Inputs'!$D$42)*$D297*(1+$G297)^(10-1))-('1.Inputs'!$D$37*12*IF(10=1,'1.Inputs'!$D$38,IF(10=2,'1.Inputs'!$D$39,$E297)))*'1.Inputs'!$D$43*(1+$G297)^(10-1)-'1.Inputs'!$D$44*(1+$G297)^(10-1)-('1.Inputs'!$D$20/'1.Inputs'!$D$27+'1.Inputs'!$D$23/'1.Inputs'!$D$28)))*'1.Inputs'!$D$53+('1.Inputs'!$D$20/'1.Inputs'!$D$27+'1.Inputs'!$D$23/'1.Inputs'!$D$28)-(Q297-P297)+(('1.Inputs'!$D$20+'1.Inputs'!$D$23-('1.Inputs'!$D$20/'1.Inputs'!$D$27+'1.Inputs'!$D$23/'1.Inputs'!$D$28)*'1.Inputs'!$D$10)*'1.Inputs'!$D$60+'1.Inputs'!$D$19*'1.Inputs'!$D$59+Q297)</f>
        <v>3296793360.6656942</v>
      </c>
      <c r="AC297" s="36">
        <f ca="1">S297-AC$13-AC$14+MIN(AC$13,MAX(0,((('1.Inputs'!$D$37*12*IF(1=1,'1.Inputs'!$D$38,IF(1=2,'1.Inputs'!$D$39,$E297)))*$F297*(('1.Inputs'!$D$40)+(1-'1.Inputs'!$D$40)*(1+'1.Inputs'!$D$41))*(1+$G297)^(1-1))-(('1.Inputs'!$D$37*12*IF(1=1,'1.Inputs'!$D$38,IF(1=2,'1.Inputs'!$D$39,$E297)))/(1-'1.Inputs'!$D$42)*$D297*(1+$G297)^(1-1))-('1.Inputs'!$D$37*12*IF(1=1,'1.Inputs'!$D$38,IF(1=2,'1.Inputs'!$D$39,$E297)))*'1.Inputs'!$D$43*(1+$G297)^(1-1)-'1.Inputs'!$D$44*(1+$G297)^(1-1)-('1.Inputs'!$D$20/'1.Inputs'!$D$27+'1.Inputs'!$D$23/'1.Inputs'!$D$28))))*'1.Inputs'!$D$53</f>
        <v>-624992827.01997197</v>
      </c>
      <c r="AD297" s="36">
        <f ca="1">T297-AD$13-AD$14+MIN(AD$13,MAX(0,((('1.Inputs'!$D$37*12*IF(2=1,'1.Inputs'!$D$38,IF(2=2,'1.Inputs'!$D$39,$E297)))*$F297*(('1.Inputs'!$D$40)+(1-'1.Inputs'!$D$40)*(1+'1.Inputs'!$D$41))*(1+$G297)^(2-1))-(('1.Inputs'!$D$37*12*IF(2=1,'1.Inputs'!$D$38,IF(2=2,'1.Inputs'!$D$39,$E297)))/(1-'1.Inputs'!$D$42)*$D297*(1+$G297)^(2-1))-('1.Inputs'!$D$37*12*IF(2=1,'1.Inputs'!$D$38,IF(2=2,'1.Inputs'!$D$39,$E297)))*'1.Inputs'!$D$43*(1+$G297)^(2-1)-'1.Inputs'!$D$44*(1+$G297)^(2-1)-('1.Inputs'!$D$20/'1.Inputs'!$D$27+'1.Inputs'!$D$23/'1.Inputs'!$D$28))))*'1.Inputs'!$D$53</f>
        <v>117288785.17735398</v>
      </c>
      <c r="AE297" s="36">
        <f ca="1">U297-AE$13-AE$14+MIN(AE$13,MAX(0,((('1.Inputs'!$D$37*12*IF(3=1,'1.Inputs'!$D$38,IF(3=2,'1.Inputs'!$D$39,$E297)))*$F297*(('1.Inputs'!$D$40)+(1-'1.Inputs'!$D$40)*(1+'1.Inputs'!$D$41))*(1+$G297)^(3-1))-(('1.Inputs'!$D$37*12*IF(3=1,'1.Inputs'!$D$38,IF(3=2,'1.Inputs'!$D$39,$E297)))/(1-'1.Inputs'!$D$42)*$D297*(1+$G297)^(3-1))-('1.Inputs'!$D$37*12*IF(3=1,'1.Inputs'!$D$38,IF(3=2,'1.Inputs'!$D$39,$E297)))*'1.Inputs'!$D$43*(1+$G297)^(3-1)-'1.Inputs'!$D$44*(1+$G297)^(3-1)-('1.Inputs'!$D$20/'1.Inputs'!$D$27+'1.Inputs'!$D$23/'1.Inputs'!$D$28))))*'1.Inputs'!$D$53</f>
        <v>195132353.23747349</v>
      </c>
      <c r="AF297" s="36">
        <f ca="1">V297-AF$13-AF$14+MIN(AF$13,MAX(0,((('1.Inputs'!$D$37*12*IF(4=1,'1.Inputs'!$D$38,IF(4=2,'1.Inputs'!$D$39,$E297)))*$F297*(('1.Inputs'!$D$40)+(1-'1.Inputs'!$D$40)*(1+'1.Inputs'!$D$41))*(1+$G297)^(4-1))-(('1.Inputs'!$D$37*12*IF(4=1,'1.Inputs'!$D$38,IF(4=2,'1.Inputs'!$D$39,$E297)))/(1-'1.Inputs'!$D$42)*$D297*(1+$G297)^(4-1))-('1.Inputs'!$D$37*12*IF(4=1,'1.Inputs'!$D$38,IF(4=2,'1.Inputs'!$D$39,$E297)))*'1.Inputs'!$D$43*(1+$G297)^(4-1)-'1.Inputs'!$D$44*(1+$G297)^(4-1)-('1.Inputs'!$D$20/'1.Inputs'!$D$27+'1.Inputs'!$D$23/'1.Inputs'!$D$28))))*'1.Inputs'!$D$53</f>
        <v>401258339.90465772</v>
      </c>
      <c r="AG297" s="36">
        <f ca="1">W297-AG$13-AG$14+MIN(AG$13,MAX(0,((('1.Inputs'!$D$37*12*IF(5=1,'1.Inputs'!$D$38,IF(5=2,'1.Inputs'!$D$39,$E297)))*$F297*(('1.Inputs'!$D$40)+(1-'1.Inputs'!$D$40)*(1+'1.Inputs'!$D$41))*(1+$G297)^(5-1))-(('1.Inputs'!$D$37*12*IF(5=1,'1.Inputs'!$D$38,IF(5=2,'1.Inputs'!$D$39,$E297)))/(1-'1.Inputs'!$D$42)*$D297*(1+$G297)^(5-1))-('1.Inputs'!$D$37*12*IF(5=1,'1.Inputs'!$D$38,IF(5=2,'1.Inputs'!$D$39,$E297)))*'1.Inputs'!$D$43*(1+$G297)^(5-1)-'1.Inputs'!$D$44*(1+$G297)^(5-1)-('1.Inputs'!$D$20/'1.Inputs'!$D$27+'1.Inputs'!$D$23/'1.Inputs'!$D$28))))*'1.Inputs'!$D$53</f>
        <v>445992223.66000319</v>
      </c>
      <c r="AH297" s="36">
        <f ca="1">X297-AH$13-AH$14+MIN(AH$13,MAX(0,((('1.Inputs'!$D$37*12*IF(6=1,'1.Inputs'!$D$38,IF(6=2,'1.Inputs'!$D$39,$E297)))*$F297*(('1.Inputs'!$D$40)+(1-'1.Inputs'!$D$40)*(1+'1.Inputs'!$D$41))*(1+$G297)^(6-1))-(('1.Inputs'!$D$37*12*IF(6=1,'1.Inputs'!$D$38,IF(6=2,'1.Inputs'!$D$39,$E297)))/(1-'1.Inputs'!$D$42)*$D297*(1+$G297)^(6-1))-('1.Inputs'!$D$37*12*IF(6=1,'1.Inputs'!$D$38,IF(6=2,'1.Inputs'!$D$39,$E297)))*'1.Inputs'!$D$43*(1+$G297)^(6-1)-'1.Inputs'!$D$44*(1+$G297)^(6-1)-('1.Inputs'!$D$20/'1.Inputs'!$D$27+'1.Inputs'!$D$23/'1.Inputs'!$D$28))))*'1.Inputs'!$D$53</f>
        <v>491690395.8618803</v>
      </c>
      <c r="AI297" s="36">
        <f ca="1">Y297-AI$13-AI$14+MIN(AI$13,MAX(0,((('1.Inputs'!$D$37*12*IF(7=1,'1.Inputs'!$D$38,IF(7=2,'1.Inputs'!$D$39,$E297)))*$F297*(('1.Inputs'!$D$40)+(1-'1.Inputs'!$D$40)*(1+'1.Inputs'!$D$41))*(1+$G297)^(7-1))-(('1.Inputs'!$D$37*12*IF(7=1,'1.Inputs'!$D$38,IF(7=2,'1.Inputs'!$D$39,$E297)))/(1-'1.Inputs'!$D$42)*$D297*(1+$G297)^(7-1))-('1.Inputs'!$D$37*12*IF(7=1,'1.Inputs'!$D$38,IF(7=2,'1.Inputs'!$D$39,$E297)))*'1.Inputs'!$D$43*(1+$G297)^(7-1)-'1.Inputs'!$D$44*(1+$G297)^(7-1)-('1.Inputs'!$D$20/'1.Inputs'!$D$27+'1.Inputs'!$D$23/'1.Inputs'!$D$28))))*'1.Inputs'!$D$53</f>
        <v>538389255.80721927</v>
      </c>
      <c r="AJ297" s="36">
        <f ca="1">Z297-AJ$13-AJ$14+MIN(AJ$13,MAX(0,((('1.Inputs'!$D$37*12*IF(8=1,'1.Inputs'!$D$38,IF(8=2,'1.Inputs'!$D$39,$E297)))*$F297*(('1.Inputs'!$D$40)+(1-'1.Inputs'!$D$40)*(1+'1.Inputs'!$D$41))*(1+$G297)^(8-1))-(('1.Inputs'!$D$37*12*IF(8=1,'1.Inputs'!$D$38,IF(8=2,'1.Inputs'!$D$39,$E297)))/(1-'1.Inputs'!$D$42)*$D297*(1+$G297)^(8-1))-('1.Inputs'!$D$37*12*IF(8=1,'1.Inputs'!$D$38,IF(8=2,'1.Inputs'!$D$39,$E297)))*'1.Inputs'!$D$43*(1+$G297)^(8-1)-'1.Inputs'!$D$44*(1+$G297)^(8-1)-('1.Inputs'!$D$20/'1.Inputs'!$D$27+'1.Inputs'!$D$23/'1.Inputs'!$D$28))))*'1.Inputs'!$D$53</f>
        <v>832126576.76856899</v>
      </c>
      <c r="AK297" s="36">
        <f ca="1">AA297-AK$13-AK$14+MIN(AK$13,MAX(0,((('1.Inputs'!$D$37*12*IF(9=1,'1.Inputs'!$D$38,IF(9=2,'1.Inputs'!$D$39,$E297)))*$F297*(('1.Inputs'!$D$40)+(1-'1.Inputs'!$D$40)*(1+'1.Inputs'!$D$41))*(1+$G297)^(9-1))-(('1.Inputs'!$D$37*12*IF(9=1,'1.Inputs'!$D$38,IF(9=2,'1.Inputs'!$D$39,$E297)))/(1-'1.Inputs'!$D$42)*$D297*(1+$G297)^(9-1))-('1.Inputs'!$D$37*12*IF(9=1,'1.Inputs'!$D$38,IF(9=2,'1.Inputs'!$D$39,$E297)))*'1.Inputs'!$D$43*(1+$G297)^(9-1)-'1.Inputs'!$D$44*(1+$G297)^(9-1)-('1.Inputs'!$D$20/'1.Inputs'!$D$27+'1.Inputs'!$D$23/'1.Inputs'!$D$28))))*'1.Inputs'!$D$53</f>
        <v>861753557.85798597</v>
      </c>
      <c r="AL297" s="36">
        <f ca="1">AB297-AL$13-AL$14+MIN(AL$13,MAX(0,((('1.Inputs'!$D$37*12*IF(10=1,'1.Inputs'!$D$38,IF(10=2,'1.Inputs'!$D$39,$E297)))*$F297*(('1.Inputs'!$D$40)+(1-'1.Inputs'!$D$40)*(1+'1.Inputs'!$D$41))*(1+$G297)^(10-1))-(('1.Inputs'!$D$37*12*IF(10=1,'1.Inputs'!$D$38,IF(10=2,'1.Inputs'!$D$39,$E297)))/(1-'1.Inputs'!$D$42)*$D297*(1+$G297)^(10-1))-('1.Inputs'!$D$37*12*IF(10=1,'1.Inputs'!$D$38,IF(10=2,'1.Inputs'!$D$39,$E297)))*'1.Inputs'!$D$43*(1+$G297)^(10-1)-'1.Inputs'!$D$44*(1+$G297)^(10-1)-('1.Inputs'!$D$20/'1.Inputs'!$D$27+'1.Inputs'!$D$23/'1.Inputs'!$D$28))))*'1.Inputs'!$D$53+'1.Inputs'!$D$35</f>
        <v>4096793360.6656942</v>
      </c>
      <c r="AM297" s="48">
        <f ca="1">R297+NPV('1.Inputs'!$D$55,S297:AB297)</f>
        <v>1408304001.4299755</v>
      </c>
      <c r="AN297" s="48">
        <f ca="1">-('1.Inputs'!$D$24*(1-'1.Inputs'!$D$31)+'1.Inputs'!$D$35)+NPV('1.Inputs'!$D$54,AC297:AL297)</f>
        <v>4823647.117702961</v>
      </c>
      <c r="AO297" s="36">
        <f t="shared" ca="1" si="37"/>
        <v>-3.5843687467477774</v>
      </c>
      <c r="AP297" s="36">
        <f t="shared" ca="1" si="38"/>
        <v>1.3645130925748818</v>
      </c>
      <c r="AQ297" s="36">
        <f ca="1">'1.Inputs'!$D$35+MIN(SUM($AC297:AC297),SUM($AC297:AD297),SUM($AC297:AE297),SUM($AC297:AF297),SUM($AC297:AG297),SUM($AC297:AH297),SUM($AC297:AI297),SUM($AC297:AJ297),SUM($AC297:AK297),SUM($AC297:AL297))</f>
        <v>175007172.98002803</v>
      </c>
      <c r="AR297" s="36">
        <f ca="1">IF(AP297&lt;'1.Inputs'!$D$57,1,0)</f>
        <v>0</v>
      </c>
      <c r="AS297" s="36">
        <f t="shared" ca="1" si="39"/>
        <v>0</v>
      </c>
    </row>
    <row r="298" spans="2:45" ht="15" customHeight="1" x14ac:dyDescent="0.25">
      <c r="B298" s="36">
        <v>283</v>
      </c>
      <c r="C298" s="36">
        <f t="shared" ca="1" si="32"/>
        <v>0.58334417787483928</v>
      </c>
      <c r="D298" s="36">
        <f t="shared" ca="1" si="33"/>
        <v>19758.499771830662</v>
      </c>
      <c r="E298" s="47">
        <f t="shared" ca="1" si="34"/>
        <v>0.83874565892261166</v>
      </c>
      <c r="F298" s="36">
        <f t="shared" ca="1" si="35"/>
        <v>29390.194208156121</v>
      </c>
      <c r="G298" s="36">
        <f t="shared" ca="1" si="36"/>
        <v>4.3258755672597092E-2</v>
      </c>
      <c r="H298" s="36">
        <f ca="1">((('1.Inputs'!$D$37*12*IF(1=1,'1.Inputs'!$D$38,IF(1=2,'1.Inputs'!$D$39,$E298)))*$F298*(('1.Inputs'!$D$40)+(1-'1.Inputs'!$D$40)*(1+'1.Inputs'!$D$41))*(1+$G298)^(1-1))*'1.Inputs'!$D$47+(('1.Inputs'!$D$37*12*IF(1=1,'1.Inputs'!$D$38,IF(1=2,'1.Inputs'!$D$39,$E298)))/(1-'1.Inputs'!$D$42)*$D298*(1+$G298)^(1-1))*('1.Inputs'!$D$48-'1.Inputs'!$D$49))/'1.Inputs'!$D$51</f>
        <v>787636065.67045283</v>
      </c>
      <c r="I298" s="36">
        <f ca="1">((('1.Inputs'!$D$37*12*IF(2=1,'1.Inputs'!$D$38,IF(2=2,'1.Inputs'!$D$39,$E298)))*$F298*(('1.Inputs'!$D$40)+(1-'1.Inputs'!$D$40)*(1+'1.Inputs'!$D$41))*(1+$G298)^(2-1))*'1.Inputs'!$D$47+(('1.Inputs'!$D$37*12*IF(2=1,'1.Inputs'!$D$38,IF(2=2,'1.Inputs'!$D$39,$E298)))/(1-'1.Inputs'!$D$42)*$D298*(1+$G298)^(2-1))*('1.Inputs'!$D$48-'1.Inputs'!$D$49))/'1.Inputs'!$D$51</f>
        <v>1150391510.5119033</v>
      </c>
      <c r="J298" s="36">
        <f ca="1">((('1.Inputs'!$D$37*12*IF(3=1,'1.Inputs'!$D$38,IF(3=2,'1.Inputs'!$D$39,$E298)))*$F298*(('1.Inputs'!$D$40)+(1-'1.Inputs'!$D$40)*(1+'1.Inputs'!$D$41))*(1+$G298)^(3-1))*'1.Inputs'!$D$47+(('1.Inputs'!$D$37*12*IF(3=1,'1.Inputs'!$D$38,IF(3=2,'1.Inputs'!$D$39,$E298)))/(1-'1.Inputs'!$D$42)*$D298*(1+$G298)^(3-1))*('1.Inputs'!$D$48-'1.Inputs'!$D$49))/'1.Inputs'!$D$51</f>
        <v>1438036640.3945844</v>
      </c>
      <c r="K298" s="36">
        <f ca="1">((('1.Inputs'!$D$37*12*IF(4=1,'1.Inputs'!$D$38,IF(4=2,'1.Inputs'!$D$39,$E298)))*$F298*(('1.Inputs'!$D$40)+(1-'1.Inputs'!$D$40)*(1+'1.Inputs'!$D$41))*(1+$G298)^(4-1))*'1.Inputs'!$D$47+(('1.Inputs'!$D$37*12*IF(4=1,'1.Inputs'!$D$38,IF(4=2,'1.Inputs'!$D$39,$E298)))/(1-'1.Inputs'!$D$42)*$D298*(1+$G298)^(4-1))*('1.Inputs'!$D$48-'1.Inputs'!$D$49))/'1.Inputs'!$D$51</f>
        <v>1500244316.0696566</v>
      </c>
      <c r="L298" s="36">
        <f ca="1">((('1.Inputs'!$D$37*12*IF(5=1,'1.Inputs'!$D$38,IF(5=2,'1.Inputs'!$D$39,$E298)))*$F298*(('1.Inputs'!$D$40)+(1-'1.Inputs'!$D$40)*(1+'1.Inputs'!$D$41))*(1+$G298)^(5-1))*'1.Inputs'!$D$47+(('1.Inputs'!$D$37*12*IF(5=1,'1.Inputs'!$D$38,IF(5=2,'1.Inputs'!$D$39,$E298)))/(1-'1.Inputs'!$D$42)*$D298*(1+$G298)^(5-1))*('1.Inputs'!$D$48-'1.Inputs'!$D$49))/'1.Inputs'!$D$51</f>
        <v>1565143018.3877161</v>
      </c>
      <c r="M298" s="36">
        <f ca="1">((('1.Inputs'!$D$37*12*IF(6=1,'1.Inputs'!$D$38,IF(6=2,'1.Inputs'!$D$39,$E298)))*$F298*(('1.Inputs'!$D$40)+(1-'1.Inputs'!$D$40)*(1+'1.Inputs'!$D$41))*(1+$G298)^(6-1))*'1.Inputs'!$D$47+(('1.Inputs'!$D$37*12*IF(6=1,'1.Inputs'!$D$38,IF(6=2,'1.Inputs'!$D$39,$E298)))/(1-'1.Inputs'!$D$42)*$D298*(1+$G298)^(6-1))*('1.Inputs'!$D$48-'1.Inputs'!$D$49))/'1.Inputs'!$D$51</f>
        <v>1632849157.8128219</v>
      </c>
      <c r="N298" s="36">
        <f ca="1">((('1.Inputs'!$D$37*12*IF(7=1,'1.Inputs'!$D$38,IF(7=2,'1.Inputs'!$D$39,$E298)))*$F298*(('1.Inputs'!$D$40)+(1-'1.Inputs'!$D$40)*(1+'1.Inputs'!$D$41))*(1+$G298)^(7-1))*'1.Inputs'!$D$47+(('1.Inputs'!$D$37*12*IF(7=1,'1.Inputs'!$D$38,IF(7=2,'1.Inputs'!$D$39,$E298)))/(1-'1.Inputs'!$D$42)*$D298*(1+$G298)^(7-1))*('1.Inputs'!$D$48-'1.Inputs'!$D$49))/'1.Inputs'!$D$51</f>
        <v>1703484180.5808525</v>
      </c>
      <c r="O298" s="36">
        <f ca="1">((('1.Inputs'!$D$37*12*IF(8=1,'1.Inputs'!$D$38,IF(8=2,'1.Inputs'!$D$39,$E298)))*$F298*(('1.Inputs'!$D$40)+(1-'1.Inputs'!$D$40)*(1+'1.Inputs'!$D$41))*(1+$G298)^(8-1))*'1.Inputs'!$D$47+(('1.Inputs'!$D$37*12*IF(8=1,'1.Inputs'!$D$38,IF(8=2,'1.Inputs'!$D$39,$E298)))/(1-'1.Inputs'!$D$42)*$D298*(1+$G298)^(8-1))*('1.Inputs'!$D$48-'1.Inputs'!$D$49))/'1.Inputs'!$D$51</f>
        <v>1777174786.5407343</v>
      </c>
      <c r="P298" s="36">
        <f ca="1">((('1.Inputs'!$D$37*12*IF(9=1,'1.Inputs'!$D$38,IF(9=2,'1.Inputs'!$D$39,$E298)))*$F298*(('1.Inputs'!$D$40)+(1-'1.Inputs'!$D$40)*(1+'1.Inputs'!$D$41))*(1+$G298)^(9-1))*'1.Inputs'!$D$47+(('1.Inputs'!$D$37*12*IF(9=1,'1.Inputs'!$D$38,IF(9=2,'1.Inputs'!$D$39,$E298)))/(1-'1.Inputs'!$D$42)*$D298*(1+$G298)^(9-1))*('1.Inputs'!$D$48-'1.Inputs'!$D$49))/'1.Inputs'!$D$51</f>
        <v>1854053156.4191997</v>
      </c>
      <c r="Q298" s="36">
        <f ca="1">((('1.Inputs'!$D$37*12*IF(10=1,'1.Inputs'!$D$38,IF(10=2,'1.Inputs'!$D$39,$E298)))*$F298*(('1.Inputs'!$D$40)+(1-'1.Inputs'!$D$40)*(1+'1.Inputs'!$D$41))*(1+$G298)^(10-1))*'1.Inputs'!$D$47+(('1.Inputs'!$D$37*12*IF(10=1,'1.Inputs'!$D$38,IF(10=2,'1.Inputs'!$D$39,$E298)))/(1-'1.Inputs'!$D$42)*$D298*(1+$G298)^(10-1))*('1.Inputs'!$D$48-'1.Inputs'!$D$49))/'1.Inputs'!$D$51</f>
        <v>1934257188.9167457</v>
      </c>
      <c r="R298" s="36">
        <f>-'1.Inputs'!$D$24</f>
        <v>-2050000000</v>
      </c>
      <c r="S298" s="36">
        <f ca="1">((('1.Inputs'!$D$37*12*IF(1=1,'1.Inputs'!$D$38,IF(1=2,'1.Inputs'!$D$39,$E298)))*$F298*(('1.Inputs'!$D$40)+(1-'1.Inputs'!$D$40)*(1+'1.Inputs'!$D$41))*(1+$G298)^(1-1))-(('1.Inputs'!$D$37*12*IF(1=1,'1.Inputs'!$D$38,IF(1=2,'1.Inputs'!$D$39,$E298)))/(1-'1.Inputs'!$D$42)*$D298*(1+$G298)^(1-1))-('1.Inputs'!$D$37*12*IF(1=1,'1.Inputs'!$D$38,IF(1=2,'1.Inputs'!$D$39,$E298)))*'1.Inputs'!$D$43*(1+$G298)^(1-1)-'1.Inputs'!$D$44*(1+$G298)^(1-1)-('1.Inputs'!$D$20/'1.Inputs'!$D$27+'1.Inputs'!$D$23/'1.Inputs'!$D$28))-MAX(0,((('1.Inputs'!$D$37*12*IF(1=1,'1.Inputs'!$D$38,IF(1=2,'1.Inputs'!$D$39,$E298)))*$F298*(('1.Inputs'!$D$40)+(1-'1.Inputs'!$D$40)*(1+'1.Inputs'!$D$41))*(1+$G298)^(1-1))-(('1.Inputs'!$D$37*12*IF(1=1,'1.Inputs'!$D$38,IF(1=2,'1.Inputs'!$D$39,$E298)))/(1-'1.Inputs'!$D$42)*$D298*(1+$G298)^(1-1))-('1.Inputs'!$D$37*12*IF(1=1,'1.Inputs'!$D$38,IF(1=2,'1.Inputs'!$D$39,$E298)))*'1.Inputs'!$D$43*(1+$G298)^(1-1)-'1.Inputs'!$D$44*(1+$G298)^(1-1)-('1.Inputs'!$D$20/'1.Inputs'!$D$27+'1.Inputs'!$D$23/'1.Inputs'!$D$28)))*'1.Inputs'!$D$53+('1.Inputs'!$D$20/'1.Inputs'!$D$27+'1.Inputs'!$D$23/'1.Inputs'!$D$28)-H298</f>
        <v>-720179386.00700307</v>
      </c>
      <c r="T298" s="36">
        <f ca="1">((('1.Inputs'!$D$37*12*IF(2=1,'1.Inputs'!$D$38,IF(2=2,'1.Inputs'!$D$39,$E298)))*$F298*(('1.Inputs'!$D$40)+(1-'1.Inputs'!$D$40)*(1+'1.Inputs'!$D$41))*(1+$G298)^(2-1))-(('1.Inputs'!$D$37*12*IF(2=1,'1.Inputs'!$D$38,IF(2=2,'1.Inputs'!$D$39,$E298)))/(1-'1.Inputs'!$D$42)*$D298*(1+$G298)^(2-1))-('1.Inputs'!$D$37*12*IF(2=1,'1.Inputs'!$D$38,IF(2=2,'1.Inputs'!$D$39,$E298)))*'1.Inputs'!$D$43*(1+$G298)^(2-1)-'1.Inputs'!$D$44*(1+$G298)^(2-1)-('1.Inputs'!$D$20/'1.Inputs'!$D$27+'1.Inputs'!$D$23/'1.Inputs'!$D$28))-MAX(0,((('1.Inputs'!$D$37*12*IF(2=1,'1.Inputs'!$D$38,IF(2=2,'1.Inputs'!$D$39,$E298)))*$F298*(('1.Inputs'!$D$40)+(1-'1.Inputs'!$D$40)*(1+'1.Inputs'!$D$41))*(1+$G298)^(2-1))-(('1.Inputs'!$D$37*12*IF(2=1,'1.Inputs'!$D$38,IF(2=2,'1.Inputs'!$D$39,$E298)))/(1-'1.Inputs'!$D$42)*$D298*(1+$G298)^(2-1))-('1.Inputs'!$D$37*12*IF(2=1,'1.Inputs'!$D$38,IF(2=2,'1.Inputs'!$D$39,$E298)))*'1.Inputs'!$D$43*(1+$G298)^(2-1)-'1.Inputs'!$D$44*(1+$G298)^(2-1)-('1.Inputs'!$D$20/'1.Inputs'!$D$27+'1.Inputs'!$D$23/'1.Inputs'!$D$28)))*'1.Inputs'!$D$53+('1.Inputs'!$D$20/'1.Inputs'!$D$27+'1.Inputs'!$D$23/'1.Inputs'!$D$28)-(I298-H298)</f>
        <v>-7341853.7784419656</v>
      </c>
      <c r="U298" s="36">
        <f ca="1">((('1.Inputs'!$D$37*12*IF(3=1,'1.Inputs'!$D$38,IF(3=2,'1.Inputs'!$D$39,$E298)))*$F298*(('1.Inputs'!$D$40)+(1-'1.Inputs'!$D$40)*(1+'1.Inputs'!$D$41))*(1+$G298)^(3-1))-(('1.Inputs'!$D$37*12*IF(3=1,'1.Inputs'!$D$38,IF(3=2,'1.Inputs'!$D$39,$E298)))/(1-'1.Inputs'!$D$42)*$D298*(1+$G298)^(3-1))-('1.Inputs'!$D$37*12*IF(3=1,'1.Inputs'!$D$38,IF(3=2,'1.Inputs'!$D$39,$E298)))*'1.Inputs'!$D$43*(1+$G298)^(3-1)-'1.Inputs'!$D$44*(1+$G298)^(3-1)-('1.Inputs'!$D$20/'1.Inputs'!$D$27+'1.Inputs'!$D$23/'1.Inputs'!$D$28))-MAX(0,((('1.Inputs'!$D$37*12*IF(3=1,'1.Inputs'!$D$38,IF(3=2,'1.Inputs'!$D$39,$E298)))*$F298*(('1.Inputs'!$D$40)+(1-'1.Inputs'!$D$40)*(1+'1.Inputs'!$D$41))*(1+$G298)^(3-1))-(('1.Inputs'!$D$37*12*IF(3=1,'1.Inputs'!$D$38,IF(3=2,'1.Inputs'!$D$39,$E298)))/(1-'1.Inputs'!$D$42)*$D298*(1+$G298)^(3-1))-('1.Inputs'!$D$37*12*IF(3=1,'1.Inputs'!$D$38,IF(3=2,'1.Inputs'!$D$39,$E298)))*'1.Inputs'!$D$43*(1+$G298)^(3-1)-'1.Inputs'!$D$44*(1+$G298)^(3-1)-('1.Inputs'!$D$20/'1.Inputs'!$D$27+'1.Inputs'!$D$23/'1.Inputs'!$D$28)))*'1.Inputs'!$D$53+('1.Inputs'!$D$20/'1.Inputs'!$D$27+'1.Inputs'!$D$23/'1.Inputs'!$D$28)-(J298-I298)</f>
        <v>271022583.82104576</v>
      </c>
      <c r="V298" s="36">
        <f ca="1">((('1.Inputs'!$D$37*12*IF(4=1,'1.Inputs'!$D$38,IF(4=2,'1.Inputs'!$D$39,$E298)))*$F298*(('1.Inputs'!$D$40)+(1-'1.Inputs'!$D$40)*(1+'1.Inputs'!$D$41))*(1+$G298)^(4-1))-(('1.Inputs'!$D$37*12*IF(4=1,'1.Inputs'!$D$38,IF(4=2,'1.Inputs'!$D$39,$E298)))/(1-'1.Inputs'!$D$42)*$D298*(1+$G298)^(4-1))-('1.Inputs'!$D$37*12*IF(4=1,'1.Inputs'!$D$38,IF(4=2,'1.Inputs'!$D$39,$E298)))*'1.Inputs'!$D$43*(1+$G298)^(4-1)-'1.Inputs'!$D$44*(1+$G298)^(4-1)-('1.Inputs'!$D$20/'1.Inputs'!$D$27+'1.Inputs'!$D$23/'1.Inputs'!$D$28))-MAX(0,((('1.Inputs'!$D$37*12*IF(4=1,'1.Inputs'!$D$38,IF(4=2,'1.Inputs'!$D$39,$E298)))*$F298*(('1.Inputs'!$D$40)+(1-'1.Inputs'!$D$40)*(1+'1.Inputs'!$D$41))*(1+$G298)^(4-1))-(('1.Inputs'!$D$37*12*IF(4=1,'1.Inputs'!$D$38,IF(4=2,'1.Inputs'!$D$39,$E298)))/(1-'1.Inputs'!$D$42)*$D298*(1+$G298)^(4-1))-('1.Inputs'!$D$37*12*IF(4=1,'1.Inputs'!$D$38,IF(4=2,'1.Inputs'!$D$39,$E298)))*'1.Inputs'!$D$43*(1+$G298)^(4-1)-'1.Inputs'!$D$44*(1+$G298)^(4-1)-('1.Inputs'!$D$20/'1.Inputs'!$D$27+'1.Inputs'!$D$23/'1.Inputs'!$D$28)))*'1.Inputs'!$D$53+('1.Inputs'!$D$20/'1.Inputs'!$D$27+'1.Inputs'!$D$23/'1.Inputs'!$D$28)-(K298-J298)</f>
        <v>518583331.95240271</v>
      </c>
      <c r="W298" s="36">
        <f ca="1">((('1.Inputs'!$D$37*12*IF(5=1,'1.Inputs'!$D$38,IF(5=2,'1.Inputs'!$D$39,$E298)))*$F298*(('1.Inputs'!$D$40)+(1-'1.Inputs'!$D$40)*(1+'1.Inputs'!$D$41))*(1+$G298)^(5-1))-(('1.Inputs'!$D$37*12*IF(5=1,'1.Inputs'!$D$38,IF(5=2,'1.Inputs'!$D$39,$E298)))/(1-'1.Inputs'!$D$42)*$D298*(1+$G298)^(5-1))-('1.Inputs'!$D$37*12*IF(5=1,'1.Inputs'!$D$38,IF(5=2,'1.Inputs'!$D$39,$E298)))*'1.Inputs'!$D$43*(1+$G298)^(5-1)-'1.Inputs'!$D$44*(1+$G298)^(5-1)-('1.Inputs'!$D$20/'1.Inputs'!$D$27+'1.Inputs'!$D$23/'1.Inputs'!$D$28))-MAX(0,((('1.Inputs'!$D$37*12*IF(5=1,'1.Inputs'!$D$38,IF(5=2,'1.Inputs'!$D$39,$E298)))*$F298*(('1.Inputs'!$D$40)+(1-'1.Inputs'!$D$40)*(1+'1.Inputs'!$D$41))*(1+$G298)^(5-1))-(('1.Inputs'!$D$37*12*IF(5=1,'1.Inputs'!$D$38,IF(5=2,'1.Inputs'!$D$39,$E298)))/(1-'1.Inputs'!$D$42)*$D298*(1+$G298)^(5-1))-('1.Inputs'!$D$37*12*IF(5=1,'1.Inputs'!$D$38,IF(5=2,'1.Inputs'!$D$39,$E298)))*'1.Inputs'!$D$43*(1+$G298)^(5-1)-'1.Inputs'!$D$44*(1+$G298)^(5-1)-('1.Inputs'!$D$20/'1.Inputs'!$D$27+'1.Inputs'!$D$23/'1.Inputs'!$D$28)))*'1.Inputs'!$D$53+('1.Inputs'!$D$20/'1.Inputs'!$D$27+'1.Inputs'!$D$23/'1.Inputs'!$D$28)-(L298-K298)</f>
        <v>538972625.39968324</v>
      </c>
      <c r="X298" s="36">
        <f ca="1">((('1.Inputs'!$D$37*12*IF(6=1,'1.Inputs'!$D$38,IF(6=2,'1.Inputs'!$D$39,$E298)))*$F298*(('1.Inputs'!$D$40)+(1-'1.Inputs'!$D$40)*(1+'1.Inputs'!$D$41))*(1+$G298)^(6-1))-(('1.Inputs'!$D$37*12*IF(6=1,'1.Inputs'!$D$38,IF(6=2,'1.Inputs'!$D$39,$E298)))/(1-'1.Inputs'!$D$42)*$D298*(1+$G298)^(6-1))-('1.Inputs'!$D$37*12*IF(6=1,'1.Inputs'!$D$38,IF(6=2,'1.Inputs'!$D$39,$E298)))*'1.Inputs'!$D$43*(1+$G298)^(6-1)-'1.Inputs'!$D$44*(1+$G298)^(6-1)-('1.Inputs'!$D$20/'1.Inputs'!$D$27+'1.Inputs'!$D$23/'1.Inputs'!$D$28))-MAX(0,((('1.Inputs'!$D$37*12*IF(6=1,'1.Inputs'!$D$38,IF(6=2,'1.Inputs'!$D$39,$E298)))*$F298*(('1.Inputs'!$D$40)+(1-'1.Inputs'!$D$40)*(1+'1.Inputs'!$D$41))*(1+$G298)^(6-1))-(('1.Inputs'!$D$37*12*IF(6=1,'1.Inputs'!$D$38,IF(6=2,'1.Inputs'!$D$39,$E298)))/(1-'1.Inputs'!$D$42)*$D298*(1+$G298)^(6-1))-('1.Inputs'!$D$37*12*IF(6=1,'1.Inputs'!$D$38,IF(6=2,'1.Inputs'!$D$39,$E298)))*'1.Inputs'!$D$43*(1+$G298)^(6-1)-'1.Inputs'!$D$44*(1+$G298)^(6-1)-('1.Inputs'!$D$20/'1.Inputs'!$D$27+'1.Inputs'!$D$23/'1.Inputs'!$D$28)))*'1.Inputs'!$D$53+('1.Inputs'!$D$20/'1.Inputs'!$D$27+'1.Inputs'!$D$23/'1.Inputs'!$D$28)-(M298-L298)</f>
        <v>560243934.31053519</v>
      </c>
      <c r="Y298" s="36">
        <f ca="1">((('1.Inputs'!$D$37*12*IF(7=1,'1.Inputs'!$D$38,IF(7=2,'1.Inputs'!$D$39,$E298)))*$F298*(('1.Inputs'!$D$40)+(1-'1.Inputs'!$D$40)*(1+'1.Inputs'!$D$41))*(1+$G298)^(7-1))-(('1.Inputs'!$D$37*12*IF(7=1,'1.Inputs'!$D$38,IF(7=2,'1.Inputs'!$D$39,$E298)))/(1-'1.Inputs'!$D$42)*$D298*(1+$G298)^(7-1))-('1.Inputs'!$D$37*12*IF(7=1,'1.Inputs'!$D$38,IF(7=2,'1.Inputs'!$D$39,$E298)))*'1.Inputs'!$D$43*(1+$G298)^(7-1)-'1.Inputs'!$D$44*(1+$G298)^(7-1)-('1.Inputs'!$D$20/'1.Inputs'!$D$27+'1.Inputs'!$D$23/'1.Inputs'!$D$28))-MAX(0,((('1.Inputs'!$D$37*12*IF(7=1,'1.Inputs'!$D$38,IF(7=2,'1.Inputs'!$D$39,$E298)))*$F298*(('1.Inputs'!$D$40)+(1-'1.Inputs'!$D$40)*(1+'1.Inputs'!$D$41))*(1+$G298)^(7-1))-(('1.Inputs'!$D$37*12*IF(7=1,'1.Inputs'!$D$38,IF(7=2,'1.Inputs'!$D$39,$E298)))/(1-'1.Inputs'!$D$42)*$D298*(1+$G298)^(7-1))-('1.Inputs'!$D$37*12*IF(7=1,'1.Inputs'!$D$38,IF(7=2,'1.Inputs'!$D$39,$E298)))*'1.Inputs'!$D$43*(1+$G298)^(7-1)-'1.Inputs'!$D$44*(1+$G298)^(7-1)-('1.Inputs'!$D$20/'1.Inputs'!$D$27+'1.Inputs'!$D$23/'1.Inputs'!$D$28)))*'1.Inputs'!$D$53+('1.Inputs'!$D$20/'1.Inputs'!$D$27+'1.Inputs'!$D$23/'1.Inputs'!$D$28)-(N298-M298)</f>
        <v>582435413.57640052</v>
      </c>
      <c r="Z298" s="36">
        <f ca="1">((('1.Inputs'!$D$37*12*IF(8=1,'1.Inputs'!$D$38,IF(8=2,'1.Inputs'!$D$39,$E298)))*$F298*(('1.Inputs'!$D$40)+(1-'1.Inputs'!$D$40)*(1+'1.Inputs'!$D$41))*(1+$G298)^(8-1))-(('1.Inputs'!$D$37*12*IF(8=1,'1.Inputs'!$D$38,IF(8=2,'1.Inputs'!$D$39,$E298)))/(1-'1.Inputs'!$D$42)*$D298*(1+$G298)^(8-1))-('1.Inputs'!$D$37*12*IF(8=1,'1.Inputs'!$D$38,IF(8=2,'1.Inputs'!$D$39,$E298)))*'1.Inputs'!$D$43*(1+$G298)^(8-1)-'1.Inputs'!$D$44*(1+$G298)^(8-1)-('1.Inputs'!$D$20/'1.Inputs'!$D$27+'1.Inputs'!$D$23/'1.Inputs'!$D$28))-MAX(0,((('1.Inputs'!$D$37*12*IF(8=1,'1.Inputs'!$D$38,IF(8=2,'1.Inputs'!$D$39,$E298)))*$F298*(('1.Inputs'!$D$40)+(1-'1.Inputs'!$D$40)*(1+'1.Inputs'!$D$41))*(1+$G298)^(8-1))-(('1.Inputs'!$D$37*12*IF(8=1,'1.Inputs'!$D$38,IF(8=2,'1.Inputs'!$D$39,$E298)))/(1-'1.Inputs'!$D$42)*$D298*(1+$G298)^(8-1))-('1.Inputs'!$D$37*12*IF(8=1,'1.Inputs'!$D$38,IF(8=2,'1.Inputs'!$D$39,$E298)))*'1.Inputs'!$D$43*(1+$G298)^(8-1)-'1.Inputs'!$D$44*(1+$G298)^(8-1)-('1.Inputs'!$D$20/'1.Inputs'!$D$27+'1.Inputs'!$D$23/'1.Inputs'!$D$28)))*'1.Inputs'!$D$53+('1.Inputs'!$D$20/'1.Inputs'!$D$27+'1.Inputs'!$D$23/'1.Inputs'!$D$28)-(O298-N298)</f>
        <v>605586868.62183881</v>
      </c>
      <c r="AA298" s="36">
        <f ca="1">((('1.Inputs'!$D$37*12*IF(9=1,'1.Inputs'!$D$38,IF(9=2,'1.Inputs'!$D$39,$E298)))*$F298*(('1.Inputs'!$D$40)+(1-'1.Inputs'!$D$40)*(1+'1.Inputs'!$D$41))*(1+$G298)^(9-1))-(('1.Inputs'!$D$37*12*IF(9=1,'1.Inputs'!$D$38,IF(9=2,'1.Inputs'!$D$39,$E298)))/(1-'1.Inputs'!$D$42)*$D298*(1+$G298)^(9-1))-('1.Inputs'!$D$37*12*IF(9=1,'1.Inputs'!$D$38,IF(9=2,'1.Inputs'!$D$39,$E298)))*'1.Inputs'!$D$43*(1+$G298)^(9-1)-'1.Inputs'!$D$44*(1+$G298)^(9-1)-('1.Inputs'!$D$20/'1.Inputs'!$D$27+'1.Inputs'!$D$23/'1.Inputs'!$D$28))-MAX(0,((('1.Inputs'!$D$37*12*IF(9=1,'1.Inputs'!$D$38,IF(9=2,'1.Inputs'!$D$39,$E298)))*$F298*(('1.Inputs'!$D$40)+(1-'1.Inputs'!$D$40)*(1+'1.Inputs'!$D$41))*(1+$G298)^(9-1))-(('1.Inputs'!$D$37*12*IF(9=1,'1.Inputs'!$D$38,IF(9=2,'1.Inputs'!$D$39,$E298)))/(1-'1.Inputs'!$D$42)*$D298*(1+$G298)^(9-1))-('1.Inputs'!$D$37*12*IF(9=1,'1.Inputs'!$D$38,IF(9=2,'1.Inputs'!$D$39,$E298)))*'1.Inputs'!$D$43*(1+$G298)^(9-1)-'1.Inputs'!$D$44*(1+$G298)^(9-1)-('1.Inputs'!$D$20/'1.Inputs'!$D$27+'1.Inputs'!$D$23/'1.Inputs'!$D$28)))*'1.Inputs'!$D$53+('1.Inputs'!$D$20/'1.Inputs'!$D$27+'1.Inputs'!$D$23/'1.Inputs'!$D$28)-(P298-O298)</f>
        <v>629739826.80455422</v>
      </c>
      <c r="AB298" s="36">
        <f ca="1">((('1.Inputs'!$D$37*12*IF(10=1,'1.Inputs'!$D$38,IF(10=2,'1.Inputs'!$D$39,$E298)))*$F298*(('1.Inputs'!$D$40)+(1-'1.Inputs'!$D$40)*(1+'1.Inputs'!$D$41))*(1+$G298)^(10-1))-(('1.Inputs'!$D$37*12*IF(10=1,'1.Inputs'!$D$38,IF(10=2,'1.Inputs'!$D$39,$E298)))/(1-'1.Inputs'!$D$42)*$D298*(1+$G298)^(10-1))-('1.Inputs'!$D$37*12*IF(10=1,'1.Inputs'!$D$38,IF(10=2,'1.Inputs'!$D$39,$E298)))*'1.Inputs'!$D$43*(1+$G298)^(10-1)-'1.Inputs'!$D$44*(1+$G298)^(10-1)-('1.Inputs'!$D$20/'1.Inputs'!$D$27+'1.Inputs'!$D$23/'1.Inputs'!$D$28))-MAX(0,((('1.Inputs'!$D$37*12*IF(10=1,'1.Inputs'!$D$38,IF(10=2,'1.Inputs'!$D$39,$E298)))*$F298*(('1.Inputs'!$D$40)+(1-'1.Inputs'!$D$40)*(1+'1.Inputs'!$D$41))*(1+$G298)^(10-1))-(('1.Inputs'!$D$37*12*IF(10=1,'1.Inputs'!$D$38,IF(10=2,'1.Inputs'!$D$39,$E298)))/(1-'1.Inputs'!$D$42)*$D298*(1+$G298)^(10-1))-('1.Inputs'!$D$37*12*IF(10=1,'1.Inputs'!$D$38,IF(10=2,'1.Inputs'!$D$39,$E298)))*'1.Inputs'!$D$43*(1+$G298)^(10-1)-'1.Inputs'!$D$44*(1+$G298)^(10-1)-('1.Inputs'!$D$20/'1.Inputs'!$D$27+'1.Inputs'!$D$23/'1.Inputs'!$D$28)))*'1.Inputs'!$D$53+('1.Inputs'!$D$20/'1.Inputs'!$D$27+'1.Inputs'!$D$23/'1.Inputs'!$D$28)-(Q298-P298)+(('1.Inputs'!$D$20+'1.Inputs'!$D$23-('1.Inputs'!$D$20/'1.Inputs'!$D$27+'1.Inputs'!$D$23/'1.Inputs'!$D$28)*'1.Inputs'!$D$10)*'1.Inputs'!$D$60+'1.Inputs'!$D$19*'1.Inputs'!$D$59+Q298)</f>
        <v>3289194800.8208113</v>
      </c>
      <c r="AC298" s="36">
        <f ca="1">S298-AC$13-AC$14+MIN(AC$13,MAX(0,((('1.Inputs'!$D$37*12*IF(1=1,'1.Inputs'!$D$38,IF(1=2,'1.Inputs'!$D$39,$E298)))*$F298*(('1.Inputs'!$D$40)+(1-'1.Inputs'!$D$40)*(1+'1.Inputs'!$D$41))*(1+$G298)^(1-1))-(('1.Inputs'!$D$37*12*IF(1=1,'1.Inputs'!$D$38,IF(1=2,'1.Inputs'!$D$39,$E298)))/(1-'1.Inputs'!$D$42)*$D298*(1+$G298)^(1-1))-('1.Inputs'!$D$37*12*IF(1=1,'1.Inputs'!$D$38,IF(1=2,'1.Inputs'!$D$39,$E298)))*'1.Inputs'!$D$43*(1+$G298)^(1-1)-'1.Inputs'!$D$44*(1+$G298)^(1-1)-('1.Inputs'!$D$20/'1.Inputs'!$D$27+'1.Inputs'!$D$23/'1.Inputs'!$D$28))))*'1.Inputs'!$D$53</f>
        <v>-867779386.00700307</v>
      </c>
      <c r="AD298" s="36">
        <f ca="1">T298-AD$13-AD$14+MIN(AD$13,MAX(0,((('1.Inputs'!$D$37*12*IF(2=1,'1.Inputs'!$D$38,IF(2=2,'1.Inputs'!$D$39,$E298)))*$F298*(('1.Inputs'!$D$40)+(1-'1.Inputs'!$D$40)*(1+'1.Inputs'!$D$41))*(1+$G298)^(2-1))-(('1.Inputs'!$D$37*12*IF(2=1,'1.Inputs'!$D$38,IF(2=2,'1.Inputs'!$D$39,$E298)))/(1-'1.Inputs'!$D$42)*$D298*(1+$G298)^(2-1))-('1.Inputs'!$D$37*12*IF(2=1,'1.Inputs'!$D$38,IF(2=2,'1.Inputs'!$D$39,$E298)))*'1.Inputs'!$D$43*(1+$G298)^(2-1)-'1.Inputs'!$D$44*(1+$G298)^(2-1)-('1.Inputs'!$D$20/'1.Inputs'!$D$27+'1.Inputs'!$D$23/'1.Inputs'!$D$28))))*'1.Inputs'!$D$53</f>
        <v>-103281853.77844197</v>
      </c>
      <c r="AE298" s="36">
        <f ca="1">U298-AE$13-AE$14+MIN(AE$13,MAX(0,((('1.Inputs'!$D$37*12*IF(3=1,'1.Inputs'!$D$38,IF(3=2,'1.Inputs'!$D$39,$E298)))*$F298*(('1.Inputs'!$D$40)+(1-'1.Inputs'!$D$40)*(1+'1.Inputs'!$D$41))*(1+$G298)^(3-1))-(('1.Inputs'!$D$37*12*IF(3=1,'1.Inputs'!$D$38,IF(3=2,'1.Inputs'!$D$39,$E298)))/(1-'1.Inputs'!$D$42)*$D298*(1+$G298)^(3-1))-('1.Inputs'!$D$37*12*IF(3=1,'1.Inputs'!$D$38,IF(3=2,'1.Inputs'!$D$39,$E298)))*'1.Inputs'!$D$43*(1+$G298)^(3-1)-'1.Inputs'!$D$44*(1+$G298)^(3-1)-('1.Inputs'!$D$20/'1.Inputs'!$D$27+'1.Inputs'!$D$23/'1.Inputs'!$D$28))))*'1.Inputs'!$D$53</f>
        <v>-70917416.178954244</v>
      </c>
      <c r="AF298" s="36">
        <f ca="1">V298-AF$13-AF$14+MIN(AF$13,MAX(0,((('1.Inputs'!$D$37*12*IF(4=1,'1.Inputs'!$D$38,IF(4=2,'1.Inputs'!$D$39,$E298)))*$F298*(('1.Inputs'!$D$40)+(1-'1.Inputs'!$D$40)*(1+'1.Inputs'!$D$41))*(1+$G298)^(4-1))-(('1.Inputs'!$D$37*12*IF(4=1,'1.Inputs'!$D$38,IF(4=2,'1.Inputs'!$D$39,$E298)))/(1-'1.Inputs'!$D$42)*$D298*(1+$G298)^(4-1))-('1.Inputs'!$D$37*12*IF(4=1,'1.Inputs'!$D$38,IF(4=2,'1.Inputs'!$D$39,$E298)))*'1.Inputs'!$D$43*(1+$G298)^(4-1)-'1.Inputs'!$D$44*(1+$G298)^(4-1)-('1.Inputs'!$D$20/'1.Inputs'!$D$27+'1.Inputs'!$D$23/'1.Inputs'!$D$28))))*'1.Inputs'!$D$53</f>
        <v>195831331.95240271</v>
      </c>
      <c r="AG298" s="36">
        <f ca="1">W298-AG$13-AG$14+MIN(AG$13,MAX(0,((('1.Inputs'!$D$37*12*IF(5=1,'1.Inputs'!$D$38,IF(5=2,'1.Inputs'!$D$39,$E298)))*$F298*(('1.Inputs'!$D$40)+(1-'1.Inputs'!$D$40)*(1+'1.Inputs'!$D$41))*(1+$G298)^(5-1))-(('1.Inputs'!$D$37*12*IF(5=1,'1.Inputs'!$D$38,IF(5=2,'1.Inputs'!$D$39,$E298)))/(1-'1.Inputs'!$D$42)*$D298*(1+$G298)^(5-1))-('1.Inputs'!$D$37*12*IF(5=1,'1.Inputs'!$D$38,IF(5=2,'1.Inputs'!$D$39,$E298)))*'1.Inputs'!$D$43*(1+$G298)^(5-1)-'1.Inputs'!$D$44*(1+$G298)^(5-1)-('1.Inputs'!$D$20/'1.Inputs'!$D$27+'1.Inputs'!$D$23/'1.Inputs'!$D$28))))*'1.Inputs'!$D$53</f>
        <v>235408625.39968324</v>
      </c>
      <c r="AH298" s="36">
        <f ca="1">X298-AH$13-AH$14+MIN(AH$13,MAX(0,((('1.Inputs'!$D$37*12*IF(6=1,'1.Inputs'!$D$38,IF(6=2,'1.Inputs'!$D$39,$E298)))*$F298*(('1.Inputs'!$D$40)+(1-'1.Inputs'!$D$40)*(1+'1.Inputs'!$D$41))*(1+$G298)^(6-1))-(('1.Inputs'!$D$37*12*IF(6=1,'1.Inputs'!$D$38,IF(6=2,'1.Inputs'!$D$39,$E298)))/(1-'1.Inputs'!$D$42)*$D298*(1+$G298)^(6-1))-('1.Inputs'!$D$37*12*IF(6=1,'1.Inputs'!$D$38,IF(6=2,'1.Inputs'!$D$39,$E298)))*'1.Inputs'!$D$43*(1+$G298)^(6-1)-'1.Inputs'!$D$44*(1+$G298)^(6-1)-('1.Inputs'!$D$20/'1.Inputs'!$D$27+'1.Inputs'!$D$23/'1.Inputs'!$D$28))))*'1.Inputs'!$D$53</f>
        <v>275867934.31053519</v>
      </c>
      <c r="AI298" s="36">
        <f ca="1">Y298-AI$13-AI$14+MIN(AI$13,MAX(0,((('1.Inputs'!$D$37*12*IF(7=1,'1.Inputs'!$D$38,IF(7=2,'1.Inputs'!$D$39,$E298)))*$F298*(('1.Inputs'!$D$40)+(1-'1.Inputs'!$D$40)*(1+'1.Inputs'!$D$41))*(1+$G298)^(7-1))-(('1.Inputs'!$D$37*12*IF(7=1,'1.Inputs'!$D$38,IF(7=2,'1.Inputs'!$D$39,$E298)))/(1-'1.Inputs'!$D$42)*$D298*(1+$G298)^(7-1))-('1.Inputs'!$D$37*12*IF(7=1,'1.Inputs'!$D$38,IF(7=2,'1.Inputs'!$D$39,$E298)))*'1.Inputs'!$D$43*(1+$G298)^(7-1)-'1.Inputs'!$D$44*(1+$G298)^(7-1)-('1.Inputs'!$D$20/'1.Inputs'!$D$27+'1.Inputs'!$D$23/'1.Inputs'!$D$28))))*'1.Inputs'!$D$53</f>
        <v>317247413.57640052</v>
      </c>
      <c r="AJ298" s="36">
        <f ca="1">Z298-AJ$13-AJ$14+MIN(AJ$13,MAX(0,((('1.Inputs'!$D$37*12*IF(8=1,'1.Inputs'!$D$38,IF(8=2,'1.Inputs'!$D$39,$E298)))*$F298*(('1.Inputs'!$D$40)+(1-'1.Inputs'!$D$40)*(1+'1.Inputs'!$D$41))*(1+$G298)^(8-1))-(('1.Inputs'!$D$37*12*IF(8=1,'1.Inputs'!$D$38,IF(8=2,'1.Inputs'!$D$39,$E298)))/(1-'1.Inputs'!$D$42)*$D298*(1+$G298)^(8-1))-('1.Inputs'!$D$37*12*IF(8=1,'1.Inputs'!$D$38,IF(8=2,'1.Inputs'!$D$39,$E298)))*'1.Inputs'!$D$43*(1+$G298)^(8-1)-'1.Inputs'!$D$44*(1+$G298)^(8-1)-('1.Inputs'!$D$20/'1.Inputs'!$D$27+'1.Inputs'!$D$23/'1.Inputs'!$D$28))))*'1.Inputs'!$D$53</f>
        <v>605586868.62183881</v>
      </c>
      <c r="AK298" s="36">
        <f ca="1">AA298-AK$13-AK$14+MIN(AK$13,MAX(0,((('1.Inputs'!$D$37*12*IF(9=1,'1.Inputs'!$D$38,IF(9=2,'1.Inputs'!$D$39,$E298)))*$F298*(('1.Inputs'!$D$40)+(1-'1.Inputs'!$D$40)*(1+'1.Inputs'!$D$41))*(1+$G298)^(9-1))-(('1.Inputs'!$D$37*12*IF(9=1,'1.Inputs'!$D$38,IF(9=2,'1.Inputs'!$D$39,$E298)))/(1-'1.Inputs'!$D$42)*$D298*(1+$G298)^(9-1))-('1.Inputs'!$D$37*12*IF(9=1,'1.Inputs'!$D$38,IF(9=2,'1.Inputs'!$D$39,$E298)))*'1.Inputs'!$D$43*(1+$G298)^(9-1)-'1.Inputs'!$D$44*(1+$G298)^(9-1)-('1.Inputs'!$D$20/'1.Inputs'!$D$27+'1.Inputs'!$D$23/'1.Inputs'!$D$28))))*'1.Inputs'!$D$53</f>
        <v>629739826.80455422</v>
      </c>
      <c r="AL298" s="36">
        <f ca="1">AB298-AL$13-AL$14+MIN(AL$13,MAX(0,((('1.Inputs'!$D$37*12*IF(10=1,'1.Inputs'!$D$38,IF(10=2,'1.Inputs'!$D$39,$E298)))*$F298*(('1.Inputs'!$D$40)+(1-'1.Inputs'!$D$40)*(1+'1.Inputs'!$D$41))*(1+$G298)^(10-1))-(('1.Inputs'!$D$37*12*IF(10=1,'1.Inputs'!$D$38,IF(10=2,'1.Inputs'!$D$39,$E298)))/(1-'1.Inputs'!$D$42)*$D298*(1+$G298)^(10-1))-('1.Inputs'!$D$37*12*IF(10=1,'1.Inputs'!$D$38,IF(10=2,'1.Inputs'!$D$39,$E298)))*'1.Inputs'!$D$43*(1+$G298)^(10-1)-'1.Inputs'!$D$44*(1+$G298)^(10-1)-('1.Inputs'!$D$20/'1.Inputs'!$D$27+'1.Inputs'!$D$23/'1.Inputs'!$D$28))))*'1.Inputs'!$D$53+'1.Inputs'!$D$35</f>
        <v>4089194800.8208113</v>
      </c>
      <c r="AM298" s="48">
        <f ca="1">R298+NPV('1.Inputs'!$D$55,S298:AB298)</f>
        <v>229962873.71955681</v>
      </c>
      <c r="AN298" s="48">
        <f ca="1">-('1.Inputs'!$D$24*(1-'1.Inputs'!$D$31)+'1.Inputs'!$D$35)+NPV('1.Inputs'!$D$54,AC298:AL298)</f>
        <v>-982667506.64997041</v>
      </c>
      <c r="AO298" s="36">
        <f t="shared" ca="1" si="37"/>
        <v>-4.8792641328387738</v>
      </c>
      <c r="AP298" s="36">
        <f t="shared" ca="1" si="38"/>
        <v>0.68857363775672198</v>
      </c>
      <c r="AQ298" s="36">
        <f ca="1">'1.Inputs'!$D$35+MIN(SUM($AC298:AC298),SUM($AC298:AD298),SUM($AC298:AE298),SUM($AC298:AF298),SUM($AC298:AG298),SUM($AC298:AH298),SUM($AC298:AI298),SUM($AC298:AJ298),SUM($AC298:AK298),SUM($AC298:AL298))</f>
        <v>-241978655.96439922</v>
      </c>
      <c r="AR298" s="36">
        <f ca="1">IF(AP298&lt;'1.Inputs'!$D$57,1,0)</f>
        <v>1</v>
      </c>
      <c r="AS298" s="36">
        <f t="shared" ca="1" si="39"/>
        <v>1</v>
      </c>
    </row>
    <row r="299" spans="2:45" ht="15" customHeight="1" x14ac:dyDescent="0.25">
      <c r="B299" s="36">
        <v>284</v>
      </c>
      <c r="C299" s="36">
        <f t="shared" ca="1" si="32"/>
        <v>0.65643363079865635</v>
      </c>
      <c r="D299" s="36">
        <f t="shared" ca="1" si="33"/>
        <v>19316.590408063104</v>
      </c>
      <c r="E299" s="47">
        <f t="shared" ca="1" si="34"/>
        <v>0.84718121421008752</v>
      </c>
      <c r="F299" s="36">
        <f t="shared" ca="1" si="35"/>
        <v>30006.023412743769</v>
      </c>
      <c r="G299" s="36">
        <f t="shared" ca="1" si="36"/>
        <v>4.235925708254358E-2</v>
      </c>
      <c r="H299" s="36">
        <f ca="1">((('1.Inputs'!$D$37*12*IF(1=1,'1.Inputs'!$D$38,IF(1=2,'1.Inputs'!$D$39,$E299)))*$F299*(('1.Inputs'!$D$40)+(1-'1.Inputs'!$D$40)*(1+'1.Inputs'!$D$41))*(1+$G299)^(1-1))*'1.Inputs'!$D$47+(('1.Inputs'!$D$37*12*IF(1=1,'1.Inputs'!$D$38,IF(1=2,'1.Inputs'!$D$39,$E299)))/(1-'1.Inputs'!$D$42)*$D299*(1+$G299)^(1-1))*('1.Inputs'!$D$48-'1.Inputs'!$D$49))/'1.Inputs'!$D$51</f>
        <v>798920819.32332683</v>
      </c>
      <c r="I299" s="36">
        <f ca="1">((('1.Inputs'!$D$37*12*IF(2=1,'1.Inputs'!$D$38,IF(2=2,'1.Inputs'!$D$39,$E299)))*$F299*(('1.Inputs'!$D$40)+(1-'1.Inputs'!$D$40)*(1+'1.Inputs'!$D$41))*(1+$G299)^(2-1))*'1.Inputs'!$D$47+(('1.Inputs'!$D$37*12*IF(2=1,'1.Inputs'!$D$38,IF(2=2,'1.Inputs'!$D$39,$E299)))/(1-'1.Inputs'!$D$42)*$D299*(1+$G299)^(2-1))*('1.Inputs'!$D$48-'1.Inputs'!$D$49))/'1.Inputs'!$D$51</f>
        <v>1165867516.3766959</v>
      </c>
      <c r="J299" s="36">
        <f ca="1">((('1.Inputs'!$D$37*12*IF(3=1,'1.Inputs'!$D$38,IF(3=2,'1.Inputs'!$D$39,$E299)))*$F299*(('1.Inputs'!$D$40)+(1-'1.Inputs'!$D$40)*(1+'1.Inputs'!$D$41))*(1+$G299)^(3-1))*'1.Inputs'!$D$47+(('1.Inputs'!$D$37*12*IF(3=1,'1.Inputs'!$D$38,IF(3=2,'1.Inputs'!$D$39,$E299)))/(1-'1.Inputs'!$D$42)*$D299*(1+$G299)^(3-1))*('1.Inputs'!$D$48-'1.Inputs'!$D$49))/'1.Inputs'!$D$51</f>
        <v>1470770487.3917522</v>
      </c>
      <c r="K299" s="36">
        <f ca="1">((('1.Inputs'!$D$37*12*IF(4=1,'1.Inputs'!$D$38,IF(4=2,'1.Inputs'!$D$39,$E299)))*$F299*(('1.Inputs'!$D$40)+(1-'1.Inputs'!$D$40)*(1+'1.Inputs'!$D$41))*(1+$G299)^(4-1))*'1.Inputs'!$D$47+(('1.Inputs'!$D$37*12*IF(4=1,'1.Inputs'!$D$38,IF(4=2,'1.Inputs'!$D$39,$E299)))/(1-'1.Inputs'!$D$42)*$D299*(1+$G299)^(4-1))*('1.Inputs'!$D$48-'1.Inputs'!$D$49))/'1.Inputs'!$D$51</f>
        <v>1533071232.5765975</v>
      </c>
      <c r="L299" s="36">
        <f ca="1">((('1.Inputs'!$D$37*12*IF(5=1,'1.Inputs'!$D$38,IF(5=2,'1.Inputs'!$D$39,$E299)))*$F299*(('1.Inputs'!$D$40)+(1-'1.Inputs'!$D$40)*(1+'1.Inputs'!$D$41))*(1+$G299)^(5-1))*'1.Inputs'!$D$47+(('1.Inputs'!$D$37*12*IF(5=1,'1.Inputs'!$D$38,IF(5=2,'1.Inputs'!$D$39,$E299)))/(1-'1.Inputs'!$D$42)*$D299*(1+$G299)^(5-1))*('1.Inputs'!$D$48-'1.Inputs'!$D$49))/'1.Inputs'!$D$51</f>
        <v>1598010991.0431609</v>
      </c>
      <c r="M299" s="36">
        <f ca="1">((('1.Inputs'!$D$37*12*IF(6=1,'1.Inputs'!$D$38,IF(6=2,'1.Inputs'!$D$39,$E299)))*$F299*(('1.Inputs'!$D$40)+(1-'1.Inputs'!$D$40)*(1+'1.Inputs'!$D$41))*(1+$G299)^(6-1))*'1.Inputs'!$D$47+(('1.Inputs'!$D$37*12*IF(6=1,'1.Inputs'!$D$38,IF(6=2,'1.Inputs'!$D$39,$E299)))/(1-'1.Inputs'!$D$42)*$D299*(1+$G299)^(6-1))*('1.Inputs'!$D$48-'1.Inputs'!$D$49))/'1.Inputs'!$D$51</f>
        <v>1665701549.4334886</v>
      </c>
      <c r="N299" s="36">
        <f ca="1">((('1.Inputs'!$D$37*12*IF(7=1,'1.Inputs'!$D$38,IF(7=2,'1.Inputs'!$D$39,$E299)))*$F299*(('1.Inputs'!$D$40)+(1-'1.Inputs'!$D$40)*(1+'1.Inputs'!$D$41))*(1+$G299)^(7-1))*'1.Inputs'!$D$47+(('1.Inputs'!$D$37*12*IF(7=1,'1.Inputs'!$D$38,IF(7=2,'1.Inputs'!$D$39,$E299)))/(1-'1.Inputs'!$D$42)*$D299*(1+$G299)^(7-1))*('1.Inputs'!$D$48-'1.Inputs'!$D$49))/'1.Inputs'!$D$51</f>
        <v>1736259429.5887325</v>
      </c>
      <c r="O299" s="36">
        <f ca="1">((('1.Inputs'!$D$37*12*IF(8=1,'1.Inputs'!$D$38,IF(8=2,'1.Inputs'!$D$39,$E299)))*$F299*(('1.Inputs'!$D$40)+(1-'1.Inputs'!$D$40)*(1+'1.Inputs'!$D$41))*(1+$G299)^(8-1))*'1.Inputs'!$D$47+(('1.Inputs'!$D$37*12*IF(8=1,'1.Inputs'!$D$38,IF(8=2,'1.Inputs'!$D$39,$E299)))/(1-'1.Inputs'!$D$42)*$D299*(1+$G299)^(8-1))*('1.Inputs'!$D$48-'1.Inputs'!$D$49))/'1.Inputs'!$D$51</f>
        <v>1809806089.1286726</v>
      </c>
      <c r="P299" s="36">
        <f ca="1">((('1.Inputs'!$D$37*12*IF(9=1,'1.Inputs'!$D$38,IF(9=2,'1.Inputs'!$D$39,$E299)))*$F299*(('1.Inputs'!$D$40)+(1-'1.Inputs'!$D$40)*(1+'1.Inputs'!$D$41))*(1+$G299)^(9-1))*'1.Inputs'!$D$47+(('1.Inputs'!$D$37*12*IF(9=1,'1.Inputs'!$D$38,IF(9=2,'1.Inputs'!$D$39,$E299)))/(1-'1.Inputs'!$D$42)*$D299*(1+$G299)^(9-1))*('1.Inputs'!$D$48-'1.Inputs'!$D$49))/'1.Inputs'!$D$51</f>
        <v>1886468130.5276263</v>
      </c>
      <c r="Q299" s="36">
        <f ca="1">((('1.Inputs'!$D$37*12*IF(10=1,'1.Inputs'!$D$38,IF(10=2,'1.Inputs'!$D$39,$E299)))*$F299*(('1.Inputs'!$D$40)+(1-'1.Inputs'!$D$40)*(1+'1.Inputs'!$D$41))*(1+$G299)^(10-1))*'1.Inputs'!$D$47+(('1.Inputs'!$D$37*12*IF(10=1,'1.Inputs'!$D$38,IF(10=2,'1.Inputs'!$D$39,$E299)))/(1-'1.Inputs'!$D$42)*$D299*(1+$G299)^(10-1))*('1.Inputs'!$D$48-'1.Inputs'!$D$49))/'1.Inputs'!$D$51</f>
        <v>1966377519.0466716</v>
      </c>
      <c r="R299" s="36">
        <f>-'1.Inputs'!$D$24</f>
        <v>-2050000000</v>
      </c>
      <c r="S299" s="36">
        <f ca="1">((('1.Inputs'!$D$37*12*IF(1=1,'1.Inputs'!$D$38,IF(1=2,'1.Inputs'!$D$39,$E299)))*$F299*(('1.Inputs'!$D$40)+(1-'1.Inputs'!$D$40)*(1+'1.Inputs'!$D$41))*(1+$G299)^(1-1))-(('1.Inputs'!$D$37*12*IF(1=1,'1.Inputs'!$D$38,IF(1=2,'1.Inputs'!$D$39,$E299)))/(1-'1.Inputs'!$D$42)*$D299*(1+$G299)^(1-1))-('1.Inputs'!$D$37*12*IF(1=1,'1.Inputs'!$D$38,IF(1=2,'1.Inputs'!$D$39,$E299)))*'1.Inputs'!$D$43*(1+$G299)^(1-1)-'1.Inputs'!$D$44*(1+$G299)^(1-1)-('1.Inputs'!$D$20/'1.Inputs'!$D$27+'1.Inputs'!$D$23/'1.Inputs'!$D$28))-MAX(0,((('1.Inputs'!$D$37*12*IF(1=1,'1.Inputs'!$D$38,IF(1=2,'1.Inputs'!$D$39,$E299)))*$F299*(('1.Inputs'!$D$40)+(1-'1.Inputs'!$D$40)*(1+'1.Inputs'!$D$41))*(1+$G299)^(1-1))-(('1.Inputs'!$D$37*12*IF(1=1,'1.Inputs'!$D$38,IF(1=2,'1.Inputs'!$D$39,$E299)))/(1-'1.Inputs'!$D$42)*$D299*(1+$G299)^(1-1))-('1.Inputs'!$D$37*12*IF(1=1,'1.Inputs'!$D$38,IF(1=2,'1.Inputs'!$D$39,$E299)))*'1.Inputs'!$D$43*(1+$G299)^(1-1)-'1.Inputs'!$D$44*(1+$G299)^(1-1)-('1.Inputs'!$D$20/'1.Inputs'!$D$27+'1.Inputs'!$D$23/'1.Inputs'!$D$28)))*'1.Inputs'!$D$53+('1.Inputs'!$D$20/'1.Inputs'!$D$27+'1.Inputs'!$D$23/'1.Inputs'!$D$28)-H299</f>
        <v>-611269337.11619711</v>
      </c>
      <c r="T299" s="36">
        <f ca="1">((('1.Inputs'!$D$37*12*IF(2=1,'1.Inputs'!$D$38,IF(2=2,'1.Inputs'!$D$39,$E299)))*$F299*(('1.Inputs'!$D$40)+(1-'1.Inputs'!$D$40)*(1+'1.Inputs'!$D$41))*(1+$G299)^(2-1))-(('1.Inputs'!$D$37*12*IF(2=1,'1.Inputs'!$D$38,IF(2=2,'1.Inputs'!$D$39,$E299)))/(1-'1.Inputs'!$D$42)*$D299*(1+$G299)^(2-1))-('1.Inputs'!$D$37*12*IF(2=1,'1.Inputs'!$D$38,IF(2=2,'1.Inputs'!$D$39,$E299)))*'1.Inputs'!$D$43*(1+$G299)^(2-1)-'1.Inputs'!$D$44*(1+$G299)^(2-1)-('1.Inputs'!$D$20/'1.Inputs'!$D$27+'1.Inputs'!$D$23/'1.Inputs'!$D$28))-MAX(0,((('1.Inputs'!$D$37*12*IF(2=1,'1.Inputs'!$D$38,IF(2=2,'1.Inputs'!$D$39,$E299)))*$F299*(('1.Inputs'!$D$40)+(1-'1.Inputs'!$D$40)*(1+'1.Inputs'!$D$41))*(1+$G299)^(2-1))-(('1.Inputs'!$D$37*12*IF(2=1,'1.Inputs'!$D$38,IF(2=2,'1.Inputs'!$D$39,$E299)))/(1-'1.Inputs'!$D$42)*$D299*(1+$G299)^(2-1))-('1.Inputs'!$D$37*12*IF(2=1,'1.Inputs'!$D$38,IF(2=2,'1.Inputs'!$D$39,$E299)))*'1.Inputs'!$D$43*(1+$G299)^(2-1)-'1.Inputs'!$D$44*(1+$G299)^(2-1)-('1.Inputs'!$D$20/'1.Inputs'!$D$27+'1.Inputs'!$D$23/'1.Inputs'!$D$28)))*'1.Inputs'!$D$53+('1.Inputs'!$D$20/'1.Inputs'!$D$27+'1.Inputs'!$D$23/'1.Inputs'!$D$28)-(I299-H299)</f>
        <v>129103667.66534263</v>
      </c>
      <c r="U299" s="36">
        <f ca="1">((('1.Inputs'!$D$37*12*IF(3=1,'1.Inputs'!$D$38,IF(3=2,'1.Inputs'!$D$39,$E299)))*$F299*(('1.Inputs'!$D$40)+(1-'1.Inputs'!$D$40)*(1+'1.Inputs'!$D$41))*(1+$G299)^(3-1))-(('1.Inputs'!$D$37*12*IF(3=1,'1.Inputs'!$D$38,IF(3=2,'1.Inputs'!$D$39,$E299)))/(1-'1.Inputs'!$D$42)*$D299*(1+$G299)^(3-1))-('1.Inputs'!$D$37*12*IF(3=1,'1.Inputs'!$D$38,IF(3=2,'1.Inputs'!$D$39,$E299)))*'1.Inputs'!$D$43*(1+$G299)^(3-1)-'1.Inputs'!$D$44*(1+$G299)^(3-1)-('1.Inputs'!$D$20/'1.Inputs'!$D$27+'1.Inputs'!$D$23/'1.Inputs'!$D$28))-MAX(0,((('1.Inputs'!$D$37*12*IF(3=1,'1.Inputs'!$D$38,IF(3=2,'1.Inputs'!$D$39,$E299)))*$F299*(('1.Inputs'!$D$40)+(1-'1.Inputs'!$D$40)*(1+'1.Inputs'!$D$41))*(1+$G299)^(3-1))-(('1.Inputs'!$D$37*12*IF(3=1,'1.Inputs'!$D$38,IF(3=2,'1.Inputs'!$D$39,$E299)))/(1-'1.Inputs'!$D$42)*$D299*(1+$G299)^(3-1))-('1.Inputs'!$D$37*12*IF(3=1,'1.Inputs'!$D$38,IF(3=2,'1.Inputs'!$D$39,$E299)))*'1.Inputs'!$D$43*(1+$G299)^(3-1)-'1.Inputs'!$D$44*(1+$G299)^(3-1)-('1.Inputs'!$D$20/'1.Inputs'!$D$27+'1.Inputs'!$D$23/'1.Inputs'!$D$28)))*'1.Inputs'!$D$53+('1.Inputs'!$D$20/'1.Inputs'!$D$27+'1.Inputs'!$D$23/'1.Inputs'!$D$28)-(J299-I299)</f>
        <v>442162349.72938299</v>
      </c>
      <c r="V299" s="36">
        <f ca="1">((('1.Inputs'!$D$37*12*IF(4=1,'1.Inputs'!$D$38,IF(4=2,'1.Inputs'!$D$39,$E299)))*$F299*(('1.Inputs'!$D$40)+(1-'1.Inputs'!$D$40)*(1+'1.Inputs'!$D$41))*(1+$G299)^(4-1))-(('1.Inputs'!$D$37*12*IF(4=1,'1.Inputs'!$D$38,IF(4=2,'1.Inputs'!$D$39,$E299)))/(1-'1.Inputs'!$D$42)*$D299*(1+$G299)^(4-1))-('1.Inputs'!$D$37*12*IF(4=1,'1.Inputs'!$D$38,IF(4=2,'1.Inputs'!$D$39,$E299)))*'1.Inputs'!$D$43*(1+$G299)^(4-1)-'1.Inputs'!$D$44*(1+$G299)^(4-1)-('1.Inputs'!$D$20/'1.Inputs'!$D$27+'1.Inputs'!$D$23/'1.Inputs'!$D$28))-MAX(0,((('1.Inputs'!$D$37*12*IF(4=1,'1.Inputs'!$D$38,IF(4=2,'1.Inputs'!$D$39,$E299)))*$F299*(('1.Inputs'!$D$40)+(1-'1.Inputs'!$D$40)*(1+'1.Inputs'!$D$41))*(1+$G299)^(4-1))-(('1.Inputs'!$D$37*12*IF(4=1,'1.Inputs'!$D$38,IF(4=2,'1.Inputs'!$D$39,$E299)))/(1-'1.Inputs'!$D$42)*$D299*(1+$G299)^(4-1))-('1.Inputs'!$D$37*12*IF(4=1,'1.Inputs'!$D$38,IF(4=2,'1.Inputs'!$D$39,$E299)))*'1.Inputs'!$D$43*(1+$G299)^(4-1)-'1.Inputs'!$D$44*(1+$G299)^(4-1)-('1.Inputs'!$D$20/'1.Inputs'!$D$27+'1.Inputs'!$D$23/'1.Inputs'!$D$28)))*'1.Inputs'!$D$53+('1.Inputs'!$D$20/'1.Inputs'!$D$27+'1.Inputs'!$D$23/'1.Inputs'!$D$28)-(K299-J299)</f>
        <v>714408232.64131021</v>
      </c>
      <c r="W299" s="36">
        <f ca="1">((('1.Inputs'!$D$37*12*IF(5=1,'1.Inputs'!$D$38,IF(5=2,'1.Inputs'!$D$39,$E299)))*$F299*(('1.Inputs'!$D$40)+(1-'1.Inputs'!$D$40)*(1+'1.Inputs'!$D$41))*(1+$G299)^(5-1))-(('1.Inputs'!$D$37*12*IF(5=1,'1.Inputs'!$D$38,IF(5=2,'1.Inputs'!$D$39,$E299)))/(1-'1.Inputs'!$D$42)*$D299*(1+$G299)^(5-1))-('1.Inputs'!$D$37*12*IF(5=1,'1.Inputs'!$D$38,IF(5=2,'1.Inputs'!$D$39,$E299)))*'1.Inputs'!$D$43*(1+$G299)^(5-1)-'1.Inputs'!$D$44*(1+$G299)^(5-1)-('1.Inputs'!$D$20/'1.Inputs'!$D$27+'1.Inputs'!$D$23/'1.Inputs'!$D$28))-MAX(0,((('1.Inputs'!$D$37*12*IF(5=1,'1.Inputs'!$D$38,IF(5=2,'1.Inputs'!$D$39,$E299)))*$F299*(('1.Inputs'!$D$40)+(1-'1.Inputs'!$D$40)*(1+'1.Inputs'!$D$41))*(1+$G299)^(5-1))-(('1.Inputs'!$D$37*12*IF(5=1,'1.Inputs'!$D$38,IF(5=2,'1.Inputs'!$D$39,$E299)))/(1-'1.Inputs'!$D$42)*$D299*(1+$G299)^(5-1))-('1.Inputs'!$D$37*12*IF(5=1,'1.Inputs'!$D$38,IF(5=2,'1.Inputs'!$D$39,$E299)))*'1.Inputs'!$D$43*(1+$G299)^(5-1)-'1.Inputs'!$D$44*(1+$G299)^(5-1)-('1.Inputs'!$D$20/'1.Inputs'!$D$27+'1.Inputs'!$D$23/'1.Inputs'!$D$28)))*'1.Inputs'!$D$53+('1.Inputs'!$D$20/'1.Inputs'!$D$27+'1.Inputs'!$D$23/'1.Inputs'!$D$28)-(L299-K299)</f>
        <v>742668559.732499</v>
      </c>
      <c r="X299" s="36">
        <f ca="1">((('1.Inputs'!$D$37*12*IF(6=1,'1.Inputs'!$D$38,IF(6=2,'1.Inputs'!$D$39,$E299)))*$F299*(('1.Inputs'!$D$40)+(1-'1.Inputs'!$D$40)*(1+'1.Inputs'!$D$41))*(1+$G299)^(6-1))-(('1.Inputs'!$D$37*12*IF(6=1,'1.Inputs'!$D$38,IF(6=2,'1.Inputs'!$D$39,$E299)))/(1-'1.Inputs'!$D$42)*$D299*(1+$G299)^(6-1))-('1.Inputs'!$D$37*12*IF(6=1,'1.Inputs'!$D$38,IF(6=2,'1.Inputs'!$D$39,$E299)))*'1.Inputs'!$D$43*(1+$G299)^(6-1)-'1.Inputs'!$D$44*(1+$G299)^(6-1)-('1.Inputs'!$D$20/'1.Inputs'!$D$27+'1.Inputs'!$D$23/'1.Inputs'!$D$28))-MAX(0,((('1.Inputs'!$D$37*12*IF(6=1,'1.Inputs'!$D$38,IF(6=2,'1.Inputs'!$D$39,$E299)))*$F299*(('1.Inputs'!$D$40)+(1-'1.Inputs'!$D$40)*(1+'1.Inputs'!$D$41))*(1+$G299)^(6-1))-(('1.Inputs'!$D$37*12*IF(6=1,'1.Inputs'!$D$38,IF(6=2,'1.Inputs'!$D$39,$E299)))/(1-'1.Inputs'!$D$42)*$D299*(1+$G299)^(6-1))-('1.Inputs'!$D$37*12*IF(6=1,'1.Inputs'!$D$38,IF(6=2,'1.Inputs'!$D$39,$E299)))*'1.Inputs'!$D$43*(1+$G299)^(6-1)-'1.Inputs'!$D$44*(1+$G299)^(6-1)-('1.Inputs'!$D$20/'1.Inputs'!$D$27+'1.Inputs'!$D$23/'1.Inputs'!$D$28)))*'1.Inputs'!$D$53+('1.Inputs'!$D$20/'1.Inputs'!$D$27+'1.Inputs'!$D$23/'1.Inputs'!$D$28)-(M299-L299)</f>
        <v>772125973.28417945</v>
      </c>
      <c r="Y299" s="36">
        <f ca="1">((('1.Inputs'!$D$37*12*IF(7=1,'1.Inputs'!$D$38,IF(7=2,'1.Inputs'!$D$39,$E299)))*$F299*(('1.Inputs'!$D$40)+(1-'1.Inputs'!$D$40)*(1+'1.Inputs'!$D$41))*(1+$G299)^(7-1))-(('1.Inputs'!$D$37*12*IF(7=1,'1.Inputs'!$D$38,IF(7=2,'1.Inputs'!$D$39,$E299)))/(1-'1.Inputs'!$D$42)*$D299*(1+$G299)^(7-1))-('1.Inputs'!$D$37*12*IF(7=1,'1.Inputs'!$D$38,IF(7=2,'1.Inputs'!$D$39,$E299)))*'1.Inputs'!$D$43*(1+$G299)^(7-1)-'1.Inputs'!$D$44*(1+$G299)^(7-1)-('1.Inputs'!$D$20/'1.Inputs'!$D$27+'1.Inputs'!$D$23/'1.Inputs'!$D$28))-MAX(0,((('1.Inputs'!$D$37*12*IF(7=1,'1.Inputs'!$D$38,IF(7=2,'1.Inputs'!$D$39,$E299)))*$F299*(('1.Inputs'!$D$40)+(1-'1.Inputs'!$D$40)*(1+'1.Inputs'!$D$41))*(1+$G299)^(7-1))-(('1.Inputs'!$D$37*12*IF(7=1,'1.Inputs'!$D$38,IF(7=2,'1.Inputs'!$D$39,$E299)))/(1-'1.Inputs'!$D$42)*$D299*(1+$G299)^(7-1))-('1.Inputs'!$D$37*12*IF(7=1,'1.Inputs'!$D$38,IF(7=2,'1.Inputs'!$D$39,$E299)))*'1.Inputs'!$D$43*(1+$G299)^(7-1)-'1.Inputs'!$D$44*(1+$G299)^(7-1)-('1.Inputs'!$D$20/'1.Inputs'!$D$27+'1.Inputs'!$D$23/'1.Inputs'!$D$28)))*'1.Inputs'!$D$53+('1.Inputs'!$D$20/'1.Inputs'!$D$27+'1.Inputs'!$D$23/'1.Inputs'!$D$28)-(N299-M299)</f>
        <v>802831180.98948359</v>
      </c>
      <c r="Z299" s="36">
        <f ca="1">((('1.Inputs'!$D$37*12*IF(8=1,'1.Inputs'!$D$38,IF(8=2,'1.Inputs'!$D$39,$E299)))*$F299*(('1.Inputs'!$D$40)+(1-'1.Inputs'!$D$40)*(1+'1.Inputs'!$D$41))*(1+$G299)^(8-1))-(('1.Inputs'!$D$37*12*IF(8=1,'1.Inputs'!$D$38,IF(8=2,'1.Inputs'!$D$39,$E299)))/(1-'1.Inputs'!$D$42)*$D299*(1+$G299)^(8-1))-('1.Inputs'!$D$37*12*IF(8=1,'1.Inputs'!$D$38,IF(8=2,'1.Inputs'!$D$39,$E299)))*'1.Inputs'!$D$43*(1+$G299)^(8-1)-'1.Inputs'!$D$44*(1+$G299)^(8-1)-('1.Inputs'!$D$20/'1.Inputs'!$D$27+'1.Inputs'!$D$23/'1.Inputs'!$D$28))-MAX(0,((('1.Inputs'!$D$37*12*IF(8=1,'1.Inputs'!$D$38,IF(8=2,'1.Inputs'!$D$39,$E299)))*$F299*(('1.Inputs'!$D$40)+(1-'1.Inputs'!$D$40)*(1+'1.Inputs'!$D$41))*(1+$G299)^(8-1))-(('1.Inputs'!$D$37*12*IF(8=1,'1.Inputs'!$D$38,IF(8=2,'1.Inputs'!$D$39,$E299)))/(1-'1.Inputs'!$D$42)*$D299*(1+$G299)^(8-1))-('1.Inputs'!$D$37*12*IF(8=1,'1.Inputs'!$D$38,IF(8=2,'1.Inputs'!$D$39,$E299)))*'1.Inputs'!$D$43*(1+$G299)^(8-1)-'1.Inputs'!$D$44*(1+$G299)^(8-1)-('1.Inputs'!$D$20/'1.Inputs'!$D$27+'1.Inputs'!$D$23/'1.Inputs'!$D$28)))*'1.Inputs'!$D$53+('1.Inputs'!$D$20/'1.Inputs'!$D$27+'1.Inputs'!$D$23/'1.Inputs'!$D$28)-(O299-N299)</f>
        <v>834837038.48174858</v>
      </c>
      <c r="AA299" s="36">
        <f ca="1">((('1.Inputs'!$D$37*12*IF(9=1,'1.Inputs'!$D$38,IF(9=2,'1.Inputs'!$D$39,$E299)))*$F299*(('1.Inputs'!$D$40)+(1-'1.Inputs'!$D$40)*(1+'1.Inputs'!$D$41))*(1+$G299)^(9-1))-(('1.Inputs'!$D$37*12*IF(9=1,'1.Inputs'!$D$38,IF(9=2,'1.Inputs'!$D$39,$E299)))/(1-'1.Inputs'!$D$42)*$D299*(1+$G299)^(9-1))-('1.Inputs'!$D$37*12*IF(9=1,'1.Inputs'!$D$38,IF(9=2,'1.Inputs'!$D$39,$E299)))*'1.Inputs'!$D$43*(1+$G299)^(9-1)-'1.Inputs'!$D$44*(1+$G299)^(9-1)-('1.Inputs'!$D$20/'1.Inputs'!$D$27+'1.Inputs'!$D$23/'1.Inputs'!$D$28))-MAX(0,((('1.Inputs'!$D$37*12*IF(9=1,'1.Inputs'!$D$38,IF(9=2,'1.Inputs'!$D$39,$E299)))*$F299*(('1.Inputs'!$D$40)+(1-'1.Inputs'!$D$40)*(1+'1.Inputs'!$D$41))*(1+$G299)^(9-1))-(('1.Inputs'!$D$37*12*IF(9=1,'1.Inputs'!$D$38,IF(9=2,'1.Inputs'!$D$39,$E299)))/(1-'1.Inputs'!$D$42)*$D299*(1+$G299)^(9-1))-('1.Inputs'!$D$37*12*IF(9=1,'1.Inputs'!$D$38,IF(9=2,'1.Inputs'!$D$39,$E299)))*'1.Inputs'!$D$43*(1+$G299)^(9-1)-'1.Inputs'!$D$44*(1+$G299)^(9-1)-('1.Inputs'!$D$20/'1.Inputs'!$D$27+'1.Inputs'!$D$23/'1.Inputs'!$D$28)))*'1.Inputs'!$D$53+('1.Inputs'!$D$20/'1.Inputs'!$D$27+'1.Inputs'!$D$23/'1.Inputs'!$D$28)-(P299-O299)</f>
        <v>868198640.3196764</v>
      </c>
      <c r="AB299" s="36">
        <f ca="1">((('1.Inputs'!$D$37*12*IF(10=1,'1.Inputs'!$D$38,IF(10=2,'1.Inputs'!$D$39,$E299)))*$F299*(('1.Inputs'!$D$40)+(1-'1.Inputs'!$D$40)*(1+'1.Inputs'!$D$41))*(1+$G299)^(10-1))-(('1.Inputs'!$D$37*12*IF(10=1,'1.Inputs'!$D$38,IF(10=2,'1.Inputs'!$D$39,$E299)))/(1-'1.Inputs'!$D$42)*$D299*(1+$G299)^(10-1))-('1.Inputs'!$D$37*12*IF(10=1,'1.Inputs'!$D$38,IF(10=2,'1.Inputs'!$D$39,$E299)))*'1.Inputs'!$D$43*(1+$G299)^(10-1)-'1.Inputs'!$D$44*(1+$G299)^(10-1)-('1.Inputs'!$D$20/'1.Inputs'!$D$27+'1.Inputs'!$D$23/'1.Inputs'!$D$28))-MAX(0,((('1.Inputs'!$D$37*12*IF(10=1,'1.Inputs'!$D$38,IF(10=2,'1.Inputs'!$D$39,$E299)))*$F299*(('1.Inputs'!$D$40)+(1-'1.Inputs'!$D$40)*(1+'1.Inputs'!$D$41))*(1+$G299)^(10-1))-(('1.Inputs'!$D$37*12*IF(10=1,'1.Inputs'!$D$38,IF(10=2,'1.Inputs'!$D$39,$E299)))/(1-'1.Inputs'!$D$42)*$D299*(1+$G299)^(10-1))-('1.Inputs'!$D$37*12*IF(10=1,'1.Inputs'!$D$38,IF(10=2,'1.Inputs'!$D$39,$E299)))*'1.Inputs'!$D$43*(1+$G299)^(10-1)-'1.Inputs'!$D$44*(1+$G299)^(10-1)-('1.Inputs'!$D$20/'1.Inputs'!$D$27+'1.Inputs'!$D$23/'1.Inputs'!$D$28)))*'1.Inputs'!$D$53+('1.Inputs'!$D$20/'1.Inputs'!$D$27+'1.Inputs'!$D$23/'1.Inputs'!$D$28)-(Q299-P299)+(('1.Inputs'!$D$20+'1.Inputs'!$D$23-('1.Inputs'!$D$20/'1.Inputs'!$D$27+'1.Inputs'!$D$23/'1.Inputs'!$D$28)*'1.Inputs'!$D$10)*'1.Inputs'!$D$60+'1.Inputs'!$D$19*'1.Inputs'!$D$59+Q299)</f>
        <v>3569350933.8732138</v>
      </c>
      <c r="AC299" s="36">
        <f ca="1">S299-AC$13-AC$14+MIN(AC$13,MAX(0,((('1.Inputs'!$D$37*12*IF(1=1,'1.Inputs'!$D$38,IF(1=2,'1.Inputs'!$D$39,$E299)))*$F299*(('1.Inputs'!$D$40)+(1-'1.Inputs'!$D$40)*(1+'1.Inputs'!$D$41))*(1+$G299)^(1-1))-(('1.Inputs'!$D$37*12*IF(1=1,'1.Inputs'!$D$38,IF(1=2,'1.Inputs'!$D$39,$E299)))/(1-'1.Inputs'!$D$42)*$D299*(1+$G299)^(1-1))-('1.Inputs'!$D$37*12*IF(1=1,'1.Inputs'!$D$38,IF(1=2,'1.Inputs'!$D$39,$E299)))*'1.Inputs'!$D$43*(1+$G299)^(1-1)-'1.Inputs'!$D$44*(1+$G299)^(1-1)-('1.Inputs'!$D$20/'1.Inputs'!$D$27+'1.Inputs'!$D$23/'1.Inputs'!$D$28))))*'1.Inputs'!$D$53</f>
        <v>-730518539.00466573</v>
      </c>
      <c r="AD299" s="36">
        <f ca="1">T299-AD$13-AD$14+MIN(AD$13,MAX(0,((('1.Inputs'!$D$37*12*IF(2=1,'1.Inputs'!$D$38,IF(2=2,'1.Inputs'!$D$39,$E299)))*$F299*(('1.Inputs'!$D$40)+(1-'1.Inputs'!$D$40)*(1+'1.Inputs'!$D$41))*(1+$G299)^(2-1))-(('1.Inputs'!$D$37*12*IF(2=1,'1.Inputs'!$D$38,IF(2=2,'1.Inputs'!$D$39,$E299)))/(1-'1.Inputs'!$D$42)*$D299*(1+$G299)^(2-1))-('1.Inputs'!$D$37*12*IF(2=1,'1.Inputs'!$D$38,IF(2=2,'1.Inputs'!$D$39,$E299)))*'1.Inputs'!$D$43*(1+$G299)^(2-1)-'1.Inputs'!$D$44*(1+$G299)^(2-1)-('1.Inputs'!$D$20/'1.Inputs'!$D$27+'1.Inputs'!$D$23/'1.Inputs'!$D$28))))*'1.Inputs'!$D$53</f>
        <v>33163667.665342629</v>
      </c>
      <c r="AE299" s="36">
        <f ca="1">U299-AE$13-AE$14+MIN(AE$13,MAX(0,((('1.Inputs'!$D$37*12*IF(3=1,'1.Inputs'!$D$38,IF(3=2,'1.Inputs'!$D$39,$E299)))*$F299*(('1.Inputs'!$D$40)+(1-'1.Inputs'!$D$40)*(1+'1.Inputs'!$D$41))*(1+$G299)^(3-1))-(('1.Inputs'!$D$37*12*IF(3=1,'1.Inputs'!$D$38,IF(3=2,'1.Inputs'!$D$39,$E299)))/(1-'1.Inputs'!$D$42)*$D299*(1+$G299)^(3-1))-('1.Inputs'!$D$37*12*IF(3=1,'1.Inputs'!$D$38,IF(3=2,'1.Inputs'!$D$39,$E299)))*'1.Inputs'!$D$43*(1+$G299)^(3-1)-'1.Inputs'!$D$44*(1+$G299)^(3-1)-('1.Inputs'!$D$20/'1.Inputs'!$D$27+'1.Inputs'!$D$23/'1.Inputs'!$D$28))))*'1.Inputs'!$D$53</f>
        <v>100222349.72938299</v>
      </c>
      <c r="AF299" s="36">
        <f ca="1">V299-AF$13-AF$14+MIN(AF$13,MAX(0,((('1.Inputs'!$D$37*12*IF(4=1,'1.Inputs'!$D$38,IF(4=2,'1.Inputs'!$D$39,$E299)))*$F299*(('1.Inputs'!$D$40)+(1-'1.Inputs'!$D$40)*(1+'1.Inputs'!$D$41))*(1+$G299)^(4-1))-(('1.Inputs'!$D$37*12*IF(4=1,'1.Inputs'!$D$38,IF(4=2,'1.Inputs'!$D$39,$E299)))/(1-'1.Inputs'!$D$42)*$D299*(1+$G299)^(4-1))-('1.Inputs'!$D$37*12*IF(4=1,'1.Inputs'!$D$38,IF(4=2,'1.Inputs'!$D$39,$E299)))*'1.Inputs'!$D$43*(1+$G299)^(4-1)-'1.Inputs'!$D$44*(1+$G299)^(4-1)-('1.Inputs'!$D$20/'1.Inputs'!$D$27+'1.Inputs'!$D$23/'1.Inputs'!$D$28))))*'1.Inputs'!$D$53</f>
        <v>391656232.64131021</v>
      </c>
      <c r="AG299" s="36">
        <f ca="1">W299-AG$13-AG$14+MIN(AG$13,MAX(0,((('1.Inputs'!$D$37*12*IF(5=1,'1.Inputs'!$D$38,IF(5=2,'1.Inputs'!$D$39,$E299)))*$F299*(('1.Inputs'!$D$40)+(1-'1.Inputs'!$D$40)*(1+'1.Inputs'!$D$41))*(1+$G299)^(5-1))-(('1.Inputs'!$D$37*12*IF(5=1,'1.Inputs'!$D$38,IF(5=2,'1.Inputs'!$D$39,$E299)))/(1-'1.Inputs'!$D$42)*$D299*(1+$G299)^(5-1))-('1.Inputs'!$D$37*12*IF(5=1,'1.Inputs'!$D$38,IF(5=2,'1.Inputs'!$D$39,$E299)))*'1.Inputs'!$D$43*(1+$G299)^(5-1)-'1.Inputs'!$D$44*(1+$G299)^(5-1)-('1.Inputs'!$D$20/'1.Inputs'!$D$27+'1.Inputs'!$D$23/'1.Inputs'!$D$28))))*'1.Inputs'!$D$53</f>
        <v>439104559.732499</v>
      </c>
      <c r="AH299" s="36">
        <f ca="1">X299-AH$13-AH$14+MIN(AH$13,MAX(0,((('1.Inputs'!$D$37*12*IF(6=1,'1.Inputs'!$D$38,IF(6=2,'1.Inputs'!$D$39,$E299)))*$F299*(('1.Inputs'!$D$40)+(1-'1.Inputs'!$D$40)*(1+'1.Inputs'!$D$41))*(1+$G299)^(6-1))-(('1.Inputs'!$D$37*12*IF(6=1,'1.Inputs'!$D$38,IF(6=2,'1.Inputs'!$D$39,$E299)))/(1-'1.Inputs'!$D$42)*$D299*(1+$G299)^(6-1))-('1.Inputs'!$D$37*12*IF(6=1,'1.Inputs'!$D$38,IF(6=2,'1.Inputs'!$D$39,$E299)))*'1.Inputs'!$D$43*(1+$G299)^(6-1)-'1.Inputs'!$D$44*(1+$G299)^(6-1)-('1.Inputs'!$D$20/'1.Inputs'!$D$27+'1.Inputs'!$D$23/'1.Inputs'!$D$28))))*'1.Inputs'!$D$53</f>
        <v>487749973.28417945</v>
      </c>
      <c r="AI299" s="36">
        <f ca="1">Y299-AI$13-AI$14+MIN(AI$13,MAX(0,((('1.Inputs'!$D$37*12*IF(7=1,'1.Inputs'!$D$38,IF(7=2,'1.Inputs'!$D$39,$E299)))*$F299*(('1.Inputs'!$D$40)+(1-'1.Inputs'!$D$40)*(1+'1.Inputs'!$D$41))*(1+$G299)^(7-1))-(('1.Inputs'!$D$37*12*IF(7=1,'1.Inputs'!$D$38,IF(7=2,'1.Inputs'!$D$39,$E299)))/(1-'1.Inputs'!$D$42)*$D299*(1+$G299)^(7-1))-('1.Inputs'!$D$37*12*IF(7=1,'1.Inputs'!$D$38,IF(7=2,'1.Inputs'!$D$39,$E299)))*'1.Inputs'!$D$43*(1+$G299)^(7-1)-'1.Inputs'!$D$44*(1+$G299)^(7-1)-('1.Inputs'!$D$20/'1.Inputs'!$D$27+'1.Inputs'!$D$23/'1.Inputs'!$D$28))))*'1.Inputs'!$D$53</f>
        <v>537643180.98948359</v>
      </c>
      <c r="AJ299" s="36">
        <f ca="1">Z299-AJ$13-AJ$14+MIN(AJ$13,MAX(0,((('1.Inputs'!$D$37*12*IF(8=1,'1.Inputs'!$D$38,IF(8=2,'1.Inputs'!$D$39,$E299)))*$F299*(('1.Inputs'!$D$40)+(1-'1.Inputs'!$D$40)*(1+'1.Inputs'!$D$41))*(1+$G299)^(8-1))-(('1.Inputs'!$D$37*12*IF(8=1,'1.Inputs'!$D$38,IF(8=2,'1.Inputs'!$D$39,$E299)))/(1-'1.Inputs'!$D$42)*$D299*(1+$G299)^(8-1))-('1.Inputs'!$D$37*12*IF(8=1,'1.Inputs'!$D$38,IF(8=2,'1.Inputs'!$D$39,$E299)))*'1.Inputs'!$D$43*(1+$G299)^(8-1)-'1.Inputs'!$D$44*(1+$G299)^(8-1)-('1.Inputs'!$D$20/'1.Inputs'!$D$27+'1.Inputs'!$D$23/'1.Inputs'!$D$28))))*'1.Inputs'!$D$53</f>
        <v>834837038.48174858</v>
      </c>
      <c r="AK299" s="36">
        <f ca="1">AA299-AK$13-AK$14+MIN(AK$13,MAX(0,((('1.Inputs'!$D$37*12*IF(9=1,'1.Inputs'!$D$38,IF(9=2,'1.Inputs'!$D$39,$E299)))*$F299*(('1.Inputs'!$D$40)+(1-'1.Inputs'!$D$40)*(1+'1.Inputs'!$D$41))*(1+$G299)^(9-1))-(('1.Inputs'!$D$37*12*IF(9=1,'1.Inputs'!$D$38,IF(9=2,'1.Inputs'!$D$39,$E299)))/(1-'1.Inputs'!$D$42)*$D299*(1+$G299)^(9-1))-('1.Inputs'!$D$37*12*IF(9=1,'1.Inputs'!$D$38,IF(9=2,'1.Inputs'!$D$39,$E299)))*'1.Inputs'!$D$43*(1+$G299)^(9-1)-'1.Inputs'!$D$44*(1+$G299)^(9-1)-('1.Inputs'!$D$20/'1.Inputs'!$D$27+'1.Inputs'!$D$23/'1.Inputs'!$D$28))))*'1.Inputs'!$D$53</f>
        <v>868198640.3196764</v>
      </c>
      <c r="AL299" s="36">
        <f ca="1">AB299-AL$13-AL$14+MIN(AL$13,MAX(0,((('1.Inputs'!$D$37*12*IF(10=1,'1.Inputs'!$D$38,IF(10=2,'1.Inputs'!$D$39,$E299)))*$F299*(('1.Inputs'!$D$40)+(1-'1.Inputs'!$D$40)*(1+'1.Inputs'!$D$41))*(1+$G299)^(10-1))-(('1.Inputs'!$D$37*12*IF(10=1,'1.Inputs'!$D$38,IF(10=2,'1.Inputs'!$D$39,$E299)))/(1-'1.Inputs'!$D$42)*$D299*(1+$G299)^(10-1))-('1.Inputs'!$D$37*12*IF(10=1,'1.Inputs'!$D$38,IF(10=2,'1.Inputs'!$D$39,$E299)))*'1.Inputs'!$D$43*(1+$G299)^(10-1)-'1.Inputs'!$D$44*(1+$G299)^(10-1)-('1.Inputs'!$D$20/'1.Inputs'!$D$27+'1.Inputs'!$D$23/'1.Inputs'!$D$28))))*'1.Inputs'!$D$53+'1.Inputs'!$D$35</f>
        <v>4369350933.8732138</v>
      </c>
      <c r="AM299" s="48">
        <f ca="1">R299+NPV('1.Inputs'!$D$55,S299:AB299)</f>
        <v>1279582875.427258</v>
      </c>
      <c r="AN299" s="48">
        <f ca="1">-('1.Inputs'!$D$24*(1-'1.Inputs'!$D$31)+'1.Inputs'!$D$35)+NPV('1.Inputs'!$D$54,AC299:AL299)</f>
        <v>-158194383.36481309</v>
      </c>
      <c r="AO299" s="36">
        <f t="shared" ca="1" si="37"/>
        <v>-4.1413911728739645</v>
      </c>
      <c r="AP299" s="36">
        <f t="shared" ca="1" si="38"/>
        <v>1.1233799535807494</v>
      </c>
      <c r="AQ299" s="36">
        <f ca="1">'1.Inputs'!$D$35+MIN(SUM($AC299:AC299),SUM($AC299:AD299),SUM($AC299:AE299),SUM($AC299:AF299),SUM($AC299:AG299),SUM($AC299:AH299),SUM($AC299:AI299),SUM($AC299:AJ299),SUM($AC299:AK299),SUM($AC299:AL299))</f>
        <v>69481460.995334268</v>
      </c>
      <c r="AR299" s="36">
        <f ca="1">IF(AP299&lt;'1.Inputs'!$D$57,1,0)</f>
        <v>1</v>
      </c>
      <c r="AS299" s="36">
        <f t="shared" ca="1" si="39"/>
        <v>0</v>
      </c>
    </row>
    <row r="300" spans="2:45" ht="15" customHeight="1" x14ac:dyDescent="0.25">
      <c r="B300" s="36">
        <v>285</v>
      </c>
      <c r="C300" s="36">
        <f t="shared" ca="1" si="32"/>
        <v>6.4676560121563753E-3</v>
      </c>
      <c r="D300" s="36">
        <f t="shared" ca="1" si="33"/>
        <v>19317.685453032733</v>
      </c>
      <c r="E300" s="47">
        <f t="shared" ca="1" si="34"/>
        <v>0.71460933429014339</v>
      </c>
      <c r="F300" s="36">
        <f t="shared" ca="1" si="35"/>
        <v>27606.891341831248</v>
      </c>
      <c r="G300" s="36">
        <f t="shared" ca="1" si="36"/>
        <v>3.9075061027270735E-2</v>
      </c>
      <c r="H300" s="36">
        <f ca="1">((('1.Inputs'!$D$37*12*IF(1=1,'1.Inputs'!$D$38,IF(1=2,'1.Inputs'!$D$39,$E300)))*$F300*(('1.Inputs'!$D$40)+(1-'1.Inputs'!$D$40)*(1+'1.Inputs'!$D$41))*(1+$G300)^(1-1))*'1.Inputs'!$D$47+(('1.Inputs'!$D$37*12*IF(1=1,'1.Inputs'!$D$38,IF(1=2,'1.Inputs'!$D$39,$E300)))/(1-'1.Inputs'!$D$42)*$D300*(1+$G300)^(1-1))*('1.Inputs'!$D$48-'1.Inputs'!$D$49))/'1.Inputs'!$D$51</f>
        <v>744467198.41708589</v>
      </c>
      <c r="I300" s="36">
        <f ca="1">((('1.Inputs'!$D$37*12*IF(2=1,'1.Inputs'!$D$38,IF(2=2,'1.Inputs'!$D$39,$E300)))*$F300*(('1.Inputs'!$D$40)+(1-'1.Inputs'!$D$40)*(1+'1.Inputs'!$D$41))*(1+$G300)^(2-1))*'1.Inputs'!$D$47+(('1.Inputs'!$D$37*12*IF(2=1,'1.Inputs'!$D$38,IF(2=2,'1.Inputs'!$D$39,$E300)))/(1-'1.Inputs'!$D$42)*$D300*(1+$G300)^(2-1))*('1.Inputs'!$D$48-'1.Inputs'!$D$49))/'1.Inputs'!$D$51</f>
        <v>1082980219.4792488</v>
      </c>
      <c r="J300" s="36">
        <f ca="1">((('1.Inputs'!$D$37*12*IF(3=1,'1.Inputs'!$D$38,IF(3=2,'1.Inputs'!$D$39,$E300)))*$F300*(('1.Inputs'!$D$40)+(1-'1.Inputs'!$D$40)*(1+'1.Inputs'!$D$41))*(1+$G300)^(3-1))*'1.Inputs'!$D$47+(('1.Inputs'!$D$37*12*IF(3=1,'1.Inputs'!$D$38,IF(3=2,'1.Inputs'!$D$39,$E300)))/(1-'1.Inputs'!$D$42)*$D300*(1+$G300)^(3-1))*('1.Inputs'!$D$48-'1.Inputs'!$D$49))/'1.Inputs'!$D$51</f>
        <v>1148783238.8256178</v>
      </c>
      <c r="K300" s="36">
        <f ca="1">((('1.Inputs'!$D$37*12*IF(4=1,'1.Inputs'!$D$38,IF(4=2,'1.Inputs'!$D$39,$E300)))*$F300*(('1.Inputs'!$D$40)+(1-'1.Inputs'!$D$40)*(1+'1.Inputs'!$D$41))*(1+$G300)^(4-1))*'1.Inputs'!$D$47+(('1.Inputs'!$D$37*12*IF(4=1,'1.Inputs'!$D$38,IF(4=2,'1.Inputs'!$D$39,$E300)))/(1-'1.Inputs'!$D$42)*$D300*(1+$G300)^(4-1))*('1.Inputs'!$D$48-'1.Inputs'!$D$49))/'1.Inputs'!$D$51</f>
        <v>1193672013.9898345</v>
      </c>
      <c r="L300" s="36">
        <f ca="1">((('1.Inputs'!$D$37*12*IF(5=1,'1.Inputs'!$D$38,IF(5=2,'1.Inputs'!$D$39,$E300)))*$F300*(('1.Inputs'!$D$40)+(1-'1.Inputs'!$D$40)*(1+'1.Inputs'!$D$41))*(1+$G300)^(5-1))*'1.Inputs'!$D$47+(('1.Inputs'!$D$37*12*IF(5=1,'1.Inputs'!$D$38,IF(5=2,'1.Inputs'!$D$39,$E300)))/(1-'1.Inputs'!$D$42)*$D300*(1+$G300)^(5-1))*('1.Inputs'!$D$48-'1.Inputs'!$D$49))/'1.Inputs'!$D$51</f>
        <v>1240314820.7830327</v>
      </c>
      <c r="M300" s="36">
        <f ca="1">((('1.Inputs'!$D$37*12*IF(6=1,'1.Inputs'!$D$38,IF(6=2,'1.Inputs'!$D$39,$E300)))*$F300*(('1.Inputs'!$D$40)+(1-'1.Inputs'!$D$40)*(1+'1.Inputs'!$D$41))*(1+$G300)^(6-1))*'1.Inputs'!$D$47+(('1.Inputs'!$D$37*12*IF(6=1,'1.Inputs'!$D$38,IF(6=2,'1.Inputs'!$D$39,$E300)))/(1-'1.Inputs'!$D$42)*$D300*(1+$G300)^(6-1))*('1.Inputs'!$D$48-'1.Inputs'!$D$49))/'1.Inputs'!$D$51</f>
        <v>1288780198.0981576</v>
      </c>
      <c r="N300" s="36">
        <f ca="1">((('1.Inputs'!$D$37*12*IF(7=1,'1.Inputs'!$D$38,IF(7=2,'1.Inputs'!$D$39,$E300)))*$F300*(('1.Inputs'!$D$40)+(1-'1.Inputs'!$D$40)*(1+'1.Inputs'!$D$41))*(1+$G300)^(7-1))*'1.Inputs'!$D$47+(('1.Inputs'!$D$37*12*IF(7=1,'1.Inputs'!$D$38,IF(7=2,'1.Inputs'!$D$39,$E300)))/(1-'1.Inputs'!$D$42)*$D300*(1+$G300)^(7-1))*('1.Inputs'!$D$48-'1.Inputs'!$D$49))/'1.Inputs'!$D$51</f>
        <v>1339139362.9895813</v>
      </c>
      <c r="O300" s="36">
        <f ca="1">((('1.Inputs'!$D$37*12*IF(8=1,'1.Inputs'!$D$38,IF(8=2,'1.Inputs'!$D$39,$E300)))*$F300*(('1.Inputs'!$D$40)+(1-'1.Inputs'!$D$40)*(1+'1.Inputs'!$D$41))*(1+$G300)^(8-1))*'1.Inputs'!$D$47+(('1.Inputs'!$D$37*12*IF(8=1,'1.Inputs'!$D$38,IF(8=2,'1.Inputs'!$D$39,$E300)))/(1-'1.Inputs'!$D$42)*$D300*(1+$G300)^(8-1))*('1.Inputs'!$D$48-'1.Inputs'!$D$49))/'1.Inputs'!$D$51</f>
        <v>1391466315.3224196</v>
      </c>
      <c r="P300" s="36">
        <f ca="1">((('1.Inputs'!$D$37*12*IF(9=1,'1.Inputs'!$D$38,IF(9=2,'1.Inputs'!$D$39,$E300)))*$F300*(('1.Inputs'!$D$40)+(1-'1.Inputs'!$D$40)*(1+'1.Inputs'!$D$41))*(1+$G300)^(9-1))*'1.Inputs'!$D$47+(('1.Inputs'!$D$37*12*IF(9=1,'1.Inputs'!$D$38,IF(9=2,'1.Inputs'!$D$39,$E300)))/(1-'1.Inputs'!$D$42)*$D300*(1+$G300)^(9-1))*('1.Inputs'!$D$48-'1.Inputs'!$D$49))/'1.Inputs'!$D$51</f>
        <v>1445837946.5110347</v>
      </c>
      <c r="Q300" s="36">
        <f ca="1">((('1.Inputs'!$D$37*12*IF(10=1,'1.Inputs'!$D$38,IF(10=2,'1.Inputs'!$D$39,$E300)))*$F300*(('1.Inputs'!$D$40)+(1-'1.Inputs'!$D$40)*(1+'1.Inputs'!$D$41))*(1+$G300)^(10-1))*'1.Inputs'!$D$47+(('1.Inputs'!$D$37*12*IF(10=1,'1.Inputs'!$D$38,IF(10=2,'1.Inputs'!$D$39,$E300)))/(1-'1.Inputs'!$D$42)*$D300*(1+$G300)^(10-1))*('1.Inputs'!$D$48-'1.Inputs'!$D$49))/'1.Inputs'!$D$51</f>
        <v>1502334152.5064969</v>
      </c>
      <c r="R300" s="36">
        <f>-'1.Inputs'!$D$24</f>
        <v>-2050000000</v>
      </c>
      <c r="S300" s="36">
        <f ca="1">((('1.Inputs'!$D$37*12*IF(1=1,'1.Inputs'!$D$38,IF(1=2,'1.Inputs'!$D$39,$E300)))*$F300*(('1.Inputs'!$D$40)+(1-'1.Inputs'!$D$40)*(1+'1.Inputs'!$D$41))*(1+$G300)^(1-1))-(('1.Inputs'!$D$37*12*IF(1=1,'1.Inputs'!$D$38,IF(1=2,'1.Inputs'!$D$39,$E300)))/(1-'1.Inputs'!$D$42)*$D300*(1+$G300)^(1-1))-('1.Inputs'!$D$37*12*IF(1=1,'1.Inputs'!$D$38,IF(1=2,'1.Inputs'!$D$39,$E300)))*'1.Inputs'!$D$43*(1+$G300)^(1-1)-'1.Inputs'!$D$44*(1+$G300)^(1-1)-('1.Inputs'!$D$20/'1.Inputs'!$D$27+'1.Inputs'!$D$23/'1.Inputs'!$D$28))-MAX(0,((('1.Inputs'!$D$37*12*IF(1=1,'1.Inputs'!$D$38,IF(1=2,'1.Inputs'!$D$39,$E300)))*$F300*(('1.Inputs'!$D$40)+(1-'1.Inputs'!$D$40)*(1+'1.Inputs'!$D$41))*(1+$G300)^(1-1))-(('1.Inputs'!$D$37*12*IF(1=1,'1.Inputs'!$D$38,IF(1=2,'1.Inputs'!$D$39,$E300)))/(1-'1.Inputs'!$D$42)*$D300*(1+$G300)^(1-1))-('1.Inputs'!$D$37*12*IF(1=1,'1.Inputs'!$D$38,IF(1=2,'1.Inputs'!$D$39,$E300)))*'1.Inputs'!$D$43*(1+$G300)^(1-1)-'1.Inputs'!$D$44*(1+$G300)^(1-1)-('1.Inputs'!$D$20/'1.Inputs'!$D$27+'1.Inputs'!$D$23/'1.Inputs'!$D$28)))*'1.Inputs'!$D$53+('1.Inputs'!$D$20/'1.Inputs'!$D$27+'1.Inputs'!$D$23/'1.Inputs'!$D$28)-H300</f>
        <v>-855386956.64006972</v>
      </c>
      <c r="T300" s="36">
        <f ca="1">((('1.Inputs'!$D$37*12*IF(2=1,'1.Inputs'!$D$38,IF(2=2,'1.Inputs'!$D$39,$E300)))*$F300*(('1.Inputs'!$D$40)+(1-'1.Inputs'!$D$40)*(1+'1.Inputs'!$D$41))*(1+$G300)^(2-1))-(('1.Inputs'!$D$37*12*IF(2=1,'1.Inputs'!$D$38,IF(2=2,'1.Inputs'!$D$39,$E300)))/(1-'1.Inputs'!$D$42)*$D300*(1+$G300)^(2-1))-('1.Inputs'!$D$37*12*IF(2=1,'1.Inputs'!$D$38,IF(2=2,'1.Inputs'!$D$39,$E300)))*'1.Inputs'!$D$43*(1+$G300)^(2-1)-'1.Inputs'!$D$44*(1+$G300)^(2-1)-('1.Inputs'!$D$20/'1.Inputs'!$D$27+'1.Inputs'!$D$23/'1.Inputs'!$D$28))-MAX(0,((('1.Inputs'!$D$37*12*IF(2=1,'1.Inputs'!$D$38,IF(2=2,'1.Inputs'!$D$39,$E300)))*$F300*(('1.Inputs'!$D$40)+(1-'1.Inputs'!$D$40)*(1+'1.Inputs'!$D$41))*(1+$G300)^(2-1))-(('1.Inputs'!$D$37*12*IF(2=1,'1.Inputs'!$D$38,IF(2=2,'1.Inputs'!$D$39,$E300)))/(1-'1.Inputs'!$D$42)*$D300*(1+$G300)^(2-1))-('1.Inputs'!$D$37*12*IF(2=1,'1.Inputs'!$D$38,IF(2=2,'1.Inputs'!$D$39,$E300)))*'1.Inputs'!$D$43*(1+$G300)^(2-1)-'1.Inputs'!$D$44*(1+$G300)^(2-1)-('1.Inputs'!$D$20/'1.Inputs'!$D$27+'1.Inputs'!$D$23/'1.Inputs'!$D$28)))*'1.Inputs'!$D$53+('1.Inputs'!$D$20/'1.Inputs'!$D$27+'1.Inputs'!$D$23/'1.Inputs'!$D$28)-(I300-H300)</f>
        <v>-153000555.41743809</v>
      </c>
      <c r="U300" s="36">
        <f ca="1">((('1.Inputs'!$D$37*12*IF(3=1,'1.Inputs'!$D$38,IF(3=2,'1.Inputs'!$D$39,$E300)))*$F300*(('1.Inputs'!$D$40)+(1-'1.Inputs'!$D$40)*(1+'1.Inputs'!$D$41))*(1+$G300)^(3-1))-(('1.Inputs'!$D$37*12*IF(3=1,'1.Inputs'!$D$38,IF(3=2,'1.Inputs'!$D$39,$E300)))/(1-'1.Inputs'!$D$42)*$D300*(1+$G300)^(3-1))-('1.Inputs'!$D$37*12*IF(3=1,'1.Inputs'!$D$38,IF(3=2,'1.Inputs'!$D$39,$E300)))*'1.Inputs'!$D$43*(1+$G300)^(3-1)-'1.Inputs'!$D$44*(1+$G300)^(3-1)-('1.Inputs'!$D$20/'1.Inputs'!$D$27+'1.Inputs'!$D$23/'1.Inputs'!$D$28))-MAX(0,((('1.Inputs'!$D$37*12*IF(3=1,'1.Inputs'!$D$38,IF(3=2,'1.Inputs'!$D$39,$E300)))*$F300*(('1.Inputs'!$D$40)+(1-'1.Inputs'!$D$40)*(1+'1.Inputs'!$D$41))*(1+$G300)^(3-1))-(('1.Inputs'!$D$37*12*IF(3=1,'1.Inputs'!$D$38,IF(3=2,'1.Inputs'!$D$39,$E300)))/(1-'1.Inputs'!$D$42)*$D300*(1+$G300)^(3-1))-('1.Inputs'!$D$37*12*IF(3=1,'1.Inputs'!$D$38,IF(3=2,'1.Inputs'!$D$39,$E300)))*'1.Inputs'!$D$43*(1+$G300)^(3-1)-'1.Inputs'!$D$44*(1+$G300)^(3-1)-('1.Inputs'!$D$20/'1.Inputs'!$D$27+'1.Inputs'!$D$23/'1.Inputs'!$D$28)))*'1.Inputs'!$D$53+('1.Inputs'!$D$20/'1.Inputs'!$D$27+'1.Inputs'!$D$23/'1.Inputs'!$D$28)-(J300-I300)</f>
        <v>141292443.33296752</v>
      </c>
      <c r="V300" s="36">
        <f ca="1">((('1.Inputs'!$D$37*12*IF(4=1,'1.Inputs'!$D$38,IF(4=2,'1.Inputs'!$D$39,$E300)))*$F300*(('1.Inputs'!$D$40)+(1-'1.Inputs'!$D$40)*(1+'1.Inputs'!$D$41))*(1+$G300)^(4-1))-(('1.Inputs'!$D$37*12*IF(4=1,'1.Inputs'!$D$38,IF(4=2,'1.Inputs'!$D$39,$E300)))/(1-'1.Inputs'!$D$42)*$D300*(1+$G300)^(4-1))-('1.Inputs'!$D$37*12*IF(4=1,'1.Inputs'!$D$38,IF(4=2,'1.Inputs'!$D$39,$E300)))*'1.Inputs'!$D$43*(1+$G300)^(4-1)-'1.Inputs'!$D$44*(1+$G300)^(4-1)-('1.Inputs'!$D$20/'1.Inputs'!$D$27+'1.Inputs'!$D$23/'1.Inputs'!$D$28))-MAX(0,((('1.Inputs'!$D$37*12*IF(4=1,'1.Inputs'!$D$38,IF(4=2,'1.Inputs'!$D$39,$E300)))*$F300*(('1.Inputs'!$D$40)+(1-'1.Inputs'!$D$40)*(1+'1.Inputs'!$D$41))*(1+$G300)^(4-1))-(('1.Inputs'!$D$37*12*IF(4=1,'1.Inputs'!$D$38,IF(4=2,'1.Inputs'!$D$39,$E300)))/(1-'1.Inputs'!$D$42)*$D300*(1+$G300)^(4-1))-('1.Inputs'!$D$37*12*IF(4=1,'1.Inputs'!$D$38,IF(4=2,'1.Inputs'!$D$39,$E300)))*'1.Inputs'!$D$43*(1+$G300)^(4-1)-'1.Inputs'!$D$44*(1+$G300)^(4-1)-('1.Inputs'!$D$20/'1.Inputs'!$D$27+'1.Inputs'!$D$23/'1.Inputs'!$D$28)))*'1.Inputs'!$D$53+('1.Inputs'!$D$20/'1.Inputs'!$D$27+'1.Inputs'!$D$23/'1.Inputs'!$D$28)-(K300-J300)</f>
        <v>168452658.72424734</v>
      </c>
      <c r="W300" s="36">
        <f ca="1">((('1.Inputs'!$D$37*12*IF(5=1,'1.Inputs'!$D$38,IF(5=2,'1.Inputs'!$D$39,$E300)))*$F300*(('1.Inputs'!$D$40)+(1-'1.Inputs'!$D$40)*(1+'1.Inputs'!$D$41))*(1+$G300)^(5-1))-(('1.Inputs'!$D$37*12*IF(5=1,'1.Inputs'!$D$38,IF(5=2,'1.Inputs'!$D$39,$E300)))/(1-'1.Inputs'!$D$42)*$D300*(1+$G300)^(5-1))-('1.Inputs'!$D$37*12*IF(5=1,'1.Inputs'!$D$38,IF(5=2,'1.Inputs'!$D$39,$E300)))*'1.Inputs'!$D$43*(1+$G300)^(5-1)-'1.Inputs'!$D$44*(1+$G300)^(5-1)-('1.Inputs'!$D$20/'1.Inputs'!$D$27+'1.Inputs'!$D$23/'1.Inputs'!$D$28))-MAX(0,((('1.Inputs'!$D$37*12*IF(5=1,'1.Inputs'!$D$38,IF(5=2,'1.Inputs'!$D$39,$E300)))*$F300*(('1.Inputs'!$D$40)+(1-'1.Inputs'!$D$40)*(1+'1.Inputs'!$D$41))*(1+$G300)^(5-1))-(('1.Inputs'!$D$37*12*IF(5=1,'1.Inputs'!$D$38,IF(5=2,'1.Inputs'!$D$39,$E300)))/(1-'1.Inputs'!$D$42)*$D300*(1+$G300)^(5-1))-('1.Inputs'!$D$37*12*IF(5=1,'1.Inputs'!$D$38,IF(5=2,'1.Inputs'!$D$39,$E300)))*'1.Inputs'!$D$43*(1+$G300)^(5-1)-'1.Inputs'!$D$44*(1+$G300)^(5-1)-('1.Inputs'!$D$20/'1.Inputs'!$D$27+'1.Inputs'!$D$23/'1.Inputs'!$D$28)))*'1.Inputs'!$D$53+('1.Inputs'!$D$20/'1.Inputs'!$D$27+'1.Inputs'!$D$23/'1.Inputs'!$D$28)-(L300-K300)</f>
        <v>173188660.01056451</v>
      </c>
      <c r="X300" s="36">
        <f ca="1">((('1.Inputs'!$D$37*12*IF(6=1,'1.Inputs'!$D$38,IF(6=2,'1.Inputs'!$D$39,$E300)))*$F300*(('1.Inputs'!$D$40)+(1-'1.Inputs'!$D$40)*(1+'1.Inputs'!$D$41))*(1+$G300)^(6-1))-(('1.Inputs'!$D$37*12*IF(6=1,'1.Inputs'!$D$38,IF(6=2,'1.Inputs'!$D$39,$E300)))/(1-'1.Inputs'!$D$42)*$D300*(1+$G300)^(6-1))-('1.Inputs'!$D$37*12*IF(6=1,'1.Inputs'!$D$38,IF(6=2,'1.Inputs'!$D$39,$E300)))*'1.Inputs'!$D$43*(1+$G300)^(6-1)-'1.Inputs'!$D$44*(1+$G300)^(6-1)-('1.Inputs'!$D$20/'1.Inputs'!$D$27+'1.Inputs'!$D$23/'1.Inputs'!$D$28))-MAX(0,((('1.Inputs'!$D$37*12*IF(6=1,'1.Inputs'!$D$38,IF(6=2,'1.Inputs'!$D$39,$E300)))*$F300*(('1.Inputs'!$D$40)+(1-'1.Inputs'!$D$40)*(1+'1.Inputs'!$D$41))*(1+$G300)^(6-1))-(('1.Inputs'!$D$37*12*IF(6=1,'1.Inputs'!$D$38,IF(6=2,'1.Inputs'!$D$39,$E300)))/(1-'1.Inputs'!$D$42)*$D300*(1+$G300)^(6-1))-('1.Inputs'!$D$37*12*IF(6=1,'1.Inputs'!$D$38,IF(6=2,'1.Inputs'!$D$39,$E300)))*'1.Inputs'!$D$43*(1+$G300)^(6-1)-'1.Inputs'!$D$44*(1+$G300)^(6-1)-('1.Inputs'!$D$20/'1.Inputs'!$D$27+'1.Inputs'!$D$23/'1.Inputs'!$D$28)))*'1.Inputs'!$D$53+('1.Inputs'!$D$20/'1.Inputs'!$D$27+'1.Inputs'!$D$23/'1.Inputs'!$D$28)-(M300-L300)</f>
        <v>178109720.83617076</v>
      </c>
      <c r="Y300" s="36">
        <f ca="1">((('1.Inputs'!$D$37*12*IF(7=1,'1.Inputs'!$D$38,IF(7=2,'1.Inputs'!$D$39,$E300)))*$F300*(('1.Inputs'!$D$40)+(1-'1.Inputs'!$D$40)*(1+'1.Inputs'!$D$41))*(1+$G300)^(7-1))-(('1.Inputs'!$D$37*12*IF(7=1,'1.Inputs'!$D$38,IF(7=2,'1.Inputs'!$D$39,$E300)))/(1-'1.Inputs'!$D$42)*$D300*(1+$G300)^(7-1))-('1.Inputs'!$D$37*12*IF(7=1,'1.Inputs'!$D$38,IF(7=2,'1.Inputs'!$D$39,$E300)))*'1.Inputs'!$D$43*(1+$G300)^(7-1)-'1.Inputs'!$D$44*(1+$G300)^(7-1)-('1.Inputs'!$D$20/'1.Inputs'!$D$27+'1.Inputs'!$D$23/'1.Inputs'!$D$28))-MAX(0,((('1.Inputs'!$D$37*12*IF(7=1,'1.Inputs'!$D$38,IF(7=2,'1.Inputs'!$D$39,$E300)))*$F300*(('1.Inputs'!$D$40)+(1-'1.Inputs'!$D$40)*(1+'1.Inputs'!$D$41))*(1+$G300)^(7-1))-(('1.Inputs'!$D$37*12*IF(7=1,'1.Inputs'!$D$38,IF(7=2,'1.Inputs'!$D$39,$E300)))/(1-'1.Inputs'!$D$42)*$D300*(1+$G300)^(7-1))-('1.Inputs'!$D$37*12*IF(7=1,'1.Inputs'!$D$38,IF(7=2,'1.Inputs'!$D$39,$E300)))*'1.Inputs'!$D$43*(1+$G300)^(7-1)-'1.Inputs'!$D$44*(1+$G300)^(7-1)-('1.Inputs'!$D$20/'1.Inputs'!$D$27+'1.Inputs'!$D$23/'1.Inputs'!$D$28)))*'1.Inputs'!$D$53+('1.Inputs'!$D$20/'1.Inputs'!$D$27+'1.Inputs'!$D$23/'1.Inputs'!$D$28)-(N300-M300)</f>
        <v>183223072.41385487</v>
      </c>
      <c r="Z300" s="36">
        <f ca="1">((('1.Inputs'!$D$37*12*IF(8=1,'1.Inputs'!$D$38,IF(8=2,'1.Inputs'!$D$39,$E300)))*$F300*(('1.Inputs'!$D$40)+(1-'1.Inputs'!$D$40)*(1+'1.Inputs'!$D$41))*(1+$G300)^(8-1))-(('1.Inputs'!$D$37*12*IF(8=1,'1.Inputs'!$D$38,IF(8=2,'1.Inputs'!$D$39,$E300)))/(1-'1.Inputs'!$D$42)*$D300*(1+$G300)^(8-1))-('1.Inputs'!$D$37*12*IF(8=1,'1.Inputs'!$D$38,IF(8=2,'1.Inputs'!$D$39,$E300)))*'1.Inputs'!$D$43*(1+$G300)^(8-1)-'1.Inputs'!$D$44*(1+$G300)^(8-1)-('1.Inputs'!$D$20/'1.Inputs'!$D$27+'1.Inputs'!$D$23/'1.Inputs'!$D$28))-MAX(0,((('1.Inputs'!$D$37*12*IF(8=1,'1.Inputs'!$D$38,IF(8=2,'1.Inputs'!$D$39,$E300)))*$F300*(('1.Inputs'!$D$40)+(1-'1.Inputs'!$D$40)*(1+'1.Inputs'!$D$41))*(1+$G300)^(8-1))-(('1.Inputs'!$D$37*12*IF(8=1,'1.Inputs'!$D$38,IF(8=2,'1.Inputs'!$D$39,$E300)))/(1-'1.Inputs'!$D$42)*$D300*(1+$G300)^(8-1))-('1.Inputs'!$D$37*12*IF(8=1,'1.Inputs'!$D$38,IF(8=2,'1.Inputs'!$D$39,$E300)))*'1.Inputs'!$D$43*(1+$G300)^(8-1)-'1.Inputs'!$D$44*(1+$G300)^(8-1)-('1.Inputs'!$D$20/'1.Inputs'!$D$27+'1.Inputs'!$D$23/'1.Inputs'!$D$28)))*'1.Inputs'!$D$53+('1.Inputs'!$D$20/'1.Inputs'!$D$27+'1.Inputs'!$D$23/'1.Inputs'!$D$28)-(O300-N300)</f>
        <v>188536228.51649165</v>
      </c>
      <c r="AA300" s="36">
        <f ca="1">((('1.Inputs'!$D$37*12*IF(9=1,'1.Inputs'!$D$38,IF(9=2,'1.Inputs'!$D$39,$E300)))*$F300*(('1.Inputs'!$D$40)+(1-'1.Inputs'!$D$40)*(1+'1.Inputs'!$D$41))*(1+$G300)^(9-1))-(('1.Inputs'!$D$37*12*IF(9=1,'1.Inputs'!$D$38,IF(9=2,'1.Inputs'!$D$39,$E300)))/(1-'1.Inputs'!$D$42)*$D300*(1+$G300)^(9-1))-('1.Inputs'!$D$37*12*IF(9=1,'1.Inputs'!$D$38,IF(9=2,'1.Inputs'!$D$39,$E300)))*'1.Inputs'!$D$43*(1+$G300)^(9-1)-'1.Inputs'!$D$44*(1+$G300)^(9-1)-('1.Inputs'!$D$20/'1.Inputs'!$D$27+'1.Inputs'!$D$23/'1.Inputs'!$D$28))-MAX(0,((('1.Inputs'!$D$37*12*IF(9=1,'1.Inputs'!$D$38,IF(9=2,'1.Inputs'!$D$39,$E300)))*$F300*(('1.Inputs'!$D$40)+(1-'1.Inputs'!$D$40)*(1+'1.Inputs'!$D$41))*(1+$G300)^(9-1))-(('1.Inputs'!$D$37*12*IF(9=1,'1.Inputs'!$D$38,IF(9=2,'1.Inputs'!$D$39,$E300)))/(1-'1.Inputs'!$D$42)*$D300*(1+$G300)^(9-1))-('1.Inputs'!$D$37*12*IF(9=1,'1.Inputs'!$D$38,IF(9=2,'1.Inputs'!$D$39,$E300)))*'1.Inputs'!$D$43*(1+$G300)^(9-1)-'1.Inputs'!$D$44*(1+$G300)^(9-1)-('1.Inputs'!$D$20/'1.Inputs'!$D$27+'1.Inputs'!$D$23/'1.Inputs'!$D$28)))*'1.Inputs'!$D$53+('1.Inputs'!$D$20/'1.Inputs'!$D$27+'1.Inputs'!$D$23/'1.Inputs'!$D$28)-(P300-O300)</f>
        <v>194056996.51808673</v>
      </c>
      <c r="AB300" s="36">
        <f ca="1">((('1.Inputs'!$D$37*12*IF(10=1,'1.Inputs'!$D$38,IF(10=2,'1.Inputs'!$D$39,$E300)))*$F300*(('1.Inputs'!$D$40)+(1-'1.Inputs'!$D$40)*(1+'1.Inputs'!$D$41))*(1+$G300)^(10-1))-(('1.Inputs'!$D$37*12*IF(10=1,'1.Inputs'!$D$38,IF(10=2,'1.Inputs'!$D$39,$E300)))/(1-'1.Inputs'!$D$42)*$D300*(1+$G300)^(10-1))-('1.Inputs'!$D$37*12*IF(10=1,'1.Inputs'!$D$38,IF(10=2,'1.Inputs'!$D$39,$E300)))*'1.Inputs'!$D$43*(1+$G300)^(10-1)-'1.Inputs'!$D$44*(1+$G300)^(10-1)-('1.Inputs'!$D$20/'1.Inputs'!$D$27+'1.Inputs'!$D$23/'1.Inputs'!$D$28))-MAX(0,((('1.Inputs'!$D$37*12*IF(10=1,'1.Inputs'!$D$38,IF(10=2,'1.Inputs'!$D$39,$E300)))*$F300*(('1.Inputs'!$D$40)+(1-'1.Inputs'!$D$40)*(1+'1.Inputs'!$D$41))*(1+$G300)^(10-1))-(('1.Inputs'!$D$37*12*IF(10=1,'1.Inputs'!$D$38,IF(10=2,'1.Inputs'!$D$39,$E300)))/(1-'1.Inputs'!$D$42)*$D300*(1+$G300)^(10-1))-('1.Inputs'!$D$37*12*IF(10=1,'1.Inputs'!$D$38,IF(10=2,'1.Inputs'!$D$39,$E300)))*'1.Inputs'!$D$43*(1+$G300)^(10-1)-'1.Inputs'!$D$44*(1+$G300)^(10-1)-('1.Inputs'!$D$20/'1.Inputs'!$D$27+'1.Inputs'!$D$23/'1.Inputs'!$D$28)))*'1.Inputs'!$D$53+('1.Inputs'!$D$20/'1.Inputs'!$D$27+'1.Inputs'!$D$23/'1.Inputs'!$D$28)-(Q300-P300)+(('1.Inputs'!$D$20+'1.Inputs'!$D$23-('1.Inputs'!$D$20/'1.Inputs'!$D$27+'1.Inputs'!$D$23/'1.Inputs'!$D$28)*'1.Inputs'!$D$10)*'1.Inputs'!$D$60+'1.Inputs'!$D$19*'1.Inputs'!$D$59+Q300)</f>
        <v>2402127641.3727584</v>
      </c>
      <c r="AC300" s="36">
        <f ca="1">S300-AC$13-AC$14+MIN(AC$13,MAX(0,((('1.Inputs'!$D$37*12*IF(1=1,'1.Inputs'!$D$38,IF(1=2,'1.Inputs'!$D$39,$E300)))*$F300*(('1.Inputs'!$D$40)+(1-'1.Inputs'!$D$40)*(1+'1.Inputs'!$D$41))*(1+$G300)^(1-1))-(('1.Inputs'!$D$37*12*IF(1=1,'1.Inputs'!$D$38,IF(1=2,'1.Inputs'!$D$39,$E300)))/(1-'1.Inputs'!$D$42)*$D300*(1+$G300)^(1-1))-('1.Inputs'!$D$37*12*IF(1=1,'1.Inputs'!$D$38,IF(1=2,'1.Inputs'!$D$39,$E300)))*'1.Inputs'!$D$43*(1+$G300)^(1-1)-'1.Inputs'!$D$44*(1+$G300)^(1-1)-('1.Inputs'!$D$20/'1.Inputs'!$D$27+'1.Inputs'!$D$23/'1.Inputs'!$D$28))))*'1.Inputs'!$D$53</f>
        <v>-1002986956.6400697</v>
      </c>
      <c r="AD300" s="36">
        <f ca="1">T300-AD$13-AD$14+MIN(AD$13,MAX(0,((('1.Inputs'!$D$37*12*IF(2=1,'1.Inputs'!$D$38,IF(2=2,'1.Inputs'!$D$39,$E300)))*$F300*(('1.Inputs'!$D$40)+(1-'1.Inputs'!$D$40)*(1+'1.Inputs'!$D$41))*(1+$G300)^(2-1))-(('1.Inputs'!$D$37*12*IF(2=1,'1.Inputs'!$D$38,IF(2=2,'1.Inputs'!$D$39,$E300)))/(1-'1.Inputs'!$D$42)*$D300*(1+$G300)^(2-1))-('1.Inputs'!$D$37*12*IF(2=1,'1.Inputs'!$D$38,IF(2=2,'1.Inputs'!$D$39,$E300)))*'1.Inputs'!$D$43*(1+$G300)^(2-1)-'1.Inputs'!$D$44*(1+$G300)^(2-1)-('1.Inputs'!$D$20/'1.Inputs'!$D$27+'1.Inputs'!$D$23/'1.Inputs'!$D$28))))*'1.Inputs'!$D$53</f>
        <v>-273401535.45489395</v>
      </c>
      <c r="AE300" s="36">
        <f ca="1">U300-AE$13-AE$14+MIN(AE$13,MAX(0,((('1.Inputs'!$D$37*12*IF(3=1,'1.Inputs'!$D$38,IF(3=2,'1.Inputs'!$D$39,$E300)))*$F300*(('1.Inputs'!$D$40)+(1-'1.Inputs'!$D$40)*(1+'1.Inputs'!$D$41))*(1+$G300)^(3-1))-(('1.Inputs'!$D$37*12*IF(3=1,'1.Inputs'!$D$38,IF(3=2,'1.Inputs'!$D$39,$E300)))/(1-'1.Inputs'!$D$42)*$D300*(1+$G300)^(3-1))-('1.Inputs'!$D$37*12*IF(3=1,'1.Inputs'!$D$38,IF(3=2,'1.Inputs'!$D$39,$E300)))*'1.Inputs'!$D$43*(1+$G300)^(3-1)-'1.Inputs'!$D$44*(1+$G300)^(3-1)-('1.Inputs'!$D$20/'1.Inputs'!$D$27+'1.Inputs'!$D$23/'1.Inputs'!$D$28))))*'1.Inputs'!$D$53</f>
        <v>-213486922.91662049</v>
      </c>
      <c r="AF300" s="36">
        <f ca="1">V300-AF$13-AF$14+MIN(AF$13,MAX(0,((('1.Inputs'!$D$37*12*IF(4=1,'1.Inputs'!$D$38,IF(4=2,'1.Inputs'!$D$39,$E300)))*$F300*(('1.Inputs'!$D$40)+(1-'1.Inputs'!$D$40)*(1+'1.Inputs'!$D$41))*(1+$G300)^(4-1))-(('1.Inputs'!$D$37*12*IF(4=1,'1.Inputs'!$D$38,IF(4=2,'1.Inputs'!$D$39,$E300)))/(1-'1.Inputs'!$D$42)*$D300*(1+$G300)^(4-1))-('1.Inputs'!$D$37*12*IF(4=1,'1.Inputs'!$D$38,IF(4=2,'1.Inputs'!$D$39,$E300)))*'1.Inputs'!$D$43*(1+$G300)^(4-1)-'1.Inputs'!$D$44*(1+$G300)^(4-1)-('1.Inputs'!$D$20/'1.Inputs'!$D$27+'1.Inputs'!$D$23/'1.Inputs'!$D$28))))*'1.Inputs'!$D$53</f>
        <v>-154299341.27575266</v>
      </c>
      <c r="AG300" s="36">
        <f ca="1">W300-AG$13-AG$14+MIN(AG$13,MAX(0,((('1.Inputs'!$D$37*12*IF(5=1,'1.Inputs'!$D$38,IF(5=2,'1.Inputs'!$D$39,$E300)))*$F300*(('1.Inputs'!$D$40)+(1-'1.Inputs'!$D$40)*(1+'1.Inputs'!$D$41))*(1+$G300)^(5-1))-(('1.Inputs'!$D$37*12*IF(5=1,'1.Inputs'!$D$38,IF(5=2,'1.Inputs'!$D$39,$E300)))/(1-'1.Inputs'!$D$42)*$D300*(1+$G300)^(5-1))-('1.Inputs'!$D$37*12*IF(5=1,'1.Inputs'!$D$38,IF(5=2,'1.Inputs'!$D$39,$E300)))*'1.Inputs'!$D$43*(1+$G300)^(5-1)-'1.Inputs'!$D$44*(1+$G300)^(5-1)-('1.Inputs'!$D$20/'1.Inputs'!$D$27+'1.Inputs'!$D$23/'1.Inputs'!$D$28))))*'1.Inputs'!$D$53</f>
        <v>-130375339.98943549</v>
      </c>
      <c r="AH300" s="36">
        <f ca="1">X300-AH$13-AH$14+MIN(AH$13,MAX(0,((('1.Inputs'!$D$37*12*IF(6=1,'1.Inputs'!$D$38,IF(6=2,'1.Inputs'!$D$39,$E300)))*$F300*(('1.Inputs'!$D$40)+(1-'1.Inputs'!$D$40)*(1+'1.Inputs'!$D$41))*(1+$G300)^(6-1))-(('1.Inputs'!$D$37*12*IF(6=1,'1.Inputs'!$D$38,IF(6=2,'1.Inputs'!$D$39,$E300)))/(1-'1.Inputs'!$D$42)*$D300*(1+$G300)^(6-1))-('1.Inputs'!$D$37*12*IF(6=1,'1.Inputs'!$D$38,IF(6=2,'1.Inputs'!$D$39,$E300)))*'1.Inputs'!$D$43*(1+$G300)^(6-1)-'1.Inputs'!$D$44*(1+$G300)^(6-1)-('1.Inputs'!$D$20/'1.Inputs'!$D$27+'1.Inputs'!$D$23/'1.Inputs'!$D$28))))*'1.Inputs'!$D$53</f>
        <v>-106266279.16382924</v>
      </c>
      <c r="AI300" s="36">
        <f ca="1">Y300-AI$13-AI$14+MIN(AI$13,MAX(0,((('1.Inputs'!$D$37*12*IF(7=1,'1.Inputs'!$D$38,IF(7=2,'1.Inputs'!$D$39,$E300)))*$F300*(('1.Inputs'!$D$40)+(1-'1.Inputs'!$D$40)*(1+'1.Inputs'!$D$41))*(1+$G300)^(7-1))-(('1.Inputs'!$D$37*12*IF(7=1,'1.Inputs'!$D$38,IF(7=2,'1.Inputs'!$D$39,$E300)))/(1-'1.Inputs'!$D$42)*$D300*(1+$G300)^(7-1))-('1.Inputs'!$D$37*12*IF(7=1,'1.Inputs'!$D$38,IF(7=2,'1.Inputs'!$D$39,$E300)))*'1.Inputs'!$D$43*(1+$G300)^(7-1)-'1.Inputs'!$D$44*(1+$G300)^(7-1)-('1.Inputs'!$D$20/'1.Inputs'!$D$27+'1.Inputs'!$D$23/'1.Inputs'!$D$28))))*'1.Inputs'!$D$53</f>
        <v>-81964927.586145133</v>
      </c>
      <c r="AJ300" s="36">
        <f ca="1">Z300-AJ$13-AJ$14+MIN(AJ$13,MAX(0,((('1.Inputs'!$D$37*12*IF(8=1,'1.Inputs'!$D$38,IF(8=2,'1.Inputs'!$D$39,$E300)))*$F300*(('1.Inputs'!$D$40)+(1-'1.Inputs'!$D$40)*(1+'1.Inputs'!$D$41))*(1+$G300)^(8-1))-(('1.Inputs'!$D$37*12*IF(8=1,'1.Inputs'!$D$38,IF(8=2,'1.Inputs'!$D$39,$E300)))/(1-'1.Inputs'!$D$42)*$D300*(1+$G300)^(8-1))-('1.Inputs'!$D$37*12*IF(8=1,'1.Inputs'!$D$38,IF(8=2,'1.Inputs'!$D$39,$E300)))*'1.Inputs'!$D$43*(1+$G300)^(8-1)-'1.Inputs'!$D$44*(1+$G300)^(8-1)-('1.Inputs'!$D$20/'1.Inputs'!$D$27+'1.Inputs'!$D$23/'1.Inputs'!$D$28))))*'1.Inputs'!$D$53</f>
        <v>188536228.51649165</v>
      </c>
      <c r="AK300" s="36">
        <f ca="1">AA300-AK$13-AK$14+MIN(AK$13,MAX(0,((('1.Inputs'!$D$37*12*IF(9=1,'1.Inputs'!$D$38,IF(9=2,'1.Inputs'!$D$39,$E300)))*$F300*(('1.Inputs'!$D$40)+(1-'1.Inputs'!$D$40)*(1+'1.Inputs'!$D$41))*(1+$G300)^(9-1))-(('1.Inputs'!$D$37*12*IF(9=1,'1.Inputs'!$D$38,IF(9=2,'1.Inputs'!$D$39,$E300)))/(1-'1.Inputs'!$D$42)*$D300*(1+$G300)^(9-1))-('1.Inputs'!$D$37*12*IF(9=1,'1.Inputs'!$D$38,IF(9=2,'1.Inputs'!$D$39,$E300)))*'1.Inputs'!$D$43*(1+$G300)^(9-1)-'1.Inputs'!$D$44*(1+$G300)^(9-1)-('1.Inputs'!$D$20/'1.Inputs'!$D$27+'1.Inputs'!$D$23/'1.Inputs'!$D$28))))*'1.Inputs'!$D$53</f>
        <v>194056996.51808673</v>
      </c>
      <c r="AL300" s="36">
        <f ca="1">AB300-AL$13-AL$14+MIN(AL$13,MAX(0,((('1.Inputs'!$D$37*12*IF(10=1,'1.Inputs'!$D$38,IF(10=2,'1.Inputs'!$D$39,$E300)))*$F300*(('1.Inputs'!$D$40)+(1-'1.Inputs'!$D$40)*(1+'1.Inputs'!$D$41))*(1+$G300)^(10-1))-(('1.Inputs'!$D$37*12*IF(10=1,'1.Inputs'!$D$38,IF(10=2,'1.Inputs'!$D$39,$E300)))/(1-'1.Inputs'!$D$42)*$D300*(1+$G300)^(10-1))-('1.Inputs'!$D$37*12*IF(10=1,'1.Inputs'!$D$38,IF(10=2,'1.Inputs'!$D$39,$E300)))*'1.Inputs'!$D$43*(1+$G300)^(10-1)-'1.Inputs'!$D$44*(1+$G300)^(10-1)-('1.Inputs'!$D$20/'1.Inputs'!$D$27+'1.Inputs'!$D$23/'1.Inputs'!$D$28))))*'1.Inputs'!$D$53+'1.Inputs'!$D$35</f>
        <v>3202127641.3727584</v>
      </c>
      <c r="AM300" s="48">
        <f ca="1">R300+NPV('1.Inputs'!$D$55,S300:AB300)</f>
        <v>-1526042914.563273</v>
      </c>
      <c r="AN300" s="48">
        <f ca="1">-('1.Inputs'!$D$24*(1-'1.Inputs'!$D$31)+'1.Inputs'!$D$35)+NPV('1.Inputs'!$D$54,AC300:AL300)</f>
        <v>-2292223803.864974</v>
      </c>
      <c r="AO300" s="36">
        <f t="shared" ca="1" si="37"/>
        <v>-5.7953045842823148</v>
      </c>
      <c r="AP300" s="36">
        <f t="shared" ca="1" si="38"/>
        <v>0.3589747035898565</v>
      </c>
      <c r="AQ300" s="36">
        <f ca="1">'1.Inputs'!$D$35+MIN(SUM($AC300:AC300),SUM($AC300:AD300),SUM($AC300:AE300),SUM($AC300:AF300),SUM($AC300:AG300),SUM($AC300:AH300),SUM($AC300:AI300),SUM($AC300:AJ300),SUM($AC300:AK300),SUM($AC300:AL300))</f>
        <v>-1162781303.0267467</v>
      </c>
      <c r="AR300" s="36">
        <f ca="1">IF(AP300&lt;'1.Inputs'!$D$57,1,0)</f>
        <v>1</v>
      </c>
      <c r="AS300" s="36">
        <f t="shared" ca="1" si="39"/>
        <v>1</v>
      </c>
    </row>
    <row r="301" spans="2:45" ht="15" customHeight="1" x14ac:dyDescent="0.25">
      <c r="B301" s="36">
        <v>286</v>
      </c>
      <c r="C301" s="36">
        <f t="shared" ca="1" si="32"/>
        <v>0.950374141536657</v>
      </c>
      <c r="D301" s="36">
        <f t="shared" ca="1" si="33"/>
        <v>21517.852114540598</v>
      </c>
      <c r="E301" s="47">
        <f t="shared" ca="1" si="34"/>
        <v>0.89235514115906034</v>
      </c>
      <c r="F301" s="36">
        <f t="shared" ca="1" si="35"/>
        <v>27088.513323551124</v>
      </c>
      <c r="G301" s="36">
        <f t="shared" ca="1" si="36"/>
        <v>3.5447326684069268E-2</v>
      </c>
      <c r="H301" s="36">
        <f ca="1">((('1.Inputs'!$D$37*12*IF(1=1,'1.Inputs'!$D$38,IF(1=2,'1.Inputs'!$D$39,$E301)))*$F301*(('1.Inputs'!$D$40)+(1-'1.Inputs'!$D$40)*(1+'1.Inputs'!$D$41))*(1+$G301)^(1-1))*'1.Inputs'!$D$47+(('1.Inputs'!$D$37*12*IF(1=1,'1.Inputs'!$D$38,IF(1=2,'1.Inputs'!$D$39,$E301)))/(1-'1.Inputs'!$D$42)*$D301*(1+$G301)^(1-1))*('1.Inputs'!$D$48-'1.Inputs'!$D$49))/'1.Inputs'!$D$51</f>
        <v>746115667.77717519</v>
      </c>
      <c r="I301" s="36">
        <f ca="1">((('1.Inputs'!$D$37*12*IF(2=1,'1.Inputs'!$D$38,IF(2=2,'1.Inputs'!$D$39,$E301)))*$F301*(('1.Inputs'!$D$40)+(1-'1.Inputs'!$D$40)*(1+'1.Inputs'!$D$41))*(1+$G301)^(2-1))*'1.Inputs'!$D$47+(('1.Inputs'!$D$37*12*IF(2=1,'1.Inputs'!$D$38,IF(2=2,'1.Inputs'!$D$39,$E301)))/(1-'1.Inputs'!$D$42)*$D301*(1+$G301)^(2-1))*('1.Inputs'!$D$48-'1.Inputs'!$D$49))/'1.Inputs'!$D$51</f>
        <v>1081588863.0357652</v>
      </c>
      <c r="J301" s="36">
        <f ca="1">((('1.Inputs'!$D$37*12*IF(3=1,'1.Inputs'!$D$38,IF(3=2,'1.Inputs'!$D$39,$E301)))*$F301*(('1.Inputs'!$D$40)+(1-'1.Inputs'!$D$40)*(1+'1.Inputs'!$D$41))*(1+$G301)^(3-1))*'1.Inputs'!$D$47+(('1.Inputs'!$D$37*12*IF(3=1,'1.Inputs'!$D$38,IF(3=2,'1.Inputs'!$D$39,$E301)))/(1-'1.Inputs'!$D$42)*$D301*(1+$G301)^(3-1))*('1.Inputs'!$D$48-'1.Inputs'!$D$49))/'1.Inputs'!$D$51</f>
        <v>1427676819.1149404</v>
      </c>
      <c r="K301" s="36">
        <f ca="1">((('1.Inputs'!$D$37*12*IF(4=1,'1.Inputs'!$D$38,IF(4=2,'1.Inputs'!$D$39,$E301)))*$F301*(('1.Inputs'!$D$40)+(1-'1.Inputs'!$D$40)*(1+'1.Inputs'!$D$41))*(1+$G301)^(4-1))*'1.Inputs'!$D$47+(('1.Inputs'!$D$37*12*IF(4=1,'1.Inputs'!$D$38,IF(4=2,'1.Inputs'!$D$39,$E301)))/(1-'1.Inputs'!$D$42)*$D301*(1+$G301)^(4-1))*('1.Inputs'!$D$48-'1.Inputs'!$D$49))/'1.Inputs'!$D$51</f>
        <v>1478284145.7213807</v>
      </c>
      <c r="L301" s="36">
        <f ca="1">((('1.Inputs'!$D$37*12*IF(5=1,'1.Inputs'!$D$38,IF(5=2,'1.Inputs'!$D$39,$E301)))*$F301*(('1.Inputs'!$D$40)+(1-'1.Inputs'!$D$40)*(1+'1.Inputs'!$D$41))*(1+$G301)^(5-1))*'1.Inputs'!$D$47+(('1.Inputs'!$D$37*12*IF(5=1,'1.Inputs'!$D$38,IF(5=2,'1.Inputs'!$D$39,$E301)))/(1-'1.Inputs'!$D$42)*$D301*(1+$G301)^(5-1))*('1.Inputs'!$D$48-'1.Inputs'!$D$49))/'1.Inputs'!$D$51</f>
        <v>1530685366.7666466</v>
      </c>
      <c r="M301" s="36">
        <f ca="1">((('1.Inputs'!$D$37*12*IF(6=1,'1.Inputs'!$D$38,IF(6=2,'1.Inputs'!$D$39,$E301)))*$F301*(('1.Inputs'!$D$40)+(1-'1.Inputs'!$D$40)*(1+'1.Inputs'!$D$41))*(1+$G301)^(6-1))*'1.Inputs'!$D$47+(('1.Inputs'!$D$37*12*IF(6=1,'1.Inputs'!$D$38,IF(6=2,'1.Inputs'!$D$39,$E301)))/(1-'1.Inputs'!$D$42)*$D301*(1+$G301)^(6-1))*('1.Inputs'!$D$48-'1.Inputs'!$D$49))/'1.Inputs'!$D$51</f>
        <v>1584944071.0129483</v>
      </c>
      <c r="N301" s="36">
        <f ca="1">((('1.Inputs'!$D$37*12*IF(7=1,'1.Inputs'!$D$38,IF(7=2,'1.Inputs'!$D$39,$E301)))*$F301*(('1.Inputs'!$D$40)+(1-'1.Inputs'!$D$40)*(1+'1.Inputs'!$D$41))*(1+$G301)^(7-1))*'1.Inputs'!$D$47+(('1.Inputs'!$D$37*12*IF(7=1,'1.Inputs'!$D$38,IF(7=2,'1.Inputs'!$D$39,$E301)))/(1-'1.Inputs'!$D$42)*$D301*(1+$G301)^(7-1))*('1.Inputs'!$D$48-'1.Inputs'!$D$49))/'1.Inputs'!$D$51</f>
        <v>1641126101.2741234</v>
      </c>
      <c r="O301" s="36">
        <f ca="1">((('1.Inputs'!$D$37*12*IF(8=1,'1.Inputs'!$D$38,IF(8=2,'1.Inputs'!$D$39,$E301)))*$F301*(('1.Inputs'!$D$40)+(1-'1.Inputs'!$D$40)*(1+'1.Inputs'!$D$41))*(1+$G301)^(8-1))*'1.Inputs'!$D$47+(('1.Inputs'!$D$37*12*IF(8=1,'1.Inputs'!$D$38,IF(8=2,'1.Inputs'!$D$39,$E301)))/(1-'1.Inputs'!$D$42)*$D301*(1+$G301)^(8-1))*('1.Inputs'!$D$48-'1.Inputs'!$D$49))/'1.Inputs'!$D$51</f>
        <v>1699299634.3157403</v>
      </c>
      <c r="P301" s="36">
        <f ca="1">((('1.Inputs'!$D$37*12*IF(9=1,'1.Inputs'!$D$38,IF(9=2,'1.Inputs'!$D$39,$E301)))*$F301*(('1.Inputs'!$D$40)+(1-'1.Inputs'!$D$40)*(1+'1.Inputs'!$D$41))*(1+$G301)^(9-1))*'1.Inputs'!$D$47+(('1.Inputs'!$D$37*12*IF(9=1,'1.Inputs'!$D$38,IF(9=2,'1.Inputs'!$D$39,$E301)))/(1-'1.Inputs'!$D$42)*$D301*(1+$G301)^(9-1))*('1.Inputs'!$D$48-'1.Inputs'!$D$49))/'1.Inputs'!$D$51</f>
        <v>1759535263.5874503</v>
      </c>
      <c r="Q301" s="36">
        <f ca="1">((('1.Inputs'!$D$37*12*IF(10=1,'1.Inputs'!$D$38,IF(10=2,'1.Inputs'!$D$39,$E301)))*$F301*(('1.Inputs'!$D$40)+(1-'1.Inputs'!$D$40)*(1+'1.Inputs'!$D$41))*(1+$G301)^(10-1))*'1.Inputs'!$D$47+(('1.Inputs'!$D$37*12*IF(10=1,'1.Inputs'!$D$38,IF(10=2,'1.Inputs'!$D$39,$E301)))/(1-'1.Inputs'!$D$42)*$D301*(1+$G301)^(10-1))*('1.Inputs'!$D$48-'1.Inputs'!$D$49))/'1.Inputs'!$D$51</f>
        <v>1821906084.8879747</v>
      </c>
      <c r="R301" s="36">
        <f>-'1.Inputs'!$D$24</f>
        <v>-2050000000</v>
      </c>
      <c r="S301" s="36">
        <f ca="1">((('1.Inputs'!$D$37*12*IF(1=1,'1.Inputs'!$D$38,IF(1=2,'1.Inputs'!$D$39,$E301)))*$F301*(('1.Inputs'!$D$40)+(1-'1.Inputs'!$D$40)*(1+'1.Inputs'!$D$41))*(1+$G301)^(1-1))-(('1.Inputs'!$D$37*12*IF(1=1,'1.Inputs'!$D$38,IF(1=2,'1.Inputs'!$D$39,$E301)))/(1-'1.Inputs'!$D$42)*$D301*(1+$G301)^(1-1))-('1.Inputs'!$D$37*12*IF(1=1,'1.Inputs'!$D$38,IF(1=2,'1.Inputs'!$D$39,$E301)))*'1.Inputs'!$D$43*(1+$G301)^(1-1)-'1.Inputs'!$D$44*(1+$G301)^(1-1)-('1.Inputs'!$D$20/'1.Inputs'!$D$27+'1.Inputs'!$D$23/'1.Inputs'!$D$28))-MAX(0,((('1.Inputs'!$D$37*12*IF(1=1,'1.Inputs'!$D$38,IF(1=2,'1.Inputs'!$D$39,$E301)))*$F301*(('1.Inputs'!$D$40)+(1-'1.Inputs'!$D$40)*(1+'1.Inputs'!$D$41))*(1+$G301)^(1-1))-(('1.Inputs'!$D$37*12*IF(1=1,'1.Inputs'!$D$38,IF(1=2,'1.Inputs'!$D$39,$E301)))/(1-'1.Inputs'!$D$42)*$D301*(1+$G301)^(1-1))-('1.Inputs'!$D$37*12*IF(1=1,'1.Inputs'!$D$38,IF(1=2,'1.Inputs'!$D$39,$E301)))*'1.Inputs'!$D$43*(1+$G301)^(1-1)-'1.Inputs'!$D$44*(1+$G301)^(1-1)-('1.Inputs'!$D$20/'1.Inputs'!$D$27+'1.Inputs'!$D$23/'1.Inputs'!$D$28)))*'1.Inputs'!$D$53+('1.Inputs'!$D$20/'1.Inputs'!$D$27+'1.Inputs'!$D$23/'1.Inputs'!$D$28)-H301</f>
        <v>-1249614121.0910628</v>
      </c>
      <c r="T301" s="36">
        <f ca="1">((('1.Inputs'!$D$37*12*IF(2=1,'1.Inputs'!$D$38,IF(2=2,'1.Inputs'!$D$39,$E301)))*$F301*(('1.Inputs'!$D$40)+(1-'1.Inputs'!$D$40)*(1+'1.Inputs'!$D$41))*(1+$G301)^(2-1))-(('1.Inputs'!$D$37*12*IF(2=1,'1.Inputs'!$D$38,IF(2=2,'1.Inputs'!$D$39,$E301)))/(1-'1.Inputs'!$D$42)*$D301*(1+$G301)^(2-1))-('1.Inputs'!$D$37*12*IF(2=1,'1.Inputs'!$D$38,IF(2=2,'1.Inputs'!$D$39,$E301)))*'1.Inputs'!$D$43*(1+$G301)^(2-1)-'1.Inputs'!$D$44*(1+$G301)^(2-1)-('1.Inputs'!$D$20/'1.Inputs'!$D$27+'1.Inputs'!$D$23/'1.Inputs'!$D$28))-MAX(0,((('1.Inputs'!$D$37*12*IF(2=1,'1.Inputs'!$D$38,IF(2=2,'1.Inputs'!$D$39,$E301)))*$F301*(('1.Inputs'!$D$40)+(1-'1.Inputs'!$D$40)*(1+'1.Inputs'!$D$41))*(1+$G301)^(2-1))-(('1.Inputs'!$D$37*12*IF(2=1,'1.Inputs'!$D$38,IF(2=2,'1.Inputs'!$D$39,$E301)))/(1-'1.Inputs'!$D$42)*$D301*(1+$G301)^(2-1))-('1.Inputs'!$D$37*12*IF(2=1,'1.Inputs'!$D$38,IF(2=2,'1.Inputs'!$D$39,$E301)))*'1.Inputs'!$D$43*(1+$G301)^(2-1)-'1.Inputs'!$D$44*(1+$G301)^(2-1)-('1.Inputs'!$D$20/'1.Inputs'!$D$27+'1.Inputs'!$D$23/'1.Inputs'!$D$28)))*'1.Inputs'!$D$53+('1.Inputs'!$D$20/'1.Inputs'!$D$27+'1.Inputs'!$D$23/'1.Inputs'!$D$28)-(I301-H301)</f>
        <v>-692596736.11512423</v>
      </c>
      <c r="U301" s="36">
        <f ca="1">((('1.Inputs'!$D$37*12*IF(3=1,'1.Inputs'!$D$38,IF(3=2,'1.Inputs'!$D$39,$E301)))*$F301*(('1.Inputs'!$D$40)+(1-'1.Inputs'!$D$40)*(1+'1.Inputs'!$D$41))*(1+$G301)^(3-1))-(('1.Inputs'!$D$37*12*IF(3=1,'1.Inputs'!$D$38,IF(3=2,'1.Inputs'!$D$39,$E301)))/(1-'1.Inputs'!$D$42)*$D301*(1+$G301)^(3-1))-('1.Inputs'!$D$37*12*IF(3=1,'1.Inputs'!$D$38,IF(3=2,'1.Inputs'!$D$39,$E301)))*'1.Inputs'!$D$43*(1+$G301)^(3-1)-'1.Inputs'!$D$44*(1+$G301)^(3-1)-('1.Inputs'!$D$20/'1.Inputs'!$D$27+'1.Inputs'!$D$23/'1.Inputs'!$D$28))-MAX(0,((('1.Inputs'!$D$37*12*IF(3=1,'1.Inputs'!$D$38,IF(3=2,'1.Inputs'!$D$39,$E301)))*$F301*(('1.Inputs'!$D$40)+(1-'1.Inputs'!$D$40)*(1+'1.Inputs'!$D$41))*(1+$G301)^(3-1))-(('1.Inputs'!$D$37*12*IF(3=1,'1.Inputs'!$D$38,IF(3=2,'1.Inputs'!$D$39,$E301)))/(1-'1.Inputs'!$D$42)*$D301*(1+$G301)^(3-1))-('1.Inputs'!$D$37*12*IF(3=1,'1.Inputs'!$D$38,IF(3=2,'1.Inputs'!$D$39,$E301)))*'1.Inputs'!$D$43*(1+$G301)^(3-1)-'1.Inputs'!$D$44*(1+$G301)^(3-1)-('1.Inputs'!$D$20/'1.Inputs'!$D$27+'1.Inputs'!$D$23/'1.Inputs'!$D$28)))*'1.Inputs'!$D$53+('1.Inputs'!$D$20/'1.Inputs'!$D$27+'1.Inputs'!$D$23/'1.Inputs'!$D$28)-(J301-I301)</f>
        <v>-552326539.16404831</v>
      </c>
      <c r="V301" s="36">
        <f ca="1">((('1.Inputs'!$D$37*12*IF(4=1,'1.Inputs'!$D$38,IF(4=2,'1.Inputs'!$D$39,$E301)))*$F301*(('1.Inputs'!$D$40)+(1-'1.Inputs'!$D$40)*(1+'1.Inputs'!$D$41))*(1+$G301)^(4-1))-(('1.Inputs'!$D$37*12*IF(4=1,'1.Inputs'!$D$38,IF(4=2,'1.Inputs'!$D$39,$E301)))/(1-'1.Inputs'!$D$42)*$D301*(1+$G301)^(4-1))-('1.Inputs'!$D$37*12*IF(4=1,'1.Inputs'!$D$38,IF(4=2,'1.Inputs'!$D$39,$E301)))*'1.Inputs'!$D$43*(1+$G301)^(4-1)-'1.Inputs'!$D$44*(1+$G301)^(4-1)-('1.Inputs'!$D$20/'1.Inputs'!$D$27+'1.Inputs'!$D$23/'1.Inputs'!$D$28))-MAX(0,((('1.Inputs'!$D$37*12*IF(4=1,'1.Inputs'!$D$38,IF(4=2,'1.Inputs'!$D$39,$E301)))*$F301*(('1.Inputs'!$D$40)+(1-'1.Inputs'!$D$40)*(1+'1.Inputs'!$D$41))*(1+$G301)^(4-1))-(('1.Inputs'!$D$37*12*IF(4=1,'1.Inputs'!$D$38,IF(4=2,'1.Inputs'!$D$39,$E301)))/(1-'1.Inputs'!$D$42)*$D301*(1+$G301)^(4-1))-('1.Inputs'!$D$37*12*IF(4=1,'1.Inputs'!$D$38,IF(4=2,'1.Inputs'!$D$39,$E301)))*'1.Inputs'!$D$43*(1+$G301)^(4-1)-'1.Inputs'!$D$44*(1+$G301)^(4-1)-('1.Inputs'!$D$20/'1.Inputs'!$D$27+'1.Inputs'!$D$23/'1.Inputs'!$D$28)))*'1.Inputs'!$D$53+('1.Inputs'!$D$20/'1.Inputs'!$D$27+'1.Inputs'!$D$23/'1.Inputs'!$D$28)-(K301-J301)</f>
        <v>-264156516.12078202</v>
      </c>
      <c r="W301" s="36">
        <f ca="1">((('1.Inputs'!$D$37*12*IF(5=1,'1.Inputs'!$D$38,IF(5=2,'1.Inputs'!$D$39,$E301)))*$F301*(('1.Inputs'!$D$40)+(1-'1.Inputs'!$D$40)*(1+'1.Inputs'!$D$41))*(1+$G301)^(5-1))-(('1.Inputs'!$D$37*12*IF(5=1,'1.Inputs'!$D$38,IF(5=2,'1.Inputs'!$D$39,$E301)))/(1-'1.Inputs'!$D$42)*$D301*(1+$G301)^(5-1))-('1.Inputs'!$D$37*12*IF(5=1,'1.Inputs'!$D$38,IF(5=2,'1.Inputs'!$D$39,$E301)))*'1.Inputs'!$D$43*(1+$G301)^(5-1)-'1.Inputs'!$D$44*(1+$G301)^(5-1)-('1.Inputs'!$D$20/'1.Inputs'!$D$27+'1.Inputs'!$D$23/'1.Inputs'!$D$28))-MAX(0,((('1.Inputs'!$D$37*12*IF(5=1,'1.Inputs'!$D$38,IF(5=2,'1.Inputs'!$D$39,$E301)))*$F301*(('1.Inputs'!$D$40)+(1-'1.Inputs'!$D$40)*(1+'1.Inputs'!$D$41))*(1+$G301)^(5-1))-(('1.Inputs'!$D$37*12*IF(5=1,'1.Inputs'!$D$38,IF(5=2,'1.Inputs'!$D$39,$E301)))/(1-'1.Inputs'!$D$42)*$D301*(1+$G301)^(5-1))-('1.Inputs'!$D$37*12*IF(5=1,'1.Inputs'!$D$38,IF(5=2,'1.Inputs'!$D$39,$E301)))*'1.Inputs'!$D$43*(1+$G301)^(5-1)-'1.Inputs'!$D$44*(1+$G301)^(5-1)-('1.Inputs'!$D$20/'1.Inputs'!$D$27+'1.Inputs'!$D$23/'1.Inputs'!$D$28)))*'1.Inputs'!$D$53+('1.Inputs'!$D$20/'1.Inputs'!$D$27+'1.Inputs'!$D$23/'1.Inputs'!$D$28)-(L301-K301)</f>
        <v>-273520158.44344151</v>
      </c>
      <c r="X301" s="36">
        <f ca="1">((('1.Inputs'!$D$37*12*IF(6=1,'1.Inputs'!$D$38,IF(6=2,'1.Inputs'!$D$39,$E301)))*$F301*(('1.Inputs'!$D$40)+(1-'1.Inputs'!$D$40)*(1+'1.Inputs'!$D$41))*(1+$G301)^(6-1))-(('1.Inputs'!$D$37*12*IF(6=1,'1.Inputs'!$D$38,IF(6=2,'1.Inputs'!$D$39,$E301)))/(1-'1.Inputs'!$D$42)*$D301*(1+$G301)^(6-1))-('1.Inputs'!$D$37*12*IF(6=1,'1.Inputs'!$D$38,IF(6=2,'1.Inputs'!$D$39,$E301)))*'1.Inputs'!$D$43*(1+$G301)^(6-1)-'1.Inputs'!$D$44*(1+$G301)^(6-1)-('1.Inputs'!$D$20/'1.Inputs'!$D$27+'1.Inputs'!$D$23/'1.Inputs'!$D$28))-MAX(0,((('1.Inputs'!$D$37*12*IF(6=1,'1.Inputs'!$D$38,IF(6=2,'1.Inputs'!$D$39,$E301)))*$F301*(('1.Inputs'!$D$40)+(1-'1.Inputs'!$D$40)*(1+'1.Inputs'!$D$41))*(1+$G301)^(6-1))-(('1.Inputs'!$D$37*12*IF(6=1,'1.Inputs'!$D$38,IF(6=2,'1.Inputs'!$D$39,$E301)))/(1-'1.Inputs'!$D$42)*$D301*(1+$G301)^(6-1))-('1.Inputs'!$D$37*12*IF(6=1,'1.Inputs'!$D$38,IF(6=2,'1.Inputs'!$D$39,$E301)))*'1.Inputs'!$D$43*(1+$G301)^(6-1)-'1.Inputs'!$D$44*(1+$G301)^(6-1)-('1.Inputs'!$D$20/'1.Inputs'!$D$27+'1.Inputs'!$D$23/'1.Inputs'!$D$28)))*'1.Inputs'!$D$53+('1.Inputs'!$D$20/'1.Inputs'!$D$27+'1.Inputs'!$D$23/'1.Inputs'!$D$28)-(M301-L301)</f>
        <v>-283215716.85446429</v>
      </c>
      <c r="Y301" s="36">
        <f ca="1">((('1.Inputs'!$D$37*12*IF(7=1,'1.Inputs'!$D$38,IF(7=2,'1.Inputs'!$D$39,$E301)))*$F301*(('1.Inputs'!$D$40)+(1-'1.Inputs'!$D$40)*(1+'1.Inputs'!$D$41))*(1+$G301)^(7-1))-(('1.Inputs'!$D$37*12*IF(7=1,'1.Inputs'!$D$38,IF(7=2,'1.Inputs'!$D$39,$E301)))/(1-'1.Inputs'!$D$42)*$D301*(1+$G301)^(7-1))-('1.Inputs'!$D$37*12*IF(7=1,'1.Inputs'!$D$38,IF(7=2,'1.Inputs'!$D$39,$E301)))*'1.Inputs'!$D$43*(1+$G301)^(7-1)-'1.Inputs'!$D$44*(1+$G301)^(7-1)-('1.Inputs'!$D$20/'1.Inputs'!$D$27+'1.Inputs'!$D$23/'1.Inputs'!$D$28))-MAX(0,((('1.Inputs'!$D$37*12*IF(7=1,'1.Inputs'!$D$38,IF(7=2,'1.Inputs'!$D$39,$E301)))*$F301*(('1.Inputs'!$D$40)+(1-'1.Inputs'!$D$40)*(1+'1.Inputs'!$D$41))*(1+$G301)^(7-1))-(('1.Inputs'!$D$37*12*IF(7=1,'1.Inputs'!$D$38,IF(7=2,'1.Inputs'!$D$39,$E301)))/(1-'1.Inputs'!$D$42)*$D301*(1+$G301)^(7-1))-('1.Inputs'!$D$37*12*IF(7=1,'1.Inputs'!$D$38,IF(7=2,'1.Inputs'!$D$39,$E301)))*'1.Inputs'!$D$43*(1+$G301)^(7-1)-'1.Inputs'!$D$44*(1+$G301)^(7-1)-('1.Inputs'!$D$20/'1.Inputs'!$D$27+'1.Inputs'!$D$23/'1.Inputs'!$D$28)))*'1.Inputs'!$D$53+('1.Inputs'!$D$20/'1.Inputs'!$D$27+'1.Inputs'!$D$23/'1.Inputs'!$D$28)-(N301-M301)</f>
        <v>-293254956.89186859</v>
      </c>
      <c r="Z301" s="36">
        <f ca="1">((('1.Inputs'!$D$37*12*IF(8=1,'1.Inputs'!$D$38,IF(8=2,'1.Inputs'!$D$39,$E301)))*$F301*(('1.Inputs'!$D$40)+(1-'1.Inputs'!$D$40)*(1+'1.Inputs'!$D$41))*(1+$G301)^(8-1))-(('1.Inputs'!$D$37*12*IF(8=1,'1.Inputs'!$D$38,IF(8=2,'1.Inputs'!$D$39,$E301)))/(1-'1.Inputs'!$D$42)*$D301*(1+$G301)^(8-1))-('1.Inputs'!$D$37*12*IF(8=1,'1.Inputs'!$D$38,IF(8=2,'1.Inputs'!$D$39,$E301)))*'1.Inputs'!$D$43*(1+$G301)^(8-1)-'1.Inputs'!$D$44*(1+$G301)^(8-1)-('1.Inputs'!$D$20/'1.Inputs'!$D$27+'1.Inputs'!$D$23/'1.Inputs'!$D$28))-MAX(0,((('1.Inputs'!$D$37*12*IF(8=1,'1.Inputs'!$D$38,IF(8=2,'1.Inputs'!$D$39,$E301)))*$F301*(('1.Inputs'!$D$40)+(1-'1.Inputs'!$D$40)*(1+'1.Inputs'!$D$41))*(1+$G301)^(8-1))-(('1.Inputs'!$D$37*12*IF(8=1,'1.Inputs'!$D$38,IF(8=2,'1.Inputs'!$D$39,$E301)))/(1-'1.Inputs'!$D$42)*$D301*(1+$G301)^(8-1))-('1.Inputs'!$D$37*12*IF(8=1,'1.Inputs'!$D$38,IF(8=2,'1.Inputs'!$D$39,$E301)))*'1.Inputs'!$D$43*(1+$G301)^(8-1)-'1.Inputs'!$D$44*(1+$G301)^(8-1)-('1.Inputs'!$D$20/'1.Inputs'!$D$27+'1.Inputs'!$D$23/'1.Inputs'!$D$28)))*'1.Inputs'!$D$53+('1.Inputs'!$D$20/'1.Inputs'!$D$27+'1.Inputs'!$D$23/'1.Inputs'!$D$28)-(O301-N301)</f>
        <v>-303650061.1505363</v>
      </c>
      <c r="AA301" s="36">
        <f ca="1">((('1.Inputs'!$D$37*12*IF(9=1,'1.Inputs'!$D$38,IF(9=2,'1.Inputs'!$D$39,$E301)))*$F301*(('1.Inputs'!$D$40)+(1-'1.Inputs'!$D$40)*(1+'1.Inputs'!$D$41))*(1+$G301)^(9-1))-(('1.Inputs'!$D$37*12*IF(9=1,'1.Inputs'!$D$38,IF(9=2,'1.Inputs'!$D$39,$E301)))/(1-'1.Inputs'!$D$42)*$D301*(1+$G301)^(9-1))-('1.Inputs'!$D$37*12*IF(9=1,'1.Inputs'!$D$38,IF(9=2,'1.Inputs'!$D$39,$E301)))*'1.Inputs'!$D$43*(1+$G301)^(9-1)-'1.Inputs'!$D$44*(1+$G301)^(9-1)-('1.Inputs'!$D$20/'1.Inputs'!$D$27+'1.Inputs'!$D$23/'1.Inputs'!$D$28))-MAX(0,((('1.Inputs'!$D$37*12*IF(9=1,'1.Inputs'!$D$38,IF(9=2,'1.Inputs'!$D$39,$E301)))*$F301*(('1.Inputs'!$D$40)+(1-'1.Inputs'!$D$40)*(1+'1.Inputs'!$D$41))*(1+$G301)^(9-1))-(('1.Inputs'!$D$37*12*IF(9=1,'1.Inputs'!$D$38,IF(9=2,'1.Inputs'!$D$39,$E301)))/(1-'1.Inputs'!$D$42)*$D301*(1+$G301)^(9-1))-('1.Inputs'!$D$37*12*IF(9=1,'1.Inputs'!$D$38,IF(9=2,'1.Inputs'!$D$39,$E301)))*'1.Inputs'!$D$43*(1+$G301)^(9-1)-'1.Inputs'!$D$44*(1+$G301)^(9-1)-('1.Inputs'!$D$20/'1.Inputs'!$D$27+'1.Inputs'!$D$23/'1.Inputs'!$D$28)))*'1.Inputs'!$D$53+('1.Inputs'!$D$20/'1.Inputs'!$D$27+'1.Inputs'!$D$23/'1.Inputs'!$D$28)-(P301-O301)</f>
        <v>-314413644.06577826</v>
      </c>
      <c r="AB301" s="36">
        <f ca="1">((('1.Inputs'!$D$37*12*IF(10=1,'1.Inputs'!$D$38,IF(10=2,'1.Inputs'!$D$39,$E301)))*$F301*(('1.Inputs'!$D$40)+(1-'1.Inputs'!$D$40)*(1+'1.Inputs'!$D$41))*(1+$G301)^(10-1))-(('1.Inputs'!$D$37*12*IF(10=1,'1.Inputs'!$D$38,IF(10=2,'1.Inputs'!$D$39,$E301)))/(1-'1.Inputs'!$D$42)*$D301*(1+$G301)^(10-1))-('1.Inputs'!$D$37*12*IF(10=1,'1.Inputs'!$D$38,IF(10=2,'1.Inputs'!$D$39,$E301)))*'1.Inputs'!$D$43*(1+$G301)^(10-1)-'1.Inputs'!$D$44*(1+$G301)^(10-1)-('1.Inputs'!$D$20/'1.Inputs'!$D$27+'1.Inputs'!$D$23/'1.Inputs'!$D$28))-MAX(0,((('1.Inputs'!$D$37*12*IF(10=1,'1.Inputs'!$D$38,IF(10=2,'1.Inputs'!$D$39,$E301)))*$F301*(('1.Inputs'!$D$40)+(1-'1.Inputs'!$D$40)*(1+'1.Inputs'!$D$41))*(1+$G301)^(10-1))-(('1.Inputs'!$D$37*12*IF(10=1,'1.Inputs'!$D$38,IF(10=2,'1.Inputs'!$D$39,$E301)))/(1-'1.Inputs'!$D$42)*$D301*(1+$G301)^(10-1))-('1.Inputs'!$D$37*12*IF(10=1,'1.Inputs'!$D$38,IF(10=2,'1.Inputs'!$D$39,$E301)))*'1.Inputs'!$D$43*(1+$G301)^(10-1)-'1.Inputs'!$D$44*(1+$G301)^(10-1)-('1.Inputs'!$D$20/'1.Inputs'!$D$27+'1.Inputs'!$D$23/'1.Inputs'!$D$28)))*'1.Inputs'!$D$53+('1.Inputs'!$D$20/'1.Inputs'!$D$27+'1.Inputs'!$D$23/'1.Inputs'!$D$28)-(Q301-P301)+(('1.Inputs'!$D$20+'1.Inputs'!$D$23-('1.Inputs'!$D$20/'1.Inputs'!$D$27+'1.Inputs'!$D$23/'1.Inputs'!$D$28)*'1.Inputs'!$D$10)*'1.Inputs'!$D$60+'1.Inputs'!$D$19*'1.Inputs'!$D$59+Q301)</f>
        <v>2196347317.6670685</v>
      </c>
      <c r="AC301" s="36">
        <f ca="1">S301-AC$13-AC$14+MIN(AC$13,MAX(0,((('1.Inputs'!$D$37*12*IF(1=1,'1.Inputs'!$D$38,IF(1=2,'1.Inputs'!$D$39,$E301)))*$F301*(('1.Inputs'!$D$40)+(1-'1.Inputs'!$D$40)*(1+'1.Inputs'!$D$41))*(1+$G301)^(1-1))-(('1.Inputs'!$D$37*12*IF(1=1,'1.Inputs'!$D$38,IF(1=2,'1.Inputs'!$D$39,$E301)))/(1-'1.Inputs'!$D$42)*$D301*(1+$G301)^(1-1))-('1.Inputs'!$D$37*12*IF(1=1,'1.Inputs'!$D$38,IF(1=2,'1.Inputs'!$D$39,$E301)))*'1.Inputs'!$D$43*(1+$G301)^(1-1)-'1.Inputs'!$D$44*(1+$G301)^(1-1)-('1.Inputs'!$D$20/'1.Inputs'!$D$27+'1.Inputs'!$D$23/'1.Inputs'!$D$28))))*'1.Inputs'!$D$53</f>
        <v>-1397214121.0910628</v>
      </c>
      <c r="AD301" s="36">
        <f ca="1">T301-AD$13-AD$14+MIN(AD$13,MAX(0,((('1.Inputs'!$D$37*12*IF(2=1,'1.Inputs'!$D$38,IF(2=2,'1.Inputs'!$D$39,$E301)))*$F301*(('1.Inputs'!$D$40)+(1-'1.Inputs'!$D$40)*(1+'1.Inputs'!$D$41))*(1+$G301)^(2-1))-(('1.Inputs'!$D$37*12*IF(2=1,'1.Inputs'!$D$38,IF(2=2,'1.Inputs'!$D$39,$E301)))/(1-'1.Inputs'!$D$42)*$D301*(1+$G301)^(2-1))-('1.Inputs'!$D$37*12*IF(2=1,'1.Inputs'!$D$38,IF(2=2,'1.Inputs'!$D$39,$E301)))*'1.Inputs'!$D$43*(1+$G301)^(2-1)-'1.Inputs'!$D$44*(1+$G301)^(2-1)-('1.Inputs'!$D$20/'1.Inputs'!$D$27+'1.Inputs'!$D$23/'1.Inputs'!$D$28))))*'1.Inputs'!$D$53</f>
        <v>-840196736.11512423</v>
      </c>
      <c r="AE301" s="36">
        <f ca="1">U301-AE$13-AE$14+MIN(AE$13,MAX(0,((('1.Inputs'!$D$37*12*IF(3=1,'1.Inputs'!$D$38,IF(3=2,'1.Inputs'!$D$39,$E301)))*$F301*(('1.Inputs'!$D$40)+(1-'1.Inputs'!$D$40)*(1+'1.Inputs'!$D$41))*(1+$G301)^(3-1))-(('1.Inputs'!$D$37*12*IF(3=1,'1.Inputs'!$D$38,IF(3=2,'1.Inputs'!$D$39,$E301)))/(1-'1.Inputs'!$D$42)*$D301*(1+$G301)^(3-1))-('1.Inputs'!$D$37*12*IF(3=1,'1.Inputs'!$D$38,IF(3=2,'1.Inputs'!$D$39,$E301)))*'1.Inputs'!$D$43*(1+$G301)^(3-1)-'1.Inputs'!$D$44*(1+$G301)^(3-1)-('1.Inputs'!$D$20/'1.Inputs'!$D$27+'1.Inputs'!$D$23/'1.Inputs'!$D$28))))*'1.Inputs'!$D$53</f>
        <v>-945926539.16404831</v>
      </c>
      <c r="AF301" s="36">
        <f ca="1">V301-AF$13-AF$14+MIN(AF$13,MAX(0,((('1.Inputs'!$D$37*12*IF(4=1,'1.Inputs'!$D$38,IF(4=2,'1.Inputs'!$D$39,$E301)))*$F301*(('1.Inputs'!$D$40)+(1-'1.Inputs'!$D$40)*(1+'1.Inputs'!$D$41))*(1+$G301)^(4-1))-(('1.Inputs'!$D$37*12*IF(4=1,'1.Inputs'!$D$38,IF(4=2,'1.Inputs'!$D$39,$E301)))/(1-'1.Inputs'!$D$42)*$D301*(1+$G301)^(4-1))-('1.Inputs'!$D$37*12*IF(4=1,'1.Inputs'!$D$38,IF(4=2,'1.Inputs'!$D$39,$E301)))*'1.Inputs'!$D$43*(1+$G301)^(4-1)-'1.Inputs'!$D$44*(1+$G301)^(4-1)-('1.Inputs'!$D$20/'1.Inputs'!$D$27+'1.Inputs'!$D$23/'1.Inputs'!$D$28))))*'1.Inputs'!$D$53</f>
        <v>-628236516.12078202</v>
      </c>
      <c r="AG301" s="36">
        <f ca="1">W301-AG$13-AG$14+MIN(AG$13,MAX(0,((('1.Inputs'!$D$37*12*IF(5=1,'1.Inputs'!$D$38,IF(5=2,'1.Inputs'!$D$39,$E301)))*$F301*(('1.Inputs'!$D$40)+(1-'1.Inputs'!$D$40)*(1+'1.Inputs'!$D$41))*(1+$G301)^(5-1))-(('1.Inputs'!$D$37*12*IF(5=1,'1.Inputs'!$D$38,IF(5=2,'1.Inputs'!$D$39,$E301)))/(1-'1.Inputs'!$D$42)*$D301*(1+$G301)^(5-1))-('1.Inputs'!$D$37*12*IF(5=1,'1.Inputs'!$D$38,IF(5=2,'1.Inputs'!$D$39,$E301)))*'1.Inputs'!$D$43*(1+$G301)^(5-1)-'1.Inputs'!$D$44*(1+$G301)^(5-1)-('1.Inputs'!$D$20/'1.Inputs'!$D$27+'1.Inputs'!$D$23/'1.Inputs'!$D$28))))*'1.Inputs'!$D$53</f>
        <v>-608080158.44344151</v>
      </c>
      <c r="AH301" s="36">
        <f ca="1">X301-AH$13-AH$14+MIN(AH$13,MAX(0,((('1.Inputs'!$D$37*12*IF(6=1,'1.Inputs'!$D$38,IF(6=2,'1.Inputs'!$D$39,$E301)))*$F301*(('1.Inputs'!$D$40)+(1-'1.Inputs'!$D$40)*(1+'1.Inputs'!$D$41))*(1+$G301)^(6-1))-(('1.Inputs'!$D$37*12*IF(6=1,'1.Inputs'!$D$38,IF(6=2,'1.Inputs'!$D$39,$E301)))/(1-'1.Inputs'!$D$42)*$D301*(1+$G301)^(6-1))-('1.Inputs'!$D$37*12*IF(6=1,'1.Inputs'!$D$38,IF(6=2,'1.Inputs'!$D$39,$E301)))*'1.Inputs'!$D$43*(1+$G301)^(6-1)-'1.Inputs'!$D$44*(1+$G301)^(6-1)-('1.Inputs'!$D$20/'1.Inputs'!$D$27+'1.Inputs'!$D$23/'1.Inputs'!$D$28))))*'1.Inputs'!$D$53</f>
        <v>-588255716.85446429</v>
      </c>
      <c r="AI301" s="36">
        <f ca="1">Y301-AI$13-AI$14+MIN(AI$13,MAX(0,((('1.Inputs'!$D$37*12*IF(7=1,'1.Inputs'!$D$38,IF(7=2,'1.Inputs'!$D$39,$E301)))*$F301*(('1.Inputs'!$D$40)+(1-'1.Inputs'!$D$40)*(1+'1.Inputs'!$D$41))*(1+$G301)^(7-1))-(('1.Inputs'!$D$37*12*IF(7=1,'1.Inputs'!$D$38,IF(7=2,'1.Inputs'!$D$39,$E301)))/(1-'1.Inputs'!$D$42)*$D301*(1+$G301)^(7-1))-('1.Inputs'!$D$37*12*IF(7=1,'1.Inputs'!$D$38,IF(7=2,'1.Inputs'!$D$39,$E301)))*'1.Inputs'!$D$43*(1+$G301)^(7-1)-'1.Inputs'!$D$44*(1+$G301)^(7-1)-('1.Inputs'!$D$20/'1.Inputs'!$D$27+'1.Inputs'!$D$23/'1.Inputs'!$D$28))))*'1.Inputs'!$D$53</f>
        <v>-568774956.89186859</v>
      </c>
      <c r="AJ301" s="36">
        <f ca="1">Z301-AJ$13-AJ$14+MIN(AJ$13,MAX(0,((('1.Inputs'!$D$37*12*IF(8=1,'1.Inputs'!$D$38,IF(8=2,'1.Inputs'!$D$39,$E301)))*$F301*(('1.Inputs'!$D$40)+(1-'1.Inputs'!$D$40)*(1+'1.Inputs'!$D$41))*(1+$G301)^(8-1))-(('1.Inputs'!$D$37*12*IF(8=1,'1.Inputs'!$D$38,IF(8=2,'1.Inputs'!$D$39,$E301)))/(1-'1.Inputs'!$D$42)*$D301*(1+$G301)^(8-1))-('1.Inputs'!$D$37*12*IF(8=1,'1.Inputs'!$D$38,IF(8=2,'1.Inputs'!$D$39,$E301)))*'1.Inputs'!$D$43*(1+$G301)^(8-1)-'1.Inputs'!$D$44*(1+$G301)^(8-1)-('1.Inputs'!$D$20/'1.Inputs'!$D$27+'1.Inputs'!$D$23/'1.Inputs'!$D$28))))*'1.Inputs'!$D$53</f>
        <v>-303650061.1505363</v>
      </c>
      <c r="AK301" s="36">
        <f ca="1">AA301-AK$13-AK$14+MIN(AK$13,MAX(0,((('1.Inputs'!$D$37*12*IF(9=1,'1.Inputs'!$D$38,IF(9=2,'1.Inputs'!$D$39,$E301)))*$F301*(('1.Inputs'!$D$40)+(1-'1.Inputs'!$D$40)*(1+'1.Inputs'!$D$41))*(1+$G301)^(9-1))-(('1.Inputs'!$D$37*12*IF(9=1,'1.Inputs'!$D$38,IF(9=2,'1.Inputs'!$D$39,$E301)))/(1-'1.Inputs'!$D$42)*$D301*(1+$G301)^(9-1))-('1.Inputs'!$D$37*12*IF(9=1,'1.Inputs'!$D$38,IF(9=2,'1.Inputs'!$D$39,$E301)))*'1.Inputs'!$D$43*(1+$G301)^(9-1)-'1.Inputs'!$D$44*(1+$G301)^(9-1)-('1.Inputs'!$D$20/'1.Inputs'!$D$27+'1.Inputs'!$D$23/'1.Inputs'!$D$28))))*'1.Inputs'!$D$53</f>
        <v>-314413644.06577826</v>
      </c>
      <c r="AL301" s="36">
        <f ca="1">AB301-AL$13-AL$14+MIN(AL$13,MAX(0,((('1.Inputs'!$D$37*12*IF(10=1,'1.Inputs'!$D$38,IF(10=2,'1.Inputs'!$D$39,$E301)))*$F301*(('1.Inputs'!$D$40)+(1-'1.Inputs'!$D$40)*(1+'1.Inputs'!$D$41))*(1+$G301)^(10-1))-(('1.Inputs'!$D$37*12*IF(10=1,'1.Inputs'!$D$38,IF(10=2,'1.Inputs'!$D$39,$E301)))/(1-'1.Inputs'!$D$42)*$D301*(1+$G301)^(10-1))-('1.Inputs'!$D$37*12*IF(10=1,'1.Inputs'!$D$38,IF(10=2,'1.Inputs'!$D$39,$E301)))*'1.Inputs'!$D$43*(1+$G301)^(10-1)-'1.Inputs'!$D$44*(1+$G301)^(10-1)-('1.Inputs'!$D$20/'1.Inputs'!$D$27+'1.Inputs'!$D$23/'1.Inputs'!$D$28))))*'1.Inputs'!$D$53+'1.Inputs'!$D$35</f>
        <v>2996347317.6670685</v>
      </c>
      <c r="AM301" s="48">
        <f ca="1">R301+NPV('1.Inputs'!$D$55,S301:AB301)</f>
        <v>-4240731746.3292618</v>
      </c>
      <c r="AN301" s="48">
        <f ca="1">-('1.Inputs'!$D$24*(1-'1.Inputs'!$D$31)+'1.Inputs'!$D$35)+NPV('1.Inputs'!$D$54,AC301:AL301)</f>
        <v>-4548685554.359951</v>
      </c>
      <c r="AO301" s="36">
        <f t="shared" ca="1" si="37"/>
        <v>-8.4662203325952756</v>
      </c>
      <c r="AP301" s="36">
        <f t="shared" ca="1" si="38"/>
        <v>-1.4032686462501227</v>
      </c>
      <c r="AQ301" s="36">
        <f ca="1">'1.Inputs'!$D$35+MIN(SUM($AC301:AC301),SUM($AC301:AD301),SUM($AC301:AE301),SUM($AC301:AF301),SUM($AC301:AG301),SUM($AC301:AH301),SUM($AC301:AI301),SUM($AC301:AJ301),SUM($AC301:AK301),SUM($AC301:AL301))</f>
        <v>-5394748449.8971062</v>
      </c>
      <c r="AR301" s="36">
        <f ca="1">IF(AP301&lt;'1.Inputs'!$D$57,1,0)</f>
        <v>1</v>
      </c>
      <c r="AS301" s="36">
        <f t="shared" ca="1" si="39"/>
        <v>1</v>
      </c>
    </row>
    <row r="302" spans="2:45" ht="15" customHeight="1" x14ac:dyDescent="0.25">
      <c r="B302" s="36">
        <v>287</v>
      </c>
      <c r="C302" s="36">
        <f t="shared" ca="1" si="32"/>
        <v>0.67026342285832197</v>
      </c>
      <c r="D302" s="36">
        <f t="shared" ca="1" si="33"/>
        <v>16369.762627376187</v>
      </c>
      <c r="E302" s="47">
        <f t="shared" ca="1" si="34"/>
        <v>0.84872354539320471</v>
      </c>
      <c r="F302" s="36">
        <f t="shared" ca="1" si="35"/>
        <v>31913.369711743795</v>
      </c>
      <c r="G302" s="36">
        <f t="shared" ca="1" si="36"/>
        <v>4.7572582205841436E-2</v>
      </c>
      <c r="H302" s="36">
        <f ca="1">((('1.Inputs'!$D$37*12*IF(1=1,'1.Inputs'!$D$38,IF(1=2,'1.Inputs'!$D$39,$E302)))*$F302*(('1.Inputs'!$D$40)+(1-'1.Inputs'!$D$40)*(1+'1.Inputs'!$D$41))*(1+$G302)^(1-1))*'1.Inputs'!$D$47+(('1.Inputs'!$D$37*12*IF(1=1,'1.Inputs'!$D$38,IF(1=2,'1.Inputs'!$D$39,$E302)))/(1-'1.Inputs'!$D$42)*$D302*(1+$G302)^(1-1))*('1.Inputs'!$D$48-'1.Inputs'!$D$49))/'1.Inputs'!$D$51</f>
        <v>824249118.23326826</v>
      </c>
      <c r="I302" s="36">
        <f ca="1">((('1.Inputs'!$D$37*12*IF(2=1,'1.Inputs'!$D$38,IF(2=2,'1.Inputs'!$D$39,$E302)))*$F302*(('1.Inputs'!$D$40)+(1-'1.Inputs'!$D$40)*(1+'1.Inputs'!$D$41))*(1+$G302)^(2-1))*'1.Inputs'!$D$47+(('1.Inputs'!$D$37*12*IF(2=1,'1.Inputs'!$D$38,IF(2=2,'1.Inputs'!$D$39,$E302)))/(1-'1.Inputs'!$D$42)*$D302*(1+$G302)^(2-1))*('1.Inputs'!$D$48-'1.Inputs'!$D$49))/'1.Inputs'!$D$51</f>
        <v>1208845088.035918</v>
      </c>
      <c r="J302" s="36">
        <f ca="1">((('1.Inputs'!$D$37*12*IF(3=1,'1.Inputs'!$D$38,IF(3=2,'1.Inputs'!$D$39,$E302)))*$F302*(('1.Inputs'!$D$40)+(1-'1.Inputs'!$D$40)*(1+'1.Inputs'!$D$41))*(1+$G302)^(3-1))*'1.Inputs'!$D$47+(('1.Inputs'!$D$37*12*IF(3=1,'1.Inputs'!$D$38,IF(3=2,'1.Inputs'!$D$39,$E302)))/(1-'1.Inputs'!$D$42)*$D302*(1+$G302)^(3-1))*('1.Inputs'!$D$48-'1.Inputs'!$D$49))/'1.Inputs'!$D$51</f>
        <v>1535405118.1767049</v>
      </c>
      <c r="K302" s="36">
        <f ca="1">((('1.Inputs'!$D$37*12*IF(4=1,'1.Inputs'!$D$38,IF(4=2,'1.Inputs'!$D$39,$E302)))*$F302*(('1.Inputs'!$D$40)+(1-'1.Inputs'!$D$40)*(1+'1.Inputs'!$D$41))*(1+$G302)^(4-1))*'1.Inputs'!$D$47+(('1.Inputs'!$D$37*12*IF(4=1,'1.Inputs'!$D$38,IF(4=2,'1.Inputs'!$D$39,$E302)))/(1-'1.Inputs'!$D$42)*$D302*(1+$G302)^(4-1))*('1.Inputs'!$D$48-'1.Inputs'!$D$49))/'1.Inputs'!$D$51</f>
        <v>1608448304.3804355</v>
      </c>
      <c r="L302" s="36">
        <f ca="1">((('1.Inputs'!$D$37*12*IF(5=1,'1.Inputs'!$D$38,IF(5=2,'1.Inputs'!$D$39,$E302)))*$F302*(('1.Inputs'!$D$40)+(1-'1.Inputs'!$D$40)*(1+'1.Inputs'!$D$41))*(1+$G302)^(5-1))*'1.Inputs'!$D$47+(('1.Inputs'!$D$37*12*IF(5=1,'1.Inputs'!$D$38,IF(5=2,'1.Inputs'!$D$39,$E302)))/(1-'1.Inputs'!$D$42)*$D302*(1+$G302)^(5-1))*('1.Inputs'!$D$48-'1.Inputs'!$D$49))/'1.Inputs'!$D$51</f>
        <v>1684966343.5644202</v>
      </c>
      <c r="M302" s="36">
        <f ca="1">((('1.Inputs'!$D$37*12*IF(6=1,'1.Inputs'!$D$38,IF(6=2,'1.Inputs'!$D$39,$E302)))*$F302*(('1.Inputs'!$D$40)+(1-'1.Inputs'!$D$40)*(1+'1.Inputs'!$D$41))*(1+$G302)^(6-1))*'1.Inputs'!$D$47+(('1.Inputs'!$D$37*12*IF(6=1,'1.Inputs'!$D$38,IF(6=2,'1.Inputs'!$D$39,$E302)))/(1-'1.Inputs'!$D$42)*$D302*(1+$G302)^(6-1))*('1.Inputs'!$D$48-'1.Inputs'!$D$49))/'1.Inputs'!$D$51</f>
        <v>1765124543.4577148</v>
      </c>
      <c r="N302" s="36">
        <f ca="1">((('1.Inputs'!$D$37*12*IF(7=1,'1.Inputs'!$D$38,IF(7=2,'1.Inputs'!$D$39,$E302)))*$F302*(('1.Inputs'!$D$40)+(1-'1.Inputs'!$D$40)*(1+'1.Inputs'!$D$41))*(1+$G302)^(7-1))*'1.Inputs'!$D$47+(('1.Inputs'!$D$37*12*IF(7=1,'1.Inputs'!$D$38,IF(7=2,'1.Inputs'!$D$39,$E302)))/(1-'1.Inputs'!$D$42)*$D302*(1+$G302)^(7-1))*('1.Inputs'!$D$48-'1.Inputs'!$D$49))/'1.Inputs'!$D$51</f>
        <v>1849096075.9049051</v>
      </c>
      <c r="O302" s="36">
        <f ca="1">((('1.Inputs'!$D$37*12*IF(8=1,'1.Inputs'!$D$38,IF(8=2,'1.Inputs'!$D$39,$E302)))*$F302*(('1.Inputs'!$D$40)+(1-'1.Inputs'!$D$40)*(1+'1.Inputs'!$D$41))*(1+$G302)^(8-1))*'1.Inputs'!$D$47+(('1.Inputs'!$D$37*12*IF(8=1,'1.Inputs'!$D$38,IF(8=2,'1.Inputs'!$D$39,$E302)))/(1-'1.Inputs'!$D$42)*$D302*(1+$G302)^(8-1))*('1.Inputs'!$D$48-'1.Inputs'!$D$49))/'1.Inputs'!$D$51</f>
        <v>1937062350.9823904</v>
      </c>
      <c r="P302" s="36">
        <f ca="1">((('1.Inputs'!$D$37*12*IF(9=1,'1.Inputs'!$D$38,IF(9=2,'1.Inputs'!$D$39,$E302)))*$F302*(('1.Inputs'!$D$40)+(1-'1.Inputs'!$D$40)*(1+'1.Inputs'!$D$41))*(1+$G302)^(9-1))*'1.Inputs'!$D$47+(('1.Inputs'!$D$37*12*IF(9=1,'1.Inputs'!$D$38,IF(9=2,'1.Inputs'!$D$39,$E302)))/(1-'1.Inputs'!$D$42)*$D302*(1+$G302)^(9-1))*('1.Inputs'!$D$48-'1.Inputs'!$D$49))/'1.Inputs'!$D$51</f>
        <v>2029213408.9123406</v>
      </c>
      <c r="Q302" s="36">
        <f ca="1">((('1.Inputs'!$D$37*12*IF(10=1,'1.Inputs'!$D$38,IF(10=2,'1.Inputs'!$D$39,$E302)))*$F302*(('1.Inputs'!$D$40)+(1-'1.Inputs'!$D$40)*(1+'1.Inputs'!$D$41))*(1+$G302)^(10-1))*'1.Inputs'!$D$47+(('1.Inputs'!$D$37*12*IF(10=1,'1.Inputs'!$D$38,IF(10=2,'1.Inputs'!$D$39,$E302)))/(1-'1.Inputs'!$D$42)*$D302*(1+$G302)^(10-1))*('1.Inputs'!$D$48-'1.Inputs'!$D$49))/'1.Inputs'!$D$51</f>
        <v>2125748330.6210189</v>
      </c>
      <c r="R302" s="36">
        <f>-'1.Inputs'!$D$24</f>
        <v>-2050000000</v>
      </c>
      <c r="S302" s="36">
        <f ca="1">((('1.Inputs'!$D$37*12*IF(1=1,'1.Inputs'!$D$38,IF(1=2,'1.Inputs'!$D$39,$E302)))*$F302*(('1.Inputs'!$D$40)+(1-'1.Inputs'!$D$40)*(1+'1.Inputs'!$D$41))*(1+$G302)^(1-1))-(('1.Inputs'!$D$37*12*IF(1=1,'1.Inputs'!$D$38,IF(1=2,'1.Inputs'!$D$39,$E302)))/(1-'1.Inputs'!$D$42)*$D302*(1+$G302)^(1-1))-('1.Inputs'!$D$37*12*IF(1=1,'1.Inputs'!$D$38,IF(1=2,'1.Inputs'!$D$39,$E302)))*'1.Inputs'!$D$43*(1+$G302)^(1-1)-'1.Inputs'!$D$44*(1+$G302)^(1-1)-('1.Inputs'!$D$20/'1.Inputs'!$D$27+'1.Inputs'!$D$23/'1.Inputs'!$D$28))-MAX(0,((('1.Inputs'!$D$37*12*IF(1=1,'1.Inputs'!$D$38,IF(1=2,'1.Inputs'!$D$39,$E302)))*$F302*(('1.Inputs'!$D$40)+(1-'1.Inputs'!$D$40)*(1+'1.Inputs'!$D$41))*(1+$G302)^(1-1))-(('1.Inputs'!$D$37*12*IF(1=1,'1.Inputs'!$D$38,IF(1=2,'1.Inputs'!$D$39,$E302)))/(1-'1.Inputs'!$D$42)*$D302*(1+$G302)^(1-1))-('1.Inputs'!$D$37*12*IF(1=1,'1.Inputs'!$D$38,IF(1=2,'1.Inputs'!$D$39,$E302)))*'1.Inputs'!$D$43*(1+$G302)^(1-1)-'1.Inputs'!$D$44*(1+$G302)^(1-1)-('1.Inputs'!$D$20/'1.Inputs'!$D$27+'1.Inputs'!$D$23/'1.Inputs'!$D$28)))*'1.Inputs'!$D$53+('1.Inputs'!$D$20/'1.Inputs'!$D$27+'1.Inputs'!$D$23/'1.Inputs'!$D$28)-H302</f>
        <v>-187432259.76886153</v>
      </c>
      <c r="T302" s="36">
        <f ca="1">((('1.Inputs'!$D$37*12*IF(2=1,'1.Inputs'!$D$38,IF(2=2,'1.Inputs'!$D$39,$E302)))*$F302*(('1.Inputs'!$D$40)+(1-'1.Inputs'!$D$40)*(1+'1.Inputs'!$D$41))*(1+$G302)^(2-1))-(('1.Inputs'!$D$37*12*IF(2=1,'1.Inputs'!$D$38,IF(2=2,'1.Inputs'!$D$39,$E302)))/(1-'1.Inputs'!$D$42)*$D302*(1+$G302)^(2-1))-('1.Inputs'!$D$37*12*IF(2=1,'1.Inputs'!$D$38,IF(2=2,'1.Inputs'!$D$39,$E302)))*'1.Inputs'!$D$43*(1+$G302)^(2-1)-'1.Inputs'!$D$44*(1+$G302)^(2-1)-('1.Inputs'!$D$20/'1.Inputs'!$D$27+'1.Inputs'!$D$23/'1.Inputs'!$D$28))-MAX(0,((('1.Inputs'!$D$37*12*IF(2=1,'1.Inputs'!$D$38,IF(2=2,'1.Inputs'!$D$39,$E302)))*$F302*(('1.Inputs'!$D$40)+(1-'1.Inputs'!$D$40)*(1+'1.Inputs'!$D$41))*(1+$G302)^(2-1))-(('1.Inputs'!$D$37*12*IF(2=1,'1.Inputs'!$D$38,IF(2=2,'1.Inputs'!$D$39,$E302)))/(1-'1.Inputs'!$D$42)*$D302*(1+$G302)^(2-1))-('1.Inputs'!$D$37*12*IF(2=1,'1.Inputs'!$D$38,IF(2=2,'1.Inputs'!$D$39,$E302)))*'1.Inputs'!$D$43*(1+$G302)^(2-1)-'1.Inputs'!$D$44*(1+$G302)^(2-1)-('1.Inputs'!$D$20/'1.Inputs'!$D$27+'1.Inputs'!$D$23/'1.Inputs'!$D$28)))*'1.Inputs'!$D$53+('1.Inputs'!$D$20/'1.Inputs'!$D$27+'1.Inputs'!$D$23/'1.Inputs'!$D$28)-(I302-H302)</f>
        <v>772445721.2598803</v>
      </c>
      <c r="U302" s="36">
        <f ca="1">((('1.Inputs'!$D$37*12*IF(3=1,'1.Inputs'!$D$38,IF(3=2,'1.Inputs'!$D$39,$E302)))*$F302*(('1.Inputs'!$D$40)+(1-'1.Inputs'!$D$40)*(1+'1.Inputs'!$D$41))*(1+$G302)^(3-1))-(('1.Inputs'!$D$37*12*IF(3=1,'1.Inputs'!$D$38,IF(3=2,'1.Inputs'!$D$39,$E302)))/(1-'1.Inputs'!$D$42)*$D302*(1+$G302)^(3-1))-('1.Inputs'!$D$37*12*IF(3=1,'1.Inputs'!$D$38,IF(3=2,'1.Inputs'!$D$39,$E302)))*'1.Inputs'!$D$43*(1+$G302)^(3-1)-'1.Inputs'!$D$44*(1+$G302)^(3-1)-('1.Inputs'!$D$20/'1.Inputs'!$D$27+'1.Inputs'!$D$23/'1.Inputs'!$D$28))-MAX(0,((('1.Inputs'!$D$37*12*IF(3=1,'1.Inputs'!$D$38,IF(3=2,'1.Inputs'!$D$39,$E302)))*$F302*(('1.Inputs'!$D$40)+(1-'1.Inputs'!$D$40)*(1+'1.Inputs'!$D$41))*(1+$G302)^(3-1))-(('1.Inputs'!$D$37*12*IF(3=1,'1.Inputs'!$D$38,IF(3=2,'1.Inputs'!$D$39,$E302)))/(1-'1.Inputs'!$D$42)*$D302*(1+$G302)^(3-1))-('1.Inputs'!$D$37*12*IF(3=1,'1.Inputs'!$D$38,IF(3=2,'1.Inputs'!$D$39,$E302)))*'1.Inputs'!$D$43*(1+$G302)^(3-1)-'1.Inputs'!$D$44*(1+$G302)^(3-1)-('1.Inputs'!$D$20/'1.Inputs'!$D$27+'1.Inputs'!$D$23/'1.Inputs'!$D$28)))*'1.Inputs'!$D$53+('1.Inputs'!$D$20/'1.Inputs'!$D$27+'1.Inputs'!$D$23/'1.Inputs'!$D$28)-(J302-I302)</f>
        <v>1266680500.9923046</v>
      </c>
      <c r="V302" s="36">
        <f ca="1">((('1.Inputs'!$D$37*12*IF(4=1,'1.Inputs'!$D$38,IF(4=2,'1.Inputs'!$D$39,$E302)))*$F302*(('1.Inputs'!$D$40)+(1-'1.Inputs'!$D$40)*(1+'1.Inputs'!$D$41))*(1+$G302)^(4-1))-(('1.Inputs'!$D$37*12*IF(4=1,'1.Inputs'!$D$38,IF(4=2,'1.Inputs'!$D$39,$E302)))/(1-'1.Inputs'!$D$42)*$D302*(1+$G302)^(4-1))-('1.Inputs'!$D$37*12*IF(4=1,'1.Inputs'!$D$38,IF(4=2,'1.Inputs'!$D$39,$E302)))*'1.Inputs'!$D$43*(1+$G302)^(4-1)-'1.Inputs'!$D$44*(1+$G302)^(4-1)-('1.Inputs'!$D$20/'1.Inputs'!$D$27+'1.Inputs'!$D$23/'1.Inputs'!$D$28))-MAX(0,((('1.Inputs'!$D$37*12*IF(4=1,'1.Inputs'!$D$38,IF(4=2,'1.Inputs'!$D$39,$E302)))*$F302*(('1.Inputs'!$D$40)+(1-'1.Inputs'!$D$40)*(1+'1.Inputs'!$D$41))*(1+$G302)^(4-1))-(('1.Inputs'!$D$37*12*IF(4=1,'1.Inputs'!$D$38,IF(4=2,'1.Inputs'!$D$39,$E302)))/(1-'1.Inputs'!$D$42)*$D302*(1+$G302)^(4-1))-('1.Inputs'!$D$37*12*IF(4=1,'1.Inputs'!$D$38,IF(4=2,'1.Inputs'!$D$39,$E302)))*'1.Inputs'!$D$43*(1+$G302)^(4-1)-'1.Inputs'!$D$44*(1+$G302)^(4-1)-('1.Inputs'!$D$20/'1.Inputs'!$D$27+'1.Inputs'!$D$23/'1.Inputs'!$D$28)))*'1.Inputs'!$D$53+('1.Inputs'!$D$20/'1.Inputs'!$D$27+'1.Inputs'!$D$23/'1.Inputs'!$D$28)-(K302-J302)</f>
        <v>1593744106.561142</v>
      </c>
      <c r="W302" s="36">
        <f ca="1">((('1.Inputs'!$D$37*12*IF(5=1,'1.Inputs'!$D$38,IF(5=2,'1.Inputs'!$D$39,$E302)))*$F302*(('1.Inputs'!$D$40)+(1-'1.Inputs'!$D$40)*(1+'1.Inputs'!$D$41))*(1+$G302)^(5-1))-(('1.Inputs'!$D$37*12*IF(5=1,'1.Inputs'!$D$38,IF(5=2,'1.Inputs'!$D$39,$E302)))/(1-'1.Inputs'!$D$42)*$D302*(1+$G302)^(5-1))-('1.Inputs'!$D$37*12*IF(5=1,'1.Inputs'!$D$38,IF(5=2,'1.Inputs'!$D$39,$E302)))*'1.Inputs'!$D$43*(1+$G302)^(5-1)-'1.Inputs'!$D$44*(1+$G302)^(5-1)-('1.Inputs'!$D$20/'1.Inputs'!$D$27+'1.Inputs'!$D$23/'1.Inputs'!$D$28))-MAX(0,((('1.Inputs'!$D$37*12*IF(5=1,'1.Inputs'!$D$38,IF(5=2,'1.Inputs'!$D$39,$E302)))*$F302*(('1.Inputs'!$D$40)+(1-'1.Inputs'!$D$40)*(1+'1.Inputs'!$D$41))*(1+$G302)^(5-1))-(('1.Inputs'!$D$37*12*IF(5=1,'1.Inputs'!$D$38,IF(5=2,'1.Inputs'!$D$39,$E302)))/(1-'1.Inputs'!$D$42)*$D302*(1+$G302)^(5-1))-('1.Inputs'!$D$37*12*IF(5=1,'1.Inputs'!$D$38,IF(5=2,'1.Inputs'!$D$39,$E302)))*'1.Inputs'!$D$43*(1+$G302)^(5-1)-'1.Inputs'!$D$44*(1+$G302)^(5-1)-('1.Inputs'!$D$20/'1.Inputs'!$D$27+'1.Inputs'!$D$23/'1.Inputs'!$D$28)))*'1.Inputs'!$D$53+('1.Inputs'!$D$20/'1.Inputs'!$D$27+'1.Inputs'!$D$23/'1.Inputs'!$D$28)-(L302-K302)</f>
        <v>1667314824.5763717</v>
      </c>
      <c r="X302" s="36">
        <f ca="1">((('1.Inputs'!$D$37*12*IF(6=1,'1.Inputs'!$D$38,IF(6=2,'1.Inputs'!$D$39,$E302)))*$F302*(('1.Inputs'!$D$40)+(1-'1.Inputs'!$D$40)*(1+'1.Inputs'!$D$41))*(1+$G302)^(6-1))-(('1.Inputs'!$D$37*12*IF(6=1,'1.Inputs'!$D$38,IF(6=2,'1.Inputs'!$D$39,$E302)))/(1-'1.Inputs'!$D$42)*$D302*(1+$G302)^(6-1))-('1.Inputs'!$D$37*12*IF(6=1,'1.Inputs'!$D$38,IF(6=2,'1.Inputs'!$D$39,$E302)))*'1.Inputs'!$D$43*(1+$G302)^(6-1)-'1.Inputs'!$D$44*(1+$G302)^(6-1)-('1.Inputs'!$D$20/'1.Inputs'!$D$27+'1.Inputs'!$D$23/'1.Inputs'!$D$28))-MAX(0,((('1.Inputs'!$D$37*12*IF(6=1,'1.Inputs'!$D$38,IF(6=2,'1.Inputs'!$D$39,$E302)))*$F302*(('1.Inputs'!$D$40)+(1-'1.Inputs'!$D$40)*(1+'1.Inputs'!$D$41))*(1+$G302)^(6-1))-(('1.Inputs'!$D$37*12*IF(6=1,'1.Inputs'!$D$38,IF(6=2,'1.Inputs'!$D$39,$E302)))/(1-'1.Inputs'!$D$42)*$D302*(1+$G302)^(6-1))-('1.Inputs'!$D$37*12*IF(6=1,'1.Inputs'!$D$38,IF(6=2,'1.Inputs'!$D$39,$E302)))*'1.Inputs'!$D$43*(1+$G302)^(6-1)-'1.Inputs'!$D$44*(1+$G302)^(6-1)-('1.Inputs'!$D$20/'1.Inputs'!$D$27+'1.Inputs'!$D$23/'1.Inputs'!$D$28)))*'1.Inputs'!$D$53+('1.Inputs'!$D$20/'1.Inputs'!$D$27+'1.Inputs'!$D$23/'1.Inputs'!$D$28)-(M302-L302)</f>
        <v>1744385491.6223228</v>
      </c>
      <c r="Y302" s="36">
        <f ca="1">((('1.Inputs'!$D$37*12*IF(7=1,'1.Inputs'!$D$38,IF(7=2,'1.Inputs'!$D$39,$E302)))*$F302*(('1.Inputs'!$D$40)+(1-'1.Inputs'!$D$40)*(1+'1.Inputs'!$D$41))*(1+$G302)^(7-1))-(('1.Inputs'!$D$37*12*IF(7=1,'1.Inputs'!$D$38,IF(7=2,'1.Inputs'!$D$39,$E302)))/(1-'1.Inputs'!$D$42)*$D302*(1+$G302)^(7-1))-('1.Inputs'!$D$37*12*IF(7=1,'1.Inputs'!$D$38,IF(7=2,'1.Inputs'!$D$39,$E302)))*'1.Inputs'!$D$43*(1+$G302)^(7-1)-'1.Inputs'!$D$44*(1+$G302)^(7-1)-('1.Inputs'!$D$20/'1.Inputs'!$D$27+'1.Inputs'!$D$23/'1.Inputs'!$D$28))-MAX(0,((('1.Inputs'!$D$37*12*IF(7=1,'1.Inputs'!$D$38,IF(7=2,'1.Inputs'!$D$39,$E302)))*$F302*(('1.Inputs'!$D$40)+(1-'1.Inputs'!$D$40)*(1+'1.Inputs'!$D$41))*(1+$G302)^(7-1))-(('1.Inputs'!$D$37*12*IF(7=1,'1.Inputs'!$D$38,IF(7=2,'1.Inputs'!$D$39,$E302)))/(1-'1.Inputs'!$D$42)*$D302*(1+$G302)^(7-1))-('1.Inputs'!$D$37*12*IF(7=1,'1.Inputs'!$D$38,IF(7=2,'1.Inputs'!$D$39,$E302)))*'1.Inputs'!$D$43*(1+$G302)^(7-1)-'1.Inputs'!$D$44*(1+$G302)^(7-1)-('1.Inputs'!$D$20/'1.Inputs'!$D$27+'1.Inputs'!$D$23/'1.Inputs'!$D$28)))*'1.Inputs'!$D$53+('1.Inputs'!$D$20/'1.Inputs'!$D$27+'1.Inputs'!$D$23/'1.Inputs'!$D$28)-(N302-M302)</f>
        <v>1825122609.3119764</v>
      </c>
      <c r="Z302" s="36">
        <f ca="1">((('1.Inputs'!$D$37*12*IF(8=1,'1.Inputs'!$D$38,IF(8=2,'1.Inputs'!$D$39,$E302)))*$F302*(('1.Inputs'!$D$40)+(1-'1.Inputs'!$D$40)*(1+'1.Inputs'!$D$41))*(1+$G302)^(8-1))-(('1.Inputs'!$D$37*12*IF(8=1,'1.Inputs'!$D$38,IF(8=2,'1.Inputs'!$D$39,$E302)))/(1-'1.Inputs'!$D$42)*$D302*(1+$G302)^(8-1))-('1.Inputs'!$D$37*12*IF(8=1,'1.Inputs'!$D$38,IF(8=2,'1.Inputs'!$D$39,$E302)))*'1.Inputs'!$D$43*(1+$G302)^(8-1)-'1.Inputs'!$D$44*(1+$G302)^(8-1)-('1.Inputs'!$D$20/'1.Inputs'!$D$27+'1.Inputs'!$D$23/'1.Inputs'!$D$28))-MAX(0,((('1.Inputs'!$D$37*12*IF(8=1,'1.Inputs'!$D$38,IF(8=2,'1.Inputs'!$D$39,$E302)))*$F302*(('1.Inputs'!$D$40)+(1-'1.Inputs'!$D$40)*(1+'1.Inputs'!$D$41))*(1+$G302)^(8-1))-(('1.Inputs'!$D$37*12*IF(8=1,'1.Inputs'!$D$38,IF(8=2,'1.Inputs'!$D$39,$E302)))/(1-'1.Inputs'!$D$42)*$D302*(1+$G302)^(8-1))-('1.Inputs'!$D$37*12*IF(8=1,'1.Inputs'!$D$38,IF(8=2,'1.Inputs'!$D$39,$E302)))*'1.Inputs'!$D$43*(1+$G302)^(8-1)-'1.Inputs'!$D$44*(1+$G302)^(8-1)-('1.Inputs'!$D$20/'1.Inputs'!$D$27+'1.Inputs'!$D$23/'1.Inputs'!$D$28)))*'1.Inputs'!$D$53+('1.Inputs'!$D$20/'1.Inputs'!$D$27+'1.Inputs'!$D$23/'1.Inputs'!$D$28)-(O302-N302)</f>
        <v>1909700600.1699846</v>
      </c>
      <c r="AA302" s="36">
        <f ca="1">((('1.Inputs'!$D$37*12*IF(9=1,'1.Inputs'!$D$38,IF(9=2,'1.Inputs'!$D$39,$E302)))*$F302*(('1.Inputs'!$D$40)+(1-'1.Inputs'!$D$40)*(1+'1.Inputs'!$D$41))*(1+$G302)^(9-1))-(('1.Inputs'!$D$37*12*IF(9=1,'1.Inputs'!$D$38,IF(9=2,'1.Inputs'!$D$39,$E302)))/(1-'1.Inputs'!$D$42)*$D302*(1+$G302)^(9-1))-('1.Inputs'!$D$37*12*IF(9=1,'1.Inputs'!$D$38,IF(9=2,'1.Inputs'!$D$39,$E302)))*'1.Inputs'!$D$43*(1+$G302)^(9-1)-'1.Inputs'!$D$44*(1+$G302)^(9-1)-('1.Inputs'!$D$20/'1.Inputs'!$D$27+'1.Inputs'!$D$23/'1.Inputs'!$D$28))-MAX(0,((('1.Inputs'!$D$37*12*IF(9=1,'1.Inputs'!$D$38,IF(9=2,'1.Inputs'!$D$39,$E302)))*$F302*(('1.Inputs'!$D$40)+(1-'1.Inputs'!$D$40)*(1+'1.Inputs'!$D$41))*(1+$G302)^(9-1))-(('1.Inputs'!$D$37*12*IF(9=1,'1.Inputs'!$D$38,IF(9=2,'1.Inputs'!$D$39,$E302)))/(1-'1.Inputs'!$D$42)*$D302*(1+$G302)^(9-1))-('1.Inputs'!$D$37*12*IF(9=1,'1.Inputs'!$D$38,IF(9=2,'1.Inputs'!$D$39,$E302)))*'1.Inputs'!$D$43*(1+$G302)^(9-1)-'1.Inputs'!$D$44*(1+$G302)^(9-1)-('1.Inputs'!$D$20/'1.Inputs'!$D$27+'1.Inputs'!$D$23/'1.Inputs'!$D$28)))*'1.Inputs'!$D$53+('1.Inputs'!$D$20/'1.Inputs'!$D$27+'1.Inputs'!$D$23/'1.Inputs'!$D$28)-(P302-O302)</f>
        <v>1998302184.4508901</v>
      </c>
      <c r="AB302" s="36">
        <f ca="1">((('1.Inputs'!$D$37*12*IF(10=1,'1.Inputs'!$D$38,IF(10=2,'1.Inputs'!$D$39,$E302)))*$F302*(('1.Inputs'!$D$40)+(1-'1.Inputs'!$D$40)*(1+'1.Inputs'!$D$41))*(1+$G302)^(10-1))-(('1.Inputs'!$D$37*12*IF(10=1,'1.Inputs'!$D$38,IF(10=2,'1.Inputs'!$D$39,$E302)))/(1-'1.Inputs'!$D$42)*$D302*(1+$G302)^(10-1))-('1.Inputs'!$D$37*12*IF(10=1,'1.Inputs'!$D$38,IF(10=2,'1.Inputs'!$D$39,$E302)))*'1.Inputs'!$D$43*(1+$G302)^(10-1)-'1.Inputs'!$D$44*(1+$G302)^(10-1)-('1.Inputs'!$D$20/'1.Inputs'!$D$27+'1.Inputs'!$D$23/'1.Inputs'!$D$28))-MAX(0,((('1.Inputs'!$D$37*12*IF(10=1,'1.Inputs'!$D$38,IF(10=2,'1.Inputs'!$D$39,$E302)))*$F302*(('1.Inputs'!$D$40)+(1-'1.Inputs'!$D$40)*(1+'1.Inputs'!$D$41))*(1+$G302)^(10-1))-(('1.Inputs'!$D$37*12*IF(10=1,'1.Inputs'!$D$38,IF(10=2,'1.Inputs'!$D$39,$E302)))/(1-'1.Inputs'!$D$42)*$D302*(1+$G302)^(10-1))-('1.Inputs'!$D$37*12*IF(10=1,'1.Inputs'!$D$38,IF(10=2,'1.Inputs'!$D$39,$E302)))*'1.Inputs'!$D$43*(1+$G302)^(10-1)-'1.Inputs'!$D$44*(1+$G302)^(10-1)-('1.Inputs'!$D$20/'1.Inputs'!$D$27+'1.Inputs'!$D$23/'1.Inputs'!$D$28)))*'1.Inputs'!$D$53+('1.Inputs'!$D$20/'1.Inputs'!$D$27+'1.Inputs'!$D$23/'1.Inputs'!$D$28)-(Q302-P302)+(('1.Inputs'!$D$20+'1.Inputs'!$D$23-('1.Inputs'!$D$20/'1.Inputs'!$D$27+'1.Inputs'!$D$23/'1.Inputs'!$D$28)*'1.Inputs'!$D$10)*'1.Inputs'!$D$60+'1.Inputs'!$D$19*'1.Inputs'!$D$59+Q302)</f>
        <v>4916867105.5045853</v>
      </c>
      <c r="AC302" s="36">
        <f ca="1">S302-AC$13-AC$14+MIN(AC$13,MAX(0,((('1.Inputs'!$D$37*12*IF(1=1,'1.Inputs'!$D$38,IF(1=2,'1.Inputs'!$D$39,$E302)))*$F302*(('1.Inputs'!$D$40)+(1-'1.Inputs'!$D$40)*(1+'1.Inputs'!$D$41))*(1+$G302)^(1-1))-(('1.Inputs'!$D$37*12*IF(1=1,'1.Inputs'!$D$38,IF(1=2,'1.Inputs'!$D$39,$E302)))/(1-'1.Inputs'!$D$42)*$D302*(1+$G302)^(1-1))-('1.Inputs'!$D$37*12*IF(1=1,'1.Inputs'!$D$38,IF(1=2,'1.Inputs'!$D$39,$E302)))*'1.Inputs'!$D$43*(1+$G302)^(1-1)-'1.Inputs'!$D$44*(1+$G302)^(1-1)-('1.Inputs'!$D$20/'1.Inputs'!$D$27+'1.Inputs'!$D$23/'1.Inputs'!$D$28))))*'1.Inputs'!$D$53</f>
        <v>-283372259.76886153</v>
      </c>
      <c r="AD302" s="36">
        <f ca="1">T302-AD$13-AD$14+MIN(AD$13,MAX(0,((('1.Inputs'!$D$37*12*IF(2=1,'1.Inputs'!$D$38,IF(2=2,'1.Inputs'!$D$39,$E302)))*$F302*(('1.Inputs'!$D$40)+(1-'1.Inputs'!$D$40)*(1+'1.Inputs'!$D$41))*(1+$G302)^(2-1))-(('1.Inputs'!$D$37*12*IF(2=1,'1.Inputs'!$D$38,IF(2=2,'1.Inputs'!$D$39,$E302)))/(1-'1.Inputs'!$D$42)*$D302*(1+$G302)^(2-1))-('1.Inputs'!$D$37*12*IF(2=1,'1.Inputs'!$D$38,IF(2=2,'1.Inputs'!$D$39,$E302)))*'1.Inputs'!$D$43*(1+$G302)^(2-1)-'1.Inputs'!$D$44*(1+$G302)^(2-1)-('1.Inputs'!$D$20/'1.Inputs'!$D$27+'1.Inputs'!$D$23/'1.Inputs'!$D$28))))*'1.Inputs'!$D$53</f>
        <v>676505721.2598803</v>
      </c>
      <c r="AE302" s="36">
        <f ca="1">U302-AE$13-AE$14+MIN(AE$13,MAX(0,((('1.Inputs'!$D$37*12*IF(3=1,'1.Inputs'!$D$38,IF(3=2,'1.Inputs'!$D$39,$E302)))*$F302*(('1.Inputs'!$D$40)+(1-'1.Inputs'!$D$40)*(1+'1.Inputs'!$D$41))*(1+$G302)^(3-1))-(('1.Inputs'!$D$37*12*IF(3=1,'1.Inputs'!$D$38,IF(3=2,'1.Inputs'!$D$39,$E302)))/(1-'1.Inputs'!$D$42)*$D302*(1+$G302)^(3-1))-('1.Inputs'!$D$37*12*IF(3=1,'1.Inputs'!$D$38,IF(3=2,'1.Inputs'!$D$39,$E302)))*'1.Inputs'!$D$43*(1+$G302)^(3-1)-'1.Inputs'!$D$44*(1+$G302)^(3-1)-('1.Inputs'!$D$20/'1.Inputs'!$D$27+'1.Inputs'!$D$23/'1.Inputs'!$D$28))))*'1.Inputs'!$D$53</f>
        <v>924740500.99230456</v>
      </c>
      <c r="AF302" s="36">
        <f ca="1">V302-AF$13-AF$14+MIN(AF$13,MAX(0,((('1.Inputs'!$D$37*12*IF(4=1,'1.Inputs'!$D$38,IF(4=2,'1.Inputs'!$D$39,$E302)))*$F302*(('1.Inputs'!$D$40)+(1-'1.Inputs'!$D$40)*(1+'1.Inputs'!$D$41))*(1+$G302)^(4-1))-(('1.Inputs'!$D$37*12*IF(4=1,'1.Inputs'!$D$38,IF(4=2,'1.Inputs'!$D$39,$E302)))/(1-'1.Inputs'!$D$42)*$D302*(1+$G302)^(4-1))-('1.Inputs'!$D$37*12*IF(4=1,'1.Inputs'!$D$38,IF(4=2,'1.Inputs'!$D$39,$E302)))*'1.Inputs'!$D$43*(1+$G302)^(4-1)-'1.Inputs'!$D$44*(1+$G302)^(4-1)-('1.Inputs'!$D$20/'1.Inputs'!$D$27+'1.Inputs'!$D$23/'1.Inputs'!$D$28))))*'1.Inputs'!$D$53</f>
        <v>1270992106.561142</v>
      </c>
      <c r="AG302" s="36">
        <f ca="1">W302-AG$13-AG$14+MIN(AG$13,MAX(0,((('1.Inputs'!$D$37*12*IF(5=1,'1.Inputs'!$D$38,IF(5=2,'1.Inputs'!$D$39,$E302)))*$F302*(('1.Inputs'!$D$40)+(1-'1.Inputs'!$D$40)*(1+'1.Inputs'!$D$41))*(1+$G302)^(5-1))-(('1.Inputs'!$D$37*12*IF(5=1,'1.Inputs'!$D$38,IF(5=2,'1.Inputs'!$D$39,$E302)))/(1-'1.Inputs'!$D$42)*$D302*(1+$G302)^(5-1))-('1.Inputs'!$D$37*12*IF(5=1,'1.Inputs'!$D$38,IF(5=2,'1.Inputs'!$D$39,$E302)))*'1.Inputs'!$D$43*(1+$G302)^(5-1)-'1.Inputs'!$D$44*(1+$G302)^(5-1)-('1.Inputs'!$D$20/'1.Inputs'!$D$27+'1.Inputs'!$D$23/'1.Inputs'!$D$28))))*'1.Inputs'!$D$53</f>
        <v>1363750824.5763717</v>
      </c>
      <c r="AH302" s="36">
        <f ca="1">X302-AH$13-AH$14+MIN(AH$13,MAX(0,((('1.Inputs'!$D$37*12*IF(6=1,'1.Inputs'!$D$38,IF(6=2,'1.Inputs'!$D$39,$E302)))*$F302*(('1.Inputs'!$D$40)+(1-'1.Inputs'!$D$40)*(1+'1.Inputs'!$D$41))*(1+$G302)^(6-1))-(('1.Inputs'!$D$37*12*IF(6=1,'1.Inputs'!$D$38,IF(6=2,'1.Inputs'!$D$39,$E302)))/(1-'1.Inputs'!$D$42)*$D302*(1+$G302)^(6-1))-('1.Inputs'!$D$37*12*IF(6=1,'1.Inputs'!$D$38,IF(6=2,'1.Inputs'!$D$39,$E302)))*'1.Inputs'!$D$43*(1+$G302)^(6-1)-'1.Inputs'!$D$44*(1+$G302)^(6-1)-('1.Inputs'!$D$20/'1.Inputs'!$D$27+'1.Inputs'!$D$23/'1.Inputs'!$D$28))))*'1.Inputs'!$D$53</f>
        <v>1460009491.6223228</v>
      </c>
      <c r="AI302" s="36">
        <f ca="1">Y302-AI$13-AI$14+MIN(AI$13,MAX(0,((('1.Inputs'!$D$37*12*IF(7=1,'1.Inputs'!$D$38,IF(7=2,'1.Inputs'!$D$39,$E302)))*$F302*(('1.Inputs'!$D$40)+(1-'1.Inputs'!$D$40)*(1+'1.Inputs'!$D$41))*(1+$G302)^(7-1))-(('1.Inputs'!$D$37*12*IF(7=1,'1.Inputs'!$D$38,IF(7=2,'1.Inputs'!$D$39,$E302)))/(1-'1.Inputs'!$D$42)*$D302*(1+$G302)^(7-1))-('1.Inputs'!$D$37*12*IF(7=1,'1.Inputs'!$D$38,IF(7=2,'1.Inputs'!$D$39,$E302)))*'1.Inputs'!$D$43*(1+$G302)^(7-1)-'1.Inputs'!$D$44*(1+$G302)^(7-1)-('1.Inputs'!$D$20/'1.Inputs'!$D$27+'1.Inputs'!$D$23/'1.Inputs'!$D$28))))*'1.Inputs'!$D$53</f>
        <v>1559934609.3119764</v>
      </c>
      <c r="AJ302" s="36">
        <f ca="1">Z302-AJ$13-AJ$14+MIN(AJ$13,MAX(0,((('1.Inputs'!$D$37*12*IF(8=1,'1.Inputs'!$D$38,IF(8=2,'1.Inputs'!$D$39,$E302)))*$F302*(('1.Inputs'!$D$40)+(1-'1.Inputs'!$D$40)*(1+'1.Inputs'!$D$41))*(1+$G302)^(8-1))-(('1.Inputs'!$D$37*12*IF(8=1,'1.Inputs'!$D$38,IF(8=2,'1.Inputs'!$D$39,$E302)))/(1-'1.Inputs'!$D$42)*$D302*(1+$G302)^(8-1))-('1.Inputs'!$D$37*12*IF(8=1,'1.Inputs'!$D$38,IF(8=2,'1.Inputs'!$D$39,$E302)))*'1.Inputs'!$D$43*(1+$G302)^(8-1)-'1.Inputs'!$D$44*(1+$G302)^(8-1)-('1.Inputs'!$D$20/'1.Inputs'!$D$27+'1.Inputs'!$D$23/'1.Inputs'!$D$28))))*'1.Inputs'!$D$53</f>
        <v>1909700600.1699846</v>
      </c>
      <c r="AK302" s="36">
        <f ca="1">AA302-AK$13-AK$14+MIN(AK$13,MAX(0,((('1.Inputs'!$D$37*12*IF(9=1,'1.Inputs'!$D$38,IF(9=2,'1.Inputs'!$D$39,$E302)))*$F302*(('1.Inputs'!$D$40)+(1-'1.Inputs'!$D$40)*(1+'1.Inputs'!$D$41))*(1+$G302)^(9-1))-(('1.Inputs'!$D$37*12*IF(9=1,'1.Inputs'!$D$38,IF(9=2,'1.Inputs'!$D$39,$E302)))/(1-'1.Inputs'!$D$42)*$D302*(1+$G302)^(9-1))-('1.Inputs'!$D$37*12*IF(9=1,'1.Inputs'!$D$38,IF(9=2,'1.Inputs'!$D$39,$E302)))*'1.Inputs'!$D$43*(1+$G302)^(9-1)-'1.Inputs'!$D$44*(1+$G302)^(9-1)-('1.Inputs'!$D$20/'1.Inputs'!$D$27+'1.Inputs'!$D$23/'1.Inputs'!$D$28))))*'1.Inputs'!$D$53</f>
        <v>1998302184.4508901</v>
      </c>
      <c r="AL302" s="36">
        <f ca="1">AB302-AL$13-AL$14+MIN(AL$13,MAX(0,((('1.Inputs'!$D$37*12*IF(10=1,'1.Inputs'!$D$38,IF(10=2,'1.Inputs'!$D$39,$E302)))*$F302*(('1.Inputs'!$D$40)+(1-'1.Inputs'!$D$40)*(1+'1.Inputs'!$D$41))*(1+$G302)^(10-1))-(('1.Inputs'!$D$37*12*IF(10=1,'1.Inputs'!$D$38,IF(10=2,'1.Inputs'!$D$39,$E302)))/(1-'1.Inputs'!$D$42)*$D302*(1+$G302)^(10-1))-('1.Inputs'!$D$37*12*IF(10=1,'1.Inputs'!$D$38,IF(10=2,'1.Inputs'!$D$39,$E302)))*'1.Inputs'!$D$43*(1+$G302)^(10-1)-'1.Inputs'!$D$44*(1+$G302)^(10-1)-('1.Inputs'!$D$20/'1.Inputs'!$D$27+'1.Inputs'!$D$23/'1.Inputs'!$D$28))))*'1.Inputs'!$D$53+'1.Inputs'!$D$35</f>
        <v>5716867105.5045853</v>
      </c>
      <c r="AM302" s="48">
        <f ca="1">R302+NPV('1.Inputs'!$D$55,S302:AB302)</f>
        <v>6099421602.83288</v>
      </c>
      <c r="AN302" s="48">
        <f ca="1">-('1.Inputs'!$D$24*(1-'1.Inputs'!$D$31)+'1.Inputs'!$D$35)+NPV('1.Inputs'!$D$54,AC302:AL302)</f>
        <v>3521616007.1382046</v>
      </c>
      <c r="AO302" s="36">
        <f t="shared" ca="1" si="37"/>
        <v>-1.2698662585966229</v>
      </c>
      <c r="AP302" s="36">
        <f t="shared" ca="1" si="38"/>
        <v>3.2181923297568713</v>
      </c>
      <c r="AQ302" s="36">
        <f ca="1">'1.Inputs'!$D$35+MIN(SUM($AC302:AC302),SUM($AC302:AD302),SUM($AC302:AE302),SUM($AC302:AF302),SUM($AC302:AG302),SUM($AC302:AH302),SUM($AC302:AI302),SUM($AC302:AJ302),SUM($AC302:AK302),SUM($AC302:AL302))</f>
        <v>516627740.23113847</v>
      </c>
      <c r="AR302" s="36">
        <f ca="1">IF(AP302&lt;'1.Inputs'!$D$57,1,0)</f>
        <v>0</v>
      </c>
      <c r="AS302" s="36">
        <f t="shared" ca="1" si="39"/>
        <v>0</v>
      </c>
    </row>
    <row r="303" spans="2:45" ht="15" customHeight="1" x14ac:dyDescent="0.25">
      <c r="B303" s="36">
        <v>288</v>
      </c>
      <c r="C303" s="36">
        <f t="shared" ca="1" si="32"/>
        <v>0.4840344559428682</v>
      </c>
      <c r="D303" s="36">
        <f t="shared" ca="1" si="33"/>
        <v>20910.949350377356</v>
      </c>
      <c r="E303" s="47">
        <f t="shared" ca="1" si="34"/>
        <v>0.82638487665110349</v>
      </c>
      <c r="F303" s="36">
        <f t="shared" ca="1" si="35"/>
        <v>29730.889015394161</v>
      </c>
      <c r="G303" s="36">
        <f t="shared" ca="1" si="36"/>
        <v>5.3919501268939282E-2</v>
      </c>
      <c r="H303" s="36">
        <f ca="1">((('1.Inputs'!$D$37*12*IF(1=1,'1.Inputs'!$D$38,IF(1=2,'1.Inputs'!$D$39,$E303)))*$F303*(('1.Inputs'!$D$40)+(1-'1.Inputs'!$D$40)*(1+'1.Inputs'!$D$41))*(1+$G303)^(1-1))*'1.Inputs'!$D$47+(('1.Inputs'!$D$37*12*IF(1=1,'1.Inputs'!$D$38,IF(1=2,'1.Inputs'!$D$39,$E303)))/(1-'1.Inputs'!$D$42)*$D303*(1+$G303)^(1-1))*('1.Inputs'!$D$48-'1.Inputs'!$D$49))/'1.Inputs'!$D$51</f>
        <v>802396969.37126052</v>
      </c>
      <c r="I303" s="36">
        <f ca="1">((('1.Inputs'!$D$37*12*IF(2=1,'1.Inputs'!$D$38,IF(2=2,'1.Inputs'!$D$39,$E303)))*$F303*(('1.Inputs'!$D$40)+(1-'1.Inputs'!$D$40)*(1+'1.Inputs'!$D$41))*(1+$G303)^(2-1))*'1.Inputs'!$D$47+(('1.Inputs'!$D$37*12*IF(2=1,'1.Inputs'!$D$38,IF(2=2,'1.Inputs'!$D$39,$E303)))/(1-'1.Inputs'!$D$42)*$D303*(1+$G303)^(2-1))*('1.Inputs'!$D$48-'1.Inputs'!$D$49))/'1.Inputs'!$D$51</f>
        <v>1183926539.2912543</v>
      </c>
      <c r="J303" s="36">
        <f ca="1">((('1.Inputs'!$D$37*12*IF(3=1,'1.Inputs'!$D$38,IF(3=2,'1.Inputs'!$D$39,$E303)))*$F303*(('1.Inputs'!$D$40)+(1-'1.Inputs'!$D$40)*(1+'1.Inputs'!$D$41))*(1+$G303)^(3-1))*'1.Inputs'!$D$47+(('1.Inputs'!$D$37*12*IF(3=1,'1.Inputs'!$D$38,IF(3=2,'1.Inputs'!$D$39,$E303)))/(1-'1.Inputs'!$D$42)*$D303*(1+$G303)^(3-1))*('1.Inputs'!$D$48-'1.Inputs'!$D$49))/'1.Inputs'!$D$51</f>
        <v>1473046705.9636617</v>
      </c>
      <c r="K303" s="36">
        <f ca="1">((('1.Inputs'!$D$37*12*IF(4=1,'1.Inputs'!$D$38,IF(4=2,'1.Inputs'!$D$39,$E303)))*$F303*(('1.Inputs'!$D$40)+(1-'1.Inputs'!$D$40)*(1+'1.Inputs'!$D$41))*(1+$G303)^(4-1))*'1.Inputs'!$D$47+(('1.Inputs'!$D$37*12*IF(4=1,'1.Inputs'!$D$38,IF(4=2,'1.Inputs'!$D$39,$E303)))/(1-'1.Inputs'!$D$42)*$D303*(1+$G303)^(4-1))*('1.Inputs'!$D$48-'1.Inputs'!$D$49))/'1.Inputs'!$D$51</f>
        <v>1552472649.6950762</v>
      </c>
      <c r="L303" s="36">
        <f ca="1">((('1.Inputs'!$D$37*12*IF(5=1,'1.Inputs'!$D$38,IF(5=2,'1.Inputs'!$D$39,$E303)))*$F303*(('1.Inputs'!$D$40)+(1-'1.Inputs'!$D$40)*(1+'1.Inputs'!$D$41))*(1+$G303)^(5-1))*'1.Inputs'!$D$47+(('1.Inputs'!$D$37*12*IF(5=1,'1.Inputs'!$D$38,IF(5=2,'1.Inputs'!$D$39,$E303)))/(1-'1.Inputs'!$D$42)*$D303*(1+$G303)^(5-1))*('1.Inputs'!$D$48-'1.Inputs'!$D$49))/'1.Inputs'!$D$51</f>
        <v>1636181200.7003036</v>
      </c>
      <c r="M303" s="36">
        <f ca="1">((('1.Inputs'!$D$37*12*IF(6=1,'1.Inputs'!$D$38,IF(6=2,'1.Inputs'!$D$39,$E303)))*$F303*(('1.Inputs'!$D$40)+(1-'1.Inputs'!$D$40)*(1+'1.Inputs'!$D$41))*(1+$G303)^(6-1))*'1.Inputs'!$D$47+(('1.Inputs'!$D$37*12*IF(6=1,'1.Inputs'!$D$38,IF(6=2,'1.Inputs'!$D$39,$E303)))/(1-'1.Inputs'!$D$42)*$D303*(1+$G303)^(6-1))*('1.Inputs'!$D$48-'1.Inputs'!$D$49))/'1.Inputs'!$D$51</f>
        <v>1724403275.0276778</v>
      </c>
      <c r="N303" s="36">
        <f ca="1">((('1.Inputs'!$D$37*12*IF(7=1,'1.Inputs'!$D$38,IF(7=2,'1.Inputs'!$D$39,$E303)))*$F303*(('1.Inputs'!$D$40)+(1-'1.Inputs'!$D$40)*(1+'1.Inputs'!$D$41))*(1+$G303)^(7-1))*'1.Inputs'!$D$47+(('1.Inputs'!$D$37*12*IF(7=1,'1.Inputs'!$D$38,IF(7=2,'1.Inputs'!$D$39,$E303)))/(1-'1.Inputs'!$D$42)*$D303*(1+$G303)^(7-1))*('1.Inputs'!$D$48-'1.Inputs'!$D$49))/'1.Inputs'!$D$51</f>
        <v>1817382239.6036961</v>
      </c>
      <c r="O303" s="36">
        <f ca="1">((('1.Inputs'!$D$37*12*IF(8=1,'1.Inputs'!$D$38,IF(8=2,'1.Inputs'!$D$39,$E303)))*$F303*(('1.Inputs'!$D$40)+(1-'1.Inputs'!$D$40)*(1+'1.Inputs'!$D$41))*(1+$G303)^(8-1))*'1.Inputs'!$D$47+(('1.Inputs'!$D$37*12*IF(8=1,'1.Inputs'!$D$38,IF(8=2,'1.Inputs'!$D$39,$E303)))/(1-'1.Inputs'!$D$42)*$D303*(1+$G303)^(8-1))*('1.Inputs'!$D$48-'1.Inputs'!$D$49))/'1.Inputs'!$D$51</f>
        <v>1915374583.5781553</v>
      </c>
      <c r="P303" s="36">
        <f ca="1">((('1.Inputs'!$D$37*12*IF(9=1,'1.Inputs'!$D$38,IF(9=2,'1.Inputs'!$D$39,$E303)))*$F303*(('1.Inputs'!$D$40)+(1-'1.Inputs'!$D$40)*(1+'1.Inputs'!$D$41))*(1+$G303)^(9-1))*'1.Inputs'!$D$47+(('1.Inputs'!$D$37*12*IF(9=1,'1.Inputs'!$D$38,IF(9=2,'1.Inputs'!$D$39,$E303)))/(1-'1.Inputs'!$D$42)*$D303*(1+$G303)^(9-1))*('1.Inputs'!$D$48-'1.Inputs'!$D$49))/'1.Inputs'!$D$51</f>
        <v>2018650625.867892</v>
      </c>
      <c r="Q303" s="36">
        <f ca="1">((('1.Inputs'!$D$37*12*IF(10=1,'1.Inputs'!$D$38,IF(10=2,'1.Inputs'!$D$39,$E303)))*$F303*(('1.Inputs'!$D$40)+(1-'1.Inputs'!$D$40)*(1+'1.Inputs'!$D$41))*(1+$G303)^(10-1))*'1.Inputs'!$D$47+(('1.Inputs'!$D$37*12*IF(10=1,'1.Inputs'!$D$38,IF(10=2,'1.Inputs'!$D$39,$E303)))/(1-'1.Inputs'!$D$42)*$D303*(1+$G303)^(10-1))*('1.Inputs'!$D$48-'1.Inputs'!$D$49))/'1.Inputs'!$D$51</f>
        <v>2127495260.8509207</v>
      </c>
      <c r="R303" s="36">
        <f>-'1.Inputs'!$D$24</f>
        <v>-2050000000</v>
      </c>
      <c r="S303" s="36">
        <f ca="1">((('1.Inputs'!$D$37*12*IF(1=1,'1.Inputs'!$D$38,IF(1=2,'1.Inputs'!$D$39,$E303)))*$F303*(('1.Inputs'!$D$40)+(1-'1.Inputs'!$D$40)*(1+'1.Inputs'!$D$41))*(1+$G303)^(1-1))-(('1.Inputs'!$D$37*12*IF(1=1,'1.Inputs'!$D$38,IF(1=2,'1.Inputs'!$D$39,$E303)))/(1-'1.Inputs'!$D$42)*$D303*(1+$G303)^(1-1))-('1.Inputs'!$D$37*12*IF(1=1,'1.Inputs'!$D$38,IF(1=2,'1.Inputs'!$D$39,$E303)))*'1.Inputs'!$D$43*(1+$G303)^(1-1)-'1.Inputs'!$D$44*(1+$G303)^(1-1)-('1.Inputs'!$D$20/'1.Inputs'!$D$27+'1.Inputs'!$D$23/'1.Inputs'!$D$28))-MAX(0,((('1.Inputs'!$D$37*12*IF(1=1,'1.Inputs'!$D$38,IF(1=2,'1.Inputs'!$D$39,$E303)))*$F303*(('1.Inputs'!$D$40)+(1-'1.Inputs'!$D$40)*(1+'1.Inputs'!$D$41))*(1+$G303)^(1-1))-(('1.Inputs'!$D$37*12*IF(1=1,'1.Inputs'!$D$38,IF(1=2,'1.Inputs'!$D$39,$E303)))/(1-'1.Inputs'!$D$42)*$D303*(1+$G303)^(1-1))-('1.Inputs'!$D$37*12*IF(1=1,'1.Inputs'!$D$38,IF(1=2,'1.Inputs'!$D$39,$E303)))*'1.Inputs'!$D$43*(1+$G303)^(1-1)-'1.Inputs'!$D$44*(1+$G303)^(1-1)-('1.Inputs'!$D$20/'1.Inputs'!$D$27+'1.Inputs'!$D$23/'1.Inputs'!$D$28)))*'1.Inputs'!$D$53+('1.Inputs'!$D$20/'1.Inputs'!$D$27+'1.Inputs'!$D$23/'1.Inputs'!$D$28)-H303</f>
        <v>-857188814.79809129</v>
      </c>
      <c r="T303" s="36">
        <f ca="1">((('1.Inputs'!$D$37*12*IF(2=1,'1.Inputs'!$D$38,IF(2=2,'1.Inputs'!$D$39,$E303)))*$F303*(('1.Inputs'!$D$40)+(1-'1.Inputs'!$D$40)*(1+'1.Inputs'!$D$41))*(1+$G303)^(2-1))-(('1.Inputs'!$D$37*12*IF(2=1,'1.Inputs'!$D$38,IF(2=2,'1.Inputs'!$D$39,$E303)))/(1-'1.Inputs'!$D$42)*$D303*(1+$G303)^(2-1))-('1.Inputs'!$D$37*12*IF(2=1,'1.Inputs'!$D$38,IF(2=2,'1.Inputs'!$D$39,$E303)))*'1.Inputs'!$D$43*(1+$G303)^(2-1)-'1.Inputs'!$D$44*(1+$G303)^(2-1)-('1.Inputs'!$D$20/'1.Inputs'!$D$27+'1.Inputs'!$D$23/'1.Inputs'!$D$28))-MAX(0,((('1.Inputs'!$D$37*12*IF(2=1,'1.Inputs'!$D$38,IF(2=2,'1.Inputs'!$D$39,$E303)))*$F303*(('1.Inputs'!$D$40)+(1-'1.Inputs'!$D$40)*(1+'1.Inputs'!$D$41))*(1+$G303)^(2-1))-(('1.Inputs'!$D$37*12*IF(2=1,'1.Inputs'!$D$38,IF(2=2,'1.Inputs'!$D$39,$E303)))/(1-'1.Inputs'!$D$42)*$D303*(1+$G303)^(2-1))-('1.Inputs'!$D$37*12*IF(2=1,'1.Inputs'!$D$38,IF(2=2,'1.Inputs'!$D$39,$E303)))*'1.Inputs'!$D$43*(1+$G303)^(2-1)-'1.Inputs'!$D$44*(1+$G303)^(2-1)-('1.Inputs'!$D$20/'1.Inputs'!$D$27+'1.Inputs'!$D$23/'1.Inputs'!$D$28)))*'1.Inputs'!$D$53+('1.Inputs'!$D$20/'1.Inputs'!$D$27+'1.Inputs'!$D$23/'1.Inputs'!$D$28)-(I303-H303)</f>
        <v>-140211443.53238603</v>
      </c>
      <c r="U303" s="36">
        <f ca="1">((('1.Inputs'!$D$37*12*IF(3=1,'1.Inputs'!$D$38,IF(3=2,'1.Inputs'!$D$39,$E303)))*$F303*(('1.Inputs'!$D$40)+(1-'1.Inputs'!$D$40)*(1+'1.Inputs'!$D$41))*(1+$G303)^(3-1))-(('1.Inputs'!$D$37*12*IF(3=1,'1.Inputs'!$D$38,IF(3=2,'1.Inputs'!$D$39,$E303)))/(1-'1.Inputs'!$D$42)*$D303*(1+$G303)^(3-1))-('1.Inputs'!$D$37*12*IF(3=1,'1.Inputs'!$D$38,IF(3=2,'1.Inputs'!$D$39,$E303)))*'1.Inputs'!$D$43*(1+$G303)^(3-1)-'1.Inputs'!$D$44*(1+$G303)^(3-1)-('1.Inputs'!$D$20/'1.Inputs'!$D$27+'1.Inputs'!$D$23/'1.Inputs'!$D$28))-MAX(0,((('1.Inputs'!$D$37*12*IF(3=1,'1.Inputs'!$D$38,IF(3=2,'1.Inputs'!$D$39,$E303)))*$F303*(('1.Inputs'!$D$40)+(1-'1.Inputs'!$D$40)*(1+'1.Inputs'!$D$41))*(1+$G303)^(3-1))-(('1.Inputs'!$D$37*12*IF(3=1,'1.Inputs'!$D$38,IF(3=2,'1.Inputs'!$D$39,$E303)))/(1-'1.Inputs'!$D$42)*$D303*(1+$G303)^(3-1))-('1.Inputs'!$D$37*12*IF(3=1,'1.Inputs'!$D$38,IF(3=2,'1.Inputs'!$D$39,$E303)))*'1.Inputs'!$D$43*(1+$G303)^(3-1)-'1.Inputs'!$D$44*(1+$G303)^(3-1)-('1.Inputs'!$D$20/'1.Inputs'!$D$27+'1.Inputs'!$D$23/'1.Inputs'!$D$28)))*'1.Inputs'!$D$53+('1.Inputs'!$D$20/'1.Inputs'!$D$27+'1.Inputs'!$D$23/'1.Inputs'!$D$28)-(J303-I303)</f>
        <v>116909121.00918019</v>
      </c>
      <c r="V303" s="36">
        <f ca="1">((('1.Inputs'!$D$37*12*IF(4=1,'1.Inputs'!$D$38,IF(4=2,'1.Inputs'!$D$39,$E303)))*$F303*(('1.Inputs'!$D$40)+(1-'1.Inputs'!$D$40)*(1+'1.Inputs'!$D$41))*(1+$G303)^(4-1))-(('1.Inputs'!$D$37*12*IF(4=1,'1.Inputs'!$D$38,IF(4=2,'1.Inputs'!$D$39,$E303)))/(1-'1.Inputs'!$D$42)*$D303*(1+$G303)^(4-1))-('1.Inputs'!$D$37*12*IF(4=1,'1.Inputs'!$D$38,IF(4=2,'1.Inputs'!$D$39,$E303)))*'1.Inputs'!$D$43*(1+$G303)^(4-1)-'1.Inputs'!$D$44*(1+$G303)^(4-1)-('1.Inputs'!$D$20/'1.Inputs'!$D$27+'1.Inputs'!$D$23/'1.Inputs'!$D$28))-MAX(0,((('1.Inputs'!$D$37*12*IF(4=1,'1.Inputs'!$D$38,IF(4=2,'1.Inputs'!$D$39,$E303)))*$F303*(('1.Inputs'!$D$40)+(1-'1.Inputs'!$D$40)*(1+'1.Inputs'!$D$41))*(1+$G303)^(4-1))-(('1.Inputs'!$D$37*12*IF(4=1,'1.Inputs'!$D$38,IF(4=2,'1.Inputs'!$D$39,$E303)))/(1-'1.Inputs'!$D$42)*$D303*(1+$G303)^(4-1))-('1.Inputs'!$D$37*12*IF(4=1,'1.Inputs'!$D$38,IF(4=2,'1.Inputs'!$D$39,$E303)))*'1.Inputs'!$D$43*(1+$G303)^(4-1)-'1.Inputs'!$D$44*(1+$G303)^(4-1)-('1.Inputs'!$D$20/'1.Inputs'!$D$27+'1.Inputs'!$D$23/'1.Inputs'!$D$28)))*'1.Inputs'!$D$53+('1.Inputs'!$D$20/'1.Inputs'!$D$27+'1.Inputs'!$D$23/'1.Inputs'!$D$28)-(K303-J303)</f>
        <v>345948544.20758915</v>
      </c>
      <c r="W303" s="36">
        <f ca="1">((('1.Inputs'!$D$37*12*IF(5=1,'1.Inputs'!$D$38,IF(5=2,'1.Inputs'!$D$39,$E303)))*$F303*(('1.Inputs'!$D$40)+(1-'1.Inputs'!$D$40)*(1+'1.Inputs'!$D$41))*(1+$G303)^(5-1))-(('1.Inputs'!$D$37*12*IF(5=1,'1.Inputs'!$D$38,IF(5=2,'1.Inputs'!$D$39,$E303)))/(1-'1.Inputs'!$D$42)*$D303*(1+$G303)^(5-1))-('1.Inputs'!$D$37*12*IF(5=1,'1.Inputs'!$D$38,IF(5=2,'1.Inputs'!$D$39,$E303)))*'1.Inputs'!$D$43*(1+$G303)^(5-1)-'1.Inputs'!$D$44*(1+$G303)^(5-1)-('1.Inputs'!$D$20/'1.Inputs'!$D$27+'1.Inputs'!$D$23/'1.Inputs'!$D$28))-MAX(0,((('1.Inputs'!$D$37*12*IF(5=1,'1.Inputs'!$D$38,IF(5=2,'1.Inputs'!$D$39,$E303)))*$F303*(('1.Inputs'!$D$40)+(1-'1.Inputs'!$D$40)*(1+'1.Inputs'!$D$41))*(1+$G303)^(5-1))-(('1.Inputs'!$D$37*12*IF(5=1,'1.Inputs'!$D$38,IF(5=2,'1.Inputs'!$D$39,$E303)))/(1-'1.Inputs'!$D$42)*$D303*(1+$G303)^(5-1))-('1.Inputs'!$D$37*12*IF(5=1,'1.Inputs'!$D$38,IF(5=2,'1.Inputs'!$D$39,$E303)))*'1.Inputs'!$D$43*(1+$G303)^(5-1)-'1.Inputs'!$D$44*(1+$G303)^(5-1)-('1.Inputs'!$D$20/'1.Inputs'!$D$27+'1.Inputs'!$D$23/'1.Inputs'!$D$28)))*'1.Inputs'!$D$53+('1.Inputs'!$D$20/'1.Inputs'!$D$27+'1.Inputs'!$D$23/'1.Inputs'!$D$28)-(L303-K303)</f>
        <v>362054220.74102044</v>
      </c>
      <c r="X303" s="36">
        <f ca="1">((('1.Inputs'!$D$37*12*IF(6=1,'1.Inputs'!$D$38,IF(6=2,'1.Inputs'!$D$39,$E303)))*$F303*(('1.Inputs'!$D$40)+(1-'1.Inputs'!$D$40)*(1+'1.Inputs'!$D$41))*(1+$G303)^(6-1))-(('1.Inputs'!$D$37*12*IF(6=1,'1.Inputs'!$D$38,IF(6=2,'1.Inputs'!$D$39,$E303)))/(1-'1.Inputs'!$D$42)*$D303*(1+$G303)^(6-1))-('1.Inputs'!$D$37*12*IF(6=1,'1.Inputs'!$D$38,IF(6=2,'1.Inputs'!$D$39,$E303)))*'1.Inputs'!$D$43*(1+$G303)^(6-1)-'1.Inputs'!$D$44*(1+$G303)^(6-1)-('1.Inputs'!$D$20/'1.Inputs'!$D$27+'1.Inputs'!$D$23/'1.Inputs'!$D$28))-MAX(0,((('1.Inputs'!$D$37*12*IF(6=1,'1.Inputs'!$D$38,IF(6=2,'1.Inputs'!$D$39,$E303)))*$F303*(('1.Inputs'!$D$40)+(1-'1.Inputs'!$D$40)*(1+'1.Inputs'!$D$41))*(1+$G303)^(6-1))-(('1.Inputs'!$D$37*12*IF(6=1,'1.Inputs'!$D$38,IF(6=2,'1.Inputs'!$D$39,$E303)))/(1-'1.Inputs'!$D$42)*$D303*(1+$G303)^(6-1))-('1.Inputs'!$D$37*12*IF(6=1,'1.Inputs'!$D$38,IF(6=2,'1.Inputs'!$D$39,$E303)))*'1.Inputs'!$D$43*(1+$G303)^(6-1)-'1.Inputs'!$D$44*(1+$G303)^(6-1)-('1.Inputs'!$D$20/'1.Inputs'!$D$27+'1.Inputs'!$D$23/'1.Inputs'!$D$28)))*'1.Inputs'!$D$53+('1.Inputs'!$D$20/'1.Inputs'!$D$27+'1.Inputs'!$D$23/'1.Inputs'!$D$28)-(M303-L303)</f>
        <v>379028307.32073402</v>
      </c>
      <c r="Y303" s="36">
        <f ca="1">((('1.Inputs'!$D$37*12*IF(7=1,'1.Inputs'!$D$38,IF(7=2,'1.Inputs'!$D$39,$E303)))*$F303*(('1.Inputs'!$D$40)+(1-'1.Inputs'!$D$40)*(1+'1.Inputs'!$D$41))*(1+$G303)^(7-1))-(('1.Inputs'!$D$37*12*IF(7=1,'1.Inputs'!$D$38,IF(7=2,'1.Inputs'!$D$39,$E303)))/(1-'1.Inputs'!$D$42)*$D303*(1+$G303)^(7-1))-('1.Inputs'!$D$37*12*IF(7=1,'1.Inputs'!$D$38,IF(7=2,'1.Inputs'!$D$39,$E303)))*'1.Inputs'!$D$43*(1+$G303)^(7-1)-'1.Inputs'!$D$44*(1+$G303)^(7-1)-('1.Inputs'!$D$20/'1.Inputs'!$D$27+'1.Inputs'!$D$23/'1.Inputs'!$D$28))-MAX(0,((('1.Inputs'!$D$37*12*IF(7=1,'1.Inputs'!$D$38,IF(7=2,'1.Inputs'!$D$39,$E303)))*$F303*(('1.Inputs'!$D$40)+(1-'1.Inputs'!$D$40)*(1+'1.Inputs'!$D$41))*(1+$G303)^(7-1))-(('1.Inputs'!$D$37*12*IF(7=1,'1.Inputs'!$D$38,IF(7=2,'1.Inputs'!$D$39,$E303)))/(1-'1.Inputs'!$D$42)*$D303*(1+$G303)^(7-1))-('1.Inputs'!$D$37*12*IF(7=1,'1.Inputs'!$D$38,IF(7=2,'1.Inputs'!$D$39,$E303)))*'1.Inputs'!$D$43*(1+$G303)^(7-1)-'1.Inputs'!$D$44*(1+$G303)^(7-1)-('1.Inputs'!$D$20/'1.Inputs'!$D$27+'1.Inputs'!$D$23/'1.Inputs'!$D$28)))*'1.Inputs'!$D$53+('1.Inputs'!$D$20/'1.Inputs'!$D$27+'1.Inputs'!$D$23/'1.Inputs'!$D$28)-(N303-M303)</f>
        <v>396917628.18331987</v>
      </c>
      <c r="Z303" s="36">
        <f ca="1">((('1.Inputs'!$D$37*12*IF(8=1,'1.Inputs'!$D$38,IF(8=2,'1.Inputs'!$D$39,$E303)))*$F303*(('1.Inputs'!$D$40)+(1-'1.Inputs'!$D$40)*(1+'1.Inputs'!$D$41))*(1+$G303)^(8-1))-(('1.Inputs'!$D$37*12*IF(8=1,'1.Inputs'!$D$38,IF(8=2,'1.Inputs'!$D$39,$E303)))/(1-'1.Inputs'!$D$42)*$D303*(1+$G303)^(8-1))-('1.Inputs'!$D$37*12*IF(8=1,'1.Inputs'!$D$38,IF(8=2,'1.Inputs'!$D$39,$E303)))*'1.Inputs'!$D$43*(1+$G303)^(8-1)-'1.Inputs'!$D$44*(1+$G303)^(8-1)-('1.Inputs'!$D$20/'1.Inputs'!$D$27+'1.Inputs'!$D$23/'1.Inputs'!$D$28))-MAX(0,((('1.Inputs'!$D$37*12*IF(8=1,'1.Inputs'!$D$38,IF(8=2,'1.Inputs'!$D$39,$E303)))*$F303*(('1.Inputs'!$D$40)+(1-'1.Inputs'!$D$40)*(1+'1.Inputs'!$D$41))*(1+$G303)^(8-1))-(('1.Inputs'!$D$37*12*IF(8=1,'1.Inputs'!$D$38,IF(8=2,'1.Inputs'!$D$39,$E303)))/(1-'1.Inputs'!$D$42)*$D303*(1+$G303)^(8-1))-('1.Inputs'!$D$37*12*IF(8=1,'1.Inputs'!$D$38,IF(8=2,'1.Inputs'!$D$39,$E303)))*'1.Inputs'!$D$43*(1+$G303)^(8-1)-'1.Inputs'!$D$44*(1+$G303)^(8-1)-('1.Inputs'!$D$20/'1.Inputs'!$D$27+'1.Inputs'!$D$23/'1.Inputs'!$D$28)))*'1.Inputs'!$D$53+('1.Inputs'!$D$20/'1.Inputs'!$D$27+'1.Inputs'!$D$23/'1.Inputs'!$D$28)-(O303-N303)</f>
        <v>415771532.30485785</v>
      </c>
      <c r="AA303" s="36">
        <f ca="1">((('1.Inputs'!$D$37*12*IF(9=1,'1.Inputs'!$D$38,IF(9=2,'1.Inputs'!$D$39,$E303)))*$F303*(('1.Inputs'!$D$40)+(1-'1.Inputs'!$D$40)*(1+'1.Inputs'!$D$41))*(1+$G303)^(9-1))-(('1.Inputs'!$D$37*12*IF(9=1,'1.Inputs'!$D$38,IF(9=2,'1.Inputs'!$D$39,$E303)))/(1-'1.Inputs'!$D$42)*$D303*(1+$G303)^(9-1))-('1.Inputs'!$D$37*12*IF(9=1,'1.Inputs'!$D$38,IF(9=2,'1.Inputs'!$D$39,$E303)))*'1.Inputs'!$D$43*(1+$G303)^(9-1)-'1.Inputs'!$D$44*(1+$G303)^(9-1)-('1.Inputs'!$D$20/'1.Inputs'!$D$27+'1.Inputs'!$D$23/'1.Inputs'!$D$28))-MAX(0,((('1.Inputs'!$D$37*12*IF(9=1,'1.Inputs'!$D$38,IF(9=2,'1.Inputs'!$D$39,$E303)))*$F303*(('1.Inputs'!$D$40)+(1-'1.Inputs'!$D$40)*(1+'1.Inputs'!$D$41))*(1+$G303)^(9-1))-(('1.Inputs'!$D$37*12*IF(9=1,'1.Inputs'!$D$38,IF(9=2,'1.Inputs'!$D$39,$E303)))/(1-'1.Inputs'!$D$42)*$D303*(1+$G303)^(9-1))-('1.Inputs'!$D$37*12*IF(9=1,'1.Inputs'!$D$38,IF(9=2,'1.Inputs'!$D$39,$E303)))*'1.Inputs'!$D$43*(1+$G303)^(9-1)-'1.Inputs'!$D$44*(1+$G303)^(9-1)-('1.Inputs'!$D$20/'1.Inputs'!$D$27+'1.Inputs'!$D$23/'1.Inputs'!$D$28)))*'1.Inputs'!$D$53+('1.Inputs'!$D$20/'1.Inputs'!$D$27+'1.Inputs'!$D$23/'1.Inputs'!$D$28)-(P303-O303)</f>
        <v>435642029.53360116</v>
      </c>
      <c r="AB303" s="36">
        <f ca="1">((('1.Inputs'!$D$37*12*IF(10=1,'1.Inputs'!$D$38,IF(10=2,'1.Inputs'!$D$39,$E303)))*$F303*(('1.Inputs'!$D$40)+(1-'1.Inputs'!$D$40)*(1+'1.Inputs'!$D$41))*(1+$G303)^(10-1))-(('1.Inputs'!$D$37*12*IF(10=1,'1.Inputs'!$D$38,IF(10=2,'1.Inputs'!$D$39,$E303)))/(1-'1.Inputs'!$D$42)*$D303*(1+$G303)^(10-1))-('1.Inputs'!$D$37*12*IF(10=1,'1.Inputs'!$D$38,IF(10=2,'1.Inputs'!$D$39,$E303)))*'1.Inputs'!$D$43*(1+$G303)^(10-1)-'1.Inputs'!$D$44*(1+$G303)^(10-1)-('1.Inputs'!$D$20/'1.Inputs'!$D$27+'1.Inputs'!$D$23/'1.Inputs'!$D$28))-MAX(0,((('1.Inputs'!$D$37*12*IF(10=1,'1.Inputs'!$D$38,IF(10=2,'1.Inputs'!$D$39,$E303)))*$F303*(('1.Inputs'!$D$40)+(1-'1.Inputs'!$D$40)*(1+'1.Inputs'!$D$41))*(1+$G303)^(10-1))-(('1.Inputs'!$D$37*12*IF(10=1,'1.Inputs'!$D$38,IF(10=2,'1.Inputs'!$D$39,$E303)))/(1-'1.Inputs'!$D$42)*$D303*(1+$G303)^(10-1))-('1.Inputs'!$D$37*12*IF(10=1,'1.Inputs'!$D$38,IF(10=2,'1.Inputs'!$D$39,$E303)))*'1.Inputs'!$D$43*(1+$G303)^(10-1)-'1.Inputs'!$D$44*(1+$G303)^(10-1)-('1.Inputs'!$D$20/'1.Inputs'!$D$27+'1.Inputs'!$D$23/'1.Inputs'!$D$28)))*'1.Inputs'!$D$53+('1.Inputs'!$D$20/'1.Inputs'!$D$27+'1.Inputs'!$D$23/'1.Inputs'!$D$28)-(Q303-P303)+(('1.Inputs'!$D$20+'1.Inputs'!$D$23-('1.Inputs'!$D$20/'1.Inputs'!$D$27+'1.Inputs'!$D$23/'1.Inputs'!$D$28)*'1.Inputs'!$D$10)*'1.Inputs'!$D$60+'1.Inputs'!$D$19*'1.Inputs'!$D$59+Q303)</f>
        <v>3284079194.913805</v>
      </c>
      <c r="AC303" s="36">
        <f ca="1">S303-AC$13-AC$14+MIN(AC$13,MAX(0,((('1.Inputs'!$D$37*12*IF(1=1,'1.Inputs'!$D$38,IF(1=2,'1.Inputs'!$D$39,$E303)))*$F303*(('1.Inputs'!$D$40)+(1-'1.Inputs'!$D$40)*(1+'1.Inputs'!$D$41))*(1+$G303)^(1-1))-(('1.Inputs'!$D$37*12*IF(1=1,'1.Inputs'!$D$38,IF(1=2,'1.Inputs'!$D$39,$E303)))/(1-'1.Inputs'!$D$42)*$D303*(1+$G303)^(1-1))-('1.Inputs'!$D$37*12*IF(1=1,'1.Inputs'!$D$38,IF(1=2,'1.Inputs'!$D$39,$E303)))*'1.Inputs'!$D$43*(1+$G303)^(1-1)-'1.Inputs'!$D$44*(1+$G303)^(1-1)-('1.Inputs'!$D$20/'1.Inputs'!$D$27+'1.Inputs'!$D$23/'1.Inputs'!$D$28))))*'1.Inputs'!$D$53</f>
        <v>-1004788814.7980913</v>
      </c>
      <c r="AD303" s="36">
        <f ca="1">T303-AD$13-AD$14+MIN(AD$13,MAX(0,((('1.Inputs'!$D$37*12*IF(2=1,'1.Inputs'!$D$38,IF(2=2,'1.Inputs'!$D$39,$E303)))*$F303*(('1.Inputs'!$D$40)+(1-'1.Inputs'!$D$40)*(1+'1.Inputs'!$D$41))*(1+$G303)^(2-1))-(('1.Inputs'!$D$37*12*IF(2=1,'1.Inputs'!$D$38,IF(2=2,'1.Inputs'!$D$39,$E303)))/(1-'1.Inputs'!$D$42)*$D303*(1+$G303)^(2-1))-('1.Inputs'!$D$37*12*IF(2=1,'1.Inputs'!$D$38,IF(2=2,'1.Inputs'!$D$39,$E303)))*'1.Inputs'!$D$43*(1+$G303)^(2-1)-'1.Inputs'!$D$44*(1+$G303)^(2-1)-('1.Inputs'!$D$20/'1.Inputs'!$D$27+'1.Inputs'!$D$23/'1.Inputs'!$D$28))))*'1.Inputs'!$D$53</f>
        <v>-236151443.53238606</v>
      </c>
      <c r="AE303" s="36">
        <f ca="1">U303-AE$13-AE$14+MIN(AE$13,MAX(0,((('1.Inputs'!$D$37*12*IF(3=1,'1.Inputs'!$D$38,IF(3=2,'1.Inputs'!$D$39,$E303)))*$F303*(('1.Inputs'!$D$40)+(1-'1.Inputs'!$D$40)*(1+'1.Inputs'!$D$41))*(1+$G303)^(3-1))-(('1.Inputs'!$D$37*12*IF(3=1,'1.Inputs'!$D$38,IF(3=2,'1.Inputs'!$D$39,$E303)))/(1-'1.Inputs'!$D$42)*$D303*(1+$G303)^(3-1))-('1.Inputs'!$D$37*12*IF(3=1,'1.Inputs'!$D$38,IF(3=2,'1.Inputs'!$D$39,$E303)))*'1.Inputs'!$D$43*(1+$G303)^(3-1)-'1.Inputs'!$D$44*(1+$G303)^(3-1)-('1.Inputs'!$D$20/'1.Inputs'!$D$27+'1.Inputs'!$D$23/'1.Inputs'!$D$28))))*'1.Inputs'!$D$53</f>
        <v>-225030878.99081981</v>
      </c>
      <c r="AF303" s="36">
        <f ca="1">V303-AF$13-AF$14+MIN(AF$13,MAX(0,((('1.Inputs'!$D$37*12*IF(4=1,'1.Inputs'!$D$38,IF(4=2,'1.Inputs'!$D$39,$E303)))*$F303*(('1.Inputs'!$D$40)+(1-'1.Inputs'!$D$40)*(1+'1.Inputs'!$D$41))*(1+$G303)^(4-1))-(('1.Inputs'!$D$37*12*IF(4=1,'1.Inputs'!$D$38,IF(4=2,'1.Inputs'!$D$39,$E303)))/(1-'1.Inputs'!$D$42)*$D303*(1+$G303)^(4-1))-('1.Inputs'!$D$37*12*IF(4=1,'1.Inputs'!$D$38,IF(4=2,'1.Inputs'!$D$39,$E303)))*'1.Inputs'!$D$43*(1+$G303)^(4-1)-'1.Inputs'!$D$44*(1+$G303)^(4-1)-('1.Inputs'!$D$20/'1.Inputs'!$D$27+'1.Inputs'!$D$23/'1.Inputs'!$D$28))))*'1.Inputs'!$D$53</f>
        <v>23196544.207589149</v>
      </c>
      <c r="AG303" s="36">
        <f ca="1">W303-AG$13-AG$14+MIN(AG$13,MAX(0,((('1.Inputs'!$D$37*12*IF(5=1,'1.Inputs'!$D$38,IF(5=2,'1.Inputs'!$D$39,$E303)))*$F303*(('1.Inputs'!$D$40)+(1-'1.Inputs'!$D$40)*(1+'1.Inputs'!$D$41))*(1+$G303)^(5-1))-(('1.Inputs'!$D$37*12*IF(5=1,'1.Inputs'!$D$38,IF(5=2,'1.Inputs'!$D$39,$E303)))/(1-'1.Inputs'!$D$42)*$D303*(1+$G303)^(5-1))-('1.Inputs'!$D$37*12*IF(5=1,'1.Inputs'!$D$38,IF(5=2,'1.Inputs'!$D$39,$E303)))*'1.Inputs'!$D$43*(1+$G303)^(5-1)-'1.Inputs'!$D$44*(1+$G303)^(5-1)-('1.Inputs'!$D$20/'1.Inputs'!$D$27+'1.Inputs'!$D$23/'1.Inputs'!$D$28))))*'1.Inputs'!$D$53</f>
        <v>58490220.741020441</v>
      </c>
      <c r="AH303" s="36">
        <f ca="1">X303-AH$13-AH$14+MIN(AH$13,MAX(0,((('1.Inputs'!$D$37*12*IF(6=1,'1.Inputs'!$D$38,IF(6=2,'1.Inputs'!$D$39,$E303)))*$F303*(('1.Inputs'!$D$40)+(1-'1.Inputs'!$D$40)*(1+'1.Inputs'!$D$41))*(1+$G303)^(6-1))-(('1.Inputs'!$D$37*12*IF(6=1,'1.Inputs'!$D$38,IF(6=2,'1.Inputs'!$D$39,$E303)))/(1-'1.Inputs'!$D$42)*$D303*(1+$G303)^(6-1))-('1.Inputs'!$D$37*12*IF(6=1,'1.Inputs'!$D$38,IF(6=2,'1.Inputs'!$D$39,$E303)))*'1.Inputs'!$D$43*(1+$G303)^(6-1)-'1.Inputs'!$D$44*(1+$G303)^(6-1)-('1.Inputs'!$D$20/'1.Inputs'!$D$27+'1.Inputs'!$D$23/'1.Inputs'!$D$28))))*'1.Inputs'!$D$53</f>
        <v>94652307.320734024</v>
      </c>
      <c r="AI303" s="36">
        <f ca="1">Y303-AI$13-AI$14+MIN(AI$13,MAX(0,((('1.Inputs'!$D$37*12*IF(7=1,'1.Inputs'!$D$38,IF(7=2,'1.Inputs'!$D$39,$E303)))*$F303*(('1.Inputs'!$D$40)+(1-'1.Inputs'!$D$40)*(1+'1.Inputs'!$D$41))*(1+$G303)^(7-1))-(('1.Inputs'!$D$37*12*IF(7=1,'1.Inputs'!$D$38,IF(7=2,'1.Inputs'!$D$39,$E303)))/(1-'1.Inputs'!$D$42)*$D303*(1+$G303)^(7-1))-('1.Inputs'!$D$37*12*IF(7=1,'1.Inputs'!$D$38,IF(7=2,'1.Inputs'!$D$39,$E303)))*'1.Inputs'!$D$43*(1+$G303)^(7-1)-'1.Inputs'!$D$44*(1+$G303)^(7-1)-('1.Inputs'!$D$20/'1.Inputs'!$D$27+'1.Inputs'!$D$23/'1.Inputs'!$D$28))))*'1.Inputs'!$D$53</f>
        <v>131729628.18331987</v>
      </c>
      <c r="AJ303" s="36">
        <f ca="1">Z303-AJ$13-AJ$14+MIN(AJ$13,MAX(0,((('1.Inputs'!$D$37*12*IF(8=1,'1.Inputs'!$D$38,IF(8=2,'1.Inputs'!$D$39,$E303)))*$F303*(('1.Inputs'!$D$40)+(1-'1.Inputs'!$D$40)*(1+'1.Inputs'!$D$41))*(1+$G303)^(8-1))-(('1.Inputs'!$D$37*12*IF(8=1,'1.Inputs'!$D$38,IF(8=2,'1.Inputs'!$D$39,$E303)))/(1-'1.Inputs'!$D$42)*$D303*(1+$G303)^(8-1))-('1.Inputs'!$D$37*12*IF(8=1,'1.Inputs'!$D$38,IF(8=2,'1.Inputs'!$D$39,$E303)))*'1.Inputs'!$D$43*(1+$G303)^(8-1)-'1.Inputs'!$D$44*(1+$G303)^(8-1)-('1.Inputs'!$D$20/'1.Inputs'!$D$27+'1.Inputs'!$D$23/'1.Inputs'!$D$28))))*'1.Inputs'!$D$53</f>
        <v>415771532.30485785</v>
      </c>
      <c r="AK303" s="36">
        <f ca="1">AA303-AK$13-AK$14+MIN(AK$13,MAX(0,((('1.Inputs'!$D$37*12*IF(9=1,'1.Inputs'!$D$38,IF(9=2,'1.Inputs'!$D$39,$E303)))*$F303*(('1.Inputs'!$D$40)+(1-'1.Inputs'!$D$40)*(1+'1.Inputs'!$D$41))*(1+$G303)^(9-1))-(('1.Inputs'!$D$37*12*IF(9=1,'1.Inputs'!$D$38,IF(9=2,'1.Inputs'!$D$39,$E303)))/(1-'1.Inputs'!$D$42)*$D303*(1+$G303)^(9-1))-('1.Inputs'!$D$37*12*IF(9=1,'1.Inputs'!$D$38,IF(9=2,'1.Inputs'!$D$39,$E303)))*'1.Inputs'!$D$43*(1+$G303)^(9-1)-'1.Inputs'!$D$44*(1+$G303)^(9-1)-('1.Inputs'!$D$20/'1.Inputs'!$D$27+'1.Inputs'!$D$23/'1.Inputs'!$D$28))))*'1.Inputs'!$D$53</f>
        <v>435642029.53360116</v>
      </c>
      <c r="AL303" s="36">
        <f ca="1">AB303-AL$13-AL$14+MIN(AL$13,MAX(0,((('1.Inputs'!$D$37*12*IF(10=1,'1.Inputs'!$D$38,IF(10=2,'1.Inputs'!$D$39,$E303)))*$F303*(('1.Inputs'!$D$40)+(1-'1.Inputs'!$D$40)*(1+'1.Inputs'!$D$41))*(1+$G303)^(10-1))-(('1.Inputs'!$D$37*12*IF(10=1,'1.Inputs'!$D$38,IF(10=2,'1.Inputs'!$D$39,$E303)))/(1-'1.Inputs'!$D$42)*$D303*(1+$G303)^(10-1))-('1.Inputs'!$D$37*12*IF(10=1,'1.Inputs'!$D$38,IF(10=2,'1.Inputs'!$D$39,$E303)))*'1.Inputs'!$D$43*(1+$G303)^(10-1)-'1.Inputs'!$D$44*(1+$G303)^(10-1)-('1.Inputs'!$D$20/'1.Inputs'!$D$27+'1.Inputs'!$D$23/'1.Inputs'!$D$28))))*'1.Inputs'!$D$53+'1.Inputs'!$D$35</f>
        <v>4084079194.913805</v>
      </c>
      <c r="AM303" s="48">
        <f ca="1">R303+NPV('1.Inputs'!$D$55,S303:AB303)</f>
        <v>-646421748.16263199</v>
      </c>
      <c r="AN303" s="48">
        <f ca="1">-('1.Inputs'!$D$24*(1-'1.Inputs'!$D$31)+'1.Inputs'!$D$35)+NPV('1.Inputs'!$D$54,AC303:AL303)</f>
        <v>-1674978763.5187602</v>
      </c>
      <c r="AO303" s="36">
        <f t="shared" ca="1" si="37"/>
        <v>-5.8075122953800227</v>
      </c>
      <c r="AP303" s="36">
        <f t="shared" ca="1" si="38"/>
        <v>0.29702520581600655</v>
      </c>
      <c r="AQ303" s="36">
        <f ca="1">'1.Inputs'!$D$35+MIN(SUM($AC303:AC303),SUM($AC303:AD303),SUM($AC303:AE303),SUM($AC303:AF303),SUM($AC303:AG303),SUM($AC303:AH303),SUM($AC303:AI303),SUM($AC303:AJ303),SUM($AC303:AK303),SUM($AC303:AL303))</f>
        <v>-665971137.32129717</v>
      </c>
      <c r="AR303" s="36">
        <f ca="1">IF(AP303&lt;'1.Inputs'!$D$57,1,0)</f>
        <v>1</v>
      </c>
      <c r="AS303" s="36">
        <f t="shared" ca="1" si="39"/>
        <v>1</v>
      </c>
    </row>
    <row r="304" spans="2:45" ht="15" customHeight="1" x14ac:dyDescent="0.25">
      <c r="B304" s="36">
        <v>289</v>
      </c>
      <c r="C304" s="36">
        <f t="shared" ca="1" si="32"/>
        <v>0.96280801421930551</v>
      </c>
      <c r="D304" s="36">
        <f t="shared" ca="1" si="33"/>
        <v>19359.685170309018</v>
      </c>
      <c r="E304" s="47">
        <f t="shared" ca="1" si="34"/>
        <v>0.89606766661976534</v>
      </c>
      <c r="F304" s="36">
        <f t="shared" ca="1" si="35"/>
        <v>30391.748133956869</v>
      </c>
      <c r="G304" s="36">
        <f t="shared" ca="1" si="36"/>
        <v>4.2572284635405272E-2</v>
      </c>
      <c r="H304" s="36">
        <f ca="1">((('1.Inputs'!$D$37*12*IF(1=1,'1.Inputs'!$D$38,IF(1=2,'1.Inputs'!$D$39,$E304)))*$F304*(('1.Inputs'!$D$40)+(1-'1.Inputs'!$D$40)*(1+'1.Inputs'!$D$41))*(1+$G304)^(1-1))*'1.Inputs'!$D$47+(('1.Inputs'!$D$37*12*IF(1=1,'1.Inputs'!$D$38,IF(1=2,'1.Inputs'!$D$39,$E304)))/(1-'1.Inputs'!$D$42)*$D304*(1+$G304)^(1-1))*('1.Inputs'!$D$48-'1.Inputs'!$D$49))/'1.Inputs'!$D$51</f>
        <v>807939543.43538821</v>
      </c>
      <c r="I304" s="36">
        <f ca="1">((('1.Inputs'!$D$37*12*IF(2=1,'1.Inputs'!$D$38,IF(2=2,'1.Inputs'!$D$39,$E304)))*$F304*(('1.Inputs'!$D$40)+(1-'1.Inputs'!$D$40)*(1+'1.Inputs'!$D$41))*(1+$G304)^(2-1))*'1.Inputs'!$D$47+(('1.Inputs'!$D$37*12*IF(2=1,'1.Inputs'!$D$38,IF(2=2,'1.Inputs'!$D$39,$E304)))/(1-'1.Inputs'!$D$42)*$D304*(1+$G304)^(2-1))*('1.Inputs'!$D$48-'1.Inputs'!$D$49))/'1.Inputs'!$D$51</f>
        <v>1179269525.9054065</v>
      </c>
      <c r="J304" s="36">
        <f ca="1">((('1.Inputs'!$D$37*12*IF(3=1,'1.Inputs'!$D$38,IF(3=2,'1.Inputs'!$D$39,$E304)))*$F304*(('1.Inputs'!$D$40)+(1-'1.Inputs'!$D$40)*(1+'1.Inputs'!$D$41))*(1+$G304)^(3-1))*'1.Inputs'!$D$47+(('1.Inputs'!$D$37*12*IF(3=1,'1.Inputs'!$D$38,IF(3=2,'1.Inputs'!$D$39,$E304)))/(1-'1.Inputs'!$D$42)*$D304*(1+$G304)^(3-1))*('1.Inputs'!$D$48-'1.Inputs'!$D$49))/'1.Inputs'!$D$51</f>
        <v>1573845215.5391209</v>
      </c>
      <c r="K304" s="36">
        <f ca="1">((('1.Inputs'!$D$37*12*IF(4=1,'1.Inputs'!$D$38,IF(4=2,'1.Inputs'!$D$39,$E304)))*$F304*(('1.Inputs'!$D$40)+(1-'1.Inputs'!$D$40)*(1+'1.Inputs'!$D$41))*(1+$G304)^(4-1))*'1.Inputs'!$D$47+(('1.Inputs'!$D$37*12*IF(4=1,'1.Inputs'!$D$38,IF(4=2,'1.Inputs'!$D$39,$E304)))/(1-'1.Inputs'!$D$42)*$D304*(1+$G304)^(4-1))*('1.Inputs'!$D$48-'1.Inputs'!$D$49))/'1.Inputs'!$D$51</f>
        <v>1640847402.027123</v>
      </c>
      <c r="L304" s="36">
        <f ca="1">((('1.Inputs'!$D$37*12*IF(5=1,'1.Inputs'!$D$38,IF(5=2,'1.Inputs'!$D$39,$E304)))*$F304*(('1.Inputs'!$D$40)+(1-'1.Inputs'!$D$40)*(1+'1.Inputs'!$D$41))*(1+$G304)^(5-1))*'1.Inputs'!$D$47+(('1.Inputs'!$D$37*12*IF(5=1,'1.Inputs'!$D$38,IF(5=2,'1.Inputs'!$D$39,$E304)))/(1-'1.Inputs'!$D$42)*$D304*(1+$G304)^(5-1))*('1.Inputs'!$D$48-'1.Inputs'!$D$49))/'1.Inputs'!$D$51</f>
        <v>1710702024.6694872</v>
      </c>
      <c r="M304" s="36">
        <f ca="1">((('1.Inputs'!$D$37*12*IF(6=1,'1.Inputs'!$D$38,IF(6=2,'1.Inputs'!$D$39,$E304)))*$F304*(('1.Inputs'!$D$40)+(1-'1.Inputs'!$D$40)*(1+'1.Inputs'!$D$41))*(1+$G304)^(6-1))*'1.Inputs'!$D$47+(('1.Inputs'!$D$37*12*IF(6=1,'1.Inputs'!$D$38,IF(6=2,'1.Inputs'!$D$39,$E304)))/(1-'1.Inputs'!$D$42)*$D304*(1+$G304)^(6-1))*('1.Inputs'!$D$48-'1.Inputs'!$D$49))/'1.Inputs'!$D$51</f>
        <v>1783530518.1900804</v>
      </c>
      <c r="N304" s="36">
        <f ca="1">((('1.Inputs'!$D$37*12*IF(7=1,'1.Inputs'!$D$38,IF(7=2,'1.Inputs'!$D$39,$E304)))*$F304*(('1.Inputs'!$D$40)+(1-'1.Inputs'!$D$40)*(1+'1.Inputs'!$D$41))*(1+$G304)^(7-1))*'1.Inputs'!$D$47+(('1.Inputs'!$D$37*12*IF(7=1,'1.Inputs'!$D$38,IF(7=2,'1.Inputs'!$D$39,$E304)))/(1-'1.Inputs'!$D$42)*$D304*(1+$G304)^(7-1))*('1.Inputs'!$D$48-'1.Inputs'!$D$49))/'1.Inputs'!$D$51</f>
        <v>1859459487.0664005</v>
      </c>
      <c r="O304" s="36">
        <f ca="1">((('1.Inputs'!$D$37*12*IF(8=1,'1.Inputs'!$D$38,IF(8=2,'1.Inputs'!$D$39,$E304)))*$F304*(('1.Inputs'!$D$40)+(1-'1.Inputs'!$D$40)*(1+'1.Inputs'!$D$41))*(1+$G304)^(8-1))*'1.Inputs'!$D$47+(('1.Inputs'!$D$37*12*IF(8=1,'1.Inputs'!$D$38,IF(8=2,'1.Inputs'!$D$39,$E304)))/(1-'1.Inputs'!$D$42)*$D304*(1+$G304)^(8-1))*('1.Inputs'!$D$48-'1.Inputs'!$D$49))/'1.Inputs'!$D$51</f>
        <v>1938620925.6177962</v>
      </c>
      <c r="P304" s="36">
        <f ca="1">((('1.Inputs'!$D$37*12*IF(9=1,'1.Inputs'!$D$38,IF(9=2,'1.Inputs'!$D$39,$E304)))*$F304*(('1.Inputs'!$D$40)+(1-'1.Inputs'!$D$40)*(1+'1.Inputs'!$D$41))*(1+$G304)^(9-1))*'1.Inputs'!$D$47+(('1.Inputs'!$D$37*12*IF(9=1,'1.Inputs'!$D$38,IF(9=2,'1.Inputs'!$D$39,$E304)))/(1-'1.Inputs'!$D$42)*$D304*(1+$G304)^(9-1))*('1.Inputs'!$D$48-'1.Inputs'!$D$49))/'1.Inputs'!$D$51</f>
        <v>2021152447.4633498</v>
      </c>
      <c r="Q304" s="36">
        <f ca="1">((('1.Inputs'!$D$37*12*IF(10=1,'1.Inputs'!$D$38,IF(10=2,'1.Inputs'!$D$39,$E304)))*$F304*(('1.Inputs'!$D$40)+(1-'1.Inputs'!$D$40)*(1+'1.Inputs'!$D$41))*(1+$G304)^(10-1))*'1.Inputs'!$D$47+(('1.Inputs'!$D$37*12*IF(10=1,'1.Inputs'!$D$38,IF(10=2,'1.Inputs'!$D$39,$E304)))/(1-'1.Inputs'!$D$42)*$D304*(1+$G304)^(10-1))*('1.Inputs'!$D$48-'1.Inputs'!$D$49))/'1.Inputs'!$D$51</f>
        <v>2107197524.7483053</v>
      </c>
      <c r="R304" s="36">
        <f>-'1.Inputs'!$D$24</f>
        <v>-2050000000</v>
      </c>
      <c r="S304" s="36">
        <f ca="1">((('1.Inputs'!$D$37*12*IF(1=1,'1.Inputs'!$D$38,IF(1=2,'1.Inputs'!$D$39,$E304)))*$F304*(('1.Inputs'!$D$40)+(1-'1.Inputs'!$D$40)*(1+'1.Inputs'!$D$41))*(1+$G304)^(1-1))-(('1.Inputs'!$D$37*12*IF(1=1,'1.Inputs'!$D$38,IF(1=2,'1.Inputs'!$D$39,$E304)))/(1-'1.Inputs'!$D$42)*$D304*(1+$G304)^(1-1))-('1.Inputs'!$D$37*12*IF(1=1,'1.Inputs'!$D$38,IF(1=2,'1.Inputs'!$D$39,$E304)))*'1.Inputs'!$D$43*(1+$G304)^(1-1)-'1.Inputs'!$D$44*(1+$G304)^(1-1)-('1.Inputs'!$D$20/'1.Inputs'!$D$27+'1.Inputs'!$D$23/'1.Inputs'!$D$28))-MAX(0,((('1.Inputs'!$D$37*12*IF(1=1,'1.Inputs'!$D$38,IF(1=2,'1.Inputs'!$D$39,$E304)))*$F304*(('1.Inputs'!$D$40)+(1-'1.Inputs'!$D$40)*(1+'1.Inputs'!$D$41))*(1+$G304)^(1-1))-(('1.Inputs'!$D$37*12*IF(1=1,'1.Inputs'!$D$38,IF(1=2,'1.Inputs'!$D$39,$E304)))/(1-'1.Inputs'!$D$42)*$D304*(1+$G304)^(1-1))-('1.Inputs'!$D$37*12*IF(1=1,'1.Inputs'!$D$38,IF(1=2,'1.Inputs'!$D$39,$E304)))*'1.Inputs'!$D$43*(1+$G304)^(1-1)-'1.Inputs'!$D$44*(1+$G304)^(1-1)-('1.Inputs'!$D$20/'1.Inputs'!$D$27+'1.Inputs'!$D$23/'1.Inputs'!$D$28)))*'1.Inputs'!$D$53+('1.Inputs'!$D$20/'1.Inputs'!$D$27+'1.Inputs'!$D$23/'1.Inputs'!$D$28)-H304</f>
        <v>-590239109.53143454</v>
      </c>
      <c r="T304" s="36">
        <f ca="1">((('1.Inputs'!$D$37*12*IF(2=1,'1.Inputs'!$D$38,IF(2=2,'1.Inputs'!$D$39,$E304)))*$F304*(('1.Inputs'!$D$40)+(1-'1.Inputs'!$D$40)*(1+'1.Inputs'!$D$41))*(1+$G304)^(2-1))-(('1.Inputs'!$D$37*12*IF(2=1,'1.Inputs'!$D$38,IF(2=2,'1.Inputs'!$D$39,$E304)))/(1-'1.Inputs'!$D$42)*$D304*(1+$G304)^(2-1))-('1.Inputs'!$D$37*12*IF(2=1,'1.Inputs'!$D$38,IF(2=2,'1.Inputs'!$D$39,$E304)))*'1.Inputs'!$D$43*(1+$G304)^(2-1)-'1.Inputs'!$D$44*(1+$G304)^(2-1)-('1.Inputs'!$D$20/'1.Inputs'!$D$27+'1.Inputs'!$D$23/'1.Inputs'!$D$28))-MAX(0,((('1.Inputs'!$D$37*12*IF(2=1,'1.Inputs'!$D$38,IF(2=2,'1.Inputs'!$D$39,$E304)))*$F304*(('1.Inputs'!$D$40)+(1-'1.Inputs'!$D$40)*(1+'1.Inputs'!$D$41))*(1+$G304)^(2-1))-(('1.Inputs'!$D$37*12*IF(2=1,'1.Inputs'!$D$38,IF(2=2,'1.Inputs'!$D$39,$E304)))/(1-'1.Inputs'!$D$42)*$D304*(1+$G304)^(2-1))-('1.Inputs'!$D$37*12*IF(2=1,'1.Inputs'!$D$38,IF(2=2,'1.Inputs'!$D$39,$E304)))*'1.Inputs'!$D$43*(1+$G304)^(2-1)-'1.Inputs'!$D$44*(1+$G304)^(2-1)-('1.Inputs'!$D$20/'1.Inputs'!$D$27+'1.Inputs'!$D$23/'1.Inputs'!$D$28)))*'1.Inputs'!$D$53+('1.Inputs'!$D$20/'1.Inputs'!$D$27+'1.Inputs'!$D$23/'1.Inputs'!$D$28)-(I304-H304)</f>
        <v>168671589.74394453</v>
      </c>
      <c r="U304" s="36">
        <f ca="1">((('1.Inputs'!$D$37*12*IF(3=1,'1.Inputs'!$D$38,IF(3=2,'1.Inputs'!$D$39,$E304)))*$F304*(('1.Inputs'!$D$40)+(1-'1.Inputs'!$D$40)*(1+'1.Inputs'!$D$41))*(1+$G304)^(3-1))-(('1.Inputs'!$D$37*12*IF(3=1,'1.Inputs'!$D$38,IF(3=2,'1.Inputs'!$D$39,$E304)))/(1-'1.Inputs'!$D$42)*$D304*(1+$G304)^(3-1))-('1.Inputs'!$D$37*12*IF(3=1,'1.Inputs'!$D$38,IF(3=2,'1.Inputs'!$D$39,$E304)))*'1.Inputs'!$D$43*(1+$G304)^(3-1)-'1.Inputs'!$D$44*(1+$G304)^(3-1)-('1.Inputs'!$D$20/'1.Inputs'!$D$27+'1.Inputs'!$D$23/'1.Inputs'!$D$28))-MAX(0,((('1.Inputs'!$D$37*12*IF(3=1,'1.Inputs'!$D$38,IF(3=2,'1.Inputs'!$D$39,$E304)))*$F304*(('1.Inputs'!$D$40)+(1-'1.Inputs'!$D$40)*(1+'1.Inputs'!$D$41))*(1+$G304)^(3-1))-(('1.Inputs'!$D$37*12*IF(3=1,'1.Inputs'!$D$38,IF(3=2,'1.Inputs'!$D$39,$E304)))/(1-'1.Inputs'!$D$42)*$D304*(1+$G304)^(3-1))-('1.Inputs'!$D$37*12*IF(3=1,'1.Inputs'!$D$38,IF(3=2,'1.Inputs'!$D$39,$E304)))*'1.Inputs'!$D$43*(1+$G304)^(3-1)-'1.Inputs'!$D$44*(1+$G304)^(3-1)-('1.Inputs'!$D$20/'1.Inputs'!$D$27+'1.Inputs'!$D$23/'1.Inputs'!$D$28)))*'1.Inputs'!$D$53+('1.Inputs'!$D$20/'1.Inputs'!$D$27+'1.Inputs'!$D$23/'1.Inputs'!$D$28)-(J304-I304)</f>
        <v>488402279.13306427</v>
      </c>
      <c r="V304" s="36">
        <f ca="1">((('1.Inputs'!$D$37*12*IF(4=1,'1.Inputs'!$D$38,IF(4=2,'1.Inputs'!$D$39,$E304)))*$F304*(('1.Inputs'!$D$40)+(1-'1.Inputs'!$D$40)*(1+'1.Inputs'!$D$41))*(1+$G304)^(4-1))-(('1.Inputs'!$D$37*12*IF(4=1,'1.Inputs'!$D$38,IF(4=2,'1.Inputs'!$D$39,$E304)))/(1-'1.Inputs'!$D$42)*$D304*(1+$G304)^(4-1))-('1.Inputs'!$D$37*12*IF(4=1,'1.Inputs'!$D$38,IF(4=2,'1.Inputs'!$D$39,$E304)))*'1.Inputs'!$D$43*(1+$G304)^(4-1)-'1.Inputs'!$D$44*(1+$G304)^(4-1)-('1.Inputs'!$D$20/'1.Inputs'!$D$27+'1.Inputs'!$D$23/'1.Inputs'!$D$28))-MAX(0,((('1.Inputs'!$D$37*12*IF(4=1,'1.Inputs'!$D$38,IF(4=2,'1.Inputs'!$D$39,$E304)))*$F304*(('1.Inputs'!$D$40)+(1-'1.Inputs'!$D$40)*(1+'1.Inputs'!$D$41))*(1+$G304)^(4-1))-(('1.Inputs'!$D$37*12*IF(4=1,'1.Inputs'!$D$38,IF(4=2,'1.Inputs'!$D$39,$E304)))/(1-'1.Inputs'!$D$42)*$D304*(1+$G304)^(4-1))-('1.Inputs'!$D$37*12*IF(4=1,'1.Inputs'!$D$38,IF(4=2,'1.Inputs'!$D$39,$E304)))*'1.Inputs'!$D$43*(1+$G304)^(4-1)-'1.Inputs'!$D$44*(1+$G304)^(4-1)-('1.Inputs'!$D$20/'1.Inputs'!$D$27+'1.Inputs'!$D$23/'1.Inputs'!$D$28)))*'1.Inputs'!$D$53+('1.Inputs'!$D$20/'1.Inputs'!$D$27+'1.Inputs'!$D$23/'1.Inputs'!$D$28)-(K304-J304)</f>
        <v>851554631.24288535</v>
      </c>
      <c r="W304" s="36">
        <f ca="1">((('1.Inputs'!$D$37*12*IF(5=1,'1.Inputs'!$D$38,IF(5=2,'1.Inputs'!$D$39,$E304)))*$F304*(('1.Inputs'!$D$40)+(1-'1.Inputs'!$D$40)*(1+'1.Inputs'!$D$41))*(1+$G304)^(5-1))-(('1.Inputs'!$D$37*12*IF(5=1,'1.Inputs'!$D$38,IF(5=2,'1.Inputs'!$D$39,$E304)))/(1-'1.Inputs'!$D$42)*$D304*(1+$G304)^(5-1))-('1.Inputs'!$D$37*12*IF(5=1,'1.Inputs'!$D$38,IF(5=2,'1.Inputs'!$D$39,$E304)))*'1.Inputs'!$D$43*(1+$G304)^(5-1)-'1.Inputs'!$D$44*(1+$G304)^(5-1)-('1.Inputs'!$D$20/'1.Inputs'!$D$27+'1.Inputs'!$D$23/'1.Inputs'!$D$28))-MAX(0,((('1.Inputs'!$D$37*12*IF(5=1,'1.Inputs'!$D$38,IF(5=2,'1.Inputs'!$D$39,$E304)))*$F304*(('1.Inputs'!$D$40)+(1-'1.Inputs'!$D$40)*(1+'1.Inputs'!$D$41))*(1+$G304)^(5-1))-(('1.Inputs'!$D$37*12*IF(5=1,'1.Inputs'!$D$38,IF(5=2,'1.Inputs'!$D$39,$E304)))/(1-'1.Inputs'!$D$42)*$D304*(1+$G304)^(5-1))-('1.Inputs'!$D$37*12*IF(5=1,'1.Inputs'!$D$38,IF(5=2,'1.Inputs'!$D$39,$E304)))*'1.Inputs'!$D$43*(1+$G304)^(5-1)-'1.Inputs'!$D$44*(1+$G304)^(5-1)-('1.Inputs'!$D$20/'1.Inputs'!$D$27+'1.Inputs'!$D$23/'1.Inputs'!$D$28)))*'1.Inputs'!$D$53+('1.Inputs'!$D$20/'1.Inputs'!$D$27+'1.Inputs'!$D$23/'1.Inputs'!$D$28)-(L304-K304)</f>
        <v>885795716.93773174</v>
      </c>
      <c r="X304" s="36">
        <f ca="1">((('1.Inputs'!$D$37*12*IF(6=1,'1.Inputs'!$D$38,IF(6=2,'1.Inputs'!$D$39,$E304)))*$F304*(('1.Inputs'!$D$40)+(1-'1.Inputs'!$D$40)*(1+'1.Inputs'!$D$41))*(1+$G304)^(6-1))-(('1.Inputs'!$D$37*12*IF(6=1,'1.Inputs'!$D$38,IF(6=2,'1.Inputs'!$D$39,$E304)))/(1-'1.Inputs'!$D$42)*$D304*(1+$G304)^(6-1))-('1.Inputs'!$D$37*12*IF(6=1,'1.Inputs'!$D$38,IF(6=2,'1.Inputs'!$D$39,$E304)))*'1.Inputs'!$D$43*(1+$G304)^(6-1)-'1.Inputs'!$D$44*(1+$G304)^(6-1)-('1.Inputs'!$D$20/'1.Inputs'!$D$27+'1.Inputs'!$D$23/'1.Inputs'!$D$28))-MAX(0,((('1.Inputs'!$D$37*12*IF(6=1,'1.Inputs'!$D$38,IF(6=2,'1.Inputs'!$D$39,$E304)))*$F304*(('1.Inputs'!$D$40)+(1-'1.Inputs'!$D$40)*(1+'1.Inputs'!$D$41))*(1+$G304)^(6-1))-(('1.Inputs'!$D$37*12*IF(6=1,'1.Inputs'!$D$38,IF(6=2,'1.Inputs'!$D$39,$E304)))/(1-'1.Inputs'!$D$42)*$D304*(1+$G304)^(6-1))-('1.Inputs'!$D$37*12*IF(6=1,'1.Inputs'!$D$38,IF(6=2,'1.Inputs'!$D$39,$E304)))*'1.Inputs'!$D$43*(1+$G304)^(6-1)-'1.Inputs'!$D$44*(1+$G304)^(6-1)-('1.Inputs'!$D$20/'1.Inputs'!$D$27+'1.Inputs'!$D$23/'1.Inputs'!$D$28)))*'1.Inputs'!$D$53+('1.Inputs'!$D$20/'1.Inputs'!$D$27+'1.Inputs'!$D$23/'1.Inputs'!$D$28)-(M304-L304)</f>
        <v>921494523.87900496</v>
      </c>
      <c r="Y304" s="36">
        <f ca="1">((('1.Inputs'!$D$37*12*IF(7=1,'1.Inputs'!$D$38,IF(7=2,'1.Inputs'!$D$39,$E304)))*$F304*(('1.Inputs'!$D$40)+(1-'1.Inputs'!$D$40)*(1+'1.Inputs'!$D$41))*(1+$G304)^(7-1))-(('1.Inputs'!$D$37*12*IF(7=1,'1.Inputs'!$D$38,IF(7=2,'1.Inputs'!$D$39,$E304)))/(1-'1.Inputs'!$D$42)*$D304*(1+$G304)^(7-1))-('1.Inputs'!$D$37*12*IF(7=1,'1.Inputs'!$D$38,IF(7=2,'1.Inputs'!$D$39,$E304)))*'1.Inputs'!$D$43*(1+$G304)^(7-1)-'1.Inputs'!$D$44*(1+$G304)^(7-1)-('1.Inputs'!$D$20/'1.Inputs'!$D$27+'1.Inputs'!$D$23/'1.Inputs'!$D$28))-MAX(0,((('1.Inputs'!$D$37*12*IF(7=1,'1.Inputs'!$D$38,IF(7=2,'1.Inputs'!$D$39,$E304)))*$F304*(('1.Inputs'!$D$40)+(1-'1.Inputs'!$D$40)*(1+'1.Inputs'!$D$41))*(1+$G304)^(7-1))-(('1.Inputs'!$D$37*12*IF(7=1,'1.Inputs'!$D$38,IF(7=2,'1.Inputs'!$D$39,$E304)))/(1-'1.Inputs'!$D$42)*$D304*(1+$G304)^(7-1))-('1.Inputs'!$D$37*12*IF(7=1,'1.Inputs'!$D$38,IF(7=2,'1.Inputs'!$D$39,$E304)))*'1.Inputs'!$D$43*(1+$G304)^(7-1)-'1.Inputs'!$D$44*(1+$G304)^(7-1)-('1.Inputs'!$D$20/'1.Inputs'!$D$27+'1.Inputs'!$D$23/'1.Inputs'!$D$28)))*'1.Inputs'!$D$53+('1.Inputs'!$D$20/'1.Inputs'!$D$27+'1.Inputs'!$D$23/'1.Inputs'!$D$28)-(N304-M304)</f>
        <v>958713110.59052646</v>
      </c>
      <c r="Z304" s="36">
        <f ca="1">((('1.Inputs'!$D$37*12*IF(8=1,'1.Inputs'!$D$38,IF(8=2,'1.Inputs'!$D$39,$E304)))*$F304*(('1.Inputs'!$D$40)+(1-'1.Inputs'!$D$40)*(1+'1.Inputs'!$D$41))*(1+$G304)^(8-1))-(('1.Inputs'!$D$37*12*IF(8=1,'1.Inputs'!$D$38,IF(8=2,'1.Inputs'!$D$39,$E304)))/(1-'1.Inputs'!$D$42)*$D304*(1+$G304)^(8-1))-('1.Inputs'!$D$37*12*IF(8=1,'1.Inputs'!$D$38,IF(8=2,'1.Inputs'!$D$39,$E304)))*'1.Inputs'!$D$43*(1+$G304)^(8-1)-'1.Inputs'!$D$44*(1+$G304)^(8-1)-('1.Inputs'!$D$20/'1.Inputs'!$D$27+'1.Inputs'!$D$23/'1.Inputs'!$D$28))-MAX(0,((('1.Inputs'!$D$37*12*IF(8=1,'1.Inputs'!$D$38,IF(8=2,'1.Inputs'!$D$39,$E304)))*$F304*(('1.Inputs'!$D$40)+(1-'1.Inputs'!$D$40)*(1+'1.Inputs'!$D$41))*(1+$G304)^(8-1))-(('1.Inputs'!$D$37*12*IF(8=1,'1.Inputs'!$D$38,IF(8=2,'1.Inputs'!$D$39,$E304)))/(1-'1.Inputs'!$D$42)*$D304*(1+$G304)^(8-1))-('1.Inputs'!$D$37*12*IF(8=1,'1.Inputs'!$D$38,IF(8=2,'1.Inputs'!$D$39,$E304)))*'1.Inputs'!$D$43*(1+$G304)^(8-1)-'1.Inputs'!$D$44*(1+$G304)^(8-1)-('1.Inputs'!$D$20/'1.Inputs'!$D$27+'1.Inputs'!$D$23/'1.Inputs'!$D$28)))*'1.Inputs'!$D$53+('1.Inputs'!$D$20/'1.Inputs'!$D$27+'1.Inputs'!$D$23/'1.Inputs'!$D$28)-(O304-N304)</f>
        <v>997516177.56925821</v>
      </c>
      <c r="AA304" s="36">
        <f ca="1">((('1.Inputs'!$D$37*12*IF(9=1,'1.Inputs'!$D$38,IF(9=2,'1.Inputs'!$D$39,$E304)))*$F304*(('1.Inputs'!$D$40)+(1-'1.Inputs'!$D$40)*(1+'1.Inputs'!$D$41))*(1+$G304)^(9-1))-(('1.Inputs'!$D$37*12*IF(9=1,'1.Inputs'!$D$38,IF(9=2,'1.Inputs'!$D$39,$E304)))/(1-'1.Inputs'!$D$42)*$D304*(1+$G304)^(9-1))-('1.Inputs'!$D$37*12*IF(9=1,'1.Inputs'!$D$38,IF(9=2,'1.Inputs'!$D$39,$E304)))*'1.Inputs'!$D$43*(1+$G304)^(9-1)-'1.Inputs'!$D$44*(1+$G304)^(9-1)-('1.Inputs'!$D$20/'1.Inputs'!$D$27+'1.Inputs'!$D$23/'1.Inputs'!$D$28))-MAX(0,((('1.Inputs'!$D$37*12*IF(9=1,'1.Inputs'!$D$38,IF(9=2,'1.Inputs'!$D$39,$E304)))*$F304*(('1.Inputs'!$D$40)+(1-'1.Inputs'!$D$40)*(1+'1.Inputs'!$D$41))*(1+$G304)^(9-1))-(('1.Inputs'!$D$37*12*IF(9=1,'1.Inputs'!$D$38,IF(9=2,'1.Inputs'!$D$39,$E304)))/(1-'1.Inputs'!$D$42)*$D304*(1+$G304)^(9-1))-('1.Inputs'!$D$37*12*IF(9=1,'1.Inputs'!$D$38,IF(9=2,'1.Inputs'!$D$39,$E304)))*'1.Inputs'!$D$43*(1+$G304)^(9-1)-'1.Inputs'!$D$44*(1+$G304)^(9-1)-('1.Inputs'!$D$20/'1.Inputs'!$D$27+'1.Inputs'!$D$23/'1.Inputs'!$D$28)))*'1.Inputs'!$D$53+('1.Inputs'!$D$20/'1.Inputs'!$D$27+'1.Inputs'!$D$23/'1.Inputs'!$D$28)-(P304-O304)</f>
        <v>1037971179.7601357</v>
      </c>
      <c r="AB304" s="36">
        <f ca="1">((('1.Inputs'!$D$37*12*IF(10=1,'1.Inputs'!$D$38,IF(10=2,'1.Inputs'!$D$39,$E304)))*$F304*(('1.Inputs'!$D$40)+(1-'1.Inputs'!$D$40)*(1+'1.Inputs'!$D$41))*(1+$G304)^(10-1))-(('1.Inputs'!$D$37*12*IF(10=1,'1.Inputs'!$D$38,IF(10=2,'1.Inputs'!$D$39,$E304)))/(1-'1.Inputs'!$D$42)*$D304*(1+$G304)^(10-1))-('1.Inputs'!$D$37*12*IF(10=1,'1.Inputs'!$D$38,IF(10=2,'1.Inputs'!$D$39,$E304)))*'1.Inputs'!$D$43*(1+$G304)^(10-1)-'1.Inputs'!$D$44*(1+$G304)^(10-1)-('1.Inputs'!$D$20/'1.Inputs'!$D$27+'1.Inputs'!$D$23/'1.Inputs'!$D$28))-MAX(0,((('1.Inputs'!$D$37*12*IF(10=1,'1.Inputs'!$D$38,IF(10=2,'1.Inputs'!$D$39,$E304)))*$F304*(('1.Inputs'!$D$40)+(1-'1.Inputs'!$D$40)*(1+'1.Inputs'!$D$41))*(1+$G304)^(10-1))-(('1.Inputs'!$D$37*12*IF(10=1,'1.Inputs'!$D$38,IF(10=2,'1.Inputs'!$D$39,$E304)))/(1-'1.Inputs'!$D$42)*$D304*(1+$G304)^(10-1))-('1.Inputs'!$D$37*12*IF(10=1,'1.Inputs'!$D$38,IF(10=2,'1.Inputs'!$D$39,$E304)))*'1.Inputs'!$D$43*(1+$G304)^(10-1)-'1.Inputs'!$D$44*(1+$G304)^(10-1)-('1.Inputs'!$D$20/'1.Inputs'!$D$27+'1.Inputs'!$D$23/'1.Inputs'!$D$28)))*'1.Inputs'!$D$53+('1.Inputs'!$D$20/'1.Inputs'!$D$27+'1.Inputs'!$D$23/'1.Inputs'!$D$28)-(Q304-P304)+(('1.Inputs'!$D$20+'1.Inputs'!$D$23-('1.Inputs'!$D$20/'1.Inputs'!$D$27+'1.Inputs'!$D$23/'1.Inputs'!$D$28)*'1.Inputs'!$D$10)*'1.Inputs'!$D$60+'1.Inputs'!$D$19*'1.Inputs'!$D$59+Q304)</f>
        <v>3887345968.5675144</v>
      </c>
      <c r="AC304" s="36">
        <f ca="1">S304-AC$13-AC$14+MIN(AC$13,MAX(0,((('1.Inputs'!$D$37*12*IF(1=1,'1.Inputs'!$D$38,IF(1=2,'1.Inputs'!$D$39,$E304)))*$F304*(('1.Inputs'!$D$40)+(1-'1.Inputs'!$D$40)*(1+'1.Inputs'!$D$41))*(1+$G304)^(1-1))-(('1.Inputs'!$D$37*12*IF(1=1,'1.Inputs'!$D$38,IF(1=2,'1.Inputs'!$D$39,$E304)))/(1-'1.Inputs'!$D$42)*$D304*(1+$G304)^(1-1))-('1.Inputs'!$D$37*12*IF(1=1,'1.Inputs'!$D$38,IF(1=2,'1.Inputs'!$D$39,$E304)))*'1.Inputs'!$D$43*(1+$G304)^(1-1)-'1.Inputs'!$D$44*(1+$G304)^(1-1)-('1.Inputs'!$D$20/'1.Inputs'!$D$27+'1.Inputs'!$D$23/'1.Inputs'!$D$28))))*'1.Inputs'!$D$53</f>
        <v>-693308106.66007483</v>
      </c>
      <c r="AD304" s="36">
        <f ca="1">T304-AD$13-AD$14+MIN(AD$13,MAX(0,((('1.Inputs'!$D$37*12*IF(2=1,'1.Inputs'!$D$38,IF(2=2,'1.Inputs'!$D$39,$E304)))*$F304*(('1.Inputs'!$D$40)+(1-'1.Inputs'!$D$40)*(1+'1.Inputs'!$D$41))*(1+$G304)^(2-1))-(('1.Inputs'!$D$37*12*IF(2=1,'1.Inputs'!$D$38,IF(2=2,'1.Inputs'!$D$39,$E304)))/(1-'1.Inputs'!$D$42)*$D304*(1+$G304)^(2-1))-('1.Inputs'!$D$37*12*IF(2=1,'1.Inputs'!$D$38,IF(2=2,'1.Inputs'!$D$39,$E304)))*'1.Inputs'!$D$43*(1+$G304)^(2-1)-'1.Inputs'!$D$44*(1+$G304)^(2-1)-('1.Inputs'!$D$20/'1.Inputs'!$D$27+'1.Inputs'!$D$23/'1.Inputs'!$D$28))))*'1.Inputs'!$D$53</f>
        <v>72731589.743944526</v>
      </c>
      <c r="AE304" s="36">
        <f ca="1">U304-AE$13-AE$14+MIN(AE$13,MAX(0,((('1.Inputs'!$D$37*12*IF(3=1,'1.Inputs'!$D$38,IF(3=2,'1.Inputs'!$D$39,$E304)))*$F304*(('1.Inputs'!$D$40)+(1-'1.Inputs'!$D$40)*(1+'1.Inputs'!$D$41))*(1+$G304)^(3-1))-(('1.Inputs'!$D$37*12*IF(3=1,'1.Inputs'!$D$38,IF(3=2,'1.Inputs'!$D$39,$E304)))/(1-'1.Inputs'!$D$42)*$D304*(1+$G304)^(3-1))-('1.Inputs'!$D$37*12*IF(3=1,'1.Inputs'!$D$38,IF(3=2,'1.Inputs'!$D$39,$E304)))*'1.Inputs'!$D$43*(1+$G304)^(3-1)-'1.Inputs'!$D$44*(1+$G304)^(3-1)-('1.Inputs'!$D$20/'1.Inputs'!$D$27+'1.Inputs'!$D$23/'1.Inputs'!$D$28))))*'1.Inputs'!$D$53</f>
        <v>146462279.13306427</v>
      </c>
      <c r="AF304" s="36">
        <f ca="1">V304-AF$13-AF$14+MIN(AF$13,MAX(0,((('1.Inputs'!$D$37*12*IF(4=1,'1.Inputs'!$D$38,IF(4=2,'1.Inputs'!$D$39,$E304)))*$F304*(('1.Inputs'!$D$40)+(1-'1.Inputs'!$D$40)*(1+'1.Inputs'!$D$41))*(1+$G304)^(4-1))-(('1.Inputs'!$D$37*12*IF(4=1,'1.Inputs'!$D$38,IF(4=2,'1.Inputs'!$D$39,$E304)))/(1-'1.Inputs'!$D$42)*$D304*(1+$G304)^(4-1))-('1.Inputs'!$D$37*12*IF(4=1,'1.Inputs'!$D$38,IF(4=2,'1.Inputs'!$D$39,$E304)))*'1.Inputs'!$D$43*(1+$G304)^(4-1)-'1.Inputs'!$D$44*(1+$G304)^(4-1)-('1.Inputs'!$D$20/'1.Inputs'!$D$27+'1.Inputs'!$D$23/'1.Inputs'!$D$28))))*'1.Inputs'!$D$53</f>
        <v>528802631.24288535</v>
      </c>
      <c r="AG304" s="36">
        <f ca="1">W304-AG$13-AG$14+MIN(AG$13,MAX(0,((('1.Inputs'!$D$37*12*IF(5=1,'1.Inputs'!$D$38,IF(5=2,'1.Inputs'!$D$39,$E304)))*$F304*(('1.Inputs'!$D$40)+(1-'1.Inputs'!$D$40)*(1+'1.Inputs'!$D$41))*(1+$G304)^(5-1))-(('1.Inputs'!$D$37*12*IF(5=1,'1.Inputs'!$D$38,IF(5=2,'1.Inputs'!$D$39,$E304)))/(1-'1.Inputs'!$D$42)*$D304*(1+$G304)^(5-1))-('1.Inputs'!$D$37*12*IF(5=1,'1.Inputs'!$D$38,IF(5=2,'1.Inputs'!$D$39,$E304)))*'1.Inputs'!$D$43*(1+$G304)^(5-1)-'1.Inputs'!$D$44*(1+$G304)^(5-1)-('1.Inputs'!$D$20/'1.Inputs'!$D$27+'1.Inputs'!$D$23/'1.Inputs'!$D$28))))*'1.Inputs'!$D$53</f>
        <v>582231716.93773174</v>
      </c>
      <c r="AH304" s="36">
        <f ca="1">X304-AH$13-AH$14+MIN(AH$13,MAX(0,((('1.Inputs'!$D$37*12*IF(6=1,'1.Inputs'!$D$38,IF(6=2,'1.Inputs'!$D$39,$E304)))*$F304*(('1.Inputs'!$D$40)+(1-'1.Inputs'!$D$40)*(1+'1.Inputs'!$D$41))*(1+$G304)^(6-1))-(('1.Inputs'!$D$37*12*IF(6=1,'1.Inputs'!$D$38,IF(6=2,'1.Inputs'!$D$39,$E304)))/(1-'1.Inputs'!$D$42)*$D304*(1+$G304)^(6-1))-('1.Inputs'!$D$37*12*IF(6=1,'1.Inputs'!$D$38,IF(6=2,'1.Inputs'!$D$39,$E304)))*'1.Inputs'!$D$43*(1+$G304)^(6-1)-'1.Inputs'!$D$44*(1+$G304)^(6-1)-('1.Inputs'!$D$20/'1.Inputs'!$D$27+'1.Inputs'!$D$23/'1.Inputs'!$D$28))))*'1.Inputs'!$D$53</f>
        <v>637118523.87900496</v>
      </c>
      <c r="AI304" s="36">
        <f ca="1">Y304-AI$13-AI$14+MIN(AI$13,MAX(0,((('1.Inputs'!$D$37*12*IF(7=1,'1.Inputs'!$D$38,IF(7=2,'1.Inputs'!$D$39,$E304)))*$F304*(('1.Inputs'!$D$40)+(1-'1.Inputs'!$D$40)*(1+'1.Inputs'!$D$41))*(1+$G304)^(7-1))-(('1.Inputs'!$D$37*12*IF(7=1,'1.Inputs'!$D$38,IF(7=2,'1.Inputs'!$D$39,$E304)))/(1-'1.Inputs'!$D$42)*$D304*(1+$G304)^(7-1))-('1.Inputs'!$D$37*12*IF(7=1,'1.Inputs'!$D$38,IF(7=2,'1.Inputs'!$D$39,$E304)))*'1.Inputs'!$D$43*(1+$G304)^(7-1)-'1.Inputs'!$D$44*(1+$G304)^(7-1)-('1.Inputs'!$D$20/'1.Inputs'!$D$27+'1.Inputs'!$D$23/'1.Inputs'!$D$28))))*'1.Inputs'!$D$53</f>
        <v>693525110.59052646</v>
      </c>
      <c r="AJ304" s="36">
        <f ca="1">Z304-AJ$13-AJ$14+MIN(AJ$13,MAX(0,((('1.Inputs'!$D$37*12*IF(8=1,'1.Inputs'!$D$38,IF(8=2,'1.Inputs'!$D$39,$E304)))*$F304*(('1.Inputs'!$D$40)+(1-'1.Inputs'!$D$40)*(1+'1.Inputs'!$D$41))*(1+$G304)^(8-1))-(('1.Inputs'!$D$37*12*IF(8=1,'1.Inputs'!$D$38,IF(8=2,'1.Inputs'!$D$39,$E304)))/(1-'1.Inputs'!$D$42)*$D304*(1+$G304)^(8-1))-('1.Inputs'!$D$37*12*IF(8=1,'1.Inputs'!$D$38,IF(8=2,'1.Inputs'!$D$39,$E304)))*'1.Inputs'!$D$43*(1+$G304)^(8-1)-'1.Inputs'!$D$44*(1+$G304)^(8-1)-('1.Inputs'!$D$20/'1.Inputs'!$D$27+'1.Inputs'!$D$23/'1.Inputs'!$D$28))))*'1.Inputs'!$D$53</f>
        <v>997516177.56925821</v>
      </c>
      <c r="AK304" s="36">
        <f ca="1">AA304-AK$13-AK$14+MIN(AK$13,MAX(0,((('1.Inputs'!$D$37*12*IF(9=1,'1.Inputs'!$D$38,IF(9=2,'1.Inputs'!$D$39,$E304)))*$F304*(('1.Inputs'!$D$40)+(1-'1.Inputs'!$D$40)*(1+'1.Inputs'!$D$41))*(1+$G304)^(9-1))-(('1.Inputs'!$D$37*12*IF(9=1,'1.Inputs'!$D$38,IF(9=2,'1.Inputs'!$D$39,$E304)))/(1-'1.Inputs'!$D$42)*$D304*(1+$G304)^(9-1))-('1.Inputs'!$D$37*12*IF(9=1,'1.Inputs'!$D$38,IF(9=2,'1.Inputs'!$D$39,$E304)))*'1.Inputs'!$D$43*(1+$G304)^(9-1)-'1.Inputs'!$D$44*(1+$G304)^(9-1)-('1.Inputs'!$D$20/'1.Inputs'!$D$27+'1.Inputs'!$D$23/'1.Inputs'!$D$28))))*'1.Inputs'!$D$53</f>
        <v>1037971179.7601357</v>
      </c>
      <c r="AL304" s="36">
        <f ca="1">AB304-AL$13-AL$14+MIN(AL$13,MAX(0,((('1.Inputs'!$D$37*12*IF(10=1,'1.Inputs'!$D$38,IF(10=2,'1.Inputs'!$D$39,$E304)))*$F304*(('1.Inputs'!$D$40)+(1-'1.Inputs'!$D$40)*(1+'1.Inputs'!$D$41))*(1+$G304)^(10-1))-(('1.Inputs'!$D$37*12*IF(10=1,'1.Inputs'!$D$38,IF(10=2,'1.Inputs'!$D$39,$E304)))/(1-'1.Inputs'!$D$42)*$D304*(1+$G304)^(10-1))-('1.Inputs'!$D$37*12*IF(10=1,'1.Inputs'!$D$38,IF(10=2,'1.Inputs'!$D$39,$E304)))*'1.Inputs'!$D$43*(1+$G304)^(10-1)-'1.Inputs'!$D$44*(1+$G304)^(10-1)-('1.Inputs'!$D$20/'1.Inputs'!$D$27+'1.Inputs'!$D$23/'1.Inputs'!$D$28))))*'1.Inputs'!$D$53+'1.Inputs'!$D$35</f>
        <v>4687345968.5675144</v>
      </c>
      <c r="AM304" s="48">
        <f ca="1">R304+NPV('1.Inputs'!$D$55,S304:AB304)</f>
        <v>1910975035.4231787</v>
      </c>
      <c r="AN304" s="48">
        <f ca="1">-('1.Inputs'!$D$24*(1-'1.Inputs'!$D$31)+'1.Inputs'!$D$35)+NPV('1.Inputs'!$D$54,AC304:AL304)</f>
        <v>309779504.59881163</v>
      </c>
      <c r="AO304" s="36">
        <f t="shared" ca="1" si="37"/>
        <v>-3.9989099561750305</v>
      </c>
      <c r="AP304" s="36">
        <f t="shared" ca="1" si="38"/>
        <v>1.2408594490169316</v>
      </c>
      <c r="AQ304" s="36">
        <f ca="1">'1.Inputs'!$D$35+MIN(SUM($AC304:AC304),SUM($AC304:AD304),SUM($AC304:AE304),SUM($AC304:AF304),SUM($AC304:AG304),SUM($AC304:AH304),SUM($AC304:AI304),SUM($AC304:AJ304),SUM($AC304:AK304),SUM($AC304:AL304))</f>
        <v>106691893.33992517</v>
      </c>
      <c r="AR304" s="36">
        <f ca="1">IF(AP304&lt;'1.Inputs'!$D$57,1,0)</f>
        <v>0</v>
      </c>
      <c r="AS304" s="36">
        <f t="shared" ca="1" si="39"/>
        <v>0</v>
      </c>
    </row>
    <row r="305" spans="2:45" ht="15" customHeight="1" x14ac:dyDescent="0.25">
      <c r="B305" s="36">
        <v>290</v>
      </c>
      <c r="C305" s="36">
        <f t="shared" ca="1" si="32"/>
        <v>0.41008125272960427</v>
      </c>
      <c r="D305" s="36">
        <f t="shared" ca="1" si="33"/>
        <v>19606.941765740481</v>
      </c>
      <c r="E305" s="47">
        <f t="shared" ca="1" si="34"/>
        <v>0.8163300534688992</v>
      </c>
      <c r="F305" s="36">
        <f t="shared" ca="1" si="35"/>
        <v>31372.120959679796</v>
      </c>
      <c r="G305" s="36">
        <f t="shared" ca="1" si="36"/>
        <v>4.720687845492208E-2</v>
      </c>
      <c r="H305" s="36">
        <f ca="1">((('1.Inputs'!$D$37*12*IF(1=1,'1.Inputs'!$D$38,IF(1=2,'1.Inputs'!$D$39,$E305)))*$F305*(('1.Inputs'!$D$40)+(1-'1.Inputs'!$D$40)*(1+'1.Inputs'!$D$41))*(1+$G305)^(1-1))*'1.Inputs'!$D$47+(('1.Inputs'!$D$37*12*IF(1=1,'1.Inputs'!$D$38,IF(1=2,'1.Inputs'!$D$39,$E305)))/(1-'1.Inputs'!$D$42)*$D305*(1+$G305)^(1-1))*('1.Inputs'!$D$48-'1.Inputs'!$D$49))/'1.Inputs'!$D$51</f>
        <v>831701668.74656355</v>
      </c>
      <c r="I305" s="36">
        <f ca="1">((('1.Inputs'!$D$37*12*IF(2=1,'1.Inputs'!$D$38,IF(2=2,'1.Inputs'!$D$39,$E305)))*$F305*(('1.Inputs'!$D$40)+(1-'1.Inputs'!$D$40)*(1+'1.Inputs'!$D$41))*(1+$G305)^(2-1))*'1.Inputs'!$D$47+(('1.Inputs'!$D$37*12*IF(2=1,'1.Inputs'!$D$38,IF(2=2,'1.Inputs'!$D$39,$E305)))/(1-'1.Inputs'!$D$42)*$D305*(1+$G305)^(2-1))*('1.Inputs'!$D$48-'1.Inputs'!$D$49))/'1.Inputs'!$D$51</f>
        <v>1219349191.6673737</v>
      </c>
      <c r="J305" s="36">
        <f ca="1">((('1.Inputs'!$D$37*12*IF(3=1,'1.Inputs'!$D$38,IF(3=2,'1.Inputs'!$D$39,$E305)))*$F305*(('1.Inputs'!$D$40)+(1-'1.Inputs'!$D$40)*(1+'1.Inputs'!$D$41))*(1+$G305)^(3-1))*'1.Inputs'!$D$47+(('1.Inputs'!$D$37*12*IF(3=1,'1.Inputs'!$D$38,IF(3=2,'1.Inputs'!$D$39,$E305)))/(1-'1.Inputs'!$D$42)*$D305*(1+$G305)^(3-1))*('1.Inputs'!$D$48-'1.Inputs'!$D$49))/'1.Inputs'!$D$51</f>
        <v>1489115301.7616076</v>
      </c>
      <c r="K305" s="36">
        <f ca="1">((('1.Inputs'!$D$37*12*IF(4=1,'1.Inputs'!$D$38,IF(4=2,'1.Inputs'!$D$39,$E305)))*$F305*(('1.Inputs'!$D$40)+(1-'1.Inputs'!$D$40)*(1+'1.Inputs'!$D$41))*(1+$G305)^(4-1))*'1.Inputs'!$D$47+(('1.Inputs'!$D$37*12*IF(4=1,'1.Inputs'!$D$38,IF(4=2,'1.Inputs'!$D$39,$E305)))/(1-'1.Inputs'!$D$42)*$D305*(1+$G305)^(4-1))*('1.Inputs'!$D$48-'1.Inputs'!$D$49))/'1.Inputs'!$D$51</f>
        <v>1559411786.8172324</v>
      </c>
      <c r="L305" s="36">
        <f ca="1">((('1.Inputs'!$D$37*12*IF(5=1,'1.Inputs'!$D$38,IF(5=2,'1.Inputs'!$D$39,$E305)))*$F305*(('1.Inputs'!$D$40)+(1-'1.Inputs'!$D$40)*(1+'1.Inputs'!$D$41))*(1+$G305)^(5-1))*'1.Inputs'!$D$47+(('1.Inputs'!$D$37*12*IF(5=1,'1.Inputs'!$D$38,IF(5=2,'1.Inputs'!$D$39,$E305)))/(1-'1.Inputs'!$D$42)*$D305*(1+$G305)^(5-1))*('1.Inputs'!$D$48-'1.Inputs'!$D$49))/'1.Inputs'!$D$51</f>
        <v>1633026749.4986861</v>
      </c>
      <c r="M305" s="36">
        <f ca="1">((('1.Inputs'!$D$37*12*IF(6=1,'1.Inputs'!$D$38,IF(6=2,'1.Inputs'!$D$39,$E305)))*$F305*(('1.Inputs'!$D$40)+(1-'1.Inputs'!$D$40)*(1+'1.Inputs'!$D$41))*(1+$G305)^(6-1))*'1.Inputs'!$D$47+(('1.Inputs'!$D$37*12*IF(6=1,'1.Inputs'!$D$38,IF(6=2,'1.Inputs'!$D$39,$E305)))/(1-'1.Inputs'!$D$42)*$D305*(1+$G305)^(6-1))*('1.Inputs'!$D$48-'1.Inputs'!$D$49))/'1.Inputs'!$D$51</f>
        <v>1710116844.775907</v>
      </c>
      <c r="N305" s="36">
        <f ca="1">((('1.Inputs'!$D$37*12*IF(7=1,'1.Inputs'!$D$38,IF(7=2,'1.Inputs'!$D$39,$E305)))*$F305*(('1.Inputs'!$D$40)+(1-'1.Inputs'!$D$40)*(1+'1.Inputs'!$D$41))*(1+$G305)^(7-1))*'1.Inputs'!$D$47+(('1.Inputs'!$D$37*12*IF(7=1,'1.Inputs'!$D$38,IF(7=2,'1.Inputs'!$D$39,$E305)))/(1-'1.Inputs'!$D$42)*$D305*(1+$G305)^(7-1))*('1.Inputs'!$D$48-'1.Inputs'!$D$49))/'1.Inputs'!$D$51</f>
        <v>1790846122.8109579</v>
      </c>
      <c r="O305" s="36">
        <f ca="1">((('1.Inputs'!$D$37*12*IF(8=1,'1.Inputs'!$D$38,IF(8=2,'1.Inputs'!$D$39,$E305)))*$F305*(('1.Inputs'!$D$40)+(1-'1.Inputs'!$D$40)*(1+'1.Inputs'!$D$41))*(1+$G305)^(8-1))*'1.Inputs'!$D$47+(('1.Inputs'!$D$37*12*IF(8=1,'1.Inputs'!$D$38,IF(8=2,'1.Inputs'!$D$39,$E305)))/(1-'1.Inputs'!$D$42)*$D305*(1+$G305)^(8-1))*('1.Inputs'!$D$48-'1.Inputs'!$D$49))/'1.Inputs'!$D$51</f>
        <v>1875386378.0619633</v>
      </c>
      <c r="P305" s="36">
        <f ca="1">((('1.Inputs'!$D$37*12*IF(9=1,'1.Inputs'!$D$38,IF(9=2,'1.Inputs'!$D$39,$E305)))*$F305*(('1.Inputs'!$D$40)+(1-'1.Inputs'!$D$40)*(1+'1.Inputs'!$D$41))*(1+$G305)^(9-1))*'1.Inputs'!$D$47+(('1.Inputs'!$D$37*12*IF(9=1,'1.Inputs'!$D$38,IF(9=2,'1.Inputs'!$D$39,$E305)))/(1-'1.Inputs'!$D$42)*$D305*(1+$G305)^(9-1))*('1.Inputs'!$D$48-'1.Inputs'!$D$49))/'1.Inputs'!$D$51</f>
        <v>1963917514.8671508</v>
      </c>
      <c r="Q305" s="36">
        <f ca="1">((('1.Inputs'!$D$37*12*IF(10=1,'1.Inputs'!$D$38,IF(10=2,'1.Inputs'!$D$39,$E305)))*$F305*(('1.Inputs'!$D$40)+(1-'1.Inputs'!$D$40)*(1+'1.Inputs'!$D$41))*(1+$G305)^(10-1))*'1.Inputs'!$D$47+(('1.Inputs'!$D$37*12*IF(10=1,'1.Inputs'!$D$38,IF(10=2,'1.Inputs'!$D$39,$E305)))/(1-'1.Inputs'!$D$42)*$D305*(1+$G305)^(10-1))*('1.Inputs'!$D$48-'1.Inputs'!$D$49))/'1.Inputs'!$D$51</f>
        <v>2056627930.2869771</v>
      </c>
      <c r="R305" s="36">
        <f>-'1.Inputs'!$D$24</f>
        <v>-2050000000</v>
      </c>
      <c r="S305" s="36">
        <f ca="1">((('1.Inputs'!$D$37*12*IF(1=1,'1.Inputs'!$D$38,IF(1=2,'1.Inputs'!$D$39,$E305)))*$F305*(('1.Inputs'!$D$40)+(1-'1.Inputs'!$D$40)*(1+'1.Inputs'!$D$41))*(1+$G305)^(1-1))-(('1.Inputs'!$D$37*12*IF(1=1,'1.Inputs'!$D$38,IF(1=2,'1.Inputs'!$D$39,$E305)))/(1-'1.Inputs'!$D$42)*$D305*(1+$G305)^(1-1))-('1.Inputs'!$D$37*12*IF(1=1,'1.Inputs'!$D$38,IF(1=2,'1.Inputs'!$D$39,$E305)))*'1.Inputs'!$D$43*(1+$G305)^(1-1)-'1.Inputs'!$D$44*(1+$G305)^(1-1)-('1.Inputs'!$D$20/'1.Inputs'!$D$27+'1.Inputs'!$D$23/'1.Inputs'!$D$28))-MAX(0,((('1.Inputs'!$D$37*12*IF(1=1,'1.Inputs'!$D$38,IF(1=2,'1.Inputs'!$D$39,$E305)))*$F305*(('1.Inputs'!$D$40)+(1-'1.Inputs'!$D$40)*(1+'1.Inputs'!$D$41))*(1+$G305)^(1-1))-(('1.Inputs'!$D$37*12*IF(1=1,'1.Inputs'!$D$38,IF(1=2,'1.Inputs'!$D$39,$E305)))/(1-'1.Inputs'!$D$42)*$D305*(1+$G305)^(1-1))-('1.Inputs'!$D$37*12*IF(1=1,'1.Inputs'!$D$38,IF(1=2,'1.Inputs'!$D$39,$E305)))*'1.Inputs'!$D$43*(1+$G305)^(1-1)-'1.Inputs'!$D$44*(1+$G305)^(1-1)-('1.Inputs'!$D$20/'1.Inputs'!$D$27+'1.Inputs'!$D$23/'1.Inputs'!$D$28)))*'1.Inputs'!$D$53+('1.Inputs'!$D$20/'1.Inputs'!$D$27+'1.Inputs'!$D$23/'1.Inputs'!$D$28)-H305</f>
        <v>-550728358.3906939</v>
      </c>
      <c r="T305" s="36">
        <f ca="1">((('1.Inputs'!$D$37*12*IF(2=1,'1.Inputs'!$D$38,IF(2=2,'1.Inputs'!$D$39,$E305)))*$F305*(('1.Inputs'!$D$40)+(1-'1.Inputs'!$D$40)*(1+'1.Inputs'!$D$41))*(1+$G305)^(2-1))-(('1.Inputs'!$D$37*12*IF(2=1,'1.Inputs'!$D$38,IF(2=2,'1.Inputs'!$D$39,$E305)))/(1-'1.Inputs'!$D$42)*$D305*(1+$G305)^(2-1))-('1.Inputs'!$D$37*12*IF(2=1,'1.Inputs'!$D$38,IF(2=2,'1.Inputs'!$D$39,$E305)))*'1.Inputs'!$D$43*(1+$G305)^(2-1)-'1.Inputs'!$D$44*(1+$G305)^(2-1)-('1.Inputs'!$D$20/'1.Inputs'!$D$27+'1.Inputs'!$D$23/'1.Inputs'!$D$28))-MAX(0,((('1.Inputs'!$D$37*12*IF(2=1,'1.Inputs'!$D$38,IF(2=2,'1.Inputs'!$D$39,$E305)))*$F305*(('1.Inputs'!$D$40)+(1-'1.Inputs'!$D$40)*(1+'1.Inputs'!$D$41))*(1+$G305)^(2-1))-(('1.Inputs'!$D$37*12*IF(2=1,'1.Inputs'!$D$38,IF(2=2,'1.Inputs'!$D$39,$E305)))/(1-'1.Inputs'!$D$42)*$D305*(1+$G305)^(2-1))-('1.Inputs'!$D$37*12*IF(2=1,'1.Inputs'!$D$38,IF(2=2,'1.Inputs'!$D$39,$E305)))*'1.Inputs'!$D$43*(1+$G305)^(2-1)-'1.Inputs'!$D$44*(1+$G305)^(2-1)-('1.Inputs'!$D$20/'1.Inputs'!$D$27+'1.Inputs'!$D$23/'1.Inputs'!$D$28)))*'1.Inputs'!$D$53+('1.Inputs'!$D$20/'1.Inputs'!$D$27+'1.Inputs'!$D$23/'1.Inputs'!$D$28)-(I305-H305)</f>
        <v>247308208.20153224</v>
      </c>
      <c r="U305" s="36">
        <f ca="1">((('1.Inputs'!$D$37*12*IF(3=1,'1.Inputs'!$D$38,IF(3=2,'1.Inputs'!$D$39,$E305)))*$F305*(('1.Inputs'!$D$40)+(1-'1.Inputs'!$D$40)*(1+'1.Inputs'!$D$41))*(1+$G305)^(3-1))-(('1.Inputs'!$D$37*12*IF(3=1,'1.Inputs'!$D$38,IF(3=2,'1.Inputs'!$D$39,$E305)))/(1-'1.Inputs'!$D$42)*$D305*(1+$G305)^(3-1))-('1.Inputs'!$D$37*12*IF(3=1,'1.Inputs'!$D$38,IF(3=2,'1.Inputs'!$D$39,$E305)))*'1.Inputs'!$D$43*(1+$G305)^(3-1)-'1.Inputs'!$D$44*(1+$G305)^(3-1)-('1.Inputs'!$D$20/'1.Inputs'!$D$27+'1.Inputs'!$D$23/'1.Inputs'!$D$28))-MAX(0,((('1.Inputs'!$D$37*12*IF(3=1,'1.Inputs'!$D$38,IF(3=2,'1.Inputs'!$D$39,$E305)))*$F305*(('1.Inputs'!$D$40)+(1-'1.Inputs'!$D$40)*(1+'1.Inputs'!$D$41))*(1+$G305)^(3-1))-(('1.Inputs'!$D$37*12*IF(3=1,'1.Inputs'!$D$38,IF(3=2,'1.Inputs'!$D$39,$E305)))/(1-'1.Inputs'!$D$42)*$D305*(1+$G305)^(3-1))-('1.Inputs'!$D$37*12*IF(3=1,'1.Inputs'!$D$38,IF(3=2,'1.Inputs'!$D$39,$E305)))*'1.Inputs'!$D$43*(1+$G305)^(3-1)-'1.Inputs'!$D$44*(1+$G305)^(3-1)-('1.Inputs'!$D$20/'1.Inputs'!$D$27+'1.Inputs'!$D$23/'1.Inputs'!$D$28)))*'1.Inputs'!$D$53+('1.Inputs'!$D$20/'1.Inputs'!$D$27+'1.Inputs'!$D$23/'1.Inputs'!$D$28)-(J305-I305)</f>
        <v>601826453.07003284</v>
      </c>
      <c r="V305" s="36">
        <f ca="1">((('1.Inputs'!$D$37*12*IF(4=1,'1.Inputs'!$D$38,IF(4=2,'1.Inputs'!$D$39,$E305)))*$F305*(('1.Inputs'!$D$40)+(1-'1.Inputs'!$D$40)*(1+'1.Inputs'!$D$41))*(1+$G305)^(4-1))-(('1.Inputs'!$D$37*12*IF(4=1,'1.Inputs'!$D$38,IF(4=2,'1.Inputs'!$D$39,$E305)))/(1-'1.Inputs'!$D$42)*$D305*(1+$G305)^(4-1))-('1.Inputs'!$D$37*12*IF(4=1,'1.Inputs'!$D$38,IF(4=2,'1.Inputs'!$D$39,$E305)))*'1.Inputs'!$D$43*(1+$G305)^(4-1)-'1.Inputs'!$D$44*(1+$G305)^(4-1)-('1.Inputs'!$D$20/'1.Inputs'!$D$27+'1.Inputs'!$D$23/'1.Inputs'!$D$28))-MAX(0,((('1.Inputs'!$D$37*12*IF(4=1,'1.Inputs'!$D$38,IF(4=2,'1.Inputs'!$D$39,$E305)))*$F305*(('1.Inputs'!$D$40)+(1-'1.Inputs'!$D$40)*(1+'1.Inputs'!$D$41))*(1+$G305)^(4-1))-(('1.Inputs'!$D$37*12*IF(4=1,'1.Inputs'!$D$38,IF(4=2,'1.Inputs'!$D$39,$E305)))/(1-'1.Inputs'!$D$42)*$D305*(1+$G305)^(4-1))-('1.Inputs'!$D$37*12*IF(4=1,'1.Inputs'!$D$38,IF(4=2,'1.Inputs'!$D$39,$E305)))*'1.Inputs'!$D$43*(1+$G305)^(4-1)-'1.Inputs'!$D$44*(1+$G305)^(4-1)-('1.Inputs'!$D$20/'1.Inputs'!$D$27+'1.Inputs'!$D$23/'1.Inputs'!$D$28)))*'1.Inputs'!$D$53+('1.Inputs'!$D$20/'1.Inputs'!$D$27+'1.Inputs'!$D$23/'1.Inputs'!$D$28)-(K305-J305)</f>
        <v>840210717.29315591</v>
      </c>
      <c r="W305" s="36">
        <f ca="1">((('1.Inputs'!$D$37*12*IF(5=1,'1.Inputs'!$D$38,IF(5=2,'1.Inputs'!$D$39,$E305)))*$F305*(('1.Inputs'!$D$40)+(1-'1.Inputs'!$D$40)*(1+'1.Inputs'!$D$41))*(1+$G305)^(5-1))-(('1.Inputs'!$D$37*12*IF(5=1,'1.Inputs'!$D$38,IF(5=2,'1.Inputs'!$D$39,$E305)))/(1-'1.Inputs'!$D$42)*$D305*(1+$G305)^(5-1))-('1.Inputs'!$D$37*12*IF(5=1,'1.Inputs'!$D$38,IF(5=2,'1.Inputs'!$D$39,$E305)))*'1.Inputs'!$D$43*(1+$G305)^(5-1)-'1.Inputs'!$D$44*(1+$G305)^(5-1)-('1.Inputs'!$D$20/'1.Inputs'!$D$27+'1.Inputs'!$D$23/'1.Inputs'!$D$28))-MAX(0,((('1.Inputs'!$D$37*12*IF(5=1,'1.Inputs'!$D$38,IF(5=2,'1.Inputs'!$D$39,$E305)))*$F305*(('1.Inputs'!$D$40)+(1-'1.Inputs'!$D$40)*(1+'1.Inputs'!$D$41))*(1+$G305)^(5-1))-(('1.Inputs'!$D$37*12*IF(5=1,'1.Inputs'!$D$38,IF(5=2,'1.Inputs'!$D$39,$E305)))/(1-'1.Inputs'!$D$42)*$D305*(1+$G305)^(5-1))-('1.Inputs'!$D$37*12*IF(5=1,'1.Inputs'!$D$38,IF(5=2,'1.Inputs'!$D$39,$E305)))*'1.Inputs'!$D$43*(1+$G305)^(5-1)-'1.Inputs'!$D$44*(1+$G305)^(5-1)-('1.Inputs'!$D$20/'1.Inputs'!$D$27+'1.Inputs'!$D$23/'1.Inputs'!$D$28)))*'1.Inputs'!$D$53+('1.Inputs'!$D$20/'1.Inputs'!$D$27+'1.Inputs'!$D$23/'1.Inputs'!$D$28)-(L305-K305)</f>
        <v>877643917.49394226</v>
      </c>
      <c r="X305" s="36">
        <f ca="1">((('1.Inputs'!$D$37*12*IF(6=1,'1.Inputs'!$D$38,IF(6=2,'1.Inputs'!$D$39,$E305)))*$F305*(('1.Inputs'!$D$40)+(1-'1.Inputs'!$D$40)*(1+'1.Inputs'!$D$41))*(1+$G305)^(6-1))-(('1.Inputs'!$D$37*12*IF(6=1,'1.Inputs'!$D$38,IF(6=2,'1.Inputs'!$D$39,$E305)))/(1-'1.Inputs'!$D$42)*$D305*(1+$G305)^(6-1))-('1.Inputs'!$D$37*12*IF(6=1,'1.Inputs'!$D$38,IF(6=2,'1.Inputs'!$D$39,$E305)))*'1.Inputs'!$D$43*(1+$G305)^(6-1)-'1.Inputs'!$D$44*(1+$G305)^(6-1)-('1.Inputs'!$D$20/'1.Inputs'!$D$27+'1.Inputs'!$D$23/'1.Inputs'!$D$28))-MAX(0,((('1.Inputs'!$D$37*12*IF(6=1,'1.Inputs'!$D$38,IF(6=2,'1.Inputs'!$D$39,$E305)))*$F305*(('1.Inputs'!$D$40)+(1-'1.Inputs'!$D$40)*(1+'1.Inputs'!$D$41))*(1+$G305)^(6-1))-(('1.Inputs'!$D$37*12*IF(6=1,'1.Inputs'!$D$38,IF(6=2,'1.Inputs'!$D$39,$E305)))/(1-'1.Inputs'!$D$42)*$D305*(1+$G305)^(6-1))-('1.Inputs'!$D$37*12*IF(6=1,'1.Inputs'!$D$38,IF(6=2,'1.Inputs'!$D$39,$E305)))*'1.Inputs'!$D$43*(1+$G305)^(6-1)-'1.Inputs'!$D$44*(1+$G305)^(6-1)-('1.Inputs'!$D$20/'1.Inputs'!$D$27+'1.Inputs'!$D$23/'1.Inputs'!$D$28)))*'1.Inputs'!$D$53+('1.Inputs'!$D$20/'1.Inputs'!$D$27+'1.Inputs'!$D$23/'1.Inputs'!$D$28)-(M305-L305)</f>
        <v>916844222.22678494</v>
      </c>
      <c r="Y305" s="36">
        <f ca="1">((('1.Inputs'!$D$37*12*IF(7=1,'1.Inputs'!$D$38,IF(7=2,'1.Inputs'!$D$39,$E305)))*$F305*(('1.Inputs'!$D$40)+(1-'1.Inputs'!$D$40)*(1+'1.Inputs'!$D$41))*(1+$G305)^(7-1))-(('1.Inputs'!$D$37*12*IF(7=1,'1.Inputs'!$D$38,IF(7=2,'1.Inputs'!$D$39,$E305)))/(1-'1.Inputs'!$D$42)*$D305*(1+$G305)^(7-1))-('1.Inputs'!$D$37*12*IF(7=1,'1.Inputs'!$D$38,IF(7=2,'1.Inputs'!$D$39,$E305)))*'1.Inputs'!$D$43*(1+$G305)^(7-1)-'1.Inputs'!$D$44*(1+$G305)^(7-1)-('1.Inputs'!$D$20/'1.Inputs'!$D$27+'1.Inputs'!$D$23/'1.Inputs'!$D$28))-MAX(0,((('1.Inputs'!$D$37*12*IF(7=1,'1.Inputs'!$D$38,IF(7=2,'1.Inputs'!$D$39,$E305)))*$F305*(('1.Inputs'!$D$40)+(1-'1.Inputs'!$D$40)*(1+'1.Inputs'!$D$41))*(1+$G305)^(7-1))-(('1.Inputs'!$D$37*12*IF(7=1,'1.Inputs'!$D$38,IF(7=2,'1.Inputs'!$D$39,$E305)))/(1-'1.Inputs'!$D$42)*$D305*(1+$G305)^(7-1))-('1.Inputs'!$D$37*12*IF(7=1,'1.Inputs'!$D$38,IF(7=2,'1.Inputs'!$D$39,$E305)))*'1.Inputs'!$D$43*(1+$G305)^(7-1)-'1.Inputs'!$D$44*(1+$G305)^(7-1)-('1.Inputs'!$D$20/'1.Inputs'!$D$27+'1.Inputs'!$D$23/'1.Inputs'!$D$28)))*'1.Inputs'!$D$53+('1.Inputs'!$D$20/'1.Inputs'!$D$27+'1.Inputs'!$D$23/'1.Inputs'!$D$28)-(N305-M305)</f>
        <v>957895050.98054731</v>
      </c>
      <c r="Z305" s="36">
        <f ca="1">((('1.Inputs'!$D$37*12*IF(8=1,'1.Inputs'!$D$38,IF(8=2,'1.Inputs'!$D$39,$E305)))*$F305*(('1.Inputs'!$D$40)+(1-'1.Inputs'!$D$40)*(1+'1.Inputs'!$D$41))*(1+$G305)^(8-1))-(('1.Inputs'!$D$37*12*IF(8=1,'1.Inputs'!$D$38,IF(8=2,'1.Inputs'!$D$39,$E305)))/(1-'1.Inputs'!$D$42)*$D305*(1+$G305)^(8-1))-('1.Inputs'!$D$37*12*IF(8=1,'1.Inputs'!$D$38,IF(8=2,'1.Inputs'!$D$39,$E305)))*'1.Inputs'!$D$43*(1+$G305)^(8-1)-'1.Inputs'!$D$44*(1+$G305)^(8-1)-('1.Inputs'!$D$20/'1.Inputs'!$D$27+'1.Inputs'!$D$23/'1.Inputs'!$D$28))-MAX(0,((('1.Inputs'!$D$37*12*IF(8=1,'1.Inputs'!$D$38,IF(8=2,'1.Inputs'!$D$39,$E305)))*$F305*(('1.Inputs'!$D$40)+(1-'1.Inputs'!$D$40)*(1+'1.Inputs'!$D$41))*(1+$G305)^(8-1))-(('1.Inputs'!$D$37*12*IF(8=1,'1.Inputs'!$D$38,IF(8=2,'1.Inputs'!$D$39,$E305)))/(1-'1.Inputs'!$D$42)*$D305*(1+$G305)^(8-1))-('1.Inputs'!$D$37*12*IF(8=1,'1.Inputs'!$D$38,IF(8=2,'1.Inputs'!$D$39,$E305)))*'1.Inputs'!$D$43*(1+$G305)^(8-1)-'1.Inputs'!$D$44*(1+$G305)^(8-1)-('1.Inputs'!$D$20/'1.Inputs'!$D$27+'1.Inputs'!$D$23/'1.Inputs'!$D$28)))*'1.Inputs'!$D$53+('1.Inputs'!$D$20/'1.Inputs'!$D$27+'1.Inputs'!$D$23/'1.Inputs'!$D$28)-(O305-N305)</f>
        <v>1000883761.2177627</v>
      </c>
      <c r="AA305" s="36">
        <f ca="1">((('1.Inputs'!$D$37*12*IF(9=1,'1.Inputs'!$D$38,IF(9=2,'1.Inputs'!$D$39,$E305)))*$F305*(('1.Inputs'!$D$40)+(1-'1.Inputs'!$D$40)*(1+'1.Inputs'!$D$41))*(1+$G305)^(9-1))-(('1.Inputs'!$D$37*12*IF(9=1,'1.Inputs'!$D$38,IF(9=2,'1.Inputs'!$D$39,$E305)))/(1-'1.Inputs'!$D$42)*$D305*(1+$G305)^(9-1))-('1.Inputs'!$D$37*12*IF(9=1,'1.Inputs'!$D$38,IF(9=2,'1.Inputs'!$D$39,$E305)))*'1.Inputs'!$D$43*(1+$G305)^(9-1)-'1.Inputs'!$D$44*(1+$G305)^(9-1)-('1.Inputs'!$D$20/'1.Inputs'!$D$27+'1.Inputs'!$D$23/'1.Inputs'!$D$28))-MAX(0,((('1.Inputs'!$D$37*12*IF(9=1,'1.Inputs'!$D$38,IF(9=2,'1.Inputs'!$D$39,$E305)))*$F305*(('1.Inputs'!$D$40)+(1-'1.Inputs'!$D$40)*(1+'1.Inputs'!$D$41))*(1+$G305)^(9-1))-(('1.Inputs'!$D$37*12*IF(9=1,'1.Inputs'!$D$38,IF(9=2,'1.Inputs'!$D$39,$E305)))/(1-'1.Inputs'!$D$42)*$D305*(1+$G305)^(9-1))-('1.Inputs'!$D$37*12*IF(9=1,'1.Inputs'!$D$38,IF(9=2,'1.Inputs'!$D$39,$E305)))*'1.Inputs'!$D$43*(1+$G305)^(9-1)-'1.Inputs'!$D$44*(1+$G305)^(9-1)-('1.Inputs'!$D$20/'1.Inputs'!$D$27+'1.Inputs'!$D$23/'1.Inputs'!$D$28)))*'1.Inputs'!$D$53+('1.Inputs'!$D$20/'1.Inputs'!$D$27+'1.Inputs'!$D$23/'1.Inputs'!$D$28)-(P305-O305)</f>
        <v>1045901834.2740805</v>
      </c>
      <c r="AB305" s="36">
        <f ca="1">((('1.Inputs'!$D$37*12*IF(10=1,'1.Inputs'!$D$38,IF(10=2,'1.Inputs'!$D$39,$E305)))*$F305*(('1.Inputs'!$D$40)+(1-'1.Inputs'!$D$40)*(1+'1.Inputs'!$D$41))*(1+$G305)^(10-1))-(('1.Inputs'!$D$37*12*IF(10=1,'1.Inputs'!$D$38,IF(10=2,'1.Inputs'!$D$39,$E305)))/(1-'1.Inputs'!$D$42)*$D305*(1+$G305)^(10-1))-('1.Inputs'!$D$37*12*IF(10=1,'1.Inputs'!$D$38,IF(10=2,'1.Inputs'!$D$39,$E305)))*'1.Inputs'!$D$43*(1+$G305)^(10-1)-'1.Inputs'!$D$44*(1+$G305)^(10-1)-('1.Inputs'!$D$20/'1.Inputs'!$D$27+'1.Inputs'!$D$23/'1.Inputs'!$D$28))-MAX(0,((('1.Inputs'!$D$37*12*IF(10=1,'1.Inputs'!$D$38,IF(10=2,'1.Inputs'!$D$39,$E305)))*$F305*(('1.Inputs'!$D$40)+(1-'1.Inputs'!$D$40)*(1+'1.Inputs'!$D$41))*(1+$G305)^(10-1))-(('1.Inputs'!$D$37*12*IF(10=1,'1.Inputs'!$D$38,IF(10=2,'1.Inputs'!$D$39,$E305)))/(1-'1.Inputs'!$D$42)*$D305*(1+$G305)^(10-1))-('1.Inputs'!$D$37*12*IF(10=1,'1.Inputs'!$D$38,IF(10=2,'1.Inputs'!$D$39,$E305)))*'1.Inputs'!$D$43*(1+$G305)^(10-1)-'1.Inputs'!$D$44*(1+$G305)^(10-1)-('1.Inputs'!$D$20/'1.Inputs'!$D$27+'1.Inputs'!$D$23/'1.Inputs'!$D$28)))*'1.Inputs'!$D$53+('1.Inputs'!$D$20/'1.Inputs'!$D$27+'1.Inputs'!$D$23/'1.Inputs'!$D$28)-(Q305-P305)+(('1.Inputs'!$D$20+'1.Inputs'!$D$23-('1.Inputs'!$D$20/'1.Inputs'!$D$27+'1.Inputs'!$D$23/'1.Inputs'!$D$28)*'1.Inputs'!$D$10)*'1.Inputs'!$D$60+'1.Inputs'!$D$19*'1.Inputs'!$D$59+Q305)</f>
        <v>3849673000.3204179</v>
      </c>
      <c r="AC305" s="36">
        <f ca="1">S305-AC$13-AC$14+MIN(AC$13,MAX(0,((('1.Inputs'!$D$37*12*IF(1=1,'1.Inputs'!$D$38,IF(1=2,'1.Inputs'!$D$39,$E305)))*$F305*(('1.Inputs'!$D$40)+(1-'1.Inputs'!$D$40)*(1+'1.Inputs'!$D$41))*(1+$G305)^(1-1))-(('1.Inputs'!$D$37*12*IF(1=1,'1.Inputs'!$D$38,IF(1=2,'1.Inputs'!$D$39,$E305)))/(1-'1.Inputs'!$D$42)*$D305*(1+$G305)^(1-1))-('1.Inputs'!$D$37*12*IF(1=1,'1.Inputs'!$D$38,IF(1=2,'1.Inputs'!$D$39,$E305)))*'1.Inputs'!$D$43*(1+$G305)^(1-1)-'1.Inputs'!$D$44*(1+$G305)^(1-1)-('1.Inputs'!$D$20/'1.Inputs'!$D$27+'1.Inputs'!$D$23/'1.Inputs'!$D$28))))*'1.Inputs'!$D$53</f>
        <v>-646668358.3906939</v>
      </c>
      <c r="AD305" s="36">
        <f ca="1">T305-AD$13-AD$14+MIN(AD$13,MAX(0,((('1.Inputs'!$D$37*12*IF(2=1,'1.Inputs'!$D$38,IF(2=2,'1.Inputs'!$D$39,$E305)))*$F305*(('1.Inputs'!$D$40)+(1-'1.Inputs'!$D$40)*(1+'1.Inputs'!$D$41))*(1+$G305)^(2-1))-(('1.Inputs'!$D$37*12*IF(2=1,'1.Inputs'!$D$38,IF(2=2,'1.Inputs'!$D$39,$E305)))/(1-'1.Inputs'!$D$42)*$D305*(1+$G305)^(2-1))-('1.Inputs'!$D$37*12*IF(2=1,'1.Inputs'!$D$38,IF(2=2,'1.Inputs'!$D$39,$E305)))*'1.Inputs'!$D$43*(1+$G305)^(2-1)-'1.Inputs'!$D$44*(1+$G305)^(2-1)-('1.Inputs'!$D$20/'1.Inputs'!$D$27+'1.Inputs'!$D$23/'1.Inputs'!$D$28))))*'1.Inputs'!$D$53</f>
        <v>151368208.20153224</v>
      </c>
      <c r="AE305" s="36">
        <f ca="1">U305-AE$13-AE$14+MIN(AE$13,MAX(0,((('1.Inputs'!$D$37*12*IF(3=1,'1.Inputs'!$D$38,IF(3=2,'1.Inputs'!$D$39,$E305)))*$F305*(('1.Inputs'!$D$40)+(1-'1.Inputs'!$D$40)*(1+'1.Inputs'!$D$41))*(1+$G305)^(3-1))-(('1.Inputs'!$D$37*12*IF(3=1,'1.Inputs'!$D$38,IF(3=2,'1.Inputs'!$D$39,$E305)))/(1-'1.Inputs'!$D$42)*$D305*(1+$G305)^(3-1))-('1.Inputs'!$D$37*12*IF(3=1,'1.Inputs'!$D$38,IF(3=2,'1.Inputs'!$D$39,$E305)))*'1.Inputs'!$D$43*(1+$G305)^(3-1)-'1.Inputs'!$D$44*(1+$G305)^(3-1)-('1.Inputs'!$D$20/'1.Inputs'!$D$27+'1.Inputs'!$D$23/'1.Inputs'!$D$28))))*'1.Inputs'!$D$53</f>
        <v>259886453.07003284</v>
      </c>
      <c r="AF305" s="36">
        <f ca="1">V305-AF$13-AF$14+MIN(AF$13,MAX(0,((('1.Inputs'!$D$37*12*IF(4=1,'1.Inputs'!$D$38,IF(4=2,'1.Inputs'!$D$39,$E305)))*$F305*(('1.Inputs'!$D$40)+(1-'1.Inputs'!$D$40)*(1+'1.Inputs'!$D$41))*(1+$G305)^(4-1))-(('1.Inputs'!$D$37*12*IF(4=1,'1.Inputs'!$D$38,IF(4=2,'1.Inputs'!$D$39,$E305)))/(1-'1.Inputs'!$D$42)*$D305*(1+$G305)^(4-1))-('1.Inputs'!$D$37*12*IF(4=1,'1.Inputs'!$D$38,IF(4=2,'1.Inputs'!$D$39,$E305)))*'1.Inputs'!$D$43*(1+$G305)^(4-1)-'1.Inputs'!$D$44*(1+$G305)^(4-1)-('1.Inputs'!$D$20/'1.Inputs'!$D$27+'1.Inputs'!$D$23/'1.Inputs'!$D$28))))*'1.Inputs'!$D$53</f>
        <v>517458717.29315591</v>
      </c>
      <c r="AG305" s="36">
        <f ca="1">W305-AG$13-AG$14+MIN(AG$13,MAX(0,((('1.Inputs'!$D$37*12*IF(5=1,'1.Inputs'!$D$38,IF(5=2,'1.Inputs'!$D$39,$E305)))*$F305*(('1.Inputs'!$D$40)+(1-'1.Inputs'!$D$40)*(1+'1.Inputs'!$D$41))*(1+$G305)^(5-1))-(('1.Inputs'!$D$37*12*IF(5=1,'1.Inputs'!$D$38,IF(5=2,'1.Inputs'!$D$39,$E305)))/(1-'1.Inputs'!$D$42)*$D305*(1+$G305)^(5-1))-('1.Inputs'!$D$37*12*IF(5=1,'1.Inputs'!$D$38,IF(5=2,'1.Inputs'!$D$39,$E305)))*'1.Inputs'!$D$43*(1+$G305)^(5-1)-'1.Inputs'!$D$44*(1+$G305)^(5-1)-('1.Inputs'!$D$20/'1.Inputs'!$D$27+'1.Inputs'!$D$23/'1.Inputs'!$D$28))))*'1.Inputs'!$D$53</f>
        <v>574079917.49394226</v>
      </c>
      <c r="AH305" s="36">
        <f ca="1">X305-AH$13-AH$14+MIN(AH$13,MAX(0,((('1.Inputs'!$D$37*12*IF(6=1,'1.Inputs'!$D$38,IF(6=2,'1.Inputs'!$D$39,$E305)))*$F305*(('1.Inputs'!$D$40)+(1-'1.Inputs'!$D$40)*(1+'1.Inputs'!$D$41))*(1+$G305)^(6-1))-(('1.Inputs'!$D$37*12*IF(6=1,'1.Inputs'!$D$38,IF(6=2,'1.Inputs'!$D$39,$E305)))/(1-'1.Inputs'!$D$42)*$D305*(1+$G305)^(6-1))-('1.Inputs'!$D$37*12*IF(6=1,'1.Inputs'!$D$38,IF(6=2,'1.Inputs'!$D$39,$E305)))*'1.Inputs'!$D$43*(1+$G305)^(6-1)-'1.Inputs'!$D$44*(1+$G305)^(6-1)-('1.Inputs'!$D$20/'1.Inputs'!$D$27+'1.Inputs'!$D$23/'1.Inputs'!$D$28))))*'1.Inputs'!$D$53</f>
        <v>632468222.22678494</v>
      </c>
      <c r="AI305" s="36">
        <f ca="1">Y305-AI$13-AI$14+MIN(AI$13,MAX(0,((('1.Inputs'!$D$37*12*IF(7=1,'1.Inputs'!$D$38,IF(7=2,'1.Inputs'!$D$39,$E305)))*$F305*(('1.Inputs'!$D$40)+(1-'1.Inputs'!$D$40)*(1+'1.Inputs'!$D$41))*(1+$G305)^(7-1))-(('1.Inputs'!$D$37*12*IF(7=1,'1.Inputs'!$D$38,IF(7=2,'1.Inputs'!$D$39,$E305)))/(1-'1.Inputs'!$D$42)*$D305*(1+$G305)^(7-1))-('1.Inputs'!$D$37*12*IF(7=1,'1.Inputs'!$D$38,IF(7=2,'1.Inputs'!$D$39,$E305)))*'1.Inputs'!$D$43*(1+$G305)^(7-1)-'1.Inputs'!$D$44*(1+$G305)^(7-1)-('1.Inputs'!$D$20/'1.Inputs'!$D$27+'1.Inputs'!$D$23/'1.Inputs'!$D$28))))*'1.Inputs'!$D$53</f>
        <v>692707050.98054731</v>
      </c>
      <c r="AJ305" s="36">
        <f ca="1">Z305-AJ$13-AJ$14+MIN(AJ$13,MAX(0,((('1.Inputs'!$D$37*12*IF(8=1,'1.Inputs'!$D$38,IF(8=2,'1.Inputs'!$D$39,$E305)))*$F305*(('1.Inputs'!$D$40)+(1-'1.Inputs'!$D$40)*(1+'1.Inputs'!$D$41))*(1+$G305)^(8-1))-(('1.Inputs'!$D$37*12*IF(8=1,'1.Inputs'!$D$38,IF(8=2,'1.Inputs'!$D$39,$E305)))/(1-'1.Inputs'!$D$42)*$D305*(1+$G305)^(8-1))-('1.Inputs'!$D$37*12*IF(8=1,'1.Inputs'!$D$38,IF(8=2,'1.Inputs'!$D$39,$E305)))*'1.Inputs'!$D$43*(1+$G305)^(8-1)-'1.Inputs'!$D$44*(1+$G305)^(8-1)-('1.Inputs'!$D$20/'1.Inputs'!$D$27+'1.Inputs'!$D$23/'1.Inputs'!$D$28))))*'1.Inputs'!$D$53</f>
        <v>1000883761.2177627</v>
      </c>
      <c r="AK305" s="36">
        <f ca="1">AA305-AK$13-AK$14+MIN(AK$13,MAX(0,((('1.Inputs'!$D$37*12*IF(9=1,'1.Inputs'!$D$38,IF(9=2,'1.Inputs'!$D$39,$E305)))*$F305*(('1.Inputs'!$D$40)+(1-'1.Inputs'!$D$40)*(1+'1.Inputs'!$D$41))*(1+$G305)^(9-1))-(('1.Inputs'!$D$37*12*IF(9=1,'1.Inputs'!$D$38,IF(9=2,'1.Inputs'!$D$39,$E305)))/(1-'1.Inputs'!$D$42)*$D305*(1+$G305)^(9-1))-('1.Inputs'!$D$37*12*IF(9=1,'1.Inputs'!$D$38,IF(9=2,'1.Inputs'!$D$39,$E305)))*'1.Inputs'!$D$43*(1+$G305)^(9-1)-'1.Inputs'!$D$44*(1+$G305)^(9-1)-('1.Inputs'!$D$20/'1.Inputs'!$D$27+'1.Inputs'!$D$23/'1.Inputs'!$D$28))))*'1.Inputs'!$D$53</f>
        <v>1045901834.2740805</v>
      </c>
      <c r="AL305" s="36">
        <f ca="1">AB305-AL$13-AL$14+MIN(AL$13,MAX(0,((('1.Inputs'!$D$37*12*IF(10=1,'1.Inputs'!$D$38,IF(10=2,'1.Inputs'!$D$39,$E305)))*$F305*(('1.Inputs'!$D$40)+(1-'1.Inputs'!$D$40)*(1+'1.Inputs'!$D$41))*(1+$G305)^(10-1))-(('1.Inputs'!$D$37*12*IF(10=1,'1.Inputs'!$D$38,IF(10=2,'1.Inputs'!$D$39,$E305)))/(1-'1.Inputs'!$D$42)*$D305*(1+$G305)^(10-1))-('1.Inputs'!$D$37*12*IF(10=1,'1.Inputs'!$D$38,IF(10=2,'1.Inputs'!$D$39,$E305)))*'1.Inputs'!$D$43*(1+$G305)^(10-1)-'1.Inputs'!$D$44*(1+$G305)^(10-1)-('1.Inputs'!$D$20/'1.Inputs'!$D$27+'1.Inputs'!$D$23/'1.Inputs'!$D$28))))*'1.Inputs'!$D$53+'1.Inputs'!$D$35</f>
        <v>4649673000.3204174</v>
      </c>
      <c r="AM305" s="48">
        <f ca="1">R305+NPV('1.Inputs'!$D$55,S305:AB305)</f>
        <v>2067470981.2101016</v>
      </c>
      <c r="AN305" s="48">
        <f ca="1">-('1.Inputs'!$D$24*(1-'1.Inputs'!$D$31)+'1.Inputs'!$D$35)+NPV('1.Inputs'!$D$54,AC305:AL305)</f>
        <v>458905999.25923562</v>
      </c>
      <c r="AO305" s="36">
        <f t="shared" ca="1" si="37"/>
        <v>-3.7312219403163542</v>
      </c>
      <c r="AP305" s="36">
        <f t="shared" ca="1" si="38"/>
        <v>1.5290306226372785</v>
      </c>
      <c r="AQ305" s="36">
        <f ca="1">'1.Inputs'!$D$35+MIN(SUM($AC305:AC305),SUM($AC305:AD305),SUM($AC305:AE305),SUM($AC305:AF305),SUM($AC305:AG305),SUM($AC305:AH305),SUM($AC305:AI305),SUM($AC305:AJ305),SUM($AC305:AK305),SUM($AC305:AL305))</f>
        <v>153331641.6093061</v>
      </c>
      <c r="AR305" s="36">
        <f ca="1">IF(AP305&lt;'1.Inputs'!$D$57,1,0)</f>
        <v>0</v>
      </c>
      <c r="AS305" s="36">
        <f t="shared" ca="1" si="39"/>
        <v>0</v>
      </c>
    </row>
    <row r="306" spans="2:45" ht="15" customHeight="1" x14ac:dyDescent="0.25">
      <c r="B306" s="36">
        <v>291</v>
      </c>
      <c r="C306" s="36">
        <f t="shared" ca="1" si="32"/>
        <v>0.14834932716524163</v>
      </c>
      <c r="D306" s="36">
        <f t="shared" ca="1" si="33"/>
        <v>19047.989161146226</v>
      </c>
      <c r="E306" s="47">
        <f t="shared" ca="1" si="34"/>
        <v>0.76996804839677158</v>
      </c>
      <c r="F306" s="36">
        <f t="shared" ca="1" si="35"/>
        <v>32068.330294203985</v>
      </c>
      <c r="G306" s="36">
        <f t="shared" ca="1" si="36"/>
        <v>5.856930197098531E-2</v>
      </c>
      <c r="H306" s="36">
        <f ca="1">((('1.Inputs'!$D$37*12*IF(1=1,'1.Inputs'!$D$38,IF(1=2,'1.Inputs'!$D$39,$E306)))*$F306*(('1.Inputs'!$D$40)+(1-'1.Inputs'!$D$40)*(1+'1.Inputs'!$D$41))*(1+$G306)^(1-1))*'1.Inputs'!$D$47+(('1.Inputs'!$D$37*12*IF(1=1,'1.Inputs'!$D$38,IF(1=2,'1.Inputs'!$D$39,$E306)))/(1-'1.Inputs'!$D$42)*$D306*(1+$G306)^(1-1))*('1.Inputs'!$D$48-'1.Inputs'!$D$49))/'1.Inputs'!$D$51</f>
        <v>844097373.05127323</v>
      </c>
      <c r="I306" s="36">
        <f ca="1">((('1.Inputs'!$D$37*12*IF(2=1,'1.Inputs'!$D$38,IF(2=2,'1.Inputs'!$D$39,$E306)))*$F306*(('1.Inputs'!$D$40)+(1-'1.Inputs'!$D$40)*(1+'1.Inputs'!$D$41))*(1+$G306)^(2-1))*'1.Inputs'!$D$47+(('1.Inputs'!$D$37*12*IF(2=1,'1.Inputs'!$D$38,IF(2=2,'1.Inputs'!$D$39,$E306)))/(1-'1.Inputs'!$D$42)*$D306*(1+$G306)^(2-1))*('1.Inputs'!$D$48-'1.Inputs'!$D$49))/'1.Inputs'!$D$51</f>
        <v>1250949793.7810004</v>
      </c>
      <c r="J306" s="36">
        <f ca="1">((('1.Inputs'!$D$37*12*IF(3=1,'1.Inputs'!$D$38,IF(3=2,'1.Inputs'!$D$39,$E306)))*$F306*(('1.Inputs'!$D$40)+(1-'1.Inputs'!$D$40)*(1+'1.Inputs'!$D$41))*(1+$G306)^(3-1))*'1.Inputs'!$D$47+(('1.Inputs'!$D$37*12*IF(3=1,'1.Inputs'!$D$38,IF(3=2,'1.Inputs'!$D$39,$E306)))/(1-'1.Inputs'!$D$42)*$D306*(1+$G306)^(3-1))*('1.Inputs'!$D$48-'1.Inputs'!$D$49))/'1.Inputs'!$D$51</f>
        <v>1456578310.9213233</v>
      </c>
      <c r="K306" s="36">
        <f ca="1">((('1.Inputs'!$D$37*12*IF(4=1,'1.Inputs'!$D$38,IF(4=2,'1.Inputs'!$D$39,$E306)))*$F306*(('1.Inputs'!$D$40)+(1-'1.Inputs'!$D$40)*(1+'1.Inputs'!$D$41))*(1+$G306)^(4-1))*'1.Inputs'!$D$47+(('1.Inputs'!$D$37*12*IF(4=1,'1.Inputs'!$D$38,IF(4=2,'1.Inputs'!$D$39,$E306)))/(1-'1.Inputs'!$D$42)*$D306*(1+$G306)^(4-1))*('1.Inputs'!$D$48-'1.Inputs'!$D$49))/'1.Inputs'!$D$51</f>
        <v>1541889085.8580625</v>
      </c>
      <c r="L306" s="36">
        <f ca="1">((('1.Inputs'!$D$37*12*IF(5=1,'1.Inputs'!$D$38,IF(5=2,'1.Inputs'!$D$39,$E306)))*$F306*(('1.Inputs'!$D$40)+(1-'1.Inputs'!$D$40)*(1+'1.Inputs'!$D$41))*(1+$G306)^(5-1))*'1.Inputs'!$D$47+(('1.Inputs'!$D$37*12*IF(5=1,'1.Inputs'!$D$38,IF(5=2,'1.Inputs'!$D$39,$E306)))/(1-'1.Inputs'!$D$42)*$D306*(1+$G306)^(5-1))*('1.Inputs'!$D$48-'1.Inputs'!$D$49))/'1.Inputs'!$D$51</f>
        <v>1632196453.3334501</v>
      </c>
      <c r="M306" s="36">
        <f ca="1">((('1.Inputs'!$D$37*12*IF(6=1,'1.Inputs'!$D$38,IF(6=2,'1.Inputs'!$D$39,$E306)))*$F306*(('1.Inputs'!$D$40)+(1-'1.Inputs'!$D$40)*(1+'1.Inputs'!$D$41))*(1+$G306)^(6-1))*'1.Inputs'!$D$47+(('1.Inputs'!$D$37*12*IF(6=1,'1.Inputs'!$D$38,IF(6=2,'1.Inputs'!$D$39,$E306)))/(1-'1.Inputs'!$D$42)*$D306*(1+$G306)^(6-1))*('1.Inputs'!$D$48-'1.Inputs'!$D$49))/'1.Inputs'!$D$51</f>
        <v>1727793060.2847083</v>
      </c>
      <c r="N306" s="36">
        <f ca="1">((('1.Inputs'!$D$37*12*IF(7=1,'1.Inputs'!$D$38,IF(7=2,'1.Inputs'!$D$39,$E306)))*$F306*(('1.Inputs'!$D$40)+(1-'1.Inputs'!$D$40)*(1+'1.Inputs'!$D$41))*(1+$G306)^(7-1))*'1.Inputs'!$D$47+(('1.Inputs'!$D$37*12*IF(7=1,'1.Inputs'!$D$38,IF(7=2,'1.Inputs'!$D$39,$E306)))/(1-'1.Inputs'!$D$42)*$D306*(1+$G306)^(7-1))*('1.Inputs'!$D$48-'1.Inputs'!$D$49))/'1.Inputs'!$D$51</f>
        <v>1828988693.7758965</v>
      </c>
      <c r="O306" s="36">
        <f ca="1">((('1.Inputs'!$D$37*12*IF(8=1,'1.Inputs'!$D$38,IF(8=2,'1.Inputs'!$D$39,$E306)))*$F306*(('1.Inputs'!$D$40)+(1-'1.Inputs'!$D$40)*(1+'1.Inputs'!$D$41))*(1+$G306)^(8-1))*'1.Inputs'!$D$47+(('1.Inputs'!$D$37*12*IF(8=1,'1.Inputs'!$D$38,IF(8=2,'1.Inputs'!$D$39,$E306)))/(1-'1.Inputs'!$D$42)*$D306*(1+$G306)^(8-1))*('1.Inputs'!$D$48-'1.Inputs'!$D$49))/'1.Inputs'!$D$51</f>
        <v>1936111284.8831747</v>
      </c>
      <c r="P306" s="36">
        <f ca="1">((('1.Inputs'!$D$37*12*IF(9=1,'1.Inputs'!$D$38,IF(9=2,'1.Inputs'!$D$39,$E306)))*$F306*(('1.Inputs'!$D$40)+(1-'1.Inputs'!$D$40)*(1+'1.Inputs'!$D$41))*(1+$G306)^(9-1))*'1.Inputs'!$D$47+(('1.Inputs'!$D$37*12*IF(9=1,'1.Inputs'!$D$38,IF(9=2,'1.Inputs'!$D$39,$E306)))/(1-'1.Inputs'!$D$42)*$D306*(1+$G306)^(9-1))*('1.Inputs'!$D$48-'1.Inputs'!$D$49))/'1.Inputs'!$D$51</f>
        <v>2049507971.3769298</v>
      </c>
      <c r="Q306" s="36">
        <f ca="1">((('1.Inputs'!$D$37*12*IF(10=1,'1.Inputs'!$D$38,IF(10=2,'1.Inputs'!$D$39,$E306)))*$F306*(('1.Inputs'!$D$40)+(1-'1.Inputs'!$D$40)*(1+'1.Inputs'!$D$41))*(1+$G306)^(10-1))*'1.Inputs'!$D$47+(('1.Inputs'!$D$37*12*IF(10=1,'1.Inputs'!$D$38,IF(10=2,'1.Inputs'!$D$39,$E306)))/(1-'1.Inputs'!$D$42)*$D306*(1+$G306)^(10-1))*('1.Inputs'!$D$48-'1.Inputs'!$D$49))/'1.Inputs'!$D$51</f>
        <v>2169546222.6444473</v>
      </c>
      <c r="R306" s="36">
        <f>-'1.Inputs'!$D$24</f>
        <v>-2050000000</v>
      </c>
      <c r="S306" s="36">
        <f ca="1">((('1.Inputs'!$D$37*12*IF(1=1,'1.Inputs'!$D$38,IF(1=2,'1.Inputs'!$D$39,$E306)))*$F306*(('1.Inputs'!$D$40)+(1-'1.Inputs'!$D$40)*(1+'1.Inputs'!$D$41))*(1+$G306)^(1-1))-(('1.Inputs'!$D$37*12*IF(1=1,'1.Inputs'!$D$38,IF(1=2,'1.Inputs'!$D$39,$E306)))/(1-'1.Inputs'!$D$42)*$D306*(1+$G306)^(1-1))-('1.Inputs'!$D$37*12*IF(1=1,'1.Inputs'!$D$38,IF(1=2,'1.Inputs'!$D$39,$E306)))*'1.Inputs'!$D$43*(1+$G306)^(1-1)-'1.Inputs'!$D$44*(1+$G306)^(1-1)-('1.Inputs'!$D$20/'1.Inputs'!$D$27+'1.Inputs'!$D$23/'1.Inputs'!$D$28))-MAX(0,((('1.Inputs'!$D$37*12*IF(1=1,'1.Inputs'!$D$38,IF(1=2,'1.Inputs'!$D$39,$E306)))*$F306*(('1.Inputs'!$D$40)+(1-'1.Inputs'!$D$40)*(1+'1.Inputs'!$D$41))*(1+$G306)^(1-1))-(('1.Inputs'!$D$37*12*IF(1=1,'1.Inputs'!$D$38,IF(1=2,'1.Inputs'!$D$39,$E306)))/(1-'1.Inputs'!$D$42)*$D306*(1+$G306)^(1-1))-('1.Inputs'!$D$37*12*IF(1=1,'1.Inputs'!$D$38,IF(1=2,'1.Inputs'!$D$39,$E306)))*'1.Inputs'!$D$43*(1+$G306)^(1-1)-'1.Inputs'!$D$44*(1+$G306)^(1-1)-('1.Inputs'!$D$20/'1.Inputs'!$D$27+'1.Inputs'!$D$23/'1.Inputs'!$D$28)))*'1.Inputs'!$D$53+('1.Inputs'!$D$20/'1.Inputs'!$D$27+'1.Inputs'!$D$23/'1.Inputs'!$D$28)-H306</f>
        <v>-448319987.92174309</v>
      </c>
      <c r="T306" s="36">
        <f ca="1">((('1.Inputs'!$D$37*12*IF(2=1,'1.Inputs'!$D$38,IF(2=2,'1.Inputs'!$D$39,$E306)))*$F306*(('1.Inputs'!$D$40)+(1-'1.Inputs'!$D$40)*(1+'1.Inputs'!$D$41))*(1+$G306)^(2-1))-(('1.Inputs'!$D$37*12*IF(2=1,'1.Inputs'!$D$38,IF(2=2,'1.Inputs'!$D$39,$E306)))/(1-'1.Inputs'!$D$42)*$D306*(1+$G306)^(2-1))-('1.Inputs'!$D$37*12*IF(2=1,'1.Inputs'!$D$38,IF(2=2,'1.Inputs'!$D$39,$E306)))*'1.Inputs'!$D$43*(1+$G306)^(2-1)-'1.Inputs'!$D$44*(1+$G306)^(2-1)-('1.Inputs'!$D$20/'1.Inputs'!$D$27+'1.Inputs'!$D$23/'1.Inputs'!$D$28))-MAX(0,((('1.Inputs'!$D$37*12*IF(2=1,'1.Inputs'!$D$38,IF(2=2,'1.Inputs'!$D$39,$E306)))*$F306*(('1.Inputs'!$D$40)+(1-'1.Inputs'!$D$40)*(1+'1.Inputs'!$D$41))*(1+$G306)^(2-1))-(('1.Inputs'!$D$37*12*IF(2=1,'1.Inputs'!$D$38,IF(2=2,'1.Inputs'!$D$39,$E306)))/(1-'1.Inputs'!$D$42)*$D306*(1+$G306)^(2-1))-('1.Inputs'!$D$37*12*IF(2=1,'1.Inputs'!$D$38,IF(2=2,'1.Inputs'!$D$39,$E306)))*'1.Inputs'!$D$43*(1+$G306)^(2-1)-'1.Inputs'!$D$44*(1+$G306)^(2-1)-('1.Inputs'!$D$20/'1.Inputs'!$D$27+'1.Inputs'!$D$23/'1.Inputs'!$D$28)))*'1.Inputs'!$D$53+('1.Inputs'!$D$20/'1.Inputs'!$D$27+'1.Inputs'!$D$23/'1.Inputs'!$D$28)-(I306-H306)</f>
        <v>404619343.04355896</v>
      </c>
      <c r="U306" s="36">
        <f ca="1">((('1.Inputs'!$D$37*12*IF(3=1,'1.Inputs'!$D$38,IF(3=2,'1.Inputs'!$D$39,$E306)))*$F306*(('1.Inputs'!$D$40)+(1-'1.Inputs'!$D$40)*(1+'1.Inputs'!$D$41))*(1+$G306)^(3-1))-(('1.Inputs'!$D$37*12*IF(3=1,'1.Inputs'!$D$38,IF(3=2,'1.Inputs'!$D$39,$E306)))/(1-'1.Inputs'!$D$42)*$D306*(1+$G306)^(3-1))-('1.Inputs'!$D$37*12*IF(3=1,'1.Inputs'!$D$38,IF(3=2,'1.Inputs'!$D$39,$E306)))*'1.Inputs'!$D$43*(1+$G306)^(3-1)-'1.Inputs'!$D$44*(1+$G306)^(3-1)-('1.Inputs'!$D$20/'1.Inputs'!$D$27+'1.Inputs'!$D$23/'1.Inputs'!$D$28))-MAX(0,((('1.Inputs'!$D$37*12*IF(3=1,'1.Inputs'!$D$38,IF(3=2,'1.Inputs'!$D$39,$E306)))*$F306*(('1.Inputs'!$D$40)+(1-'1.Inputs'!$D$40)*(1+'1.Inputs'!$D$41))*(1+$G306)^(3-1))-(('1.Inputs'!$D$37*12*IF(3=1,'1.Inputs'!$D$38,IF(3=2,'1.Inputs'!$D$39,$E306)))/(1-'1.Inputs'!$D$42)*$D306*(1+$G306)^(3-1))-('1.Inputs'!$D$37*12*IF(3=1,'1.Inputs'!$D$38,IF(3=2,'1.Inputs'!$D$39,$E306)))*'1.Inputs'!$D$43*(1+$G306)^(3-1)-'1.Inputs'!$D$44*(1+$G306)^(3-1)-('1.Inputs'!$D$20/'1.Inputs'!$D$27+'1.Inputs'!$D$23/'1.Inputs'!$D$28)))*'1.Inputs'!$D$53+('1.Inputs'!$D$20/'1.Inputs'!$D$27+'1.Inputs'!$D$23/'1.Inputs'!$D$28)-(J306-I306)</f>
        <v>796987788.38259351</v>
      </c>
      <c r="V306" s="36">
        <f ca="1">((('1.Inputs'!$D$37*12*IF(4=1,'1.Inputs'!$D$38,IF(4=2,'1.Inputs'!$D$39,$E306)))*$F306*(('1.Inputs'!$D$40)+(1-'1.Inputs'!$D$40)*(1+'1.Inputs'!$D$41))*(1+$G306)^(4-1))-(('1.Inputs'!$D$37*12*IF(4=1,'1.Inputs'!$D$38,IF(4=2,'1.Inputs'!$D$39,$E306)))/(1-'1.Inputs'!$D$42)*$D306*(1+$G306)^(4-1))-('1.Inputs'!$D$37*12*IF(4=1,'1.Inputs'!$D$38,IF(4=2,'1.Inputs'!$D$39,$E306)))*'1.Inputs'!$D$43*(1+$G306)^(4-1)-'1.Inputs'!$D$44*(1+$G306)^(4-1)-('1.Inputs'!$D$20/'1.Inputs'!$D$27+'1.Inputs'!$D$23/'1.Inputs'!$D$28))-MAX(0,((('1.Inputs'!$D$37*12*IF(4=1,'1.Inputs'!$D$38,IF(4=2,'1.Inputs'!$D$39,$E306)))*$F306*(('1.Inputs'!$D$40)+(1-'1.Inputs'!$D$40)*(1+'1.Inputs'!$D$41))*(1+$G306)^(4-1))-(('1.Inputs'!$D$37*12*IF(4=1,'1.Inputs'!$D$38,IF(4=2,'1.Inputs'!$D$39,$E306)))/(1-'1.Inputs'!$D$42)*$D306*(1+$G306)^(4-1))-('1.Inputs'!$D$37*12*IF(4=1,'1.Inputs'!$D$38,IF(4=2,'1.Inputs'!$D$39,$E306)))*'1.Inputs'!$D$43*(1+$G306)^(4-1)-'1.Inputs'!$D$44*(1+$G306)^(4-1)-('1.Inputs'!$D$20/'1.Inputs'!$D$27+'1.Inputs'!$D$23/'1.Inputs'!$D$28)))*'1.Inputs'!$D$53+('1.Inputs'!$D$20/'1.Inputs'!$D$27+'1.Inputs'!$D$23/'1.Inputs'!$D$28)-(K306-J306)</f>
        <v>973260668.22725368</v>
      </c>
      <c r="W306" s="36">
        <f ca="1">((('1.Inputs'!$D$37*12*IF(5=1,'1.Inputs'!$D$38,IF(5=2,'1.Inputs'!$D$39,$E306)))*$F306*(('1.Inputs'!$D$40)+(1-'1.Inputs'!$D$40)*(1+'1.Inputs'!$D$41))*(1+$G306)^(5-1))-(('1.Inputs'!$D$37*12*IF(5=1,'1.Inputs'!$D$38,IF(5=2,'1.Inputs'!$D$39,$E306)))/(1-'1.Inputs'!$D$42)*$D306*(1+$G306)^(5-1))-('1.Inputs'!$D$37*12*IF(5=1,'1.Inputs'!$D$38,IF(5=2,'1.Inputs'!$D$39,$E306)))*'1.Inputs'!$D$43*(1+$G306)^(5-1)-'1.Inputs'!$D$44*(1+$G306)^(5-1)-('1.Inputs'!$D$20/'1.Inputs'!$D$27+'1.Inputs'!$D$23/'1.Inputs'!$D$28))-MAX(0,((('1.Inputs'!$D$37*12*IF(5=1,'1.Inputs'!$D$38,IF(5=2,'1.Inputs'!$D$39,$E306)))*$F306*(('1.Inputs'!$D$40)+(1-'1.Inputs'!$D$40)*(1+'1.Inputs'!$D$41))*(1+$G306)^(5-1))-(('1.Inputs'!$D$37*12*IF(5=1,'1.Inputs'!$D$38,IF(5=2,'1.Inputs'!$D$39,$E306)))/(1-'1.Inputs'!$D$42)*$D306*(1+$G306)^(5-1))-('1.Inputs'!$D$37*12*IF(5=1,'1.Inputs'!$D$38,IF(5=2,'1.Inputs'!$D$39,$E306)))*'1.Inputs'!$D$43*(1+$G306)^(5-1)-'1.Inputs'!$D$44*(1+$G306)^(5-1)-('1.Inputs'!$D$20/'1.Inputs'!$D$27+'1.Inputs'!$D$23/'1.Inputs'!$D$28)))*'1.Inputs'!$D$53+('1.Inputs'!$D$20/'1.Inputs'!$D$27+'1.Inputs'!$D$23/'1.Inputs'!$D$28)-(L306-K306)</f>
        <v>1027496466.6830099</v>
      </c>
      <c r="X306" s="36">
        <f ca="1">((('1.Inputs'!$D$37*12*IF(6=1,'1.Inputs'!$D$38,IF(6=2,'1.Inputs'!$D$39,$E306)))*$F306*(('1.Inputs'!$D$40)+(1-'1.Inputs'!$D$40)*(1+'1.Inputs'!$D$41))*(1+$G306)^(6-1))-(('1.Inputs'!$D$37*12*IF(6=1,'1.Inputs'!$D$38,IF(6=2,'1.Inputs'!$D$39,$E306)))/(1-'1.Inputs'!$D$42)*$D306*(1+$G306)^(6-1))-('1.Inputs'!$D$37*12*IF(6=1,'1.Inputs'!$D$38,IF(6=2,'1.Inputs'!$D$39,$E306)))*'1.Inputs'!$D$43*(1+$G306)^(6-1)-'1.Inputs'!$D$44*(1+$G306)^(6-1)-('1.Inputs'!$D$20/'1.Inputs'!$D$27+'1.Inputs'!$D$23/'1.Inputs'!$D$28))-MAX(0,((('1.Inputs'!$D$37*12*IF(6=1,'1.Inputs'!$D$38,IF(6=2,'1.Inputs'!$D$39,$E306)))*$F306*(('1.Inputs'!$D$40)+(1-'1.Inputs'!$D$40)*(1+'1.Inputs'!$D$41))*(1+$G306)^(6-1))-(('1.Inputs'!$D$37*12*IF(6=1,'1.Inputs'!$D$38,IF(6=2,'1.Inputs'!$D$39,$E306)))/(1-'1.Inputs'!$D$42)*$D306*(1+$G306)^(6-1))-('1.Inputs'!$D$37*12*IF(6=1,'1.Inputs'!$D$38,IF(6=2,'1.Inputs'!$D$39,$E306)))*'1.Inputs'!$D$43*(1+$G306)^(6-1)-'1.Inputs'!$D$44*(1+$G306)^(6-1)-('1.Inputs'!$D$20/'1.Inputs'!$D$27+'1.Inputs'!$D$23/'1.Inputs'!$D$28)))*'1.Inputs'!$D$53+('1.Inputs'!$D$20/'1.Inputs'!$D$27+'1.Inputs'!$D$23/'1.Inputs'!$D$28)-(M306-L306)</f>
        <v>1084908817.9961588</v>
      </c>
      <c r="Y306" s="36">
        <f ca="1">((('1.Inputs'!$D$37*12*IF(7=1,'1.Inputs'!$D$38,IF(7=2,'1.Inputs'!$D$39,$E306)))*$F306*(('1.Inputs'!$D$40)+(1-'1.Inputs'!$D$40)*(1+'1.Inputs'!$D$41))*(1+$G306)^(7-1))-(('1.Inputs'!$D$37*12*IF(7=1,'1.Inputs'!$D$38,IF(7=2,'1.Inputs'!$D$39,$E306)))/(1-'1.Inputs'!$D$42)*$D306*(1+$G306)^(7-1))-('1.Inputs'!$D$37*12*IF(7=1,'1.Inputs'!$D$38,IF(7=2,'1.Inputs'!$D$39,$E306)))*'1.Inputs'!$D$43*(1+$G306)^(7-1)-'1.Inputs'!$D$44*(1+$G306)^(7-1)-('1.Inputs'!$D$20/'1.Inputs'!$D$27+'1.Inputs'!$D$23/'1.Inputs'!$D$28))-MAX(0,((('1.Inputs'!$D$37*12*IF(7=1,'1.Inputs'!$D$38,IF(7=2,'1.Inputs'!$D$39,$E306)))*$F306*(('1.Inputs'!$D$40)+(1-'1.Inputs'!$D$40)*(1+'1.Inputs'!$D$41))*(1+$G306)^(7-1))-(('1.Inputs'!$D$37*12*IF(7=1,'1.Inputs'!$D$38,IF(7=2,'1.Inputs'!$D$39,$E306)))/(1-'1.Inputs'!$D$42)*$D306*(1+$G306)^(7-1))-('1.Inputs'!$D$37*12*IF(7=1,'1.Inputs'!$D$38,IF(7=2,'1.Inputs'!$D$39,$E306)))*'1.Inputs'!$D$43*(1+$G306)^(7-1)-'1.Inputs'!$D$44*(1+$G306)^(7-1)-('1.Inputs'!$D$20/'1.Inputs'!$D$27+'1.Inputs'!$D$23/'1.Inputs'!$D$28)))*'1.Inputs'!$D$53+('1.Inputs'!$D$20/'1.Inputs'!$D$27+'1.Inputs'!$D$23/'1.Inputs'!$D$28)-(N306-M306)</f>
        <v>1145683770.6502316</v>
      </c>
      <c r="Z306" s="36">
        <f ca="1">((('1.Inputs'!$D$37*12*IF(8=1,'1.Inputs'!$D$38,IF(8=2,'1.Inputs'!$D$39,$E306)))*$F306*(('1.Inputs'!$D$40)+(1-'1.Inputs'!$D$40)*(1+'1.Inputs'!$D$41))*(1+$G306)^(8-1))-(('1.Inputs'!$D$37*12*IF(8=1,'1.Inputs'!$D$38,IF(8=2,'1.Inputs'!$D$39,$E306)))/(1-'1.Inputs'!$D$42)*$D306*(1+$G306)^(8-1))-('1.Inputs'!$D$37*12*IF(8=1,'1.Inputs'!$D$38,IF(8=2,'1.Inputs'!$D$39,$E306)))*'1.Inputs'!$D$43*(1+$G306)^(8-1)-'1.Inputs'!$D$44*(1+$G306)^(8-1)-('1.Inputs'!$D$20/'1.Inputs'!$D$27+'1.Inputs'!$D$23/'1.Inputs'!$D$28))-MAX(0,((('1.Inputs'!$D$37*12*IF(8=1,'1.Inputs'!$D$38,IF(8=2,'1.Inputs'!$D$39,$E306)))*$F306*(('1.Inputs'!$D$40)+(1-'1.Inputs'!$D$40)*(1+'1.Inputs'!$D$41))*(1+$G306)^(8-1))-(('1.Inputs'!$D$37*12*IF(8=1,'1.Inputs'!$D$38,IF(8=2,'1.Inputs'!$D$39,$E306)))/(1-'1.Inputs'!$D$42)*$D306*(1+$G306)^(8-1))-('1.Inputs'!$D$37*12*IF(8=1,'1.Inputs'!$D$38,IF(8=2,'1.Inputs'!$D$39,$E306)))*'1.Inputs'!$D$43*(1+$G306)^(8-1)-'1.Inputs'!$D$44*(1+$G306)^(8-1)-('1.Inputs'!$D$20/'1.Inputs'!$D$27+'1.Inputs'!$D$23/'1.Inputs'!$D$28)))*'1.Inputs'!$D$53+('1.Inputs'!$D$20/'1.Inputs'!$D$27+'1.Inputs'!$D$23/'1.Inputs'!$D$28)-(O306-N306)</f>
        <v>1210018269.8585734</v>
      </c>
      <c r="AA306" s="36">
        <f ca="1">((('1.Inputs'!$D$37*12*IF(9=1,'1.Inputs'!$D$38,IF(9=2,'1.Inputs'!$D$39,$E306)))*$F306*(('1.Inputs'!$D$40)+(1-'1.Inputs'!$D$40)*(1+'1.Inputs'!$D$41))*(1+$G306)^(9-1))-(('1.Inputs'!$D$37*12*IF(9=1,'1.Inputs'!$D$38,IF(9=2,'1.Inputs'!$D$39,$E306)))/(1-'1.Inputs'!$D$42)*$D306*(1+$G306)^(9-1))-('1.Inputs'!$D$37*12*IF(9=1,'1.Inputs'!$D$38,IF(9=2,'1.Inputs'!$D$39,$E306)))*'1.Inputs'!$D$43*(1+$G306)^(9-1)-'1.Inputs'!$D$44*(1+$G306)^(9-1)-('1.Inputs'!$D$20/'1.Inputs'!$D$27+'1.Inputs'!$D$23/'1.Inputs'!$D$28))-MAX(0,((('1.Inputs'!$D$37*12*IF(9=1,'1.Inputs'!$D$38,IF(9=2,'1.Inputs'!$D$39,$E306)))*$F306*(('1.Inputs'!$D$40)+(1-'1.Inputs'!$D$40)*(1+'1.Inputs'!$D$41))*(1+$G306)^(9-1))-(('1.Inputs'!$D$37*12*IF(9=1,'1.Inputs'!$D$38,IF(9=2,'1.Inputs'!$D$39,$E306)))/(1-'1.Inputs'!$D$42)*$D306*(1+$G306)^(9-1))-('1.Inputs'!$D$37*12*IF(9=1,'1.Inputs'!$D$38,IF(9=2,'1.Inputs'!$D$39,$E306)))*'1.Inputs'!$D$43*(1+$G306)^(9-1)-'1.Inputs'!$D$44*(1+$G306)^(9-1)-('1.Inputs'!$D$20/'1.Inputs'!$D$27+'1.Inputs'!$D$23/'1.Inputs'!$D$28)))*'1.Inputs'!$D$53+('1.Inputs'!$D$20/'1.Inputs'!$D$27+'1.Inputs'!$D$23/'1.Inputs'!$D$28)-(P306-O306)</f>
        <v>1278120795.7781999</v>
      </c>
      <c r="AB306" s="36">
        <f ca="1">((('1.Inputs'!$D$37*12*IF(10=1,'1.Inputs'!$D$38,IF(10=2,'1.Inputs'!$D$39,$E306)))*$F306*(('1.Inputs'!$D$40)+(1-'1.Inputs'!$D$40)*(1+'1.Inputs'!$D$41))*(1+$G306)^(10-1))-(('1.Inputs'!$D$37*12*IF(10=1,'1.Inputs'!$D$38,IF(10=2,'1.Inputs'!$D$39,$E306)))/(1-'1.Inputs'!$D$42)*$D306*(1+$G306)^(10-1))-('1.Inputs'!$D$37*12*IF(10=1,'1.Inputs'!$D$38,IF(10=2,'1.Inputs'!$D$39,$E306)))*'1.Inputs'!$D$43*(1+$G306)^(10-1)-'1.Inputs'!$D$44*(1+$G306)^(10-1)-('1.Inputs'!$D$20/'1.Inputs'!$D$27+'1.Inputs'!$D$23/'1.Inputs'!$D$28))-MAX(0,((('1.Inputs'!$D$37*12*IF(10=1,'1.Inputs'!$D$38,IF(10=2,'1.Inputs'!$D$39,$E306)))*$F306*(('1.Inputs'!$D$40)+(1-'1.Inputs'!$D$40)*(1+'1.Inputs'!$D$41))*(1+$G306)^(10-1))-(('1.Inputs'!$D$37*12*IF(10=1,'1.Inputs'!$D$38,IF(10=2,'1.Inputs'!$D$39,$E306)))/(1-'1.Inputs'!$D$42)*$D306*(1+$G306)^(10-1))-('1.Inputs'!$D$37*12*IF(10=1,'1.Inputs'!$D$38,IF(10=2,'1.Inputs'!$D$39,$E306)))*'1.Inputs'!$D$43*(1+$G306)^(10-1)-'1.Inputs'!$D$44*(1+$G306)^(10-1)-('1.Inputs'!$D$20/'1.Inputs'!$D$27+'1.Inputs'!$D$23/'1.Inputs'!$D$28)))*'1.Inputs'!$D$53+('1.Inputs'!$D$20/'1.Inputs'!$D$27+'1.Inputs'!$D$23/'1.Inputs'!$D$28)-(Q306-P306)+(('1.Inputs'!$D$20+'1.Inputs'!$D$23-('1.Inputs'!$D$20/'1.Inputs'!$D$27+'1.Inputs'!$D$23/'1.Inputs'!$D$28)*'1.Inputs'!$D$10)*'1.Inputs'!$D$60+'1.Inputs'!$D$19*'1.Inputs'!$D$59+Q306)</f>
        <v>4219758261.747848</v>
      </c>
      <c r="AC306" s="36">
        <f ca="1">S306-AC$13-AC$14+MIN(AC$13,MAX(0,((('1.Inputs'!$D$37*12*IF(1=1,'1.Inputs'!$D$38,IF(1=2,'1.Inputs'!$D$39,$E306)))*$F306*(('1.Inputs'!$D$40)+(1-'1.Inputs'!$D$40)*(1+'1.Inputs'!$D$41))*(1+$G306)^(1-1))-(('1.Inputs'!$D$37*12*IF(1=1,'1.Inputs'!$D$38,IF(1=2,'1.Inputs'!$D$39,$E306)))/(1-'1.Inputs'!$D$42)*$D306*(1+$G306)^(1-1))-('1.Inputs'!$D$37*12*IF(1=1,'1.Inputs'!$D$38,IF(1=2,'1.Inputs'!$D$39,$E306)))*'1.Inputs'!$D$43*(1+$G306)^(1-1)-'1.Inputs'!$D$44*(1+$G306)^(1-1)-('1.Inputs'!$D$20/'1.Inputs'!$D$27+'1.Inputs'!$D$23/'1.Inputs'!$D$28))))*'1.Inputs'!$D$53</f>
        <v>-544259987.92174315</v>
      </c>
      <c r="AD306" s="36">
        <f ca="1">T306-AD$13-AD$14+MIN(AD$13,MAX(0,((('1.Inputs'!$D$37*12*IF(2=1,'1.Inputs'!$D$38,IF(2=2,'1.Inputs'!$D$39,$E306)))*$F306*(('1.Inputs'!$D$40)+(1-'1.Inputs'!$D$40)*(1+'1.Inputs'!$D$41))*(1+$G306)^(2-1))-(('1.Inputs'!$D$37*12*IF(2=1,'1.Inputs'!$D$38,IF(2=2,'1.Inputs'!$D$39,$E306)))/(1-'1.Inputs'!$D$42)*$D306*(1+$G306)^(2-1))-('1.Inputs'!$D$37*12*IF(2=1,'1.Inputs'!$D$38,IF(2=2,'1.Inputs'!$D$39,$E306)))*'1.Inputs'!$D$43*(1+$G306)^(2-1)-'1.Inputs'!$D$44*(1+$G306)^(2-1)-('1.Inputs'!$D$20/'1.Inputs'!$D$27+'1.Inputs'!$D$23/'1.Inputs'!$D$28))))*'1.Inputs'!$D$53</f>
        <v>308679343.04355896</v>
      </c>
      <c r="AE306" s="36">
        <f ca="1">U306-AE$13-AE$14+MIN(AE$13,MAX(0,((('1.Inputs'!$D$37*12*IF(3=1,'1.Inputs'!$D$38,IF(3=2,'1.Inputs'!$D$39,$E306)))*$F306*(('1.Inputs'!$D$40)+(1-'1.Inputs'!$D$40)*(1+'1.Inputs'!$D$41))*(1+$G306)^(3-1))-(('1.Inputs'!$D$37*12*IF(3=1,'1.Inputs'!$D$38,IF(3=2,'1.Inputs'!$D$39,$E306)))/(1-'1.Inputs'!$D$42)*$D306*(1+$G306)^(3-1))-('1.Inputs'!$D$37*12*IF(3=1,'1.Inputs'!$D$38,IF(3=2,'1.Inputs'!$D$39,$E306)))*'1.Inputs'!$D$43*(1+$G306)^(3-1)-'1.Inputs'!$D$44*(1+$G306)^(3-1)-('1.Inputs'!$D$20/'1.Inputs'!$D$27+'1.Inputs'!$D$23/'1.Inputs'!$D$28))))*'1.Inputs'!$D$53</f>
        <v>455047788.38259351</v>
      </c>
      <c r="AF306" s="36">
        <f ca="1">V306-AF$13-AF$14+MIN(AF$13,MAX(0,((('1.Inputs'!$D$37*12*IF(4=1,'1.Inputs'!$D$38,IF(4=2,'1.Inputs'!$D$39,$E306)))*$F306*(('1.Inputs'!$D$40)+(1-'1.Inputs'!$D$40)*(1+'1.Inputs'!$D$41))*(1+$G306)^(4-1))-(('1.Inputs'!$D$37*12*IF(4=1,'1.Inputs'!$D$38,IF(4=2,'1.Inputs'!$D$39,$E306)))/(1-'1.Inputs'!$D$42)*$D306*(1+$G306)^(4-1))-('1.Inputs'!$D$37*12*IF(4=1,'1.Inputs'!$D$38,IF(4=2,'1.Inputs'!$D$39,$E306)))*'1.Inputs'!$D$43*(1+$G306)^(4-1)-'1.Inputs'!$D$44*(1+$G306)^(4-1)-('1.Inputs'!$D$20/'1.Inputs'!$D$27+'1.Inputs'!$D$23/'1.Inputs'!$D$28))))*'1.Inputs'!$D$53</f>
        <v>650508668.22725368</v>
      </c>
      <c r="AG306" s="36">
        <f ca="1">W306-AG$13-AG$14+MIN(AG$13,MAX(0,((('1.Inputs'!$D$37*12*IF(5=1,'1.Inputs'!$D$38,IF(5=2,'1.Inputs'!$D$39,$E306)))*$F306*(('1.Inputs'!$D$40)+(1-'1.Inputs'!$D$40)*(1+'1.Inputs'!$D$41))*(1+$G306)^(5-1))-(('1.Inputs'!$D$37*12*IF(5=1,'1.Inputs'!$D$38,IF(5=2,'1.Inputs'!$D$39,$E306)))/(1-'1.Inputs'!$D$42)*$D306*(1+$G306)^(5-1))-('1.Inputs'!$D$37*12*IF(5=1,'1.Inputs'!$D$38,IF(5=2,'1.Inputs'!$D$39,$E306)))*'1.Inputs'!$D$43*(1+$G306)^(5-1)-'1.Inputs'!$D$44*(1+$G306)^(5-1)-('1.Inputs'!$D$20/'1.Inputs'!$D$27+'1.Inputs'!$D$23/'1.Inputs'!$D$28))))*'1.Inputs'!$D$53</f>
        <v>723932466.68300986</v>
      </c>
      <c r="AH306" s="36">
        <f ca="1">X306-AH$13-AH$14+MIN(AH$13,MAX(0,((('1.Inputs'!$D$37*12*IF(6=1,'1.Inputs'!$D$38,IF(6=2,'1.Inputs'!$D$39,$E306)))*$F306*(('1.Inputs'!$D$40)+(1-'1.Inputs'!$D$40)*(1+'1.Inputs'!$D$41))*(1+$G306)^(6-1))-(('1.Inputs'!$D$37*12*IF(6=1,'1.Inputs'!$D$38,IF(6=2,'1.Inputs'!$D$39,$E306)))/(1-'1.Inputs'!$D$42)*$D306*(1+$G306)^(6-1))-('1.Inputs'!$D$37*12*IF(6=1,'1.Inputs'!$D$38,IF(6=2,'1.Inputs'!$D$39,$E306)))*'1.Inputs'!$D$43*(1+$G306)^(6-1)-'1.Inputs'!$D$44*(1+$G306)^(6-1)-('1.Inputs'!$D$20/'1.Inputs'!$D$27+'1.Inputs'!$D$23/'1.Inputs'!$D$28))))*'1.Inputs'!$D$53</f>
        <v>800532817.99615884</v>
      </c>
      <c r="AI306" s="36">
        <f ca="1">Y306-AI$13-AI$14+MIN(AI$13,MAX(0,((('1.Inputs'!$D$37*12*IF(7=1,'1.Inputs'!$D$38,IF(7=2,'1.Inputs'!$D$39,$E306)))*$F306*(('1.Inputs'!$D$40)+(1-'1.Inputs'!$D$40)*(1+'1.Inputs'!$D$41))*(1+$G306)^(7-1))-(('1.Inputs'!$D$37*12*IF(7=1,'1.Inputs'!$D$38,IF(7=2,'1.Inputs'!$D$39,$E306)))/(1-'1.Inputs'!$D$42)*$D306*(1+$G306)^(7-1))-('1.Inputs'!$D$37*12*IF(7=1,'1.Inputs'!$D$38,IF(7=2,'1.Inputs'!$D$39,$E306)))*'1.Inputs'!$D$43*(1+$G306)^(7-1)-'1.Inputs'!$D$44*(1+$G306)^(7-1)-('1.Inputs'!$D$20/'1.Inputs'!$D$27+'1.Inputs'!$D$23/'1.Inputs'!$D$28))))*'1.Inputs'!$D$53</f>
        <v>880495770.6502316</v>
      </c>
      <c r="AJ306" s="36">
        <f ca="1">Z306-AJ$13-AJ$14+MIN(AJ$13,MAX(0,((('1.Inputs'!$D$37*12*IF(8=1,'1.Inputs'!$D$38,IF(8=2,'1.Inputs'!$D$39,$E306)))*$F306*(('1.Inputs'!$D$40)+(1-'1.Inputs'!$D$40)*(1+'1.Inputs'!$D$41))*(1+$G306)^(8-1))-(('1.Inputs'!$D$37*12*IF(8=1,'1.Inputs'!$D$38,IF(8=2,'1.Inputs'!$D$39,$E306)))/(1-'1.Inputs'!$D$42)*$D306*(1+$G306)^(8-1))-('1.Inputs'!$D$37*12*IF(8=1,'1.Inputs'!$D$38,IF(8=2,'1.Inputs'!$D$39,$E306)))*'1.Inputs'!$D$43*(1+$G306)^(8-1)-'1.Inputs'!$D$44*(1+$G306)^(8-1)-('1.Inputs'!$D$20/'1.Inputs'!$D$27+'1.Inputs'!$D$23/'1.Inputs'!$D$28))))*'1.Inputs'!$D$53</f>
        <v>1210018269.8585734</v>
      </c>
      <c r="AK306" s="36">
        <f ca="1">AA306-AK$13-AK$14+MIN(AK$13,MAX(0,((('1.Inputs'!$D$37*12*IF(9=1,'1.Inputs'!$D$38,IF(9=2,'1.Inputs'!$D$39,$E306)))*$F306*(('1.Inputs'!$D$40)+(1-'1.Inputs'!$D$40)*(1+'1.Inputs'!$D$41))*(1+$G306)^(9-1))-(('1.Inputs'!$D$37*12*IF(9=1,'1.Inputs'!$D$38,IF(9=2,'1.Inputs'!$D$39,$E306)))/(1-'1.Inputs'!$D$42)*$D306*(1+$G306)^(9-1))-('1.Inputs'!$D$37*12*IF(9=1,'1.Inputs'!$D$38,IF(9=2,'1.Inputs'!$D$39,$E306)))*'1.Inputs'!$D$43*(1+$G306)^(9-1)-'1.Inputs'!$D$44*(1+$G306)^(9-1)-('1.Inputs'!$D$20/'1.Inputs'!$D$27+'1.Inputs'!$D$23/'1.Inputs'!$D$28))))*'1.Inputs'!$D$53</f>
        <v>1278120795.7781999</v>
      </c>
      <c r="AL306" s="36">
        <f ca="1">AB306-AL$13-AL$14+MIN(AL$13,MAX(0,((('1.Inputs'!$D$37*12*IF(10=1,'1.Inputs'!$D$38,IF(10=2,'1.Inputs'!$D$39,$E306)))*$F306*(('1.Inputs'!$D$40)+(1-'1.Inputs'!$D$40)*(1+'1.Inputs'!$D$41))*(1+$G306)^(10-1))-(('1.Inputs'!$D$37*12*IF(10=1,'1.Inputs'!$D$38,IF(10=2,'1.Inputs'!$D$39,$E306)))/(1-'1.Inputs'!$D$42)*$D306*(1+$G306)^(10-1))-('1.Inputs'!$D$37*12*IF(10=1,'1.Inputs'!$D$38,IF(10=2,'1.Inputs'!$D$39,$E306)))*'1.Inputs'!$D$43*(1+$G306)^(10-1)-'1.Inputs'!$D$44*(1+$G306)^(10-1)-('1.Inputs'!$D$20/'1.Inputs'!$D$27+'1.Inputs'!$D$23/'1.Inputs'!$D$28))))*'1.Inputs'!$D$53+'1.Inputs'!$D$35</f>
        <v>5019758261.7478485</v>
      </c>
      <c r="AM306" s="48">
        <f ca="1">R306+NPV('1.Inputs'!$D$55,S306:AB306)</f>
        <v>3055917167.7859325</v>
      </c>
      <c r="AN306" s="48">
        <f ca="1">-('1.Inputs'!$D$24*(1-'1.Inputs'!$D$31)+'1.Inputs'!$D$35)+NPV('1.Inputs'!$D$54,AC306:AL306)</f>
        <v>1211491075.6985121</v>
      </c>
      <c r="AO306" s="36">
        <f t="shared" ca="1" si="37"/>
        <v>-3.0373982921527309</v>
      </c>
      <c r="AP306" s="36">
        <f t="shared" ca="1" si="38"/>
        <v>2.0248673485330118</v>
      </c>
      <c r="AQ306" s="36">
        <f ca="1">'1.Inputs'!$D$35+MIN(SUM($AC306:AC306),SUM($AC306:AD306),SUM($AC306:AE306),SUM($AC306:AF306),SUM($AC306:AG306),SUM($AC306:AH306),SUM($AC306:AI306),SUM($AC306:AJ306),SUM($AC306:AK306),SUM($AC306:AL306))</f>
        <v>255740012.07825685</v>
      </c>
      <c r="AR306" s="36">
        <f ca="1">IF(AP306&lt;'1.Inputs'!$D$57,1,0)</f>
        <v>0</v>
      </c>
      <c r="AS306" s="36">
        <f t="shared" ca="1" si="39"/>
        <v>0</v>
      </c>
    </row>
    <row r="307" spans="2:45" ht="15" customHeight="1" x14ac:dyDescent="0.25">
      <c r="B307" s="36">
        <v>292</v>
      </c>
      <c r="C307" s="36">
        <f t="shared" ca="1" si="32"/>
        <v>0.92028780604219729</v>
      </c>
      <c r="D307" s="36">
        <f t="shared" ca="1" si="33"/>
        <v>18359.505617447401</v>
      </c>
      <c r="E307" s="47">
        <f t="shared" ca="1" si="34"/>
        <v>0.88496333653228154</v>
      </c>
      <c r="F307" s="36">
        <f t="shared" ca="1" si="35"/>
        <v>27579.802440676955</v>
      </c>
      <c r="G307" s="36">
        <f t="shared" ca="1" si="36"/>
        <v>3.2766733130971559E-2</v>
      </c>
      <c r="H307" s="36">
        <f ca="1">((('1.Inputs'!$D$37*12*IF(1=1,'1.Inputs'!$D$38,IF(1=2,'1.Inputs'!$D$39,$E307)))*$F307*(('1.Inputs'!$D$40)+(1-'1.Inputs'!$D$40)*(1+'1.Inputs'!$D$41))*(1+$G307)^(1-1))*'1.Inputs'!$D$47+(('1.Inputs'!$D$37*12*IF(1=1,'1.Inputs'!$D$38,IF(1=2,'1.Inputs'!$D$39,$E307)))/(1-'1.Inputs'!$D$42)*$D307*(1+$G307)^(1-1))*('1.Inputs'!$D$48-'1.Inputs'!$D$49))/'1.Inputs'!$D$51</f>
        <v>738009720.38780224</v>
      </c>
      <c r="I307" s="36">
        <f ca="1">((('1.Inputs'!$D$37*12*IF(2=1,'1.Inputs'!$D$38,IF(2=2,'1.Inputs'!$D$39,$E307)))*$F307*(('1.Inputs'!$D$40)+(1-'1.Inputs'!$D$40)*(1+'1.Inputs'!$D$41))*(1+$G307)^(2-1))*'1.Inputs'!$D$47+(('1.Inputs'!$D$37*12*IF(2=1,'1.Inputs'!$D$38,IF(2=2,'1.Inputs'!$D$39,$E307)))/(1-'1.Inputs'!$D$42)*$D307*(1+$G307)^(2-1))*('1.Inputs'!$D$48-'1.Inputs'!$D$49))/'1.Inputs'!$D$51</f>
        <v>1067068643.1213372</v>
      </c>
      <c r="J307" s="36">
        <f ca="1">((('1.Inputs'!$D$37*12*IF(3=1,'1.Inputs'!$D$38,IF(3=2,'1.Inputs'!$D$39,$E307)))*$F307*(('1.Inputs'!$D$40)+(1-'1.Inputs'!$D$40)*(1+'1.Inputs'!$D$41))*(1+$G307)^(3-1))*'1.Inputs'!$D$47+(('1.Inputs'!$D$37*12*IF(3=1,'1.Inputs'!$D$38,IF(3=2,'1.Inputs'!$D$39,$E307)))/(1-'1.Inputs'!$D$42)*$D307*(1+$G307)^(3-1))*('1.Inputs'!$D$48-'1.Inputs'!$D$49))/'1.Inputs'!$D$51</f>
        <v>1393226853.7495587</v>
      </c>
      <c r="K307" s="36">
        <f ca="1">((('1.Inputs'!$D$37*12*IF(4=1,'1.Inputs'!$D$38,IF(4=2,'1.Inputs'!$D$39,$E307)))*$F307*(('1.Inputs'!$D$40)+(1-'1.Inputs'!$D$40)*(1+'1.Inputs'!$D$41))*(1+$G307)^(4-1))*'1.Inputs'!$D$47+(('1.Inputs'!$D$37*12*IF(4=1,'1.Inputs'!$D$38,IF(4=2,'1.Inputs'!$D$39,$E307)))/(1-'1.Inputs'!$D$42)*$D307*(1+$G307)^(4-1))*('1.Inputs'!$D$48-'1.Inputs'!$D$49))/'1.Inputs'!$D$51</f>
        <v>1438878346.2572734</v>
      </c>
      <c r="L307" s="36">
        <f ca="1">((('1.Inputs'!$D$37*12*IF(5=1,'1.Inputs'!$D$38,IF(5=2,'1.Inputs'!$D$39,$E307)))*$F307*(('1.Inputs'!$D$40)+(1-'1.Inputs'!$D$40)*(1+'1.Inputs'!$D$41))*(1+$G307)^(5-1))*'1.Inputs'!$D$47+(('1.Inputs'!$D$37*12*IF(5=1,'1.Inputs'!$D$38,IF(5=2,'1.Inputs'!$D$39,$E307)))/(1-'1.Inputs'!$D$42)*$D307*(1+$G307)^(5-1))*('1.Inputs'!$D$48-'1.Inputs'!$D$49))/'1.Inputs'!$D$51</f>
        <v>1486025689.0370195</v>
      </c>
      <c r="M307" s="36">
        <f ca="1">((('1.Inputs'!$D$37*12*IF(6=1,'1.Inputs'!$D$38,IF(6=2,'1.Inputs'!$D$39,$E307)))*$F307*(('1.Inputs'!$D$40)+(1-'1.Inputs'!$D$40)*(1+'1.Inputs'!$D$41))*(1+$G307)^(6-1))*'1.Inputs'!$D$47+(('1.Inputs'!$D$37*12*IF(6=1,'1.Inputs'!$D$38,IF(6=2,'1.Inputs'!$D$39,$E307)))/(1-'1.Inputs'!$D$42)*$D307*(1+$G307)^(6-1))*('1.Inputs'!$D$48-'1.Inputs'!$D$49))/'1.Inputs'!$D$51</f>
        <v>1534717896.2154636</v>
      </c>
      <c r="N307" s="36">
        <f ca="1">((('1.Inputs'!$D$37*12*IF(7=1,'1.Inputs'!$D$38,IF(7=2,'1.Inputs'!$D$39,$E307)))*$F307*(('1.Inputs'!$D$40)+(1-'1.Inputs'!$D$40)*(1+'1.Inputs'!$D$41))*(1+$G307)^(7-1))*'1.Inputs'!$D$47+(('1.Inputs'!$D$37*12*IF(7=1,'1.Inputs'!$D$38,IF(7=2,'1.Inputs'!$D$39,$E307)))/(1-'1.Inputs'!$D$42)*$D307*(1+$G307)^(7-1))*('1.Inputs'!$D$48-'1.Inputs'!$D$49))/'1.Inputs'!$D$51</f>
        <v>1585005587.9520819</v>
      </c>
      <c r="O307" s="36">
        <f ca="1">((('1.Inputs'!$D$37*12*IF(8=1,'1.Inputs'!$D$38,IF(8=2,'1.Inputs'!$D$39,$E307)))*$F307*(('1.Inputs'!$D$40)+(1-'1.Inputs'!$D$40)*(1+'1.Inputs'!$D$41))*(1+$G307)^(8-1))*'1.Inputs'!$D$47+(('1.Inputs'!$D$37*12*IF(8=1,'1.Inputs'!$D$38,IF(8=2,'1.Inputs'!$D$39,$E307)))/(1-'1.Inputs'!$D$42)*$D307*(1+$G307)^(8-1))*('1.Inputs'!$D$48-'1.Inputs'!$D$49))/'1.Inputs'!$D$51</f>
        <v>1636941043.0636067</v>
      </c>
      <c r="P307" s="36">
        <f ca="1">((('1.Inputs'!$D$37*12*IF(9=1,'1.Inputs'!$D$38,IF(9=2,'1.Inputs'!$D$39,$E307)))*$F307*(('1.Inputs'!$D$40)+(1-'1.Inputs'!$D$40)*(1+'1.Inputs'!$D$41))*(1+$G307)^(9-1))*'1.Inputs'!$D$47+(('1.Inputs'!$D$37*12*IF(9=1,'1.Inputs'!$D$38,IF(9=2,'1.Inputs'!$D$39,$E307)))/(1-'1.Inputs'!$D$42)*$D307*(1+$G307)^(9-1))*('1.Inputs'!$D$48-'1.Inputs'!$D$49))/'1.Inputs'!$D$51</f>
        <v>1690578253.3728058</v>
      </c>
      <c r="Q307" s="36">
        <f ca="1">((('1.Inputs'!$D$37*12*IF(10=1,'1.Inputs'!$D$38,IF(10=2,'1.Inputs'!$D$39,$E307)))*$F307*(('1.Inputs'!$D$40)+(1-'1.Inputs'!$D$40)*(1+'1.Inputs'!$D$41))*(1+$G307)^(10-1))*'1.Inputs'!$D$47+(('1.Inputs'!$D$37*12*IF(10=1,'1.Inputs'!$D$38,IF(10=2,'1.Inputs'!$D$39,$E307)))/(1-'1.Inputs'!$D$42)*$D307*(1+$G307)^(10-1))*('1.Inputs'!$D$48-'1.Inputs'!$D$49))/'1.Inputs'!$D$51</f>
        <v>1745972979.8380969</v>
      </c>
      <c r="R307" s="36">
        <f>-'1.Inputs'!$D$24</f>
        <v>-2050000000</v>
      </c>
      <c r="S307" s="36">
        <f ca="1">((('1.Inputs'!$D$37*12*IF(1=1,'1.Inputs'!$D$38,IF(1=2,'1.Inputs'!$D$39,$E307)))*$F307*(('1.Inputs'!$D$40)+(1-'1.Inputs'!$D$40)*(1+'1.Inputs'!$D$41))*(1+$G307)^(1-1))-(('1.Inputs'!$D$37*12*IF(1=1,'1.Inputs'!$D$38,IF(1=2,'1.Inputs'!$D$39,$E307)))/(1-'1.Inputs'!$D$42)*$D307*(1+$G307)^(1-1))-('1.Inputs'!$D$37*12*IF(1=1,'1.Inputs'!$D$38,IF(1=2,'1.Inputs'!$D$39,$E307)))*'1.Inputs'!$D$43*(1+$G307)^(1-1)-'1.Inputs'!$D$44*(1+$G307)^(1-1)-('1.Inputs'!$D$20/'1.Inputs'!$D$27+'1.Inputs'!$D$23/'1.Inputs'!$D$28))-MAX(0,((('1.Inputs'!$D$37*12*IF(1=1,'1.Inputs'!$D$38,IF(1=2,'1.Inputs'!$D$39,$E307)))*$F307*(('1.Inputs'!$D$40)+(1-'1.Inputs'!$D$40)*(1+'1.Inputs'!$D$41))*(1+$G307)^(1-1))-(('1.Inputs'!$D$37*12*IF(1=1,'1.Inputs'!$D$38,IF(1=2,'1.Inputs'!$D$39,$E307)))/(1-'1.Inputs'!$D$42)*$D307*(1+$G307)^(1-1))-('1.Inputs'!$D$37*12*IF(1=1,'1.Inputs'!$D$38,IF(1=2,'1.Inputs'!$D$39,$E307)))*'1.Inputs'!$D$43*(1+$G307)^(1-1)-'1.Inputs'!$D$44*(1+$G307)^(1-1)-('1.Inputs'!$D$20/'1.Inputs'!$D$27+'1.Inputs'!$D$23/'1.Inputs'!$D$28)))*'1.Inputs'!$D$53+('1.Inputs'!$D$20/'1.Inputs'!$D$27+'1.Inputs'!$D$23/'1.Inputs'!$D$28)-H307</f>
        <v>-712397547.59404957</v>
      </c>
      <c r="T307" s="36">
        <f ca="1">((('1.Inputs'!$D$37*12*IF(2=1,'1.Inputs'!$D$38,IF(2=2,'1.Inputs'!$D$39,$E307)))*$F307*(('1.Inputs'!$D$40)+(1-'1.Inputs'!$D$40)*(1+'1.Inputs'!$D$41))*(1+$G307)^(2-1))-(('1.Inputs'!$D$37*12*IF(2=1,'1.Inputs'!$D$38,IF(2=2,'1.Inputs'!$D$39,$E307)))/(1-'1.Inputs'!$D$42)*$D307*(1+$G307)^(2-1))-('1.Inputs'!$D$37*12*IF(2=1,'1.Inputs'!$D$38,IF(2=2,'1.Inputs'!$D$39,$E307)))*'1.Inputs'!$D$43*(1+$G307)^(2-1)-'1.Inputs'!$D$44*(1+$G307)^(2-1)-('1.Inputs'!$D$20/'1.Inputs'!$D$27+'1.Inputs'!$D$23/'1.Inputs'!$D$28))-MAX(0,((('1.Inputs'!$D$37*12*IF(2=1,'1.Inputs'!$D$38,IF(2=2,'1.Inputs'!$D$39,$E307)))*$F307*(('1.Inputs'!$D$40)+(1-'1.Inputs'!$D$40)*(1+'1.Inputs'!$D$41))*(1+$G307)^(2-1))-(('1.Inputs'!$D$37*12*IF(2=1,'1.Inputs'!$D$38,IF(2=2,'1.Inputs'!$D$39,$E307)))/(1-'1.Inputs'!$D$42)*$D307*(1+$G307)^(2-1))-('1.Inputs'!$D$37*12*IF(2=1,'1.Inputs'!$D$38,IF(2=2,'1.Inputs'!$D$39,$E307)))*'1.Inputs'!$D$43*(1+$G307)^(2-1)-'1.Inputs'!$D$44*(1+$G307)^(2-1)-('1.Inputs'!$D$20/'1.Inputs'!$D$27+'1.Inputs'!$D$23/'1.Inputs'!$D$28)))*'1.Inputs'!$D$53+('1.Inputs'!$D$20/'1.Inputs'!$D$27+'1.Inputs'!$D$23/'1.Inputs'!$D$28)-(I307-H307)</f>
        <v>-16070733.158511162</v>
      </c>
      <c r="U307" s="36">
        <f ca="1">((('1.Inputs'!$D$37*12*IF(3=1,'1.Inputs'!$D$38,IF(3=2,'1.Inputs'!$D$39,$E307)))*$F307*(('1.Inputs'!$D$40)+(1-'1.Inputs'!$D$40)*(1+'1.Inputs'!$D$41))*(1+$G307)^(3-1))-(('1.Inputs'!$D$37*12*IF(3=1,'1.Inputs'!$D$38,IF(3=2,'1.Inputs'!$D$39,$E307)))/(1-'1.Inputs'!$D$42)*$D307*(1+$G307)^(3-1))-('1.Inputs'!$D$37*12*IF(3=1,'1.Inputs'!$D$38,IF(3=2,'1.Inputs'!$D$39,$E307)))*'1.Inputs'!$D$43*(1+$G307)^(3-1)-'1.Inputs'!$D$44*(1+$G307)^(3-1)-('1.Inputs'!$D$20/'1.Inputs'!$D$27+'1.Inputs'!$D$23/'1.Inputs'!$D$28))-MAX(0,((('1.Inputs'!$D$37*12*IF(3=1,'1.Inputs'!$D$38,IF(3=2,'1.Inputs'!$D$39,$E307)))*$F307*(('1.Inputs'!$D$40)+(1-'1.Inputs'!$D$40)*(1+'1.Inputs'!$D$41))*(1+$G307)^(3-1))-(('1.Inputs'!$D$37*12*IF(3=1,'1.Inputs'!$D$38,IF(3=2,'1.Inputs'!$D$39,$E307)))/(1-'1.Inputs'!$D$42)*$D307*(1+$G307)^(3-1))-('1.Inputs'!$D$37*12*IF(3=1,'1.Inputs'!$D$38,IF(3=2,'1.Inputs'!$D$39,$E307)))*'1.Inputs'!$D$43*(1+$G307)^(3-1)-'1.Inputs'!$D$44*(1+$G307)^(3-1)-('1.Inputs'!$D$20/'1.Inputs'!$D$27+'1.Inputs'!$D$23/'1.Inputs'!$D$28)))*'1.Inputs'!$D$53+('1.Inputs'!$D$20/'1.Inputs'!$D$27+'1.Inputs'!$D$23/'1.Inputs'!$D$28)-(J307-I307)</f>
        <v>232927417.30361629</v>
      </c>
      <c r="V307" s="36">
        <f ca="1">((('1.Inputs'!$D$37*12*IF(4=1,'1.Inputs'!$D$38,IF(4=2,'1.Inputs'!$D$39,$E307)))*$F307*(('1.Inputs'!$D$40)+(1-'1.Inputs'!$D$40)*(1+'1.Inputs'!$D$41))*(1+$G307)^(4-1))-(('1.Inputs'!$D$37*12*IF(4=1,'1.Inputs'!$D$38,IF(4=2,'1.Inputs'!$D$39,$E307)))/(1-'1.Inputs'!$D$42)*$D307*(1+$G307)^(4-1))-('1.Inputs'!$D$37*12*IF(4=1,'1.Inputs'!$D$38,IF(4=2,'1.Inputs'!$D$39,$E307)))*'1.Inputs'!$D$43*(1+$G307)^(4-1)-'1.Inputs'!$D$44*(1+$G307)^(4-1)-('1.Inputs'!$D$20/'1.Inputs'!$D$27+'1.Inputs'!$D$23/'1.Inputs'!$D$28))-MAX(0,((('1.Inputs'!$D$37*12*IF(4=1,'1.Inputs'!$D$38,IF(4=2,'1.Inputs'!$D$39,$E307)))*$F307*(('1.Inputs'!$D$40)+(1-'1.Inputs'!$D$40)*(1+'1.Inputs'!$D$41))*(1+$G307)^(4-1))-(('1.Inputs'!$D$37*12*IF(4=1,'1.Inputs'!$D$38,IF(4=2,'1.Inputs'!$D$39,$E307)))/(1-'1.Inputs'!$D$42)*$D307*(1+$G307)^(4-1))-('1.Inputs'!$D$37*12*IF(4=1,'1.Inputs'!$D$38,IF(4=2,'1.Inputs'!$D$39,$E307)))*'1.Inputs'!$D$43*(1+$G307)^(4-1)-'1.Inputs'!$D$44*(1+$G307)^(4-1)-('1.Inputs'!$D$20/'1.Inputs'!$D$27+'1.Inputs'!$D$23/'1.Inputs'!$D$28)))*'1.Inputs'!$D$53+('1.Inputs'!$D$20/'1.Inputs'!$D$27+'1.Inputs'!$D$23/'1.Inputs'!$D$28)-(K307-J307)</f>
        <v>530205316.85148859</v>
      </c>
      <c r="W307" s="36">
        <f ca="1">((('1.Inputs'!$D$37*12*IF(5=1,'1.Inputs'!$D$38,IF(5=2,'1.Inputs'!$D$39,$E307)))*$F307*(('1.Inputs'!$D$40)+(1-'1.Inputs'!$D$40)*(1+'1.Inputs'!$D$41))*(1+$G307)^(5-1))-(('1.Inputs'!$D$37*12*IF(5=1,'1.Inputs'!$D$38,IF(5=2,'1.Inputs'!$D$39,$E307)))/(1-'1.Inputs'!$D$42)*$D307*(1+$G307)^(5-1))-('1.Inputs'!$D$37*12*IF(5=1,'1.Inputs'!$D$38,IF(5=2,'1.Inputs'!$D$39,$E307)))*'1.Inputs'!$D$43*(1+$G307)^(5-1)-'1.Inputs'!$D$44*(1+$G307)^(5-1)-('1.Inputs'!$D$20/'1.Inputs'!$D$27+'1.Inputs'!$D$23/'1.Inputs'!$D$28))-MAX(0,((('1.Inputs'!$D$37*12*IF(5=1,'1.Inputs'!$D$38,IF(5=2,'1.Inputs'!$D$39,$E307)))*$F307*(('1.Inputs'!$D$40)+(1-'1.Inputs'!$D$40)*(1+'1.Inputs'!$D$41))*(1+$G307)^(5-1))-(('1.Inputs'!$D$37*12*IF(5=1,'1.Inputs'!$D$38,IF(5=2,'1.Inputs'!$D$39,$E307)))/(1-'1.Inputs'!$D$42)*$D307*(1+$G307)^(5-1))-('1.Inputs'!$D$37*12*IF(5=1,'1.Inputs'!$D$38,IF(5=2,'1.Inputs'!$D$39,$E307)))*'1.Inputs'!$D$43*(1+$G307)^(5-1)-'1.Inputs'!$D$44*(1+$G307)^(5-1)-('1.Inputs'!$D$20/'1.Inputs'!$D$27+'1.Inputs'!$D$23/'1.Inputs'!$D$28)))*'1.Inputs'!$D$53+('1.Inputs'!$D$20/'1.Inputs'!$D$27+'1.Inputs'!$D$23/'1.Inputs'!$D$28)-(L307-K307)</f>
        <v>546030184.83294535</v>
      </c>
      <c r="X307" s="36">
        <f ca="1">((('1.Inputs'!$D$37*12*IF(6=1,'1.Inputs'!$D$38,IF(6=2,'1.Inputs'!$D$39,$E307)))*$F307*(('1.Inputs'!$D$40)+(1-'1.Inputs'!$D$40)*(1+'1.Inputs'!$D$41))*(1+$G307)^(6-1))-(('1.Inputs'!$D$37*12*IF(6=1,'1.Inputs'!$D$38,IF(6=2,'1.Inputs'!$D$39,$E307)))/(1-'1.Inputs'!$D$42)*$D307*(1+$G307)^(6-1))-('1.Inputs'!$D$37*12*IF(6=1,'1.Inputs'!$D$38,IF(6=2,'1.Inputs'!$D$39,$E307)))*'1.Inputs'!$D$43*(1+$G307)^(6-1)-'1.Inputs'!$D$44*(1+$G307)^(6-1)-('1.Inputs'!$D$20/'1.Inputs'!$D$27+'1.Inputs'!$D$23/'1.Inputs'!$D$28))-MAX(0,((('1.Inputs'!$D$37*12*IF(6=1,'1.Inputs'!$D$38,IF(6=2,'1.Inputs'!$D$39,$E307)))*$F307*(('1.Inputs'!$D$40)+(1-'1.Inputs'!$D$40)*(1+'1.Inputs'!$D$41))*(1+$G307)^(6-1))-(('1.Inputs'!$D$37*12*IF(6=1,'1.Inputs'!$D$38,IF(6=2,'1.Inputs'!$D$39,$E307)))/(1-'1.Inputs'!$D$42)*$D307*(1+$G307)^(6-1))-('1.Inputs'!$D$37*12*IF(6=1,'1.Inputs'!$D$38,IF(6=2,'1.Inputs'!$D$39,$E307)))*'1.Inputs'!$D$43*(1+$G307)^(6-1)-'1.Inputs'!$D$44*(1+$G307)^(6-1)-('1.Inputs'!$D$20/'1.Inputs'!$D$27+'1.Inputs'!$D$23/'1.Inputs'!$D$28)))*'1.Inputs'!$D$53+('1.Inputs'!$D$20/'1.Inputs'!$D$27+'1.Inputs'!$D$23/'1.Inputs'!$D$28)-(M307-L307)</f>
        <v>562373582.04038322</v>
      </c>
      <c r="Y307" s="36">
        <f ca="1">((('1.Inputs'!$D$37*12*IF(7=1,'1.Inputs'!$D$38,IF(7=2,'1.Inputs'!$D$39,$E307)))*$F307*(('1.Inputs'!$D$40)+(1-'1.Inputs'!$D$40)*(1+'1.Inputs'!$D$41))*(1+$G307)^(7-1))-(('1.Inputs'!$D$37*12*IF(7=1,'1.Inputs'!$D$38,IF(7=2,'1.Inputs'!$D$39,$E307)))/(1-'1.Inputs'!$D$42)*$D307*(1+$G307)^(7-1))-('1.Inputs'!$D$37*12*IF(7=1,'1.Inputs'!$D$38,IF(7=2,'1.Inputs'!$D$39,$E307)))*'1.Inputs'!$D$43*(1+$G307)^(7-1)-'1.Inputs'!$D$44*(1+$G307)^(7-1)-('1.Inputs'!$D$20/'1.Inputs'!$D$27+'1.Inputs'!$D$23/'1.Inputs'!$D$28))-MAX(0,((('1.Inputs'!$D$37*12*IF(7=1,'1.Inputs'!$D$38,IF(7=2,'1.Inputs'!$D$39,$E307)))*$F307*(('1.Inputs'!$D$40)+(1-'1.Inputs'!$D$40)*(1+'1.Inputs'!$D$41))*(1+$G307)^(7-1))-(('1.Inputs'!$D$37*12*IF(7=1,'1.Inputs'!$D$38,IF(7=2,'1.Inputs'!$D$39,$E307)))/(1-'1.Inputs'!$D$42)*$D307*(1+$G307)^(7-1))-('1.Inputs'!$D$37*12*IF(7=1,'1.Inputs'!$D$38,IF(7=2,'1.Inputs'!$D$39,$E307)))*'1.Inputs'!$D$43*(1+$G307)^(7-1)-'1.Inputs'!$D$44*(1+$G307)^(7-1)-('1.Inputs'!$D$20/'1.Inputs'!$D$27+'1.Inputs'!$D$23/'1.Inputs'!$D$28)))*'1.Inputs'!$D$53+('1.Inputs'!$D$20/'1.Inputs'!$D$27+'1.Inputs'!$D$23/'1.Inputs'!$D$28)-(N307-M307)</f>
        <v>579252498.98257053</v>
      </c>
      <c r="Z307" s="36">
        <f ca="1">((('1.Inputs'!$D$37*12*IF(8=1,'1.Inputs'!$D$38,IF(8=2,'1.Inputs'!$D$39,$E307)))*$F307*(('1.Inputs'!$D$40)+(1-'1.Inputs'!$D$40)*(1+'1.Inputs'!$D$41))*(1+$G307)^(8-1))-(('1.Inputs'!$D$37*12*IF(8=1,'1.Inputs'!$D$38,IF(8=2,'1.Inputs'!$D$39,$E307)))/(1-'1.Inputs'!$D$42)*$D307*(1+$G307)^(8-1))-('1.Inputs'!$D$37*12*IF(8=1,'1.Inputs'!$D$38,IF(8=2,'1.Inputs'!$D$39,$E307)))*'1.Inputs'!$D$43*(1+$G307)^(8-1)-'1.Inputs'!$D$44*(1+$G307)^(8-1)-('1.Inputs'!$D$20/'1.Inputs'!$D$27+'1.Inputs'!$D$23/'1.Inputs'!$D$28))-MAX(0,((('1.Inputs'!$D$37*12*IF(8=1,'1.Inputs'!$D$38,IF(8=2,'1.Inputs'!$D$39,$E307)))*$F307*(('1.Inputs'!$D$40)+(1-'1.Inputs'!$D$40)*(1+'1.Inputs'!$D$41))*(1+$G307)^(8-1))-(('1.Inputs'!$D$37*12*IF(8=1,'1.Inputs'!$D$38,IF(8=2,'1.Inputs'!$D$39,$E307)))/(1-'1.Inputs'!$D$42)*$D307*(1+$G307)^(8-1))-('1.Inputs'!$D$37*12*IF(8=1,'1.Inputs'!$D$38,IF(8=2,'1.Inputs'!$D$39,$E307)))*'1.Inputs'!$D$43*(1+$G307)^(8-1)-'1.Inputs'!$D$44*(1+$G307)^(8-1)-('1.Inputs'!$D$20/'1.Inputs'!$D$27+'1.Inputs'!$D$23/'1.Inputs'!$D$28)))*'1.Inputs'!$D$53+('1.Inputs'!$D$20/'1.Inputs'!$D$27+'1.Inputs'!$D$23/'1.Inputs'!$D$28)-(O307-N307)</f>
        <v>596684482.89174247</v>
      </c>
      <c r="AA307" s="36">
        <f ca="1">((('1.Inputs'!$D$37*12*IF(9=1,'1.Inputs'!$D$38,IF(9=2,'1.Inputs'!$D$39,$E307)))*$F307*(('1.Inputs'!$D$40)+(1-'1.Inputs'!$D$40)*(1+'1.Inputs'!$D$41))*(1+$G307)^(9-1))-(('1.Inputs'!$D$37*12*IF(9=1,'1.Inputs'!$D$38,IF(9=2,'1.Inputs'!$D$39,$E307)))/(1-'1.Inputs'!$D$42)*$D307*(1+$G307)^(9-1))-('1.Inputs'!$D$37*12*IF(9=1,'1.Inputs'!$D$38,IF(9=2,'1.Inputs'!$D$39,$E307)))*'1.Inputs'!$D$43*(1+$G307)^(9-1)-'1.Inputs'!$D$44*(1+$G307)^(9-1)-('1.Inputs'!$D$20/'1.Inputs'!$D$27+'1.Inputs'!$D$23/'1.Inputs'!$D$28))-MAX(0,((('1.Inputs'!$D$37*12*IF(9=1,'1.Inputs'!$D$38,IF(9=2,'1.Inputs'!$D$39,$E307)))*$F307*(('1.Inputs'!$D$40)+(1-'1.Inputs'!$D$40)*(1+'1.Inputs'!$D$41))*(1+$G307)^(9-1))-(('1.Inputs'!$D$37*12*IF(9=1,'1.Inputs'!$D$38,IF(9=2,'1.Inputs'!$D$39,$E307)))/(1-'1.Inputs'!$D$42)*$D307*(1+$G307)^(9-1))-('1.Inputs'!$D$37*12*IF(9=1,'1.Inputs'!$D$38,IF(9=2,'1.Inputs'!$D$39,$E307)))*'1.Inputs'!$D$43*(1+$G307)^(9-1)-'1.Inputs'!$D$44*(1+$G307)^(9-1)-('1.Inputs'!$D$20/'1.Inputs'!$D$27+'1.Inputs'!$D$23/'1.Inputs'!$D$28)))*'1.Inputs'!$D$53+('1.Inputs'!$D$20/'1.Inputs'!$D$27+'1.Inputs'!$D$23/'1.Inputs'!$D$28)-(P307-O307)</f>
        <v>614687655.96560979</v>
      </c>
      <c r="AB307" s="36">
        <f ca="1">((('1.Inputs'!$D$37*12*IF(10=1,'1.Inputs'!$D$38,IF(10=2,'1.Inputs'!$D$39,$E307)))*$F307*(('1.Inputs'!$D$40)+(1-'1.Inputs'!$D$40)*(1+'1.Inputs'!$D$41))*(1+$G307)^(10-1))-(('1.Inputs'!$D$37*12*IF(10=1,'1.Inputs'!$D$38,IF(10=2,'1.Inputs'!$D$39,$E307)))/(1-'1.Inputs'!$D$42)*$D307*(1+$G307)^(10-1))-('1.Inputs'!$D$37*12*IF(10=1,'1.Inputs'!$D$38,IF(10=2,'1.Inputs'!$D$39,$E307)))*'1.Inputs'!$D$43*(1+$G307)^(10-1)-'1.Inputs'!$D$44*(1+$G307)^(10-1)-('1.Inputs'!$D$20/'1.Inputs'!$D$27+'1.Inputs'!$D$23/'1.Inputs'!$D$28))-MAX(0,((('1.Inputs'!$D$37*12*IF(10=1,'1.Inputs'!$D$38,IF(10=2,'1.Inputs'!$D$39,$E307)))*$F307*(('1.Inputs'!$D$40)+(1-'1.Inputs'!$D$40)*(1+'1.Inputs'!$D$41))*(1+$G307)^(10-1))-(('1.Inputs'!$D$37*12*IF(10=1,'1.Inputs'!$D$38,IF(10=2,'1.Inputs'!$D$39,$E307)))/(1-'1.Inputs'!$D$42)*$D307*(1+$G307)^(10-1))-('1.Inputs'!$D$37*12*IF(10=1,'1.Inputs'!$D$38,IF(10=2,'1.Inputs'!$D$39,$E307)))*'1.Inputs'!$D$43*(1+$G307)^(10-1)-'1.Inputs'!$D$44*(1+$G307)^(10-1)-('1.Inputs'!$D$20/'1.Inputs'!$D$27+'1.Inputs'!$D$23/'1.Inputs'!$D$28)))*'1.Inputs'!$D$53+('1.Inputs'!$D$20/'1.Inputs'!$D$27+'1.Inputs'!$D$23/'1.Inputs'!$D$28)-(Q307-P307)+(('1.Inputs'!$D$20+'1.Inputs'!$D$23-('1.Inputs'!$D$20/'1.Inputs'!$D$27+'1.Inputs'!$D$23/'1.Inputs'!$D$28)*'1.Inputs'!$D$10)*'1.Inputs'!$D$60+'1.Inputs'!$D$19*'1.Inputs'!$D$59+Q307)</f>
        <v>3079253714.0451956</v>
      </c>
      <c r="AC307" s="36">
        <f ca="1">S307-AC$13-AC$14+MIN(AC$13,MAX(0,((('1.Inputs'!$D$37*12*IF(1=1,'1.Inputs'!$D$38,IF(1=2,'1.Inputs'!$D$39,$E307)))*$F307*(('1.Inputs'!$D$40)+(1-'1.Inputs'!$D$40)*(1+'1.Inputs'!$D$41))*(1+$G307)^(1-1))-(('1.Inputs'!$D$37*12*IF(1=1,'1.Inputs'!$D$38,IF(1=2,'1.Inputs'!$D$39,$E307)))/(1-'1.Inputs'!$D$42)*$D307*(1+$G307)^(1-1))-('1.Inputs'!$D$37*12*IF(1=1,'1.Inputs'!$D$38,IF(1=2,'1.Inputs'!$D$39,$E307)))*'1.Inputs'!$D$43*(1+$G307)^(1-1)-'1.Inputs'!$D$44*(1+$G307)^(1-1)-('1.Inputs'!$D$20/'1.Inputs'!$D$27+'1.Inputs'!$D$23/'1.Inputs'!$D$28))))*'1.Inputs'!$D$53</f>
        <v>-859997547.59404957</v>
      </c>
      <c r="AD307" s="36">
        <f ca="1">T307-AD$13-AD$14+MIN(AD$13,MAX(0,((('1.Inputs'!$D$37*12*IF(2=1,'1.Inputs'!$D$38,IF(2=2,'1.Inputs'!$D$39,$E307)))*$F307*(('1.Inputs'!$D$40)+(1-'1.Inputs'!$D$40)*(1+'1.Inputs'!$D$41))*(1+$G307)^(2-1))-(('1.Inputs'!$D$37*12*IF(2=1,'1.Inputs'!$D$38,IF(2=2,'1.Inputs'!$D$39,$E307)))/(1-'1.Inputs'!$D$42)*$D307*(1+$G307)^(2-1))-('1.Inputs'!$D$37*12*IF(2=1,'1.Inputs'!$D$38,IF(2=2,'1.Inputs'!$D$39,$E307)))*'1.Inputs'!$D$43*(1+$G307)^(2-1)-'1.Inputs'!$D$44*(1+$G307)^(2-1)-('1.Inputs'!$D$20/'1.Inputs'!$D$27+'1.Inputs'!$D$23/'1.Inputs'!$D$28))))*'1.Inputs'!$D$53</f>
        <v>-112010733.15851116</v>
      </c>
      <c r="AE307" s="36">
        <f ca="1">U307-AE$13-AE$14+MIN(AE$13,MAX(0,((('1.Inputs'!$D$37*12*IF(3=1,'1.Inputs'!$D$38,IF(3=2,'1.Inputs'!$D$39,$E307)))*$F307*(('1.Inputs'!$D$40)+(1-'1.Inputs'!$D$40)*(1+'1.Inputs'!$D$41))*(1+$G307)^(3-1))-(('1.Inputs'!$D$37*12*IF(3=1,'1.Inputs'!$D$38,IF(3=2,'1.Inputs'!$D$39,$E307)))/(1-'1.Inputs'!$D$42)*$D307*(1+$G307)^(3-1))-('1.Inputs'!$D$37*12*IF(3=1,'1.Inputs'!$D$38,IF(3=2,'1.Inputs'!$D$39,$E307)))*'1.Inputs'!$D$43*(1+$G307)^(3-1)-'1.Inputs'!$D$44*(1+$G307)^(3-1)-('1.Inputs'!$D$20/'1.Inputs'!$D$27+'1.Inputs'!$D$23/'1.Inputs'!$D$28))))*'1.Inputs'!$D$53</f>
        <v>-109012582.69638371</v>
      </c>
      <c r="AF307" s="36">
        <f ca="1">V307-AF$13-AF$14+MIN(AF$13,MAX(0,((('1.Inputs'!$D$37*12*IF(4=1,'1.Inputs'!$D$38,IF(4=2,'1.Inputs'!$D$39,$E307)))*$F307*(('1.Inputs'!$D$40)+(1-'1.Inputs'!$D$40)*(1+'1.Inputs'!$D$41))*(1+$G307)^(4-1))-(('1.Inputs'!$D$37*12*IF(4=1,'1.Inputs'!$D$38,IF(4=2,'1.Inputs'!$D$39,$E307)))/(1-'1.Inputs'!$D$42)*$D307*(1+$G307)^(4-1))-('1.Inputs'!$D$37*12*IF(4=1,'1.Inputs'!$D$38,IF(4=2,'1.Inputs'!$D$39,$E307)))*'1.Inputs'!$D$43*(1+$G307)^(4-1)-'1.Inputs'!$D$44*(1+$G307)^(4-1)-('1.Inputs'!$D$20/'1.Inputs'!$D$27+'1.Inputs'!$D$23/'1.Inputs'!$D$28))))*'1.Inputs'!$D$53</f>
        <v>207453316.85148859</v>
      </c>
      <c r="AG307" s="36">
        <f ca="1">W307-AG$13-AG$14+MIN(AG$13,MAX(0,((('1.Inputs'!$D$37*12*IF(5=1,'1.Inputs'!$D$38,IF(5=2,'1.Inputs'!$D$39,$E307)))*$F307*(('1.Inputs'!$D$40)+(1-'1.Inputs'!$D$40)*(1+'1.Inputs'!$D$41))*(1+$G307)^(5-1))-(('1.Inputs'!$D$37*12*IF(5=1,'1.Inputs'!$D$38,IF(5=2,'1.Inputs'!$D$39,$E307)))/(1-'1.Inputs'!$D$42)*$D307*(1+$G307)^(5-1))-('1.Inputs'!$D$37*12*IF(5=1,'1.Inputs'!$D$38,IF(5=2,'1.Inputs'!$D$39,$E307)))*'1.Inputs'!$D$43*(1+$G307)^(5-1)-'1.Inputs'!$D$44*(1+$G307)^(5-1)-('1.Inputs'!$D$20/'1.Inputs'!$D$27+'1.Inputs'!$D$23/'1.Inputs'!$D$28))))*'1.Inputs'!$D$53</f>
        <v>242466184.83294535</v>
      </c>
      <c r="AH307" s="36">
        <f ca="1">X307-AH$13-AH$14+MIN(AH$13,MAX(0,((('1.Inputs'!$D$37*12*IF(6=1,'1.Inputs'!$D$38,IF(6=2,'1.Inputs'!$D$39,$E307)))*$F307*(('1.Inputs'!$D$40)+(1-'1.Inputs'!$D$40)*(1+'1.Inputs'!$D$41))*(1+$G307)^(6-1))-(('1.Inputs'!$D$37*12*IF(6=1,'1.Inputs'!$D$38,IF(6=2,'1.Inputs'!$D$39,$E307)))/(1-'1.Inputs'!$D$42)*$D307*(1+$G307)^(6-1))-('1.Inputs'!$D$37*12*IF(6=1,'1.Inputs'!$D$38,IF(6=2,'1.Inputs'!$D$39,$E307)))*'1.Inputs'!$D$43*(1+$G307)^(6-1)-'1.Inputs'!$D$44*(1+$G307)^(6-1)-('1.Inputs'!$D$20/'1.Inputs'!$D$27+'1.Inputs'!$D$23/'1.Inputs'!$D$28))))*'1.Inputs'!$D$53</f>
        <v>277997582.04038322</v>
      </c>
      <c r="AI307" s="36">
        <f ca="1">Y307-AI$13-AI$14+MIN(AI$13,MAX(0,((('1.Inputs'!$D$37*12*IF(7=1,'1.Inputs'!$D$38,IF(7=2,'1.Inputs'!$D$39,$E307)))*$F307*(('1.Inputs'!$D$40)+(1-'1.Inputs'!$D$40)*(1+'1.Inputs'!$D$41))*(1+$G307)^(7-1))-(('1.Inputs'!$D$37*12*IF(7=1,'1.Inputs'!$D$38,IF(7=2,'1.Inputs'!$D$39,$E307)))/(1-'1.Inputs'!$D$42)*$D307*(1+$G307)^(7-1))-('1.Inputs'!$D$37*12*IF(7=1,'1.Inputs'!$D$38,IF(7=2,'1.Inputs'!$D$39,$E307)))*'1.Inputs'!$D$43*(1+$G307)^(7-1)-'1.Inputs'!$D$44*(1+$G307)^(7-1)-('1.Inputs'!$D$20/'1.Inputs'!$D$27+'1.Inputs'!$D$23/'1.Inputs'!$D$28))))*'1.Inputs'!$D$53</f>
        <v>314064498.98257053</v>
      </c>
      <c r="AJ307" s="36">
        <f ca="1">Z307-AJ$13-AJ$14+MIN(AJ$13,MAX(0,((('1.Inputs'!$D$37*12*IF(8=1,'1.Inputs'!$D$38,IF(8=2,'1.Inputs'!$D$39,$E307)))*$F307*(('1.Inputs'!$D$40)+(1-'1.Inputs'!$D$40)*(1+'1.Inputs'!$D$41))*(1+$G307)^(8-1))-(('1.Inputs'!$D$37*12*IF(8=1,'1.Inputs'!$D$38,IF(8=2,'1.Inputs'!$D$39,$E307)))/(1-'1.Inputs'!$D$42)*$D307*(1+$G307)^(8-1))-('1.Inputs'!$D$37*12*IF(8=1,'1.Inputs'!$D$38,IF(8=2,'1.Inputs'!$D$39,$E307)))*'1.Inputs'!$D$43*(1+$G307)^(8-1)-'1.Inputs'!$D$44*(1+$G307)^(8-1)-('1.Inputs'!$D$20/'1.Inputs'!$D$27+'1.Inputs'!$D$23/'1.Inputs'!$D$28))))*'1.Inputs'!$D$53</f>
        <v>596684482.89174247</v>
      </c>
      <c r="AK307" s="36">
        <f ca="1">AA307-AK$13-AK$14+MIN(AK$13,MAX(0,((('1.Inputs'!$D$37*12*IF(9=1,'1.Inputs'!$D$38,IF(9=2,'1.Inputs'!$D$39,$E307)))*$F307*(('1.Inputs'!$D$40)+(1-'1.Inputs'!$D$40)*(1+'1.Inputs'!$D$41))*(1+$G307)^(9-1))-(('1.Inputs'!$D$37*12*IF(9=1,'1.Inputs'!$D$38,IF(9=2,'1.Inputs'!$D$39,$E307)))/(1-'1.Inputs'!$D$42)*$D307*(1+$G307)^(9-1))-('1.Inputs'!$D$37*12*IF(9=1,'1.Inputs'!$D$38,IF(9=2,'1.Inputs'!$D$39,$E307)))*'1.Inputs'!$D$43*(1+$G307)^(9-1)-'1.Inputs'!$D$44*(1+$G307)^(9-1)-('1.Inputs'!$D$20/'1.Inputs'!$D$27+'1.Inputs'!$D$23/'1.Inputs'!$D$28))))*'1.Inputs'!$D$53</f>
        <v>614687655.96560979</v>
      </c>
      <c r="AL307" s="36">
        <f ca="1">AB307-AL$13-AL$14+MIN(AL$13,MAX(0,((('1.Inputs'!$D$37*12*IF(10=1,'1.Inputs'!$D$38,IF(10=2,'1.Inputs'!$D$39,$E307)))*$F307*(('1.Inputs'!$D$40)+(1-'1.Inputs'!$D$40)*(1+'1.Inputs'!$D$41))*(1+$G307)^(10-1))-(('1.Inputs'!$D$37*12*IF(10=1,'1.Inputs'!$D$38,IF(10=2,'1.Inputs'!$D$39,$E307)))/(1-'1.Inputs'!$D$42)*$D307*(1+$G307)^(10-1))-('1.Inputs'!$D$37*12*IF(10=1,'1.Inputs'!$D$38,IF(10=2,'1.Inputs'!$D$39,$E307)))*'1.Inputs'!$D$43*(1+$G307)^(10-1)-'1.Inputs'!$D$44*(1+$G307)^(10-1)-('1.Inputs'!$D$20/'1.Inputs'!$D$27+'1.Inputs'!$D$23/'1.Inputs'!$D$28))))*'1.Inputs'!$D$53+'1.Inputs'!$D$35</f>
        <v>3879253714.0451956</v>
      </c>
      <c r="AM307" s="48">
        <f ca="1">R307+NPV('1.Inputs'!$D$55,S307:AB307)</f>
        <v>136390274.67741585</v>
      </c>
      <c r="AN307" s="48">
        <f ca="1">-('1.Inputs'!$D$24*(1-'1.Inputs'!$D$31)+'1.Inputs'!$D$35)+NPV('1.Inputs'!$D$54,AC307:AL307)</f>
        <v>-1042532720.6061125</v>
      </c>
      <c r="AO307" s="36">
        <f t="shared" ca="1" si="37"/>
        <v>-4.8265416503661891</v>
      </c>
      <c r="AP307" s="36">
        <f t="shared" ca="1" si="38"/>
        <v>0.59178713745837475</v>
      </c>
      <c r="AQ307" s="36">
        <f ca="1">'1.Inputs'!$D$35+MIN(SUM($AC307:AC307),SUM($AC307:AD307),SUM($AC307:AE307),SUM($AC307:AF307),SUM($AC307:AG307),SUM($AC307:AH307),SUM($AC307:AI307),SUM($AC307:AJ307),SUM($AC307:AK307),SUM($AC307:AL307))</f>
        <v>-281020863.44894457</v>
      </c>
      <c r="AR307" s="36">
        <f ca="1">IF(AP307&lt;'1.Inputs'!$D$57,1,0)</f>
        <v>1</v>
      </c>
      <c r="AS307" s="36">
        <f t="shared" ca="1" si="39"/>
        <v>1</v>
      </c>
    </row>
    <row r="308" spans="2:45" ht="15" customHeight="1" x14ac:dyDescent="0.25">
      <c r="B308" s="36">
        <v>293</v>
      </c>
      <c r="C308" s="36">
        <f t="shared" ca="1" si="32"/>
        <v>0.34173206044147963</v>
      </c>
      <c r="D308" s="36">
        <f t="shared" ca="1" si="33"/>
        <v>20677.813910531888</v>
      </c>
      <c r="E308" s="47">
        <f t="shared" ca="1" si="34"/>
        <v>0.8061939640213549</v>
      </c>
      <c r="F308" s="36">
        <f t="shared" ca="1" si="35"/>
        <v>29971.917401708397</v>
      </c>
      <c r="G308" s="36">
        <f t="shared" ca="1" si="36"/>
        <v>3.6707649073113989E-2</v>
      </c>
      <c r="H308" s="36">
        <f ca="1">((('1.Inputs'!$D$37*12*IF(1=1,'1.Inputs'!$D$38,IF(1=2,'1.Inputs'!$D$39,$E308)))*$F308*(('1.Inputs'!$D$40)+(1-'1.Inputs'!$D$40)*(1+'1.Inputs'!$D$41))*(1+$G308)^(1-1))*'1.Inputs'!$D$47+(('1.Inputs'!$D$37*12*IF(1=1,'1.Inputs'!$D$38,IF(1=2,'1.Inputs'!$D$39,$E308)))/(1-'1.Inputs'!$D$42)*$D308*(1+$G308)^(1-1))*('1.Inputs'!$D$48-'1.Inputs'!$D$49))/'1.Inputs'!$D$51</f>
        <v>806446756.18056047</v>
      </c>
      <c r="I308" s="36">
        <f ca="1">((('1.Inputs'!$D$37*12*IF(2=1,'1.Inputs'!$D$38,IF(2=2,'1.Inputs'!$D$39,$E308)))*$F308*(('1.Inputs'!$D$40)+(1-'1.Inputs'!$D$40)*(1+'1.Inputs'!$D$41))*(1+$G308)^(2-1))*'1.Inputs'!$D$47+(('1.Inputs'!$D$37*12*IF(2=1,'1.Inputs'!$D$38,IF(2=2,'1.Inputs'!$D$39,$E308)))/(1-'1.Inputs'!$D$42)*$D308*(1+$G308)^(2-1))*('1.Inputs'!$D$48-'1.Inputs'!$D$49))/'1.Inputs'!$D$51</f>
        <v>1170469328.9836226</v>
      </c>
      <c r="J308" s="36">
        <f ca="1">((('1.Inputs'!$D$37*12*IF(3=1,'1.Inputs'!$D$38,IF(3=2,'1.Inputs'!$D$39,$E308)))*$F308*(('1.Inputs'!$D$40)+(1-'1.Inputs'!$D$40)*(1+'1.Inputs'!$D$41))*(1+$G308)^(3-1))*'1.Inputs'!$D$47+(('1.Inputs'!$D$37*12*IF(3=1,'1.Inputs'!$D$38,IF(3=2,'1.Inputs'!$D$39,$E308)))/(1-'1.Inputs'!$D$42)*$D308*(1+$G308)^(3-1))*('1.Inputs'!$D$48-'1.Inputs'!$D$49))/'1.Inputs'!$D$51</f>
        <v>1397519392.5213127</v>
      </c>
      <c r="K308" s="36">
        <f ca="1">((('1.Inputs'!$D$37*12*IF(4=1,'1.Inputs'!$D$38,IF(4=2,'1.Inputs'!$D$39,$E308)))*$F308*(('1.Inputs'!$D$40)+(1-'1.Inputs'!$D$40)*(1+'1.Inputs'!$D$41))*(1+$G308)^(4-1))*'1.Inputs'!$D$47+(('1.Inputs'!$D$37*12*IF(4=1,'1.Inputs'!$D$38,IF(4=2,'1.Inputs'!$D$39,$E308)))/(1-'1.Inputs'!$D$42)*$D308*(1+$G308)^(4-1))*('1.Inputs'!$D$48-'1.Inputs'!$D$49))/'1.Inputs'!$D$51</f>
        <v>1448819043.9548566</v>
      </c>
      <c r="L308" s="36">
        <f ca="1">((('1.Inputs'!$D$37*12*IF(5=1,'1.Inputs'!$D$38,IF(5=2,'1.Inputs'!$D$39,$E308)))*$F308*(('1.Inputs'!$D$40)+(1-'1.Inputs'!$D$40)*(1+'1.Inputs'!$D$41))*(1+$G308)^(5-1))*'1.Inputs'!$D$47+(('1.Inputs'!$D$37*12*IF(5=1,'1.Inputs'!$D$38,IF(5=2,'1.Inputs'!$D$39,$E308)))/(1-'1.Inputs'!$D$42)*$D308*(1+$G308)^(5-1))*('1.Inputs'!$D$48-'1.Inputs'!$D$49))/'1.Inputs'!$D$51</f>
        <v>1502001784.9907959</v>
      </c>
      <c r="M308" s="36">
        <f ca="1">((('1.Inputs'!$D$37*12*IF(6=1,'1.Inputs'!$D$38,IF(6=2,'1.Inputs'!$D$39,$E308)))*$F308*(('1.Inputs'!$D$40)+(1-'1.Inputs'!$D$40)*(1+'1.Inputs'!$D$41))*(1+$G308)^(6-1))*'1.Inputs'!$D$47+(('1.Inputs'!$D$37*12*IF(6=1,'1.Inputs'!$D$38,IF(6=2,'1.Inputs'!$D$39,$E308)))/(1-'1.Inputs'!$D$42)*$D308*(1+$G308)^(6-1))*('1.Inputs'!$D$48-'1.Inputs'!$D$49))/'1.Inputs'!$D$51</f>
        <v>1557136739.4214292</v>
      </c>
      <c r="N308" s="36">
        <f ca="1">((('1.Inputs'!$D$37*12*IF(7=1,'1.Inputs'!$D$38,IF(7=2,'1.Inputs'!$D$39,$E308)))*$F308*(('1.Inputs'!$D$40)+(1-'1.Inputs'!$D$40)*(1+'1.Inputs'!$D$41))*(1+$G308)^(7-1))*'1.Inputs'!$D$47+(('1.Inputs'!$D$37*12*IF(7=1,'1.Inputs'!$D$38,IF(7=2,'1.Inputs'!$D$39,$E308)))/(1-'1.Inputs'!$D$42)*$D308*(1+$G308)^(7-1))*('1.Inputs'!$D$48-'1.Inputs'!$D$49))/'1.Inputs'!$D$51</f>
        <v>1614295568.4109635</v>
      </c>
      <c r="O308" s="36">
        <f ca="1">((('1.Inputs'!$D$37*12*IF(8=1,'1.Inputs'!$D$38,IF(8=2,'1.Inputs'!$D$39,$E308)))*$F308*(('1.Inputs'!$D$40)+(1-'1.Inputs'!$D$40)*(1+'1.Inputs'!$D$41))*(1+$G308)^(8-1))*'1.Inputs'!$D$47+(('1.Inputs'!$D$37*12*IF(8=1,'1.Inputs'!$D$38,IF(8=2,'1.Inputs'!$D$39,$E308)))/(1-'1.Inputs'!$D$42)*$D308*(1+$G308)^(8-1))*('1.Inputs'!$D$48-'1.Inputs'!$D$49))/'1.Inputs'!$D$51</f>
        <v>1673552563.6364763</v>
      </c>
      <c r="P308" s="36">
        <f ca="1">((('1.Inputs'!$D$37*12*IF(9=1,'1.Inputs'!$D$38,IF(9=2,'1.Inputs'!$D$39,$E308)))*$F308*(('1.Inputs'!$D$40)+(1-'1.Inputs'!$D$40)*(1+'1.Inputs'!$D$41))*(1+$G308)^(9-1))*'1.Inputs'!$D$47+(('1.Inputs'!$D$37*12*IF(9=1,'1.Inputs'!$D$38,IF(9=2,'1.Inputs'!$D$39,$E308)))/(1-'1.Inputs'!$D$42)*$D308*(1+$G308)^(9-1))*('1.Inputs'!$D$48-'1.Inputs'!$D$49))/'1.Inputs'!$D$51</f>
        <v>1734984743.8478546</v>
      </c>
      <c r="Q308" s="36">
        <f ca="1">((('1.Inputs'!$D$37*12*IF(10=1,'1.Inputs'!$D$38,IF(10=2,'1.Inputs'!$D$39,$E308)))*$F308*(('1.Inputs'!$D$40)+(1-'1.Inputs'!$D$40)*(1+'1.Inputs'!$D$41))*(1+$G308)^(10-1))*'1.Inputs'!$D$47+(('1.Inputs'!$D$37*12*IF(10=1,'1.Inputs'!$D$38,IF(10=2,'1.Inputs'!$D$39,$E308)))/(1-'1.Inputs'!$D$42)*$D308*(1+$G308)^(10-1))*('1.Inputs'!$D$48-'1.Inputs'!$D$49))/'1.Inputs'!$D$51</f>
        <v>1798671954.9722283</v>
      </c>
      <c r="R308" s="36">
        <f>-'1.Inputs'!$D$24</f>
        <v>-2050000000</v>
      </c>
      <c r="S308" s="36">
        <f ca="1">((('1.Inputs'!$D$37*12*IF(1=1,'1.Inputs'!$D$38,IF(1=2,'1.Inputs'!$D$39,$E308)))*$F308*(('1.Inputs'!$D$40)+(1-'1.Inputs'!$D$40)*(1+'1.Inputs'!$D$41))*(1+$G308)^(1-1))-(('1.Inputs'!$D$37*12*IF(1=1,'1.Inputs'!$D$38,IF(1=2,'1.Inputs'!$D$39,$E308)))/(1-'1.Inputs'!$D$42)*$D308*(1+$G308)^(1-1))-('1.Inputs'!$D$37*12*IF(1=1,'1.Inputs'!$D$38,IF(1=2,'1.Inputs'!$D$39,$E308)))*'1.Inputs'!$D$43*(1+$G308)^(1-1)-'1.Inputs'!$D$44*(1+$G308)^(1-1)-('1.Inputs'!$D$20/'1.Inputs'!$D$27+'1.Inputs'!$D$23/'1.Inputs'!$D$28))-MAX(0,((('1.Inputs'!$D$37*12*IF(1=1,'1.Inputs'!$D$38,IF(1=2,'1.Inputs'!$D$39,$E308)))*$F308*(('1.Inputs'!$D$40)+(1-'1.Inputs'!$D$40)*(1+'1.Inputs'!$D$41))*(1+$G308)^(1-1))-(('1.Inputs'!$D$37*12*IF(1=1,'1.Inputs'!$D$38,IF(1=2,'1.Inputs'!$D$39,$E308)))/(1-'1.Inputs'!$D$42)*$D308*(1+$G308)^(1-1))-('1.Inputs'!$D$37*12*IF(1=1,'1.Inputs'!$D$38,IF(1=2,'1.Inputs'!$D$39,$E308)))*'1.Inputs'!$D$43*(1+$G308)^(1-1)-'1.Inputs'!$D$44*(1+$G308)^(1-1)-('1.Inputs'!$D$20/'1.Inputs'!$D$27+'1.Inputs'!$D$23/'1.Inputs'!$D$28)))*'1.Inputs'!$D$53+('1.Inputs'!$D$20/'1.Inputs'!$D$27+'1.Inputs'!$D$23/'1.Inputs'!$D$28)-H308</f>
        <v>-794293153.95059192</v>
      </c>
      <c r="T308" s="36">
        <f ca="1">((('1.Inputs'!$D$37*12*IF(2=1,'1.Inputs'!$D$38,IF(2=2,'1.Inputs'!$D$39,$E308)))*$F308*(('1.Inputs'!$D$40)+(1-'1.Inputs'!$D$40)*(1+'1.Inputs'!$D$41))*(1+$G308)^(2-1))-(('1.Inputs'!$D$37*12*IF(2=1,'1.Inputs'!$D$38,IF(2=2,'1.Inputs'!$D$39,$E308)))/(1-'1.Inputs'!$D$42)*$D308*(1+$G308)^(2-1))-('1.Inputs'!$D$37*12*IF(2=1,'1.Inputs'!$D$38,IF(2=2,'1.Inputs'!$D$39,$E308)))*'1.Inputs'!$D$43*(1+$G308)^(2-1)-'1.Inputs'!$D$44*(1+$G308)^(2-1)-('1.Inputs'!$D$20/'1.Inputs'!$D$27+'1.Inputs'!$D$23/'1.Inputs'!$D$28))-MAX(0,((('1.Inputs'!$D$37*12*IF(2=1,'1.Inputs'!$D$38,IF(2=2,'1.Inputs'!$D$39,$E308)))*$F308*(('1.Inputs'!$D$40)+(1-'1.Inputs'!$D$40)*(1+'1.Inputs'!$D$41))*(1+$G308)^(2-1))-(('1.Inputs'!$D$37*12*IF(2=1,'1.Inputs'!$D$38,IF(2=2,'1.Inputs'!$D$39,$E308)))/(1-'1.Inputs'!$D$42)*$D308*(1+$G308)^(2-1))-('1.Inputs'!$D$37*12*IF(2=1,'1.Inputs'!$D$38,IF(2=2,'1.Inputs'!$D$39,$E308)))*'1.Inputs'!$D$43*(1+$G308)^(2-1)-'1.Inputs'!$D$44*(1+$G308)^(2-1)-('1.Inputs'!$D$20/'1.Inputs'!$D$27+'1.Inputs'!$D$23/'1.Inputs'!$D$28)))*'1.Inputs'!$D$53+('1.Inputs'!$D$20/'1.Inputs'!$D$27+'1.Inputs'!$D$23/'1.Inputs'!$D$28)-(I308-H308)</f>
        <v>-62717226.439956188</v>
      </c>
      <c r="U308" s="36">
        <f ca="1">((('1.Inputs'!$D$37*12*IF(3=1,'1.Inputs'!$D$38,IF(3=2,'1.Inputs'!$D$39,$E308)))*$F308*(('1.Inputs'!$D$40)+(1-'1.Inputs'!$D$40)*(1+'1.Inputs'!$D$41))*(1+$G308)^(3-1))-(('1.Inputs'!$D$37*12*IF(3=1,'1.Inputs'!$D$38,IF(3=2,'1.Inputs'!$D$39,$E308)))/(1-'1.Inputs'!$D$42)*$D308*(1+$G308)^(3-1))-('1.Inputs'!$D$37*12*IF(3=1,'1.Inputs'!$D$38,IF(3=2,'1.Inputs'!$D$39,$E308)))*'1.Inputs'!$D$43*(1+$G308)^(3-1)-'1.Inputs'!$D$44*(1+$G308)^(3-1)-('1.Inputs'!$D$20/'1.Inputs'!$D$27+'1.Inputs'!$D$23/'1.Inputs'!$D$28))-MAX(0,((('1.Inputs'!$D$37*12*IF(3=1,'1.Inputs'!$D$38,IF(3=2,'1.Inputs'!$D$39,$E308)))*$F308*(('1.Inputs'!$D$40)+(1-'1.Inputs'!$D$40)*(1+'1.Inputs'!$D$41))*(1+$G308)^(3-1))-(('1.Inputs'!$D$37*12*IF(3=1,'1.Inputs'!$D$38,IF(3=2,'1.Inputs'!$D$39,$E308)))/(1-'1.Inputs'!$D$42)*$D308*(1+$G308)^(3-1))-('1.Inputs'!$D$37*12*IF(3=1,'1.Inputs'!$D$38,IF(3=2,'1.Inputs'!$D$39,$E308)))*'1.Inputs'!$D$43*(1+$G308)^(3-1)-'1.Inputs'!$D$44*(1+$G308)^(3-1)-('1.Inputs'!$D$20/'1.Inputs'!$D$27+'1.Inputs'!$D$23/'1.Inputs'!$D$28)))*'1.Inputs'!$D$53+('1.Inputs'!$D$20/'1.Inputs'!$D$27+'1.Inputs'!$D$23/'1.Inputs'!$D$28)-(J308-I308)</f>
        <v>218920308.15593791</v>
      </c>
      <c r="V308" s="36">
        <f ca="1">((('1.Inputs'!$D$37*12*IF(4=1,'1.Inputs'!$D$38,IF(4=2,'1.Inputs'!$D$39,$E308)))*$F308*(('1.Inputs'!$D$40)+(1-'1.Inputs'!$D$40)*(1+'1.Inputs'!$D$41))*(1+$G308)^(4-1))-(('1.Inputs'!$D$37*12*IF(4=1,'1.Inputs'!$D$38,IF(4=2,'1.Inputs'!$D$39,$E308)))/(1-'1.Inputs'!$D$42)*$D308*(1+$G308)^(4-1))-('1.Inputs'!$D$37*12*IF(4=1,'1.Inputs'!$D$38,IF(4=2,'1.Inputs'!$D$39,$E308)))*'1.Inputs'!$D$43*(1+$G308)^(4-1)-'1.Inputs'!$D$44*(1+$G308)^(4-1)-('1.Inputs'!$D$20/'1.Inputs'!$D$27+'1.Inputs'!$D$23/'1.Inputs'!$D$28))-MAX(0,((('1.Inputs'!$D$37*12*IF(4=1,'1.Inputs'!$D$38,IF(4=2,'1.Inputs'!$D$39,$E308)))*$F308*(('1.Inputs'!$D$40)+(1-'1.Inputs'!$D$40)*(1+'1.Inputs'!$D$41))*(1+$G308)^(4-1))-(('1.Inputs'!$D$37*12*IF(4=1,'1.Inputs'!$D$38,IF(4=2,'1.Inputs'!$D$39,$E308)))/(1-'1.Inputs'!$D$42)*$D308*(1+$G308)^(4-1))-('1.Inputs'!$D$37*12*IF(4=1,'1.Inputs'!$D$38,IF(4=2,'1.Inputs'!$D$39,$E308)))*'1.Inputs'!$D$43*(1+$G308)^(4-1)-'1.Inputs'!$D$44*(1+$G308)^(4-1)-('1.Inputs'!$D$20/'1.Inputs'!$D$27+'1.Inputs'!$D$23/'1.Inputs'!$D$28)))*'1.Inputs'!$D$53+('1.Inputs'!$D$20/'1.Inputs'!$D$27+'1.Inputs'!$D$23/'1.Inputs'!$D$28)-(K308-J308)</f>
        <v>409306807.74251497</v>
      </c>
      <c r="W308" s="36">
        <f ca="1">((('1.Inputs'!$D$37*12*IF(5=1,'1.Inputs'!$D$38,IF(5=2,'1.Inputs'!$D$39,$E308)))*$F308*(('1.Inputs'!$D$40)+(1-'1.Inputs'!$D$40)*(1+'1.Inputs'!$D$41))*(1+$G308)^(5-1))-(('1.Inputs'!$D$37*12*IF(5=1,'1.Inputs'!$D$38,IF(5=2,'1.Inputs'!$D$39,$E308)))/(1-'1.Inputs'!$D$42)*$D308*(1+$G308)^(5-1))-('1.Inputs'!$D$37*12*IF(5=1,'1.Inputs'!$D$38,IF(5=2,'1.Inputs'!$D$39,$E308)))*'1.Inputs'!$D$43*(1+$G308)^(5-1)-'1.Inputs'!$D$44*(1+$G308)^(5-1)-('1.Inputs'!$D$20/'1.Inputs'!$D$27+'1.Inputs'!$D$23/'1.Inputs'!$D$28))-MAX(0,((('1.Inputs'!$D$37*12*IF(5=1,'1.Inputs'!$D$38,IF(5=2,'1.Inputs'!$D$39,$E308)))*$F308*(('1.Inputs'!$D$40)+(1-'1.Inputs'!$D$40)*(1+'1.Inputs'!$D$41))*(1+$G308)^(5-1))-(('1.Inputs'!$D$37*12*IF(5=1,'1.Inputs'!$D$38,IF(5=2,'1.Inputs'!$D$39,$E308)))/(1-'1.Inputs'!$D$42)*$D308*(1+$G308)^(5-1))-('1.Inputs'!$D$37*12*IF(5=1,'1.Inputs'!$D$38,IF(5=2,'1.Inputs'!$D$39,$E308)))*'1.Inputs'!$D$43*(1+$G308)^(5-1)-'1.Inputs'!$D$44*(1+$G308)^(5-1)-('1.Inputs'!$D$20/'1.Inputs'!$D$27+'1.Inputs'!$D$23/'1.Inputs'!$D$28)))*'1.Inputs'!$D$53+('1.Inputs'!$D$20/'1.Inputs'!$D$27+'1.Inputs'!$D$23/'1.Inputs'!$D$28)-(L308-K308)</f>
        <v>422597061.98565942</v>
      </c>
      <c r="X308" s="36">
        <f ca="1">((('1.Inputs'!$D$37*12*IF(6=1,'1.Inputs'!$D$38,IF(6=2,'1.Inputs'!$D$39,$E308)))*$F308*(('1.Inputs'!$D$40)+(1-'1.Inputs'!$D$40)*(1+'1.Inputs'!$D$41))*(1+$G308)^(6-1))-(('1.Inputs'!$D$37*12*IF(6=1,'1.Inputs'!$D$38,IF(6=2,'1.Inputs'!$D$39,$E308)))/(1-'1.Inputs'!$D$42)*$D308*(1+$G308)^(6-1))-('1.Inputs'!$D$37*12*IF(6=1,'1.Inputs'!$D$38,IF(6=2,'1.Inputs'!$D$39,$E308)))*'1.Inputs'!$D$43*(1+$G308)^(6-1)-'1.Inputs'!$D$44*(1+$G308)^(6-1)-('1.Inputs'!$D$20/'1.Inputs'!$D$27+'1.Inputs'!$D$23/'1.Inputs'!$D$28))-MAX(0,((('1.Inputs'!$D$37*12*IF(6=1,'1.Inputs'!$D$38,IF(6=2,'1.Inputs'!$D$39,$E308)))*$F308*(('1.Inputs'!$D$40)+(1-'1.Inputs'!$D$40)*(1+'1.Inputs'!$D$41))*(1+$G308)^(6-1))-(('1.Inputs'!$D$37*12*IF(6=1,'1.Inputs'!$D$38,IF(6=2,'1.Inputs'!$D$39,$E308)))/(1-'1.Inputs'!$D$42)*$D308*(1+$G308)^(6-1))-('1.Inputs'!$D$37*12*IF(6=1,'1.Inputs'!$D$38,IF(6=2,'1.Inputs'!$D$39,$E308)))*'1.Inputs'!$D$43*(1+$G308)^(6-1)-'1.Inputs'!$D$44*(1+$G308)^(6-1)-('1.Inputs'!$D$20/'1.Inputs'!$D$27+'1.Inputs'!$D$23/'1.Inputs'!$D$28)))*'1.Inputs'!$D$53+('1.Inputs'!$D$20/'1.Inputs'!$D$27+'1.Inputs'!$D$23/'1.Inputs'!$D$28)-(M308-L308)</f>
        <v>436375170.21765292</v>
      </c>
      <c r="Y308" s="36">
        <f ca="1">((('1.Inputs'!$D$37*12*IF(7=1,'1.Inputs'!$D$38,IF(7=2,'1.Inputs'!$D$39,$E308)))*$F308*(('1.Inputs'!$D$40)+(1-'1.Inputs'!$D$40)*(1+'1.Inputs'!$D$41))*(1+$G308)^(7-1))-(('1.Inputs'!$D$37*12*IF(7=1,'1.Inputs'!$D$38,IF(7=2,'1.Inputs'!$D$39,$E308)))/(1-'1.Inputs'!$D$42)*$D308*(1+$G308)^(7-1))-('1.Inputs'!$D$37*12*IF(7=1,'1.Inputs'!$D$38,IF(7=2,'1.Inputs'!$D$39,$E308)))*'1.Inputs'!$D$43*(1+$G308)^(7-1)-'1.Inputs'!$D$44*(1+$G308)^(7-1)-('1.Inputs'!$D$20/'1.Inputs'!$D$27+'1.Inputs'!$D$23/'1.Inputs'!$D$28))-MAX(0,((('1.Inputs'!$D$37*12*IF(7=1,'1.Inputs'!$D$38,IF(7=2,'1.Inputs'!$D$39,$E308)))*$F308*(('1.Inputs'!$D$40)+(1-'1.Inputs'!$D$40)*(1+'1.Inputs'!$D$41))*(1+$G308)^(7-1))-(('1.Inputs'!$D$37*12*IF(7=1,'1.Inputs'!$D$38,IF(7=2,'1.Inputs'!$D$39,$E308)))/(1-'1.Inputs'!$D$42)*$D308*(1+$G308)^(7-1))-('1.Inputs'!$D$37*12*IF(7=1,'1.Inputs'!$D$38,IF(7=2,'1.Inputs'!$D$39,$E308)))*'1.Inputs'!$D$43*(1+$G308)^(7-1)-'1.Inputs'!$D$44*(1+$G308)^(7-1)-('1.Inputs'!$D$20/'1.Inputs'!$D$27+'1.Inputs'!$D$23/'1.Inputs'!$D$28)))*'1.Inputs'!$D$53+('1.Inputs'!$D$20/'1.Inputs'!$D$27+'1.Inputs'!$D$23/'1.Inputs'!$D$28)-(N308-M308)</f>
        <v>450659040.41151863</v>
      </c>
      <c r="Z308" s="36">
        <f ca="1">((('1.Inputs'!$D$37*12*IF(8=1,'1.Inputs'!$D$38,IF(8=2,'1.Inputs'!$D$39,$E308)))*$F308*(('1.Inputs'!$D$40)+(1-'1.Inputs'!$D$40)*(1+'1.Inputs'!$D$41))*(1+$G308)^(8-1))-(('1.Inputs'!$D$37*12*IF(8=1,'1.Inputs'!$D$38,IF(8=2,'1.Inputs'!$D$39,$E308)))/(1-'1.Inputs'!$D$42)*$D308*(1+$G308)^(8-1))-('1.Inputs'!$D$37*12*IF(8=1,'1.Inputs'!$D$38,IF(8=2,'1.Inputs'!$D$39,$E308)))*'1.Inputs'!$D$43*(1+$G308)^(8-1)-'1.Inputs'!$D$44*(1+$G308)^(8-1)-('1.Inputs'!$D$20/'1.Inputs'!$D$27+'1.Inputs'!$D$23/'1.Inputs'!$D$28))-MAX(0,((('1.Inputs'!$D$37*12*IF(8=1,'1.Inputs'!$D$38,IF(8=2,'1.Inputs'!$D$39,$E308)))*$F308*(('1.Inputs'!$D$40)+(1-'1.Inputs'!$D$40)*(1+'1.Inputs'!$D$41))*(1+$G308)^(8-1))-(('1.Inputs'!$D$37*12*IF(8=1,'1.Inputs'!$D$38,IF(8=2,'1.Inputs'!$D$39,$E308)))/(1-'1.Inputs'!$D$42)*$D308*(1+$G308)^(8-1))-('1.Inputs'!$D$37*12*IF(8=1,'1.Inputs'!$D$38,IF(8=2,'1.Inputs'!$D$39,$E308)))*'1.Inputs'!$D$43*(1+$G308)^(8-1)-'1.Inputs'!$D$44*(1+$G308)^(8-1)-('1.Inputs'!$D$20/'1.Inputs'!$D$27+'1.Inputs'!$D$23/'1.Inputs'!$D$28)))*'1.Inputs'!$D$53+('1.Inputs'!$D$20/'1.Inputs'!$D$27+'1.Inputs'!$D$23/'1.Inputs'!$D$28)-(O308-N308)</f>
        <v>465467237.89986622</v>
      </c>
      <c r="AA308" s="36">
        <f ca="1">((('1.Inputs'!$D$37*12*IF(9=1,'1.Inputs'!$D$38,IF(9=2,'1.Inputs'!$D$39,$E308)))*$F308*(('1.Inputs'!$D$40)+(1-'1.Inputs'!$D$40)*(1+'1.Inputs'!$D$41))*(1+$G308)^(9-1))-(('1.Inputs'!$D$37*12*IF(9=1,'1.Inputs'!$D$38,IF(9=2,'1.Inputs'!$D$39,$E308)))/(1-'1.Inputs'!$D$42)*$D308*(1+$G308)^(9-1))-('1.Inputs'!$D$37*12*IF(9=1,'1.Inputs'!$D$38,IF(9=2,'1.Inputs'!$D$39,$E308)))*'1.Inputs'!$D$43*(1+$G308)^(9-1)-'1.Inputs'!$D$44*(1+$G308)^(9-1)-('1.Inputs'!$D$20/'1.Inputs'!$D$27+'1.Inputs'!$D$23/'1.Inputs'!$D$28))-MAX(0,((('1.Inputs'!$D$37*12*IF(9=1,'1.Inputs'!$D$38,IF(9=2,'1.Inputs'!$D$39,$E308)))*$F308*(('1.Inputs'!$D$40)+(1-'1.Inputs'!$D$40)*(1+'1.Inputs'!$D$41))*(1+$G308)^(9-1))-(('1.Inputs'!$D$37*12*IF(9=1,'1.Inputs'!$D$38,IF(9=2,'1.Inputs'!$D$39,$E308)))/(1-'1.Inputs'!$D$42)*$D308*(1+$G308)^(9-1))-('1.Inputs'!$D$37*12*IF(9=1,'1.Inputs'!$D$38,IF(9=2,'1.Inputs'!$D$39,$E308)))*'1.Inputs'!$D$43*(1+$G308)^(9-1)-'1.Inputs'!$D$44*(1+$G308)^(9-1)-('1.Inputs'!$D$20/'1.Inputs'!$D$27+'1.Inputs'!$D$23/'1.Inputs'!$D$28)))*'1.Inputs'!$D$53+('1.Inputs'!$D$20/'1.Inputs'!$D$27+'1.Inputs'!$D$23/'1.Inputs'!$D$28)-(P308-O308)</f>
        <v>480819009.50502074</v>
      </c>
      <c r="AB308" s="36">
        <f ca="1">((('1.Inputs'!$D$37*12*IF(10=1,'1.Inputs'!$D$38,IF(10=2,'1.Inputs'!$D$39,$E308)))*$F308*(('1.Inputs'!$D$40)+(1-'1.Inputs'!$D$40)*(1+'1.Inputs'!$D$41))*(1+$G308)^(10-1))-(('1.Inputs'!$D$37*12*IF(10=1,'1.Inputs'!$D$38,IF(10=2,'1.Inputs'!$D$39,$E308)))/(1-'1.Inputs'!$D$42)*$D308*(1+$G308)^(10-1))-('1.Inputs'!$D$37*12*IF(10=1,'1.Inputs'!$D$38,IF(10=2,'1.Inputs'!$D$39,$E308)))*'1.Inputs'!$D$43*(1+$G308)^(10-1)-'1.Inputs'!$D$44*(1+$G308)^(10-1)-('1.Inputs'!$D$20/'1.Inputs'!$D$27+'1.Inputs'!$D$23/'1.Inputs'!$D$28))-MAX(0,((('1.Inputs'!$D$37*12*IF(10=1,'1.Inputs'!$D$38,IF(10=2,'1.Inputs'!$D$39,$E308)))*$F308*(('1.Inputs'!$D$40)+(1-'1.Inputs'!$D$40)*(1+'1.Inputs'!$D$41))*(1+$G308)^(10-1))-(('1.Inputs'!$D$37*12*IF(10=1,'1.Inputs'!$D$38,IF(10=2,'1.Inputs'!$D$39,$E308)))/(1-'1.Inputs'!$D$42)*$D308*(1+$G308)^(10-1))-('1.Inputs'!$D$37*12*IF(10=1,'1.Inputs'!$D$38,IF(10=2,'1.Inputs'!$D$39,$E308)))*'1.Inputs'!$D$43*(1+$G308)^(10-1)-'1.Inputs'!$D$44*(1+$G308)^(10-1)-('1.Inputs'!$D$20/'1.Inputs'!$D$27+'1.Inputs'!$D$23/'1.Inputs'!$D$28)))*'1.Inputs'!$D$53+('1.Inputs'!$D$20/'1.Inputs'!$D$27+'1.Inputs'!$D$23/'1.Inputs'!$D$28)-(Q308-P308)+(('1.Inputs'!$D$20+'1.Inputs'!$D$23-('1.Inputs'!$D$20/'1.Inputs'!$D$27+'1.Inputs'!$D$23/'1.Inputs'!$D$28)*'1.Inputs'!$D$10)*'1.Inputs'!$D$60+'1.Inputs'!$D$19*'1.Inputs'!$D$59+Q308)</f>
        <v>2995406263.5271368</v>
      </c>
      <c r="AC308" s="36">
        <f ca="1">S308-AC$13-AC$14+MIN(AC$13,MAX(0,((('1.Inputs'!$D$37*12*IF(1=1,'1.Inputs'!$D$38,IF(1=2,'1.Inputs'!$D$39,$E308)))*$F308*(('1.Inputs'!$D$40)+(1-'1.Inputs'!$D$40)*(1+'1.Inputs'!$D$41))*(1+$G308)^(1-1))-(('1.Inputs'!$D$37*12*IF(1=1,'1.Inputs'!$D$38,IF(1=2,'1.Inputs'!$D$39,$E308)))/(1-'1.Inputs'!$D$42)*$D308*(1+$G308)^(1-1))-('1.Inputs'!$D$37*12*IF(1=1,'1.Inputs'!$D$38,IF(1=2,'1.Inputs'!$D$39,$E308)))*'1.Inputs'!$D$43*(1+$G308)^(1-1)-'1.Inputs'!$D$44*(1+$G308)^(1-1)-('1.Inputs'!$D$20/'1.Inputs'!$D$27+'1.Inputs'!$D$23/'1.Inputs'!$D$28))))*'1.Inputs'!$D$53</f>
        <v>-941893153.95059192</v>
      </c>
      <c r="AD308" s="36">
        <f ca="1">T308-AD$13-AD$14+MIN(AD$13,MAX(0,((('1.Inputs'!$D$37*12*IF(2=1,'1.Inputs'!$D$38,IF(2=2,'1.Inputs'!$D$39,$E308)))*$F308*(('1.Inputs'!$D$40)+(1-'1.Inputs'!$D$40)*(1+'1.Inputs'!$D$41))*(1+$G308)^(2-1))-(('1.Inputs'!$D$37*12*IF(2=1,'1.Inputs'!$D$38,IF(2=2,'1.Inputs'!$D$39,$E308)))/(1-'1.Inputs'!$D$42)*$D308*(1+$G308)^(2-1))-('1.Inputs'!$D$37*12*IF(2=1,'1.Inputs'!$D$38,IF(2=2,'1.Inputs'!$D$39,$E308)))*'1.Inputs'!$D$43*(1+$G308)^(2-1)-'1.Inputs'!$D$44*(1+$G308)^(2-1)-('1.Inputs'!$D$20/'1.Inputs'!$D$27+'1.Inputs'!$D$23/'1.Inputs'!$D$28))))*'1.Inputs'!$D$53</f>
        <v>-158657226.43995619</v>
      </c>
      <c r="AE308" s="36">
        <f ca="1">U308-AE$13-AE$14+MIN(AE$13,MAX(0,((('1.Inputs'!$D$37*12*IF(3=1,'1.Inputs'!$D$38,IF(3=2,'1.Inputs'!$D$39,$E308)))*$F308*(('1.Inputs'!$D$40)+(1-'1.Inputs'!$D$40)*(1+'1.Inputs'!$D$41))*(1+$G308)^(3-1))-(('1.Inputs'!$D$37*12*IF(3=1,'1.Inputs'!$D$38,IF(3=2,'1.Inputs'!$D$39,$E308)))/(1-'1.Inputs'!$D$42)*$D308*(1+$G308)^(3-1))-('1.Inputs'!$D$37*12*IF(3=1,'1.Inputs'!$D$38,IF(3=2,'1.Inputs'!$D$39,$E308)))*'1.Inputs'!$D$43*(1+$G308)^(3-1)-'1.Inputs'!$D$44*(1+$G308)^(3-1)-('1.Inputs'!$D$20/'1.Inputs'!$D$27+'1.Inputs'!$D$23/'1.Inputs'!$D$28))))*'1.Inputs'!$D$53</f>
        <v>-123019691.84406209</v>
      </c>
      <c r="AF308" s="36">
        <f ca="1">V308-AF$13-AF$14+MIN(AF$13,MAX(0,((('1.Inputs'!$D$37*12*IF(4=1,'1.Inputs'!$D$38,IF(4=2,'1.Inputs'!$D$39,$E308)))*$F308*(('1.Inputs'!$D$40)+(1-'1.Inputs'!$D$40)*(1+'1.Inputs'!$D$41))*(1+$G308)^(4-1))-(('1.Inputs'!$D$37*12*IF(4=1,'1.Inputs'!$D$38,IF(4=2,'1.Inputs'!$D$39,$E308)))/(1-'1.Inputs'!$D$42)*$D308*(1+$G308)^(4-1))-('1.Inputs'!$D$37*12*IF(4=1,'1.Inputs'!$D$38,IF(4=2,'1.Inputs'!$D$39,$E308)))*'1.Inputs'!$D$43*(1+$G308)^(4-1)-'1.Inputs'!$D$44*(1+$G308)^(4-1)-('1.Inputs'!$D$20/'1.Inputs'!$D$27+'1.Inputs'!$D$23/'1.Inputs'!$D$28))))*'1.Inputs'!$D$53</f>
        <v>86554807.742514968</v>
      </c>
      <c r="AG308" s="36">
        <f ca="1">W308-AG$13-AG$14+MIN(AG$13,MAX(0,((('1.Inputs'!$D$37*12*IF(5=1,'1.Inputs'!$D$38,IF(5=2,'1.Inputs'!$D$39,$E308)))*$F308*(('1.Inputs'!$D$40)+(1-'1.Inputs'!$D$40)*(1+'1.Inputs'!$D$41))*(1+$G308)^(5-1))-(('1.Inputs'!$D$37*12*IF(5=1,'1.Inputs'!$D$38,IF(5=2,'1.Inputs'!$D$39,$E308)))/(1-'1.Inputs'!$D$42)*$D308*(1+$G308)^(5-1))-('1.Inputs'!$D$37*12*IF(5=1,'1.Inputs'!$D$38,IF(5=2,'1.Inputs'!$D$39,$E308)))*'1.Inputs'!$D$43*(1+$G308)^(5-1)-'1.Inputs'!$D$44*(1+$G308)^(5-1)-('1.Inputs'!$D$20/'1.Inputs'!$D$27+'1.Inputs'!$D$23/'1.Inputs'!$D$28))))*'1.Inputs'!$D$53</f>
        <v>119033061.98565942</v>
      </c>
      <c r="AH308" s="36">
        <f ca="1">X308-AH$13-AH$14+MIN(AH$13,MAX(0,((('1.Inputs'!$D$37*12*IF(6=1,'1.Inputs'!$D$38,IF(6=2,'1.Inputs'!$D$39,$E308)))*$F308*(('1.Inputs'!$D$40)+(1-'1.Inputs'!$D$40)*(1+'1.Inputs'!$D$41))*(1+$G308)^(6-1))-(('1.Inputs'!$D$37*12*IF(6=1,'1.Inputs'!$D$38,IF(6=2,'1.Inputs'!$D$39,$E308)))/(1-'1.Inputs'!$D$42)*$D308*(1+$G308)^(6-1))-('1.Inputs'!$D$37*12*IF(6=1,'1.Inputs'!$D$38,IF(6=2,'1.Inputs'!$D$39,$E308)))*'1.Inputs'!$D$43*(1+$G308)^(6-1)-'1.Inputs'!$D$44*(1+$G308)^(6-1)-('1.Inputs'!$D$20/'1.Inputs'!$D$27+'1.Inputs'!$D$23/'1.Inputs'!$D$28))))*'1.Inputs'!$D$53</f>
        <v>151999170.21765292</v>
      </c>
      <c r="AI308" s="36">
        <f ca="1">Y308-AI$13-AI$14+MIN(AI$13,MAX(0,((('1.Inputs'!$D$37*12*IF(7=1,'1.Inputs'!$D$38,IF(7=2,'1.Inputs'!$D$39,$E308)))*$F308*(('1.Inputs'!$D$40)+(1-'1.Inputs'!$D$40)*(1+'1.Inputs'!$D$41))*(1+$G308)^(7-1))-(('1.Inputs'!$D$37*12*IF(7=1,'1.Inputs'!$D$38,IF(7=2,'1.Inputs'!$D$39,$E308)))/(1-'1.Inputs'!$D$42)*$D308*(1+$G308)^(7-1))-('1.Inputs'!$D$37*12*IF(7=1,'1.Inputs'!$D$38,IF(7=2,'1.Inputs'!$D$39,$E308)))*'1.Inputs'!$D$43*(1+$G308)^(7-1)-'1.Inputs'!$D$44*(1+$G308)^(7-1)-('1.Inputs'!$D$20/'1.Inputs'!$D$27+'1.Inputs'!$D$23/'1.Inputs'!$D$28))))*'1.Inputs'!$D$53</f>
        <v>185471040.41151863</v>
      </c>
      <c r="AJ308" s="36">
        <f ca="1">Z308-AJ$13-AJ$14+MIN(AJ$13,MAX(0,((('1.Inputs'!$D$37*12*IF(8=1,'1.Inputs'!$D$38,IF(8=2,'1.Inputs'!$D$39,$E308)))*$F308*(('1.Inputs'!$D$40)+(1-'1.Inputs'!$D$40)*(1+'1.Inputs'!$D$41))*(1+$G308)^(8-1))-(('1.Inputs'!$D$37*12*IF(8=1,'1.Inputs'!$D$38,IF(8=2,'1.Inputs'!$D$39,$E308)))/(1-'1.Inputs'!$D$42)*$D308*(1+$G308)^(8-1))-('1.Inputs'!$D$37*12*IF(8=1,'1.Inputs'!$D$38,IF(8=2,'1.Inputs'!$D$39,$E308)))*'1.Inputs'!$D$43*(1+$G308)^(8-1)-'1.Inputs'!$D$44*(1+$G308)^(8-1)-('1.Inputs'!$D$20/'1.Inputs'!$D$27+'1.Inputs'!$D$23/'1.Inputs'!$D$28))))*'1.Inputs'!$D$53</f>
        <v>465467237.89986622</v>
      </c>
      <c r="AK308" s="36">
        <f ca="1">AA308-AK$13-AK$14+MIN(AK$13,MAX(0,((('1.Inputs'!$D$37*12*IF(9=1,'1.Inputs'!$D$38,IF(9=2,'1.Inputs'!$D$39,$E308)))*$F308*(('1.Inputs'!$D$40)+(1-'1.Inputs'!$D$40)*(1+'1.Inputs'!$D$41))*(1+$G308)^(9-1))-(('1.Inputs'!$D$37*12*IF(9=1,'1.Inputs'!$D$38,IF(9=2,'1.Inputs'!$D$39,$E308)))/(1-'1.Inputs'!$D$42)*$D308*(1+$G308)^(9-1))-('1.Inputs'!$D$37*12*IF(9=1,'1.Inputs'!$D$38,IF(9=2,'1.Inputs'!$D$39,$E308)))*'1.Inputs'!$D$43*(1+$G308)^(9-1)-'1.Inputs'!$D$44*(1+$G308)^(9-1)-('1.Inputs'!$D$20/'1.Inputs'!$D$27+'1.Inputs'!$D$23/'1.Inputs'!$D$28))))*'1.Inputs'!$D$53</f>
        <v>480819009.50502074</v>
      </c>
      <c r="AL308" s="36">
        <f ca="1">AB308-AL$13-AL$14+MIN(AL$13,MAX(0,((('1.Inputs'!$D$37*12*IF(10=1,'1.Inputs'!$D$38,IF(10=2,'1.Inputs'!$D$39,$E308)))*$F308*(('1.Inputs'!$D$40)+(1-'1.Inputs'!$D$40)*(1+'1.Inputs'!$D$41))*(1+$G308)^(10-1))-(('1.Inputs'!$D$37*12*IF(10=1,'1.Inputs'!$D$38,IF(10=2,'1.Inputs'!$D$39,$E308)))/(1-'1.Inputs'!$D$42)*$D308*(1+$G308)^(10-1))-('1.Inputs'!$D$37*12*IF(10=1,'1.Inputs'!$D$38,IF(10=2,'1.Inputs'!$D$39,$E308)))*'1.Inputs'!$D$43*(1+$G308)^(10-1)-'1.Inputs'!$D$44*(1+$G308)^(10-1)-('1.Inputs'!$D$20/'1.Inputs'!$D$27+'1.Inputs'!$D$23/'1.Inputs'!$D$28))))*'1.Inputs'!$D$53+'1.Inputs'!$D$35</f>
        <v>3795406263.5271368</v>
      </c>
      <c r="AM308" s="48">
        <f ca="1">R308+NPV('1.Inputs'!$D$55,S308:AB308)</f>
        <v>-383993283.79563642</v>
      </c>
      <c r="AN308" s="48">
        <f ca="1">-('1.Inputs'!$D$24*(1-'1.Inputs'!$D$31)+'1.Inputs'!$D$35)+NPV('1.Inputs'!$D$54,AC308:AL308)</f>
        <v>-1438426636.4631553</v>
      </c>
      <c r="AO308" s="36">
        <f t="shared" ca="1" si="37"/>
        <v>-5.3813899319145797</v>
      </c>
      <c r="AP308" s="36">
        <f t="shared" ca="1" si="38"/>
        <v>0.55619996990837883</v>
      </c>
      <c r="AQ308" s="36">
        <f ca="1">'1.Inputs'!$D$35+MIN(SUM($AC308:AC308),SUM($AC308:AD308),SUM($AC308:AE308),SUM($AC308:AF308),SUM($AC308:AG308),SUM($AC308:AH308),SUM($AC308:AI308),SUM($AC308:AJ308),SUM($AC308:AK308),SUM($AC308:AL308))</f>
        <v>-423570072.23461032</v>
      </c>
      <c r="AR308" s="36">
        <f ca="1">IF(AP308&lt;'1.Inputs'!$D$57,1,0)</f>
        <v>1</v>
      </c>
      <c r="AS308" s="36">
        <f t="shared" ca="1" si="39"/>
        <v>1</v>
      </c>
    </row>
    <row r="309" spans="2:45" ht="15" customHeight="1" x14ac:dyDescent="0.25">
      <c r="B309" s="36">
        <v>294</v>
      </c>
      <c r="C309" s="36">
        <f t="shared" ca="1" si="32"/>
        <v>0.15710029123379754</v>
      </c>
      <c r="D309" s="36">
        <f t="shared" ca="1" si="33"/>
        <v>16836.036507442936</v>
      </c>
      <c r="E309" s="47">
        <f t="shared" ca="1" si="34"/>
        <v>0.77200215004230999</v>
      </c>
      <c r="F309" s="36">
        <f t="shared" ca="1" si="35"/>
        <v>29600.721945579953</v>
      </c>
      <c r="G309" s="36">
        <f t="shared" ca="1" si="36"/>
        <v>3.0598710387100277E-2</v>
      </c>
      <c r="H309" s="36">
        <f ca="1">((('1.Inputs'!$D$37*12*IF(1=1,'1.Inputs'!$D$38,IF(1=2,'1.Inputs'!$D$39,$E309)))*$F309*(('1.Inputs'!$D$40)+(1-'1.Inputs'!$D$40)*(1+'1.Inputs'!$D$41))*(1+$G309)^(1-1))*'1.Inputs'!$D$47+(('1.Inputs'!$D$37*12*IF(1=1,'1.Inputs'!$D$38,IF(1=2,'1.Inputs'!$D$39,$E309)))/(1-'1.Inputs'!$D$42)*$D309*(1+$G309)^(1-1))*('1.Inputs'!$D$48-'1.Inputs'!$D$49))/'1.Inputs'!$D$51</f>
        <v>774595147.35639024</v>
      </c>
      <c r="I309" s="36">
        <f ca="1">((('1.Inputs'!$D$37*12*IF(2=1,'1.Inputs'!$D$38,IF(2=2,'1.Inputs'!$D$39,$E309)))*$F309*(('1.Inputs'!$D$40)+(1-'1.Inputs'!$D$40)*(1+'1.Inputs'!$D$41))*(1+$G309)^(2-1))*'1.Inputs'!$D$47+(('1.Inputs'!$D$37*12*IF(2=1,'1.Inputs'!$D$38,IF(2=2,'1.Inputs'!$D$39,$E309)))/(1-'1.Inputs'!$D$42)*$D309*(1+$G309)^(2-1))*('1.Inputs'!$D$48-'1.Inputs'!$D$49))/'1.Inputs'!$D$51</f>
        <v>1117615463.9126425</v>
      </c>
      <c r="J309" s="36">
        <f ca="1">((('1.Inputs'!$D$37*12*IF(3=1,'1.Inputs'!$D$38,IF(3=2,'1.Inputs'!$D$39,$E309)))*$F309*(('1.Inputs'!$D$40)+(1-'1.Inputs'!$D$40)*(1+'1.Inputs'!$D$41))*(1+$G309)^(3-1))*'1.Inputs'!$D$47+(('1.Inputs'!$D$37*12*IF(3=1,'1.Inputs'!$D$38,IF(3=2,'1.Inputs'!$D$39,$E309)))/(1-'1.Inputs'!$D$42)*$D309*(1+$G309)^(3-1))*('1.Inputs'!$D$48-'1.Inputs'!$D$49))/'1.Inputs'!$D$51</f>
        <v>1270288793.6250942</v>
      </c>
      <c r="K309" s="36">
        <f ca="1">((('1.Inputs'!$D$37*12*IF(4=1,'1.Inputs'!$D$38,IF(4=2,'1.Inputs'!$D$39,$E309)))*$F309*(('1.Inputs'!$D$40)+(1-'1.Inputs'!$D$40)*(1+'1.Inputs'!$D$41))*(1+$G309)^(4-1))*'1.Inputs'!$D$47+(('1.Inputs'!$D$37*12*IF(4=1,'1.Inputs'!$D$38,IF(4=2,'1.Inputs'!$D$39,$E309)))/(1-'1.Inputs'!$D$42)*$D309*(1+$G309)^(4-1))*('1.Inputs'!$D$48-'1.Inputs'!$D$49))/'1.Inputs'!$D$51</f>
        <v>1309157992.5292075</v>
      </c>
      <c r="L309" s="36">
        <f ca="1">((('1.Inputs'!$D$37*12*IF(5=1,'1.Inputs'!$D$38,IF(5=2,'1.Inputs'!$D$39,$E309)))*$F309*(('1.Inputs'!$D$40)+(1-'1.Inputs'!$D$40)*(1+'1.Inputs'!$D$41))*(1+$G309)^(5-1))*'1.Inputs'!$D$47+(('1.Inputs'!$D$37*12*IF(5=1,'1.Inputs'!$D$38,IF(5=2,'1.Inputs'!$D$39,$E309)))/(1-'1.Inputs'!$D$42)*$D309*(1+$G309)^(5-1))*('1.Inputs'!$D$48-'1.Inputs'!$D$49))/'1.Inputs'!$D$51</f>
        <v>1349216538.7935665</v>
      </c>
      <c r="M309" s="36">
        <f ca="1">((('1.Inputs'!$D$37*12*IF(6=1,'1.Inputs'!$D$38,IF(6=2,'1.Inputs'!$D$39,$E309)))*$F309*(('1.Inputs'!$D$40)+(1-'1.Inputs'!$D$40)*(1+'1.Inputs'!$D$41))*(1+$G309)^(6-1))*'1.Inputs'!$D$47+(('1.Inputs'!$D$37*12*IF(6=1,'1.Inputs'!$D$38,IF(6=2,'1.Inputs'!$D$39,$E309)))/(1-'1.Inputs'!$D$42)*$D309*(1+$G309)^(6-1))*('1.Inputs'!$D$48-'1.Inputs'!$D$49))/'1.Inputs'!$D$51</f>
        <v>1390500824.9135969</v>
      </c>
      <c r="N309" s="36">
        <f ca="1">((('1.Inputs'!$D$37*12*IF(7=1,'1.Inputs'!$D$38,IF(7=2,'1.Inputs'!$D$39,$E309)))*$F309*(('1.Inputs'!$D$40)+(1-'1.Inputs'!$D$40)*(1+'1.Inputs'!$D$41))*(1+$G309)^(7-1))*'1.Inputs'!$D$47+(('1.Inputs'!$D$37*12*IF(7=1,'1.Inputs'!$D$38,IF(7=2,'1.Inputs'!$D$39,$E309)))/(1-'1.Inputs'!$D$42)*$D309*(1+$G309)^(7-1))*('1.Inputs'!$D$48-'1.Inputs'!$D$49))/'1.Inputs'!$D$51</f>
        <v>1433048356.9481521</v>
      </c>
      <c r="O309" s="36">
        <f ca="1">((('1.Inputs'!$D$37*12*IF(8=1,'1.Inputs'!$D$38,IF(8=2,'1.Inputs'!$D$39,$E309)))*$F309*(('1.Inputs'!$D$40)+(1-'1.Inputs'!$D$40)*(1+'1.Inputs'!$D$41))*(1+$G309)^(8-1))*'1.Inputs'!$D$47+(('1.Inputs'!$D$37*12*IF(8=1,'1.Inputs'!$D$38,IF(8=2,'1.Inputs'!$D$39,$E309)))/(1-'1.Inputs'!$D$42)*$D309*(1+$G309)^(8-1))*('1.Inputs'!$D$48-'1.Inputs'!$D$49))/'1.Inputs'!$D$51</f>
        <v>1476897788.5931187</v>
      </c>
      <c r="P309" s="36">
        <f ca="1">((('1.Inputs'!$D$37*12*IF(9=1,'1.Inputs'!$D$38,IF(9=2,'1.Inputs'!$D$39,$E309)))*$F309*(('1.Inputs'!$D$40)+(1-'1.Inputs'!$D$40)*(1+'1.Inputs'!$D$41))*(1+$G309)^(9-1))*'1.Inputs'!$D$47+(('1.Inputs'!$D$37*12*IF(9=1,'1.Inputs'!$D$38,IF(9=2,'1.Inputs'!$D$39,$E309)))/(1-'1.Inputs'!$D$42)*$D309*(1+$G309)^(9-1))*('1.Inputs'!$D$48-'1.Inputs'!$D$49))/'1.Inputs'!$D$51</f>
        <v>1522088956.2976289</v>
      </c>
      <c r="Q309" s="36">
        <f ca="1">((('1.Inputs'!$D$37*12*IF(10=1,'1.Inputs'!$D$38,IF(10=2,'1.Inputs'!$D$39,$E309)))*$F309*(('1.Inputs'!$D$40)+(1-'1.Inputs'!$D$40)*(1+'1.Inputs'!$D$41))*(1+$G309)^(10-1))*'1.Inputs'!$D$47+(('1.Inputs'!$D$37*12*IF(10=1,'1.Inputs'!$D$38,IF(10=2,'1.Inputs'!$D$39,$E309)))/(1-'1.Inputs'!$D$42)*$D309*(1+$G309)^(10-1))*('1.Inputs'!$D$48-'1.Inputs'!$D$49))/'1.Inputs'!$D$51</f>
        <v>1568662915.4547839</v>
      </c>
      <c r="R309" s="36">
        <f>-'1.Inputs'!$D$24</f>
        <v>-2050000000</v>
      </c>
      <c r="S309" s="36">
        <f ca="1">((('1.Inputs'!$D$37*12*IF(1=1,'1.Inputs'!$D$38,IF(1=2,'1.Inputs'!$D$39,$E309)))*$F309*(('1.Inputs'!$D$40)+(1-'1.Inputs'!$D$40)*(1+'1.Inputs'!$D$41))*(1+$G309)^(1-1))-(('1.Inputs'!$D$37*12*IF(1=1,'1.Inputs'!$D$38,IF(1=2,'1.Inputs'!$D$39,$E309)))/(1-'1.Inputs'!$D$42)*$D309*(1+$G309)^(1-1))-('1.Inputs'!$D$37*12*IF(1=1,'1.Inputs'!$D$38,IF(1=2,'1.Inputs'!$D$39,$E309)))*'1.Inputs'!$D$43*(1+$G309)^(1-1)-'1.Inputs'!$D$44*(1+$G309)^(1-1)-('1.Inputs'!$D$20/'1.Inputs'!$D$27+'1.Inputs'!$D$23/'1.Inputs'!$D$28))-MAX(0,((('1.Inputs'!$D$37*12*IF(1=1,'1.Inputs'!$D$38,IF(1=2,'1.Inputs'!$D$39,$E309)))*$F309*(('1.Inputs'!$D$40)+(1-'1.Inputs'!$D$40)*(1+'1.Inputs'!$D$41))*(1+$G309)^(1-1))-(('1.Inputs'!$D$37*12*IF(1=1,'1.Inputs'!$D$38,IF(1=2,'1.Inputs'!$D$39,$E309)))/(1-'1.Inputs'!$D$42)*$D309*(1+$G309)^(1-1))-('1.Inputs'!$D$37*12*IF(1=1,'1.Inputs'!$D$38,IF(1=2,'1.Inputs'!$D$39,$E309)))*'1.Inputs'!$D$43*(1+$G309)^(1-1)-'1.Inputs'!$D$44*(1+$G309)^(1-1)-('1.Inputs'!$D$20/'1.Inputs'!$D$27+'1.Inputs'!$D$23/'1.Inputs'!$D$28)))*'1.Inputs'!$D$53+('1.Inputs'!$D$20/'1.Inputs'!$D$27+'1.Inputs'!$D$23/'1.Inputs'!$D$28)-H309</f>
        <v>-386869876.90511012</v>
      </c>
      <c r="T309" s="36">
        <f ca="1">((('1.Inputs'!$D$37*12*IF(2=1,'1.Inputs'!$D$38,IF(2=2,'1.Inputs'!$D$39,$E309)))*$F309*(('1.Inputs'!$D$40)+(1-'1.Inputs'!$D$40)*(1+'1.Inputs'!$D$41))*(1+$G309)^(2-1))-(('1.Inputs'!$D$37*12*IF(2=1,'1.Inputs'!$D$38,IF(2=2,'1.Inputs'!$D$39,$E309)))/(1-'1.Inputs'!$D$42)*$D309*(1+$G309)^(2-1))-('1.Inputs'!$D$37*12*IF(2=1,'1.Inputs'!$D$38,IF(2=2,'1.Inputs'!$D$39,$E309)))*'1.Inputs'!$D$43*(1+$G309)^(2-1)-'1.Inputs'!$D$44*(1+$G309)^(2-1)-('1.Inputs'!$D$20/'1.Inputs'!$D$27+'1.Inputs'!$D$23/'1.Inputs'!$D$28))-MAX(0,((('1.Inputs'!$D$37*12*IF(2=1,'1.Inputs'!$D$38,IF(2=2,'1.Inputs'!$D$39,$E309)))*$F309*(('1.Inputs'!$D$40)+(1-'1.Inputs'!$D$40)*(1+'1.Inputs'!$D$41))*(1+$G309)^(2-1))-(('1.Inputs'!$D$37*12*IF(2=1,'1.Inputs'!$D$38,IF(2=2,'1.Inputs'!$D$39,$E309)))/(1-'1.Inputs'!$D$42)*$D309*(1+$G309)^(2-1))-('1.Inputs'!$D$37*12*IF(2=1,'1.Inputs'!$D$38,IF(2=2,'1.Inputs'!$D$39,$E309)))*'1.Inputs'!$D$43*(1+$G309)^(2-1)-'1.Inputs'!$D$44*(1+$G309)^(2-1)-('1.Inputs'!$D$20/'1.Inputs'!$D$27+'1.Inputs'!$D$23/'1.Inputs'!$D$28)))*'1.Inputs'!$D$53+('1.Inputs'!$D$20/'1.Inputs'!$D$27+'1.Inputs'!$D$23/'1.Inputs'!$D$28)-(I309-H309)</f>
        <v>436640506.17843342</v>
      </c>
      <c r="U309" s="36">
        <f ca="1">((('1.Inputs'!$D$37*12*IF(3=1,'1.Inputs'!$D$38,IF(3=2,'1.Inputs'!$D$39,$E309)))*$F309*(('1.Inputs'!$D$40)+(1-'1.Inputs'!$D$40)*(1+'1.Inputs'!$D$41))*(1+$G309)^(3-1))-(('1.Inputs'!$D$37*12*IF(3=1,'1.Inputs'!$D$38,IF(3=2,'1.Inputs'!$D$39,$E309)))/(1-'1.Inputs'!$D$42)*$D309*(1+$G309)^(3-1))-('1.Inputs'!$D$37*12*IF(3=1,'1.Inputs'!$D$38,IF(3=2,'1.Inputs'!$D$39,$E309)))*'1.Inputs'!$D$43*(1+$G309)^(3-1)-'1.Inputs'!$D$44*(1+$G309)^(3-1)-('1.Inputs'!$D$20/'1.Inputs'!$D$27+'1.Inputs'!$D$23/'1.Inputs'!$D$28))-MAX(0,((('1.Inputs'!$D$37*12*IF(3=1,'1.Inputs'!$D$38,IF(3=2,'1.Inputs'!$D$39,$E309)))*$F309*(('1.Inputs'!$D$40)+(1-'1.Inputs'!$D$40)*(1+'1.Inputs'!$D$41))*(1+$G309)^(3-1))-(('1.Inputs'!$D$37*12*IF(3=1,'1.Inputs'!$D$38,IF(3=2,'1.Inputs'!$D$39,$E309)))/(1-'1.Inputs'!$D$42)*$D309*(1+$G309)^(3-1))-('1.Inputs'!$D$37*12*IF(3=1,'1.Inputs'!$D$38,IF(3=2,'1.Inputs'!$D$39,$E309)))*'1.Inputs'!$D$43*(1+$G309)^(3-1)-'1.Inputs'!$D$44*(1+$G309)^(3-1)-('1.Inputs'!$D$20/'1.Inputs'!$D$27+'1.Inputs'!$D$23/'1.Inputs'!$D$28)))*'1.Inputs'!$D$53+('1.Inputs'!$D$20/'1.Inputs'!$D$27+'1.Inputs'!$D$23/'1.Inputs'!$D$28)-(J309-I309)</f>
        <v>790951446.95870686</v>
      </c>
      <c r="V309" s="36">
        <f ca="1">((('1.Inputs'!$D$37*12*IF(4=1,'1.Inputs'!$D$38,IF(4=2,'1.Inputs'!$D$39,$E309)))*$F309*(('1.Inputs'!$D$40)+(1-'1.Inputs'!$D$40)*(1+'1.Inputs'!$D$41))*(1+$G309)^(4-1))-(('1.Inputs'!$D$37*12*IF(4=1,'1.Inputs'!$D$38,IF(4=2,'1.Inputs'!$D$39,$E309)))/(1-'1.Inputs'!$D$42)*$D309*(1+$G309)^(4-1))-('1.Inputs'!$D$37*12*IF(4=1,'1.Inputs'!$D$38,IF(4=2,'1.Inputs'!$D$39,$E309)))*'1.Inputs'!$D$43*(1+$G309)^(4-1)-'1.Inputs'!$D$44*(1+$G309)^(4-1)-('1.Inputs'!$D$20/'1.Inputs'!$D$27+'1.Inputs'!$D$23/'1.Inputs'!$D$28))-MAX(0,((('1.Inputs'!$D$37*12*IF(4=1,'1.Inputs'!$D$38,IF(4=2,'1.Inputs'!$D$39,$E309)))*$F309*(('1.Inputs'!$D$40)+(1-'1.Inputs'!$D$40)*(1+'1.Inputs'!$D$41))*(1+$G309)^(4-1))-(('1.Inputs'!$D$37*12*IF(4=1,'1.Inputs'!$D$38,IF(4=2,'1.Inputs'!$D$39,$E309)))/(1-'1.Inputs'!$D$42)*$D309*(1+$G309)^(4-1))-('1.Inputs'!$D$37*12*IF(4=1,'1.Inputs'!$D$38,IF(4=2,'1.Inputs'!$D$39,$E309)))*'1.Inputs'!$D$43*(1+$G309)^(4-1)-'1.Inputs'!$D$44*(1+$G309)^(4-1)-('1.Inputs'!$D$20/'1.Inputs'!$D$27+'1.Inputs'!$D$23/'1.Inputs'!$D$28)))*'1.Inputs'!$D$53+('1.Inputs'!$D$20/'1.Inputs'!$D$27+'1.Inputs'!$D$23/'1.Inputs'!$D$28)-(K309-J309)</f>
        <v>932183489.95670724</v>
      </c>
      <c r="W309" s="36">
        <f ca="1">((('1.Inputs'!$D$37*12*IF(5=1,'1.Inputs'!$D$38,IF(5=2,'1.Inputs'!$D$39,$E309)))*$F309*(('1.Inputs'!$D$40)+(1-'1.Inputs'!$D$40)*(1+'1.Inputs'!$D$41))*(1+$G309)^(5-1))-(('1.Inputs'!$D$37*12*IF(5=1,'1.Inputs'!$D$38,IF(5=2,'1.Inputs'!$D$39,$E309)))/(1-'1.Inputs'!$D$42)*$D309*(1+$G309)^(5-1))-('1.Inputs'!$D$37*12*IF(5=1,'1.Inputs'!$D$38,IF(5=2,'1.Inputs'!$D$39,$E309)))*'1.Inputs'!$D$43*(1+$G309)^(5-1)-'1.Inputs'!$D$44*(1+$G309)^(5-1)-('1.Inputs'!$D$20/'1.Inputs'!$D$27+'1.Inputs'!$D$23/'1.Inputs'!$D$28))-MAX(0,((('1.Inputs'!$D$37*12*IF(5=1,'1.Inputs'!$D$38,IF(5=2,'1.Inputs'!$D$39,$E309)))*$F309*(('1.Inputs'!$D$40)+(1-'1.Inputs'!$D$40)*(1+'1.Inputs'!$D$41))*(1+$G309)^(5-1))-(('1.Inputs'!$D$37*12*IF(5=1,'1.Inputs'!$D$38,IF(5=2,'1.Inputs'!$D$39,$E309)))/(1-'1.Inputs'!$D$42)*$D309*(1+$G309)^(5-1))-('1.Inputs'!$D$37*12*IF(5=1,'1.Inputs'!$D$38,IF(5=2,'1.Inputs'!$D$39,$E309)))*'1.Inputs'!$D$43*(1+$G309)^(5-1)-'1.Inputs'!$D$44*(1+$G309)^(5-1)-('1.Inputs'!$D$20/'1.Inputs'!$D$27+'1.Inputs'!$D$23/'1.Inputs'!$D$28)))*'1.Inputs'!$D$53+('1.Inputs'!$D$20/'1.Inputs'!$D$27+'1.Inputs'!$D$23/'1.Inputs'!$D$28)-(L309-K309)</f>
        <v>959261313.52773833</v>
      </c>
      <c r="X309" s="36">
        <f ca="1">((('1.Inputs'!$D$37*12*IF(6=1,'1.Inputs'!$D$38,IF(6=2,'1.Inputs'!$D$39,$E309)))*$F309*(('1.Inputs'!$D$40)+(1-'1.Inputs'!$D$40)*(1+'1.Inputs'!$D$41))*(1+$G309)^(6-1))-(('1.Inputs'!$D$37*12*IF(6=1,'1.Inputs'!$D$38,IF(6=2,'1.Inputs'!$D$39,$E309)))/(1-'1.Inputs'!$D$42)*$D309*(1+$G309)^(6-1))-('1.Inputs'!$D$37*12*IF(6=1,'1.Inputs'!$D$38,IF(6=2,'1.Inputs'!$D$39,$E309)))*'1.Inputs'!$D$43*(1+$G309)^(6-1)-'1.Inputs'!$D$44*(1+$G309)^(6-1)-('1.Inputs'!$D$20/'1.Inputs'!$D$27+'1.Inputs'!$D$23/'1.Inputs'!$D$28))-MAX(0,((('1.Inputs'!$D$37*12*IF(6=1,'1.Inputs'!$D$38,IF(6=2,'1.Inputs'!$D$39,$E309)))*$F309*(('1.Inputs'!$D$40)+(1-'1.Inputs'!$D$40)*(1+'1.Inputs'!$D$41))*(1+$G309)^(6-1))-(('1.Inputs'!$D$37*12*IF(6=1,'1.Inputs'!$D$38,IF(6=2,'1.Inputs'!$D$39,$E309)))/(1-'1.Inputs'!$D$42)*$D309*(1+$G309)^(6-1))-('1.Inputs'!$D$37*12*IF(6=1,'1.Inputs'!$D$38,IF(6=2,'1.Inputs'!$D$39,$E309)))*'1.Inputs'!$D$43*(1+$G309)^(6-1)-'1.Inputs'!$D$44*(1+$G309)^(6-1)-('1.Inputs'!$D$20/'1.Inputs'!$D$27+'1.Inputs'!$D$23/'1.Inputs'!$D$28)))*'1.Inputs'!$D$53+('1.Inputs'!$D$20/'1.Inputs'!$D$27+'1.Inputs'!$D$23/'1.Inputs'!$D$28)-(M309-L309)</f>
        <v>987167683.58013296</v>
      </c>
      <c r="Y309" s="36">
        <f ca="1">((('1.Inputs'!$D$37*12*IF(7=1,'1.Inputs'!$D$38,IF(7=2,'1.Inputs'!$D$39,$E309)))*$F309*(('1.Inputs'!$D$40)+(1-'1.Inputs'!$D$40)*(1+'1.Inputs'!$D$41))*(1+$G309)^(7-1))-(('1.Inputs'!$D$37*12*IF(7=1,'1.Inputs'!$D$38,IF(7=2,'1.Inputs'!$D$39,$E309)))/(1-'1.Inputs'!$D$42)*$D309*(1+$G309)^(7-1))-('1.Inputs'!$D$37*12*IF(7=1,'1.Inputs'!$D$38,IF(7=2,'1.Inputs'!$D$39,$E309)))*'1.Inputs'!$D$43*(1+$G309)^(7-1)-'1.Inputs'!$D$44*(1+$G309)^(7-1)-('1.Inputs'!$D$20/'1.Inputs'!$D$27+'1.Inputs'!$D$23/'1.Inputs'!$D$28))-MAX(0,((('1.Inputs'!$D$37*12*IF(7=1,'1.Inputs'!$D$38,IF(7=2,'1.Inputs'!$D$39,$E309)))*$F309*(('1.Inputs'!$D$40)+(1-'1.Inputs'!$D$40)*(1+'1.Inputs'!$D$41))*(1+$G309)^(7-1))-(('1.Inputs'!$D$37*12*IF(7=1,'1.Inputs'!$D$38,IF(7=2,'1.Inputs'!$D$39,$E309)))/(1-'1.Inputs'!$D$42)*$D309*(1+$G309)^(7-1))-('1.Inputs'!$D$37*12*IF(7=1,'1.Inputs'!$D$38,IF(7=2,'1.Inputs'!$D$39,$E309)))*'1.Inputs'!$D$43*(1+$G309)^(7-1)-'1.Inputs'!$D$44*(1+$G309)^(7-1)-('1.Inputs'!$D$20/'1.Inputs'!$D$27+'1.Inputs'!$D$23/'1.Inputs'!$D$28)))*'1.Inputs'!$D$53+('1.Inputs'!$D$20/'1.Inputs'!$D$27+'1.Inputs'!$D$23/'1.Inputs'!$D$28)-(N309-M309)</f>
        <v>1015927952.5677155</v>
      </c>
      <c r="Z309" s="36">
        <f ca="1">((('1.Inputs'!$D$37*12*IF(8=1,'1.Inputs'!$D$38,IF(8=2,'1.Inputs'!$D$39,$E309)))*$F309*(('1.Inputs'!$D$40)+(1-'1.Inputs'!$D$40)*(1+'1.Inputs'!$D$41))*(1+$G309)^(8-1))-(('1.Inputs'!$D$37*12*IF(8=1,'1.Inputs'!$D$38,IF(8=2,'1.Inputs'!$D$39,$E309)))/(1-'1.Inputs'!$D$42)*$D309*(1+$G309)^(8-1))-('1.Inputs'!$D$37*12*IF(8=1,'1.Inputs'!$D$38,IF(8=2,'1.Inputs'!$D$39,$E309)))*'1.Inputs'!$D$43*(1+$G309)^(8-1)-'1.Inputs'!$D$44*(1+$G309)^(8-1)-('1.Inputs'!$D$20/'1.Inputs'!$D$27+'1.Inputs'!$D$23/'1.Inputs'!$D$28))-MAX(0,((('1.Inputs'!$D$37*12*IF(8=1,'1.Inputs'!$D$38,IF(8=2,'1.Inputs'!$D$39,$E309)))*$F309*(('1.Inputs'!$D$40)+(1-'1.Inputs'!$D$40)*(1+'1.Inputs'!$D$41))*(1+$G309)^(8-1))-(('1.Inputs'!$D$37*12*IF(8=1,'1.Inputs'!$D$38,IF(8=2,'1.Inputs'!$D$39,$E309)))/(1-'1.Inputs'!$D$42)*$D309*(1+$G309)^(8-1))-('1.Inputs'!$D$37*12*IF(8=1,'1.Inputs'!$D$38,IF(8=2,'1.Inputs'!$D$39,$E309)))*'1.Inputs'!$D$43*(1+$G309)^(8-1)-'1.Inputs'!$D$44*(1+$G309)^(8-1)-('1.Inputs'!$D$20/'1.Inputs'!$D$27+'1.Inputs'!$D$23/'1.Inputs'!$D$28)))*'1.Inputs'!$D$53+('1.Inputs'!$D$20/'1.Inputs'!$D$27+'1.Inputs'!$D$23/'1.Inputs'!$D$28)-(O309-N309)</f>
        <v>1045568248.6967049</v>
      </c>
      <c r="AA309" s="36">
        <f ca="1">((('1.Inputs'!$D$37*12*IF(9=1,'1.Inputs'!$D$38,IF(9=2,'1.Inputs'!$D$39,$E309)))*$F309*(('1.Inputs'!$D$40)+(1-'1.Inputs'!$D$40)*(1+'1.Inputs'!$D$41))*(1+$G309)^(9-1))-(('1.Inputs'!$D$37*12*IF(9=1,'1.Inputs'!$D$38,IF(9=2,'1.Inputs'!$D$39,$E309)))/(1-'1.Inputs'!$D$42)*$D309*(1+$G309)^(9-1))-('1.Inputs'!$D$37*12*IF(9=1,'1.Inputs'!$D$38,IF(9=2,'1.Inputs'!$D$39,$E309)))*'1.Inputs'!$D$43*(1+$G309)^(9-1)-'1.Inputs'!$D$44*(1+$G309)^(9-1)-('1.Inputs'!$D$20/'1.Inputs'!$D$27+'1.Inputs'!$D$23/'1.Inputs'!$D$28))-MAX(0,((('1.Inputs'!$D$37*12*IF(9=1,'1.Inputs'!$D$38,IF(9=2,'1.Inputs'!$D$39,$E309)))*$F309*(('1.Inputs'!$D$40)+(1-'1.Inputs'!$D$40)*(1+'1.Inputs'!$D$41))*(1+$G309)^(9-1))-(('1.Inputs'!$D$37*12*IF(9=1,'1.Inputs'!$D$38,IF(9=2,'1.Inputs'!$D$39,$E309)))/(1-'1.Inputs'!$D$42)*$D309*(1+$G309)^(9-1))-('1.Inputs'!$D$37*12*IF(9=1,'1.Inputs'!$D$38,IF(9=2,'1.Inputs'!$D$39,$E309)))*'1.Inputs'!$D$43*(1+$G309)^(9-1)-'1.Inputs'!$D$44*(1+$G309)^(9-1)-('1.Inputs'!$D$20/'1.Inputs'!$D$27+'1.Inputs'!$D$23/'1.Inputs'!$D$28)))*'1.Inputs'!$D$53+('1.Inputs'!$D$20/'1.Inputs'!$D$27+'1.Inputs'!$D$23/'1.Inputs'!$D$28)-(P309-O309)</f>
        <v>1076115499.6627321</v>
      </c>
      <c r="AB309" s="36">
        <f ca="1">((('1.Inputs'!$D$37*12*IF(10=1,'1.Inputs'!$D$38,IF(10=2,'1.Inputs'!$D$39,$E309)))*$F309*(('1.Inputs'!$D$40)+(1-'1.Inputs'!$D$40)*(1+'1.Inputs'!$D$41))*(1+$G309)^(10-1))-(('1.Inputs'!$D$37*12*IF(10=1,'1.Inputs'!$D$38,IF(10=2,'1.Inputs'!$D$39,$E309)))/(1-'1.Inputs'!$D$42)*$D309*(1+$G309)^(10-1))-('1.Inputs'!$D$37*12*IF(10=1,'1.Inputs'!$D$38,IF(10=2,'1.Inputs'!$D$39,$E309)))*'1.Inputs'!$D$43*(1+$G309)^(10-1)-'1.Inputs'!$D$44*(1+$G309)^(10-1)-('1.Inputs'!$D$20/'1.Inputs'!$D$27+'1.Inputs'!$D$23/'1.Inputs'!$D$28))-MAX(0,((('1.Inputs'!$D$37*12*IF(10=1,'1.Inputs'!$D$38,IF(10=2,'1.Inputs'!$D$39,$E309)))*$F309*(('1.Inputs'!$D$40)+(1-'1.Inputs'!$D$40)*(1+'1.Inputs'!$D$41))*(1+$G309)^(10-1))-(('1.Inputs'!$D$37*12*IF(10=1,'1.Inputs'!$D$38,IF(10=2,'1.Inputs'!$D$39,$E309)))/(1-'1.Inputs'!$D$42)*$D309*(1+$G309)^(10-1))-('1.Inputs'!$D$37*12*IF(10=1,'1.Inputs'!$D$38,IF(10=2,'1.Inputs'!$D$39,$E309)))*'1.Inputs'!$D$43*(1+$G309)^(10-1)-'1.Inputs'!$D$44*(1+$G309)^(10-1)-('1.Inputs'!$D$20/'1.Inputs'!$D$27+'1.Inputs'!$D$23/'1.Inputs'!$D$28)))*'1.Inputs'!$D$53+('1.Inputs'!$D$20/'1.Inputs'!$D$27+'1.Inputs'!$D$23/'1.Inputs'!$D$28)-(Q309-P309)+(('1.Inputs'!$D$20+'1.Inputs'!$D$23-('1.Inputs'!$D$20/'1.Inputs'!$D$27+'1.Inputs'!$D$23/'1.Inputs'!$D$28)*'1.Inputs'!$D$10)*'1.Inputs'!$D$60+'1.Inputs'!$D$19*'1.Inputs'!$D$59+Q309)</f>
        <v>3376260372.5689759</v>
      </c>
      <c r="AC309" s="36">
        <f ca="1">S309-AC$13-AC$14+MIN(AC$13,MAX(0,((('1.Inputs'!$D$37*12*IF(1=1,'1.Inputs'!$D$38,IF(1=2,'1.Inputs'!$D$39,$E309)))*$F309*(('1.Inputs'!$D$40)+(1-'1.Inputs'!$D$40)*(1+'1.Inputs'!$D$41))*(1+$G309)^(1-1))-(('1.Inputs'!$D$37*12*IF(1=1,'1.Inputs'!$D$38,IF(1=2,'1.Inputs'!$D$39,$E309)))/(1-'1.Inputs'!$D$42)*$D309*(1+$G309)^(1-1))-('1.Inputs'!$D$37*12*IF(1=1,'1.Inputs'!$D$38,IF(1=2,'1.Inputs'!$D$39,$E309)))*'1.Inputs'!$D$43*(1+$G309)^(1-1)-'1.Inputs'!$D$44*(1+$G309)^(1-1)-('1.Inputs'!$D$20/'1.Inputs'!$D$27+'1.Inputs'!$D$23/'1.Inputs'!$D$28))))*'1.Inputs'!$D$53</f>
        <v>-482809876.90511012</v>
      </c>
      <c r="AD309" s="36">
        <f ca="1">T309-AD$13-AD$14+MIN(AD$13,MAX(0,((('1.Inputs'!$D$37*12*IF(2=1,'1.Inputs'!$D$38,IF(2=2,'1.Inputs'!$D$39,$E309)))*$F309*(('1.Inputs'!$D$40)+(1-'1.Inputs'!$D$40)*(1+'1.Inputs'!$D$41))*(1+$G309)^(2-1))-(('1.Inputs'!$D$37*12*IF(2=1,'1.Inputs'!$D$38,IF(2=2,'1.Inputs'!$D$39,$E309)))/(1-'1.Inputs'!$D$42)*$D309*(1+$G309)^(2-1))-('1.Inputs'!$D$37*12*IF(2=1,'1.Inputs'!$D$38,IF(2=2,'1.Inputs'!$D$39,$E309)))*'1.Inputs'!$D$43*(1+$G309)^(2-1)-'1.Inputs'!$D$44*(1+$G309)^(2-1)-('1.Inputs'!$D$20/'1.Inputs'!$D$27+'1.Inputs'!$D$23/'1.Inputs'!$D$28))))*'1.Inputs'!$D$53</f>
        <v>340700506.17843342</v>
      </c>
      <c r="AE309" s="36">
        <f ca="1">U309-AE$13-AE$14+MIN(AE$13,MAX(0,((('1.Inputs'!$D$37*12*IF(3=1,'1.Inputs'!$D$38,IF(3=2,'1.Inputs'!$D$39,$E309)))*$F309*(('1.Inputs'!$D$40)+(1-'1.Inputs'!$D$40)*(1+'1.Inputs'!$D$41))*(1+$G309)^(3-1))-(('1.Inputs'!$D$37*12*IF(3=1,'1.Inputs'!$D$38,IF(3=2,'1.Inputs'!$D$39,$E309)))/(1-'1.Inputs'!$D$42)*$D309*(1+$G309)^(3-1))-('1.Inputs'!$D$37*12*IF(3=1,'1.Inputs'!$D$38,IF(3=2,'1.Inputs'!$D$39,$E309)))*'1.Inputs'!$D$43*(1+$G309)^(3-1)-'1.Inputs'!$D$44*(1+$G309)^(3-1)-('1.Inputs'!$D$20/'1.Inputs'!$D$27+'1.Inputs'!$D$23/'1.Inputs'!$D$28))))*'1.Inputs'!$D$53</f>
        <v>449011446.95870686</v>
      </c>
      <c r="AF309" s="36">
        <f ca="1">V309-AF$13-AF$14+MIN(AF$13,MAX(0,((('1.Inputs'!$D$37*12*IF(4=1,'1.Inputs'!$D$38,IF(4=2,'1.Inputs'!$D$39,$E309)))*$F309*(('1.Inputs'!$D$40)+(1-'1.Inputs'!$D$40)*(1+'1.Inputs'!$D$41))*(1+$G309)^(4-1))-(('1.Inputs'!$D$37*12*IF(4=1,'1.Inputs'!$D$38,IF(4=2,'1.Inputs'!$D$39,$E309)))/(1-'1.Inputs'!$D$42)*$D309*(1+$G309)^(4-1))-('1.Inputs'!$D$37*12*IF(4=1,'1.Inputs'!$D$38,IF(4=2,'1.Inputs'!$D$39,$E309)))*'1.Inputs'!$D$43*(1+$G309)^(4-1)-'1.Inputs'!$D$44*(1+$G309)^(4-1)-('1.Inputs'!$D$20/'1.Inputs'!$D$27+'1.Inputs'!$D$23/'1.Inputs'!$D$28))))*'1.Inputs'!$D$53</f>
        <v>609431489.95670724</v>
      </c>
      <c r="AG309" s="36">
        <f ca="1">W309-AG$13-AG$14+MIN(AG$13,MAX(0,((('1.Inputs'!$D$37*12*IF(5=1,'1.Inputs'!$D$38,IF(5=2,'1.Inputs'!$D$39,$E309)))*$F309*(('1.Inputs'!$D$40)+(1-'1.Inputs'!$D$40)*(1+'1.Inputs'!$D$41))*(1+$G309)^(5-1))-(('1.Inputs'!$D$37*12*IF(5=1,'1.Inputs'!$D$38,IF(5=2,'1.Inputs'!$D$39,$E309)))/(1-'1.Inputs'!$D$42)*$D309*(1+$G309)^(5-1))-('1.Inputs'!$D$37*12*IF(5=1,'1.Inputs'!$D$38,IF(5=2,'1.Inputs'!$D$39,$E309)))*'1.Inputs'!$D$43*(1+$G309)^(5-1)-'1.Inputs'!$D$44*(1+$G309)^(5-1)-('1.Inputs'!$D$20/'1.Inputs'!$D$27+'1.Inputs'!$D$23/'1.Inputs'!$D$28))))*'1.Inputs'!$D$53</f>
        <v>655697313.52773833</v>
      </c>
      <c r="AH309" s="36">
        <f ca="1">X309-AH$13-AH$14+MIN(AH$13,MAX(0,((('1.Inputs'!$D$37*12*IF(6=1,'1.Inputs'!$D$38,IF(6=2,'1.Inputs'!$D$39,$E309)))*$F309*(('1.Inputs'!$D$40)+(1-'1.Inputs'!$D$40)*(1+'1.Inputs'!$D$41))*(1+$G309)^(6-1))-(('1.Inputs'!$D$37*12*IF(6=1,'1.Inputs'!$D$38,IF(6=2,'1.Inputs'!$D$39,$E309)))/(1-'1.Inputs'!$D$42)*$D309*(1+$G309)^(6-1))-('1.Inputs'!$D$37*12*IF(6=1,'1.Inputs'!$D$38,IF(6=2,'1.Inputs'!$D$39,$E309)))*'1.Inputs'!$D$43*(1+$G309)^(6-1)-'1.Inputs'!$D$44*(1+$G309)^(6-1)-('1.Inputs'!$D$20/'1.Inputs'!$D$27+'1.Inputs'!$D$23/'1.Inputs'!$D$28))))*'1.Inputs'!$D$53</f>
        <v>702791683.58013296</v>
      </c>
      <c r="AI309" s="36">
        <f ca="1">Y309-AI$13-AI$14+MIN(AI$13,MAX(0,((('1.Inputs'!$D$37*12*IF(7=1,'1.Inputs'!$D$38,IF(7=2,'1.Inputs'!$D$39,$E309)))*$F309*(('1.Inputs'!$D$40)+(1-'1.Inputs'!$D$40)*(1+'1.Inputs'!$D$41))*(1+$G309)^(7-1))-(('1.Inputs'!$D$37*12*IF(7=1,'1.Inputs'!$D$38,IF(7=2,'1.Inputs'!$D$39,$E309)))/(1-'1.Inputs'!$D$42)*$D309*(1+$G309)^(7-1))-('1.Inputs'!$D$37*12*IF(7=1,'1.Inputs'!$D$38,IF(7=2,'1.Inputs'!$D$39,$E309)))*'1.Inputs'!$D$43*(1+$G309)^(7-1)-'1.Inputs'!$D$44*(1+$G309)^(7-1)-('1.Inputs'!$D$20/'1.Inputs'!$D$27+'1.Inputs'!$D$23/'1.Inputs'!$D$28))))*'1.Inputs'!$D$53</f>
        <v>750739952.56771553</v>
      </c>
      <c r="AJ309" s="36">
        <f ca="1">Z309-AJ$13-AJ$14+MIN(AJ$13,MAX(0,((('1.Inputs'!$D$37*12*IF(8=1,'1.Inputs'!$D$38,IF(8=2,'1.Inputs'!$D$39,$E309)))*$F309*(('1.Inputs'!$D$40)+(1-'1.Inputs'!$D$40)*(1+'1.Inputs'!$D$41))*(1+$G309)^(8-1))-(('1.Inputs'!$D$37*12*IF(8=1,'1.Inputs'!$D$38,IF(8=2,'1.Inputs'!$D$39,$E309)))/(1-'1.Inputs'!$D$42)*$D309*(1+$G309)^(8-1))-('1.Inputs'!$D$37*12*IF(8=1,'1.Inputs'!$D$38,IF(8=2,'1.Inputs'!$D$39,$E309)))*'1.Inputs'!$D$43*(1+$G309)^(8-1)-'1.Inputs'!$D$44*(1+$G309)^(8-1)-('1.Inputs'!$D$20/'1.Inputs'!$D$27+'1.Inputs'!$D$23/'1.Inputs'!$D$28))))*'1.Inputs'!$D$53</f>
        <v>1045568248.6967049</v>
      </c>
      <c r="AK309" s="36">
        <f ca="1">AA309-AK$13-AK$14+MIN(AK$13,MAX(0,((('1.Inputs'!$D$37*12*IF(9=1,'1.Inputs'!$D$38,IF(9=2,'1.Inputs'!$D$39,$E309)))*$F309*(('1.Inputs'!$D$40)+(1-'1.Inputs'!$D$40)*(1+'1.Inputs'!$D$41))*(1+$G309)^(9-1))-(('1.Inputs'!$D$37*12*IF(9=1,'1.Inputs'!$D$38,IF(9=2,'1.Inputs'!$D$39,$E309)))/(1-'1.Inputs'!$D$42)*$D309*(1+$G309)^(9-1))-('1.Inputs'!$D$37*12*IF(9=1,'1.Inputs'!$D$38,IF(9=2,'1.Inputs'!$D$39,$E309)))*'1.Inputs'!$D$43*(1+$G309)^(9-1)-'1.Inputs'!$D$44*(1+$G309)^(9-1)-('1.Inputs'!$D$20/'1.Inputs'!$D$27+'1.Inputs'!$D$23/'1.Inputs'!$D$28))))*'1.Inputs'!$D$53</f>
        <v>1076115499.6627321</v>
      </c>
      <c r="AL309" s="36">
        <f ca="1">AB309-AL$13-AL$14+MIN(AL$13,MAX(0,((('1.Inputs'!$D$37*12*IF(10=1,'1.Inputs'!$D$38,IF(10=2,'1.Inputs'!$D$39,$E309)))*$F309*(('1.Inputs'!$D$40)+(1-'1.Inputs'!$D$40)*(1+'1.Inputs'!$D$41))*(1+$G309)^(10-1))-(('1.Inputs'!$D$37*12*IF(10=1,'1.Inputs'!$D$38,IF(10=2,'1.Inputs'!$D$39,$E309)))/(1-'1.Inputs'!$D$42)*$D309*(1+$G309)^(10-1))-('1.Inputs'!$D$37*12*IF(10=1,'1.Inputs'!$D$38,IF(10=2,'1.Inputs'!$D$39,$E309)))*'1.Inputs'!$D$43*(1+$G309)^(10-1)-'1.Inputs'!$D$44*(1+$G309)^(10-1)-('1.Inputs'!$D$20/'1.Inputs'!$D$27+'1.Inputs'!$D$23/'1.Inputs'!$D$28))))*'1.Inputs'!$D$53+'1.Inputs'!$D$35</f>
        <v>4176260372.5689759</v>
      </c>
      <c r="AM309" s="48">
        <f ca="1">R309+NPV('1.Inputs'!$D$55,S309:AB309)</f>
        <v>2542941563.4233522</v>
      </c>
      <c r="AN309" s="48">
        <f ca="1">-('1.Inputs'!$D$24*(1-'1.Inputs'!$D$31)+'1.Inputs'!$D$35)+NPV('1.Inputs'!$D$54,AC309:AL309)</f>
        <v>904481497.18346596</v>
      </c>
      <c r="AO309" s="36">
        <f t="shared" ca="1" si="37"/>
        <v>-2.6210696267283882</v>
      </c>
      <c r="AP309" s="36">
        <f t="shared" ca="1" si="38"/>
        <v>2.009531115240617</v>
      </c>
      <c r="AQ309" s="36">
        <f ca="1">'1.Inputs'!$D$35+MIN(SUM($AC309:AC309),SUM($AC309:AD309),SUM($AC309:AE309),SUM($AC309:AF309),SUM($AC309:AG309),SUM($AC309:AH309),SUM($AC309:AI309),SUM($AC309:AJ309),SUM($AC309:AK309),SUM($AC309:AL309))</f>
        <v>317190123.09488988</v>
      </c>
      <c r="AR309" s="36">
        <f ca="1">IF(AP309&lt;'1.Inputs'!$D$57,1,0)</f>
        <v>0</v>
      </c>
      <c r="AS309" s="36">
        <f t="shared" ca="1" si="39"/>
        <v>0</v>
      </c>
    </row>
    <row r="310" spans="2:45" ht="15" customHeight="1" x14ac:dyDescent="0.25">
      <c r="B310" s="36">
        <v>295</v>
      </c>
      <c r="C310" s="36">
        <f t="shared" ca="1" si="32"/>
        <v>0.43073368724563943</v>
      </c>
      <c r="D310" s="36">
        <f t="shared" ca="1" si="33"/>
        <v>18965.091127758915</v>
      </c>
      <c r="E310" s="47">
        <f t="shared" ca="1" si="34"/>
        <v>0.81922336884648961</v>
      </c>
      <c r="F310" s="36">
        <f t="shared" ca="1" si="35"/>
        <v>26608.897929617968</v>
      </c>
      <c r="G310" s="36">
        <f t="shared" ca="1" si="36"/>
        <v>3.8927693560986125E-2</v>
      </c>
      <c r="H310" s="36">
        <f ca="1">((('1.Inputs'!$D$37*12*IF(1=1,'1.Inputs'!$D$38,IF(1=2,'1.Inputs'!$D$39,$E310)))*$F310*(('1.Inputs'!$D$40)+(1-'1.Inputs'!$D$40)*(1+'1.Inputs'!$D$41))*(1+$G310)^(1-1))*'1.Inputs'!$D$47+(('1.Inputs'!$D$37*12*IF(1=1,'1.Inputs'!$D$38,IF(1=2,'1.Inputs'!$D$39,$E310)))/(1-'1.Inputs'!$D$42)*$D310*(1+$G310)^(1-1))*('1.Inputs'!$D$48-'1.Inputs'!$D$49))/'1.Inputs'!$D$51</f>
        <v>719662782.5618335</v>
      </c>
      <c r="I310" s="36">
        <f ca="1">((('1.Inputs'!$D$37*12*IF(2=1,'1.Inputs'!$D$38,IF(2=2,'1.Inputs'!$D$39,$E310)))*$F310*(('1.Inputs'!$D$40)+(1-'1.Inputs'!$D$40)*(1+'1.Inputs'!$D$41))*(1+$G310)^(2-1))*'1.Inputs'!$D$47+(('1.Inputs'!$D$37*12*IF(2=1,'1.Inputs'!$D$38,IF(2=2,'1.Inputs'!$D$39,$E310)))/(1-'1.Inputs'!$D$42)*$D310*(1+$G310)^(2-1))*('1.Inputs'!$D$48-'1.Inputs'!$D$49))/'1.Inputs'!$D$51</f>
        <v>1046748632.7601058</v>
      </c>
      <c r="J310" s="36">
        <f ca="1">((('1.Inputs'!$D$37*12*IF(3=1,'1.Inputs'!$D$38,IF(3=2,'1.Inputs'!$D$39,$E310)))*$F310*(('1.Inputs'!$D$40)+(1-'1.Inputs'!$D$40)*(1+'1.Inputs'!$D$41))*(1+$G310)^(3-1))*'1.Inputs'!$D$47+(('1.Inputs'!$D$37*12*IF(3=1,'1.Inputs'!$D$38,IF(3=2,'1.Inputs'!$D$39,$E310)))/(1-'1.Inputs'!$D$42)*$D310*(1+$G310)^(3-1))*('1.Inputs'!$D$48-'1.Inputs'!$D$49))/'1.Inputs'!$D$51</f>
        <v>1272717505.2698438</v>
      </c>
      <c r="K310" s="36">
        <f ca="1">((('1.Inputs'!$D$37*12*IF(4=1,'1.Inputs'!$D$38,IF(4=2,'1.Inputs'!$D$39,$E310)))*$F310*(('1.Inputs'!$D$40)+(1-'1.Inputs'!$D$40)*(1+'1.Inputs'!$D$41))*(1+$G310)^(4-1))*'1.Inputs'!$D$47+(('1.Inputs'!$D$37*12*IF(4=1,'1.Inputs'!$D$38,IF(4=2,'1.Inputs'!$D$39,$E310)))/(1-'1.Inputs'!$D$42)*$D310*(1+$G310)^(4-1))*('1.Inputs'!$D$48-'1.Inputs'!$D$49))/'1.Inputs'!$D$51</f>
        <v>1322261462.3046913</v>
      </c>
      <c r="L310" s="36">
        <f ca="1">((('1.Inputs'!$D$37*12*IF(5=1,'1.Inputs'!$D$38,IF(5=2,'1.Inputs'!$D$39,$E310)))*$F310*(('1.Inputs'!$D$40)+(1-'1.Inputs'!$D$40)*(1+'1.Inputs'!$D$41))*(1+$G310)^(5-1))*'1.Inputs'!$D$47+(('1.Inputs'!$D$37*12*IF(5=1,'1.Inputs'!$D$38,IF(5=2,'1.Inputs'!$D$39,$E310)))/(1-'1.Inputs'!$D$42)*$D310*(1+$G310)^(5-1))*('1.Inputs'!$D$48-'1.Inputs'!$D$49))/'1.Inputs'!$D$51</f>
        <v>1373734051.3167894</v>
      </c>
      <c r="M310" s="36">
        <f ca="1">((('1.Inputs'!$D$37*12*IF(6=1,'1.Inputs'!$D$38,IF(6=2,'1.Inputs'!$D$39,$E310)))*$F310*(('1.Inputs'!$D$40)+(1-'1.Inputs'!$D$40)*(1+'1.Inputs'!$D$41))*(1+$G310)^(6-1))*'1.Inputs'!$D$47+(('1.Inputs'!$D$37*12*IF(6=1,'1.Inputs'!$D$38,IF(6=2,'1.Inputs'!$D$39,$E310)))/(1-'1.Inputs'!$D$42)*$D310*(1+$G310)^(6-1))*('1.Inputs'!$D$48-'1.Inputs'!$D$49))/'1.Inputs'!$D$51</f>
        <v>1427210349.5007415</v>
      </c>
      <c r="N310" s="36">
        <f ca="1">((('1.Inputs'!$D$37*12*IF(7=1,'1.Inputs'!$D$38,IF(7=2,'1.Inputs'!$D$39,$E310)))*$F310*(('1.Inputs'!$D$40)+(1-'1.Inputs'!$D$40)*(1+'1.Inputs'!$D$41))*(1+$G310)^(7-1))*'1.Inputs'!$D$47+(('1.Inputs'!$D$37*12*IF(7=1,'1.Inputs'!$D$38,IF(7=2,'1.Inputs'!$D$39,$E310)))/(1-'1.Inputs'!$D$42)*$D310*(1+$G310)^(7-1))*('1.Inputs'!$D$48-'1.Inputs'!$D$49))/'1.Inputs'!$D$51</f>
        <v>1482768356.6331744</v>
      </c>
      <c r="O310" s="36">
        <f ca="1">((('1.Inputs'!$D$37*12*IF(8=1,'1.Inputs'!$D$38,IF(8=2,'1.Inputs'!$D$39,$E310)))*$F310*(('1.Inputs'!$D$40)+(1-'1.Inputs'!$D$40)*(1+'1.Inputs'!$D$41))*(1+$G310)^(8-1))*'1.Inputs'!$D$47+(('1.Inputs'!$D$37*12*IF(8=1,'1.Inputs'!$D$38,IF(8=2,'1.Inputs'!$D$39,$E310)))/(1-'1.Inputs'!$D$42)*$D310*(1+$G310)^(8-1))*('1.Inputs'!$D$48-'1.Inputs'!$D$49))/'1.Inputs'!$D$51</f>
        <v>1540489108.842118</v>
      </c>
      <c r="P310" s="36">
        <f ca="1">((('1.Inputs'!$D$37*12*IF(9=1,'1.Inputs'!$D$38,IF(9=2,'1.Inputs'!$D$39,$E310)))*$F310*(('1.Inputs'!$D$40)+(1-'1.Inputs'!$D$40)*(1+'1.Inputs'!$D$41))*(1+$G310)^(9-1))*'1.Inputs'!$D$47+(('1.Inputs'!$D$37*12*IF(9=1,'1.Inputs'!$D$38,IF(9=2,'1.Inputs'!$D$39,$E310)))/(1-'1.Inputs'!$D$42)*$D310*(1+$G310)^(9-1))*('1.Inputs'!$D$48-'1.Inputs'!$D$49))/'1.Inputs'!$D$51</f>
        <v>1600456796.8051603</v>
      </c>
      <c r="Q310" s="36">
        <f ca="1">((('1.Inputs'!$D$37*12*IF(10=1,'1.Inputs'!$D$38,IF(10=2,'1.Inputs'!$D$39,$E310)))*$F310*(('1.Inputs'!$D$40)+(1-'1.Inputs'!$D$40)*(1+'1.Inputs'!$D$41))*(1+$G310)^(10-1))*'1.Inputs'!$D$47+(('1.Inputs'!$D$37*12*IF(10=1,'1.Inputs'!$D$38,IF(10=2,'1.Inputs'!$D$39,$E310)))/(1-'1.Inputs'!$D$42)*$D310*(1+$G310)^(10-1))*('1.Inputs'!$D$48-'1.Inputs'!$D$49))/'1.Inputs'!$D$51</f>
        <v>1662758888.5487888</v>
      </c>
      <c r="R310" s="36">
        <f>-'1.Inputs'!$D$24</f>
        <v>-2050000000</v>
      </c>
      <c r="S310" s="36">
        <f ca="1">((('1.Inputs'!$D$37*12*IF(1=1,'1.Inputs'!$D$38,IF(1=2,'1.Inputs'!$D$39,$E310)))*$F310*(('1.Inputs'!$D$40)+(1-'1.Inputs'!$D$40)*(1+'1.Inputs'!$D$41))*(1+$G310)^(1-1))-(('1.Inputs'!$D$37*12*IF(1=1,'1.Inputs'!$D$38,IF(1=2,'1.Inputs'!$D$39,$E310)))/(1-'1.Inputs'!$D$42)*$D310*(1+$G310)^(1-1))-('1.Inputs'!$D$37*12*IF(1=1,'1.Inputs'!$D$38,IF(1=2,'1.Inputs'!$D$39,$E310)))*'1.Inputs'!$D$43*(1+$G310)^(1-1)-'1.Inputs'!$D$44*(1+$G310)^(1-1)-('1.Inputs'!$D$20/'1.Inputs'!$D$27+'1.Inputs'!$D$23/'1.Inputs'!$D$28))-MAX(0,((('1.Inputs'!$D$37*12*IF(1=1,'1.Inputs'!$D$38,IF(1=2,'1.Inputs'!$D$39,$E310)))*$F310*(('1.Inputs'!$D$40)+(1-'1.Inputs'!$D$40)*(1+'1.Inputs'!$D$41))*(1+$G310)^(1-1))-(('1.Inputs'!$D$37*12*IF(1=1,'1.Inputs'!$D$38,IF(1=2,'1.Inputs'!$D$39,$E310)))/(1-'1.Inputs'!$D$42)*$D310*(1+$G310)^(1-1))-('1.Inputs'!$D$37*12*IF(1=1,'1.Inputs'!$D$38,IF(1=2,'1.Inputs'!$D$39,$E310)))*'1.Inputs'!$D$43*(1+$G310)^(1-1)-'1.Inputs'!$D$44*(1+$G310)^(1-1)-('1.Inputs'!$D$20/'1.Inputs'!$D$27+'1.Inputs'!$D$23/'1.Inputs'!$D$28)))*'1.Inputs'!$D$53+('1.Inputs'!$D$20/'1.Inputs'!$D$27+'1.Inputs'!$D$23/'1.Inputs'!$D$28)-H310</f>
        <v>-914910073.97599995</v>
      </c>
      <c r="T310" s="36">
        <f ca="1">((('1.Inputs'!$D$37*12*IF(2=1,'1.Inputs'!$D$38,IF(2=2,'1.Inputs'!$D$39,$E310)))*$F310*(('1.Inputs'!$D$40)+(1-'1.Inputs'!$D$40)*(1+'1.Inputs'!$D$41))*(1+$G310)^(2-1))-(('1.Inputs'!$D$37*12*IF(2=1,'1.Inputs'!$D$38,IF(2=2,'1.Inputs'!$D$39,$E310)))/(1-'1.Inputs'!$D$42)*$D310*(1+$G310)^(2-1))-('1.Inputs'!$D$37*12*IF(2=1,'1.Inputs'!$D$38,IF(2=2,'1.Inputs'!$D$39,$E310)))*'1.Inputs'!$D$43*(1+$G310)^(2-1)-'1.Inputs'!$D$44*(1+$G310)^(2-1)-('1.Inputs'!$D$20/'1.Inputs'!$D$27+'1.Inputs'!$D$23/'1.Inputs'!$D$28))-MAX(0,((('1.Inputs'!$D$37*12*IF(2=1,'1.Inputs'!$D$38,IF(2=2,'1.Inputs'!$D$39,$E310)))*$F310*(('1.Inputs'!$D$40)+(1-'1.Inputs'!$D$40)*(1+'1.Inputs'!$D$41))*(1+$G310)^(2-1))-(('1.Inputs'!$D$37*12*IF(2=1,'1.Inputs'!$D$38,IF(2=2,'1.Inputs'!$D$39,$E310)))/(1-'1.Inputs'!$D$42)*$D310*(1+$G310)^(2-1))-('1.Inputs'!$D$37*12*IF(2=1,'1.Inputs'!$D$38,IF(2=2,'1.Inputs'!$D$39,$E310)))*'1.Inputs'!$D$43*(1+$G310)^(2-1)-'1.Inputs'!$D$44*(1+$G310)^(2-1)-('1.Inputs'!$D$20/'1.Inputs'!$D$27+'1.Inputs'!$D$23/'1.Inputs'!$D$28)))*'1.Inputs'!$D$53+('1.Inputs'!$D$20/'1.Inputs'!$D$27+'1.Inputs'!$D$23/'1.Inputs'!$D$28)-(I310-H310)</f>
        <v>-237058825.91644681</v>
      </c>
      <c r="U310" s="36">
        <f ca="1">((('1.Inputs'!$D$37*12*IF(3=1,'1.Inputs'!$D$38,IF(3=2,'1.Inputs'!$D$39,$E310)))*$F310*(('1.Inputs'!$D$40)+(1-'1.Inputs'!$D$40)*(1+'1.Inputs'!$D$41))*(1+$G310)^(3-1))-(('1.Inputs'!$D$37*12*IF(3=1,'1.Inputs'!$D$38,IF(3=2,'1.Inputs'!$D$39,$E310)))/(1-'1.Inputs'!$D$42)*$D310*(1+$G310)^(3-1))-('1.Inputs'!$D$37*12*IF(3=1,'1.Inputs'!$D$38,IF(3=2,'1.Inputs'!$D$39,$E310)))*'1.Inputs'!$D$43*(1+$G310)^(3-1)-'1.Inputs'!$D$44*(1+$G310)^(3-1)-('1.Inputs'!$D$20/'1.Inputs'!$D$27+'1.Inputs'!$D$23/'1.Inputs'!$D$28))-MAX(0,((('1.Inputs'!$D$37*12*IF(3=1,'1.Inputs'!$D$38,IF(3=2,'1.Inputs'!$D$39,$E310)))*$F310*(('1.Inputs'!$D$40)+(1-'1.Inputs'!$D$40)*(1+'1.Inputs'!$D$41))*(1+$G310)^(3-1))-(('1.Inputs'!$D$37*12*IF(3=1,'1.Inputs'!$D$38,IF(3=2,'1.Inputs'!$D$39,$E310)))/(1-'1.Inputs'!$D$42)*$D310*(1+$G310)^(3-1))-('1.Inputs'!$D$37*12*IF(3=1,'1.Inputs'!$D$38,IF(3=2,'1.Inputs'!$D$39,$E310)))*'1.Inputs'!$D$43*(1+$G310)^(3-1)-'1.Inputs'!$D$44*(1+$G310)^(3-1)-('1.Inputs'!$D$20/'1.Inputs'!$D$27+'1.Inputs'!$D$23/'1.Inputs'!$D$28)))*'1.Inputs'!$D$53+('1.Inputs'!$D$20/'1.Inputs'!$D$27+'1.Inputs'!$D$23/'1.Inputs'!$D$28)-(J310-I310)</f>
        <v>-23804.560256123543</v>
      </c>
      <c r="V310" s="36">
        <f ca="1">((('1.Inputs'!$D$37*12*IF(4=1,'1.Inputs'!$D$38,IF(4=2,'1.Inputs'!$D$39,$E310)))*$F310*(('1.Inputs'!$D$40)+(1-'1.Inputs'!$D$40)*(1+'1.Inputs'!$D$41))*(1+$G310)^(4-1))-(('1.Inputs'!$D$37*12*IF(4=1,'1.Inputs'!$D$38,IF(4=2,'1.Inputs'!$D$39,$E310)))/(1-'1.Inputs'!$D$42)*$D310*(1+$G310)^(4-1))-('1.Inputs'!$D$37*12*IF(4=1,'1.Inputs'!$D$38,IF(4=2,'1.Inputs'!$D$39,$E310)))*'1.Inputs'!$D$43*(1+$G310)^(4-1)-'1.Inputs'!$D$44*(1+$G310)^(4-1)-('1.Inputs'!$D$20/'1.Inputs'!$D$27+'1.Inputs'!$D$23/'1.Inputs'!$D$28))-MAX(0,((('1.Inputs'!$D$37*12*IF(4=1,'1.Inputs'!$D$38,IF(4=2,'1.Inputs'!$D$39,$E310)))*$F310*(('1.Inputs'!$D$40)+(1-'1.Inputs'!$D$40)*(1+'1.Inputs'!$D$41))*(1+$G310)^(4-1))-(('1.Inputs'!$D$37*12*IF(4=1,'1.Inputs'!$D$38,IF(4=2,'1.Inputs'!$D$39,$E310)))/(1-'1.Inputs'!$D$42)*$D310*(1+$G310)^(4-1))-('1.Inputs'!$D$37*12*IF(4=1,'1.Inputs'!$D$38,IF(4=2,'1.Inputs'!$D$39,$E310)))*'1.Inputs'!$D$43*(1+$G310)^(4-1)-'1.Inputs'!$D$44*(1+$G310)^(4-1)-('1.Inputs'!$D$20/'1.Inputs'!$D$27+'1.Inputs'!$D$23/'1.Inputs'!$D$28)))*'1.Inputs'!$D$53+('1.Inputs'!$D$20/'1.Inputs'!$D$27+'1.Inputs'!$D$23/'1.Inputs'!$D$28)-(K310-J310)</f>
        <v>183357297.760631</v>
      </c>
      <c r="W310" s="36">
        <f ca="1">((('1.Inputs'!$D$37*12*IF(5=1,'1.Inputs'!$D$38,IF(5=2,'1.Inputs'!$D$39,$E310)))*$F310*(('1.Inputs'!$D$40)+(1-'1.Inputs'!$D$40)*(1+'1.Inputs'!$D$41))*(1+$G310)^(5-1))-(('1.Inputs'!$D$37*12*IF(5=1,'1.Inputs'!$D$38,IF(5=2,'1.Inputs'!$D$39,$E310)))/(1-'1.Inputs'!$D$42)*$D310*(1+$G310)^(5-1))-('1.Inputs'!$D$37*12*IF(5=1,'1.Inputs'!$D$38,IF(5=2,'1.Inputs'!$D$39,$E310)))*'1.Inputs'!$D$43*(1+$G310)^(5-1)-'1.Inputs'!$D$44*(1+$G310)^(5-1)-('1.Inputs'!$D$20/'1.Inputs'!$D$27+'1.Inputs'!$D$23/'1.Inputs'!$D$28))-MAX(0,((('1.Inputs'!$D$37*12*IF(5=1,'1.Inputs'!$D$38,IF(5=2,'1.Inputs'!$D$39,$E310)))*$F310*(('1.Inputs'!$D$40)+(1-'1.Inputs'!$D$40)*(1+'1.Inputs'!$D$41))*(1+$G310)^(5-1))-(('1.Inputs'!$D$37*12*IF(5=1,'1.Inputs'!$D$38,IF(5=2,'1.Inputs'!$D$39,$E310)))/(1-'1.Inputs'!$D$42)*$D310*(1+$G310)^(5-1))-('1.Inputs'!$D$37*12*IF(5=1,'1.Inputs'!$D$38,IF(5=2,'1.Inputs'!$D$39,$E310)))*'1.Inputs'!$D$43*(1+$G310)^(5-1)-'1.Inputs'!$D$44*(1+$G310)^(5-1)-('1.Inputs'!$D$20/'1.Inputs'!$D$27+'1.Inputs'!$D$23/'1.Inputs'!$D$28)))*'1.Inputs'!$D$53+('1.Inputs'!$D$20/'1.Inputs'!$D$27+'1.Inputs'!$D$23/'1.Inputs'!$D$28)-(L310-K310)</f>
        <v>188655640.93927145</v>
      </c>
      <c r="X310" s="36">
        <f ca="1">((('1.Inputs'!$D$37*12*IF(6=1,'1.Inputs'!$D$38,IF(6=2,'1.Inputs'!$D$39,$E310)))*$F310*(('1.Inputs'!$D$40)+(1-'1.Inputs'!$D$40)*(1+'1.Inputs'!$D$41))*(1+$G310)^(6-1))-(('1.Inputs'!$D$37*12*IF(6=1,'1.Inputs'!$D$38,IF(6=2,'1.Inputs'!$D$39,$E310)))/(1-'1.Inputs'!$D$42)*$D310*(1+$G310)^(6-1))-('1.Inputs'!$D$37*12*IF(6=1,'1.Inputs'!$D$38,IF(6=2,'1.Inputs'!$D$39,$E310)))*'1.Inputs'!$D$43*(1+$G310)^(6-1)-'1.Inputs'!$D$44*(1+$G310)^(6-1)-('1.Inputs'!$D$20/'1.Inputs'!$D$27+'1.Inputs'!$D$23/'1.Inputs'!$D$28))-MAX(0,((('1.Inputs'!$D$37*12*IF(6=1,'1.Inputs'!$D$38,IF(6=2,'1.Inputs'!$D$39,$E310)))*$F310*(('1.Inputs'!$D$40)+(1-'1.Inputs'!$D$40)*(1+'1.Inputs'!$D$41))*(1+$G310)^(6-1))-(('1.Inputs'!$D$37*12*IF(6=1,'1.Inputs'!$D$38,IF(6=2,'1.Inputs'!$D$39,$E310)))/(1-'1.Inputs'!$D$42)*$D310*(1+$G310)^(6-1))-('1.Inputs'!$D$37*12*IF(6=1,'1.Inputs'!$D$38,IF(6=2,'1.Inputs'!$D$39,$E310)))*'1.Inputs'!$D$43*(1+$G310)^(6-1)-'1.Inputs'!$D$44*(1+$G310)^(6-1)-('1.Inputs'!$D$20/'1.Inputs'!$D$27+'1.Inputs'!$D$23/'1.Inputs'!$D$28)))*'1.Inputs'!$D$53+('1.Inputs'!$D$20/'1.Inputs'!$D$27+'1.Inputs'!$D$23/'1.Inputs'!$D$28)-(M310-L310)</f>
        <v>194160236.39754966</v>
      </c>
      <c r="Y310" s="36">
        <f ca="1">((('1.Inputs'!$D$37*12*IF(7=1,'1.Inputs'!$D$38,IF(7=2,'1.Inputs'!$D$39,$E310)))*$F310*(('1.Inputs'!$D$40)+(1-'1.Inputs'!$D$40)*(1+'1.Inputs'!$D$41))*(1+$G310)^(7-1))-(('1.Inputs'!$D$37*12*IF(7=1,'1.Inputs'!$D$38,IF(7=2,'1.Inputs'!$D$39,$E310)))/(1-'1.Inputs'!$D$42)*$D310*(1+$G310)^(7-1))-('1.Inputs'!$D$37*12*IF(7=1,'1.Inputs'!$D$38,IF(7=2,'1.Inputs'!$D$39,$E310)))*'1.Inputs'!$D$43*(1+$G310)^(7-1)-'1.Inputs'!$D$44*(1+$G310)^(7-1)-('1.Inputs'!$D$20/'1.Inputs'!$D$27+'1.Inputs'!$D$23/'1.Inputs'!$D$28))-MAX(0,((('1.Inputs'!$D$37*12*IF(7=1,'1.Inputs'!$D$38,IF(7=2,'1.Inputs'!$D$39,$E310)))*$F310*(('1.Inputs'!$D$40)+(1-'1.Inputs'!$D$40)*(1+'1.Inputs'!$D$41))*(1+$G310)^(7-1))-(('1.Inputs'!$D$37*12*IF(7=1,'1.Inputs'!$D$38,IF(7=2,'1.Inputs'!$D$39,$E310)))/(1-'1.Inputs'!$D$42)*$D310*(1+$G310)^(7-1))-('1.Inputs'!$D$37*12*IF(7=1,'1.Inputs'!$D$38,IF(7=2,'1.Inputs'!$D$39,$E310)))*'1.Inputs'!$D$43*(1+$G310)^(7-1)-'1.Inputs'!$D$44*(1+$G310)^(7-1)-('1.Inputs'!$D$20/'1.Inputs'!$D$27+'1.Inputs'!$D$23/'1.Inputs'!$D$28)))*'1.Inputs'!$D$53+('1.Inputs'!$D$20/'1.Inputs'!$D$27+'1.Inputs'!$D$23/'1.Inputs'!$D$28)-(N310-M310)</f>
        <v>199879113.06100613</v>
      </c>
      <c r="Z310" s="36">
        <f ca="1">((('1.Inputs'!$D$37*12*IF(8=1,'1.Inputs'!$D$38,IF(8=2,'1.Inputs'!$D$39,$E310)))*$F310*(('1.Inputs'!$D$40)+(1-'1.Inputs'!$D$40)*(1+'1.Inputs'!$D$41))*(1+$G310)^(8-1))-(('1.Inputs'!$D$37*12*IF(8=1,'1.Inputs'!$D$38,IF(8=2,'1.Inputs'!$D$39,$E310)))/(1-'1.Inputs'!$D$42)*$D310*(1+$G310)^(8-1))-('1.Inputs'!$D$37*12*IF(8=1,'1.Inputs'!$D$38,IF(8=2,'1.Inputs'!$D$39,$E310)))*'1.Inputs'!$D$43*(1+$G310)^(8-1)-'1.Inputs'!$D$44*(1+$G310)^(8-1)-('1.Inputs'!$D$20/'1.Inputs'!$D$27+'1.Inputs'!$D$23/'1.Inputs'!$D$28))-MAX(0,((('1.Inputs'!$D$37*12*IF(8=1,'1.Inputs'!$D$38,IF(8=2,'1.Inputs'!$D$39,$E310)))*$F310*(('1.Inputs'!$D$40)+(1-'1.Inputs'!$D$40)*(1+'1.Inputs'!$D$41))*(1+$G310)^(8-1))-(('1.Inputs'!$D$37*12*IF(8=1,'1.Inputs'!$D$38,IF(8=2,'1.Inputs'!$D$39,$E310)))/(1-'1.Inputs'!$D$42)*$D310*(1+$G310)^(8-1))-('1.Inputs'!$D$37*12*IF(8=1,'1.Inputs'!$D$38,IF(8=2,'1.Inputs'!$D$39,$E310)))*'1.Inputs'!$D$43*(1+$G310)^(8-1)-'1.Inputs'!$D$44*(1+$G310)^(8-1)-('1.Inputs'!$D$20/'1.Inputs'!$D$27+'1.Inputs'!$D$23/'1.Inputs'!$D$28)))*'1.Inputs'!$D$53+('1.Inputs'!$D$20/'1.Inputs'!$D$27+'1.Inputs'!$D$23/'1.Inputs'!$D$28)-(O310-N310)</f>
        <v>205820612.40272945</v>
      </c>
      <c r="AA310" s="36">
        <f ca="1">((('1.Inputs'!$D$37*12*IF(9=1,'1.Inputs'!$D$38,IF(9=2,'1.Inputs'!$D$39,$E310)))*$F310*(('1.Inputs'!$D$40)+(1-'1.Inputs'!$D$40)*(1+'1.Inputs'!$D$41))*(1+$G310)^(9-1))-(('1.Inputs'!$D$37*12*IF(9=1,'1.Inputs'!$D$38,IF(9=2,'1.Inputs'!$D$39,$E310)))/(1-'1.Inputs'!$D$42)*$D310*(1+$G310)^(9-1))-('1.Inputs'!$D$37*12*IF(9=1,'1.Inputs'!$D$38,IF(9=2,'1.Inputs'!$D$39,$E310)))*'1.Inputs'!$D$43*(1+$G310)^(9-1)-'1.Inputs'!$D$44*(1+$G310)^(9-1)-('1.Inputs'!$D$20/'1.Inputs'!$D$27+'1.Inputs'!$D$23/'1.Inputs'!$D$28))-MAX(0,((('1.Inputs'!$D$37*12*IF(9=1,'1.Inputs'!$D$38,IF(9=2,'1.Inputs'!$D$39,$E310)))*$F310*(('1.Inputs'!$D$40)+(1-'1.Inputs'!$D$40)*(1+'1.Inputs'!$D$41))*(1+$G310)^(9-1))-(('1.Inputs'!$D$37*12*IF(9=1,'1.Inputs'!$D$38,IF(9=2,'1.Inputs'!$D$39,$E310)))/(1-'1.Inputs'!$D$42)*$D310*(1+$G310)^(9-1))-('1.Inputs'!$D$37*12*IF(9=1,'1.Inputs'!$D$38,IF(9=2,'1.Inputs'!$D$39,$E310)))*'1.Inputs'!$D$43*(1+$G310)^(9-1)-'1.Inputs'!$D$44*(1+$G310)^(9-1)-('1.Inputs'!$D$20/'1.Inputs'!$D$27+'1.Inputs'!$D$23/'1.Inputs'!$D$28)))*'1.Inputs'!$D$53+('1.Inputs'!$D$20/'1.Inputs'!$D$27+'1.Inputs'!$D$23/'1.Inputs'!$D$28)-(P310-O310)</f>
        <v>211993400.61012125</v>
      </c>
      <c r="AB310" s="36">
        <f ca="1">((('1.Inputs'!$D$37*12*IF(10=1,'1.Inputs'!$D$38,IF(10=2,'1.Inputs'!$D$39,$E310)))*$F310*(('1.Inputs'!$D$40)+(1-'1.Inputs'!$D$40)*(1+'1.Inputs'!$D$41))*(1+$G310)^(10-1))-(('1.Inputs'!$D$37*12*IF(10=1,'1.Inputs'!$D$38,IF(10=2,'1.Inputs'!$D$39,$E310)))/(1-'1.Inputs'!$D$42)*$D310*(1+$G310)^(10-1))-('1.Inputs'!$D$37*12*IF(10=1,'1.Inputs'!$D$38,IF(10=2,'1.Inputs'!$D$39,$E310)))*'1.Inputs'!$D$43*(1+$G310)^(10-1)-'1.Inputs'!$D$44*(1+$G310)^(10-1)-('1.Inputs'!$D$20/'1.Inputs'!$D$27+'1.Inputs'!$D$23/'1.Inputs'!$D$28))-MAX(0,((('1.Inputs'!$D$37*12*IF(10=1,'1.Inputs'!$D$38,IF(10=2,'1.Inputs'!$D$39,$E310)))*$F310*(('1.Inputs'!$D$40)+(1-'1.Inputs'!$D$40)*(1+'1.Inputs'!$D$41))*(1+$G310)^(10-1))-(('1.Inputs'!$D$37*12*IF(10=1,'1.Inputs'!$D$38,IF(10=2,'1.Inputs'!$D$39,$E310)))/(1-'1.Inputs'!$D$42)*$D310*(1+$G310)^(10-1))-('1.Inputs'!$D$37*12*IF(10=1,'1.Inputs'!$D$38,IF(10=2,'1.Inputs'!$D$39,$E310)))*'1.Inputs'!$D$43*(1+$G310)^(10-1)-'1.Inputs'!$D$44*(1+$G310)^(10-1)-('1.Inputs'!$D$20/'1.Inputs'!$D$27+'1.Inputs'!$D$23/'1.Inputs'!$D$28)))*'1.Inputs'!$D$53+('1.Inputs'!$D$20/'1.Inputs'!$D$27+'1.Inputs'!$D$23/'1.Inputs'!$D$28)-(Q310-P310)+(('1.Inputs'!$D$20+'1.Inputs'!$D$23-('1.Inputs'!$D$20/'1.Inputs'!$D$27+'1.Inputs'!$D$23/'1.Inputs'!$D$28)*'1.Inputs'!$D$10)*'1.Inputs'!$D$60+'1.Inputs'!$D$19*'1.Inputs'!$D$59+Q310)</f>
        <v>2581165369.7740555</v>
      </c>
      <c r="AC310" s="36">
        <f ca="1">S310-AC$13-AC$14+MIN(AC$13,MAX(0,((('1.Inputs'!$D$37*12*IF(1=1,'1.Inputs'!$D$38,IF(1=2,'1.Inputs'!$D$39,$E310)))*$F310*(('1.Inputs'!$D$40)+(1-'1.Inputs'!$D$40)*(1+'1.Inputs'!$D$41))*(1+$G310)^(1-1))-(('1.Inputs'!$D$37*12*IF(1=1,'1.Inputs'!$D$38,IF(1=2,'1.Inputs'!$D$39,$E310)))/(1-'1.Inputs'!$D$42)*$D310*(1+$G310)^(1-1))-('1.Inputs'!$D$37*12*IF(1=1,'1.Inputs'!$D$38,IF(1=2,'1.Inputs'!$D$39,$E310)))*'1.Inputs'!$D$43*(1+$G310)^(1-1)-'1.Inputs'!$D$44*(1+$G310)^(1-1)-('1.Inputs'!$D$20/'1.Inputs'!$D$27+'1.Inputs'!$D$23/'1.Inputs'!$D$28))))*'1.Inputs'!$D$53</f>
        <v>-1062510073.976</v>
      </c>
      <c r="AD310" s="36">
        <f ca="1">T310-AD$13-AD$14+MIN(AD$13,MAX(0,((('1.Inputs'!$D$37*12*IF(2=1,'1.Inputs'!$D$38,IF(2=2,'1.Inputs'!$D$39,$E310)))*$F310*(('1.Inputs'!$D$40)+(1-'1.Inputs'!$D$40)*(1+'1.Inputs'!$D$41))*(1+$G310)^(2-1))-(('1.Inputs'!$D$37*12*IF(2=1,'1.Inputs'!$D$38,IF(2=2,'1.Inputs'!$D$39,$E310)))/(1-'1.Inputs'!$D$42)*$D310*(1+$G310)^(2-1))-('1.Inputs'!$D$37*12*IF(2=1,'1.Inputs'!$D$38,IF(2=2,'1.Inputs'!$D$39,$E310)))*'1.Inputs'!$D$43*(1+$G310)^(2-1)-'1.Inputs'!$D$44*(1+$G310)^(2-1)-('1.Inputs'!$D$20/'1.Inputs'!$D$27+'1.Inputs'!$D$23/'1.Inputs'!$D$28))))*'1.Inputs'!$D$53</f>
        <v>-384658825.91644681</v>
      </c>
      <c r="AE310" s="36">
        <f ca="1">U310-AE$13-AE$14+MIN(AE$13,MAX(0,((('1.Inputs'!$D$37*12*IF(3=1,'1.Inputs'!$D$38,IF(3=2,'1.Inputs'!$D$39,$E310)))*$F310*(('1.Inputs'!$D$40)+(1-'1.Inputs'!$D$40)*(1+'1.Inputs'!$D$41))*(1+$G310)^(3-1))-(('1.Inputs'!$D$37*12*IF(3=1,'1.Inputs'!$D$38,IF(3=2,'1.Inputs'!$D$39,$E310)))/(1-'1.Inputs'!$D$42)*$D310*(1+$G310)^(3-1))-('1.Inputs'!$D$37*12*IF(3=1,'1.Inputs'!$D$38,IF(3=2,'1.Inputs'!$D$39,$E310)))*'1.Inputs'!$D$43*(1+$G310)^(3-1)-'1.Inputs'!$D$44*(1+$G310)^(3-1)-('1.Inputs'!$D$20/'1.Inputs'!$D$27+'1.Inputs'!$D$23/'1.Inputs'!$D$28))))*'1.Inputs'!$D$53</f>
        <v>-344653383.35668898</v>
      </c>
      <c r="AF310" s="36">
        <f ca="1">V310-AF$13-AF$14+MIN(AF$13,MAX(0,((('1.Inputs'!$D$37*12*IF(4=1,'1.Inputs'!$D$38,IF(4=2,'1.Inputs'!$D$39,$E310)))*$F310*(('1.Inputs'!$D$40)+(1-'1.Inputs'!$D$40)*(1+'1.Inputs'!$D$41))*(1+$G310)^(4-1))-(('1.Inputs'!$D$37*12*IF(4=1,'1.Inputs'!$D$38,IF(4=2,'1.Inputs'!$D$39,$E310)))/(1-'1.Inputs'!$D$42)*$D310*(1+$G310)^(4-1))-('1.Inputs'!$D$37*12*IF(4=1,'1.Inputs'!$D$38,IF(4=2,'1.Inputs'!$D$39,$E310)))*'1.Inputs'!$D$43*(1+$G310)^(4-1)-'1.Inputs'!$D$44*(1+$G310)^(4-1)-('1.Inputs'!$D$20/'1.Inputs'!$D$27+'1.Inputs'!$D$23/'1.Inputs'!$D$28))))*'1.Inputs'!$D$53</f>
        <v>-139394702.239369</v>
      </c>
      <c r="AG310" s="36">
        <f ca="1">W310-AG$13-AG$14+MIN(AG$13,MAX(0,((('1.Inputs'!$D$37*12*IF(5=1,'1.Inputs'!$D$38,IF(5=2,'1.Inputs'!$D$39,$E310)))*$F310*(('1.Inputs'!$D$40)+(1-'1.Inputs'!$D$40)*(1+'1.Inputs'!$D$41))*(1+$G310)^(5-1))-(('1.Inputs'!$D$37*12*IF(5=1,'1.Inputs'!$D$38,IF(5=2,'1.Inputs'!$D$39,$E310)))/(1-'1.Inputs'!$D$42)*$D310*(1+$G310)^(5-1))-('1.Inputs'!$D$37*12*IF(5=1,'1.Inputs'!$D$38,IF(5=2,'1.Inputs'!$D$39,$E310)))*'1.Inputs'!$D$43*(1+$G310)^(5-1)-'1.Inputs'!$D$44*(1+$G310)^(5-1)-('1.Inputs'!$D$20/'1.Inputs'!$D$27+'1.Inputs'!$D$23/'1.Inputs'!$D$28))))*'1.Inputs'!$D$53</f>
        <v>-114908359.06072855</v>
      </c>
      <c r="AH310" s="36">
        <f ca="1">X310-AH$13-AH$14+MIN(AH$13,MAX(0,((('1.Inputs'!$D$37*12*IF(6=1,'1.Inputs'!$D$38,IF(6=2,'1.Inputs'!$D$39,$E310)))*$F310*(('1.Inputs'!$D$40)+(1-'1.Inputs'!$D$40)*(1+'1.Inputs'!$D$41))*(1+$G310)^(6-1))-(('1.Inputs'!$D$37*12*IF(6=1,'1.Inputs'!$D$38,IF(6=2,'1.Inputs'!$D$39,$E310)))/(1-'1.Inputs'!$D$42)*$D310*(1+$G310)^(6-1))-('1.Inputs'!$D$37*12*IF(6=1,'1.Inputs'!$D$38,IF(6=2,'1.Inputs'!$D$39,$E310)))*'1.Inputs'!$D$43*(1+$G310)^(6-1)-'1.Inputs'!$D$44*(1+$G310)^(6-1)-('1.Inputs'!$D$20/'1.Inputs'!$D$27+'1.Inputs'!$D$23/'1.Inputs'!$D$28))))*'1.Inputs'!$D$53</f>
        <v>-90215763.602450341</v>
      </c>
      <c r="AI310" s="36">
        <f ca="1">Y310-AI$13-AI$14+MIN(AI$13,MAX(0,((('1.Inputs'!$D$37*12*IF(7=1,'1.Inputs'!$D$38,IF(7=2,'1.Inputs'!$D$39,$E310)))*$F310*(('1.Inputs'!$D$40)+(1-'1.Inputs'!$D$40)*(1+'1.Inputs'!$D$41))*(1+$G310)^(7-1))-(('1.Inputs'!$D$37*12*IF(7=1,'1.Inputs'!$D$38,IF(7=2,'1.Inputs'!$D$39,$E310)))/(1-'1.Inputs'!$D$42)*$D310*(1+$G310)^(7-1))-('1.Inputs'!$D$37*12*IF(7=1,'1.Inputs'!$D$38,IF(7=2,'1.Inputs'!$D$39,$E310)))*'1.Inputs'!$D$43*(1+$G310)^(7-1)-'1.Inputs'!$D$44*(1+$G310)^(7-1)-('1.Inputs'!$D$20/'1.Inputs'!$D$27+'1.Inputs'!$D$23/'1.Inputs'!$D$28))))*'1.Inputs'!$D$53</f>
        <v>-65308886.938993871</v>
      </c>
      <c r="AJ310" s="36">
        <f ca="1">Z310-AJ$13-AJ$14+MIN(AJ$13,MAX(0,((('1.Inputs'!$D$37*12*IF(8=1,'1.Inputs'!$D$38,IF(8=2,'1.Inputs'!$D$39,$E310)))*$F310*(('1.Inputs'!$D$40)+(1-'1.Inputs'!$D$40)*(1+'1.Inputs'!$D$41))*(1+$G310)^(8-1))-(('1.Inputs'!$D$37*12*IF(8=1,'1.Inputs'!$D$38,IF(8=2,'1.Inputs'!$D$39,$E310)))/(1-'1.Inputs'!$D$42)*$D310*(1+$G310)^(8-1))-('1.Inputs'!$D$37*12*IF(8=1,'1.Inputs'!$D$38,IF(8=2,'1.Inputs'!$D$39,$E310)))*'1.Inputs'!$D$43*(1+$G310)^(8-1)-'1.Inputs'!$D$44*(1+$G310)^(8-1)-('1.Inputs'!$D$20/'1.Inputs'!$D$27+'1.Inputs'!$D$23/'1.Inputs'!$D$28))))*'1.Inputs'!$D$53</f>
        <v>205820612.40272945</v>
      </c>
      <c r="AK310" s="36">
        <f ca="1">AA310-AK$13-AK$14+MIN(AK$13,MAX(0,((('1.Inputs'!$D$37*12*IF(9=1,'1.Inputs'!$D$38,IF(9=2,'1.Inputs'!$D$39,$E310)))*$F310*(('1.Inputs'!$D$40)+(1-'1.Inputs'!$D$40)*(1+'1.Inputs'!$D$41))*(1+$G310)^(9-1))-(('1.Inputs'!$D$37*12*IF(9=1,'1.Inputs'!$D$38,IF(9=2,'1.Inputs'!$D$39,$E310)))/(1-'1.Inputs'!$D$42)*$D310*(1+$G310)^(9-1))-('1.Inputs'!$D$37*12*IF(9=1,'1.Inputs'!$D$38,IF(9=2,'1.Inputs'!$D$39,$E310)))*'1.Inputs'!$D$43*(1+$G310)^(9-1)-'1.Inputs'!$D$44*(1+$G310)^(9-1)-('1.Inputs'!$D$20/'1.Inputs'!$D$27+'1.Inputs'!$D$23/'1.Inputs'!$D$28))))*'1.Inputs'!$D$53</f>
        <v>211993400.61012125</v>
      </c>
      <c r="AL310" s="36">
        <f ca="1">AB310-AL$13-AL$14+MIN(AL$13,MAX(0,((('1.Inputs'!$D$37*12*IF(10=1,'1.Inputs'!$D$38,IF(10=2,'1.Inputs'!$D$39,$E310)))*$F310*(('1.Inputs'!$D$40)+(1-'1.Inputs'!$D$40)*(1+'1.Inputs'!$D$41))*(1+$G310)^(10-1))-(('1.Inputs'!$D$37*12*IF(10=1,'1.Inputs'!$D$38,IF(10=2,'1.Inputs'!$D$39,$E310)))/(1-'1.Inputs'!$D$42)*$D310*(1+$G310)^(10-1))-('1.Inputs'!$D$37*12*IF(10=1,'1.Inputs'!$D$38,IF(10=2,'1.Inputs'!$D$39,$E310)))*'1.Inputs'!$D$43*(1+$G310)^(10-1)-'1.Inputs'!$D$44*(1+$G310)^(10-1)-('1.Inputs'!$D$20/'1.Inputs'!$D$27+'1.Inputs'!$D$23/'1.Inputs'!$D$28))))*'1.Inputs'!$D$53+'1.Inputs'!$D$35</f>
        <v>3381165369.7740555</v>
      </c>
      <c r="AM310" s="48">
        <f ca="1">R310+NPV('1.Inputs'!$D$55,S310:AB310)</f>
        <v>-1641360170.568646</v>
      </c>
      <c r="AN310" s="48">
        <f ca="1">-('1.Inputs'!$D$24*(1-'1.Inputs'!$D$31)+'1.Inputs'!$D$35)+NPV('1.Inputs'!$D$54,AC310:AL310)</f>
        <v>-2433929637.3420959</v>
      </c>
      <c r="AO310" s="36">
        <f t="shared" ca="1" si="37"/>
        <v>-6.1985777369647694</v>
      </c>
      <c r="AP310" s="36">
        <f t="shared" ca="1" si="38"/>
        <v>-6.0479065691370788E-5</v>
      </c>
      <c r="AQ310" s="36">
        <f ca="1">'1.Inputs'!$D$35+MIN(SUM($AC310:AC310),SUM($AC310:AD310),SUM($AC310:AE310),SUM($AC310:AF310),SUM($AC310:AG310),SUM($AC310:AH310),SUM($AC310:AI310),SUM($AC310:AJ310),SUM($AC310:AK310),SUM($AC310:AL310))</f>
        <v>-1401649995.0906773</v>
      </c>
      <c r="AR310" s="36">
        <f ca="1">IF(AP310&lt;'1.Inputs'!$D$57,1,0)</f>
        <v>1</v>
      </c>
      <c r="AS310" s="36">
        <f t="shared" ca="1" si="39"/>
        <v>1</v>
      </c>
    </row>
    <row r="311" spans="2:45" ht="15" customHeight="1" x14ac:dyDescent="0.25">
      <c r="B311" s="36">
        <v>296</v>
      </c>
      <c r="C311" s="36">
        <f t="shared" ca="1" si="32"/>
        <v>0.26423561941186124</v>
      </c>
      <c r="D311" s="36">
        <f t="shared" ca="1" si="33"/>
        <v>18940.694746281129</v>
      </c>
      <c r="E311" s="47">
        <f t="shared" ca="1" si="34"/>
        <v>0.79337973784816174</v>
      </c>
      <c r="F311" s="36">
        <f t="shared" ca="1" si="35"/>
        <v>27393.37125252706</v>
      </c>
      <c r="G311" s="36">
        <f t="shared" ca="1" si="36"/>
        <v>2.6222475290984426E-2</v>
      </c>
      <c r="H311" s="36">
        <f ca="1">((('1.Inputs'!$D$37*12*IF(1=1,'1.Inputs'!$D$38,IF(1=2,'1.Inputs'!$D$39,$E311)))*$F311*(('1.Inputs'!$D$40)+(1-'1.Inputs'!$D$40)*(1+'1.Inputs'!$D$41))*(1+$G311)^(1-1))*'1.Inputs'!$D$47+(('1.Inputs'!$D$37*12*IF(1=1,'1.Inputs'!$D$38,IF(1=2,'1.Inputs'!$D$39,$E311)))/(1-'1.Inputs'!$D$42)*$D311*(1+$G311)^(1-1))*('1.Inputs'!$D$48-'1.Inputs'!$D$49))/'1.Inputs'!$D$51</f>
        <v>737321568.56822479</v>
      </c>
      <c r="I311" s="36">
        <f ca="1">((('1.Inputs'!$D$37*12*IF(2=1,'1.Inputs'!$D$38,IF(2=2,'1.Inputs'!$D$39,$E311)))*$F311*(('1.Inputs'!$D$40)+(1-'1.Inputs'!$D$40)*(1+'1.Inputs'!$D$41))*(1+$G311)^(2-1))*'1.Inputs'!$D$47+(('1.Inputs'!$D$37*12*IF(2=1,'1.Inputs'!$D$38,IF(2=2,'1.Inputs'!$D$39,$E311)))/(1-'1.Inputs'!$D$42)*$D311*(1+$G311)^(2-1))*('1.Inputs'!$D$48-'1.Inputs'!$D$49))/'1.Inputs'!$D$51</f>
        <v>1059318351.2541211</v>
      </c>
      <c r="J311" s="36">
        <f ca="1">((('1.Inputs'!$D$37*12*IF(3=1,'1.Inputs'!$D$38,IF(3=2,'1.Inputs'!$D$39,$E311)))*$F311*(('1.Inputs'!$D$40)+(1-'1.Inputs'!$D$40)*(1+'1.Inputs'!$D$41))*(1+$G311)^(3-1))*'1.Inputs'!$D$47+(('1.Inputs'!$D$37*12*IF(3=1,'1.Inputs'!$D$38,IF(3=2,'1.Inputs'!$D$39,$E311)))/(1-'1.Inputs'!$D$42)*$D311*(1+$G311)^(3-1))*('1.Inputs'!$D$48-'1.Inputs'!$D$49))/'1.Inputs'!$D$51</f>
        <v>1232114539.917475</v>
      </c>
      <c r="K311" s="36">
        <f ca="1">((('1.Inputs'!$D$37*12*IF(4=1,'1.Inputs'!$D$38,IF(4=2,'1.Inputs'!$D$39,$E311)))*$F311*(('1.Inputs'!$D$40)+(1-'1.Inputs'!$D$40)*(1+'1.Inputs'!$D$41))*(1+$G311)^(4-1))*'1.Inputs'!$D$47+(('1.Inputs'!$D$37*12*IF(4=1,'1.Inputs'!$D$38,IF(4=2,'1.Inputs'!$D$39,$E311)))/(1-'1.Inputs'!$D$42)*$D311*(1+$G311)^(4-1))*('1.Inputs'!$D$48-'1.Inputs'!$D$49))/'1.Inputs'!$D$51</f>
        <v>1264423632.9961236</v>
      </c>
      <c r="L311" s="36">
        <f ca="1">((('1.Inputs'!$D$37*12*IF(5=1,'1.Inputs'!$D$38,IF(5=2,'1.Inputs'!$D$39,$E311)))*$F311*(('1.Inputs'!$D$40)+(1-'1.Inputs'!$D$40)*(1+'1.Inputs'!$D$41))*(1+$G311)^(5-1))*'1.Inputs'!$D$47+(('1.Inputs'!$D$37*12*IF(5=1,'1.Inputs'!$D$38,IF(5=2,'1.Inputs'!$D$39,$E311)))/(1-'1.Inputs'!$D$42)*$D311*(1+$G311)^(5-1))*('1.Inputs'!$D$48-'1.Inputs'!$D$49))/'1.Inputs'!$D$51</f>
        <v>1297579950.4697015</v>
      </c>
      <c r="M311" s="36">
        <f ca="1">((('1.Inputs'!$D$37*12*IF(6=1,'1.Inputs'!$D$38,IF(6=2,'1.Inputs'!$D$39,$E311)))*$F311*(('1.Inputs'!$D$40)+(1-'1.Inputs'!$D$40)*(1+'1.Inputs'!$D$41))*(1+$G311)^(6-1))*'1.Inputs'!$D$47+(('1.Inputs'!$D$37*12*IF(6=1,'1.Inputs'!$D$38,IF(6=2,'1.Inputs'!$D$39,$E311)))/(1-'1.Inputs'!$D$42)*$D311*(1+$G311)^(6-1))*('1.Inputs'!$D$48-'1.Inputs'!$D$49))/'1.Inputs'!$D$51</f>
        <v>1331605708.6589701</v>
      </c>
      <c r="N311" s="36">
        <f ca="1">((('1.Inputs'!$D$37*12*IF(7=1,'1.Inputs'!$D$38,IF(7=2,'1.Inputs'!$D$39,$E311)))*$F311*(('1.Inputs'!$D$40)+(1-'1.Inputs'!$D$40)*(1+'1.Inputs'!$D$41))*(1+$G311)^(7-1))*'1.Inputs'!$D$47+(('1.Inputs'!$D$37*12*IF(7=1,'1.Inputs'!$D$38,IF(7=2,'1.Inputs'!$D$39,$E311)))/(1-'1.Inputs'!$D$42)*$D311*(1+$G311)^(7-1))*('1.Inputs'!$D$48-'1.Inputs'!$D$49))/'1.Inputs'!$D$51</f>
        <v>1366523706.4516141</v>
      </c>
      <c r="O311" s="36">
        <f ca="1">((('1.Inputs'!$D$37*12*IF(8=1,'1.Inputs'!$D$38,IF(8=2,'1.Inputs'!$D$39,$E311)))*$F311*(('1.Inputs'!$D$40)+(1-'1.Inputs'!$D$40)*(1+'1.Inputs'!$D$41))*(1+$G311)^(8-1))*'1.Inputs'!$D$47+(('1.Inputs'!$D$37*12*IF(8=1,'1.Inputs'!$D$38,IF(8=2,'1.Inputs'!$D$39,$E311)))/(1-'1.Inputs'!$D$42)*$D311*(1+$G311)^(8-1))*('1.Inputs'!$D$48-'1.Inputs'!$D$49))/'1.Inputs'!$D$51</f>
        <v>1402357340.5785861</v>
      </c>
      <c r="P311" s="36">
        <f ca="1">((('1.Inputs'!$D$37*12*IF(9=1,'1.Inputs'!$D$38,IF(9=2,'1.Inputs'!$D$39,$E311)))*$F311*(('1.Inputs'!$D$40)+(1-'1.Inputs'!$D$40)*(1+'1.Inputs'!$D$41))*(1+$G311)^(9-1))*'1.Inputs'!$D$47+(('1.Inputs'!$D$37*12*IF(9=1,'1.Inputs'!$D$38,IF(9=2,'1.Inputs'!$D$39,$E311)))/(1-'1.Inputs'!$D$42)*$D311*(1+$G311)^(9-1))*('1.Inputs'!$D$48-'1.Inputs'!$D$49))/'1.Inputs'!$D$51</f>
        <v>1439130621.2910388</v>
      </c>
      <c r="Q311" s="36">
        <f ca="1">((('1.Inputs'!$D$37*12*IF(10=1,'1.Inputs'!$D$38,IF(10=2,'1.Inputs'!$D$39,$E311)))*$F311*(('1.Inputs'!$D$40)+(1-'1.Inputs'!$D$40)*(1+'1.Inputs'!$D$41))*(1+$G311)^(10-1))*'1.Inputs'!$D$47+(('1.Inputs'!$D$37*12*IF(10=1,'1.Inputs'!$D$38,IF(10=2,'1.Inputs'!$D$39,$E311)))/(1-'1.Inputs'!$D$42)*$D311*(1+$G311)^(10-1))*('1.Inputs'!$D$48-'1.Inputs'!$D$49))/'1.Inputs'!$D$51</f>
        <v>1476868188.4483426</v>
      </c>
      <c r="R311" s="36">
        <f>-'1.Inputs'!$D$24</f>
        <v>-2050000000</v>
      </c>
      <c r="S311" s="36">
        <f ca="1">((('1.Inputs'!$D$37*12*IF(1=1,'1.Inputs'!$D$38,IF(1=2,'1.Inputs'!$D$39,$E311)))*$F311*(('1.Inputs'!$D$40)+(1-'1.Inputs'!$D$40)*(1+'1.Inputs'!$D$41))*(1+$G311)^(1-1))-(('1.Inputs'!$D$37*12*IF(1=1,'1.Inputs'!$D$38,IF(1=2,'1.Inputs'!$D$39,$E311)))/(1-'1.Inputs'!$D$42)*$D311*(1+$G311)^(1-1))-('1.Inputs'!$D$37*12*IF(1=1,'1.Inputs'!$D$38,IF(1=2,'1.Inputs'!$D$39,$E311)))*'1.Inputs'!$D$43*(1+$G311)^(1-1)-'1.Inputs'!$D$44*(1+$G311)^(1-1)-('1.Inputs'!$D$20/'1.Inputs'!$D$27+'1.Inputs'!$D$23/'1.Inputs'!$D$28))-MAX(0,((('1.Inputs'!$D$37*12*IF(1=1,'1.Inputs'!$D$38,IF(1=2,'1.Inputs'!$D$39,$E311)))*$F311*(('1.Inputs'!$D$40)+(1-'1.Inputs'!$D$40)*(1+'1.Inputs'!$D$41))*(1+$G311)^(1-1))-(('1.Inputs'!$D$37*12*IF(1=1,'1.Inputs'!$D$38,IF(1=2,'1.Inputs'!$D$39,$E311)))/(1-'1.Inputs'!$D$42)*$D311*(1+$G311)^(1-1))-('1.Inputs'!$D$37*12*IF(1=1,'1.Inputs'!$D$38,IF(1=2,'1.Inputs'!$D$39,$E311)))*'1.Inputs'!$D$43*(1+$G311)^(1-1)-'1.Inputs'!$D$44*(1+$G311)^(1-1)-('1.Inputs'!$D$20/'1.Inputs'!$D$27+'1.Inputs'!$D$23/'1.Inputs'!$D$28)))*'1.Inputs'!$D$53+('1.Inputs'!$D$20/'1.Inputs'!$D$27+'1.Inputs'!$D$23/'1.Inputs'!$D$28)-H311</f>
        <v>-822153391.23469198</v>
      </c>
      <c r="T311" s="36">
        <f ca="1">((('1.Inputs'!$D$37*12*IF(2=1,'1.Inputs'!$D$38,IF(2=2,'1.Inputs'!$D$39,$E311)))*$F311*(('1.Inputs'!$D$40)+(1-'1.Inputs'!$D$40)*(1+'1.Inputs'!$D$41))*(1+$G311)^(2-1))-(('1.Inputs'!$D$37*12*IF(2=1,'1.Inputs'!$D$38,IF(2=2,'1.Inputs'!$D$39,$E311)))/(1-'1.Inputs'!$D$42)*$D311*(1+$G311)^(2-1))-('1.Inputs'!$D$37*12*IF(2=1,'1.Inputs'!$D$38,IF(2=2,'1.Inputs'!$D$39,$E311)))*'1.Inputs'!$D$43*(1+$G311)^(2-1)-'1.Inputs'!$D$44*(1+$G311)^(2-1)-('1.Inputs'!$D$20/'1.Inputs'!$D$27+'1.Inputs'!$D$23/'1.Inputs'!$D$28))-MAX(0,((('1.Inputs'!$D$37*12*IF(2=1,'1.Inputs'!$D$38,IF(2=2,'1.Inputs'!$D$39,$E311)))*$F311*(('1.Inputs'!$D$40)+(1-'1.Inputs'!$D$40)*(1+'1.Inputs'!$D$41))*(1+$G311)^(2-1))-(('1.Inputs'!$D$37*12*IF(2=1,'1.Inputs'!$D$38,IF(2=2,'1.Inputs'!$D$39,$E311)))/(1-'1.Inputs'!$D$42)*$D311*(1+$G311)^(2-1))-('1.Inputs'!$D$37*12*IF(2=1,'1.Inputs'!$D$38,IF(2=2,'1.Inputs'!$D$39,$E311)))*'1.Inputs'!$D$43*(1+$G311)^(2-1)-'1.Inputs'!$D$44*(1+$G311)^(2-1)-('1.Inputs'!$D$20/'1.Inputs'!$D$27+'1.Inputs'!$D$23/'1.Inputs'!$D$28)))*'1.Inputs'!$D$53+('1.Inputs'!$D$20/'1.Inputs'!$D$27+'1.Inputs'!$D$23/'1.Inputs'!$D$28)-(I311-H311)</f>
        <v>-113831977.43441325</v>
      </c>
      <c r="U311" s="36">
        <f ca="1">((('1.Inputs'!$D$37*12*IF(3=1,'1.Inputs'!$D$38,IF(3=2,'1.Inputs'!$D$39,$E311)))*$F311*(('1.Inputs'!$D$40)+(1-'1.Inputs'!$D$40)*(1+'1.Inputs'!$D$41))*(1+$G311)^(3-1))-(('1.Inputs'!$D$37*12*IF(3=1,'1.Inputs'!$D$38,IF(3=2,'1.Inputs'!$D$39,$E311)))/(1-'1.Inputs'!$D$42)*$D311*(1+$G311)^(3-1))-('1.Inputs'!$D$37*12*IF(3=1,'1.Inputs'!$D$38,IF(3=2,'1.Inputs'!$D$39,$E311)))*'1.Inputs'!$D$43*(1+$G311)^(3-1)-'1.Inputs'!$D$44*(1+$G311)^(3-1)-('1.Inputs'!$D$20/'1.Inputs'!$D$27+'1.Inputs'!$D$23/'1.Inputs'!$D$28))-MAX(0,((('1.Inputs'!$D$37*12*IF(3=1,'1.Inputs'!$D$38,IF(3=2,'1.Inputs'!$D$39,$E311)))*$F311*(('1.Inputs'!$D$40)+(1-'1.Inputs'!$D$40)*(1+'1.Inputs'!$D$41))*(1+$G311)^(3-1))-(('1.Inputs'!$D$37*12*IF(3=1,'1.Inputs'!$D$38,IF(3=2,'1.Inputs'!$D$39,$E311)))/(1-'1.Inputs'!$D$42)*$D311*(1+$G311)^(3-1))-('1.Inputs'!$D$37*12*IF(3=1,'1.Inputs'!$D$38,IF(3=2,'1.Inputs'!$D$39,$E311)))*'1.Inputs'!$D$43*(1+$G311)^(3-1)-'1.Inputs'!$D$44*(1+$G311)^(3-1)-('1.Inputs'!$D$20/'1.Inputs'!$D$27+'1.Inputs'!$D$23/'1.Inputs'!$D$28)))*'1.Inputs'!$D$53+('1.Inputs'!$D$20/'1.Inputs'!$D$27+'1.Inputs'!$D$23/'1.Inputs'!$D$28)-(J311-I311)</f>
        <v>143802248.65444916</v>
      </c>
      <c r="V311" s="36">
        <f ca="1">((('1.Inputs'!$D$37*12*IF(4=1,'1.Inputs'!$D$38,IF(4=2,'1.Inputs'!$D$39,$E311)))*$F311*(('1.Inputs'!$D$40)+(1-'1.Inputs'!$D$40)*(1+'1.Inputs'!$D$41))*(1+$G311)^(4-1))-(('1.Inputs'!$D$37*12*IF(4=1,'1.Inputs'!$D$38,IF(4=2,'1.Inputs'!$D$39,$E311)))/(1-'1.Inputs'!$D$42)*$D311*(1+$G311)^(4-1))-('1.Inputs'!$D$37*12*IF(4=1,'1.Inputs'!$D$38,IF(4=2,'1.Inputs'!$D$39,$E311)))*'1.Inputs'!$D$43*(1+$G311)^(4-1)-'1.Inputs'!$D$44*(1+$G311)^(4-1)-('1.Inputs'!$D$20/'1.Inputs'!$D$27+'1.Inputs'!$D$23/'1.Inputs'!$D$28))-MAX(0,((('1.Inputs'!$D$37*12*IF(4=1,'1.Inputs'!$D$38,IF(4=2,'1.Inputs'!$D$39,$E311)))*$F311*(('1.Inputs'!$D$40)+(1-'1.Inputs'!$D$40)*(1+'1.Inputs'!$D$41))*(1+$G311)^(4-1))-(('1.Inputs'!$D$37*12*IF(4=1,'1.Inputs'!$D$38,IF(4=2,'1.Inputs'!$D$39,$E311)))/(1-'1.Inputs'!$D$42)*$D311*(1+$G311)^(4-1))-('1.Inputs'!$D$37*12*IF(4=1,'1.Inputs'!$D$38,IF(4=2,'1.Inputs'!$D$39,$E311)))*'1.Inputs'!$D$43*(1+$G311)^(4-1)-'1.Inputs'!$D$44*(1+$G311)^(4-1)-('1.Inputs'!$D$20/'1.Inputs'!$D$27+'1.Inputs'!$D$23/'1.Inputs'!$D$28)))*'1.Inputs'!$D$53+('1.Inputs'!$D$20/'1.Inputs'!$D$27+'1.Inputs'!$D$23/'1.Inputs'!$D$28)-(K311-J311)</f>
        <v>291352326.98138529</v>
      </c>
      <c r="W311" s="36">
        <f ca="1">((('1.Inputs'!$D$37*12*IF(5=1,'1.Inputs'!$D$38,IF(5=2,'1.Inputs'!$D$39,$E311)))*$F311*(('1.Inputs'!$D$40)+(1-'1.Inputs'!$D$40)*(1+'1.Inputs'!$D$41))*(1+$G311)^(5-1))-(('1.Inputs'!$D$37*12*IF(5=1,'1.Inputs'!$D$38,IF(5=2,'1.Inputs'!$D$39,$E311)))/(1-'1.Inputs'!$D$42)*$D311*(1+$G311)^(5-1))-('1.Inputs'!$D$37*12*IF(5=1,'1.Inputs'!$D$38,IF(5=2,'1.Inputs'!$D$39,$E311)))*'1.Inputs'!$D$43*(1+$G311)^(5-1)-'1.Inputs'!$D$44*(1+$G311)^(5-1)-('1.Inputs'!$D$20/'1.Inputs'!$D$27+'1.Inputs'!$D$23/'1.Inputs'!$D$28))-MAX(0,((('1.Inputs'!$D$37*12*IF(5=1,'1.Inputs'!$D$38,IF(5=2,'1.Inputs'!$D$39,$E311)))*$F311*(('1.Inputs'!$D$40)+(1-'1.Inputs'!$D$40)*(1+'1.Inputs'!$D$41))*(1+$G311)^(5-1))-(('1.Inputs'!$D$37*12*IF(5=1,'1.Inputs'!$D$38,IF(5=2,'1.Inputs'!$D$39,$E311)))/(1-'1.Inputs'!$D$42)*$D311*(1+$G311)^(5-1))-('1.Inputs'!$D$37*12*IF(5=1,'1.Inputs'!$D$38,IF(5=2,'1.Inputs'!$D$39,$E311)))*'1.Inputs'!$D$43*(1+$G311)^(5-1)-'1.Inputs'!$D$44*(1+$G311)^(5-1)-('1.Inputs'!$D$20/'1.Inputs'!$D$27+'1.Inputs'!$D$23/'1.Inputs'!$D$28)))*'1.Inputs'!$D$53+('1.Inputs'!$D$20/'1.Inputs'!$D$27+'1.Inputs'!$D$23/'1.Inputs'!$D$28)-(L311-K311)</f>
        <v>297753294.21912658</v>
      </c>
      <c r="X311" s="36">
        <f ca="1">((('1.Inputs'!$D$37*12*IF(6=1,'1.Inputs'!$D$38,IF(6=2,'1.Inputs'!$D$39,$E311)))*$F311*(('1.Inputs'!$D$40)+(1-'1.Inputs'!$D$40)*(1+'1.Inputs'!$D$41))*(1+$G311)^(6-1))-(('1.Inputs'!$D$37*12*IF(6=1,'1.Inputs'!$D$38,IF(6=2,'1.Inputs'!$D$39,$E311)))/(1-'1.Inputs'!$D$42)*$D311*(1+$G311)^(6-1))-('1.Inputs'!$D$37*12*IF(6=1,'1.Inputs'!$D$38,IF(6=2,'1.Inputs'!$D$39,$E311)))*'1.Inputs'!$D$43*(1+$G311)^(6-1)-'1.Inputs'!$D$44*(1+$G311)^(6-1)-('1.Inputs'!$D$20/'1.Inputs'!$D$27+'1.Inputs'!$D$23/'1.Inputs'!$D$28))-MAX(0,((('1.Inputs'!$D$37*12*IF(6=1,'1.Inputs'!$D$38,IF(6=2,'1.Inputs'!$D$39,$E311)))*$F311*(('1.Inputs'!$D$40)+(1-'1.Inputs'!$D$40)*(1+'1.Inputs'!$D$41))*(1+$G311)^(6-1))-(('1.Inputs'!$D$37*12*IF(6=1,'1.Inputs'!$D$38,IF(6=2,'1.Inputs'!$D$39,$E311)))/(1-'1.Inputs'!$D$42)*$D311*(1+$G311)^(6-1))-('1.Inputs'!$D$37*12*IF(6=1,'1.Inputs'!$D$38,IF(6=2,'1.Inputs'!$D$39,$E311)))*'1.Inputs'!$D$43*(1+$G311)^(6-1)-'1.Inputs'!$D$44*(1+$G311)^(6-1)-('1.Inputs'!$D$20/'1.Inputs'!$D$27+'1.Inputs'!$D$23/'1.Inputs'!$D$28)))*'1.Inputs'!$D$53+('1.Inputs'!$D$20/'1.Inputs'!$D$27+'1.Inputs'!$D$23/'1.Inputs'!$D$28)-(M311-L311)</f>
        <v>304322110.66209817</v>
      </c>
      <c r="Y311" s="36">
        <f ca="1">((('1.Inputs'!$D$37*12*IF(7=1,'1.Inputs'!$D$38,IF(7=2,'1.Inputs'!$D$39,$E311)))*$F311*(('1.Inputs'!$D$40)+(1-'1.Inputs'!$D$40)*(1+'1.Inputs'!$D$41))*(1+$G311)^(7-1))-(('1.Inputs'!$D$37*12*IF(7=1,'1.Inputs'!$D$38,IF(7=2,'1.Inputs'!$D$39,$E311)))/(1-'1.Inputs'!$D$42)*$D311*(1+$G311)^(7-1))-('1.Inputs'!$D$37*12*IF(7=1,'1.Inputs'!$D$38,IF(7=2,'1.Inputs'!$D$39,$E311)))*'1.Inputs'!$D$43*(1+$G311)^(7-1)-'1.Inputs'!$D$44*(1+$G311)^(7-1)-('1.Inputs'!$D$20/'1.Inputs'!$D$27+'1.Inputs'!$D$23/'1.Inputs'!$D$28))-MAX(0,((('1.Inputs'!$D$37*12*IF(7=1,'1.Inputs'!$D$38,IF(7=2,'1.Inputs'!$D$39,$E311)))*$F311*(('1.Inputs'!$D$40)+(1-'1.Inputs'!$D$40)*(1+'1.Inputs'!$D$41))*(1+$G311)^(7-1))-(('1.Inputs'!$D$37*12*IF(7=1,'1.Inputs'!$D$38,IF(7=2,'1.Inputs'!$D$39,$E311)))/(1-'1.Inputs'!$D$42)*$D311*(1+$G311)^(7-1))-('1.Inputs'!$D$37*12*IF(7=1,'1.Inputs'!$D$38,IF(7=2,'1.Inputs'!$D$39,$E311)))*'1.Inputs'!$D$43*(1+$G311)^(7-1)-'1.Inputs'!$D$44*(1+$G311)^(7-1)-('1.Inputs'!$D$20/'1.Inputs'!$D$27+'1.Inputs'!$D$23/'1.Inputs'!$D$28)))*'1.Inputs'!$D$53+('1.Inputs'!$D$20/'1.Inputs'!$D$27+'1.Inputs'!$D$23/'1.Inputs'!$D$28)-(N311-M311)</f>
        <v>311063177.73193556</v>
      </c>
      <c r="Z311" s="36">
        <f ca="1">((('1.Inputs'!$D$37*12*IF(8=1,'1.Inputs'!$D$38,IF(8=2,'1.Inputs'!$D$39,$E311)))*$F311*(('1.Inputs'!$D$40)+(1-'1.Inputs'!$D$40)*(1+'1.Inputs'!$D$41))*(1+$G311)^(8-1))-(('1.Inputs'!$D$37*12*IF(8=1,'1.Inputs'!$D$38,IF(8=2,'1.Inputs'!$D$39,$E311)))/(1-'1.Inputs'!$D$42)*$D311*(1+$G311)^(8-1))-('1.Inputs'!$D$37*12*IF(8=1,'1.Inputs'!$D$38,IF(8=2,'1.Inputs'!$D$39,$E311)))*'1.Inputs'!$D$43*(1+$G311)^(8-1)-'1.Inputs'!$D$44*(1+$G311)^(8-1)-('1.Inputs'!$D$20/'1.Inputs'!$D$27+'1.Inputs'!$D$23/'1.Inputs'!$D$28))-MAX(0,((('1.Inputs'!$D$37*12*IF(8=1,'1.Inputs'!$D$38,IF(8=2,'1.Inputs'!$D$39,$E311)))*$F311*(('1.Inputs'!$D$40)+(1-'1.Inputs'!$D$40)*(1+'1.Inputs'!$D$41))*(1+$G311)^(8-1))-(('1.Inputs'!$D$37*12*IF(8=1,'1.Inputs'!$D$38,IF(8=2,'1.Inputs'!$D$39,$E311)))/(1-'1.Inputs'!$D$42)*$D311*(1+$G311)^(8-1))-('1.Inputs'!$D$37*12*IF(8=1,'1.Inputs'!$D$38,IF(8=2,'1.Inputs'!$D$39,$E311)))*'1.Inputs'!$D$43*(1+$G311)^(8-1)-'1.Inputs'!$D$44*(1+$G311)^(8-1)-('1.Inputs'!$D$20/'1.Inputs'!$D$27+'1.Inputs'!$D$23/'1.Inputs'!$D$28)))*'1.Inputs'!$D$53+('1.Inputs'!$D$20/'1.Inputs'!$D$27+'1.Inputs'!$D$23/'1.Inputs'!$D$28)-(O311-N311)</f>
        <v>317981012.26644772</v>
      </c>
      <c r="AA311" s="36">
        <f ca="1">((('1.Inputs'!$D$37*12*IF(9=1,'1.Inputs'!$D$38,IF(9=2,'1.Inputs'!$D$39,$E311)))*$F311*(('1.Inputs'!$D$40)+(1-'1.Inputs'!$D$40)*(1+'1.Inputs'!$D$41))*(1+$G311)^(9-1))-(('1.Inputs'!$D$37*12*IF(9=1,'1.Inputs'!$D$38,IF(9=2,'1.Inputs'!$D$39,$E311)))/(1-'1.Inputs'!$D$42)*$D311*(1+$G311)^(9-1))-('1.Inputs'!$D$37*12*IF(9=1,'1.Inputs'!$D$38,IF(9=2,'1.Inputs'!$D$39,$E311)))*'1.Inputs'!$D$43*(1+$G311)^(9-1)-'1.Inputs'!$D$44*(1+$G311)^(9-1)-('1.Inputs'!$D$20/'1.Inputs'!$D$27+'1.Inputs'!$D$23/'1.Inputs'!$D$28))-MAX(0,((('1.Inputs'!$D$37*12*IF(9=1,'1.Inputs'!$D$38,IF(9=2,'1.Inputs'!$D$39,$E311)))*$F311*(('1.Inputs'!$D$40)+(1-'1.Inputs'!$D$40)*(1+'1.Inputs'!$D$41))*(1+$G311)^(9-1))-(('1.Inputs'!$D$37*12*IF(9=1,'1.Inputs'!$D$38,IF(9=2,'1.Inputs'!$D$39,$E311)))/(1-'1.Inputs'!$D$42)*$D311*(1+$G311)^(9-1))-('1.Inputs'!$D$37*12*IF(9=1,'1.Inputs'!$D$38,IF(9=2,'1.Inputs'!$D$39,$E311)))*'1.Inputs'!$D$43*(1+$G311)^(9-1)-'1.Inputs'!$D$44*(1+$G311)^(9-1)-('1.Inputs'!$D$20/'1.Inputs'!$D$27+'1.Inputs'!$D$23/'1.Inputs'!$D$28)))*'1.Inputs'!$D$53+('1.Inputs'!$D$20/'1.Inputs'!$D$27+'1.Inputs'!$D$23/'1.Inputs'!$D$28)-(P311-O311)</f>
        <v>325080249.54610825</v>
      </c>
      <c r="AB311" s="36">
        <f ca="1">((('1.Inputs'!$D$37*12*IF(10=1,'1.Inputs'!$D$38,IF(10=2,'1.Inputs'!$D$39,$E311)))*$F311*(('1.Inputs'!$D$40)+(1-'1.Inputs'!$D$40)*(1+'1.Inputs'!$D$41))*(1+$G311)^(10-1))-(('1.Inputs'!$D$37*12*IF(10=1,'1.Inputs'!$D$38,IF(10=2,'1.Inputs'!$D$39,$E311)))/(1-'1.Inputs'!$D$42)*$D311*(1+$G311)^(10-1))-('1.Inputs'!$D$37*12*IF(10=1,'1.Inputs'!$D$38,IF(10=2,'1.Inputs'!$D$39,$E311)))*'1.Inputs'!$D$43*(1+$G311)^(10-1)-'1.Inputs'!$D$44*(1+$G311)^(10-1)-('1.Inputs'!$D$20/'1.Inputs'!$D$27+'1.Inputs'!$D$23/'1.Inputs'!$D$28))-MAX(0,((('1.Inputs'!$D$37*12*IF(10=1,'1.Inputs'!$D$38,IF(10=2,'1.Inputs'!$D$39,$E311)))*$F311*(('1.Inputs'!$D$40)+(1-'1.Inputs'!$D$40)*(1+'1.Inputs'!$D$41))*(1+$G311)^(10-1))-(('1.Inputs'!$D$37*12*IF(10=1,'1.Inputs'!$D$38,IF(10=2,'1.Inputs'!$D$39,$E311)))/(1-'1.Inputs'!$D$42)*$D311*(1+$G311)^(10-1))-('1.Inputs'!$D$37*12*IF(10=1,'1.Inputs'!$D$38,IF(10=2,'1.Inputs'!$D$39,$E311)))*'1.Inputs'!$D$43*(1+$G311)^(10-1)-'1.Inputs'!$D$44*(1+$G311)^(10-1)-('1.Inputs'!$D$20/'1.Inputs'!$D$27+'1.Inputs'!$D$23/'1.Inputs'!$D$28)))*'1.Inputs'!$D$53+('1.Inputs'!$D$20/'1.Inputs'!$D$27+'1.Inputs'!$D$23/'1.Inputs'!$D$28)-(Q311-P311)+(('1.Inputs'!$D$20+'1.Inputs'!$D$23-('1.Inputs'!$D$20/'1.Inputs'!$D$27+'1.Inputs'!$D$23/'1.Inputs'!$D$28)*'1.Inputs'!$D$10)*'1.Inputs'!$D$60+'1.Inputs'!$D$19*'1.Inputs'!$D$59+Q311)</f>
        <v>2509233834.8482609</v>
      </c>
      <c r="AC311" s="36">
        <f ca="1">S311-AC$13-AC$14+MIN(AC$13,MAX(0,((('1.Inputs'!$D$37*12*IF(1=1,'1.Inputs'!$D$38,IF(1=2,'1.Inputs'!$D$39,$E311)))*$F311*(('1.Inputs'!$D$40)+(1-'1.Inputs'!$D$40)*(1+'1.Inputs'!$D$41))*(1+$G311)^(1-1))-(('1.Inputs'!$D$37*12*IF(1=1,'1.Inputs'!$D$38,IF(1=2,'1.Inputs'!$D$39,$E311)))/(1-'1.Inputs'!$D$42)*$D311*(1+$G311)^(1-1))-('1.Inputs'!$D$37*12*IF(1=1,'1.Inputs'!$D$38,IF(1=2,'1.Inputs'!$D$39,$E311)))*'1.Inputs'!$D$43*(1+$G311)^(1-1)-'1.Inputs'!$D$44*(1+$G311)^(1-1)-('1.Inputs'!$D$20/'1.Inputs'!$D$27+'1.Inputs'!$D$23/'1.Inputs'!$D$28))))*'1.Inputs'!$D$53</f>
        <v>-969753391.23469198</v>
      </c>
      <c r="AD311" s="36">
        <f ca="1">T311-AD$13-AD$14+MIN(AD$13,MAX(0,((('1.Inputs'!$D$37*12*IF(2=1,'1.Inputs'!$D$38,IF(2=2,'1.Inputs'!$D$39,$E311)))*$F311*(('1.Inputs'!$D$40)+(1-'1.Inputs'!$D$40)*(1+'1.Inputs'!$D$41))*(1+$G311)^(2-1))-(('1.Inputs'!$D$37*12*IF(2=1,'1.Inputs'!$D$38,IF(2=2,'1.Inputs'!$D$39,$E311)))/(1-'1.Inputs'!$D$42)*$D311*(1+$G311)^(2-1))-('1.Inputs'!$D$37*12*IF(2=1,'1.Inputs'!$D$38,IF(2=2,'1.Inputs'!$D$39,$E311)))*'1.Inputs'!$D$43*(1+$G311)^(2-1)-'1.Inputs'!$D$44*(1+$G311)^(2-1)-('1.Inputs'!$D$20/'1.Inputs'!$D$27+'1.Inputs'!$D$23/'1.Inputs'!$D$28))))*'1.Inputs'!$D$53</f>
        <v>-222035543.83746088</v>
      </c>
      <c r="AE311" s="36">
        <f ca="1">U311-AE$13-AE$14+MIN(AE$13,MAX(0,((('1.Inputs'!$D$37*12*IF(3=1,'1.Inputs'!$D$38,IF(3=2,'1.Inputs'!$D$39,$E311)))*$F311*(('1.Inputs'!$D$40)+(1-'1.Inputs'!$D$40)*(1+'1.Inputs'!$D$41))*(1+$G311)^(3-1))-(('1.Inputs'!$D$37*12*IF(3=1,'1.Inputs'!$D$38,IF(3=2,'1.Inputs'!$D$39,$E311)))/(1-'1.Inputs'!$D$42)*$D311*(1+$G311)^(3-1))-('1.Inputs'!$D$37*12*IF(3=1,'1.Inputs'!$D$38,IF(3=2,'1.Inputs'!$D$39,$E311)))*'1.Inputs'!$D$43*(1+$G311)^(3-1)-'1.Inputs'!$D$44*(1+$G311)^(3-1)-('1.Inputs'!$D$20/'1.Inputs'!$D$27+'1.Inputs'!$D$23/'1.Inputs'!$D$28))))*'1.Inputs'!$D$53</f>
        <v>-198137751.34555084</v>
      </c>
      <c r="AF311" s="36">
        <f ca="1">V311-AF$13-AF$14+MIN(AF$13,MAX(0,((('1.Inputs'!$D$37*12*IF(4=1,'1.Inputs'!$D$38,IF(4=2,'1.Inputs'!$D$39,$E311)))*$F311*(('1.Inputs'!$D$40)+(1-'1.Inputs'!$D$40)*(1+'1.Inputs'!$D$41))*(1+$G311)^(4-1))-(('1.Inputs'!$D$37*12*IF(4=1,'1.Inputs'!$D$38,IF(4=2,'1.Inputs'!$D$39,$E311)))/(1-'1.Inputs'!$D$42)*$D311*(1+$G311)^(4-1))-('1.Inputs'!$D$37*12*IF(4=1,'1.Inputs'!$D$38,IF(4=2,'1.Inputs'!$D$39,$E311)))*'1.Inputs'!$D$43*(1+$G311)^(4-1)-'1.Inputs'!$D$44*(1+$G311)^(4-1)-('1.Inputs'!$D$20/'1.Inputs'!$D$27+'1.Inputs'!$D$23/'1.Inputs'!$D$28))))*'1.Inputs'!$D$53</f>
        <v>-31399673.018614709</v>
      </c>
      <c r="AG311" s="36">
        <f ca="1">W311-AG$13-AG$14+MIN(AG$13,MAX(0,((('1.Inputs'!$D$37*12*IF(5=1,'1.Inputs'!$D$38,IF(5=2,'1.Inputs'!$D$39,$E311)))*$F311*(('1.Inputs'!$D$40)+(1-'1.Inputs'!$D$40)*(1+'1.Inputs'!$D$41))*(1+$G311)^(5-1))-(('1.Inputs'!$D$37*12*IF(5=1,'1.Inputs'!$D$38,IF(5=2,'1.Inputs'!$D$39,$E311)))/(1-'1.Inputs'!$D$42)*$D311*(1+$G311)^(5-1))-('1.Inputs'!$D$37*12*IF(5=1,'1.Inputs'!$D$38,IF(5=2,'1.Inputs'!$D$39,$E311)))*'1.Inputs'!$D$43*(1+$G311)^(5-1)-'1.Inputs'!$D$44*(1+$G311)^(5-1)-('1.Inputs'!$D$20/'1.Inputs'!$D$27+'1.Inputs'!$D$23/'1.Inputs'!$D$28))))*'1.Inputs'!$D$53</f>
        <v>-5810705.7808734216</v>
      </c>
      <c r="AH311" s="36">
        <f ca="1">X311-AH$13-AH$14+MIN(AH$13,MAX(0,((('1.Inputs'!$D$37*12*IF(6=1,'1.Inputs'!$D$38,IF(6=2,'1.Inputs'!$D$39,$E311)))*$F311*(('1.Inputs'!$D$40)+(1-'1.Inputs'!$D$40)*(1+'1.Inputs'!$D$41))*(1+$G311)^(6-1))-(('1.Inputs'!$D$37*12*IF(6=1,'1.Inputs'!$D$38,IF(6=2,'1.Inputs'!$D$39,$E311)))/(1-'1.Inputs'!$D$42)*$D311*(1+$G311)^(6-1))-('1.Inputs'!$D$37*12*IF(6=1,'1.Inputs'!$D$38,IF(6=2,'1.Inputs'!$D$39,$E311)))*'1.Inputs'!$D$43*(1+$G311)^(6-1)-'1.Inputs'!$D$44*(1+$G311)^(6-1)-('1.Inputs'!$D$20/'1.Inputs'!$D$27+'1.Inputs'!$D$23/'1.Inputs'!$D$28))))*'1.Inputs'!$D$53</f>
        <v>19946110.662098169</v>
      </c>
      <c r="AI311" s="36">
        <f ca="1">Y311-AI$13-AI$14+MIN(AI$13,MAX(0,((('1.Inputs'!$D$37*12*IF(7=1,'1.Inputs'!$D$38,IF(7=2,'1.Inputs'!$D$39,$E311)))*$F311*(('1.Inputs'!$D$40)+(1-'1.Inputs'!$D$40)*(1+'1.Inputs'!$D$41))*(1+$G311)^(7-1))-(('1.Inputs'!$D$37*12*IF(7=1,'1.Inputs'!$D$38,IF(7=2,'1.Inputs'!$D$39,$E311)))/(1-'1.Inputs'!$D$42)*$D311*(1+$G311)^(7-1))-('1.Inputs'!$D$37*12*IF(7=1,'1.Inputs'!$D$38,IF(7=2,'1.Inputs'!$D$39,$E311)))*'1.Inputs'!$D$43*(1+$G311)^(7-1)-'1.Inputs'!$D$44*(1+$G311)^(7-1)-('1.Inputs'!$D$20/'1.Inputs'!$D$27+'1.Inputs'!$D$23/'1.Inputs'!$D$28))))*'1.Inputs'!$D$53</f>
        <v>45875177.731935561</v>
      </c>
      <c r="AJ311" s="36">
        <f ca="1">Z311-AJ$13-AJ$14+MIN(AJ$13,MAX(0,((('1.Inputs'!$D$37*12*IF(8=1,'1.Inputs'!$D$38,IF(8=2,'1.Inputs'!$D$39,$E311)))*$F311*(('1.Inputs'!$D$40)+(1-'1.Inputs'!$D$40)*(1+'1.Inputs'!$D$41))*(1+$G311)^(8-1))-(('1.Inputs'!$D$37*12*IF(8=1,'1.Inputs'!$D$38,IF(8=2,'1.Inputs'!$D$39,$E311)))/(1-'1.Inputs'!$D$42)*$D311*(1+$G311)^(8-1))-('1.Inputs'!$D$37*12*IF(8=1,'1.Inputs'!$D$38,IF(8=2,'1.Inputs'!$D$39,$E311)))*'1.Inputs'!$D$43*(1+$G311)^(8-1)-'1.Inputs'!$D$44*(1+$G311)^(8-1)-('1.Inputs'!$D$20/'1.Inputs'!$D$27+'1.Inputs'!$D$23/'1.Inputs'!$D$28))))*'1.Inputs'!$D$53</f>
        <v>317981012.26644772</v>
      </c>
      <c r="AK311" s="36">
        <f ca="1">AA311-AK$13-AK$14+MIN(AK$13,MAX(0,((('1.Inputs'!$D$37*12*IF(9=1,'1.Inputs'!$D$38,IF(9=2,'1.Inputs'!$D$39,$E311)))*$F311*(('1.Inputs'!$D$40)+(1-'1.Inputs'!$D$40)*(1+'1.Inputs'!$D$41))*(1+$G311)^(9-1))-(('1.Inputs'!$D$37*12*IF(9=1,'1.Inputs'!$D$38,IF(9=2,'1.Inputs'!$D$39,$E311)))/(1-'1.Inputs'!$D$42)*$D311*(1+$G311)^(9-1))-('1.Inputs'!$D$37*12*IF(9=1,'1.Inputs'!$D$38,IF(9=2,'1.Inputs'!$D$39,$E311)))*'1.Inputs'!$D$43*(1+$G311)^(9-1)-'1.Inputs'!$D$44*(1+$G311)^(9-1)-('1.Inputs'!$D$20/'1.Inputs'!$D$27+'1.Inputs'!$D$23/'1.Inputs'!$D$28))))*'1.Inputs'!$D$53</f>
        <v>325080249.54610825</v>
      </c>
      <c r="AL311" s="36">
        <f ca="1">AB311-AL$13-AL$14+MIN(AL$13,MAX(0,((('1.Inputs'!$D$37*12*IF(10=1,'1.Inputs'!$D$38,IF(10=2,'1.Inputs'!$D$39,$E311)))*$F311*(('1.Inputs'!$D$40)+(1-'1.Inputs'!$D$40)*(1+'1.Inputs'!$D$41))*(1+$G311)^(10-1))-(('1.Inputs'!$D$37*12*IF(10=1,'1.Inputs'!$D$38,IF(10=2,'1.Inputs'!$D$39,$E311)))/(1-'1.Inputs'!$D$42)*$D311*(1+$G311)^(10-1))-('1.Inputs'!$D$37*12*IF(10=1,'1.Inputs'!$D$38,IF(10=2,'1.Inputs'!$D$39,$E311)))*'1.Inputs'!$D$43*(1+$G311)^(10-1)-'1.Inputs'!$D$44*(1+$G311)^(10-1)-('1.Inputs'!$D$20/'1.Inputs'!$D$27+'1.Inputs'!$D$23/'1.Inputs'!$D$28))))*'1.Inputs'!$D$53+'1.Inputs'!$D$35</f>
        <v>3309233834.8482609</v>
      </c>
      <c r="AM311" s="48">
        <f ca="1">R311+NPV('1.Inputs'!$D$55,S311:AB311)</f>
        <v>-1055838420.313399</v>
      </c>
      <c r="AN311" s="48">
        <f ca="1">-('1.Inputs'!$D$24*(1-'1.Inputs'!$D$31)+'1.Inputs'!$D$35)+NPV('1.Inputs'!$D$54,AC311:AL311)</f>
        <v>-1928662211.7250628</v>
      </c>
      <c r="AO311" s="36">
        <f t="shared" ca="1" si="37"/>
        <v>-5.5701449270643089</v>
      </c>
      <c r="AP311" s="36">
        <f t="shared" ca="1" si="38"/>
        <v>0.36535124150012493</v>
      </c>
      <c r="AQ311" s="36">
        <f ca="1">'1.Inputs'!$D$35+MIN(SUM($AC311:AC311),SUM($AC311:AD311),SUM($AC311:AE311),SUM($AC311:AF311),SUM($AC311:AG311),SUM($AC311:AH311),SUM($AC311:AI311),SUM($AC311:AJ311),SUM($AC311:AK311),SUM($AC311:AL311))</f>
        <v>-627137065.21719193</v>
      </c>
      <c r="AR311" s="36">
        <f ca="1">IF(AP311&lt;'1.Inputs'!$D$57,1,0)</f>
        <v>1</v>
      </c>
      <c r="AS311" s="36">
        <f t="shared" ca="1" si="39"/>
        <v>1</v>
      </c>
    </row>
    <row r="312" spans="2:45" ht="15" customHeight="1" x14ac:dyDescent="0.25">
      <c r="B312" s="36">
        <v>297</v>
      </c>
      <c r="C312" s="36">
        <f t="shared" ca="1" si="32"/>
        <v>0.56440719143116147</v>
      </c>
      <c r="D312" s="36">
        <f t="shared" ca="1" si="33"/>
        <v>19266.14637052362</v>
      </c>
      <c r="E312" s="47">
        <f t="shared" ca="1" si="34"/>
        <v>0.83647504283651397</v>
      </c>
      <c r="F312" s="36">
        <f t="shared" ca="1" si="35"/>
        <v>28545.899275369346</v>
      </c>
      <c r="G312" s="36">
        <f t="shared" ca="1" si="36"/>
        <v>4.3604213244267033E-2</v>
      </c>
      <c r="H312" s="36">
        <f ca="1">((('1.Inputs'!$D$37*12*IF(1=1,'1.Inputs'!$D$38,IF(1=2,'1.Inputs'!$D$39,$E312)))*$F312*(('1.Inputs'!$D$40)+(1-'1.Inputs'!$D$40)*(1+'1.Inputs'!$D$41))*(1+$G312)^(1-1))*'1.Inputs'!$D$47+(('1.Inputs'!$D$37*12*IF(1=1,'1.Inputs'!$D$38,IF(1=2,'1.Inputs'!$D$39,$E312)))/(1-'1.Inputs'!$D$42)*$D312*(1+$G312)^(1-1))*('1.Inputs'!$D$48-'1.Inputs'!$D$49))/'1.Inputs'!$D$51</f>
        <v>765468415.81017458</v>
      </c>
      <c r="I312" s="36">
        <f ca="1">((('1.Inputs'!$D$37*12*IF(2=1,'1.Inputs'!$D$38,IF(2=2,'1.Inputs'!$D$39,$E312)))*$F312*(('1.Inputs'!$D$40)+(1-'1.Inputs'!$D$40)*(1+'1.Inputs'!$D$41))*(1+$G312)^(2-1))*'1.Inputs'!$D$47+(('1.Inputs'!$D$37*12*IF(2=1,'1.Inputs'!$D$38,IF(2=2,'1.Inputs'!$D$39,$E312)))/(1-'1.Inputs'!$D$42)*$D312*(1+$G312)^(2-1))*('1.Inputs'!$D$48-'1.Inputs'!$D$49))/'1.Inputs'!$D$51</f>
        <v>1118384489.3828778</v>
      </c>
      <c r="J312" s="36">
        <f ca="1">((('1.Inputs'!$D$37*12*IF(3=1,'1.Inputs'!$D$38,IF(3=2,'1.Inputs'!$D$39,$E312)))*$F312*(('1.Inputs'!$D$40)+(1-'1.Inputs'!$D$40)*(1+'1.Inputs'!$D$41))*(1+$G312)^(3-1))*'1.Inputs'!$D$47+(('1.Inputs'!$D$37*12*IF(3=1,'1.Inputs'!$D$38,IF(3=2,'1.Inputs'!$D$39,$E312)))/(1-'1.Inputs'!$D$42)*$D312*(1+$G312)^(3-1))*('1.Inputs'!$D$48-'1.Inputs'!$D$49))/'1.Inputs'!$D$51</f>
        <v>1394703551.8185928</v>
      </c>
      <c r="K312" s="36">
        <f ca="1">((('1.Inputs'!$D$37*12*IF(4=1,'1.Inputs'!$D$38,IF(4=2,'1.Inputs'!$D$39,$E312)))*$F312*(('1.Inputs'!$D$40)+(1-'1.Inputs'!$D$40)*(1+'1.Inputs'!$D$41))*(1+$G312)^(4-1))*'1.Inputs'!$D$47+(('1.Inputs'!$D$37*12*IF(4=1,'1.Inputs'!$D$38,IF(4=2,'1.Inputs'!$D$39,$E312)))/(1-'1.Inputs'!$D$42)*$D312*(1+$G312)^(4-1))*('1.Inputs'!$D$48-'1.Inputs'!$D$49))/'1.Inputs'!$D$51</f>
        <v>1455518502.9046276</v>
      </c>
      <c r="L312" s="36">
        <f ca="1">((('1.Inputs'!$D$37*12*IF(5=1,'1.Inputs'!$D$38,IF(5=2,'1.Inputs'!$D$39,$E312)))*$F312*(('1.Inputs'!$D$40)+(1-'1.Inputs'!$D$40)*(1+'1.Inputs'!$D$41))*(1+$G312)^(5-1))*'1.Inputs'!$D$47+(('1.Inputs'!$D$37*12*IF(5=1,'1.Inputs'!$D$38,IF(5=2,'1.Inputs'!$D$39,$E312)))/(1-'1.Inputs'!$D$42)*$D312*(1+$G312)^(5-1))*('1.Inputs'!$D$48-'1.Inputs'!$D$49))/'1.Inputs'!$D$51</f>
        <v>1518985242.086257</v>
      </c>
      <c r="M312" s="36">
        <f ca="1">((('1.Inputs'!$D$37*12*IF(6=1,'1.Inputs'!$D$38,IF(6=2,'1.Inputs'!$D$39,$E312)))*$F312*(('1.Inputs'!$D$40)+(1-'1.Inputs'!$D$40)*(1+'1.Inputs'!$D$41))*(1+$G312)^(6-1))*'1.Inputs'!$D$47+(('1.Inputs'!$D$37*12*IF(6=1,'1.Inputs'!$D$38,IF(6=2,'1.Inputs'!$D$39,$E312)))/(1-'1.Inputs'!$D$42)*$D312*(1+$G312)^(6-1))*('1.Inputs'!$D$48-'1.Inputs'!$D$49))/'1.Inputs'!$D$51</f>
        <v>1585219398.4970813</v>
      </c>
      <c r="N312" s="36">
        <f ca="1">((('1.Inputs'!$D$37*12*IF(7=1,'1.Inputs'!$D$38,IF(7=2,'1.Inputs'!$D$39,$E312)))*$F312*(('1.Inputs'!$D$40)+(1-'1.Inputs'!$D$40)*(1+'1.Inputs'!$D$41))*(1+$G312)^(7-1))*'1.Inputs'!$D$47+(('1.Inputs'!$D$37*12*IF(7=1,'1.Inputs'!$D$38,IF(7=2,'1.Inputs'!$D$39,$E312)))/(1-'1.Inputs'!$D$42)*$D312*(1+$G312)^(7-1))*('1.Inputs'!$D$48-'1.Inputs'!$D$49))/'1.Inputs'!$D$51</f>
        <v>1654341643.1880968</v>
      </c>
      <c r="O312" s="36">
        <f ca="1">((('1.Inputs'!$D$37*12*IF(8=1,'1.Inputs'!$D$38,IF(8=2,'1.Inputs'!$D$39,$E312)))*$F312*(('1.Inputs'!$D$40)+(1-'1.Inputs'!$D$40)*(1+'1.Inputs'!$D$41))*(1+$G312)^(8-1))*'1.Inputs'!$D$47+(('1.Inputs'!$D$37*12*IF(8=1,'1.Inputs'!$D$38,IF(8=2,'1.Inputs'!$D$39,$E312)))/(1-'1.Inputs'!$D$42)*$D312*(1+$G312)^(8-1))*('1.Inputs'!$D$48-'1.Inputs'!$D$49))/'1.Inputs'!$D$51</f>
        <v>1726477908.9765422</v>
      </c>
      <c r="P312" s="36">
        <f ca="1">((('1.Inputs'!$D$37*12*IF(9=1,'1.Inputs'!$D$38,IF(9=2,'1.Inputs'!$D$39,$E312)))*$F312*(('1.Inputs'!$D$40)+(1-'1.Inputs'!$D$40)*(1+'1.Inputs'!$D$41))*(1+$G312)^(9-1))*'1.Inputs'!$D$47+(('1.Inputs'!$D$37*12*IF(9=1,'1.Inputs'!$D$38,IF(9=2,'1.Inputs'!$D$39,$E312)))/(1-'1.Inputs'!$D$42)*$D312*(1+$G312)^(9-1))*('1.Inputs'!$D$48-'1.Inputs'!$D$49))/'1.Inputs'!$D$51</f>
        <v>1801759619.8810713</v>
      </c>
      <c r="Q312" s="36">
        <f ca="1">((('1.Inputs'!$D$37*12*IF(10=1,'1.Inputs'!$D$38,IF(10=2,'1.Inputs'!$D$39,$E312)))*$F312*(('1.Inputs'!$D$40)+(1-'1.Inputs'!$D$40)*(1+'1.Inputs'!$D$41))*(1+$G312)^(10-1))*'1.Inputs'!$D$47+(('1.Inputs'!$D$37*12*IF(10=1,'1.Inputs'!$D$38,IF(10=2,'1.Inputs'!$D$39,$E312)))/(1-'1.Inputs'!$D$42)*$D312*(1+$G312)^(10-1))*('1.Inputs'!$D$48-'1.Inputs'!$D$49))/'1.Inputs'!$D$51</f>
        <v>1880323930.5612752</v>
      </c>
      <c r="R312" s="36">
        <f>-'1.Inputs'!$D$24</f>
        <v>-2050000000</v>
      </c>
      <c r="S312" s="36">
        <f ca="1">((('1.Inputs'!$D$37*12*IF(1=1,'1.Inputs'!$D$38,IF(1=2,'1.Inputs'!$D$39,$E312)))*$F312*(('1.Inputs'!$D$40)+(1-'1.Inputs'!$D$40)*(1+'1.Inputs'!$D$41))*(1+$G312)^(1-1))-(('1.Inputs'!$D$37*12*IF(1=1,'1.Inputs'!$D$38,IF(1=2,'1.Inputs'!$D$39,$E312)))/(1-'1.Inputs'!$D$42)*$D312*(1+$G312)^(1-1))-('1.Inputs'!$D$37*12*IF(1=1,'1.Inputs'!$D$38,IF(1=2,'1.Inputs'!$D$39,$E312)))*'1.Inputs'!$D$43*(1+$G312)^(1-1)-'1.Inputs'!$D$44*(1+$G312)^(1-1)-('1.Inputs'!$D$20/'1.Inputs'!$D$27+'1.Inputs'!$D$23/'1.Inputs'!$D$28))-MAX(0,((('1.Inputs'!$D$37*12*IF(1=1,'1.Inputs'!$D$38,IF(1=2,'1.Inputs'!$D$39,$E312)))*$F312*(('1.Inputs'!$D$40)+(1-'1.Inputs'!$D$40)*(1+'1.Inputs'!$D$41))*(1+$G312)^(1-1))-(('1.Inputs'!$D$37*12*IF(1=1,'1.Inputs'!$D$38,IF(1=2,'1.Inputs'!$D$39,$E312)))/(1-'1.Inputs'!$D$42)*$D312*(1+$G312)^(1-1))-('1.Inputs'!$D$37*12*IF(1=1,'1.Inputs'!$D$38,IF(1=2,'1.Inputs'!$D$39,$E312)))*'1.Inputs'!$D$43*(1+$G312)^(1-1)-'1.Inputs'!$D$44*(1+$G312)^(1-1)-('1.Inputs'!$D$20/'1.Inputs'!$D$27+'1.Inputs'!$D$23/'1.Inputs'!$D$28)))*'1.Inputs'!$D$53+('1.Inputs'!$D$20/'1.Inputs'!$D$27+'1.Inputs'!$D$23/'1.Inputs'!$D$28)-H312</f>
        <v>-740952988.72783816</v>
      </c>
      <c r="T312" s="36">
        <f ca="1">((('1.Inputs'!$D$37*12*IF(2=1,'1.Inputs'!$D$38,IF(2=2,'1.Inputs'!$D$39,$E312)))*$F312*(('1.Inputs'!$D$40)+(1-'1.Inputs'!$D$40)*(1+'1.Inputs'!$D$41))*(1+$G312)^(2-1))-(('1.Inputs'!$D$37*12*IF(2=1,'1.Inputs'!$D$38,IF(2=2,'1.Inputs'!$D$39,$E312)))/(1-'1.Inputs'!$D$42)*$D312*(1+$G312)^(2-1))-('1.Inputs'!$D$37*12*IF(2=1,'1.Inputs'!$D$38,IF(2=2,'1.Inputs'!$D$39,$E312)))*'1.Inputs'!$D$43*(1+$G312)^(2-1)-'1.Inputs'!$D$44*(1+$G312)^(2-1)-('1.Inputs'!$D$20/'1.Inputs'!$D$27+'1.Inputs'!$D$23/'1.Inputs'!$D$28))-MAX(0,((('1.Inputs'!$D$37*12*IF(2=1,'1.Inputs'!$D$38,IF(2=2,'1.Inputs'!$D$39,$E312)))*$F312*(('1.Inputs'!$D$40)+(1-'1.Inputs'!$D$40)*(1+'1.Inputs'!$D$41))*(1+$G312)^(2-1))-(('1.Inputs'!$D$37*12*IF(2=1,'1.Inputs'!$D$38,IF(2=2,'1.Inputs'!$D$39,$E312)))/(1-'1.Inputs'!$D$42)*$D312*(1+$G312)^(2-1))-('1.Inputs'!$D$37*12*IF(2=1,'1.Inputs'!$D$38,IF(2=2,'1.Inputs'!$D$39,$E312)))*'1.Inputs'!$D$43*(1+$G312)^(2-1)-'1.Inputs'!$D$44*(1+$G312)^(2-1)-('1.Inputs'!$D$20/'1.Inputs'!$D$27+'1.Inputs'!$D$23/'1.Inputs'!$D$28)))*'1.Inputs'!$D$53+('1.Inputs'!$D$20/'1.Inputs'!$D$27+'1.Inputs'!$D$23/'1.Inputs'!$D$28)-(I312-H312)</f>
        <v>-38180880.950271308</v>
      </c>
      <c r="U312" s="36">
        <f ca="1">((('1.Inputs'!$D$37*12*IF(3=1,'1.Inputs'!$D$38,IF(3=2,'1.Inputs'!$D$39,$E312)))*$F312*(('1.Inputs'!$D$40)+(1-'1.Inputs'!$D$40)*(1+'1.Inputs'!$D$41))*(1+$G312)^(3-1))-(('1.Inputs'!$D$37*12*IF(3=1,'1.Inputs'!$D$38,IF(3=2,'1.Inputs'!$D$39,$E312)))/(1-'1.Inputs'!$D$42)*$D312*(1+$G312)^(3-1))-('1.Inputs'!$D$37*12*IF(3=1,'1.Inputs'!$D$38,IF(3=2,'1.Inputs'!$D$39,$E312)))*'1.Inputs'!$D$43*(1+$G312)^(3-1)-'1.Inputs'!$D$44*(1+$G312)^(3-1)-('1.Inputs'!$D$20/'1.Inputs'!$D$27+'1.Inputs'!$D$23/'1.Inputs'!$D$28))-MAX(0,((('1.Inputs'!$D$37*12*IF(3=1,'1.Inputs'!$D$38,IF(3=2,'1.Inputs'!$D$39,$E312)))*$F312*(('1.Inputs'!$D$40)+(1-'1.Inputs'!$D$40)*(1+'1.Inputs'!$D$41))*(1+$G312)^(3-1))-(('1.Inputs'!$D$37*12*IF(3=1,'1.Inputs'!$D$38,IF(3=2,'1.Inputs'!$D$39,$E312)))/(1-'1.Inputs'!$D$42)*$D312*(1+$G312)^(3-1))-('1.Inputs'!$D$37*12*IF(3=1,'1.Inputs'!$D$38,IF(3=2,'1.Inputs'!$D$39,$E312)))*'1.Inputs'!$D$43*(1+$G312)^(3-1)-'1.Inputs'!$D$44*(1+$G312)^(3-1)-('1.Inputs'!$D$20/'1.Inputs'!$D$27+'1.Inputs'!$D$23/'1.Inputs'!$D$28)))*'1.Inputs'!$D$53+('1.Inputs'!$D$20/'1.Inputs'!$D$27+'1.Inputs'!$D$23/'1.Inputs'!$D$28)-(J312-I312)</f>
        <v>228721130.03366876</v>
      </c>
      <c r="V312" s="36">
        <f ca="1">((('1.Inputs'!$D$37*12*IF(4=1,'1.Inputs'!$D$38,IF(4=2,'1.Inputs'!$D$39,$E312)))*$F312*(('1.Inputs'!$D$40)+(1-'1.Inputs'!$D$40)*(1+'1.Inputs'!$D$41))*(1+$G312)^(4-1))-(('1.Inputs'!$D$37*12*IF(4=1,'1.Inputs'!$D$38,IF(4=2,'1.Inputs'!$D$39,$E312)))/(1-'1.Inputs'!$D$42)*$D312*(1+$G312)^(4-1))-('1.Inputs'!$D$37*12*IF(4=1,'1.Inputs'!$D$38,IF(4=2,'1.Inputs'!$D$39,$E312)))*'1.Inputs'!$D$43*(1+$G312)^(4-1)-'1.Inputs'!$D$44*(1+$G312)^(4-1)-('1.Inputs'!$D$20/'1.Inputs'!$D$27+'1.Inputs'!$D$23/'1.Inputs'!$D$28))-MAX(0,((('1.Inputs'!$D$37*12*IF(4=1,'1.Inputs'!$D$38,IF(4=2,'1.Inputs'!$D$39,$E312)))*$F312*(('1.Inputs'!$D$40)+(1-'1.Inputs'!$D$40)*(1+'1.Inputs'!$D$41))*(1+$G312)^(4-1))-(('1.Inputs'!$D$37*12*IF(4=1,'1.Inputs'!$D$38,IF(4=2,'1.Inputs'!$D$39,$E312)))/(1-'1.Inputs'!$D$42)*$D312*(1+$G312)^(4-1))-('1.Inputs'!$D$37*12*IF(4=1,'1.Inputs'!$D$38,IF(4=2,'1.Inputs'!$D$39,$E312)))*'1.Inputs'!$D$43*(1+$G312)^(4-1)-'1.Inputs'!$D$44*(1+$G312)^(4-1)-('1.Inputs'!$D$20/'1.Inputs'!$D$27+'1.Inputs'!$D$23/'1.Inputs'!$D$28)))*'1.Inputs'!$D$53+('1.Inputs'!$D$20/'1.Inputs'!$D$27+'1.Inputs'!$D$23/'1.Inputs'!$D$28)-(K312-J312)</f>
        <v>464186822.55691826</v>
      </c>
      <c r="W312" s="36">
        <f ca="1">((('1.Inputs'!$D$37*12*IF(5=1,'1.Inputs'!$D$38,IF(5=2,'1.Inputs'!$D$39,$E312)))*$F312*(('1.Inputs'!$D$40)+(1-'1.Inputs'!$D$40)*(1+'1.Inputs'!$D$41))*(1+$G312)^(5-1))-(('1.Inputs'!$D$37*12*IF(5=1,'1.Inputs'!$D$38,IF(5=2,'1.Inputs'!$D$39,$E312)))/(1-'1.Inputs'!$D$42)*$D312*(1+$G312)^(5-1))-('1.Inputs'!$D$37*12*IF(5=1,'1.Inputs'!$D$38,IF(5=2,'1.Inputs'!$D$39,$E312)))*'1.Inputs'!$D$43*(1+$G312)^(5-1)-'1.Inputs'!$D$44*(1+$G312)^(5-1)-('1.Inputs'!$D$20/'1.Inputs'!$D$27+'1.Inputs'!$D$23/'1.Inputs'!$D$28))-MAX(0,((('1.Inputs'!$D$37*12*IF(5=1,'1.Inputs'!$D$38,IF(5=2,'1.Inputs'!$D$39,$E312)))*$F312*(('1.Inputs'!$D$40)+(1-'1.Inputs'!$D$40)*(1+'1.Inputs'!$D$41))*(1+$G312)^(5-1))-(('1.Inputs'!$D$37*12*IF(5=1,'1.Inputs'!$D$38,IF(5=2,'1.Inputs'!$D$39,$E312)))/(1-'1.Inputs'!$D$42)*$D312*(1+$G312)^(5-1))-('1.Inputs'!$D$37*12*IF(5=1,'1.Inputs'!$D$38,IF(5=2,'1.Inputs'!$D$39,$E312)))*'1.Inputs'!$D$43*(1+$G312)^(5-1)-'1.Inputs'!$D$44*(1+$G312)^(5-1)-('1.Inputs'!$D$20/'1.Inputs'!$D$27+'1.Inputs'!$D$23/'1.Inputs'!$D$28)))*'1.Inputs'!$D$53+('1.Inputs'!$D$20/'1.Inputs'!$D$27+'1.Inputs'!$D$23/'1.Inputs'!$D$28)-(L312-K312)</f>
        <v>482367024.67707753</v>
      </c>
      <c r="X312" s="36">
        <f ca="1">((('1.Inputs'!$D$37*12*IF(6=1,'1.Inputs'!$D$38,IF(6=2,'1.Inputs'!$D$39,$E312)))*$F312*(('1.Inputs'!$D$40)+(1-'1.Inputs'!$D$40)*(1+'1.Inputs'!$D$41))*(1+$G312)^(6-1))-(('1.Inputs'!$D$37*12*IF(6=1,'1.Inputs'!$D$38,IF(6=2,'1.Inputs'!$D$39,$E312)))/(1-'1.Inputs'!$D$42)*$D312*(1+$G312)^(6-1))-('1.Inputs'!$D$37*12*IF(6=1,'1.Inputs'!$D$38,IF(6=2,'1.Inputs'!$D$39,$E312)))*'1.Inputs'!$D$43*(1+$G312)^(6-1)-'1.Inputs'!$D$44*(1+$G312)^(6-1)-('1.Inputs'!$D$20/'1.Inputs'!$D$27+'1.Inputs'!$D$23/'1.Inputs'!$D$28))-MAX(0,((('1.Inputs'!$D$37*12*IF(6=1,'1.Inputs'!$D$38,IF(6=2,'1.Inputs'!$D$39,$E312)))*$F312*(('1.Inputs'!$D$40)+(1-'1.Inputs'!$D$40)*(1+'1.Inputs'!$D$41))*(1+$G312)^(6-1))-(('1.Inputs'!$D$37*12*IF(6=1,'1.Inputs'!$D$38,IF(6=2,'1.Inputs'!$D$39,$E312)))/(1-'1.Inputs'!$D$42)*$D312*(1+$G312)^(6-1))-('1.Inputs'!$D$37*12*IF(6=1,'1.Inputs'!$D$38,IF(6=2,'1.Inputs'!$D$39,$E312)))*'1.Inputs'!$D$43*(1+$G312)^(6-1)-'1.Inputs'!$D$44*(1+$G312)^(6-1)-('1.Inputs'!$D$20/'1.Inputs'!$D$27+'1.Inputs'!$D$23/'1.Inputs'!$D$28)))*'1.Inputs'!$D$53+('1.Inputs'!$D$20/'1.Inputs'!$D$27+'1.Inputs'!$D$23/'1.Inputs'!$D$28)-(M312-L312)</f>
        <v>501339960.2073071</v>
      </c>
      <c r="Y312" s="36">
        <f ca="1">((('1.Inputs'!$D$37*12*IF(7=1,'1.Inputs'!$D$38,IF(7=2,'1.Inputs'!$D$39,$E312)))*$F312*(('1.Inputs'!$D$40)+(1-'1.Inputs'!$D$40)*(1+'1.Inputs'!$D$41))*(1+$G312)^(7-1))-(('1.Inputs'!$D$37*12*IF(7=1,'1.Inputs'!$D$38,IF(7=2,'1.Inputs'!$D$39,$E312)))/(1-'1.Inputs'!$D$42)*$D312*(1+$G312)^(7-1))-('1.Inputs'!$D$37*12*IF(7=1,'1.Inputs'!$D$38,IF(7=2,'1.Inputs'!$D$39,$E312)))*'1.Inputs'!$D$43*(1+$G312)^(7-1)-'1.Inputs'!$D$44*(1+$G312)^(7-1)-('1.Inputs'!$D$20/'1.Inputs'!$D$27+'1.Inputs'!$D$23/'1.Inputs'!$D$28))-MAX(0,((('1.Inputs'!$D$37*12*IF(7=1,'1.Inputs'!$D$38,IF(7=2,'1.Inputs'!$D$39,$E312)))*$F312*(('1.Inputs'!$D$40)+(1-'1.Inputs'!$D$40)*(1+'1.Inputs'!$D$41))*(1+$G312)^(7-1))-(('1.Inputs'!$D$37*12*IF(7=1,'1.Inputs'!$D$38,IF(7=2,'1.Inputs'!$D$39,$E312)))/(1-'1.Inputs'!$D$42)*$D312*(1+$G312)^(7-1))-('1.Inputs'!$D$37*12*IF(7=1,'1.Inputs'!$D$38,IF(7=2,'1.Inputs'!$D$39,$E312)))*'1.Inputs'!$D$43*(1+$G312)^(7-1)-'1.Inputs'!$D$44*(1+$G312)^(7-1)-('1.Inputs'!$D$20/'1.Inputs'!$D$27+'1.Inputs'!$D$23/'1.Inputs'!$D$28)))*'1.Inputs'!$D$53+('1.Inputs'!$D$20/'1.Inputs'!$D$27+'1.Inputs'!$D$23/'1.Inputs'!$D$28)-(N312-M312)</f>
        <v>521140195.66426802</v>
      </c>
      <c r="Z312" s="36">
        <f ca="1">((('1.Inputs'!$D$37*12*IF(8=1,'1.Inputs'!$D$38,IF(8=2,'1.Inputs'!$D$39,$E312)))*$F312*(('1.Inputs'!$D$40)+(1-'1.Inputs'!$D$40)*(1+'1.Inputs'!$D$41))*(1+$G312)^(8-1))-(('1.Inputs'!$D$37*12*IF(8=1,'1.Inputs'!$D$38,IF(8=2,'1.Inputs'!$D$39,$E312)))/(1-'1.Inputs'!$D$42)*$D312*(1+$G312)^(8-1))-('1.Inputs'!$D$37*12*IF(8=1,'1.Inputs'!$D$38,IF(8=2,'1.Inputs'!$D$39,$E312)))*'1.Inputs'!$D$43*(1+$G312)^(8-1)-'1.Inputs'!$D$44*(1+$G312)^(8-1)-('1.Inputs'!$D$20/'1.Inputs'!$D$27+'1.Inputs'!$D$23/'1.Inputs'!$D$28))-MAX(0,((('1.Inputs'!$D$37*12*IF(8=1,'1.Inputs'!$D$38,IF(8=2,'1.Inputs'!$D$39,$E312)))*$F312*(('1.Inputs'!$D$40)+(1-'1.Inputs'!$D$40)*(1+'1.Inputs'!$D$41))*(1+$G312)^(8-1))-(('1.Inputs'!$D$37*12*IF(8=1,'1.Inputs'!$D$38,IF(8=2,'1.Inputs'!$D$39,$E312)))/(1-'1.Inputs'!$D$42)*$D312*(1+$G312)^(8-1))-('1.Inputs'!$D$37*12*IF(8=1,'1.Inputs'!$D$38,IF(8=2,'1.Inputs'!$D$39,$E312)))*'1.Inputs'!$D$43*(1+$G312)^(8-1)-'1.Inputs'!$D$44*(1+$G312)^(8-1)-('1.Inputs'!$D$20/'1.Inputs'!$D$27+'1.Inputs'!$D$23/'1.Inputs'!$D$28)))*'1.Inputs'!$D$53+('1.Inputs'!$D$20/'1.Inputs'!$D$27+'1.Inputs'!$D$23/'1.Inputs'!$D$28)-(O312-N312)</f>
        <v>541803804.81037962</v>
      </c>
      <c r="AA312" s="36">
        <f ca="1">((('1.Inputs'!$D$37*12*IF(9=1,'1.Inputs'!$D$38,IF(9=2,'1.Inputs'!$D$39,$E312)))*$F312*(('1.Inputs'!$D$40)+(1-'1.Inputs'!$D$40)*(1+'1.Inputs'!$D$41))*(1+$G312)^(9-1))-(('1.Inputs'!$D$37*12*IF(9=1,'1.Inputs'!$D$38,IF(9=2,'1.Inputs'!$D$39,$E312)))/(1-'1.Inputs'!$D$42)*$D312*(1+$G312)^(9-1))-('1.Inputs'!$D$37*12*IF(9=1,'1.Inputs'!$D$38,IF(9=2,'1.Inputs'!$D$39,$E312)))*'1.Inputs'!$D$43*(1+$G312)^(9-1)-'1.Inputs'!$D$44*(1+$G312)^(9-1)-('1.Inputs'!$D$20/'1.Inputs'!$D$27+'1.Inputs'!$D$23/'1.Inputs'!$D$28))-MAX(0,((('1.Inputs'!$D$37*12*IF(9=1,'1.Inputs'!$D$38,IF(9=2,'1.Inputs'!$D$39,$E312)))*$F312*(('1.Inputs'!$D$40)+(1-'1.Inputs'!$D$40)*(1+'1.Inputs'!$D$41))*(1+$G312)^(9-1))-(('1.Inputs'!$D$37*12*IF(9=1,'1.Inputs'!$D$38,IF(9=2,'1.Inputs'!$D$39,$E312)))/(1-'1.Inputs'!$D$42)*$D312*(1+$G312)^(9-1))-('1.Inputs'!$D$37*12*IF(9=1,'1.Inputs'!$D$38,IF(9=2,'1.Inputs'!$D$39,$E312)))*'1.Inputs'!$D$43*(1+$G312)^(9-1)-'1.Inputs'!$D$44*(1+$G312)^(9-1)-('1.Inputs'!$D$20/'1.Inputs'!$D$27+'1.Inputs'!$D$23/'1.Inputs'!$D$28)))*'1.Inputs'!$D$53+('1.Inputs'!$D$20/'1.Inputs'!$D$27+'1.Inputs'!$D$23/'1.Inputs'!$D$28)-(P312-O312)</f>
        <v>563368434.37609577</v>
      </c>
      <c r="AB312" s="36">
        <f ca="1">((('1.Inputs'!$D$37*12*IF(10=1,'1.Inputs'!$D$38,IF(10=2,'1.Inputs'!$D$39,$E312)))*$F312*(('1.Inputs'!$D$40)+(1-'1.Inputs'!$D$40)*(1+'1.Inputs'!$D$41))*(1+$G312)^(10-1))-(('1.Inputs'!$D$37*12*IF(10=1,'1.Inputs'!$D$38,IF(10=2,'1.Inputs'!$D$39,$E312)))/(1-'1.Inputs'!$D$42)*$D312*(1+$G312)^(10-1))-('1.Inputs'!$D$37*12*IF(10=1,'1.Inputs'!$D$38,IF(10=2,'1.Inputs'!$D$39,$E312)))*'1.Inputs'!$D$43*(1+$G312)^(10-1)-'1.Inputs'!$D$44*(1+$G312)^(10-1)-('1.Inputs'!$D$20/'1.Inputs'!$D$27+'1.Inputs'!$D$23/'1.Inputs'!$D$28))-MAX(0,((('1.Inputs'!$D$37*12*IF(10=1,'1.Inputs'!$D$38,IF(10=2,'1.Inputs'!$D$39,$E312)))*$F312*(('1.Inputs'!$D$40)+(1-'1.Inputs'!$D$40)*(1+'1.Inputs'!$D$41))*(1+$G312)^(10-1))-(('1.Inputs'!$D$37*12*IF(10=1,'1.Inputs'!$D$38,IF(10=2,'1.Inputs'!$D$39,$E312)))/(1-'1.Inputs'!$D$42)*$D312*(1+$G312)^(10-1))-('1.Inputs'!$D$37*12*IF(10=1,'1.Inputs'!$D$38,IF(10=2,'1.Inputs'!$D$39,$E312)))*'1.Inputs'!$D$43*(1+$G312)^(10-1)-'1.Inputs'!$D$44*(1+$G312)^(10-1)-('1.Inputs'!$D$20/'1.Inputs'!$D$27+'1.Inputs'!$D$23/'1.Inputs'!$D$28)))*'1.Inputs'!$D$53+('1.Inputs'!$D$20/'1.Inputs'!$D$27+'1.Inputs'!$D$23/'1.Inputs'!$D$28)-(Q312-P312)+(('1.Inputs'!$D$20+'1.Inputs'!$D$23-('1.Inputs'!$D$20/'1.Inputs'!$D$27+'1.Inputs'!$D$23/'1.Inputs'!$D$28)*'1.Inputs'!$D$10)*'1.Inputs'!$D$60+'1.Inputs'!$D$19*'1.Inputs'!$D$59+Q312)</f>
        <v>3166197303.2092028</v>
      </c>
      <c r="AC312" s="36">
        <f ca="1">S312-AC$13-AC$14+MIN(AC$13,MAX(0,((('1.Inputs'!$D$37*12*IF(1=1,'1.Inputs'!$D$38,IF(1=2,'1.Inputs'!$D$39,$E312)))*$F312*(('1.Inputs'!$D$40)+(1-'1.Inputs'!$D$40)*(1+'1.Inputs'!$D$41))*(1+$G312)^(1-1))-(('1.Inputs'!$D$37*12*IF(1=1,'1.Inputs'!$D$38,IF(1=2,'1.Inputs'!$D$39,$E312)))/(1-'1.Inputs'!$D$42)*$D312*(1+$G312)^(1-1))-('1.Inputs'!$D$37*12*IF(1=1,'1.Inputs'!$D$38,IF(1=2,'1.Inputs'!$D$39,$E312)))*'1.Inputs'!$D$43*(1+$G312)^(1-1)-'1.Inputs'!$D$44*(1+$G312)^(1-1)-('1.Inputs'!$D$20/'1.Inputs'!$D$27+'1.Inputs'!$D$23/'1.Inputs'!$D$28))))*'1.Inputs'!$D$53</f>
        <v>-888552988.72783816</v>
      </c>
      <c r="AD312" s="36">
        <f ca="1">T312-AD$13-AD$14+MIN(AD$13,MAX(0,((('1.Inputs'!$D$37*12*IF(2=1,'1.Inputs'!$D$38,IF(2=2,'1.Inputs'!$D$39,$E312)))*$F312*(('1.Inputs'!$D$40)+(1-'1.Inputs'!$D$40)*(1+'1.Inputs'!$D$41))*(1+$G312)^(2-1))-(('1.Inputs'!$D$37*12*IF(2=1,'1.Inputs'!$D$38,IF(2=2,'1.Inputs'!$D$39,$E312)))/(1-'1.Inputs'!$D$42)*$D312*(1+$G312)^(2-1))-('1.Inputs'!$D$37*12*IF(2=1,'1.Inputs'!$D$38,IF(2=2,'1.Inputs'!$D$39,$E312)))*'1.Inputs'!$D$43*(1+$G312)^(2-1)-'1.Inputs'!$D$44*(1+$G312)^(2-1)-('1.Inputs'!$D$20/'1.Inputs'!$D$27+'1.Inputs'!$D$23/'1.Inputs'!$D$28))))*'1.Inputs'!$D$53</f>
        <v>-134120880.95027131</v>
      </c>
      <c r="AE312" s="36">
        <f ca="1">U312-AE$13-AE$14+MIN(AE$13,MAX(0,((('1.Inputs'!$D$37*12*IF(3=1,'1.Inputs'!$D$38,IF(3=2,'1.Inputs'!$D$39,$E312)))*$F312*(('1.Inputs'!$D$40)+(1-'1.Inputs'!$D$40)*(1+'1.Inputs'!$D$41))*(1+$G312)^(3-1))-(('1.Inputs'!$D$37*12*IF(3=1,'1.Inputs'!$D$38,IF(3=2,'1.Inputs'!$D$39,$E312)))/(1-'1.Inputs'!$D$42)*$D312*(1+$G312)^(3-1))-('1.Inputs'!$D$37*12*IF(3=1,'1.Inputs'!$D$38,IF(3=2,'1.Inputs'!$D$39,$E312)))*'1.Inputs'!$D$43*(1+$G312)^(3-1)-'1.Inputs'!$D$44*(1+$G312)^(3-1)-('1.Inputs'!$D$20/'1.Inputs'!$D$27+'1.Inputs'!$D$23/'1.Inputs'!$D$28))))*'1.Inputs'!$D$53</f>
        <v>-113218869.96633124</v>
      </c>
      <c r="AF312" s="36">
        <f ca="1">V312-AF$13-AF$14+MIN(AF$13,MAX(0,((('1.Inputs'!$D$37*12*IF(4=1,'1.Inputs'!$D$38,IF(4=2,'1.Inputs'!$D$39,$E312)))*$F312*(('1.Inputs'!$D$40)+(1-'1.Inputs'!$D$40)*(1+'1.Inputs'!$D$41))*(1+$G312)^(4-1))-(('1.Inputs'!$D$37*12*IF(4=1,'1.Inputs'!$D$38,IF(4=2,'1.Inputs'!$D$39,$E312)))/(1-'1.Inputs'!$D$42)*$D312*(1+$G312)^(4-1))-('1.Inputs'!$D$37*12*IF(4=1,'1.Inputs'!$D$38,IF(4=2,'1.Inputs'!$D$39,$E312)))*'1.Inputs'!$D$43*(1+$G312)^(4-1)-'1.Inputs'!$D$44*(1+$G312)^(4-1)-('1.Inputs'!$D$20/'1.Inputs'!$D$27+'1.Inputs'!$D$23/'1.Inputs'!$D$28))))*'1.Inputs'!$D$53</f>
        <v>141434822.55691826</v>
      </c>
      <c r="AG312" s="36">
        <f ca="1">W312-AG$13-AG$14+MIN(AG$13,MAX(0,((('1.Inputs'!$D$37*12*IF(5=1,'1.Inputs'!$D$38,IF(5=2,'1.Inputs'!$D$39,$E312)))*$F312*(('1.Inputs'!$D$40)+(1-'1.Inputs'!$D$40)*(1+'1.Inputs'!$D$41))*(1+$G312)^(5-1))-(('1.Inputs'!$D$37*12*IF(5=1,'1.Inputs'!$D$38,IF(5=2,'1.Inputs'!$D$39,$E312)))/(1-'1.Inputs'!$D$42)*$D312*(1+$G312)^(5-1))-('1.Inputs'!$D$37*12*IF(5=1,'1.Inputs'!$D$38,IF(5=2,'1.Inputs'!$D$39,$E312)))*'1.Inputs'!$D$43*(1+$G312)^(5-1)-'1.Inputs'!$D$44*(1+$G312)^(5-1)-('1.Inputs'!$D$20/'1.Inputs'!$D$27+'1.Inputs'!$D$23/'1.Inputs'!$D$28))))*'1.Inputs'!$D$53</f>
        <v>178803024.67707753</v>
      </c>
      <c r="AH312" s="36">
        <f ca="1">X312-AH$13-AH$14+MIN(AH$13,MAX(0,((('1.Inputs'!$D$37*12*IF(6=1,'1.Inputs'!$D$38,IF(6=2,'1.Inputs'!$D$39,$E312)))*$F312*(('1.Inputs'!$D$40)+(1-'1.Inputs'!$D$40)*(1+'1.Inputs'!$D$41))*(1+$G312)^(6-1))-(('1.Inputs'!$D$37*12*IF(6=1,'1.Inputs'!$D$38,IF(6=2,'1.Inputs'!$D$39,$E312)))/(1-'1.Inputs'!$D$42)*$D312*(1+$G312)^(6-1))-('1.Inputs'!$D$37*12*IF(6=1,'1.Inputs'!$D$38,IF(6=2,'1.Inputs'!$D$39,$E312)))*'1.Inputs'!$D$43*(1+$G312)^(6-1)-'1.Inputs'!$D$44*(1+$G312)^(6-1)-('1.Inputs'!$D$20/'1.Inputs'!$D$27+'1.Inputs'!$D$23/'1.Inputs'!$D$28))))*'1.Inputs'!$D$53</f>
        <v>216963960.2073071</v>
      </c>
      <c r="AI312" s="36">
        <f ca="1">Y312-AI$13-AI$14+MIN(AI$13,MAX(0,((('1.Inputs'!$D$37*12*IF(7=1,'1.Inputs'!$D$38,IF(7=2,'1.Inputs'!$D$39,$E312)))*$F312*(('1.Inputs'!$D$40)+(1-'1.Inputs'!$D$40)*(1+'1.Inputs'!$D$41))*(1+$G312)^(7-1))-(('1.Inputs'!$D$37*12*IF(7=1,'1.Inputs'!$D$38,IF(7=2,'1.Inputs'!$D$39,$E312)))/(1-'1.Inputs'!$D$42)*$D312*(1+$G312)^(7-1))-('1.Inputs'!$D$37*12*IF(7=1,'1.Inputs'!$D$38,IF(7=2,'1.Inputs'!$D$39,$E312)))*'1.Inputs'!$D$43*(1+$G312)^(7-1)-'1.Inputs'!$D$44*(1+$G312)^(7-1)-('1.Inputs'!$D$20/'1.Inputs'!$D$27+'1.Inputs'!$D$23/'1.Inputs'!$D$28))))*'1.Inputs'!$D$53</f>
        <v>255952195.66426802</v>
      </c>
      <c r="AJ312" s="36">
        <f ca="1">Z312-AJ$13-AJ$14+MIN(AJ$13,MAX(0,((('1.Inputs'!$D$37*12*IF(8=1,'1.Inputs'!$D$38,IF(8=2,'1.Inputs'!$D$39,$E312)))*$F312*(('1.Inputs'!$D$40)+(1-'1.Inputs'!$D$40)*(1+'1.Inputs'!$D$41))*(1+$G312)^(8-1))-(('1.Inputs'!$D$37*12*IF(8=1,'1.Inputs'!$D$38,IF(8=2,'1.Inputs'!$D$39,$E312)))/(1-'1.Inputs'!$D$42)*$D312*(1+$G312)^(8-1))-('1.Inputs'!$D$37*12*IF(8=1,'1.Inputs'!$D$38,IF(8=2,'1.Inputs'!$D$39,$E312)))*'1.Inputs'!$D$43*(1+$G312)^(8-1)-'1.Inputs'!$D$44*(1+$G312)^(8-1)-('1.Inputs'!$D$20/'1.Inputs'!$D$27+'1.Inputs'!$D$23/'1.Inputs'!$D$28))))*'1.Inputs'!$D$53</f>
        <v>541803804.81037962</v>
      </c>
      <c r="AK312" s="36">
        <f ca="1">AA312-AK$13-AK$14+MIN(AK$13,MAX(0,((('1.Inputs'!$D$37*12*IF(9=1,'1.Inputs'!$D$38,IF(9=2,'1.Inputs'!$D$39,$E312)))*$F312*(('1.Inputs'!$D$40)+(1-'1.Inputs'!$D$40)*(1+'1.Inputs'!$D$41))*(1+$G312)^(9-1))-(('1.Inputs'!$D$37*12*IF(9=1,'1.Inputs'!$D$38,IF(9=2,'1.Inputs'!$D$39,$E312)))/(1-'1.Inputs'!$D$42)*$D312*(1+$G312)^(9-1))-('1.Inputs'!$D$37*12*IF(9=1,'1.Inputs'!$D$38,IF(9=2,'1.Inputs'!$D$39,$E312)))*'1.Inputs'!$D$43*(1+$G312)^(9-1)-'1.Inputs'!$D$44*(1+$G312)^(9-1)-('1.Inputs'!$D$20/'1.Inputs'!$D$27+'1.Inputs'!$D$23/'1.Inputs'!$D$28))))*'1.Inputs'!$D$53</f>
        <v>563368434.37609577</v>
      </c>
      <c r="AL312" s="36">
        <f ca="1">AB312-AL$13-AL$14+MIN(AL$13,MAX(0,((('1.Inputs'!$D$37*12*IF(10=1,'1.Inputs'!$D$38,IF(10=2,'1.Inputs'!$D$39,$E312)))*$F312*(('1.Inputs'!$D$40)+(1-'1.Inputs'!$D$40)*(1+'1.Inputs'!$D$41))*(1+$G312)^(10-1))-(('1.Inputs'!$D$37*12*IF(10=1,'1.Inputs'!$D$38,IF(10=2,'1.Inputs'!$D$39,$E312)))/(1-'1.Inputs'!$D$42)*$D312*(1+$G312)^(10-1))-('1.Inputs'!$D$37*12*IF(10=1,'1.Inputs'!$D$38,IF(10=2,'1.Inputs'!$D$39,$E312)))*'1.Inputs'!$D$43*(1+$G312)^(10-1)-'1.Inputs'!$D$44*(1+$G312)^(10-1)-('1.Inputs'!$D$20/'1.Inputs'!$D$27+'1.Inputs'!$D$23/'1.Inputs'!$D$28))))*'1.Inputs'!$D$53+'1.Inputs'!$D$35</f>
        <v>3966197303.2092028</v>
      </c>
      <c r="AM312" s="48">
        <f ca="1">R312+NPV('1.Inputs'!$D$55,S312:AB312)</f>
        <v>-58607910.617645025</v>
      </c>
      <c r="AN312" s="48">
        <f ca="1">-('1.Inputs'!$D$24*(1-'1.Inputs'!$D$31)+'1.Inputs'!$D$35)+NPV('1.Inputs'!$D$54,AC312:AL312)</f>
        <v>-1197461285.7121735</v>
      </c>
      <c r="AO312" s="36">
        <f t="shared" ca="1" si="37"/>
        <v>-5.0200066986980909</v>
      </c>
      <c r="AP312" s="36">
        <f t="shared" ca="1" si="38"/>
        <v>0.58110043199610961</v>
      </c>
      <c r="AQ312" s="36">
        <f ca="1">'1.Inputs'!$D$35+MIN(SUM($AC312:AC312),SUM($AC312:AD312),SUM($AC312:AE312),SUM($AC312:AF312),SUM($AC312:AG312),SUM($AC312:AH312),SUM($AC312:AI312),SUM($AC312:AJ312),SUM($AC312:AK312),SUM($AC312:AL312))</f>
        <v>-335892739.64444065</v>
      </c>
      <c r="AR312" s="36">
        <f ca="1">IF(AP312&lt;'1.Inputs'!$D$57,1,0)</f>
        <v>1</v>
      </c>
      <c r="AS312" s="36">
        <f t="shared" ca="1" si="39"/>
        <v>1</v>
      </c>
    </row>
    <row r="313" spans="2:45" ht="15" customHeight="1" x14ac:dyDescent="0.25">
      <c r="B313" s="36">
        <v>298</v>
      </c>
      <c r="C313" s="36">
        <f t="shared" ca="1" si="32"/>
        <v>0.77716387353319238</v>
      </c>
      <c r="D313" s="36">
        <f t="shared" ca="1" si="33"/>
        <v>21208.945541845311</v>
      </c>
      <c r="E313" s="47">
        <f t="shared" ca="1" si="34"/>
        <v>0.86141948832940396</v>
      </c>
      <c r="F313" s="36">
        <f t="shared" ca="1" si="35"/>
        <v>28312.40981977075</v>
      </c>
      <c r="G313" s="36">
        <f t="shared" ca="1" si="36"/>
        <v>5.2105938274861083E-2</v>
      </c>
      <c r="H313" s="36">
        <f ca="1">((('1.Inputs'!$D$37*12*IF(1=1,'1.Inputs'!$D$38,IF(1=2,'1.Inputs'!$D$39,$E313)))*$F313*(('1.Inputs'!$D$40)+(1-'1.Inputs'!$D$40)*(1+'1.Inputs'!$D$41))*(1+$G313)^(1-1))*'1.Inputs'!$D$47+(('1.Inputs'!$D$37*12*IF(1=1,'1.Inputs'!$D$38,IF(1=2,'1.Inputs'!$D$39,$E313)))/(1-'1.Inputs'!$D$42)*$D313*(1+$G313)^(1-1))*('1.Inputs'!$D$48-'1.Inputs'!$D$49))/'1.Inputs'!$D$51</f>
        <v>772014541.57858443</v>
      </c>
      <c r="I313" s="36">
        <f ca="1">((('1.Inputs'!$D$37*12*IF(2=1,'1.Inputs'!$D$38,IF(2=2,'1.Inputs'!$D$39,$E313)))*$F313*(('1.Inputs'!$D$40)+(1-'1.Inputs'!$D$40)*(1+'1.Inputs'!$D$41))*(1+$G313)^(2-1))*'1.Inputs'!$D$47+(('1.Inputs'!$D$37*12*IF(2=1,'1.Inputs'!$D$38,IF(2=2,'1.Inputs'!$D$39,$E313)))/(1-'1.Inputs'!$D$42)*$D313*(1+$G313)^(2-1))*('1.Inputs'!$D$48-'1.Inputs'!$D$49))/'1.Inputs'!$D$51</f>
        <v>1137137517.0811226</v>
      </c>
      <c r="J313" s="36">
        <f ca="1">((('1.Inputs'!$D$37*12*IF(3=1,'1.Inputs'!$D$38,IF(3=2,'1.Inputs'!$D$39,$E313)))*$F313*(('1.Inputs'!$D$40)+(1-'1.Inputs'!$D$40)*(1+'1.Inputs'!$D$41))*(1+$G313)^(3-1))*'1.Inputs'!$D$47+(('1.Inputs'!$D$37*12*IF(3=1,'1.Inputs'!$D$38,IF(3=2,'1.Inputs'!$D$39,$E313)))/(1-'1.Inputs'!$D$42)*$D313*(1+$G313)^(3-1))*('1.Inputs'!$D$48-'1.Inputs'!$D$49))/'1.Inputs'!$D$51</f>
        <v>1472275594.2285132</v>
      </c>
      <c r="K313" s="36">
        <f ca="1">((('1.Inputs'!$D$37*12*IF(4=1,'1.Inputs'!$D$38,IF(4=2,'1.Inputs'!$D$39,$E313)))*$F313*(('1.Inputs'!$D$40)+(1-'1.Inputs'!$D$40)*(1+'1.Inputs'!$D$41))*(1+$G313)^(4-1))*'1.Inputs'!$D$47+(('1.Inputs'!$D$37*12*IF(4=1,'1.Inputs'!$D$38,IF(4=2,'1.Inputs'!$D$39,$E313)))/(1-'1.Inputs'!$D$42)*$D313*(1+$G313)^(4-1))*('1.Inputs'!$D$48-'1.Inputs'!$D$49))/'1.Inputs'!$D$51</f>
        <v>1548989895.4649689</v>
      </c>
      <c r="L313" s="36">
        <f ca="1">((('1.Inputs'!$D$37*12*IF(5=1,'1.Inputs'!$D$38,IF(5=2,'1.Inputs'!$D$39,$E313)))*$F313*(('1.Inputs'!$D$40)+(1-'1.Inputs'!$D$40)*(1+'1.Inputs'!$D$41))*(1+$G313)^(5-1))*'1.Inputs'!$D$47+(('1.Inputs'!$D$37*12*IF(5=1,'1.Inputs'!$D$38,IF(5=2,'1.Inputs'!$D$39,$E313)))/(1-'1.Inputs'!$D$42)*$D313*(1+$G313)^(5-1))*('1.Inputs'!$D$48-'1.Inputs'!$D$49))/'1.Inputs'!$D$51</f>
        <v>1629701467.3464494</v>
      </c>
      <c r="M313" s="36">
        <f ca="1">((('1.Inputs'!$D$37*12*IF(6=1,'1.Inputs'!$D$38,IF(6=2,'1.Inputs'!$D$39,$E313)))*$F313*(('1.Inputs'!$D$40)+(1-'1.Inputs'!$D$40)*(1+'1.Inputs'!$D$41))*(1+$G313)^(6-1))*'1.Inputs'!$D$47+(('1.Inputs'!$D$37*12*IF(6=1,'1.Inputs'!$D$38,IF(6=2,'1.Inputs'!$D$39,$E313)))/(1-'1.Inputs'!$D$42)*$D313*(1+$G313)^(6-1))*('1.Inputs'!$D$48-'1.Inputs'!$D$49))/'1.Inputs'!$D$51</f>
        <v>1714618591.4104543</v>
      </c>
      <c r="N313" s="36">
        <f ca="1">((('1.Inputs'!$D$37*12*IF(7=1,'1.Inputs'!$D$38,IF(7=2,'1.Inputs'!$D$39,$E313)))*$F313*(('1.Inputs'!$D$40)+(1-'1.Inputs'!$D$40)*(1+'1.Inputs'!$D$41))*(1+$G313)^(7-1))*'1.Inputs'!$D$47+(('1.Inputs'!$D$37*12*IF(7=1,'1.Inputs'!$D$38,IF(7=2,'1.Inputs'!$D$39,$E313)))/(1-'1.Inputs'!$D$42)*$D313*(1+$G313)^(7-1))*('1.Inputs'!$D$48-'1.Inputs'!$D$49))/'1.Inputs'!$D$51</f>
        <v>1803960401.8994164</v>
      </c>
      <c r="O313" s="36">
        <f ca="1">((('1.Inputs'!$D$37*12*IF(8=1,'1.Inputs'!$D$38,IF(8=2,'1.Inputs'!$D$39,$E313)))*$F313*(('1.Inputs'!$D$40)+(1-'1.Inputs'!$D$40)*(1+'1.Inputs'!$D$41))*(1+$G313)^(8-1))*'1.Inputs'!$D$47+(('1.Inputs'!$D$37*12*IF(8=1,'1.Inputs'!$D$38,IF(8=2,'1.Inputs'!$D$39,$E313)))/(1-'1.Inputs'!$D$42)*$D313*(1+$G313)^(8-1))*('1.Inputs'!$D$48-'1.Inputs'!$D$49))/'1.Inputs'!$D$51</f>
        <v>1897957451.2510808</v>
      </c>
      <c r="P313" s="36">
        <f ca="1">((('1.Inputs'!$D$37*12*IF(9=1,'1.Inputs'!$D$38,IF(9=2,'1.Inputs'!$D$39,$E313)))*$F313*(('1.Inputs'!$D$40)+(1-'1.Inputs'!$D$40)*(1+'1.Inputs'!$D$41))*(1+$G313)^(9-1))*'1.Inputs'!$D$47+(('1.Inputs'!$D$37*12*IF(9=1,'1.Inputs'!$D$38,IF(9=2,'1.Inputs'!$D$39,$E313)))/(1-'1.Inputs'!$D$42)*$D313*(1+$G313)^(9-1))*('1.Inputs'!$D$48-'1.Inputs'!$D$49))/'1.Inputs'!$D$51</f>
        <v>1996852305.0542817</v>
      </c>
      <c r="Q313" s="36">
        <f ca="1">((('1.Inputs'!$D$37*12*IF(10=1,'1.Inputs'!$D$38,IF(10=2,'1.Inputs'!$D$39,$E313)))*$F313*(('1.Inputs'!$D$40)+(1-'1.Inputs'!$D$40)*(1+'1.Inputs'!$D$41))*(1+$G313)^(10-1))*'1.Inputs'!$D$47+(('1.Inputs'!$D$37*12*IF(10=1,'1.Inputs'!$D$38,IF(10=2,'1.Inputs'!$D$39,$E313)))/(1-'1.Inputs'!$D$42)*$D313*(1+$G313)^(10-1))*('1.Inputs'!$D$48-'1.Inputs'!$D$49))/'1.Inputs'!$D$51</f>
        <v>2100900168.0054538</v>
      </c>
      <c r="R313" s="36">
        <f>-'1.Inputs'!$D$24</f>
        <v>-2050000000</v>
      </c>
      <c r="S313" s="36">
        <f ca="1">((('1.Inputs'!$D$37*12*IF(1=1,'1.Inputs'!$D$38,IF(1=2,'1.Inputs'!$D$39,$E313)))*$F313*(('1.Inputs'!$D$40)+(1-'1.Inputs'!$D$40)*(1+'1.Inputs'!$D$41))*(1+$G313)^(1-1))-(('1.Inputs'!$D$37*12*IF(1=1,'1.Inputs'!$D$38,IF(1=2,'1.Inputs'!$D$39,$E313)))/(1-'1.Inputs'!$D$42)*$D313*(1+$G313)^(1-1))-('1.Inputs'!$D$37*12*IF(1=1,'1.Inputs'!$D$38,IF(1=2,'1.Inputs'!$D$39,$E313)))*'1.Inputs'!$D$43*(1+$G313)^(1-1)-'1.Inputs'!$D$44*(1+$G313)^(1-1)-('1.Inputs'!$D$20/'1.Inputs'!$D$27+'1.Inputs'!$D$23/'1.Inputs'!$D$28))-MAX(0,((('1.Inputs'!$D$37*12*IF(1=1,'1.Inputs'!$D$38,IF(1=2,'1.Inputs'!$D$39,$E313)))*$F313*(('1.Inputs'!$D$40)+(1-'1.Inputs'!$D$40)*(1+'1.Inputs'!$D$41))*(1+$G313)^(1-1))-(('1.Inputs'!$D$37*12*IF(1=1,'1.Inputs'!$D$38,IF(1=2,'1.Inputs'!$D$39,$E313)))/(1-'1.Inputs'!$D$42)*$D313*(1+$G313)^(1-1))-('1.Inputs'!$D$37*12*IF(1=1,'1.Inputs'!$D$38,IF(1=2,'1.Inputs'!$D$39,$E313)))*'1.Inputs'!$D$43*(1+$G313)^(1-1)-'1.Inputs'!$D$44*(1+$G313)^(1-1)-('1.Inputs'!$D$20/'1.Inputs'!$D$27+'1.Inputs'!$D$23/'1.Inputs'!$D$28)))*'1.Inputs'!$D$53+('1.Inputs'!$D$20/'1.Inputs'!$D$27+'1.Inputs'!$D$23/'1.Inputs'!$D$28)-H313</f>
        <v>-1063612452.200732</v>
      </c>
      <c r="T313" s="36">
        <f ca="1">((('1.Inputs'!$D$37*12*IF(2=1,'1.Inputs'!$D$38,IF(2=2,'1.Inputs'!$D$39,$E313)))*$F313*(('1.Inputs'!$D$40)+(1-'1.Inputs'!$D$40)*(1+'1.Inputs'!$D$41))*(1+$G313)^(2-1))-(('1.Inputs'!$D$37*12*IF(2=1,'1.Inputs'!$D$38,IF(2=2,'1.Inputs'!$D$39,$E313)))/(1-'1.Inputs'!$D$42)*$D313*(1+$G313)^(2-1))-('1.Inputs'!$D$37*12*IF(2=1,'1.Inputs'!$D$38,IF(2=2,'1.Inputs'!$D$39,$E313)))*'1.Inputs'!$D$43*(1+$G313)^(2-1)-'1.Inputs'!$D$44*(1+$G313)^(2-1)-('1.Inputs'!$D$20/'1.Inputs'!$D$27+'1.Inputs'!$D$23/'1.Inputs'!$D$28))-MAX(0,((('1.Inputs'!$D$37*12*IF(2=1,'1.Inputs'!$D$38,IF(2=2,'1.Inputs'!$D$39,$E313)))*$F313*(('1.Inputs'!$D$40)+(1-'1.Inputs'!$D$40)*(1+'1.Inputs'!$D$41))*(1+$G313)^(2-1))-(('1.Inputs'!$D$37*12*IF(2=1,'1.Inputs'!$D$38,IF(2=2,'1.Inputs'!$D$39,$E313)))/(1-'1.Inputs'!$D$42)*$D313*(1+$G313)^(2-1))-('1.Inputs'!$D$37*12*IF(2=1,'1.Inputs'!$D$38,IF(2=2,'1.Inputs'!$D$39,$E313)))*'1.Inputs'!$D$43*(1+$G313)^(2-1)-'1.Inputs'!$D$44*(1+$G313)^(2-1)-('1.Inputs'!$D$20/'1.Inputs'!$D$27+'1.Inputs'!$D$23/'1.Inputs'!$D$28)))*'1.Inputs'!$D$53+('1.Inputs'!$D$20/'1.Inputs'!$D$27+'1.Inputs'!$D$23/'1.Inputs'!$D$28)-(I313-H313)</f>
        <v>-415873488.41933274</v>
      </c>
      <c r="U313" s="36">
        <f ca="1">((('1.Inputs'!$D$37*12*IF(3=1,'1.Inputs'!$D$38,IF(3=2,'1.Inputs'!$D$39,$E313)))*$F313*(('1.Inputs'!$D$40)+(1-'1.Inputs'!$D$40)*(1+'1.Inputs'!$D$41))*(1+$G313)^(3-1))-(('1.Inputs'!$D$37*12*IF(3=1,'1.Inputs'!$D$38,IF(3=2,'1.Inputs'!$D$39,$E313)))/(1-'1.Inputs'!$D$42)*$D313*(1+$G313)^(3-1))-('1.Inputs'!$D$37*12*IF(3=1,'1.Inputs'!$D$38,IF(3=2,'1.Inputs'!$D$39,$E313)))*'1.Inputs'!$D$43*(1+$G313)^(3-1)-'1.Inputs'!$D$44*(1+$G313)^(3-1)-('1.Inputs'!$D$20/'1.Inputs'!$D$27+'1.Inputs'!$D$23/'1.Inputs'!$D$28))-MAX(0,((('1.Inputs'!$D$37*12*IF(3=1,'1.Inputs'!$D$38,IF(3=2,'1.Inputs'!$D$39,$E313)))*$F313*(('1.Inputs'!$D$40)+(1-'1.Inputs'!$D$40)*(1+'1.Inputs'!$D$41))*(1+$G313)^(3-1))-(('1.Inputs'!$D$37*12*IF(3=1,'1.Inputs'!$D$38,IF(3=2,'1.Inputs'!$D$39,$E313)))/(1-'1.Inputs'!$D$42)*$D313*(1+$G313)^(3-1))-('1.Inputs'!$D$37*12*IF(3=1,'1.Inputs'!$D$38,IF(3=2,'1.Inputs'!$D$39,$E313)))*'1.Inputs'!$D$43*(1+$G313)^(3-1)-'1.Inputs'!$D$44*(1+$G313)^(3-1)-('1.Inputs'!$D$20/'1.Inputs'!$D$27+'1.Inputs'!$D$23/'1.Inputs'!$D$28)))*'1.Inputs'!$D$53+('1.Inputs'!$D$20/'1.Inputs'!$D$27+'1.Inputs'!$D$23/'1.Inputs'!$D$28)-(J313-I313)</f>
        <v>-181273038.02012789</v>
      </c>
      <c r="V313" s="36">
        <f ca="1">((('1.Inputs'!$D$37*12*IF(4=1,'1.Inputs'!$D$38,IF(4=2,'1.Inputs'!$D$39,$E313)))*$F313*(('1.Inputs'!$D$40)+(1-'1.Inputs'!$D$40)*(1+'1.Inputs'!$D$41))*(1+$G313)^(4-1))-(('1.Inputs'!$D$37*12*IF(4=1,'1.Inputs'!$D$38,IF(4=2,'1.Inputs'!$D$39,$E313)))/(1-'1.Inputs'!$D$42)*$D313*(1+$G313)^(4-1))-('1.Inputs'!$D$37*12*IF(4=1,'1.Inputs'!$D$38,IF(4=2,'1.Inputs'!$D$39,$E313)))*'1.Inputs'!$D$43*(1+$G313)^(4-1)-'1.Inputs'!$D$44*(1+$G313)^(4-1)-('1.Inputs'!$D$20/'1.Inputs'!$D$27+'1.Inputs'!$D$23/'1.Inputs'!$D$28))-MAX(0,((('1.Inputs'!$D$37*12*IF(4=1,'1.Inputs'!$D$38,IF(4=2,'1.Inputs'!$D$39,$E313)))*$F313*(('1.Inputs'!$D$40)+(1-'1.Inputs'!$D$40)*(1+'1.Inputs'!$D$41))*(1+$G313)^(4-1))-(('1.Inputs'!$D$37*12*IF(4=1,'1.Inputs'!$D$38,IF(4=2,'1.Inputs'!$D$39,$E313)))/(1-'1.Inputs'!$D$42)*$D313*(1+$G313)^(4-1))-('1.Inputs'!$D$37*12*IF(4=1,'1.Inputs'!$D$38,IF(4=2,'1.Inputs'!$D$39,$E313)))*'1.Inputs'!$D$43*(1+$G313)^(4-1)-'1.Inputs'!$D$44*(1+$G313)^(4-1)-('1.Inputs'!$D$20/'1.Inputs'!$D$27+'1.Inputs'!$D$23/'1.Inputs'!$D$28)))*'1.Inputs'!$D$53+('1.Inputs'!$D$20/'1.Inputs'!$D$27+'1.Inputs'!$D$23/'1.Inputs'!$D$28)-(K313-J313)</f>
        <v>82706014.538744986</v>
      </c>
      <c r="W313" s="36">
        <f ca="1">((('1.Inputs'!$D$37*12*IF(5=1,'1.Inputs'!$D$38,IF(5=2,'1.Inputs'!$D$39,$E313)))*$F313*(('1.Inputs'!$D$40)+(1-'1.Inputs'!$D$40)*(1+'1.Inputs'!$D$41))*(1+$G313)^(5-1))-(('1.Inputs'!$D$37*12*IF(5=1,'1.Inputs'!$D$38,IF(5=2,'1.Inputs'!$D$39,$E313)))/(1-'1.Inputs'!$D$42)*$D313*(1+$G313)^(5-1))-('1.Inputs'!$D$37*12*IF(5=1,'1.Inputs'!$D$38,IF(5=2,'1.Inputs'!$D$39,$E313)))*'1.Inputs'!$D$43*(1+$G313)^(5-1)-'1.Inputs'!$D$44*(1+$G313)^(5-1)-('1.Inputs'!$D$20/'1.Inputs'!$D$27+'1.Inputs'!$D$23/'1.Inputs'!$D$28))-MAX(0,((('1.Inputs'!$D$37*12*IF(5=1,'1.Inputs'!$D$38,IF(5=2,'1.Inputs'!$D$39,$E313)))*$F313*(('1.Inputs'!$D$40)+(1-'1.Inputs'!$D$40)*(1+'1.Inputs'!$D$41))*(1+$G313)^(5-1))-(('1.Inputs'!$D$37*12*IF(5=1,'1.Inputs'!$D$38,IF(5=2,'1.Inputs'!$D$39,$E313)))/(1-'1.Inputs'!$D$42)*$D313*(1+$G313)^(5-1))-('1.Inputs'!$D$37*12*IF(5=1,'1.Inputs'!$D$38,IF(5=2,'1.Inputs'!$D$39,$E313)))*'1.Inputs'!$D$43*(1+$G313)^(5-1)-'1.Inputs'!$D$44*(1+$G313)^(5-1)-('1.Inputs'!$D$20/'1.Inputs'!$D$27+'1.Inputs'!$D$23/'1.Inputs'!$D$28)))*'1.Inputs'!$D$53+('1.Inputs'!$D$20/'1.Inputs'!$D$27+'1.Inputs'!$D$23/'1.Inputs'!$D$28)-(L313-K313)</f>
        <v>84553483.443773568</v>
      </c>
      <c r="X313" s="36">
        <f ca="1">((('1.Inputs'!$D$37*12*IF(6=1,'1.Inputs'!$D$38,IF(6=2,'1.Inputs'!$D$39,$E313)))*$F313*(('1.Inputs'!$D$40)+(1-'1.Inputs'!$D$40)*(1+'1.Inputs'!$D$41))*(1+$G313)^(6-1))-(('1.Inputs'!$D$37*12*IF(6=1,'1.Inputs'!$D$38,IF(6=2,'1.Inputs'!$D$39,$E313)))/(1-'1.Inputs'!$D$42)*$D313*(1+$G313)^(6-1))-('1.Inputs'!$D$37*12*IF(6=1,'1.Inputs'!$D$38,IF(6=2,'1.Inputs'!$D$39,$E313)))*'1.Inputs'!$D$43*(1+$G313)^(6-1)-'1.Inputs'!$D$44*(1+$G313)^(6-1)-('1.Inputs'!$D$20/'1.Inputs'!$D$27+'1.Inputs'!$D$23/'1.Inputs'!$D$28))-MAX(0,((('1.Inputs'!$D$37*12*IF(6=1,'1.Inputs'!$D$38,IF(6=2,'1.Inputs'!$D$39,$E313)))*$F313*(('1.Inputs'!$D$40)+(1-'1.Inputs'!$D$40)*(1+'1.Inputs'!$D$41))*(1+$G313)^(6-1))-(('1.Inputs'!$D$37*12*IF(6=1,'1.Inputs'!$D$38,IF(6=2,'1.Inputs'!$D$39,$E313)))/(1-'1.Inputs'!$D$42)*$D313*(1+$G313)^(6-1))-('1.Inputs'!$D$37*12*IF(6=1,'1.Inputs'!$D$38,IF(6=2,'1.Inputs'!$D$39,$E313)))*'1.Inputs'!$D$43*(1+$G313)^(6-1)-'1.Inputs'!$D$44*(1+$G313)^(6-1)-('1.Inputs'!$D$20/'1.Inputs'!$D$27+'1.Inputs'!$D$23/'1.Inputs'!$D$28)))*'1.Inputs'!$D$53+('1.Inputs'!$D$20/'1.Inputs'!$D$27+'1.Inputs'!$D$23/'1.Inputs'!$D$28)-(M313-L313)</f>
        <v>86497216.449531734</v>
      </c>
      <c r="Y313" s="36">
        <f ca="1">((('1.Inputs'!$D$37*12*IF(7=1,'1.Inputs'!$D$38,IF(7=2,'1.Inputs'!$D$39,$E313)))*$F313*(('1.Inputs'!$D$40)+(1-'1.Inputs'!$D$40)*(1+'1.Inputs'!$D$41))*(1+$G313)^(7-1))-(('1.Inputs'!$D$37*12*IF(7=1,'1.Inputs'!$D$38,IF(7=2,'1.Inputs'!$D$39,$E313)))/(1-'1.Inputs'!$D$42)*$D313*(1+$G313)^(7-1))-('1.Inputs'!$D$37*12*IF(7=1,'1.Inputs'!$D$38,IF(7=2,'1.Inputs'!$D$39,$E313)))*'1.Inputs'!$D$43*(1+$G313)^(7-1)-'1.Inputs'!$D$44*(1+$G313)^(7-1)-('1.Inputs'!$D$20/'1.Inputs'!$D$27+'1.Inputs'!$D$23/'1.Inputs'!$D$28))-MAX(0,((('1.Inputs'!$D$37*12*IF(7=1,'1.Inputs'!$D$38,IF(7=2,'1.Inputs'!$D$39,$E313)))*$F313*(('1.Inputs'!$D$40)+(1-'1.Inputs'!$D$40)*(1+'1.Inputs'!$D$41))*(1+$G313)^(7-1))-(('1.Inputs'!$D$37*12*IF(7=1,'1.Inputs'!$D$38,IF(7=2,'1.Inputs'!$D$39,$E313)))/(1-'1.Inputs'!$D$42)*$D313*(1+$G313)^(7-1))-('1.Inputs'!$D$37*12*IF(7=1,'1.Inputs'!$D$38,IF(7=2,'1.Inputs'!$D$39,$E313)))*'1.Inputs'!$D$43*(1+$G313)^(7-1)-'1.Inputs'!$D$44*(1+$G313)^(7-1)-('1.Inputs'!$D$20/'1.Inputs'!$D$27+'1.Inputs'!$D$23/'1.Inputs'!$D$28)))*'1.Inputs'!$D$53+('1.Inputs'!$D$20/'1.Inputs'!$D$27+'1.Inputs'!$D$23/'1.Inputs'!$D$28)-(N313-M313)</f>
        <v>88542229.487311661</v>
      </c>
      <c r="Z313" s="36">
        <f ca="1">((('1.Inputs'!$D$37*12*IF(8=1,'1.Inputs'!$D$38,IF(8=2,'1.Inputs'!$D$39,$E313)))*$F313*(('1.Inputs'!$D$40)+(1-'1.Inputs'!$D$40)*(1+'1.Inputs'!$D$41))*(1+$G313)^(8-1))-(('1.Inputs'!$D$37*12*IF(8=1,'1.Inputs'!$D$38,IF(8=2,'1.Inputs'!$D$39,$E313)))/(1-'1.Inputs'!$D$42)*$D313*(1+$G313)^(8-1))-('1.Inputs'!$D$37*12*IF(8=1,'1.Inputs'!$D$38,IF(8=2,'1.Inputs'!$D$39,$E313)))*'1.Inputs'!$D$43*(1+$G313)^(8-1)-'1.Inputs'!$D$44*(1+$G313)^(8-1)-('1.Inputs'!$D$20/'1.Inputs'!$D$27+'1.Inputs'!$D$23/'1.Inputs'!$D$28))-MAX(0,((('1.Inputs'!$D$37*12*IF(8=1,'1.Inputs'!$D$38,IF(8=2,'1.Inputs'!$D$39,$E313)))*$F313*(('1.Inputs'!$D$40)+(1-'1.Inputs'!$D$40)*(1+'1.Inputs'!$D$41))*(1+$G313)^(8-1))-(('1.Inputs'!$D$37*12*IF(8=1,'1.Inputs'!$D$38,IF(8=2,'1.Inputs'!$D$39,$E313)))/(1-'1.Inputs'!$D$42)*$D313*(1+$G313)^(8-1))-('1.Inputs'!$D$37*12*IF(8=1,'1.Inputs'!$D$38,IF(8=2,'1.Inputs'!$D$39,$E313)))*'1.Inputs'!$D$43*(1+$G313)^(8-1)-'1.Inputs'!$D$44*(1+$G313)^(8-1)-('1.Inputs'!$D$20/'1.Inputs'!$D$27+'1.Inputs'!$D$23/'1.Inputs'!$D$28)))*'1.Inputs'!$D$53+('1.Inputs'!$D$20/'1.Inputs'!$D$27+'1.Inputs'!$D$23/'1.Inputs'!$D$28)-(O313-N313)</f>
        <v>90693799.848208129</v>
      </c>
      <c r="AA313" s="36">
        <f ca="1">((('1.Inputs'!$D$37*12*IF(9=1,'1.Inputs'!$D$38,IF(9=2,'1.Inputs'!$D$39,$E313)))*$F313*(('1.Inputs'!$D$40)+(1-'1.Inputs'!$D$40)*(1+'1.Inputs'!$D$41))*(1+$G313)^(9-1))-(('1.Inputs'!$D$37*12*IF(9=1,'1.Inputs'!$D$38,IF(9=2,'1.Inputs'!$D$39,$E313)))/(1-'1.Inputs'!$D$42)*$D313*(1+$G313)^(9-1))-('1.Inputs'!$D$37*12*IF(9=1,'1.Inputs'!$D$38,IF(9=2,'1.Inputs'!$D$39,$E313)))*'1.Inputs'!$D$43*(1+$G313)^(9-1)-'1.Inputs'!$D$44*(1+$G313)^(9-1)-('1.Inputs'!$D$20/'1.Inputs'!$D$27+'1.Inputs'!$D$23/'1.Inputs'!$D$28))-MAX(0,((('1.Inputs'!$D$37*12*IF(9=1,'1.Inputs'!$D$38,IF(9=2,'1.Inputs'!$D$39,$E313)))*$F313*(('1.Inputs'!$D$40)+(1-'1.Inputs'!$D$40)*(1+'1.Inputs'!$D$41))*(1+$G313)^(9-1))-(('1.Inputs'!$D$37*12*IF(9=1,'1.Inputs'!$D$38,IF(9=2,'1.Inputs'!$D$39,$E313)))/(1-'1.Inputs'!$D$42)*$D313*(1+$G313)^(9-1))-('1.Inputs'!$D$37*12*IF(9=1,'1.Inputs'!$D$38,IF(9=2,'1.Inputs'!$D$39,$E313)))*'1.Inputs'!$D$43*(1+$G313)^(9-1)-'1.Inputs'!$D$44*(1+$G313)^(9-1)-('1.Inputs'!$D$20/'1.Inputs'!$D$27+'1.Inputs'!$D$23/'1.Inputs'!$D$28)))*'1.Inputs'!$D$53+('1.Inputs'!$D$20/'1.Inputs'!$D$27+'1.Inputs'!$D$23/'1.Inputs'!$D$28)-(P313-O313)</f>
        <v>92957479.801525056</v>
      </c>
      <c r="AB313" s="36">
        <f ca="1">((('1.Inputs'!$D$37*12*IF(10=1,'1.Inputs'!$D$38,IF(10=2,'1.Inputs'!$D$39,$E313)))*$F313*(('1.Inputs'!$D$40)+(1-'1.Inputs'!$D$40)*(1+'1.Inputs'!$D$41))*(1+$G313)^(10-1))-(('1.Inputs'!$D$37*12*IF(10=1,'1.Inputs'!$D$38,IF(10=2,'1.Inputs'!$D$39,$E313)))/(1-'1.Inputs'!$D$42)*$D313*(1+$G313)^(10-1))-('1.Inputs'!$D$37*12*IF(10=1,'1.Inputs'!$D$38,IF(10=2,'1.Inputs'!$D$39,$E313)))*'1.Inputs'!$D$43*(1+$G313)^(10-1)-'1.Inputs'!$D$44*(1+$G313)^(10-1)-('1.Inputs'!$D$20/'1.Inputs'!$D$27+'1.Inputs'!$D$23/'1.Inputs'!$D$28))-MAX(0,((('1.Inputs'!$D$37*12*IF(10=1,'1.Inputs'!$D$38,IF(10=2,'1.Inputs'!$D$39,$E313)))*$F313*(('1.Inputs'!$D$40)+(1-'1.Inputs'!$D$40)*(1+'1.Inputs'!$D$41))*(1+$G313)^(10-1))-(('1.Inputs'!$D$37*12*IF(10=1,'1.Inputs'!$D$38,IF(10=2,'1.Inputs'!$D$39,$E313)))/(1-'1.Inputs'!$D$42)*$D313*(1+$G313)^(10-1))-('1.Inputs'!$D$37*12*IF(10=1,'1.Inputs'!$D$38,IF(10=2,'1.Inputs'!$D$39,$E313)))*'1.Inputs'!$D$43*(1+$G313)^(10-1)-'1.Inputs'!$D$44*(1+$G313)^(10-1)-('1.Inputs'!$D$20/'1.Inputs'!$D$27+'1.Inputs'!$D$23/'1.Inputs'!$D$28)))*'1.Inputs'!$D$53+('1.Inputs'!$D$20/'1.Inputs'!$D$27+'1.Inputs'!$D$23/'1.Inputs'!$D$28)-(Q313-P313)+(('1.Inputs'!$D$20+'1.Inputs'!$D$23-('1.Inputs'!$D$20/'1.Inputs'!$D$27+'1.Inputs'!$D$23/'1.Inputs'!$D$28)*'1.Inputs'!$D$10)*'1.Inputs'!$D$60+'1.Inputs'!$D$19*'1.Inputs'!$D$59+Q313)</f>
        <v>2896239278.9282165</v>
      </c>
      <c r="AC313" s="36">
        <f ca="1">S313-AC$13-AC$14+MIN(AC$13,MAX(0,((('1.Inputs'!$D$37*12*IF(1=1,'1.Inputs'!$D$38,IF(1=2,'1.Inputs'!$D$39,$E313)))*$F313*(('1.Inputs'!$D$40)+(1-'1.Inputs'!$D$40)*(1+'1.Inputs'!$D$41))*(1+$G313)^(1-1))-(('1.Inputs'!$D$37*12*IF(1=1,'1.Inputs'!$D$38,IF(1=2,'1.Inputs'!$D$39,$E313)))/(1-'1.Inputs'!$D$42)*$D313*(1+$G313)^(1-1))-('1.Inputs'!$D$37*12*IF(1=1,'1.Inputs'!$D$38,IF(1=2,'1.Inputs'!$D$39,$E313)))*'1.Inputs'!$D$43*(1+$G313)^(1-1)-'1.Inputs'!$D$44*(1+$G313)^(1-1)-('1.Inputs'!$D$20/'1.Inputs'!$D$27+'1.Inputs'!$D$23/'1.Inputs'!$D$28))))*'1.Inputs'!$D$53</f>
        <v>-1211212452.200732</v>
      </c>
      <c r="AD313" s="36">
        <f ca="1">T313-AD$13-AD$14+MIN(AD$13,MAX(0,((('1.Inputs'!$D$37*12*IF(2=1,'1.Inputs'!$D$38,IF(2=2,'1.Inputs'!$D$39,$E313)))*$F313*(('1.Inputs'!$D$40)+(1-'1.Inputs'!$D$40)*(1+'1.Inputs'!$D$41))*(1+$G313)^(2-1))-(('1.Inputs'!$D$37*12*IF(2=1,'1.Inputs'!$D$38,IF(2=2,'1.Inputs'!$D$39,$E313)))/(1-'1.Inputs'!$D$42)*$D313*(1+$G313)^(2-1))-('1.Inputs'!$D$37*12*IF(2=1,'1.Inputs'!$D$38,IF(2=2,'1.Inputs'!$D$39,$E313)))*'1.Inputs'!$D$43*(1+$G313)^(2-1)-'1.Inputs'!$D$44*(1+$G313)^(2-1)-('1.Inputs'!$D$20/'1.Inputs'!$D$27+'1.Inputs'!$D$23/'1.Inputs'!$D$28))))*'1.Inputs'!$D$53</f>
        <v>-563473488.41933274</v>
      </c>
      <c r="AE313" s="36">
        <f ca="1">U313-AE$13-AE$14+MIN(AE$13,MAX(0,((('1.Inputs'!$D$37*12*IF(3=1,'1.Inputs'!$D$38,IF(3=2,'1.Inputs'!$D$39,$E313)))*$F313*(('1.Inputs'!$D$40)+(1-'1.Inputs'!$D$40)*(1+'1.Inputs'!$D$41))*(1+$G313)^(3-1))-(('1.Inputs'!$D$37*12*IF(3=1,'1.Inputs'!$D$38,IF(3=2,'1.Inputs'!$D$39,$E313)))/(1-'1.Inputs'!$D$42)*$D313*(1+$G313)^(3-1))-('1.Inputs'!$D$37*12*IF(3=1,'1.Inputs'!$D$38,IF(3=2,'1.Inputs'!$D$39,$E313)))*'1.Inputs'!$D$43*(1+$G313)^(3-1)-'1.Inputs'!$D$44*(1+$G313)^(3-1)-('1.Inputs'!$D$20/'1.Inputs'!$D$27+'1.Inputs'!$D$23/'1.Inputs'!$D$28))))*'1.Inputs'!$D$53</f>
        <v>-564714940.02852488</v>
      </c>
      <c r="AF313" s="36">
        <f ca="1">V313-AF$13-AF$14+MIN(AF$13,MAX(0,((('1.Inputs'!$D$37*12*IF(4=1,'1.Inputs'!$D$38,IF(4=2,'1.Inputs'!$D$39,$E313)))*$F313*(('1.Inputs'!$D$40)+(1-'1.Inputs'!$D$40)*(1+'1.Inputs'!$D$41))*(1+$G313)^(4-1))-(('1.Inputs'!$D$37*12*IF(4=1,'1.Inputs'!$D$38,IF(4=2,'1.Inputs'!$D$39,$E313)))/(1-'1.Inputs'!$D$42)*$D313*(1+$G313)^(4-1))-('1.Inputs'!$D$37*12*IF(4=1,'1.Inputs'!$D$38,IF(4=2,'1.Inputs'!$D$39,$E313)))*'1.Inputs'!$D$43*(1+$G313)^(4-1)-'1.Inputs'!$D$44*(1+$G313)^(4-1)-('1.Inputs'!$D$20/'1.Inputs'!$D$27+'1.Inputs'!$D$23/'1.Inputs'!$D$28))))*'1.Inputs'!$D$53</f>
        <v>-268224584.65922388</v>
      </c>
      <c r="AG313" s="36">
        <f ca="1">W313-AG$13-AG$14+MIN(AG$13,MAX(0,((('1.Inputs'!$D$37*12*IF(5=1,'1.Inputs'!$D$38,IF(5=2,'1.Inputs'!$D$39,$E313)))*$F313*(('1.Inputs'!$D$40)+(1-'1.Inputs'!$D$40)*(1+'1.Inputs'!$D$41))*(1+$G313)^(5-1))-(('1.Inputs'!$D$37*12*IF(5=1,'1.Inputs'!$D$38,IF(5=2,'1.Inputs'!$D$39,$E313)))/(1-'1.Inputs'!$D$42)*$D313*(1+$G313)^(5-1))-('1.Inputs'!$D$37*12*IF(5=1,'1.Inputs'!$D$38,IF(5=2,'1.Inputs'!$D$39,$E313)))*'1.Inputs'!$D$43*(1+$G313)^(5-1)-'1.Inputs'!$D$44*(1+$G313)^(5-1)-('1.Inputs'!$D$20/'1.Inputs'!$D$27+'1.Inputs'!$D$23/'1.Inputs'!$D$28))))*'1.Inputs'!$D$53</f>
        <v>-233709948.30416656</v>
      </c>
      <c r="AH313" s="36">
        <f ca="1">X313-AH$13-AH$14+MIN(AH$13,MAX(0,((('1.Inputs'!$D$37*12*IF(6=1,'1.Inputs'!$D$38,IF(6=2,'1.Inputs'!$D$39,$E313)))*$F313*(('1.Inputs'!$D$40)+(1-'1.Inputs'!$D$40)*(1+'1.Inputs'!$D$41))*(1+$G313)^(6-1))-(('1.Inputs'!$D$37*12*IF(6=1,'1.Inputs'!$D$38,IF(6=2,'1.Inputs'!$D$39,$E313)))/(1-'1.Inputs'!$D$42)*$D313*(1+$G313)^(6-1))-('1.Inputs'!$D$37*12*IF(6=1,'1.Inputs'!$D$38,IF(6=2,'1.Inputs'!$D$39,$E313)))*'1.Inputs'!$D$43*(1+$G313)^(6-1)-'1.Inputs'!$D$44*(1+$G313)^(6-1)-('1.Inputs'!$D$20/'1.Inputs'!$D$27+'1.Inputs'!$D$23/'1.Inputs'!$D$28))))*'1.Inputs'!$D$53</f>
        <v>-198935061.73548698</v>
      </c>
      <c r="AI313" s="36">
        <f ca="1">Y313-AI$13-AI$14+MIN(AI$13,MAX(0,((('1.Inputs'!$D$37*12*IF(7=1,'1.Inputs'!$D$38,IF(7=2,'1.Inputs'!$D$39,$E313)))*$F313*(('1.Inputs'!$D$40)+(1-'1.Inputs'!$D$40)*(1+'1.Inputs'!$D$41))*(1+$G313)^(7-1))-(('1.Inputs'!$D$37*12*IF(7=1,'1.Inputs'!$D$38,IF(7=2,'1.Inputs'!$D$39,$E313)))/(1-'1.Inputs'!$D$42)*$D313*(1+$G313)^(7-1))-('1.Inputs'!$D$37*12*IF(7=1,'1.Inputs'!$D$38,IF(7=2,'1.Inputs'!$D$39,$E313)))*'1.Inputs'!$D$43*(1+$G313)^(7-1)-'1.Inputs'!$D$44*(1+$G313)^(7-1)-('1.Inputs'!$D$20/'1.Inputs'!$D$27+'1.Inputs'!$D$23/'1.Inputs'!$D$28))))*'1.Inputs'!$D$53</f>
        <v>-176645770.51268834</v>
      </c>
      <c r="AJ313" s="36">
        <f ca="1">Z313-AJ$13-AJ$14+MIN(AJ$13,MAX(0,((('1.Inputs'!$D$37*12*IF(8=1,'1.Inputs'!$D$38,IF(8=2,'1.Inputs'!$D$39,$E313)))*$F313*(('1.Inputs'!$D$40)+(1-'1.Inputs'!$D$40)*(1+'1.Inputs'!$D$41))*(1+$G313)^(8-1))-(('1.Inputs'!$D$37*12*IF(8=1,'1.Inputs'!$D$38,IF(8=2,'1.Inputs'!$D$39,$E313)))/(1-'1.Inputs'!$D$42)*$D313*(1+$G313)^(8-1))-('1.Inputs'!$D$37*12*IF(8=1,'1.Inputs'!$D$38,IF(8=2,'1.Inputs'!$D$39,$E313)))*'1.Inputs'!$D$43*(1+$G313)^(8-1)-'1.Inputs'!$D$44*(1+$G313)^(8-1)-('1.Inputs'!$D$20/'1.Inputs'!$D$27+'1.Inputs'!$D$23/'1.Inputs'!$D$28))))*'1.Inputs'!$D$53</f>
        <v>90693799.848208129</v>
      </c>
      <c r="AK313" s="36">
        <f ca="1">AA313-AK$13-AK$14+MIN(AK$13,MAX(0,((('1.Inputs'!$D$37*12*IF(9=1,'1.Inputs'!$D$38,IF(9=2,'1.Inputs'!$D$39,$E313)))*$F313*(('1.Inputs'!$D$40)+(1-'1.Inputs'!$D$40)*(1+'1.Inputs'!$D$41))*(1+$G313)^(9-1))-(('1.Inputs'!$D$37*12*IF(9=1,'1.Inputs'!$D$38,IF(9=2,'1.Inputs'!$D$39,$E313)))/(1-'1.Inputs'!$D$42)*$D313*(1+$G313)^(9-1))-('1.Inputs'!$D$37*12*IF(9=1,'1.Inputs'!$D$38,IF(9=2,'1.Inputs'!$D$39,$E313)))*'1.Inputs'!$D$43*(1+$G313)^(9-1)-'1.Inputs'!$D$44*(1+$G313)^(9-1)-('1.Inputs'!$D$20/'1.Inputs'!$D$27+'1.Inputs'!$D$23/'1.Inputs'!$D$28))))*'1.Inputs'!$D$53</f>
        <v>92957479.801525056</v>
      </c>
      <c r="AL313" s="36">
        <f ca="1">AB313-AL$13-AL$14+MIN(AL$13,MAX(0,((('1.Inputs'!$D$37*12*IF(10=1,'1.Inputs'!$D$38,IF(10=2,'1.Inputs'!$D$39,$E313)))*$F313*(('1.Inputs'!$D$40)+(1-'1.Inputs'!$D$40)*(1+'1.Inputs'!$D$41))*(1+$G313)^(10-1))-(('1.Inputs'!$D$37*12*IF(10=1,'1.Inputs'!$D$38,IF(10=2,'1.Inputs'!$D$39,$E313)))/(1-'1.Inputs'!$D$42)*$D313*(1+$G313)^(10-1))-('1.Inputs'!$D$37*12*IF(10=1,'1.Inputs'!$D$38,IF(10=2,'1.Inputs'!$D$39,$E313)))*'1.Inputs'!$D$43*(1+$G313)^(10-1)-'1.Inputs'!$D$44*(1+$G313)^(10-1)-('1.Inputs'!$D$20/'1.Inputs'!$D$27+'1.Inputs'!$D$23/'1.Inputs'!$D$28))))*'1.Inputs'!$D$53+'1.Inputs'!$D$35</f>
        <v>3696239278.9282165</v>
      </c>
      <c r="AM313" s="48">
        <f ca="1">R313+NPV('1.Inputs'!$D$55,S313:AB313)</f>
        <v>-2263523225.8438563</v>
      </c>
      <c r="AN313" s="48">
        <f ca="1">-('1.Inputs'!$D$24*(1-'1.Inputs'!$D$31)+'1.Inputs'!$D$35)+NPV('1.Inputs'!$D$54,AC313:AL313)</f>
        <v>-3013175615.4866314</v>
      </c>
      <c r="AO313" s="36">
        <f t="shared" ca="1" si="37"/>
        <v>-7.2060464241242004</v>
      </c>
      <c r="AP313" s="36">
        <f t="shared" ca="1" si="38"/>
        <v>-0.46055141773406477</v>
      </c>
      <c r="AQ313" s="36">
        <f ca="1">'1.Inputs'!$D$35+MIN(SUM($AC313:AC313),SUM($AC313:AD313),SUM($AC313:AE313),SUM($AC313:AF313),SUM($AC313:AG313),SUM($AC313:AH313),SUM($AC313:AI313),SUM($AC313:AJ313),SUM($AC313:AK313),SUM($AC313:AL313))</f>
        <v>-2416916245.8601556</v>
      </c>
      <c r="AR313" s="36">
        <f ca="1">IF(AP313&lt;'1.Inputs'!$D$57,1,0)</f>
        <v>1</v>
      </c>
      <c r="AS313" s="36">
        <f t="shared" ca="1" si="39"/>
        <v>1</v>
      </c>
    </row>
    <row r="314" spans="2:45" ht="15" customHeight="1" x14ac:dyDescent="0.25">
      <c r="B314" s="36">
        <v>299</v>
      </c>
      <c r="C314" s="36">
        <f t="shared" ca="1" si="32"/>
        <v>0.31915270038023835</v>
      </c>
      <c r="D314" s="36">
        <f t="shared" ca="1" si="33"/>
        <v>20233.72512871664</v>
      </c>
      <c r="E314" s="47">
        <f t="shared" ca="1" si="34"/>
        <v>0.80262572344469907</v>
      </c>
      <c r="F314" s="36">
        <f t="shared" ca="1" si="35"/>
        <v>30543.461256087656</v>
      </c>
      <c r="G314" s="36">
        <f t="shared" ca="1" si="36"/>
        <v>2.9147241323986016E-2</v>
      </c>
      <c r="H314" s="36">
        <f ca="1">((('1.Inputs'!$D$37*12*IF(1=1,'1.Inputs'!$D$38,IF(1=2,'1.Inputs'!$D$39,$E314)))*$F314*(('1.Inputs'!$D$40)+(1-'1.Inputs'!$D$40)*(1+'1.Inputs'!$D$41))*(1+$G314)^(1-1))*'1.Inputs'!$D$47+(('1.Inputs'!$D$37*12*IF(1=1,'1.Inputs'!$D$38,IF(1=2,'1.Inputs'!$D$39,$E314)))/(1-'1.Inputs'!$D$42)*$D314*(1+$G314)^(1-1))*('1.Inputs'!$D$48-'1.Inputs'!$D$49))/'1.Inputs'!$D$51</f>
        <v>816712943.24926686</v>
      </c>
      <c r="I314" s="36">
        <f ca="1">((('1.Inputs'!$D$37*12*IF(2=1,'1.Inputs'!$D$38,IF(2=2,'1.Inputs'!$D$39,$E314)))*$F314*(('1.Inputs'!$D$40)+(1-'1.Inputs'!$D$40)*(1+'1.Inputs'!$D$41))*(1+$G314)^(2-1))*'1.Inputs'!$D$47+(('1.Inputs'!$D$37*12*IF(2=1,'1.Inputs'!$D$38,IF(2=2,'1.Inputs'!$D$39,$E314)))/(1-'1.Inputs'!$D$42)*$D314*(1+$G314)^(2-1))*('1.Inputs'!$D$48-'1.Inputs'!$D$49))/'1.Inputs'!$D$51</f>
        <v>1176725021.4980063</v>
      </c>
      <c r="J314" s="36">
        <f ca="1">((('1.Inputs'!$D$37*12*IF(3=1,'1.Inputs'!$D$38,IF(3=2,'1.Inputs'!$D$39,$E314)))*$F314*(('1.Inputs'!$D$40)+(1-'1.Inputs'!$D$40)*(1+'1.Inputs'!$D$41))*(1+$G314)^(3-1))*'1.Inputs'!$D$47+(('1.Inputs'!$D$37*12*IF(3=1,'1.Inputs'!$D$38,IF(3=2,'1.Inputs'!$D$39,$E314)))/(1-'1.Inputs'!$D$42)*$D314*(1+$G314)^(3-1))*('1.Inputs'!$D$48-'1.Inputs'!$D$49))/'1.Inputs'!$D$51</f>
        <v>1388569228.6193528</v>
      </c>
      <c r="K314" s="36">
        <f ca="1">((('1.Inputs'!$D$37*12*IF(4=1,'1.Inputs'!$D$38,IF(4=2,'1.Inputs'!$D$39,$E314)))*$F314*(('1.Inputs'!$D$40)+(1-'1.Inputs'!$D$40)*(1+'1.Inputs'!$D$41))*(1+$G314)^(4-1))*'1.Inputs'!$D$47+(('1.Inputs'!$D$37*12*IF(4=1,'1.Inputs'!$D$38,IF(4=2,'1.Inputs'!$D$39,$E314)))/(1-'1.Inputs'!$D$42)*$D314*(1+$G314)^(4-1))*('1.Inputs'!$D$48-'1.Inputs'!$D$49))/'1.Inputs'!$D$51</f>
        <v>1429042191.020982</v>
      </c>
      <c r="L314" s="36">
        <f ca="1">((('1.Inputs'!$D$37*12*IF(5=1,'1.Inputs'!$D$38,IF(5=2,'1.Inputs'!$D$39,$E314)))*$F314*(('1.Inputs'!$D$40)+(1-'1.Inputs'!$D$40)*(1+'1.Inputs'!$D$41))*(1+$G314)^(5-1))*'1.Inputs'!$D$47+(('1.Inputs'!$D$37*12*IF(5=1,'1.Inputs'!$D$38,IF(5=2,'1.Inputs'!$D$39,$E314)))/(1-'1.Inputs'!$D$42)*$D314*(1+$G314)^(5-1))*('1.Inputs'!$D$48-'1.Inputs'!$D$49))/'1.Inputs'!$D$51</f>
        <v>1470694828.6248283</v>
      </c>
      <c r="M314" s="36">
        <f ca="1">((('1.Inputs'!$D$37*12*IF(6=1,'1.Inputs'!$D$38,IF(6=2,'1.Inputs'!$D$39,$E314)))*$F314*(('1.Inputs'!$D$40)+(1-'1.Inputs'!$D$40)*(1+'1.Inputs'!$D$41))*(1+$G314)^(6-1))*'1.Inputs'!$D$47+(('1.Inputs'!$D$37*12*IF(6=1,'1.Inputs'!$D$38,IF(6=2,'1.Inputs'!$D$39,$E314)))/(1-'1.Inputs'!$D$42)*$D314*(1+$G314)^(6-1))*('1.Inputs'!$D$48-'1.Inputs'!$D$49))/'1.Inputs'!$D$51</f>
        <v>1513561525.7086945</v>
      </c>
      <c r="N314" s="36">
        <f ca="1">((('1.Inputs'!$D$37*12*IF(7=1,'1.Inputs'!$D$38,IF(7=2,'1.Inputs'!$D$39,$E314)))*$F314*(('1.Inputs'!$D$40)+(1-'1.Inputs'!$D$40)*(1+'1.Inputs'!$D$41))*(1+$G314)^(7-1))*'1.Inputs'!$D$47+(('1.Inputs'!$D$37*12*IF(7=1,'1.Inputs'!$D$38,IF(7=2,'1.Inputs'!$D$39,$E314)))/(1-'1.Inputs'!$D$42)*$D314*(1+$G314)^(7-1))*('1.Inputs'!$D$48-'1.Inputs'!$D$49))/'1.Inputs'!$D$51</f>
        <v>1557677668.7572262</v>
      </c>
      <c r="O314" s="36">
        <f ca="1">((('1.Inputs'!$D$37*12*IF(8=1,'1.Inputs'!$D$38,IF(8=2,'1.Inputs'!$D$39,$E314)))*$F314*(('1.Inputs'!$D$40)+(1-'1.Inputs'!$D$40)*(1+'1.Inputs'!$D$41))*(1+$G314)^(8-1))*'1.Inputs'!$D$47+(('1.Inputs'!$D$37*12*IF(8=1,'1.Inputs'!$D$38,IF(8=2,'1.Inputs'!$D$39,$E314)))/(1-'1.Inputs'!$D$42)*$D314*(1+$G314)^(8-1))*('1.Inputs'!$D$48-'1.Inputs'!$D$49))/'1.Inputs'!$D$51</f>
        <v>1603079675.6734769</v>
      </c>
      <c r="P314" s="36">
        <f ca="1">((('1.Inputs'!$D$37*12*IF(9=1,'1.Inputs'!$D$38,IF(9=2,'1.Inputs'!$D$39,$E314)))*$F314*(('1.Inputs'!$D$40)+(1-'1.Inputs'!$D$40)*(1+'1.Inputs'!$D$41))*(1+$G314)^(9-1))*'1.Inputs'!$D$47+(('1.Inputs'!$D$37*12*IF(9=1,'1.Inputs'!$D$38,IF(9=2,'1.Inputs'!$D$39,$E314)))/(1-'1.Inputs'!$D$42)*$D314*(1+$G314)^(9-1))*('1.Inputs'!$D$48-'1.Inputs'!$D$49))/'1.Inputs'!$D$51</f>
        <v>1649805025.8419087</v>
      </c>
      <c r="Q314" s="36">
        <f ca="1">((('1.Inputs'!$D$37*12*IF(10=1,'1.Inputs'!$D$38,IF(10=2,'1.Inputs'!$D$39,$E314)))*$F314*(('1.Inputs'!$D$40)+(1-'1.Inputs'!$D$40)*(1+'1.Inputs'!$D$41))*(1+$G314)^(10-1))*'1.Inputs'!$D$47+(('1.Inputs'!$D$37*12*IF(10=1,'1.Inputs'!$D$38,IF(10=2,'1.Inputs'!$D$39,$E314)))/(1-'1.Inputs'!$D$42)*$D314*(1+$G314)^(10-1))*('1.Inputs'!$D$48-'1.Inputs'!$D$49))/'1.Inputs'!$D$51</f>
        <v>1697892291.0676477</v>
      </c>
      <c r="R314" s="36">
        <f>-'1.Inputs'!$D$24</f>
        <v>-2050000000</v>
      </c>
      <c r="S314" s="36">
        <f ca="1">((('1.Inputs'!$D$37*12*IF(1=1,'1.Inputs'!$D$38,IF(1=2,'1.Inputs'!$D$39,$E314)))*$F314*(('1.Inputs'!$D$40)+(1-'1.Inputs'!$D$40)*(1+'1.Inputs'!$D$41))*(1+$G314)^(1-1))-(('1.Inputs'!$D$37*12*IF(1=1,'1.Inputs'!$D$38,IF(1=2,'1.Inputs'!$D$39,$E314)))/(1-'1.Inputs'!$D$42)*$D314*(1+$G314)^(1-1))-('1.Inputs'!$D$37*12*IF(1=1,'1.Inputs'!$D$38,IF(1=2,'1.Inputs'!$D$39,$E314)))*'1.Inputs'!$D$43*(1+$G314)^(1-1)-'1.Inputs'!$D$44*(1+$G314)^(1-1)-('1.Inputs'!$D$20/'1.Inputs'!$D$27+'1.Inputs'!$D$23/'1.Inputs'!$D$28))-MAX(0,((('1.Inputs'!$D$37*12*IF(1=1,'1.Inputs'!$D$38,IF(1=2,'1.Inputs'!$D$39,$E314)))*$F314*(('1.Inputs'!$D$40)+(1-'1.Inputs'!$D$40)*(1+'1.Inputs'!$D$41))*(1+$G314)^(1-1))-(('1.Inputs'!$D$37*12*IF(1=1,'1.Inputs'!$D$38,IF(1=2,'1.Inputs'!$D$39,$E314)))/(1-'1.Inputs'!$D$42)*$D314*(1+$G314)^(1-1))-('1.Inputs'!$D$37*12*IF(1=1,'1.Inputs'!$D$38,IF(1=2,'1.Inputs'!$D$39,$E314)))*'1.Inputs'!$D$43*(1+$G314)^(1-1)-'1.Inputs'!$D$44*(1+$G314)^(1-1)-('1.Inputs'!$D$20/'1.Inputs'!$D$27+'1.Inputs'!$D$23/'1.Inputs'!$D$28)))*'1.Inputs'!$D$53+('1.Inputs'!$D$20/'1.Inputs'!$D$27+'1.Inputs'!$D$23/'1.Inputs'!$D$28)-H314</f>
        <v>-668721732.93062901</v>
      </c>
      <c r="T314" s="36">
        <f ca="1">((('1.Inputs'!$D$37*12*IF(2=1,'1.Inputs'!$D$38,IF(2=2,'1.Inputs'!$D$39,$E314)))*$F314*(('1.Inputs'!$D$40)+(1-'1.Inputs'!$D$40)*(1+'1.Inputs'!$D$41))*(1+$G314)^(2-1))-(('1.Inputs'!$D$37*12*IF(2=1,'1.Inputs'!$D$38,IF(2=2,'1.Inputs'!$D$39,$E314)))/(1-'1.Inputs'!$D$42)*$D314*(1+$G314)^(2-1))-('1.Inputs'!$D$37*12*IF(2=1,'1.Inputs'!$D$38,IF(2=2,'1.Inputs'!$D$39,$E314)))*'1.Inputs'!$D$43*(1+$G314)^(2-1)-'1.Inputs'!$D$44*(1+$G314)^(2-1)-('1.Inputs'!$D$20/'1.Inputs'!$D$27+'1.Inputs'!$D$23/'1.Inputs'!$D$28))-MAX(0,((('1.Inputs'!$D$37*12*IF(2=1,'1.Inputs'!$D$38,IF(2=2,'1.Inputs'!$D$39,$E314)))*$F314*(('1.Inputs'!$D$40)+(1-'1.Inputs'!$D$40)*(1+'1.Inputs'!$D$41))*(1+$G314)^(2-1))-(('1.Inputs'!$D$37*12*IF(2=1,'1.Inputs'!$D$38,IF(2=2,'1.Inputs'!$D$39,$E314)))/(1-'1.Inputs'!$D$42)*$D314*(1+$G314)^(2-1))-('1.Inputs'!$D$37*12*IF(2=1,'1.Inputs'!$D$38,IF(2=2,'1.Inputs'!$D$39,$E314)))*'1.Inputs'!$D$43*(1+$G314)^(2-1)-'1.Inputs'!$D$44*(1+$G314)^(2-1)-('1.Inputs'!$D$20/'1.Inputs'!$D$27+'1.Inputs'!$D$23/'1.Inputs'!$D$28)))*'1.Inputs'!$D$53+('1.Inputs'!$D$20/'1.Inputs'!$D$27+'1.Inputs'!$D$23/'1.Inputs'!$D$28)-(I314-H314)</f>
        <v>73206930.382964849</v>
      </c>
      <c r="U314" s="36">
        <f ca="1">((('1.Inputs'!$D$37*12*IF(3=1,'1.Inputs'!$D$38,IF(3=2,'1.Inputs'!$D$39,$E314)))*$F314*(('1.Inputs'!$D$40)+(1-'1.Inputs'!$D$40)*(1+'1.Inputs'!$D$41))*(1+$G314)^(3-1))-(('1.Inputs'!$D$37*12*IF(3=1,'1.Inputs'!$D$38,IF(3=2,'1.Inputs'!$D$39,$E314)))/(1-'1.Inputs'!$D$42)*$D314*(1+$G314)^(3-1))-('1.Inputs'!$D$37*12*IF(3=1,'1.Inputs'!$D$38,IF(3=2,'1.Inputs'!$D$39,$E314)))*'1.Inputs'!$D$43*(1+$G314)^(3-1)-'1.Inputs'!$D$44*(1+$G314)^(3-1)-('1.Inputs'!$D$20/'1.Inputs'!$D$27+'1.Inputs'!$D$23/'1.Inputs'!$D$28))-MAX(0,((('1.Inputs'!$D$37*12*IF(3=1,'1.Inputs'!$D$38,IF(3=2,'1.Inputs'!$D$39,$E314)))*$F314*(('1.Inputs'!$D$40)+(1-'1.Inputs'!$D$40)*(1+'1.Inputs'!$D$41))*(1+$G314)^(3-1))-(('1.Inputs'!$D$37*12*IF(3=1,'1.Inputs'!$D$38,IF(3=2,'1.Inputs'!$D$39,$E314)))/(1-'1.Inputs'!$D$42)*$D314*(1+$G314)^(3-1))-('1.Inputs'!$D$37*12*IF(3=1,'1.Inputs'!$D$38,IF(3=2,'1.Inputs'!$D$39,$E314)))*'1.Inputs'!$D$43*(1+$G314)^(3-1)-'1.Inputs'!$D$44*(1+$G314)^(3-1)-('1.Inputs'!$D$20/'1.Inputs'!$D$27+'1.Inputs'!$D$23/'1.Inputs'!$D$28)))*'1.Inputs'!$D$53+('1.Inputs'!$D$20/'1.Inputs'!$D$27+'1.Inputs'!$D$23/'1.Inputs'!$D$28)-(J314-I314)</f>
        <v>381698596.26785159</v>
      </c>
      <c r="V314" s="36">
        <f ca="1">((('1.Inputs'!$D$37*12*IF(4=1,'1.Inputs'!$D$38,IF(4=2,'1.Inputs'!$D$39,$E314)))*$F314*(('1.Inputs'!$D$40)+(1-'1.Inputs'!$D$40)*(1+'1.Inputs'!$D$41))*(1+$G314)^(4-1))-(('1.Inputs'!$D$37*12*IF(4=1,'1.Inputs'!$D$38,IF(4=2,'1.Inputs'!$D$39,$E314)))/(1-'1.Inputs'!$D$42)*$D314*(1+$G314)^(4-1))-('1.Inputs'!$D$37*12*IF(4=1,'1.Inputs'!$D$38,IF(4=2,'1.Inputs'!$D$39,$E314)))*'1.Inputs'!$D$43*(1+$G314)^(4-1)-'1.Inputs'!$D$44*(1+$G314)^(4-1)-('1.Inputs'!$D$20/'1.Inputs'!$D$27+'1.Inputs'!$D$23/'1.Inputs'!$D$28))-MAX(0,((('1.Inputs'!$D$37*12*IF(4=1,'1.Inputs'!$D$38,IF(4=2,'1.Inputs'!$D$39,$E314)))*$F314*(('1.Inputs'!$D$40)+(1-'1.Inputs'!$D$40)*(1+'1.Inputs'!$D$41))*(1+$G314)^(4-1))-(('1.Inputs'!$D$37*12*IF(4=1,'1.Inputs'!$D$38,IF(4=2,'1.Inputs'!$D$39,$E314)))/(1-'1.Inputs'!$D$42)*$D314*(1+$G314)^(4-1))-('1.Inputs'!$D$37*12*IF(4=1,'1.Inputs'!$D$38,IF(4=2,'1.Inputs'!$D$39,$E314)))*'1.Inputs'!$D$43*(1+$G314)^(4-1)-'1.Inputs'!$D$44*(1+$G314)^(4-1)-('1.Inputs'!$D$20/'1.Inputs'!$D$27+'1.Inputs'!$D$23/'1.Inputs'!$D$28)))*'1.Inputs'!$D$53+('1.Inputs'!$D$20/'1.Inputs'!$D$27+'1.Inputs'!$D$23/'1.Inputs'!$D$28)-(K314-J314)</f>
        <v>568992769.16150999</v>
      </c>
      <c r="W314" s="36">
        <f ca="1">((('1.Inputs'!$D$37*12*IF(5=1,'1.Inputs'!$D$38,IF(5=2,'1.Inputs'!$D$39,$E314)))*$F314*(('1.Inputs'!$D$40)+(1-'1.Inputs'!$D$40)*(1+'1.Inputs'!$D$41))*(1+$G314)^(5-1))-(('1.Inputs'!$D$37*12*IF(5=1,'1.Inputs'!$D$38,IF(5=2,'1.Inputs'!$D$39,$E314)))/(1-'1.Inputs'!$D$42)*$D314*(1+$G314)^(5-1))-('1.Inputs'!$D$37*12*IF(5=1,'1.Inputs'!$D$38,IF(5=2,'1.Inputs'!$D$39,$E314)))*'1.Inputs'!$D$43*(1+$G314)^(5-1)-'1.Inputs'!$D$44*(1+$G314)^(5-1)-('1.Inputs'!$D$20/'1.Inputs'!$D$27+'1.Inputs'!$D$23/'1.Inputs'!$D$28))-MAX(0,((('1.Inputs'!$D$37*12*IF(5=1,'1.Inputs'!$D$38,IF(5=2,'1.Inputs'!$D$39,$E314)))*$F314*(('1.Inputs'!$D$40)+(1-'1.Inputs'!$D$40)*(1+'1.Inputs'!$D$41))*(1+$G314)^(5-1))-(('1.Inputs'!$D$37*12*IF(5=1,'1.Inputs'!$D$38,IF(5=2,'1.Inputs'!$D$39,$E314)))/(1-'1.Inputs'!$D$42)*$D314*(1+$G314)^(5-1))-('1.Inputs'!$D$37*12*IF(5=1,'1.Inputs'!$D$38,IF(5=2,'1.Inputs'!$D$39,$E314)))*'1.Inputs'!$D$43*(1+$G314)^(5-1)-'1.Inputs'!$D$44*(1+$G314)^(5-1)-('1.Inputs'!$D$20/'1.Inputs'!$D$27+'1.Inputs'!$D$23/'1.Inputs'!$D$28)))*'1.Inputs'!$D$53+('1.Inputs'!$D$20/'1.Inputs'!$D$27+'1.Inputs'!$D$23/'1.Inputs'!$D$28)-(L314-K314)</f>
        <v>584200131.56330502</v>
      </c>
      <c r="X314" s="36">
        <f ca="1">((('1.Inputs'!$D$37*12*IF(6=1,'1.Inputs'!$D$38,IF(6=2,'1.Inputs'!$D$39,$E314)))*$F314*(('1.Inputs'!$D$40)+(1-'1.Inputs'!$D$40)*(1+'1.Inputs'!$D$41))*(1+$G314)^(6-1))-(('1.Inputs'!$D$37*12*IF(6=1,'1.Inputs'!$D$38,IF(6=2,'1.Inputs'!$D$39,$E314)))/(1-'1.Inputs'!$D$42)*$D314*(1+$G314)^(6-1))-('1.Inputs'!$D$37*12*IF(6=1,'1.Inputs'!$D$38,IF(6=2,'1.Inputs'!$D$39,$E314)))*'1.Inputs'!$D$43*(1+$G314)^(6-1)-'1.Inputs'!$D$44*(1+$G314)^(6-1)-('1.Inputs'!$D$20/'1.Inputs'!$D$27+'1.Inputs'!$D$23/'1.Inputs'!$D$28))-MAX(0,((('1.Inputs'!$D$37*12*IF(6=1,'1.Inputs'!$D$38,IF(6=2,'1.Inputs'!$D$39,$E314)))*$F314*(('1.Inputs'!$D$40)+(1-'1.Inputs'!$D$40)*(1+'1.Inputs'!$D$41))*(1+$G314)^(6-1))-(('1.Inputs'!$D$37*12*IF(6=1,'1.Inputs'!$D$38,IF(6=2,'1.Inputs'!$D$39,$E314)))/(1-'1.Inputs'!$D$42)*$D314*(1+$G314)^(6-1))-('1.Inputs'!$D$37*12*IF(6=1,'1.Inputs'!$D$38,IF(6=2,'1.Inputs'!$D$39,$E314)))*'1.Inputs'!$D$43*(1+$G314)^(6-1)-'1.Inputs'!$D$44*(1+$G314)^(6-1)-('1.Inputs'!$D$20/'1.Inputs'!$D$27+'1.Inputs'!$D$23/'1.Inputs'!$D$28)))*'1.Inputs'!$D$53+('1.Inputs'!$D$20/'1.Inputs'!$D$27+'1.Inputs'!$D$23/'1.Inputs'!$D$28)-(M314-L314)</f>
        <v>599850746.62692761</v>
      </c>
      <c r="Y314" s="36">
        <f ca="1">((('1.Inputs'!$D$37*12*IF(7=1,'1.Inputs'!$D$38,IF(7=2,'1.Inputs'!$D$39,$E314)))*$F314*(('1.Inputs'!$D$40)+(1-'1.Inputs'!$D$40)*(1+'1.Inputs'!$D$41))*(1+$G314)^(7-1))-(('1.Inputs'!$D$37*12*IF(7=1,'1.Inputs'!$D$38,IF(7=2,'1.Inputs'!$D$39,$E314)))/(1-'1.Inputs'!$D$42)*$D314*(1+$G314)^(7-1))-('1.Inputs'!$D$37*12*IF(7=1,'1.Inputs'!$D$38,IF(7=2,'1.Inputs'!$D$39,$E314)))*'1.Inputs'!$D$43*(1+$G314)^(7-1)-'1.Inputs'!$D$44*(1+$G314)^(7-1)-('1.Inputs'!$D$20/'1.Inputs'!$D$27+'1.Inputs'!$D$23/'1.Inputs'!$D$28))-MAX(0,((('1.Inputs'!$D$37*12*IF(7=1,'1.Inputs'!$D$38,IF(7=2,'1.Inputs'!$D$39,$E314)))*$F314*(('1.Inputs'!$D$40)+(1-'1.Inputs'!$D$40)*(1+'1.Inputs'!$D$41))*(1+$G314)^(7-1))-(('1.Inputs'!$D$37*12*IF(7=1,'1.Inputs'!$D$38,IF(7=2,'1.Inputs'!$D$39,$E314)))/(1-'1.Inputs'!$D$42)*$D314*(1+$G314)^(7-1))-('1.Inputs'!$D$37*12*IF(7=1,'1.Inputs'!$D$38,IF(7=2,'1.Inputs'!$D$39,$E314)))*'1.Inputs'!$D$43*(1+$G314)^(7-1)-'1.Inputs'!$D$44*(1+$G314)^(7-1)-('1.Inputs'!$D$20/'1.Inputs'!$D$27+'1.Inputs'!$D$23/'1.Inputs'!$D$28)))*'1.Inputs'!$D$53+('1.Inputs'!$D$20/'1.Inputs'!$D$27+'1.Inputs'!$D$23/'1.Inputs'!$D$28)-(N314-M314)</f>
        <v>615957533.94467735</v>
      </c>
      <c r="Z314" s="36">
        <f ca="1">((('1.Inputs'!$D$37*12*IF(8=1,'1.Inputs'!$D$38,IF(8=2,'1.Inputs'!$D$39,$E314)))*$F314*(('1.Inputs'!$D$40)+(1-'1.Inputs'!$D$40)*(1+'1.Inputs'!$D$41))*(1+$G314)^(8-1))-(('1.Inputs'!$D$37*12*IF(8=1,'1.Inputs'!$D$38,IF(8=2,'1.Inputs'!$D$39,$E314)))/(1-'1.Inputs'!$D$42)*$D314*(1+$G314)^(8-1))-('1.Inputs'!$D$37*12*IF(8=1,'1.Inputs'!$D$38,IF(8=2,'1.Inputs'!$D$39,$E314)))*'1.Inputs'!$D$43*(1+$G314)^(8-1)-'1.Inputs'!$D$44*(1+$G314)^(8-1)-('1.Inputs'!$D$20/'1.Inputs'!$D$27+'1.Inputs'!$D$23/'1.Inputs'!$D$28))-MAX(0,((('1.Inputs'!$D$37*12*IF(8=1,'1.Inputs'!$D$38,IF(8=2,'1.Inputs'!$D$39,$E314)))*$F314*(('1.Inputs'!$D$40)+(1-'1.Inputs'!$D$40)*(1+'1.Inputs'!$D$41))*(1+$G314)^(8-1))-(('1.Inputs'!$D$37*12*IF(8=1,'1.Inputs'!$D$38,IF(8=2,'1.Inputs'!$D$39,$E314)))/(1-'1.Inputs'!$D$42)*$D314*(1+$G314)^(8-1))-('1.Inputs'!$D$37*12*IF(8=1,'1.Inputs'!$D$38,IF(8=2,'1.Inputs'!$D$39,$E314)))*'1.Inputs'!$D$43*(1+$G314)^(8-1)-'1.Inputs'!$D$44*(1+$G314)^(8-1)-('1.Inputs'!$D$20/'1.Inputs'!$D$27+'1.Inputs'!$D$23/'1.Inputs'!$D$28)))*'1.Inputs'!$D$53+('1.Inputs'!$D$20/'1.Inputs'!$D$27+'1.Inputs'!$D$23/'1.Inputs'!$D$28)-(O314-N314)</f>
        <v>632533789.67933154</v>
      </c>
      <c r="AA314" s="36">
        <f ca="1">((('1.Inputs'!$D$37*12*IF(9=1,'1.Inputs'!$D$38,IF(9=2,'1.Inputs'!$D$39,$E314)))*$F314*(('1.Inputs'!$D$40)+(1-'1.Inputs'!$D$40)*(1+'1.Inputs'!$D$41))*(1+$G314)^(9-1))-(('1.Inputs'!$D$37*12*IF(9=1,'1.Inputs'!$D$38,IF(9=2,'1.Inputs'!$D$39,$E314)))/(1-'1.Inputs'!$D$42)*$D314*(1+$G314)^(9-1))-('1.Inputs'!$D$37*12*IF(9=1,'1.Inputs'!$D$38,IF(9=2,'1.Inputs'!$D$39,$E314)))*'1.Inputs'!$D$43*(1+$G314)^(9-1)-'1.Inputs'!$D$44*(1+$G314)^(9-1)-('1.Inputs'!$D$20/'1.Inputs'!$D$27+'1.Inputs'!$D$23/'1.Inputs'!$D$28))-MAX(0,((('1.Inputs'!$D$37*12*IF(9=1,'1.Inputs'!$D$38,IF(9=2,'1.Inputs'!$D$39,$E314)))*$F314*(('1.Inputs'!$D$40)+(1-'1.Inputs'!$D$40)*(1+'1.Inputs'!$D$41))*(1+$G314)^(9-1))-(('1.Inputs'!$D$37*12*IF(9=1,'1.Inputs'!$D$38,IF(9=2,'1.Inputs'!$D$39,$E314)))/(1-'1.Inputs'!$D$42)*$D314*(1+$G314)^(9-1))-('1.Inputs'!$D$37*12*IF(9=1,'1.Inputs'!$D$38,IF(9=2,'1.Inputs'!$D$39,$E314)))*'1.Inputs'!$D$43*(1+$G314)^(9-1)-'1.Inputs'!$D$44*(1+$G314)^(9-1)-('1.Inputs'!$D$20/'1.Inputs'!$D$27+'1.Inputs'!$D$23/'1.Inputs'!$D$28)))*'1.Inputs'!$D$53+('1.Inputs'!$D$20/'1.Inputs'!$D$27+'1.Inputs'!$D$23/'1.Inputs'!$D$28)-(P314-O314)</f>
        <v>649593197.54013228</v>
      </c>
      <c r="AB314" s="36">
        <f ca="1">((('1.Inputs'!$D$37*12*IF(10=1,'1.Inputs'!$D$38,IF(10=2,'1.Inputs'!$D$39,$E314)))*$F314*(('1.Inputs'!$D$40)+(1-'1.Inputs'!$D$40)*(1+'1.Inputs'!$D$41))*(1+$G314)^(10-1))-(('1.Inputs'!$D$37*12*IF(10=1,'1.Inputs'!$D$38,IF(10=2,'1.Inputs'!$D$39,$E314)))/(1-'1.Inputs'!$D$42)*$D314*(1+$G314)^(10-1))-('1.Inputs'!$D$37*12*IF(10=1,'1.Inputs'!$D$38,IF(10=2,'1.Inputs'!$D$39,$E314)))*'1.Inputs'!$D$43*(1+$G314)^(10-1)-'1.Inputs'!$D$44*(1+$G314)^(10-1)-('1.Inputs'!$D$20/'1.Inputs'!$D$27+'1.Inputs'!$D$23/'1.Inputs'!$D$28))-MAX(0,((('1.Inputs'!$D$37*12*IF(10=1,'1.Inputs'!$D$38,IF(10=2,'1.Inputs'!$D$39,$E314)))*$F314*(('1.Inputs'!$D$40)+(1-'1.Inputs'!$D$40)*(1+'1.Inputs'!$D$41))*(1+$G314)^(10-1))-(('1.Inputs'!$D$37*12*IF(10=1,'1.Inputs'!$D$38,IF(10=2,'1.Inputs'!$D$39,$E314)))/(1-'1.Inputs'!$D$42)*$D314*(1+$G314)^(10-1))-('1.Inputs'!$D$37*12*IF(10=1,'1.Inputs'!$D$38,IF(10=2,'1.Inputs'!$D$39,$E314)))*'1.Inputs'!$D$43*(1+$G314)^(10-1)-'1.Inputs'!$D$44*(1+$G314)^(10-1)-('1.Inputs'!$D$20/'1.Inputs'!$D$27+'1.Inputs'!$D$23/'1.Inputs'!$D$28)))*'1.Inputs'!$D$53+('1.Inputs'!$D$20/'1.Inputs'!$D$27+'1.Inputs'!$D$23/'1.Inputs'!$D$28)-(Q314-P314)+(('1.Inputs'!$D$20+'1.Inputs'!$D$23-('1.Inputs'!$D$20/'1.Inputs'!$D$27+'1.Inputs'!$D$23/'1.Inputs'!$D$28)*'1.Inputs'!$D$10)*'1.Inputs'!$D$60+'1.Inputs'!$D$19*'1.Inputs'!$D$59+Q314)</f>
        <v>3065042131.1463428</v>
      </c>
      <c r="AC314" s="36">
        <f ca="1">S314-AC$13-AC$14+MIN(AC$13,MAX(0,((('1.Inputs'!$D$37*12*IF(1=1,'1.Inputs'!$D$38,IF(1=2,'1.Inputs'!$D$39,$E314)))*$F314*(('1.Inputs'!$D$40)+(1-'1.Inputs'!$D$40)*(1+'1.Inputs'!$D$41))*(1+$G314)^(1-1))-(('1.Inputs'!$D$37*12*IF(1=1,'1.Inputs'!$D$38,IF(1=2,'1.Inputs'!$D$39,$E314)))/(1-'1.Inputs'!$D$42)*$D314*(1+$G314)^(1-1))-('1.Inputs'!$D$37*12*IF(1=1,'1.Inputs'!$D$38,IF(1=2,'1.Inputs'!$D$39,$E314)))*'1.Inputs'!$D$43*(1+$G314)^(1-1)-'1.Inputs'!$D$44*(1+$G314)^(1-1)-('1.Inputs'!$D$20/'1.Inputs'!$D$27+'1.Inputs'!$D$23/'1.Inputs'!$D$28))))*'1.Inputs'!$D$53</f>
        <v>-809326465.83597779</v>
      </c>
      <c r="AD314" s="36">
        <f ca="1">T314-AD$13-AD$14+MIN(AD$13,MAX(0,((('1.Inputs'!$D$37*12*IF(2=1,'1.Inputs'!$D$38,IF(2=2,'1.Inputs'!$D$39,$E314)))*$F314*(('1.Inputs'!$D$40)+(1-'1.Inputs'!$D$40)*(1+'1.Inputs'!$D$41))*(1+$G314)^(2-1))-(('1.Inputs'!$D$37*12*IF(2=1,'1.Inputs'!$D$38,IF(2=2,'1.Inputs'!$D$39,$E314)))/(1-'1.Inputs'!$D$42)*$D314*(1+$G314)^(2-1))-('1.Inputs'!$D$37*12*IF(2=1,'1.Inputs'!$D$38,IF(2=2,'1.Inputs'!$D$39,$E314)))*'1.Inputs'!$D$43*(1+$G314)^(2-1)-'1.Inputs'!$D$44*(1+$G314)^(2-1)-('1.Inputs'!$D$20/'1.Inputs'!$D$27+'1.Inputs'!$D$23/'1.Inputs'!$D$28))))*'1.Inputs'!$D$53</f>
        <v>-22733069.617035151</v>
      </c>
      <c r="AE314" s="36">
        <f ca="1">U314-AE$13-AE$14+MIN(AE$13,MAX(0,((('1.Inputs'!$D$37*12*IF(3=1,'1.Inputs'!$D$38,IF(3=2,'1.Inputs'!$D$39,$E314)))*$F314*(('1.Inputs'!$D$40)+(1-'1.Inputs'!$D$40)*(1+'1.Inputs'!$D$41))*(1+$G314)^(3-1))-(('1.Inputs'!$D$37*12*IF(3=1,'1.Inputs'!$D$38,IF(3=2,'1.Inputs'!$D$39,$E314)))/(1-'1.Inputs'!$D$42)*$D314*(1+$G314)^(3-1))-('1.Inputs'!$D$37*12*IF(3=1,'1.Inputs'!$D$38,IF(3=2,'1.Inputs'!$D$39,$E314)))*'1.Inputs'!$D$43*(1+$G314)^(3-1)-'1.Inputs'!$D$44*(1+$G314)^(3-1)-('1.Inputs'!$D$20/'1.Inputs'!$D$27+'1.Inputs'!$D$23/'1.Inputs'!$D$28))))*'1.Inputs'!$D$53</f>
        <v>39758596.267851591</v>
      </c>
      <c r="AF314" s="36">
        <f ca="1">V314-AF$13-AF$14+MIN(AF$13,MAX(0,((('1.Inputs'!$D$37*12*IF(4=1,'1.Inputs'!$D$38,IF(4=2,'1.Inputs'!$D$39,$E314)))*$F314*(('1.Inputs'!$D$40)+(1-'1.Inputs'!$D$40)*(1+'1.Inputs'!$D$41))*(1+$G314)^(4-1))-(('1.Inputs'!$D$37*12*IF(4=1,'1.Inputs'!$D$38,IF(4=2,'1.Inputs'!$D$39,$E314)))/(1-'1.Inputs'!$D$42)*$D314*(1+$G314)^(4-1))-('1.Inputs'!$D$37*12*IF(4=1,'1.Inputs'!$D$38,IF(4=2,'1.Inputs'!$D$39,$E314)))*'1.Inputs'!$D$43*(1+$G314)^(4-1)-'1.Inputs'!$D$44*(1+$G314)^(4-1)-('1.Inputs'!$D$20/'1.Inputs'!$D$27+'1.Inputs'!$D$23/'1.Inputs'!$D$28))))*'1.Inputs'!$D$53</f>
        <v>246240769.16150999</v>
      </c>
      <c r="AG314" s="36">
        <f ca="1">W314-AG$13-AG$14+MIN(AG$13,MAX(0,((('1.Inputs'!$D$37*12*IF(5=1,'1.Inputs'!$D$38,IF(5=2,'1.Inputs'!$D$39,$E314)))*$F314*(('1.Inputs'!$D$40)+(1-'1.Inputs'!$D$40)*(1+'1.Inputs'!$D$41))*(1+$G314)^(5-1))-(('1.Inputs'!$D$37*12*IF(5=1,'1.Inputs'!$D$38,IF(5=2,'1.Inputs'!$D$39,$E314)))/(1-'1.Inputs'!$D$42)*$D314*(1+$G314)^(5-1))-('1.Inputs'!$D$37*12*IF(5=1,'1.Inputs'!$D$38,IF(5=2,'1.Inputs'!$D$39,$E314)))*'1.Inputs'!$D$43*(1+$G314)^(5-1)-'1.Inputs'!$D$44*(1+$G314)^(5-1)-('1.Inputs'!$D$20/'1.Inputs'!$D$27+'1.Inputs'!$D$23/'1.Inputs'!$D$28))))*'1.Inputs'!$D$53</f>
        <v>280636131.56330502</v>
      </c>
      <c r="AH314" s="36">
        <f ca="1">X314-AH$13-AH$14+MIN(AH$13,MAX(0,((('1.Inputs'!$D$37*12*IF(6=1,'1.Inputs'!$D$38,IF(6=2,'1.Inputs'!$D$39,$E314)))*$F314*(('1.Inputs'!$D$40)+(1-'1.Inputs'!$D$40)*(1+'1.Inputs'!$D$41))*(1+$G314)^(6-1))-(('1.Inputs'!$D$37*12*IF(6=1,'1.Inputs'!$D$38,IF(6=2,'1.Inputs'!$D$39,$E314)))/(1-'1.Inputs'!$D$42)*$D314*(1+$G314)^(6-1))-('1.Inputs'!$D$37*12*IF(6=1,'1.Inputs'!$D$38,IF(6=2,'1.Inputs'!$D$39,$E314)))*'1.Inputs'!$D$43*(1+$G314)^(6-1)-'1.Inputs'!$D$44*(1+$G314)^(6-1)-('1.Inputs'!$D$20/'1.Inputs'!$D$27+'1.Inputs'!$D$23/'1.Inputs'!$D$28))))*'1.Inputs'!$D$53</f>
        <v>315474746.62692761</v>
      </c>
      <c r="AI314" s="36">
        <f ca="1">Y314-AI$13-AI$14+MIN(AI$13,MAX(0,((('1.Inputs'!$D$37*12*IF(7=1,'1.Inputs'!$D$38,IF(7=2,'1.Inputs'!$D$39,$E314)))*$F314*(('1.Inputs'!$D$40)+(1-'1.Inputs'!$D$40)*(1+'1.Inputs'!$D$41))*(1+$G314)^(7-1))-(('1.Inputs'!$D$37*12*IF(7=1,'1.Inputs'!$D$38,IF(7=2,'1.Inputs'!$D$39,$E314)))/(1-'1.Inputs'!$D$42)*$D314*(1+$G314)^(7-1))-('1.Inputs'!$D$37*12*IF(7=1,'1.Inputs'!$D$38,IF(7=2,'1.Inputs'!$D$39,$E314)))*'1.Inputs'!$D$43*(1+$G314)^(7-1)-'1.Inputs'!$D$44*(1+$G314)^(7-1)-('1.Inputs'!$D$20/'1.Inputs'!$D$27+'1.Inputs'!$D$23/'1.Inputs'!$D$28))))*'1.Inputs'!$D$53</f>
        <v>350769533.94467735</v>
      </c>
      <c r="AJ314" s="36">
        <f ca="1">Z314-AJ$13-AJ$14+MIN(AJ$13,MAX(0,((('1.Inputs'!$D$37*12*IF(8=1,'1.Inputs'!$D$38,IF(8=2,'1.Inputs'!$D$39,$E314)))*$F314*(('1.Inputs'!$D$40)+(1-'1.Inputs'!$D$40)*(1+'1.Inputs'!$D$41))*(1+$G314)^(8-1))-(('1.Inputs'!$D$37*12*IF(8=1,'1.Inputs'!$D$38,IF(8=2,'1.Inputs'!$D$39,$E314)))/(1-'1.Inputs'!$D$42)*$D314*(1+$G314)^(8-1))-('1.Inputs'!$D$37*12*IF(8=1,'1.Inputs'!$D$38,IF(8=2,'1.Inputs'!$D$39,$E314)))*'1.Inputs'!$D$43*(1+$G314)^(8-1)-'1.Inputs'!$D$44*(1+$G314)^(8-1)-('1.Inputs'!$D$20/'1.Inputs'!$D$27+'1.Inputs'!$D$23/'1.Inputs'!$D$28))))*'1.Inputs'!$D$53</f>
        <v>632533789.67933154</v>
      </c>
      <c r="AK314" s="36">
        <f ca="1">AA314-AK$13-AK$14+MIN(AK$13,MAX(0,((('1.Inputs'!$D$37*12*IF(9=1,'1.Inputs'!$D$38,IF(9=2,'1.Inputs'!$D$39,$E314)))*$F314*(('1.Inputs'!$D$40)+(1-'1.Inputs'!$D$40)*(1+'1.Inputs'!$D$41))*(1+$G314)^(9-1))-(('1.Inputs'!$D$37*12*IF(9=1,'1.Inputs'!$D$38,IF(9=2,'1.Inputs'!$D$39,$E314)))/(1-'1.Inputs'!$D$42)*$D314*(1+$G314)^(9-1))-('1.Inputs'!$D$37*12*IF(9=1,'1.Inputs'!$D$38,IF(9=2,'1.Inputs'!$D$39,$E314)))*'1.Inputs'!$D$43*(1+$G314)^(9-1)-'1.Inputs'!$D$44*(1+$G314)^(9-1)-('1.Inputs'!$D$20/'1.Inputs'!$D$27+'1.Inputs'!$D$23/'1.Inputs'!$D$28))))*'1.Inputs'!$D$53</f>
        <v>649593197.54013228</v>
      </c>
      <c r="AL314" s="36">
        <f ca="1">AB314-AL$13-AL$14+MIN(AL$13,MAX(0,((('1.Inputs'!$D$37*12*IF(10=1,'1.Inputs'!$D$38,IF(10=2,'1.Inputs'!$D$39,$E314)))*$F314*(('1.Inputs'!$D$40)+(1-'1.Inputs'!$D$40)*(1+'1.Inputs'!$D$41))*(1+$G314)^(10-1))-(('1.Inputs'!$D$37*12*IF(10=1,'1.Inputs'!$D$38,IF(10=2,'1.Inputs'!$D$39,$E314)))/(1-'1.Inputs'!$D$42)*$D314*(1+$G314)^(10-1))-('1.Inputs'!$D$37*12*IF(10=1,'1.Inputs'!$D$38,IF(10=2,'1.Inputs'!$D$39,$E314)))*'1.Inputs'!$D$43*(1+$G314)^(10-1)-'1.Inputs'!$D$44*(1+$G314)^(10-1)-('1.Inputs'!$D$20/'1.Inputs'!$D$27+'1.Inputs'!$D$23/'1.Inputs'!$D$28))))*'1.Inputs'!$D$53+'1.Inputs'!$D$35</f>
        <v>3865042131.1463428</v>
      </c>
      <c r="AM314" s="48">
        <f ca="1">R314+NPV('1.Inputs'!$D$55,S314:AB314)</f>
        <v>458043386.87534857</v>
      </c>
      <c r="AN314" s="48">
        <f ca="1">-('1.Inputs'!$D$24*(1-'1.Inputs'!$D$31)+'1.Inputs'!$D$35)+NPV('1.Inputs'!$D$54,AC314:AL314)</f>
        <v>-768139019.05924892</v>
      </c>
      <c r="AO314" s="36">
        <f t="shared" ca="1" si="37"/>
        <v>-4.5306350469554815</v>
      </c>
      <c r="AP314" s="36">
        <f t="shared" ca="1" si="38"/>
        <v>0.96976269376994817</v>
      </c>
      <c r="AQ314" s="36">
        <f ca="1">'1.Inputs'!$D$35+MIN(SUM($AC314:AC314),SUM($AC314:AD314),SUM($AC314:AE314),SUM($AC314:AF314),SUM($AC314:AG314),SUM($AC314:AH314),SUM($AC314:AI314),SUM($AC314:AJ314),SUM($AC314:AK314),SUM($AC314:AL314))</f>
        <v>-32059535.453012943</v>
      </c>
      <c r="AR314" s="36">
        <f ca="1">IF(AP314&lt;'1.Inputs'!$D$57,1,0)</f>
        <v>1</v>
      </c>
      <c r="AS314" s="36">
        <f t="shared" ca="1" si="39"/>
        <v>1</v>
      </c>
    </row>
    <row r="315" spans="2:45" ht="15" customHeight="1" x14ac:dyDescent="0.25">
      <c r="B315" s="36">
        <v>300</v>
      </c>
      <c r="C315" s="36">
        <f t="shared" ca="1" si="32"/>
        <v>0.54397179751033697</v>
      </c>
      <c r="D315" s="36">
        <f t="shared" ca="1" si="33"/>
        <v>20425.041587953758</v>
      </c>
      <c r="E315" s="47">
        <f t="shared" ca="1" si="34"/>
        <v>0.83398160066905125</v>
      </c>
      <c r="F315" s="36">
        <f t="shared" ca="1" si="35"/>
        <v>28911.637679552292</v>
      </c>
      <c r="G315" s="36">
        <f t="shared" ca="1" si="36"/>
        <v>4.4113160504657967E-2</v>
      </c>
      <c r="H315" s="36">
        <f ca="1">((('1.Inputs'!$D$37*12*IF(1=1,'1.Inputs'!$D$38,IF(1=2,'1.Inputs'!$D$39,$E315)))*$F315*(('1.Inputs'!$D$40)+(1-'1.Inputs'!$D$40)*(1+'1.Inputs'!$D$41))*(1+$G315)^(1-1))*'1.Inputs'!$D$47+(('1.Inputs'!$D$37*12*IF(1=1,'1.Inputs'!$D$38,IF(1=2,'1.Inputs'!$D$39,$E315)))/(1-'1.Inputs'!$D$42)*$D315*(1+$G315)^(1-1))*('1.Inputs'!$D$48-'1.Inputs'!$D$49))/'1.Inputs'!$D$51</f>
        <v>780837111.8377502</v>
      </c>
      <c r="I315" s="36">
        <f ca="1">((('1.Inputs'!$D$37*12*IF(2=1,'1.Inputs'!$D$38,IF(2=2,'1.Inputs'!$D$39,$E315)))*$F315*(('1.Inputs'!$D$40)+(1-'1.Inputs'!$D$40)*(1+'1.Inputs'!$D$41))*(1+$G315)^(2-1))*'1.Inputs'!$D$47+(('1.Inputs'!$D$37*12*IF(2=1,'1.Inputs'!$D$38,IF(2=2,'1.Inputs'!$D$39,$E315)))/(1-'1.Inputs'!$D$42)*$D315*(1+$G315)^(2-1))*('1.Inputs'!$D$48-'1.Inputs'!$D$49))/'1.Inputs'!$D$51</f>
        <v>1141395226.5523393</v>
      </c>
      <c r="J315" s="36">
        <f ca="1">((('1.Inputs'!$D$37*12*IF(3=1,'1.Inputs'!$D$38,IF(3=2,'1.Inputs'!$D$39,$E315)))*$F315*(('1.Inputs'!$D$40)+(1-'1.Inputs'!$D$40)*(1+'1.Inputs'!$D$41))*(1+$G315)^(3-1))*'1.Inputs'!$D$47+(('1.Inputs'!$D$37*12*IF(3=1,'1.Inputs'!$D$38,IF(3=2,'1.Inputs'!$D$39,$E315)))/(1-'1.Inputs'!$D$42)*$D315*(1+$G315)^(3-1))*('1.Inputs'!$D$48-'1.Inputs'!$D$49))/'1.Inputs'!$D$51</f>
        <v>1419848644.3005233</v>
      </c>
      <c r="K315" s="36">
        <f ca="1">((('1.Inputs'!$D$37*12*IF(4=1,'1.Inputs'!$D$38,IF(4=2,'1.Inputs'!$D$39,$E315)))*$F315*(('1.Inputs'!$D$40)+(1-'1.Inputs'!$D$40)*(1+'1.Inputs'!$D$41))*(1+$G315)^(4-1))*'1.Inputs'!$D$47+(('1.Inputs'!$D$37*12*IF(4=1,'1.Inputs'!$D$38,IF(4=2,'1.Inputs'!$D$39,$E315)))/(1-'1.Inputs'!$D$42)*$D315*(1+$G315)^(4-1))*('1.Inputs'!$D$48-'1.Inputs'!$D$49))/'1.Inputs'!$D$51</f>
        <v>1482482655.4388731</v>
      </c>
      <c r="L315" s="36">
        <f ca="1">((('1.Inputs'!$D$37*12*IF(5=1,'1.Inputs'!$D$38,IF(5=2,'1.Inputs'!$D$39,$E315)))*$F315*(('1.Inputs'!$D$40)+(1-'1.Inputs'!$D$40)*(1+'1.Inputs'!$D$41))*(1+$G315)^(5-1))*'1.Inputs'!$D$47+(('1.Inputs'!$D$37*12*IF(5=1,'1.Inputs'!$D$38,IF(5=2,'1.Inputs'!$D$39,$E315)))/(1-'1.Inputs'!$D$42)*$D315*(1+$G315)^(5-1))*('1.Inputs'!$D$48-'1.Inputs'!$D$49))/'1.Inputs'!$D$51</f>
        <v>1547879650.7636194</v>
      </c>
      <c r="M315" s="36">
        <f ca="1">((('1.Inputs'!$D$37*12*IF(6=1,'1.Inputs'!$D$38,IF(6=2,'1.Inputs'!$D$39,$E315)))*$F315*(('1.Inputs'!$D$40)+(1-'1.Inputs'!$D$40)*(1+'1.Inputs'!$D$41))*(1+$G315)^(6-1))*'1.Inputs'!$D$47+(('1.Inputs'!$D$37*12*IF(6=1,'1.Inputs'!$D$38,IF(6=2,'1.Inputs'!$D$39,$E315)))/(1-'1.Inputs'!$D$42)*$D315*(1+$G315)^(6-1))*('1.Inputs'!$D$48-'1.Inputs'!$D$49))/'1.Inputs'!$D$51</f>
        <v>1616161514.2396483</v>
      </c>
      <c r="N315" s="36">
        <f ca="1">((('1.Inputs'!$D$37*12*IF(7=1,'1.Inputs'!$D$38,IF(7=2,'1.Inputs'!$D$39,$E315)))*$F315*(('1.Inputs'!$D$40)+(1-'1.Inputs'!$D$40)*(1+'1.Inputs'!$D$41))*(1+$G315)^(7-1))*'1.Inputs'!$D$47+(('1.Inputs'!$D$37*12*IF(7=1,'1.Inputs'!$D$38,IF(7=2,'1.Inputs'!$D$39,$E315)))/(1-'1.Inputs'!$D$42)*$D315*(1+$G315)^(7-1))*('1.Inputs'!$D$48-'1.Inputs'!$D$49))/'1.Inputs'!$D$51</f>
        <v>1687455506.5187528</v>
      </c>
      <c r="O315" s="36">
        <f ca="1">((('1.Inputs'!$D$37*12*IF(8=1,'1.Inputs'!$D$38,IF(8=2,'1.Inputs'!$D$39,$E315)))*$F315*(('1.Inputs'!$D$40)+(1-'1.Inputs'!$D$40)*(1+'1.Inputs'!$D$41))*(1+$G315)^(8-1))*'1.Inputs'!$D$47+(('1.Inputs'!$D$37*12*IF(8=1,'1.Inputs'!$D$38,IF(8=2,'1.Inputs'!$D$39,$E315)))/(1-'1.Inputs'!$D$42)*$D315*(1+$G315)^(8-1))*('1.Inputs'!$D$48-'1.Inputs'!$D$49))/'1.Inputs'!$D$51</f>
        <v>1761894502.1222832</v>
      </c>
      <c r="P315" s="36">
        <f ca="1">((('1.Inputs'!$D$37*12*IF(9=1,'1.Inputs'!$D$38,IF(9=2,'1.Inputs'!$D$39,$E315)))*$F315*(('1.Inputs'!$D$40)+(1-'1.Inputs'!$D$40)*(1+'1.Inputs'!$D$41))*(1+$G315)^(9-1))*'1.Inputs'!$D$47+(('1.Inputs'!$D$37*12*IF(9=1,'1.Inputs'!$D$38,IF(9=2,'1.Inputs'!$D$39,$E315)))/(1-'1.Inputs'!$D$42)*$D315*(1+$G315)^(9-1))*('1.Inputs'!$D$48-'1.Inputs'!$D$49))/'1.Inputs'!$D$51</f>
        <v>1839617237.086678</v>
      </c>
      <c r="Q315" s="36">
        <f ca="1">((('1.Inputs'!$D$37*12*IF(10=1,'1.Inputs'!$D$38,IF(10=2,'1.Inputs'!$D$39,$E315)))*$F315*(('1.Inputs'!$D$40)+(1-'1.Inputs'!$D$40)*(1+'1.Inputs'!$D$41))*(1+$G315)^(10-1))*'1.Inputs'!$D$47+(('1.Inputs'!$D$37*12*IF(10=1,'1.Inputs'!$D$38,IF(10=2,'1.Inputs'!$D$39,$E315)))/(1-'1.Inputs'!$D$42)*$D315*(1+$G315)^(10-1))*('1.Inputs'!$D$48-'1.Inputs'!$D$49))/'1.Inputs'!$D$51</f>
        <v>1920768567.5334177</v>
      </c>
      <c r="R315" s="36">
        <f>-'1.Inputs'!$D$24</f>
        <v>-2050000000</v>
      </c>
      <c r="S315" s="36">
        <f ca="1">((('1.Inputs'!$D$37*12*IF(1=1,'1.Inputs'!$D$38,IF(1=2,'1.Inputs'!$D$39,$E315)))*$F315*(('1.Inputs'!$D$40)+(1-'1.Inputs'!$D$40)*(1+'1.Inputs'!$D$41))*(1+$G315)^(1-1))-(('1.Inputs'!$D$37*12*IF(1=1,'1.Inputs'!$D$38,IF(1=2,'1.Inputs'!$D$39,$E315)))/(1-'1.Inputs'!$D$42)*$D315*(1+$G315)^(1-1))-('1.Inputs'!$D$37*12*IF(1=1,'1.Inputs'!$D$38,IF(1=2,'1.Inputs'!$D$39,$E315)))*'1.Inputs'!$D$43*(1+$G315)^(1-1)-'1.Inputs'!$D$44*(1+$G315)^(1-1)-('1.Inputs'!$D$20/'1.Inputs'!$D$27+'1.Inputs'!$D$23/'1.Inputs'!$D$28))-MAX(0,((('1.Inputs'!$D$37*12*IF(1=1,'1.Inputs'!$D$38,IF(1=2,'1.Inputs'!$D$39,$E315)))*$F315*(('1.Inputs'!$D$40)+(1-'1.Inputs'!$D$40)*(1+'1.Inputs'!$D$41))*(1+$G315)^(1-1))-(('1.Inputs'!$D$37*12*IF(1=1,'1.Inputs'!$D$38,IF(1=2,'1.Inputs'!$D$39,$E315)))/(1-'1.Inputs'!$D$42)*$D315*(1+$G315)^(1-1))-('1.Inputs'!$D$37*12*IF(1=1,'1.Inputs'!$D$38,IF(1=2,'1.Inputs'!$D$39,$E315)))*'1.Inputs'!$D$43*(1+$G315)^(1-1)-'1.Inputs'!$D$44*(1+$G315)^(1-1)-('1.Inputs'!$D$20/'1.Inputs'!$D$27+'1.Inputs'!$D$23/'1.Inputs'!$D$28)))*'1.Inputs'!$D$53+('1.Inputs'!$D$20/'1.Inputs'!$D$27+'1.Inputs'!$D$23/'1.Inputs'!$D$28)-H315</f>
        <v>-876102536.16864371</v>
      </c>
      <c r="T315" s="36">
        <f ca="1">((('1.Inputs'!$D$37*12*IF(2=1,'1.Inputs'!$D$38,IF(2=2,'1.Inputs'!$D$39,$E315)))*$F315*(('1.Inputs'!$D$40)+(1-'1.Inputs'!$D$40)*(1+'1.Inputs'!$D$41))*(1+$G315)^(2-1))-(('1.Inputs'!$D$37*12*IF(2=1,'1.Inputs'!$D$38,IF(2=2,'1.Inputs'!$D$39,$E315)))/(1-'1.Inputs'!$D$42)*$D315*(1+$G315)^(2-1))-('1.Inputs'!$D$37*12*IF(2=1,'1.Inputs'!$D$38,IF(2=2,'1.Inputs'!$D$39,$E315)))*'1.Inputs'!$D$43*(1+$G315)^(2-1)-'1.Inputs'!$D$44*(1+$G315)^(2-1)-('1.Inputs'!$D$20/'1.Inputs'!$D$27+'1.Inputs'!$D$23/'1.Inputs'!$D$28))-MAX(0,((('1.Inputs'!$D$37*12*IF(2=1,'1.Inputs'!$D$38,IF(2=2,'1.Inputs'!$D$39,$E315)))*$F315*(('1.Inputs'!$D$40)+(1-'1.Inputs'!$D$40)*(1+'1.Inputs'!$D$41))*(1+$G315)^(2-1))-(('1.Inputs'!$D$37*12*IF(2=1,'1.Inputs'!$D$38,IF(2=2,'1.Inputs'!$D$39,$E315)))/(1-'1.Inputs'!$D$42)*$D315*(1+$G315)^(2-1))-('1.Inputs'!$D$37*12*IF(2=1,'1.Inputs'!$D$38,IF(2=2,'1.Inputs'!$D$39,$E315)))*'1.Inputs'!$D$43*(1+$G315)^(2-1)-'1.Inputs'!$D$44*(1+$G315)^(2-1)-('1.Inputs'!$D$20/'1.Inputs'!$D$27+'1.Inputs'!$D$23/'1.Inputs'!$D$28)))*'1.Inputs'!$D$53+('1.Inputs'!$D$20/'1.Inputs'!$D$27+'1.Inputs'!$D$23/'1.Inputs'!$D$28)-(I315-H315)</f>
        <v>-159501408.9458006</v>
      </c>
      <c r="U315" s="36">
        <f ca="1">((('1.Inputs'!$D$37*12*IF(3=1,'1.Inputs'!$D$38,IF(3=2,'1.Inputs'!$D$39,$E315)))*$F315*(('1.Inputs'!$D$40)+(1-'1.Inputs'!$D$40)*(1+'1.Inputs'!$D$41))*(1+$G315)^(3-1))-(('1.Inputs'!$D$37*12*IF(3=1,'1.Inputs'!$D$38,IF(3=2,'1.Inputs'!$D$39,$E315)))/(1-'1.Inputs'!$D$42)*$D315*(1+$G315)^(3-1))-('1.Inputs'!$D$37*12*IF(3=1,'1.Inputs'!$D$38,IF(3=2,'1.Inputs'!$D$39,$E315)))*'1.Inputs'!$D$43*(1+$G315)^(3-1)-'1.Inputs'!$D$44*(1+$G315)^(3-1)-('1.Inputs'!$D$20/'1.Inputs'!$D$27+'1.Inputs'!$D$23/'1.Inputs'!$D$28))-MAX(0,((('1.Inputs'!$D$37*12*IF(3=1,'1.Inputs'!$D$38,IF(3=2,'1.Inputs'!$D$39,$E315)))*$F315*(('1.Inputs'!$D$40)+(1-'1.Inputs'!$D$40)*(1+'1.Inputs'!$D$41))*(1+$G315)^(3-1))-(('1.Inputs'!$D$37*12*IF(3=1,'1.Inputs'!$D$38,IF(3=2,'1.Inputs'!$D$39,$E315)))/(1-'1.Inputs'!$D$42)*$D315*(1+$G315)^(3-1))-('1.Inputs'!$D$37*12*IF(3=1,'1.Inputs'!$D$38,IF(3=2,'1.Inputs'!$D$39,$E315)))*'1.Inputs'!$D$43*(1+$G315)^(3-1)-'1.Inputs'!$D$44*(1+$G315)^(3-1)-('1.Inputs'!$D$20/'1.Inputs'!$D$27+'1.Inputs'!$D$23/'1.Inputs'!$D$28)))*'1.Inputs'!$D$53+('1.Inputs'!$D$20/'1.Inputs'!$D$27+'1.Inputs'!$D$23/'1.Inputs'!$D$28)-(J315-I315)</f>
        <v>82192748.145338714</v>
      </c>
      <c r="V315" s="36">
        <f ca="1">((('1.Inputs'!$D$37*12*IF(4=1,'1.Inputs'!$D$38,IF(4=2,'1.Inputs'!$D$39,$E315)))*$F315*(('1.Inputs'!$D$40)+(1-'1.Inputs'!$D$40)*(1+'1.Inputs'!$D$41))*(1+$G315)^(4-1))-(('1.Inputs'!$D$37*12*IF(4=1,'1.Inputs'!$D$38,IF(4=2,'1.Inputs'!$D$39,$E315)))/(1-'1.Inputs'!$D$42)*$D315*(1+$G315)^(4-1))-('1.Inputs'!$D$37*12*IF(4=1,'1.Inputs'!$D$38,IF(4=2,'1.Inputs'!$D$39,$E315)))*'1.Inputs'!$D$43*(1+$G315)^(4-1)-'1.Inputs'!$D$44*(1+$G315)^(4-1)-('1.Inputs'!$D$20/'1.Inputs'!$D$27+'1.Inputs'!$D$23/'1.Inputs'!$D$28))-MAX(0,((('1.Inputs'!$D$37*12*IF(4=1,'1.Inputs'!$D$38,IF(4=2,'1.Inputs'!$D$39,$E315)))*$F315*(('1.Inputs'!$D$40)+(1-'1.Inputs'!$D$40)*(1+'1.Inputs'!$D$41))*(1+$G315)^(4-1))-(('1.Inputs'!$D$37*12*IF(4=1,'1.Inputs'!$D$38,IF(4=2,'1.Inputs'!$D$39,$E315)))/(1-'1.Inputs'!$D$42)*$D315*(1+$G315)^(4-1))-('1.Inputs'!$D$37*12*IF(4=1,'1.Inputs'!$D$38,IF(4=2,'1.Inputs'!$D$39,$E315)))*'1.Inputs'!$D$43*(1+$G315)^(4-1)-'1.Inputs'!$D$44*(1+$G315)^(4-1)-('1.Inputs'!$D$20/'1.Inputs'!$D$27+'1.Inputs'!$D$23/'1.Inputs'!$D$28)))*'1.Inputs'!$D$53+('1.Inputs'!$D$20/'1.Inputs'!$D$27+'1.Inputs'!$D$23/'1.Inputs'!$D$28)-(K315-J315)</f>
        <v>311837050.12277842</v>
      </c>
      <c r="W315" s="36">
        <f ca="1">((('1.Inputs'!$D$37*12*IF(5=1,'1.Inputs'!$D$38,IF(5=2,'1.Inputs'!$D$39,$E315)))*$F315*(('1.Inputs'!$D$40)+(1-'1.Inputs'!$D$40)*(1+'1.Inputs'!$D$41))*(1+$G315)^(5-1))-(('1.Inputs'!$D$37*12*IF(5=1,'1.Inputs'!$D$38,IF(5=2,'1.Inputs'!$D$39,$E315)))/(1-'1.Inputs'!$D$42)*$D315*(1+$G315)^(5-1))-('1.Inputs'!$D$37*12*IF(5=1,'1.Inputs'!$D$38,IF(5=2,'1.Inputs'!$D$39,$E315)))*'1.Inputs'!$D$43*(1+$G315)^(5-1)-'1.Inputs'!$D$44*(1+$G315)^(5-1)-('1.Inputs'!$D$20/'1.Inputs'!$D$27+'1.Inputs'!$D$23/'1.Inputs'!$D$28))-MAX(0,((('1.Inputs'!$D$37*12*IF(5=1,'1.Inputs'!$D$38,IF(5=2,'1.Inputs'!$D$39,$E315)))*$F315*(('1.Inputs'!$D$40)+(1-'1.Inputs'!$D$40)*(1+'1.Inputs'!$D$41))*(1+$G315)^(5-1))-(('1.Inputs'!$D$37*12*IF(5=1,'1.Inputs'!$D$38,IF(5=2,'1.Inputs'!$D$39,$E315)))/(1-'1.Inputs'!$D$42)*$D315*(1+$G315)^(5-1))-('1.Inputs'!$D$37*12*IF(5=1,'1.Inputs'!$D$38,IF(5=2,'1.Inputs'!$D$39,$E315)))*'1.Inputs'!$D$43*(1+$G315)^(5-1)-'1.Inputs'!$D$44*(1+$G315)^(5-1)-('1.Inputs'!$D$20/'1.Inputs'!$D$27+'1.Inputs'!$D$23/'1.Inputs'!$D$28)))*'1.Inputs'!$D$53+('1.Inputs'!$D$20/'1.Inputs'!$D$27+'1.Inputs'!$D$23/'1.Inputs'!$D$28)-(L315-K315)</f>
        <v>323508821.13229805</v>
      </c>
      <c r="X315" s="36">
        <f ca="1">((('1.Inputs'!$D$37*12*IF(6=1,'1.Inputs'!$D$38,IF(6=2,'1.Inputs'!$D$39,$E315)))*$F315*(('1.Inputs'!$D$40)+(1-'1.Inputs'!$D$40)*(1+'1.Inputs'!$D$41))*(1+$G315)^(6-1))-(('1.Inputs'!$D$37*12*IF(6=1,'1.Inputs'!$D$38,IF(6=2,'1.Inputs'!$D$39,$E315)))/(1-'1.Inputs'!$D$42)*$D315*(1+$G315)^(6-1))-('1.Inputs'!$D$37*12*IF(6=1,'1.Inputs'!$D$38,IF(6=2,'1.Inputs'!$D$39,$E315)))*'1.Inputs'!$D$43*(1+$G315)^(6-1)-'1.Inputs'!$D$44*(1+$G315)^(6-1)-('1.Inputs'!$D$20/'1.Inputs'!$D$27+'1.Inputs'!$D$23/'1.Inputs'!$D$28))-MAX(0,((('1.Inputs'!$D$37*12*IF(6=1,'1.Inputs'!$D$38,IF(6=2,'1.Inputs'!$D$39,$E315)))*$F315*(('1.Inputs'!$D$40)+(1-'1.Inputs'!$D$40)*(1+'1.Inputs'!$D$41))*(1+$G315)^(6-1))-(('1.Inputs'!$D$37*12*IF(6=1,'1.Inputs'!$D$38,IF(6=2,'1.Inputs'!$D$39,$E315)))/(1-'1.Inputs'!$D$42)*$D315*(1+$G315)^(6-1))-('1.Inputs'!$D$37*12*IF(6=1,'1.Inputs'!$D$38,IF(6=2,'1.Inputs'!$D$39,$E315)))*'1.Inputs'!$D$43*(1+$G315)^(6-1)-'1.Inputs'!$D$44*(1+$G315)^(6-1)-('1.Inputs'!$D$20/'1.Inputs'!$D$27+'1.Inputs'!$D$23/'1.Inputs'!$D$28)))*'1.Inputs'!$D$53+('1.Inputs'!$D$20/'1.Inputs'!$D$27+'1.Inputs'!$D$23/'1.Inputs'!$D$28)-(M315-L315)</f>
        <v>335695470.84973526</v>
      </c>
      <c r="Y315" s="36">
        <f ca="1">((('1.Inputs'!$D$37*12*IF(7=1,'1.Inputs'!$D$38,IF(7=2,'1.Inputs'!$D$39,$E315)))*$F315*(('1.Inputs'!$D$40)+(1-'1.Inputs'!$D$40)*(1+'1.Inputs'!$D$41))*(1+$G315)^(7-1))-(('1.Inputs'!$D$37*12*IF(7=1,'1.Inputs'!$D$38,IF(7=2,'1.Inputs'!$D$39,$E315)))/(1-'1.Inputs'!$D$42)*$D315*(1+$G315)^(7-1))-('1.Inputs'!$D$37*12*IF(7=1,'1.Inputs'!$D$38,IF(7=2,'1.Inputs'!$D$39,$E315)))*'1.Inputs'!$D$43*(1+$G315)^(7-1)-'1.Inputs'!$D$44*(1+$G315)^(7-1)-('1.Inputs'!$D$20/'1.Inputs'!$D$27+'1.Inputs'!$D$23/'1.Inputs'!$D$28))-MAX(0,((('1.Inputs'!$D$37*12*IF(7=1,'1.Inputs'!$D$38,IF(7=2,'1.Inputs'!$D$39,$E315)))*$F315*(('1.Inputs'!$D$40)+(1-'1.Inputs'!$D$40)*(1+'1.Inputs'!$D$41))*(1+$G315)^(7-1))-(('1.Inputs'!$D$37*12*IF(7=1,'1.Inputs'!$D$38,IF(7=2,'1.Inputs'!$D$39,$E315)))/(1-'1.Inputs'!$D$42)*$D315*(1+$G315)^(7-1))-('1.Inputs'!$D$37*12*IF(7=1,'1.Inputs'!$D$38,IF(7=2,'1.Inputs'!$D$39,$E315)))*'1.Inputs'!$D$43*(1+$G315)^(7-1)-'1.Inputs'!$D$44*(1+$G315)^(7-1)-('1.Inputs'!$D$20/'1.Inputs'!$D$27+'1.Inputs'!$D$23/'1.Inputs'!$D$28)))*'1.Inputs'!$D$53+('1.Inputs'!$D$20/'1.Inputs'!$D$27+'1.Inputs'!$D$23/'1.Inputs'!$D$28)-(N315-M315)</f>
        <v>348419712.20217049</v>
      </c>
      <c r="Z315" s="36">
        <f ca="1">((('1.Inputs'!$D$37*12*IF(8=1,'1.Inputs'!$D$38,IF(8=2,'1.Inputs'!$D$39,$E315)))*$F315*(('1.Inputs'!$D$40)+(1-'1.Inputs'!$D$40)*(1+'1.Inputs'!$D$41))*(1+$G315)^(8-1))-(('1.Inputs'!$D$37*12*IF(8=1,'1.Inputs'!$D$38,IF(8=2,'1.Inputs'!$D$39,$E315)))/(1-'1.Inputs'!$D$42)*$D315*(1+$G315)^(8-1))-('1.Inputs'!$D$37*12*IF(8=1,'1.Inputs'!$D$38,IF(8=2,'1.Inputs'!$D$39,$E315)))*'1.Inputs'!$D$43*(1+$G315)^(8-1)-'1.Inputs'!$D$44*(1+$G315)^(8-1)-('1.Inputs'!$D$20/'1.Inputs'!$D$27+'1.Inputs'!$D$23/'1.Inputs'!$D$28))-MAX(0,((('1.Inputs'!$D$37*12*IF(8=1,'1.Inputs'!$D$38,IF(8=2,'1.Inputs'!$D$39,$E315)))*$F315*(('1.Inputs'!$D$40)+(1-'1.Inputs'!$D$40)*(1+'1.Inputs'!$D$41))*(1+$G315)^(8-1))-(('1.Inputs'!$D$37*12*IF(8=1,'1.Inputs'!$D$38,IF(8=2,'1.Inputs'!$D$39,$E315)))/(1-'1.Inputs'!$D$42)*$D315*(1+$G315)^(8-1))-('1.Inputs'!$D$37*12*IF(8=1,'1.Inputs'!$D$38,IF(8=2,'1.Inputs'!$D$39,$E315)))*'1.Inputs'!$D$43*(1+$G315)^(8-1)-'1.Inputs'!$D$44*(1+$G315)^(8-1)-('1.Inputs'!$D$20/'1.Inputs'!$D$27+'1.Inputs'!$D$23/'1.Inputs'!$D$28)))*'1.Inputs'!$D$53+('1.Inputs'!$D$20/'1.Inputs'!$D$27+'1.Inputs'!$D$23/'1.Inputs'!$D$28)-(O315-N315)</f>
        <v>361705260.05568695</v>
      </c>
      <c r="AA315" s="36">
        <f ca="1">((('1.Inputs'!$D$37*12*IF(9=1,'1.Inputs'!$D$38,IF(9=2,'1.Inputs'!$D$39,$E315)))*$F315*(('1.Inputs'!$D$40)+(1-'1.Inputs'!$D$40)*(1+'1.Inputs'!$D$41))*(1+$G315)^(9-1))-(('1.Inputs'!$D$37*12*IF(9=1,'1.Inputs'!$D$38,IF(9=2,'1.Inputs'!$D$39,$E315)))/(1-'1.Inputs'!$D$42)*$D315*(1+$G315)^(9-1))-('1.Inputs'!$D$37*12*IF(9=1,'1.Inputs'!$D$38,IF(9=2,'1.Inputs'!$D$39,$E315)))*'1.Inputs'!$D$43*(1+$G315)^(9-1)-'1.Inputs'!$D$44*(1+$G315)^(9-1)-('1.Inputs'!$D$20/'1.Inputs'!$D$27+'1.Inputs'!$D$23/'1.Inputs'!$D$28))-MAX(0,((('1.Inputs'!$D$37*12*IF(9=1,'1.Inputs'!$D$38,IF(9=2,'1.Inputs'!$D$39,$E315)))*$F315*(('1.Inputs'!$D$40)+(1-'1.Inputs'!$D$40)*(1+'1.Inputs'!$D$41))*(1+$G315)^(9-1))-(('1.Inputs'!$D$37*12*IF(9=1,'1.Inputs'!$D$38,IF(9=2,'1.Inputs'!$D$39,$E315)))/(1-'1.Inputs'!$D$42)*$D315*(1+$G315)^(9-1))-('1.Inputs'!$D$37*12*IF(9=1,'1.Inputs'!$D$38,IF(9=2,'1.Inputs'!$D$39,$E315)))*'1.Inputs'!$D$43*(1+$G315)^(9-1)-'1.Inputs'!$D$44*(1+$G315)^(9-1)-('1.Inputs'!$D$20/'1.Inputs'!$D$27+'1.Inputs'!$D$23/'1.Inputs'!$D$28)))*'1.Inputs'!$D$53+('1.Inputs'!$D$20/'1.Inputs'!$D$27+'1.Inputs'!$D$23/'1.Inputs'!$D$28)-(P315-O315)</f>
        <v>375576875.41405755</v>
      </c>
      <c r="AB315" s="36">
        <f ca="1">((('1.Inputs'!$D$37*12*IF(10=1,'1.Inputs'!$D$38,IF(10=2,'1.Inputs'!$D$39,$E315)))*$F315*(('1.Inputs'!$D$40)+(1-'1.Inputs'!$D$40)*(1+'1.Inputs'!$D$41))*(1+$G315)^(10-1))-(('1.Inputs'!$D$37*12*IF(10=1,'1.Inputs'!$D$38,IF(10=2,'1.Inputs'!$D$39,$E315)))/(1-'1.Inputs'!$D$42)*$D315*(1+$G315)^(10-1))-('1.Inputs'!$D$37*12*IF(10=1,'1.Inputs'!$D$38,IF(10=2,'1.Inputs'!$D$39,$E315)))*'1.Inputs'!$D$43*(1+$G315)^(10-1)-'1.Inputs'!$D$44*(1+$G315)^(10-1)-('1.Inputs'!$D$20/'1.Inputs'!$D$27+'1.Inputs'!$D$23/'1.Inputs'!$D$28))-MAX(0,((('1.Inputs'!$D$37*12*IF(10=1,'1.Inputs'!$D$38,IF(10=2,'1.Inputs'!$D$39,$E315)))*$F315*(('1.Inputs'!$D$40)+(1-'1.Inputs'!$D$40)*(1+'1.Inputs'!$D$41))*(1+$G315)^(10-1))-(('1.Inputs'!$D$37*12*IF(10=1,'1.Inputs'!$D$38,IF(10=2,'1.Inputs'!$D$39,$E315)))/(1-'1.Inputs'!$D$42)*$D315*(1+$G315)^(10-1))-('1.Inputs'!$D$37*12*IF(10=1,'1.Inputs'!$D$38,IF(10=2,'1.Inputs'!$D$39,$E315)))*'1.Inputs'!$D$43*(1+$G315)^(10-1)-'1.Inputs'!$D$44*(1+$G315)^(10-1)-('1.Inputs'!$D$20/'1.Inputs'!$D$27+'1.Inputs'!$D$23/'1.Inputs'!$D$28)))*'1.Inputs'!$D$53+('1.Inputs'!$D$20/'1.Inputs'!$D$27+'1.Inputs'!$D$23/'1.Inputs'!$D$28)-(Q315-P315)+(('1.Inputs'!$D$20+'1.Inputs'!$D$23-('1.Inputs'!$D$20/'1.Inputs'!$D$27+'1.Inputs'!$D$23/'1.Inputs'!$D$28)*'1.Inputs'!$D$10)*'1.Inputs'!$D$60+'1.Inputs'!$D$19*'1.Inputs'!$D$59+Q315)</f>
        <v>3010828979.1006079</v>
      </c>
      <c r="AC315" s="36">
        <f ca="1">S315-AC$13-AC$14+MIN(AC$13,MAX(0,((('1.Inputs'!$D$37*12*IF(1=1,'1.Inputs'!$D$38,IF(1=2,'1.Inputs'!$D$39,$E315)))*$F315*(('1.Inputs'!$D$40)+(1-'1.Inputs'!$D$40)*(1+'1.Inputs'!$D$41))*(1+$G315)^(1-1))-(('1.Inputs'!$D$37*12*IF(1=1,'1.Inputs'!$D$38,IF(1=2,'1.Inputs'!$D$39,$E315)))/(1-'1.Inputs'!$D$42)*$D315*(1+$G315)^(1-1))-('1.Inputs'!$D$37*12*IF(1=1,'1.Inputs'!$D$38,IF(1=2,'1.Inputs'!$D$39,$E315)))*'1.Inputs'!$D$43*(1+$G315)^(1-1)-'1.Inputs'!$D$44*(1+$G315)^(1-1)-('1.Inputs'!$D$20/'1.Inputs'!$D$27+'1.Inputs'!$D$23/'1.Inputs'!$D$28))))*'1.Inputs'!$D$53</f>
        <v>-1023702536.1686437</v>
      </c>
      <c r="AD315" s="36">
        <f ca="1">T315-AD$13-AD$14+MIN(AD$13,MAX(0,((('1.Inputs'!$D$37*12*IF(2=1,'1.Inputs'!$D$38,IF(2=2,'1.Inputs'!$D$39,$E315)))*$F315*(('1.Inputs'!$D$40)+(1-'1.Inputs'!$D$40)*(1+'1.Inputs'!$D$41))*(1+$G315)^(2-1))-(('1.Inputs'!$D$37*12*IF(2=1,'1.Inputs'!$D$38,IF(2=2,'1.Inputs'!$D$39,$E315)))/(1-'1.Inputs'!$D$42)*$D315*(1+$G315)^(2-1))-('1.Inputs'!$D$37*12*IF(2=1,'1.Inputs'!$D$38,IF(2=2,'1.Inputs'!$D$39,$E315)))*'1.Inputs'!$D$43*(1+$G315)^(2-1)-'1.Inputs'!$D$44*(1+$G315)^(2-1)-('1.Inputs'!$D$20/'1.Inputs'!$D$27+'1.Inputs'!$D$23/'1.Inputs'!$D$28))))*'1.Inputs'!$D$53</f>
        <v>-271532413.53183758</v>
      </c>
      <c r="AE315" s="36">
        <f ca="1">U315-AE$13-AE$14+MIN(AE$13,MAX(0,((('1.Inputs'!$D$37*12*IF(3=1,'1.Inputs'!$D$38,IF(3=2,'1.Inputs'!$D$39,$E315)))*$F315*(('1.Inputs'!$D$40)+(1-'1.Inputs'!$D$40)*(1+'1.Inputs'!$D$41))*(1+$G315)^(3-1))-(('1.Inputs'!$D$37*12*IF(3=1,'1.Inputs'!$D$38,IF(3=2,'1.Inputs'!$D$39,$E315)))/(1-'1.Inputs'!$D$42)*$D315*(1+$G315)^(3-1))-('1.Inputs'!$D$37*12*IF(3=1,'1.Inputs'!$D$38,IF(3=2,'1.Inputs'!$D$39,$E315)))*'1.Inputs'!$D$43*(1+$G315)^(3-1)-'1.Inputs'!$D$44*(1+$G315)^(3-1)-('1.Inputs'!$D$20/'1.Inputs'!$D$27+'1.Inputs'!$D$23/'1.Inputs'!$D$28))))*'1.Inputs'!$D$53</f>
        <v>-259747251.85466129</v>
      </c>
      <c r="AF315" s="36">
        <f ca="1">V315-AF$13-AF$14+MIN(AF$13,MAX(0,((('1.Inputs'!$D$37*12*IF(4=1,'1.Inputs'!$D$38,IF(4=2,'1.Inputs'!$D$39,$E315)))*$F315*(('1.Inputs'!$D$40)+(1-'1.Inputs'!$D$40)*(1+'1.Inputs'!$D$41))*(1+$G315)^(4-1))-(('1.Inputs'!$D$37*12*IF(4=1,'1.Inputs'!$D$38,IF(4=2,'1.Inputs'!$D$39,$E315)))/(1-'1.Inputs'!$D$42)*$D315*(1+$G315)^(4-1))-('1.Inputs'!$D$37*12*IF(4=1,'1.Inputs'!$D$38,IF(4=2,'1.Inputs'!$D$39,$E315)))*'1.Inputs'!$D$43*(1+$G315)^(4-1)-'1.Inputs'!$D$44*(1+$G315)^(4-1)-('1.Inputs'!$D$20/'1.Inputs'!$D$27+'1.Inputs'!$D$23/'1.Inputs'!$D$28))))*'1.Inputs'!$D$53</f>
        <v>-10914949.877221584</v>
      </c>
      <c r="AG315" s="36">
        <f ca="1">W315-AG$13-AG$14+MIN(AG$13,MAX(0,((('1.Inputs'!$D$37*12*IF(5=1,'1.Inputs'!$D$38,IF(5=2,'1.Inputs'!$D$39,$E315)))*$F315*(('1.Inputs'!$D$40)+(1-'1.Inputs'!$D$40)*(1+'1.Inputs'!$D$41))*(1+$G315)^(5-1))-(('1.Inputs'!$D$37*12*IF(5=1,'1.Inputs'!$D$38,IF(5=2,'1.Inputs'!$D$39,$E315)))/(1-'1.Inputs'!$D$42)*$D315*(1+$G315)^(5-1))-('1.Inputs'!$D$37*12*IF(5=1,'1.Inputs'!$D$38,IF(5=2,'1.Inputs'!$D$39,$E315)))*'1.Inputs'!$D$43*(1+$G315)^(5-1)-'1.Inputs'!$D$44*(1+$G315)^(5-1)-('1.Inputs'!$D$20/'1.Inputs'!$D$27+'1.Inputs'!$D$23/'1.Inputs'!$D$28))))*'1.Inputs'!$D$53</f>
        <v>19944821.132298049</v>
      </c>
      <c r="AH315" s="36">
        <f ca="1">X315-AH$13-AH$14+MIN(AH$13,MAX(0,((('1.Inputs'!$D$37*12*IF(6=1,'1.Inputs'!$D$38,IF(6=2,'1.Inputs'!$D$39,$E315)))*$F315*(('1.Inputs'!$D$40)+(1-'1.Inputs'!$D$40)*(1+'1.Inputs'!$D$41))*(1+$G315)^(6-1))-(('1.Inputs'!$D$37*12*IF(6=1,'1.Inputs'!$D$38,IF(6=2,'1.Inputs'!$D$39,$E315)))/(1-'1.Inputs'!$D$42)*$D315*(1+$G315)^(6-1))-('1.Inputs'!$D$37*12*IF(6=1,'1.Inputs'!$D$38,IF(6=2,'1.Inputs'!$D$39,$E315)))*'1.Inputs'!$D$43*(1+$G315)^(6-1)-'1.Inputs'!$D$44*(1+$G315)^(6-1)-('1.Inputs'!$D$20/'1.Inputs'!$D$27+'1.Inputs'!$D$23/'1.Inputs'!$D$28))))*'1.Inputs'!$D$53</f>
        <v>51319470.84973526</v>
      </c>
      <c r="AI315" s="36">
        <f ca="1">Y315-AI$13-AI$14+MIN(AI$13,MAX(0,((('1.Inputs'!$D$37*12*IF(7=1,'1.Inputs'!$D$38,IF(7=2,'1.Inputs'!$D$39,$E315)))*$F315*(('1.Inputs'!$D$40)+(1-'1.Inputs'!$D$40)*(1+'1.Inputs'!$D$41))*(1+$G315)^(7-1))-(('1.Inputs'!$D$37*12*IF(7=1,'1.Inputs'!$D$38,IF(7=2,'1.Inputs'!$D$39,$E315)))/(1-'1.Inputs'!$D$42)*$D315*(1+$G315)^(7-1))-('1.Inputs'!$D$37*12*IF(7=1,'1.Inputs'!$D$38,IF(7=2,'1.Inputs'!$D$39,$E315)))*'1.Inputs'!$D$43*(1+$G315)^(7-1)-'1.Inputs'!$D$44*(1+$G315)^(7-1)-('1.Inputs'!$D$20/'1.Inputs'!$D$27+'1.Inputs'!$D$23/'1.Inputs'!$D$28))))*'1.Inputs'!$D$53</f>
        <v>83231712.202170491</v>
      </c>
      <c r="AJ315" s="36">
        <f ca="1">Z315-AJ$13-AJ$14+MIN(AJ$13,MAX(0,((('1.Inputs'!$D$37*12*IF(8=1,'1.Inputs'!$D$38,IF(8=2,'1.Inputs'!$D$39,$E315)))*$F315*(('1.Inputs'!$D$40)+(1-'1.Inputs'!$D$40)*(1+'1.Inputs'!$D$41))*(1+$G315)^(8-1))-(('1.Inputs'!$D$37*12*IF(8=1,'1.Inputs'!$D$38,IF(8=2,'1.Inputs'!$D$39,$E315)))/(1-'1.Inputs'!$D$42)*$D315*(1+$G315)^(8-1))-('1.Inputs'!$D$37*12*IF(8=1,'1.Inputs'!$D$38,IF(8=2,'1.Inputs'!$D$39,$E315)))*'1.Inputs'!$D$43*(1+$G315)^(8-1)-'1.Inputs'!$D$44*(1+$G315)^(8-1)-('1.Inputs'!$D$20/'1.Inputs'!$D$27+'1.Inputs'!$D$23/'1.Inputs'!$D$28))))*'1.Inputs'!$D$53</f>
        <v>361705260.05568695</v>
      </c>
      <c r="AK315" s="36">
        <f ca="1">AA315-AK$13-AK$14+MIN(AK$13,MAX(0,((('1.Inputs'!$D$37*12*IF(9=1,'1.Inputs'!$D$38,IF(9=2,'1.Inputs'!$D$39,$E315)))*$F315*(('1.Inputs'!$D$40)+(1-'1.Inputs'!$D$40)*(1+'1.Inputs'!$D$41))*(1+$G315)^(9-1))-(('1.Inputs'!$D$37*12*IF(9=1,'1.Inputs'!$D$38,IF(9=2,'1.Inputs'!$D$39,$E315)))/(1-'1.Inputs'!$D$42)*$D315*(1+$G315)^(9-1))-('1.Inputs'!$D$37*12*IF(9=1,'1.Inputs'!$D$38,IF(9=2,'1.Inputs'!$D$39,$E315)))*'1.Inputs'!$D$43*(1+$G315)^(9-1)-'1.Inputs'!$D$44*(1+$G315)^(9-1)-('1.Inputs'!$D$20/'1.Inputs'!$D$27+'1.Inputs'!$D$23/'1.Inputs'!$D$28))))*'1.Inputs'!$D$53</f>
        <v>375576875.41405755</v>
      </c>
      <c r="AL315" s="36">
        <f ca="1">AB315-AL$13-AL$14+MIN(AL$13,MAX(0,((('1.Inputs'!$D$37*12*IF(10=1,'1.Inputs'!$D$38,IF(10=2,'1.Inputs'!$D$39,$E315)))*$F315*(('1.Inputs'!$D$40)+(1-'1.Inputs'!$D$40)*(1+'1.Inputs'!$D$41))*(1+$G315)^(10-1))-(('1.Inputs'!$D$37*12*IF(10=1,'1.Inputs'!$D$38,IF(10=2,'1.Inputs'!$D$39,$E315)))/(1-'1.Inputs'!$D$42)*$D315*(1+$G315)^(10-1))-('1.Inputs'!$D$37*12*IF(10=1,'1.Inputs'!$D$38,IF(10=2,'1.Inputs'!$D$39,$E315)))*'1.Inputs'!$D$43*(1+$G315)^(10-1)-'1.Inputs'!$D$44*(1+$G315)^(10-1)-('1.Inputs'!$D$20/'1.Inputs'!$D$27+'1.Inputs'!$D$23/'1.Inputs'!$D$28))))*'1.Inputs'!$D$53+'1.Inputs'!$D$35</f>
        <v>3810828979.1006079</v>
      </c>
      <c r="AM315" s="48">
        <f ca="1">R315+NPV('1.Inputs'!$D$55,S315:AB315)</f>
        <v>-924309609.44815278</v>
      </c>
      <c r="AN315" s="48">
        <f ca="1">-('1.Inputs'!$D$24*(1-'1.Inputs'!$D$31)+'1.Inputs'!$D$35)+NPV('1.Inputs'!$D$54,AC315:AL315)</f>
        <v>-1883400449.0554013</v>
      </c>
      <c r="AO315" s="36">
        <f t="shared" ca="1" si="37"/>
        <v>-5.9356540390829524</v>
      </c>
      <c r="AP315" s="36">
        <f t="shared" ca="1" si="38"/>
        <v>0.20882303898714105</v>
      </c>
      <c r="AQ315" s="36">
        <f ca="1">'1.Inputs'!$D$35+MIN(SUM($AC315:AC315),SUM($AC315:AD315),SUM($AC315:AE315),SUM($AC315:AF315),SUM($AC315:AG315),SUM($AC315:AH315),SUM($AC315:AI315),SUM($AC315:AJ315),SUM($AC315:AK315),SUM($AC315:AL315))</f>
        <v>-765897151.43236423</v>
      </c>
      <c r="AR315" s="36">
        <f ca="1">IF(AP315&lt;'1.Inputs'!$D$57,1,0)</f>
        <v>1</v>
      </c>
      <c r="AS315" s="36">
        <f t="shared" ca="1" si="39"/>
        <v>1</v>
      </c>
    </row>
    <row r="316" spans="2:45" ht="15" customHeight="1" x14ac:dyDescent="0.25">
      <c r="B316" s="36">
        <v>301</v>
      </c>
      <c r="C316" s="36">
        <f t="shared" ca="1" si="32"/>
        <v>0.55452409602010688</v>
      </c>
      <c r="D316" s="36">
        <f t="shared" ca="1" si="33"/>
        <v>18462.80445502988</v>
      </c>
      <c r="E316" s="47">
        <f t="shared" ca="1" si="34"/>
        <v>0.83527488742802014</v>
      </c>
      <c r="F316" s="36">
        <f t="shared" ca="1" si="35"/>
        <v>29979.854658444063</v>
      </c>
      <c r="G316" s="36">
        <f t="shared" ca="1" si="36"/>
        <v>5.4022553818299367E-2</v>
      </c>
      <c r="H316" s="36">
        <f ca="1">((('1.Inputs'!$D$37*12*IF(1=1,'1.Inputs'!$D$38,IF(1=2,'1.Inputs'!$D$39,$E316)))*$F316*(('1.Inputs'!$D$40)+(1-'1.Inputs'!$D$40)*(1+'1.Inputs'!$D$41))*(1+$G316)^(1-1))*'1.Inputs'!$D$47+(('1.Inputs'!$D$37*12*IF(1=1,'1.Inputs'!$D$38,IF(1=2,'1.Inputs'!$D$39,$E316)))/(1-'1.Inputs'!$D$42)*$D316*(1+$G316)^(1-1))*('1.Inputs'!$D$48-'1.Inputs'!$D$49))/'1.Inputs'!$D$51</f>
        <v>793120776.69198442</v>
      </c>
      <c r="I316" s="36">
        <f ca="1">((('1.Inputs'!$D$37*12*IF(2=1,'1.Inputs'!$D$38,IF(2=2,'1.Inputs'!$D$39,$E316)))*$F316*(('1.Inputs'!$D$40)+(1-'1.Inputs'!$D$40)*(1+'1.Inputs'!$D$41))*(1+$G316)^(2-1))*'1.Inputs'!$D$47+(('1.Inputs'!$D$37*12*IF(2=1,'1.Inputs'!$D$38,IF(2=2,'1.Inputs'!$D$39,$E316)))/(1-'1.Inputs'!$D$42)*$D316*(1+$G316)^(2-1))*('1.Inputs'!$D$48-'1.Inputs'!$D$49))/'1.Inputs'!$D$51</f>
        <v>1170354061.149334</v>
      </c>
      <c r="J316" s="36">
        <f ca="1">((('1.Inputs'!$D$37*12*IF(3=1,'1.Inputs'!$D$38,IF(3=2,'1.Inputs'!$D$39,$E316)))*$F316*(('1.Inputs'!$D$40)+(1-'1.Inputs'!$D$40)*(1+'1.Inputs'!$D$41))*(1+$G316)^(3-1))*'1.Inputs'!$D$47+(('1.Inputs'!$D$37*12*IF(3=1,'1.Inputs'!$D$38,IF(3=2,'1.Inputs'!$D$39,$E316)))/(1-'1.Inputs'!$D$42)*$D316*(1+$G316)^(3-1))*('1.Inputs'!$D$48-'1.Inputs'!$D$49))/'1.Inputs'!$D$51</f>
        <v>1471968631.1636512</v>
      </c>
      <c r="K316" s="36">
        <f ca="1">((('1.Inputs'!$D$37*12*IF(4=1,'1.Inputs'!$D$38,IF(4=2,'1.Inputs'!$D$39,$E316)))*$F316*(('1.Inputs'!$D$40)+(1-'1.Inputs'!$D$40)*(1+'1.Inputs'!$D$41))*(1+$G316)^(4-1))*'1.Inputs'!$D$47+(('1.Inputs'!$D$37*12*IF(4=1,'1.Inputs'!$D$38,IF(4=2,'1.Inputs'!$D$39,$E316)))/(1-'1.Inputs'!$D$42)*$D316*(1+$G316)^(4-1))*('1.Inputs'!$D$48-'1.Inputs'!$D$49))/'1.Inputs'!$D$51</f>
        <v>1551488135.7595382</v>
      </c>
      <c r="L316" s="36">
        <f ca="1">((('1.Inputs'!$D$37*12*IF(5=1,'1.Inputs'!$D$38,IF(5=2,'1.Inputs'!$D$39,$E316)))*$F316*(('1.Inputs'!$D$40)+(1-'1.Inputs'!$D$40)*(1+'1.Inputs'!$D$41))*(1+$G316)^(5-1))*'1.Inputs'!$D$47+(('1.Inputs'!$D$37*12*IF(5=1,'1.Inputs'!$D$38,IF(5=2,'1.Inputs'!$D$39,$E316)))/(1-'1.Inputs'!$D$42)*$D316*(1+$G316)^(5-1))*('1.Inputs'!$D$48-'1.Inputs'!$D$49))/'1.Inputs'!$D$51</f>
        <v>1635303487.0720608</v>
      </c>
      <c r="M316" s="36">
        <f ca="1">((('1.Inputs'!$D$37*12*IF(6=1,'1.Inputs'!$D$38,IF(6=2,'1.Inputs'!$D$39,$E316)))*$F316*(('1.Inputs'!$D$40)+(1-'1.Inputs'!$D$40)*(1+'1.Inputs'!$D$41))*(1+$G316)^(6-1))*'1.Inputs'!$D$47+(('1.Inputs'!$D$37*12*IF(6=1,'1.Inputs'!$D$38,IF(6=2,'1.Inputs'!$D$39,$E316)))/(1-'1.Inputs'!$D$42)*$D316*(1+$G316)^(6-1))*('1.Inputs'!$D$48-'1.Inputs'!$D$49))/'1.Inputs'!$D$51</f>
        <v>1723646757.7116637</v>
      </c>
      <c r="N316" s="36">
        <f ca="1">((('1.Inputs'!$D$37*12*IF(7=1,'1.Inputs'!$D$38,IF(7=2,'1.Inputs'!$D$39,$E316)))*$F316*(('1.Inputs'!$D$40)+(1-'1.Inputs'!$D$40)*(1+'1.Inputs'!$D$41))*(1+$G316)^(7-1))*'1.Inputs'!$D$47+(('1.Inputs'!$D$37*12*IF(7=1,'1.Inputs'!$D$38,IF(7=2,'1.Inputs'!$D$39,$E316)))/(1-'1.Inputs'!$D$42)*$D316*(1+$G316)^(7-1))*('1.Inputs'!$D$48-'1.Inputs'!$D$49))/'1.Inputs'!$D$51</f>
        <v>1816762557.4438796</v>
      </c>
      <c r="O316" s="36">
        <f ca="1">((('1.Inputs'!$D$37*12*IF(8=1,'1.Inputs'!$D$38,IF(8=2,'1.Inputs'!$D$39,$E316)))*$F316*(('1.Inputs'!$D$40)+(1-'1.Inputs'!$D$40)*(1+'1.Inputs'!$D$41))*(1+$G316)^(8-1))*'1.Inputs'!$D$47+(('1.Inputs'!$D$37*12*IF(8=1,'1.Inputs'!$D$38,IF(8=2,'1.Inputs'!$D$39,$E316)))/(1-'1.Inputs'!$D$42)*$D316*(1+$G316)^(8-1))*('1.Inputs'!$D$48-'1.Inputs'!$D$49))/'1.Inputs'!$D$51</f>
        <v>1914908710.4784632</v>
      </c>
      <c r="P316" s="36">
        <f ca="1">((('1.Inputs'!$D$37*12*IF(9=1,'1.Inputs'!$D$38,IF(9=2,'1.Inputs'!$D$39,$E316)))*$F316*(('1.Inputs'!$D$40)+(1-'1.Inputs'!$D$40)*(1+'1.Inputs'!$D$41))*(1+$G316)^(9-1))*'1.Inputs'!$D$47+(('1.Inputs'!$D$37*12*IF(9=1,'1.Inputs'!$D$38,IF(9=2,'1.Inputs'!$D$39,$E316)))/(1-'1.Inputs'!$D$42)*$D316*(1+$G316)^(9-1))*('1.Inputs'!$D$48-'1.Inputs'!$D$49))/'1.Inputs'!$D$51</f>
        <v>2018356969.3474164</v>
      </c>
      <c r="Q316" s="36">
        <f ca="1">((('1.Inputs'!$D$37*12*IF(10=1,'1.Inputs'!$D$38,IF(10=2,'1.Inputs'!$D$39,$E316)))*$F316*(('1.Inputs'!$D$40)+(1-'1.Inputs'!$D$40)*(1+'1.Inputs'!$D$41))*(1+$G316)^(10-1))*'1.Inputs'!$D$47+(('1.Inputs'!$D$37*12*IF(10=1,'1.Inputs'!$D$38,IF(10=2,'1.Inputs'!$D$39,$E316)))/(1-'1.Inputs'!$D$42)*$D316*(1+$G316)^(10-1))*('1.Inputs'!$D$48-'1.Inputs'!$D$49))/'1.Inputs'!$D$51</f>
        <v>2127393767.3485267</v>
      </c>
      <c r="R316" s="36">
        <f>-'1.Inputs'!$D$24</f>
        <v>-2050000000</v>
      </c>
      <c r="S316" s="36">
        <f ca="1">((('1.Inputs'!$D$37*12*IF(1=1,'1.Inputs'!$D$38,IF(1=2,'1.Inputs'!$D$39,$E316)))*$F316*(('1.Inputs'!$D$40)+(1-'1.Inputs'!$D$40)*(1+'1.Inputs'!$D$41))*(1+$G316)^(1-1))-(('1.Inputs'!$D$37*12*IF(1=1,'1.Inputs'!$D$38,IF(1=2,'1.Inputs'!$D$39,$E316)))/(1-'1.Inputs'!$D$42)*$D316*(1+$G316)^(1-1))-('1.Inputs'!$D$37*12*IF(1=1,'1.Inputs'!$D$38,IF(1=2,'1.Inputs'!$D$39,$E316)))*'1.Inputs'!$D$43*(1+$G316)^(1-1)-'1.Inputs'!$D$44*(1+$G316)^(1-1)-('1.Inputs'!$D$20/'1.Inputs'!$D$27+'1.Inputs'!$D$23/'1.Inputs'!$D$28))-MAX(0,((('1.Inputs'!$D$37*12*IF(1=1,'1.Inputs'!$D$38,IF(1=2,'1.Inputs'!$D$39,$E316)))*$F316*(('1.Inputs'!$D$40)+(1-'1.Inputs'!$D$40)*(1+'1.Inputs'!$D$41))*(1+$G316)^(1-1))-(('1.Inputs'!$D$37*12*IF(1=1,'1.Inputs'!$D$38,IF(1=2,'1.Inputs'!$D$39,$E316)))/(1-'1.Inputs'!$D$42)*$D316*(1+$G316)^(1-1))-('1.Inputs'!$D$37*12*IF(1=1,'1.Inputs'!$D$38,IF(1=2,'1.Inputs'!$D$39,$E316)))*'1.Inputs'!$D$43*(1+$G316)^(1-1)-'1.Inputs'!$D$44*(1+$G316)^(1-1)-('1.Inputs'!$D$20/'1.Inputs'!$D$27+'1.Inputs'!$D$23/'1.Inputs'!$D$28)))*'1.Inputs'!$D$53+('1.Inputs'!$D$20/'1.Inputs'!$D$27+'1.Inputs'!$D$23/'1.Inputs'!$D$28)-H316</f>
        <v>-526572228.52667594</v>
      </c>
      <c r="T316" s="36">
        <f ca="1">((('1.Inputs'!$D$37*12*IF(2=1,'1.Inputs'!$D$38,IF(2=2,'1.Inputs'!$D$39,$E316)))*$F316*(('1.Inputs'!$D$40)+(1-'1.Inputs'!$D$40)*(1+'1.Inputs'!$D$41))*(1+$G316)^(2-1))-(('1.Inputs'!$D$37*12*IF(2=1,'1.Inputs'!$D$38,IF(2=2,'1.Inputs'!$D$39,$E316)))/(1-'1.Inputs'!$D$42)*$D316*(1+$G316)^(2-1))-('1.Inputs'!$D$37*12*IF(2=1,'1.Inputs'!$D$38,IF(2=2,'1.Inputs'!$D$39,$E316)))*'1.Inputs'!$D$43*(1+$G316)^(2-1)-'1.Inputs'!$D$44*(1+$G316)^(2-1)-('1.Inputs'!$D$20/'1.Inputs'!$D$27+'1.Inputs'!$D$23/'1.Inputs'!$D$28))-MAX(0,((('1.Inputs'!$D$37*12*IF(2=1,'1.Inputs'!$D$38,IF(2=2,'1.Inputs'!$D$39,$E316)))*$F316*(('1.Inputs'!$D$40)+(1-'1.Inputs'!$D$40)*(1+'1.Inputs'!$D$41))*(1+$G316)^(2-1))-(('1.Inputs'!$D$37*12*IF(2=1,'1.Inputs'!$D$38,IF(2=2,'1.Inputs'!$D$39,$E316)))/(1-'1.Inputs'!$D$42)*$D316*(1+$G316)^(2-1))-('1.Inputs'!$D$37*12*IF(2=1,'1.Inputs'!$D$38,IF(2=2,'1.Inputs'!$D$39,$E316)))*'1.Inputs'!$D$43*(1+$G316)^(2-1)-'1.Inputs'!$D$44*(1+$G316)^(2-1)-('1.Inputs'!$D$20/'1.Inputs'!$D$27+'1.Inputs'!$D$23/'1.Inputs'!$D$28)))*'1.Inputs'!$D$53+('1.Inputs'!$D$20/'1.Inputs'!$D$27+'1.Inputs'!$D$23/'1.Inputs'!$D$28)-(I316-H316)</f>
        <v>240261855.23631346</v>
      </c>
      <c r="U316" s="36">
        <f ca="1">((('1.Inputs'!$D$37*12*IF(3=1,'1.Inputs'!$D$38,IF(3=2,'1.Inputs'!$D$39,$E316)))*$F316*(('1.Inputs'!$D$40)+(1-'1.Inputs'!$D$40)*(1+'1.Inputs'!$D$41))*(1+$G316)^(3-1))-(('1.Inputs'!$D$37*12*IF(3=1,'1.Inputs'!$D$38,IF(3=2,'1.Inputs'!$D$39,$E316)))/(1-'1.Inputs'!$D$42)*$D316*(1+$G316)^(3-1))-('1.Inputs'!$D$37*12*IF(3=1,'1.Inputs'!$D$38,IF(3=2,'1.Inputs'!$D$39,$E316)))*'1.Inputs'!$D$43*(1+$G316)^(3-1)-'1.Inputs'!$D$44*(1+$G316)^(3-1)-('1.Inputs'!$D$20/'1.Inputs'!$D$27+'1.Inputs'!$D$23/'1.Inputs'!$D$28))-MAX(0,((('1.Inputs'!$D$37*12*IF(3=1,'1.Inputs'!$D$38,IF(3=2,'1.Inputs'!$D$39,$E316)))*$F316*(('1.Inputs'!$D$40)+(1-'1.Inputs'!$D$40)*(1+'1.Inputs'!$D$41))*(1+$G316)^(3-1))-(('1.Inputs'!$D$37*12*IF(3=1,'1.Inputs'!$D$38,IF(3=2,'1.Inputs'!$D$39,$E316)))/(1-'1.Inputs'!$D$42)*$D316*(1+$G316)^(3-1))-('1.Inputs'!$D$37*12*IF(3=1,'1.Inputs'!$D$38,IF(3=2,'1.Inputs'!$D$39,$E316)))*'1.Inputs'!$D$43*(1+$G316)^(3-1)-'1.Inputs'!$D$44*(1+$G316)^(3-1)-('1.Inputs'!$D$20/'1.Inputs'!$D$27+'1.Inputs'!$D$23/'1.Inputs'!$D$28)))*'1.Inputs'!$D$53+('1.Inputs'!$D$20/'1.Inputs'!$D$27+'1.Inputs'!$D$23/'1.Inputs'!$D$28)-(J316-I316)</f>
        <v>588435436.42933798</v>
      </c>
      <c r="V316" s="36">
        <f ca="1">((('1.Inputs'!$D$37*12*IF(4=1,'1.Inputs'!$D$38,IF(4=2,'1.Inputs'!$D$39,$E316)))*$F316*(('1.Inputs'!$D$40)+(1-'1.Inputs'!$D$40)*(1+'1.Inputs'!$D$41))*(1+$G316)^(4-1))-(('1.Inputs'!$D$37*12*IF(4=1,'1.Inputs'!$D$38,IF(4=2,'1.Inputs'!$D$39,$E316)))/(1-'1.Inputs'!$D$42)*$D316*(1+$G316)^(4-1))-('1.Inputs'!$D$37*12*IF(4=1,'1.Inputs'!$D$38,IF(4=2,'1.Inputs'!$D$39,$E316)))*'1.Inputs'!$D$43*(1+$G316)^(4-1)-'1.Inputs'!$D$44*(1+$G316)^(4-1)-('1.Inputs'!$D$20/'1.Inputs'!$D$27+'1.Inputs'!$D$23/'1.Inputs'!$D$28))-MAX(0,((('1.Inputs'!$D$37*12*IF(4=1,'1.Inputs'!$D$38,IF(4=2,'1.Inputs'!$D$39,$E316)))*$F316*(('1.Inputs'!$D$40)+(1-'1.Inputs'!$D$40)*(1+'1.Inputs'!$D$41))*(1+$G316)^(4-1))-(('1.Inputs'!$D$37*12*IF(4=1,'1.Inputs'!$D$38,IF(4=2,'1.Inputs'!$D$39,$E316)))/(1-'1.Inputs'!$D$42)*$D316*(1+$G316)^(4-1))-('1.Inputs'!$D$37*12*IF(4=1,'1.Inputs'!$D$38,IF(4=2,'1.Inputs'!$D$39,$E316)))*'1.Inputs'!$D$43*(1+$G316)^(4-1)-'1.Inputs'!$D$44*(1+$G316)^(4-1)-('1.Inputs'!$D$20/'1.Inputs'!$D$27+'1.Inputs'!$D$23/'1.Inputs'!$D$28)))*'1.Inputs'!$D$53+('1.Inputs'!$D$20/'1.Inputs'!$D$27+'1.Inputs'!$D$23/'1.Inputs'!$D$28)-(K316-J316)</f>
        <v>856060710.55393386</v>
      </c>
      <c r="W316" s="36">
        <f ca="1">((('1.Inputs'!$D$37*12*IF(5=1,'1.Inputs'!$D$38,IF(5=2,'1.Inputs'!$D$39,$E316)))*$F316*(('1.Inputs'!$D$40)+(1-'1.Inputs'!$D$40)*(1+'1.Inputs'!$D$41))*(1+$G316)^(5-1))-(('1.Inputs'!$D$37*12*IF(5=1,'1.Inputs'!$D$38,IF(5=2,'1.Inputs'!$D$39,$E316)))/(1-'1.Inputs'!$D$42)*$D316*(1+$G316)^(5-1))-('1.Inputs'!$D$37*12*IF(5=1,'1.Inputs'!$D$38,IF(5=2,'1.Inputs'!$D$39,$E316)))*'1.Inputs'!$D$43*(1+$G316)^(5-1)-'1.Inputs'!$D$44*(1+$G316)^(5-1)-('1.Inputs'!$D$20/'1.Inputs'!$D$27+'1.Inputs'!$D$23/'1.Inputs'!$D$28))-MAX(0,((('1.Inputs'!$D$37*12*IF(5=1,'1.Inputs'!$D$38,IF(5=2,'1.Inputs'!$D$39,$E316)))*$F316*(('1.Inputs'!$D$40)+(1-'1.Inputs'!$D$40)*(1+'1.Inputs'!$D$41))*(1+$G316)^(5-1))-(('1.Inputs'!$D$37*12*IF(5=1,'1.Inputs'!$D$38,IF(5=2,'1.Inputs'!$D$39,$E316)))/(1-'1.Inputs'!$D$42)*$D316*(1+$G316)^(5-1))-('1.Inputs'!$D$37*12*IF(5=1,'1.Inputs'!$D$38,IF(5=2,'1.Inputs'!$D$39,$E316)))*'1.Inputs'!$D$43*(1+$G316)^(5-1)-'1.Inputs'!$D$44*(1+$G316)^(5-1)-('1.Inputs'!$D$20/'1.Inputs'!$D$27+'1.Inputs'!$D$23/'1.Inputs'!$D$28)))*'1.Inputs'!$D$53+('1.Inputs'!$D$20/'1.Inputs'!$D$27+'1.Inputs'!$D$23/'1.Inputs'!$D$28)-(L316-K316)</f>
        <v>899754730.6936506</v>
      </c>
      <c r="X316" s="36">
        <f ca="1">((('1.Inputs'!$D$37*12*IF(6=1,'1.Inputs'!$D$38,IF(6=2,'1.Inputs'!$D$39,$E316)))*$F316*(('1.Inputs'!$D$40)+(1-'1.Inputs'!$D$40)*(1+'1.Inputs'!$D$41))*(1+$G316)^(6-1))-(('1.Inputs'!$D$37*12*IF(6=1,'1.Inputs'!$D$38,IF(6=2,'1.Inputs'!$D$39,$E316)))/(1-'1.Inputs'!$D$42)*$D316*(1+$G316)^(6-1))-('1.Inputs'!$D$37*12*IF(6=1,'1.Inputs'!$D$38,IF(6=2,'1.Inputs'!$D$39,$E316)))*'1.Inputs'!$D$43*(1+$G316)^(6-1)-'1.Inputs'!$D$44*(1+$G316)^(6-1)-('1.Inputs'!$D$20/'1.Inputs'!$D$27+'1.Inputs'!$D$23/'1.Inputs'!$D$28))-MAX(0,((('1.Inputs'!$D$37*12*IF(6=1,'1.Inputs'!$D$38,IF(6=2,'1.Inputs'!$D$39,$E316)))*$F316*(('1.Inputs'!$D$40)+(1-'1.Inputs'!$D$40)*(1+'1.Inputs'!$D$41))*(1+$G316)^(6-1))-(('1.Inputs'!$D$37*12*IF(6=1,'1.Inputs'!$D$38,IF(6=2,'1.Inputs'!$D$39,$E316)))/(1-'1.Inputs'!$D$42)*$D316*(1+$G316)^(6-1))-('1.Inputs'!$D$37*12*IF(6=1,'1.Inputs'!$D$38,IF(6=2,'1.Inputs'!$D$39,$E316)))*'1.Inputs'!$D$43*(1+$G316)^(6-1)-'1.Inputs'!$D$44*(1+$G316)^(6-1)-('1.Inputs'!$D$20/'1.Inputs'!$D$27+'1.Inputs'!$D$23/'1.Inputs'!$D$28)))*'1.Inputs'!$D$53+('1.Inputs'!$D$20/'1.Inputs'!$D$27+'1.Inputs'!$D$23/'1.Inputs'!$D$28)-(M316-L316)</f>
        <v>945809213.38790369</v>
      </c>
      <c r="Y316" s="36">
        <f ca="1">((('1.Inputs'!$D$37*12*IF(7=1,'1.Inputs'!$D$38,IF(7=2,'1.Inputs'!$D$39,$E316)))*$F316*(('1.Inputs'!$D$40)+(1-'1.Inputs'!$D$40)*(1+'1.Inputs'!$D$41))*(1+$G316)^(7-1))-(('1.Inputs'!$D$37*12*IF(7=1,'1.Inputs'!$D$38,IF(7=2,'1.Inputs'!$D$39,$E316)))/(1-'1.Inputs'!$D$42)*$D316*(1+$G316)^(7-1))-('1.Inputs'!$D$37*12*IF(7=1,'1.Inputs'!$D$38,IF(7=2,'1.Inputs'!$D$39,$E316)))*'1.Inputs'!$D$43*(1+$G316)^(7-1)-'1.Inputs'!$D$44*(1+$G316)^(7-1)-('1.Inputs'!$D$20/'1.Inputs'!$D$27+'1.Inputs'!$D$23/'1.Inputs'!$D$28))-MAX(0,((('1.Inputs'!$D$37*12*IF(7=1,'1.Inputs'!$D$38,IF(7=2,'1.Inputs'!$D$39,$E316)))*$F316*(('1.Inputs'!$D$40)+(1-'1.Inputs'!$D$40)*(1+'1.Inputs'!$D$41))*(1+$G316)^(7-1))-(('1.Inputs'!$D$37*12*IF(7=1,'1.Inputs'!$D$38,IF(7=2,'1.Inputs'!$D$39,$E316)))/(1-'1.Inputs'!$D$42)*$D316*(1+$G316)^(7-1))-('1.Inputs'!$D$37*12*IF(7=1,'1.Inputs'!$D$38,IF(7=2,'1.Inputs'!$D$39,$E316)))*'1.Inputs'!$D$43*(1+$G316)^(7-1)-'1.Inputs'!$D$44*(1+$G316)^(7-1)-('1.Inputs'!$D$20/'1.Inputs'!$D$27+'1.Inputs'!$D$23/'1.Inputs'!$D$28)))*'1.Inputs'!$D$53+('1.Inputs'!$D$20/'1.Inputs'!$D$27+'1.Inputs'!$D$23/'1.Inputs'!$D$28)-(N316-M316)</f>
        <v>994351676.85208011</v>
      </c>
      <c r="Z316" s="36">
        <f ca="1">((('1.Inputs'!$D$37*12*IF(8=1,'1.Inputs'!$D$38,IF(8=2,'1.Inputs'!$D$39,$E316)))*$F316*(('1.Inputs'!$D$40)+(1-'1.Inputs'!$D$40)*(1+'1.Inputs'!$D$41))*(1+$G316)^(8-1))-(('1.Inputs'!$D$37*12*IF(8=1,'1.Inputs'!$D$38,IF(8=2,'1.Inputs'!$D$39,$E316)))/(1-'1.Inputs'!$D$42)*$D316*(1+$G316)^(8-1))-('1.Inputs'!$D$37*12*IF(8=1,'1.Inputs'!$D$38,IF(8=2,'1.Inputs'!$D$39,$E316)))*'1.Inputs'!$D$43*(1+$G316)^(8-1)-'1.Inputs'!$D$44*(1+$G316)^(8-1)-('1.Inputs'!$D$20/'1.Inputs'!$D$27+'1.Inputs'!$D$23/'1.Inputs'!$D$28))-MAX(0,((('1.Inputs'!$D$37*12*IF(8=1,'1.Inputs'!$D$38,IF(8=2,'1.Inputs'!$D$39,$E316)))*$F316*(('1.Inputs'!$D$40)+(1-'1.Inputs'!$D$40)*(1+'1.Inputs'!$D$41))*(1+$G316)^(8-1))-(('1.Inputs'!$D$37*12*IF(8=1,'1.Inputs'!$D$38,IF(8=2,'1.Inputs'!$D$39,$E316)))/(1-'1.Inputs'!$D$42)*$D316*(1+$G316)^(8-1))-('1.Inputs'!$D$37*12*IF(8=1,'1.Inputs'!$D$38,IF(8=2,'1.Inputs'!$D$39,$E316)))*'1.Inputs'!$D$43*(1+$G316)^(8-1)-'1.Inputs'!$D$44*(1+$G316)^(8-1)-('1.Inputs'!$D$20/'1.Inputs'!$D$27+'1.Inputs'!$D$23/'1.Inputs'!$D$28)))*'1.Inputs'!$D$53+('1.Inputs'!$D$20/'1.Inputs'!$D$27+'1.Inputs'!$D$23/'1.Inputs'!$D$28)-(O316-N316)</f>
        <v>1045516528.1612234</v>
      </c>
      <c r="AA316" s="36">
        <f ca="1">((('1.Inputs'!$D$37*12*IF(9=1,'1.Inputs'!$D$38,IF(9=2,'1.Inputs'!$D$39,$E316)))*$F316*(('1.Inputs'!$D$40)+(1-'1.Inputs'!$D$40)*(1+'1.Inputs'!$D$41))*(1+$G316)^(9-1))-(('1.Inputs'!$D$37*12*IF(9=1,'1.Inputs'!$D$38,IF(9=2,'1.Inputs'!$D$39,$E316)))/(1-'1.Inputs'!$D$42)*$D316*(1+$G316)^(9-1))-('1.Inputs'!$D$37*12*IF(9=1,'1.Inputs'!$D$38,IF(9=2,'1.Inputs'!$D$39,$E316)))*'1.Inputs'!$D$43*(1+$G316)^(9-1)-'1.Inputs'!$D$44*(1+$G316)^(9-1)-('1.Inputs'!$D$20/'1.Inputs'!$D$27+'1.Inputs'!$D$23/'1.Inputs'!$D$28))-MAX(0,((('1.Inputs'!$D$37*12*IF(9=1,'1.Inputs'!$D$38,IF(9=2,'1.Inputs'!$D$39,$E316)))*$F316*(('1.Inputs'!$D$40)+(1-'1.Inputs'!$D$40)*(1+'1.Inputs'!$D$41))*(1+$G316)^(9-1))-(('1.Inputs'!$D$37*12*IF(9=1,'1.Inputs'!$D$38,IF(9=2,'1.Inputs'!$D$39,$E316)))/(1-'1.Inputs'!$D$42)*$D316*(1+$G316)^(9-1))-('1.Inputs'!$D$37*12*IF(9=1,'1.Inputs'!$D$38,IF(9=2,'1.Inputs'!$D$39,$E316)))*'1.Inputs'!$D$43*(1+$G316)^(9-1)-'1.Inputs'!$D$44*(1+$G316)^(9-1)-('1.Inputs'!$D$20/'1.Inputs'!$D$27+'1.Inputs'!$D$23/'1.Inputs'!$D$28)))*'1.Inputs'!$D$53+('1.Inputs'!$D$20/'1.Inputs'!$D$27+'1.Inputs'!$D$23/'1.Inputs'!$D$28)-(P316-O316)</f>
        <v>1099445435.40382</v>
      </c>
      <c r="AB316" s="36">
        <f ca="1">((('1.Inputs'!$D$37*12*IF(10=1,'1.Inputs'!$D$38,IF(10=2,'1.Inputs'!$D$39,$E316)))*$F316*(('1.Inputs'!$D$40)+(1-'1.Inputs'!$D$40)*(1+'1.Inputs'!$D$41))*(1+$G316)^(10-1))-(('1.Inputs'!$D$37*12*IF(10=1,'1.Inputs'!$D$38,IF(10=2,'1.Inputs'!$D$39,$E316)))/(1-'1.Inputs'!$D$42)*$D316*(1+$G316)^(10-1))-('1.Inputs'!$D$37*12*IF(10=1,'1.Inputs'!$D$38,IF(10=2,'1.Inputs'!$D$39,$E316)))*'1.Inputs'!$D$43*(1+$G316)^(10-1)-'1.Inputs'!$D$44*(1+$G316)^(10-1)-('1.Inputs'!$D$20/'1.Inputs'!$D$27+'1.Inputs'!$D$23/'1.Inputs'!$D$28))-MAX(0,((('1.Inputs'!$D$37*12*IF(10=1,'1.Inputs'!$D$38,IF(10=2,'1.Inputs'!$D$39,$E316)))*$F316*(('1.Inputs'!$D$40)+(1-'1.Inputs'!$D$40)*(1+'1.Inputs'!$D$41))*(1+$G316)^(10-1))-(('1.Inputs'!$D$37*12*IF(10=1,'1.Inputs'!$D$38,IF(10=2,'1.Inputs'!$D$39,$E316)))/(1-'1.Inputs'!$D$42)*$D316*(1+$G316)^(10-1))-('1.Inputs'!$D$37*12*IF(10=1,'1.Inputs'!$D$38,IF(10=2,'1.Inputs'!$D$39,$E316)))*'1.Inputs'!$D$43*(1+$G316)^(10-1)-'1.Inputs'!$D$44*(1+$G316)^(10-1)-('1.Inputs'!$D$20/'1.Inputs'!$D$27+'1.Inputs'!$D$23/'1.Inputs'!$D$28)))*'1.Inputs'!$D$53+('1.Inputs'!$D$20/'1.Inputs'!$D$27+'1.Inputs'!$D$23/'1.Inputs'!$D$28)-(Q316-P316)+(('1.Inputs'!$D$20+'1.Inputs'!$D$23-('1.Inputs'!$D$20/'1.Inputs'!$D$27+'1.Inputs'!$D$23/'1.Inputs'!$D$28)*'1.Inputs'!$D$10)*'1.Inputs'!$D$60+'1.Inputs'!$D$19*'1.Inputs'!$D$59+Q316)</f>
        <v>3983681487.2888193</v>
      </c>
      <c r="AC316" s="36">
        <f ca="1">S316-AC$13-AC$14+MIN(AC$13,MAX(0,((('1.Inputs'!$D$37*12*IF(1=1,'1.Inputs'!$D$38,IF(1=2,'1.Inputs'!$D$39,$E316)))*$F316*(('1.Inputs'!$D$40)+(1-'1.Inputs'!$D$40)*(1+'1.Inputs'!$D$41))*(1+$G316)^(1-1))-(('1.Inputs'!$D$37*12*IF(1=1,'1.Inputs'!$D$38,IF(1=2,'1.Inputs'!$D$39,$E316)))/(1-'1.Inputs'!$D$42)*$D316*(1+$G316)^(1-1))-('1.Inputs'!$D$37*12*IF(1=1,'1.Inputs'!$D$38,IF(1=2,'1.Inputs'!$D$39,$E316)))*'1.Inputs'!$D$43*(1+$G316)^(1-1)-'1.Inputs'!$D$44*(1+$G316)^(1-1)-('1.Inputs'!$D$20/'1.Inputs'!$D$27+'1.Inputs'!$D$23/'1.Inputs'!$D$28))))*'1.Inputs'!$D$53</f>
        <v>-622512228.52667594</v>
      </c>
      <c r="AD316" s="36">
        <f ca="1">T316-AD$13-AD$14+MIN(AD$13,MAX(0,((('1.Inputs'!$D$37*12*IF(2=1,'1.Inputs'!$D$38,IF(2=2,'1.Inputs'!$D$39,$E316)))*$F316*(('1.Inputs'!$D$40)+(1-'1.Inputs'!$D$40)*(1+'1.Inputs'!$D$41))*(1+$G316)^(2-1))-(('1.Inputs'!$D$37*12*IF(2=1,'1.Inputs'!$D$38,IF(2=2,'1.Inputs'!$D$39,$E316)))/(1-'1.Inputs'!$D$42)*$D316*(1+$G316)^(2-1))-('1.Inputs'!$D$37*12*IF(2=1,'1.Inputs'!$D$38,IF(2=2,'1.Inputs'!$D$39,$E316)))*'1.Inputs'!$D$43*(1+$G316)^(2-1)-'1.Inputs'!$D$44*(1+$G316)^(2-1)-('1.Inputs'!$D$20/'1.Inputs'!$D$27+'1.Inputs'!$D$23/'1.Inputs'!$D$28))))*'1.Inputs'!$D$53</f>
        <v>144321855.23631346</v>
      </c>
      <c r="AE316" s="36">
        <f ca="1">U316-AE$13-AE$14+MIN(AE$13,MAX(0,((('1.Inputs'!$D$37*12*IF(3=1,'1.Inputs'!$D$38,IF(3=2,'1.Inputs'!$D$39,$E316)))*$F316*(('1.Inputs'!$D$40)+(1-'1.Inputs'!$D$40)*(1+'1.Inputs'!$D$41))*(1+$G316)^(3-1))-(('1.Inputs'!$D$37*12*IF(3=1,'1.Inputs'!$D$38,IF(3=2,'1.Inputs'!$D$39,$E316)))/(1-'1.Inputs'!$D$42)*$D316*(1+$G316)^(3-1))-('1.Inputs'!$D$37*12*IF(3=1,'1.Inputs'!$D$38,IF(3=2,'1.Inputs'!$D$39,$E316)))*'1.Inputs'!$D$43*(1+$G316)^(3-1)-'1.Inputs'!$D$44*(1+$G316)^(3-1)-('1.Inputs'!$D$20/'1.Inputs'!$D$27+'1.Inputs'!$D$23/'1.Inputs'!$D$28))))*'1.Inputs'!$D$53</f>
        <v>246495436.42933798</v>
      </c>
      <c r="AF316" s="36">
        <f ca="1">V316-AF$13-AF$14+MIN(AF$13,MAX(0,((('1.Inputs'!$D$37*12*IF(4=1,'1.Inputs'!$D$38,IF(4=2,'1.Inputs'!$D$39,$E316)))*$F316*(('1.Inputs'!$D$40)+(1-'1.Inputs'!$D$40)*(1+'1.Inputs'!$D$41))*(1+$G316)^(4-1))-(('1.Inputs'!$D$37*12*IF(4=1,'1.Inputs'!$D$38,IF(4=2,'1.Inputs'!$D$39,$E316)))/(1-'1.Inputs'!$D$42)*$D316*(1+$G316)^(4-1))-('1.Inputs'!$D$37*12*IF(4=1,'1.Inputs'!$D$38,IF(4=2,'1.Inputs'!$D$39,$E316)))*'1.Inputs'!$D$43*(1+$G316)^(4-1)-'1.Inputs'!$D$44*(1+$G316)^(4-1)-('1.Inputs'!$D$20/'1.Inputs'!$D$27+'1.Inputs'!$D$23/'1.Inputs'!$D$28))))*'1.Inputs'!$D$53</f>
        <v>533308710.55393386</v>
      </c>
      <c r="AG316" s="36">
        <f ca="1">W316-AG$13-AG$14+MIN(AG$13,MAX(0,((('1.Inputs'!$D$37*12*IF(5=1,'1.Inputs'!$D$38,IF(5=2,'1.Inputs'!$D$39,$E316)))*$F316*(('1.Inputs'!$D$40)+(1-'1.Inputs'!$D$40)*(1+'1.Inputs'!$D$41))*(1+$G316)^(5-1))-(('1.Inputs'!$D$37*12*IF(5=1,'1.Inputs'!$D$38,IF(5=2,'1.Inputs'!$D$39,$E316)))/(1-'1.Inputs'!$D$42)*$D316*(1+$G316)^(5-1))-('1.Inputs'!$D$37*12*IF(5=1,'1.Inputs'!$D$38,IF(5=2,'1.Inputs'!$D$39,$E316)))*'1.Inputs'!$D$43*(1+$G316)^(5-1)-'1.Inputs'!$D$44*(1+$G316)^(5-1)-('1.Inputs'!$D$20/'1.Inputs'!$D$27+'1.Inputs'!$D$23/'1.Inputs'!$D$28))))*'1.Inputs'!$D$53</f>
        <v>596190730.6936506</v>
      </c>
      <c r="AH316" s="36">
        <f ca="1">X316-AH$13-AH$14+MIN(AH$13,MAX(0,((('1.Inputs'!$D$37*12*IF(6=1,'1.Inputs'!$D$38,IF(6=2,'1.Inputs'!$D$39,$E316)))*$F316*(('1.Inputs'!$D$40)+(1-'1.Inputs'!$D$40)*(1+'1.Inputs'!$D$41))*(1+$G316)^(6-1))-(('1.Inputs'!$D$37*12*IF(6=1,'1.Inputs'!$D$38,IF(6=2,'1.Inputs'!$D$39,$E316)))/(1-'1.Inputs'!$D$42)*$D316*(1+$G316)^(6-1))-('1.Inputs'!$D$37*12*IF(6=1,'1.Inputs'!$D$38,IF(6=2,'1.Inputs'!$D$39,$E316)))*'1.Inputs'!$D$43*(1+$G316)^(6-1)-'1.Inputs'!$D$44*(1+$G316)^(6-1)-('1.Inputs'!$D$20/'1.Inputs'!$D$27+'1.Inputs'!$D$23/'1.Inputs'!$D$28))))*'1.Inputs'!$D$53</f>
        <v>661433213.38790369</v>
      </c>
      <c r="AI316" s="36">
        <f ca="1">Y316-AI$13-AI$14+MIN(AI$13,MAX(0,((('1.Inputs'!$D$37*12*IF(7=1,'1.Inputs'!$D$38,IF(7=2,'1.Inputs'!$D$39,$E316)))*$F316*(('1.Inputs'!$D$40)+(1-'1.Inputs'!$D$40)*(1+'1.Inputs'!$D$41))*(1+$G316)^(7-1))-(('1.Inputs'!$D$37*12*IF(7=1,'1.Inputs'!$D$38,IF(7=2,'1.Inputs'!$D$39,$E316)))/(1-'1.Inputs'!$D$42)*$D316*(1+$G316)^(7-1))-('1.Inputs'!$D$37*12*IF(7=1,'1.Inputs'!$D$38,IF(7=2,'1.Inputs'!$D$39,$E316)))*'1.Inputs'!$D$43*(1+$G316)^(7-1)-'1.Inputs'!$D$44*(1+$G316)^(7-1)-('1.Inputs'!$D$20/'1.Inputs'!$D$27+'1.Inputs'!$D$23/'1.Inputs'!$D$28))))*'1.Inputs'!$D$53</f>
        <v>729163676.85208011</v>
      </c>
      <c r="AJ316" s="36">
        <f ca="1">Z316-AJ$13-AJ$14+MIN(AJ$13,MAX(0,((('1.Inputs'!$D$37*12*IF(8=1,'1.Inputs'!$D$38,IF(8=2,'1.Inputs'!$D$39,$E316)))*$F316*(('1.Inputs'!$D$40)+(1-'1.Inputs'!$D$40)*(1+'1.Inputs'!$D$41))*(1+$G316)^(8-1))-(('1.Inputs'!$D$37*12*IF(8=1,'1.Inputs'!$D$38,IF(8=2,'1.Inputs'!$D$39,$E316)))/(1-'1.Inputs'!$D$42)*$D316*(1+$G316)^(8-1))-('1.Inputs'!$D$37*12*IF(8=1,'1.Inputs'!$D$38,IF(8=2,'1.Inputs'!$D$39,$E316)))*'1.Inputs'!$D$43*(1+$G316)^(8-1)-'1.Inputs'!$D$44*(1+$G316)^(8-1)-('1.Inputs'!$D$20/'1.Inputs'!$D$27+'1.Inputs'!$D$23/'1.Inputs'!$D$28))))*'1.Inputs'!$D$53</f>
        <v>1045516528.1612234</v>
      </c>
      <c r="AK316" s="36">
        <f ca="1">AA316-AK$13-AK$14+MIN(AK$13,MAX(0,((('1.Inputs'!$D$37*12*IF(9=1,'1.Inputs'!$D$38,IF(9=2,'1.Inputs'!$D$39,$E316)))*$F316*(('1.Inputs'!$D$40)+(1-'1.Inputs'!$D$40)*(1+'1.Inputs'!$D$41))*(1+$G316)^(9-1))-(('1.Inputs'!$D$37*12*IF(9=1,'1.Inputs'!$D$38,IF(9=2,'1.Inputs'!$D$39,$E316)))/(1-'1.Inputs'!$D$42)*$D316*(1+$G316)^(9-1))-('1.Inputs'!$D$37*12*IF(9=1,'1.Inputs'!$D$38,IF(9=2,'1.Inputs'!$D$39,$E316)))*'1.Inputs'!$D$43*(1+$G316)^(9-1)-'1.Inputs'!$D$44*(1+$G316)^(9-1)-('1.Inputs'!$D$20/'1.Inputs'!$D$27+'1.Inputs'!$D$23/'1.Inputs'!$D$28))))*'1.Inputs'!$D$53</f>
        <v>1099445435.40382</v>
      </c>
      <c r="AL316" s="36">
        <f ca="1">AB316-AL$13-AL$14+MIN(AL$13,MAX(0,((('1.Inputs'!$D$37*12*IF(10=1,'1.Inputs'!$D$38,IF(10=2,'1.Inputs'!$D$39,$E316)))*$F316*(('1.Inputs'!$D$40)+(1-'1.Inputs'!$D$40)*(1+'1.Inputs'!$D$41))*(1+$G316)^(10-1))-(('1.Inputs'!$D$37*12*IF(10=1,'1.Inputs'!$D$38,IF(10=2,'1.Inputs'!$D$39,$E316)))/(1-'1.Inputs'!$D$42)*$D316*(1+$G316)^(10-1))-('1.Inputs'!$D$37*12*IF(10=1,'1.Inputs'!$D$38,IF(10=2,'1.Inputs'!$D$39,$E316)))*'1.Inputs'!$D$43*(1+$G316)^(10-1)-'1.Inputs'!$D$44*(1+$G316)^(10-1)-('1.Inputs'!$D$20/'1.Inputs'!$D$27+'1.Inputs'!$D$23/'1.Inputs'!$D$28))))*'1.Inputs'!$D$53+'1.Inputs'!$D$35</f>
        <v>4783681487.2888193</v>
      </c>
      <c r="AM316" s="48">
        <f ca="1">R316+NPV('1.Inputs'!$D$55,S316:AB316)</f>
        <v>2209274504.7978334</v>
      </c>
      <c r="AN316" s="48">
        <f ca="1">-('1.Inputs'!$D$24*(1-'1.Inputs'!$D$31)+'1.Inputs'!$D$35)+NPV('1.Inputs'!$D$54,AC316:AL316)</f>
        <v>555730822.21221495</v>
      </c>
      <c r="AO316" s="36">
        <f t="shared" ca="1" si="37"/>
        <v>-3.5675625238934683</v>
      </c>
      <c r="AP316" s="36">
        <f t="shared" ca="1" si="38"/>
        <v>1.4950087307655944</v>
      </c>
      <c r="AQ316" s="36">
        <f ca="1">'1.Inputs'!$D$35+MIN(SUM($AC316:AC316),SUM($AC316:AD316),SUM($AC316:AE316),SUM($AC316:AF316),SUM($AC316:AG316),SUM($AC316:AH316),SUM($AC316:AI316),SUM($AC316:AJ316),SUM($AC316:AK316),SUM($AC316:AL316))</f>
        <v>177487771.47332406</v>
      </c>
      <c r="AR316" s="36">
        <f ca="1">IF(AP316&lt;'1.Inputs'!$D$57,1,0)</f>
        <v>0</v>
      </c>
      <c r="AS316" s="36">
        <f t="shared" ca="1" si="39"/>
        <v>0</v>
      </c>
    </row>
    <row r="317" spans="2:45" ht="15" customHeight="1" x14ac:dyDescent="0.25">
      <c r="B317" s="36">
        <v>302</v>
      </c>
      <c r="C317" s="36">
        <f t="shared" ca="1" si="32"/>
        <v>0.82263640706365371</v>
      </c>
      <c r="D317" s="36">
        <f t="shared" ca="1" si="33"/>
        <v>20269.92853381926</v>
      </c>
      <c r="E317" s="47">
        <f t="shared" ca="1" si="34"/>
        <v>0.8677372089224108</v>
      </c>
      <c r="F317" s="36">
        <f t="shared" ca="1" si="35"/>
        <v>30153.068887933307</v>
      </c>
      <c r="G317" s="36">
        <f t="shared" ca="1" si="36"/>
        <v>4.3068728579107325E-2</v>
      </c>
      <c r="H317" s="36">
        <f ca="1">((('1.Inputs'!$D$37*12*IF(1=1,'1.Inputs'!$D$38,IF(1=2,'1.Inputs'!$D$39,$E317)))*$F317*(('1.Inputs'!$D$40)+(1-'1.Inputs'!$D$40)*(1+'1.Inputs'!$D$41))*(1+$G317)^(1-1))*'1.Inputs'!$D$47+(('1.Inputs'!$D$37*12*IF(1=1,'1.Inputs'!$D$38,IF(1=2,'1.Inputs'!$D$39,$E317)))/(1-'1.Inputs'!$D$42)*$D317*(1+$G317)^(1-1))*('1.Inputs'!$D$48-'1.Inputs'!$D$49))/'1.Inputs'!$D$51</f>
        <v>808071788.96230114</v>
      </c>
      <c r="I317" s="36">
        <f ca="1">((('1.Inputs'!$D$37*12*IF(2=1,'1.Inputs'!$D$38,IF(2=2,'1.Inputs'!$D$39,$E317)))*$F317*(('1.Inputs'!$D$40)+(1-'1.Inputs'!$D$40)*(1+'1.Inputs'!$D$41))*(1+$G317)^(2-1))*'1.Inputs'!$D$47+(('1.Inputs'!$D$37*12*IF(2=1,'1.Inputs'!$D$38,IF(2=2,'1.Inputs'!$D$39,$E317)))/(1-'1.Inputs'!$D$42)*$D317*(1+$G317)^(2-1))*('1.Inputs'!$D$48-'1.Inputs'!$D$49))/'1.Inputs'!$D$51</f>
        <v>1180024178.918973</v>
      </c>
      <c r="J317" s="36">
        <f ca="1">((('1.Inputs'!$D$37*12*IF(3=1,'1.Inputs'!$D$38,IF(3=2,'1.Inputs'!$D$39,$E317)))*$F317*(('1.Inputs'!$D$40)+(1-'1.Inputs'!$D$40)*(1+'1.Inputs'!$D$41))*(1+$G317)^(3-1))*'1.Inputs'!$D$47+(('1.Inputs'!$D$37*12*IF(3=1,'1.Inputs'!$D$38,IF(3=2,'1.Inputs'!$D$39,$E317)))/(1-'1.Inputs'!$D$42)*$D317*(1+$G317)^(3-1))*('1.Inputs'!$D$48-'1.Inputs'!$D$49))/'1.Inputs'!$D$51</f>
        <v>1525787357.6102197</v>
      </c>
      <c r="K317" s="36">
        <f ca="1">((('1.Inputs'!$D$37*12*IF(4=1,'1.Inputs'!$D$38,IF(4=2,'1.Inputs'!$D$39,$E317)))*$F317*(('1.Inputs'!$D$40)+(1-'1.Inputs'!$D$40)*(1+'1.Inputs'!$D$41))*(1+$G317)^(4-1))*'1.Inputs'!$D$47+(('1.Inputs'!$D$37*12*IF(4=1,'1.Inputs'!$D$38,IF(4=2,'1.Inputs'!$D$39,$E317)))/(1-'1.Inputs'!$D$42)*$D317*(1+$G317)^(4-1))*('1.Inputs'!$D$48-'1.Inputs'!$D$49))/'1.Inputs'!$D$51</f>
        <v>1591501079.1845679</v>
      </c>
      <c r="L317" s="36">
        <f ca="1">((('1.Inputs'!$D$37*12*IF(5=1,'1.Inputs'!$D$38,IF(5=2,'1.Inputs'!$D$39,$E317)))*$F317*(('1.Inputs'!$D$40)+(1-'1.Inputs'!$D$40)*(1+'1.Inputs'!$D$41))*(1+$G317)^(5-1))*'1.Inputs'!$D$47+(('1.Inputs'!$D$37*12*IF(5=1,'1.Inputs'!$D$38,IF(5=2,'1.Inputs'!$D$39,$E317)))/(1-'1.Inputs'!$D$42)*$D317*(1+$G317)^(5-1))*('1.Inputs'!$D$48-'1.Inputs'!$D$49))/'1.Inputs'!$D$51</f>
        <v>1660045007.1973245</v>
      </c>
      <c r="M317" s="36">
        <f ca="1">((('1.Inputs'!$D$37*12*IF(6=1,'1.Inputs'!$D$38,IF(6=2,'1.Inputs'!$D$39,$E317)))*$F317*(('1.Inputs'!$D$40)+(1-'1.Inputs'!$D$40)*(1+'1.Inputs'!$D$41))*(1+$G317)^(6-1))*'1.Inputs'!$D$47+(('1.Inputs'!$D$37*12*IF(6=1,'1.Inputs'!$D$38,IF(6=2,'1.Inputs'!$D$39,$E317)))/(1-'1.Inputs'!$D$42)*$D317*(1+$G317)^(6-1))*('1.Inputs'!$D$48-'1.Inputs'!$D$49))/'1.Inputs'!$D$51</f>
        <v>1731541035.0414083</v>
      </c>
      <c r="N317" s="36">
        <f ca="1">((('1.Inputs'!$D$37*12*IF(7=1,'1.Inputs'!$D$38,IF(7=2,'1.Inputs'!$D$39,$E317)))*$F317*(('1.Inputs'!$D$40)+(1-'1.Inputs'!$D$40)*(1+'1.Inputs'!$D$41))*(1+$G317)^(7-1))*'1.Inputs'!$D$47+(('1.Inputs'!$D$37*12*IF(7=1,'1.Inputs'!$D$38,IF(7=2,'1.Inputs'!$D$39,$E317)))/(1-'1.Inputs'!$D$42)*$D317*(1+$G317)^(7-1))*('1.Inputs'!$D$48-'1.Inputs'!$D$49))/'1.Inputs'!$D$51</f>
        <v>1806116305.9031935</v>
      </c>
      <c r="O317" s="36">
        <f ca="1">((('1.Inputs'!$D$37*12*IF(8=1,'1.Inputs'!$D$38,IF(8=2,'1.Inputs'!$D$39,$E317)))*$F317*(('1.Inputs'!$D$40)+(1-'1.Inputs'!$D$40)*(1+'1.Inputs'!$D$41))*(1+$G317)^(8-1))*'1.Inputs'!$D$47+(('1.Inputs'!$D$37*12*IF(8=1,'1.Inputs'!$D$38,IF(8=2,'1.Inputs'!$D$39,$E317)))/(1-'1.Inputs'!$D$42)*$D317*(1+$G317)^(8-1))*('1.Inputs'!$D$48-'1.Inputs'!$D$49))/'1.Inputs'!$D$51</f>
        <v>1883903438.8644385</v>
      </c>
      <c r="P317" s="36">
        <f ca="1">((('1.Inputs'!$D$37*12*IF(9=1,'1.Inputs'!$D$38,IF(9=2,'1.Inputs'!$D$39,$E317)))*$F317*(('1.Inputs'!$D$40)+(1-'1.Inputs'!$D$40)*(1+'1.Inputs'!$D$41))*(1+$G317)^(9-1))*'1.Inputs'!$D$47+(('1.Inputs'!$D$37*12*IF(9=1,'1.Inputs'!$D$38,IF(9=2,'1.Inputs'!$D$39,$E317)))/(1-'1.Inputs'!$D$42)*$D317*(1+$G317)^(9-1))*('1.Inputs'!$D$48-'1.Inputs'!$D$49))/'1.Inputs'!$D$51</f>
        <v>1965040764.7421379</v>
      </c>
      <c r="Q317" s="36">
        <f ca="1">((('1.Inputs'!$D$37*12*IF(10=1,'1.Inputs'!$D$38,IF(10=2,'1.Inputs'!$D$39,$E317)))*$F317*(('1.Inputs'!$D$40)+(1-'1.Inputs'!$D$40)*(1+'1.Inputs'!$D$41))*(1+$G317)^(10-1))*'1.Inputs'!$D$47+(('1.Inputs'!$D$37*12*IF(10=1,'1.Inputs'!$D$38,IF(10=2,'1.Inputs'!$D$39,$E317)))/(1-'1.Inputs'!$D$42)*$D317*(1+$G317)^(10-1))*('1.Inputs'!$D$48-'1.Inputs'!$D$49))/'1.Inputs'!$D$51</f>
        <v>2049672572.0856984</v>
      </c>
      <c r="R317" s="36">
        <f>-'1.Inputs'!$D$24</f>
        <v>-2050000000</v>
      </c>
      <c r="S317" s="36">
        <f ca="1">((('1.Inputs'!$D$37*12*IF(1=1,'1.Inputs'!$D$38,IF(1=2,'1.Inputs'!$D$39,$E317)))*$F317*(('1.Inputs'!$D$40)+(1-'1.Inputs'!$D$40)*(1+'1.Inputs'!$D$41))*(1+$G317)^(1-1))-(('1.Inputs'!$D$37*12*IF(1=1,'1.Inputs'!$D$38,IF(1=2,'1.Inputs'!$D$39,$E317)))/(1-'1.Inputs'!$D$42)*$D317*(1+$G317)^(1-1))-('1.Inputs'!$D$37*12*IF(1=1,'1.Inputs'!$D$38,IF(1=2,'1.Inputs'!$D$39,$E317)))*'1.Inputs'!$D$43*(1+$G317)^(1-1)-'1.Inputs'!$D$44*(1+$G317)^(1-1)-('1.Inputs'!$D$20/'1.Inputs'!$D$27+'1.Inputs'!$D$23/'1.Inputs'!$D$28))-MAX(0,((('1.Inputs'!$D$37*12*IF(1=1,'1.Inputs'!$D$38,IF(1=2,'1.Inputs'!$D$39,$E317)))*$F317*(('1.Inputs'!$D$40)+(1-'1.Inputs'!$D$40)*(1+'1.Inputs'!$D$41))*(1+$G317)^(1-1))-(('1.Inputs'!$D$37*12*IF(1=1,'1.Inputs'!$D$38,IF(1=2,'1.Inputs'!$D$39,$E317)))/(1-'1.Inputs'!$D$42)*$D317*(1+$G317)^(1-1))-('1.Inputs'!$D$37*12*IF(1=1,'1.Inputs'!$D$38,IF(1=2,'1.Inputs'!$D$39,$E317)))*'1.Inputs'!$D$43*(1+$G317)^(1-1)-'1.Inputs'!$D$44*(1+$G317)^(1-1)-('1.Inputs'!$D$20/'1.Inputs'!$D$27+'1.Inputs'!$D$23/'1.Inputs'!$D$28)))*'1.Inputs'!$D$53+('1.Inputs'!$D$20/'1.Inputs'!$D$27+'1.Inputs'!$D$23/'1.Inputs'!$D$28)-H317</f>
        <v>-711554811.37494504</v>
      </c>
      <c r="T317" s="36">
        <f ca="1">((('1.Inputs'!$D$37*12*IF(2=1,'1.Inputs'!$D$38,IF(2=2,'1.Inputs'!$D$39,$E317)))*$F317*(('1.Inputs'!$D$40)+(1-'1.Inputs'!$D$40)*(1+'1.Inputs'!$D$41))*(1+$G317)^(2-1))-(('1.Inputs'!$D$37*12*IF(2=1,'1.Inputs'!$D$38,IF(2=2,'1.Inputs'!$D$39,$E317)))/(1-'1.Inputs'!$D$42)*$D317*(1+$G317)^(2-1))-('1.Inputs'!$D$37*12*IF(2=1,'1.Inputs'!$D$38,IF(2=2,'1.Inputs'!$D$39,$E317)))*'1.Inputs'!$D$43*(1+$G317)^(2-1)-'1.Inputs'!$D$44*(1+$G317)^(2-1)-('1.Inputs'!$D$20/'1.Inputs'!$D$27+'1.Inputs'!$D$23/'1.Inputs'!$D$28))-MAX(0,((('1.Inputs'!$D$37*12*IF(2=1,'1.Inputs'!$D$38,IF(2=2,'1.Inputs'!$D$39,$E317)))*$F317*(('1.Inputs'!$D$40)+(1-'1.Inputs'!$D$40)*(1+'1.Inputs'!$D$41))*(1+$G317)^(2-1))-(('1.Inputs'!$D$37*12*IF(2=1,'1.Inputs'!$D$38,IF(2=2,'1.Inputs'!$D$39,$E317)))/(1-'1.Inputs'!$D$42)*$D317*(1+$G317)^(2-1))-('1.Inputs'!$D$37*12*IF(2=1,'1.Inputs'!$D$38,IF(2=2,'1.Inputs'!$D$39,$E317)))*'1.Inputs'!$D$43*(1+$G317)^(2-1)-'1.Inputs'!$D$44*(1+$G317)^(2-1)-('1.Inputs'!$D$20/'1.Inputs'!$D$27+'1.Inputs'!$D$23/'1.Inputs'!$D$28)))*'1.Inputs'!$D$53+('1.Inputs'!$D$20/'1.Inputs'!$D$27+'1.Inputs'!$D$23/'1.Inputs'!$D$28)-(I317-H317)</f>
        <v>10988887.930330276</v>
      </c>
      <c r="U317" s="36">
        <f ca="1">((('1.Inputs'!$D$37*12*IF(3=1,'1.Inputs'!$D$38,IF(3=2,'1.Inputs'!$D$39,$E317)))*$F317*(('1.Inputs'!$D$40)+(1-'1.Inputs'!$D$40)*(1+'1.Inputs'!$D$41))*(1+$G317)^(3-1))-(('1.Inputs'!$D$37*12*IF(3=1,'1.Inputs'!$D$38,IF(3=2,'1.Inputs'!$D$39,$E317)))/(1-'1.Inputs'!$D$42)*$D317*(1+$G317)^(3-1))-('1.Inputs'!$D$37*12*IF(3=1,'1.Inputs'!$D$38,IF(3=2,'1.Inputs'!$D$39,$E317)))*'1.Inputs'!$D$43*(1+$G317)^(3-1)-'1.Inputs'!$D$44*(1+$G317)^(3-1)-('1.Inputs'!$D$20/'1.Inputs'!$D$27+'1.Inputs'!$D$23/'1.Inputs'!$D$28))-MAX(0,((('1.Inputs'!$D$37*12*IF(3=1,'1.Inputs'!$D$38,IF(3=2,'1.Inputs'!$D$39,$E317)))*$F317*(('1.Inputs'!$D$40)+(1-'1.Inputs'!$D$40)*(1+'1.Inputs'!$D$41))*(1+$G317)^(3-1))-(('1.Inputs'!$D$37*12*IF(3=1,'1.Inputs'!$D$38,IF(3=2,'1.Inputs'!$D$39,$E317)))/(1-'1.Inputs'!$D$42)*$D317*(1+$G317)^(3-1))-('1.Inputs'!$D$37*12*IF(3=1,'1.Inputs'!$D$38,IF(3=2,'1.Inputs'!$D$39,$E317)))*'1.Inputs'!$D$43*(1+$G317)^(3-1)-'1.Inputs'!$D$44*(1+$G317)^(3-1)-('1.Inputs'!$D$20/'1.Inputs'!$D$27+'1.Inputs'!$D$23/'1.Inputs'!$D$28)))*'1.Inputs'!$D$53+('1.Inputs'!$D$20/'1.Inputs'!$D$27+'1.Inputs'!$D$23/'1.Inputs'!$D$28)-(J317-I317)</f>
        <v>288055408.20203686</v>
      </c>
      <c r="V317" s="36">
        <f ca="1">((('1.Inputs'!$D$37*12*IF(4=1,'1.Inputs'!$D$38,IF(4=2,'1.Inputs'!$D$39,$E317)))*$F317*(('1.Inputs'!$D$40)+(1-'1.Inputs'!$D$40)*(1+'1.Inputs'!$D$41))*(1+$G317)^(4-1))-(('1.Inputs'!$D$37*12*IF(4=1,'1.Inputs'!$D$38,IF(4=2,'1.Inputs'!$D$39,$E317)))/(1-'1.Inputs'!$D$42)*$D317*(1+$G317)^(4-1))-('1.Inputs'!$D$37*12*IF(4=1,'1.Inputs'!$D$38,IF(4=2,'1.Inputs'!$D$39,$E317)))*'1.Inputs'!$D$43*(1+$G317)^(4-1)-'1.Inputs'!$D$44*(1+$G317)^(4-1)-('1.Inputs'!$D$20/'1.Inputs'!$D$27+'1.Inputs'!$D$23/'1.Inputs'!$D$28))-MAX(0,((('1.Inputs'!$D$37*12*IF(4=1,'1.Inputs'!$D$38,IF(4=2,'1.Inputs'!$D$39,$E317)))*$F317*(('1.Inputs'!$D$40)+(1-'1.Inputs'!$D$40)*(1+'1.Inputs'!$D$41))*(1+$G317)^(4-1))-(('1.Inputs'!$D$37*12*IF(4=1,'1.Inputs'!$D$38,IF(4=2,'1.Inputs'!$D$39,$E317)))/(1-'1.Inputs'!$D$42)*$D317*(1+$G317)^(4-1))-('1.Inputs'!$D$37*12*IF(4=1,'1.Inputs'!$D$38,IF(4=2,'1.Inputs'!$D$39,$E317)))*'1.Inputs'!$D$43*(1+$G317)^(4-1)-'1.Inputs'!$D$44*(1+$G317)^(4-1)-('1.Inputs'!$D$20/'1.Inputs'!$D$27+'1.Inputs'!$D$23/'1.Inputs'!$D$28)))*'1.Inputs'!$D$53+('1.Inputs'!$D$20/'1.Inputs'!$D$27+'1.Inputs'!$D$23/'1.Inputs'!$D$28)-(K317-J317)</f>
        <v>593367628.5808723</v>
      </c>
      <c r="W317" s="36">
        <f ca="1">((('1.Inputs'!$D$37*12*IF(5=1,'1.Inputs'!$D$38,IF(5=2,'1.Inputs'!$D$39,$E317)))*$F317*(('1.Inputs'!$D$40)+(1-'1.Inputs'!$D$40)*(1+'1.Inputs'!$D$41))*(1+$G317)^(5-1))-(('1.Inputs'!$D$37*12*IF(5=1,'1.Inputs'!$D$38,IF(5=2,'1.Inputs'!$D$39,$E317)))/(1-'1.Inputs'!$D$42)*$D317*(1+$G317)^(5-1))-('1.Inputs'!$D$37*12*IF(5=1,'1.Inputs'!$D$38,IF(5=2,'1.Inputs'!$D$39,$E317)))*'1.Inputs'!$D$43*(1+$G317)^(5-1)-'1.Inputs'!$D$44*(1+$G317)^(5-1)-('1.Inputs'!$D$20/'1.Inputs'!$D$27+'1.Inputs'!$D$23/'1.Inputs'!$D$28))-MAX(0,((('1.Inputs'!$D$37*12*IF(5=1,'1.Inputs'!$D$38,IF(5=2,'1.Inputs'!$D$39,$E317)))*$F317*(('1.Inputs'!$D$40)+(1-'1.Inputs'!$D$40)*(1+'1.Inputs'!$D$41))*(1+$G317)^(5-1))-(('1.Inputs'!$D$37*12*IF(5=1,'1.Inputs'!$D$38,IF(5=2,'1.Inputs'!$D$39,$E317)))/(1-'1.Inputs'!$D$42)*$D317*(1+$G317)^(5-1))-('1.Inputs'!$D$37*12*IF(5=1,'1.Inputs'!$D$38,IF(5=2,'1.Inputs'!$D$39,$E317)))*'1.Inputs'!$D$43*(1+$G317)^(5-1)-'1.Inputs'!$D$44*(1+$G317)^(5-1)-('1.Inputs'!$D$20/'1.Inputs'!$D$27+'1.Inputs'!$D$23/'1.Inputs'!$D$28)))*'1.Inputs'!$D$53+('1.Inputs'!$D$20/'1.Inputs'!$D$27+'1.Inputs'!$D$23/'1.Inputs'!$D$28)-(L317-K317)</f>
        <v>616888220.49848771</v>
      </c>
      <c r="X317" s="36">
        <f ca="1">((('1.Inputs'!$D$37*12*IF(6=1,'1.Inputs'!$D$38,IF(6=2,'1.Inputs'!$D$39,$E317)))*$F317*(('1.Inputs'!$D$40)+(1-'1.Inputs'!$D$40)*(1+'1.Inputs'!$D$41))*(1+$G317)^(6-1))-(('1.Inputs'!$D$37*12*IF(6=1,'1.Inputs'!$D$38,IF(6=2,'1.Inputs'!$D$39,$E317)))/(1-'1.Inputs'!$D$42)*$D317*(1+$G317)^(6-1))-('1.Inputs'!$D$37*12*IF(6=1,'1.Inputs'!$D$38,IF(6=2,'1.Inputs'!$D$39,$E317)))*'1.Inputs'!$D$43*(1+$G317)^(6-1)-'1.Inputs'!$D$44*(1+$G317)^(6-1)-('1.Inputs'!$D$20/'1.Inputs'!$D$27+'1.Inputs'!$D$23/'1.Inputs'!$D$28))-MAX(0,((('1.Inputs'!$D$37*12*IF(6=1,'1.Inputs'!$D$38,IF(6=2,'1.Inputs'!$D$39,$E317)))*$F317*(('1.Inputs'!$D$40)+(1-'1.Inputs'!$D$40)*(1+'1.Inputs'!$D$41))*(1+$G317)^(6-1))-(('1.Inputs'!$D$37*12*IF(6=1,'1.Inputs'!$D$38,IF(6=2,'1.Inputs'!$D$39,$E317)))/(1-'1.Inputs'!$D$42)*$D317*(1+$G317)^(6-1))-('1.Inputs'!$D$37*12*IF(6=1,'1.Inputs'!$D$38,IF(6=2,'1.Inputs'!$D$39,$E317)))*'1.Inputs'!$D$43*(1+$G317)^(6-1)-'1.Inputs'!$D$44*(1+$G317)^(6-1)-('1.Inputs'!$D$20/'1.Inputs'!$D$27+'1.Inputs'!$D$23/'1.Inputs'!$D$28)))*'1.Inputs'!$D$53+('1.Inputs'!$D$20/'1.Inputs'!$D$27+'1.Inputs'!$D$23/'1.Inputs'!$D$28)-(M317-L317)</f>
        <v>641421814.40542328</v>
      </c>
      <c r="Y317" s="36">
        <f ca="1">((('1.Inputs'!$D$37*12*IF(7=1,'1.Inputs'!$D$38,IF(7=2,'1.Inputs'!$D$39,$E317)))*$F317*(('1.Inputs'!$D$40)+(1-'1.Inputs'!$D$40)*(1+'1.Inputs'!$D$41))*(1+$G317)^(7-1))-(('1.Inputs'!$D$37*12*IF(7=1,'1.Inputs'!$D$38,IF(7=2,'1.Inputs'!$D$39,$E317)))/(1-'1.Inputs'!$D$42)*$D317*(1+$G317)^(7-1))-('1.Inputs'!$D$37*12*IF(7=1,'1.Inputs'!$D$38,IF(7=2,'1.Inputs'!$D$39,$E317)))*'1.Inputs'!$D$43*(1+$G317)^(7-1)-'1.Inputs'!$D$44*(1+$G317)^(7-1)-('1.Inputs'!$D$20/'1.Inputs'!$D$27+'1.Inputs'!$D$23/'1.Inputs'!$D$28))-MAX(0,((('1.Inputs'!$D$37*12*IF(7=1,'1.Inputs'!$D$38,IF(7=2,'1.Inputs'!$D$39,$E317)))*$F317*(('1.Inputs'!$D$40)+(1-'1.Inputs'!$D$40)*(1+'1.Inputs'!$D$41))*(1+$G317)^(7-1))-(('1.Inputs'!$D$37*12*IF(7=1,'1.Inputs'!$D$38,IF(7=2,'1.Inputs'!$D$39,$E317)))/(1-'1.Inputs'!$D$42)*$D317*(1+$G317)^(7-1))-('1.Inputs'!$D$37*12*IF(7=1,'1.Inputs'!$D$38,IF(7=2,'1.Inputs'!$D$39,$E317)))*'1.Inputs'!$D$43*(1+$G317)^(7-1)-'1.Inputs'!$D$44*(1+$G317)^(7-1)-('1.Inputs'!$D$20/'1.Inputs'!$D$27+'1.Inputs'!$D$23/'1.Inputs'!$D$28)))*'1.Inputs'!$D$53+('1.Inputs'!$D$20/'1.Inputs'!$D$27+'1.Inputs'!$D$23/'1.Inputs'!$D$28)-(N317-M317)</f>
        <v>667012039.00940537</v>
      </c>
      <c r="Z317" s="36">
        <f ca="1">((('1.Inputs'!$D$37*12*IF(8=1,'1.Inputs'!$D$38,IF(8=2,'1.Inputs'!$D$39,$E317)))*$F317*(('1.Inputs'!$D$40)+(1-'1.Inputs'!$D$40)*(1+'1.Inputs'!$D$41))*(1+$G317)^(8-1))-(('1.Inputs'!$D$37*12*IF(8=1,'1.Inputs'!$D$38,IF(8=2,'1.Inputs'!$D$39,$E317)))/(1-'1.Inputs'!$D$42)*$D317*(1+$G317)^(8-1))-('1.Inputs'!$D$37*12*IF(8=1,'1.Inputs'!$D$38,IF(8=2,'1.Inputs'!$D$39,$E317)))*'1.Inputs'!$D$43*(1+$G317)^(8-1)-'1.Inputs'!$D$44*(1+$G317)^(8-1)-('1.Inputs'!$D$20/'1.Inputs'!$D$27+'1.Inputs'!$D$23/'1.Inputs'!$D$28))-MAX(0,((('1.Inputs'!$D$37*12*IF(8=1,'1.Inputs'!$D$38,IF(8=2,'1.Inputs'!$D$39,$E317)))*$F317*(('1.Inputs'!$D$40)+(1-'1.Inputs'!$D$40)*(1+'1.Inputs'!$D$41))*(1+$G317)^(8-1))-(('1.Inputs'!$D$37*12*IF(8=1,'1.Inputs'!$D$38,IF(8=2,'1.Inputs'!$D$39,$E317)))/(1-'1.Inputs'!$D$42)*$D317*(1+$G317)^(8-1))-('1.Inputs'!$D$37*12*IF(8=1,'1.Inputs'!$D$38,IF(8=2,'1.Inputs'!$D$39,$E317)))*'1.Inputs'!$D$43*(1+$G317)^(8-1)-'1.Inputs'!$D$44*(1+$G317)^(8-1)-('1.Inputs'!$D$20/'1.Inputs'!$D$27+'1.Inputs'!$D$23/'1.Inputs'!$D$28)))*'1.Inputs'!$D$53+('1.Inputs'!$D$20/'1.Inputs'!$D$27+'1.Inputs'!$D$23/'1.Inputs'!$D$28)-(O317-N317)</f>
        <v>693704402.05113685</v>
      </c>
      <c r="AA317" s="36">
        <f ca="1">((('1.Inputs'!$D$37*12*IF(9=1,'1.Inputs'!$D$38,IF(9=2,'1.Inputs'!$D$39,$E317)))*$F317*(('1.Inputs'!$D$40)+(1-'1.Inputs'!$D$40)*(1+'1.Inputs'!$D$41))*(1+$G317)^(9-1))-(('1.Inputs'!$D$37*12*IF(9=1,'1.Inputs'!$D$38,IF(9=2,'1.Inputs'!$D$39,$E317)))/(1-'1.Inputs'!$D$42)*$D317*(1+$G317)^(9-1))-('1.Inputs'!$D$37*12*IF(9=1,'1.Inputs'!$D$38,IF(9=2,'1.Inputs'!$D$39,$E317)))*'1.Inputs'!$D$43*(1+$G317)^(9-1)-'1.Inputs'!$D$44*(1+$G317)^(9-1)-('1.Inputs'!$D$20/'1.Inputs'!$D$27+'1.Inputs'!$D$23/'1.Inputs'!$D$28))-MAX(0,((('1.Inputs'!$D$37*12*IF(9=1,'1.Inputs'!$D$38,IF(9=2,'1.Inputs'!$D$39,$E317)))*$F317*(('1.Inputs'!$D$40)+(1-'1.Inputs'!$D$40)*(1+'1.Inputs'!$D$41))*(1+$G317)^(9-1))-(('1.Inputs'!$D$37*12*IF(9=1,'1.Inputs'!$D$38,IF(9=2,'1.Inputs'!$D$39,$E317)))/(1-'1.Inputs'!$D$42)*$D317*(1+$G317)^(9-1))-('1.Inputs'!$D$37*12*IF(9=1,'1.Inputs'!$D$38,IF(9=2,'1.Inputs'!$D$39,$E317)))*'1.Inputs'!$D$43*(1+$G317)^(9-1)-'1.Inputs'!$D$44*(1+$G317)^(9-1)-('1.Inputs'!$D$20/'1.Inputs'!$D$27+'1.Inputs'!$D$23/'1.Inputs'!$D$28)))*'1.Inputs'!$D$53+('1.Inputs'!$D$20/'1.Inputs'!$D$27+'1.Inputs'!$D$23/'1.Inputs'!$D$28)-(P317-O317)</f>
        <v>721546371.23184538</v>
      </c>
      <c r="AB317" s="36">
        <f ca="1">((('1.Inputs'!$D$37*12*IF(10=1,'1.Inputs'!$D$38,IF(10=2,'1.Inputs'!$D$39,$E317)))*$F317*(('1.Inputs'!$D$40)+(1-'1.Inputs'!$D$40)*(1+'1.Inputs'!$D$41))*(1+$G317)^(10-1))-(('1.Inputs'!$D$37*12*IF(10=1,'1.Inputs'!$D$38,IF(10=2,'1.Inputs'!$D$39,$E317)))/(1-'1.Inputs'!$D$42)*$D317*(1+$G317)^(10-1))-('1.Inputs'!$D$37*12*IF(10=1,'1.Inputs'!$D$38,IF(10=2,'1.Inputs'!$D$39,$E317)))*'1.Inputs'!$D$43*(1+$G317)^(10-1)-'1.Inputs'!$D$44*(1+$G317)^(10-1)-('1.Inputs'!$D$20/'1.Inputs'!$D$27+'1.Inputs'!$D$23/'1.Inputs'!$D$28))-MAX(0,((('1.Inputs'!$D$37*12*IF(10=1,'1.Inputs'!$D$38,IF(10=2,'1.Inputs'!$D$39,$E317)))*$F317*(('1.Inputs'!$D$40)+(1-'1.Inputs'!$D$40)*(1+'1.Inputs'!$D$41))*(1+$G317)^(10-1))-(('1.Inputs'!$D$37*12*IF(10=1,'1.Inputs'!$D$38,IF(10=2,'1.Inputs'!$D$39,$E317)))/(1-'1.Inputs'!$D$42)*$D317*(1+$G317)^(10-1))-('1.Inputs'!$D$37*12*IF(10=1,'1.Inputs'!$D$38,IF(10=2,'1.Inputs'!$D$39,$E317)))*'1.Inputs'!$D$43*(1+$G317)^(10-1)-'1.Inputs'!$D$44*(1+$G317)^(10-1)-('1.Inputs'!$D$20/'1.Inputs'!$D$27+'1.Inputs'!$D$23/'1.Inputs'!$D$28)))*'1.Inputs'!$D$53+('1.Inputs'!$D$20/'1.Inputs'!$D$27+'1.Inputs'!$D$23/'1.Inputs'!$D$28)-(Q317-P317)+(('1.Inputs'!$D$20+'1.Inputs'!$D$23-('1.Inputs'!$D$20/'1.Inputs'!$D$27+'1.Inputs'!$D$23/'1.Inputs'!$D$28)*'1.Inputs'!$D$10)*'1.Inputs'!$D$60+'1.Inputs'!$D$19*'1.Inputs'!$D$59+Q317)</f>
        <v>3500260030.7120051</v>
      </c>
      <c r="AC317" s="36">
        <f ca="1">S317-AC$13-AC$14+MIN(AC$13,MAX(0,((('1.Inputs'!$D$37*12*IF(1=1,'1.Inputs'!$D$38,IF(1=2,'1.Inputs'!$D$39,$E317)))*$F317*(('1.Inputs'!$D$40)+(1-'1.Inputs'!$D$40)*(1+'1.Inputs'!$D$41))*(1+$G317)^(1-1))-(('1.Inputs'!$D$37*12*IF(1=1,'1.Inputs'!$D$38,IF(1=2,'1.Inputs'!$D$39,$E317)))/(1-'1.Inputs'!$D$42)*$D317*(1+$G317)^(1-1))-('1.Inputs'!$D$37*12*IF(1=1,'1.Inputs'!$D$38,IF(1=2,'1.Inputs'!$D$39,$E317)))*'1.Inputs'!$D$43*(1+$G317)^(1-1)-'1.Inputs'!$D$44*(1+$G317)^(1-1)-('1.Inputs'!$D$20/'1.Inputs'!$D$27+'1.Inputs'!$D$23/'1.Inputs'!$D$28))))*'1.Inputs'!$D$53</f>
        <v>-859154811.37494504</v>
      </c>
      <c r="AD317" s="36">
        <f ca="1">T317-AD$13-AD$14+MIN(AD$13,MAX(0,((('1.Inputs'!$D$37*12*IF(2=1,'1.Inputs'!$D$38,IF(2=2,'1.Inputs'!$D$39,$E317)))*$F317*(('1.Inputs'!$D$40)+(1-'1.Inputs'!$D$40)*(1+'1.Inputs'!$D$41))*(1+$G317)^(2-1))-(('1.Inputs'!$D$37*12*IF(2=1,'1.Inputs'!$D$38,IF(2=2,'1.Inputs'!$D$39,$E317)))/(1-'1.Inputs'!$D$42)*$D317*(1+$G317)^(2-1))-('1.Inputs'!$D$37*12*IF(2=1,'1.Inputs'!$D$38,IF(2=2,'1.Inputs'!$D$39,$E317)))*'1.Inputs'!$D$43*(1+$G317)^(2-1)-'1.Inputs'!$D$44*(1+$G317)^(2-1)-('1.Inputs'!$D$20/'1.Inputs'!$D$27+'1.Inputs'!$D$23/'1.Inputs'!$D$28))))*'1.Inputs'!$D$53</f>
        <v>-84951112.069669724</v>
      </c>
      <c r="AE317" s="36">
        <f ca="1">U317-AE$13-AE$14+MIN(AE$13,MAX(0,((('1.Inputs'!$D$37*12*IF(3=1,'1.Inputs'!$D$38,IF(3=2,'1.Inputs'!$D$39,$E317)))*$F317*(('1.Inputs'!$D$40)+(1-'1.Inputs'!$D$40)*(1+'1.Inputs'!$D$41))*(1+$G317)^(3-1))-(('1.Inputs'!$D$37*12*IF(3=1,'1.Inputs'!$D$38,IF(3=2,'1.Inputs'!$D$39,$E317)))/(1-'1.Inputs'!$D$42)*$D317*(1+$G317)^(3-1))-('1.Inputs'!$D$37*12*IF(3=1,'1.Inputs'!$D$38,IF(3=2,'1.Inputs'!$D$39,$E317)))*'1.Inputs'!$D$43*(1+$G317)^(3-1)-'1.Inputs'!$D$44*(1+$G317)^(3-1)-('1.Inputs'!$D$20/'1.Inputs'!$D$27+'1.Inputs'!$D$23/'1.Inputs'!$D$28))))*'1.Inputs'!$D$53</f>
        <v>-53884591.797963142</v>
      </c>
      <c r="AF317" s="36">
        <f ca="1">V317-AF$13-AF$14+MIN(AF$13,MAX(0,((('1.Inputs'!$D$37*12*IF(4=1,'1.Inputs'!$D$38,IF(4=2,'1.Inputs'!$D$39,$E317)))*$F317*(('1.Inputs'!$D$40)+(1-'1.Inputs'!$D$40)*(1+'1.Inputs'!$D$41))*(1+$G317)^(4-1))-(('1.Inputs'!$D$37*12*IF(4=1,'1.Inputs'!$D$38,IF(4=2,'1.Inputs'!$D$39,$E317)))/(1-'1.Inputs'!$D$42)*$D317*(1+$G317)^(4-1))-('1.Inputs'!$D$37*12*IF(4=1,'1.Inputs'!$D$38,IF(4=2,'1.Inputs'!$D$39,$E317)))*'1.Inputs'!$D$43*(1+$G317)^(4-1)-'1.Inputs'!$D$44*(1+$G317)^(4-1)-('1.Inputs'!$D$20/'1.Inputs'!$D$27+'1.Inputs'!$D$23/'1.Inputs'!$D$28))))*'1.Inputs'!$D$53</f>
        <v>270615628.5808723</v>
      </c>
      <c r="AG317" s="36">
        <f ca="1">W317-AG$13-AG$14+MIN(AG$13,MAX(0,((('1.Inputs'!$D$37*12*IF(5=1,'1.Inputs'!$D$38,IF(5=2,'1.Inputs'!$D$39,$E317)))*$F317*(('1.Inputs'!$D$40)+(1-'1.Inputs'!$D$40)*(1+'1.Inputs'!$D$41))*(1+$G317)^(5-1))-(('1.Inputs'!$D$37*12*IF(5=1,'1.Inputs'!$D$38,IF(5=2,'1.Inputs'!$D$39,$E317)))/(1-'1.Inputs'!$D$42)*$D317*(1+$G317)^(5-1))-('1.Inputs'!$D$37*12*IF(5=1,'1.Inputs'!$D$38,IF(5=2,'1.Inputs'!$D$39,$E317)))*'1.Inputs'!$D$43*(1+$G317)^(5-1)-'1.Inputs'!$D$44*(1+$G317)^(5-1)-('1.Inputs'!$D$20/'1.Inputs'!$D$27+'1.Inputs'!$D$23/'1.Inputs'!$D$28))))*'1.Inputs'!$D$53</f>
        <v>313324220.49848771</v>
      </c>
      <c r="AH317" s="36">
        <f ca="1">X317-AH$13-AH$14+MIN(AH$13,MAX(0,((('1.Inputs'!$D$37*12*IF(6=1,'1.Inputs'!$D$38,IF(6=2,'1.Inputs'!$D$39,$E317)))*$F317*(('1.Inputs'!$D$40)+(1-'1.Inputs'!$D$40)*(1+'1.Inputs'!$D$41))*(1+$G317)^(6-1))-(('1.Inputs'!$D$37*12*IF(6=1,'1.Inputs'!$D$38,IF(6=2,'1.Inputs'!$D$39,$E317)))/(1-'1.Inputs'!$D$42)*$D317*(1+$G317)^(6-1))-('1.Inputs'!$D$37*12*IF(6=1,'1.Inputs'!$D$38,IF(6=2,'1.Inputs'!$D$39,$E317)))*'1.Inputs'!$D$43*(1+$G317)^(6-1)-'1.Inputs'!$D$44*(1+$G317)^(6-1)-('1.Inputs'!$D$20/'1.Inputs'!$D$27+'1.Inputs'!$D$23/'1.Inputs'!$D$28))))*'1.Inputs'!$D$53</f>
        <v>357045814.40542328</v>
      </c>
      <c r="AI317" s="36">
        <f ca="1">Y317-AI$13-AI$14+MIN(AI$13,MAX(0,((('1.Inputs'!$D$37*12*IF(7=1,'1.Inputs'!$D$38,IF(7=2,'1.Inputs'!$D$39,$E317)))*$F317*(('1.Inputs'!$D$40)+(1-'1.Inputs'!$D$40)*(1+'1.Inputs'!$D$41))*(1+$G317)^(7-1))-(('1.Inputs'!$D$37*12*IF(7=1,'1.Inputs'!$D$38,IF(7=2,'1.Inputs'!$D$39,$E317)))/(1-'1.Inputs'!$D$42)*$D317*(1+$G317)^(7-1))-('1.Inputs'!$D$37*12*IF(7=1,'1.Inputs'!$D$38,IF(7=2,'1.Inputs'!$D$39,$E317)))*'1.Inputs'!$D$43*(1+$G317)^(7-1)-'1.Inputs'!$D$44*(1+$G317)^(7-1)-('1.Inputs'!$D$20/'1.Inputs'!$D$27+'1.Inputs'!$D$23/'1.Inputs'!$D$28))))*'1.Inputs'!$D$53</f>
        <v>401824039.00940537</v>
      </c>
      <c r="AJ317" s="36">
        <f ca="1">Z317-AJ$13-AJ$14+MIN(AJ$13,MAX(0,((('1.Inputs'!$D$37*12*IF(8=1,'1.Inputs'!$D$38,IF(8=2,'1.Inputs'!$D$39,$E317)))*$F317*(('1.Inputs'!$D$40)+(1-'1.Inputs'!$D$40)*(1+'1.Inputs'!$D$41))*(1+$G317)^(8-1))-(('1.Inputs'!$D$37*12*IF(8=1,'1.Inputs'!$D$38,IF(8=2,'1.Inputs'!$D$39,$E317)))/(1-'1.Inputs'!$D$42)*$D317*(1+$G317)^(8-1))-('1.Inputs'!$D$37*12*IF(8=1,'1.Inputs'!$D$38,IF(8=2,'1.Inputs'!$D$39,$E317)))*'1.Inputs'!$D$43*(1+$G317)^(8-1)-'1.Inputs'!$D$44*(1+$G317)^(8-1)-('1.Inputs'!$D$20/'1.Inputs'!$D$27+'1.Inputs'!$D$23/'1.Inputs'!$D$28))))*'1.Inputs'!$D$53</f>
        <v>693704402.05113685</v>
      </c>
      <c r="AK317" s="36">
        <f ca="1">AA317-AK$13-AK$14+MIN(AK$13,MAX(0,((('1.Inputs'!$D$37*12*IF(9=1,'1.Inputs'!$D$38,IF(9=2,'1.Inputs'!$D$39,$E317)))*$F317*(('1.Inputs'!$D$40)+(1-'1.Inputs'!$D$40)*(1+'1.Inputs'!$D$41))*(1+$G317)^(9-1))-(('1.Inputs'!$D$37*12*IF(9=1,'1.Inputs'!$D$38,IF(9=2,'1.Inputs'!$D$39,$E317)))/(1-'1.Inputs'!$D$42)*$D317*(1+$G317)^(9-1))-('1.Inputs'!$D$37*12*IF(9=1,'1.Inputs'!$D$38,IF(9=2,'1.Inputs'!$D$39,$E317)))*'1.Inputs'!$D$43*(1+$G317)^(9-1)-'1.Inputs'!$D$44*(1+$G317)^(9-1)-('1.Inputs'!$D$20/'1.Inputs'!$D$27+'1.Inputs'!$D$23/'1.Inputs'!$D$28))))*'1.Inputs'!$D$53</f>
        <v>721546371.23184538</v>
      </c>
      <c r="AL317" s="36">
        <f ca="1">AB317-AL$13-AL$14+MIN(AL$13,MAX(0,((('1.Inputs'!$D$37*12*IF(10=1,'1.Inputs'!$D$38,IF(10=2,'1.Inputs'!$D$39,$E317)))*$F317*(('1.Inputs'!$D$40)+(1-'1.Inputs'!$D$40)*(1+'1.Inputs'!$D$41))*(1+$G317)^(10-1))-(('1.Inputs'!$D$37*12*IF(10=1,'1.Inputs'!$D$38,IF(10=2,'1.Inputs'!$D$39,$E317)))/(1-'1.Inputs'!$D$42)*$D317*(1+$G317)^(10-1))-('1.Inputs'!$D$37*12*IF(10=1,'1.Inputs'!$D$38,IF(10=2,'1.Inputs'!$D$39,$E317)))*'1.Inputs'!$D$43*(1+$G317)^(10-1)-'1.Inputs'!$D$44*(1+$G317)^(10-1)-('1.Inputs'!$D$20/'1.Inputs'!$D$27+'1.Inputs'!$D$23/'1.Inputs'!$D$28))))*'1.Inputs'!$D$53+'1.Inputs'!$D$35</f>
        <v>4300260030.7120056</v>
      </c>
      <c r="AM317" s="48">
        <f ca="1">R317+NPV('1.Inputs'!$D$55,S317:AB317)</f>
        <v>574610642.84112406</v>
      </c>
      <c r="AN317" s="48">
        <f ca="1">-('1.Inputs'!$D$24*(1-'1.Inputs'!$D$31)+'1.Inputs'!$D$35)+NPV('1.Inputs'!$D$54,AC317:AL317)</f>
        <v>-738106853.87424862</v>
      </c>
      <c r="AO317" s="36">
        <f t="shared" ca="1" si="37"/>
        <v>-4.8208320553858064</v>
      </c>
      <c r="AP317" s="36">
        <f t="shared" ca="1" si="38"/>
        <v>0.73184808994419936</v>
      </c>
      <c r="AQ317" s="36">
        <f ca="1">'1.Inputs'!$D$35+MIN(SUM($AC317:AC317),SUM($AC317:AD317),SUM($AC317:AE317),SUM($AC317:AF317),SUM($AC317:AG317),SUM($AC317:AH317),SUM($AC317:AI317),SUM($AC317:AJ317),SUM($AC317:AK317),SUM($AC317:AL317))</f>
        <v>-197990515.24257791</v>
      </c>
      <c r="AR317" s="36">
        <f ca="1">IF(AP317&lt;'1.Inputs'!$D$57,1,0)</f>
        <v>1</v>
      </c>
      <c r="AS317" s="36">
        <f t="shared" ca="1" si="39"/>
        <v>1</v>
      </c>
    </row>
    <row r="318" spans="2:45" ht="15" customHeight="1" x14ac:dyDescent="0.25">
      <c r="B318" s="36">
        <v>303</v>
      </c>
      <c r="C318" s="36">
        <f t="shared" ca="1" si="32"/>
        <v>0.50398099484662795</v>
      </c>
      <c r="D318" s="36">
        <f t="shared" ca="1" si="33"/>
        <v>18787.782236979499</v>
      </c>
      <c r="E318" s="47">
        <f t="shared" ca="1" si="34"/>
        <v>0.82896267998897477</v>
      </c>
      <c r="F318" s="36">
        <f t="shared" ca="1" si="35"/>
        <v>28358.044796330669</v>
      </c>
      <c r="G318" s="36">
        <f t="shared" ca="1" si="36"/>
        <v>4.653314787222456E-2</v>
      </c>
      <c r="H318" s="36">
        <f ca="1">((('1.Inputs'!$D$37*12*IF(1=1,'1.Inputs'!$D$38,IF(1=2,'1.Inputs'!$D$39,$E318)))*$F318*(('1.Inputs'!$D$40)+(1-'1.Inputs'!$D$40)*(1+'1.Inputs'!$D$41))*(1+$G318)^(1-1))*'1.Inputs'!$D$47+(('1.Inputs'!$D$37*12*IF(1=1,'1.Inputs'!$D$38,IF(1=2,'1.Inputs'!$D$39,$E318)))/(1-'1.Inputs'!$D$42)*$D318*(1+$G318)^(1-1))*('1.Inputs'!$D$48-'1.Inputs'!$D$49))/'1.Inputs'!$D$51</f>
        <v>758287264.66316652</v>
      </c>
      <c r="I318" s="36">
        <f ca="1">((('1.Inputs'!$D$37*12*IF(2=1,'1.Inputs'!$D$38,IF(2=2,'1.Inputs'!$D$39,$E318)))*$F318*(('1.Inputs'!$D$40)+(1-'1.Inputs'!$D$40)*(1+'1.Inputs'!$D$41))*(1+$G318)^(2-1))*'1.Inputs'!$D$47+(('1.Inputs'!$D$37*12*IF(2=1,'1.Inputs'!$D$38,IF(2=2,'1.Inputs'!$D$39,$E318)))/(1-'1.Inputs'!$D$42)*$D318*(1+$G318)^(2-1))*('1.Inputs'!$D$48-'1.Inputs'!$D$49))/'1.Inputs'!$D$51</f>
        <v>1111001861.3111074</v>
      </c>
      <c r="J318" s="36">
        <f ca="1">((('1.Inputs'!$D$37*12*IF(3=1,'1.Inputs'!$D$38,IF(3=2,'1.Inputs'!$D$39,$E318)))*$F318*(('1.Inputs'!$D$40)+(1-'1.Inputs'!$D$40)*(1+'1.Inputs'!$D$41))*(1+$G318)^(3-1))*'1.Inputs'!$D$47+(('1.Inputs'!$D$37*12*IF(3=1,'1.Inputs'!$D$38,IF(3=2,'1.Inputs'!$D$39,$E318)))/(1-'1.Inputs'!$D$42)*$D318*(1+$G318)^(3-1))*('1.Inputs'!$D$48-'1.Inputs'!$D$49))/'1.Inputs'!$D$51</f>
        <v>1376907337.3740654</v>
      </c>
      <c r="K318" s="36">
        <f ca="1">((('1.Inputs'!$D$37*12*IF(4=1,'1.Inputs'!$D$38,IF(4=2,'1.Inputs'!$D$39,$E318)))*$F318*(('1.Inputs'!$D$40)+(1-'1.Inputs'!$D$40)*(1+'1.Inputs'!$D$41))*(1+$G318)^(4-1))*'1.Inputs'!$D$47+(('1.Inputs'!$D$37*12*IF(4=1,'1.Inputs'!$D$38,IF(4=2,'1.Inputs'!$D$39,$E318)))/(1-'1.Inputs'!$D$42)*$D318*(1+$G318)^(4-1))*('1.Inputs'!$D$48-'1.Inputs'!$D$49))/'1.Inputs'!$D$51</f>
        <v>1440979170.1104438</v>
      </c>
      <c r="L318" s="36">
        <f ca="1">((('1.Inputs'!$D$37*12*IF(5=1,'1.Inputs'!$D$38,IF(5=2,'1.Inputs'!$D$39,$E318)))*$F318*(('1.Inputs'!$D$40)+(1-'1.Inputs'!$D$40)*(1+'1.Inputs'!$D$41))*(1+$G318)^(5-1))*'1.Inputs'!$D$47+(('1.Inputs'!$D$37*12*IF(5=1,'1.Inputs'!$D$38,IF(5=2,'1.Inputs'!$D$39,$E318)))/(1-'1.Inputs'!$D$42)*$D318*(1+$G318)^(5-1))*('1.Inputs'!$D$48-'1.Inputs'!$D$49))/'1.Inputs'!$D$51</f>
        <v>1508032466.9139886</v>
      </c>
      <c r="M318" s="36">
        <f ca="1">((('1.Inputs'!$D$37*12*IF(6=1,'1.Inputs'!$D$38,IF(6=2,'1.Inputs'!$D$39,$E318)))*$F318*(('1.Inputs'!$D$40)+(1-'1.Inputs'!$D$40)*(1+'1.Inputs'!$D$41))*(1+$G318)^(6-1))*'1.Inputs'!$D$47+(('1.Inputs'!$D$37*12*IF(6=1,'1.Inputs'!$D$38,IF(6=2,'1.Inputs'!$D$39,$E318)))/(1-'1.Inputs'!$D$42)*$D318*(1+$G318)^(6-1))*('1.Inputs'!$D$48-'1.Inputs'!$D$49))/'1.Inputs'!$D$51</f>
        <v>1578205964.6930127</v>
      </c>
      <c r="N318" s="36">
        <f ca="1">((('1.Inputs'!$D$37*12*IF(7=1,'1.Inputs'!$D$38,IF(7=2,'1.Inputs'!$D$39,$E318)))*$F318*(('1.Inputs'!$D$40)+(1-'1.Inputs'!$D$40)*(1+'1.Inputs'!$D$41))*(1+$G318)^(7-1))*'1.Inputs'!$D$47+(('1.Inputs'!$D$37*12*IF(7=1,'1.Inputs'!$D$38,IF(7=2,'1.Inputs'!$D$39,$E318)))/(1-'1.Inputs'!$D$42)*$D318*(1+$G318)^(7-1))*('1.Inputs'!$D$48-'1.Inputs'!$D$49))/'1.Inputs'!$D$51</f>
        <v>1651644856.2208998</v>
      </c>
      <c r="O318" s="36">
        <f ca="1">((('1.Inputs'!$D$37*12*IF(8=1,'1.Inputs'!$D$38,IF(8=2,'1.Inputs'!$D$39,$E318)))*$F318*(('1.Inputs'!$D$40)+(1-'1.Inputs'!$D$40)*(1+'1.Inputs'!$D$41))*(1+$G318)^(8-1))*'1.Inputs'!$D$47+(('1.Inputs'!$D$37*12*IF(8=1,'1.Inputs'!$D$38,IF(8=2,'1.Inputs'!$D$39,$E318)))/(1-'1.Inputs'!$D$42)*$D318*(1+$G318)^(8-1))*('1.Inputs'!$D$48-'1.Inputs'!$D$49))/'1.Inputs'!$D$51</f>
        <v>1728501090.5478258</v>
      </c>
      <c r="P318" s="36">
        <f ca="1">((('1.Inputs'!$D$37*12*IF(9=1,'1.Inputs'!$D$38,IF(9=2,'1.Inputs'!$D$39,$E318)))*$F318*(('1.Inputs'!$D$40)+(1-'1.Inputs'!$D$40)*(1+'1.Inputs'!$D$41))*(1+$G318)^(9-1))*'1.Inputs'!$D$47+(('1.Inputs'!$D$37*12*IF(9=1,'1.Inputs'!$D$38,IF(9=2,'1.Inputs'!$D$39,$E318)))/(1-'1.Inputs'!$D$42)*$D318*(1+$G318)^(9-1))*('1.Inputs'!$D$48-'1.Inputs'!$D$49))/'1.Inputs'!$D$51</f>
        <v>1808933687.3915889</v>
      </c>
      <c r="Q318" s="36">
        <f ca="1">((('1.Inputs'!$D$37*12*IF(10=1,'1.Inputs'!$D$38,IF(10=2,'1.Inputs'!$D$39,$E318)))*$F318*(('1.Inputs'!$D$40)+(1-'1.Inputs'!$D$40)*(1+'1.Inputs'!$D$41))*(1+$G318)^(10-1))*'1.Inputs'!$D$47+(('1.Inputs'!$D$37*12*IF(10=1,'1.Inputs'!$D$38,IF(10=2,'1.Inputs'!$D$39,$E318)))/(1-'1.Inputs'!$D$42)*$D318*(1+$G318)^(10-1))*('1.Inputs'!$D$48-'1.Inputs'!$D$49))/'1.Inputs'!$D$51</f>
        <v>1893109066.1580303</v>
      </c>
      <c r="R318" s="36">
        <f>-'1.Inputs'!$D$24</f>
        <v>-2050000000</v>
      </c>
      <c r="S318" s="36">
        <f ca="1">((('1.Inputs'!$D$37*12*IF(1=1,'1.Inputs'!$D$38,IF(1=2,'1.Inputs'!$D$39,$E318)))*$F318*(('1.Inputs'!$D$40)+(1-'1.Inputs'!$D$40)*(1+'1.Inputs'!$D$41))*(1+$G318)^(1-1))-(('1.Inputs'!$D$37*12*IF(1=1,'1.Inputs'!$D$38,IF(1=2,'1.Inputs'!$D$39,$E318)))/(1-'1.Inputs'!$D$42)*$D318*(1+$G318)^(1-1))-('1.Inputs'!$D$37*12*IF(1=1,'1.Inputs'!$D$38,IF(1=2,'1.Inputs'!$D$39,$E318)))*'1.Inputs'!$D$43*(1+$G318)^(1-1)-'1.Inputs'!$D$44*(1+$G318)^(1-1)-('1.Inputs'!$D$20/'1.Inputs'!$D$27+'1.Inputs'!$D$23/'1.Inputs'!$D$28))-MAX(0,((('1.Inputs'!$D$37*12*IF(1=1,'1.Inputs'!$D$38,IF(1=2,'1.Inputs'!$D$39,$E318)))*$F318*(('1.Inputs'!$D$40)+(1-'1.Inputs'!$D$40)*(1+'1.Inputs'!$D$41))*(1+$G318)^(1-1))-(('1.Inputs'!$D$37*12*IF(1=1,'1.Inputs'!$D$38,IF(1=2,'1.Inputs'!$D$39,$E318)))/(1-'1.Inputs'!$D$42)*$D318*(1+$G318)^(1-1))-('1.Inputs'!$D$37*12*IF(1=1,'1.Inputs'!$D$38,IF(1=2,'1.Inputs'!$D$39,$E318)))*'1.Inputs'!$D$43*(1+$G318)^(1-1)-'1.Inputs'!$D$44*(1+$G318)^(1-1)-('1.Inputs'!$D$20/'1.Inputs'!$D$27+'1.Inputs'!$D$23/'1.Inputs'!$D$28)))*'1.Inputs'!$D$53+('1.Inputs'!$D$20/'1.Inputs'!$D$27+'1.Inputs'!$D$23/'1.Inputs'!$D$28)-H318</f>
        <v>-689353110.27797794</v>
      </c>
      <c r="T318" s="36">
        <f ca="1">((('1.Inputs'!$D$37*12*IF(2=1,'1.Inputs'!$D$38,IF(2=2,'1.Inputs'!$D$39,$E318)))*$F318*(('1.Inputs'!$D$40)+(1-'1.Inputs'!$D$40)*(1+'1.Inputs'!$D$41))*(1+$G318)^(2-1))-(('1.Inputs'!$D$37*12*IF(2=1,'1.Inputs'!$D$38,IF(2=2,'1.Inputs'!$D$39,$E318)))/(1-'1.Inputs'!$D$42)*$D318*(1+$G318)^(2-1))-('1.Inputs'!$D$37*12*IF(2=1,'1.Inputs'!$D$38,IF(2=2,'1.Inputs'!$D$39,$E318)))*'1.Inputs'!$D$43*(1+$G318)^(2-1)-'1.Inputs'!$D$44*(1+$G318)^(2-1)-('1.Inputs'!$D$20/'1.Inputs'!$D$27+'1.Inputs'!$D$23/'1.Inputs'!$D$28))-MAX(0,((('1.Inputs'!$D$37*12*IF(2=1,'1.Inputs'!$D$38,IF(2=2,'1.Inputs'!$D$39,$E318)))*$F318*(('1.Inputs'!$D$40)+(1-'1.Inputs'!$D$40)*(1+'1.Inputs'!$D$41))*(1+$G318)^(2-1))-(('1.Inputs'!$D$37*12*IF(2=1,'1.Inputs'!$D$38,IF(2=2,'1.Inputs'!$D$39,$E318)))/(1-'1.Inputs'!$D$42)*$D318*(1+$G318)^(2-1))-('1.Inputs'!$D$37*12*IF(2=1,'1.Inputs'!$D$38,IF(2=2,'1.Inputs'!$D$39,$E318)))*'1.Inputs'!$D$43*(1+$G318)^(2-1)-'1.Inputs'!$D$44*(1+$G318)^(2-1)-('1.Inputs'!$D$20/'1.Inputs'!$D$27+'1.Inputs'!$D$23/'1.Inputs'!$D$28)))*'1.Inputs'!$D$53+('1.Inputs'!$D$20/'1.Inputs'!$D$27+'1.Inputs'!$D$23/'1.Inputs'!$D$28)-(I318-H318)</f>
        <v>5073268.5561833382</v>
      </c>
      <c r="U318" s="36">
        <f ca="1">((('1.Inputs'!$D$37*12*IF(3=1,'1.Inputs'!$D$38,IF(3=2,'1.Inputs'!$D$39,$E318)))*$F318*(('1.Inputs'!$D$40)+(1-'1.Inputs'!$D$40)*(1+'1.Inputs'!$D$41))*(1+$G318)^(3-1))-(('1.Inputs'!$D$37*12*IF(3=1,'1.Inputs'!$D$38,IF(3=2,'1.Inputs'!$D$39,$E318)))/(1-'1.Inputs'!$D$42)*$D318*(1+$G318)^(3-1))-('1.Inputs'!$D$37*12*IF(3=1,'1.Inputs'!$D$38,IF(3=2,'1.Inputs'!$D$39,$E318)))*'1.Inputs'!$D$43*(1+$G318)^(3-1)-'1.Inputs'!$D$44*(1+$G318)^(3-1)-('1.Inputs'!$D$20/'1.Inputs'!$D$27+'1.Inputs'!$D$23/'1.Inputs'!$D$28))-MAX(0,((('1.Inputs'!$D$37*12*IF(3=1,'1.Inputs'!$D$38,IF(3=2,'1.Inputs'!$D$39,$E318)))*$F318*(('1.Inputs'!$D$40)+(1-'1.Inputs'!$D$40)*(1+'1.Inputs'!$D$41))*(1+$G318)^(3-1))-(('1.Inputs'!$D$37*12*IF(3=1,'1.Inputs'!$D$38,IF(3=2,'1.Inputs'!$D$39,$E318)))/(1-'1.Inputs'!$D$42)*$D318*(1+$G318)^(3-1))-('1.Inputs'!$D$37*12*IF(3=1,'1.Inputs'!$D$38,IF(3=2,'1.Inputs'!$D$39,$E318)))*'1.Inputs'!$D$43*(1+$G318)^(3-1)-'1.Inputs'!$D$44*(1+$G318)^(3-1)-('1.Inputs'!$D$20/'1.Inputs'!$D$27+'1.Inputs'!$D$23/'1.Inputs'!$D$28)))*'1.Inputs'!$D$53+('1.Inputs'!$D$20/'1.Inputs'!$D$27+'1.Inputs'!$D$23/'1.Inputs'!$D$28)-(J318-I318)</f>
        <v>284245677.71608353</v>
      </c>
      <c r="V318" s="36">
        <f ca="1">((('1.Inputs'!$D$37*12*IF(4=1,'1.Inputs'!$D$38,IF(4=2,'1.Inputs'!$D$39,$E318)))*$F318*(('1.Inputs'!$D$40)+(1-'1.Inputs'!$D$40)*(1+'1.Inputs'!$D$41))*(1+$G318)^(4-1))-(('1.Inputs'!$D$37*12*IF(4=1,'1.Inputs'!$D$38,IF(4=2,'1.Inputs'!$D$39,$E318)))/(1-'1.Inputs'!$D$42)*$D318*(1+$G318)^(4-1))-('1.Inputs'!$D$37*12*IF(4=1,'1.Inputs'!$D$38,IF(4=2,'1.Inputs'!$D$39,$E318)))*'1.Inputs'!$D$43*(1+$G318)^(4-1)-'1.Inputs'!$D$44*(1+$G318)^(4-1)-('1.Inputs'!$D$20/'1.Inputs'!$D$27+'1.Inputs'!$D$23/'1.Inputs'!$D$28))-MAX(0,((('1.Inputs'!$D$37*12*IF(4=1,'1.Inputs'!$D$38,IF(4=2,'1.Inputs'!$D$39,$E318)))*$F318*(('1.Inputs'!$D$40)+(1-'1.Inputs'!$D$40)*(1+'1.Inputs'!$D$41))*(1+$G318)^(4-1))-(('1.Inputs'!$D$37*12*IF(4=1,'1.Inputs'!$D$38,IF(4=2,'1.Inputs'!$D$39,$E318)))/(1-'1.Inputs'!$D$42)*$D318*(1+$G318)^(4-1))-('1.Inputs'!$D$37*12*IF(4=1,'1.Inputs'!$D$38,IF(4=2,'1.Inputs'!$D$39,$E318)))*'1.Inputs'!$D$43*(1+$G318)^(4-1)-'1.Inputs'!$D$44*(1+$G318)^(4-1)-('1.Inputs'!$D$20/'1.Inputs'!$D$27+'1.Inputs'!$D$23/'1.Inputs'!$D$28)))*'1.Inputs'!$D$53+('1.Inputs'!$D$20/'1.Inputs'!$D$27+'1.Inputs'!$D$23/'1.Inputs'!$D$28)-(K318-J318)</f>
        <v>509480894.79657507</v>
      </c>
      <c r="W318" s="36">
        <f ca="1">((('1.Inputs'!$D$37*12*IF(5=1,'1.Inputs'!$D$38,IF(5=2,'1.Inputs'!$D$39,$E318)))*$F318*(('1.Inputs'!$D$40)+(1-'1.Inputs'!$D$40)*(1+'1.Inputs'!$D$41))*(1+$G318)^(5-1))-(('1.Inputs'!$D$37*12*IF(5=1,'1.Inputs'!$D$38,IF(5=2,'1.Inputs'!$D$39,$E318)))/(1-'1.Inputs'!$D$42)*$D318*(1+$G318)^(5-1))-('1.Inputs'!$D$37*12*IF(5=1,'1.Inputs'!$D$38,IF(5=2,'1.Inputs'!$D$39,$E318)))*'1.Inputs'!$D$43*(1+$G318)^(5-1)-'1.Inputs'!$D$44*(1+$G318)^(5-1)-('1.Inputs'!$D$20/'1.Inputs'!$D$27+'1.Inputs'!$D$23/'1.Inputs'!$D$28))-MAX(0,((('1.Inputs'!$D$37*12*IF(5=1,'1.Inputs'!$D$38,IF(5=2,'1.Inputs'!$D$39,$E318)))*$F318*(('1.Inputs'!$D$40)+(1-'1.Inputs'!$D$40)*(1+'1.Inputs'!$D$41))*(1+$G318)^(5-1))-(('1.Inputs'!$D$37*12*IF(5=1,'1.Inputs'!$D$38,IF(5=2,'1.Inputs'!$D$39,$E318)))/(1-'1.Inputs'!$D$42)*$D318*(1+$G318)^(5-1))-('1.Inputs'!$D$37*12*IF(5=1,'1.Inputs'!$D$38,IF(5=2,'1.Inputs'!$D$39,$E318)))*'1.Inputs'!$D$43*(1+$G318)^(5-1)-'1.Inputs'!$D$44*(1+$G318)^(5-1)-('1.Inputs'!$D$20/'1.Inputs'!$D$27+'1.Inputs'!$D$23/'1.Inputs'!$D$28)))*'1.Inputs'!$D$53+('1.Inputs'!$D$20/'1.Inputs'!$D$27+'1.Inputs'!$D$23/'1.Inputs'!$D$28)-(L318-K318)</f>
        <v>530989953.37525487</v>
      </c>
      <c r="X318" s="36">
        <f ca="1">((('1.Inputs'!$D$37*12*IF(6=1,'1.Inputs'!$D$38,IF(6=2,'1.Inputs'!$D$39,$E318)))*$F318*(('1.Inputs'!$D$40)+(1-'1.Inputs'!$D$40)*(1+'1.Inputs'!$D$41))*(1+$G318)^(6-1))-(('1.Inputs'!$D$37*12*IF(6=1,'1.Inputs'!$D$38,IF(6=2,'1.Inputs'!$D$39,$E318)))/(1-'1.Inputs'!$D$42)*$D318*(1+$G318)^(6-1))-('1.Inputs'!$D$37*12*IF(6=1,'1.Inputs'!$D$38,IF(6=2,'1.Inputs'!$D$39,$E318)))*'1.Inputs'!$D$43*(1+$G318)^(6-1)-'1.Inputs'!$D$44*(1+$G318)^(6-1)-('1.Inputs'!$D$20/'1.Inputs'!$D$27+'1.Inputs'!$D$23/'1.Inputs'!$D$28))-MAX(0,((('1.Inputs'!$D$37*12*IF(6=1,'1.Inputs'!$D$38,IF(6=2,'1.Inputs'!$D$39,$E318)))*$F318*(('1.Inputs'!$D$40)+(1-'1.Inputs'!$D$40)*(1+'1.Inputs'!$D$41))*(1+$G318)^(6-1))-(('1.Inputs'!$D$37*12*IF(6=1,'1.Inputs'!$D$38,IF(6=2,'1.Inputs'!$D$39,$E318)))/(1-'1.Inputs'!$D$42)*$D318*(1+$G318)^(6-1))-('1.Inputs'!$D$37*12*IF(6=1,'1.Inputs'!$D$38,IF(6=2,'1.Inputs'!$D$39,$E318)))*'1.Inputs'!$D$43*(1+$G318)^(6-1)-'1.Inputs'!$D$44*(1+$G318)^(6-1)-('1.Inputs'!$D$20/'1.Inputs'!$D$27+'1.Inputs'!$D$23/'1.Inputs'!$D$28)))*'1.Inputs'!$D$53+('1.Inputs'!$D$20/'1.Inputs'!$D$27+'1.Inputs'!$D$23/'1.Inputs'!$D$28)-(M318-L318)</f>
        <v>553499896.1573689</v>
      </c>
      <c r="Y318" s="36">
        <f ca="1">((('1.Inputs'!$D$37*12*IF(7=1,'1.Inputs'!$D$38,IF(7=2,'1.Inputs'!$D$39,$E318)))*$F318*(('1.Inputs'!$D$40)+(1-'1.Inputs'!$D$40)*(1+'1.Inputs'!$D$41))*(1+$G318)^(7-1))-(('1.Inputs'!$D$37*12*IF(7=1,'1.Inputs'!$D$38,IF(7=2,'1.Inputs'!$D$39,$E318)))/(1-'1.Inputs'!$D$42)*$D318*(1+$G318)^(7-1))-('1.Inputs'!$D$37*12*IF(7=1,'1.Inputs'!$D$38,IF(7=2,'1.Inputs'!$D$39,$E318)))*'1.Inputs'!$D$43*(1+$G318)^(7-1)-'1.Inputs'!$D$44*(1+$G318)^(7-1)-('1.Inputs'!$D$20/'1.Inputs'!$D$27+'1.Inputs'!$D$23/'1.Inputs'!$D$28))-MAX(0,((('1.Inputs'!$D$37*12*IF(7=1,'1.Inputs'!$D$38,IF(7=2,'1.Inputs'!$D$39,$E318)))*$F318*(('1.Inputs'!$D$40)+(1-'1.Inputs'!$D$40)*(1+'1.Inputs'!$D$41))*(1+$G318)^(7-1))-(('1.Inputs'!$D$37*12*IF(7=1,'1.Inputs'!$D$38,IF(7=2,'1.Inputs'!$D$39,$E318)))/(1-'1.Inputs'!$D$42)*$D318*(1+$G318)^(7-1))-('1.Inputs'!$D$37*12*IF(7=1,'1.Inputs'!$D$38,IF(7=2,'1.Inputs'!$D$39,$E318)))*'1.Inputs'!$D$43*(1+$G318)^(7-1)-'1.Inputs'!$D$44*(1+$G318)^(7-1)-('1.Inputs'!$D$20/'1.Inputs'!$D$27+'1.Inputs'!$D$23/'1.Inputs'!$D$28)))*'1.Inputs'!$D$53+('1.Inputs'!$D$20/'1.Inputs'!$D$27+'1.Inputs'!$D$23/'1.Inputs'!$D$28)-(N318-M318)</f>
        <v>577057297.43555784</v>
      </c>
      <c r="Z318" s="36">
        <f ca="1">((('1.Inputs'!$D$37*12*IF(8=1,'1.Inputs'!$D$38,IF(8=2,'1.Inputs'!$D$39,$E318)))*$F318*(('1.Inputs'!$D$40)+(1-'1.Inputs'!$D$40)*(1+'1.Inputs'!$D$41))*(1+$G318)^(8-1))-(('1.Inputs'!$D$37*12*IF(8=1,'1.Inputs'!$D$38,IF(8=2,'1.Inputs'!$D$39,$E318)))/(1-'1.Inputs'!$D$42)*$D318*(1+$G318)^(8-1))-('1.Inputs'!$D$37*12*IF(8=1,'1.Inputs'!$D$38,IF(8=2,'1.Inputs'!$D$39,$E318)))*'1.Inputs'!$D$43*(1+$G318)^(8-1)-'1.Inputs'!$D$44*(1+$G318)^(8-1)-('1.Inputs'!$D$20/'1.Inputs'!$D$27+'1.Inputs'!$D$23/'1.Inputs'!$D$28))-MAX(0,((('1.Inputs'!$D$37*12*IF(8=1,'1.Inputs'!$D$38,IF(8=2,'1.Inputs'!$D$39,$E318)))*$F318*(('1.Inputs'!$D$40)+(1-'1.Inputs'!$D$40)*(1+'1.Inputs'!$D$41))*(1+$G318)^(8-1))-(('1.Inputs'!$D$37*12*IF(8=1,'1.Inputs'!$D$38,IF(8=2,'1.Inputs'!$D$39,$E318)))/(1-'1.Inputs'!$D$42)*$D318*(1+$G318)^(8-1))-('1.Inputs'!$D$37*12*IF(8=1,'1.Inputs'!$D$38,IF(8=2,'1.Inputs'!$D$39,$E318)))*'1.Inputs'!$D$43*(1+$G318)^(8-1)-'1.Inputs'!$D$44*(1+$G318)^(8-1)-('1.Inputs'!$D$20/'1.Inputs'!$D$27+'1.Inputs'!$D$23/'1.Inputs'!$D$28)))*'1.Inputs'!$D$53+('1.Inputs'!$D$20/'1.Inputs'!$D$27+'1.Inputs'!$D$23/'1.Inputs'!$D$28)-(O318-N318)</f>
        <v>601710898.75091147</v>
      </c>
      <c r="AA318" s="36">
        <f ca="1">((('1.Inputs'!$D$37*12*IF(9=1,'1.Inputs'!$D$38,IF(9=2,'1.Inputs'!$D$39,$E318)))*$F318*(('1.Inputs'!$D$40)+(1-'1.Inputs'!$D$40)*(1+'1.Inputs'!$D$41))*(1+$G318)^(9-1))-(('1.Inputs'!$D$37*12*IF(9=1,'1.Inputs'!$D$38,IF(9=2,'1.Inputs'!$D$39,$E318)))/(1-'1.Inputs'!$D$42)*$D318*(1+$G318)^(9-1))-('1.Inputs'!$D$37*12*IF(9=1,'1.Inputs'!$D$38,IF(9=2,'1.Inputs'!$D$39,$E318)))*'1.Inputs'!$D$43*(1+$G318)^(9-1)-'1.Inputs'!$D$44*(1+$G318)^(9-1)-('1.Inputs'!$D$20/'1.Inputs'!$D$27+'1.Inputs'!$D$23/'1.Inputs'!$D$28))-MAX(0,((('1.Inputs'!$D$37*12*IF(9=1,'1.Inputs'!$D$38,IF(9=2,'1.Inputs'!$D$39,$E318)))*$F318*(('1.Inputs'!$D$40)+(1-'1.Inputs'!$D$40)*(1+'1.Inputs'!$D$41))*(1+$G318)^(9-1))-(('1.Inputs'!$D$37*12*IF(9=1,'1.Inputs'!$D$38,IF(9=2,'1.Inputs'!$D$39,$E318)))/(1-'1.Inputs'!$D$42)*$D318*(1+$G318)^(9-1))-('1.Inputs'!$D$37*12*IF(9=1,'1.Inputs'!$D$38,IF(9=2,'1.Inputs'!$D$39,$E318)))*'1.Inputs'!$D$43*(1+$G318)^(9-1)-'1.Inputs'!$D$44*(1+$G318)^(9-1)-('1.Inputs'!$D$20/'1.Inputs'!$D$27+'1.Inputs'!$D$23/'1.Inputs'!$D$28)))*'1.Inputs'!$D$53+('1.Inputs'!$D$20/'1.Inputs'!$D$27+'1.Inputs'!$D$23/'1.Inputs'!$D$28)-(P318-O318)</f>
        <v>627511709.74185324</v>
      </c>
      <c r="AB318" s="36">
        <f ca="1">((('1.Inputs'!$D$37*12*IF(10=1,'1.Inputs'!$D$38,IF(10=2,'1.Inputs'!$D$39,$E318)))*$F318*(('1.Inputs'!$D$40)+(1-'1.Inputs'!$D$40)*(1+'1.Inputs'!$D$41))*(1+$G318)^(10-1))-(('1.Inputs'!$D$37*12*IF(10=1,'1.Inputs'!$D$38,IF(10=2,'1.Inputs'!$D$39,$E318)))/(1-'1.Inputs'!$D$42)*$D318*(1+$G318)^(10-1))-('1.Inputs'!$D$37*12*IF(10=1,'1.Inputs'!$D$38,IF(10=2,'1.Inputs'!$D$39,$E318)))*'1.Inputs'!$D$43*(1+$G318)^(10-1)-'1.Inputs'!$D$44*(1+$G318)^(10-1)-('1.Inputs'!$D$20/'1.Inputs'!$D$27+'1.Inputs'!$D$23/'1.Inputs'!$D$28))-MAX(0,((('1.Inputs'!$D$37*12*IF(10=1,'1.Inputs'!$D$38,IF(10=2,'1.Inputs'!$D$39,$E318)))*$F318*(('1.Inputs'!$D$40)+(1-'1.Inputs'!$D$40)*(1+'1.Inputs'!$D$41))*(1+$G318)^(10-1))-(('1.Inputs'!$D$37*12*IF(10=1,'1.Inputs'!$D$38,IF(10=2,'1.Inputs'!$D$39,$E318)))/(1-'1.Inputs'!$D$42)*$D318*(1+$G318)^(10-1))-('1.Inputs'!$D$37*12*IF(10=1,'1.Inputs'!$D$38,IF(10=2,'1.Inputs'!$D$39,$E318)))*'1.Inputs'!$D$43*(1+$G318)^(10-1)-'1.Inputs'!$D$44*(1+$G318)^(10-1)-('1.Inputs'!$D$20/'1.Inputs'!$D$27+'1.Inputs'!$D$23/'1.Inputs'!$D$28)))*'1.Inputs'!$D$53+('1.Inputs'!$D$20/'1.Inputs'!$D$27+'1.Inputs'!$D$23/'1.Inputs'!$D$28)-(Q318-P318)+(('1.Inputs'!$D$20+'1.Inputs'!$D$23-('1.Inputs'!$D$20/'1.Inputs'!$D$27+'1.Inputs'!$D$23/'1.Inputs'!$D$28)*'1.Inputs'!$D$10)*'1.Inputs'!$D$60+'1.Inputs'!$D$19*'1.Inputs'!$D$59+Q318)</f>
        <v>3247622179.8438911</v>
      </c>
      <c r="AC318" s="36">
        <f ca="1">S318-AC$13-AC$14+MIN(AC$13,MAX(0,((('1.Inputs'!$D$37*12*IF(1=1,'1.Inputs'!$D$38,IF(1=2,'1.Inputs'!$D$39,$E318)))*$F318*(('1.Inputs'!$D$40)+(1-'1.Inputs'!$D$40)*(1+'1.Inputs'!$D$41))*(1+$G318)^(1-1))-(('1.Inputs'!$D$37*12*IF(1=1,'1.Inputs'!$D$38,IF(1=2,'1.Inputs'!$D$39,$E318)))/(1-'1.Inputs'!$D$42)*$D318*(1+$G318)^(1-1))-('1.Inputs'!$D$37*12*IF(1=1,'1.Inputs'!$D$38,IF(1=2,'1.Inputs'!$D$39,$E318)))*'1.Inputs'!$D$43*(1+$G318)^(1-1)-'1.Inputs'!$D$44*(1+$G318)^(1-1)-('1.Inputs'!$D$20/'1.Inputs'!$D$27+'1.Inputs'!$D$23/'1.Inputs'!$D$28))))*'1.Inputs'!$D$53</f>
        <v>-836953110.27797794</v>
      </c>
      <c r="AD318" s="36">
        <f ca="1">T318-AD$13-AD$14+MIN(AD$13,MAX(0,((('1.Inputs'!$D$37*12*IF(2=1,'1.Inputs'!$D$38,IF(2=2,'1.Inputs'!$D$39,$E318)))*$F318*(('1.Inputs'!$D$40)+(1-'1.Inputs'!$D$40)*(1+'1.Inputs'!$D$41))*(1+$G318)^(2-1))-(('1.Inputs'!$D$37*12*IF(2=1,'1.Inputs'!$D$38,IF(2=2,'1.Inputs'!$D$39,$E318)))/(1-'1.Inputs'!$D$42)*$D318*(1+$G318)^(2-1))-('1.Inputs'!$D$37*12*IF(2=1,'1.Inputs'!$D$38,IF(2=2,'1.Inputs'!$D$39,$E318)))*'1.Inputs'!$D$43*(1+$G318)^(2-1)-'1.Inputs'!$D$44*(1+$G318)^(2-1)-('1.Inputs'!$D$20/'1.Inputs'!$D$27+'1.Inputs'!$D$23/'1.Inputs'!$D$28))))*'1.Inputs'!$D$53</f>
        <v>-90866731.443816662</v>
      </c>
      <c r="AE318" s="36">
        <f ca="1">U318-AE$13-AE$14+MIN(AE$13,MAX(0,((('1.Inputs'!$D$37*12*IF(3=1,'1.Inputs'!$D$38,IF(3=2,'1.Inputs'!$D$39,$E318)))*$F318*(('1.Inputs'!$D$40)+(1-'1.Inputs'!$D$40)*(1+'1.Inputs'!$D$41))*(1+$G318)^(3-1))-(('1.Inputs'!$D$37*12*IF(3=1,'1.Inputs'!$D$38,IF(3=2,'1.Inputs'!$D$39,$E318)))/(1-'1.Inputs'!$D$42)*$D318*(1+$G318)^(3-1))-('1.Inputs'!$D$37*12*IF(3=1,'1.Inputs'!$D$38,IF(3=2,'1.Inputs'!$D$39,$E318)))*'1.Inputs'!$D$43*(1+$G318)^(3-1)-'1.Inputs'!$D$44*(1+$G318)^(3-1)-('1.Inputs'!$D$20/'1.Inputs'!$D$27+'1.Inputs'!$D$23/'1.Inputs'!$D$28))))*'1.Inputs'!$D$53</f>
        <v>-57694322.283916473</v>
      </c>
      <c r="AF318" s="36">
        <f ca="1">V318-AF$13-AF$14+MIN(AF$13,MAX(0,((('1.Inputs'!$D$37*12*IF(4=1,'1.Inputs'!$D$38,IF(4=2,'1.Inputs'!$D$39,$E318)))*$F318*(('1.Inputs'!$D$40)+(1-'1.Inputs'!$D$40)*(1+'1.Inputs'!$D$41))*(1+$G318)^(4-1))-(('1.Inputs'!$D$37*12*IF(4=1,'1.Inputs'!$D$38,IF(4=2,'1.Inputs'!$D$39,$E318)))/(1-'1.Inputs'!$D$42)*$D318*(1+$G318)^(4-1))-('1.Inputs'!$D$37*12*IF(4=1,'1.Inputs'!$D$38,IF(4=2,'1.Inputs'!$D$39,$E318)))*'1.Inputs'!$D$43*(1+$G318)^(4-1)-'1.Inputs'!$D$44*(1+$G318)^(4-1)-('1.Inputs'!$D$20/'1.Inputs'!$D$27+'1.Inputs'!$D$23/'1.Inputs'!$D$28))))*'1.Inputs'!$D$53</f>
        <v>186728894.79657507</v>
      </c>
      <c r="AG318" s="36">
        <f ca="1">W318-AG$13-AG$14+MIN(AG$13,MAX(0,((('1.Inputs'!$D$37*12*IF(5=1,'1.Inputs'!$D$38,IF(5=2,'1.Inputs'!$D$39,$E318)))*$F318*(('1.Inputs'!$D$40)+(1-'1.Inputs'!$D$40)*(1+'1.Inputs'!$D$41))*(1+$G318)^(5-1))-(('1.Inputs'!$D$37*12*IF(5=1,'1.Inputs'!$D$38,IF(5=2,'1.Inputs'!$D$39,$E318)))/(1-'1.Inputs'!$D$42)*$D318*(1+$G318)^(5-1))-('1.Inputs'!$D$37*12*IF(5=1,'1.Inputs'!$D$38,IF(5=2,'1.Inputs'!$D$39,$E318)))*'1.Inputs'!$D$43*(1+$G318)^(5-1)-'1.Inputs'!$D$44*(1+$G318)^(5-1)-('1.Inputs'!$D$20/'1.Inputs'!$D$27+'1.Inputs'!$D$23/'1.Inputs'!$D$28))))*'1.Inputs'!$D$53</f>
        <v>227425953.37525487</v>
      </c>
      <c r="AH318" s="36">
        <f ca="1">X318-AH$13-AH$14+MIN(AH$13,MAX(0,((('1.Inputs'!$D$37*12*IF(6=1,'1.Inputs'!$D$38,IF(6=2,'1.Inputs'!$D$39,$E318)))*$F318*(('1.Inputs'!$D$40)+(1-'1.Inputs'!$D$40)*(1+'1.Inputs'!$D$41))*(1+$G318)^(6-1))-(('1.Inputs'!$D$37*12*IF(6=1,'1.Inputs'!$D$38,IF(6=2,'1.Inputs'!$D$39,$E318)))/(1-'1.Inputs'!$D$42)*$D318*(1+$G318)^(6-1))-('1.Inputs'!$D$37*12*IF(6=1,'1.Inputs'!$D$38,IF(6=2,'1.Inputs'!$D$39,$E318)))*'1.Inputs'!$D$43*(1+$G318)^(6-1)-'1.Inputs'!$D$44*(1+$G318)^(6-1)-('1.Inputs'!$D$20/'1.Inputs'!$D$27+'1.Inputs'!$D$23/'1.Inputs'!$D$28))))*'1.Inputs'!$D$53</f>
        <v>269123896.1573689</v>
      </c>
      <c r="AI318" s="36">
        <f ca="1">Y318-AI$13-AI$14+MIN(AI$13,MAX(0,((('1.Inputs'!$D$37*12*IF(7=1,'1.Inputs'!$D$38,IF(7=2,'1.Inputs'!$D$39,$E318)))*$F318*(('1.Inputs'!$D$40)+(1-'1.Inputs'!$D$40)*(1+'1.Inputs'!$D$41))*(1+$G318)^(7-1))-(('1.Inputs'!$D$37*12*IF(7=1,'1.Inputs'!$D$38,IF(7=2,'1.Inputs'!$D$39,$E318)))/(1-'1.Inputs'!$D$42)*$D318*(1+$G318)^(7-1))-('1.Inputs'!$D$37*12*IF(7=1,'1.Inputs'!$D$38,IF(7=2,'1.Inputs'!$D$39,$E318)))*'1.Inputs'!$D$43*(1+$G318)^(7-1)-'1.Inputs'!$D$44*(1+$G318)^(7-1)-('1.Inputs'!$D$20/'1.Inputs'!$D$27+'1.Inputs'!$D$23/'1.Inputs'!$D$28))))*'1.Inputs'!$D$53</f>
        <v>311869297.43555784</v>
      </c>
      <c r="AJ318" s="36">
        <f ca="1">Z318-AJ$13-AJ$14+MIN(AJ$13,MAX(0,((('1.Inputs'!$D$37*12*IF(8=1,'1.Inputs'!$D$38,IF(8=2,'1.Inputs'!$D$39,$E318)))*$F318*(('1.Inputs'!$D$40)+(1-'1.Inputs'!$D$40)*(1+'1.Inputs'!$D$41))*(1+$G318)^(8-1))-(('1.Inputs'!$D$37*12*IF(8=1,'1.Inputs'!$D$38,IF(8=2,'1.Inputs'!$D$39,$E318)))/(1-'1.Inputs'!$D$42)*$D318*(1+$G318)^(8-1))-('1.Inputs'!$D$37*12*IF(8=1,'1.Inputs'!$D$38,IF(8=2,'1.Inputs'!$D$39,$E318)))*'1.Inputs'!$D$43*(1+$G318)^(8-1)-'1.Inputs'!$D$44*(1+$G318)^(8-1)-('1.Inputs'!$D$20/'1.Inputs'!$D$27+'1.Inputs'!$D$23/'1.Inputs'!$D$28))))*'1.Inputs'!$D$53</f>
        <v>601710898.75091147</v>
      </c>
      <c r="AK318" s="36">
        <f ca="1">AA318-AK$13-AK$14+MIN(AK$13,MAX(0,((('1.Inputs'!$D$37*12*IF(9=1,'1.Inputs'!$D$38,IF(9=2,'1.Inputs'!$D$39,$E318)))*$F318*(('1.Inputs'!$D$40)+(1-'1.Inputs'!$D$40)*(1+'1.Inputs'!$D$41))*(1+$G318)^(9-1))-(('1.Inputs'!$D$37*12*IF(9=1,'1.Inputs'!$D$38,IF(9=2,'1.Inputs'!$D$39,$E318)))/(1-'1.Inputs'!$D$42)*$D318*(1+$G318)^(9-1))-('1.Inputs'!$D$37*12*IF(9=1,'1.Inputs'!$D$38,IF(9=2,'1.Inputs'!$D$39,$E318)))*'1.Inputs'!$D$43*(1+$G318)^(9-1)-'1.Inputs'!$D$44*(1+$G318)^(9-1)-('1.Inputs'!$D$20/'1.Inputs'!$D$27+'1.Inputs'!$D$23/'1.Inputs'!$D$28))))*'1.Inputs'!$D$53</f>
        <v>627511709.74185324</v>
      </c>
      <c r="AL318" s="36">
        <f ca="1">AB318-AL$13-AL$14+MIN(AL$13,MAX(0,((('1.Inputs'!$D$37*12*IF(10=1,'1.Inputs'!$D$38,IF(10=2,'1.Inputs'!$D$39,$E318)))*$F318*(('1.Inputs'!$D$40)+(1-'1.Inputs'!$D$40)*(1+'1.Inputs'!$D$41))*(1+$G318)^(10-1))-(('1.Inputs'!$D$37*12*IF(10=1,'1.Inputs'!$D$38,IF(10=2,'1.Inputs'!$D$39,$E318)))/(1-'1.Inputs'!$D$42)*$D318*(1+$G318)^(10-1))-('1.Inputs'!$D$37*12*IF(10=1,'1.Inputs'!$D$38,IF(10=2,'1.Inputs'!$D$39,$E318)))*'1.Inputs'!$D$43*(1+$G318)^(10-1)-'1.Inputs'!$D$44*(1+$G318)^(10-1)-('1.Inputs'!$D$20/'1.Inputs'!$D$27+'1.Inputs'!$D$23/'1.Inputs'!$D$28))))*'1.Inputs'!$D$53+'1.Inputs'!$D$35</f>
        <v>4047622179.8438911</v>
      </c>
      <c r="AM318" s="48">
        <f ca="1">R318+NPV('1.Inputs'!$D$55,S318:AB318)</f>
        <v>244703439.17993212</v>
      </c>
      <c r="AN318" s="48">
        <f ca="1">-('1.Inputs'!$D$24*(1-'1.Inputs'!$D$31)+'1.Inputs'!$D$35)+NPV('1.Inputs'!$D$54,AC318:AL318)</f>
        <v>-961426527.58266127</v>
      </c>
      <c r="AO318" s="36">
        <f t="shared" ca="1" si="37"/>
        <v>-4.6704140262735629</v>
      </c>
      <c r="AP318" s="36">
        <f t="shared" ca="1" si="38"/>
        <v>0.72216889663639106</v>
      </c>
      <c r="AQ318" s="36">
        <f ca="1">'1.Inputs'!$D$35+MIN(SUM($AC318:AC318),SUM($AC318:AD318),SUM($AC318:AE318),SUM($AC318:AF318),SUM($AC318:AG318),SUM($AC318:AH318),SUM($AC318:AI318),SUM($AC318:AJ318),SUM($AC318:AK318),SUM($AC318:AL318))</f>
        <v>-185514164.00571108</v>
      </c>
      <c r="AR318" s="36">
        <f ca="1">IF(AP318&lt;'1.Inputs'!$D$57,1,0)</f>
        <v>1</v>
      </c>
      <c r="AS318" s="36">
        <f t="shared" ca="1" si="39"/>
        <v>1</v>
      </c>
    </row>
    <row r="319" spans="2:45" ht="15" customHeight="1" x14ac:dyDescent="0.25">
      <c r="B319" s="36">
        <v>304</v>
      </c>
      <c r="C319" s="36">
        <f t="shared" ca="1" si="32"/>
        <v>8.1570784043183409E-2</v>
      </c>
      <c r="D319" s="36">
        <f t="shared" ca="1" si="33"/>
        <v>18331.389909587539</v>
      </c>
      <c r="E319" s="47">
        <f t="shared" ca="1" si="34"/>
        <v>0.75188290540655034</v>
      </c>
      <c r="F319" s="36">
        <f t="shared" ca="1" si="35"/>
        <v>28905.327709765468</v>
      </c>
      <c r="G319" s="36">
        <f t="shared" ca="1" si="36"/>
        <v>5.5829476996215543E-2</v>
      </c>
      <c r="H319" s="36">
        <f ca="1">((('1.Inputs'!$D$37*12*IF(1=1,'1.Inputs'!$D$38,IF(1=2,'1.Inputs'!$D$39,$E319)))*$F319*(('1.Inputs'!$D$40)+(1-'1.Inputs'!$D$40)*(1+'1.Inputs'!$D$41))*(1+$G319)^(1-1))*'1.Inputs'!$D$47+(('1.Inputs'!$D$37*12*IF(1=1,'1.Inputs'!$D$38,IF(1=2,'1.Inputs'!$D$39,$E319)))/(1-'1.Inputs'!$D$42)*$D319*(1+$G319)^(1-1))*('1.Inputs'!$D$48-'1.Inputs'!$D$49))/'1.Inputs'!$D$51</f>
        <v>767927706.75306368</v>
      </c>
      <c r="I319" s="36">
        <f ca="1">((('1.Inputs'!$D$37*12*IF(2=1,'1.Inputs'!$D$38,IF(2=2,'1.Inputs'!$D$39,$E319)))*$F319*(('1.Inputs'!$D$40)+(1-'1.Inputs'!$D$40)*(1+'1.Inputs'!$D$41))*(1+$G319)^(2-1))*'1.Inputs'!$D$47+(('1.Inputs'!$D$37*12*IF(2=1,'1.Inputs'!$D$38,IF(2=2,'1.Inputs'!$D$39,$E319)))/(1-'1.Inputs'!$D$42)*$D319*(1+$G319)^(2-1))*('1.Inputs'!$D$48-'1.Inputs'!$D$49))/'1.Inputs'!$D$51</f>
        <v>1135120992.5887864</v>
      </c>
      <c r="J319" s="36">
        <f ca="1">((('1.Inputs'!$D$37*12*IF(3=1,'1.Inputs'!$D$38,IF(3=2,'1.Inputs'!$D$39,$E319)))*$F319*(('1.Inputs'!$D$40)+(1-'1.Inputs'!$D$40)*(1+'1.Inputs'!$D$41))*(1+$G319)^(3-1))*'1.Inputs'!$D$47+(('1.Inputs'!$D$37*12*IF(3=1,'1.Inputs'!$D$38,IF(3=2,'1.Inputs'!$D$39,$E319)))/(1-'1.Inputs'!$D$42)*$D319*(1+$G319)^(3-1))*('1.Inputs'!$D$48-'1.Inputs'!$D$49))/'1.Inputs'!$D$51</f>
        <v>1287324720.236623</v>
      </c>
      <c r="K319" s="36">
        <f ca="1">((('1.Inputs'!$D$37*12*IF(4=1,'1.Inputs'!$D$38,IF(4=2,'1.Inputs'!$D$39,$E319)))*$F319*(('1.Inputs'!$D$40)+(1-'1.Inputs'!$D$40)*(1+'1.Inputs'!$D$41))*(1+$G319)^(4-1))*'1.Inputs'!$D$47+(('1.Inputs'!$D$37*12*IF(4=1,'1.Inputs'!$D$38,IF(4=2,'1.Inputs'!$D$39,$E319)))/(1-'1.Inputs'!$D$42)*$D319*(1+$G319)^(4-1))*('1.Inputs'!$D$48-'1.Inputs'!$D$49))/'1.Inputs'!$D$51</f>
        <v>1359195386.0917335</v>
      </c>
      <c r="L319" s="36">
        <f ca="1">((('1.Inputs'!$D$37*12*IF(5=1,'1.Inputs'!$D$38,IF(5=2,'1.Inputs'!$D$39,$E319)))*$F319*(('1.Inputs'!$D$40)+(1-'1.Inputs'!$D$40)*(1+'1.Inputs'!$D$41))*(1+$G319)^(5-1))*'1.Inputs'!$D$47+(('1.Inputs'!$D$37*12*IF(5=1,'1.Inputs'!$D$38,IF(5=2,'1.Inputs'!$D$39,$E319)))/(1-'1.Inputs'!$D$42)*$D319*(1+$G319)^(5-1))*('1.Inputs'!$D$48-'1.Inputs'!$D$49))/'1.Inputs'!$D$51</f>
        <v>1435078553.6329038</v>
      </c>
      <c r="M319" s="36">
        <f ca="1">((('1.Inputs'!$D$37*12*IF(6=1,'1.Inputs'!$D$38,IF(6=2,'1.Inputs'!$D$39,$E319)))*$F319*(('1.Inputs'!$D$40)+(1-'1.Inputs'!$D$40)*(1+'1.Inputs'!$D$41))*(1+$G319)^(6-1))*'1.Inputs'!$D$47+(('1.Inputs'!$D$37*12*IF(6=1,'1.Inputs'!$D$38,IF(6=2,'1.Inputs'!$D$39,$E319)))/(1-'1.Inputs'!$D$42)*$D319*(1+$G319)^(6-1))*('1.Inputs'!$D$48-'1.Inputs'!$D$49))/'1.Inputs'!$D$51</f>
        <v>1515198238.7307146</v>
      </c>
      <c r="N319" s="36">
        <f ca="1">((('1.Inputs'!$D$37*12*IF(7=1,'1.Inputs'!$D$38,IF(7=2,'1.Inputs'!$D$39,$E319)))*$F319*(('1.Inputs'!$D$40)+(1-'1.Inputs'!$D$40)*(1+'1.Inputs'!$D$41))*(1+$G319)^(7-1))*'1.Inputs'!$D$47+(('1.Inputs'!$D$37*12*IF(7=1,'1.Inputs'!$D$38,IF(7=2,'1.Inputs'!$D$39,$E319)))/(1-'1.Inputs'!$D$42)*$D319*(1+$G319)^(7-1))*('1.Inputs'!$D$48-'1.Inputs'!$D$49))/'1.Inputs'!$D$51</f>
        <v>1599790963.9446371</v>
      </c>
      <c r="O319" s="36">
        <f ca="1">((('1.Inputs'!$D$37*12*IF(8=1,'1.Inputs'!$D$38,IF(8=2,'1.Inputs'!$D$39,$E319)))*$F319*(('1.Inputs'!$D$40)+(1-'1.Inputs'!$D$40)*(1+'1.Inputs'!$D$41))*(1+$G319)^(8-1))*'1.Inputs'!$D$47+(('1.Inputs'!$D$37*12*IF(8=1,'1.Inputs'!$D$38,IF(8=2,'1.Inputs'!$D$39,$E319)))/(1-'1.Inputs'!$D$42)*$D319*(1+$G319)^(8-1))*('1.Inputs'!$D$48-'1.Inputs'!$D$49))/'1.Inputs'!$D$51</f>
        <v>1689106456.7649376</v>
      </c>
      <c r="P319" s="36">
        <f ca="1">((('1.Inputs'!$D$37*12*IF(9=1,'1.Inputs'!$D$38,IF(9=2,'1.Inputs'!$D$39,$E319)))*$F319*(('1.Inputs'!$D$40)+(1-'1.Inputs'!$D$40)*(1+'1.Inputs'!$D$41))*(1+$G319)^(9-1))*'1.Inputs'!$D$47+(('1.Inputs'!$D$37*12*IF(9=1,'1.Inputs'!$D$38,IF(9=2,'1.Inputs'!$D$39,$E319)))/(1-'1.Inputs'!$D$42)*$D319*(1+$G319)^(9-1))*('1.Inputs'!$D$48-'1.Inputs'!$D$49))/'1.Inputs'!$D$51</f>
        <v>1783408386.8370547</v>
      </c>
      <c r="Q319" s="36">
        <f ca="1">((('1.Inputs'!$D$37*12*IF(10=1,'1.Inputs'!$D$38,IF(10=2,'1.Inputs'!$D$39,$E319)))*$F319*(('1.Inputs'!$D$40)+(1-'1.Inputs'!$D$40)*(1+'1.Inputs'!$D$41))*(1+$G319)^(10-1))*'1.Inputs'!$D$47+(('1.Inputs'!$D$37*12*IF(10=1,'1.Inputs'!$D$38,IF(10=2,'1.Inputs'!$D$39,$E319)))/(1-'1.Inputs'!$D$42)*$D319*(1+$G319)^(10-1))*('1.Inputs'!$D$48-'1.Inputs'!$D$49))/'1.Inputs'!$D$51</f>
        <v>1882975144.3448319</v>
      </c>
      <c r="R319" s="36">
        <f>-'1.Inputs'!$D$24</f>
        <v>-2050000000</v>
      </c>
      <c r="S319" s="36">
        <f ca="1">((('1.Inputs'!$D$37*12*IF(1=1,'1.Inputs'!$D$38,IF(1=2,'1.Inputs'!$D$39,$E319)))*$F319*(('1.Inputs'!$D$40)+(1-'1.Inputs'!$D$40)*(1+'1.Inputs'!$D$41))*(1+$G319)^(1-1))-(('1.Inputs'!$D$37*12*IF(1=1,'1.Inputs'!$D$38,IF(1=2,'1.Inputs'!$D$39,$E319)))/(1-'1.Inputs'!$D$42)*$D319*(1+$G319)^(1-1))-('1.Inputs'!$D$37*12*IF(1=1,'1.Inputs'!$D$38,IF(1=2,'1.Inputs'!$D$39,$E319)))*'1.Inputs'!$D$43*(1+$G319)^(1-1)-'1.Inputs'!$D$44*(1+$G319)^(1-1)-('1.Inputs'!$D$20/'1.Inputs'!$D$27+'1.Inputs'!$D$23/'1.Inputs'!$D$28))-MAX(0,((('1.Inputs'!$D$37*12*IF(1=1,'1.Inputs'!$D$38,IF(1=2,'1.Inputs'!$D$39,$E319)))*$F319*(('1.Inputs'!$D$40)+(1-'1.Inputs'!$D$40)*(1+'1.Inputs'!$D$41))*(1+$G319)^(1-1))-(('1.Inputs'!$D$37*12*IF(1=1,'1.Inputs'!$D$38,IF(1=2,'1.Inputs'!$D$39,$E319)))/(1-'1.Inputs'!$D$42)*$D319*(1+$G319)^(1-1))-('1.Inputs'!$D$37*12*IF(1=1,'1.Inputs'!$D$38,IF(1=2,'1.Inputs'!$D$39,$E319)))*'1.Inputs'!$D$43*(1+$G319)^(1-1)-'1.Inputs'!$D$44*(1+$G319)^(1-1)-('1.Inputs'!$D$20/'1.Inputs'!$D$27+'1.Inputs'!$D$23/'1.Inputs'!$D$28)))*'1.Inputs'!$D$53+('1.Inputs'!$D$20/'1.Inputs'!$D$27+'1.Inputs'!$D$23/'1.Inputs'!$D$28)-H319</f>
        <v>-584006621.37317061</v>
      </c>
      <c r="T319" s="36">
        <f ca="1">((('1.Inputs'!$D$37*12*IF(2=1,'1.Inputs'!$D$38,IF(2=2,'1.Inputs'!$D$39,$E319)))*$F319*(('1.Inputs'!$D$40)+(1-'1.Inputs'!$D$40)*(1+'1.Inputs'!$D$41))*(1+$G319)^(2-1))-(('1.Inputs'!$D$37*12*IF(2=1,'1.Inputs'!$D$38,IF(2=2,'1.Inputs'!$D$39,$E319)))/(1-'1.Inputs'!$D$42)*$D319*(1+$G319)^(2-1))-('1.Inputs'!$D$37*12*IF(2=1,'1.Inputs'!$D$38,IF(2=2,'1.Inputs'!$D$39,$E319)))*'1.Inputs'!$D$43*(1+$G319)^(2-1)-'1.Inputs'!$D$44*(1+$G319)^(2-1)-('1.Inputs'!$D$20/'1.Inputs'!$D$27+'1.Inputs'!$D$23/'1.Inputs'!$D$28))-MAX(0,((('1.Inputs'!$D$37*12*IF(2=1,'1.Inputs'!$D$38,IF(2=2,'1.Inputs'!$D$39,$E319)))*$F319*(('1.Inputs'!$D$40)+(1-'1.Inputs'!$D$40)*(1+'1.Inputs'!$D$41))*(1+$G319)^(2-1))-(('1.Inputs'!$D$37*12*IF(2=1,'1.Inputs'!$D$38,IF(2=2,'1.Inputs'!$D$39,$E319)))/(1-'1.Inputs'!$D$42)*$D319*(1+$G319)^(2-1))-('1.Inputs'!$D$37*12*IF(2=1,'1.Inputs'!$D$38,IF(2=2,'1.Inputs'!$D$39,$E319)))*'1.Inputs'!$D$43*(1+$G319)^(2-1)-'1.Inputs'!$D$44*(1+$G319)^(2-1)-('1.Inputs'!$D$20/'1.Inputs'!$D$27+'1.Inputs'!$D$23/'1.Inputs'!$D$28)))*'1.Inputs'!$D$53+('1.Inputs'!$D$20/'1.Inputs'!$D$27+'1.Inputs'!$D$23/'1.Inputs'!$D$28)-(I319-H319)</f>
        <v>129142716.61741209</v>
      </c>
      <c r="U319" s="36">
        <f ca="1">((('1.Inputs'!$D$37*12*IF(3=1,'1.Inputs'!$D$38,IF(3=2,'1.Inputs'!$D$39,$E319)))*$F319*(('1.Inputs'!$D$40)+(1-'1.Inputs'!$D$40)*(1+'1.Inputs'!$D$41))*(1+$G319)^(3-1))-(('1.Inputs'!$D$37*12*IF(3=1,'1.Inputs'!$D$38,IF(3=2,'1.Inputs'!$D$39,$E319)))/(1-'1.Inputs'!$D$42)*$D319*(1+$G319)^(3-1))-('1.Inputs'!$D$37*12*IF(3=1,'1.Inputs'!$D$38,IF(3=2,'1.Inputs'!$D$39,$E319)))*'1.Inputs'!$D$43*(1+$G319)^(3-1)-'1.Inputs'!$D$44*(1+$G319)^(3-1)-('1.Inputs'!$D$20/'1.Inputs'!$D$27+'1.Inputs'!$D$23/'1.Inputs'!$D$28))-MAX(0,((('1.Inputs'!$D$37*12*IF(3=1,'1.Inputs'!$D$38,IF(3=2,'1.Inputs'!$D$39,$E319)))*$F319*(('1.Inputs'!$D$40)+(1-'1.Inputs'!$D$40)*(1+'1.Inputs'!$D$41))*(1+$G319)^(3-1))-(('1.Inputs'!$D$37*12*IF(3=1,'1.Inputs'!$D$38,IF(3=2,'1.Inputs'!$D$39,$E319)))/(1-'1.Inputs'!$D$42)*$D319*(1+$G319)^(3-1))-('1.Inputs'!$D$37*12*IF(3=1,'1.Inputs'!$D$38,IF(3=2,'1.Inputs'!$D$39,$E319)))*'1.Inputs'!$D$43*(1+$G319)^(3-1)-'1.Inputs'!$D$44*(1+$G319)^(3-1)-('1.Inputs'!$D$20/'1.Inputs'!$D$27+'1.Inputs'!$D$23/'1.Inputs'!$D$28)))*'1.Inputs'!$D$53+('1.Inputs'!$D$20/'1.Inputs'!$D$27+'1.Inputs'!$D$23/'1.Inputs'!$D$28)-(J319-I319)</f>
        <v>452684264.23305249</v>
      </c>
      <c r="V319" s="36">
        <f ca="1">((('1.Inputs'!$D$37*12*IF(4=1,'1.Inputs'!$D$38,IF(4=2,'1.Inputs'!$D$39,$E319)))*$F319*(('1.Inputs'!$D$40)+(1-'1.Inputs'!$D$40)*(1+'1.Inputs'!$D$41))*(1+$G319)^(4-1))-(('1.Inputs'!$D$37*12*IF(4=1,'1.Inputs'!$D$38,IF(4=2,'1.Inputs'!$D$39,$E319)))/(1-'1.Inputs'!$D$42)*$D319*(1+$G319)^(4-1))-('1.Inputs'!$D$37*12*IF(4=1,'1.Inputs'!$D$38,IF(4=2,'1.Inputs'!$D$39,$E319)))*'1.Inputs'!$D$43*(1+$G319)^(4-1)-'1.Inputs'!$D$44*(1+$G319)^(4-1)-('1.Inputs'!$D$20/'1.Inputs'!$D$27+'1.Inputs'!$D$23/'1.Inputs'!$D$28))-MAX(0,((('1.Inputs'!$D$37*12*IF(4=1,'1.Inputs'!$D$38,IF(4=2,'1.Inputs'!$D$39,$E319)))*$F319*(('1.Inputs'!$D$40)+(1-'1.Inputs'!$D$40)*(1+'1.Inputs'!$D$41))*(1+$G319)^(4-1))-(('1.Inputs'!$D$37*12*IF(4=1,'1.Inputs'!$D$38,IF(4=2,'1.Inputs'!$D$39,$E319)))/(1-'1.Inputs'!$D$42)*$D319*(1+$G319)^(4-1))-('1.Inputs'!$D$37*12*IF(4=1,'1.Inputs'!$D$38,IF(4=2,'1.Inputs'!$D$39,$E319)))*'1.Inputs'!$D$43*(1+$G319)^(4-1)-'1.Inputs'!$D$44*(1+$G319)^(4-1)-('1.Inputs'!$D$20/'1.Inputs'!$D$27+'1.Inputs'!$D$23/'1.Inputs'!$D$28)))*'1.Inputs'!$D$53+('1.Inputs'!$D$20/'1.Inputs'!$D$27+'1.Inputs'!$D$23/'1.Inputs'!$D$28)-(K319-J319)</f>
        <v>564149963.46570921</v>
      </c>
      <c r="W319" s="36">
        <f ca="1">((('1.Inputs'!$D$37*12*IF(5=1,'1.Inputs'!$D$38,IF(5=2,'1.Inputs'!$D$39,$E319)))*$F319*(('1.Inputs'!$D$40)+(1-'1.Inputs'!$D$40)*(1+'1.Inputs'!$D$41))*(1+$G319)^(5-1))-(('1.Inputs'!$D$37*12*IF(5=1,'1.Inputs'!$D$38,IF(5=2,'1.Inputs'!$D$39,$E319)))/(1-'1.Inputs'!$D$42)*$D319*(1+$G319)^(5-1))-('1.Inputs'!$D$37*12*IF(5=1,'1.Inputs'!$D$38,IF(5=2,'1.Inputs'!$D$39,$E319)))*'1.Inputs'!$D$43*(1+$G319)^(5-1)-'1.Inputs'!$D$44*(1+$G319)^(5-1)-('1.Inputs'!$D$20/'1.Inputs'!$D$27+'1.Inputs'!$D$23/'1.Inputs'!$D$28))-MAX(0,((('1.Inputs'!$D$37*12*IF(5=1,'1.Inputs'!$D$38,IF(5=2,'1.Inputs'!$D$39,$E319)))*$F319*(('1.Inputs'!$D$40)+(1-'1.Inputs'!$D$40)*(1+'1.Inputs'!$D$41))*(1+$G319)^(5-1))-(('1.Inputs'!$D$37*12*IF(5=1,'1.Inputs'!$D$38,IF(5=2,'1.Inputs'!$D$39,$E319)))/(1-'1.Inputs'!$D$42)*$D319*(1+$G319)^(5-1))-('1.Inputs'!$D$37*12*IF(5=1,'1.Inputs'!$D$38,IF(5=2,'1.Inputs'!$D$39,$E319)))*'1.Inputs'!$D$43*(1+$G319)^(5-1)-'1.Inputs'!$D$44*(1+$G319)^(5-1)-('1.Inputs'!$D$20/'1.Inputs'!$D$27+'1.Inputs'!$D$23/'1.Inputs'!$D$28)))*'1.Inputs'!$D$53+('1.Inputs'!$D$20/'1.Inputs'!$D$27+'1.Inputs'!$D$23/'1.Inputs'!$D$28)-(L319-K319)</f>
        <v>593008218.0853622</v>
      </c>
      <c r="X319" s="36">
        <f ca="1">((('1.Inputs'!$D$37*12*IF(6=1,'1.Inputs'!$D$38,IF(6=2,'1.Inputs'!$D$39,$E319)))*$F319*(('1.Inputs'!$D$40)+(1-'1.Inputs'!$D$40)*(1+'1.Inputs'!$D$41))*(1+$G319)^(6-1))-(('1.Inputs'!$D$37*12*IF(6=1,'1.Inputs'!$D$38,IF(6=2,'1.Inputs'!$D$39,$E319)))/(1-'1.Inputs'!$D$42)*$D319*(1+$G319)^(6-1))-('1.Inputs'!$D$37*12*IF(6=1,'1.Inputs'!$D$38,IF(6=2,'1.Inputs'!$D$39,$E319)))*'1.Inputs'!$D$43*(1+$G319)^(6-1)-'1.Inputs'!$D$44*(1+$G319)^(6-1)-('1.Inputs'!$D$20/'1.Inputs'!$D$27+'1.Inputs'!$D$23/'1.Inputs'!$D$28))-MAX(0,((('1.Inputs'!$D$37*12*IF(6=1,'1.Inputs'!$D$38,IF(6=2,'1.Inputs'!$D$39,$E319)))*$F319*(('1.Inputs'!$D$40)+(1-'1.Inputs'!$D$40)*(1+'1.Inputs'!$D$41))*(1+$G319)^(6-1))-(('1.Inputs'!$D$37*12*IF(6=1,'1.Inputs'!$D$38,IF(6=2,'1.Inputs'!$D$39,$E319)))/(1-'1.Inputs'!$D$42)*$D319*(1+$G319)^(6-1))-('1.Inputs'!$D$37*12*IF(6=1,'1.Inputs'!$D$38,IF(6=2,'1.Inputs'!$D$39,$E319)))*'1.Inputs'!$D$43*(1+$G319)^(6-1)-'1.Inputs'!$D$44*(1+$G319)^(6-1)-('1.Inputs'!$D$20/'1.Inputs'!$D$27+'1.Inputs'!$D$23/'1.Inputs'!$D$28)))*'1.Inputs'!$D$53+('1.Inputs'!$D$20/'1.Inputs'!$D$27+'1.Inputs'!$D$23/'1.Inputs'!$D$28)-(M319-L319)</f>
        <v>623477613.96745455</v>
      </c>
      <c r="Y319" s="36">
        <f ca="1">((('1.Inputs'!$D$37*12*IF(7=1,'1.Inputs'!$D$38,IF(7=2,'1.Inputs'!$D$39,$E319)))*$F319*(('1.Inputs'!$D$40)+(1-'1.Inputs'!$D$40)*(1+'1.Inputs'!$D$41))*(1+$G319)^(7-1))-(('1.Inputs'!$D$37*12*IF(7=1,'1.Inputs'!$D$38,IF(7=2,'1.Inputs'!$D$39,$E319)))/(1-'1.Inputs'!$D$42)*$D319*(1+$G319)^(7-1))-('1.Inputs'!$D$37*12*IF(7=1,'1.Inputs'!$D$38,IF(7=2,'1.Inputs'!$D$39,$E319)))*'1.Inputs'!$D$43*(1+$G319)^(7-1)-'1.Inputs'!$D$44*(1+$G319)^(7-1)-('1.Inputs'!$D$20/'1.Inputs'!$D$27+'1.Inputs'!$D$23/'1.Inputs'!$D$28))-MAX(0,((('1.Inputs'!$D$37*12*IF(7=1,'1.Inputs'!$D$38,IF(7=2,'1.Inputs'!$D$39,$E319)))*$F319*(('1.Inputs'!$D$40)+(1-'1.Inputs'!$D$40)*(1+'1.Inputs'!$D$41))*(1+$G319)^(7-1))-(('1.Inputs'!$D$37*12*IF(7=1,'1.Inputs'!$D$38,IF(7=2,'1.Inputs'!$D$39,$E319)))/(1-'1.Inputs'!$D$42)*$D319*(1+$G319)^(7-1))-('1.Inputs'!$D$37*12*IF(7=1,'1.Inputs'!$D$38,IF(7=2,'1.Inputs'!$D$39,$E319)))*'1.Inputs'!$D$43*(1+$G319)^(7-1)-'1.Inputs'!$D$44*(1+$G319)^(7-1)-('1.Inputs'!$D$20/'1.Inputs'!$D$27+'1.Inputs'!$D$23/'1.Inputs'!$D$28)))*'1.Inputs'!$D$53+('1.Inputs'!$D$20/'1.Inputs'!$D$27+'1.Inputs'!$D$23/'1.Inputs'!$D$28)-(N319-M319)</f>
        <v>655648100.28603518</v>
      </c>
      <c r="Z319" s="36">
        <f ca="1">((('1.Inputs'!$D$37*12*IF(8=1,'1.Inputs'!$D$38,IF(8=2,'1.Inputs'!$D$39,$E319)))*$F319*(('1.Inputs'!$D$40)+(1-'1.Inputs'!$D$40)*(1+'1.Inputs'!$D$41))*(1+$G319)^(8-1))-(('1.Inputs'!$D$37*12*IF(8=1,'1.Inputs'!$D$38,IF(8=2,'1.Inputs'!$D$39,$E319)))/(1-'1.Inputs'!$D$42)*$D319*(1+$G319)^(8-1))-('1.Inputs'!$D$37*12*IF(8=1,'1.Inputs'!$D$38,IF(8=2,'1.Inputs'!$D$39,$E319)))*'1.Inputs'!$D$43*(1+$G319)^(8-1)-'1.Inputs'!$D$44*(1+$G319)^(8-1)-('1.Inputs'!$D$20/'1.Inputs'!$D$27+'1.Inputs'!$D$23/'1.Inputs'!$D$28))-MAX(0,((('1.Inputs'!$D$37*12*IF(8=1,'1.Inputs'!$D$38,IF(8=2,'1.Inputs'!$D$39,$E319)))*$F319*(('1.Inputs'!$D$40)+(1-'1.Inputs'!$D$40)*(1+'1.Inputs'!$D$41))*(1+$G319)^(8-1))-(('1.Inputs'!$D$37*12*IF(8=1,'1.Inputs'!$D$38,IF(8=2,'1.Inputs'!$D$39,$E319)))/(1-'1.Inputs'!$D$42)*$D319*(1+$G319)^(8-1))-('1.Inputs'!$D$37*12*IF(8=1,'1.Inputs'!$D$38,IF(8=2,'1.Inputs'!$D$39,$E319)))*'1.Inputs'!$D$43*(1+$G319)^(8-1)-'1.Inputs'!$D$44*(1+$G319)^(8-1)-('1.Inputs'!$D$20/'1.Inputs'!$D$27+'1.Inputs'!$D$23/'1.Inputs'!$D$28)))*'1.Inputs'!$D$53+('1.Inputs'!$D$20/'1.Inputs'!$D$27+'1.Inputs'!$D$23/'1.Inputs'!$D$28)-(O319-N319)</f>
        <v>689614648.03049541</v>
      </c>
      <c r="AA319" s="36">
        <f ca="1">((('1.Inputs'!$D$37*12*IF(9=1,'1.Inputs'!$D$38,IF(9=2,'1.Inputs'!$D$39,$E319)))*$F319*(('1.Inputs'!$D$40)+(1-'1.Inputs'!$D$40)*(1+'1.Inputs'!$D$41))*(1+$G319)^(9-1))-(('1.Inputs'!$D$37*12*IF(9=1,'1.Inputs'!$D$38,IF(9=2,'1.Inputs'!$D$39,$E319)))/(1-'1.Inputs'!$D$42)*$D319*(1+$G319)^(9-1))-('1.Inputs'!$D$37*12*IF(9=1,'1.Inputs'!$D$38,IF(9=2,'1.Inputs'!$D$39,$E319)))*'1.Inputs'!$D$43*(1+$G319)^(9-1)-'1.Inputs'!$D$44*(1+$G319)^(9-1)-('1.Inputs'!$D$20/'1.Inputs'!$D$27+'1.Inputs'!$D$23/'1.Inputs'!$D$28))-MAX(0,((('1.Inputs'!$D$37*12*IF(9=1,'1.Inputs'!$D$38,IF(9=2,'1.Inputs'!$D$39,$E319)))*$F319*(('1.Inputs'!$D$40)+(1-'1.Inputs'!$D$40)*(1+'1.Inputs'!$D$41))*(1+$G319)^(9-1))-(('1.Inputs'!$D$37*12*IF(9=1,'1.Inputs'!$D$38,IF(9=2,'1.Inputs'!$D$39,$E319)))/(1-'1.Inputs'!$D$42)*$D319*(1+$G319)^(9-1))-('1.Inputs'!$D$37*12*IF(9=1,'1.Inputs'!$D$38,IF(9=2,'1.Inputs'!$D$39,$E319)))*'1.Inputs'!$D$43*(1+$G319)^(9-1)-'1.Inputs'!$D$44*(1+$G319)^(9-1)-('1.Inputs'!$D$20/'1.Inputs'!$D$27+'1.Inputs'!$D$23/'1.Inputs'!$D$28)))*'1.Inputs'!$D$53+('1.Inputs'!$D$20/'1.Inputs'!$D$27+'1.Inputs'!$D$23/'1.Inputs'!$D$28)-(P319-O319)</f>
        <v>725477530.37089646</v>
      </c>
      <c r="AB319" s="36">
        <f ca="1">((('1.Inputs'!$D$37*12*IF(10=1,'1.Inputs'!$D$38,IF(10=2,'1.Inputs'!$D$39,$E319)))*$F319*(('1.Inputs'!$D$40)+(1-'1.Inputs'!$D$40)*(1+'1.Inputs'!$D$41))*(1+$G319)^(10-1))-(('1.Inputs'!$D$37*12*IF(10=1,'1.Inputs'!$D$38,IF(10=2,'1.Inputs'!$D$39,$E319)))/(1-'1.Inputs'!$D$42)*$D319*(1+$G319)^(10-1))-('1.Inputs'!$D$37*12*IF(10=1,'1.Inputs'!$D$38,IF(10=2,'1.Inputs'!$D$39,$E319)))*'1.Inputs'!$D$43*(1+$G319)^(10-1)-'1.Inputs'!$D$44*(1+$G319)^(10-1)-('1.Inputs'!$D$20/'1.Inputs'!$D$27+'1.Inputs'!$D$23/'1.Inputs'!$D$28))-MAX(0,((('1.Inputs'!$D$37*12*IF(10=1,'1.Inputs'!$D$38,IF(10=2,'1.Inputs'!$D$39,$E319)))*$F319*(('1.Inputs'!$D$40)+(1-'1.Inputs'!$D$40)*(1+'1.Inputs'!$D$41))*(1+$G319)^(10-1))-(('1.Inputs'!$D$37*12*IF(10=1,'1.Inputs'!$D$38,IF(10=2,'1.Inputs'!$D$39,$E319)))/(1-'1.Inputs'!$D$42)*$D319*(1+$G319)^(10-1))-('1.Inputs'!$D$37*12*IF(10=1,'1.Inputs'!$D$38,IF(10=2,'1.Inputs'!$D$39,$E319)))*'1.Inputs'!$D$43*(1+$G319)^(10-1)-'1.Inputs'!$D$44*(1+$G319)^(10-1)-('1.Inputs'!$D$20/'1.Inputs'!$D$27+'1.Inputs'!$D$23/'1.Inputs'!$D$28)))*'1.Inputs'!$D$53+('1.Inputs'!$D$20/'1.Inputs'!$D$27+'1.Inputs'!$D$23/'1.Inputs'!$D$28)-(Q319-P319)+(('1.Inputs'!$D$20+'1.Inputs'!$D$23-('1.Inputs'!$D$20/'1.Inputs'!$D$27+'1.Inputs'!$D$23/'1.Inputs'!$D$28)*'1.Inputs'!$D$10)*'1.Inputs'!$D$60+'1.Inputs'!$D$19*'1.Inputs'!$D$59+Q319)</f>
        <v>3346317763.0207701</v>
      </c>
      <c r="AC319" s="36">
        <f ca="1">S319-AC$13-AC$14+MIN(AC$13,MAX(0,((('1.Inputs'!$D$37*12*IF(1=1,'1.Inputs'!$D$38,IF(1=2,'1.Inputs'!$D$39,$E319)))*$F319*(('1.Inputs'!$D$40)+(1-'1.Inputs'!$D$40)*(1+'1.Inputs'!$D$41))*(1+$G319)^(1-1))-(('1.Inputs'!$D$37*12*IF(1=1,'1.Inputs'!$D$38,IF(1=2,'1.Inputs'!$D$39,$E319)))/(1-'1.Inputs'!$D$42)*$D319*(1+$G319)^(1-1))-('1.Inputs'!$D$37*12*IF(1=1,'1.Inputs'!$D$38,IF(1=2,'1.Inputs'!$D$39,$E319)))*'1.Inputs'!$D$43*(1+$G319)^(1-1)-'1.Inputs'!$D$44*(1+$G319)^(1-1)-('1.Inputs'!$D$20/'1.Inputs'!$D$27+'1.Inputs'!$D$23/'1.Inputs'!$D$28))))*'1.Inputs'!$D$53</f>
        <v>-705264498.47630513</v>
      </c>
      <c r="AD319" s="36">
        <f ca="1">T319-AD$13-AD$14+MIN(AD$13,MAX(0,((('1.Inputs'!$D$37*12*IF(2=1,'1.Inputs'!$D$38,IF(2=2,'1.Inputs'!$D$39,$E319)))*$F319*(('1.Inputs'!$D$40)+(1-'1.Inputs'!$D$40)*(1+'1.Inputs'!$D$41))*(1+$G319)^(2-1))-(('1.Inputs'!$D$37*12*IF(2=1,'1.Inputs'!$D$38,IF(2=2,'1.Inputs'!$D$39,$E319)))/(1-'1.Inputs'!$D$42)*$D319*(1+$G319)^(2-1))-('1.Inputs'!$D$37*12*IF(2=1,'1.Inputs'!$D$38,IF(2=2,'1.Inputs'!$D$39,$E319)))*'1.Inputs'!$D$43*(1+$G319)^(2-1)-'1.Inputs'!$D$44*(1+$G319)^(2-1)-('1.Inputs'!$D$20/'1.Inputs'!$D$27+'1.Inputs'!$D$23/'1.Inputs'!$D$28))))*'1.Inputs'!$D$53</f>
        <v>33202716.61741209</v>
      </c>
      <c r="AE319" s="36">
        <f ca="1">U319-AE$13-AE$14+MIN(AE$13,MAX(0,((('1.Inputs'!$D$37*12*IF(3=1,'1.Inputs'!$D$38,IF(3=2,'1.Inputs'!$D$39,$E319)))*$F319*(('1.Inputs'!$D$40)+(1-'1.Inputs'!$D$40)*(1+'1.Inputs'!$D$41))*(1+$G319)^(3-1))-(('1.Inputs'!$D$37*12*IF(3=1,'1.Inputs'!$D$38,IF(3=2,'1.Inputs'!$D$39,$E319)))/(1-'1.Inputs'!$D$42)*$D319*(1+$G319)^(3-1))-('1.Inputs'!$D$37*12*IF(3=1,'1.Inputs'!$D$38,IF(3=2,'1.Inputs'!$D$39,$E319)))*'1.Inputs'!$D$43*(1+$G319)^(3-1)-'1.Inputs'!$D$44*(1+$G319)^(3-1)-('1.Inputs'!$D$20/'1.Inputs'!$D$27+'1.Inputs'!$D$23/'1.Inputs'!$D$28))))*'1.Inputs'!$D$53</f>
        <v>110744264.23305249</v>
      </c>
      <c r="AF319" s="36">
        <f ca="1">V319-AF$13-AF$14+MIN(AF$13,MAX(0,((('1.Inputs'!$D$37*12*IF(4=1,'1.Inputs'!$D$38,IF(4=2,'1.Inputs'!$D$39,$E319)))*$F319*(('1.Inputs'!$D$40)+(1-'1.Inputs'!$D$40)*(1+'1.Inputs'!$D$41))*(1+$G319)^(4-1))-(('1.Inputs'!$D$37*12*IF(4=1,'1.Inputs'!$D$38,IF(4=2,'1.Inputs'!$D$39,$E319)))/(1-'1.Inputs'!$D$42)*$D319*(1+$G319)^(4-1))-('1.Inputs'!$D$37*12*IF(4=1,'1.Inputs'!$D$38,IF(4=2,'1.Inputs'!$D$39,$E319)))*'1.Inputs'!$D$43*(1+$G319)^(4-1)-'1.Inputs'!$D$44*(1+$G319)^(4-1)-('1.Inputs'!$D$20/'1.Inputs'!$D$27+'1.Inputs'!$D$23/'1.Inputs'!$D$28))))*'1.Inputs'!$D$53</f>
        <v>241397963.46570921</v>
      </c>
      <c r="AG319" s="36">
        <f ca="1">W319-AG$13-AG$14+MIN(AG$13,MAX(0,((('1.Inputs'!$D$37*12*IF(5=1,'1.Inputs'!$D$38,IF(5=2,'1.Inputs'!$D$39,$E319)))*$F319*(('1.Inputs'!$D$40)+(1-'1.Inputs'!$D$40)*(1+'1.Inputs'!$D$41))*(1+$G319)^(5-1))-(('1.Inputs'!$D$37*12*IF(5=1,'1.Inputs'!$D$38,IF(5=2,'1.Inputs'!$D$39,$E319)))/(1-'1.Inputs'!$D$42)*$D319*(1+$G319)^(5-1))-('1.Inputs'!$D$37*12*IF(5=1,'1.Inputs'!$D$38,IF(5=2,'1.Inputs'!$D$39,$E319)))*'1.Inputs'!$D$43*(1+$G319)^(5-1)-'1.Inputs'!$D$44*(1+$G319)^(5-1)-('1.Inputs'!$D$20/'1.Inputs'!$D$27+'1.Inputs'!$D$23/'1.Inputs'!$D$28))))*'1.Inputs'!$D$53</f>
        <v>289444218.0853622</v>
      </c>
      <c r="AH319" s="36">
        <f ca="1">X319-AH$13-AH$14+MIN(AH$13,MAX(0,((('1.Inputs'!$D$37*12*IF(6=1,'1.Inputs'!$D$38,IF(6=2,'1.Inputs'!$D$39,$E319)))*$F319*(('1.Inputs'!$D$40)+(1-'1.Inputs'!$D$40)*(1+'1.Inputs'!$D$41))*(1+$G319)^(6-1))-(('1.Inputs'!$D$37*12*IF(6=1,'1.Inputs'!$D$38,IF(6=2,'1.Inputs'!$D$39,$E319)))/(1-'1.Inputs'!$D$42)*$D319*(1+$G319)^(6-1))-('1.Inputs'!$D$37*12*IF(6=1,'1.Inputs'!$D$38,IF(6=2,'1.Inputs'!$D$39,$E319)))*'1.Inputs'!$D$43*(1+$G319)^(6-1)-'1.Inputs'!$D$44*(1+$G319)^(6-1)-('1.Inputs'!$D$20/'1.Inputs'!$D$27+'1.Inputs'!$D$23/'1.Inputs'!$D$28))))*'1.Inputs'!$D$53</f>
        <v>339101613.96745455</v>
      </c>
      <c r="AI319" s="36">
        <f ca="1">Y319-AI$13-AI$14+MIN(AI$13,MAX(0,((('1.Inputs'!$D$37*12*IF(7=1,'1.Inputs'!$D$38,IF(7=2,'1.Inputs'!$D$39,$E319)))*$F319*(('1.Inputs'!$D$40)+(1-'1.Inputs'!$D$40)*(1+'1.Inputs'!$D$41))*(1+$G319)^(7-1))-(('1.Inputs'!$D$37*12*IF(7=1,'1.Inputs'!$D$38,IF(7=2,'1.Inputs'!$D$39,$E319)))/(1-'1.Inputs'!$D$42)*$D319*(1+$G319)^(7-1))-('1.Inputs'!$D$37*12*IF(7=1,'1.Inputs'!$D$38,IF(7=2,'1.Inputs'!$D$39,$E319)))*'1.Inputs'!$D$43*(1+$G319)^(7-1)-'1.Inputs'!$D$44*(1+$G319)^(7-1)-('1.Inputs'!$D$20/'1.Inputs'!$D$27+'1.Inputs'!$D$23/'1.Inputs'!$D$28))))*'1.Inputs'!$D$53</f>
        <v>390460100.28603518</v>
      </c>
      <c r="AJ319" s="36">
        <f ca="1">Z319-AJ$13-AJ$14+MIN(AJ$13,MAX(0,((('1.Inputs'!$D$37*12*IF(8=1,'1.Inputs'!$D$38,IF(8=2,'1.Inputs'!$D$39,$E319)))*$F319*(('1.Inputs'!$D$40)+(1-'1.Inputs'!$D$40)*(1+'1.Inputs'!$D$41))*(1+$G319)^(8-1))-(('1.Inputs'!$D$37*12*IF(8=1,'1.Inputs'!$D$38,IF(8=2,'1.Inputs'!$D$39,$E319)))/(1-'1.Inputs'!$D$42)*$D319*(1+$G319)^(8-1))-('1.Inputs'!$D$37*12*IF(8=1,'1.Inputs'!$D$38,IF(8=2,'1.Inputs'!$D$39,$E319)))*'1.Inputs'!$D$43*(1+$G319)^(8-1)-'1.Inputs'!$D$44*(1+$G319)^(8-1)-('1.Inputs'!$D$20/'1.Inputs'!$D$27+'1.Inputs'!$D$23/'1.Inputs'!$D$28))))*'1.Inputs'!$D$53</f>
        <v>689614648.03049541</v>
      </c>
      <c r="AK319" s="36">
        <f ca="1">AA319-AK$13-AK$14+MIN(AK$13,MAX(0,((('1.Inputs'!$D$37*12*IF(9=1,'1.Inputs'!$D$38,IF(9=2,'1.Inputs'!$D$39,$E319)))*$F319*(('1.Inputs'!$D$40)+(1-'1.Inputs'!$D$40)*(1+'1.Inputs'!$D$41))*(1+$G319)^(9-1))-(('1.Inputs'!$D$37*12*IF(9=1,'1.Inputs'!$D$38,IF(9=2,'1.Inputs'!$D$39,$E319)))/(1-'1.Inputs'!$D$42)*$D319*(1+$G319)^(9-1))-('1.Inputs'!$D$37*12*IF(9=1,'1.Inputs'!$D$38,IF(9=2,'1.Inputs'!$D$39,$E319)))*'1.Inputs'!$D$43*(1+$G319)^(9-1)-'1.Inputs'!$D$44*(1+$G319)^(9-1)-('1.Inputs'!$D$20/'1.Inputs'!$D$27+'1.Inputs'!$D$23/'1.Inputs'!$D$28))))*'1.Inputs'!$D$53</f>
        <v>725477530.37089646</v>
      </c>
      <c r="AL319" s="36">
        <f ca="1">AB319-AL$13-AL$14+MIN(AL$13,MAX(0,((('1.Inputs'!$D$37*12*IF(10=1,'1.Inputs'!$D$38,IF(10=2,'1.Inputs'!$D$39,$E319)))*$F319*(('1.Inputs'!$D$40)+(1-'1.Inputs'!$D$40)*(1+'1.Inputs'!$D$41))*(1+$G319)^(10-1))-(('1.Inputs'!$D$37*12*IF(10=1,'1.Inputs'!$D$38,IF(10=2,'1.Inputs'!$D$39,$E319)))/(1-'1.Inputs'!$D$42)*$D319*(1+$G319)^(10-1))-('1.Inputs'!$D$37*12*IF(10=1,'1.Inputs'!$D$38,IF(10=2,'1.Inputs'!$D$39,$E319)))*'1.Inputs'!$D$43*(1+$G319)^(10-1)-'1.Inputs'!$D$44*(1+$G319)^(10-1)-('1.Inputs'!$D$20/'1.Inputs'!$D$27+'1.Inputs'!$D$23/'1.Inputs'!$D$28))))*'1.Inputs'!$D$53+'1.Inputs'!$D$35</f>
        <v>4146317763.0207701</v>
      </c>
      <c r="AM319" s="48">
        <f ca="1">R319+NPV('1.Inputs'!$D$55,S319:AB319)</f>
        <v>803631593.71819639</v>
      </c>
      <c r="AN319" s="48">
        <f ca="1">-('1.Inputs'!$D$24*(1-'1.Inputs'!$D$31)+'1.Inputs'!$D$35)+NPV('1.Inputs'!$D$54,AC319:AL319)</f>
        <v>-487974352.73365116</v>
      </c>
      <c r="AO319" s="36">
        <f t="shared" ca="1" si="37"/>
        <v>-3.9566844266474974</v>
      </c>
      <c r="AP319" s="36">
        <f t="shared" ca="1" si="38"/>
        <v>1.1501124599416983</v>
      </c>
      <c r="AQ319" s="36">
        <f ca="1">'1.Inputs'!$D$35+MIN(SUM($AC319:AC319),SUM($AC319:AD319),SUM($AC319:AE319),SUM($AC319:AF319),SUM($AC319:AG319),SUM($AC319:AH319),SUM($AC319:AI319),SUM($AC319:AJ319),SUM($AC319:AK319),SUM($AC319:AL319))</f>
        <v>94735501.523694873</v>
      </c>
      <c r="AR319" s="36">
        <f ca="1">IF(AP319&lt;'1.Inputs'!$D$57,1,0)</f>
        <v>1</v>
      </c>
      <c r="AS319" s="36">
        <f t="shared" ca="1" si="39"/>
        <v>0</v>
      </c>
    </row>
    <row r="320" spans="2:45" ht="15" customHeight="1" x14ac:dyDescent="0.25">
      <c r="B320" s="36">
        <v>305</v>
      </c>
      <c r="C320" s="36">
        <f t="shared" ca="1" si="32"/>
        <v>0.68920841416149581</v>
      </c>
      <c r="D320" s="36">
        <f t="shared" ca="1" si="33"/>
        <v>22100.558294887407</v>
      </c>
      <c r="E320" s="47">
        <f t="shared" ca="1" si="34"/>
        <v>0.85081770152768144</v>
      </c>
      <c r="F320" s="36">
        <f t="shared" ca="1" si="35"/>
        <v>30994.527713378029</v>
      </c>
      <c r="G320" s="36">
        <f t="shared" ca="1" si="36"/>
        <v>5.2769445511611369E-2</v>
      </c>
      <c r="H320" s="36">
        <f ca="1">((('1.Inputs'!$D$37*12*IF(1=1,'1.Inputs'!$D$38,IF(1=2,'1.Inputs'!$D$39,$E320)))*$F320*(('1.Inputs'!$D$40)+(1-'1.Inputs'!$D$40)*(1+'1.Inputs'!$D$41))*(1+$G320)^(1-1))*'1.Inputs'!$D$47+(('1.Inputs'!$D$37*12*IF(1=1,'1.Inputs'!$D$38,IF(1=2,'1.Inputs'!$D$39,$E320)))/(1-'1.Inputs'!$D$42)*$D320*(1+$G320)^(1-1))*('1.Inputs'!$D$48-'1.Inputs'!$D$49))/'1.Inputs'!$D$51</f>
        <v>838335280.89177513</v>
      </c>
      <c r="I320" s="36">
        <f ca="1">((('1.Inputs'!$D$37*12*IF(2=1,'1.Inputs'!$D$38,IF(2=2,'1.Inputs'!$D$39,$E320)))*$F320*(('1.Inputs'!$D$40)+(1-'1.Inputs'!$D$40)*(1+'1.Inputs'!$D$41))*(1+$G320)^(2-1))*'1.Inputs'!$D$47+(('1.Inputs'!$D$37*12*IF(2=1,'1.Inputs'!$D$38,IF(2=2,'1.Inputs'!$D$39,$E320)))/(1-'1.Inputs'!$D$42)*$D320*(1+$G320)^(2-1))*('1.Inputs'!$D$48-'1.Inputs'!$D$49))/'1.Inputs'!$D$51</f>
        <v>1235603276.344157</v>
      </c>
      <c r="J320" s="36">
        <f ca="1">((('1.Inputs'!$D$37*12*IF(3=1,'1.Inputs'!$D$38,IF(3=2,'1.Inputs'!$D$39,$E320)))*$F320*(('1.Inputs'!$D$40)+(1-'1.Inputs'!$D$40)*(1+'1.Inputs'!$D$41))*(1+$G320)^(3-1))*'1.Inputs'!$D$47+(('1.Inputs'!$D$37*12*IF(3=1,'1.Inputs'!$D$38,IF(3=2,'1.Inputs'!$D$39,$E320)))/(1-'1.Inputs'!$D$42)*$D320*(1+$G320)^(3-1))*('1.Inputs'!$D$48-'1.Inputs'!$D$49))/'1.Inputs'!$D$51</f>
        <v>1581068914.6229346</v>
      </c>
      <c r="K320" s="36">
        <f ca="1">((('1.Inputs'!$D$37*12*IF(4=1,'1.Inputs'!$D$38,IF(4=2,'1.Inputs'!$D$39,$E320)))*$F320*(('1.Inputs'!$D$40)+(1-'1.Inputs'!$D$40)*(1+'1.Inputs'!$D$41))*(1+$G320)^(4-1))*'1.Inputs'!$D$47+(('1.Inputs'!$D$37*12*IF(4=1,'1.Inputs'!$D$38,IF(4=2,'1.Inputs'!$D$39,$E320)))/(1-'1.Inputs'!$D$42)*$D320*(1+$G320)^(4-1))*('1.Inputs'!$D$48-'1.Inputs'!$D$49))/'1.Inputs'!$D$51</f>
        <v>1664501044.5632324</v>
      </c>
      <c r="L320" s="36">
        <f ca="1">((('1.Inputs'!$D$37*12*IF(5=1,'1.Inputs'!$D$38,IF(5=2,'1.Inputs'!$D$39,$E320)))*$F320*(('1.Inputs'!$D$40)+(1-'1.Inputs'!$D$40)*(1+'1.Inputs'!$D$41))*(1+$G320)^(5-1))*'1.Inputs'!$D$47+(('1.Inputs'!$D$37*12*IF(5=1,'1.Inputs'!$D$38,IF(5=2,'1.Inputs'!$D$39,$E320)))/(1-'1.Inputs'!$D$42)*$D320*(1+$G320)^(5-1))*('1.Inputs'!$D$48-'1.Inputs'!$D$49))/'1.Inputs'!$D$51</f>
        <v>1752335841.738332</v>
      </c>
      <c r="M320" s="36">
        <f ca="1">((('1.Inputs'!$D$37*12*IF(6=1,'1.Inputs'!$D$38,IF(6=2,'1.Inputs'!$D$39,$E320)))*$F320*(('1.Inputs'!$D$40)+(1-'1.Inputs'!$D$40)*(1+'1.Inputs'!$D$41))*(1+$G320)^(6-1))*'1.Inputs'!$D$47+(('1.Inputs'!$D$37*12*IF(6=1,'1.Inputs'!$D$38,IF(6=2,'1.Inputs'!$D$39,$E320)))/(1-'1.Inputs'!$D$42)*$D320*(1+$G320)^(6-1))*('1.Inputs'!$D$48-'1.Inputs'!$D$49))/'1.Inputs'!$D$51</f>
        <v>1844805632.4569864</v>
      </c>
      <c r="N320" s="36">
        <f ca="1">((('1.Inputs'!$D$37*12*IF(7=1,'1.Inputs'!$D$38,IF(7=2,'1.Inputs'!$D$39,$E320)))*$F320*(('1.Inputs'!$D$40)+(1-'1.Inputs'!$D$40)*(1+'1.Inputs'!$D$41))*(1+$G320)^(7-1))*'1.Inputs'!$D$47+(('1.Inputs'!$D$37*12*IF(7=1,'1.Inputs'!$D$38,IF(7=2,'1.Inputs'!$D$39,$E320)))/(1-'1.Inputs'!$D$42)*$D320*(1+$G320)^(7-1))*('1.Inputs'!$D$48-'1.Inputs'!$D$49))/'1.Inputs'!$D$51</f>
        <v>1942155002.7584391</v>
      </c>
      <c r="O320" s="36">
        <f ca="1">((('1.Inputs'!$D$37*12*IF(8=1,'1.Inputs'!$D$38,IF(8=2,'1.Inputs'!$D$39,$E320)))*$F320*(('1.Inputs'!$D$40)+(1-'1.Inputs'!$D$40)*(1+'1.Inputs'!$D$41))*(1+$G320)^(8-1))*'1.Inputs'!$D$47+(('1.Inputs'!$D$37*12*IF(8=1,'1.Inputs'!$D$38,IF(8=2,'1.Inputs'!$D$39,$E320)))/(1-'1.Inputs'!$D$42)*$D320*(1+$G320)^(8-1))*('1.Inputs'!$D$48-'1.Inputs'!$D$49))/'1.Inputs'!$D$51</f>
        <v>2044641445.3516045</v>
      </c>
      <c r="P320" s="36">
        <f ca="1">((('1.Inputs'!$D$37*12*IF(9=1,'1.Inputs'!$D$38,IF(9=2,'1.Inputs'!$D$39,$E320)))*$F320*(('1.Inputs'!$D$40)+(1-'1.Inputs'!$D$40)*(1+'1.Inputs'!$D$41))*(1+$G320)^(9-1))*'1.Inputs'!$D$47+(('1.Inputs'!$D$37*12*IF(9=1,'1.Inputs'!$D$38,IF(9=2,'1.Inputs'!$D$39,$E320)))/(1-'1.Inputs'!$D$42)*$D320*(1+$G320)^(9-1))*('1.Inputs'!$D$48-'1.Inputs'!$D$49))/'1.Inputs'!$D$51</f>
        <v>2152536040.6928682</v>
      </c>
      <c r="Q320" s="36">
        <f ca="1">((('1.Inputs'!$D$37*12*IF(10=1,'1.Inputs'!$D$38,IF(10=2,'1.Inputs'!$D$39,$E320)))*$F320*(('1.Inputs'!$D$40)+(1-'1.Inputs'!$D$40)*(1+'1.Inputs'!$D$41))*(1+$G320)^(10-1))*'1.Inputs'!$D$47+(('1.Inputs'!$D$37*12*IF(10=1,'1.Inputs'!$D$38,IF(10=2,'1.Inputs'!$D$39,$E320)))/(1-'1.Inputs'!$D$42)*$D320*(1+$G320)^(10-1))*('1.Inputs'!$D$48-'1.Inputs'!$D$49))/'1.Inputs'!$D$51</f>
        <v>2266124174.0039902</v>
      </c>
      <c r="R320" s="36">
        <f>-'1.Inputs'!$D$24</f>
        <v>-2050000000</v>
      </c>
      <c r="S320" s="36">
        <f ca="1">((('1.Inputs'!$D$37*12*IF(1=1,'1.Inputs'!$D$38,IF(1=2,'1.Inputs'!$D$39,$E320)))*$F320*(('1.Inputs'!$D$40)+(1-'1.Inputs'!$D$40)*(1+'1.Inputs'!$D$41))*(1+$G320)^(1-1))-(('1.Inputs'!$D$37*12*IF(1=1,'1.Inputs'!$D$38,IF(1=2,'1.Inputs'!$D$39,$E320)))/(1-'1.Inputs'!$D$42)*$D320*(1+$G320)^(1-1))-('1.Inputs'!$D$37*12*IF(1=1,'1.Inputs'!$D$38,IF(1=2,'1.Inputs'!$D$39,$E320)))*'1.Inputs'!$D$43*(1+$G320)^(1-1)-'1.Inputs'!$D$44*(1+$G320)^(1-1)-('1.Inputs'!$D$20/'1.Inputs'!$D$27+'1.Inputs'!$D$23/'1.Inputs'!$D$28))-MAX(0,((('1.Inputs'!$D$37*12*IF(1=1,'1.Inputs'!$D$38,IF(1=2,'1.Inputs'!$D$39,$E320)))*$F320*(('1.Inputs'!$D$40)+(1-'1.Inputs'!$D$40)*(1+'1.Inputs'!$D$41))*(1+$G320)^(1-1))-(('1.Inputs'!$D$37*12*IF(1=1,'1.Inputs'!$D$38,IF(1=2,'1.Inputs'!$D$39,$E320)))/(1-'1.Inputs'!$D$42)*$D320*(1+$G320)^(1-1))-('1.Inputs'!$D$37*12*IF(1=1,'1.Inputs'!$D$38,IF(1=2,'1.Inputs'!$D$39,$E320)))*'1.Inputs'!$D$43*(1+$G320)^(1-1)-'1.Inputs'!$D$44*(1+$G320)^(1-1)-('1.Inputs'!$D$20/'1.Inputs'!$D$27+'1.Inputs'!$D$23/'1.Inputs'!$D$28)))*'1.Inputs'!$D$53+('1.Inputs'!$D$20/'1.Inputs'!$D$27+'1.Inputs'!$D$23/'1.Inputs'!$D$28)-H320</f>
        <v>-895108649.48394203</v>
      </c>
      <c r="T320" s="36">
        <f ca="1">((('1.Inputs'!$D$37*12*IF(2=1,'1.Inputs'!$D$38,IF(2=2,'1.Inputs'!$D$39,$E320)))*$F320*(('1.Inputs'!$D$40)+(1-'1.Inputs'!$D$40)*(1+'1.Inputs'!$D$41))*(1+$G320)^(2-1))-(('1.Inputs'!$D$37*12*IF(2=1,'1.Inputs'!$D$38,IF(2=2,'1.Inputs'!$D$39,$E320)))/(1-'1.Inputs'!$D$42)*$D320*(1+$G320)^(2-1))-('1.Inputs'!$D$37*12*IF(2=1,'1.Inputs'!$D$38,IF(2=2,'1.Inputs'!$D$39,$E320)))*'1.Inputs'!$D$43*(1+$G320)^(2-1)-'1.Inputs'!$D$44*(1+$G320)^(2-1)-('1.Inputs'!$D$20/'1.Inputs'!$D$27+'1.Inputs'!$D$23/'1.Inputs'!$D$28))-MAX(0,((('1.Inputs'!$D$37*12*IF(2=1,'1.Inputs'!$D$38,IF(2=2,'1.Inputs'!$D$39,$E320)))*$F320*(('1.Inputs'!$D$40)+(1-'1.Inputs'!$D$40)*(1+'1.Inputs'!$D$41))*(1+$G320)^(2-1))-(('1.Inputs'!$D$37*12*IF(2=1,'1.Inputs'!$D$38,IF(2=2,'1.Inputs'!$D$39,$E320)))/(1-'1.Inputs'!$D$42)*$D320*(1+$G320)^(2-1))-('1.Inputs'!$D$37*12*IF(2=1,'1.Inputs'!$D$38,IF(2=2,'1.Inputs'!$D$39,$E320)))*'1.Inputs'!$D$43*(1+$G320)^(2-1)-'1.Inputs'!$D$44*(1+$G320)^(2-1)-('1.Inputs'!$D$20/'1.Inputs'!$D$27+'1.Inputs'!$D$23/'1.Inputs'!$D$28)))*'1.Inputs'!$D$53+('1.Inputs'!$D$20/'1.Inputs'!$D$27+'1.Inputs'!$D$23/'1.Inputs'!$D$28)-(I320-H320)</f>
        <v>-158059978.87573332</v>
      </c>
      <c r="U320" s="36">
        <f ca="1">((('1.Inputs'!$D$37*12*IF(3=1,'1.Inputs'!$D$38,IF(3=2,'1.Inputs'!$D$39,$E320)))*$F320*(('1.Inputs'!$D$40)+(1-'1.Inputs'!$D$40)*(1+'1.Inputs'!$D$41))*(1+$G320)^(3-1))-(('1.Inputs'!$D$37*12*IF(3=1,'1.Inputs'!$D$38,IF(3=2,'1.Inputs'!$D$39,$E320)))/(1-'1.Inputs'!$D$42)*$D320*(1+$G320)^(3-1))-('1.Inputs'!$D$37*12*IF(3=1,'1.Inputs'!$D$38,IF(3=2,'1.Inputs'!$D$39,$E320)))*'1.Inputs'!$D$43*(1+$G320)^(3-1)-'1.Inputs'!$D$44*(1+$G320)^(3-1)-('1.Inputs'!$D$20/'1.Inputs'!$D$27+'1.Inputs'!$D$23/'1.Inputs'!$D$28))-MAX(0,((('1.Inputs'!$D$37*12*IF(3=1,'1.Inputs'!$D$38,IF(3=2,'1.Inputs'!$D$39,$E320)))*$F320*(('1.Inputs'!$D$40)+(1-'1.Inputs'!$D$40)*(1+'1.Inputs'!$D$41))*(1+$G320)^(3-1))-(('1.Inputs'!$D$37*12*IF(3=1,'1.Inputs'!$D$38,IF(3=2,'1.Inputs'!$D$39,$E320)))/(1-'1.Inputs'!$D$42)*$D320*(1+$G320)^(3-1))-('1.Inputs'!$D$37*12*IF(3=1,'1.Inputs'!$D$38,IF(3=2,'1.Inputs'!$D$39,$E320)))*'1.Inputs'!$D$43*(1+$G320)^(3-1)-'1.Inputs'!$D$44*(1+$G320)^(3-1)-('1.Inputs'!$D$20/'1.Inputs'!$D$27+'1.Inputs'!$D$23/'1.Inputs'!$D$28)))*'1.Inputs'!$D$53+('1.Inputs'!$D$20/'1.Inputs'!$D$27+'1.Inputs'!$D$23/'1.Inputs'!$D$28)-(J320-I320)</f>
        <v>87106092.983599901</v>
      </c>
      <c r="V320" s="36">
        <f ca="1">((('1.Inputs'!$D$37*12*IF(4=1,'1.Inputs'!$D$38,IF(4=2,'1.Inputs'!$D$39,$E320)))*$F320*(('1.Inputs'!$D$40)+(1-'1.Inputs'!$D$40)*(1+'1.Inputs'!$D$41))*(1+$G320)^(4-1))-(('1.Inputs'!$D$37*12*IF(4=1,'1.Inputs'!$D$38,IF(4=2,'1.Inputs'!$D$39,$E320)))/(1-'1.Inputs'!$D$42)*$D320*(1+$G320)^(4-1))-('1.Inputs'!$D$37*12*IF(4=1,'1.Inputs'!$D$38,IF(4=2,'1.Inputs'!$D$39,$E320)))*'1.Inputs'!$D$43*(1+$G320)^(4-1)-'1.Inputs'!$D$44*(1+$G320)^(4-1)-('1.Inputs'!$D$20/'1.Inputs'!$D$27+'1.Inputs'!$D$23/'1.Inputs'!$D$28))-MAX(0,((('1.Inputs'!$D$37*12*IF(4=1,'1.Inputs'!$D$38,IF(4=2,'1.Inputs'!$D$39,$E320)))*$F320*(('1.Inputs'!$D$40)+(1-'1.Inputs'!$D$40)*(1+'1.Inputs'!$D$41))*(1+$G320)^(4-1))-(('1.Inputs'!$D$37*12*IF(4=1,'1.Inputs'!$D$38,IF(4=2,'1.Inputs'!$D$39,$E320)))/(1-'1.Inputs'!$D$42)*$D320*(1+$G320)^(4-1))-('1.Inputs'!$D$37*12*IF(4=1,'1.Inputs'!$D$38,IF(4=2,'1.Inputs'!$D$39,$E320)))*'1.Inputs'!$D$43*(1+$G320)^(4-1)-'1.Inputs'!$D$44*(1+$G320)^(4-1)-('1.Inputs'!$D$20/'1.Inputs'!$D$27+'1.Inputs'!$D$23/'1.Inputs'!$D$28)))*'1.Inputs'!$D$53+('1.Inputs'!$D$20/'1.Inputs'!$D$27+'1.Inputs'!$D$23/'1.Inputs'!$D$28)-(K320-J320)</f>
        <v>369472815.42437005</v>
      </c>
      <c r="W320" s="36">
        <f ca="1">((('1.Inputs'!$D$37*12*IF(5=1,'1.Inputs'!$D$38,IF(5=2,'1.Inputs'!$D$39,$E320)))*$F320*(('1.Inputs'!$D$40)+(1-'1.Inputs'!$D$40)*(1+'1.Inputs'!$D$41))*(1+$G320)^(5-1))-(('1.Inputs'!$D$37*12*IF(5=1,'1.Inputs'!$D$38,IF(5=2,'1.Inputs'!$D$39,$E320)))/(1-'1.Inputs'!$D$42)*$D320*(1+$G320)^(5-1))-('1.Inputs'!$D$37*12*IF(5=1,'1.Inputs'!$D$38,IF(5=2,'1.Inputs'!$D$39,$E320)))*'1.Inputs'!$D$43*(1+$G320)^(5-1)-'1.Inputs'!$D$44*(1+$G320)^(5-1)-('1.Inputs'!$D$20/'1.Inputs'!$D$27+'1.Inputs'!$D$23/'1.Inputs'!$D$28))-MAX(0,((('1.Inputs'!$D$37*12*IF(5=1,'1.Inputs'!$D$38,IF(5=2,'1.Inputs'!$D$39,$E320)))*$F320*(('1.Inputs'!$D$40)+(1-'1.Inputs'!$D$40)*(1+'1.Inputs'!$D$41))*(1+$G320)^(5-1))-(('1.Inputs'!$D$37*12*IF(5=1,'1.Inputs'!$D$38,IF(5=2,'1.Inputs'!$D$39,$E320)))/(1-'1.Inputs'!$D$42)*$D320*(1+$G320)^(5-1))-('1.Inputs'!$D$37*12*IF(5=1,'1.Inputs'!$D$38,IF(5=2,'1.Inputs'!$D$39,$E320)))*'1.Inputs'!$D$43*(1+$G320)^(5-1)-'1.Inputs'!$D$44*(1+$G320)^(5-1)-('1.Inputs'!$D$20/'1.Inputs'!$D$27+'1.Inputs'!$D$23/'1.Inputs'!$D$28)))*'1.Inputs'!$D$53+('1.Inputs'!$D$20/'1.Inputs'!$D$27+'1.Inputs'!$D$23/'1.Inputs'!$D$28)-(L320-K320)</f>
        <v>386476334.72550476</v>
      </c>
      <c r="X320" s="36">
        <f ca="1">((('1.Inputs'!$D$37*12*IF(6=1,'1.Inputs'!$D$38,IF(6=2,'1.Inputs'!$D$39,$E320)))*$F320*(('1.Inputs'!$D$40)+(1-'1.Inputs'!$D$40)*(1+'1.Inputs'!$D$41))*(1+$G320)^(6-1))-(('1.Inputs'!$D$37*12*IF(6=1,'1.Inputs'!$D$38,IF(6=2,'1.Inputs'!$D$39,$E320)))/(1-'1.Inputs'!$D$42)*$D320*(1+$G320)^(6-1))-('1.Inputs'!$D$37*12*IF(6=1,'1.Inputs'!$D$38,IF(6=2,'1.Inputs'!$D$39,$E320)))*'1.Inputs'!$D$43*(1+$G320)^(6-1)-'1.Inputs'!$D$44*(1+$G320)^(6-1)-('1.Inputs'!$D$20/'1.Inputs'!$D$27+'1.Inputs'!$D$23/'1.Inputs'!$D$28))-MAX(0,((('1.Inputs'!$D$37*12*IF(6=1,'1.Inputs'!$D$38,IF(6=2,'1.Inputs'!$D$39,$E320)))*$F320*(('1.Inputs'!$D$40)+(1-'1.Inputs'!$D$40)*(1+'1.Inputs'!$D$41))*(1+$G320)^(6-1))-(('1.Inputs'!$D$37*12*IF(6=1,'1.Inputs'!$D$38,IF(6=2,'1.Inputs'!$D$39,$E320)))/(1-'1.Inputs'!$D$42)*$D320*(1+$G320)^(6-1))-('1.Inputs'!$D$37*12*IF(6=1,'1.Inputs'!$D$38,IF(6=2,'1.Inputs'!$D$39,$E320)))*'1.Inputs'!$D$43*(1+$G320)^(6-1)-'1.Inputs'!$D$44*(1+$G320)^(6-1)-('1.Inputs'!$D$20/'1.Inputs'!$D$27+'1.Inputs'!$D$23/'1.Inputs'!$D$28)))*'1.Inputs'!$D$53+('1.Inputs'!$D$20/'1.Inputs'!$D$27+'1.Inputs'!$D$23/'1.Inputs'!$D$28)-(M320-L320)</f>
        <v>404377120.31190473</v>
      </c>
      <c r="Y320" s="36">
        <f ca="1">((('1.Inputs'!$D$37*12*IF(7=1,'1.Inputs'!$D$38,IF(7=2,'1.Inputs'!$D$39,$E320)))*$F320*(('1.Inputs'!$D$40)+(1-'1.Inputs'!$D$40)*(1+'1.Inputs'!$D$41))*(1+$G320)^(7-1))-(('1.Inputs'!$D$37*12*IF(7=1,'1.Inputs'!$D$38,IF(7=2,'1.Inputs'!$D$39,$E320)))/(1-'1.Inputs'!$D$42)*$D320*(1+$G320)^(7-1))-('1.Inputs'!$D$37*12*IF(7=1,'1.Inputs'!$D$38,IF(7=2,'1.Inputs'!$D$39,$E320)))*'1.Inputs'!$D$43*(1+$G320)^(7-1)-'1.Inputs'!$D$44*(1+$G320)^(7-1)-('1.Inputs'!$D$20/'1.Inputs'!$D$27+'1.Inputs'!$D$23/'1.Inputs'!$D$28))-MAX(0,((('1.Inputs'!$D$37*12*IF(7=1,'1.Inputs'!$D$38,IF(7=2,'1.Inputs'!$D$39,$E320)))*$F320*(('1.Inputs'!$D$40)+(1-'1.Inputs'!$D$40)*(1+'1.Inputs'!$D$41))*(1+$G320)^(7-1))-(('1.Inputs'!$D$37*12*IF(7=1,'1.Inputs'!$D$38,IF(7=2,'1.Inputs'!$D$39,$E320)))/(1-'1.Inputs'!$D$42)*$D320*(1+$G320)^(7-1))-('1.Inputs'!$D$37*12*IF(7=1,'1.Inputs'!$D$38,IF(7=2,'1.Inputs'!$D$39,$E320)))*'1.Inputs'!$D$43*(1+$G320)^(7-1)-'1.Inputs'!$D$44*(1+$G320)^(7-1)-('1.Inputs'!$D$20/'1.Inputs'!$D$27+'1.Inputs'!$D$23/'1.Inputs'!$D$28)))*'1.Inputs'!$D$53+('1.Inputs'!$D$20/'1.Inputs'!$D$27+'1.Inputs'!$D$23/'1.Inputs'!$D$28)-(N320-M320)</f>
        <v>423222520.42792273</v>
      </c>
      <c r="Z320" s="36">
        <f ca="1">((('1.Inputs'!$D$37*12*IF(8=1,'1.Inputs'!$D$38,IF(8=2,'1.Inputs'!$D$39,$E320)))*$F320*(('1.Inputs'!$D$40)+(1-'1.Inputs'!$D$40)*(1+'1.Inputs'!$D$41))*(1+$G320)^(8-1))-(('1.Inputs'!$D$37*12*IF(8=1,'1.Inputs'!$D$38,IF(8=2,'1.Inputs'!$D$39,$E320)))/(1-'1.Inputs'!$D$42)*$D320*(1+$G320)^(8-1))-('1.Inputs'!$D$37*12*IF(8=1,'1.Inputs'!$D$38,IF(8=2,'1.Inputs'!$D$39,$E320)))*'1.Inputs'!$D$43*(1+$G320)^(8-1)-'1.Inputs'!$D$44*(1+$G320)^(8-1)-('1.Inputs'!$D$20/'1.Inputs'!$D$27+'1.Inputs'!$D$23/'1.Inputs'!$D$28))-MAX(0,((('1.Inputs'!$D$37*12*IF(8=1,'1.Inputs'!$D$38,IF(8=2,'1.Inputs'!$D$39,$E320)))*$F320*(('1.Inputs'!$D$40)+(1-'1.Inputs'!$D$40)*(1+'1.Inputs'!$D$41))*(1+$G320)^(8-1))-(('1.Inputs'!$D$37*12*IF(8=1,'1.Inputs'!$D$38,IF(8=2,'1.Inputs'!$D$39,$E320)))/(1-'1.Inputs'!$D$42)*$D320*(1+$G320)^(8-1))-('1.Inputs'!$D$37*12*IF(8=1,'1.Inputs'!$D$38,IF(8=2,'1.Inputs'!$D$39,$E320)))*'1.Inputs'!$D$43*(1+$G320)^(8-1)-'1.Inputs'!$D$44*(1+$G320)^(8-1)-('1.Inputs'!$D$20/'1.Inputs'!$D$27+'1.Inputs'!$D$23/'1.Inputs'!$D$28)))*'1.Inputs'!$D$53+('1.Inputs'!$D$20/'1.Inputs'!$D$27+'1.Inputs'!$D$23/'1.Inputs'!$D$28)-(O320-N320)</f>
        <v>443062381.85850787</v>
      </c>
      <c r="AA320" s="36">
        <f ca="1">((('1.Inputs'!$D$37*12*IF(9=1,'1.Inputs'!$D$38,IF(9=2,'1.Inputs'!$D$39,$E320)))*$F320*(('1.Inputs'!$D$40)+(1-'1.Inputs'!$D$40)*(1+'1.Inputs'!$D$41))*(1+$G320)^(9-1))-(('1.Inputs'!$D$37*12*IF(9=1,'1.Inputs'!$D$38,IF(9=2,'1.Inputs'!$D$39,$E320)))/(1-'1.Inputs'!$D$42)*$D320*(1+$G320)^(9-1))-('1.Inputs'!$D$37*12*IF(9=1,'1.Inputs'!$D$38,IF(9=2,'1.Inputs'!$D$39,$E320)))*'1.Inputs'!$D$43*(1+$G320)^(9-1)-'1.Inputs'!$D$44*(1+$G320)^(9-1)-('1.Inputs'!$D$20/'1.Inputs'!$D$27+'1.Inputs'!$D$23/'1.Inputs'!$D$28))-MAX(0,((('1.Inputs'!$D$37*12*IF(9=1,'1.Inputs'!$D$38,IF(9=2,'1.Inputs'!$D$39,$E320)))*$F320*(('1.Inputs'!$D$40)+(1-'1.Inputs'!$D$40)*(1+'1.Inputs'!$D$41))*(1+$G320)^(9-1))-(('1.Inputs'!$D$37*12*IF(9=1,'1.Inputs'!$D$38,IF(9=2,'1.Inputs'!$D$39,$E320)))/(1-'1.Inputs'!$D$42)*$D320*(1+$G320)^(9-1))-('1.Inputs'!$D$37*12*IF(9=1,'1.Inputs'!$D$38,IF(9=2,'1.Inputs'!$D$39,$E320)))*'1.Inputs'!$D$43*(1+$G320)^(9-1)-'1.Inputs'!$D$44*(1+$G320)^(9-1)-('1.Inputs'!$D$20/'1.Inputs'!$D$27+'1.Inputs'!$D$23/'1.Inputs'!$D$28)))*'1.Inputs'!$D$53+('1.Inputs'!$D$20/'1.Inputs'!$D$27+'1.Inputs'!$D$23/'1.Inputs'!$D$28)-(P320-O320)</f>
        <v>463949181.77581072</v>
      </c>
      <c r="AB320" s="36">
        <f ca="1">((('1.Inputs'!$D$37*12*IF(10=1,'1.Inputs'!$D$38,IF(10=2,'1.Inputs'!$D$39,$E320)))*$F320*(('1.Inputs'!$D$40)+(1-'1.Inputs'!$D$40)*(1+'1.Inputs'!$D$41))*(1+$G320)^(10-1))-(('1.Inputs'!$D$37*12*IF(10=1,'1.Inputs'!$D$38,IF(10=2,'1.Inputs'!$D$39,$E320)))/(1-'1.Inputs'!$D$42)*$D320*(1+$G320)^(10-1))-('1.Inputs'!$D$37*12*IF(10=1,'1.Inputs'!$D$38,IF(10=2,'1.Inputs'!$D$39,$E320)))*'1.Inputs'!$D$43*(1+$G320)^(10-1)-'1.Inputs'!$D$44*(1+$G320)^(10-1)-('1.Inputs'!$D$20/'1.Inputs'!$D$27+'1.Inputs'!$D$23/'1.Inputs'!$D$28))-MAX(0,((('1.Inputs'!$D$37*12*IF(10=1,'1.Inputs'!$D$38,IF(10=2,'1.Inputs'!$D$39,$E320)))*$F320*(('1.Inputs'!$D$40)+(1-'1.Inputs'!$D$40)*(1+'1.Inputs'!$D$41))*(1+$G320)^(10-1))-(('1.Inputs'!$D$37*12*IF(10=1,'1.Inputs'!$D$38,IF(10=2,'1.Inputs'!$D$39,$E320)))/(1-'1.Inputs'!$D$42)*$D320*(1+$G320)^(10-1))-('1.Inputs'!$D$37*12*IF(10=1,'1.Inputs'!$D$38,IF(10=2,'1.Inputs'!$D$39,$E320)))*'1.Inputs'!$D$43*(1+$G320)^(10-1)-'1.Inputs'!$D$44*(1+$G320)^(10-1)-('1.Inputs'!$D$20/'1.Inputs'!$D$27+'1.Inputs'!$D$23/'1.Inputs'!$D$28)))*'1.Inputs'!$D$53+('1.Inputs'!$D$20/'1.Inputs'!$D$27+'1.Inputs'!$D$23/'1.Inputs'!$D$28)-(Q320-P320)+(('1.Inputs'!$D$20+'1.Inputs'!$D$23-('1.Inputs'!$D$20/'1.Inputs'!$D$27+'1.Inputs'!$D$23/'1.Inputs'!$D$28)*'1.Inputs'!$D$10)*'1.Inputs'!$D$60+'1.Inputs'!$D$19*'1.Inputs'!$D$59+Q320)</f>
        <v>3452062340.5472536</v>
      </c>
      <c r="AC320" s="36">
        <f ca="1">S320-AC$13-AC$14+MIN(AC$13,MAX(0,((('1.Inputs'!$D$37*12*IF(1=1,'1.Inputs'!$D$38,IF(1=2,'1.Inputs'!$D$39,$E320)))*$F320*(('1.Inputs'!$D$40)+(1-'1.Inputs'!$D$40)*(1+'1.Inputs'!$D$41))*(1+$G320)^(1-1))-(('1.Inputs'!$D$37*12*IF(1=1,'1.Inputs'!$D$38,IF(1=2,'1.Inputs'!$D$39,$E320)))/(1-'1.Inputs'!$D$42)*$D320*(1+$G320)^(1-1))-('1.Inputs'!$D$37*12*IF(1=1,'1.Inputs'!$D$38,IF(1=2,'1.Inputs'!$D$39,$E320)))*'1.Inputs'!$D$43*(1+$G320)^(1-1)-'1.Inputs'!$D$44*(1+$G320)^(1-1)-('1.Inputs'!$D$20/'1.Inputs'!$D$27+'1.Inputs'!$D$23/'1.Inputs'!$D$28))))*'1.Inputs'!$D$53</f>
        <v>-1042708649.483942</v>
      </c>
      <c r="AD320" s="36">
        <f ca="1">T320-AD$13-AD$14+MIN(AD$13,MAX(0,((('1.Inputs'!$D$37*12*IF(2=1,'1.Inputs'!$D$38,IF(2=2,'1.Inputs'!$D$39,$E320)))*$F320*(('1.Inputs'!$D$40)+(1-'1.Inputs'!$D$40)*(1+'1.Inputs'!$D$41))*(1+$G320)^(2-1))-(('1.Inputs'!$D$37*12*IF(2=1,'1.Inputs'!$D$38,IF(2=2,'1.Inputs'!$D$39,$E320)))/(1-'1.Inputs'!$D$42)*$D320*(1+$G320)^(2-1))-('1.Inputs'!$D$37*12*IF(2=1,'1.Inputs'!$D$38,IF(2=2,'1.Inputs'!$D$39,$E320)))*'1.Inputs'!$D$43*(1+$G320)^(2-1)-'1.Inputs'!$D$44*(1+$G320)^(2-1)-('1.Inputs'!$D$20/'1.Inputs'!$D$27+'1.Inputs'!$D$23/'1.Inputs'!$D$28))))*'1.Inputs'!$D$53</f>
        <v>-253999978.87573332</v>
      </c>
      <c r="AE320" s="36">
        <f ca="1">U320-AE$13-AE$14+MIN(AE$13,MAX(0,((('1.Inputs'!$D$37*12*IF(3=1,'1.Inputs'!$D$38,IF(3=2,'1.Inputs'!$D$39,$E320)))*$F320*(('1.Inputs'!$D$40)+(1-'1.Inputs'!$D$40)*(1+'1.Inputs'!$D$41))*(1+$G320)^(3-1))-(('1.Inputs'!$D$37*12*IF(3=1,'1.Inputs'!$D$38,IF(3=2,'1.Inputs'!$D$39,$E320)))/(1-'1.Inputs'!$D$42)*$D320*(1+$G320)^(3-1))-('1.Inputs'!$D$37*12*IF(3=1,'1.Inputs'!$D$38,IF(3=2,'1.Inputs'!$D$39,$E320)))*'1.Inputs'!$D$43*(1+$G320)^(3-1)-'1.Inputs'!$D$44*(1+$G320)^(3-1)-('1.Inputs'!$D$20/'1.Inputs'!$D$27+'1.Inputs'!$D$23/'1.Inputs'!$D$28))))*'1.Inputs'!$D$53</f>
        <v>-254833907.0164001</v>
      </c>
      <c r="AF320" s="36">
        <f ca="1">V320-AF$13-AF$14+MIN(AF$13,MAX(0,((('1.Inputs'!$D$37*12*IF(4=1,'1.Inputs'!$D$38,IF(4=2,'1.Inputs'!$D$39,$E320)))*$F320*(('1.Inputs'!$D$40)+(1-'1.Inputs'!$D$40)*(1+'1.Inputs'!$D$41))*(1+$G320)^(4-1))-(('1.Inputs'!$D$37*12*IF(4=1,'1.Inputs'!$D$38,IF(4=2,'1.Inputs'!$D$39,$E320)))/(1-'1.Inputs'!$D$42)*$D320*(1+$G320)^(4-1))-('1.Inputs'!$D$37*12*IF(4=1,'1.Inputs'!$D$38,IF(4=2,'1.Inputs'!$D$39,$E320)))*'1.Inputs'!$D$43*(1+$G320)^(4-1)-'1.Inputs'!$D$44*(1+$G320)^(4-1)-('1.Inputs'!$D$20/'1.Inputs'!$D$27+'1.Inputs'!$D$23/'1.Inputs'!$D$28))))*'1.Inputs'!$D$53</f>
        <v>46720815.42437005</v>
      </c>
      <c r="AG320" s="36">
        <f ca="1">W320-AG$13-AG$14+MIN(AG$13,MAX(0,((('1.Inputs'!$D$37*12*IF(5=1,'1.Inputs'!$D$38,IF(5=2,'1.Inputs'!$D$39,$E320)))*$F320*(('1.Inputs'!$D$40)+(1-'1.Inputs'!$D$40)*(1+'1.Inputs'!$D$41))*(1+$G320)^(5-1))-(('1.Inputs'!$D$37*12*IF(5=1,'1.Inputs'!$D$38,IF(5=2,'1.Inputs'!$D$39,$E320)))/(1-'1.Inputs'!$D$42)*$D320*(1+$G320)^(5-1))-('1.Inputs'!$D$37*12*IF(5=1,'1.Inputs'!$D$38,IF(5=2,'1.Inputs'!$D$39,$E320)))*'1.Inputs'!$D$43*(1+$G320)^(5-1)-'1.Inputs'!$D$44*(1+$G320)^(5-1)-('1.Inputs'!$D$20/'1.Inputs'!$D$27+'1.Inputs'!$D$23/'1.Inputs'!$D$28))))*'1.Inputs'!$D$53</f>
        <v>82912334.725504756</v>
      </c>
      <c r="AH320" s="36">
        <f ca="1">X320-AH$13-AH$14+MIN(AH$13,MAX(0,((('1.Inputs'!$D$37*12*IF(6=1,'1.Inputs'!$D$38,IF(6=2,'1.Inputs'!$D$39,$E320)))*$F320*(('1.Inputs'!$D$40)+(1-'1.Inputs'!$D$40)*(1+'1.Inputs'!$D$41))*(1+$G320)^(6-1))-(('1.Inputs'!$D$37*12*IF(6=1,'1.Inputs'!$D$38,IF(6=2,'1.Inputs'!$D$39,$E320)))/(1-'1.Inputs'!$D$42)*$D320*(1+$G320)^(6-1))-('1.Inputs'!$D$37*12*IF(6=1,'1.Inputs'!$D$38,IF(6=2,'1.Inputs'!$D$39,$E320)))*'1.Inputs'!$D$43*(1+$G320)^(6-1)-'1.Inputs'!$D$44*(1+$G320)^(6-1)-('1.Inputs'!$D$20/'1.Inputs'!$D$27+'1.Inputs'!$D$23/'1.Inputs'!$D$28))))*'1.Inputs'!$D$53</f>
        <v>120001120.31190473</v>
      </c>
      <c r="AI320" s="36">
        <f ca="1">Y320-AI$13-AI$14+MIN(AI$13,MAX(0,((('1.Inputs'!$D$37*12*IF(7=1,'1.Inputs'!$D$38,IF(7=2,'1.Inputs'!$D$39,$E320)))*$F320*(('1.Inputs'!$D$40)+(1-'1.Inputs'!$D$40)*(1+'1.Inputs'!$D$41))*(1+$G320)^(7-1))-(('1.Inputs'!$D$37*12*IF(7=1,'1.Inputs'!$D$38,IF(7=2,'1.Inputs'!$D$39,$E320)))/(1-'1.Inputs'!$D$42)*$D320*(1+$G320)^(7-1))-('1.Inputs'!$D$37*12*IF(7=1,'1.Inputs'!$D$38,IF(7=2,'1.Inputs'!$D$39,$E320)))*'1.Inputs'!$D$43*(1+$G320)^(7-1)-'1.Inputs'!$D$44*(1+$G320)^(7-1)-('1.Inputs'!$D$20/'1.Inputs'!$D$27+'1.Inputs'!$D$23/'1.Inputs'!$D$28))))*'1.Inputs'!$D$53</f>
        <v>158034520.42792273</v>
      </c>
      <c r="AJ320" s="36">
        <f ca="1">Z320-AJ$13-AJ$14+MIN(AJ$13,MAX(0,((('1.Inputs'!$D$37*12*IF(8=1,'1.Inputs'!$D$38,IF(8=2,'1.Inputs'!$D$39,$E320)))*$F320*(('1.Inputs'!$D$40)+(1-'1.Inputs'!$D$40)*(1+'1.Inputs'!$D$41))*(1+$G320)^(8-1))-(('1.Inputs'!$D$37*12*IF(8=1,'1.Inputs'!$D$38,IF(8=2,'1.Inputs'!$D$39,$E320)))/(1-'1.Inputs'!$D$42)*$D320*(1+$G320)^(8-1))-('1.Inputs'!$D$37*12*IF(8=1,'1.Inputs'!$D$38,IF(8=2,'1.Inputs'!$D$39,$E320)))*'1.Inputs'!$D$43*(1+$G320)^(8-1)-'1.Inputs'!$D$44*(1+$G320)^(8-1)-('1.Inputs'!$D$20/'1.Inputs'!$D$27+'1.Inputs'!$D$23/'1.Inputs'!$D$28))))*'1.Inputs'!$D$53</f>
        <v>443062381.85850787</v>
      </c>
      <c r="AK320" s="36">
        <f ca="1">AA320-AK$13-AK$14+MIN(AK$13,MAX(0,((('1.Inputs'!$D$37*12*IF(9=1,'1.Inputs'!$D$38,IF(9=2,'1.Inputs'!$D$39,$E320)))*$F320*(('1.Inputs'!$D$40)+(1-'1.Inputs'!$D$40)*(1+'1.Inputs'!$D$41))*(1+$G320)^(9-1))-(('1.Inputs'!$D$37*12*IF(9=1,'1.Inputs'!$D$38,IF(9=2,'1.Inputs'!$D$39,$E320)))/(1-'1.Inputs'!$D$42)*$D320*(1+$G320)^(9-1))-('1.Inputs'!$D$37*12*IF(9=1,'1.Inputs'!$D$38,IF(9=2,'1.Inputs'!$D$39,$E320)))*'1.Inputs'!$D$43*(1+$G320)^(9-1)-'1.Inputs'!$D$44*(1+$G320)^(9-1)-('1.Inputs'!$D$20/'1.Inputs'!$D$27+'1.Inputs'!$D$23/'1.Inputs'!$D$28))))*'1.Inputs'!$D$53</f>
        <v>463949181.77581072</v>
      </c>
      <c r="AL320" s="36">
        <f ca="1">AB320-AL$13-AL$14+MIN(AL$13,MAX(0,((('1.Inputs'!$D$37*12*IF(10=1,'1.Inputs'!$D$38,IF(10=2,'1.Inputs'!$D$39,$E320)))*$F320*(('1.Inputs'!$D$40)+(1-'1.Inputs'!$D$40)*(1+'1.Inputs'!$D$41))*(1+$G320)^(10-1))-(('1.Inputs'!$D$37*12*IF(10=1,'1.Inputs'!$D$38,IF(10=2,'1.Inputs'!$D$39,$E320)))/(1-'1.Inputs'!$D$42)*$D320*(1+$G320)^(10-1))-('1.Inputs'!$D$37*12*IF(10=1,'1.Inputs'!$D$38,IF(10=2,'1.Inputs'!$D$39,$E320)))*'1.Inputs'!$D$43*(1+$G320)^(10-1)-'1.Inputs'!$D$44*(1+$G320)^(10-1)-('1.Inputs'!$D$20/'1.Inputs'!$D$27+'1.Inputs'!$D$23/'1.Inputs'!$D$28))))*'1.Inputs'!$D$53+'1.Inputs'!$D$35</f>
        <v>4252062340.5472536</v>
      </c>
      <c r="AM320" s="48">
        <f ca="1">R320+NPV('1.Inputs'!$D$55,S320:AB320)</f>
        <v>-585902247.87161589</v>
      </c>
      <c r="AN320" s="48">
        <f ca="1">-('1.Inputs'!$D$24*(1-'1.Inputs'!$D$31)+'1.Inputs'!$D$35)+NPV('1.Inputs'!$D$54,AC320:AL320)</f>
        <v>-1651877310.3022869</v>
      </c>
      <c r="AO320" s="36">
        <f t="shared" ca="1" si="37"/>
        <v>-6.0644217444711517</v>
      </c>
      <c r="AP320" s="36">
        <f t="shared" ca="1" si="38"/>
        <v>0.22130613054776396</v>
      </c>
      <c r="AQ320" s="36">
        <f ca="1">'1.Inputs'!$D$35+MIN(SUM($AC320:AC320),SUM($AC320:AD320),SUM($AC320:AE320),SUM($AC320:AF320),SUM($AC320:AG320),SUM($AC320:AH320),SUM($AC320:AI320),SUM($AC320:AJ320),SUM($AC320:AK320),SUM($AC320:AL320))</f>
        <v>-751542535.37607551</v>
      </c>
      <c r="AR320" s="36">
        <f ca="1">IF(AP320&lt;'1.Inputs'!$D$57,1,0)</f>
        <v>1</v>
      </c>
      <c r="AS320" s="36">
        <f t="shared" ca="1" si="39"/>
        <v>1</v>
      </c>
    </row>
    <row r="321" spans="2:45" ht="15" customHeight="1" x14ac:dyDescent="0.25">
      <c r="B321" s="36">
        <v>306</v>
      </c>
      <c r="C321" s="36">
        <f t="shared" ca="1" si="32"/>
        <v>0.19426626615601972</v>
      </c>
      <c r="D321" s="36">
        <f t="shared" ca="1" si="33"/>
        <v>18176.041557479904</v>
      </c>
      <c r="E321" s="47">
        <f t="shared" ca="1" si="34"/>
        <v>0.78006738901168593</v>
      </c>
      <c r="F321" s="36">
        <f t="shared" ca="1" si="35"/>
        <v>28781.162080469541</v>
      </c>
      <c r="G321" s="36">
        <f t="shared" ca="1" si="36"/>
        <v>5.1232767526737596E-2</v>
      </c>
      <c r="H321" s="36">
        <f ca="1">((('1.Inputs'!$D$37*12*IF(1=1,'1.Inputs'!$D$38,IF(1=2,'1.Inputs'!$D$39,$E321)))*$F321*(('1.Inputs'!$D$40)+(1-'1.Inputs'!$D$40)*(1+'1.Inputs'!$D$41))*(1+$G321)^(1-1))*'1.Inputs'!$D$47+(('1.Inputs'!$D$37*12*IF(1=1,'1.Inputs'!$D$38,IF(1=2,'1.Inputs'!$D$39,$E321)))/(1-'1.Inputs'!$D$42)*$D321*(1+$G321)^(1-1))*('1.Inputs'!$D$48-'1.Inputs'!$D$49))/'1.Inputs'!$D$51</f>
        <v>764161900.91860926</v>
      </c>
      <c r="I321" s="36">
        <f ca="1">((('1.Inputs'!$D$37*12*IF(2=1,'1.Inputs'!$D$38,IF(2=2,'1.Inputs'!$D$39,$E321)))*$F321*(('1.Inputs'!$D$40)+(1-'1.Inputs'!$D$40)*(1+'1.Inputs'!$D$41))*(1+$G321)^(2-1))*'1.Inputs'!$D$47+(('1.Inputs'!$D$37*12*IF(2=1,'1.Inputs'!$D$38,IF(2=2,'1.Inputs'!$D$39,$E321)))/(1-'1.Inputs'!$D$42)*$D321*(1+$G321)^(2-1))*('1.Inputs'!$D$48-'1.Inputs'!$D$49))/'1.Inputs'!$D$51</f>
        <v>1124636841.9176271</v>
      </c>
      <c r="J321" s="36">
        <f ca="1">((('1.Inputs'!$D$37*12*IF(3=1,'1.Inputs'!$D$38,IF(3=2,'1.Inputs'!$D$39,$E321)))*$F321*(('1.Inputs'!$D$40)+(1-'1.Inputs'!$D$40)*(1+'1.Inputs'!$D$41))*(1+$G321)^(3-1))*'1.Inputs'!$D$47+(('1.Inputs'!$D$37*12*IF(3=1,'1.Inputs'!$D$38,IF(3=2,'1.Inputs'!$D$39,$E321)))/(1-'1.Inputs'!$D$42)*$D321*(1+$G321)^(3-1))*('1.Inputs'!$D$48-'1.Inputs'!$D$49))/'1.Inputs'!$D$51</f>
        <v>1317483784.0574021</v>
      </c>
      <c r="K321" s="36">
        <f ca="1">((('1.Inputs'!$D$37*12*IF(4=1,'1.Inputs'!$D$38,IF(4=2,'1.Inputs'!$D$39,$E321)))*$F321*(('1.Inputs'!$D$40)+(1-'1.Inputs'!$D$40)*(1+'1.Inputs'!$D$41))*(1+$G321)^(4-1))*'1.Inputs'!$D$47+(('1.Inputs'!$D$37*12*IF(4=1,'1.Inputs'!$D$38,IF(4=2,'1.Inputs'!$D$39,$E321)))/(1-'1.Inputs'!$D$42)*$D321*(1+$G321)^(4-1))*('1.Inputs'!$D$48-'1.Inputs'!$D$49))/'1.Inputs'!$D$51</f>
        <v>1384982124.4862618</v>
      </c>
      <c r="L321" s="36">
        <f ca="1">((('1.Inputs'!$D$37*12*IF(5=1,'1.Inputs'!$D$38,IF(5=2,'1.Inputs'!$D$39,$E321)))*$F321*(('1.Inputs'!$D$40)+(1-'1.Inputs'!$D$40)*(1+'1.Inputs'!$D$41))*(1+$G321)^(5-1))*'1.Inputs'!$D$47+(('1.Inputs'!$D$37*12*IF(5=1,'1.Inputs'!$D$38,IF(5=2,'1.Inputs'!$D$39,$E321)))/(1-'1.Inputs'!$D$42)*$D321*(1+$G321)^(5-1))*('1.Inputs'!$D$48-'1.Inputs'!$D$49))/'1.Inputs'!$D$51</f>
        <v>1455938591.6987536</v>
      </c>
      <c r="M321" s="36">
        <f ca="1">((('1.Inputs'!$D$37*12*IF(6=1,'1.Inputs'!$D$38,IF(6=2,'1.Inputs'!$D$39,$E321)))*$F321*(('1.Inputs'!$D$40)+(1-'1.Inputs'!$D$40)*(1+'1.Inputs'!$D$41))*(1+$G321)^(6-1))*'1.Inputs'!$D$47+(('1.Inputs'!$D$37*12*IF(6=1,'1.Inputs'!$D$38,IF(6=2,'1.Inputs'!$D$39,$E321)))/(1-'1.Inputs'!$D$42)*$D321*(1+$G321)^(6-1))*('1.Inputs'!$D$48-'1.Inputs'!$D$49))/'1.Inputs'!$D$51</f>
        <v>1530530355.1004615</v>
      </c>
      <c r="N321" s="36">
        <f ca="1">((('1.Inputs'!$D$37*12*IF(7=1,'1.Inputs'!$D$38,IF(7=2,'1.Inputs'!$D$39,$E321)))*$F321*(('1.Inputs'!$D$40)+(1-'1.Inputs'!$D$40)*(1+'1.Inputs'!$D$41))*(1+$G321)^(7-1))*'1.Inputs'!$D$47+(('1.Inputs'!$D$37*12*IF(7=1,'1.Inputs'!$D$38,IF(7=2,'1.Inputs'!$D$39,$E321)))/(1-'1.Inputs'!$D$42)*$D321*(1+$G321)^(7-1))*('1.Inputs'!$D$48-'1.Inputs'!$D$49))/'1.Inputs'!$D$51</f>
        <v>1608943660.9759386</v>
      </c>
      <c r="O321" s="36">
        <f ca="1">((('1.Inputs'!$D$37*12*IF(8=1,'1.Inputs'!$D$38,IF(8=2,'1.Inputs'!$D$39,$E321)))*$F321*(('1.Inputs'!$D$40)+(1-'1.Inputs'!$D$40)*(1+'1.Inputs'!$D$41))*(1+$G321)^(8-1))*'1.Inputs'!$D$47+(('1.Inputs'!$D$37*12*IF(8=1,'1.Inputs'!$D$38,IF(8=2,'1.Inputs'!$D$39,$E321)))/(1-'1.Inputs'!$D$42)*$D321*(1+$G321)^(8-1))*('1.Inputs'!$D$48-'1.Inputs'!$D$49))/'1.Inputs'!$D$51</f>
        <v>1691374297.5223372</v>
      </c>
      <c r="P321" s="36">
        <f ca="1">((('1.Inputs'!$D$37*12*IF(9=1,'1.Inputs'!$D$38,IF(9=2,'1.Inputs'!$D$39,$E321)))*$F321*(('1.Inputs'!$D$40)+(1-'1.Inputs'!$D$40)*(1+'1.Inputs'!$D$41))*(1+$G321)^(9-1))*'1.Inputs'!$D$47+(('1.Inputs'!$D$37*12*IF(9=1,'1.Inputs'!$D$38,IF(9=2,'1.Inputs'!$D$39,$E321)))/(1-'1.Inputs'!$D$42)*$D321*(1+$G321)^(9-1))*('1.Inputs'!$D$48-'1.Inputs'!$D$49))/'1.Inputs'!$D$51</f>
        <v>1778028083.707998</v>
      </c>
      <c r="Q321" s="36">
        <f ca="1">((('1.Inputs'!$D$37*12*IF(10=1,'1.Inputs'!$D$38,IF(10=2,'1.Inputs'!$D$39,$E321)))*$F321*(('1.Inputs'!$D$40)+(1-'1.Inputs'!$D$40)*(1+'1.Inputs'!$D$41))*(1+$G321)^(10-1))*'1.Inputs'!$D$47+(('1.Inputs'!$D$37*12*IF(10=1,'1.Inputs'!$D$38,IF(10=2,'1.Inputs'!$D$39,$E321)))/(1-'1.Inputs'!$D$42)*$D321*(1+$G321)^(10-1))*('1.Inputs'!$D$48-'1.Inputs'!$D$49))/'1.Inputs'!$D$51</f>
        <v>1869121383.1766207</v>
      </c>
      <c r="R321" s="36">
        <f>-'1.Inputs'!$D$24</f>
        <v>-2050000000</v>
      </c>
      <c r="S321" s="36">
        <f ca="1">((('1.Inputs'!$D$37*12*IF(1=1,'1.Inputs'!$D$38,IF(1=2,'1.Inputs'!$D$39,$E321)))*$F321*(('1.Inputs'!$D$40)+(1-'1.Inputs'!$D$40)*(1+'1.Inputs'!$D$41))*(1+$G321)^(1-1))-(('1.Inputs'!$D$37*12*IF(1=1,'1.Inputs'!$D$38,IF(1=2,'1.Inputs'!$D$39,$E321)))/(1-'1.Inputs'!$D$42)*$D321*(1+$G321)^(1-1))-('1.Inputs'!$D$37*12*IF(1=1,'1.Inputs'!$D$38,IF(1=2,'1.Inputs'!$D$39,$E321)))*'1.Inputs'!$D$43*(1+$G321)^(1-1)-'1.Inputs'!$D$44*(1+$G321)^(1-1)-('1.Inputs'!$D$20/'1.Inputs'!$D$27+'1.Inputs'!$D$23/'1.Inputs'!$D$28))-MAX(0,((('1.Inputs'!$D$37*12*IF(1=1,'1.Inputs'!$D$38,IF(1=2,'1.Inputs'!$D$39,$E321)))*$F321*(('1.Inputs'!$D$40)+(1-'1.Inputs'!$D$40)*(1+'1.Inputs'!$D$41))*(1+$G321)^(1-1))-(('1.Inputs'!$D$37*12*IF(1=1,'1.Inputs'!$D$38,IF(1=2,'1.Inputs'!$D$39,$E321)))/(1-'1.Inputs'!$D$42)*$D321*(1+$G321)^(1-1))-('1.Inputs'!$D$37*12*IF(1=1,'1.Inputs'!$D$38,IF(1=2,'1.Inputs'!$D$39,$E321)))*'1.Inputs'!$D$43*(1+$G321)^(1-1)-'1.Inputs'!$D$44*(1+$G321)^(1-1)-('1.Inputs'!$D$20/'1.Inputs'!$D$27+'1.Inputs'!$D$23/'1.Inputs'!$D$28)))*'1.Inputs'!$D$53+('1.Inputs'!$D$20/'1.Inputs'!$D$27+'1.Inputs'!$D$23/'1.Inputs'!$D$28)-H321</f>
        <v>-576456160.32907081</v>
      </c>
      <c r="T321" s="36">
        <f ca="1">((('1.Inputs'!$D$37*12*IF(2=1,'1.Inputs'!$D$38,IF(2=2,'1.Inputs'!$D$39,$E321)))*$F321*(('1.Inputs'!$D$40)+(1-'1.Inputs'!$D$40)*(1+'1.Inputs'!$D$41))*(1+$G321)^(2-1))-(('1.Inputs'!$D$37*12*IF(2=1,'1.Inputs'!$D$38,IF(2=2,'1.Inputs'!$D$39,$E321)))/(1-'1.Inputs'!$D$42)*$D321*(1+$G321)^(2-1))-('1.Inputs'!$D$37*12*IF(2=1,'1.Inputs'!$D$38,IF(2=2,'1.Inputs'!$D$39,$E321)))*'1.Inputs'!$D$43*(1+$G321)^(2-1)-'1.Inputs'!$D$44*(1+$G321)^(2-1)-('1.Inputs'!$D$20/'1.Inputs'!$D$27+'1.Inputs'!$D$23/'1.Inputs'!$D$28))-MAX(0,((('1.Inputs'!$D$37*12*IF(2=1,'1.Inputs'!$D$38,IF(2=2,'1.Inputs'!$D$39,$E321)))*$F321*(('1.Inputs'!$D$40)+(1-'1.Inputs'!$D$40)*(1+'1.Inputs'!$D$41))*(1+$G321)^(2-1))-(('1.Inputs'!$D$37*12*IF(2=1,'1.Inputs'!$D$38,IF(2=2,'1.Inputs'!$D$39,$E321)))/(1-'1.Inputs'!$D$42)*$D321*(1+$G321)^(2-1))-('1.Inputs'!$D$37*12*IF(2=1,'1.Inputs'!$D$38,IF(2=2,'1.Inputs'!$D$39,$E321)))*'1.Inputs'!$D$43*(1+$G321)^(2-1)-'1.Inputs'!$D$44*(1+$G321)^(2-1)-('1.Inputs'!$D$20/'1.Inputs'!$D$27+'1.Inputs'!$D$23/'1.Inputs'!$D$28)))*'1.Inputs'!$D$53+('1.Inputs'!$D$20/'1.Inputs'!$D$27+'1.Inputs'!$D$23/'1.Inputs'!$D$28)-(I321-H321)</f>
        <v>139475874.25518012</v>
      </c>
      <c r="U321" s="36">
        <f ca="1">((('1.Inputs'!$D$37*12*IF(3=1,'1.Inputs'!$D$38,IF(3=2,'1.Inputs'!$D$39,$E321)))*$F321*(('1.Inputs'!$D$40)+(1-'1.Inputs'!$D$40)*(1+'1.Inputs'!$D$41))*(1+$G321)^(3-1))-(('1.Inputs'!$D$37*12*IF(3=1,'1.Inputs'!$D$38,IF(3=2,'1.Inputs'!$D$39,$E321)))/(1-'1.Inputs'!$D$42)*$D321*(1+$G321)^(3-1))-('1.Inputs'!$D$37*12*IF(3=1,'1.Inputs'!$D$38,IF(3=2,'1.Inputs'!$D$39,$E321)))*'1.Inputs'!$D$43*(1+$G321)^(3-1)-'1.Inputs'!$D$44*(1+$G321)^(3-1)-('1.Inputs'!$D$20/'1.Inputs'!$D$27+'1.Inputs'!$D$23/'1.Inputs'!$D$28))-MAX(0,((('1.Inputs'!$D$37*12*IF(3=1,'1.Inputs'!$D$38,IF(3=2,'1.Inputs'!$D$39,$E321)))*$F321*(('1.Inputs'!$D$40)+(1-'1.Inputs'!$D$40)*(1+'1.Inputs'!$D$41))*(1+$G321)^(3-1))-(('1.Inputs'!$D$37*12*IF(3=1,'1.Inputs'!$D$38,IF(3=2,'1.Inputs'!$D$39,$E321)))/(1-'1.Inputs'!$D$42)*$D321*(1+$G321)^(3-1))-('1.Inputs'!$D$37*12*IF(3=1,'1.Inputs'!$D$38,IF(3=2,'1.Inputs'!$D$39,$E321)))*'1.Inputs'!$D$43*(1+$G321)^(3-1)-'1.Inputs'!$D$44*(1+$G321)^(3-1)-('1.Inputs'!$D$20/'1.Inputs'!$D$27+'1.Inputs'!$D$23/'1.Inputs'!$D$28)))*'1.Inputs'!$D$53+('1.Inputs'!$D$20/'1.Inputs'!$D$27+'1.Inputs'!$D$23/'1.Inputs'!$D$28)-(J321-I321)</f>
        <v>458676099.47061753</v>
      </c>
      <c r="V321" s="36">
        <f ca="1">((('1.Inputs'!$D$37*12*IF(4=1,'1.Inputs'!$D$38,IF(4=2,'1.Inputs'!$D$39,$E321)))*$F321*(('1.Inputs'!$D$40)+(1-'1.Inputs'!$D$40)*(1+'1.Inputs'!$D$41))*(1+$G321)^(4-1))-(('1.Inputs'!$D$37*12*IF(4=1,'1.Inputs'!$D$38,IF(4=2,'1.Inputs'!$D$39,$E321)))/(1-'1.Inputs'!$D$42)*$D321*(1+$G321)^(4-1))-('1.Inputs'!$D$37*12*IF(4=1,'1.Inputs'!$D$38,IF(4=2,'1.Inputs'!$D$39,$E321)))*'1.Inputs'!$D$43*(1+$G321)^(4-1)-'1.Inputs'!$D$44*(1+$G321)^(4-1)-('1.Inputs'!$D$20/'1.Inputs'!$D$27+'1.Inputs'!$D$23/'1.Inputs'!$D$28))-MAX(0,((('1.Inputs'!$D$37*12*IF(4=1,'1.Inputs'!$D$38,IF(4=2,'1.Inputs'!$D$39,$E321)))*$F321*(('1.Inputs'!$D$40)+(1-'1.Inputs'!$D$40)*(1+'1.Inputs'!$D$41))*(1+$G321)^(4-1))-(('1.Inputs'!$D$37*12*IF(4=1,'1.Inputs'!$D$38,IF(4=2,'1.Inputs'!$D$39,$E321)))/(1-'1.Inputs'!$D$42)*$D321*(1+$G321)^(4-1))-('1.Inputs'!$D$37*12*IF(4=1,'1.Inputs'!$D$38,IF(4=2,'1.Inputs'!$D$39,$E321)))*'1.Inputs'!$D$43*(1+$G321)^(4-1)-'1.Inputs'!$D$44*(1+$G321)^(4-1)-('1.Inputs'!$D$20/'1.Inputs'!$D$27+'1.Inputs'!$D$23/'1.Inputs'!$D$28)))*'1.Inputs'!$D$53+('1.Inputs'!$D$20/'1.Inputs'!$D$27+'1.Inputs'!$D$23/'1.Inputs'!$D$28)-(K321-J321)</f>
        <v>614983281.44503236</v>
      </c>
      <c r="W321" s="36">
        <f ca="1">((('1.Inputs'!$D$37*12*IF(5=1,'1.Inputs'!$D$38,IF(5=2,'1.Inputs'!$D$39,$E321)))*$F321*(('1.Inputs'!$D$40)+(1-'1.Inputs'!$D$40)*(1+'1.Inputs'!$D$41))*(1+$G321)^(5-1))-(('1.Inputs'!$D$37*12*IF(5=1,'1.Inputs'!$D$38,IF(5=2,'1.Inputs'!$D$39,$E321)))/(1-'1.Inputs'!$D$42)*$D321*(1+$G321)^(5-1))-('1.Inputs'!$D$37*12*IF(5=1,'1.Inputs'!$D$38,IF(5=2,'1.Inputs'!$D$39,$E321)))*'1.Inputs'!$D$43*(1+$G321)^(5-1)-'1.Inputs'!$D$44*(1+$G321)^(5-1)-('1.Inputs'!$D$20/'1.Inputs'!$D$27+'1.Inputs'!$D$23/'1.Inputs'!$D$28))-MAX(0,((('1.Inputs'!$D$37*12*IF(5=1,'1.Inputs'!$D$38,IF(5=2,'1.Inputs'!$D$39,$E321)))*$F321*(('1.Inputs'!$D$40)+(1-'1.Inputs'!$D$40)*(1+'1.Inputs'!$D$41))*(1+$G321)^(5-1))-(('1.Inputs'!$D$37*12*IF(5=1,'1.Inputs'!$D$38,IF(5=2,'1.Inputs'!$D$39,$E321)))/(1-'1.Inputs'!$D$42)*$D321*(1+$G321)^(5-1))-('1.Inputs'!$D$37*12*IF(5=1,'1.Inputs'!$D$38,IF(5=2,'1.Inputs'!$D$39,$E321)))*'1.Inputs'!$D$43*(1+$G321)^(5-1)-'1.Inputs'!$D$44*(1+$G321)^(5-1)-('1.Inputs'!$D$20/'1.Inputs'!$D$27+'1.Inputs'!$D$23/'1.Inputs'!$D$28)))*'1.Inputs'!$D$53+('1.Inputs'!$D$20/'1.Inputs'!$D$27+'1.Inputs'!$D$23/'1.Inputs'!$D$28)-(L321-K321)</f>
        <v>644069828.67049789</v>
      </c>
      <c r="X321" s="36">
        <f ca="1">((('1.Inputs'!$D$37*12*IF(6=1,'1.Inputs'!$D$38,IF(6=2,'1.Inputs'!$D$39,$E321)))*$F321*(('1.Inputs'!$D$40)+(1-'1.Inputs'!$D$40)*(1+'1.Inputs'!$D$41))*(1+$G321)^(6-1))-(('1.Inputs'!$D$37*12*IF(6=1,'1.Inputs'!$D$38,IF(6=2,'1.Inputs'!$D$39,$E321)))/(1-'1.Inputs'!$D$42)*$D321*(1+$G321)^(6-1))-('1.Inputs'!$D$37*12*IF(6=1,'1.Inputs'!$D$38,IF(6=2,'1.Inputs'!$D$39,$E321)))*'1.Inputs'!$D$43*(1+$G321)^(6-1)-'1.Inputs'!$D$44*(1+$G321)^(6-1)-('1.Inputs'!$D$20/'1.Inputs'!$D$27+'1.Inputs'!$D$23/'1.Inputs'!$D$28))-MAX(0,((('1.Inputs'!$D$37*12*IF(6=1,'1.Inputs'!$D$38,IF(6=2,'1.Inputs'!$D$39,$E321)))*$F321*(('1.Inputs'!$D$40)+(1-'1.Inputs'!$D$40)*(1+'1.Inputs'!$D$41))*(1+$G321)^(6-1))-(('1.Inputs'!$D$37*12*IF(6=1,'1.Inputs'!$D$38,IF(6=2,'1.Inputs'!$D$39,$E321)))/(1-'1.Inputs'!$D$42)*$D321*(1+$G321)^(6-1))-('1.Inputs'!$D$37*12*IF(6=1,'1.Inputs'!$D$38,IF(6=2,'1.Inputs'!$D$39,$E321)))*'1.Inputs'!$D$43*(1+$G321)^(6-1)-'1.Inputs'!$D$44*(1+$G321)^(6-1)-('1.Inputs'!$D$20/'1.Inputs'!$D$27+'1.Inputs'!$D$23/'1.Inputs'!$D$28)))*'1.Inputs'!$D$53+('1.Inputs'!$D$20/'1.Inputs'!$D$27+'1.Inputs'!$D$23/'1.Inputs'!$D$28)-(M321-L321)</f>
        <v>674646560.20812082</v>
      </c>
      <c r="Y321" s="36">
        <f ca="1">((('1.Inputs'!$D$37*12*IF(7=1,'1.Inputs'!$D$38,IF(7=2,'1.Inputs'!$D$39,$E321)))*$F321*(('1.Inputs'!$D$40)+(1-'1.Inputs'!$D$40)*(1+'1.Inputs'!$D$41))*(1+$G321)^(7-1))-(('1.Inputs'!$D$37*12*IF(7=1,'1.Inputs'!$D$38,IF(7=2,'1.Inputs'!$D$39,$E321)))/(1-'1.Inputs'!$D$42)*$D321*(1+$G321)^(7-1))-('1.Inputs'!$D$37*12*IF(7=1,'1.Inputs'!$D$38,IF(7=2,'1.Inputs'!$D$39,$E321)))*'1.Inputs'!$D$43*(1+$G321)^(7-1)-'1.Inputs'!$D$44*(1+$G321)^(7-1)-('1.Inputs'!$D$20/'1.Inputs'!$D$27+'1.Inputs'!$D$23/'1.Inputs'!$D$28))-MAX(0,((('1.Inputs'!$D$37*12*IF(7=1,'1.Inputs'!$D$38,IF(7=2,'1.Inputs'!$D$39,$E321)))*$F321*(('1.Inputs'!$D$40)+(1-'1.Inputs'!$D$40)*(1+'1.Inputs'!$D$41))*(1+$G321)^(7-1))-(('1.Inputs'!$D$37*12*IF(7=1,'1.Inputs'!$D$38,IF(7=2,'1.Inputs'!$D$39,$E321)))/(1-'1.Inputs'!$D$42)*$D321*(1+$G321)^(7-1))-('1.Inputs'!$D$37*12*IF(7=1,'1.Inputs'!$D$38,IF(7=2,'1.Inputs'!$D$39,$E321)))*'1.Inputs'!$D$43*(1+$G321)^(7-1)-'1.Inputs'!$D$44*(1+$G321)^(7-1)-('1.Inputs'!$D$20/'1.Inputs'!$D$27+'1.Inputs'!$D$23/'1.Inputs'!$D$28)))*'1.Inputs'!$D$53+('1.Inputs'!$D$20/'1.Inputs'!$D$27+'1.Inputs'!$D$23/'1.Inputs'!$D$28)-(N321-M321)</f>
        <v>706789822.32433844</v>
      </c>
      <c r="Z321" s="36">
        <f ca="1">((('1.Inputs'!$D$37*12*IF(8=1,'1.Inputs'!$D$38,IF(8=2,'1.Inputs'!$D$39,$E321)))*$F321*(('1.Inputs'!$D$40)+(1-'1.Inputs'!$D$40)*(1+'1.Inputs'!$D$41))*(1+$G321)^(8-1))-(('1.Inputs'!$D$37*12*IF(8=1,'1.Inputs'!$D$38,IF(8=2,'1.Inputs'!$D$39,$E321)))/(1-'1.Inputs'!$D$42)*$D321*(1+$G321)^(8-1))-('1.Inputs'!$D$37*12*IF(8=1,'1.Inputs'!$D$38,IF(8=2,'1.Inputs'!$D$39,$E321)))*'1.Inputs'!$D$43*(1+$G321)^(8-1)-'1.Inputs'!$D$44*(1+$G321)^(8-1)-('1.Inputs'!$D$20/'1.Inputs'!$D$27+'1.Inputs'!$D$23/'1.Inputs'!$D$28))-MAX(0,((('1.Inputs'!$D$37*12*IF(8=1,'1.Inputs'!$D$38,IF(8=2,'1.Inputs'!$D$39,$E321)))*$F321*(('1.Inputs'!$D$40)+(1-'1.Inputs'!$D$40)*(1+'1.Inputs'!$D$41))*(1+$G321)^(8-1))-(('1.Inputs'!$D$37*12*IF(8=1,'1.Inputs'!$D$38,IF(8=2,'1.Inputs'!$D$39,$E321)))/(1-'1.Inputs'!$D$42)*$D321*(1+$G321)^(8-1))-('1.Inputs'!$D$37*12*IF(8=1,'1.Inputs'!$D$38,IF(8=2,'1.Inputs'!$D$39,$E321)))*'1.Inputs'!$D$43*(1+$G321)^(8-1)-'1.Inputs'!$D$44*(1+$G321)^(8-1)-('1.Inputs'!$D$20/'1.Inputs'!$D$27+'1.Inputs'!$D$23/'1.Inputs'!$D$28)))*'1.Inputs'!$D$53+('1.Inputs'!$D$20/'1.Inputs'!$D$27+'1.Inputs'!$D$23/'1.Inputs'!$D$28)-(O321-N321)</f>
        <v>740579872.71610725</v>
      </c>
      <c r="AA321" s="36">
        <f ca="1">((('1.Inputs'!$D$37*12*IF(9=1,'1.Inputs'!$D$38,IF(9=2,'1.Inputs'!$D$39,$E321)))*$F321*(('1.Inputs'!$D$40)+(1-'1.Inputs'!$D$40)*(1+'1.Inputs'!$D$41))*(1+$G321)^(9-1))-(('1.Inputs'!$D$37*12*IF(9=1,'1.Inputs'!$D$38,IF(9=2,'1.Inputs'!$D$39,$E321)))/(1-'1.Inputs'!$D$42)*$D321*(1+$G321)^(9-1))-('1.Inputs'!$D$37*12*IF(9=1,'1.Inputs'!$D$38,IF(9=2,'1.Inputs'!$D$39,$E321)))*'1.Inputs'!$D$43*(1+$G321)^(9-1)-'1.Inputs'!$D$44*(1+$G321)^(9-1)-('1.Inputs'!$D$20/'1.Inputs'!$D$27+'1.Inputs'!$D$23/'1.Inputs'!$D$28))-MAX(0,((('1.Inputs'!$D$37*12*IF(9=1,'1.Inputs'!$D$38,IF(9=2,'1.Inputs'!$D$39,$E321)))*$F321*(('1.Inputs'!$D$40)+(1-'1.Inputs'!$D$40)*(1+'1.Inputs'!$D$41))*(1+$G321)^(9-1))-(('1.Inputs'!$D$37*12*IF(9=1,'1.Inputs'!$D$38,IF(9=2,'1.Inputs'!$D$39,$E321)))/(1-'1.Inputs'!$D$42)*$D321*(1+$G321)^(9-1))-('1.Inputs'!$D$37*12*IF(9=1,'1.Inputs'!$D$38,IF(9=2,'1.Inputs'!$D$39,$E321)))*'1.Inputs'!$D$43*(1+$G321)^(9-1)-'1.Inputs'!$D$44*(1+$G321)^(9-1)-('1.Inputs'!$D$20/'1.Inputs'!$D$27+'1.Inputs'!$D$23/'1.Inputs'!$D$28)))*'1.Inputs'!$D$53+('1.Inputs'!$D$20/'1.Inputs'!$D$27+'1.Inputs'!$D$23/'1.Inputs'!$D$28)-(P321-O321)</f>
        <v>776101080.90431392</v>
      </c>
      <c r="AB321" s="36">
        <f ca="1">((('1.Inputs'!$D$37*12*IF(10=1,'1.Inputs'!$D$38,IF(10=2,'1.Inputs'!$D$39,$E321)))*$F321*(('1.Inputs'!$D$40)+(1-'1.Inputs'!$D$40)*(1+'1.Inputs'!$D$41))*(1+$G321)^(10-1))-(('1.Inputs'!$D$37*12*IF(10=1,'1.Inputs'!$D$38,IF(10=2,'1.Inputs'!$D$39,$E321)))/(1-'1.Inputs'!$D$42)*$D321*(1+$G321)^(10-1))-('1.Inputs'!$D$37*12*IF(10=1,'1.Inputs'!$D$38,IF(10=2,'1.Inputs'!$D$39,$E321)))*'1.Inputs'!$D$43*(1+$G321)^(10-1)-'1.Inputs'!$D$44*(1+$G321)^(10-1)-('1.Inputs'!$D$20/'1.Inputs'!$D$27+'1.Inputs'!$D$23/'1.Inputs'!$D$28))-MAX(0,((('1.Inputs'!$D$37*12*IF(10=1,'1.Inputs'!$D$38,IF(10=2,'1.Inputs'!$D$39,$E321)))*$F321*(('1.Inputs'!$D$40)+(1-'1.Inputs'!$D$40)*(1+'1.Inputs'!$D$41))*(1+$G321)^(10-1))-(('1.Inputs'!$D$37*12*IF(10=1,'1.Inputs'!$D$38,IF(10=2,'1.Inputs'!$D$39,$E321)))/(1-'1.Inputs'!$D$42)*$D321*(1+$G321)^(10-1))-('1.Inputs'!$D$37*12*IF(10=1,'1.Inputs'!$D$38,IF(10=2,'1.Inputs'!$D$39,$E321)))*'1.Inputs'!$D$43*(1+$G321)^(10-1)-'1.Inputs'!$D$44*(1+$G321)^(10-1)-('1.Inputs'!$D$20/'1.Inputs'!$D$27+'1.Inputs'!$D$23/'1.Inputs'!$D$28)))*'1.Inputs'!$D$53+('1.Inputs'!$D$20/'1.Inputs'!$D$27+'1.Inputs'!$D$23/'1.Inputs'!$D$28)-(Q321-P321)+(('1.Inputs'!$D$20+'1.Inputs'!$D$23-('1.Inputs'!$D$20/'1.Inputs'!$D$27+'1.Inputs'!$D$23/'1.Inputs'!$D$28)*'1.Inputs'!$D$10)*'1.Inputs'!$D$60+'1.Inputs'!$D$19*'1.Inputs'!$D$59+Q321)</f>
        <v>3382563522.0705161</v>
      </c>
      <c r="AC321" s="36">
        <f ca="1">S321-AC$13-AC$14+MIN(AC$13,MAX(0,((('1.Inputs'!$D$37*12*IF(1=1,'1.Inputs'!$D$38,IF(1=2,'1.Inputs'!$D$39,$E321)))*$F321*(('1.Inputs'!$D$40)+(1-'1.Inputs'!$D$40)*(1+'1.Inputs'!$D$41))*(1+$G321)^(1-1))-(('1.Inputs'!$D$37*12*IF(1=1,'1.Inputs'!$D$38,IF(1=2,'1.Inputs'!$D$39,$E321)))/(1-'1.Inputs'!$D$42)*$D321*(1+$G321)^(1-1))-('1.Inputs'!$D$37*12*IF(1=1,'1.Inputs'!$D$38,IF(1=2,'1.Inputs'!$D$39,$E321)))*'1.Inputs'!$D$43*(1+$G321)^(1-1)-'1.Inputs'!$D$44*(1+$G321)^(1-1)-('1.Inputs'!$D$20/'1.Inputs'!$D$27+'1.Inputs'!$D$23/'1.Inputs'!$D$28))))*'1.Inputs'!$D$53</f>
        <v>-695676146.1654731</v>
      </c>
      <c r="AD321" s="36">
        <f ca="1">T321-AD$13-AD$14+MIN(AD$13,MAX(0,((('1.Inputs'!$D$37*12*IF(2=1,'1.Inputs'!$D$38,IF(2=2,'1.Inputs'!$D$39,$E321)))*$F321*(('1.Inputs'!$D$40)+(1-'1.Inputs'!$D$40)*(1+'1.Inputs'!$D$41))*(1+$G321)^(2-1))-(('1.Inputs'!$D$37*12*IF(2=1,'1.Inputs'!$D$38,IF(2=2,'1.Inputs'!$D$39,$E321)))/(1-'1.Inputs'!$D$42)*$D321*(1+$G321)^(2-1))-('1.Inputs'!$D$37*12*IF(2=1,'1.Inputs'!$D$38,IF(2=2,'1.Inputs'!$D$39,$E321)))*'1.Inputs'!$D$43*(1+$G321)^(2-1)-'1.Inputs'!$D$44*(1+$G321)^(2-1)-('1.Inputs'!$D$20/'1.Inputs'!$D$27+'1.Inputs'!$D$23/'1.Inputs'!$D$28))))*'1.Inputs'!$D$53</f>
        <v>43535874.25518012</v>
      </c>
      <c r="AE321" s="36">
        <f ca="1">U321-AE$13-AE$14+MIN(AE$13,MAX(0,((('1.Inputs'!$D$37*12*IF(3=1,'1.Inputs'!$D$38,IF(3=2,'1.Inputs'!$D$39,$E321)))*$F321*(('1.Inputs'!$D$40)+(1-'1.Inputs'!$D$40)*(1+'1.Inputs'!$D$41))*(1+$G321)^(3-1))-(('1.Inputs'!$D$37*12*IF(3=1,'1.Inputs'!$D$38,IF(3=2,'1.Inputs'!$D$39,$E321)))/(1-'1.Inputs'!$D$42)*$D321*(1+$G321)^(3-1))-('1.Inputs'!$D$37*12*IF(3=1,'1.Inputs'!$D$38,IF(3=2,'1.Inputs'!$D$39,$E321)))*'1.Inputs'!$D$43*(1+$G321)^(3-1)-'1.Inputs'!$D$44*(1+$G321)^(3-1)-('1.Inputs'!$D$20/'1.Inputs'!$D$27+'1.Inputs'!$D$23/'1.Inputs'!$D$28))))*'1.Inputs'!$D$53</f>
        <v>116736099.47061753</v>
      </c>
      <c r="AF321" s="36">
        <f ca="1">V321-AF$13-AF$14+MIN(AF$13,MAX(0,((('1.Inputs'!$D$37*12*IF(4=1,'1.Inputs'!$D$38,IF(4=2,'1.Inputs'!$D$39,$E321)))*$F321*(('1.Inputs'!$D$40)+(1-'1.Inputs'!$D$40)*(1+'1.Inputs'!$D$41))*(1+$G321)^(4-1))-(('1.Inputs'!$D$37*12*IF(4=1,'1.Inputs'!$D$38,IF(4=2,'1.Inputs'!$D$39,$E321)))/(1-'1.Inputs'!$D$42)*$D321*(1+$G321)^(4-1))-('1.Inputs'!$D$37*12*IF(4=1,'1.Inputs'!$D$38,IF(4=2,'1.Inputs'!$D$39,$E321)))*'1.Inputs'!$D$43*(1+$G321)^(4-1)-'1.Inputs'!$D$44*(1+$G321)^(4-1)-('1.Inputs'!$D$20/'1.Inputs'!$D$27+'1.Inputs'!$D$23/'1.Inputs'!$D$28))))*'1.Inputs'!$D$53</f>
        <v>292231281.44503236</v>
      </c>
      <c r="AG321" s="36">
        <f ca="1">W321-AG$13-AG$14+MIN(AG$13,MAX(0,((('1.Inputs'!$D$37*12*IF(5=1,'1.Inputs'!$D$38,IF(5=2,'1.Inputs'!$D$39,$E321)))*$F321*(('1.Inputs'!$D$40)+(1-'1.Inputs'!$D$40)*(1+'1.Inputs'!$D$41))*(1+$G321)^(5-1))-(('1.Inputs'!$D$37*12*IF(5=1,'1.Inputs'!$D$38,IF(5=2,'1.Inputs'!$D$39,$E321)))/(1-'1.Inputs'!$D$42)*$D321*(1+$G321)^(5-1))-('1.Inputs'!$D$37*12*IF(5=1,'1.Inputs'!$D$38,IF(5=2,'1.Inputs'!$D$39,$E321)))*'1.Inputs'!$D$43*(1+$G321)^(5-1)-'1.Inputs'!$D$44*(1+$G321)^(5-1)-('1.Inputs'!$D$20/'1.Inputs'!$D$27+'1.Inputs'!$D$23/'1.Inputs'!$D$28))))*'1.Inputs'!$D$53</f>
        <v>340505828.67049789</v>
      </c>
      <c r="AH321" s="36">
        <f ca="1">X321-AH$13-AH$14+MIN(AH$13,MAX(0,((('1.Inputs'!$D$37*12*IF(6=1,'1.Inputs'!$D$38,IF(6=2,'1.Inputs'!$D$39,$E321)))*$F321*(('1.Inputs'!$D$40)+(1-'1.Inputs'!$D$40)*(1+'1.Inputs'!$D$41))*(1+$G321)^(6-1))-(('1.Inputs'!$D$37*12*IF(6=1,'1.Inputs'!$D$38,IF(6=2,'1.Inputs'!$D$39,$E321)))/(1-'1.Inputs'!$D$42)*$D321*(1+$G321)^(6-1))-('1.Inputs'!$D$37*12*IF(6=1,'1.Inputs'!$D$38,IF(6=2,'1.Inputs'!$D$39,$E321)))*'1.Inputs'!$D$43*(1+$G321)^(6-1)-'1.Inputs'!$D$44*(1+$G321)^(6-1)-('1.Inputs'!$D$20/'1.Inputs'!$D$27+'1.Inputs'!$D$23/'1.Inputs'!$D$28))))*'1.Inputs'!$D$53</f>
        <v>390270560.20812082</v>
      </c>
      <c r="AI321" s="36">
        <f ca="1">Y321-AI$13-AI$14+MIN(AI$13,MAX(0,((('1.Inputs'!$D$37*12*IF(7=1,'1.Inputs'!$D$38,IF(7=2,'1.Inputs'!$D$39,$E321)))*$F321*(('1.Inputs'!$D$40)+(1-'1.Inputs'!$D$40)*(1+'1.Inputs'!$D$41))*(1+$G321)^(7-1))-(('1.Inputs'!$D$37*12*IF(7=1,'1.Inputs'!$D$38,IF(7=2,'1.Inputs'!$D$39,$E321)))/(1-'1.Inputs'!$D$42)*$D321*(1+$G321)^(7-1))-('1.Inputs'!$D$37*12*IF(7=1,'1.Inputs'!$D$38,IF(7=2,'1.Inputs'!$D$39,$E321)))*'1.Inputs'!$D$43*(1+$G321)^(7-1)-'1.Inputs'!$D$44*(1+$G321)^(7-1)-('1.Inputs'!$D$20/'1.Inputs'!$D$27+'1.Inputs'!$D$23/'1.Inputs'!$D$28))))*'1.Inputs'!$D$53</f>
        <v>441601822.32433844</v>
      </c>
      <c r="AJ321" s="36">
        <f ca="1">Z321-AJ$13-AJ$14+MIN(AJ$13,MAX(0,((('1.Inputs'!$D$37*12*IF(8=1,'1.Inputs'!$D$38,IF(8=2,'1.Inputs'!$D$39,$E321)))*$F321*(('1.Inputs'!$D$40)+(1-'1.Inputs'!$D$40)*(1+'1.Inputs'!$D$41))*(1+$G321)^(8-1))-(('1.Inputs'!$D$37*12*IF(8=1,'1.Inputs'!$D$38,IF(8=2,'1.Inputs'!$D$39,$E321)))/(1-'1.Inputs'!$D$42)*$D321*(1+$G321)^(8-1))-('1.Inputs'!$D$37*12*IF(8=1,'1.Inputs'!$D$38,IF(8=2,'1.Inputs'!$D$39,$E321)))*'1.Inputs'!$D$43*(1+$G321)^(8-1)-'1.Inputs'!$D$44*(1+$G321)^(8-1)-('1.Inputs'!$D$20/'1.Inputs'!$D$27+'1.Inputs'!$D$23/'1.Inputs'!$D$28))))*'1.Inputs'!$D$53</f>
        <v>740579872.71610725</v>
      </c>
      <c r="AK321" s="36">
        <f ca="1">AA321-AK$13-AK$14+MIN(AK$13,MAX(0,((('1.Inputs'!$D$37*12*IF(9=1,'1.Inputs'!$D$38,IF(9=2,'1.Inputs'!$D$39,$E321)))*$F321*(('1.Inputs'!$D$40)+(1-'1.Inputs'!$D$40)*(1+'1.Inputs'!$D$41))*(1+$G321)^(9-1))-(('1.Inputs'!$D$37*12*IF(9=1,'1.Inputs'!$D$38,IF(9=2,'1.Inputs'!$D$39,$E321)))/(1-'1.Inputs'!$D$42)*$D321*(1+$G321)^(9-1))-('1.Inputs'!$D$37*12*IF(9=1,'1.Inputs'!$D$38,IF(9=2,'1.Inputs'!$D$39,$E321)))*'1.Inputs'!$D$43*(1+$G321)^(9-1)-'1.Inputs'!$D$44*(1+$G321)^(9-1)-('1.Inputs'!$D$20/'1.Inputs'!$D$27+'1.Inputs'!$D$23/'1.Inputs'!$D$28))))*'1.Inputs'!$D$53</f>
        <v>776101080.90431392</v>
      </c>
      <c r="AL321" s="36">
        <f ca="1">AB321-AL$13-AL$14+MIN(AL$13,MAX(0,((('1.Inputs'!$D$37*12*IF(10=1,'1.Inputs'!$D$38,IF(10=2,'1.Inputs'!$D$39,$E321)))*$F321*(('1.Inputs'!$D$40)+(1-'1.Inputs'!$D$40)*(1+'1.Inputs'!$D$41))*(1+$G321)^(10-1))-(('1.Inputs'!$D$37*12*IF(10=1,'1.Inputs'!$D$38,IF(10=2,'1.Inputs'!$D$39,$E321)))/(1-'1.Inputs'!$D$42)*$D321*(1+$G321)^(10-1))-('1.Inputs'!$D$37*12*IF(10=1,'1.Inputs'!$D$38,IF(10=2,'1.Inputs'!$D$39,$E321)))*'1.Inputs'!$D$43*(1+$G321)^(10-1)-'1.Inputs'!$D$44*(1+$G321)^(10-1)-('1.Inputs'!$D$20/'1.Inputs'!$D$27+'1.Inputs'!$D$23/'1.Inputs'!$D$28))))*'1.Inputs'!$D$53+'1.Inputs'!$D$35</f>
        <v>4182563522.0705161</v>
      </c>
      <c r="AM321" s="48">
        <f ca="1">R321+NPV('1.Inputs'!$D$55,S321:AB321)</f>
        <v>984876685.86849689</v>
      </c>
      <c r="AN321" s="48">
        <f ca="1">-('1.Inputs'!$D$24*(1-'1.Inputs'!$D$31)+'1.Inputs'!$D$35)+NPV('1.Inputs'!$D$54,AC321:AL321)</f>
        <v>-353335324.59355116</v>
      </c>
      <c r="AO321" s="36">
        <f t="shared" ca="1" si="37"/>
        <v>-3.9055295415248699</v>
      </c>
      <c r="AP321" s="36">
        <f t="shared" ca="1" si="38"/>
        <v>1.1653356185737234</v>
      </c>
      <c r="AQ321" s="36">
        <f ca="1">'1.Inputs'!$D$35+MIN(SUM($AC321:AC321),SUM($AC321:AD321),SUM($AC321:AE321),SUM($AC321:AF321),SUM($AC321:AG321),SUM($AC321:AH321),SUM($AC321:AI321),SUM($AC321:AJ321),SUM($AC321:AK321),SUM($AC321:AL321))</f>
        <v>104323853.8345269</v>
      </c>
      <c r="AR321" s="36">
        <f ca="1">IF(AP321&lt;'1.Inputs'!$D$57,1,0)</f>
        <v>1</v>
      </c>
      <c r="AS321" s="36">
        <f t="shared" ca="1" si="39"/>
        <v>0</v>
      </c>
    </row>
    <row r="322" spans="2:45" ht="15" customHeight="1" x14ac:dyDescent="0.25">
      <c r="B322" s="36">
        <v>307</v>
      </c>
      <c r="C322" s="36">
        <f t="shared" ca="1" si="32"/>
        <v>0.41352955573981476</v>
      </c>
      <c r="D322" s="36">
        <f t="shared" ca="1" si="33"/>
        <v>17885.302691060395</v>
      </c>
      <c r="E322" s="47">
        <f t="shared" ca="1" si="34"/>
        <v>0.81681812932680387</v>
      </c>
      <c r="F322" s="36">
        <f t="shared" ca="1" si="35"/>
        <v>30526.340500008555</v>
      </c>
      <c r="G322" s="36">
        <f t="shared" ca="1" si="36"/>
        <v>4.3703857172593771E-2</v>
      </c>
      <c r="H322" s="36">
        <f ca="1">((('1.Inputs'!$D$37*12*IF(1=1,'1.Inputs'!$D$38,IF(1=2,'1.Inputs'!$D$39,$E322)))*$F322*(('1.Inputs'!$D$40)+(1-'1.Inputs'!$D$40)*(1+'1.Inputs'!$D$41))*(1+$G322)^(1-1))*'1.Inputs'!$D$47+(('1.Inputs'!$D$37*12*IF(1=1,'1.Inputs'!$D$38,IF(1=2,'1.Inputs'!$D$39,$E322)))/(1-'1.Inputs'!$D$42)*$D322*(1+$G322)^(1-1))*('1.Inputs'!$D$48-'1.Inputs'!$D$49))/'1.Inputs'!$D$51</f>
        <v>802004653.07617223</v>
      </c>
      <c r="I322" s="36">
        <f ca="1">((('1.Inputs'!$D$37*12*IF(2=1,'1.Inputs'!$D$38,IF(2=2,'1.Inputs'!$D$39,$E322)))*$F322*(('1.Inputs'!$D$40)+(1-'1.Inputs'!$D$40)*(1+'1.Inputs'!$D$41))*(1+$G322)^(2-1))*'1.Inputs'!$D$47+(('1.Inputs'!$D$37*12*IF(2=1,'1.Inputs'!$D$38,IF(2=2,'1.Inputs'!$D$39,$E322)))/(1-'1.Inputs'!$D$42)*$D322*(1+$G322)^(2-1))*('1.Inputs'!$D$48-'1.Inputs'!$D$49))/'1.Inputs'!$D$51</f>
        <v>1171877489.8403563</v>
      </c>
      <c r="J322" s="36">
        <f ca="1">((('1.Inputs'!$D$37*12*IF(3=1,'1.Inputs'!$D$38,IF(3=2,'1.Inputs'!$D$39,$E322)))*$F322*(('1.Inputs'!$D$40)+(1-'1.Inputs'!$D$40)*(1+'1.Inputs'!$D$41))*(1+$G322)^(3-1))*'1.Inputs'!$D$47+(('1.Inputs'!$D$37*12*IF(3=1,'1.Inputs'!$D$38,IF(3=2,'1.Inputs'!$D$39,$E322)))/(1-'1.Inputs'!$D$42)*$D322*(1+$G322)^(3-1))*('1.Inputs'!$D$48-'1.Inputs'!$D$49))/'1.Inputs'!$D$51</f>
        <v>1427206546.0333266</v>
      </c>
      <c r="K322" s="36">
        <f ca="1">((('1.Inputs'!$D$37*12*IF(4=1,'1.Inputs'!$D$38,IF(4=2,'1.Inputs'!$D$39,$E322)))*$F322*(('1.Inputs'!$D$40)+(1-'1.Inputs'!$D$40)*(1+'1.Inputs'!$D$41))*(1+$G322)^(4-1))*'1.Inputs'!$D$47+(('1.Inputs'!$D$37*12*IF(4=1,'1.Inputs'!$D$38,IF(4=2,'1.Inputs'!$D$39,$E322)))/(1-'1.Inputs'!$D$42)*$D322*(1+$G322)^(4-1))*('1.Inputs'!$D$48-'1.Inputs'!$D$49))/'1.Inputs'!$D$51</f>
        <v>1489580977.0769582</v>
      </c>
      <c r="L322" s="36">
        <f ca="1">((('1.Inputs'!$D$37*12*IF(5=1,'1.Inputs'!$D$38,IF(5=2,'1.Inputs'!$D$39,$E322)))*$F322*(('1.Inputs'!$D$40)+(1-'1.Inputs'!$D$40)*(1+'1.Inputs'!$D$41))*(1+$G322)^(5-1))*'1.Inputs'!$D$47+(('1.Inputs'!$D$37*12*IF(5=1,'1.Inputs'!$D$38,IF(5=2,'1.Inputs'!$D$39,$E322)))/(1-'1.Inputs'!$D$42)*$D322*(1+$G322)^(5-1))*('1.Inputs'!$D$48-'1.Inputs'!$D$49))/'1.Inputs'!$D$51</f>
        <v>1554681411.3461423</v>
      </c>
      <c r="M322" s="36">
        <f ca="1">((('1.Inputs'!$D$37*12*IF(6=1,'1.Inputs'!$D$38,IF(6=2,'1.Inputs'!$D$39,$E322)))*$F322*(('1.Inputs'!$D$40)+(1-'1.Inputs'!$D$40)*(1+'1.Inputs'!$D$41))*(1+$G322)^(6-1))*'1.Inputs'!$D$47+(('1.Inputs'!$D$37*12*IF(6=1,'1.Inputs'!$D$38,IF(6=2,'1.Inputs'!$D$39,$E322)))/(1-'1.Inputs'!$D$42)*$D322*(1+$G322)^(6-1))*('1.Inputs'!$D$48-'1.Inputs'!$D$49))/'1.Inputs'!$D$51</f>
        <v>1622626985.6965005</v>
      </c>
      <c r="N322" s="36">
        <f ca="1">((('1.Inputs'!$D$37*12*IF(7=1,'1.Inputs'!$D$38,IF(7=2,'1.Inputs'!$D$39,$E322)))*$F322*(('1.Inputs'!$D$40)+(1-'1.Inputs'!$D$40)*(1+'1.Inputs'!$D$41))*(1+$G322)^(7-1))*'1.Inputs'!$D$47+(('1.Inputs'!$D$37*12*IF(7=1,'1.Inputs'!$D$38,IF(7=2,'1.Inputs'!$D$39,$E322)))/(1-'1.Inputs'!$D$42)*$D322*(1+$G322)^(7-1))*('1.Inputs'!$D$48-'1.Inputs'!$D$49))/'1.Inputs'!$D$51</f>
        <v>1693542043.7237768</v>
      </c>
      <c r="O322" s="36">
        <f ca="1">((('1.Inputs'!$D$37*12*IF(8=1,'1.Inputs'!$D$38,IF(8=2,'1.Inputs'!$D$39,$E322)))*$F322*(('1.Inputs'!$D$40)+(1-'1.Inputs'!$D$40)*(1+'1.Inputs'!$D$41))*(1+$G322)^(8-1))*'1.Inputs'!$D$47+(('1.Inputs'!$D$37*12*IF(8=1,'1.Inputs'!$D$38,IF(8=2,'1.Inputs'!$D$39,$E322)))/(1-'1.Inputs'!$D$42)*$D322*(1+$G322)^(8-1))*('1.Inputs'!$D$48-'1.Inputs'!$D$49))/'1.Inputs'!$D$51</f>
        <v>1767556363.3184636</v>
      </c>
      <c r="P322" s="36">
        <f ca="1">((('1.Inputs'!$D$37*12*IF(9=1,'1.Inputs'!$D$38,IF(9=2,'1.Inputs'!$D$39,$E322)))*$F322*(('1.Inputs'!$D$40)+(1-'1.Inputs'!$D$40)*(1+'1.Inputs'!$D$41))*(1+$G322)^(9-1))*'1.Inputs'!$D$47+(('1.Inputs'!$D$37*12*IF(9=1,'1.Inputs'!$D$38,IF(9=2,'1.Inputs'!$D$39,$E322)))/(1-'1.Inputs'!$D$42)*$D322*(1+$G322)^(9-1))*('1.Inputs'!$D$48-'1.Inputs'!$D$49))/'1.Inputs'!$D$51</f>
        <v>1844805394.1654429</v>
      </c>
      <c r="Q322" s="36">
        <f ca="1">((('1.Inputs'!$D$37*12*IF(10=1,'1.Inputs'!$D$38,IF(10=2,'1.Inputs'!$D$39,$E322)))*$F322*(('1.Inputs'!$D$40)+(1-'1.Inputs'!$D$40)*(1+'1.Inputs'!$D$41))*(1+$G322)^(10-1))*'1.Inputs'!$D$47+(('1.Inputs'!$D$37*12*IF(10=1,'1.Inputs'!$D$38,IF(10=2,'1.Inputs'!$D$39,$E322)))/(1-'1.Inputs'!$D$42)*$D322*(1+$G322)^(10-1))*('1.Inputs'!$D$48-'1.Inputs'!$D$49))/'1.Inputs'!$D$51</f>
        <v>1925430505.6232805</v>
      </c>
      <c r="R322" s="36">
        <f>-'1.Inputs'!$D$24</f>
        <v>-2050000000</v>
      </c>
      <c r="S322" s="36">
        <f ca="1">((('1.Inputs'!$D$37*12*IF(1=1,'1.Inputs'!$D$38,IF(1=2,'1.Inputs'!$D$39,$E322)))*$F322*(('1.Inputs'!$D$40)+(1-'1.Inputs'!$D$40)*(1+'1.Inputs'!$D$41))*(1+$G322)^(1-1))-(('1.Inputs'!$D$37*12*IF(1=1,'1.Inputs'!$D$38,IF(1=2,'1.Inputs'!$D$39,$E322)))/(1-'1.Inputs'!$D$42)*$D322*(1+$G322)^(1-1))-('1.Inputs'!$D$37*12*IF(1=1,'1.Inputs'!$D$38,IF(1=2,'1.Inputs'!$D$39,$E322)))*'1.Inputs'!$D$43*(1+$G322)^(1-1)-'1.Inputs'!$D$44*(1+$G322)^(1-1)-('1.Inputs'!$D$20/'1.Inputs'!$D$27+'1.Inputs'!$D$23/'1.Inputs'!$D$28))-MAX(0,((('1.Inputs'!$D$37*12*IF(1=1,'1.Inputs'!$D$38,IF(1=2,'1.Inputs'!$D$39,$E322)))*$F322*(('1.Inputs'!$D$40)+(1-'1.Inputs'!$D$40)*(1+'1.Inputs'!$D$41))*(1+$G322)^(1-1))-(('1.Inputs'!$D$37*12*IF(1=1,'1.Inputs'!$D$38,IF(1=2,'1.Inputs'!$D$39,$E322)))/(1-'1.Inputs'!$D$42)*$D322*(1+$G322)^(1-1))-('1.Inputs'!$D$37*12*IF(1=1,'1.Inputs'!$D$38,IF(1=2,'1.Inputs'!$D$39,$E322)))*'1.Inputs'!$D$43*(1+$G322)^(1-1)-'1.Inputs'!$D$44*(1+$G322)^(1-1)-('1.Inputs'!$D$20/'1.Inputs'!$D$27+'1.Inputs'!$D$23/'1.Inputs'!$D$28)))*'1.Inputs'!$D$53+('1.Inputs'!$D$20/'1.Inputs'!$D$27+'1.Inputs'!$D$23/'1.Inputs'!$D$28)-H322</f>
        <v>-432142618.73567188</v>
      </c>
      <c r="T322" s="36">
        <f ca="1">((('1.Inputs'!$D$37*12*IF(2=1,'1.Inputs'!$D$38,IF(2=2,'1.Inputs'!$D$39,$E322)))*$F322*(('1.Inputs'!$D$40)+(1-'1.Inputs'!$D$40)*(1+'1.Inputs'!$D$41))*(1+$G322)^(2-1))-(('1.Inputs'!$D$37*12*IF(2=1,'1.Inputs'!$D$38,IF(2=2,'1.Inputs'!$D$39,$E322)))/(1-'1.Inputs'!$D$42)*$D322*(1+$G322)^(2-1))-('1.Inputs'!$D$37*12*IF(2=1,'1.Inputs'!$D$38,IF(2=2,'1.Inputs'!$D$39,$E322)))*'1.Inputs'!$D$43*(1+$G322)^(2-1)-'1.Inputs'!$D$44*(1+$G322)^(2-1)-('1.Inputs'!$D$20/'1.Inputs'!$D$27+'1.Inputs'!$D$23/'1.Inputs'!$D$28))-MAX(0,((('1.Inputs'!$D$37*12*IF(2=1,'1.Inputs'!$D$38,IF(2=2,'1.Inputs'!$D$39,$E322)))*$F322*(('1.Inputs'!$D$40)+(1-'1.Inputs'!$D$40)*(1+'1.Inputs'!$D$41))*(1+$G322)^(2-1))-(('1.Inputs'!$D$37*12*IF(2=1,'1.Inputs'!$D$38,IF(2=2,'1.Inputs'!$D$39,$E322)))/(1-'1.Inputs'!$D$42)*$D322*(1+$G322)^(2-1))-('1.Inputs'!$D$37*12*IF(2=1,'1.Inputs'!$D$38,IF(2=2,'1.Inputs'!$D$39,$E322)))*'1.Inputs'!$D$43*(1+$G322)^(2-1)-'1.Inputs'!$D$44*(1+$G322)^(2-1)-('1.Inputs'!$D$20/'1.Inputs'!$D$27+'1.Inputs'!$D$23/'1.Inputs'!$D$28)))*'1.Inputs'!$D$53+('1.Inputs'!$D$20/'1.Inputs'!$D$27+'1.Inputs'!$D$23/'1.Inputs'!$D$28)-(I322-H322)</f>
        <v>392999860.27027178</v>
      </c>
      <c r="U322" s="36">
        <f ca="1">((('1.Inputs'!$D$37*12*IF(3=1,'1.Inputs'!$D$38,IF(3=2,'1.Inputs'!$D$39,$E322)))*$F322*(('1.Inputs'!$D$40)+(1-'1.Inputs'!$D$40)*(1+'1.Inputs'!$D$41))*(1+$G322)^(3-1))-(('1.Inputs'!$D$37*12*IF(3=1,'1.Inputs'!$D$38,IF(3=2,'1.Inputs'!$D$39,$E322)))/(1-'1.Inputs'!$D$42)*$D322*(1+$G322)^(3-1))-('1.Inputs'!$D$37*12*IF(3=1,'1.Inputs'!$D$38,IF(3=2,'1.Inputs'!$D$39,$E322)))*'1.Inputs'!$D$43*(1+$G322)^(3-1)-'1.Inputs'!$D$44*(1+$G322)^(3-1)-('1.Inputs'!$D$20/'1.Inputs'!$D$27+'1.Inputs'!$D$23/'1.Inputs'!$D$28))-MAX(0,((('1.Inputs'!$D$37*12*IF(3=1,'1.Inputs'!$D$38,IF(3=2,'1.Inputs'!$D$39,$E322)))*$F322*(('1.Inputs'!$D$40)+(1-'1.Inputs'!$D$40)*(1+'1.Inputs'!$D$41))*(1+$G322)^(3-1))-(('1.Inputs'!$D$37*12*IF(3=1,'1.Inputs'!$D$38,IF(3=2,'1.Inputs'!$D$39,$E322)))/(1-'1.Inputs'!$D$42)*$D322*(1+$G322)^(3-1))-('1.Inputs'!$D$37*12*IF(3=1,'1.Inputs'!$D$38,IF(3=2,'1.Inputs'!$D$39,$E322)))*'1.Inputs'!$D$43*(1+$G322)^(3-1)-'1.Inputs'!$D$44*(1+$G322)^(3-1)-('1.Inputs'!$D$20/'1.Inputs'!$D$27+'1.Inputs'!$D$23/'1.Inputs'!$D$28)))*'1.Inputs'!$D$53+('1.Inputs'!$D$20/'1.Inputs'!$D$27+'1.Inputs'!$D$23/'1.Inputs'!$D$28)-(J322-I322)</f>
        <v>769810116.53889751</v>
      </c>
      <c r="V322" s="36">
        <f ca="1">((('1.Inputs'!$D$37*12*IF(4=1,'1.Inputs'!$D$38,IF(4=2,'1.Inputs'!$D$39,$E322)))*$F322*(('1.Inputs'!$D$40)+(1-'1.Inputs'!$D$40)*(1+'1.Inputs'!$D$41))*(1+$G322)^(4-1))-(('1.Inputs'!$D$37*12*IF(4=1,'1.Inputs'!$D$38,IF(4=2,'1.Inputs'!$D$39,$E322)))/(1-'1.Inputs'!$D$42)*$D322*(1+$G322)^(4-1))-('1.Inputs'!$D$37*12*IF(4=1,'1.Inputs'!$D$38,IF(4=2,'1.Inputs'!$D$39,$E322)))*'1.Inputs'!$D$43*(1+$G322)^(4-1)-'1.Inputs'!$D$44*(1+$G322)^(4-1)-('1.Inputs'!$D$20/'1.Inputs'!$D$27+'1.Inputs'!$D$23/'1.Inputs'!$D$28))-MAX(0,((('1.Inputs'!$D$37*12*IF(4=1,'1.Inputs'!$D$38,IF(4=2,'1.Inputs'!$D$39,$E322)))*$F322*(('1.Inputs'!$D$40)+(1-'1.Inputs'!$D$40)*(1+'1.Inputs'!$D$41))*(1+$G322)^(4-1))-(('1.Inputs'!$D$37*12*IF(4=1,'1.Inputs'!$D$38,IF(4=2,'1.Inputs'!$D$39,$E322)))/(1-'1.Inputs'!$D$42)*$D322*(1+$G322)^(4-1))-('1.Inputs'!$D$37*12*IF(4=1,'1.Inputs'!$D$38,IF(4=2,'1.Inputs'!$D$39,$E322)))*'1.Inputs'!$D$43*(1+$G322)^(4-1)-'1.Inputs'!$D$44*(1+$G322)^(4-1)-('1.Inputs'!$D$20/'1.Inputs'!$D$27+'1.Inputs'!$D$23/'1.Inputs'!$D$28)))*'1.Inputs'!$D$53+('1.Inputs'!$D$20/'1.Inputs'!$D$27+'1.Inputs'!$D$23/'1.Inputs'!$D$28)-(K322-J322)</f>
        <v>1005502270.4239354</v>
      </c>
      <c r="W322" s="36">
        <f ca="1">((('1.Inputs'!$D$37*12*IF(5=1,'1.Inputs'!$D$38,IF(5=2,'1.Inputs'!$D$39,$E322)))*$F322*(('1.Inputs'!$D$40)+(1-'1.Inputs'!$D$40)*(1+'1.Inputs'!$D$41))*(1+$G322)^(5-1))-(('1.Inputs'!$D$37*12*IF(5=1,'1.Inputs'!$D$38,IF(5=2,'1.Inputs'!$D$39,$E322)))/(1-'1.Inputs'!$D$42)*$D322*(1+$G322)^(5-1))-('1.Inputs'!$D$37*12*IF(5=1,'1.Inputs'!$D$38,IF(5=2,'1.Inputs'!$D$39,$E322)))*'1.Inputs'!$D$43*(1+$G322)^(5-1)-'1.Inputs'!$D$44*(1+$G322)^(5-1)-('1.Inputs'!$D$20/'1.Inputs'!$D$27+'1.Inputs'!$D$23/'1.Inputs'!$D$28))-MAX(0,((('1.Inputs'!$D$37*12*IF(5=1,'1.Inputs'!$D$38,IF(5=2,'1.Inputs'!$D$39,$E322)))*$F322*(('1.Inputs'!$D$40)+(1-'1.Inputs'!$D$40)*(1+'1.Inputs'!$D$41))*(1+$G322)^(5-1))-(('1.Inputs'!$D$37*12*IF(5=1,'1.Inputs'!$D$38,IF(5=2,'1.Inputs'!$D$39,$E322)))/(1-'1.Inputs'!$D$42)*$D322*(1+$G322)^(5-1))-('1.Inputs'!$D$37*12*IF(5=1,'1.Inputs'!$D$38,IF(5=2,'1.Inputs'!$D$39,$E322)))*'1.Inputs'!$D$43*(1+$G322)^(5-1)-'1.Inputs'!$D$44*(1+$G322)^(5-1)-('1.Inputs'!$D$20/'1.Inputs'!$D$27+'1.Inputs'!$D$23/'1.Inputs'!$D$28)))*'1.Inputs'!$D$53+('1.Inputs'!$D$20/'1.Inputs'!$D$27+'1.Inputs'!$D$23/'1.Inputs'!$D$28)-(L322-K322)</f>
        <v>1047381590.7858572</v>
      </c>
      <c r="X322" s="36">
        <f ca="1">((('1.Inputs'!$D$37*12*IF(6=1,'1.Inputs'!$D$38,IF(6=2,'1.Inputs'!$D$39,$E322)))*$F322*(('1.Inputs'!$D$40)+(1-'1.Inputs'!$D$40)*(1+'1.Inputs'!$D$41))*(1+$G322)^(6-1))-(('1.Inputs'!$D$37*12*IF(6=1,'1.Inputs'!$D$38,IF(6=2,'1.Inputs'!$D$39,$E322)))/(1-'1.Inputs'!$D$42)*$D322*(1+$G322)^(6-1))-('1.Inputs'!$D$37*12*IF(6=1,'1.Inputs'!$D$38,IF(6=2,'1.Inputs'!$D$39,$E322)))*'1.Inputs'!$D$43*(1+$G322)^(6-1)-'1.Inputs'!$D$44*(1+$G322)^(6-1)-('1.Inputs'!$D$20/'1.Inputs'!$D$27+'1.Inputs'!$D$23/'1.Inputs'!$D$28))-MAX(0,((('1.Inputs'!$D$37*12*IF(6=1,'1.Inputs'!$D$38,IF(6=2,'1.Inputs'!$D$39,$E322)))*$F322*(('1.Inputs'!$D$40)+(1-'1.Inputs'!$D$40)*(1+'1.Inputs'!$D$41))*(1+$G322)^(6-1))-(('1.Inputs'!$D$37*12*IF(6=1,'1.Inputs'!$D$38,IF(6=2,'1.Inputs'!$D$39,$E322)))/(1-'1.Inputs'!$D$42)*$D322*(1+$G322)^(6-1))-('1.Inputs'!$D$37*12*IF(6=1,'1.Inputs'!$D$38,IF(6=2,'1.Inputs'!$D$39,$E322)))*'1.Inputs'!$D$43*(1+$G322)^(6-1)-'1.Inputs'!$D$44*(1+$G322)^(6-1)-('1.Inputs'!$D$20/'1.Inputs'!$D$27+'1.Inputs'!$D$23/'1.Inputs'!$D$28)))*'1.Inputs'!$D$53+('1.Inputs'!$D$20/'1.Inputs'!$D$27+'1.Inputs'!$D$23/'1.Inputs'!$D$28)-(M322-L322)</f>
        <v>1091091198.983361</v>
      </c>
      <c r="Y322" s="36">
        <f ca="1">((('1.Inputs'!$D$37*12*IF(7=1,'1.Inputs'!$D$38,IF(7=2,'1.Inputs'!$D$39,$E322)))*$F322*(('1.Inputs'!$D$40)+(1-'1.Inputs'!$D$40)*(1+'1.Inputs'!$D$41))*(1+$G322)^(7-1))-(('1.Inputs'!$D$37*12*IF(7=1,'1.Inputs'!$D$38,IF(7=2,'1.Inputs'!$D$39,$E322)))/(1-'1.Inputs'!$D$42)*$D322*(1+$G322)^(7-1))-('1.Inputs'!$D$37*12*IF(7=1,'1.Inputs'!$D$38,IF(7=2,'1.Inputs'!$D$39,$E322)))*'1.Inputs'!$D$43*(1+$G322)^(7-1)-'1.Inputs'!$D$44*(1+$G322)^(7-1)-('1.Inputs'!$D$20/'1.Inputs'!$D$27+'1.Inputs'!$D$23/'1.Inputs'!$D$28))-MAX(0,((('1.Inputs'!$D$37*12*IF(7=1,'1.Inputs'!$D$38,IF(7=2,'1.Inputs'!$D$39,$E322)))*$F322*(('1.Inputs'!$D$40)+(1-'1.Inputs'!$D$40)*(1+'1.Inputs'!$D$41))*(1+$G322)^(7-1))-(('1.Inputs'!$D$37*12*IF(7=1,'1.Inputs'!$D$38,IF(7=2,'1.Inputs'!$D$39,$E322)))/(1-'1.Inputs'!$D$42)*$D322*(1+$G322)^(7-1))-('1.Inputs'!$D$37*12*IF(7=1,'1.Inputs'!$D$38,IF(7=2,'1.Inputs'!$D$39,$E322)))*'1.Inputs'!$D$43*(1+$G322)^(7-1)-'1.Inputs'!$D$44*(1+$G322)^(7-1)-('1.Inputs'!$D$20/'1.Inputs'!$D$27+'1.Inputs'!$D$23/'1.Inputs'!$D$28)))*'1.Inputs'!$D$53+('1.Inputs'!$D$20/'1.Inputs'!$D$27+'1.Inputs'!$D$23/'1.Inputs'!$D$28)-(N322-M322)</f>
        <v>1136711085.6545985</v>
      </c>
      <c r="Z322" s="36">
        <f ca="1">((('1.Inputs'!$D$37*12*IF(8=1,'1.Inputs'!$D$38,IF(8=2,'1.Inputs'!$D$39,$E322)))*$F322*(('1.Inputs'!$D$40)+(1-'1.Inputs'!$D$40)*(1+'1.Inputs'!$D$41))*(1+$G322)^(8-1))-(('1.Inputs'!$D$37*12*IF(8=1,'1.Inputs'!$D$38,IF(8=2,'1.Inputs'!$D$39,$E322)))/(1-'1.Inputs'!$D$42)*$D322*(1+$G322)^(8-1))-('1.Inputs'!$D$37*12*IF(8=1,'1.Inputs'!$D$38,IF(8=2,'1.Inputs'!$D$39,$E322)))*'1.Inputs'!$D$43*(1+$G322)^(8-1)-'1.Inputs'!$D$44*(1+$G322)^(8-1)-('1.Inputs'!$D$20/'1.Inputs'!$D$27+'1.Inputs'!$D$23/'1.Inputs'!$D$28))-MAX(0,((('1.Inputs'!$D$37*12*IF(8=1,'1.Inputs'!$D$38,IF(8=2,'1.Inputs'!$D$39,$E322)))*$F322*(('1.Inputs'!$D$40)+(1-'1.Inputs'!$D$40)*(1+'1.Inputs'!$D$41))*(1+$G322)^(8-1))-(('1.Inputs'!$D$37*12*IF(8=1,'1.Inputs'!$D$38,IF(8=2,'1.Inputs'!$D$39,$E322)))/(1-'1.Inputs'!$D$42)*$D322*(1+$G322)^(8-1))-('1.Inputs'!$D$37*12*IF(8=1,'1.Inputs'!$D$38,IF(8=2,'1.Inputs'!$D$39,$E322)))*'1.Inputs'!$D$43*(1+$G322)^(8-1)-'1.Inputs'!$D$44*(1+$G322)^(8-1)-('1.Inputs'!$D$20/'1.Inputs'!$D$27+'1.Inputs'!$D$23/'1.Inputs'!$D$28)))*'1.Inputs'!$D$53+('1.Inputs'!$D$20/'1.Inputs'!$D$27+'1.Inputs'!$D$23/'1.Inputs'!$D$28)-(O322-N322)</f>
        <v>1184324737.337146</v>
      </c>
      <c r="AA322" s="36">
        <f ca="1">((('1.Inputs'!$D$37*12*IF(9=1,'1.Inputs'!$D$38,IF(9=2,'1.Inputs'!$D$39,$E322)))*$F322*(('1.Inputs'!$D$40)+(1-'1.Inputs'!$D$40)*(1+'1.Inputs'!$D$41))*(1+$G322)^(9-1))-(('1.Inputs'!$D$37*12*IF(9=1,'1.Inputs'!$D$38,IF(9=2,'1.Inputs'!$D$39,$E322)))/(1-'1.Inputs'!$D$42)*$D322*(1+$G322)^(9-1))-('1.Inputs'!$D$37*12*IF(9=1,'1.Inputs'!$D$38,IF(9=2,'1.Inputs'!$D$39,$E322)))*'1.Inputs'!$D$43*(1+$G322)^(9-1)-'1.Inputs'!$D$44*(1+$G322)^(9-1)-('1.Inputs'!$D$20/'1.Inputs'!$D$27+'1.Inputs'!$D$23/'1.Inputs'!$D$28))-MAX(0,((('1.Inputs'!$D$37*12*IF(9=1,'1.Inputs'!$D$38,IF(9=2,'1.Inputs'!$D$39,$E322)))*$F322*(('1.Inputs'!$D$40)+(1-'1.Inputs'!$D$40)*(1+'1.Inputs'!$D$41))*(1+$G322)^(9-1))-(('1.Inputs'!$D$37*12*IF(9=1,'1.Inputs'!$D$38,IF(9=2,'1.Inputs'!$D$39,$E322)))/(1-'1.Inputs'!$D$42)*$D322*(1+$G322)^(9-1))-('1.Inputs'!$D$37*12*IF(9=1,'1.Inputs'!$D$38,IF(9=2,'1.Inputs'!$D$39,$E322)))*'1.Inputs'!$D$43*(1+$G322)^(9-1)-'1.Inputs'!$D$44*(1+$G322)^(9-1)-('1.Inputs'!$D$20/'1.Inputs'!$D$27+'1.Inputs'!$D$23/'1.Inputs'!$D$28)))*'1.Inputs'!$D$53+('1.Inputs'!$D$20/'1.Inputs'!$D$27+'1.Inputs'!$D$23/'1.Inputs'!$D$28)-(P322-O322)</f>
        <v>1234019289.2522938</v>
      </c>
      <c r="AB322" s="36">
        <f ca="1">((('1.Inputs'!$D$37*12*IF(10=1,'1.Inputs'!$D$38,IF(10=2,'1.Inputs'!$D$39,$E322)))*$F322*(('1.Inputs'!$D$40)+(1-'1.Inputs'!$D$40)*(1+'1.Inputs'!$D$41))*(1+$G322)^(10-1))-(('1.Inputs'!$D$37*12*IF(10=1,'1.Inputs'!$D$38,IF(10=2,'1.Inputs'!$D$39,$E322)))/(1-'1.Inputs'!$D$42)*$D322*(1+$G322)^(10-1))-('1.Inputs'!$D$37*12*IF(10=1,'1.Inputs'!$D$38,IF(10=2,'1.Inputs'!$D$39,$E322)))*'1.Inputs'!$D$43*(1+$G322)^(10-1)-'1.Inputs'!$D$44*(1+$G322)^(10-1)-('1.Inputs'!$D$20/'1.Inputs'!$D$27+'1.Inputs'!$D$23/'1.Inputs'!$D$28))-MAX(0,((('1.Inputs'!$D$37*12*IF(10=1,'1.Inputs'!$D$38,IF(10=2,'1.Inputs'!$D$39,$E322)))*$F322*(('1.Inputs'!$D$40)+(1-'1.Inputs'!$D$40)*(1+'1.Inputs'!$D$41))*(1+$G322)^(10-1))-(('1.Inputs'!$D$37*12*IF(10=1,'1.Inputs'!$D$38,IF(10=2,'1.Inputs'!$D$39,$E322)))/(1-'1.Inputs'!$D$42)*$D322*(1+$G322)^(10-1))-('1.Inputs'!$D$37*12*IF(10=1,'1.Inputs'!$D$38,IF(10=2,'1.Inputs'!$D$39,$E322)))*'1.Inputs'!$D$43*(1+$G322)^(10-1)-'1.Inputs'!$D$44*(1+$G322)^(10-1)-('1.Inputs'!$D$20/'1.Inputs'!$D$27+'1.Inputs'!$D$23/'1.Inputs'!$D$28)))*'1.Inputs'!$D$53+('1.Inputs'!$D$20/'1.Inputs'!$D$27+'1.Inputs'!$D$23/'1.Inputs'!$D$28)-(Q322-P322)+(('1.Inputs'!$D$20+'1.Inputs'!$D$23-('1.Inputs'!$D$20/'1.Inputs'!$D$27+'1.Inputs'!$D$23/'1.Inputs'!$D$28)*'1.Inputs'!$D$10)*'1.Inputs'!$D$60+'1.Inputs'!$D$19*'1.Inputs'!$D$59+Q322)</f>
        <v>3911316190.3898778</v>
      </c>
      <c r="AC322" s="36">
        <f ca="1">S322-AC$13-AC$14+MIN(AC$13,MAX(0,((('1.Inputs'!$D$37*12*IF(1=1,'1.Inputs'!$D$38,IF(1=2,'1.Inputs'!$D$39,$E322)))*$F322*(('1.Inputs'!$D$40)+(1-'1.Inputs'!$D$40)*(1+'1.Inputs'!$D$41))*(1+$G322)^(1-1))-(('1.Inputs'!$D$37*12*IF(1=1,'1.Inputs'!$D$38,IF(1=2,'1.Inputs'!$D$39,$E322)))/(1-'1.Inputs'!$D$42)*$D322*(1+$G322)^(1-1))-('1.Inputs'!$D$37*12*IF(1=1,'1.Inputs'!$D$38,IF(1=2,'1.Inputs'!$D$39,$E322)))*'1.Inputs'!$D$43*(1+$G322)^(1-1)-'1.Inputs'!$D$44*(1+$G322)^(1-1)-('1.Inputs'!$D$20/'1.Inputs'!$D$27+'1.Inputs'!$D$23/'1.Inputs'!$D$28))))*'1.Inputs'!$D$53</f>
        <v>-528082618.73567188</v>
      </c>
      <c r="AD322" s="36">
        <f ca="1">T322-AD$13-AD$14+MIN(AD$13,MAX(0,((('1.Inputs'!$D$37*12*IF(2=1,'1.Inputs'!$D$38,IF(2=2,'1.Inputs'!$D$39,$E322)))*$F322*(('1.Inputs'!$D$40)+(1-'1.Inputs'!$D$40)*(1+'1.Inputs'!$D$41))*(1+$G322)^(2-1))-(('1.Inputs'!$D$37*12*IF(2=1,'1.Inputs'!$D$38,IF(2=2,'1.Inputs'!$D$39,$E322)))/(1-'1.Inputs'!$D$42)*$D322*(1+$G322)^(2-1))-('1.Inputs'!$D$37*12*IF(2=1,'1.Inputs'!$D$38,IF(2=2,'1.Inputs'!$D$39,$E322)))*'1.Inputs'!$D$43*(1+$G322)^(2-1)-'1.Inputs'!$D$44*(1+$G322)^(2-1)-('1.Inputs'!$D$20/'1.Inputs'!$D$27+'1.Inputs'!$D$23/'1.Inputs'!$D$28))))*'1.Inputs'!$D$53</f>
        <v>297059860.27027178</v>
      </c>
      <c r="AE322" s="36">
        <f ca="1">U322-AE$13-AE$14+MIN(AE$13,MAX(0,((('1.Inputs'!$D$37*12*IF(3=1,'1.Inputs'!$D$38,IF(3=2,'1.Inputs'!$D$39,$E322)))*$F322*(('1.Inputs'!$D$40)+(1-'1.Inputs'!$D$40)*(1+'1.Inputs'!$D$41))*(1+$G322)^(3-1))-(('1.Inputs'!$D$37*12*IF(3=1,'1.Inputs'!$D$38,IF(3=2,'1.Inputs'!$D$39,$E322)))/(1-'1.Inputs'!$D$42)*$D322*(1+$G322)^(3-1))-('1.Inputs'!$D$37*12*IF(3=1,'1.Inputs'!$D$38,IF(3=2,'1.Inputs'!$D$39,$E322)))*'1.Inputs'!$D$43*(1+$G322)^(3-1)-'1.Inputs'!$D$44*(1+$G322)^(3-1)-('1.Inputs'!$D$20/'1.Inputs'!$D$27+'1.Inputs'!$D$23/'1.Inputs'!$D$28))))*'1.Inputs'!$D$53</f>
        <v>427870116.53889751</v>
      </c>
      <c r="AF322" s="36">
        <f ca="1">V322-AF$13-AF$14+MIN(AF$13,MAX(0,((('1.Inputs'!$D$37*12*IF(4=1,'1.Inputs'!$D$38,IF(4=2,'1.Inputs'!$D$39,$E322)))*$F322*(('1.Inputs'!$D$40)+(1-'1.Inputs'!$D$40)*(1+'1.Inputs'!$D$41))*(1+$G322)^(4-1))-(('1.Inputs'!$D$37*12*IF(4=1,'1.Inputs'!$D$38,IF(4=2,'1.Inputs'!$D$39,$E322)))/(1-'1.Inputs'!$D$42)*$D322*(1+$G322)^(4-1))-('1.Inputs'!$D$37*12*IF(4=1,'1.Inputs'!$D$38,IF(4=2,'1.Inputs'!$D$39,$E322)))*'1.Inputs'!$D$43*(1+$G322)^(4-1)-'1.Inputs'!$D$44*(1+$G322)^(4-1)-('1.Inputs'!$D$20/'1.Inputs'!$D$27+'1.Inputs'!$D$23/'1.Inputs'!$D$28))))*'1.Inputs'!$D$53</f>
        <v>682750270.42393541</v>
      </c>
      <c r="AG322" s="36">
        <f ca="1">W322-AG$13-AG$14+MIN(AG$13,MAX(0,((('1.Inputs'!$D$37*12*IF(5=1,'1.Inputs'!$D$38,IF(5=2,'1.Inputs'!$D$39,$E322)))*$F322*(('1.Inputs'!$D$40)+(1-'1.Inputs'!$D$40)*(1+'1.Inputs'!$D$41))*(1+$G322)^(5-1))-(('1.Inputs'!$D$37*12*IF(5=1,'1.Inputs'!$D$38,IF(5=2,'1.Inputs'!$D$39,$E322)))/(1-'1.Inputs'!$D$42)*$D322*(1+$G322)^(5-1))-('1.Inputs'!$D$37*12*IF(5=1,'1.Inputs'!$D$38,IF(5=2,'1.Inputs'!$D$39,$E322)))*'1.Inputs'!$D$43*(1+$G322)^(5-1)-'1.Inputs'!$D$44*(1+$G322)^(5-1)-('1.Inputs'!$D$20/'1.Inputs'!$D$27+'1.Inputs'!$D$23/'1.Inputs'!$D$28))))*'1.Inputs'!$D$53</f>
        <v>743817590.7858572</v>
      </c>
      <c r="AH322" s="36">
        <f ca="1">X322-AH$13-AH$14+MIN(AH$13,MAX(0,((('1.Inputs'!$D$37*12*IF(6=1,'1.Inputs'!$D$38,IF(6=2,'1.Inputs'!$D$39,$E322)))*$F322*(('1.Inputs'!$D$40)+(1-'1.Inputs'!$D$40)*(1+'1.Inputs'!$D$41))*(1+$G322)^(6-1))-(('1.Inputs'!$D$37*12*IF(6=1,'1.Inputs'!$D$38,IF(6=2,'1.Inputs'!$D$39,$E322)))/(1-'1.Inputs'!$D$42)*$D322*(1+$G322)^(6-1))-('1.Inputs'!$D$37*12*IF(6=1,'1.Inputs'!$D$38,IF(6=2,'1.Inputs'!$D$39,$E322)))*'1.Inputs'!$D$43*(1+$G322)^(6-1)-'1.Inputs'!$D$44*(1+$G322)^(6-1)-('1.Inputs'!$D$20/'1.Inputs'!$D$27+'1.Inputs'!$D$23/'1.Inputs'!$D$28))))*'1.Inputs'!$D$53</f>
        <v>806715198.98336101</v>
      </c>
      <c r="AI322" s="36">
        <f ca="1">Y322-AI$13-AI$14+MIN(AI$13,MAX(0,((('1.Inputs'!$D$37*12*IF(7=1,'1.Inputs'!$D$38,IF(7=2,'1.Inputs'!$D$39,$E322)))*$F322*(('1.Inputs'!$D$40)+(1-'1.Inputs'!$D$40)*(1+'1.Inputs'!$D$41))*(1+$G322)^(7-1))-(('1.Inputs'!$D$37*12*IF(7=1,'1.Inputs'!$D$38,IF(7=2,'1.Inputs'!$D$39,$E322)))/(1-'1.Inputs'!$D$42)*$D322*(1+$G322)^(7-1))-('1.Inputs'!$D$37*12*IF(7=1,'1.Inputs'!$D$38,IF(7=2,'1.Inputs'!$D$39,$E322)))*'1.Inputs'!$D$43*(1+$G322)^(7-1)-'1.Inputs'!$D$44*(1+$G322)^(7-1)-('1.Inputs'!$D$20/'1.Inputs'!$D$27+'1.Inputs'!$D$23/'1.Inputs'!$D$28))))*'1.Inputs'!$D$53</f>
        <v>871523085.65459847</v>
      </c>
      <c r="AJ322" s="36">
        <f ca="1">Z322-AJ$13-AJ$14+MIN(AJ$13,MAX(0,((('1.Inputs'!$D$37*12*IF(8=1,'1.Inputs'!$D$38,IF(8=2,'1.Inputs'!$D$39,$E322)))*$F322*(('1.Inputs'!$D$40)+(1-'1.Inputs'!$D$40)*(1+'1.Inputs'!$D$41))*(1+$G322)^(8-1))-(('1.Inputs'!$D$37*12*IF(8=1,'1.Inputs'!$D$38,IF(8=2,'1.Inputs'!$D$39,$E322)))/(1-'1.Inputs'!$D$42)*$D322*(1+$G322)^(8-1))-('1.Inputs'!$D$37*12*IF(8=1,'1.Inputs'!$D$38,IF(8=2,'1.Inputs'!$D$39,$E322)))*'1.Inputs'!$D$43*(1+$G322)^(8-1)-'1.Inputs'!$D$44*(1+$G322)^(8-1)-('1.Inputs'!$D$20/'1.Inputs'!$D$27+'1.Inputs'!$D$23/'1.Inputs'!$D$28))))*'1.Inputs'!$D$53</f>
        <v>1184324737.337146</v>
      </c>
      <c r="AK322" s="36">
        <f ca="1">AA322-AK$13-AK$14+MIN(AK$13,MAX(0,((('1.Inputs'!$D$37*12*IF(9=1,'1.Inputs'!$D$38,IF(9=2,'1.Inputs'!$D$39,$E322)))*$F322*(('1.Inputs'!$D$40)+(1-'1.Inputs'!$D$40)*(1+'1.Inputs'!$D$41))*(1+$G322)^(9-1))-(('1.Inputs'!$D$37*12*IF(9=1,'1.Inputs'!$D$38,IF(9=2,'1.Inputs'!$D$39,$E322)))/(1-'1.Inputs'!$D$42)*$D322*(1+$G322)^(9-1))-('1.Inputs'!$D$37*12*IF(9=1,'1.Inputs'!$D$38,IF(9=2,'1.Inputs'!$D$39,$E322)))*'1.Inputs'!$D$43*(1+$G322)^(9-1)-'1.Inputs'!$D$44*(1+$G322)^(9-1)-('1.Inputs'!$D$20/'1.Inputs'!$D$27+'1.Inputs'!$D$23/'1.Inputs'!$D$28))))*'1.Inputs'!$D$53</f>
        <v>1234019289.2522938</v>
      </c>
      <c r="AL322" s="36">
        <f ca="1">AB322-AL$13-AL$14+MIN(AL$13,MAX(0,((('1.Inputs'!$D$37*12*IF(10=1,'1.Inputs'!$D$38,IF(10=2,'1.Inputs'!$D$39,$E322)))*$F322*(('1.Inputs'!$D$40)+(1-'1.Inputs'!$D$40)*(1+'1.Inputs'!$D$41))*(1+$G322)^(10-1))-(('1.Inputs'!$D$37*12*IF(10=1,'1.Inputs'!$D$38,IF(10=2,'1.Inputs'!$D$39,$E322)))/(1-'1.Inputs'!$D$42)*$D322*(1+$G322)^(10-1))-('1.Inputs'!$D$37*12*IF(10=1,'1.Inputs'!$D$38,IF(10=2,'1.Inputs'!$D$39,$E322)))*'1.Inputs'!$D$43*(1+$G322)^(10-1)-'1.Inputs'!$D$44*(1+$G322)^(10-1)-('1.Inputs'!$D$20/'1.Inputs'!$D$27+'1.Inputs'!$D$23/'1.Inputs'!$D$28))))*'1.Inputs'!$D$53+'1.Inputs'!$D$35</f>
        <v>4711316190.3898773</v>
      </c>
      <c r="AM322" s="48">
        <f ca="1">R322+NPV('1.Inputs'!$D$55,S322:AB322)</f>
        <v>2945767625.8942156</v>
      </c>
      <c r="AN322" s="48">
        <f ca="1">-('1.Inputs'!$D$24*(1-'1.Inputs'!$D$31)+'1.Inputs'!$D$35)+NPV('1.Inputs'!$D$54,AC322:AL322)</f>
        <v>1149399105.5376081</v>
      </c>
      <c r="AO322" s="36">
        <f t="shared" ca="1" si="37"/>
        <v>-2.9277955198893757</v>
      </c>
      <c r="AP322" s="36">
        <f t="shared" ca="1" si="38"/>
        <v>1.9558183855154916</v>
      </c>
      <c r="AQ322" s="36">
        <f ca="1">'1.Inputs'!$D$35+MIN(SUM($AC322:AC322),SUM($AC322:AD322),SUM($AC322:AE322),SUM($AC322:AF322),SUM($AC322:AG322),SUM($AC322:AH322),SUM($AC322:AI322),SUM($AC322:AJ322),SUM($AC322:AK322),SUM($AC322:AL322))</f>
        <v>271917381.26432812</v>
      </c>
      <c r="AR322" s="36">
        <f ca="1">IF(AP322&lt;'1.Inputs'!$D$57,1,0)</f>
        <v>0</v>
      </c>
      <c r="AS322" s="36">
        <f t="shared" ca="1" si="39"/>
        <v>0</v>
      </c>
    </row>
    <row r="323" spans="2:45" ht="15" customHeight="1" x14ac:dyDescent="0.25">
      <c r="B323" s="36">
        <v>308</v>
      </c>
      <c r="C323" s="36">
        <f t="shared" ca="1" si="32"/>
        <v>0.51656700078347495</v>
      </c>
      <c r="D323" s="36">
        <f t="shared" ca="1" si="33"/>
        <v>15142.410888559472</v>
      </c>
      <c r="E323" s="47">
        <f t="shared" ca="1" si="34"/>
        <v>0.83056305383168194</v>
      </c>
      <c r="F323" s="36">
        <f t="shared" ca="1" si="35"/>
        <v>29841.970786950802</v>
      </c>
      <c r="G323" s="36">
        <f t="shared" ca="1" si="36"/>
        <v>5.7731547569578046E-2</v>
      </c>
      <c r="H323" s="36">
        <f ca="1">((('1.Inputs'!$D$37*12*IF(1=1,'1.Inputs'!$D$38,IF(1=2,'1.Inputs'!$D$39,$E323)))*$F323*(('1.Inputs'!$D$40)+(1-'1.Inputs'!$D$40)*(1+'1.Inputs'!$D$41))*(1+$G323)^(1-1))*'1.Inputs'!$D$47+(('1.Inputs'!$D$37*12*IF(1=1,'1.Inputs'!$D$38,IF(1=2,'1.Inputs'!$D$39,$E323)))/(1-'1.Inputs'!$D$42)*$D323*(1+$G323)^(1-1))*('1.Inputs'!$D$48-'1.Inputs'!$D$49))/'1.Inputs'!$D$51</f>
        <v>769744510.57451177</v>
      </c>
      <c r="I323" s="36">
        <f ca="1">((('1.Inputs'!$D$37*12*IF(2=1,'1.Inputs'!$D$38,IF(2=2,'1.Inputs'!$D$39,$E323)))*$F323*(('1.Inputs'!$D$40)+(1-'1.Inputs'!$D$40)*(1+'1.Inputs'!$D$41))*(1+$G323)^(2-1))*'1.Inputs'!$D$47+(('1.Inputs'!$D$37*12*IF(2=1,'1.Inputs'!$D$38,IF(2=2,'1.Inputs'!$D$39,$E323)))/(1-'1.Inputs'!$D$42)*$D323*(1+$G323)^(2-1))*('1.Inputs'!$D$48-'1.Inputs'!$D$49))/'1.Inputs'!$D$51</f>
        <v>1139856273.3644321</v>
      </c>
      <c r="J323" s="36">
        <f ca="1">((('1.Inputs'!$D$37*12*IF(3=1,'1.Inputs'!$D$38,IF(3=2,'1.Inputs'!$D$39,$E323)))*$F323*(('1.Inputs'!$D$40)+(1-'1.Inputs'!$D$40)*(1+'1.Inputs'!$D$41))*(1+$G323)^(3-1))*'1.Inputs'!$D$47+(('1.Inputs'!$D$37*12*IF(3=1,'1.Inputs'!$D$38,IF(3=2,'1.Inputs'!$D$39,$E323)))/(1-'1.Inputs'!$D$42)*$D323*(1+$G323)^(3-1))*('1.Inputs'!$D$48-'1.Inputs'!$D$49))/'1.Inputs'!$D$51</f>
        <v>1430540375.4316432</v>
      </c>
      <c r="K323" s="36">
        <f ca="1">((('1.Inputs'!$D$37*12*IF(4=1,'1.Inputs'!$D$38,IF(4=2,'1.Inputs'!$D$39,$E323)))*$F323*(('1.Inputs'!$D$40)+(1-'1.Inputs'!$D$40)*(1+'1.Inputs'!$D$41))*(1+$G323)^(4-1))*'1.Inputs'!$D$47+(('1.Inputs'!$D$37*12*IF(4=1,'1.Inputs'!$D$38,IF(4=2,'1.Inputs'!$D$39,$E323)))/(1-'1.Inputs'!$D$42)*$D323*(1+$G323)^(4-1))*('1.Inputs'!$D$48-'1.Inputs'!$D$49))/'1.Inputs'!$D$51</f>
        <v>1513127685.1660774</v>
      </c>
      <c r="L323" s="36">
        <f ca="1">((('1.Inputs'!$D$37*12*IF(5=1,'1.Inputs'!$D$38,IF(5=2,'1.Inputs'!$D$39,$E323)))*$F323*(('1.Inputs'!$D$40)+(1-'1.Inputs'!$D$40)*(1+'1.Inputs'!$D$41))*(1+$G323)^(5-1))*'1.Inputs'!$D$47+(('1.Inputs'!$D$37*12*IF(5=1,'1.Inputs'!$D$38,IF(5=2,'1.Inputs'!$D$39,$E323)))/(1-'1.Inputs'!$D$42)*$D323*(1+$G323)^(5-1))*('1.Inputs'!$D$48-'1.Inputs'!$D$49))/'1.Inputs'!$D$51</f>
        <v>1600482888.1010885</v>
      </c>
      <c r="M323" s="36">
        <f ca="1">((('1.Inputs'!$D$37*12*IF(6=1,'1.Inputs'!$D$38,IF(6=2,'1.Inputs'!$D$39,$E323)))*$F323*(('1.Inputs'!$D$40)+(1-'1.Inputs'!$D$40)*(1+'1.Inputs'!$D$41))*(1+$G323)^(6-1))*'1.Inputs'!$D$47+(('1.Inputs'!$D$37*12*IF(6=1,'1.Inputs'!$D$38,IF(6=2,'1.Inputs'!$D$39,$E323)))/(1-'1.Inputs'!$D$42)*$D323*(1+$G323)^(6-1))*('1.Inputs'!$D$48-'1.Inputs'!$D$49))/'1.Inputs'!$D$51</f>
        <v>1692881242.0897923</v>
      </c>
      <c r="N323" s="36">
        <f ca="1">((('1.Inputs'!$D$37*12*IF(7=1,'1.Inputs'!$D$38,IF(7=2,'1.Inputs'!$D$39,$E323)))*$F323*(('1.Inputs'!$D$40)+(1-'1.Inputs'!$D$40)*(1+'1.Inputs'!$D$41))*(1+$G323)^(7-1))*'1.Inputs'!$D$47+(('1.Inputs'!$D$37*12*IF(7=1,'1.Inputs'!$D$38,IF(7=2,'1.Inputs'!$D$39,$E323)))/(1-'1.Inputs'!$D$42)*$D323*(1+$G323)^(7-1))*('1.Inputs'!$D$48-'1.Inputs'!$D$49))/'1.Inputs'!$D$51</f>
        <v>1790613896.0471456</v>
      </c>
      <c r="O323" s="36">
        <f ca="1">((('1.Inputs'!$D$37*12*IF(8=1,'1.Inputs'!$D$38,IF(8=2,'1.Inputs'!$D$39,$E323)))*$F323*(('1.Inputs'!$D$40)+(1-'1.Inputs'!$D$40)*(1+'1.Inputs'!$D$41))*(1+$G323)^(8-1))*'1.Inputs'!$D$47+(('1.Inputs'!$D$37*12*IF(8=1,'1.Inputs'!$D$38,IF(8=2,'1.Inputs'!$D$39,$E323)))/(1-'1.Inputs'!$D$42)*$D323*(1+$G323)^(8-1))*('1.Inputs'!$D$48-'1.Inputs'!$D$49))/'1.Inputs'!$D$51</f>
        <v>1893988807.3655388</v>
      </c>
      <c r="P323" s="36">
        <f ca="1">((('1.Inputs'!$D$37*12*IF(9=1,'1.Inputs'!$D$38,IF(9=2,'1.Inputs'!$D$39,$E323)))*$F323*(('1.Inputs'!$D$40)+(1-'1.Inputs'!$D$40)*(1+'1.Inputs'!$D$41))*(1+$G323)^(9-1))*'1.Inputs'!$D$47+(('1.Inputs'!$D$37*12*IF(9=1,'1.Inputs'!$D$38,IF(9=2,'1.Inputs'!$D$39,$E323)))/(1-'1.Inputs'!$D$42)*$D323*(1+$G323)^(9-1))*('1.Inputs'!$D$48-'1.Inputs'!$D$49))/'1.Inputs'!$D$51</f>
        <v>2003331712.2942111</v>
      </c>
      <c r="Q323" s="36">
        <f ca="1">((('1.Inputs'!$D$37*12*IF(10=1,'1.Inputs'!$D$38,IF(10=2,'1.Inputs'!$D$39,$E323)))*$F323*(('1.Inputs'!$D$40)+(1-'1.Inputs'!$D$40)*(1+'1.Inputs'!$D$41))*(1+$G323)^(10-1))*'1.Inputs'!$D$47+(('1.Inputs'!$D$37*12*IF(10=1,'1.Inputs'!$D$38,IF(10=2,'1.Inputs'!$D$39,$E323)))/(1-'1.Inputs'!$D$42)*$D323*(1+$G323)^(10-1))*('1.Inputs'!$D$48-'1.Inputs'!$D$49))/'1.Inputs'!$D$51</f>
        <v>2118987152.3401685</v>
      </c>
      <c r="R323" s="36">
        <f>-'1.Inputs'!$D$24</f>
        <v>-2050000000</v>
      </c>
      <c r="S323" s="36">
        <f ca="1">((('1.Inputs'!$D$37*12*IF(1=1,'1.Inputs'!$D$38,IF(1=2,'1.Inputs'!$D$39,$E323)))*$F323*(('1.Inputs'!$D$40)+(1-'1.Inputs'!$D$40)*(1+'1.Inputs'!$D$41))*(1+$G323)^(1-1))-(('1.Inputs'!$D$37*12*IF(1=1,'1.Inputs'!$D$38,IF(1=2,'1.Inputs'!$D$39,$E323)))/(1-'1.Inputs'!$D$42)*$D323*(1+$G323)^(1-1))-('1.Inputs'!$D$37*12*IF(1=1,'1.Inputs'!$D$38,IF(1=2,'1.Inputs'!$D$39,$E323)))*'1.Inputs'!$D$43*(1+$G323)^(1-1)-'1.Inputs'!$D$44*(1+$G323)^(1-1)-('1.Inputs'!$D$20/'1.Inputs'!$D$27+'1.Inputs'!$D$23/'1.Inputs'!$D$28))-MAX(0,((('1.Inputs'!$D$37*12*IF(1=1,'1.Inputs'!$D$38,IF(1=2,'1.Inputs'!$D$39,$E323)))*$F323*(('1.Inputs'!$D$40)+(1-'1.Inputs'!$D$40)*(1+'1.Inputs'!$D$41))*(1+$G323)^(1-1))-(('1.Inputs'!$D$37*12*IF(1=1,'1.Inputs'!$D$38,IF(1=2,'1.Inputs'!$D$39,$E323)))/(1-'1.Inputs'!$D$42)*$D323*(1+$G323)^(1-1))-('1.Inputs'!$D$37*12*IF(1=1,'1.Inputs'!$D$38,IF(1=2,'1.Inputs'!$D$39,$E323)))*'1.Inputs'!$D$43*(1+$G323)^(1-1)-'1.Inputs'!$D$44*(1+$G323)^(1-1)-('1.Inputs'!$D$20/'1.Inputs'!$D$27+'1.Inputs'!$D$23/'1.Inputs'!$D$28)))*'1.Inputs'!$D$53+('1.Inputs'!$D$20/'1.Inputs'!$D$27+'1.Inputs'!$D$23/'1.Inputs'!$D$28)-H323</f>
        <v>-199560506.69312167</v>
      </c>
      <c r="T323" s="36">
        <f ca="1">((('1.Inputs'!$D$37*12*IF(2=1,'1.Inputs'!$D$38,IF(2=2,'1.Inputs'!$D$39,$E323)))*$F323*(('1.Inputs'!$D$40)+(1-'1.Inputs'!$D$40)*(1+'1.Inputs'!$D$41))*(1+$G323)^(2-1))-(('1.Inputs'!$D$37*12*IF(2=1,'1.Inputs'!$D$38,IF(2=2,'1.Inputs'!$D$39,$E323)))/(1-'1.Inputs'!$D$42)*$D323*(1+$G323)^(2-1))-('1.Inputs'!$D$37*12*IF(2=1,'1.Inputs'!$D$38,IF(2=2,'1.Inputs'!$D$39,$E323)))*'1.Inputs'!$D$43*(1+$G323)^(2-1)-'1.Inputs'!$D$44*(1+$G323)^(2-1)-('1.Inputs'!$D$20/'1.Inputs'!$D$27+'1.Inputs'!$D$23/'1.Inputs'!$D$28))-MAX(0,((('1.Inputs'!$D$37*12*IF(2=1,'1.Inputs'!$D$38,IF(2=2,'1.Inputs'!$D$39,$E323)))*$F323*(('1.Inputs'!$D$40)+(1-'1.Inputs'!$D$40)*(1+'1.Inputs'!$D$41))*(1+$G323)^(2-1))-(('1.Inputs'!$D$37*12*IF(2=1,'1.Inputs'!$D$38,IF(2=2,'1.Inputs'!$D$39,$E323)))/(1-'1.Inputs'!$D$42)*$D323*(1+$G323)^(2-1))-('1.Inputs'!$D$37*12*IF(2=1,'1.Inputs'!$D$38,IF(2=2,'1.Inputs'!$D$39,$E323)))*'1.Inputs'!$D$43*(1+$G323)^(2-1)-'1.Inputs'!$D$44*(1+$G323)^(2-1)-('1.Inputs'!$D$20/'1.Inputs'!$D$27+'1.Inputs'!$D$23/'1.Inputs'!$D$28)))*'1.Inputs'!$D$53+('1.Inputs'!$D$20/'1.Inputs'!$D$27+'1.Inputs'!$D$23/'1.Inputs'!$D$28)-(I323-H323)</f>
        <v>699020729.82446694</v>
      </c>
      <c r="U323" s="36">
        <f ca="1">((('1.Inputs'!$D$37*12*IF(3=1,'1.Inputs'!$D$38,IF(3=2,'1.Inputs'!$D$39,$E323)))*$F323*(('1.Inputs'!$D$40)+(1-'1.Inputs'!$D$40)*(1+'1.Inputs'!$D$41))*(1+$G323)^(3-1))-(('1.Inputs'!$D$37*12*IF(3=1,'1.Inputs'!$D$38,IF(3=2,'1.Inputs'!$D$39,$E323)))/(1-'1.Inputs'!$D$42)*$D323*(1+$G323)^(3-1))-('1.Inputs'!$D$37*12*IF(3=1,'1.Inputs'!$D$38,IF(3=2,'1.Inputs'!$D$39,$E323)))*'1.Inputs'!$D$43*(1+$G323)^(3-1)-'1.Inputs'!$D$44*(1+$G323)^(3-1)-('1.Inputs'!$D$20/'1.Inputs'!$D$27+'1.Inputs'!$D$23/'1.Inputs'!$D$28))-MAX(0,((('1.Inputs'!$D$37*12*IF(3=1,'1.Inputs'!$D$38,IF(3=2,'1.Inputs'!$D$39,$E323)))*$F323*(('1.Inputs'!$D$40)+(1-'1.Inputs'!$D$40)*(1+'1.Inputs'!$D$41))*(1+$G323)^(3-1))-(('1.Inputs'!$D$37*12*IF(3=1,'1.Inputs'!$D$38,IF(3=2,'1.Inputs'!$D$39,$E323)))/(1-'1.Inputs'!$D$42)*$D323*(1+$G323)^(3-1))-('1.Inputs'!$D$37*12*IF(3=1,'1.Inputs'!$D$38,IF(3=2,'1.Inputs'!$D$39,$E323)))*'1.Inputs'!$D$43*(1+$G323)^(3-1)-'1.Inputs'!$D$44*(1+$G323)^(3-1)-('1.Inputs'!$D$20/'1.Inputs'!$D$27+'1.Inputs'!$D$23/'1.Inputs'!$D$28)))*'1.Inputs'!$D$53+('1.Inputs'!$D$20/'1.Inputs'!$D$27+'1.Inputs'!$D$23/'1.Inputs'!$D$28)-(J323-I323)</f>
        <v>1161122679.4360294</v>
      </c>
      <c r="V323" s="36">
        <f ca="1">((('1.Inputs'!$D$37*12*IF(4=1,'1.Inputs'!$D$38,IF(4=2,'1.Inputs'!$D$39,$E323)))*$F323*(('1.Inputs'!$D$40)+(1-'1.Inputs'!$D$40)*(1+'1.Inputs'!$D$41))*(1+$G323)^(4-1))-(('1.Inputs'!$D$37*12*IF(4=1,'1.Inputs'!$D$38,IF(4=2,'1.Inputs'!$D$39,$E323)))/(1-'1.Inputs'!$D$42)*$D323*(1+$G323)^(4-1))-('1.Inputs'!$D$37*12*IF(4=1,'1.Inputs'!$D$38,IF(4=2,'1.Inputs'!$D$39,$E323)))*'1.Inputs'!$D$43*(1+$G323)^(4-1)-'1.Inputs'!$D$44*(1+$G323)^(4-1)-('1.Inputs'!$D$20/'1.Inputs'!$D$27+'1.Inputs'!$D$23/'1.Inputs'!$D$28))-MAX(0,((('1.Inputs'!$D$37*12*IF(4=1,'1.Inputs'!$D$38,IF(4=2,'1.Inputs'!$D$39,$E323)))*$F323*(('1.Inputs'!$D$40)+(1-'1.Inputs'!$D$40)*(1+'1.Inputs'!$D$41))*(1+$G323)^(4-1))-(('1.Inputs'!$D$37*12*IF(4=1,'1.Inputs'!$D$38,IF(4=2,'1.Inputs'!$D$39,$E323)))/(1-'1.Inputs'!$D$42)*$D323*(1+$G323)^(4-1))-('1.Inputs'!$D$37*12*IF(4=1,'1.Inputs'!$D$38,IF(4=2,'1.Inputs'!$D$39,$E323)))*'1.Inputs'!$D$43*(1+$G323)^(4-1)-'1.Inputs'!$D$44*(1+$G323)^(4-1)-('1.Inputs'!$D$20/'1.Inputs'!$D$27+'1.Inputs'!$D$23/'1.Inputs'!$D$28)))*'1.Inputs'!$D$53+('1.Inputs'!$D$20/'1.Inputs'!$D$27+'1.Inputs'!$D$23/'1.Inputs'!$D$28)-(K323-J323)</f>
        <v>1450306708.4143343</v>
      </c>
      <c r="W323" s="36">
        <f ca="1">((('1.Inputs'!$D$37*12*IF(5=1,'1.Inputs'!$D$38,IF(5=2,'1.Inputs'!$D$39,$E323)))*$F323*(('1.Inputs'!$D$40)+(1-'1.Inputs'!$D$40)*(1+'1.Inputs'!$D$41))*(1+$G323)^(5-1))-(('1.Inputs'!$D$37*12*IF(5=1,'1.Inputs'!$D$38,IF(5=2,'1.Inputs'!$D$39,$E323)))/(1-'1.Inputs'!$D$42)*$D323*(1+$G323)^(5-1))-('1.Inputs'!$D$37*12*IF(5=1,'1.Inputs'!$D$38,IF(5=2,'1.Inputs'!$D$39,$E323)))*'1.Inputs'!$D$43*(1+$G323)^(5-1)-'1.Inputs'!$D$44*(1+$G323)^(5-1)-('1.Inputs'!$D$20/'1.Inputs'!$D$27+'1.Inputs'!$D$23/'1.Inputs'!$D$28))-MAX(0,((('1.Inputs'!$D$37*12*IF(5=1,'1.Inputs'!$D$38,IF(5=2,'1.Inputs'!$D$39,$E323)))*$F323*(('1.Inputs'!$D$40)+(1-'1.Inputs'!$D$40)*(1+'1.Inputs'!$D$41))*(1+$G323)^(5-1))-(('1.Inputs'!$D$37*12*IF(5=1,'1.Inputs'!$D$38,IF(5=2,'1.Inputs'!$D$39,$E323)))/(1-'1.Inputs'!$D$42)*$D323*(1+$G323)^(5-1))-('1.Inputs'!$D$37*12*IF(5=1,'1.Inputs'!$D$38,IF(5=2,'1.Inputs'!$D$39,$E323)))*'1.Inputs'!$D$43*(1+$G323)^(5-1)-'1.Inputs'!$D$44*(1+$G323)^(5-1)-('1.Inputs'!$D$20/'1.Inputs'!$D$27+'1.Inputs'!$D$23/'1.Inputs'!$D$28)))*'1.Inputs'!$D$53+('1.Inputs'!$D$20/'1.Inputs'!$D$27+'1.Inputs'!$D$23/'1.Inputs'!$D$28)-(L323-K323)</f>
        <v>1531307343.5189731</v>
      </c>
      <c r="X323" s="36">
        <f ca="1">((('1.Inputs'!$D$37*12*IF(6=1,'1.Inputs'!$D$38,IF(6=2,'1.Inputs'!$D$39,$E323)))*$F323*(('1.Inputs'!$D$40)+(1-'1.Inputs'!$D$40)*(1+'1.Inputs'!$D$41))*(1+$G323)^(6-1))-(('1.Inputs'!$D$37*12*IF(6=1,'1.Inputs'!$D$38,IF(6=2,'1.Inputs'!$D$39,$E323)))/(1-'1.Inputs'!$D$42)*$D323*(1+$G323)^(6-1))-('1.Inputs'!$D$37*12*IF(6=1,'1.Inputs'!$D$38,IF(6=2,'1.Inputs'!$D$39,$E323)))*'1.Inputs'!$D$43*(1+$G323)^(6-1)-'1.Inputs'!$D$44*(1+$G323)^(6-1)-('1.Inputs'!$D$20/'1.Inputs'!$D$27+'1.Inputs'!$D$23/'1.Inputs'!$D$28))-MAX(0,((('1.Inputs'!$D$37*12*IF(6=1,'1.Inputs'!$D$38,IF(6=2,'1.Inputs'!$D$39,$E323)))*$F323*(('1.Inputs'!$D$40)+(1-'1.Inputs'!$D$40)*(1+'1.Inputs'!$D$41))*(1+$G323)^(6-1))-(('1.Inputs'!$D$37*12*IF(6=1,'1.Inputs'!$D$38,IF(6=2,'1.Inputs'!$D$39,$E323)))/(1-'1.Inputs'!$D$42)*$D323*(1+$G323)^(6-1))-('1.Inputs'!$D$37*12*IF(6=1,'1.Inputs'!$D$38,IF(6=2,'1.Inputs'!$D$39,$E323)))*'1.Inputs'!$D$43*(1+$G323)^(6-1)-'1.Inputs'!$D$44*(1+$G323)^(6-1)-('1.Inputs'!$D$20/'1.Inputs'!$D$27+'1.Inputs'!$D$23/'1.Inputs'!$D$28)))*'1.Inputs'!$D$53+('1.Inputs'!$D$20/'1.Inputs'!$D$27+'1.Inputs'!$D$23/'1.Inputs'!$D$28)-(M323-L323)</f>
        <v>1616984270.6423206</v>
      </c>
      <c r="Y323" s="36">
        <f ca="1">((('1.Inputs'!$D$37*12*IF(7=1,'1.Inputs'!$D$38,IF(7=2,'1.Inputs'!$D$39,$E323)))*$F323*(('1.Inputs'!$D$40)+(1-'1.Inputs'!$D$40)*(1+'1.Inputs'!$D$41))*(1+$G323)^(7-1))-(('1.Inputs'!$D$37*12*IF(7=1,'1.Inputs'!$D$38,IF(7=2,'1.Inputs'!$D$39,$E323)))/(1-'1.Inputs'!$D$42)*$D323*(1+$G323)^(7-1))-('1.Inputs'!$D$37*12*IF(7=1,'1.Inputs'!$D$38,IF(7=2,'1.Inputs'!$D$39,$E323)))*'1.Inputs'!$D$43*(1+$G323)^(7-1)-'1.Inputs'!$D$44*(1+$G323)^(7-1)-('1.Inputs'!$D$20/'1.Inputs'!$D$27+'1.Inputs'!$D$23/'1.Inputs'!$D$28))-MAX(0,((('1.Inputs'!$D$37*12*IF(7=1,'1.Inputs'!$D$38,IF(7=2,'1.Inputs'!$D$39,$E323)))*$F323*(('1.Inputs'!$D$40)+(1-'1.Inputs'!$D$40)*(1+'1.Inputs'!$D$41))*(1+$G323)^(7-1))-(('1.Inputs'!$D$37*12*IF(7=1,'1.Inputs'!$D$38,IF(7=2,'1.Inputs'!$D$39,$E323)))/(1-'1.Inputs'!$D$42)*$D323*(1+$G323)^(7-1))-('1.Inputs'!$D$37*12*IF(7=1,'1.Inputs'!$D$38,IF(7=2,'1.Inputs'!$D$39,$E323)))*'1.Inputs'!$D$43*(1+$G323)^(7-1)-'1.Inputs'!$D$44*(1+$G323)^(7-1)-('1.Inputs'!$D$20/'1.Inputs'!$D$27+'1.Inputs'!$D$23/'1.Inputs'!$D$28)))*'1.Inputs'!$D$53+('1.Inputs'!$D$20/'1.Inputs'!$D$27+'1.Inputs'!$D$23/'1.Inputs'!$D$28)-(N323-M323)</f>
        <v>1707607459.3595035</v>
      </c>
      <c r="Z323" s="36">
        <f ca="1">((('1.Inputs'!$D$37*12*IF(8=1,'1.Inputs'!$D$38,IF(8=2,'1.Inputs'!$D$39,$E323)))*$F323*(('1.Inputs'!$D$40)+(1-'1.Inputs'!$D$40)*(1+'1.Inputs'!$D$41))*(1+$G323)^(8-1))-(('1.Inputs'!$D$37*12*IF(8=1,'1.Inputs'!$D$38,IF(8=2,'1.Inputs'!$D$39,$E323)))/(1-'1.Inputs'!$D$42)*$D323*(1+$G323)^(8-1))-('1.Inputs'!$D$37*12*IF(8=1,'1.Inputs'!$D$38,IF(8=2,'1.Inputs'!$D$39,$E323)))*'1.Inputs'!$D$43*(1+$G323)^(8-1)-'1.Inputs'!$D$44*(1+$G323)^(8-1)-('1.Inputs'!$D$20/'1.Inputs'!$D$27+'1.Inputs'!$D$23/'1.Inputs'!$D$28))-MAX(0,((('1.Inputs'!$D$37*12*IF(8=1,'1.Inputs'!$D$38,IF(8=2,'1.Inputs'!$D$39,$E323)))*$F323*(('1.Inputs'!$D$40)+(1-'1.Inputs'!$D$40)*(1+'1.Inputs'!$D$41))*(1+$G323)^(8-1))-(('1.Inputs'!$D$37*12*IF(8=1,'1.Inputs'!$D$38,IF(8=2,'1.Inputs'!$D$39,$E323)))/(1-'1.Inputs'!$D$42)*$D323*(1+$G323)^(8-1))-('1.Inputs'!$D$37*12*IF(8=1,'1.Inputs'!$D$38,IF(8=2,'1.Inputs'!$D$39,$E323)))*'1.Inputs'!$D$43*(1+$G323)^(8-1)-'1.Inputs'!$D$44*(1+$G323)^(8-1)-('1.Inputs'!$D$20/'1.Inputs'!$D$27+'1.Inputs'!$D$23/'1.Inputs'!$D$28)))*'1.Inputs'!$D$53+('1.Inputs'!$D$20/'1.Inputs'!$D$27+'1.Inputs'!$D$23/'1.Inputs'!$D$28)-(O323-N323)</f>
        <v>1803462465.0070205</v>
      </c>
      <c r="AA323" s="36">
        <f ca="1">((('1.Inputs'!$D$37*12*IF(9=1,'1.Inputs'!$D$38,IF(9=2,'1.Inputs'!$D$39,$E323)))*$F323*(('1.Inputs'!$D$40)+(1-'1.Inputs'!$D$40)*(1+'1.Inputs'!$D$41))*(1+$G323)^(9-1))-(('1.Inputs'!$D$37*12*IF(9=1,'1.Inputs'!$D$38,IF(9=2,'1.Inputs'!$D$39,$E323)))/(1-'1.Inputs'!$D$42)*$D323*(1+$G323)^(9-1))-('1.Inputs'!$D$37*12*IF(9=1,'1.Inputs'!$D$38,IF(9=2,'1.Inputs'!$D$39,$E323)))*'1.Inputs'!$D$43*(1+$G323)^(9-1)-'1.Inputs'!$D$44*(1+$G323)^(9-1)-('1.Inputs'!$D$20/'1.Inputs'!$D$27+'1.Inputs'!$D$23/'1.Inputs'!$D$28))-MAX(0,((('1.Inputs'!$D$37*12*IF(9=1,'1.Inputs'!$D$38,IF(9=2,'1.Inputs'!$D$39,$E323)))*$F323*(('1.Inputs'!$D$40)+(1-'1.Inputs'!$D$40)*(1+'1.Inputs'!$D$41))*(1+$G323)^(9-1))-(('1.Inputs'!$D$37*12*IF(9=1,'1.Inputs'!$D$38,IF(9=2,'1.Inputs'!$D$39,$E323)))/(1-'1.Inputs'!$D$42)*$D323*(1+$G323)^(9-1))-('1.Inputs'!$D$37*12*IF(9=1,'1.Inputs'!$D$38,IF(9=2,'1.Inputs'!$D$39,$E323)))*'1.Inputs'!$D$43*(1+$G323)^(9-1)-'1.Inputs'!$D$44*(1+$G323)^(9-1)-('1.Inputs'!$D$20/'1.Inputs'!$D$27+'1.Inputs'!$D$23/'1.Inputs'!$D$28)))*'1.Inputs'!$D$53+('1.Inputs'!$D$20/'1.Inputs'!$D$27+'1.Inputs'!$D$23/'1.Inputs'!$D$28)-(P323-O323)</f>
        <v>1904851328.4728594</v>
      </c>
      <c r="AB323" s="36">
        <f ca="1">((('1.Inputs'!$D$37*12*IF(10=1,'1.Inputs'!$D$38,IF(10=2,'1.Inputs'!$D$39,$E323)))*$F323*(('1.Inputs'!$D$40)+(1-'1.Inputs'!$D$40)*(1+'1.Inputs'!$D$41))*(1+$G323)^(10-1))-(('1.Inputs'!$D$37*12*IF(10=1,'1.Inputs'!$D$38,IF(10=2,'1.Inputs'!$D$39,$E323)))/(1-'1.Inputs'!$D$42)*$D323*(1+$G323)^(10-1))-('1.Inputs'!$D$37*12*IF(10=1,'1.Inputs'!$D$38,IF(10=2,'1.Inputs'!$D$39,$E323)))*'1.Inputs'!$D$43*(1+$G323)^(10-1)-'1.Inputs'!$D$44*(1+$G323)^(10-1)-('1.Inputs'!$D$20/'1.Inputs'!$D$27+'1.Inputs'!$D$23/'1.Inputs'!$D$28))-MAX(0,((('1.Inputs'!$D$37*12*IF(10=1,'1.Inputs'!$D$38,IF(10=2,'1.Inputs'!$D$39,$E323)))*$F323*(('1.Inputs'!$D$40)+(1-'1.Inputs'!$D$40)*(1+'1.Inputs'!$D$41))*(1+$G323)^(10-1))-(('1.Inputs'!$D$37*12*IF(10=1,'1.Inputs'!$D$38,IF(10=2,'1.Inputs'!$D$39,$E323)))/(1-'1.Inputs'!$D$42)*$D323*(1+$G323)^(10-1))-('1.Inputs'!$D$37*12*IF(10=1,'1.Inputs'!$D$38,IF(10=2,'1.Inputs'!$D$39,$E323)))*'1.Inputs'!$D$43*(1+$G323)^(10-1)-'1.Inputs'!$D$44*(1+$G323)^(10-1)-('1.Inputs'!$D$20/'1.Inputs'!$D$27+'1.Inputs'!$D$23/'1.Inputs'!$D$28)))*'1.Inputs'!$D$53+('1.Inputs'!$D$20/'1.Inputs'!$D$27+'1.Inputs'!$D$23/'1.Inputs'!$D$28)-(Q323-P323)+(('1.Inputs'!$D$20+'1.Inputs'!$D$23-('1.Inputs'!$D$20/'1.Inputs'!$D$27+'1.Inputs'!$D$23/'1.Inputs'!$D$28)*'1.Inputs'!$D$10)*'1.Inputs'!$D$60+'1.Inputs'!$D$19*'1.Inputs'!$D$59+Q323)</f>
        <v>4831080680.2730703</v>
      </c>
      <c r="AC323" s="36">
        <f ca="1">S323-AC$13-AC$14+MIN(AC$13,MAX(0,((('1.Inputs'!$D$37*12*IF(1=1,'1.Inputs'!$D$38,IF(1=2,'1.Inputs'!$D$39,$E323)))*$F323*(('1.Inputs'!$D$40)+(1-'1.Inputs'!$D$40)*(1+'1.Inputs'!$D$41))*(1+$G323)^(1-1))-(('1.Inputs'!$D$37*12*IF(1=1,'1.Inputs'!$D$38,IF(1=2,'1.Inputs'!$D$39,$E323)))/(1-'1.Inputs'!$D$42)*$D323*(1+$G323)^(1-1))-('1.Inputs'!$D$37*12*IF(1=1,'1.Inputs'!$D$38,IF(1=2,'1.Inputs'!$D$39,$E323)))*'1.Inputs'!$D$43*(1+$G323)^(1-1)-'1.Inputs'!$D$44*(1+$G323)^(1-1)-('1.Inputs'!$D$20/'1.Inputs'!$D$27+'1.Inputs'!$D$23/'1.Inputs'!$D$28))))*'1.Inputs'!$D$53</f>
        <v>-295500506.69312167</v>
      </c>
      <c r="AD323" s="36">
        <f ca="1">T323-AD$13-AD$14+MIN(AD$13,MAX(0,((('1.Inputs'!$D$37*12*IF(2=1,'1.Inputs'!$D$38,IF(2=2,'1.Inputs'!$D$39,$E323)))*$F323*(('1.Inputs'!$D$40)+(1-'1.Inputs'!$D$40)*(1+'1.Inputs'!$D$41))*(1+$G323)^(2-1))-(('1.Inputs'!$D$37*12*IF(2=1,'1.Inputs'!$D$38,IF(2=2,'1.Inputs'!$D$39,$E323)))/(1-'1.Inputs'!$D$42)*$D323*(1+$G323)^(2-1))-('1.Inputs'!$D$37*12*IF(2=1,'1.Inputs'!$D$38,IF(2=2,'1.Inputs'!$D$39,$E323)))*'1.Inputs'!$D$43*(1+$G323)^(2-1)-'1.Inputs'!$D$44*(1+$G323)^(2-1)-('1.Inputs'!$D$20/'1.Inputs'!$D$27+'1.Inputs'!$D$23/'1.Inputs'!$D$28))))*'1.Inputs'!$D$53</f>
        <v>603080729.82446694</v>
      </c>
      <c r="AE323" s="36">
        <f ca="1">U323-AE$13-AE$14+MIN(AE$13,MAX(0,((('1.Inputs'!$D$37*12*IF(3=1,'1.Inputs'!$D$38,IF(3=2,'1.Inputs'!$D$39,$E323)))*$F323*(('1.Inputs'!$D$40)+(1-'1.Inputs'!$D$40)*(1+'1.Inputs'!$D$41))*(1+$G323)^(3-1))-(('1.Inputs'!$D$37*12*IF(3=1,'1.Inputs'!$D$38,IF(3=2,'1.Inputs'!$D$39,$E323)))/(1-'1.Inputs'!$D$42)*$D323*(1+$G323)^(3-1))-('1.Inputs'!$D$37*12*IF(3=1,'1.Inputs'!$D$38,IF(3=2,'1.Inputs'!$D$39,$E323)))*'1.Inputs'!$D$43*(1+$G323)^(3-1)-'1.Inputs'!$D$44*(1+$G323)^(3-1)-('1.Inputs'!$D$20/'1.Inputs'!$D$27+'1.Inputs'!$D$23/'1.Inputs'!$D$28))))*'1.Inputs'!$D$53</f>
        <v>819182679.43602943</v>
      </c>
      <c r="AF323" s="36">
        <f ca="1">V323-AF$13-AF$14+MIN(AF$13,MAX(0,((('1.Inputs'!$D$37*12*IF(4=1,'1.Inputs'!$D$38,IF(4=2,'1.Inputs'!$D$39,$E323)))*$F323*(('1.Inputs'!$D$40)+(1-'1.Inputs'!$D$40)*(1+'1.Inputs'!$D$41))*(1+$G323)^(4-1))-(('1.Inputs'!$D$37*12*IF(4=1,'1.Inputs'!$D$38,IF(4=2,'1.Inputs'!$D$39,$E323)))/(1-'1.Inputs'!$D$42)*$D323*(1+$G323)^(4-1))-('1.Inputs'!$D$37*12*IF(4=1,'1.Inputs'!$D$38,IF(4=2,'1.Inputs'!$D$39,$E323)))*'1.Inputs'!$D$43*(1+$G323)^(4-1)-'1.Inputs'!$D$44*(1+$G323)^(4-1)-('1.Inputs'!$D$20/'1.Inputs'!$D$27+'1.Inputs'!$D$23/'1.Inputs'!$D$28))))*'1.Inputs'!$D$53</f>
        <v>1127554708.4143343</v>
      </c>
      <c r="AG323" s="36">
        <f ca="1">W323-AG$13-AG$14+MIN(AG$13,MAX(0,((('1.Inputs'!$D$37*12*IF(5=1,'1.Inputs'!$D$38,IF(5=2,'1.Inputs'!$D$39,$E323)))*$F323*(('1.Inputs'!$D$40)+(1-'1.Inputs'!$D$40)*(1+'1.Inputs'!$D$41))*(1+$G323)^(5-1))-(('1.Inputs'!$D$37*12*IF(5=1,'1.Inputs'!$D$38,IF(5=2,'1.Inputs'!$D$39,$E323)))/(1-'1.Inputs'!$D$42)*$D323*(1+$G323)^(5-1))-('1.Inputs'!$D$37*12*IF(5=1,'1.Inputs'!$D$38,IF(5=2,'1.Inputs'!$D$39,$E323)))*'1.Inputs'!$D$43*(1+$G323)^(5-1)-'1.Inputs'!$D$44*(1+$G323)^(5-1)-('1.Inputs'!$D$20/'1.Inputs'!$D$27+'1.Inputs'!$D$23/'1.Inputs'!$D$28))))*'1.Inputs'!$D$53</f>
        <v>1227743343.5189731</v>
      </c>
      <c r="AH323" s="36">
        <f ca="1">X323-AH$13-AH$14+MIN(AH$13,MAX(0,((('1.Inputs'!$D$37*12*IF(6=1,'1.Inputs'!$D$38,IF(6=2,'1.Inputs'!$D$39,$E323)))*$F323*(('1.Inputs'!$D$40)+(1-'1.Inputs'!$D$40)*(1+'1.Inputs'!$D$41))*(1+$G323)^(6-1))-(('1.Inputs'!$D$37*12*IF(6=1,'1.Inputs'!$D$38,IF(6=2,'1.Inputs'!$D$39,$E323)))/(1-'1.Inputs'!$D$42)*$D323*(1+$G323)^(6-1))-('1.Inputs'!$D$37*12*IF(6=1,'1.Inputs'!$D$38,IF(6=2,'1.Inputs'!$D$39,$E323)))*'1.Inputs'!$D$43*(1+$G323)^(6-1)-'1.Inputs'!$D$44*(1+$G323)^(6-1)-('1.Inputs'!$D$20/'1.Inputs'!$D$27+'1.Inputs'!$D$23/'1.Inputs'!$D$28))))*'1.Inputs'!$D$53</f>
        <v>1332608270.6423206</v>
      </c>
      <c r="AI323" s="36">
        <f ca="1">Y323-AI$13-AI$14+MIN(AI$13,MAX(0,((('1.Inputs'!$D$37*12*IF(7=1,'1.Inputs'!$D$38,IF(7=2,'1.Inputs'!$D$39,$E323)))*$F323*(('1.Inputs'!$D$40)+(1-'1.Inputs'!$D$40)*(1+'1.Inputs'!$D$41))*(1+$G323)^(7-1))-(('1.Inputs'!$D$37*12*IF(7=1,'1.Inputs'!$D$38,IF(7=2,'1.Inputs'!$D$39,$E323)))/(1-'1.Inputs'!$D$42)*$D323*(1+$G323)^(7-1))-('1.Inputs'!$D$37*12*IF(7=1,'1.Inputs'!$D$38,IF(7=2,'1.Inputs'!$D$39,$E323)))*'1.Inputs'!$D$43*(1+$G323)^(7-1)-'1.Inputs'!$D$44*(1+$G323)^(7-1)-('1.Inputs'!$D$20/'1.Inputs'!$D$27+'1.Inputs'!$D$23/'1.Inputs'!$D$28))))*'1.Inputs'!$D$53</f>
        <v>1442419459.3595035</v>
      </c>
      <c r="AJ323" s="36">
        <f ca="1">Z323-AJ$13-AJ$14+MIN(AJ$13,MAX(0,((('1.Inputs'!$D$37*12*IF(8=1,'1.Inputs'!$D$38,IF(8=2,'1.Inputs'!$D$39,$E323)))*$F323*(('1.Inputs'!$D$40)+(1-'1.Inputs'!$D$40)*(1+'1.Inputs'!$D$41))*(1+$G323)^(8-1))-(('1.Inputs'!$D$37*12*IF(8=1,'1.Inputs'!$D$38,IF(8=2,'1.Inputs'!$D$39,$E323)))/(1-'1.Inputs'!$D$42)*$D323*(1+$G323)^(8-1))-('1.Inputs'!$D$37*12*IF(8=1,'1.Inputs'!$D$38,IF(8=2,'1.Inputs'!$D$39,$E323)))*'1.Inputs'!$D$43*(1+$G323)^(8-1)-'1.Inputs'!$D$44*(1+$G323)^(8-1)-('1.Inputs'!$D$20/'1.Inputs'!$D$27+'1.Inputs'!$D$23/'1.Inputs'!$D$28))))*'1.Inputs'!$D$53</f>
        <v>1803462465.0070205</v>
      </c>
      <c r="AK323" s="36">
        <f ca="1">AA323-AK$13-AK$14+MIN(AK$13,MAX(0,((('1.Inputs'!$D$37*12*IF(9=1,'1.Inputs'!$D$38,IF(9=2,'1.Inputs'!$D$39,$E323)))*$F323*(('1.Inputs'!$D$40)+(1-'1.Inputs'!$D$40)*(1+'1.Inputs'!$D$41))*(1+$G323)^(9-1))-(('1.Inputs'!$D$37*12*IF(9=1,'1.Inputs'!$D$38,IF(9=2,'1.Inputs'!$D$39,$E323)))/(1-'1.Inputs'!$D$42)*$D323*(1+$G323)^(9-1))-('1.Inputs'!$D$37*12*IF(9=1,'1.Inputs'!$D$38,IF(9=2,'1.Inputs'!$D$39,$E323)))*'1.Inputs'!$D$43*(1+$G323)^(9-1)-'1.Inputs'!$D$44*(1+$G323)^(9-1)-('1.Inputs'!$D$20/'1.Inputs'!$D$27+'1.Inputs'!$D$23/'1.Inputs'!$D$28))))*'1.Inputs'!$D$53</f>
        <v>1904851328.4728594</v>
      </c>
      <c r="AL323" s="36">
        <f ca="1">AB323-AL$13-AL$14+MIN(AL$13,MAX(0,((('1.Inputs'!$D$37*12*IF(10=1,'1.Inputs'!$D$38,IF(10=2,'1.Inputs'!$D$39,$E323)))*$F323*(('1.Inputs'!$D$40)+(1-'1.Inputs'!$D$40)*(1+'1.Inputs'!$D$41))*(1+$G323)^(10-1))-(('1.Inputs'!$D$37*12*IF(10=1,'1.Inputs'!$D$38,IF(10=2,'1.Inputs'!$D$39,$E323)))/(1-'1.Inputs'!$D$42)*$D323*(1+$G323)^(10-1))-('1.Inputs'!$D$37*12*IF(10=1,'1.Inputs'!$D$38,IF(10=2,'1.Inputs'!$D$39,$E323)))*'1.Inputs'!$D$43*(1+$G323)^(10-1)-'1.Inputs'!$D$44*(1+$G323)^(10-1)-('1.Inputs'!$D$20/'1.Inputs'!$D$27+'1.Inputs'!$D$23/'1.Inputs'!$D$28))))*'1.Inputs'!$D$53+'1.Inputs'!$D$35</f>
        <v>5631080680.2730703</v>
      </c>
      <c r="AM323" s="48">
        <f ca="1">R323+NPV('1.Inputs'!$D$55,S323:AB323)</f>
        <v>5561665564.7076998</v>
      </c>
      <c r="AN323" s="48">
        <f ca="1">-('1.Inputs'!$D$24*(1-'1.Inputs'!$D$31)+'1.Inputs'!$D$35)+NPV('1.Inputs'!$D$54,AC323:AL323)</f>
        <v>3111118282.881053</v>
      </c>
      <c r="AO323" s="36">
        <f t="shared" ca="1" si="37"/>
        <v>-1.3520359532054314</v>
      </c>
      <c r="AP323" s="36">
        <f t="shared" ca="1" si="38"/>
        <v>2.9500068075102375</v>
      </c>
      <c r="AQ323" s="36">
        <f ca="1">'1.Inputs'!$D$35+MIN(SUM($AC323:AC323),SUM($AC323:AD323),SUM($AC323:AE323),SUM($AC323:AF323),SUM($AC323:AG323),SUM($AC323:AH323),SUM($AC323:AI323),SUM($AC323:AJ323),SUM($AC323:AK323),SUM($AC323:AL323))</f>
        <v>504499493.30687833</v>
      </c>
      <c r="AR323" s="36">
        <f ca="1">IF(AP323&lt;'1.Inputs'!$D$57,1,0)</f>
        <v>0</v>
      </c>
      <c r="AS323" s="36">
        <f t="shared" ca="1" si="39"/>
        <v>0</v>
      </c>
    </row>
    <row r="324" spans="2:45" ht="15" customHeight="1" x14ac:dyDescent="0.25">
      <c r="B324" s="36">
        <v>309</v>
      </c>
      <c r="C324" s="36">
        <f t="shared" ca="1" si="32"/>
        <v>0.67692493712678881</v>
      </c>
      <c r="D324" s="36">
        <f t="shared" ca="1" si="33"/>
        <v>17356.424745072709</v>
      </c>
      <c r="E324" s="47">
        <f t="shared" ca="1" si="34"/>
        <v>0.84946077386787489</v>
      </c>
      <c r="F324" s="36">
        <f t="shared" ca="1" si="35"/>
        <v>26676.521351188472</v>
      </c>
      <c r="G324" s="36">
        <f t="shared" ca="1" si="36"/>
        <v>6.5574016250102077E-2</v>
      </c>
      <c r="H324" s="36">
        <f ca="1">((('1.Inputs'!$D$37*12*IF(1=1,'1.Inputs'!$D$38,IF(1=2,'1.Inputs'!$D$39,$E324)))*$F324*(('1.Inputs'!$D$40)+(1-'1.Inputs'!$D$40)*(1+'1.Inputs'!$D$41))*(1+$G324)^(1-1))*'1.Inputs'!$D$47+(('1.Inputs'!$D$37*12*IF(1=1,'1.Inputs'!$D$38,IF(1=2,'1.Inputs'!$D$39,$E324)))/(1-'1.Inputs'!$D$42)*$D324*(1+$G324)^(1-1))*('1.Inputs'!$D$48-'1.Inputs'!$D$49))/'1.Inputs'!$D$51</f>
        <v>711388892.87364125</v>
      </c>
      <c r="I324" s="36">
        <f ca="1">((('1.Inputs'!$D$37*12*IF(2=1,'1.Inputs'!$D$38,IF(2=2,'1.Inputs'!$D$39,$E324)))*$F324*(('1.Inputs'!$D$40)+(1-'1.Inputs'!$D$40)*(1+'1.Inputs'!$D$41))*(1+$G324)^(2-1))*'1.Inputs'!$D$47+(('1.Inputs'!$D$37*12*IF(2=1,'1.Inputs'!$D$38,IF(2=2,'1.Inputs'!$D$39,$E324)))/(1-'1.Inputs'!$D$42)*$D324*(1+$G324)^(2-1))*('1.Inputs'!$D$48-'1.Inputs'!$D$49))/'1.Inputs'!$D$51</f>
        <v>1061252527.5731113</v>
      </c>
      <c r="J324" s="36">
        <f ca="1">((('1.Inputs'!$D$37*12*IF(3=1,'1.Inputs'!$D$38,IF(3=2,'1.Inputs'!$D$39,$E324)))*$F324*(('1.Inputs'!$D$40)+(1-'1.Inputs'!$D$40)*(1+'1.Inputs'!$D$41))*(1+$G324)^(3-1))*'1.Inputs'!$D$47+(('1.Inputs'!$D$37*12*IF(3=1,'1.Inputs'!$D$38,IF(3=2,'1.Inputs'!$D$39,$E324)))/(1-'1.Inputs'!$D$42)*$D324*(1+$G324)^(3-1))*('1.Inputs'!$D$48-'1.Inputs'!$D$49))/'1.Inputs'!$D$51</f>
        <v>1372295528.8454459</v>
      </c>
      <c r="K324" s="36">
        <f ca="1">((('1.Inputs'!$D$37*12*IF(4=1,'1.Inputs'!$D$38,IF(4=2,'1.Inputs'!$D$39,$E324)))*$F324*(('1.Inputs'!$D$40)+(1-'1.Inputs'!$D$40)*(1+'1.Inputs'!$D$41))*(1+$G324)^(4-1))*'1.Inputs'!$D$47+(('1.Inputs'!$D$37*12*IF(4=1,'1.Inputs'!$D$38,IF(4=2,'1.Inputs'!$D$39,$E324)))/(1-'1.Inputs'!$D$42)*$D324*(1+$G324)^(4-1))*('1.Inputs'!$D$48-'1.Inputs'!$D$49))/'1.Inputs'!$D$51</f>
        <v>1462282458.1538992</v>
      </c>
      <c r="L324" s="36">
        <f ca="1">((('1.Inputs'!$D$37*12*IF(5=1,'1.Inputs'!$D$38,IF(5=2,'1.Inputs'!$D$39,$E324)))*$F324*(('1.Inputs'!$D$40)+(1-'1.Inputs'!$D$40)*(1+'1.Inputs'!$D$41))*(1+$G324)^(5-1))*'1.Inputs'!$D$47+(('1.Inputs'!$D$37*12*IF(5=1,'1.Inputs'!$D$38,IF(5=2,'1.Inputs'!$D$39,$E324)))/(1-'1.Inputs'!$D$42)*$D324*(1+$G324)^(5-1))*('1.Inputs'!$D$48-'1.Inputs'!$D$49))/'1.Inputs'!$D$51</f>
        <v>1558170191.8271227</v>
      </c>
      <c r="M324" s="36">
        <f ca="1">((('1.Inputs'!$D$37*12*IF(6=1,'1.Inputs'!$D$38,IF(6=2,'1.Inputs'!$D$39,$E324)))*$F324*(('1.Inputs'!$D$40)+(1-'1.Inputs'!$D$40)*(1+'1.Inputs'!$D$41))*(1+$G324)^(6-1))*'1.Inputs'!$D$47+(('1.Inputs'!$D$37*12*IF(6=1,'1.Inputs'!$D$38,IF(6=2,'1.Inputs'!$D$39,$E324)))/(1-'1.Inputs'!$D$42)*$D324*(1+$G324)^(6-1))*('1.Inputs'!$D$48-'1.Inputs'!$D$49))/'1.Inputs'!$D$51</f>
        <v>1660345669.3064189</v>
      </c>
      <c r="N324" s="36">
        <f ca="1">((('1.Inputs'!$D$37*12*IF(7=1,'1.Inputs'!$D$38,IF(7=2,'1.Inputs'!$D$39,$E324)))*$F324*(('1.Inputs'!$D$40)+(1-'1.Inputs'!$D$40)*(1+'1.Inputs'!$D$41))*(1+$G324)^(7-1))*'1.Inputs'!$D$47+(('1.Inputs'!$D$37*12*IF(7=1,'1.Inputs'!$D$38,IF(7=2,'1.Inputs'!$D$39,$E324)))/(1-'1.Inputs'!$D$42)*$D324*(1+$G324)^(7-1))*('1.Inputs'!$D$48-'1.Inputs'!$D$49))/'1.Inputs'!$D$51</f>
        <v>1769221203.206305</v>
      </c>
      <c r="O324" s="36">
        <f ca="1">((('1.Inputs'!$D$37*12*IF(8=1,'1.Inputs'!$D$38,IF(8=2,'1.Inputs'!$D$39,$E324)))*$F324*(('1.Inputs'!$D$40)+(1-'1.Inputs'!$D$40)*(1+'1.Inputs'!$D$41))*(1+$G324)^(8-1))*'1.Inputs'!$D$47+(('1.Inputs'!$D$37*12*IF(8=1,'1.Inputs'!$D$38,IF(8=2,'1.Inputs'!$D$39,$E324)))/(1-'1.Inputs'!$D$42)*$D324*(1+$G324)^(8-1))*('1.Inputs'!$D$48-'1.Inputs'!$D$49))/'1.Inputs'!$D$51</f>
        <v>1885236143.1353807</v>
      </c>
      <c r="P324" s="36">
        <f ca="1">((('1.Inputs'!$D$37*12*IF(9=1,'1.Inputs'!$D$38,IF(9=2,'1.Inputs'!$D$39,$E324)))*$F324*(('1.Inputs'!$D$40)+(1-'1.Inputs'!$D$40)*(1+'1.Inputs'!$D$41))*(1+$G324)^(9-1))*'1.Inputs'!$D$47+(('1.Inputs'!$D$37*12*IF(9=1,'1.Inputs'!$D$38,IF(9=2,'1.Inputs'!$D$39,$E324)))/(1-'1.Inputs'!$D$42)*$D324*(1+$G324)^(9-1))*('1.Inputs'!$D$48-'1.Inputs'!$D$49))/'1.Inputs'!$D$51</f>
        <v>2008858648.62062</v>
      </c>
      <c r="Q324" s="36">
        <f ca="1">((('1.Inputs'!$D$37*12*IF(10=1,'1.Inputs'!$D$38,IF(10=2,'1.Inputs'!$D$39,$E324)))*$F324*(('1.Inputs'!$D$40)+(1-'1.Inputs'!$D$40)*(1+'1.Inputs'!$D$41))*(1+$G324)^(10-1))*'1.Inputs'!$D$47+(('1.Inputs'!$D$37*12*IF(10=1,'1.Inputs'!$D$38,IF(10=2,'1.Inputs'!$D$39,$E324)))/(1-'1.Inputs'!$D$42)*$D324*(1+$G324)^(10-1))*('1.Inputs'!$D$48-'1.Inputs'!$D$49))/'1.Inputs'!$D$51</f>
        <v>2140587578.289427</v>
      </c>
      <c r="R324" s="36">
        <f>-'1.Inputs'!$D$24</f>
        <v>-2050000000</v>
      </c>
      <c r="S324" s="36">
        <f ca="1">((('1.Inputs'!$D$37*12*IF(1=1,'1.Inputs'!$D$38,IF(1=2,'1.Inputs'!$D$39,$E324)))*$F324*(('1.Inputs'!$D$40)+(1-'1.Inputs'!$D$40)*(1+'1.Inputs'!$D$41))*(1+$G324)^(1-1))-(('1.Inputs'!$D$37*12*IF(1=1,'1.Inputs'!$D$38,IF(1=2,'1.Inputs'!$D$39,$E324)))/(1-'1.Inputs'!$D$42)*$D324*(1+$G324)^(1-1))-('1.Inputs'!$D$37*12*IF(1=1,'1.Inputs'!$D$38,IF(1=2,'1.Inputs'!$D$39,$E324)))*'1.Inputs'!$D$43*(1+$G324)^(1-1)-'1.Inputs'!$D$44*(1+$G324)^(1-1)-('1.Inputs'!$D$20/'1.Inputs'!$D$27+'1.Inputs'!$D$23/'1.Inputs'!$D$28))-MAX(0,((('1.Inputs'!$D$37*12*IF(1=1,'1.Inputs'!$D$38,IF(1=2,'1.Inputs'!$D$39,$E324)))*$F324*(('1.Inputs'!$D$40)+(1-'1.Inputs'!$D$40)*(1+'1.Inputs'!$D$41))*(1+$G324)^(1-1))-(('1.Inputs'!$D$37*12*IF(1=1,'1.Inputs'!$D$38,IF(1=2,'1.Inputs'!$D$39,$E324)))/(1-'1.Inputs'!$D$42)*$D324*(1+$G324)^(1-1))-('1.Inputs'!$D$37*12*IF(1=1,'1.Inputs'!$D$38,IF(1=2,'1.Inputs'!$D$39,$E324)))*'1.Inputs'!$D$43*(1+$G324)^(1-1)-'1.Inputs'!$D$44*(1+$G324)^(1-1)-('1.Inputs'!$D$20/'1.Inputs'!$D$27+'1.Inputs'!$D$23/'1.Inputs'!$D$28)))*'1.Inputs'!$D$53+('1.Inputs'!$D$20/'1.Inputs'!$D$27+'1.Inputs'!$D$23/'1.Inputs'!$D$28)-H324</f>
        <v>-662011281.68167996</v>
      </c>
      <c r="T324" s="36">
        <f ca="1">((('1.Inputs'!$D$37*12*IF(2=1,'1.Inputs'!$D$38,IF(2=2,'1.Inputs'!$D$39,$E324)))*$F324*(('1.Inputs'!$D$40)+(1-'1.Inputs'!$D$40)*(1+'1.Inputs'!$D$41))*(1+$G324)^(2-1))-(('1.Inputs'!$D$37*12*IF(2=1,'1.Inputs'!$D$38,IF(2=2,'1.Inputs'!$D$39,$E324)))/(1-'1.Inputs'!$D$42)*$D324*(1+$G324)^(2-1))-('1.Inputs'!$D$37*12*IF(2=1,'1.Inputs'!$D$38,IF(2=2,'1.Inputs'!$D$39,$E324)))*'1.Inputs'!$D$43*(1+$G324)^(2-1)-'1.Inputs'!$D$44*(1+$G324)^(2-1)-('1.Inputs'!$D$20/'1.Inputs'!$D$27+'1.Inputs'!$D$23/'1.Inputs'!$D$28))-MAX(0,((('1.Inputs'!$D$37*12*IF(2=1,'1.Inputs'!$D$38,IF(2=2,'1.Inputs'!$D$39,$E324)))*$F324*(('1.Inputs'!$D$40)+(1-'1.Inputs'!$D$40)*(1+'1.Inputs'!$D$41))*(1+$G324)^(2-1))-(('1.Inputs'!$D$37*12*IF(2=1,'1.Inputs'!$D$38,IF(2=2,'1.Inputs'!$D$39,$E324)))/(1-'1.Inputs'!$D$42)*$D324*(1+$G324)^(2-1))-('1.Inputs'!$D$37*12*IF(2=1,'1.Inputs'!$D$38,IF(2=2,'1.Inputs'!$D$39,$E324)))*'1.Inputs'!$D$43*(1+$G324)^(2-1)-'1.Inputs'!$D$44*(1+$G324)^(2-1)-('1.Inputs'!$D$20/'1.Inputs'!$D$27+'1.Inputs'!$D$23/'1.Inputs'!$D$28)))*'1.Inputs'!$D$53+('1.Inputs'!$D$20/'1.Inputs'!$D$27+'1.Inputs'!$D$23/'1.Inputs'!$D$28)-(I324-H324)</f>
        <v>-5389210.3786505461</v>
      </c>
      <c r="U324" s="36">
        <f ca="1">((('1.Inputs'!$D$37*12*IF(3=1,'1.Inputs'!$D$38,IF(3=2,'1.Inputs'!$D$39,$E324)))*$F324*(('1.Inputs'!$D$40)+(1-'1.Inputs'!$D$40)*(1+'1.Inputs'!$D$41))*(1+$G324)^(3-1))-(('1.Inputs'!$D$37*12*IF(3=1,'1.Inputs'!$D$38,IF(3=2,'1.Inputs'!$D$39,$E324)))/(1-'1.Inputs'!$D$42)*$D324*(1+$G324)^(3-1))-('1.Inputs'!$D$37*12*IF(3=1,'1.Inputs'!$D$38,IF(3=2,'1.Inputs'!$D$39,$E324)))*'1.Inputs'!$D$43*(1+$G324)^(3-1)-'1.Inputs'!$D$44*(1+$G324)^(3-1)-('1.Inputs'!$D$20/'1.Inputs'!$D$27+'1.Inputs'!$D$23/'1.Inputs'!$D$28))-MAX(0,((('1.Inputs'!$D$37*12*IF(3=1,'1.Inputs'!$D$38,IF(3=2,'1.Inputs'!$D$39,$E324)))*$F324*(('1.Inputs'!$D$40)+(1-'1.Inputs'!$D$40)*(1+'1.Inputs'!$D$41))*(1+$G324)^(3-1))-(('1.Inputs'!$D$37*12*IF(3=1,'1.Inputs'!$D$38,IF(3=2,'1.Inputs'!$D$39,$E324)))/(1-'1.Inputs'!$D$42)*$D324*(1+$G324)^(3-1))-('1.Inputs'!$D$37*12*IF(3=1,'1.Inputs'!$D$38,IF(3=2,'1.Inputs'!$D$39,$E324)))*'1.Inputs'!$D$43*(1+$G324)^(3-1)-'1.Inputs'!$D$44*(1+$G324)^(3-1)-('1.Inputs'!$D$20/'1.Inputs'!$D$27+'1.Inputs'!$D$23/'1.Inputs'!$D$28)))*'1.Inputs'!$D$53+('1.Inputs'!$D$20/'1.Inputs'!$D$27+'1.Inputs'!$D$23/'1.Inputs'!$D$28)-(J324-I324)</f>
        <v>262369907.0648278</v>
      </c>
      <c r="V324" s="36">
        <f ca="1">((('1.Inputs'!$D$37*12*IF(4=1,'1.Inputs'!$D$38,IF(4=2,'1.Inputs'!$D$39,$E324)))*$F324*(('1.Inputs'!$D$40)+(1-'1.Inputs'!$D$40)*(1+'1.Inputs'!$D$41))*(1+$G324)^(4-1))-(('1.Inputs'!$D$37*12*IF(4=1,'1.Inputs'!$D$38,IF(4=2,'1.Inputs'!$D$39,$E324)))/(1-'1.Inputs'!$D$42)*$D324*(1+$G324)^(4-1))-('1.Inputs'!$D$37*12*IF(4=1,'1.Inputs'!$D$38,IF(4=2,'1.Inputs'!$D$39,$E324)))*'1.Inputs'!$D$43*(1+$G324)^(4-1)-'1.Inputs'!$D$44*(1+$G324)^(4-1)-('1.Inputs'!$D$20/'1.Inputs'!$D$27+'1.Inputs'!$D$23/'1.Inputs'!$D$28))-MAX(0,((('1.Inputs'!$D$37*12*IF(4=1,'1.Inputs'!$D$38,IF(4=2,'1.Inputs'!$D$39,$E324)))*$F324*(('1.Inputs'!$D$40)+(1-'1.Inputs'!$D$40)*(1+'1.Inputs'!$D$41))*(1+$G324)^(4-1))-(('1.Inputs'!$D$37*12*IF(4=1,'1.Inputs'!$D$38,IF(4=2,'1.Inputs'!$D$39,$E324)))/(1-'1.Inputs'!$D$42)*$D324*(1+$G324)^(4-1))-('1.Inputs'!$D$37*12*IF(4=1,'1.Inputs'!$D$38,IF(4=2,'1.Inputs'!$D$39,$E324)))*'1.Inputs'!$D$43*(1+$G324)^(4-1)-'1.Inputs'!$D$44*(1+$G324)^(4-1)-('1.Inputs'!$D$20/'1.Inputs'!$D$27+'1.Inputs'!$D$23/'1.Inputs'!$D$28)))*'1.Inputs'!$D$53+('1.Inputs'!$D$20/'1.Inputs'!$D$27+'1.Inputs'!$D$23/'1.Inputs'!$D$28)-(K324-J324)</f>
        <v>517928594.13021064</v>
      </c>
      <c r="W324" s="36">
        <f ca="1">((('1.Inputs'!$D$37*12*IF(5=1,'1.Inputs'!$D$38,IF(5=2,'1.Inputs'!$D$39,$E324)))*$F324*(('1.Inputs'!$D$40)+(1-'1.Inputs'!$D$40)*(1+'1.Inputs'!$D$41))*(1+$G324)^(5-1))-(('1.Inputs'!$D$37*12*IF(5=1,'1.Inputs'!$D$38,IF(5=2,'1.Inputs'!$D$39,$E324)))/(1-'1.Inputs'!$D$42)*$D324*(1+$G324)^(5-1))-('1.Inputs'!$D$37*12*IF(5=1,'1.Inputs'!$D$38,IF(5=2,'1.Inputs'!$D$39,$E324)))*'1.Inputs'!$D$43*(1+$G324)^(5-1)-'1.Inputs'!$D$44*(1+$G324)^(5-1)-('1.Inputs'!$D$20/'1.Inputs'!$D$27+'1.Inputs'!$D$23/'1.Inputs'!$D$28))-MAX(0,((('1.Inputs'!$D$37*12*IF(5=1,'1.Inputs'!$D$38,IF(5=2,'1.Inputs'!$D$39,$E324)))*$F324*(('1.Inputs'!$D$40)+(1-'1.Inputs'!$D$40)*(1+'1.Inputs'!$D$41))*(1+$G324)^(5-1))-(('1.Inputs'!$D$37*12*IF(5=1,'1.Inputs'!$D$38,IF(5=2,'1.Inputs'!$D$39,$E324)))/(1-'1.Inputs'!$D$42)*$D324*(1+$G324)^(5-1))-('1.Inputs'!$D$37*12*IF(5=1,'1.Inputs'!$D$38,IF(5=2,'1.Inputs'!$D$39,$E324)))*'1.Inputs'!$D$43*(1+$G324)^(5-1)-'1.Inputs'!$D$44*(1+$G324)^(5-1)-('1.Inputs'!$D$20/'1.Inputs'!$D$27+'1.Inputs'!$D$23/'1.Inputs'!$D$28)))*'1.Inputs'!$D$53+('1.Inputs'!$D$20/'1.Inputs'!$D$27+'1.Inputs'!$D$23/'1.Inputs'!$D$28)-(L324-K324)</f>
        <v>548792879.91027939</v>
      </c>
      <c r="X324" s="36">
        <f ca="1">((('1.Inputs'!$D$37*12*IF(6=1,'1.Inputs'!$D$38,IF(6=2,'1.Inputs'!$D$39,$E324)))*$F324*(('1.Inputs'!$D$40)+(1-'1.Inputs'!$D$40)*(1+'1.Inputs'!$D$41))*(1+$G324)^(6-1))-(('1.Inputs'!$D$37*12*IF(6=1,'1.Inputs'!$D$38,IF(6=2,'1.Inputs'!$D$39,$E324)))/(1-'1.Inputs'!$D$42)*$D324*(1+$G324)^(6-1))-('1.Inputs'!$D$37*12*IF(6=1,'1.Inputs'!$D$38,IF(6=2,'1.Inputs'!$D$39,$E324)))*'1.Inputs'!$D$43*(1+$G324)^(6-1)-'1.Inputs'!$D$44*(1+$G324)^(6-1)-('1.Inputs'!$D$20/'1.Inputs'!$D$27+'1.Inputs'!$D$23/'1.Inputs'!$D$28))-MAX(0,((('1.Inputs'!$D$37*12*IF(6=1,'1.Inputs'!$D$38,IF(6=2,'1.Inputs'!$D$39,$E324)))*$F324*(('1.Inputs'!$D$40)+(1-'1.Inputs'!$D$40)*(1+'1.Inputs'!$D$41))*(1+$G324)^(6-1))-(('1.Inputs'!$D$37*12*IF(6=1,'1.Inputs'!$D$38,IF(6=2,'1.Inputs'!$D$39,$E324)))/(1-'1.Inputs'!$D$42)*$D324*(1+$G324)^(6-1))-('1.Inputs'!$D$37*12*IF(6=1,'1.Inputs'!$D$38,IF(6=2,'1.Inputs'!$D$39,$E324)))*'1.Inputs'!$D$43*(1+$G324)^(6-1)-'1.Inputs'!$D$44*(1+$G324)^(6-1)-('1.Inputs'!$D$20/'1.Inputs'!$D$27+'1.Inputs'!$D$23/'1.Inputs'!$D$28)))*'1.Inputs'!$D$53+('1.Inputs'!$D$20/'1.Inputs'!$D$27+'1.Inputs'!$D$23/'1.Inputs'!$D$28)-(M324-L324)</f>
        <v>581681060.86764026</v>
      </c>
      <c r="Y324" s="36">
        <f ca="1">((('1.Inputs'!$D$37*12*IF(7=1,'1.Inputs'!$D$38,IF(7=2,'1.Inputs'!$D$39,$E324)))*$F324*(('1.Inputs'!$D$40)+(1-'1.Inputs'!$D$40)*(1+'1.Inputs'!$D$41))*(1+$G324)^(7-1))-(('1.Inputs'!$D$37*12*IF(7=1,'1.Inputs'!$D$38,IF(7=2,'1.Inputs'!$D$39,$E324)))/(1-'1.Inputs'!$D$42)*$D324*(1+$G324)^(7-1))-('1.Inputs'!$D$37*12*IF(7=1,'1.Inputs'!$D$38,IF(7=2,'1.Inputs'!$D$39,$E324)))*'1.Inputs'!$D$43*(1+$G324)^(7-1)-'1.Inputs'!$D$44*(1+$G324)^(7-1)-('1.Inputs'!$D$20/'1.Inputs'!$D$27+'1.Inputs'!$D$23/'1.Inputs'!$D$28))-MAX(0,((('1.Inputs'!$D$37*12*IF(7=1,'1.Inputs'!$D$38,IF(7=2,'1.Inputs'!$D$39,$E324)))*$F324*(('1.Inputs'!$D$40)+(1-'1.Inputs'!$D$40)*(1+'1.Inputs'!$D$41))*(1+$G324)^(7-1))-(('1.Inputs'!$D$37*12*IF(7=1,'1.Inputs'!$D$38,IF(7=2,'1.Inputs'!$D$39,$E324)))/(1-'1.Inputs'!$D$42)*$D324*(1+$G324)^(7-1))-('1.Inputs'!$D$37*12*IF(7=1,'1.Inputs'!$D$38,IF(7=2,'1.Inputs'!$D$39,$E324)))*'1.Inputs'!$D$43*(1+$G324)^(7-1)-'1.Inputs'!$D$44*(1+$G324)^(7-1)-('1.Inputs'!$D$20/'1.Inputs'!$D$27+'1.Inputs'!$D$23/'1.Inputs'!$D$28)))*'1.Inputs'!$D$53+('1.Inputs'!$D$20/'1.Inputs'!$D$27+'1.Inputs'!$D$23/'1.Inputs'!$D$28)-(N324-M324)</f>
        <v>616725851.93753326</v>
      </c>
      <c r="Z324" s="36">
        <f ca="1">((('1.Inputs'!$D$37*12*IF(8=1,'1.Inputs'!$D$38,IF(8=2,'1.Inputs'!$D$39,$E324)))*$F324*(('1.Inputs'!$D$40)+(1-'1.Inputs'!$D$40)*(1+'1.Inputs'!$D$41))*(1+$G324)^(8-1))-(('1.Inputs'!$D$37*12*IF(8=1,'1.Inputs'!$D$38,IF(8=2,'1.Inputs'!$D$39,$E324)))/(1-'1.Inputs'!$D$42)*$D324*(1+$G324)^(8-1))-('1.Inputs'!$D$37*12*IF(8=1,'1.Inputs'!$D$38,IF(8=2,'1.Inputs'!$D$39,$E324)))*'1.Inputs'!$D$43*(1+$G324)^(8-1)-'1.Inputs'!$D$44*(1+$G324)^(8-1)-('1.Inputs'!$D$20/'1.Inputs'!$D$27+'1.Inputs'!$D$23/'1.Inputs'!$D$28))-MAX(0,((('1.Inputs'!$D$37*12*IF(8=1,'1.Inputs'!$D$38,IF(8=2,'1.Inputs'!$D$39,$E324)))*$F324*(('1.Inputs'!$D$40)+(1-'1.Inputs'!$D$40)*(1+'1.Inputs'!$D$41))*(1+$G324)^(8-1))-(('1.Inputs'!$D$37*12*IF(8=1,'1.Inputs'!$D$38,IF(8=2,'1.Inputs'!$D$39,$E324)))/(1-'1.Inputs'!$D$42)*$D324*(1+$G324)^(8-1))-('1.Inputs'!$D$37*12*IF(8=1,'1.Inputs'!$D$38,IF(8=2,'1.Inputs'!$D$39,$E324)))*'1.Inputs'!$D$43*(1+$G324)^(8-1)-'1.Inputs'!$D$44*(1+$G324)^(8-1)-('1.Inputs'!$D$20/'1.Inputs'!$D$27+'1.Inputs'!$D$23/'1.Inputs'!$D$28)))*'1.Inputs'!$D$53+('1.Inputs'!$D$20/'1.Inputs'!$D$27+'1.Inputs'!$D$23/'1.Inputs'!$D$28)-(O324-N324)</f>
        <v>654068670.70652604</v>
      </c>
      <c r="AA324" s="36">
        <f ca="1">((('1.Inputs'!$D$37*12*IF(9=1,'1.Inputs'!$D$38,IF(9=2,'1.Inputs'!$D$39,$E324)))*$F324*(('1.Inputs'!$D$40)+(1-'1.Inputs'!$D$40)*(1+'1.Inputs'!$D$41))*(1+$G324)^(9-1))-(('1.Inputs'!$D$37*12*IF(9=1,'1.Inputs'!$D$38,IF(9=2,'1.Inputs'!$D$39,$E324)))/(1-'1.Inputs'!$D$42)*$D324*(1+$G324)^(9-1))-('1.Inputs'!$D$37*12*IF(9=1,'1.Inputs'!$D$38,IF(9=2,'1.Inputs'!$D$39,$E324)))*'1.Inputs'!$D$43*(1+$G324)^(9-1)-'1.Inputs'!$D$44*(1+$G324)^(9-1)-('1.Inputs'!$D$20/'1.Inputs'!$D$27+'1.Inputs'!$D$23/'1.Inputs'!$D$28))-MAX(0,((('1.Inputs'!$D$37*12*IF(9=1,'1.Inputs'!$D$38,IF(9=2,'1.Inputs'!$D$39,$E324)))*$F324*(('1.Inputs'!$D$40)+(1-'1.Inputs'!$D$40)*(1+'1.Inputs'!$D$41))*(1+$G324)^(9-1))-(('1.Inputs'!$D$37*12*IF(9=1,'1.Inputs'!$D$38,IF(9=2,'1.Inputs'!$D$39,$E324)))/(1-'1.Inputs'!$D$42)*$D324*(1+$G324)^(9-1))-('1.Inputs'!$D$37*12*IF(9=1,'1.Inputs'!$D$38,IF(9=2,'1.Inputs'!$D$39,$E324)))*'1.Inputs'!$D$43*(1+$G324)^(9-1)-'1.Inputs'!$D$44*(1+$G324)^(9-1)-('1.Inputs'!$D$20/'1.Inputs'!$D$27+'1.Inputs'!$D$23/'1.Inputs'!$D$28)))*'1.Inputs'!$D$53+('1.Inputs'!$D$20/'1.Inputs'!$D$27+'1.Inputs'!$D$23/'1.Inputs'!$D$28)-(P324-O324)</f>
        <v>693860208.08030093</v>
      </c>
      <c r="AB324" s="36">
        <f ca="1">((('1.Inputs'!$D$37*12*IF(10=1,'1.Inputs'!$D$38,IF(10=2,'1.Inputs'!$D$39,$E324)))*$F324*(('1.Inputs'!$D$40)+(1-'1.Inputs'!$D$40)*(1+'1.Inputs'!$D$41))*(1+$G324)^(10-1))-(('1.Inputs'!$D$37*12*IF(10=1,'1.Inputs'!$D$38,IF(10=2,'1.Inputs'!$D$39,$E324)))/(1-'1.Inputs'!$D$42)*$D324*(1+$G324)^(10-1))-('1.Inputs'!$D$37*12*IF(10=1,'1.Inputs'!$D$38,IF(10=2,'1.Inputs'!$D$39,$E324)))*'1.Inputs'!$D$43*(1+$G324)^(10-1)-'1.Inputs'!$D$44*(1+$G324)^(10-1)-('1.Inputs'!$D$20/'1.Inputs'!$D$27+'1.Inputs'!$D$23/'1.Inputs'!$D$28))-MAX(0,((('1.Inputs'!$D$37*12*IF(10=1,'1.Inputs'!$D$38,IF(10=2,'1.Inputs'!$D$39,$E324)))*$F324*(('1.Inputs'!$D$40)+(1-'1.Inputs'!$D$40)*(1+'1.Inputs'!$D$41))*(1+$G324)^(10-1))-(('1.Inputs'!$D$37*12*IF(10=1,'1.Inputs'!$D$38,IF(10=2,'1.Inputs'!$D$39,$E324)))/(1-'1.Inputs'!$D$42)*$D324*(1+$G324)^(10-1))-('1.Inputs'!$D$37*12*IF(10=1,'1.Inputs'!$D$38,IF(10=2,'1.Inputs'!$D$39,$E324)))*'1.Inputs'!$D$43*(1+$G324)^(10-1)-'1.Inputs'!$D$44*(1+$G324)^(10-1)-('1.Inputs'!$D$20/'1.Inputs'!$D$27+'1.Inputs'!$D$23/'1.Inputs'!$D$28)))*'1.Inputs'!$D$53+('1.Inputs'!$D$20/'1.Inputs'!$D$27+'1.Inputs'!$D$23/'1.Inputs'!$D$28)-(Q324-P324)+(('1.Inputs'!$D$20+'1.Inputs'!$D$23-('1.Inputs'!$D$20/'1.Inputs'!$D$27+'1.Inputs'!$D$23/'1.Inputs'!$D$28)*'1.Inputs'!$D$10)*'1.Inputs'!$D$60+'1.Inputs'!$D$19*'1.Inputs'!$D$59+Q324)</f>
        <v>3576848614.6618686</v>
      </c>
      <c r="AC324" s="36">
        <f ca="1">S324-AC$13-AC$14+MIN(AC$13,MAX(0,((('1.Inputs'!$D$37*12*IF(1=1,'1.Inputs'!$D$38,IF(1=2,'1.Inputs'!$D$39,$E324)))*$F324*(('1.Inputs'!$D$40)+(1-'1.Inputs'!$D$40)*(1+'1.Inputs'!$D$41))*(1+$G324)^(1-1))-(('1.Inputs'!$D$37*12*IF(1=1,'1.Inputs'!$D$38,IF(1=2,'1.Inputs'!$D$39,$E324)))/(1-'1.Inputs'!$D$42)*$D324*(1+$G324)^(1-1))-('1.Inputs'!$D$37*12*IF(1=1,'1.Inputs'!$D$38,IF(1=2,'1.Inputs'!$D$39,$E324)))*'1.Inputs'!$D$43*(1+$G324)^(1-1)-'1.Inputs'!$D$44*(1+$G324)^(1-1)-('1.Inputs'!$D$20/'1.Inputs'!$D$27+'1.Inputs'!$D$23/'1.Inputs'!$D$28))))*'1.Inputs'!$D$53</f>
        <v>-809611281.68167996</v>
      </c>
      <c r="AD324" s="36">
        <f ca="1">T324-AD$13-AD$14+MIN(AD$13,MAX(0,((('1.Inputs'!$D$37*12*IF(2=1,'1.Inputs'!$D$38,IF(2=2,'1.Inputs'!$D$39,$E324)))*$F324*(('1.Inputs'!$D$40)+(1-'1.Inputs'!$D$40)*(1+'1.Inputs'!$D$41))*(1+$G324)^(2-1))-(('1.Inputs'!$D$37*12*IF(2=1,'1.Inputs'!$D$38,IF(2=2,'1.Inputs'!$D$39,$E324)))/(1-'1.Inputs'!$D$42)*$D324*(1+$G324)^(2-1))-('1.Inputs'!$D$37*12*IF(2=1,'1.Inputs'!$D$38,IF(2=2,'1.Inputs'!$D$39,$E324)))*'1.Inputs'!$D$43*(1+$G324)^(2-1)-'1.Inputs'!$D$44*(1+$G324)^(2-1)-('1.Inputs'!$D$20/'1.Inputs'!$D$27+'1.Inputs'!$D$23/'1.Inputs'!$D$28))))*'1.Inputs'!$D$53</f>
        <v>-101329210.37865055</v>
      </c>
      <c r="AE324" s="36">
        <f ca="1">U324-AE$13-AE$14+MIN(AE$13,MAX(0,((('1.Inputs'!$D$37*12*IF(3=1,'1.Inputs'!$D$38,IF(3=2,'1.Inputs'!$D$39,$E324)))*$F324*(('1.Inputs'!$D$40)+(1-'1.Inputs'!$D$40)*(1+'1.Inputs'!$D$41))*(1+$G324)^(3-1))-(('1.Inputs'!$D$37*12*IF(3=1,'1.Inputs'!$D$38,IF(3=2,'1.Inputs'!$D$39,$E324)))/(1-'1.Inputs'!$D$42)*$D324*(1+$G324)^(3-1))-('1.Inputs'!$D$37*12*IF(3=1,'1.Inputs'!$D$38,IF(3=2,'1.Inputs'!$D$39,$E324)))*'1.Inputs'!$D$43*(1+$G324)^(3-1)-'1.Inputs'!$D$44*(1+$G324)^(3-1)-('1.Inputs'!$D$20/'1.Inputs'!$D$27+'1.Inputs'!$D$23/'1.Inputs'!$D$28))))*'1.Inputs'!$D$53</f>
        <v>-79570092.9351722</v>
      </c>
      <c r="AF324" s="36">
        <f ca="1">V324-AF$13-AF$14+MIN(AF$13,MAX(0,((('1.Inputs'!$D$37*12*IF(4=1,'1.Inputs'!$D$38,IF(4=2,'1.Inputs'!$D$39,$E324)))*$F324*(('1.Inputs'!$D$40)+(1-'1.Inputs'!$D$40)*(1+'1.Inputs'!$D$41))*(1+$G324)^(4-1))-(('1.Inputs'!$D$37*12*IF(4=1,'1.Inputs'!$D$38,IF(4=2,'1.Inputs'!$D$39,$E324)))/(1-'1.Inputs'!$D$42)*$D324*(1+$G324)^(4-1))-('1.Inputs'!$D$37*12*IF(4=1,'1.Inputs'!$D$38,IF(4=2,'1.Inputs'!$D$39,$E324)))*'1.Inputs'!$D$43*(1+$G324)^(4-1)-'1.Inputs'!$D$44*(1+$G324)^(4-1)-('1.Inputs'!$D$20/'1.Inputs'!$D$27+'1.Inputs'!$D$23/'1.Inputs'!$D$28))))*'1.Inputs'!$D$53</f>
        <v>195176594.13021064</v>
      </c>
      <c r="AG324" s="36">
        <f ca="1">W324-AG$13-AG$14+MIN(AG$13,MAX(0,((('1.Inputs'!$D$37*12*IF(5=1,'1.Inputs'!$D$38,IF(5=2,'1.Inputs'!$D$39,$E324)))*$F324*(('1.Inputs'!$D$40)+(1-'1.Inputs'!$D$40)*(1+'1.Inputs'!$D$41))*(1+$G324)^(5-1))-(('1.Inputs'!$D$37*12*IF(5=1,'1.Inputs'!$D$38,IF(5=2,'1.Inputs'!$D$39,$E324)))/(1-'1.Inputs'!$D$42)*$D324*(1+$G324)^(5-1))-('1.Inputs'!$D$37*12*IF(5=1,'1.Inputs'!$D$38,IF(5=2,'1.Inputs'!$D$39,$E324)))*'1.Inputs'!$D$43*(1+$G324)^(5-1)-'1.Inputs'!$D$44*(1+$G324)^(5-1)-('1.Inputs'!$D$20/'1.Inputs'!$D$27+'1.Inputs'!$D$23/'1.Inputs'!$D$28))))*'1.Inputs'!$D$53</f>
        <v>245228879.91027939</v>
      </c>
      <c r="AH324" s="36">
        <f ca="1">X324-AH$13-AH$14+MIN(AH$13,MAX(0,((('1.Inputs'!$D$37*12*IF(6=1,'1.Inputs'!$D$38,IF(6=2,'1.Inputs'!$D$39,$E324)))*$F324*(('1.Inputs'!$D$40)+(1-'1.Inputs'!$D$40)*(1+'1.Inputs'!$D$41))*(1+$G324)^(6-1))-(('1.Inputs'!$D$37*12*IF(6=1,'1.Inputs'!$D$38,IF(6=2,'1.Inputs'!$D$39,$E324)))/(1-'1.Inputs'!$D$42)*$D324*(1+$G324)^(6-1))-('1.Inputs'!$D$37*12*IF(6=1,'1.Inputs'!$D$38,IF(6=2,'1.Inputs'!$D$39,$E324)))*'1.Inputs'!$D$43*(1+$G324)^(6-1)-'1.Inputs'!$D$44*(1+$G324)^(6-1)-('1.Inputs'!$D$20/'1.Inputs'!$D$27+'1.Inputs'!$D$23/'1.Inputs'!$D$28))))*'1.Inputs'!$D$53</f>
        <v>297305060.86764026</v>
      </c>
      <c r="AI324" s="36">
        <f ca="1">Y324-AI$13-AI$14+MIN(AI$13,MAX(0,((('1.Inputs'!$D$37*12*IF(7=1,'1.Inputs'!$D$38,IF(7=2,'1.Inputs'!$D$39,$E324)))*$F324*(('1.Inputs'!$D$40)+(1-'1.Inputs'!$D$40)*(1+'1.Inputs'!$D$41))*(1+$G324)^(7-1))-(('1.Inputs'!$D$37*12*IF(7=1,'1.Inputs'!$D$38,IF(7=2,'1.Inputs'!$D$39,$E324)))/(1-'1.Inputs'!$D$42)*$D324*(1+$G324)^(7-1))-('1.Inputs'!$D$37*12*IF(7=1,'1.Inputs'!$D$38,IF(7=2,'1.Inputs'!$D$39,$E324)))*'1.Inputs'!$D$43*(1+$G324)^(7-1)-'1.Inputs'!$D$44*(1+$G324)^(7-1)-('1.Inputs'!$D$20/'1.Inputs'!$D$27+'1.Inputs'!$D$23/'1.Inputs'!$D$28))))*'1.Inputs'!$D$53</f>
        <v>351537851.93753326</v>
      </c>
      <c r="AJ324" s="36">
        <f ca="1">Z324-AJ$13-AJ$14+MIN(AJ$13,MAX(0,((('1.Inputs'!$D$37*12*IF(8=1,'1.Inputs'!$D$38,IF(8=2,'1.Inputs'!$D$39,$E324)))*$F324*(('1.Inputs'!$D$40)+(1-'1.Inputs'!$D$40)*(1+'1.Inputs'!$D$41))*(1+$G324)^(8-1))-(('1.Inputs'!$D$37*12*IF(8=1,'1.Inputs'!$D$38,IF(8=2,'1.Inputs'!$D$39,$E324)))/(1-'1.Inputs'!$D$42)*$D324*(1+$G324)^(8-1))-('1.Inputs'!$D$37*12*IF(8=1,'1.Inputs'!$D$38,IF(8=2,'1.Inputs'!$D$39,$E324)))*'1.Inputs'!$D$43*(1+$G324)^(8-1)-'1.Inputs'!$D$44*(1+$G324)^(8-1)-('1.Inputs'!$D$20/'1.Inputs'!$D$27+'1.Inputs'!$D$23/'1.Inputs'!$D$28))))*'1.Inputs'!$D$53</f>
        <v>654068670.70652604</v>
      </c>
      <c r="AK324" s="36">
        <f ca="1">AA324-AK$13-AK$14+MIN(AK$13,MAX(0,((('1.Inputs'!$D$37*12*IF(9=1,'1.Inputs'!$D$38,IF(9=2,'1.Inputs'!$D$39,$E324)))*$F324*(('1.Inputs'!$D$40)+(1-'1.Inputs'!$D$40)*(1+'1.Inputs'!$D$41))*(1+$G324)^(9-1))-(('1.Inputs'!$D$37*12*IF(9=1,'1.Inputs'!$D$38,IF(9=2,'1.Inputs'!$D$39,$E324)))/(1-'1.Inputs'!$D$42)*$D324*(1+$G324)^(9-1))-('1.Inputs'!$D$37*12*IF(9=1,'1.Inputs'!$D$38,IF(9=2,'1.Inputs'!$D$39,$E324)))*'1.Inputs'!$D$43*(1+$G324)^(9-1)-'1.Inputs'!$D$44*(1+$G324)^(9-1)-('1.Inputs'!$D$20/'1.Inputs'!$D$27+'1.Inputs'!$D$23/'1.Inputs'!$D$28))))*'1.Inputs'!$D$53</f>
        <v>693860208.08030093</v>
      </c>
      <c r="AL324" s="36">
        <f ca="1">AB324-AL$13-AL$14+MIN(AL$13,MAX(0,((('1.Inputs'!$D$37*12*IF(10=1,'1.Inputs'!$D$38,IF(10=2,'1.Inputs'!$D$39,$E324)))*$F324*(('1.Inputs'!$D$40)+(1-'1.Inputs'!$D$40)*(1+'1.Inputs'!$D$41))*(1+$G324)^(10-1))-(('1.Inputs'!$D$37*12*IF(10=1,'1.Inputs'!$D$38,IF(10=2,'1.Inputs'!$D$39,$E324)))/(1-'1.Inputs'!$D$42)*$D324*(1+$G324)^(10-1))-('1.Inputs'!$D$37*12*IF(10=1,'1.Inputs'!$D$38,IF(10=2,'1.Inputs'!$D$39,$E324)))*'1.Inputs'!$D$43*(1+$G324)^(10-1)-'1.Inputs'!$D$44*(1+$G324)^(10-1)-('1.Inputs'!$D$20/'1.Inputs'!$D$27+'1.Inputs'!$D$23/'1.Inputs'!$D$28))))*'1.Inputs'!$D$53+'1.Inputs'!$D$35</f>
        <v>4376848614.661869</v>
      </c>
      <c r="AM324" s="48">
        <f ca="1">R324+NPV('1.Inputs'!$D$55,S324:AB324)</f>
        <v>445790221.30918789</v>
      </c>
      <c r="AN324" s="48">
        <f ca="1">-('1.Inputs'!$D$24*(1-'1.Inputs'!$D$31)+'1.Inputs'!$D$35)+NPV('1.Inputs'!$D$54,AC324:AL324)</f>
        <v>-832261237.61943698</v>
      </c>
      <c r="AO324" s="36">
        <f t="shared" ca="1" si="37"/>
        <v>-4.4851712851062331</v>
      </c>
      <c r="AP324" s="36">
        <f t="shared" ca="1" si="38"/>
        <v>0.66659021103868854</v>
      </c>
      <c r="AQ324" s="36">
        <f ca="1">'1.Inputs'!$D$35+MIN(SUM($AC324:AC324),SUM($AC324:AD324),SUM($AC324:AE324),SUM($AC324:AF324),SUM($AC324:AG324),SUM($AC324:AH324),SUM($AC324:AI324),SUM($AC324:AJ324),SUM($AC324:AK324),SUM($AC324:AL324))</f>
        <v>-190510584.99550271</v>
      </c>
      <c r="AR324" s="36">
        <f ca="1">IF(AP324&lt;'1.Inputs'!$D$57,1,0)</f>
        <v>1</v>
      </c>
      <c r="AS324" s="36">
        <f t="shared" ca="1" si="39"/>
        <v>1</v>
      </c>
    </row>
    <row r="325" spans="2:45" ht="15" customHeight="1" x14ac:dyDescent="0.25">
      <c r="B325" s="36">
        <v>310</v>
      </c>
      <c r="C325" s="36">
        <f t="shared" ca="1" si="32"/>
        <v>0.29379191113069647</v>
      </c>
      <c r="D325" s="36">
        <f t="shared" ca="1" si="33"/>
        <v>18081.72896159875</v>
      </c>
      <c r="E325" s="47">
        <f t="shared" ca="1" si="34"/>
        <v>0.79846386681068837</v>
      </c>
      <c r="F325" s="36">
        <f t="shared" ca="1" si="35"/>
        <v>27928.425014596429</v>
      </c>
      <c r="G325" s="36">
        <f t="shared" ca="1" si="36"/>
        <v>4.1839356982319227E-2</v>
      </c>
      <c r="H325" s="36">
        <f ca="1">((('1.Inputs'!$D$37*12*IF(1=1,'1.Inputs'!$D$38,IF(1=2,'1.Inputs'!$D$39,$E325)))*$F325*(('1.Inputs'!$D$40)+(1-'1.Inputs'!$D$40)*(1+'1.Inputs'!$D$41))*(1+$G325)^(1-1))*'1.Inputs'!$D$47+(('1.Inputs'!$D$37*12*IF(1=1,'1.Inputs'!$D$38,IF(1=2,'1.Inputs'!$D$39,$E325)))/(1-'1.Inputs'!$D$42)*$D325*(1+$G325)^(1-1))*('1.Inputs'!$D$48-'1.Inputs'!$D$49))/'1.Inputs'!$D$51</f>
        <v>744229692.71913624</v>
      </c>
      <c r="I325" s="36">
        <f ca="1">((('1.Inputs'!$D$37*12*IF(2=1,'1.Inputs'!$D$38,IF(2=2,'1.Inputs'!$D$39,$E325)))*$F325*(('1.Inputs'!$D$40)+(1-'1.Inputs'!$D$40)*(1+'1.Inputs'!$D$41))*(1+$G325)^(2-1))*'1.Inputs'!$D$47+(('1.Inputs'!$D$37*12*IF(2=1,'1.Inputs'!$D$38,IF(2=2,'1.Inputs'!$D$39,$E325)))/(1-'1.Inputs'!$D$42)*$D325*(1+$G325)^(2-1))*('1.Inputs'!$D$48-'1.Inputs'!$D$49))/'1.Inputs'!$D$51</f>
        <v>1085514898.3135157</v>
      </c>
      <c r="J325" s="36">
        <f ca="1">((('1.Inputs'!$D$37*12*IF(3=1,'1.Inputs'!$D$38,IF(3=2,'1.Inputs'!$D$39,$E325)))*$F325*(('1.Inputs'!$D$40)+(1-'1.Inputs'!$D$40)*(1+'1.Inputs'!$D$41))*(1+$G325)^(3-1))*'1.Inputs'!$D$47+(('1.Inputs'!$D$37*12*IF(3=1,'1.Inputs'!$D$38,IF(3=2,'1.Inputs'!$D$39,$E325)))/(1-'1.Inputs'!$D$42)*$D325*(1+$G325)^(3-1))*('1.Inputs'!$D$48-'1.Inputs'!$D$49))/'1.Inputs'!$D$51</f>
        <v>1290012075.0317409</v>
      </c>
      <c r="K325" s="36">
        <f ca="1">((('1.Inputs'!$D$37*12*IF(4=1,'1.Inputs'!$D$38,IF(4=2,'1.Inputs'!$D$39,$E325)))*$F325*(('1.Inputs'!$D$40)+(1-'1.Inputs'!$D$40)*(1+'1.Inputs'!$D$41))*(1+$G325)^(4-1))*'1.Inputs'!$D$47+(('1.Inputs'!$D$37*12*IF(4=1,'1.Inputs'!$D$38,IF(4=2,'1.Inputs'!$D$39,$E325)))/(1-'1.Inputs'!$D$42)*$D325*(1+$G325)^(4-1))*('1.Inputs'!$D$48-'1.Inputs'!$D$49))/'1.Inputs'!$D$51</f>
        <v>1343985350.7504964</v>
      </c>
      <c r="L325" s="36">
        <f ca="1">((('1.Inputs'!$D$37*12*IF(5=1,'1.Inputs'!$D$38,IF(5=2,'1.Inputs'!$D$39,$E325)))*$F325*(('1.Inputs'!$D$40)+(1-'1.Inputs'!$D$40)*(1+'1.Inputs'!$D$41))*(1+$G325)^(5-1))*'1.Inputs'!$D$47+(('1.Inputs'!$D$37*12*IF(5=1,'1.Inputs'!$D$38,IF(5=2,'1.Inputs'!$D$39,$E325)))/(1-'1.Inputs'!$D$42)*$D325*(1+$G325)^(5-1))*('1.Inputs'!$D$48-'1.Inputs'!$D$49))/'1.Inputs'!$D$51</f>
        <v>1400216833.619554</v>
      </c>
      <c r="M325" s="36">
        <f ca="1">((('1.Inputs'!$D$37*12*IF(6=1,'1.Inputs'!$D$38,IF(6=2,'1.Inputs'!$D$39,$E325)))*$F325*(('1.Inputs'!$D$40)+(1-'1.Inputs'!$D$40)*(1+'1.Inputs'!$D$41))*(1+$G325)^(6-1))*'1.Inputs'!$D$47+(('1.Inputs'!$D$37*12*IF(6=1,'1.Inputs'!$D$38,IF(6=2,'1.Inputs'!$D$39,$E325)))/(1-'1.Inputs'!$D$42)*$D325*(1+$G325)^(6-1))*('1.Inputs'!$D$48-'1.Inputs'!$D$49))/'1.Inputs'!$D$51</f>
        <v>1458801005.5740154</v>
      </c>
      <c r="N325" s="36">
        <f ca="1">((('1.Inputs'!$D$37*12*IF(7=1,'1.Inputs'!$D$38,IF(7=2,'1.Inputs'!$D$39,$E325)))*$F325*(('1.Inputs'!$D$40)+(1-'1.Inputs'!$D$40)*(1+'1.Inputs'!$D$41))*(1+$G325)^(7-1))*'1.Inputs'!$D$47+(('1.Inputs'!$D$37*12*IF(7=1,'1.Inputs'!$D$38,IF(7=2,'1.Inputs'!$D$39,$E325)))/(1-'1.Inputs'!$D$42)*$D325*(1+$G325)^(7-1))*('1.Inputs'!$D$48-'1.Inputs'!$D$49))/'1.Inputs'!$D$51</f>
        <v>1519836301.6123929</v>
      </c>
      <c r="O325" s="36">
        <f ca="1">((('1.Inputs'!$D$37*12*IF(8=1,'1.Inputs'!$D$38,IF(8=2,'1.Inputs'!$D$39,$E325)))*$F325*(('1.Inputs'!$D$40)+(1-'1.Inputs'!$D$40)*(1+'1.Inputs'!$D$41))*(1+$G325)^(8-1))*'1.Inputs'!$D$47+(('1.Inputs'!$D$37*12*IF(8=1,'1.Inputs'!$D$38,IF(8=2,'1.Inputs'!$D$39,$E325)))/(1-'1.Inputs'!$D$42)*$D325*(1+$G325)^(8-1))*('1.Inputs'!$D$48-'1.Inputs'!$D$49))/'1.Inputs'!$D$51</f>
        <v>1583425275.1902411</v>
      </c>
      <c r="P325" s="36">
        <f ca="1">((('1.Inputs'!$D$37*12*IF(9=1,'1.Inputs'!$D$38,IF(9=2,'1.Inputs'!$D$39,$E325)))*$F325*(('1.Inputs'!$D$40)+(1-'1.Inputs'!$D$40)*(1+'1.Inputs'!$D$41))*(1+$G325)^(9-1))*'1.Inputs'!$D$47+(('1.Inputs'!$D$37*12*IF(9=1,'1.Inputs'!$D$38,IF(9=2,'1.Inputs'!$D$39,$E325)))/(1-'1.Inputs'!$D$42)*$D325*(1+$G325)^(9-1))*('1.Inputs'!$D$48-'1.Inputs'!$D$49))/'1.Inputs'!$D$51</f>
        <v>1649674770.5337532</v>
      </c>
      <c r="Q325" s="36">
        <f ca="1">((('1.Inputs'!$D$37*12*IF(10=1,'1.Inputs'!$D$38,IF(10=2,'1.Inputs'!$D$39,$E325)))*$F325*(('1.Inputs'!$D$40)+(1-'1.Inputs'!$D$40)*(1+'1.Inputs'!$D$41))*(1+$G325)^(10-1))*'1.Inputs'!$D$47+(('1.Inputs'!$D$37*12*IF(10=1,'1.Inputs'!$D$38,IF(10=2,'1.Inputs'!$D$39,$E325)))/(1-'1.Inputs'!$D$42)*$D325*(1+$G325)^(10-1))*('1.Inputs'!$D$48-'1.Inputs'!$D$49))/'1.Inputs'!$D$51</f>
        <v>1718696102.1628404</v>
      </c>
      <c r="R325" s="36">
        <f>-'1.Inputs'!$D$24</f>
        <v>-2050000000</v>
      </c>
      <c r="S325" s="36">
        <f ca="1">((('1.Inputs'!$D$37*12*IF(1=1,'1.Inputs'!$D$38,IF(1=2,'1.Inputs'!$D$39,$E325)))*$F325*(('1.Inputs'!$D$40)+(1-'1.Inputs'!$D$40)*(1+'1.Inputs'!$D$41))*(1+$G325)^(1-1))-(('1.Inputs'!$D$37*12*IF(1=1,'1.Inputs'!$D$38,IF(1=2,'1.Inputs'!$D$39,$E325)))/(1-'1.Inputs'!$D$42)*$D325*(1+$G325)^(1-1))-('1.Inputs'!$D$37*12*IF(1=1,'1.Inputs'!$D$38,IF(1=2,'1.Inputs'!$D$39,$E325)))*'1.Inputs'!$D$43*(1+$G325)^(1-1)-'1.Inputs'!$D$44*(1+$G325)^(1-1)-('1.Inputs'!$D$20/'1.Inputs'!$D$27+'1.Inputs'!$D$23/'1.Inputs'!$D$28))-MAX(0,((('1.Inputs'!$D$37*12*IF(1=1,'1.Inputs'!$D$38,IF(1=2,'1.Inputs'!$D$39,$E325)))*$F325*(('1.Inputs'!$D$40)+(1-'1.Inputs'!$D$40)*(1+'1.Inputs'!$D$41))*(1+$G325)^(1-1))-(('1.Inputs'!$D$37*12*IF(1=1,'1.Inputs'!$D$38,IF(1=2,'1.Inputs'!$D$39,$E325)))/(1-'1.Inputs'!$D$42)*$D325*(1+$G325)^(1-1))-('1.Inputs'!$D$37*12*IF(1=1,'1.Inputs'!$D$38,IF(1=2,'1.Inputs'!$D$39,$E325)))*'1.Inputs'!$D$43*(1+$G325)^(1-1)-'1.Inputs'!$D$44*(1+$G325)^(1-1)-('1.Inputs'!$D$20/'1.Inputs'!$D$27+'1.Inputs'!$D$23/'1.Inputs'!$D$28)))*'1.Inputs'!$D$53+('1.Inputs'!$D$20/'1.Inputs'!$D$27+'1.Inputs'!$D$23/'1.Inputs'!$D$28)-H325</f>
        <v>-630484883.03823662</v>
      </c>
      <c r="T325" s="36">
        <f ca="1">((('1.Inputs'!$D$37*12*IF(2=1,'1.Inputs'!$D$38,IF(2=2,'1.Inputs'!$D$39,$E325)))*$F325*(('1.Inputs'!$D$40)+(1-'1.Inputs'!$D$40)*(1+'1.Inputs'!$D$41))*(1+$G325)^(2-1))-(('1.Inputs'!$D$37*12*IF(2=1,'1.Inputs'!$D$38,IF(2=2,'1.Inputs'!$D$39,$E325)))/(1-'1.Inputs'!$D$42)*$D325*(1+$G325)^(2-1))-('1.Inputs'!$D$37*12*IF(2=1,'1.Inputs'!$D$38,IF(2=2,'1.Inputs'!$D$39,$E325)))*'1.Inputs'!$D$43*(1+$G325)^(2-1)-'1.Inputs'!$D$44*(1+$G325)^(2-1)-('1.Inputs'!$D$20/'1.Inputs'!$D$27+'1.Inputs'!$D$23/'1.Inputs'!$D$28))-MAX(0,((('1.Inputs'!$D$37*12*IF(2=1,'1.Inputs'!$D$38,IF(2=2,'1.Inputs'!$D$39,$E325)))*$F325*(('1.Inputs'!$D$40)+(1-'1.Inputs'!$D$40)*(1+'1.Inputs'!$D$41))*(1+$G325)^(2-1))-(('1.Inputs'!$D$37*12*IF(2=1,'1.Inputs'!$D$38,IF(2=2,'1.Inputs'!$D$39,$E325)))/(1-'1.Inputs'!$D$42)*$D325*(1+$G325)^(2-1))-('1.Inputs'!$D$37*12*IF(2=1,'1.Inputs'!$D$38,IF(2=2,'1.Inputs'!$D$39,$E325)))*'1.Inputs'!$D$43*(1+$G325)^(2-1)-'1.Inputs'!$D$44*(1+$G325)^(2-1)-('1.Inputs'!$D$20/'1.Inputs'!$D$27+'1.Inputs'!$D$23/'1.Inputs'!$D$28)))*'1.Inputs'!$D$53+('1.Inputs'!$D$20/'1.Inputs'!$D$27+'1.Inputs'!$D$23/'1.Inputs'!$D$28)-(I325-H325)</f>
        <v>57593679.573485851</v>
      </c>
      <c r="U325" s="36">
        <f ca="1">((('1.Inputs'!$D$37*12*IF(3=1,'1.Inputs'!$D$38,IF(3=2,'1.Inputs'!$D$39,$E325)))*$F325*(('1.Inputs'!$D$40)+(1-'1.Inputs'!$D$40)*(1+'1.Inputs'!$D$41))*(1+$G325)^(3-1))-(('1.Inputs'!$D$37*12*IF(3=1,'1.Inputs'!$D$38,IF(3=2,'1.Inputs'!$D$39,$E325)))/(1-'1.Inputs'!$D$42)*$D325*(1+$G325)^(3-1))-('1.Inputs'!$D$37*12*IF(3=1,'1.Inputs'!$D$38,IF(3=2,'1.Inputs'!$D$39,$E325)))*'1.Inputs'!$D$43*(1+$G325)^(3-1)-'1.Inputs'!$D$44*(1+$G325)^(3-1)-('1.Inputs'!$D$20/'1.Inputs'!$D$27+'1.Inputs'!$D$23/'1.Inputs'!$D$28))-MAX(0,((('1.Inputs'!$D$37*12*IF(3=1,'1.Inputs'!$D$38,IF(3=2,'1.Inputs'!$D$39,$E325)))*$F325*(('1.Inputs'!$D$40)+(1-'1.Inputs'!$D$40)*(1+'1.Inputs'!$D$41))*(1+$G325)^(3-1))-(('1.Inputs'!$D$37*12*IF(3=1,'1.Inputs'!$D$38,IF(3=2,'1.Inputs'!$D$39,$E325)))/(1-'1.Inputs'!$D$42)*$D325*(1+$G325)^(3-1))-('1.Inputs'!$D$37*12*IF(3=1,'1.Inputs'!$D$38,IF(3=2,'1.Inputs'!$D$39,$E325)))*'1.Inputs'!$D$43*(1+$G325)^(3-1)-'1.Inputs'!$D$44*(1+$G325)^(3-1)-('1.Inputs'!$D$20/'1.Inputs'!$D$27+'1.Inputs'!$D$23/'1.Inputs'!$D$28)))*'1.Inputs'!$D$53+('1.Inputs'!$D$20/'1.Inputs'!$D$27+'1.Inputs'!$D$23/'1.Inputs'!$D$28)-(J325-I325)</f>
        <v>349941543.30768287</v>
      </c>
      <c r="V325" s="36">
        <f ca="1">((('1.Inputs'!$D$37*12*IF(4=1,'1.Inputs'!$D$38,IF(4=2,'1.Inputs'!$D$39,$E325)))*$F325*(('1.Inputs'!$D$40)+(1-'1.Inputs'!$D$40)*(1+'1.Inputs'!$D$41))*(1+$G325)^(4-1))-(('1.Inputs'!$D$37*12*IF(4=1,'1.Inputs'!$D$38,IF(4=2,'1.Inputs'!$D$39,$E325)))/(1-'1.Inputs'!$D$42)*$D325*(1+$G325)^(4-1))-('1.Inputs'!$D$37*12*IF(4=1,'1.Inputs'!$D$38,IF(4=2,'1.Inputs'!$D$39,$E325)))*'1.Inputs'!$D$43*(1+$G325)^(4-1)-'1.Inputs'!$D$44*(1+$G325)^(4-1)-('1.Inputs'!$D$20/'1.Inputs'!$D$27+'1.Inputs'!$D$23/'1.Inputs'!$D$28))-MAX(0,((('1.Inputs'!$D$37*12*IF(4=1,'1.Inputs'!$D$38,IF(4=2,'1.Inputs'!$D$39,$E325)))*$F325*(('1.Inputs'!$D$40)+(1-'1.Inputs'!$D$40)*(1+'1.Inputs'!$D$41))*(1+$G325)^(4-1))-(('1.Inputs'!$D$37*12*IF(4=1,'1.Inputs'!$D$38,IF(4=2,'1.Inputs'!$D$39,$E325)))/(1-'1.Inputs'!$D$42)*$D325*(1+$G325)^(4-1))-('1.Inputs'!$D$37*12*IF(4=1,'1.Inputs'!$D$38,IF(4=2,'1.Inputs'!$D$39,$E325)))*'1.Inputs'!$D$43*(1+$G325)^(4-1)-'1.Inputs'!$D$44*(1+$G325)^(4-1)-('1.Inputs'!$D$20/'1.Inputs'!$D$27+'1.Inputs'!$D$23/'1.Inputs'!$D$28)))*'1.Inputs'!$D$53+('1.Inputs'!$D$20/'1.Inputs'!$D$27+'1.Inputs'!$D$23/'1.Inputs'!$D$28)-(K325-J325)</f>
        <v>521685894.22172248</v>
      </c>
      <c r="W325" s="36">
        <f ca="1">((('1.Inputs'!$D$37*12*IF(5=1,'1.Inputs'!$D$38,IF(5=2,'1.Inputs'!$D$39,$E325)))*$F325*(('1.Inputs'!$D$40)+(1-'1.Inputs'!$D$40)*(1+'1.Inputs'!$D$41))*(1+$G325)^(5-1))-(('1.Inputs'!$D$37*12*IF(5=1,'1.Inputs'!$D$38,IF(5=2,'1.Inputs'!$D$39,$E325)))/(1-'1.Inputs'!$D$42)*$D325*(1+$G325)^(5-1))-('1.Inputs'!$D$37*12*IF(5=1,'1.Inputs'!$D$38,IF(5=2,'1.Inputs'!$D$39,$E325)))*'1.Inputs'!$D$43*(1+$G325)^(5-1)-'1.Inputs'!$D$44*(1+$G325)^(5-1)-('1.Inputs'!$D$20/'1.Inputs'!$D$27+'1.Inputs'!$D$23/'1.Inputs'!$D$28))-MAX(0,((('1.Inputs'!$D$37*12*IF(5=1,'1.Inputs'!$D$38,IF(5=2,'1.Inputs'!$D$39,$E325)))*$F325*(('1.Inputs'!$D$40)+(1-'1.Inputs'!$D$40)*(1+'1.Inputs'!$D$41))*(1+$G325)^(5-1))-(('1.Inputs'!$D$37*12*IF(5=1,'1.Inputs'!$D$38,IF(5=2,'1.Inputs'!$D$39,$E325)))/(1-'1.Inputs'!$D$42)*$D325*(1+$G325)^(5-1))-('1.Inputs'!$D$37*12*IF(5=1,'1.Inputs'!$D$38,IF(5=2,'1.Inputs'!$D$39,$E325)))*'1.Inputs'!$D$43*(1+$G325)^(5-1)-'1.Inputs'!$D$44*(1+$G325)^(5-1)-('1.Inputs'!$D$20/'1.Inputs'!$D$27+'1.Inputs'!$D$23/'1.Inputs'!$D$28)))*'1.Inputs'!$D$53+('1.Inputs'!$D$20/'1.Inputs'!$D$27+'1.Inputs'!$D$23/'1.Inputs'!$D$28)-(L325-K325)</f>
        <v>541535986.9652909</v>
      </c>
      <c r="X325" s="36">
        <f ca="1">((('1.Inputs'!$D$37*12*IF(6=1,'1.Inputs'!$D$38,IF(6=2,'1.Inputs'!$D$39,$E325)))*$F325*(('1.Inputs'!$D$40)+(1-'1.Inputs'!$D$40)*(1+'1.Inputs'!$D$41))*(1+$G325)^(6-1))-(('1.Inputs'!$D$37*12*IF(6=1,'1.Inputs'!$D$38,IF(6=2,'1.Inputs'!$D$39,$E325)))/(1-'1.Inputs'!$D$42)*$D325*(1+$G325)^(6-1))-('1.Inputs'!$D$37*12*IF(6=1,'1.Inputs'!$D$38,IF(6=2,'1.Inputs'!$D$39,$E325)))*'1.Inputs'!$D$43*(1+$G325)^(6-1)-'1.Inputs'!$D$44*(1+$G325)^(6-1)-('1.Inputs'!$D$20/'1.Inputs'!$D$27+'1.Inputs'!$D$23/'1.Inputs'!$D$28))-MAX(0,((('1.Inputs'!$D$37*12*IF(6=1,'1.Inputs'!$D$38,IF(6=2,'1.Inputs'!$D$39,$E325)))*$F325*(('1.Inputs'!$D$40)+(1-'1.Inputs'!$D$40)*(1+'1.Inputs'!$D$41))*(1+$G325)^(6-1))-(('1.Inputs'!$D$37*12*IF(6=1,'1.Inputs'!$D$38,IF(6=2,'1.Inputs'!$D$39,$E325)))/(1-'1.Inputs'!$D$42)*$D325*(1+$G325)^(6-1))-('1.Inputs'!$D$37*12*IF(6=1,'1.Inputs'!$D$38,IF(6=2,'1.Inputs'!$D$39,$E325)))*'1.Inputs'!$D$43*(1+$G325)^(6-1)-'1.Inputs'!$D$44*(1+$G325)^(6-1)-('1.Inputs'!$D$20/'1.Inputs'!$D$27+'1.Inputs'!$D$23/'1.Inputs'!$D$28)))*'1.Inputs'!$D$53+('1.Inputs'!$D$20/'1.Inputs'!$D$27+'1.Inputs'!$D$23/'1.Inputs'!$D$28)-(M325-L325)</f>
        <v>562216594.82529008</v>
      </c>
      <c r="Y325" s="36">
        <f ca="1">((('1.Inputs'!$D$37*12*IF(7=1,'1.Inputs'!$D$38,IF(7=2,'1.Inputs'!$D$39,$E325)))*$F325*(('1.Inputs'!$D$40)+(1-'1.Inputs'!$D$40)*(1+'1.Inputs'!$D$41))*(1+$G325)^(7-1))-(('1.Inputs'!$D$37*12*IF(7=1,'1.Inputs'!$D$38,IF(7=2,'1.Inputs'!$D$39,$E325)))/(1-'1.Inputs'!$D$42)*$D325*(1+$G325)^(7-1))-('1.Inputs'!$D$37*12*IF(7=1,'1.Inputs'!$D$38,IF(7=2,'1.Inputs'!$D$39,$E325)))*'1.Inputs'!$D$43*(1+$G325)^(7-1)-'1.Inputs'!$D$44*(1+$G325)^(7-1)-('1.Inputs'!$D$20/'1.Inputs'!$D$27+'1.Inputs'!$D$23/'1.Inputs'!$D$28))-MAX(0,((('1.Inputs'!$D$37*12*IF(7=1,'1.Inputs'!$D$38,IF(7=2,'1.Inputs'!$D$39,$E325)))*$F325*(('1.Inputs'!$D$40)+(1-'1.Inputs'!$D$40)*(1+'1.Inputs'!$D$41))*(1+$G325)^(7-1))-(('1.Inputs'!$D$37*12*IF(7=1,'1.Inputs'!$D$38,IF(7=2,'1.Inputs'!$D$39,$E325)))/(1-'1.Inputs'!$D$42)*$D325*(1+$G325)^(7-1))-('1.Inputs'!$D$37*12*IF(7=1,'1.Inputs'!$D$38,IF(7=2,'1.Inputs'!$D$39,$E325)))*'1.Inputs'!$D$43*(1+$G325)^(7-1)-'1.Inputs'!$D$44*(1+$G325)^(7-1)-('1.Inputs'!$D$20/'1.Inputs'!$D$27+'1.Inputs'!$D$23/'1.Inputs'!$D$28)))*'1.Inputs'!$D$53+('1.Inputs'!$D$20/'1.Inputs'!$D$27+'1.Inputs'!$D$23/'1.Inputs'!$D$28)-(N325-M325)</f>
        <v>583762466.02015519</v>
      </c>
      <c r="Z325" s="36">
        <f ca="1">((('1.Inputs'!$D$37*12*IF(8=1,'1.Inputs'!$D$38,IF(8=2,'1.Inputs'!$D$39,$E325)))*$F325*(('1.Inputs'!$D$40)+(1-'1.Inputs'!$D$40)*(1+'1.Inputs'!$D$41))*(1+$G325)^(8-1))-(('1.Inputs'!$D$37*12*IF(8=1,'1.Inputs'!$D$38,IF(8=2,'1.Inputs'!$D$39,$E325)))/(1-'1.Inputs'!$D$42)*$D325*(1+$G325)^(8-1))-('1.Inputs'!$D$37*12*IF(8=1,'1.Inputs'!$D$38,IF(8=2,'1.Inputs'!$D$39,$E325)))*'1.Inputs'!$D$43*(1+$G325)^(8-1)-'1.Inputs'!$D$44*(1+$G325)^(8-1)-('1.Inputs'!$D$20/'1.Inputs'!$D$27+'1.Inputs'!$D$23/'1.Inputs'!$D$28))-MAX(0,((('1.Inputs'!$D$37*12*IF(8=1,'1.Inputs'!$D$38,IF(8=2,'1.Inputs'!$D$39,$E325)))*$F325*(('1.Inputs'!$D$40)+(1-'1.Inputs'!$D$40)*(1+'1.Inputs'!$D$41))*(1+$G325)^(8-1))-(('1.Inputs'!$D$37*12*IF(8=1,'1.Inputs'!$D$38,IF(8=2,'1.Inputs'!$D$39,$E325)))/(1-'1.Inputs'!$D$42)*$D325*(1+$G325)^(8-1))-('1.Inputs'!$D$37*12*IF(8=1,'1.Inputs'!$D$38,IF(8=2,'1.Inputs'!$D$39,$E325)))*'1.Inputs'!$D$43*(1+$G325)^(8-1)-'1.Inputs'!$D$44*(1+$G325)^(8-1)-('1.Inputs'!$D$20/'1.Inputs'!$D$27+'1.Inputs'!$D$23/'1.Inputs'!$D$28)))*'1.Inputs'!$D$53+('1.Inputs'!$D$20/'1.Inputs'!$D$27+'1.Inputs'!$D$23/'1.Inputs'!$D$28)-(O325-N325)</f>
        <v>606209802.61143708</v>
      </c>
      <c r="AA325" s="36">
        <f ca="1">((('1.Inputs'!$D$37*12*IF(9=1,'1.Inputs'!$D$38,IF(9=2,'1.Inputs'!$D$39,$E325)))*$F325*(('1.Inputs'!$D$40)+(1-'1.Inputs'!$D$40)*(1+'1.Inputs'!$D$41))*(1+$G325)^(9-1))-(('1.Inputs'!$D$37*12*IF(9=1,'1.Inputs'!$D$38,IF(9=2,'1.Inputs'!$D$39,$E325)))/(1-'1.Inputs'!$D$42)*$D325*(1+$G325)^(9-1))-('1.Inputs'!$D$37*12*IF(9=1,'1.Inputs'!$D$38,IF(9=2,'1.Inputs'!$D$39,$E325)))*'1.Inputs'!$D$43*(1+$G325)^(9-1)-'1.Inputs'!$D$44*(1+$G325)^(9-1)-('1.Inputs'!$D$20/'1.Inputs'!$D$27+'1.Inputs'!$D$23/'1.Inputs'!$D$28))-MAX(0,((('1.Inputs'!$D$37*12*IF(9=1,'1.Inputs'!$D$38,IF(9=2,'1.Inputs'!$D$39,$E325)))*$F325*(('1.Inputs'!$D$40)+(1-'1.Inputs'!$D$40)*(1+'1.Inputs'!$D$41))*(1+$G325)^(9-1))-(('1.Inputs'!$D$37*12*IF(9=1,'1.Inputs'!$D$38,IF(9=2,'1.Inputs'!$D$39,$E325)))/(1-'1.Inputs'!$D$42)*$D325*(1+$G325)^(9-1))-('1.Inputs'!$D$37*12*IF(9=1,'1.Inputs'!$D$38,IF(9=2,'1.Inputs'!$D$39,$E325)))*'1.Inputs'!$D$43*(1+$G325)^(9-1)-'1.Inputs'!$D$44*(1+$G325)^(9-1)-('1.Inputs'!$D$20/'1.Inputs'!$D$27+'1.Inputs'!$D$23/'1.Inputs'!$D$28)))*'1.Inputs'!$D$53+('1.Inputs'!$D$20/'1.Inputs'!$D$27+'1.Inputs'!$D$23/'1.Inputs'!$D$28)-(P325-O325)</f>
        <v>629596321.33166265</v>
      </c>
      <c r="AB325" s="36">
        <f ca="1">((('1.Inputs'!$D$37*12*IF(10=1,'1.Inputs'!$D$38,IF(10=2,'1.Inputs'!$D$39,$E325)))*$F325*(('1.Inputs'!$D$40)+(1-'1.Inputs'!$D$40)*(1+'1.Inputs'!$D$41))*(1+$G325)^(10-1))-(('1.Inputs'!$D$37*12*IF(10=1,'1.Inputs'!$D$38,IF(10=2,'1.Inputs'!$D$39,$E325)))/(1-'1.Inputs'!$D$42)*$D325*(1+$G325)^(10-1))-('1.Inputs'!$D$37*12*IF(10=1,'1.Inputs'!$D$38,IF(10=2,'1.Inputs'!$D$39,$E325)))*'1.Inputs'!$D$43*(1+$G325)^(10-1)-'1.Inputs'!$D$44*(1+$G325)^(10-1)-('1.Inputs'!$D$20/'1.Inputs'!$D$27+'1.Inputs'!$D$23/'1.Inputs'!$D$28))-MAX(0,((('1.Inputs'!$D$37*12*IF(10=1,'1.Inputs'!$D$38,IF(10=2,'1.Inputs'!$D$39,$E325)))*$F325*(('1.Inputs'!$D$40)+(1-'1.Inputs'!$D$40)*(1+'1.Inputs'!$D$41))*(1+$G325)^(10-1))-(('1.Inputs'!$D$37*12*IF(10=1,'1.Inputs'!$D$38,IF(10=2,'1.Inputs'!$D$39,$E325)))/(1-'1.Inputs'!$D$42)*$D325*(1+$G325)^(10-1))-('1.Inputs'!$D$37*12*IF(10=1,'1.Inputs'!$D$38,IF(10=2,'1.Inputs'!$D$39,$E325)))*'1.Inputs'!$D$43*(1+$G325)^(10-1)-'1.Inputs'!$D$44*(1+$G325)^(10-1)-('1.Inputs'!$D$20/'1.Inputs'!$D$27+'1.Inputs'!$D$23/'1.Inputs'!$D$28)))*'1.Inputs'!$D$53+('1.Inputs'!$D$20/'1.Inputs'!$D$27+'1.Inputs'!$D$23/'1.Inputs'!$D$28)-(Q325-P325)+(('1.Inputs'!$D$20+'1.Inputs'!$D$23-('1.Inputs'!$D$20/'1.Inputs'!$D$27+'1.Inputs'!$D$23/'1.Inputs'!$D$28)*'1.Inputs'!$D$10)*'1.Inputs'!$D$60+'1.Inputs'!$D$19*'1.Inputs'!$D$59+Q325)</f>
        <v>3072657419.1200399</v>
      </c>
      <c r="AC325" s="36">
        <f ca="1">S325-AC$13-AC$14+MIN(AC$13,MAX(0,((('1.Inputs'!$D$37*12*IF(1=1,'1.Inputs'!$D$38,IF(1=2,'1.Inputs'!$D$39,$E325)))*$F325*(('1.Inputs'!$D$40)+(1-'1.Inputs'!$D$40)*(1+'1.Inputs'!$D$41))*(1+$G325)^(1-1))-(('1.Inputs'!$D$37*12*IF(1=1,'1.Inputs'!$D$38,IF(1=2,'1.Inputs'!$D$39,$E325)))/(1-'1.Inputs'!$D$42)*$D325*(1+$G325)^(1-1))-('1.Inputs'!$D$37*12*IF(1=1,'1.Inputs'!$D$38,IF(1=2,'1.Inputs'!$D$39,$E325)))*'1.Inputs'!$D$43*(1+$G325)^(1-1)-'1.Inputs'!$D$44*(1+$G325)^(1-1)-('1.Inputs'!$D$20/'1.Inputs'!$D$27+'1.Inputs'!$D$23/'1.Inputs'!$D$28))))*'1.Inputs'!$D$53</f>
        <v>-778084883.03823662</v>
      </c>
      <c r="AD325" s="36">
        <f ca="1">T325-AD$13-AD$14+MIN(AD$13,MAX(0,((('1.Inputs'!$D$37*12*IF(2=1,'1.Inputs'!$D$38,IF(2=2,'1.Inputs'!$D$39,$E325)))*$F325*(('1.Inputs'!$D$40)+(1-'1.Inputs'!$D$40)*(1+'1.Inputs'!$D$41))*(1+$G325)^(2-1))-(('1.Inputs'!$D$37*12*IF(2=1,'1.Inputs'!$D$38,IF(2=2,'1.Inputs'!$D$39,$E325)))/(1-'1.Inputs'!$D$42)*$D325*(1+$G325)^(2-1))-('1.Inputs'!$D$37*12*IF(2=1,'1.Inputs'!$D$38,IF(2=2,'1.Inputs'!$D$39,$E325)))*'1.Inputs'!$D$43*(1+$G325)^(2-1)-'1.Inputs'!$D$44*(1+$G325)^(2-1)-('1.Inputs'!$D$20/'1.Inputs'!$D$27+'1.Inputs'!$D$23/'1.Inputs'!$D$28))))*'1.Inputs'!$D$53</f>
        <v>-38346320.426514149</v>
      </c>
      <c r="AE325" s="36">
        <f ca="1">U325-AE$13-AE$14+MIN(AE$13,MAX(0,((('1.Inputs'!$D$37*12*IF(3=1,'1.Inputs'!$D$38,IF(3=2,'1.Inputs'!$D$39,$E325)))*$F325*(('1.Inputs'!$D$40)+(1-'1.Inputs'!$D$40)*(1+'1.Inputs'!$D$41))*(1+$G325)^(3-1))-(('1.Inputs'!$D$37*12*IF(3=1,'1.Inputs'!$D$38,IF(3=2,'1.Inputs'!$D$39,$E325)))/(1-'1.Inputs'!$D$42)*$D325*(1+$G325)^(3-1))-('1.Inputs'!$D$37*12*IF(3=1,'1.Inputs'!$D$38,IF(3=2,'1.Inputs'!$D$39,$E325)))*'1.Inputs'!$D$43*(1+$G325)^(3-1)-'1.Inputs'!$D$44*(1+$G325)^(3-1)-('1.Inputs'!$D$20/'1.Inputs'!$D$27+'1.Inputs'!$D$23/'1.Inputs'!$D$28))))*'1.Inputs'!$D$53</f>
        <v>8001543.3076828718</v>
      </c>
      <c r="AF325" s="36">
        <f ca="1">V325-AF$13-AF$14+MIN(AF$13,MAX(0,((('1.Inputs'!$D$37*12*IF(4=1,'1.Inputs'!$D$38,IF(4=2,'1.Inputs'!$D$39,$E325)))*$F325*(('1.Inputs'!$D$40)+(1-'1.Inputs'!$D$40)*(1+'1.Inputs'!$D$41))*(1+$G325)^(4-1))-(('1.Inputs'!$D$37*12*IF(4=1,'1.Inputs'!$D$38,IF(4=2,'1.Inputs'!$D$39,$E325)))/(1-'1.Inputs'!$D$42)*$D325*(1+$G325)^(4-1))-('1.Inputs'!$D$37*12*IF(4=1,'1.Inputs'!$D$38,IF(4=2,'1.Inputs'!$D$39,$E325)))*'1.Inputs'!$D$43*(1+$G325)^(4-1)-'1.Inputs'!$D$44*(1+$G325)^(4-1)-('1.Inputs'!$D$20/'1.Inputs'!$D$27+'1.Inputs'!$D$23/'1.Inputs'!$D$28))))*'1.Inputs'!$D$53</f>
        <v>198933894.22172248</v>
      </c>
      <c r="AG325" s="36">
        <f ca="1">W325-AG$13-AG$14+MIN(AG$13,MAX(0,((('1.Inputs'!$D$37*12*IF(5=1,'1.Inputs'!$D$38,IF(5=2,'1.Inputs'!$D$39,$E325)))*$F325*(('1.Inputs'!$D$40)+(1-'1.Inputs'!$D$40)*(1+'1.Inputs'!$D$41))*(1+$G325)^(5-1))-(('1.Inputs'!$D$37*12*IF(5=1,'1.Inputs'!$D$38,IF(5=2,'1.Inputs'!$D$39,$E325)))/(1-'1.Inputs'!$D$42)*$D325*(1+$G325)^(5-1))-('1.Inputs'!$D$37*12*IF(5=1,'1.Inputs'!$D$38,IF(5=2,'1.Inputs'!$D$39,$E325)))*'1.Inputs'!$D$43*(1+$G325)^(5-1)-'1.Inputs'!$D$44*(1+$G325)^(5-1)-('1.Inputs'!$D$20/'1.Inputs'!$D$27+'1.Inputs'!$D$23/'1.Inputs'!$D$28))))*'1.Inputs'!$D$53</f>
        <v>237971986.9652909</v>
      </c>
      <c r="AH325" s="36">
        <f ca="1">X325-AH$13-AH$14+MIN(AH$13,MAX(0,((('1.Inputs'!$D$37*12*IF(6=1,'1.Inputs'!$D$38,IF(6=2,'1.Inputs'!$D$39,$E325)))*$F325*(('1.Inputs'!$D$40)+(1-'1.Inputs'!$D$40)*(1+'1.Inputs'!$D$41))*(1+$G325)^(6-1))-(('1.Inputs'!$D$37*12*IF(6=1,'1.Inputs'!$D$38,IF(6=2,'1.Inputs'!$D$39,$E325)))/(1-'1.Inputs'!$D$42)*$D325*(1+$G325)^(6-1))-('1.Inputs'!$D$37*12*IF(6=1,'1.Inputs'!$D$38,IF(6=2,'1.Inputs'!$D$39,$E325)))*'1.Inputs'!$D$43*(1+$G325)^(6-1)-'1.Inputs'!$D$44*(1+$G325)^(6-1)-('1.Inputs'!$D$20/'1.Inputs'!$D$27+'1.Inputs'!$D$23/'1.Inputs'!$D$28))))*'1.Inputs'!$D$53</f>
        <v>277840594.82529008</v>
      </c>
      <c r="AI325" s="36">
        <f ca="1">Y325-AI$13-AI$14+MIN(AI$13,MAX(0,((('1.Inputs'!$D$37*12*IF(7=1,'1.Inputs'!$D$38,IF(7=2,'1.Inputs'!$D$39,$E325)))*$F325*(('1.Inputs'!$D$40)+(1-'1.Inputs'!$D$40)*(1+'1.Inputs'!$D$41))*(1+$G325)^(7-1))-(('1.Inputs'!$D$37*12*IF(7=1,'1.Inputs'!$D$38,IF(7=2,'1.Inputs'!$D$39,$E325)))/(1-'1.Inputs'!$D$42)*$D325*(1+$G325)^(7-1))-('1.Inputs'!$D$37*12*IF(7=1,'1.Inputs'!$D$38,IF(7=2,'1.Inputs'!$D$39,$E325)))*'1.Inputs'!$D$43*(1+$G325)^(7-1)-'1.Inputs'!$D$44*(1+$G325)^(7-1)-('1.Inputs'!$D$20/'1.Inputs'!$D$27+'1.Inputs'!$D$23/'1.Inputs'!$D$28))))*'1.Inputs'!$D$53</f>
        <v>318574466.02015519</v>
      </c>
      <c r="AJ325" s="36">
        <f ca="1">Z325-AJ$13-AJ$14+MIN(AJ$13,MAX(0,((('1.Inputs'!$D$37*12*IF(8=1,'1.Inputs'!$D$38,IF(8=2,'1.Inputs'!$D$39,$E325)))*$F325*(('1.Inputs'!$D$40)+(1-'1.Inputs'!$D$40)*(1+'1.Inputs'!$D$41))*(1+$G325)^(8-1))-(('1.Inputs'!$D$37*12*IF(8=1,'1.Inputs'!$D$38,IF(8=2,'1.Inputs'!$D$39,$E325)))/(1-'1.Inputs'!$D$42)*$D325*(1+$G325)^(8-1))-('1.Inputs'!$D$37*12*IF(8=1,'1.Inputs'!$D$38,IF(8=2,'1.Inputs'!$D$39,$E325)))*'1.Inputs'!$D$43*(1+$G325)^(8-1)-'1.Inputs'!$D$44*(1+$G325)^(8-1)-('1.Inputs'!$D$20/'1.Inputs'!$D$27+'1.Inputs'!$D$23/'1.Inputs'!$D$28))))*'1.Inputs'!$D$53</f>
        <v>606209802.61143708</v>
      </c>
      <c r="AK325" s="36">
        <f ca="1">AA325-AK$13-AK$14+MIN(AK$13,MAX(0,((('1.Inputs'!$D$37*12*IF(9=1,'1.Inputs'!$D$38,IF(9=2,'1.Inputs'!$D$39,$E325)))*$F325*(('1.Inputs'!$D$40)+(1-'1.Inputs'!$D$40)*(1+'1.Inputs'!$D$41))*(1+$G325)^(9-1))-(('1.Inputs'!$D$37*12*IF(9=1,'1.Inputs'!$D$38,IF(9=2,'1.Inputs'!$D$39,$E325)))/(1-'1.Inputs'!$D$42)*$D325*(1+$G325)^(9-1))-('1.Inputs'!$D$37*12*IF(9=1,'1.Inputs'!$D$38,IF(9=2,'1.Inputs'!$D$39,$E325)))*'1.Inputs'!$D$43*(1+$G325)^(9-1)-'1.Inputs'!$D$44*(1+$G325)^(9-1)-('1.Inputs'!$D$20/'1.Inputs'!$D$27+'1.Inputs'!$D$23/'1.Inputs'!$D$28))))*'1.Inputs'!$D$53</f>
        <v>629596321.33166265</v>
      </c>
      <c r="AL325" s="36">
        <f ca="1">AB325-AL$13-AL$14+MIN(AL$13,MAX(0,((('1.Inputs'!$D$37*12*IF(10=1,'1.Inputs'!$D$38,IF(10=2,'1.Inputs'!$D$39,$E325)))*$F325*(('1.Inputs'!$D$40)+(1-'1.Inputs'!$D$40)*(1+'1.Inputs'!$D$41))*(1+$G325)^(10-1))-(('1.Inputs'!$D$37*12*IF(10=1,'1.Inputs'!$D$38,IF(10=2,'1.Inputs'!$D$39,$E325)))/(1-'1.Inputs'!$D$42)*$D325*(1+$G325)^(10-1))-('1.Inputs'!$D$37*12*IF(10=1,'1.Inputs'!$D$38,IF(10=2,'1.Inputs'!$D$39,$E325)))*'1.Inputs'!$D$43*(1+$G325)^(10-1)-'1.Inputs'!$D$44*(1+$G325)^(10-1)-('1.Inputs'!$D$20/'1.Inputs'!$D$27+'1.Inputs'!$D$23/'1.Inputs'!$D$28))))*'1.Inputs'!$D$53+'1.Inputs'!$D$35</f>
        <v>3872657419.1200399</v>
      </c>
      <c r="AM325" s="48">
        <f ca="1">R325+NPV('1.Inputs'!$D$55,S325:AB325)</f>
        <v>353148435.47113848</v>
      </c>
      <c r="AN325" s="48">
        <f ca="1">-('1.Inputs'!$D$24*(1-'1.Inputs'!$D$31)+'1.Inputs'!$D$35)+NPV('1.Inputs'!$D$54,AC325:AL325)</f>
        <v>-849358174.4693867</v>
      </c>
      <c r="AO325" s="36">
        <f t="shared" ca="1" si="37"/>
        <v>-4.2715777983620367</v>
      </c>
      <c r="AP325" s="36">
        <f t="shared" ca="1" si="38"/>
        <v>0.88907912425732438</v>
      </c>
      <c r="AQ325" s="36">
        <f ca="1">'1.Inputs'!$D$35+MIN(SUM($AC325:AC325),SUM($AC325:AD325),SUM($AC325:AE325),SUM($AC325:AF325),SUM($AC325:AG325),SUM($AC325:AH325),SUM($AC325:AI325),SUM($AC325:AJ325),SUM($AC325:AK325),SUM($AC325:AL325))</f>
        <v>-16431203.464750767</v>
      </c>
      <c r="AR325" s="36">
        <f ca="1">IF(AP325&lt;'1.Inputs'!$D$57,1,0)</f>
        <v>1</v>
      </c>
      <c r="AS325" s="36">
        <f t="shared" ca="1" si="39"/>
        <v>1</v>
      </c>
    </row>
    <row r="326" spans="2:45" ht="15" customHeight="1" x14ac:dyDescent="0.25">
      <c r="B326" s="36">
        <v>311</v>
      </c>
      <c r="C326" s="36">
        <f t="shared" ca="1" si="32"/>
        <v>4.2649953335289204E-2</v>
      </c>
      <c r="D326" s="36">
        <f t="shared" ca="1" si="33"/>
        <v>18127.184574148647</v>
      </c>
      <c r="E326" s="47">
        <f t="shared" ca="1" si="34"/>
        <v>0.73751597606439878</v>
      </c>
      <c r="F326" s="36">
        <f t="shared" ca="1" si="35"/>
        <v>28961.809582671092</v>
      </c>
      <c r="G326" s="36">
        <f t="shared" ca="1" si="36"/>
        <v>3.8469490295547921E-2</v>
      </c>
      <c r="H326" s="36">
        <f ca="1">((('1.Inputs'!$D$37*12*IF(1=1,'1.Inputs'!$D$38,IF(1=2,'1.Inputs'!$D$39,$E326)))*$F326*(('1.Inputs'!$D$40)+(1-'1.Inputs'!$D$40)*(1+'1.Inputs'!$D$41))*(1+$G326)^(1-1))*'1.Inputs'!$D$47+(('1.Inputs'!$D$37*12*IF(1=1,'1.Inputs'!$D$38,IF(1=2,'1.Inputs'!$D$39,$E326)))/(1-'1.Inputs'!$D$42)*$D326*(1+$G326)^(1-1))*('1.Inputs'!$D$48-'1.Inputs'!$D$49))/'1.Inputs'!$D$51</f>
        <v>767964690.78363788</v>
      </c>
      <c r="I326" s="36">
        <f ca="1">((('1.Inputs'!$D$37*12*IF(2=1,'1.Inputs'!$D$38,IF(2=2,'1.Inputs'!$D$39,$E326)))*$F326*(('1.Inputs'!$D$40)+(1-'1.Inputs'!$D$40)*(1+'1.Inputs'!$D$41))*(1+$G326)^(2-1))*'1.Inputs'!$D$47+(('1.Inputs'!$D$37*12*IF(2=1,'1.Inputs'!$D$38,IF(2=2,'1.Inputs'!$D$39,$E326)))/(1-'1.Inputs'!$D$42)*$D326*(1+$G326)^(2-1))*('1.Inputs'!$D$48-'1.Inputs'!$D$49))/'1.Inputs'!$D$51</f>
        <v>1116511061.4042873</v>
      </c>
      <c r="J326" s="36">
        <f ca="1">((('1.Inputs'!$D$37*12*IF(3=1,'1.Inputs'!$D$38,IF(3=2,'1.Inputs'!$D$39,$E326)))*$F326*(('1.Inputs'!$D$40)+(1-'1.Inputs'!$D$40)*(1+'1.Inputs'!$D$41))*(1+$G326)^(3-1))*'1.Inputs'!$D$47+(('1.Inputs'!$D$37*12*IF(3=1,'1.Inputs'!$D$38,IF(3=2,'1.Inputs'!$D$39,$E326)))/(1-'1.Inputs'!$D$42)*$D326*(1+$G326)^(3-1))*('1.Inputs'!$D$48-'1.Inputs'!$D$49))/'1.Inputs'!$D$51</f>
        <v>1221603206.9630642</v>
      </c>
      <c r="K326" s="36">
        <f ca="1">((('1.Inputs'!$D$37*12*IF(4=1,'1.Inputs'!$D$38,IF(4=2,'1.Inputs'!$D$39,$E326)))*$F326*(('1.Inputs'!$D$40)+(1-'1.Inputs'!$D$40)*(1+'1.Inputs'!$D$41))*(1+$G326)^(4-1))*'1.Inputs'!$D$47+(('1.Inputs'!$D$37*12*IF(4=1,'1.Inputs'!$D$38,IF(4=2,'1.Inputs'!$D$39,$E326)))/(1-'1.Inputs'!$D$42)*$D326*(1+$G326)^(4-1))*('1.Inputs'!$D$48-'1.Inputs'!$D$49))/'1.Inputs'!$D$51</f>
        <v>1268597659.6783402</v>
      </c>
      <c r="L326" s="36">
        <f ca="1">((('1.Inputs'!$D$37*12*IF(5=1,'1.Inputs'!$D$38,IF(5=2,'1.Inputs'!$D$39,$E326)))*$F326*(('1.Inputs'!$D$40)+(1-'1.Inputs'!$D$40)*(1+'1.Inputs'!$D$41))*(1+$G326)^(5-1))*'1.Inputs'!$D$47+(('1.Inputs'!$D$37*12*IF(5=1,'1.Inputs'!$D$38,IF(5=2,'1.Inputs'!$D$39,$E326)))/(1-'1.Inputs'!$D$42)*$D326*(1+$G326)^(5-1))*('1.Inputs'!$D$48-'1.Inputs'!$D$49))/'1.Inputs'!$D$51</f>
        <v>1317399965.0362909</v>
      </c>
      <c r="M326" s="36">
        <f ca="1">((('1.Inputs'!$D$37*12*IF(6=1,'1.Inputs'!$D$38,IF(6=2,'1.Inputs'!$D$39,$E326)))*$F326*(('1.Inputs'!$D$40)+(1-'1.Inputs'!$D$40)*(1+'1.Inputs'!$D$41))*(1+$G326)^(6-1))*'1.Inputs'!$D$47+(('1.Inputs'!$D$37*12*IF(6=1,'1.Inputs'!$D$38,IF(6=2,'1.Inputs'!$D$39,$E326)))/(1-'1.Inputs'!$D$42)*$D326*(1+$G326)^(6-1))*('1.Inputs'!$D$48-'1.Inputs'!$D$49))/'1.Inputs'!$D$51</f>
        <v>1368079670.2066097</v>
      </c>
      <c r="N326" s="36">
        <f ca="1">((('1.Inputs'!$D$37*12*IF(7=1,'1.Inputs'!$D$38,IF(7=2,'1.Inputs'!$D$39,$E326)))*$F326*(('1.Inputs'!$D$40)+(1-'1.Inputs'!$D$40)*(1+'1.Inputs'!$D$41))*(1+$G326)^(7-1))*'1.Inputs'!$D$47+(('1.Inputs'!$D$37*12*IF(7=1,'1.Inputs'!$D$38,IF(7=2,'1.Inputs'!$D$39,$E326)))/(1-'1.Inputs'!$D$42)*$D326*(1+$G326)^(7-1))*('1.Inputs'!$D$48-'1.Inputs'!$D$49))/'1.Inputs'!$D$51</f>
        <v>1420708997.8031595</v>
      </c>
      <c r="O326" s="36">
        <f ca="1">((('1.Inputs'!$D$37*12*IF(8=1,'1.Inputs'!$D$38,IF(8=2,'1.Inputs'!$D$39,$E326)))*$F326*(('1.Inputs'!$D$40)+(1-'1.Inputs'!$D$40)*(1+'1.Inputs'!$D$41))*(1+$G326)^(8-1))*'1.Inputs'!$D$47+(('1.Inputs'!$D$37*12*IF(8=1,'1.Inputs'!$D$38,IF(8=2,'1.Inputs'!$D$39,$E326)))/(1-'1.Inputs'!$D$42)*$D326*(1+$G326)^(8-1))*('1.Inputs'!$D$48-'1.Inputs'!$D$49))/'1.Inputs'!$D$51</f>
        <v>1475362948.8069463</v>
      </c>
      <c r="P326" s="36">
        <f ca="1">((('1.Inputs'!$D$37*12*IF(9=1,'1.Inputs'!$D$38,IF(9=2,'1.Inputs'!$D$39,$E326)))*$F326*(('1.Inputs'!$D$40)+(1-'1.Inputs'!$D$40)*(1+'1.Inputs'!$D$41))*(1+$G326)^(9-1))*'1.Inputs'!$D$47+(('1.Inputs'!$D$37*12*IF(9=1,'1.Inputs'!$D$38,IF(9=2,'1.Inputs'!$D$39,$E326)))/(1-'1.Inputs'!$D$42)*$D326*(1+$G326)^(9-1))*('1.Inputs'!$D$48-'1.Inputs'!$D$49))/'1.Inputs'!$D$51</f>
        <v>1532119409.4484861</v>
      </c>
      <c r="Q326" s="36">
        <f ca="1">((('1.Inputs'!$D$37*12*IF(10=1,'1.Inputs'!$D$38,IF(10=2,'1.Inputs'!$D$39,$E326)))*$F326*(('1.Inputs'!$D$40)+(1-'1.Inputs'!$D$40)*(1+'1.Inputs'!$D$41))*(1+$G326)^(10-1))*'1.Inputs'!$D$47+(('1.Inputs'!$D$37*12*IF(10=1,'1.Inputs'!$D$38,IF(10=2,'1.Inputs'!$D$39,$E326)))/(1-'1.Inputs'!$D$42)*$D326*(1+$G326)^(10-1))*('1.Inputs'!$D$48-'1.Inputs'!$D$49))/'1.Inputs'!$D$51</f>
        <v>1591059262.201885</v>
      </c>
      <c r="R326" s="36">
        <f>-'1.Inputs'!$D$24</f>
        <v>-2050000000</v>
      </c>
      <c r="S326" s="36">
        <f ca="1">((('1.Inputs'!$D$37*12*IF(1=1,'1.Inputs'!$D$38,IF(1=2,'1.Inputs'!$D$39,$E326)))*$F326*(('1.Inputs'!$D$40)+(1-'1.Inputs'!$D$40)*(1+'1.Inputs'!$D$41))*(1+$G326)^(1-1))-(('1.Inputs'!$D$37*12*IF(1=1,'1.Inputs'!$D$38,IF(1=2,'1.Inputs'!$D$39,$E326)))/(1-'1.Inputs'!$D$42)*$D326*(1+$G326)^(1-1))-('1.Inputs'!$D$37*12*IF(1=1,'1.Inputs'!$D$38,IF(1=2,'1.Inputs'!$D$39,$E326)))*'1.Inputs'!$D$43*(1+$G326)^(1-1)-'1.Inputs'!$D$44*(1+$G326)^(1-1)-('1.Inputs'!$D$20/'1.Inputs'!$D$27+'1.Inputs'!$D$23/'1.Inputs'!$D$28))-MAX(0,((('1.Inputs'!$D$37*12*IF(1=1,'1.Inputs'!$D$38,IF(1=2,'1.Inputs'!$D$39,$E326)))*$F326*(('1.Inputs'!$D$40)+(1-'1.Inputs'!$D$40)*(1+'1.Inputs'!$D$41))*(1+$G326)^(1-1))-(('1.Inputs'!$D$37*12*IF(1=1,'1.Inputs'!$D$38,IF(1=2,'1.Inputs'!$D$39,$E326)))/(1-'1.Inputs'!$D$42)*$D326*(1+$G326)^(1-1))-('1.Inputs'!$D$37*12*IF(1=1,'1.Inputs'!$D$38,IF(1=2,'1.Inputs'!$D$39,$E326)))*'1.Inputs'!$D$43*(1+$G326)^(1-1)-'1.Inputs'!$D$44*(1+$G326)^(1-1)-('1.Inputs'!$D$20/'1.Inputs'!$D$27+'1.Inputs'!$D$23/'1.Inputs'!$D$28)))*'1.Inputs'!$D$53+('1.Inputs'!$D$20/'1.Inputs'!$D$27+'1.Inputs'!$D$23/'1.Inputs'!$D$28)-H326</f>
        <v>-559618855.2390275</v>
      </c>
      <c r="T326" s="36">
        <f ca="1">((('1.Inputs'!$D$37*12*IF(2=1,'1.Inputs'!$D$38,IF(2=2,'1.Inputs'!$D$39,$E326)))*$F326*(('1.Inputs'!$D$40)+(1-'1.Inputs'!$D$40)*(1+'1.Inputs'!$D$41))*(1+$G326)^(2-1))-(('1.Inputs'!$D$37*12*IF(2=1,'1.Inputs'!$D$38,IF(2=2,'1.Inputs'!$D$39,$E326)))/(1-'1.Inputs'!$D$42)*$D326*(1+$G326)^(2-1))-('1.Inputs'!$D$37*12*IF(2=1,'1.Inputs'!$D$38,IF(2=2,'1.Inputs'!$D$39,$E326)))*'1.Inputs'!$D$43*(1+$G326)^(2-1)-'1.Inputs'!$D$44*(1+$G326)^(2-1)-('1.Inputs'!$D$20/'1.Inputs'!$D$27+'1.Inputs'!$D$23/'1.Inputs'!$D$28))-MAX(0,((('1.Inputs'!$D$37*12*IF(2=1,'1.Inputs'!$D$38,IF(2=2,'1.Inputs'!$D$39,$E326)))*$F326*(('1.Inputs'!$D$40)+(1-'1.Inputs'!$D$40)*(1+'1.Inputs'!$D$41))*(1+$G326)^(2-1))-(('1.Inputs'!$D$37*12*IF(2=1,'1.Inputs'!$D$38,IF(2=2,'1.Inputs'!$D$39,$E326)))/(1-'1.Inputs'!$D$42)*$D326*(1+$G326)^(2-1))-('1.Inputs'!$D$37*12*IF(2=1,'1.Inputs'!$D$38,IF(2=2,'1.Inputs'!$D$39,$E326)))*'1.Inputs'!$D$43*(1+$G326)^(2-1)-'1.Inputs'!$D$44*(1+$G326)^(2-1)-('1.Inputs'!$D$20/'1.Inputs'!$D$27+'1.Inputs'!$D$23/'1.Inputs'!$D$28)))*'1.Inputs'!$D$53+('1.Inputs'!$D$20/'1.Inputs'!$D$27+'1.Inputs'!$D$23/'1.Inputs'!$D$28)-(I326-H326)</f>
        <v>175915844.42595434</v>
      </c>
      <c r="U326" s="36">
        <f ca="1">((('1.Inputs'!$D$37*12*IF(3=1,'1.Inputs'!$D$38,IF(3=2,'1.Inputs'!$D$39,$E326)))*$F326*(('1.Inputs'!$D$40)+(1-'1.Inputs'!$D$40)*(1+'1.Inputs'!$D$41))*(1+$G326)^(3-1))-(('1.Inputs'!$D$37*12*IF(3=1,'1.Inputs'!$D$38,IF(3=2,'1.Inputs'!$D$39,$E326)))/(1-'1.Inputs'!$D$42)*$D326*(1+$G326)^(3-1))-('1.Inputs'!$D$37*12*IF(3=1,'1.Inputs'!$D$38,IF(3=2,'1.Inputs'!$D$39,$E326)))*'1.Inputs'!$D$43*(1+$G326)^(3-1)-'1.Inputs'!$D$44*(1+$G326)^(3-1)-('1.Inputs'!$D$20/'1.Inputs'!$D$27+'1.Inputs'!$D$23/'1.Inputs'!$D$28))-MAX(0,((('1.Inputs'!$D$37*12*IF(3=1,'1.Inputs'!$D$38,IF(3=2,'1.Inputs'!$D$39,$E326)))*$F326*(('1.Inputs'!$D$40)+(1-'1.Inputs'!$D$40)*(1+'1.Inputs'!$D$41))*(1+$G326)^(3-1))-(('1.Inputs'!$D$37*12*IF(3=1,'1.Inputs'!$D$38,IF(3=2,'1.Inputs'!$D$39,$E326)))/(1-'1.Inputs'!$D$42)*$D326*(1+$G326)^(3-1))-('1.Inputs'!$D$37*12*IF(3=1,'1.Inputs'!$D$38,IF(3=2,'1.Inputs'!$D$39,$E326)))*'1.Inputs'!$D$43*(1+$G326)^(3-1)-'1.Inputs'!$D$44*(1+$G326)^(3-1)-('1.Inputs'!$D$20/'1.Inputs'!$D$27+'1.Inputs'!$D$23/'1.Inputs'!$D$28)))*'1.Inputs'!$D$53+('1.Inputs'!$D$20/'1.Inputs'!$D$27+'1.Inputs'!$D$23/'1.Inputs'!$D$28)-(J326-I326)</f>
        <v>498099176.74674821</v>
      </c>
      <c r="V326" s="36">
        <f ca="1">((('1.Inputs'!$D$37*12*IF(4=1,'1.Inputs'!$D$38,IF(4=2,'1.Inputs'!$D$39,$E326)))*$F326*(('1.Inputs'!$D$40)+(1-'1.Inputs'!$D$40)*(1+'1.Inputs'!$D$41))*(1+$G326)^(4-1))-(('1.Inputs'!$D$37*12*IF(4=1,'1.Inputs'!$D$38,IF(4=2,'1.Inputs'!$D$39,$E326)))/(1-'1.Inputs'!$D$42)*$D326*(1+$G326)^(4-1))-('1.Inputs'!$D$37*12*IF(4=1,'1.Inputs'!$D$38,IF(4=2,'1.Inputs'!$D$39,$E326)))*'1.Inputs'!$D$43*(1+$G326)^(4-1)-'1.Inputs'!$D$44*(1+$G326)^(4-1)-('1.Inputs'!$D$20/'1.Inputs'!$D$27+'1.Inputs'!$D$23/'1.Inputs'!$D$28))-MAX(0,((('1.Inputs'!$D$37*12*IF(4=1,'1.Inputs'!$D$38,IF(4=2,'1.Inputs'!$D$39,$E326)))*$F326*(('1.Inputs'!$D$40)+(1-'1.Inputs'!$D$40)*(1+'1.Inputs'!$D$41))*(1+$G326)^(4-1))-(('1.Inputs'!$D$37*12*IF(4=1,'1.Inputs'!$D$38,IF(4=2,'1.Inputs'!$D$39,$E326)))/(1-'1.Inputs'!$D$42)*$D326*(1+$G326)^(4-1))-('1.Inputs'!$D$37*12*IF(4=1,'1.Inputs'!$D$38,IF(4=2,'1.Inputs'!$D$39,$E326)))*'1.Inputs'!$D$43*(1+$G326)^(4-1)-'1.Inputs'!$D$44*(1+$G326)^(4-1)-('1.Inputs'!$D$20/'1.Inputs'!$D$27+'1.Inputs'!$D$23/'1.Inputs'!$D$28)))*'1.Inputs'!$D$53+('1.Inputs'!$D$20/'1.Inputs'!$D$27+'1.Inputs'!$D$23/'1.Inputs'!$D$28)-(K326-J326)</f>
        <v>577583648.89357543</v>
      </c>
      <c r="W326" s="36">
        <f ca="1">((('1.Inputs'!$D$37*12*IF(5=1,'1.Inputs'!$D$38,IF(5=2,'1.Inputs'!$D$39,$E326)))*$F326*(('1.Inputs'!$D$40)+(1-'1.Inputs'!$D$40)*(1+'1.Inputs'!$D$41))*(1+$G326)^(5-1))-(('1.Inputs'!$D$37*12*IF(5=1,'1.Inputs'!$D$38,IF(5=2,'1.Inputs'!$D$39,$E326)))/(1-'1.Inputs'!$D$42)*$D326*(1+$G326)^(5-1))-('1.Inputs'!$D$37*12*IF(5=1,'1.Inputs'!$D$38,IF(5=2,'1.Inputs'!$D$39,$E326)))*'1.Inputs'!$D$43*(1+$G326)^(5-1)-'1.Inputs'!$D$44*(1+$G326)^(5-1)-('1.Inputs'!$D$20/'1.Inputs'!$D$27+'1.Inputs'!$D$23/'1.Inputs'!$D$28))-MAX(0,((('1.Inputs'!$D$37*12*IF(5=1,'1.Inputs'!$D$38,IF(5=2,'1.Inputs'!$D$39,$E326)))*$F326*(('1.Inputs'!$D$40)+(1-'1.Inputs'!$D$40)*(1+'1.Inputs'!$D$41))*(1+$G326)^(5-1))-(('1.Inputs'!$D$37*12*IF(5=1,'1.Inputs'!$D$38,IF(5=2,'1.Inputs'!$D$39,$E326)))/(1-'1.Inputs'!$D$42)*$D326*(1+$G326)^(5-1))-('1.Inputs'!$D$37*12*IF(5=1,'1.Inputs'!$D$38,IF(5=2,'1.Inputs'!$D$39,$E326)))*'1.Inputs'!$D$43*(1+$G326)^(5-1)-'1.Inputs'!$D$44*(1+$G326)^(5-1)-('1.Inputs'!$D$20/'1.Inputs'!$D$27+'1.Inputs'!$D$23/'1.Inputs'!$D$28)))*'1.Inputs'!$D$53+('1.Inputs'!$D$20/'1.Inputs'!$D$27+'1.Inputs'!$D$23/'1.Inputs'!$D$28)-(L326-K326)</f>
        <v>597985314.05308914</v>
      </c>
      <c r="X326" s="36">
        <f ca="1">((('1.Inputs'!$D$37*12*IF(6=1,'1.Inputs'!$D$38,IF(6=2,'1.Inputs'!$D$39,$E326)))*$F326*(('1.Inputs'!$D$40)+(1-'1.Inputs'!$D$40)*(1+'1.Inputs'!$D$41))*(1+$G326)^(6-1))-(('1.Inputs'!$D$37*12*IF(6=1,'1.Inputs'!$D$38,IF(6=2,'1.Inputs'!$D$39,$E326)))/(1-'1.Inputs'!$D$42)*$D326*(1+$G326)^(6-1))-('1.Inputs'!$D$37*12*IF(6=1,'1.Inputs'!$D$38,IF(6=2,'1.Inputs'!$D$39,$E326)))*'1.Inputs'!$D$43*(1+$G326)^(6-1)-'1.Inputs'!$D$44*(1+$G326)^(6-1)-('1.Inputs'!$D$20/'1.Inputs'!$D$27+'1.Inputs'!$D$23/'1.Inputs'!$D$28))-MAX(0,((('1.Inputs'!$D$37*12*IF(6=1,'1.Inputs'!$D$38,IF(6=2,'1.Inputs'!$D$39,$E326)))*$F326*(('1.Inputs'!$D$40)+(1-'1.Inputs'!$D$40)*(1+'1.Inputs'!$D$41))*(1+$G326)^(6-1))-(('1.Inputs'!$D$37*12*IF(6=1,'1.Inputs'!$D$38,IF(6=2,'1.Inputs'!$D$39,$E326)))/(1-'1.Inputs'!$D$42)*$D326*(1+$G326)^(6-1))-('1.Inputs'!$D$37*12*IF(6=1,'1.Inputs'!$D$38,IF(6=2,'1.Inputs'!$D$39,$E326)))*'1.Inputs'!$D$43*(1+$G326)^(6-1)-'1.Inputs'!$D$44*(1+$G326)^(6-1)-('1.Inputs'!$D$20/'1.Inputs'!$D$27+'1.Inputs'!$D$23/'1.Inputs'!$D$28)))*'1.Inputs'!$D$53+('1.Inputs'!$D$20/'1.Inputs'!$D$27+'1.Inputs'!$D$23/'1.Inputs'!$D$28)-(M326-L326)</f>
        <v>619171820.87247002</v>
      </c>
      <c r="Y326" s="36">
        <f ca="1">((('1.Inputs'!$D$37*12*IF(7=1,'1.Inputs'!$D$38,IF(7=2,'1.Inputs'!$D$39,$E326)))*$F326*(('1.Inputs'!$D$40)+(1-'1.Inputs'!$D$40)*(1+'1.Inputs'!$D$41))*(1+$G326)^(7-1))-(('1.Inputs'!$D$37*12*IF(7=1,'1.Inputs'!$D$38,IF(7=2,'1.Inputs'!$D$39,$E326)))/(1-'1.Inputs'!$D$42)*$D326*(1+$G326)^(7-1))-('1.Inputs'!$D$37*12*IF(7=1,'1.Inputs'!$D$38,IF(7=2,'1.Inputs'!$D$39,$E326)))*'1.Inputs'!$D$43*(1+$G326)^(7-1)-'1.Inputs'!$D$44*(1+$G326)^(7-1)-('1.Inputs'!$D$20/'1.Inputs'!$D$27+'1.Inputs'!$D$23/'1.Inputs'!$D$28))-MAX(0,((('1.Inputs'!$D$37*12*IF(7=1,'1.Inputs'!$D$38,IF(7=2,'1.Inputs'!$D$39,$E326)))*$F326*(('1.Inputs'!$D$40)+(1-'1.Inputs'!$D$40)*(1+'1.Inputs'!$D$41))*(1+$G326)^(7-1))-(('1.Inputs'!$D$37*12*IF(7=1,'1.Inputs'!$D$38,IF(7=2,'1.Inputs'!$D$39,$E326)))/(1-'1.Inputs'!$D$42)*$D326*(1+$G326)^(7-1))-('1.Inputs'!$D$37*12*IF(7=1,'1.Inputs'!$D$38,IF(7=2,'1.Inputs'!$D$39,$E326)))*'1.Inputs'!$D$43*(1+$G326)^(7-1)-'1.Inputs'!$D$44*(1+$G326)^(7-1)-('1.Inputs'!$D$20/'1.Inputs'!$D$27+'1.Inputs'!$D$23/'1.Inputs'!$D$28)))*'1.Inputs'!$D$53+('1.Inputs'!$D$20/'1.Inputs'!$D$27+'1.Inputs'!$D$23/'1.Inputs'!$D$28)-(N326-M326)</f>
        <v>641173361.81033587</v>
      </c>
      <c r="Z326" s="36">
        <f ca="1">((('1.Inputs'!$D$37*12*IF(8=1,'1.Inputs'!$D$38,IF(8=2,'1.Inputs'!$D$39,$E326)))*$F326*(('1.Inputs'!$D$40)+(1-'1.Inputs'!$D$40)*(1+'1.Inputs'!$D$41))*(1+$G326)^(8-1))-(('1.Inputs'!$D$37*12*IF(8=1,'1.Inputs'!$D$38,IF(8=2,'1.Inputs'!$D$39,$E326)))/(1-'1.Inputs'!$D$42)*$D326*(1+$G326)^(8-1))-('1.Inputs'!$D$37*12*IF(8=1,'1.Inputs'!$D$38,IF(8=2,'1.Inputs'!$D$39,$E326)))*'1.Inputs'!$D$43*(1+$G326)^(8-1)-'1.Inputs'!$D$44*(1+$G326)^(8-1)-('1.Inputs'!$D$20/'1.Inputs'!$D$27+'1.Inputs'!$D$23/'1.Inputs'!$D$28))-MAX(0,((('1.Inputs'!$D$37*12*IF(8=1,'1.Inputs'!$D$38,IF(8=2,'1.Inputs'!$D$39,$E326)))*$F326*(('1.Inputs'!$D$40)+(1-'1.Inputs'!$D$40)*(1+'1.Inputs'!$D$41))*(1+$G326)^(8-1))-(('1.Inputs'!$D$37*12*IF(8=1,'1.Inputs'!$D$38,IF(8=2,'1.Inputs'!$D$39,$E326)))/(1-'1.Inputs'!$D$42)*$D326*(1+$G326)^(8-1))-('1.Inputs'!$D$37*12*IF(8=1,'1.Inputs'!$D$38,IF(8=2,'1.Inputs'!$D$39,$E326)))*'1.Inputs'!$D$43*(1+$G326)^(8-1)-'1.Inputs'!$D$44*(1+$G326)^(8-1)-('1.Inputs'!$D$20/'1.Inputs'!$D$27+'1.Inputs'!$D$23/'1.Inputs'!$D$28)))*'1.Inputs'!$D$53+('1.Inputs'!$D$20/'1.Inputs'!$D$27+'1.Inputs'!$D$23/'1.Inputs'!$D$28)-(O326-N326)</f>
        <v>664021290.81379783</v>
      </c>
      <c r="AA326" s="36">
        <f ca="1">((('1.Inputs'!$D$37*12*IF(9=1,'1.Inputs'!$D$38,IF(9=2,'1.Inputs'!$D$39,$E326)))*$F326*(('1.Inputs'!$D$40)+(1-'1.Inputs'!$D$40)*(1+'1.Inputs'!$D$41))*(1+$G326)^(9-1))-(('1.Inputs'!$D$37*12*IF(9=1,'1.Inputs'!$D$38,IF(9=2,'1.Inputs'!$D$39,$E326)))/(1-'1.Inputs'!$D$42)*$D326*(1+$G326)^(9-1))-('1.Inputs'!$D$37*12*IF(9=1,'1.Inputs'!$D$38,IF(9=2,'1.Inputs'!$D$39,$E326)))*'1.Inputs'!$D$43*(1+$G326)^(9-1)-'1.Inputs'!$D$44*(1+$G326)^(9-1)-('1.Inputs'!$D$20/'1.Inputs'!$D$27+'1.Inputs'!$D$23/'1.Inputs'!$D$28))-MAX(0,((('1.Inputs'!$D$37*12*IF(9=1,'1.Inputs'!$D$38,IF(9=2,'1.Inputs'!$D$39,$E326)))*$F326*(('1.Inputs'!$D$40)+(1-'1.Inputs'!$D$40)*(1+'1.Inputs'!$D$41))*(1+$G326)^(9-1))-(('1.Inputs'!$D$37*12*IF(9=1,'1.Inputs'!$D$38,IF(9=2,'1.Inputs'!$D$39,$E326)))/(1-'1.Inputs'!$D$42)*$D326*(1+$G326)^(9-1))-('1.Inputs'!$D$37*12*IF(9=1,'1.Inputs'!$D$38,IF(9=2,'1.Inputs'!$D$39,$E326)))*'1.Inputs'!$D$43*(1+$G326)^(9-1)-'1.Inputs'!$D$44*(1+$G326)^(9-1)-('1.Inputs'!$D$20/'1.Inputs'!$D$27+'1.Inputs'!$D$23/'1.Inputs'!$D$28)))*'1.Inputs'!$D$53+('1.Inputs'!$D$20/'1.Inputs'!$D$27+'1.Inputs'!$D$23/'1.Inputs'!$D$28)-(P326-O326)</f>
        <v>687748168.00033212</v>
      </c>
      <c r="AB326" s="36">
        <f ca="1">((('1.Inputs'!$D$37*12*IF(10=1,'1.Inputs'!$D$38,IF(10=2,'1.Inputs'!$D$39,$E326)))*$F326*(('1.Inputs'!$D$40)+(1-'1.Inputs'!$D$40)*(1+'1.Inputs'!$D$41))*(1+$G326)^(10-1))-(('1.Inputs'!$D$37*12*IF(10=1,'1.Inputs'!$D$38,IF(10=2,'1.Inputs'!$D$39,$E326)))/(1-'1.Inputs'!$D$42)*$D326*(1+$G326)^(10-1))-('1.Inputs'!$D$37*12*IF(10=1,'1.Inputs'!$D$38,IF(10=2,'1.Inputs'!$D$39,$E326)))*'1.Inputs'!$D$43*(1+$G326)^(10-1)-'1.Inputs'!$D$44*(1+$G326)^(10-1)-('1.Inputs'!$D$20/'1.Inputs'!$D$27+'1.Inputs'!$D$23/'1.Inputs'!$D$28))-MAX(0,((('1.Inputs'!$D$37*12*IF(10=1,'1.Inputs'!$D$38,IF(10=2,'1.Inputs'!$D$39,$E326)))*$F326*(('1.Inputs'!$D$40)+(1-'1.Inputs'!$D$40)*(1+'1.Inputs'!$D$41))*(1+$G326)^(10-1))-(('1.Inputs'!$D$37*12*IF(10=1,'1.Inputs'!$D$38,IF(10=2,'1.Inputs'!$D$39,$E326)))/(1-'1.Inputs'!$D$42)*$D326*(1+$G326)^(10-1))-('1.Inputs'!$D$37*12*IF(10=1,'1.Inputs'!$D$38,IF(10=2,'1.Inputs'!$D$39,$E326)))*'1.Inputs'!$D$43*(1+$G326)^(10-1)-'1.Inputs'!$D$44*(1+$G326)^(10-1)-('1.Inputs'!$D$20/'1.Inputs'!$D$27+'1.Inputs'!$D$23/'1.Inputs'!$D$28)))*'1.Inputs'!$D$53+('1.Inputs'!$D$20/'1.Inputs'!$D$27+'1.Inputs'!$D$23/'1.Inputs'!$D$28)-(Q326-P326)+(('1.Inputs'!$D$20+'1.Inputs'!$D$23-('1.Inputs'!$D$20/'1.Inputs'!$D$27+'1.Inputs'!$D$23/'1.Inputs'!$D$28)*'1.Inputs'!$D$10)*'1.Inputs'!$D$60+'1.Inputs'!$D$19*'1.Inputs'!$D$59+Q326)</f>
        <v>3003447068.2604227</v>
      </c>
      <c r="AC326" s="36">
        <f ca="1">S326-AC$13-AC$14+MIN(AC$13,MAX(0,((('1.Inputs'!$D$37*12*IF(1=1,'1.Inputs'!$D$38,IF(1=2,'1.Inputs'!$D$39,$E326)))*$F326*(('1.Inputs'!$D$40)+(1-'1.Inputs'!$D$40)*(1+'1.Inputs'!$D$41))*(1+$G326)^(1-1))-(('1.Inputs'!$D$37*12*IF(1=1,'1.Inputs'!$D$38,IF(1=2,'1.Inputs'!$D$39,$E326)))/(1-'1.Inputs'!$D$42)*$D326*(1+$G326)^(1-1))-('1.Inputs'!$D$37*12*IF(1=1,'1.Inputs'!$D$38,IF(1=2,'1.Inputs'!$D$39,$E326)))*'1.Inputs'!$D$43*(1+$G326)^(1-1)-'1.Inputs'!$D$44*(1+$G326)^(1-1)-('1.Inputs'!$D$20/'1.Inputs'!$D$27+'1.Inputs'!$D$23/'1.Inputs'!$D$28))))*'1.Inputs'!$D$53</f>
        <v>-667724943.7919296</v>
      </c>
      <c r="AD326" s="36">
        <f ca="1">T326-AD$13-AD$14+MIN(AD$13,MAX(0,((('1.Inputs'!$D$37*12*IF(2=1,'1.Inputs'!$D$38,IF(2=2,'1.Inputs'!$D$39,$E326)))*$F326*(('1.Inputs'!$D$40)+(1-'1.Inputs'!$D$40)*(1+'1.Inputs'!$D$41))*(1+$G326)^(2-1))-(('1.Inputs'!$D$37*12*IF(2=1,'1.Inputs'!$D$38,IF(2=2,'1.Inputs'!$D$39,$E326)))/(1-'1.Inputs'!$D$42)*$D326*(1+$G326)^(2-1))-('1.Inputs'!$D$37*12*IF(2=1,'1.Inputs'!$D$38,IF(2=2,'1.Inputs'!$D$39,$E326)))*'1.Inputs'!$D$43*(1+$G326)^(2-1)-'1.Inputs'!$D$44*(1+$G326)^(2-1)-('1.Inputs'!$D$20/'1.Inputs'!$D$27+'1.Inputs'!$D$23/'1.Inputs'!$D$28))))*'1.Inputs'!$D$53</f>
        <v>79975844.425954342</v>
      </c>
      <c r="AE326" s="36">
        <f ca="1">U326-AE$13-AE$14+MIN(AE$13,MAX(0,((('1.Inputs'!$D$37*12*IF(3=1,'1.Inputs'!$D$38,IF(3=2,'1.Inputs'!$D$39,$E326)))*$F326*(('1.Inputs'!$D$40)+(1-'1.Inputs'!$D$40)*(1+'1.Inputs'!$D$41))*(1+$G326)^(3-1))-(('1.Inputs'!$D$37*12*IF(3=1,'1.Inputs'!$D$38,IF(3=2,'1.Inputs'!$D$39,$E326)))/(1-'1.Inputs'!$D$42)*$D326*(1+$G326)^(3-1))-('1.Inputs'!$D$37*12*IF(3=1,'1.Inputs'!$D$38,IF(3=2,'1.Inputs'!$D$39,$E326)))*'1.Inputs'!$D$43*(1+$G326)^(3-1)-'1.Inputs'!$D$44*(1+$G326)^(3-1)-('1.Inputs'!$D$20/'1.Inputs'!$D$27+'1.Inputs'!$D$23/'1.Inputs'!$D$28))))*'1.Inputs'!$D$53</f>
        <v>156159176.74674821</v>
      </c>
      <c r="AF326" s="36">
        <f ca="1">V326-AF$13-AF$14+MIN(AF$13,MAX(0,((('1.Inputs'!$D$37*12*IF(4=1,'1.Inputs'!$D$38,IF(4=2,'1.Inputs'!$D$39,$E326)))*$F326*(('1.Inputs'!$D$40)+(1-'1.Inputs'!$D$40)*(1+'1.Inputs'!$D$41))*(1+$G326)^(4-1))-(('1.Inputs'!$D$37*12*IF(4=1,'1.Inputs'!$D$38,IF(4=2,'1.Inputs'!$D$39,$E326)))/(1-'1.Inputs'!$D$42)*$D326*(1+$G326)^(4-1))-('1.Inputs'!$D$37*12*IF(4=1,'1.Inputs'!$D$38,IF(4=2,'1.Inputs'!$D$39,$E326)))*'1.Inputs'!$D$43*(1+$G326)^(4-1)-'1.Inputs'!$D$44*(1+$G326)^(4-1)-('1.Inputs'!$D$20/'1.Inputs'!$D$27+'1.Inputs'!$D$23/'1.Inputs'!$D$28))))*'1.Inputs'!$D$53</f>
        <v>254831648.89357543</v>
      </c>
      <c r="AG326" s="36">
        <f ca="1">W326-AG$13-AG$14+MIN(AG$13,MAX(0,((('1.Inputs'!$D$37*12*IF(5=1,'1.Inputs'!$D$38,IF(5=2,'1.Inputs'!$D$39,$E326)))*$F326*(('1.Inputs'!$D$40)+(1-'1.Inputs'!$D$40)*(1+'1.Inputs'!$D$41))*(1+$G326)^(5-1))-(('1.Inputs'!$D$37*12*IF(5=1,'1.Inputs'!$D$38,IF(5=2,'1.Inputs'!$D$39,$E326)))/(1-'1.Inputs'!$D$42)*$D326*(1+$G326)^(5-1))-('1.Inputs'!$D$37*12*IF(5=1,'1.Inputs'!$D$38,IF(5=2,'1.Inputs'!$D$39,$E326)))*'1.Inputs'!$D$43*(1+$G326)^(5-1)-'1.Inputs'!$D$44*(1+$G326)^(5-1)-('1.Inputs'!$D$20/'1.Inputs'!$D$27+'1.Inputs'!$D$23/'1.Inputs'!$D$28))))*'1.Inputs'!$D$53</f>
        <v>294421314.05308914</v>
      </c>
      <c r="AH326" s="36">
        <f ca="1">X326-AH$13-AH$14+MIN(AH$13,MAX(0,((('1.Inputs'!$D$37*12*IF(6=1,'1.Inputs'!$D$38,IF(6=2,'1.Inputs'!$D$39,$E326)))*$F326*(('1.Inputs'!$D$40)+(1-'1.Inputs'!$D$40)*(1+'1.Inputs'!$D$41))*(1+$G326)^(6-1))-(('1.Inputs'!$D$37*12*IF(6=1,'1.Inputs'!$D$38,IF(6=2,'1.Inputs'!$D$39,$E326)))/(1-'1.Inputs'!$D$42)*$D326*(1+$G326)^(6-1))-('1.Inputs'!$D$37*12*IF(6=1,'1.Inputs'!$D$38,IF(6=2,'1.Inputs'!$D$39,$E326)))*'1.Inputs'!$D$43*(1+$G326)^(6-1)-'1.Inputs'!$D$44*(1+$G326)^(6-1)-('1.Inputs'!$D$20/'1.Inputs'!$D$27+'1.Inputs'!$D$23/'1.Inputs'!$D$28))))*'1.Inputs'!$D$53</f>
        <v>334795820.87247002</v>
      </c>
      <c r="AI326" s="36">
        <f ca="1">Y326-AI$13-AI$14+MIN(AI$13,MAX(0,((('1.Inputs'!$D$37*12*IF(7=1,'1.Inputs'!$D$38,IF(7=2,'1.Inputs'!$D$39,$E326)))*$F326*(('1.Inputs'!$D$40)+(1-'1.Inputs'!$D$40)*(1+'1.Inputs'!$D$41))*(1+$G326)^(7-1))-(('1.Inputs'!$D$37*12*IF(7=1,'1.Inputs'!$D$38,IF(7=2,'1.Inputs'!$D$39,$E326)))/(1-'1.Inputs'!$D$42)*$D326*(1+$G326)^(7-1))-('1.Inputs'!$D$37*12*IF(7=1,'1.Inputs'!$D$38,IF(7=2,'1.Inputs'!$D$39,$E326)))*'1.Inputs'!$D$43*(1+$G326)^(7-1)-'1.Inputs'!$D$44*(1+$G326)^(7-1)-('1.Inputs'!$D$20/'1.Inputs'!$D$27+'1.Inputs'!$D$23/'1.Inputs'!$D$28))))*'1.Inputs'!$D$53</f>
        <v>375985361.81033587</v>
      </c>
      <c r="AJ326" s="36">
        <f ca="1">Z326-AJ$13-AJ$14+MIN(AJ$13,MAX(0,((('1.Inputs'!$D$37*12*IF(8=1,'1.Inputs'!$D$38,IF(8=2,'1.Inputs'!$D$39,$E326)))*$F326*(('1.Inputs'!$D$40)+(1-'1.Inputs'!$D$40)*(1+'1.Inputs'!$D$41))*(1+$G326)^(8-1))-(('1.Inputs'!$D$37*12*IF(8=1,'1.Inputs'!$D$38,IF(8=2,'1.Inputs'!$D$39,$E326)))/(1-'1.Inputs'!$D$42)*$D326*(1+$G326)^(8-1))-('1.Inputs'!$D$37*12*IF(8=1,'1.Inputs'!$D$38,IF(8=2,'1.Inputs'!$D$39,$E326)))*'1.Inputs'!$D$43*(1+$G326)^(8-1)-'1.Inputs'!$D$44*(1+$G326)^(8-1)-('1.Inputs'!$D$20/'1.Inputs'!$D$27+'1.Inputs'!$D$23/'1.Inputs'!$D$28))))*'1.Inputs'!$D$53</f>
        <v>664021290.81379783</v>
      </c>
      <c r="AK326" s="36">
        <f ca="1">AA326-AK$13-AK$14+MIN(AK$13,MAX(0,((('1.Inputs'!$D$37*12*IF(9=1,'1.Inputs'!$D$38,IF(9=2,'1.Inputs'!$D$39,$E326)))*$F326*(('1.Inputs'!$D$40)+(1-'1.Inputs'!$D$40)*(1+'1.Inputs'!$D$41))*(1+$G326)^(9-1))-(('1.Inputs'!$D$37*12*IF(9=1,'1.Inputs'!$D$38,IF(9=2,'1.Inputs'!$D$39,$E326)))/(1-'1.Inputs'!$D$42)*$D326*(1+$G326)^(9-1))-('1.Inputs'!$D$37*12*IF(9=1,'1.Inputs'!$D$38,IF(9=2,'1.Inputs'!$D$39,$E326)))*'1.Inputs'!$D$43*(1+$G326)^(9-1)-'1.Inputs'!$D$44*(1+$G326)^(9-1)-('1.Inputs'!$D$20/'1.Inputs'!$D$27+'1.Inputs'!$D$23/'1.Inputs'!$D$28))))*'1.Inputs'!$D$53</f>
        <v>687748168.00033212</v>
      </c>
      <c r="AL326" s="36">
        <f ca="1">AB326-AL$13-AL$14+MIN(AL$13,MAX(0,((('1.Inputs'!$D$37*12*IF(10=1,'1.Inputs'!$D$38,IF(10=2,'1.Inputs'!$D$39,$E326)))*$F326*(('1.Inputs'!$D$40)+(1-'1.Inputs'!$D$40)*(1+'1.Inputs'!$D$41))*(1+$G326)^(10-1))-(('1.Inputs'!$D$37*12*IF(10=1,'1.Inputs'!$D$38,IF(10=2,'1.Inputs'!$D$39,$E326)))/(1-'1.Inputs'!$D$42)*$D326*(1+$G326)^(10-1))-('1.Inputs'!$D$37*12*IF(10=1,'1.Inputs'!$D$38,IF(10=2,'1.Inputs'!$D$39,$E326)))*'1.Inputs'!$D$43*(1+$G326)^(10-1)-'1.Inputs'!$D$44*(1+$G326)^(10-1)-('1.Inputs'!$D$20/'1.Inputs'!$D$27+'1.Inputs'!$D$23/'1.Inputs'!$D$28))))*'1.Inputs'!$D$53+'1.Inputs'!$D$35</f>
        <v>3803447068.2604227</v>
      </c>
      <c r="AM326" s="48">
        <f ca="1">R326+NPV('1.Inputs'!$D$55,S326:AB326)</f>
        <v>762099219.03393364</v>
      </c>
      <c r="AN326" s="48">
        <f ca="1">-('1.Inputs'!$D$24*(1-'1.Inputs'!$D$31)+'1.Inputs'!$D$35)+NPV('1.Inputs'!$D$54,AC326:AL326)</f>
        <v>-472788555.21725702</v>
      </c>
      <c r="AO326" s="36">
        <f t="shared" ca="1" si="37"/>
        <v>-3.7914556588009991</v>
      </c>
      <c r="AP326" s="36">
        <f t="shared" ca="1" si="38"/>
        <v>1.265495875880966</v>
      </c>
      <c r="AQ326" s="36">
        <f ca="1">'1.Inputs'!$D$35+MIN(SUM($AC326:AC326),SUM($AC326:AD326),SUM($AC326:AE326),SUM($AC326:AF326),SUM($AC326:AG326),SUM($AC326:AH326),SUM($AC326:AI326),SUM($AC326:AJ326),SUM($AC326:AK326),SUM($AC326:AL326))</f>
        <v>132275056.2080704</v>
      </c>
      <c r="AR326" s="36">
        <f ca="1">IF(AP326&lt;'1.Inputs'!$D$57,1,0)</f>
        <v>0</v>
      </c>
      <c r="AS326" s="36">
        <f t="shared" ca="1" si="39"/>
        <v>0</v>
      </c>
    </row>
    <row r="327" spans="2:45" ht="15" customHeight="1" x14ac:dyDescent="0.25">
      <c r="B327" s="36">
        <v>312</v>
      </c>
      <c r="C327" s="36">
        <f t="shared" ca="1" si="32"/>
        <v>0.76898475074533001</v>
      </c>
      <c r="D327" s="36">
        <f t="shared" ca="1" si="33"/>
        <v>21099.909227836139</v>
      </c>
      <c r="E327" s="47">
        <f t="shared" ca="1" si="34"/>
        <v>0.86035408783058209</v>
      </c>
      <c r="F327" s="36">
        <f t="shared" ca="1" si="35"/>
        <v>31320.650499155709</v>
      </c>
      <c r="G327" s="36">
        <f t="shared" ca="1" si="36"/>
        <v>4.9634778075038369E-2</v>
      </c>
      <c r="H327" s="36">
        <f ca="1">((('1.Inputs'!$D$37*12*IF(1=1,'1.Inputs'!$D$38,IF(1=2,'1.Inputs'!$D$39,$E327)))*$F327*(('1.Inputs'!$D$40)+(1-'1.Inputs'!$D$40)*(1+'1.Inputs'!$D$41))*(1+$G327)^(1-1))*'1.Inputs'!$D$47+(('1.Inputs'!$D$37*12*IF(1=1,'1.Inputs'!$D$38,IF(1=2,'1.Inputs'!$D$39,$E327)))/(1-'1.Inputs'!$D$42)*$D327*(1+$G327)^(1-1))*('1.Inputs'!$D$48-'1.Inputs'!$D$49))/'1.Inputs'!$D$51</f>
        <v>839636749.4273963</v>
      </c>
      <c r="I327" s="36">
        <f ca="1">((('1.Inputs'!$D$37*12*IF(2=1,'1.Inputs'!$D$38,IF(2=2,'1.Inputs'!$D$39,$E327)))*$F327*(('1.Inputs'!$D$40)+(1-'1.Inputs'!$D$40)*(1+'1.Inputs'!$D$41))*(1+$G327)^(2-1))*'1.Inputs'!$D$47+(('1.Inputs'!$D$37*12*IF(2=1,'1.Inputs'!$D$38,IF(2=2,'1.Inputs'!$D$39,$E327)))/(1-'1.Inputs'!$D$42)*$D327*(1+$G327)^(2-1))*('1.Inputs'!$D$48-'1.Inputs'!$D$49))/'1.Inputs'!$D$51</f>
        <v>1233836706.4084206</v>
      </c>
      <c r="J327" s="36">
        <f ca="1">((('1.Inputs'!$D$37*12*IF(3=1,'1.Inputs'!$D$38,IF(3=2,'1.Inputs'!$D$39,$E327)))*$F327*(('1.Inputs'!$D$40)+(1-'1.Inputs'!$D$40)*(1+'1.Inputs'!$D$41))*(1+$G327)^(3-1))*'1.Inputs'!$D$47+(('1.Inputs'!$D$37*12*IF(3=1,'1.Inputs'!$D$38,IF(3=2,'1.Inputs'!$D$39,$E327)))/(1-'1.Inputs'!$D$42)*$D327*(1+$G327)^(3-1))*('1.Inputs'!$D$48-'1.Inputs'!$D$49))/'1.Inputs'!$D$51</f>
        <v>1591750829.1291826</v>
      </c>
      <c r="K327" s="36">
        <f ca="1">((('1.Inputs'!$D$37*12*IF(4=1,'1.Inputs'!$D$38,IF(4=2,'1.Inputs'!$D$39,$E327)))*$F327*(('1.Inputs'!$D$40)+(1-'1.Inputs'!$D$40)*(1+'1.Inputs'!$D$41))*(1+$G327)^(4-1))*'1.Inputs'!$D$47+(('1.Inputs'!$D$37*12*IF(4=1,'1.Inputs'!$D$38,IF(4=2,'1.Inputs'!$D$39,$E327)))/(1-'1.Inputs'!$D$42)*$D327*(1+$G327)^(4-1))*('1.Inputs'!$D$48-'1.Inputs'!$D$49))/'1.Inputs'!$D$51</f>
        <v>1670757028.2837677</v>
      </c>
      <c r="L327" s="36">
        <f ca="1">((('1.Inputs'!$D$37*12*IF(5=1,'1.Inputs'!$D$38,IF(5=2,'1.Inputs'!$D$39,$E327)))*$F327*(('1.Inputs'!$D$40)+(1-'1.Inputs'!$D$40)*(1+'1.Inputs'!$D$41))*(1+$G327)^(5-1))*'1.Inputs'!$D$47+(('1.Inputs'!$D$37*12*IF(5=1,'1.Inputs'!$D$38,IF(5=2,'1.Inputs'!$D$39,$E327)))/(1-'1.Inputs'!$D$42)*$D327*(1+$G327)^(5-1))*('1.Inputs'!$D$48-'1.Inputs'!$D$49))/'1.Inputs'!$D$51</f>
        <v>1753684682.5999429</v>
      </c>
      <c r="M327" s="36">
        <f ca="1">((('1.Inputs'!$D$37*12*IF(6=1,'1.Inputs'!$D$38,IF(6=2,'1.Inputs'!$D$39,$E327)))*$F327*(('1.Inputs'!$D$40)+(1-'1.Inputs'!$D$40)*(1+'1.Inputs'!$D$41))*(1+$G327)^(6-1))*'1.Inputs'!$D$47+(('1.Inputs'!$D$37*12*IF(6=1,'1.Inputs'!$D$38,IF(6=2,'1.Inputs'!$D$39,$E327)))/(1-'1.Inputs'!$D$42)*$D327*(1+$G327)^(6-1))*('1.Inputs'!$D$48-'1.Inputs'!$D$49))/'1.Inputs'!$D$51</f>
        <v>1840728432.6343851</v>
      </c>
      <c r="N327" s="36">
        <f ca="1">((('1.Inputs'!$D$37*12*IF(7=1,'1.Inputs'!$D$38,IF(7=2,'1.Inputs'!$D$39,$E327)))*$F327*(('1.Inputs'!$D$40)+(1-'1.Inputs'!$D$40)*(1+'1.Inputs'!$D$41))*(1+$G327)^(7-1))*'1.Inputs'!$D$47+(('1.Inputs'!$D$37*12*IF(7=1,'1.Inputs'!$D$38,IF(7=2,'1.Inputs'!$D$39,$E327)))/(1-'1.Inputs'!$D$42)*$D327*(1+$G327)^(7-1))*('1.Inputs'!$D$48-'1.Inputs'!$D$49))/'1.Inputs'!$D$51</f>
        <v>1932092579.8846066</v>
      </c>
      <c r="O327" s="36">
        <f ca="1">((('1.Inputs'!$D$37*12*IF(8=1,'1.Inputs'!$D$38,IF(8=2,'1.Inputs'!$D$39,$E327)))*$F327*(('1.Inputs'!$D$40)+(1-'1.Inputs'!$D$40)*(1+'1.Inputs'!$D$41))*(1+$G327)^(8-1))*'1.Inputs'!$D$47+(('1.Inputs'!$D$37*12*IF(8=1,'1.Inputs'!$D$38,IF(8=2,'1.Inputs'!$D$39,$E327)))/(1-'1.Inputs'!$D$42)*$D327*(1+$G327)^(8-1))*('1.Inputs'!$D$48-'1.Inputs'!$D$49))/'1.Inputs'!$D$51</f>
        <v>2027991566.3076074</v>
      </c>
      <c r="P327" s="36">
        <f ca="1">((('1.Inputs'!$D$37*12*IF(9=1,'1.Inputs'!$D$38,IF(9=2,'1.Inputs'!$D$39,$E327)))*$F327*(('1.Inputs'!$D$40)+(1-'1.Inputs'!$D$40)*(1+'1.Inputs'!$D$41))*(1+$G327)^(9-1))*'1.Inputs'!$D$47+(('1.Inputs'!$D$37*12*IF(9=1,'1.Inputs'!$D$38,IF(9=2,'1.Inputs'!$D$39,$E327)))/(1-'1.Inputs'!$D$42)*$D327*(1+$G327)^(9-1))*('1.Inputs'!$D$48-'1.Inputs'!$D$49))/'1.Inputs'!$D$51</f>
        <v>2128650477.6393354</v>
      </c>
      <c r="Q327" s="36">
        <f ca="1">((('1.Inputs'!$D$37*12*IF(10=1,'1.Inputs'!$D$38,IF(10=2,'1.Inputs'!$D$39,$E327)))*$F327*(('1.Inputs'!$D$40)+(1-'1.Inputs'!$D$40)*(1+'1.Inputs'!$D$41))*(1+$G327)^(10-1))*'1.Inputs'!$D$47+(('1.Inputs'!$D$37*12*IF(10=1,'1.Inputs'!$D$38,IF(10=2,'1.Inputs'!$D$39,$E327)))/(1-'1.Inputs'!$D$42)*$D327*(1+$G327)^(10-1))*('1.Inputs'!$D$48-'1.Inputs'!$D$49))/'1.Inputs'!$D$51</f>
        <v>2234305571.6962876</v>
      </c>
      <c r="R327" s="36">
        <f>-'1.Inputs'!$D$24</f>
        <v>-2050000000</v>
      </c>
      <c r="S327" s="36">
        <f ca="1">((('1.Inputs'!$D$37*12*IF(1=1,'1.Inputs'!$D$38,IF(1=2,'1.Inputs'!$D$39,$E327)))*$F327*(('1.Inputs'!$D$40)+(1-'1.Inputs'!$D$40)*(1+'1.Inputs'!$D$41))*(1+$G327)^(1-1))-(('1.Inputs'!$D$37*12*IF(1=1,'1.Inputs'!$D$38,IF(1=2,'1.Inputs'!$D$39,$E327)))/(1-'1.Inputs'!$D$42)*$D327*(1+$G327)^(1-1))-('1.Inputs'!$D$37*12*IF(1=1,'1.Inputs'!$D$38,IF(1=2,'1.Inputs'!$D$39,$E327)))*'1.Inputs'!$D$43*(1+$G327)^(1-1)-'1.Inputs'!$D$44*(1+$G327)^(1-1)-('1.Inputs'!$D$20/'1.Inputs'!$D$27+'1.Inputs'!$D$23/'1.Inputs'!$D$28))-MAX(0,((('1.Inputs'!$D$37*12*IF(1=1,'1.Inputs'!$D$38,IF(1=2,'1.Inputs'!$D$39,$E327)))*$F327*(('1.Inputs'!$D$40)+(1-'1.Inputs'!$D$40)*(1+'1.Inputs'!$D$41))*(1+$G327)^(1-1))-(('1.Inputs'!$D$37*12*IF(1=1,'1.Inputs'!$D$38,IF(1=2,'1.Inputs'!$D$39,$E327)))/(1-'1.Inputs'!$D$42)*$D327*(1+$G327)^(1-1))-('1.Inputs'!$D$37*12*IF(1=1,'1.Inputs'!$D$38,IF(1=2,'1.Inputs'!$D$39,$E327)))*'1.Inputs'!$D$43*(1+$G327)^(1-1)-'1.Inputs'!$D$44*(1+$G327)^(1-1)-('1.Inputs'!$D$20/'1.Inputs'!$D$27+'1.Inputs'!$D$23/'1.Inputs'!$D$28)))*'1.Inputs'!$D$53+('1.Inputs'!$D$20/'1.Inputs'!$D$27+'1.Inputs'!$D$23/'1.Inputs'!$D$28)-H327</f>
        <v>-705555745.75987244</v>
      </c>
      <c r="T327" s="36">
        <f ca="1">((('1.Inputs'!$D$37*12*IF(2=1,'1.Inputs'!$D$38,IF(2=2,'1.Inputs'!$D$39,$E327)))*$F327*(('1.Inputs'!$D$40)+(1-'1.Inputs'!$D$40)*(1+'1.Inputs'!$D$41))*(1+$G327)^(2-1))-(('1.Inputs'!$D$37*12*IF(2=1,'1.Inputs'!$D$38,IF(2=2,'1.Inputs'!$D$39,$E327)))/(1-'1.Inputs'!$D$42)*$D327*(1+$G327)^(2-1))-('1.Inputs'!$D$37*12*IF(2=1,'1.Inputs'!$D$38,IF(2=2,'1.Inputs'!$D$39,$E327)))*'1.Inputs'!$D$43*(1+$G327)^(2-1)-'1.Inputs'!$D$44*(1+$G327)^(2-1)-('1.Inputs'!$D$20/'1.Inputs'!$D$27+'1.Inputs'!$D$23/'1.Inputs'!$D$28))-MAX(0,((('1.Inputs'!$D$37*12*IF(2=1,'1.Inputs'!$D$38,IF(2=2,'1.Inputs'!$D$39,$E327)))*$F327*(('1.Inputs'!$D$40)+(1-'1.Inputs'!$D$40)*(1+'1.Inputs'!$D$41))*(1+$G327)^(2-1))-(('1.Inputs'!$D$37*12*IF(2=1,'1.Inputs'!$D$38,IF(2=2,'1.Inputs'!$D$39,$E327)))/(1-'1.Inputs'!$D$42)*$D327*(1+$G327)^(2-1))-('1.Inputs'!$D$37*12*IF(2=1,'1.Inputs'!$D$38,IF(2=2,'1.Inputs'!$D$39,$E327)))*'1.Inputs'!$D$43*(1+$G327)^(2-1)-'1.Inputs'!$D$44*(1+$G327)^(2-1)-('1.Inputs'!$D$20/'1.Inputs'!$D$27+'1.Inputs'!$D$23/'1.Inputs'!$D$28)))*'1.Inputs'!$D$53+('1.Inputs'!$D$20/'1.Inputs'!$D$27+'1.Inputs'!$D$23/'1.Inputs'!$D$28)-(I327-H327)</f>
        <v>26734418.009597182</v>
      </c>
      <c r="U327" s="36">
        <f ca="1">((('1.Inputs'!$D$37*12*IF(3=1,'1.Inputs'!$D$38,IF(3=2,'1.Inputs'!$D$39,$E327)))*$F327*(('1.Inputs'!$D$40)+(1-'1.Inputs'!$D$40)*(1+'1.Inputs'!$D$41))*(1+$G327)^(3-1))-(('1.Inputs'!$D$37*12*IF(3=1,'1.Inputs'!$D$38,IF(3=2,'1.Inputs'!$D$39,$E327)))/(1-'1.Inputs'!$D$42)*$D327*(1+$G327)^(3-1))-('1.Inputs'!$D$37*12*IF(3=1,'1.Inputs'!$D$38,IF(3=2,'1.Inputs'!$D$39,$E327)))*'1.Inputs'!$D$43*(1+$G327)^(3-1)-'1.Inputs'!$D$44*(1+$G327)^(3-1)-('1.Inputs'!$D$20/'1.Inputs'!$D$27+'1.Inputs'!$D$23/'1.Inputs'!$D$28))-MAX(0,((('1.Inputs'!$D$37*12*IF(3=1,'1.Inputs'!$D$38,IF(3=2,'1.Inputs'!$D$39,$E327)))*$F327*(('1.Inputs'!$D$40)+(1-'1.Inputs'!$D$40)*(1+'1.Inputs'!$D$41))*(1+$G327)^(3-1))-(('1.Inputs'!$D$37*12*IF(3=1,'1.Inputs'!$D$38,IF(3=2,'1.Inputs'!$D$39,$E327)))/(1-'1.Inputs'!$D$42)*$D327*(1+$G327)^(3-1))-('1.Inputs'!$D$37*12*IF(3=1,'1.Inputs'!$D$38,IF(3=2,'1.Inputs'!$D$39,$E327)))*'1.Inputs'!$D$43*(1+$G327)^(3-1)-'1.Inputs'!$D$44*(1+$G327)^(3-1)-('1.Inputs'!$D$20/'1.Inputs'!$D$27+'1.Inputs'!$D$23/'1.Inputs'!$D$28)))*'1.Inputs'!$D$53+('1.Inputs'!$D$20/'1.Inputs'!$D$27+'1.Inputs'!$D$23/'1.Inputs'!$D$28)-(J327-I327)</f>
        <v>319062939.25591469</v>
      </c>
      <c r="V327" s="36">
        <f ca="1">((('1.Inputs'!$D$37*12*IF(4=1,'1.Inputs'!$D$38,IF(4=2,'1.Inputs'!$D$39,$E327)))*$F327*(('1.Inputs'!$D$40)+(1-'1.Inputs'!$D$40)*(1+'1.Inputs'!$D$41))*(1+$G327)^(4-1))-(('1.Inputs'!$D$37*12*IF(4=1,'1.Inputs'!$D$38,IF(4=2,'1.Inputs'!$D$39,$E327)))/(1-'1.Inputs'!$D$42)*$D327*(1+$G327)^(4-1))-('1.Inputs'!$D$37*12*IF(4=1,'1.Inputs'!$D$38,IF(4=2,'1.Inputs'!$D$39,$E327)))*'1.Inputs'!$D$43*(1+$G327)^(4-1)-'1.Inputs'!$D$44*(1+$G327)^(4-1)-('1.Inputs'!$D$20/'1.Inputs'!$D$27+'1.Inputs'!$D$23/'1.Inputs'!$D$28))-MAX(0,((('1.Inputs'!$D$37*12*IF(4=1,'1.Inputs'!$D$38,IF(4=2,'1.Inputs'!$D$39,$E327)))*$F327*(('1.Inputs'!$D$40)+(1-'1.Inputs'!$D$40)*(1+'1.Inputs'!$D$41))*(1+$G327)^(4-1))-(('1.Inputs'!$D$37*12*IF(4=1,'1.Inputs'!$D$38,IF(4=2,'1.Inputs'!$D$39,$E327)))/(1-'1.Inputs'!$D$42)*$D327*(1+$G327)^(4-1))-('1.Inputs'!$D$37*12*IF(4=1,'1.Inputs'!$D$38,IF(4=2,'1.Inputs'!$D$39,$E327)))*'1.Inputs'!$D$43*(1+$G327)^(4-1)-'1.Inputs'!$D$44*(1+$G327)^(4-1)-('1.Inputs'!$D$20/'1.Inputs'!$D$27+'1.Inputs'!$D$23/'1.Inputs'!$D$28)))*'1.Inputs'!$D$53+('1.Inputs'!$D$20/'1.Inputs'!$D$27+'1.Inputs'!$D$23/'1.Inputs'!$D$28)-(K327-J327)</f>
        <v>629227225.79115021</v>
      </c>
      <c r="W327" s="36">
        <f ca="1">((('1.Inputs'!$D$37*12*IF(5=1,'1.Inputs'!$D$38,IF(5=2,'1.Inputs'!$D$39,$E327)))*$F327*(('1.Inputs'!$D$40)+(1-'1.Inputs'!$D$40)*(1+'1.Inputs'!$D$41))*(1+$G327)^(5-1))-(('1.Inputs'!$D$37*12*IF(5=1,'1.Inputs'!$D$38,IF(5=2,'1.Inputs'!$D$39,$E327)))/(1-'1.Inputs'!$D$42)*$D327*(1+$G327)^(5-1))-('1.Inputs'!$D$37*12*IF(5=1,'1.Inputs'!$D$38,IF(5=2,'1.Inputs'!$D$39,$E327)))*'1.Inputs'!$D$43*(1+$G327)^(5-1)-'1.Inputs'!$D$44*(1+$G327)^(5-1)-('1.Inputs'!$D$20/'1.Inputs'!$D$27+'1.Inputs'!$D$23/'1.Inputs'!$D$28))-MAX(0,((('1.Inputs'!$D$37*12*IF(5=1,'1.Inputs'!$D$38,IF(5=2,'1.Inputs'!$D$39,$E327)))*$F327*(('1.Inputs'!$D$40)+(1-'1.Inputs'!$D$40)*(1+'1.Inputs'!$D$41))*(1+$G327)^(5-1))-(('1.Inputs'!$D$37*12*IF(5=1,'1.Inputs'!$D$38,IF(5=2,'1.Inputs'!$D$39,$E327)))/(1-'1.Inputs'!$D$42)*$D327*(1+$G327)^(5-1))-('1.Inputs'!$D$37*12*IF(5=1,'1.Inputs'!$D$38,IF(5=2,'1.Inputs'!$D$39,$E327)))*'1.Inputs'!$D$43*(1+$G327)^(5-1)-'1.Inputs'!$D$44*(1+$G327)^(5-1)-('1.Inputs'!$D$20/'1.Inputs'!$D$27+'1.Inputs'!$D$23/'1.Inputs'!$D$28)))*'1.Inputs'!$D$53+('1.Inputs'!$D$20/'1.Inputs'!$D$27+'1.Inputs'!$D$23/'1.Inputs'!$D$28)-(L327-K327)</f>
        <v>658113536.2380197</v>
      </c>
      <c r="X327" s="36">
        <f ca="1">((('1.Inputs'!$D$37*12*IF(6=1,'1.Inputs'!$D$38,IF(6=2,'1.Inputs'!$D$39,$E327)))*$F327*(('1.Inputs'!$D$40)+(1-'1.Inputs'!$D$40)*(1+'1.Inputs'!$D$41))*(1+$G327)^(6-1))-(('1.Inputs'!$D$37*12*IF(6=1,'1.Inputs'!$D$38,IF(6=2,'1.Inputs'!$D$39,$E327)))/(1-'1.Inputs'!$D$42)*$D327*(1+$G327)^(6-1))-('1.Inputs'!$D$37*12*IF(6=1,'1.Inputs'!$D$38,IF(6=2,'1.Inputs'!$D$39,$E327)))*'1.Inputs'!$D$43*(1+$G327)^(6-1)-'1.Inputs'!$D$44*(1+$G327)^(6-1)-('1.Inputs'!$D$20/'1.Inputs'!$D$27+'1.Inputs'!$D$23/'1.Inputs'!$D$28))-MAX(0,((('1.Inputs'!$D$37*12*IF(6=1,'1.Inputs'!$D$38,IF(6=2,'1.Inputs'!$D$39,$E327)))*$F327*(('1.Inputs'!$D$40)+(1-'1.Inputs'!$D$40)*(1+'1.Inputs'!$D$41))*(1+$G327)^(6-1))-(('1.Inputs'!$D$37*12*IF(6=1,'1.Inputs'!$D$38,IF(6=2,'1.Inputs'!$D$39,$E327)))/(1-'1.Inputs'!$D$42)*$D327*(1+$G327)^(6-1))-('1.Inputs'!$D$37*12*IF(6=1,'1.Inputs'!$D$38,IF(6=2,'1.Inputs'!$D$39,$E327)))*'1.Inputs'!$D$43*(1+$G327)^(6-1)-'1.Inputs'!$D$44*(1+$G327)^(6-1)-('1.Inputs'!$D$20/'1.Inputs'!$D$27+'1.Inputs'!$D$23/'1.Inputs'!$D$28)))*'1.Inputs'!$D$53+('1.Inputs'!$D$20/'1.Inputs'!$D$27+'1.Inputs'!$D$23/'1.Inputs'!$D$28)-(M327-L327)</f>
        <v>688433612.29332674</v>
      </c>
      <c r="Y327" s="36">
        <f ca="1">((('1.Inputs'!$D$37*12*IF(7=1,'1.Inputs'!$D$38,IF(7=2,'1.Inputs'!$D$39,$E327)))*$F327*(('1.Inputs'!$D$40)+(1-'1.Inputs'!$D$40)*(1+'1.Inputs'!$D$41))*(1+$G327)^(7-1))-(('1.Inputs'!$D$37*12*IF(7=1,'1.Inputs'!$D$38,IF(7=2,'1.Inputs'!$D$39,$E327)))/(1-'1.Inputs'!$D$42)*$D327*(1+$G327)^(7-1))-('1.Inputs'!$D$37*12*IF(7=1,'1.Inputs'!$D$38,IF(7=2,'1.Inputs'!$D$39,$E327)))*'1.Inputs'!$D$43*(1+$G327)^(7-1)-'1.Inputs'!$D$44*(1+$G327)^(7-1)-('1.Inputs'!$D$20/'1.Inputs'!$D$27+'1.Inputs'!$D$23/'1.Inputs'!$D$28))-MAX(0,((('1.Inputs'!$D$37*12*IF(7=1,'1.Inputs'!$D$38,IF(7=2,'1.Inputs'!$D$39,$E327)))*$F327*(('1.Inputs'!$D$40)+(1-'1.Inputs'!$D$40)*(1+'1.Inputs'!$D$41))*(1+$G327)^(7-1))-(('1.Inputs'!$D$37*12*IF(7=1,'1.Inputs'!$D$38,IF(7=2,'1.Inputs'!$D$39,$E327)))/(1-'1.Inputs'!$D$42)*$D327*(1+$G327)^(7-1))-('1.Inputs'!$D$37*12*IF(7=1,'1.Inputs'!$D$38,IF(7=2,'1.Inputs'!$D$39,$E327)))*'1.Inputs'!$D$43*(1+$G327)^(7-1)-'1.Inputs'!$D$44*(1+$G327)^(7-1)-('1.Inputs'!$D$20/'1.Inputs'!$D$27+'1.Inputs'!$D$23/'1.Inputs'!$D$28)))*'1.Inputs'!$D$53+('1.Inputs'!$D$20/'1.Inputs'!$D$27+'1.Inputs'!$D$23/'1.Inputs'!$D$28)-(N327-M327)</f>
        <v>720258618.59485745</v>
      </c>
      <c r="Z327" s="36">
        <f ca="1">((('1.Inputs'!$D$37*12*IF(8=1,'1.Inputs'!$D$38,IF(8=2,'1.Inputs'!$D$39,$E327)))*$F327*(('1.Inputs'!$D$40)+(1-'1.Inputs'!$D$40)*(1+'1.Inputs'!$D$41))*(1+$G327)^(8-1))-(('1.Inputs'!$D$37*12*IF(8=1,'1.Inputs'!$D$38,IF(8=2,'1.Inputs'!$D$39,$E327)))/(1-'1.Inputs'!$D$42)*$D327*(1+$G327)^(8-1))-('1.Inputs'!$D$37*12*IF(8=1,'1.Inputs'!$D$38,IF(8=2,'1.Inputs'!$D$39,$E327)))*'1.Inputs'!$D$43*(1+$G327)^(8-1)-'1.Inputs'!$D$44*(1+$G327)^(8-1)-('1.Inputs'!$D$20/'1.Inputs'!$D$27+'1.Inputs'!$D$23/'1.Inputs'!$D$28))-MAX(0,((('1.Inputs'!$D$37*12*IF(8=1,'1.Inputs'!$D$38,IF(8=2,'1.Inputs'!$D$39,$E327)))*$F327*(('1.Inputs'!$D$40)+(1-'1.Inputs'!$D$40)*(1+'1.Inputs'!$D$41))*(1+$G327)^(8-1))-(('1.Inputs'!$D$37*12*IF(8=1,'1.Inputs'!$D$38,IF(8=2,'1.Inputs'!$D$39,$E327)))/(1-'1.Inputs'!$D$42)*$D327*(1+$G327)^(8-1))-('1.Inputs'!$D$37*12*IF(8=1,'1.Inputs'!$D$38,IF(8=2,'1.Inputs'!$D$39,$E327)))*'1.Inputs'!$D$43*(1+$G327)^(8-1)-'1.Inputs'!$D$44*(1+$G327)^(8-1)-('1.Inputs'!$D$20/'1.Inputs'!$D$27+'1.Inputs'!$D$23/'1.Inputs'!$D$28)))*'1.Inputs'!$D$53+('1.Inputs'!$D$20/'1.Inputs'!$D$27+'1.Inputs'!$D$23/'1.Inputs'!$D$28)-(O327-N327)</f>
        <v>753663252.02140188</v>
      </c>
      <c r="AA327" s="36">
        <f ca="1">((('1.Inputs'!$D$37*12*IF(9=1,'1.Inputs'!$D$38,IF(9=2,'1.Inputs'!$D$39,$E327)))*$F327*(('1.Inputs'!$D$40)+(1-'1.Inputs'!$D$40)*(1+'1.Inputs'!$D$41))*(1+$G327)^(9-1))-(('1.Inputs'!$D$37*12*IF(9=1,'1.Inputs'!$D$38,IF(9=2,'1.Inputs'!$D$39,$E327)))/(1-'1.Inputs'!$D$42)*$D327*(1+$G327)^(9-1))-('1.Inputs'!$D$37*12*IF(9=1,'1.Inputs'!$D$38,IF(9=2,'1.Inputs'!$D$39,$E327)))*'1.Inputs'!$D$43*(1+$G327)^(9-1)-'1.Inputs'!$D$44*(1+$G327)^(9-1)-('1.Inputs'!$D$20/'1.Inputs'!$D$27+'1.Inputs'!$D$23/'1.Inputs'!$D$28))-MAX(0,((('1.Inputs'!$D$37*12*IF(9=1,'1.Inputs'!$D$38,IF(9=2,'1.Inputs'!$D$39,$E327)))*$F327*(('1.Inputs'!$D$40)+(1-'1.Inputs'!$D$40)*(1+'1.Inputs'!$D$41))*(1+$G327)^(9-1))-(('1.Inputs'!$D$37*12*IF(9=1,'1.Inputs'!$D$38,IF(9=2,'1.Inputs'!$D$39,$E327)))/(1-'1.Inputs'!$D$42)*$D327*(1+$G327)^(9-1))-('1.Inputs'!$D$37*12*IF(9=1,'1.Inputs'!$D$38,IF(9=2,'1.Inputs'!$D$39,$E327)))*'1.Inputs'!$D$43*(1+$G327)^(9-1)-'1.Inputs'!$D$44*(1+$G327)^(9-1)-('1.Inputs'!$D$20/'1.Inputs'!$D$27+'1.Inputs'!$D$23/'1.Inputs'!$D$28)))*'1.Inputs'!$D$53+('1.Inputs'!$D$20/'1.Inputs'!$D$27+'1.Inputs'!$D$23/'1.Inputs'!$D$28)-(P327-O327)</f>
        <v>788725917.01475024</v>
      </c>
      <c r="AB327" s="36">
        <f ca="1">((('1.Inputs'!$D$37*12*IF(10=1,'1.Inputs'!$D$38,IF(10=2,'1.Inputs'!$D$39,$E327)))*$F327*(('1.Inputs'!$D$40)+(1-'1.Inputs'!$D$40)*(1+'1.Inputs'!$D$41))*(1+$G327)^(10-1))-(('1.Inputs'!$D$37*12*IF(10=1,'1.Inputs'!$D$38,IF(10=2,'1.Inputs'!$D$39,$E327)))/(1-'1.Inputs'!$D$42)*$D327*(1+$G327)^(10-1))-('1.Inputs'!$D$37*12*IF(10=1,'1.Inputs'!$D$38,IF(10=2,'1.Inputs'!$D$39,$E327)))*'1.Inputs'!$D$43*(1+$G327)^(10-1)-'1.Inputs'!$D$44*(1+$G327)^(10-1)-('1.Inputs'!$D$20/'1.Inputs'!$D$27+'1.Inputs'!$D$23/'1.Inputs'!$D$28))-MAX(0,((('1.Inputs'!$D$37*12*IF(10=1,'1.Inputs'!$D$38,IF(10=2,'1.Inputs'!$D$39,$E327)))*$F327*(('1.Inputs'!$D$40)+(1-'1.Inputs'!$D$40)*(1+'1.Inputs'!$D$41))*(1+$G327)^(10-1))-(('1.Inputs'!$D$37*12*IF(10=1,'1.Inputs'!$D$38,IF(10=2,'1.Inputs'!$D$39,$E327)))/(1-'1.Inputs'!$D$42)*$D327*(1+$G327)^(10-1))-('1.Inputs'!$D$37*12*IF(10=1,'1.Inputs'!$D$38,IF(10=2,'1.Inputs'!$D$39,$E327)))*'1.Inputs'!$D$43*(1+$G327)^(10-1)-'1.Inputs'!$D$44*(1+$G327)^(10-1)-('1.Inputs'!$D$20/'1.Inputs'!$D$27+'1.Inputs'!$D$23/'1.Inputs'!$D$28)))*'1.Inputs'!$D$53+('1.Inputs'!$D$20/'1.Inputs'!$D$27+'1.Inputs'!$D$23/'1.Inputs'!$D$28)-(Q327-P327)+(('1.Inputs'!$D$20+'1.Inputs'!$D$23-('1.Inputs'!$D$20/'1.Inputs'!$D$27+'1.Inputs'!$D$23/'1.Inputs'!$D$28)*'1.Inputs'!$D$10)*'1.Inputs'!$D$60+'1.Inputs'!$D$19*'1.Inputs'!$D$59+Q327)</f>
        <v>3759834481.3000512</v>
      </c>
      <c r="AC327" s="36">
        <f ca="1">S327-AC$13-AC$14+MIN(AC$13,MAX(0,((('1.Inputs'!$D$37*12*IF(1=1,'1.Inputs'!$D$38,IF(1=2,'1.Inputs'!$D$39,$E327)))*$F327*(('1.Inputs'!$D$40)+(1-'1.Inputs'!$D$40)*(1+'1.Inputs'!$D$41))*(1+$G327)^(1-1))-(('1.Inputs'!$D$37*12*IF(1=1,'1.Inputs'!$D$38,IF(1=2,'1.Inputs'!$D$39,$E327)))/(1-'1.Inputs'!$D$42)*$D327*(1+$G327)^(1-1))-('1.Inputs'!$D$37*12*IF(1=1,'1.Inputs'!$D$38,IF(1=2,'1.Inputs'!$D$39,$E327)))*'1.Inputs'!$D$43*(1+$G327)^(1-1)-'1.Inputs'!$D$44*(1+$G327)^(1-1)-('1.Inputs'!$D$20/'1.Inputs'!$D$27+'1.Inputs'!$D$23/'1.Inputs'!$D$28))))*'1.Inputs'!$D$53</f>
        <v>-853155745.75987244</v>
      </c>
      <c r="AD327" s="36">
        <f ca="1">T327-AD$13-AD$14+MIN(AD$13,MAX(0,((('1.Inputs'!$D$37*12*IF(2=1,'1.Inputs'!$D$38,IF(2=2,'1.Inputs'!$D$39,$E327)))*$F327*(('1.Inputs'!$D$40)+(1-'1.Inputs'!$D$40)*(1+'1.Inputs'!$D$41))*(1+$G327)^(2-1))-(('1.Inputs'!$D$37*12*IF(2=1,'1.Inputs'!$D$38,IF(2=2,'1.Inputs'!$D$39,$E327)))/(1-'1.Inputs'!$D$42)*$D327*(1+$G327)^(2-1))-('1.Inputs'!$D$37*12*IF(2=1,'1.Inputs'!$D$38,IF(2=2,'1.Inputs'!$D$39,$E327)))*'1.Inputs'!$D$43*(1+$G327)^(2-1)-'1.Inputs'!$D$44*(1+$G327)^(2-1)-('1.Inputs'!$D$20/'1.Inputs'!$D$27+'1.Inputs'!$D$23/'1.Inputs'!$D$28))))*'1.Inputs'!$D$53</f>
        <v>-69205581.990402818</v>
      </c>
      <c r="AE327" s="36">
        <f ca="1">U327-AE$13-AE$14+MIN(AE$13,MAX(0,((('1.Inputs'!$D$37*12*IF(3=1,'1.Inputs'!$D$38,IF(3=2,'1.Inputs'!$D$39,$E327)))*$F327*(('1.Inputs'!$D$40)+(1-'1.Inputs'!$D$40)*(1+'1.Inputs'!$D$41))*(1+$G327)^(3-1))-(('1.Inputs'!$D$37*12*IF(3=1,'1.Inputs'!$D$38,IF(3=2,'1.Inputs'!$D$39,$E327)))/(1-'1.Inputs'!$D$42)*$D327*(1+$G327)^(3-1))-('1.Inputs'!$D$37*12*IF(3=1,'1.Inputs'!$D$38,IF(3=2,'1.Inputs'!$D$39,$E327)))*'1.Inputs'!$D$43*(1+$G327)^(3-1)-'1.Inputs'!$D$44*(1+$G327)^(3-1)-('1.Inputs'!$D$20/'1.Inputs'!$D$27+'1.Inputs'!$D$23/'1.Inputs'!$D$28))))*'1.Inputs'!$D$53</f>
        <v>-22877060.744085312</v>
      </c>
      <c r="AF327" s="36">
        <f ca="1">V327-AF$13-AF$14+MIN(AF$13,MAX(0,((('1.Inputs'!$D$37*12*IF(4=1,'1.Inputs'!$D$38,IF(4=2,'1.Inputs'!$D$39,$E327)))*$F327*(('1.Inputs'!$D$40)+(1-'1.Inputs'!$D$40)*(1+'1.Inputs'!$D$41))*(1+$G327)^(4-1))-(('1.Inputs'!$D$37*12*IF(4=1,'1.Inputs'!$D$38,IF(4=2,'1.Inputs'!$D$39,$E327)))/(1-'1.Inputs'!$D$42)*$D327*(1+$G327)^(4-1))-('1.Inputs'!$D$37*12*IF(4=1,'1.Inputs'!$D$38,IF(4=2,'1.Inputs'!$D$39,$E327)))*'1.Inputs'!$D$43*(1+$G327)^(4-1)-'1.Inputs'!$D$44*(1+$G327)^(4-1)-('1.Inputs'!$D$20/'1.Inputs'!$D$27+'1.Inputs'!$D$23/'1.Inputs'!$D$28))))*'1.Inputs'!$D$53</f>
        <v>306475225.79115021</v>
      </c>
      <c r="AG327" s="36">
        <f ca="1">W327-AG$13-AG$14+MIN(AG$13,MAX(0,((('1.Inputs'!$D$37*12*IF(5=1,'1.Inputs'!$D$38,IF(5=2,'1.Inputs'!$D$39,$E327)))*$F327*(('1.Inputs'!$D$40)+(1-'1.Inputs'!$D$40)*(1+'1.Inputs'!$D$41))*(1+$G327)^(5-1))-(('1.Inputs'!$D$37*12*IF(5=1,'1.Inputs'!$D$38,IF(5=2,'1.Inputs'!$D$39,$E327)))/(1-'1.Inputs'!$D$42)*$D327*(1+$G327)^(5-1))-('1.Inputs'!$D$37*12*IF(5=1,'1.Inputs'!$D$38,IF(5=2,'1.Inputs'!$D$39,$E327)))*'1.Inputs'!$D$43*(1+$G327)^(5-1)-'1.Inputs'!$D$44*(1+$G327)^(5-1)-('1.Inputs'!$D$20/'1.Inputs'!$D$27+'1.Inputs'!$D$23/'1.Inputs'!$D$28))))*'1.Inputs'!$D$53</f>
        <v>354549536.2380197</v>
      </c>
      <c r="AH327" s="36">
        <f ca="1">X327-AH$13-AH$14+MIN(AH$13,MAX(0,((('1.Inputs'!$D$37*12*IF(6=1,'1.Inputs'!$D$38,IF(6=2,'1.Inputs'!$D$39,$E327)))*$F327*(('1.Inputs'!$D$40)+(1-'1.Inputs'!$D$40)*(1+'1.Inputs'!$D$41))*(1+$G327)^(6-1))-(('1.Inputs'!$D$37*12*IF(6=1,'1.Inputs'!$D$38,IF(6=2,'1.Inputs'!$D$39,$E327)))/(1-'1.Inputs'!$D$42)*$D327*(1+$G327)^(6-1))-('1.Inputs'!$D$37*12*IF(6=1,'1.Inputs'!$D$38,IF(6=2,'1.Inputs'!$D$39,$E327)))*'1.Inputs'!$D$43*(1+$G327)^(6-1)-'1.Inputs'!$D$44*(1+$G327)^(6-1)-('1.Inputs'!$D$20/'1.Inputs'!$D$27+'1.Inputs'!$D$23/'1.Inputs'!$D$28))))*'1.Inputs'!$D$53</f>
        <v>404057612.29332674</v>
      </c>
      <c r="AI327" s="36">
        <f ca="1">Y327-AI$13-AI$14+MIN(AI$13,MAX(0,((('1.Inputs'!$D$37*12*IF(7=1,'1.Inputs'!$D$38,IF(7=2,'1.Inputs'!$D$39,$E327)))*$F327*(('1.Inputs'!$D$40)+(1-'1.Inputs'!$D$40)*(1+'1.Inputs'!$D$41))*(1+$G327)^(7-1))-(('1.Inputs'!$D$37*12*IF(7=1,'1.Inputs'!$D$38,IF(7=2,'1.Inputs'!$D$39,$E327)))/(1-'1.Inputs'!$D$42)*$D327*(1+$G327)^(7-1))-('1.Inputs'!$D$37*12*IF(7=1,'1.Inputs'!$D$38,IF(7=2,'1.Inputs'!$D$39,$E327)))*'1.Inputs'!$D$43*(1+$G327)^(7-1)-'1.Inputs'!$D$44*(1+$G327)^(7-1)-('1.Inputs'!$D$20/'1.Inputs'!$D$27+'1.Inputs'!$D$23/'1.Inputs'!$D$28))))*'1.Inputs'!$D$53</f>
        <v>455070618.59485745</v>
      </c>
      <c r="AJ327" s="36">
        <f ca="1">Z327-AJ$13-AJ$14+MIN(AJ$13,MAX(0,((('1.Inputs'!$D$37*12*IF(8=1,'1.Inputs'!$D$38,IF(8=2,'1.Inputs'!$D$39,$E327)))*$F327*(('1.Inputs'!$D$40)+(1-'1.Inputs'!$D$40)*(1+'1.Inputs'!$D$41))*(1+$G327)^(8-1))-(('1.Inputs'!$D$37*12*IF(8=1,'1.Inputs'!$D$38,IF(8=2,'1.Inputs'!$D$39,$E327)))/(1-'1.Inputs'!$D$42)*$D327*(1+$G327)^(8-1))-('1.Inputs'!$D$37*12*IF(8=1,'1.Inputs'!$D$38,IF(8=2,'1.Inputs'!$D$39,$E327)))*'1.Inputs'!$D$43*(1+$G327)^(8-1)-'1.Inputs'!$D$44*(1+$G327)^(8-1)-('1.Inputs'!$D$20/'1.Inputs'!$D$27+'1.Inputs'!$D$23/'1.Inputs'!$D$28))))*'1.Inputs'!$D$53</f>
        <v>753663252.02140188</v>
      </c>
      <c r="AK327" s="36">
        <f ca="1">AA327-AK$13-AK$14+MIN(AK$13,MAX(0,((('1.Inputs'!$D$37*12*IF(9=1,'1.Inputs'!$D$38,IF(9=2,'1.Inputs'!$D$39,$E327)))*$F327*(('1.Inputs'!$D$40)+(1-'1.Inputs'!$D$40)*(1+'1.Inputs'!$D$41))*(1+$G327)^(9-1))-(('1.Inputs'!$D$37*12*IF(9=1,'1.Inputs'!$D$38,IF(9=2,'1.Inputs'!$D$39,$E327)))/(1-'1.Inputs'!$D$42)*$D327*(1+$G327)^(9-1))-('1.Inputs'!$D$37*12*IF(9=1,'1.Inputs'!$D$38,IF(9=2,'1.Inputs'!$D$39,$E327)))*'1.Inputs'!$D$43*(1+$G327)^(9-1)-'1.Inputs'!$D$44*(1+$G327)^(9-1)-('1.Inputs'!$D$20/'1.Inputs'!$D$27+'1.Inputs'!$D$23/'1.Inputs'!$D$28))))*'1.Inputs'!$D$53</f>
        <v>788725917.01475024</v>
      </c>
      <c r="AL327" s="36">
        <f ca="1">AB327-AL$13-AL$14+MIN(AL$13,MAX(0,((('1.Inputs'!$D$37*12*IF(10=1,'1.Inputs'!$D$38,IF(10=2,'1.Inputs'!$D$39,$E327)))*$F327*(('1.Inputs'!$D$40)+(1-'1.Inputs'!$D$40)*(1+'1.Inputs'!$D$41))*(1+$G327)^(10-1))-(('1.Inputs'!$D$37*12*IF(10=1,'1.Inputs'!$D$38,IF(10=2,'1.Inputs'!$D$39,$E327)))/(1-'1.Inputs'!$D$42)*$D327*(1+$G327)^(10-1))-('1.Inputs'!$D$37*12*IF(10=1,'1.Inputs'!$D$38,IF(10=2,'1.Inputs'!$D$39,$E327)))*'1.Inputs'!$D$43*(1+$G327)^(10-1)-'1.Inputs'!$D$44*(1+$G327)^(10-1)-('1.Inputs'!$D$20/'1.Inputs'!$D$27+'1.Inputs'!$D$23/'1.Inputs'!$D$28))))*'1.Inputs'!$D$53+'1.Inputs'!$D$35</f>
        <v>4559834481.3000507</v>
      </c>
      <c r="AM327" s="48">
        <f ca="1">R327+NPV('1.Inputs'!$D$55,S327:AB327)</f>
        <v>842699951.72729969</v>
      </c>
      <c r="AN327" s="48">
        <f ca="1">-('1.Inputs'!$D$24*(1-'1.Inputs'!$D$31)+'1.Inputs'!$D$35)+NPV('1.Inputs'!$D$54,AC327:AL327)</f>
        <v>-551503698.24884212</v>
      </c>
      <c r="AO327" s="36">
        <f t="shared" ca="1" si="37"/>
        <v>-4.7801879794029301</v>
      </c>
      <c r="AP327" s="36">
        <f t="shared" ca="1" si="38"/>
        <v>0.81062738632092146</v>
      </c>
      <c r="AQ327" s="36">
        <f ca="1">'1.Inputs'!$D$35+MIN(SUM($AC327:AC327),SUM($AC327:AD327),SUM($AC327:AE327),SUM($AC327:AF327),SUM($AC327:AG327),SUM($AC327:AH327),SUM($AC327:AI327),SUM($AC327:AJ327),SUM($AC327:AK327),SUM($AC327:AL327))</f>
        <v>-145238388.49436057</v>
      </c>
      <c r="AR327" s="36">
        <f ca="1">IF(AP327&lt;'1.Inputs'!$D$57,1,0)</f>
        <v>1</v>
      </c>
      <c r="AS327" s="36">
        <f t="shared" ca="1" si="39"/>
        <v>1</v>
      </c>
    </row>
    <row r="328" spans="2:45" ht="15" customHeight="1" x14ac:dyDescent="0.25">
      <c r="B328" s="36">
        <v>313</v>
      </c>
      <c r="C328" s="36">
        <f t="shared" ca="1" si="32"/>
        <v>0.14861077478475226</v>
      </c>
      <c r="D328" s="36">
        <f t="shared" ca="1" si="33"/>
        <v>16885.592572150923</v>
      </c>
      <c r="E328" s="47">
        <f t="shared" ca="1" si="34"/>
        <v>0.77002967633722741</v>
      </c>
      <c r="F328" s="36">
        <f t="shared" ca="1" si="35"/>
        <v>29735.211057619483</v>
      </c>
      <c r="G328" s="36">
        <f t="shared" ca="1" si="36"/>
        <v>4.7104085868989759E-2</v>
      </c>
      <c r="H328" s="36">
        <f ca="1">((('1.Inputs'!$D$37*12*IF(1=1,'1.Inputs'!$D$38,IF(1=2,'1.Inputs'!$D$39,$E328)))*$F328*(('1.Inputs'!$D$40)+(1-'1.Inputs'!$D$40)*(1+'1.Inputs'!$D$41))*(1+$G328)^(1-1))*'1.Inputs'!$D$47+(('1.Inputs'!$D$37*12*IF(1=1,'1.Inputs'!$D$38,IF(1=2,'1.Inputs'!$D$39,$E328)))/(1-'1.Inputs'!$D$42)*$D328*(1+$G328)^(1-1))*('1.Inputs'!$D$48-'1.Inputs'!$D$49))/'1.Inputs'!$D$51</f>
        <v>777950221.32595575</v>
      </c>
      <c r="I328" s="36">
        <f ca="1">((('1.Inputs'!$D$37*12*IF(2=1,'1.Inputs'!$D$38,IF(2=2,'1.Inputs'!$D$39,$E328)))*$F328*(('1.Inputs'!$D$40)+(1-'1.Inputs'!$D$40)*(1+'1.Inputs'!$D$41))*(1+$G328)^(2-1))*'1.Inputs'!$D$47+(('1.Inputs'!$D$37*12*IF(2=1,'1.Inputs'!$D$38,IF(2=2,'1.Inputs'!$D$39,$E328)))/(1-'1.Inputs'!$D$42)*$D328*(1+$G328)^(2-1))*('1.Inputs'!$D$48-'1.Inputs'!$D$49))/'1.Inputs'!$D$51</f>
        <v>1140432797.4943304</v>
      </c>
      <c r="J328" s="36">
        <f ca="1">((('1.Inputs'!$D$37*12*IF(3=1,'1.Inputs'!$D$38,IF(3=2,'1.Inputs'!$D$39,$E328)))*$F328*(('1.Inputs'!$D$40)+(1-'1.Inputs'!$D$40)*(1+'1.Inputs'!$D$41))*(1+$G328)^(3-1))*'1.Inputs'!$D$47+(('1.Inputs'!$D$37*12*IF(3=1,'1.Inputs'!$D$38,IF(3=2,'1.Inputs'!$D$39,$E328)))/(1-'1.Inputs'!$D$42)*$D328*(1+$G328)^(3-1))*('1.Inputs'!$D$48-'1.Inputs'!$D$49))/'1.Inputs'!$D$51</f>
        <v>1313617651.8965063</v>
      </c>
      <c r="K328" s="36">
        <f ca="1">((('1.Inputs'!$D$37*12*IF(4=1,'1.Inputs'!$D$38,IF(4=2,'1.Inputs'!$D$39,$E328)))*$F328*(('1.Inputs'!$D$40)+(1-'1.Inputs'!$D$40)*(1+'1.Inputs'!$D$41))*(1+$G328)^(4-1))*'1.Inputs'!$D$47+(('1.Inputs'!$D$37*12*IF(4=1,'1.Inputs'!$D$38,IF(4=2,'1.Inputs'!$D$39,$E328)))/(1-'1.Inputs'!$D$42)*$D328*(1+$G328)^(4-1))*('1.Inputs'!$D$48-'1.Inputs'!$D$49))/'1.Inputs'!$D$51</f>
        <v>1375494410.5704601</v>
      </c>
      <c r="L328" s="36">
        <f ca="1">((('1.Inputs'!$D$37*12*IF(5=1,'1.Inputs'!$D$38,IF(5=2,'1.Inputs'!$D$39,$E328)))*$F328*(('1.Inputs'!$D$40)+(1-'1.Inputs'!$D$40)*(1+'1.Inputs'!$D$41))*(1+$G328)^(5-1))*'1.Inputs'!$D$47+(('1.Inputs'!$D$37*12*IF(5=1,'1.Inputs'!$D$38,IF(5=2,'1.Inputs'!$D$39,$E328)))/(1-'1.Inputs'!$D$42)*$D328*(1+$G328)^(5-1))*('1.Inputs'!$D$48-'1.Inputs'!$D$49))/'1.Inputs'!$D$51</f>
        <v>1440285817.3982863</v>
      </c>
      <c r="M328" s="36">
        <f ca="1">((('1.Inputs'!$D$37*12*IF(6=1,'1.Inputs'!$D$38,IF(6=2,'1.Inputs'!$D$39,$E328)))*$F328*(('1.Inputs'!$D$40)+(1-'1.Inputs'!$D$40)*(1+'1.Inputs'!$D$41))*(1+$G328)^(6-1))*'1.Inputs'!$D$47+(('1.Inputs'!$D$37*12*IF(6=1,'1.Inputs'!$D$38,IF(6=2,'1.Inputs'!$D$39,$E328)))/(1-'1.Inputs'!$D$42)*$D328*(1+$G328)^(6-1))*('1.Inputs'!$D$48-'1.Inputs'!$D$49))/'1.Inputs'!$D$51</f>
        <v>1508129164.216903</v>
      </c>
      <c r="N328" s="36">
        <f ca="1">((('1.Inputs'!$D$37*12*IF(7=1,'1.Inputs'!$D$38,IF(7=2,'1.Inputs'!$D$39,$E328)))*$F328*(('1.Inputs'!$D$40)+(1-'1.Inputs'!$D$40)*(1+'1.Inputs'!$D$41))*(1+$G328)^(7-1))*'1.Inputs'!$D$47+(('1.Inputs'!$D$37*12*IF(7=1,'1.Inputs'!$D$38,IF(7=2,'1.Inputs'!$D$39,$E328)))/(1-'1.Inputs'!$D$42)*$D328*(1+$G328)^(7-1))*('1.Inputs'!$D$48-'1.Inputs'!$D$49))/'1.Inputs'!$D$51</f>
        <v>1579168209.8697042</v>
      </c>
      <c r="O328" s="36">
        <f ca="1">((('1.Inputs'!$D$37*12*IF(8=1,'1.Inputs'!$D$38,IF(8=2,'1.Inputs'!$D$39,$E328)))*$F328*(('1.Inputs'!$D$40)+(1-'1.Inputs'!$D$40)*(1+'1.Inputs'!$D$41))*(1+$G328)^(8-1))*'1.Inputs'!$D$47+(('1.Inputs'!$D$37*12*IF(8=1,'1.Inputs'!$D$38,IF(8=2,'1.Inputs'!$D$39,$E328)))/(1-'1.Inputs'!$D$42)*$D328*(1+$G328)^(8-1))*('1.Inputs'!$D$48-'1.Inputs'!$D$49))/'1.Inputs'!$D$51</f>
        <v>1653553484.8289857</v>
      </c>
      <c r="P328" s="36">
        <f ca="1">((('1.Inputs'!$D$37*12*IF(9=1,'1.Inputs'!$D$38,IF(9=2,'1.Inputs'!$D$39,$E328)))*$F328*(('1.Inputs'!$D$40)+(1-'1.Inputs'!$D$40)*(1+'1.Inputs'!$D$41))*(1+$G328)^(9-1))*'1.Inputs'!$D$47+(('1.Inputs'!$D$37*12*IF(9=1,'1.Inputs'!$D$38,IF(9=2,'1.Inputs'!$D$39,$E328)))/(1-'1.Inputs'!$D$42)*$D328*(1+$G328)^(9-1))*('1.Inputs'!$D$48-'1.Inputs'!$D$49))/'1.Inputs'!$D$51</f>
        <v>1731442610.1673367</v>
      </c>
      <c r="Q328" s="36">
        <f ca="1">((('1.Inputs'!$D$37*12*IF(10=1,'1.Inputs'!$D$38,IF(10=2,'1.Inputs'!$D$39,$E328)))*$F328*(('1.Inputs'!$D$40)+(1-'1.Inputs'!$D$40)*(1+'1.Inputs'!$D$41))*(1+$G328)^(10-1))*'1.Inputs'!$D$47+(('1.Inputs'!$D$37*12*IF(10=1,'1.Inputs'!$D$38,IF(10=2,'1.Inputs'!$D$39,$E328)))/(1-'1.Inputs'!$D$42)*$D328*(1+$G328)^(10-1))*('1.Inputs'!$D$48-'1.Inputs'!$D$49))/'1.Inputs'!$D$51</f>
        <v>1813000631.5538869</v>
      </c>
      <c r="R328" s="36">
        <f>-'1.Inputs'!$D$24</f>
        <v>-2050000000</v>
      </c>
      <c r="S328" s="36">
        <f ca="1">((('1.Inputs'!$D$37*12*IF(1=1,'1.Inputs'!$D$38,IF(1=2,'1.Inputs'!$D$39,$E328)))*$F328*(('1.Inputs'!$D$40)+(1-'1.Inputs'!$D$40)*(1+'1.Inputs'!$D$41))*(1+$G328)^(1-1))-(('1.Inputs'!$D$37*12*IF(1=1,'1.Inputs'!$D$38,IF(1=2,'1.Inputs'!$D$39,$E328)))/(1-'1.Inputs'!$D$42)*$D328*(1+$G328)^(1-1))-('1.Inputs'!$D$37*12*IF(1=1,'1.Inputs'!$D$38,IF(1=2,'1.Inputs'!$D$39,$E328)))*'1.Inputs'!$D$43*(1+$G328)^(1-1)-'1.Inputs'!$D$44*(1+$G328)^(1-1)-('1.Inputs'!$D$20/'1.Inputs'!$D$27+'1.Inputs'!$D$23/'1.Inputs'!$D$28))-MAX(0,((('1.Inputs'!$D$37*12*IF(1=1,'1.Inputs'!$D$38,IF(1=2,'1.Inputs'!$D$39,$E328)))*$F328*(('1.Inputs'!$D$40)+(1-'1.Inputs'!$D$40)*(1+'1.Inputs'!$D$41))*(1+$G328)^(1-1))-(('1.Inputs'!$D$37*12*IF(1=1,'1.Inputs'!$D$38,IF(1=2,'1.Inputs'!$D$39,$E328)))/(1-'1.Inputs'!$D$42)*$D328*(1+$G328)^(1-1))-('1.Inputs'!$D$37*12*IF(1=1,'1.Inputs'!$D$38,IF(1=2,'1.Inputs'!$D$39,$E328)))*'1.Inputs'!$D$43*(1+$G328)^(1-1)-'1.Inputs'!$D$44*(1+$G328)^(1-1)-('1.Inputs'!$D$20/'1.Inputs'!$D$27+'1.Inputs'!$D$23/'1.Inputs'!$D$28)))*'1.Inputs'!$D$53+('1.Inputs'!$D$20/'1.Inputs'!$D$27+'1.Inputs'!$D$23/'1.Inputs'!$D$28)-H328</f>
        <v>-383032499.35560012</v>
      </c>
      <c r="T328" s="36">
        <f ca="1">((('1.Inputs'!$D$37*12*IF(2=1,'1.Inputs'!$D$38,IF(2=2,'1.Inputs'!$D$39,$E328)))*$F328*(('1.Inputs'!$D$40)+(1-'1.Inputs'!$D$40)*(1+'1.Inputs'!$D$41))*(1+$G328)^(2-1))-(('1.Inputs'!$D$37*12*IF(2=1,'1.Inputs'!$D$38,IF(2=2,'1.Inputs'!$D$39,$E328)))/(1-'1.Inputs'!$D$42)*$D328*(1+$G328)^(2-1))-('1.Inputs'!$D$37*12*IF(2=1,'1.Inputs'!$D$38,IF(2=2,'1.Inputs'!$D$39,$E328)))*'1.Inputs'!$D$43*(1+$G328)^(2-1)-'1.Inputs'!$D$44*(1+$G328)^(2-1)-('1.Inputs'!$D$20/'1.Inputs'!$D$27+'1.Inputs'!$D$23/'1.Inputs'!$D$28))-MAX(0,((('1.Inputs'!$D$37*12*IF(2=1,'1.Inputs'!$D$38,IF(2=2,'1.Inputs'!$D$39,$E328)))*$F328*(('1.Inputs'!$D$40)+(1-'1.Inputs'!$D$40)*(1+'1.Inputs'!$D$41))*(1+$G328)^(2-1))-(('1.Inputs'!$D$37*12*IF(2=1,'1.Inputs'!$D$38,IF(2=2,'1.Inputs'!$D$39,$E328)))/(1-'1.Inputs'!$D$42)*$D328*(1+$G328)^(2-1))-('1.Inputs'!$D$37*12*IF(2=1,'1.Inputs'!$D$38,IF(2=2,'1.Inputs'!$D$39,$E328)))*'1.Inputs'!$D$43*(1+$G328)^(2-1)-'1.Inputs'!$D$44*(1+$G328)^(2-1)-('1.Inputs'!$D$20/'1.Inputs'!$D$27+'1.Inputs'!$D$23/'1.Inputs'!$D$28)))*'1.Inputs'!$D$53+('1.Inputs'!$D$20/'1.Inputs'!$D$27+'1.Inputs'!$D$23/'1.Inputs'!$D$28)-(I328-H328)</f>
        <v>439451789.00486124</v>
      </c>
      <c r="U328" s="36">
        <f ca="1">((('1.Inputs'!$D$37*12*IF(3=1,'1.Inputs'!$D$38,IF(3=2,'1.Inputs'!$D$39,$E328)))*$F328*(('1.Inputs'!$D$40)+(1-'1.Inputs'!$D$40)*(1+'1.Inputs'!$D$41))*(1+$G328)^(3-1))-(('1.Inputs'!$D$37*12*IF(3=1,'1.Inputs'!$D$38,IF(3=2,'1.Inputs'!$D$39,$E328)))/(1-'1.Inputs'!$D$42)*$D328*(1+$G328)^(3-1))-('1.Inputs'!$D$37*12*IF(3=1,'1.Inputs'!$D$38,IF(3=2,'1.Inputs'!$D$39,$E328)))*'1.Inputs'!$D$43*(1+$G328)^(3-1)-'1.Inputs'!$D$44*(1+$G328)^(3-1)-('1.Inputs'!$D$20/'1.Inputs'!$D$27+'1.Inputs'!$D$23/'1.Inputs'!$D$28))-MAX(0,((('1.Inputs'!$D$37*12*IF(3=1,'1.Inputs'!$D$38,IF(3=2,'1.Inputs'!$D$39,$E328)))*$F328*(('1.Inputs'!$D$40)+(1-'1.Inputs'!$D$40)*(1+'1.Inputs'!$D$41))*(1+$G328)^(3-1))-(('1.Inputs'!$D$37*12*IF(3=1,'1.Inputs'!$D$38,IF(3=2,'1.Inputs'!$D$39,$E328)))/(1-'1.Inputs'!$D$42)*$D328*(1+$G328)^(3-1))-('1.Inputs'!$D$37*12*IF(3=1,'1.Inputs'!$D$38,IF(3=2,'1.Inputs'!$D$39,$E328)))*'1.Inputs'!$D$43*(1+$G328)^(3-1)-'1.Inputs'!$D$44*(1+$G328)^(3-1)-('1.Inputs'!$D$20/'1.Inputs'!$D$27+'1.Inputs'!$D$23/'1.Inputs'!$D$28)))*'1.Inputs'!$D$53+('1.Inputs'!$D$20/'1.Inputs'!$D$27+'1.Inputs'!$D$23/'1.Inputs'!$D$28)-(J328-I328)</f>
        <v>807523207.85829854</v>
      </c>
      <c r="V328" s="36">
        <f ca="1">((('1.Inputs'!$D$37*12*IF(4=1,'1.Inputs'!$D$38,IF(4=2,'1.Inputs'!$D$39,$E328)))*$F328*(('1.Inputs'!$D$40)+(1-'1.Inputs'!$D$40)*(1+'1.Inputs'!$D$41))*(1+$G328)^(4-1))-(('1.Inputs'!$D$37*12*IF(4=1,'1.Inputs'!$D$38,IF(4=2,'1.Inputs'!$D$39,$E328)))/(1-'1.Inputs'!$D$42)*$D328*(1+$G328)^(4-1))-('1.Inputs'!$D$37*12*IF(4=1,'1.Inputs'!$D$38,IF(4=2,'1.Inputs'!$D$39,$E328)))*'1.Inputs'!$D$43*(1+$G328)^(4-1)-'1.Inputs'!$D$44*(1+$G328)^(4-1)-('1.Inputs'!$D$20/'1.Inputs'!$D$27+'1.Inputs'!$D$23/'1.Inputs'!$D$28))-MAX(0,((('1.Inputs'!$D$37*12*IF(4=1,'1.Inputs'!$D$38,IF(4=2,'1.Inputs'!$D$39,$E328)))*$F328*(('1.Inputs'!$D$40)+(1-'1.Inputs'!$D$40)*(1+'1.Inputs'!$D$41))*(1+$G328)^(4-1))-(('1.Inputs'!$D$37*12*IF(4=1,'1.Inputs'!$D$38,IF(4=2,'1.Inputs'!$D$39,$E328)))/(1-'1.Inputs'!$D$42)*$D328*(1+$G328)^(4-1))-('1.Inputs'!$D$37*12*IF(4=1,'1.Inputs'!$D$38,IF(4=2,'1.Inputs'!$D$39,$E328)))*'1.Inputs'!$D$43*(1+$G328)^(4-1)-'1.Inputs'!$D$44*(1+$G328)^(4-1)-('1.Inputs'!$D$20/'1.Inputs'!$D$27+'1.Inputs'!$D$23/'1.Inputs'!$D$28)))*'1.Inputs'!$D$53+('1.Inputs'!$D$20/'1.Inputs'!$D$27+'1.Inputs'!$D$23/'1.Inputs'!$D$28)-(K328-J328)</f>
        <v>962800992.30633879</v>
      </c>
      <c r="W328" s="36">
        <f ca="1">((('1.Inputs'!$D$37*12*IF(5=1,'1.Inputs'!$D$38,IF(5=2,'1.Inputs'!$D$39,$E328)))*$F328*(('1.Inputs'!$D$40)+(1-'1.Inputs'!$D$40)*(1+'1.Inputs'!$D$41))*(1+$G328)^(5-1))-(('1.Inputs'!$D$37*12*IF(5=1,'1.Inputs'!$D$38,IF(5=2,'1.Inputs'!$D$39,$E328)))/(1-'1.Inputs'!$D$42)*$D328*(1+$G328)^(5-1))-('1.Inputs'!$D$37*12*IF(5=1,'1.Inputs'!$D$38,IF(5=2,'1.Inputs'!$D$39,$E328)))*'1.Inputs'!$D$43*(1+$G328)^(5-1)-'1.Inputs'!$D$44*(1+$G328)^(5-1)-('1.Inputs'!$D$20/'1.Inputs'!$D$27+'1.Inputs'!$D$23/'1.Inputs'!$D$28))-MAX(0,((('1.Inputs'!$D$37*12*IF(5=1,'1.Inputs'!$D$38,IF(5=2,'1.Inputs'!$D$39,$E328)))*$F328*(('1.Inputs'!$D$40)+(1-'1.Inputs'!$D$40)*(1+'1.Inputs'!$D$41))*(1+$G328)^(5-1))-(('1.Inputs'!$D$37*12*IF(5=1,'1.Inputs'!$D$38,IF(5=2,'1.Inputs'!$D$39,$E328)))/(1-'1.Inputs'!$D$42)*$D328*(1+$G328)^(5-1))-('1.Inputs'!$D$37*12*IF(5=1,'1.Inputs'!$D$38,IF(5=2,'1.Inputs'!$D$39,$E328)))*'1.Inputs'!$D$43*(1+$G328)^(5-1)-'1.Inputs'!$D$44*(1+$G328)^(5-1)-('1.Inputs'!$D$20/'1.Inputs'!$D$27+'1.Inputs'!$D$23/'1.Inputs'!$D$28)))*'1.Inputs'!$D$53+('1.Inputs'!$D$20/'1.Inputs'!$D$27+'1.Inputs'!$D$23/'1.Inputs'!$D$28)-(L328-K328)</f>
        <v>1005927184.8653758</v>
      </c>
      <c r="X328" s="36">
        <f ca="1">((('1.Inputs'!$D$37*12*IF(6=1,'1.Inputs'!$D$38,IF(6=2,'1.Inputs'!$D$39,$E328)))*$F328*(('1.Inputs'!$D$40)+(1-'1.Inputs'!$D$40)*(1+'1.Inputs'!$D$41))*(1+$G328)^(6-1))-(('1.Inputs'!$D$37*12*IF(6=1,'1.Inputs'!$D$38,IF(6=2,'1.Inputs'!$D$39,$E328)))/(1-'1.Inputs'!$D$42)*$D328*(1+$G328)^(6-1))-('1.Inputs'!$D$37*12*IF(6=1,'1.Inputs'!$D$38,IF(6=2,'1.Inputs'!$D$39,$E328)))*'1.Inputs'!$D$43*(1+$G328)^(6-1)-'1.Inputs'!$D$44*(1+$G328)^(6-1)-('1.Inputs'!$D$20/'1.Inputs'!$D$27+'1.Inputs'!$D$23/'1.Inputs'!$D$28))-MAX(0,((('1.Inputs'!$D$37*12*IF(6=1,'1.Inputs'!$D$38,IF(6=2,'1.Inputs'!$D$39,$E328)))*$F328*(('1.Inputs'!$D$40)+(1-'1.Inputs'!$D$40)*(1+'1.Inputs'!$D$41))*(1+$G328)^(6-1))-(('1.Inputs'!$D$37*12*IF(6=1,'1.Inputs'!$D$38,IF(6=2,'1.Inputs'!$D$39,$E328)))/(1-'1.Inputs'!$D$42)*$D328*(1+$G328)^(6-1))-('1.Inputs'!$D$37*12*IF(6=1,'1.Inputs'!$D$38,IF(6=2,'1.Inputs'!$D$39,$E328)))*'1.Inputs'!$D$43*(1+$G328)^(6-1)-'1.Inputs'!$D$44*(1+$G328)^(6-1)-('1.Inputs'!$D$20/'1.Inputs'!$D$27+'1.Inputs'!$D$23/'1.Inputs'!$D$28)))*'1.Inputs'!$D$53+('1.Inputs'!$D$20/'1.Inputs'!$D$27+'1.Inputs'!$D$23/'1.Inputs'!$D$28)-(M328-L328)</f>
        <v>1051084797.3019154</v>
      </c>
      <c r="Y328" s="36">
        <f ca="1">((('1.Inputs'!$D$37*12*IF(7=1,'1.Inputs'!$D$38,IF(7=2,'1.Inputs'!$D$39,$E328)))*$F328*(('1.Inputs'!$D$40)+(1-'1.Inputs'!$D$40)*(1+'1.Inputs'!$D$41))*(1+$G328)^(7-1))-(('1.Inputs'!$D$37*12*IF(7=1,'1.Inputs'!$D$38,IF(7=2,'1.Inputs'!$D$39,$E328)))/(1-'1.Inputs'!$D$42)*$D328*(1+$G328)^(7-1))-('1.Inputs'!$D$37*12*IF(7=1,'1.Inputs'!$D$38,IF(7=2,'1.Inputs'!$D$39,$E328)))*'1.Inputs'!$D$43*(1+$G328)^(7-1)-'1.Inputs'!$D$44*(1+$G328)^(7-1)-('1.Inputs'!$D$20/'1.Inputs'!$D$27+'1.Inputs'!$D$23/'1.Inputs'!$D$28))-MAX(0,((('1.Inputs'!$D$37*12*IF(7=1,'1.Inputs'!$D$38,IF(7=2,'1.Inputs'!$D$39,$E328)))*$F328*(('1.Inputs'!$D$40)+(1-'1.Inputs'!$D$40)*(1+'1.Inputs'!$D$41))*(1+$G328)^(7-1))-(('1.Inputs'!$D$37*12*IF(7=1,'1.Inputs'!$D$38,IF(7=2,'1.Inputs'!$D$39,$E328)))/(1-'1.Inputs'!$D$42)*$D328*(1+$G328)^(7-1))-('1.Inputs'!$D$37*12*IF(7=1,'1.Inputs'!$D$38,IF(7=2,'1.Inputs'!$D$39,$E328)))*'1.Inputs'!$D$43*(1+$G328)^(7-1)-'1.Inputs'!$D$44*(1+$G328)^(7-1)-('1.Inputs'!$D$20/'1.Inputs'!$D$27+'1.Inputs'!$D$23/'1.Inputs'!$D$28)))*'1.Inputs'!$D$53+('1.Inputs'!$D$20/'1.Inputs'!$D$27+'1.Inputs'!$D$23/'1.Inputs'!$D$28)-(N328-M328)</f>
        <v>1098369517.792304</v>
      </c>
      <c r="Z328" s="36">
        <f ca="1">((('1.Inputs'!$D$37*12*IF(8=1,'1.Inputs'!$D$38,IF(8=2,'1.Inputs'!$D$39,$E328)))*$F328*(('1.Inputs'!$D$40)+(1-'1.Inputs'!$D$40)*(1+'1.Inputs'!$D$41))*(1+$G328)^(8-1))-(('1.Inputs'!$D$37*12*IF(8=1,'1.Inputs'!$D$38,IF(8=2,'1.Inputs'!$D$39,$E328)))/(1-'1.Inputs'!$D$42)*$D328*(1+$G328)^(8-1))-('1.Inputs'!$D$37*12*IF(8=1,'1.Inputs'!$D$38,IF(8=2,'1.Inputs'!$D$39,$E328)))*'1.Inputs'!$D$43*(1+$G328)^(8-1)-'1.Inputs'!$D$44*(1+$G328)^(8-1)-('1.Inputs'!$D$20/'1.Inputs'!$D$27+'1.Inputs'!$D$23/'1.Inputs'!$D$28))-MAX(0,((('1.Inputs'!$D$37*12*IF(8=1,'1.Inputs'!$D$38,IF(8=2,'1.Inputs'!$D$39,$E328)))*$F328*(('1.Inputs'!$D$40)+(1-'1.Inputs'!$D$40)*(1+'1.Inputs'!$D$41))*(1+$G328)^(8-1))-(('1.Inputs'!$D$37*12*IF(8=1,'1.Inputs'!$D$38,IF(8=2,'1.Inputs'!$D$39,$E328)))/(1-'1.Inputs'!$D$42)*$D328*(1+$G328)^(8-1))-('1.Inputs'!$D$37*12*IF(8=1,'1.Inputs'!$D$38,IF(8=2,'1.Inputs'!$D$39,$E328)))*'1.Inputs'!$D$43*(1+$G328)^(8-1)-'1.Inputs'!$D$44*(1+$G328)^(8-1)-('1.Inputs'!$D$20/'1.Inputs'!$D$27+'1.Inputs'!$D$23/'1.Inputs'!$D$28)))*'1.Inputs'!$D$53+('1.Inputs'!$D$20/'1.Inputs'!$D$27+'1.Inputs'!$D$23/'1.Inputs'!$D$28)-(O328-N328)</f>
        <v>1147881541.8169646</v>
      </c>
      <c r="AA328" s="36">
        <f ca="1">((('1.Inputs'!$D$37*12*IF(9=1,'1.Inputs'!$D$38,IF(9=2,'1.Inputs'!$D$39,$E328)))*$F328*(('1.Inputs'!$D$40)+(1-'1.Inputs'!$D$40)*(1+'1.Inputs'!$D$41))*(1+$G328)^(9-1))-(('1.Inputs'!$D$37*12*IF(9=1,'1.Inputs'!$D$38,IF(9=2,'1.Inputs'!$D$39,$E328)))/(1-'1.Inputs'!$D$42)*$D328*(1+$G328)^(9-1))-('1.Inputs'!$D$37*12*IF(9=1,'1.Inputs'!$D$38,IF(9=2,'1.Inputs'!$D$39,$E328)))*'1.Inputs'!$D$43*(1+$G328)^(9-1)-'1.Inputs'!$D$44*(1+$G328)^(9-1)-('1.Inputs'!$D$20/'1.Inputs'!$D$27+'1.Inputs'!$D$23/'1.Inputs'!$D$28))-MAX(0,((('1.Inputs'!$D$37*12*IF(9=1,'1.Inputs'!$D$38,IF(9=2,'1.Inputs'!$D$39,$E328)))*$F328*(('1.Inputs'!$D$40)+(1-'1.Inputs'!$D$40)*(1+'1.Inputs'!$D$41))*(1+$G328)^(9-1))-(('1.Inputs'!$D$37*12*IF(9=1,'1.Inputs'!$D$38,IF(9=2,'1.Inputs'!$D$39,$E328)))/(1-'1.Inputs'!$D$42)*$D328*(1+$G328)^(9-1))-('1.Inputs'!$D$37*12*IF(9=1,'1.Inputs'!$D$38,IF(9=2,'1.Inputs'!$D$39,$E328)))*'1.Inputs'!$D$43*(1+$G328)^(9-1)-'1.Inputs'!$D$44*(1+$G328)^(9-1)-('1.Inputs'!$D$20/'1.Inputs'!$D$27+'1.Inputs'!$D$23/'1.Inputs'!$D$28)))*'1.Inputs'!$D$53+('1.Inputs'!$D$20/'1.Inputs'!$D$27+'1.Inputs'!$D$23/'1.Inputs'!$D$28)-(P328-O328)</f>
        <v>1199725784.4728298</v>
      </c>
      <c r="AB328" s="36">
        <f ca="1">((('1.Inputs'!$D$37*12*IF(10=1,'1.Inputs'!$D$38,IF(10=2,'1.Inputs'!$D$39,$E328)))*$F328*(('1.Inputs'!$D$40)+(1-'1.Inputs'!$D$40)*(1+'1.Inputs'!$D$41))*(1+$G328)^(10-1))-(('1.Inputs'!$D$37*12*IF(10=1,'1.Inputs'!$D$38,IF(10=2,'1.Inputs'!$D$39,$E328)))/(1-'1.Inputs'!$D$42)*$D328*(1+$G328)^(10-1))-('1.Inputs'!$D$37*12*IF(10=1,'1.Inputs'!$D$38,IF(10=2,'1.Inputs'!$D$39,$E328)))*'1.Inputs'!$D$43*(1+$G328)^(10-1)-'1.Inputs'!$D$44*(1+$G328)^(10-1)-('1.Inputs'!$D$20/'1.Inputs'!$D$27+'1.Inputs'!$D$23/'1.Inputs'!$D$28))-MAX(0,((('1.Inputs'!$D$37*12*IF(10=1,'1.Inputs'!$D$38,IF(10=2,'1.Inputs'!$D$39,$E328)))*$F328*(('1.Inputs'!$D$40)+(1-'1.Inputs'!$D$40)*(1+'1.Inputs'!$D$41))*(1+$G328)^(10-1))-(('1.Inputs'!$D$37*12*IF(10=1,'1.Inputs'!$D$38,IF(10=2,'1.Inputs'!$D$39,$E328)))/(1-'1.Inputs'!$D$42)*$D328*(1+$G328)^(10-1))-('1.Inputs'!$D$37*12*IF(10=1,'1.Inputs'!$D$38,IF(10=2,'1.Inputs'!$D$39,$E328)))*'1.Inputs'!$D$43*(1+$G328)^(10-1)-'1.Inputs'!$D$44*(1+$G328)^(10-1)-('1.Inputs'!$D$20/'1.Inputs'!$D$27+'1.Inputs'!$D$23/'1.Inputs'!$D$28)))*'1.Inputs'!$D$53+('1.Inputs'!$D$20/'1.Inputs'!$D$27+'1.Inputs'!$D$23/'1.Inputs'!$D$28)-(Q328-P328)+(('1.Inputs'!$D$20+'1.Inputs'!$D$23-('1.Inputs'!$D$20/'1.Inputs'!$D$27+'1.Inputs'!$D$23/'1.Inputs'!$D$28)*'1.Inputs'!$D$10)*'1.Inputs'!$D$60+'1.Inputs'!$D$19*'1.Inputs'!$D$59+Q328)</f>
        <v>3767012734.3404551</v>
      </c>
      <c r="AC328" s="36">
        <f ca="1">S328-AC$13-AC$14+MIN(AC$13,MAX(0,((('1.Inputs'!$D$37*12*IF(1=1,'1.Inputs'!$D$38,IF(1=2,'1.Inputs'!$D$39,$E328)))*$F328*(('1.Inputs'!$D$40)+(1-'1.Inputs'!$D$40)*(1+'1.Inputs'!$D$41))*(1+$G328)^(1-1))-(('1.Inputs'!$D$37*12*IF(1=1,'1.Inputs'!$D$38,IF(1=2,'1.Inputs'!$D$39,$E328)))/(1-'1.Inputs'!$D$42)*$D328*(1+$G328)^(1-1))-('1.Inputs'!$D$37*12*IF(1=1,'1.Inputs'!$D$38,IF(1=2,'1.Inputs'!$D$39,$E328)))*'1.Inputs'!$D$43*(1+$G328)^(1-1)-'1.Inputs'!$D$44*(1+$G328)^(1-1)-('1.Inputs'!$D$20/'1.Inputs'!$D$27+'1.Inputs'!$D$23/'1.Inputs'!$D$28))))*'1.Inputs'!$D$53</f>
        <v>-478972499.35560012</v>
      </c>
      <c r="AD328" s="36">
        <f ca="1">T328-AD$13-AD$14+MIN(AD$13,MAX(0,((('1.Inputs'!$D$37*12*IF(2=1,'1.Inputs'!$D$38,IF(2=2,'1.Inputs'!$D$39,$E328)))*$F328*(('1.Inputs'!$D$40)+(1-'1.Inputs'!$D$40)*(1+'1.Inputs'!$D$41))*(1+$G328)^(2-1))-(('1.Inputs'!$D$37*12*IF(2=1,'1.Inputs'!$D$38,IF(2=2,'1.Inputs'!$D$39,$E328)))/(1-'1.Inputs'!$D$42)*$D328*(1+$G328)^(2-1))-('1.Inputs'!$D$37*12*IF(2=1,'1.Inputs'!$D$38,IF(2=2,'1.Inputs'!$D$39,$E328)))*'1.Inputs'!$D$43*(1+$G328)^(2-1)-'1.Inputs'!$D$44*(1+$G328)^(2-1)-('1.Inputs'!$D$20/'1.Inputs'!$D$27+'1.Inputs'!$D$23/'1.Inputs'!$D$28))))*'1.Inputs'!$D$53</f>
        <v>343511789.00486124</v>
      </c>
      <c r="AE328" s="36">
        <f ca="1">U328-AE$13-AE$14+MIN(AE$13,MAX(0,((('1.Inputs'!$D$37*12*IF(3=1,'1.Inputs'!$D$38,IF(3=2,'1.Inputs'!$D$39,$E328)))*$F328*(('1.Inputs'!$D$40)+(1-'1.Inputs'!$D$40)*(1+'1.Inputs'!$D$41))*(1+$G328)^(3-1))-(('1.Inputs'!$D$37*12*IF(3=1,'1.Inputs'!$D$38,IF(3=2,'1.Inputs'!$D$39,$E328)))/(1-'1.Inputs'!$D$42)*$D328*(1+$G328)^(3-1))-('1.Inputs'!$D$37*12*IF(3=1,'1.Inputs'!$D$38,IF(3=2,'1.Inputs'!$D$39,$E328)))*'1.Inputs'!$D$43*(1+$G328)^(3-1)-'1.Inputs'!$D$44*(1+$G328)^(3-1)-('1.Inputs'!$D$20/'1.Inputs'!$D$27+'1.Inputs'!$D$23/'1.Inputs'!$D$28))))*'1.Inputs'!$D$53</f>
        <v>465583207.85829854</v>
      </c>
      <c r="AF328" s="36">
        <f ca="1">V328-AF$13-AF$14+MIN(AF$13,MAX(0,((('1.Inputs'!$D$37*12*IF(4=1,'1.Inputs'!$D$38,IF(4=2,'1.Inputs'!$D$39,$E328)))*$F328*(('1.Inputs'!$D$40)+(1-'1.Inputs'!$D$40)*(1+'1.Inputs'!$D$41))*(1+$G328)^(4-1))-(('1.Inputs'!$D$37*12*IF(4=1,'1.Inputs'!$D$38,IF(4=2,'1.Inputs'!$D$39,$E328)))/(1-'1.Inputs'!$D$42)*$D328*(1+$G328)^(4-1))-('1.Inputs'!$D$37*12*IF(4=1,'1.Inputs'!$D$38,IF(4=2,'1.Inputs'!$D$39,$E328)))*'1.Inputs'!$D$43*(1+$G328)^(4-1)-'1.Inputs'!$D$44*(1+$G328)^(4-1)-('1.Inputs'!$D$20/'1.Inputs'!$D$27+'1.Inputs'!$D$23/'1.Inputs'!$D$28))))*'1.Inputs'!$D$53</f>
        <v>640048992.30633879</v>
      </c>
      <c r="AG328" s="36">
        <f ca="1">W328-AG$13-AG$14+MIN(AG$13,MAX(0,((('1.Inputs'!$D$37*12*IF(5=1,'1.Inputs'!$D$38,IF(5=2,'1.Inputs'!$D$39,$E328)))*$F328*(('1.Inputs'!$D$40)+(1-'1.Inputs'!$D$40)*(1+'1.Inputs'!$D$41))*(1+$G328)^(5-1))-(('1.Inputs'!$D$37*12*IF(5=1,'1.Inputs'!$D$38,IF(5=2,'1.Inputs'!$D$39,$E328)))/(1-'1.Inputs'!$D$42)*$D328*(1+$G328)^(5-1))-('1.Inputs'!$D$37*12*IF(5=1,'1.Inputs'!$D$38,IF(5=2,'1.Inputs'!$D$39,$E328)))*'1.Inputs'!$D$43*(1+$G328)^(5-1)-'1.Inputs'!$D$44*(1+$G328)^(5-1)-('1.Inputs'!$D$20/'1.Inputs'!$D$27+'1.Inputs'!$D$23/'1.Inputs'!$D$28))))*'1.Inputs'!$D$53</f>
        <v>702363184.86537576</v>
      </c>
      <c r="AH328" s="36">
        <f ca="1">X328-AH$13-AH$14+MIN(AH$13,MAX(0,((('1.Inputs'!$D$37*12*IF(6=1,'1.Inputs'!$D$38,IF(6=2,'1.Inputs'!$D$39,$E328)))*$F328*(('1.Inputs'!$D$40)+(1-'1.Inputs'!$D$40)*(1+'1.Inputs'!$D$41))*(1+$G328)^(6-1))-(('1.Inputs'!$D$37*12*IF(6=1,'1.Inputs'!$D$38,IF(6=2,'1.Inputs'!$D$39,$E328)))/(1-'1.Inputs'!$D$42)*$D328*(1+$G328)^(6-1))-('1.Inputs'!$D$37*12*IF(6=1,'1.Inputs'!$D$38,IF(6=2,'1.Inputs'!$D$39,$E328)))*'1.Inputs'!$D$43*(1+$G328)^(6-1)-'1.Inputs'!$D$44*(1+$G328)^(6-1)-('1.Inputs'!$D$20/'1.Inputs'!$D$27+'1.Inputs'!$D$23/'1.Inputs'!$D$28))))*'1.Inputs'!$D$53</f>
        <v>766708797.30191541</v>
      </c>
      <c r="AI328" s="36">
        <f ca="1">Y328-AI$13-AI$14+MIN(AI$13,MAX(0,((('1.Inputs'!$D$37*12*IF(7=1,'1.Inputs'!$D$38,IF(7=2,'1.Inputs'!$D$39,$E328)))*$F328*(('1.Inputs'!$D$40)+(1-'1.Inputs'!$D$40)*(1+'1.Inputs'!$D$41))*(1+$G328)^(7-1))-(('1.Inputs'!$D$37*12*IF(7=1,'1.Inputs'!$D$38,IF(7=2,'1.Inputs'!$D$39,$E328)))/(1-'1.Inputs'!$D$42)*$D328*(1+$G328)^(7-1))-('1.Inputs'!$D$37*12*IF(7=1,'1.Inputs'!$D$38,IF(7=2,'1.Inputs'!$D$39,$E328)))*'1.Inputs'!$D$43*(1+$G328)^(7-1)-'1.Inputs'!$D$44*(1+$G328)^(7-1)-('1.Inputs'!$D$20/'1.Inputs'!$D$27+'1.Inputs'!$D$23/'1.Inputs'!$D$28))))*'1.Inputs'!$D$53</f>
        <v>833181517.79230404</v>
      </c>
      <c r="AJ328" s="36">
        <f ca="1">Z328-AJ$13-AJ$14+MIN(AJ$13,MAX(0,((('1.Inputs'!$D$37*12*IF(8=1,'1.Inputs'!$D$38,IF(8=2,'1.Inputs'!$D$39,$E328)))*$F328*(('1.Inputs'!$D$40)+(1-'1.Inputs'!$D$40)*(1+'1.Inputs'!$D$41))*(1+$G328)^(8-1))-(('1.Inputs'!$D$37*12*IF(8=1,'1.Inputs'!$D$38,IF(8=2,'1.Inputs'!$D$39,$E328)))/(1-'1.Inputs'!$D$42)*$D328*(1+$G328)^(8-1))-('1.Inputs'!$D$37*12*IF(8=1,'1.Inputs'!$D$38,IF(8=2,'1.Inputs'!$D$39,$E328)))*'1.Inputs'!$D$43*(1+$G328)^(8-1)-'1.Inputs'!$D$44*(1+$G328)^(8-1)-('1.Inputs'!$D$20/'1.Inputs'!$D$27+'1.Inputs'!$D$23/'1.Inputs'!$D$28))))*'1.Inputs'!$D$53</f>
        <v>1147881541.8169646</v>
      </c>
      <c r="AK328" s="36">
        <f ca="1">AA328-AK$13-AK$14+MIN(AK$13,MAX(0,((('1.Inputs'!$D$37*12*IF(9=1,'1.Inputs'!$D$38,IF(9=2,'1.Inputs'!$D$39,$E328)))*$F328*(('1.Inputs'!$D$40)+(1-'1.Inputs'!$D$40)*(1+'1.Inputs'!$D$41))*(1+$G328)^(9-1))-(('1.Inputs'!$D$37*12*IF(9=1,'1.Inputs'!$D$38,IF(9=2,'1.Inputs'!$D$39,$E328)))/(1-'1.Inputs'!$D$42)*$D328*(1+$G328)^(9-1))-('1.Inputs'!$D$37*12*IF(9=1,'1.Inputs'!$D$38,IF(9=2,'1.Inputs'!$D$39,$E328)))*'1.Inputs'!$D$43*(1+$G328)^(9-1)-'1.Inputs'!$D$44*(1+$G328)^(9-1)-('1.Inputs'!$D$20/'1.Inputs'!$D$27+'1.Inputs'!$D$23/'1.Inputs'!$D$28))))*'1.Inputs'!$D$53</f>
        <v>1199725784.4728298</v>
      </c>
      <c r="AL328" s="36">
        <f ca="1">AB328-AL$13-AL$14+MIN(AL$13,MAX(0,((('1.Inputs'!$D$37*12*IF(10=1,'1.Inputs'!$D$38,IF(10=2,'1.Inputs'!$D$39,$E328)))*$F328*(('1.Inputs'!$D$40)+(1-'1.Inputs'!$D$40)*(1+'1.Inputs'!$D$41))*(1+$G328)^(10-1))-(('1.Inputs'!$D$37*12*IF(10=1,'1.Inputs'!$D$38,IF(10=2,'1.Inputs'!$D$39,$E328)))/(1-'1.Inputs'!$D$42)*$D328*(1+$G328)^(10-1))-('1.Inputs'!$D$37*12*IF(10=1,'1.Inputs'!$D$38,IF(10=2,'1.Inputs'!$D$39,$E328)))*'1.Inputs'!$D$43*(1+$G328)^(10-1)-'1.Inputs'!$D$44*(1+$G328)^(10-1)-('1.Inputs'!$D$20/'1.Inputs'!$D$27+'1.Inputs'!$D$23/'1.Inputs'!$D$28))))*'1.Inputs'!$D$53+'1.Inputs'!$D$35</f>
        <v>4567012734.3404551</v>
      </c>
      <c r="AM328" s="48">
        <f ca="1">R328+NPV('1.Inputs'!$D$55,S328:AB328)</f>
        <v>2890632407.6879997</v>
      </c>
      <c r="AN328" s="48">
        <f ca="1">-('1.Inputs'!$D$24*(1-'1.Inputs'!$D$31)+'1.Inputs'!$D$35)+NPV('1.Inputs'!$D$54,AC328:AL328)</f>
        <v>1135333073.8331409</v>
      </c>
      <c r="AO328" s="36">
        <f t="shared" ca="1" si="37"/>
        <v>-2.5950711338455292</v>
      </c>
      <c r="AP328" s="36">
        <f t="shared" ca="1" si="38"/>
        <v>2.0516341663066529</v>
      </c>
      <c r="AQ328" s="36">
        <f ca="1">'1.Inputs'!$D$35+MIN(SUM($AC328:AC328),SUM($AC328:AD328),SUM($AC328:AE328),SUM($AC328:AF328),SUM($AC328:AG328),SUM($AC328:AH328),SUM($AC328:AI328),SUM($AC328:AJ328),SUM($AC328:AK328),SUM($AC328:AL328))</f>
        <v>321027500.64439988</v>
      </c>
      <c r="AR328" s="36">
        <f ca="1">IF(AP328&lt;'1.Inputs'!$D$57,1,0)</f>
        <v>0</v>
      </c>
      <c r="AS328" s="36">
        <f t="shared" ca="1" si="39"/>
        <v>0</v>
      </c>
    </row>
    <row r="329" spans="2:45" ht="15" customHeight="1" x14ac:dyDescent="0.25">
      <c r="B329" s="36">
        <v>314</v>
      </c>
      <c r="C329" s="36">
        <f t="shared" ca="1" si="32"/>
        <v>0.26555250282519305</v>
      </c>
      <c r="D329" s="36">
        <f t="shared" ca="1" si="33"/>
        <v>19921.505797857768</v>
      </c>
      <c r="E329" s="47">
        <f t="shared" ca="1" si="34"/>
        <v>0.79361213913393591</v>
      </c>
      <c r="F329" s="36">
        <f t="shared" ca="1" si="35"/>
        <v>31918.476681939119</v>
      </c>
      <c r="G329" s="36">
        <f t="shared" ca="1" si="36"/>
        <v>5.0647153464973914E-2</v>
      </c>
      <c r="H329" s="36">
        <f ca="1">((('1.Inputs'!$D$37*12*IF(1=1,'1.Inputs'!$D$38,IF(1=2,'1.Inputs'!$D$39,$E329)))*$F329*(('1.Inputs'!$D$40)+(1-'1.Inputs'!$D$40)*(1+'1.Inputs'!$D$41))*(1+$G329)^(1-1))*'1.Inputs'!$D$47+(('1.Inputs'!$D$37*12*IF(1=1,'1.Inputs'!$D$38,IF(1=2,'1.Inputs'!$D$39,$E329)))/(1-'1.Inputs'!$D$42)*$D329*(1+$G329)^(1-1))*('1.Inputs'!$D$48-'1.Inputs'!$D$49))/'1.Inputs'!$D$51</f>
        <v>846022017.00841892</v>
      </c>
      <c r="I329" s="36">
        <f ca="1">((('1.Inputs'!$D$37*12*IF(2=1,'1.Inputs'!$D$38,IF(2=2,'1.Inputs'!$D$39,$E329)))*$F329*(('1.Inputs'!$D$40)+(1-'1.Inputs'!$D$40)*(1+'1.Inputs'!$D$41))*(1+$G329)^(2-1))*'1.Inputs'!$D$47+(('1.Inputs'!$D$37*12*IF(2=1,'1.Inputs'!$D$38,IF(2=2,'1.Inputs'!$D$39,$E329)))/(1-'1.Inputs'!$D$42)*$D329*(1+$G329)^(2-1))*('1.Inputs'!$D$48-'1.Inputs'!$D$49))/'1.Inputs'!$D$51</f>
        <v>1244418873.5140278</v>
      </c>
      <c r="J329" s="36">
        <f ca="1">((('1.Inputs'!$D$37*12*IF(3=1,'1.Inputs'!$D$38,IF(3=2,'1.Inputs'!$D$39,$E329)))*$F329*(('1.Inputs'!$D$40)+(1-'1.Inputs'!$D$40)*(1+'1.Inputs'!$D$41))*(1+$G329)^(3-1))*'1.Inputs'!$D$47+(('1.Inputs'!$D$37*12*IF(3=1,'1.Inputs'!$D$38,IF(3=2,'1.Inputs'!$D$39,$E329)))/(1-'1.Inputs'!$D$42)*$D329*(1+$G329)^(3-1))*('1.Inputs'!$D$48-'1.Inputs'!$D$49))/'1.Inputs'!$D$51</f>
        <v>1482291914.3575909</v>
      </c>
      <c r="K329" s="36">
        <f ca="1">((('1.Inputs'!$D$37*12*IF(4=1,'1.Inputs'!$D$38,IF(4=2,'1.Inputs'!$D$39,$E329)))*$F329*(('1.Inputs'!$D$40)+(1-'1.Inputs'!$D$40)*(1+'1.Inputs'!$D$41))*(1+$G329)^(4-1))*'1.Inputs'!$D$47+(('1.Inputs'!$D$37*12*IF(4=1,'1.Inputs'!$D$38,IF(4=2,'1.Inputs'!$D$39,$E329)))/(1-'1.Inputs'!$D$42)*$D329*(1+$G329)^(4-1))*('1.Inputs'!$D$48-'1.Inputs'!$D$49))/'1.Inputs'!$D$51</f>
        <v>1557365780.42395</v>
      </c>
      <c r="L329" s="36">
        <f ca="1">((('1.Inputs'!$D$37*12*IF(5=1,'1.Inputs'!$D$38,IF(5=2,'1.Inputs'!$D$39,$E329)))*$F329*(('1.Inputs'!$D$40)+(1-'1.Inputs'!$D$40)*(1+'1.Inputs'!$D$41))*(1+$G329)^(5-1))*'1.Inputs'!$D$47+(('1.Inputs'!$D$37*12*IF(5=1,'1.Inputs'!$D$38,IF(5=2,'1.Inputs'!$D$39,$E329)))/(1-'1.Inputs'!$D$42)*$D329*(1+$G329)^(5-1))*('1.Inputs'!$D$48-'1.Inputs'!$D$49))/'1.Inputs'!$D$51</f>
        <v>1636241924.1061804</v>
      </c>
      <c r="M329" s="36">
        <f ca="1">((('1.Inputs'!$D$37*12*IF(6=1,'1.Inputs'!$D$38,IF(6=2,'1.Inputs'!$D$39,$E329)))*$F329*(('1.Inputs'!$D$40)+(1-'1.Inputs'!$D$40)*(1+'1.Inputs'!$D$41))*(1+$G329)^(6-1))*'1.Inputs'!$D$47+(('1.Inputs'!$D$37*12*IF(6=1,'1.Inputs'!$D$38,IF(6=2,'1.Inputs'!$D$39,$E329)))/(1-'1.Inputs'!$D$42)*$D329*(1+$G329)^(6-1))*('1.Inputs'!$D$48-'1.Inputs'!$D$49))/'1.Inputs'!$D$51</f>
        <v>1719112919.9422107</v>
      </c>
      <c r="N329" s="36">
        <f ca="1">((('1.Inputs'!$D$37*12*IF(7=1,'1.Inputs'!$D$38,IF(7=2,'1.Inputs'!$D$39,$E329)))*$F329*(('1.Inputs'!$D$40)+(1-'1.Inputs'!$D$40)*(1+'1.Inputs'!$D$41))*(1+$G329)^(7-1))*'1.Inputs'!$D$47+(('1.Inputs'!$D$37*12*IF(7=1,'1.Inputs'!$D$38,IF(7=2,'1.Inputs'!$D$39,$E329)))/(1-'1.Inputs'!$D$42)*$D329*(1+$G329)^(7-1))*('1.Inputs'!$D$48-'1.Inputs'!$D$49))/'1.Inputs'!$D$51</f>
        <v>1806181095.8221428</v>
      </c>
      <c r="O329" s="36">
        <f ca="1">((('1.Inputs'!$D$37*12*IF(8=1,'1.Inputs'!$D$38,IF(8=2,'1.Inputs'!$D$39,$E329)))*$F329*(('1.Inputs'!$D$40)+(1-'1.Inputs'!$D$40)*(1+'1.Inputs'!$D$41))*(1+$G329)^(8-1))*'1.Inputs'!$D$47+(('1.Inputs'!$D$37*12*IF(8=1,'1.Inputs'!$D$38,IF(8=2,'1.Inputs'!$D$39,$E329)))/(1-'1.Inputs'!$D$42)*$D329*(1+$G329)^(8-1))*('1.Inputs'!$D$48-'1.Inputs'!$D$49))/'1.Inputs'!$D$51</f>
        <v>1897659026.967782</v>
      </c>
      <c r="P329" s="36">
        <f ca="1">((('1.Inputs'!$D$37*12*IF(9=1,'1.Inputs'!$D$38,IF(9=2,'1.Inputs'!$D$39,$E329)))*$F329*(('1.Inputs'!$D$40)+(1-'1.Inputs'!$D$40)*(1+'1.Inputs'!$D$41))*(1+$G329)^(9-1))*'1.Inputs'!$D$47+(('1.Inputs'!$D$37*12*IF(9=1,'1.Inputs'!$D$38,IF(9=2,'1.Inputs'!$D$39,$E329)))/(1-'1.Inputs'!$D$42)*$D329*(1+$G329)^(9-1))*('1.Inputs'!$D$48-'1.Inputs'!$D$49))/'1.Inputs'!$D$51</f>
        <v>1993770054.9308124</v>
      </c>
      <c r="Q329" s="36">
        <f ca="1">((('1.Inputs'!$D$37*12*IF(10=1,'1.Inputs'!$D$38,IF(10=2,'1.Inputs'!$D$39,$E329)))*$F329*(('1.Inputs'!$D$40)+(1-'1.Inputs'!$D$40)*(1+'1.Inputs'!$D$41))*(1+$G329)^(10-1))*'1.Inputs'!$D$47+(('1.Inputs'!$D$37*12*IF(10=1,'1.Inputs'!$D$38,IF(10=2,'1.Inputs'!$D$39,$E329)))/(1-'1.Inputs'!$D$42)*$D329*(1+$G329)^(10-1))*('1.Inputs'!$D$48-'1.Inputs'!$D$49))/'1.Inputs'!$D$51</f>
        <v>2094748832.8767629</v>
      </c>
      <c r="R329" s="36">
        <f>-'1.Inputs'!$D$24</f>
        <v>-2050000000</v>
      </c>
      <c r="S329" s="36">
        <f ca="1">((('1.Inputs'!$D$37*12*IF(1=1,'1.Inputs'!$D$38,IF(1=2,'1.Inputs'!$D$39,$E329)))*$F329*(('1.Inputs'!$D$40)+(1-'1.Inputs'!$D$40)*(1+'1.Inputs'!$D$41))*(1+$G329)^(1-1))-(('1.Inputs'!$D$37*12*IF(1=1,'1.Inputs'!$D$38,IF(1=2,'1.Inputs'!$D$39,$E329)))/(1-'1.Inputs'!$D$42)*$D329*(1+$G329)^(1-1))-('1.Inputs'!$D$37*12*IF(1=1,'1.Inputs'!$D$38,IF(1=2,'1.Inputs'!$D$39,$E329)))*'1.Inputs'!$D$43*(1+$G329)^(1-1)-'1.Inputs'!$D$44*(1+$G329)^(1-1)-('1.Inputs'!$D$20/'1.Inputs'!$D$27+'1.Inputs'!$D$23/'1.Inputs'!$D$28))-MAX(0,((('1.Inputs'!$D$37*12*IF(1=1,'1.Inputs'!$D$38,IF(1=2,'1.Inputs'!$D$39,$E329)))*$F329*(('1.Inputs'!$D$40)+(1-'1.Inputs'!$D$40)*(1+'1.Inputs'!$D$41))*(1+$G329)^(1-1))-(('1.Inputs'!$D$37*12*IF(1=1,'1.Inputs'!$D$38,IF(1=2,'1.Inputs'!$D$39,$E329)))/(1-'1.Inputs'!$D$42)*$D329*(1+$G329)^(1-1))-('1.Inputs'!$D$37*12*IF(1=1,'1.Inputs'!$D$38,IF(1=2,'1.Inputs'!$D$39,$E329)))*'1.Inputs'!$D$43*(1+$G329)^(1-1)-'1.Inputs'!$D$44*(1+$G329)^(1-1)-('1.Inputs'!$D$20/'1.Inputs'!$D$27+'1.Inputs'!$D$23/'1.Inputs'!$D$28)))*'1.Inputs'!$D$53+('1.Inputs'!$D$20/'1.Inputs'!$D$27+'1.Inputs'!$D$23/'1.Inputs'!$D$28)-H329</f>
        <v>-546601779.07940495</v>
      </c>
      <c r="T329" s="36">
        <f ca="1">((('1.Inputs'!$D$37*12*IF(2=1,'1.Inputs'!$D$38,IF(2=2,'1.Inputs'!$D$39,$E329)))*$F329*(('1.Inputs'!$D$40)+(1-'1.Inputs'!$D$40)*(1+'1.Inputs'!$D$41))*(1+$G329)^(2-1))-(('1.Inputs'!$D$37*12*IF(2=1,'1.Inputs'!$D$38,IF(2=2,'1.Inputs'!$D$39,$E329)))/(1-'1.Inputs'!$D$42)*$D329*(1+$G329)^(2-1))-('1.Inputs'!$D$37*12*IF(2=1,'1.Inputs'!$D$38,IF(2=2,'1.Inputs'!$D$39,$E329)))*'1.Inputs'!$D$43*(1+$G329)^(2-1)-'1.Inputs'!$D$44*(1+$G329)^(2-1)-('1.Inputs'!$D$20/'1.Inputs'!$D$27+'1.Inputs'!$D$23/'1.Inputs'!$D$28))-MAX(0,((('1.Inputs'!$D$37*12*IF(2=1,'1.Inputs'!$D$38,IF(2=2,'1.Inputs'!$D$39,$E329)))*$F329*(('1.Inputs'!$D$40)+(1-'1.Inputs'!$D$40)*(1+'1.Inputs'!$D$41))*(1+$G329)^(2-1))-(('1.Inputs'!$D$37*12*IF(2=1,'1.Inputs'!$D$38,IF(2=2,'1.Inputs'!$D$39,$E329)))/(1-'1.Inputs'!$D$42)*$D329*(1+$G329)^(2-1))-('1.Inputs'!$D$37*12*IF(2=1,'1.Inputs'!$D$38,IF(2=2,'1.Inputs'!$D$39,$E329)))*'1.Inputs'!$D$43*(1+$G329)^(2-1)-'1.Inputs'!$D$44*(1+$G329)^(2-1)-('1.Inputs'!$D$20/'1.Inputs'!$D$27+'1.Inputs'!$D$23/'1.Inputs'!$D$28)))*'1.Inputs'!$D$53+('1.Inputs'!$D$20/'1.Inputs'!$D$27+'1.Inputs'!$D$23/'1.Inputs'!$D$28)-(I329-H329)</f>
        <v>265623297.14138114</v>
      </c>
      <c r="U329" s="36">
        <f ca="1">((('1.Inputs'!$D$37*12*IF(3=1,'1.Inputs'!$D$38,IF(3=2,'1.Inputs'!$D$39,$E329)))*$F329*(('1.Inputs'!$D$40)+(1-'1.Inputs'!$D$40)*(1+'1.Inputs'!$D$41))*(1+$G329)^(3-1))-(('1.Inputs'!$D$37*12*IF(3=1,'1.Inputs'!$D$38,IF(3=2,'1.Inputs'!$D$39,$E329)))/(1-'1.Inputs'!$D$42)*$D329*(1+$G329)^(3-1))-('1.Inputs'!$D$37*12*IF(3=1,'1.Inputs'!$D$38,IF(3=2,'1.Inputs'!$D$39,$E329)))*'1.Inputs'!$D$43*(1+$G329)^(3-1)-'1.Inputs'!$D$44*(1+$G329)^(3-1)-('1.Inputs'!$D$20/'1.Inputs'!$D$27+'1.Inputs'!$D$23/'1.Inputs'!$D$28))-MAX(0,((('1.Inputs'!$D$37*12*IF(3=1,'1.Inputs'!$D$38,IF(3=2,'1.Inputs'!$D$39,$E329)))*$F329*(('1.Inputs'!$D$40)+(1-'1.Inputs'!$D$40)*(1+'1.Inputs'!$D$41))*(1+$G329)^(3-1))-(('1.Inputs'!$D$37*12*IF(3=1,'1.Inputs'!$D$38,IF(3=2,'1.Inputs'!$D$39,$E329)))/(1-'1.Inputs'!$D$42)*$D329*(1+$G329)^(3-1))-('1.Inputs'!$D$37*12*IF(3=1,'1.Inputs'!$D$38,IF(3=2,'1.Inputs'!$D$39,$E329)))*'1.Inputs'!$D$43*(1+$G329)^(3-1)-'1.Inputs'!$D$44*(1+$G329)^(3-1)-('1.Inputs'!$D$20/'1.Inputs'!$D$27+'1.Inputs'!$D$23/'1.Inputs'!$D$28)))*'1.Inputs'!$D$53+('1.Inputs'!$D$20/'1.Inputs'!$D$27+'1.Inputs'!$D$23/'1.Inputs'!$D$28)-(J329-I329)</f>
        <v>630402141.73729646</v>
      </c>
      <c r="V329" s="36">
        <f ca="1">((('1.Inputs'!$D$37*12*IF(4=1,'1.Inputs'!$D$38,IF(4=2,'1.Inputs'!$D$39,$E329)))*$F329*(('1.Inputs'!$D$40)+(1-'1.Inputs'!$D$40)*(1+'1.Inputs'!$D$41))*(1+$G329)^(4-1))-(('1.Inputs'!$D$37*12*IF(4=1,'1.Inputs'!$D$38,IF(4=2,'1.Inputs'!$D$39,$E329)))/(1-'1.Inputs'!$D$42)*$D329*(1+$G329)^(4-1))-('1.Inputs'!$D$37*12*IF(4=1,'1.Inputs'!$D$38,IF(4=2,'1.Inputs'!$D$39,$E329)))*'1.Inputs'!$D$43*(1+$G329)^(4-1)-'1.Inputs'!$D$44*(1+$G329)^(4-1)-('1.Inputs'!$D$20/'1.Inputs'!$D$27+'1.Inputs'!$D$23/'1.Inputs'!$D$28))-MAX(0,((('1.Inputs'!$D$37*12*IF(4=1,'1.Inputs'!$D$38,IF(4=2,'1.Inputs'!$D$39,$E329)))*$F329*(('1.Inputs'!$D$40)+(1-'1.Inputs'!$D$40)*(1+'1.Inputs'!$D$41))*(1+$G329)^(4-1))-(('1.Inputs'!$D$37*12*IF(4=1,'1.Inputs'!$D$38,IF(4=2,'1.Inputs'!$D$39,$E329)))/(1-'1.Inputs'!$D$42)*$D329*(1+$G329)^(4-1))-('1.Inputs'!$D$37*12*IF(4=1,'1.Inputs'!$D$38,IF(4=2,'1.Inputs'!$D$39,$E329)))*'1.Inputs'!$D$43*(1+$G329)^(4-1)-'1.Inputs'!$D$44*(1+$G329)^(4-1)-('1.Inputs'!$D$20/'1.Inputs'!$D$27+'1.Inputs'!$D$23/'1.Inputs'!$D$28)))*'1.Inputs'!$D$53+('1.Inputs'!$D$20/'1.Inputs'!$D$27+'1.Inputs'!$D$23/'1.Inputs'!$D$28)-(K329-J329)</f>
        <v>834783904.93528187</v>
      </c>
      <c r="W329" s="36">
        <f ca="1">((('1.Inputs'!$D$37*12*IF(5=1,'1.Inputs'!$D$38,IF(5=2,'1.Inputs'!$D$39,$E329)))*$F329*(('1.Inputs'!$D$40)+(1-'1.Inputs'!$D$40)*(1+'1.Inputs'!$D$41))*(1+$G329)^(5-1))-(('1.Inputs'!$D$37*12*IF(5=1,'1.Inputs'!$D$38,IF(5=2,'1.Inputs'!$D$39,$E329)))/(1-'1.Inputs'!$D$42)*$D329*(1+$G329)^(5-1))-('1.Inputs'!$D$37*12*IF(5=1,'1.Inputs'!$D$38,IF(5=2,'1.Inputs'!$D$39,$E329)))*'1.Inputs'!$D$43*(1+$G329)^(5-1)-'1.Inputs'!$D$44*(1+$G329)^(5-1)-('1.Inputs'!$D$20/'1.Inputs'!$D$27+'1.Inputs'!$D$23/'1.Inputs'!$D$28))-MAX(0,((('1.Inputs'!$D$37*12*IF(5=1,'1.Inputs'!$D$38,IF(5=2,'1.Inputs'!$D$39,$E329)))*$F329*(('1.Inputs'!$D$40)+(1-'1.Inputs'!$D$40)*(1+'1.Inputs'!$D$41))*(1+$G329)^(5-1))-(('1.Inputs'!$D$37*12*IF(5=1,'1.Inputs'!$D$38,IF(5=2,'1.Inputs'!$D$39,$E329)))/(1-'1.Inputs'!$D$42)*$D329*(1+$G329)^(5-1))-('1.Inputs'!$D$37*12*IF(5=1,'1.Inputs'!$D$38,IF(5=2,'1.Inputs'!$D$39,$E329)))*'1.Inputs'!$D$43*(1+$G329)^(5-1)-'1.Inputs'!$D$44*(1+$G329)^(5-1)-('1.Inputs'!$D$20/'1.Inputs'!$D$27+'1.Inputs'!$D$23/'1.Inputs'!$D$28)))*'1.Inputs'!$D$53+('1.Inputs'!$D$20/'1.Inputs'!$D$27+'1.Inputs'!$D$23/'1.Inputs'!$D$28)-(L329-K329)</f>
        <v>874670255.4774096</v>
      </c>
      <c r="X329" s="36">
        <f ca="1">((('1.Inputs'!$D$37*12*IF(6=1,'1.Inputs'!$D$38,IF(6=2,'1.Inputs'!$D$39,$E329)))*$F329*(('1.Inputs'!$D$40)+(1-'1.Inputs'!$D$40)*(1+'1.Inputs'!$D$41))*(1+$G329)^(6-1))-(('1.Inputs'!$D$37*12*IF(6=1,'1.Inputs'!$D$38,IF(6=2,'1.Inputs'!$D$39,$E329)))/(1-'1.Inputs'!$D$42)*$D329*(1+$G329)^(6-1))-('1.Inputs'!$D$37*12*IF(6=1,'1.Inputs'!$D$38,IF(6=2,'1.Inputs'!$D$39,$E329)))*'1.Inputs'!$D$43*(1+$G329)^(6-1)-'1.Inputs'!$D$44*(1+$G329)^(6-1)-('1.Inputs'!$D$20/'1.Inputs'!$D$27+'1.Inputs'!$D$23/'1.Inputs'!$D$28))-MAX(0,((('1.Inputs'!$D$37*12*IF(6=1,'1.Inputs'!$D$38,IF(6=2,'1.Inputs'!$D$39,$E329)))*$F329*(('1.Inputs'!$D$40)+(1-'1.Inputs'!$D$40)*(1+'1.Inputs'!$D$41))*(1+$G329)^(6-1))-(('1.Inputs'!$D$37*12*IF(6=1,'1.Inputs'!$D$38,IF(6=2,'1.Inputs'!$D$39,$E329)))/(1-'1.Inputs'!$D$42)*$D329*(1+$G329)^(6-1))-('1.Inputs'!$D$37*12*IF(6=1,'1.Inputs'!$D$38,IF(6=2,'1.Inputs'!$D$39,$E329)))*'1.Inputs'!$D$43*(1+$G329)^(6-1)-'1.Inputs'!$D$44*(1+$G329)^(6-1)-('1.Inputs'!$D$20/'1.Inputs'!$D$27+'1.Inputs'!$D$23/'1.Inputs'!$D$28)))*'1.Inputs'!$D$53+('1.Inputs'!$D$20/'1.Inputs'!$D$27+'1.Inputs'!$D$23/'1.Inputs'!$D$28)-(M329-L329)</f>
        <v>916576736.13660121</v>
      </c>
      <c r="Y329" s="36">
        <f ca="1">((('1.Inputs'!$D$37*12*IF(7=1,'1.Inputs'!$D$38,IF(7=2,'1.Inputs'!$D$39,$E329)))*$F329*(('1.Inputs'!$D$40)+(1-'1.Inputs'!$D$40)*(1+'1.Inputs'!$D$41))*(1+$G329)^(7-1))-(('1.Inputs'!$D$37*12*IF(7=1,'1.Inputs'!$D$38,IF(7=2,'1.Inputs'!$D$39,$E329)))/(1-'1.Inputs'!$D$42)*$D329*(1+$G329)^(7-1))-('1.Inputs'!$D$37*12*IF(7=1,'1.Inputs'!$D$38,IF(7=2,'1.Inputs'!$D$39,$E329)))*'1.Inputs'!$D$43*(1+$G329)^(7-1)-'1.Inputs'!$D$44*(1+$G329)^(7-1)-('1.Inputs'!$D$20/'1.Inputs'!$D$27+'1.Inputs'!$D$23/'1.Inputs'!$D$28))-MAX(0,((('1.Inputs'!$D$37*12*IF(7=1,'1.Inputs'!$D$38,IF(7=2,'1.Inputs'!$D$39,$E329)))*$F329*(('1.Inputs'!$D$40)+(1-'1.Inputs'!$D$40)*(1+'1.Inputs'!$D$41))*(1+$G329)^(7-1))-(('1.Inputs'!$D$37*12*IF(7=1,'1.Inputs'!$D$38,IF(7=2,'1.Inputs'!$D$39,$E329)))/(1-'1.Inputs'!$D$42)*$D329*(1+$G329)^(7-1))-('1.Inputs'!$D$37*12*IF(7=1,'1.Inputs'!$D$38,IF(7=2,'1.Inputs'!$D$39,$E329)))*'1.Inputs'!$D$43*(1+$G329)^(7-1)-'1.Inputs'!$D$44*(1+$G329)^(7-1)-('1.Inputs'!$D$20/'1.Inputs'!$D$27+'1.Inputs'!$D$23/'1.Inputs'!$D$28)))*'1.Inputs'!$D$53+('1.Inputs'!$D$20/'1.Inputs'!$D$27+'1.Inputs'!$D$23/'1.Inputs'!$D$28)-(N329-M329)</f>
        <v>960605660.75291657</v>
      </c>
      <c r="Z329" s="36">
        <f ca="1">((('1.Inputs'!$D$37*12*IF(8=1,'1.Inputs'!$D$38,IF(8=2,'1.Inputs'!$D$39,$E329)))*$F329*(('1.Inputs'!$D$40)+(1-'1.Inputs'!$D$40)*(1+'1.Inputs'!$D$41))*(1+$G329)^(8-1))-(('1.Inputs'!$D$37*12*IF(8=1,'1.Inputs'!$D$38,IF(8=2,'1.Inputs'!$D$39,$E329)))/(1-'1.Inputs'!$D$42)*$D329*(1+$G329)^(8-1))-('1.Inputs'!$D$37*12*IF(8=1,'1.Inputs'!$D$38,IF(8=2,'1.Inputs'!$D$39,$E329)))*'1.Inputs'!$D$43*(1+$G329)^(8-1)-'1.Inputs'!$D$44*(1+$G329)^(8-1)-('1.Inputs'!$D$20/'1.Inputs'!$D$27+'1.Inputs'!$D$23/'1.Inputs'!$D$28))-MAX(0,((('1.Inputs'!$D$37*12*IF(8=1,'1.Inputs'!$D$38,IF(8=2,'1.Inputs'!$D$39,$E329)))*$F329*(('1.Inputs'!$D$40)+(1-'1.Inputs'!$D$40)*(1+'1.Inputs'!$D$41))*(1+$G329)^(8-1))-(('1.Inputs'!$D$37*12*IF(8=1,'1.Inputs'!$D$38,IF(8=2,'1.Inputs'!$D$39,$E329)))/(1-'1.Inputs'!$D$42)*$D329*(1+$G329)^(8-1))-('1.Inputs'!$D$37*12*IF(8=1,'1.Inputs'!$D$38,IF(8=2,'1.Inputs'!$D$39,$E329)))*'1.Inputs'!$D$43*(1+$G329)^(8-1)-'1.Inputs'!$D$44*(1+$G329)^(8-1)-('1.Inputs'!$D$20/'1.Inputs'!$D$27+'1.Inputs'!$D$23/'1.Inputs'!$D$28)))*'1.Inputs'!$D$53+('1.Inputs'!$D$20/'1.Inputs'!$D$27+'1.Inputs'!$D$23/'1.Inputs'!$D$28)-(O329-N329)</f>
        <v>1006864525.0711718</v>
      </c>
      <c r="AA329" s="36">
        <f ca="1">((('1.Inputs'!$D$37*12*IF(9=1,'1.Inputs'!$D$38,IF(9=2,'1.Inputs'!$D$39,$E329)))*$F329*(('1.Inputs'!$D$40)+(1-'1.Inputs'!$D$40)*(1+'1.Inputs'!$D$41))*(1+$G329)^(9-1))-(('1.Inputs'!$D$37*12*IF(9=1,'1.Inputs'!$D$38,IF(9=2,'1.Inputs'!$D$39,$E329)))/(1-'1.Inputs'!$D$42)*$D329*(1+$G329)^(9-1))-('1.Inputs'!$D$37*12*IF(9=1,'1.Inputs'!$D$38,IF(9=2,'1.Inputs'!$D$39,$E329)))*'1.Inputs'!$D$43*(1+$G329)^(9-1)-'1.Inputs'!$D$44*(1+$G329)^(9-1)-('1.Inputs'!$D$20/'1.Inputs'!$D$27+'1.Inputs'!$D$23/'1.Inputs'!$D$28))-MAX(0,((('1.Inputs'!$D$37*12*IF(9=1,'1.Inputs'!$D$38,IF(9=2,'1.Inputs'!$D$39,$E329)))*$F329*(('1.Inputs'!$D$40)+(1-'1.Inputs'!$D$40)*(1+'1.Inputs'!$D$41))*(1+$G329)^(9-1))-(('1.Inputs'!$D$37*12*IF(9=1,'1.Inputs'!$D$38,IF(9=2,'1.Inputs'!$D$39,$E329)))/(1-'1.Inputs'!$D$42)*$D329*(1+$G329)^(9-1))-('1.Inputs'!$D$37*12*IF(9=1,'1.Inputs'!$D$38,IF(9=2,'1.Inputs'!$D$39,$E329)))*'1.Inputs'!$D$43*(1+$G329)^(9-1)-'1.Inputs'!$D$44*(1+$G329)^(9-1)-('1.Inputs'!$D$20/'1.Inputs'!$D$27+'1.Inputs'!$D$23/'1.Inputs'!$D$28)))*'1.Inputs'!$D$53+('1.Inputs'!$D$20/'1.Inputs'!$D$27+'1.Inputs'!$D$23/'1.Inputs'!$D$28)-(P329-O329)</f>
        <v>1055466269.1896701</v>
      </c>
      <c r="AB329" s="36">
        <f ca="1">((('1.Inputs'!$D$37*12*IF(10=1,'1.Inputs'!$D$38,IF(10=2,'1.Inputs'!$D$39,$E329)))*$F329*(('1.Inputs'!$D$40)+(1-'1.Inputs'!$D$40)*(1+'1.Inputs'!$D$41))*(1+$G329)^(10-1))-(('1.Inputs'!$D$37*12*IF(10=1,'1.Inputs'!$D$38,IF(10=2,'1.Inputs'!$D$39,$E329)))/(1-'1.Inputs'!$D$42)*$D329*(1+$G329)^(10-1))-('1.Inputs'!$D$37*12*IF(10=1,'1.Inputs'!$D$38,IF(10=2,'1.Inputs'!$D$39,$E329)))*'1.Inputs'!$D$43*(1+$G329)^(10-1)-'1.Inputs'!$D$44*(1+$G329)^(10-1)-('1.Inputs'!$D$20/'1.Inputs'!$D$27+'1.Inputs'!$D$23/'1.Inputs'!$D$28))-MAX(0,((('1.Inputs'!$D$37*12*IF(10=1,'1.Inputs'!$D$38,IF(10=2,'1.Inputs'!$D$39,$E329)))*$F329*(('1.Inputs'!$D$40)+(1-'1.Inputs'!$D$40)*(1+'1.Inputs'!$D$41))*(1+$G329)^(10-1))-(('1.Inputs'!$D$37*12*IF(10=1,'1.Inputs'!$D$38,IF(10=2,'1.Inputs'!$D$39,$E329)))/(1-'1.Inputs'!$D$42)*$D329*(1+$G329)^(10-1))-('1.Inputs'!$D$37*12*IF(10=1,'1.Inputs'!$D$38,IF(10=2,'1.Inputs'!$D$39,$E329)))*'1.Inputs'!$D$43*(1+$G329)^(10-1)-'1.Inputs'!$D$44*(1+$G329)^(10-1)-('1.Inputs'!$D$20/'1.Inputs'!$D$27+'1.Inputs'!$D$23/'1.Inputs'!$D$28)))*'1.Inputs'!$D$53+('1.Inputs'!$D$20/'1.Inputs'!$D$27+'1.Inputs'!$D$23/'1.Inputs'!$D$28)-(Q329-P329)+(('1.Inputs'!$D$20+'1.Inputs'!$D$23-('1.Inputs'!$D$20/'1.Inputs'!$D$27+'1.Inputs'!$D$23/'1.Inputs'!$D$28)*'1.Inputs'!$D$10)*'1.Inputs'!$D$60+'1.Inputs'!$D$19*'1.Inputs'!$D$59+Q329)</f>
        <v>3901278386.1779656</v>
      </c>
      <c r="AC329" s="36">
        <f ca="1">S329-AC$13-AC$14+MIN(AC$13,MAX(0,((('1.Inputs'!$D$37*12*IF(1=1,'1.Inputs'!$D$38,IF(1=2,'1.Inputs'!$D$39,$E329)))*$F329*(('1.Inputs'!$D$40)+(1-'1.Inputs'!$D$40)*(1+'1.Inputs'!$D$41))*(1+$G329)^(1-1))-(('1.Inputs'!$D$37*12*IF(1=1,'1.Inputs'!$D$38,IF(1=2,'1.Inputs'!$D$39,$E329)))/(1-'1.Inputs'!$D$42)*$D329*(1+$G329)^(1-1))-('1.Inputs'!$D$37*12*IF(1=1,'1.Inputs'!$D$38,IF(1=2,'1.Inputs'!$D$39,$E329)))*'1.Inputs'!$D$43*(1+$G329)^(1-1)-'1.Inputs'!$D$44*(1+$G329)^(1-1)-('1.Inputs'!$D$20/'1.Inputs'!$D$27+'1.Inputs'!$D$23/'1.Inputs'!$D$28))))*'1.Inputs'!$D$53</f>
        <v>-642541779.07940495</v>
      </c>
      <c r="AD329" s="36">
        <f ca="1">T329-AD$13-AD$14+MIN(AD$13,MAX(0,((('1.Inputs'!$D$37*12*IF(2=1,'1.Inputs'!$D$38,IF(2=2,'1.Inputs'!$D$39,$E329)))*$F329*(('1.Inputs'!$D$40)+(1-'1.Inputs'!$D$40)*(1+'1.Inputs'!$D$41))*(1+$G329)^(2-1))-(('1.Inputs'!$D$37*12*IF(2=1,'1.Inputs'!$D$38,IF(2=2,'1.Inputs'!$D$39,$E329)))/(1-'1.Inputs'!$D$42)*$D329*(1+$G329)^(2-1))-('1.Inputs'!$D$37*12*IF(2=1,'1.Inputs'!$D$38,IF(2=2,'1.Inputs'!$D$39,$E329)))*'1.Inputs'!$D$43*(1+$G329)^(2-1)-'1.Inputs'!$D$44*(1+$G329)^(2-1)-('1.Inputs'!$D$20/'1.Inputs'!$D$27+'1.Inputs'!$D$23/'1.Inputs'!$D$28))))*'1.Inputs'!$D$53</f>
        <v>169683297.14138114</v>
      </c>
      <c r="AE329" s="36">
        <f ca="1">U329-AE$13-AE$14+MIN(AE$13,MAX(0,((('1.Inputs'!$D$37*12*IF(3=1,'1.Inputs'!$D$38,IF(3=2,'1.Inputs'!$D$39,$E329)))*$F329*(('1.Inputs'!$D$40)+(1-'1.Inputs'!$D$40)*(1+'1.Inputs'!$D$41))*(1+$G329)^(3-1))-(('1.Inputs'!$D$37*12*IF(3=1,'1.Inputs'!$D$38,IF(3=2,'1.Inputs'!$D$39,$E329)))/(1-'1.Inputs'!$D$42)*$D329*(1+$G329)^(3-1))-('1.Inputs'!$D$37*12*IF(3=1,'1.Inputs'!$D$38,IF(3=2,'1.Inputs'!$D$39,$E329)))*'1.Inputs'!$D$43*(1+$G329)^(3-1)-'1.Inputs'!$D$44*(1+$G329)^(3-1)-('1.Inputs'!$D$20/'1.Inputs'!$D$27+'1.Inputs'!$D$23/'1.Inputs'!$D$28))))*'1.Inputs'!$D$53</f>
        <v>288462141.73729646</v>
      </c>
      <c r="AF329" s="36">
        <f ca="1">V329-AF$13-AF$14+MIN(AF$13,MAX(0,((('1.Inputs'!$D$37*12*IF(4=1,'1.Inputs'!$D$38,IF(4=2,'1.Inputs'!$D$39,$E329)))*$F329*(('1.Inputs'!$D$40)+(1-'1.Inputs'!$D$40)*(1+'1.Inputs'!$D$41))*(1+$G329)^(4-1))-(('1.Inputs'!$D$37*12*IF(4=1,'1.Inputs'!$D$38,IF(4=2,'1.Inputs'!$D$39,$E329)))/(1-'1.Inputs'!$D$42)*$D329*(1+$G329)^(4-1))-('1.Inputs'!$D$37*12*IF(4=1,'1.Inputs'!$D$38,IF(4=2,'1.Inputs'!$D$39,$E329)))*'1.Inputs'!$D$43*(1+$G329)^(4-1)-'1.Inputs'!$D$44*(1+$G329)^(4-1)-('1.Inputs'!$D$20/'1.Inputs'!$D$27+'1.Inputs'!$D$23/'1.Inputs'!$D$28))))*'1.Inputs'!$D$53</f>
        <v>512031904.93528187</v>
      </c>
      <c r="AG329" s="36">
        <f ca="1">W329-AG$13-AG$14+MIN(AG$13,MAX(0,((('1.Inputs'!$D$37*12*IF(5=1,'1.Inputs'!$D$38,IF(5=2,'1.Inputs'!$D$39,$E329)))*$F329*(('1.Inputs'!$D$40)+(1-'1.Inputs'!$D$40)*(1+'1.Inputs'!$D$41))*(1+$G329)^(5-1))-(('1.Inputs'!$D$37*12*IF(5=1,'1.Inputs'!$D$38,IF(5=2,'1.Inputs'!$D$39,$E329)))/(1-'1.Inputs'!$D$42)*$D329*(1+$G329)^(5-1))-('1.Inputs'!$D$37*12*IF(5=1,'1.Inputs'!$D$38,IF(5=2,'1.Inputs'!$D$39,$E329)))*'1.Inputs'!$D$43*(1+$G329)^(5-1)-'1.Inputs'!$D$44*(1+$G329)^(5-1)-('1.Inputs'!$D$20/'1.Inputs'!$D$27+'1.Inputs'!$D$23/'1.Inputs'!$D$28))))*'1.Inputs'!$D$53</f>
        <v>571106255.4774096</v>
      </c>
      <c r="AH329" s="36">
        <f ca="1">X329-AH$13-AH$14+MIN(AH$13,MAX(0,((('1.Inputs'!$D$37*12*IF(6=1,'1.Inputs'!$D$38,IF(6=2,'1.Inputs'!$D$39,$E329)))*$F329*(('1.Inputs'!$D$40)+(1-'1.Inputs'!$D$40)*(1+'1.Inputs'!$D$41))*(1+$G329)^(6-1))-(('1.Inputs'!$D$37*12*IF(6=1,'1.Inputs'!$D$38,IF(6=2,'1.Inputs'!$D$39,$E329)))/(1-'1.Inputs'!$D$42)*$D329*(1+$G329)^(6-1))-('1.Inputs'!$D$37*12*IF(6=1,'1.Inputs'!$D$38,IF(6=2,'1.Inputs'!$D$39,$E329)))*'1.Inputs'!$D$43*(1+$G329)^(6-1)-'1.Inputs'!$D$44*(1+$G329)^(6-1)-('1.Inputs'!$D$20/'1.Inputs'!$D$27+'1.Inputs'!$D$23/'1.Inputs'!$D$28))))*'1.Inputs'!$D$53</f>
        <v>632200736.13660121</v>
      </c>
      <c r="AI329" s="36">
        <f ca="1">Y329-AI$13-AI$14+MIN(AI$13,MAX(0,((('1.Inputs'!$D$37*12*IF(7=1,'1.Inputs'!$D$38,IF(7=2,'1.Inputs'!$D$39,$E329)))*$F329*(('1.Inputs'!$D$40)+(1-'1.Inputs'!$D$40)*(1+'1.Inputs'!$D$41))*(1+$G329)^(7-1))-(('1.Inputs'!$D$37*12*IF(7=1,'1.Inputs'!$D$38,IF(7=2,'1.Inputs'!$D$39,$E329)))/(1-'1.Inputs'!$D$42)*$D329*(1+$G329)^(7-1))-('1.Inputs'!$D$37*12*IF(7=1,'1.Inputs'!$D$38,IF(7=2,'1.Inputs'!$D$39,$E329)))*'1.Inputs'!$D$43*(1+$G329)^(7-1)-'1.Inputs'!$D$44*(1+$G329)^(7-1)-('1.Inputs'!$D$20/'1.Inputs'!$D$27+'1.Inputs'!$D$23/'1.Inputs'!$D$28))))*'1.Inputs'!$D$53</f>
        <v>695417660.75291657</v>
      </c>
      <c r="AJ329" s="36">
        <f ca="1">Z329-AJ$13-AJ$14+MIN(AJ$13,MAX(0,((('1.Inputs'!$D$37*12*IF(8=1,'1.Inputs'!$D$38,IF(8=2,'1.Inputs'!$D$39,$E329)))*$F329*(('1.Inputs'!$D$40)+(1-'1.Inputs'!$D$40)*(1+'1.Inputs'!$D$41))*(1+$G329)^(8-1))-(('1.Inputs'!$D$37*12*IF(8=1,'1.Inputs'!$D$38,IF(8=2,'1.Inputs'!$D$39,$E329)))/(1-'1.Inputs'!$D$42)*$D329*(1+$G329)^(8-1))-('1.Inputs'!$D$37*12*IF(8=1,'1.Inputs'!$D$38,IF(8=2,'1.Inputs'!$D$39,$E329)))*'1.Inputs'!$D$43*(1+$G329)^(8-1)-'1.Inputs'!$D$44*(1+$G329)^(8-1)-('1.Inputs'!$D$20/'1.Inputs'!$D$27+'1.Inputs'!$D$23/'1.Inputs'!$D$28))))*'1.Inputs'!$D$53</f>
        <v>1006864525.0711718</v>
      </c>
      <c r="AK329" s="36">
        <f ca="1">AA329-AK$13-AK$14+MIN(AK$13,MAX(0,((('1.Inputs'!$D$37*12*IF(9=1,'1.Inputs'!$D$38,IF(9=2,'1.Inputs'!$D$39,$E329)))*$F329*(('1.Inputs'!$D$40)+(1-'1.Inputs'!$D$40)*(1+'1.Inputs'!$D$41))*(1+$G329)^(9-1))-(('1.Inputs'!$D$37*12*IF(9=1,'1.Inputs'!$D$38,IF(9=2,'1.Inputs'!$D$39,$E329)))/(1-'1.Inputs'!$D$42)*$D329*(1+$G329)^(9-1))-('1.Inputs'!$D$37*12*IF(9=1,'1.Inputs'!$D$38,IF(9=2,'1.Inputs'!$D$39,$E329)))*'1.Inputs'!$D$43*(1+$G329)^(9-1)-'1.Inputs'!$D$44*(1+$G329)^(9-1)-('1.Inputs'!$D$20/'1.Inputs'!$D$27+'1.Inputs'!$D$23/'1.Inputs'!$D$28))))*'1.Inputs'!$D$53</f>
        <v>1055466269.1896701</v>
      </c>
      <c r="AL329" s="36">
        <f ca="1">AB329-AL$13-AL$14+MIN(AL$13,MAX(0,((('1.Inputs'!$D$37*12*IF(10=1,'1.Inputs'!$D$38,IF(10=2,'1.Inputs'!$D$39,$E329)))*$F329*(('1.Inputs'!$D$40)+(1-'1.Inputs'!$D$40)*(1+'1.Inputs'!$D$41))*(1+$G329)^(10-1))-(('1.Inputs'!$D$37*12*IF(10=1,'1.Inputs'!$D$38,IF(10=2,'1.Inputs'!$D$39,$E329)))/(1-'1.Inputs'!$D$42)*$D329*(1+$G329)^(10-1))-('1.Inputs'!$D$37*12*IF(10=1,'1.Inputs'!$D$38,IF(10=2,'1.Inputs'!$D$39,$E329)))*'1.Inputs'!$D$43*(1+$G329)^(10-1)-'1.Inputs'!$D$44*(1+$G329)^(10-1)-('1.Inputs'!$D$20/'1.Inputs'!$D$27+'1.Inputs'!$D$23/'1.Inputs'!$D$28))))*'1.Inputs'!$D$53+'1.Inputs'!$D$35</f>
        <v>4701278386.1779652</v>
      </c>
      <c r="AM329" s="48">
        <f ca="1">R329+NPV('1.Inputs'!$D$55,S329:AB329)</f>
        <v>2124848880.1991959</v>
      </c>
      <c r="AN329" s="48">
        <f ca="1">-('1.Inputs'!$D$24*(1-'1.Inputs'!$D$31)+'1.Inputs'!$D$35)+NPV('1.Inputs'!$D$54,AC329:AL329)</f>
        <v>503209123.76036</v>
      </c>
      <c r="AO329" s="36">
        <f t="shared" ca="1" si="37"/>
        <v>-3.7032640859038275</v>
      </c>
      <c r="AP329" s="36">
        <f t="shared" ca="1" si="38"/>
        <v>1.6016314576658954</v>
      </c>
      <c r="AQ329" s="36">
        <f ca="1">'1.Inputs'!$D$35+MIN(SUM($AC329:AC329),SUM($AC329:AD329),SUM($AC329:AE329),SUM($AC329:AF329),SUM($AC329:AG329),SUM($AC329:AH329),SUM($AC329:AI329),SUM($AC329:AJ329),SUM($AC329:AK329),SUM($AC329:AL329))</f>
        <v>157458220.92059505</v>
      </c>
      <c r="AR329" s="36">
        <f ca="1">IF(AP329&lt;'1.Inputs'!$D$57,1,0)</f>
        <v>0</v>
      </c>
      <c r="AS329" s="36">
        <f t="shared" ca="1" si="39"/>
        <v>0</v>
      </c>
    </row>
    <row r="330" spans="2:45" ht="15" customHeight="1" x14ac:dyDescent="0.25">
      <c r="B330" s="36">
        <v>315</v>
      </c>
      <c r="C330" s="36">
        <f t="shared" ca="1" si="32"/>
        <v>0.36284017285542969</v>
      </c>
      <c r="D330" s="36">
        <f t="shared" ca="1" si="33"/>
        <v>20412.488138119952</v>
      </c>
      <c r="E330" s="47">
        <f t="shared" ca="1" si="34"/>
        <v>0.80942452058030312</v>
      </c>
      <c r="F330" s="36">
        <f t="shared" ca="1" si="35"/>
        <v>27498.681492351021</v>
      </c>
      <c r="G330" s="36">
        <f t="shared" ca="1" si="36"/>
        <v>4.066144491624861E-2</v>
      </c>
      <c r="H330" s="36">
        <f ca="1">((('1.Inputs'!$D$37*12*IF(1=1,'1.Inputs'!$D$38,IF(1=2,'1.Inputs'!$D$39,$E330)))*$F330*(('1.Inputs'!$D$40)+(1-'1.Inputs'!$D$40)*(1+'1.Inputs'!$D$41))*(1+$G330)^(1-1))*'1.Inputs'!$D$47+(('1.Inputs'!$D$37*12*IF(1=1,'1.Inputs'!$D$38,IF(1=2,'1.Inputs'!$D$39,$E330)))/(1-'1.Inputs'!$D$42)*$D330*(1+$G330)^(1-1))*('1.Inputs'!$D$48-'1.Inputs'!$D$49))/'1.Inputs'!$D$51</f>
        <v>748686460.96246541</v>
      </c>
      <c r="I330" s="36">
        <f ca="1">((('1.Inputs'!$D$37*12*IF(2=1,'1.Inputs'!$D$38,IF(2=2,'1.Inputs'!$D$39,$E330)))*$F330*(('1.Inputs'!$D$40)+(1-'1.Inputs'!$D$40)*(1+'1.Inputs'!$D$41))*(1+$G330)^(2-1))*'1.Inputs'!$D$47+(('1.Inputs'!$D$37*12*IF(2=1,'1.Inputs'!$D$38,IF(2=2,'1.Inputs'!$D$39,$E330)))/(1-'1.Inputs'!$D$42)*$D330*(1+$G330)^(2-1))*('1.Inputs'!$D$48-'1.Inputs'!$D$49))/'1.Inputs'!$D$51</f>
        <v>1090780787.9562047</v>
      </c>
      <c r="J330" s="36">
        <f ca="1">((('1.Inputs'!$D$37*12*IF(3=1,'1.Inputs'!$D$38,IF(3=2,'1.Inputs'!$D$39,$E330)))*$F330*(('1.Inputs'!$D$40)+(1-'1.Inputs'!$D$40)*(1+'1.Inputs'!$D$41))*(1+$G330)^(3-1))*'1.Inputs'!$D$47+(('1.Inputs'!$D$37*12*IF(3=1,'1.Inputs'!$D$38,IF(3=2,'1.Inputs'!$D$39,$E330)))/(1-'1.Inputs'!$D$42)*$D330*(1+$G330)^(3-1))*('1.Inputs'!$D$48-'1.Inputs'!$D$49))/'1.Inputs'!$D$51</f>
        <v>1312578425.4854341</v>
      </c>
      <c r="K330" s="36">
        <f ca="1">((('1.Inputs'!$D$37*12*IF(4=1,'1.Inputs'!$D$38,IF(4=2,'1.Inputs'!$D$39,$E330)))*$F330*(('1.Inputs'!$D$40)+(1-'1.Inputs'!$D$40)*(1+'1.Inputs'!$D$41))*(1+$G330)^(4-1))*'1.Inputs'!$D$47+(('1.Inputs'!$D$37*12*IF(4=1,'1.Inputs'!$D$38,IF(4=2,'1.Inputs'!$D$39,$E330)))/(1-'1.Inputs'!$D$42)*$D330*(1+$G330)^(4-1))*('1.Inputs'!$D$48-'1.Inputs'!$D$49))/'1.Inputs'!$D$51</f>
        <v>1365949760.8315663</v>
      </c>
      <c r="L330" s="36">
        <f ca="1">((('1.Inputs'!$D$37*12*IF(5=1,'1.Inputs'!$D$38,IF(5=2,'1.Inputs'!$D$39,$E330)))*$F330*(('1.Inputs'!$D$40)+(1-'1.Inputs'!$D$40)*(1+'1.Inputs'!$D$41))*(1+$G330)^(5-1))*'1.Inputs'!$D$47+(('1.Inputs'!$D$37*12*IF(5=1,'1.Inputs'!$D$38,IF(5=2,'1.Inputs'!$D$39,$E330)))/(1-'1.Inputs'!$D$42)*$D330*(1+$G330)^(5-1))*('1.Inputs'!$D$48-'1.Inputs'!$D$49))/'1.Inputs'!$D$51</f>
        <v>1421491251.7899821</v>
      </c>
      <c r="M330" s="36">
        <f ca="1">((('1.Inputs'!$D$37*12*IF(6=1,'1.Inputs'!$D$38,IF(6=2,'1.Inputs'!$D$39,$E330)))*$F330*(('1.Inputs'!$D$40)+(1-'1.Inputs'!$D$40)*(1+'1.Inputs'!$D$41))*(1+$G330)^(6-1))*'1.Inputs'!$D$47+(('1.Inputs'!$D$37*12*IF(6=1,'1.Inputs'!$D$38,IF(6=2,'1.Inputs'!$D$39,$E330)))/(1-'1.Inputs'!$D$42)*$D330*(1+$G330)^(6-1))*('1.Inputs'!$D$48-'1.Inputs'!$D$49))/'1.Inputs'!$D$51</f>
        <v>1479291140.0235698</v>
      </c>
      <c r="N330" s="36">
        <f ca="1">((('1.Inputs'!$D$37*12*IF(7=1,'1.Inputs'!$D$38,IF(7=2,'1.Inputs'!$D$39,$E330)))*$F330*(('1.Inputs'!$D$40)+(1-'1.Inputs'!$D$40)*(1+'1.Inputs'!$D$41))*(1+$G330)^(7-1))*'1.Inputs'!$D$47+(('1.Inputs'!$D$37*12*IF(7=1,'1.Inputs'!$D$38,IF(7=2,'1.Inputs'!$D$39,$E330)))/(1-'1.Inputs'!$D$42)*$D330*(1+$G330)^(7-1))*('1.Inputs'!$D$48-'1.Inputs'!$D$49))/'1.Inputs'!$D$51</f>
        <v>1539441255.2287331</v>
      </c>
      <c r="O330" s="36">
        <f ca="1">((('1.Inputs'!$D$37*12*IF(8=1,'1.Inputs'!$D$38,IF(8=2,'1.Inputs'!$D$39,$E330)))*$F330*(('1.Inputs'!$D$40)+(1-'1.Inputs'!$D$40)*(1+'1.Inputs'!$D$41))*(1+$G330)^(8-1))*'1.Inputs'!$D$47+(('1.Inputs'!$D$37*12*IF(8=1,'1.Inputs'!$D$38,IF(8=2,'1.Inputs'!$D$39,$E330)))/(1-'1.Inputs'!$D$42)*$D330*(1+$G330)^(8-1))*('1.Inputs'!$D$48-'1.Inputs'!$D$49))/'1.Inputs'!$D$51</f>
        <v>1602037161.0300164</v>
      </c>
      <c r="P330" s="36">
        <f ca="1">((('1.Inputs'!$D$37*12*IF(9=1,'1.Inputs'!$D$38,IF(9=2,'1.Inputs'!$D$39,$E330)))*$F330*(('1.Inputs'!$D$40)+(1-'1.Inputs'!$D$40)*(1+'1.Inputs'!$D$41))*(1+$G330)^(9-1))*'1.Inputs'!$D$47+(('1.Inputs'!$D$37*12*IF(9=1,'1.Inputs'!$D$38,IF(9=2,'1.Inputs'!$D$39,$E330)))/(1-'1.Inputs'!$D$42)*$D330*(1+$G330)^(9-1))*('1.Inputs'!$D$48-'1.Inputs'!$D$49))/'1.Inputs'!$D$51</f>
        <v>1667178306.8070219</v>
      </c>
      <c r="Q330" s="36">
        <f ca="1">((('1.Inputs'!$D$37*12*IF(10=1,'1.Inputs'!$D$38,IF(10=2,'1.Inputs'!$D$39,$E330)))*$F330*(('1.Inputs'!$D$40)+(1-'1.Inputs'!$D$40)*(1+'1.Inputs'!$D$41))*(1+$G330)^(10-1))*'1.Inputs'!$D$47+(('1.Inputs'!$D$37*12*IF(10=1,'1.Inputs'!$D$38,IF(10=2,'1.Inputs'!$D$39,$E330)))/(1-'1.Inputs'!$D$42)*$D330*(1+$G330)^(10-1))*('1.Inputs'!$D$48-'1.Inputs'!$D$49))/'1.Inputs'!$D$51</f>
        <v>1734968185.6948202</v>
      </c>
      <c r="R330" s="36">
        <f>-'1.Inputs'!$D$24</f>
        <v>-2050000000</v>
      </c>
      <c r="S330" s="36">
        <f ca="1">((('1.Inputs'!$D$37*12*IF(1=1,'1.Inputs'!$D$38,IF(1=2,'1.Inputs'!$D$39,$E330)))*$F330*(('1.Inputs'!$D$40)+(1-'1.Inputs'!$D$40)*(1+'1.Inputs'!$D$41))*(1+$G330)^(1-1))-(('1.Inputs'!$D$37*12*IF(1=1,'1.Inputs'!$D$38,IF(1=2,'1.Inputs'!$D$39,$E330)))/(1-'1.Inputs'!$D$42)*$D330*(1+$G330)^(1-1))-('1.Inputs'!$D$37*12*IF(1=1,'1.Inputs'!$D$38,IF(1=2,'1.Inputs'!$D$39,$E330)))*'1.Inputs'!$D$43*(1+$G330)^(1-1)-'1.Inputs'!$D$44*(1+$G330)^(1-1)-('1.Inputs'!$D$20/'1.Inputs'!$D$27+'1.Inputs'!$D$23/'1.Inputs'!$D$28))-MAX(0,((('1.Inputs'!$D$37*12*IF(1=1,'1.Inputs'!$D$38,IF(1=2,'1.Inputs'!$D$39,$E330)))*$F330*(('1.Inputs'!$D$40)+(1-'1.Inputs'!$D$40)*(1+'1.Inputs'!$D$41))*(1+$G330)^(1-1))-(('1.Inputs'!$D$37*12*IF(1=1,'1.Inputs'!$D$38,IF(1=2,'1.Inputs'!$D$39,$E330)))/(1-'1.Inputs'!$D$42)*$D330*(1+$G330)^(1-1))-('1.Inputs'!$D$37*12*IF(1=1,'1.Inputs'!$D$38,IF(1=2,'1.Inputs'!$D$39,$E330)))*'1.Inputs'!$D$43*(1+$G330)^(1-1)-'1.Inputs'!$D$44*(1+$G330)^(1-1)-('1.Inputs'!$D$20/'1.Inputs'!$D$27+'1.Inputs'!$D$23/'1.Inputs'!$D$28)))*'1.Inputs'!$D$53+('1.Inputs'!$D$20/'1.Inputs'!$D$27+'1.Inputs'!$D$23/'1.Inputs'!$D$28)-H330</f>
        <v>-1034559427.7705909</v>
      </c>
      <c r="T330" s="36">
        <f ca="1">((('1.Inputs'!$D$37*12*IF(2=1,'1.Inputs'!$D$38,IF(2=2,'1.Inputs'!$D$39,$E330)))*$F330*(('1.Inputs'!$D$40)+(1-'1.Inputs'!$D$40)*(1+'1.Inputs'!$D$41))*(1+$G330)^(2-1))-(('1.Inputs'!$D$37*12*IF(2=1,'1.Inputs'!$D$38,IF(2=2,'1.Inputs'!$D$39,$E330)))/(1-'1.Inputs'!$D$42)*$D330*(1+$G330)^(2-1))-('1.Inputs'!$D$37*12*IF(2=1,'1.Inputs'!$D$38,IF(2=2,'1.Inputs'!$D$39,$E330)))*'1.Inputs'!$D$43*(1+$G330)^(2-1)-'1.Inputs'!$D$44*(1+$G330)^(2-1)-('1.Inputs'!$D$20/'1.Inputs'!$D$27+'1.Inputs'!$D$23/'1.Inputs'!$D$28))-MAX(0,((('1.Inputs'!$D$37*12*IF(2=1,'1.Inputs'!$D$38,IF(2=2,'1.Inputs'!$D$39,$E330)))*$F330*(('1.Inputs'!$D$40)+(1-'1.Inputs'!$D$40)*(1+'1.Inputs'!$D$41))*(1+$G330)^(2-1))-(('1.Inputs'!$D$37*12*IF(2=1,'1.Inputs'!$D$38,IF(2=2,'1.Inputs'!$D$39,$E330)))/(1-'1.Inputs'!$D$42)*$D330*(1+$G330)^(2-1))-('1.Inputs'!$D$37*12*IF(2=1,'1.Inputs'!$D$38,IF(2=2,'1.Inputs'!$D$39,$E330)))*'1.Inputs'!$D$43*(1+$G330)^(2-1)-'1.Inputs'!$D$44*(1+$G330)^(2-1)-('1.Inputs'!$D$20/'1.Inputs'!$D$27+'1.Inputs'!$D$23/'1.Inputs'!$D$28)))*'1.Inputs'!$D$53+('1.Inputs'!$D$20/'1.Inputs'!$D$27+'1.Inputs'!$D$23/'1.Inputs'!$D$28)-(I330-H330)</f>
        <v>-383951971.40534365</v>
      </c>
      <c r="U330" s="36">
        <f ca="1">((('1.Inputs'!$D$37*12*IF(3=1,'1.Inputs'!$D$38,IF(3=2,'1.Inputs'!$D$39,$E330)))*$F330*(('1.Inputs'!$D$40)+(1-'1.Inputs'!$D$40)*(1+'1.Inputs'!$D$41))*(1+$G330)^(3-1))-(('1.Inputs'!$D$37*12*IF(3=1,'1.Inputs'!$D$38,IF(3=2,'1.Inputs'!$D$39,$E330)))/(1-'1.Inputs'!$D$42)*$D330*(1+$G330)^(3-1))-('1.Inputs'!$D$37*12*IF(3=1,'1.Inputs'!$D$38,IF(3=2,'1.Inputs'!$D$39,$E330)))*'1.Inputs'!$D$43*(1+$G330)^(3-1)-'1.Inputs'!$D$44*(1+$G330)^(3-1)-('1.Inputs'!$D$20/'1.Inputs'!$D$27+'1.Inputs'!$D$23/'1.Inputs'!$D$28))-MAX(0,((('1.Inputs'!$D$37*12*IF(3=1,'1.Inputs'!$D$38,IF(3=2,'1.Inputs'!$D$39,$E330)))*$F330*(('1.Inputs'!$D$40)+(1-'1.Inputs'!$D$40)*(1+'1.Inputs'!$D$41))*(1+$G330)^(3-1))-(('1.Inputs'!$D$37*12*IF(3=1,'1.Inputs'!$D$38,IF(3=2,'1.Inputs'!$D$39,$E330)))/(1-'1.Inputs'!$D$42)*$D330*(1+$G330)^(3-1))-('1.Inputs'!$D$37*12*IF(3=1,'1.Inputs'!$D$38,IF(3=2,'1.Inputs'!$D$39,$E330)))*'1.Inputs'!$D$43*(1+$G330)^(3-1)-'1.Inputs'!$D$44*(1+$G330)^(3-1)-('1.Inputs'!$D$20/'1.Inputs'!$D$27+'1.Inputs'!$D$23/'1.Inputs'!$D$28)))*'1.Inputs'!$D$53+('1.Inputs'!$D$20/'1.Inputs'!$D$27+'1.Inputs'!$D$23/'1.Inputs'!$D$28)-(J330-I330)</f>
        <v>-119804062.52820563</v>
      </c>
      <c r="V330" s="36">
        <f ca="1">((('1.Inputs'!$D$37*12*IF(4=1,'1.Inputs'!$D$38,IF(4=2,'1.Inputs'!$D$39,$E330)))*$F330*(('1.Inputs'!$D$40)+(1-'1.Inputs'!$D$40)*(1+'1.Inputs'!$D$41))*(1+$G330)^(4-1))-(('1.Inputs'!$D$37*12*IF(4=1,'1.Inputs'!$D$38,IF(4=2,'1.Inputs'!$D$39,$E330)))/(1-'1.Inputs'!$D$42)*$D330*(1+$G330)^(4-1))-('1.Inputs'!$D$37*12*IF(4=1,'1.Inputs'!$D$38,IF(4=2,'1.Inputs'!$D$39,$E330)))*'1.Inputs'!$D$43*(1+$G330)^(4-1)-'1.Inputs'!$D$44*(1+$G330)^(4-1)-('1.Inputs'!$D$20/'1.Inputs'!$D$27+'1.Inputs'!$D$23/'1.Inputs'!$D$28))-MAX(0,((('1.Inputs'!$D$37*12*IF(4=1,'1.Inputs'!$D$38,IF(4=2,'1.Inputs'!$D$39,$E330)))*$F330*(('1.Inputs'!$D$40)+(1-'1.Inputs'!$D$40)*(1+'1.Inputs'!$D$41))*(1+$G330)^(4-1))-(('1.Inputs'!$D$37*12*IF(4=1,'1.Inputs'!$D$38,IF(4=2,'1.Inputs'!$D$39,$E330)))/(1-'1.Inputs'!$D$42)*$D330*(1+$G330)^(4-1))-('1.Inputs'!$D$37*12*IF(4=1,'1.Inputs'!$D$38,IF(4=2,'1.Inputs'!$D$39,$E330)))*'1.Inputs'!$D$43*(1+$G330)^(4-1)-'1.Inputs'!$D$44*(1+$G330)^(4-1)-('1.Inputs'!$D$20/'1.Inputs'!$D$27+'1.Inputs'!$D$23/'1.Inputs'!$D$28)))*'1.Inputs'!$D$53+('1.Inputs'!$D$20/'1.Inputs'!$D$27+'1.Inputs'!$D$23/'1.Inputs'!$D$28)-(K330-J330)</f>
        <v>52769445.786607146</v>
      </c>
      <c r="W330" s="36">
        <f ca="1">((('1.Inputs'!$D$37*12*IF(5=1,'1.Inputs'!$D$38,IF(5=2,'1.Inputs'!$D$39,$E330)))*$F330*(('1.Inputs'!$D$40)+(1-'1.Inputs'!$D$40)*(1+'1.Inputs'!$D$41))*(1+$G330)^(5-1))-(('1.Inputs'!$D$37*12*IF(5=1,'1.Inputs'!$D$38,IF(5=2,'1.Inputs'!$D$39,$E330)))/(1-'1.Inputs'!$D$42)*$D330*(1+$G330)^(5-1))-('1.Inputs'!$D$37*12*IF(5=1,'1.Inputs'!$D$38,IF(5=2,'1.Inputs'!$D$39,$E330)))*'1.Inputs'!$D$43*(1+$G330)^(5-1)-'1.Inputs'!$D$44*(1+$G330)^(5-1)-('1.Inputs'!$D$20/'1.Inputs'!$D$27+'1.Inputs'!$D$23/'1.Inputs'!$D$28))-MAX(0,((('1.Inputs'!$D$37*12*IF(5=1,'1.Inputs'!$D$38,IF(5=2,'1.Inputs'!$D$39,$E330)))*$F330*(('1.Inputs'!$D$40)+(1-'1.Inputs'!$D$40)*(1+'1.Inputs'!$D$41))*(1+$G330)^(5-1))-(('1.Inputs'!$D$37*12*IF(5=1,'1.Inputs'!$D$38,IF(5=2,'1.Inputs'!$D$39,$E330)))/(1-'1.Inputs'!$D$42)*$D330*(1+$G330)^(5-1))-('1.Inputs'!$D$37*12*IF(5=1,'1.Inputs'!$D$38,IF(5=2,'1.Inputs'!$D$39,$E330)))*'1.Inputs'!$D$43*(1+$G330)^(5-1)-'1.Inputs'!$D$44*(1+$G330)^(5-1)-('1.Inputs'!$D$20/'1.Inputs'!$D$27+'1.Inputs'!$D$23/'1.Inputs'!$D$28)))*'1.Inputs'!$D$53+('1.Inputs'!$D$20/'1.Inputs'!$D$27+'1.Inputs'!$D$23/'1.Inputs'!$D$28)-(L330-K330)</f>
        <v>54915127.699719906</v>
      </c>
      <c r="X330" s="36">
        <f ca="1">((('1.Inputs'!$D$37*12*IF(6=1,'1.Inputs'!$D$38,IF(6=2,'1.Inputs'!$D$39,$E330)))*$F330*(('1.Inputs'!$D$40)+(1-'1.Inputs'!$D$40)*(1+'1.Inputs'!$D$41))*(1+$G330)^(6-1))-(('1.Inputs'!$D$37*12*IF(6=1,'1.Inputs'!$D$38,IF(6=2,'1.Inputs'!$D$39,$E330)))/(1-'1.Inputs'!$D$42)*$D330*(1+$G330)^(6-1))-('1.Inputs'!$D$37*12*IF(6=1,'1.Inputs'!$D$38,IF(6=2,'1.Inputs'!$D$39,$E330)))*'1.Inputs'!$D$43*(1+$G330)^(6-1)-'1.Inputs'!$D$44*(1+$G330)^(6-1)-('1.Inputs'!$D$20/'1.Inputs'!$D$27+'1.Inputs'!$D$23/'1.Inputs'!$D$28))-MAX(0,((('1.Inputs'!$D$37*12*IF(6=1,'1.Inputs'!$D$38,IF(6=2,'1.Inputs'!$D$39,$E330)))*$F330*(('1.Inputs'!$D$40)+(1-'1.Inputs'!$D$40)*(1+'1.Inputs'!$D$41))*(1+$G330)^(6-1))-(('1.Inputs'!$D$37*12*IF(6=1,'1.Inputs'!$D$38,IF(6=2,'1.Inputs'!$D$39,$E330)))/(1-'1.Inputs'!$D$42)*$D330*(1+$G330)^(6-1))-('1.Inputs'!$D$37*12*IF(6=1,'1.Inputs'!$D$38,IF(6=2,'1.Inputs'!$D$39,$E330)))*'1.Inputs'!$D$43*(1+$G330)^(6-1)-'1.Inputs'!$D$44*(1+$G330)^(6-1)-('1.Inputs'!$D$20/'1.Inputs'!$D$27+'1.Inputs'!$D$23/'1.Inputs'!$D$28)))*'1.Inputs'!$D$53+('1.Inputs'!$D$20/'1.Inputs'!$D$27+'1.Inputs'!$D$23/'1.Inputs'!$D$28)-(M330-L330)</f>
        <v>57148056.139750957</v>
      </c>
      <c r="Y330" s="36">
        <f ca="1">((('1.Inputs'!$D$37*12*IF(7=1,'1.Inputs'!$D$38,IF(7=2,'1.Inputs'!$D$39,$E330)))*$F330*(('1.Inputs'!$D$40)+(1-'1.Inputs'!$D$40)*(1+'1.Inputs'!$D$41))*(1+$G330)^(7-1))-(('1.Inputs'!$D$37*12*IF(7=1,'1.Inputs'!$D$38,IF(7=2,'1.Inputs'!$D$39,$E330)))/(1-'1.Inputs'!$D$42)*$D330*(1+$G330)^(7-1))-('1.Inputs'!$D$37*12*IF(7=1,'1.Inputs'!$D$38,IF(7=2,'1.Inputs'!$D$39,$E330)))*'1.Inputs'!$D$43*(1+$G330)^(7-1)-'1.Inputs'!$D$44*(1+$G330)^(7-1)-('1.Inputs'!$D$20/'1.Inputs'!$D$27+'1.Inputs'!$D$23/'1.Inputs'!$D$28))-MAX(0,((('1.Inputs'!$D$37*12*IF(7=1,'1.Inputs'!$D$38,IF(7=2,'1.Inputs'!$D$39,$E330)))*$F330*(('1.Inputs'!$D$40)+(1-'1.Inputs'!$D$40)*(1+'1.Inputs'!$D$41))*(1+$G330)^(7-1))-(('1.Inputs'!$D$37*12*IF(7=1,'1.Inputs'!$D$38,IF(7=2,'1.Inputs'!$D$39,$E330)))/(1-'1.Inputs'!$D$42)*$D330*(1+$G330)^(7-1))-('1.Inputs'!$D$37*12*IF(7=1,'1.Inputs'!$D$38,IF(7=2,'1.Inputs'!$D$39,$E330)))*'1.Inputs'!$D$43*(1+$G330)^(7-1)-'1.Inputs'!$D$44*(1+$G330)^(7-1)-('1.Inputs'!$D$20/'1.Inputs'!$D$27+'1.Inputs'!$D$23/'1.Inputs'!$D$28)))*'1.Inputs'!$D$53+('1.Inputs'!$D$20/'1.Inputs'!$D$27+'1.Inputs'!$D$23/'1.Inputs'!$D$28)-(N330-M330)</f>
        <v>59471778.676548243</v>
      </c>
      <c r="Z330" s="36">
        <f ca="1">((('1.Inputs'!$D$37*12*IF(8=1,'1.Inputs'!$D$38,IF(8=2,'1.Inputs'!$D$39,$E330)))*$F330*(('1.Inputs'!$D$40)+(1-'1.Inputs'!$D$40)*(1+'1.Inputs'!$D$41))*(1+$G330)^(8-1))-(('1.Inputs'!$D$37*12*IF(8=1,'1.Inputs'!$D$38,IF(8=2,'1.Inputs'!$D$39,$E330)))/(1-'1.Inputs'!$D$42)*$D330*(1+$G330)^(8-1))-('1.Inputs'!$D$37*12*IF(8=1,'1.Inputs'!$D$38,IF(8=2,'1.Inputs'!$D$39,$E330)))*'1.Inputs'!$D$43*(1+$G330)^(8-1)-'1.Inputs'!$D$44*(1+$G330)^(8-1)-('1.Inputs'!$D$20/'1.Inputs'!$D$27+'1.Inputs'!$D$23/'1.Inputs'!$D$28))-MAX(0,((('1.Inputs'!$D$37*12*IF(8=1,'1.Inputs'!$D$38,IF(8=2,'1.Inputs'!$D$39,$E330)))*$F330*(('1.Inputs'!$D$40)+(1-'1.Inputs'!$D$40)*(1+'1.Inputs'!$D$41))*(1+$G330)^(8-1))-(('1.Inputs'!$D$37*12*IF(8=1,'1.Inputs'!$D$38,IF(8=2,'1.Inputs'!$D$39,$E330)))/(1-'1.Inputs'!$D$42)*$D330*(1+$G330)^(8-1))-('1.Inputs'!$D$37*12*IF(8=1,'1.Inputs'!$D$38,IF(8=2,'1.Inputs'!$D$39,$E330)))*'1.Inputs'!$D$43*(1+$G330)^(8-1)-'1.Inputs'!$D$44*(1+$G330)^(8-1)-('1.Inputs'!$D$20/'1.Inputs'!$D$27+'1.Inputs'!$D$23/'1.Inputs'!$D$28)))*'1.Inputs'!$D$53+('1.Inputs'!$D$20/'1.Inputs'!$D$27+'1.Inputs'!$D$23/'1.Inputs'!$D$28)-(O330-N330)</f>
        <v>61889987.129276752</v>
      </c>
      <c r="AA330" s="36">
        <f ca="1">((('1.Inputs'!$D$37*12*IF(9=1,'1.Inputs'!$D$38,IF(9=2,'1.Inputs'!$D$39,$E330)))*$F330*(('1.Inputs'!$D$40)+(1-'1.Inputs'!$D$40)*(1+'1.Inputs'!$D$41))*(1+$G330)^(9-1))-(('1.Inputs'!$D$37*12*IF(9=1,'1.Inputs'!$D$38,IF(9=2,'1.Inputs'!$D$39,$E330)))/(1-'1.Inputs'!$D$42)*$D330*(1+$G330)^(9-1))-('1.Inputs'!$D$37*12*IF(9=1,'1.Inputs'!$D$38,IF(9=2,'1.Inputs'!$D$39,$E330)))*'1.Inputs'!$D$43*(1+$G330)^(9-1)-'1.Inputs'!$D$44*(1+$G330)^(9-1)-('1.Inputs'!$D$20/'1.Inputs'!$D$27+'1.Inputs'!$D$23/'1.Inputs'!$D$28))-MAX(0,((('1.Inputs'!$D$37*12*IF(9=1,'1.Inputs'!$D$38,IF(9=2,'1.Inputs'!$D$39,$E330)))*$F330*(('1.Inputs'!$D$40)+(1-'1.Inputs'!$D$40)*(1+'1.Inputs'!$D$41))*(1+$G330)^(9-1))-(('1.Inputs'!$D$37*12*IF(9=1,'1.Inputs'!$D$38,IF(9=2,'1.Inputs'!$D$39,$E330)))/(1-'1.Inputs'!$D$42)*$D330*(1+$G330)^(9-1))-('1.Inputs'!$D$37*12*IF(9=1,'1.Inputs'!$D$38,IF(9=2,'1.Inputs'!$D$39,$E330)))*'1.Inputs'!$D$43*(1+$G330)^(9-1)-'1.Inputs'!$D$44*(1+$G330)^(9-1)-('1.Inputs'!$D$20/'1.Inputs'!$D$27+'1.Inputs'!$D$23/'1.Inputs'!$D$28)))*'1.Inputs'!$D$53+('1.Inputs'!$D$20/'1.Inputs'!$D$27+'1.Inputs'!$D$23/'1.Inputs'!$D$28)-(P330-O330)</f>
        <v>64406523.431800127</v>
      </c>
      <c r="AB330" s="36">
        <f ca="1">((('1.Inputs'!$D$37*12*IF(10=1,'1.Inputs'!$D$38,IF(10=2,'1.Inputs'!$D$39,$E330)))*$F330*(('1.Inputs'!$D$40)+(1-'1.Inputs'!$D$40)*(1+'1.Inputs'!$D$41))*(1+$G330)^(10-1))-(('1.Inputs'!$D$37*12*IF(10=1,'1.Inputs'!$D$38,IF(10=2,'1.Inputs'!$D$39,$E330)))/(1-'1.Inputs'!$D$42)*$D330*(1+$G330)^(10-1))-('1.Inputs'!$D$37*12*IF(10=1,'1.Inputs'!$D$38,IF(10=2,'1.Inputs'!$D$39,$E330)))*'1.Inputs'!$D$43*(1+$G330)^(10-1)-'1.Inputs'!$D$44*(1+$G330)^(10-1)-('1.Inputs'!$D$20/'1.Inputs'!$D$27+'1.Inputs'!$D$23/'1.Inputs'!$D$28))-MAX(0,((('1.Inputs'!$D$37*12*IF(10=1,'1.Inputs'!$D$38,IF(10=2,'1.Inputs'!$D$39,$E330)))*$F330*(('1.Inputs'!$D$40)+(1-'1.Inputs'!$D$40)*(1+'1.Inputs'!$D$41))*(1+$G330)^(10-1))-(('1.Inputs'!$D$37*12*IF(10=1,'1.Inputs'!$D$38,IF(10=2,'1.Inputs'!$D$39,$E330)))/(1-'1.Inputs'!$D$42)*$D330*(1+$G330)^(10-1))-('1.Inputs'!$D$37*12*IF(10=1,'1.Inputs'!$D$38,IF(10=2,'1.Inputs'!$D$39,$E330)))*'1.Inputs'!$D$43*(1+$G330)^(10-1)-'1.Inputs'!$D$44*(1+$G330)^(10-1)-('1.Inputs'!$D$20/'1.Inputs'!$D$27+'1.Inputs'!$D$23/'1.Inputs'!$D$28)))*'1.Inputs'!$D$53+('1.Inputs'!$D$20/'1.Inputs'!$D$27+'1.Inputs'!$D$23/'1.Inputs'!$D$28)-(Q330-P330)+(('1.Inputs'!$D$20+'1.Inputs'!$D$23-('1.Inputs'!$D$20/'1.Inputs'!$D$27+'1.Inputs'!$D$23/'1.Inputs'!$D$28)*'1.Inputs'!$D$10)*'1.Inputs'!$D$60+'1.Inputs'!$D$19*'1.Inputs'!$D$59+Q330)</f>
        <v>2501993571.4313908</v>
      </c>
      <c r="AC330" s="36">
        <f ca="1">S330-AC$13-AC$14+MIN(AC$13,MAX(0,((('1.Inputs'!$D$37*12*IF(1=1,'1.Inputs'!$D$38,IF(1=2,'1.Inputs'!$D$39,$E330)))*$F330*(('1.Inputs'!$D$40)+(1-'1.Inputs'!$D$40)*(1+'1.Inputs'!$D$41))*(1+$G330)^(1-1))-(('1.Inputs'!$D$37*12*IF(1=1,'1.Inputs'!$D$38,IF(1=2,'1.Inputs'!$D$39,$E330)))/(1-'1.Inputs'!$D$42)*$D330*(1+$G330)^(1-1))-('1.Inputs'!$D$37*12*IF(1=1,'1.Inputs'!$D$38,IF(1=2,'1.Inputs'!$D$39,$E330)))*'1.Inputs'!$D$43*(1+$G330)^(1-1)-'1.Inputs'!$D$44*(1+$G330)^(1-1)-('1.Inputs'!$D$20/'1.Inputs'!$D$27+'1.Inputs'!$D$23/'1.Inputs'!$D$28))))*'1.Inputs'!$D$53</f>
        <v>-1182159427.7705908</v>
      </c>
      <c r="AD330" s="36">
        <f ca="1">T330-AD$13-AD$14+MIN(AD$13,MAX(0,((('1.Inputs'!$D$37*12*IF(2=1,'1.Inputs'!$D$38,IF(2=2,'1.Inputs'!$D$39,$E330)))*$F330*(('1.Inputs'!$D$40)+(1-'1.Inputs'!$D$40)*(1+'1.Inputs'!$D$41))*(1+$G330)^(2-1))-(('1.Inputs'!$D$37*12*IF(2=1,'1.Inputs'!$D$38,IF(2=2,'1.Inputs'!$D$39,$E330)))/(1-'1.Inputs'!$D$42)*$D330*(1+$G330)^(2-1))-('1.Inputs'!$D$37*12*IF(2=1,'1.Inputs'!$D$38,IF(2=2,'1.Inputs'!$D$39,$E330)))*'1.Inputs'!$D$43*(1+$G330)^(2-1)-'1.Inputs'!$D$44*(1+$G330)^(2-1)-('1.Inputs'!$D$20/'1.Inputs'!$D$27+'1.Inputs'!$D$23/'1.Inputs'!$D$28))))*'1.Inputs'!$D$53</f>
        <v>-531551971.40534365</v>
      </c>
      <c r="AE330" s="36">
        <f ca="1">U330-AE$13-AE$14+MIN(AE$13,MAX(0,((('1.Inputs'!$D$37*12*IF(3=1,'1.Inputs'!$D$38,IF(3=2,'1.Inputs'!$D$39,$E330)))*$F330*(('1.Inputs'!$D$40)+(1-'1.Inputs'!$D$40)*(1+'1.Inputs'!$D$41))*(1+$G330)^(3-1))-(('1.Inputs'!$D$37*12*IF(3=1,'1.Inputs'!$D$38,IF(3=2,'1.Inputs'!$D$39,$E330)))/(1-'1.Inputs'!$D$42)*$D330*(1+$G330)^(3-1))-('1.Inputs'!$D$37*12*IF(3=1,'1.Inputs'!$D$38,IF(3=2,'1.Inputs'!$D$39,$E330)))*'1.Inputs'!$D$43*(1+$G330)^(3-1)-'1.Inputs'!$D$44*(1+$G330)^(3-1)-('1.Inputs'!$D$20/'1.Inputs'!$D$27+'1.Inputs'!$D$23/'1.Inputs'!$D$28))))*'1.Inputs'!$D$53</f>
        <v>-513404062.52820563</v>
      </c>
      <c r="AF330" s="36">
        <f ca="1">V330-AF$13-AF$14+MIN(AF$13,MAX(0,((('1.Inputs'!$D$37*12*IF(4=1,'1.Inputs'!$D$38,IF(4=2,'1.Inputs'!$D$39,$E330)))*$F330*(('1.Inputs'!$D$40)+(1-'1.Inputs'!$D$40)*(1+'1.Inputs'!$D$41))*(1+$G330)^(4-1))-(('1.Inputs'!$D$37*12*IF(4=1,'1.Inputs'!$D$38,IF(4=2,'1.Inputs'!$D$39,$E330)))/(1-'1.Inputs'!$D$42)*$D330*(1+$G330)^(4-1))-('1.Inputs'!$D$37*12*IF(4=1,'1.Inputs'!$D$38,IF(4=2,'1.Inputs'!$D$39,$E330)))*'1.Inputs'!$D$43*(1+$G330)^(4-1)-'1.Inputs'!$D$44*(1+$G330)^(4-1)-('1.Inputs'!$D$20/'1.Inputs'!$D$27+'1.Inputs'!$D$23/'1.Inputs'!$D$28))))*'1.Inputs'!$D$53</f>
        <v>-311310554.21339285</v>
      </c>
      <c r="AG330" s="36">
        <f ca="1">W330-AG$13-AG$14+MIN(AG$13,MAX(0,((('1.Inputs'!$D$37*12*IF(5=1,'1.Inputs'!$D$38,IF(5=2,'1.Inputs'!$D$39,$E330)))*$F330*(('1.Inputs'!$D$40)+(1-'1.Inputs'!$D$40)*(1+'1.Inputs'!$D$41))*(1+$G330)^(5-1))-(('1.Inputs'!$D$37*12*IF(5=1,'1.Inputs'!$D$38,IF(5=2,'1.Inputs'!$D$39,$E330)))/(1-'1.Inputs'!$D$42)*$D330*(1+$G330)^(5-1))-('1.Inputs'!$D$37*12*IF(5=1,'1.Inputs'!$D$38,IF(5=2,'1.Inputs'!$D$39,$E330)))*'1.Inputs'!$D$43*(1+$G330)^(5-1)-'1.Inputs'!$D$44*(1+$G330)^(5-1)-('1.Inputs'!$D$20/'1.Inputs'!$D$27+'1.Inputs'!$D$23/'1.Inputs'!$D$28))))*'1.Inputs'!$D$53</f>
        <v>-279644872.30028009</v>
      </c>
      <c r="AH330" s="36">
        <f ca="1">X330-AH$13-AH$14+MIN(AH$13,MAX(0,((('1.Inputs'!$D$37*12*IF(6=1,'1.Inputs'!$D$38,IF(6=2,'1.Inputs'!$D$39,$E330)))*$F330*(('1.Inputs'!$D$40)+(1-'1.Inputs'!$D$40)*(1+'1.Inputs'!$D$41))*(1+$G330)^(6-1))-(('1.Inputs'!$D$37*12*IF(6=1,'1.Inputs'!$D$38,IF(6=2,'1.Inputs'!$D$39,$E330)))/(1-'1.Inputs'!$D$42)*$D330*(1+$G330)^(6-1))-('1.Inputs'!$D$37*12*IF(6=1,'1.Inputs'!$D$38,IF(6=2,'1.Inputs'!$D$39,$E330)))*'1.Inputs'!$D$43*(1+$G330)^(6-1)-'1.Inputs'!$D$44*(1+$G330)^(6-1)-('1.Inputs'!$D$20/'1.Inputs'!$D$27+'1.Inputs'!$D$23/'1.Inputs'!$D$28))))*'1.Inputs'!$D$53</f>
        <v>-247891943.86024904</v>
      </c>
      <c r="AI330" s="36">
        <f ca="1">Y330-AI$13-AI$14+MIN(AI$13,MAX(0,((('1.Inputs'!$D$37*12*IF(7=1,'1.Inputs'!$D$38,IF(7=2,'1.Inputs'!$D$39,$E330)))*$F330*(('1.Inputs'!$D$40)+(1-'1.Inputs'!$D$40)*(1+'1.Inputs'!$D$41))*(1+$G330)^(7-1))-(('1.Inputs'!$D$37*12*IF(7=1,'1.Inputs'!$D$38,IF(7=2,'1.Inputs'!$D$39,$E330)))/(1-'1.Inputs'!$D$42)*$D330*(1+$G330)^(7-1))-('1.Inputs'!$D$37*12*IF(7=1,'1.Inputs'!$D$38,IF(7=2,'1.Inputs'!$D$39,$E330)))*'1.Inputs'!$D$43*(1+$G330)^(7-1)-'1.Inputs'!$D$44*(1+$G330)^(7-1)-('1.Inputs'!$D$20/'1.Inputs'!$D$27+'1.Inputs'!$D$23/'1.Inputs'!$D$28))))*'1.Inputs'!$D$53</f>
        <v>-216048221.32345176</v>
      </c>
      <c r="AJ330" s="36">
        <f ca="1">Z330-AJ$13-AJ$14+MIN(AJ$13,MAX(0,((('1.Inputs'!$D$37*12*IF(8=1,'1.Inputs'!$D$38,IF(8=2,'1.Inputs'!$D$39,$E330)))*$F330*(('1.Inputs'!$D$40)+(1-'1.Inputs'!$D$40)*(1+'1.Inputs'!$D$41))*(1+$G330)^(8-1))-(('1.Inputs'!$D$37*12*IF(8=1,'1.Inputs'!$D$38,IF(8=2,'1.Inputs'!$D$39,$E330)))/(1-'1.Inputs'!$D$42)*$D330*(1+$G330)^(8-1))-('1.Inputs'!$D$37*12*IF(8=1,'1.Inputs'!$D$38,IF(8=2,'1.Inputs'!$D$39,$E330)))*'1.Inputs'!$D$43*(1+$G330)^(8-1)-'1.Inputs'!$D$44*(1+$G330)^(8-1)-('1.Inputs'!$D$20/'1.Inputs'!$D$27+'1.Inputs'!$D$23/'1.Inputs'!$D$28))))*'1.Inputs'!$D$53</f>
        <v>61889987.129276752</v>
      </c>
      <c r="AK330" s="36">
        <f ca="1">AA330-AK$13-AK$14+MIN(AK$13,MAX(0,((('1.Inputs'!$D$37*12*IF(9=1,'1.Inputs'!$D$38,IF(9=2,'1.Inputs'!$D$39,$E330)))*$F330*(('1.Inputs'!$D$40)+(1-'1.Inputs'!$D$40)*(1+'1.Inputs'!$D$41))*(1+$G330)^(9-1))-(('1.Inputs'!$D$37*12*IF(9=1,'1.Inputs'!$D$38,IF(9=2,'1.Inputs'!$D$39,$E330)))/(1-'1.Inputs'!$D$42)*$D330*(1+$G330)^(9-1))-('1.Inputs'!$D$37*12*IF(9=1,'1.Inputs'!$D$38,IF(9=2,'1.Inputs'!$D$39,$E330)))*'1.Inputs'!$D$43*(1+$G330)^(9-1)-'1.Inputs'!$D$44*(1+$G330)^(9-1)-('1.Inputs'!$D$20/'1.Inputs'!$D$27+'1.Inputs'!$D$23/'1.Inputs'!$D$28))))*'1.Inputs'!$D$53</f>
        <v>64406523.431800127</v>
      </c>
      <c r="AL330" s="36">
        <f ca="1">AB330-AL$13-AL$14+MIN(AL$13,MAX(0,((('1.Inputs'!$D$37*12*IF(10=1,'1.Inputs'!$D$38,IF(10=2,'1.Inputs'!$D$39,$E330)))*$F330*(('1.Inputs'!$D$40)+(1-'1.Inputs'!$D$40)*(1+'1.Inputs'!$D$41))*(1+$G330)^(10-1))-(('1.Inputs'!$D$37*12*IF(10=1,'1.Inputs'!$D$38,IF(10=2,'1.Inputs'!$D$39,$E330)))/(1-'1.Inputs'!$D$42)*$D330*(1+$G330)^(10-1))-('1.Inputs'!$D$37*12*IF(10=1,'1.Inputs'!$D$38,IF(10=2,'1.Inputs'!$D$39,$E330)))*'1.Inputs'!$D$43*(1+$G330)^(10-1)-'1.Inputs'!$D$44*(1+$G330)^(10-1)-('1.Inputs'!$D$20/'1.Inputs'!$D$27+'1.Inputs'!$D$23/'1.Inputs'!$D$28))))*'1.Inputs'!$D$53+'1.Inputs'!$D$35</f>
        <v>3301993571.4313908</v>
      </c>
      <c r="AM330" s="48">
        <f ca="1">R330+NPV('1.Inputs'!$D$55,S330:AB330)</f>
        <v>-2382822568.2897348</v>
      </c>
      <c r="AN330" s="48">
        <f ca="1">-('1.Inputs'!$D$24*(1-'1.Inputs'!$D$31)+'1.Inputs'!$D$35)+NPV('1.Inputs'!$D$54,AC330:AL330)</f>
        <v>-3096632164.7975025</v>
      </c>
      <c r="AO330" s="36">
        <f t="shared" ca="1" si="37"/>
        <v>-7.0092102152479061</v>
      </c>
      <c r="AP330" s="36">
        <f t="shared" ca="1" si="38"/>
        <v>-0.30438024016312409</v>
      </c>
      <c r="AQ330" s="36">
        <f ca="1">'1.Inputs'!$D$35+MIN(SUM($AC330:AC330),SUM($AC330:AD330),SUM($AC330:AE330),SUM($AC330:AF330),SUM($AC330:AG330),SUM($AC330:AH330),SUM($AC330:AI330),SUM($AC330:AJ330),SUM($AC330:AK330),SUM($AC330:AL330))</f>
        <v>-2482011053.4015131</v>
      </c>
      <c r="AR330" s="36">
        <f ca="1">IF(AP330&lt;'1.Inputs'!$D$57,1,0)</f>
        <v>1</v>
      </c>
      <c r="AS330" s="36">
        <f t="shared" ca="1" si="39"/>
        <v>1</v>
      </c>
    </row>
    <row r="331" spans="2:45" ht="15" customHeight="1" x14ac:dyDescent="0.25">
      <c r="B331" s="36">
        <v>316</v>
      </c>
      <c r="C331" s="36">
        <f t="shared" ca="1" si="32"/>
        <v>0.7195373527959249</v>
      </c>
      <c r="D331" s="36">
        <f t="shared" ca="1" si="33"/>
        <v>20315.622287575236</v>
      </c>
      <c r="E331" s="47">
        <f t="shared" ca="1" si="34"/>
        <v>0.85427995156010039</v>
      </c>
      <c r="F331" s="36">
        <f t="shared" ca="1" si="35"/>
        <v>29987.006482148445</v>
      </c>
      <c r="G331" s="36">
        <f t="shared" ca="1" si="36"/>
        <v>2.125402089710178E-2</v>
      </c>
      <c r="H331" s="36">
        <f ca="1">((('1.Inputs'!$D$37*12*IF(1=1,'1.Inputs'!$D$38,IF(1=2,'1.Inputs'!$D$39,$E331)))*$F331*(('1.Inputs'!$D$40)+(1-'1.Inputs'!$D$40)*(1+'1.Inputs'!$D$41))*(1+$G331)^(1-1))*'1.Inputs'!$D$47+(('1.Inputs'!$D$37*12*IF(1=1,'1.Inputs'!$D$38,IF(1=2,'1.Inputs'!$D$39,$E331)))/(1-'1.Inputs'!$D$42)*$D331*(1+$G331)^(1-1))*('1.Inputs'!$D$48-'1.Inputs'!$D$49))/'1.Inputs'!$D$51</f>
        <v>804580792.80071616</v>
      </c>
      <c r="I331" s="36">
        <f ca="1">((('1.Inputs'!$D$37*12*IF(2=1,'1.Inputs'!$D$38,IF(2=2,'1.Inputs'!$D$39,$E331)))*$F331*(('1.Inputs'!$D$40)+(1-'1.Inputs'!$D$40)*(1+'1.Inputs'!$D$41))*(1+$G331)^(2-1))*'1.Inputs'!$D$47+(('1.Inputs'!$D$37*12*IF(2=1,'1.Inputs'!$D$38,IF(2=2,'1.Inputs'!$D$39,$E331)))/(1-'1.Inputs'!$D$42)*$D331*(1+$G331)^(2-1))*('1.Inputs'!$D$48-'1.Inputs'!$D$49))/'1.Inputs'!$D$51</f>
        <v>1150353917.6980331</v>
      </c>
      <c r="J331" s="36">
        <f ca="1">((('1.Inputs'!$D$37*12*IF(3=1,'1.Inputs'!$D$38,IF(3=2,'1.Inputs'!$D$39,$E331)))*$F331*(('1.Inputs'!$D$40)+(1-'1.Inputs'!$D$40)*(1+'1.Inputs'!$D$41))*(1+$G331)^(3-1))*'1.Inputs'!$D$47+(('1.Inputs'!$D$37*12*IF(3=1,'1.Inputs'!$D$38,IF(3=2,'1.Inputs'!$D$39,$E331)))/(1-'1.Inputs'!$D$42)*$D331*(1+$G331)^(3-1))*('1.Inputs'!$D$48-'1.Inputs'!$D$49))/'1.Inputs'!$D$51</f>
        <v>1433730188.0920203</v>
      </c>
      <c r="K331" s="36">
        <f ca="1">((('1.Inputs'!$D$37*12*IF(4=1,'1.Inputs'!$D$38,IF(4=2,'1.Inputs'!$D$39,$E331)))*$F331*(('1.Inputs'!$D$40)+(1-'1.Inputs'!$D$40)*(1+'1.Inputs'!$D$41))*(1+$G331)^(4-1))*'1.Inputs'!$D$47+(('1.Inputs'!$D$37*12*IF(4=1,'1.Inputs'!$D$38,IF(4=2,'1.Inputs'!$D$39,$E331)))/(1-'1.Inputs'!$D$42)*$D331*(1+$G331)^(4-1))*('1.Inputs'!$D$48-'1.Inputs'!$D$49))/'1.Inputs'!$D$51</f>
        <v>1464202719.4705336</v>
      </c>
      <c r="L331" s="36">
        <f ca="1">((('1.Inputs'!$D$37*12*IF(5=1,'1.Inputs'!$D$38,IF(5=2,'1.Inputs'!$D$39,$E331)))*$F331*(('1.Inputs'!$D$40)+(1-'1.Inputs'!$D$40)*(1+'1.Inputs'!$D$41))*(1+$G331)^(5-1))*'1.Inputs'!$D$47+(('1.Inputs'!$D$37*12*IF(5=1,'1.Inputs'!$D$38,IF(5=2,'1.Inputs'!$D$39,$E331)))/(1-'1.Inputs'!$D$42)*$D331*(1+$G331)^(5-1))*('1.Inputs'!$D$48-'1.Inputs'!$D$49))/'1.Inputs'!$D$51</f>
        <v>1495322914.6677532</v>
      </c>
      <c r="M331" s="36">
        <f ca="1">((('1.Inputs'!$D$37*12*IF(6=1,'1.Inputs'!$D$38,IF(6=2,'1.Inputs'!$D$39,$E331)))*$F331*(('1.Inputs'!$D$40)+(1-'1.Inputs'!$D$40)*(1+'1.Inputs'!$D$41))*(1+$G331)^(6-1))*'1.Inputs'!$D$47+(('1.Inputs'!$D$37*12*IF(6=1,'1.Inputs'!$D$38,IF(6=2,'1.Inputs'!$D$39,$E331)))/(1-'1.Inputs'!$D$42)*$D331*(1+$G331)^(6-1))*('1.Inputs'!$D$48-'1.Inputs'!$D$49))/'1.Inputs'!$D$51</f>
        <v>1527104539.1440165</v>
      </c>
      <c r="N331" s="36">
        <f ca="1">((('1.Inputs'!$D$37*12*IF(7=1,'1.Inputs'!$D$38,IF(7=2,'1.Inputs'!$D$39,$E331)))*$F331*(('1.Inputs'!$D$40)+(1-'1.Inputs'!$D$40)*(1+'1.Inputs'!$D$41))*(1+$G331)^(7-1))*'1.Inputs'!$D$47+(('1.Inputs'!$D$37*12*IF(7=1,'1.Inputs'!$D$38,IF(7=2,'1.Inputs'!$D$39,$E331)))/(1-'1.Inputs'!$D$42)*$D331*(1+$G331)^(7-1))*('1.Inputs'!$D$48-'1.Inputs'!$D$49))/'1.Inputs'!$D$51</f>
        <v>1559561650.9310424</v>
      </c>
      <c r="O331" s="36">
        <f ca="1">((('1.Inputs'!$D$37*12*IF(8=1,'1.Inputs'!$D$38,IF(8=2,'1.Inputs'!$D$39,$E331)))*$F331*(('1.Inputs'!$D$40)+(1-'1.Inputs'!$D$40)*(1+'1.Inputs'!$D$41))*(1+$G331)^(8-1))*'1.Inputs'!$D$47+(('1.Inputs'!$D$37*12*IF(8=1,'1.Inputs'!$D$38,IF(8=2,'1.Inputs'!$D$39,$E331)))/(1-'1.Inputs'!$D$42)*$D331*(1+$G331)^(8-1))*('1.Inputs'!$D$48-'1.Inputs'!$D$49))/'1.Inputs'!$D$51</f>
        <v>1592708606.8502488</v>
      </c>
      <c r="P331" s="36">
        <f ca="1">((('1.Inputs'!$D$37*12*IF(9=1,'1.Inputs'!$D$38,IF(9=2,'1.Inputs'!$D$39,$E331)))*$F331*(('1.Inputs'!$D$40)+(1-'1.Inputs'!$D$40)*(1+'1.Inputs'!$D$41))*(1+$G331)^(9-1))*'1.Inputs'!$D$47+(('1.Inputs'!$D$37*12*IF(9=1,'1.Inputs'!$D$38,IF(9=2,'1.Inputs'!$D$39,$E331)))/(1-'1.Inputs'!$D$42)*$D331*(1+$G331)^(9-1))*('1.Inputs'!$D$48-'1.Inputs'!$D$49))/'1.Inputs'!$D$51</f>
        <v>1626560068.8632379</v>
      </c>
      <c r="Q331" s="36">
        <f ca="1">((('1.Inputs'!$D$37*12*IF(10=1,'1.Inputs'!$D$38,IF(10=2,'1.Inputs'!$D$39,$E331)))*$F331*(('1.Inputs'!$D$40)+(1-'1.Inputs'!$D$40)*(1+'1.Inputs'!$D$41))*(1+$G331)^(10-1))*'1.Inputs'!$D$47+(('1.Inputs'!$D$37*12*IF(10=1,'1.Inputs'!$D$38,IF(10=2,'1.Inputs'!$D$39,$E331)))/(1-'1.Inputs'!$D$42)*$D331*(1+$G331)^(10-1))*('1.Inputs'!$D$48-'1.Inputs'!$D$49))/'1.Inputs'!$D$51</f>
        <v>1661131010.5572484</v>
      </c>
      <c r="R331" s="36">
        <f>-'1.Inputs'!$D$24</f>
        <v>-2050000000</v>
      </c>
      <c r="S331" s="36">
        <f ca="1">((('1.Inputs'!$D$37*12*IF(1=1,'1.Inputs'!$D$38,IF(1=2,'1.Inputs'!$D$39,$E331)))*$F331*(('1.Inputs'!$D$40)+(1-'1.Inputs'!$D$40)*(1+'1.Inputs'!$D$41))*(1+$G331)^(1-1))-(('1.Inputs'!$D$37*12*IF(1=1,'1.Inputs'!$D$38,IF(1=2,'1.Inputs'!$D$39,$E331)))/(1-'1.Inputs'!$D$42)*$D331*(1+$G331)^(1-1))-('1.Inputs'!$D$37*12*IF(1=1,'1.Inputs'!$D$38,IF(1=2,'1.Inputs'!$D$39,$E331)))*'1.Inputs'!$D$43*(1+$G331)^(1-1)-'1.Inputs'!$D$44*(1+$G331)^(1-1)-('1.Inputs'!$D$20/'1.Inputs'!$D$27+'1.Inputs'!$D$23/'1.Inputs'!$D$28))-MAX(0,((('1.Inputs'!$D$37*12*IF(1=1,'1.Inputs'!$D$38,IF(1=2,'1.Inputs'!$D$39,$E331)))*$F331*(('1.Inputs'!$D$40)+(1-'1.Inputs'!$D$40)*(1+'1.Inputs'!$D$41))*(1+$G331)^(1-1))-(('1.Inputs'!$D$37*12*IF(1=1,'1.Inputs'!$D$38,IF(1=2,'1.Inputs'!$D$39,$E331)))/(1-'1.Inputs'!$D$42)*$D331*(1+$G331)^(1-1))-('1.Inputs'!$D$37*12*IF(1=1,'1.Inputs'!$D$38,IF(1=2,'1.Inputs'!$D$39,$E331)))*'1.Inputs'!$D$43*(1+$G331)^(1-1)-'1.Inputs'!$D$44*(1+$G331)^(1-1)-('1.Inputs'!$D$20/'1.Inputs'!$D$27+'1.Inputs'!$D$23/'1.Inputs'!$D$28)))*'1.Inputs'!$D$53+('1.Inputs'!$D$20/'1.Inputs'!$D$27+'1.Inputs'!$D$23/'1.Inputs'!$D$28)-H331</f>
        <v>-737368405.67481542</v>
      </c>
      <c r="T331" s="36">
        <f ca="1">((('1.Inputs'!$D$37*12*IF(2=1,'1.Inputs'!$D$38,IF(2=2,'1.Inputs'!$D$39,$E331)))*$F331*(('1.Inputs'!$D$40)+(1-'1.Inputs'!$D$40)*(1+'1.Inputs'!$D$41))*(1+$G331)^(2-1))-(('1.Inputs'!$D$37*12*IF(2=1,'1.Inputs'!$D$38,IF(2=2,'1.Inputs'!$D$39,$E331)))/(1-'1.Inputs'!$D$42)*$D331*(1+$G331)^(2-1))-('1.Inputs'!$D$37*12*IF(2=1,'1.Inputs'!$D$38,IF(2=2,'1.Inputs'!$D$39,$E331)))*'1.Inputs'!$D$43*(1+$G331)^(2-1)-'1.Inputs'!$D$44*(1+$G331)^(2-1)-('1.Inputs'!$D$20/'1.Inputs'!$D$27+'1.Inputs'!$D$23/'1.Inputs'!$D$28))-MAX(0,((('1.Inputs'!$D$37*12*IF(2=1,'1.Inputs'!$D$38,IF(2=2,'1.Inputs'!$D$39,$E331)))*$F331*(('1.Inputs'!$D$40)+(1-'1.Inputs'!$D$40)*(1+'1.Inputs'!$D$41))*(1+$G331)^(2-1))-(('1.Inputs'!$D$37*12*IF(2=1,'1.Inputs'!$D$38,IF(2=2,'1.Inputs'!$D$39,$E331)))/(1-'1.Inputs'!$D$42)*$D331*(1+$G331)^(2-1))-('1.Inputs'!$D$37*12*IF(2=1,'1.Inputs'!$D$38,IF(2=2,'1.Inputs'!$D$39,$E331)))*'1.Inputs'!$D$43*(1+$G331)^(2-1)-'1.Inputs'!$D$44*(1+$G331)^(2-1)-('1.Inputs'!$D$20/'1.Inputs'!$D$27+'1.Inputs'!$D$23/'1.Inputs'!$D$28)))*'1.Inputs'!$D$53+('1.Inputs'!$D$20/'1.Inputs'!$D$27+'1.Inputs'!$D$23/'1.Inputs'!$D$28)-(I331-H331)</f>
        <v>2913553.7444465756</v>
      </c>
      <c r="U331" s="36">
        <f ca="1">((('1.Inputs'!$D$37*12*IF(3=1,'1.Inputs'!$D$38,IF(3=2,'1.Inputs'!$D$39,$E331)))*$F331*(('1.Inputs'!$D$40)+(1-'1.Inputs'!$D$40)*(1+'1.Inputs'!$D$41))*(1+$G331)^(3-1))-(('1.Inputs'!$D$37*12*IF(3=1,'1.Inputs'!$D$38,IF(3=2,'1.Inputs'!$D$39,$E331)))/(1-'1.Inputs'!$D$42)*$D331*(1+$G331)^(3-1))-('1.Inputs'!$D$37*12*IF(3=1,'1.Inputs'!$D$38,IF(3=2,'1.Inputs'!$D$39,$E331)))*'1.Inputs'!$D$43*(1+$G331)^(3-1)-'1.Inputs'!$D$44*(1+$G331)^(3-1)-('1.Inputs'!$D$20/'1.Inputs'!$D$27+'1.Inputs'!$D$23/'1.Inputs'!$D$28))-MAX(0,((('1.Inputs'!$D$37*12*IF(3=1,'1.Inputs'!$D$38,IF(3=2,'1.Inputs'!$D$39,$E331)))*$F331*(('1.Inputs'!$D$40)+(1-'1.Inputs'!$D$40)*(1+'1.Inputs'!$D$41))*(1+$G331)^(3-1))-(('1.Inputs'!$D$37*12*IF(3=1,'1.Inputs'!$D$38,IF(3=2,'1.Inputs'!$D$39,$E331)))/(1-'1.Inputs'!$D$42)*$D331*(1+$G331)^(3-1))-('1.Inputs'!$D$37*12*IF(3=1,'1.Inputs'!$D$38,IF(3=2,'1.Inputs'!$D$39,$E331)))*'1.Inputs'!$D$43*(1+$G331)^(3-1)-'1.Inputs'!$D$44*(1+$G331)^(3-1)-('1.Inputs'!$D$20/'1.Inputs'!$D$27+'1.Inputs'!$D$23/'1.Inputs'!$D$28)))*'1.Inputs'!$D$53+('1.Inputs'!$D$20/'1.Inputs'!$D$27+'1.Inputs'!$D$23/'1.Inputs'!$D$28)-(J331-I331)</f>
        <v>274038751.63846636</v>
      </c>
      <c r="V331" s="36">
        <f ca="1">((('1.Inputs'!$D$37*12*IF(4=1,'1.Inputs'!$D$38,IF(4=2,'1.Inputs'!$D$39,$E331)))*$F331*(('1.Inputs'!$D$40)+(1-'1.Inputs'!$D$40)*(1+'1.Inputs'!$D$41))*(1+$G331)^(4-1))-(('1.Inputs'!$D$37*12*IF(4=1,'1.Inputs'!$D$38,IF(4=2,'1.Inputs'!$D$39,$E331)))/(1-'1.Inputs'!$D$42)*$D331*(1+$G331)^(4-1))-('1.Inputs'!$D$37*12*IF(4=1,'1.Inputs'!$D$38,IF(4=2,'1.Inputs'!$D$39,$E331)))*'1.Inputs'!$D$43*(1+$G331)^(4-1)-'1.Inputs'!$D$44*(1+$G331)^(4-1)-('1.Inputs'!$D$20/'1.Inputs'!$D$27+'1.Inputs'!$D$23/'1.Inputs'!$D$28))-MAX(0,((('1.Inputs'!$D$37*12*IF(4=1,'1.Inputs'!$D$38,IF(4=2,'1.Inputs'!$D$39,$E331)))*$F331*(('1.Inputs'!$D$40)+(1-'1.Inputs'!$D$40)*(1+'1.Inputs'!$D$41))*(1+$G331)^(4-1))-(('1.Inputs'!$D$37*12*IF(4=1,'1.Inputs'!$D$38,IF(4=2,'1.Inputs'!$D$39,$E331)))/(1-'1.Inputs'!$D$42)*$D331*(1+$G331)^(4-1))-('1.Inputs'!$D$37*12*IF(4=1,'1.Inputs'!$D$38,IF(4=2,'1.Inputs'!$D$39,$E331)))*'1.Inputs'!$D$43*(1+$G331)^(4-1)-'1.Inputs'!$D$44*(1+$G331)^(4-1)-('1.Inputs'!$D$20/'1.Inputs'!$D$27+'1.Inputs'!$D$23/'1.Inputs'!$D$28)))*'1.Inputs'!$D$53+('1.Inputs'!$D$20/'1.Inputs'!$D$27+'1.Inputs'!$D$23/'1.Inputs'!$D$28)-(K331-J331)</f>
        <v>537785548.69318795</v>
      </c>
      <c r="W331" s="36">
        <f ca="1">((('1.Inputs'!$D$37*12*IF(5=1,'1.Inputs'!$D$38,IF(5=2,'1.Inputs'!$D$39,$E331)))*$F331*(('1.Inputs'!$D$40)+(1-'1.Inputs'!$D$40)*(1+'1.Inputs'!$D$41))*(1+$G331)^(5-1))-(('1.Inputs'!$D$37*12*IF(5=1,'1.Inputs'!$D$38,IF(5=2,'1.Inputs'!$D$39,$E331)))/(1-'1.Inputs'!$D$42)*$D331*(1+$G331)^(5-1))-('1.Inputs'!$D$37*12*IF(5=1,'1.Inputs'!$D$38,IF(5=2,'1.Inputs'!$D$39,$E331)))*'1.Inputs'!$D$43*(1+$G331)^(5-1)-'1.Inputs'!$D$44*(1+$G331)^(5-1)-('1.Inputs'!$D$20/'1.Inputs'!$D$27+'1.Inputs'!$D$23/'1.Inputs'!$D$28))-MAX(0,((('1.Inputs'!$D$37*12*IF(5=1,'1.Inputs'!$D$38,IF(5=2,'1.Inputs'!$D$39,$E331)))*$F331*(('1.Inputs'!$D$40)+(1-'1.Inputs'!$D$40)*(1+'1.Inputs'!$D$41))*(1+$G331)^(5-1))-(('1.Inputs'!$D$37*12*IF(5=1,'1.Inputs'!$D$38,IF(5=2,'1.Inputs'!$D$39,$E331)))/(1-'1.Inputs'!$D$42)*$D331*(1+$G331)^(5-1))-('1.Inputs'!$D$37*12*IF(5=1,'1.Inputs'!$D$38,IF(5=2,'1.Inputs'!$D$39,$E331)))*'1.Inputs'!$D$43*(1+$G331)^(5-1)-'1.Inputs'!$D$44*(1+$G331)^(5-1)-('1.Inputs'!$D$20/'1.Inputs'!$D$27+'1.Inputs'!$D$23/'1.Inputs'!$D$28)))*'1.Inputs'!$D$53+('1.Inputs'!$D$20/'1.Inputs'!$D$27+'1.Inputs'!$D$23/'1.Inputs'!$D$28)-(L331-K331)</f>
        <v>548211401.49588466</v>
      </c>
      <c r="X331" s="36">
        <f ca="1">((('1.Inputs'!$D$37*12*IF(6=1,'1.Inputs'!$D$38,IF(6=2,'1.Inputs'!$D$39,$E331)))*$F331*(('1.Inputs'!$D$40)+(1-'1.Inputs'!$D$40)*(1+'1.Inputs'!$D$41))*(1+$G331)^(6-1))-(('1.Inputs'!$D$37*12*IF(6=1,'1.Inputs'!$D$38,IF(6=2,'1.Inputs'!$D$39,$E331)))/(1-'1.Inputs'!$D$42)*$D331*(1+$G331)^(6-1))-('1.Inputs'!$D$37*12*IF(6=1,'1.Inputs'!$D$38,IF(6=2,'1.Inputs'!$D$39,$E331)))*'1.Inputs'!$D$43*(1+$G331)^(6-1)-'1.Inputs'!$D$44*(1+$G331)^(6-1)-('1.Inputs'!$D$20/'1.Inputs'!$D$27+'1.Inputs'!$D$23/'1.Inputs'!$D$28))-MAX(0,((('1.Inputs'!$D$37*12*IF(6=1,'1.Inputs'!$D$38,IF(6=2,'1.Inputs'!$D$39,$E331)))*$F331*(('1.Inputs'!$D$40)+(1-'1.Inputs'!$D$40)*(1+'1.Inputs'!$D$41))*(1+$G331)^(6-1))-(('1.Inputs'!$D$37*12*IF(6=1,'1.Inputs'!$D$38,IF(6=2,'1.Inputs'!$D$39,$E331)))/(1-'1.Inputs'!$D$42)*$D331*(1+$G331)^(6-1))-('1.Inputs'!$D$37*12*IF(6=1,'1.Inputs'!$D$38,IF(6=2,'1.Inputs'!$D$39,$E331)))*'1.Inputs'!$D$43*(1+$G331)^(6-1)-'1.Inputs'!$D$44*(1+$G331)^(6-1)-('1.Inputs'!$D$20/'1.Inputs'!$D$27+'1.Inputs'!$D$23/'1.Inputs'!$D$28)))*'1.Inputs'!$D$53+('1.Inputs'!$D$20/'1.Inputs'!$D$27+'1.Inputs'!$D$23/'1.Inputs'!$D$28)-(M331-L331)</f>
        <v>558858845.59191942</v>
      </c>
      <c r="Y331" s="36">
        <f ca="1">((('1.Inputs'!$D$37*12*IF(7=1,'1.Inputs'!$D$38,IF(7=2,'1.Inputs'!$D$39,$E331)))*$F331*(('1.Inputs'!$D$40)+(1-'1.Inputs'!$D$40)*(1+'1.Inputs'!$D$41))*(1+$G331)^(7-1))-(('1.Inputs'!$D$37*12*IF(7=1,'1.Inputs'!$D$38,IF(7=2,'1.Inputs'!$D$39,$E331)))/(1-'1.Inputs'!$D$42)*$D331*(1+$G331)^(7-1))-('1.Inputs'!$D$37*12*IF(7=1,'1.Inputs'!$D$38,IF(7=2,'1.Inputs'!$D$39,$E331)))*'1.Inputs'!$D$43*(1+$G331)^(7-1)-'1.Inputs'!$D$44*(1+$G331)^(7-1)-('1.Inputs'!$D$20/'1.Inputs'!$D$27+'1.Inputs'!$D$23/'1.Inputs'!$D$28))-MAX(0,((('1.Inputs'!$D$37*12*IF(7=1,'1.Inputs'!$D$38,IF(7=2,'1.Inputs'!$D$39,$E331)))*$F331*(('1.Inputs'!$D$40)+(1-'1.Inputs'!$D$40)*(1+'1.Inputs'!$D$41))*(1+$G331)^(7-1))-(('1.Inputs'!$D$37*12*IF(7=1,'1.Inputs'!$D$38,IF(7=2,'1.Inputs'!$D$39,$E331)))/(1-'1.Inputs'!$D$42)*$D331*(1+$G331)^(7-1))-('1.Inputs'!$D$37*12*IF(7=1,'1.Inputs'!$D$38,IF(7=2,'1.Inputs'!$D$39,$E331)))*'1.Inputs'!$D$43*(1+$G331)^(7-1)-'1.Inputs'!$D$44*(1+$G331)^(7-1)-('1.Inputs'!$D$20/'1.Inputs'!$D$27+'1.Inputs'!$D$23/'1.Inputs'!$D$28)))*'1.Inputs'!$D$53+('1.Inputs'!$D$20/'1.Inputs'!$D$27+'1.Inputs'!$D$23/'1.Inputs'!$D$28)-(N331-M331)</f>
        <v>569732590.68727112</v>
      </c>
      <c r="Z331" s="36">
        <f ca="1">((('1.Inputs'!$D$37*12*IF(8=1,'1.Inputs'!$D$38,IF(8=2,'1.Inputs'!$D$39,$E331)))*$F331*(('1.Inputs'!$D$40)+(1-'1.Inputs'!$D$40)*(1+'1.Inputs'!$D$41))*(1+$G331)^(8-1))-(('1.Inputs'!$D$37*12*IF(8=1,'1.Inputs'!$D$38,IF(8=2,'1.Inputs'!$D$39,$E331)))/(1-'1.Inputs'!$D$42)*$D331*(1+$G331)^(8-1))-('1.Inputs'!$D$37*12*IF(8=1,'1.Inputs'!$D$38,IF(8=2,'1.Inputs'!$D$39,$E331)))*'1.Inputs'!$D$43*(1+$G331)^(8-1)-'1.Inputs'!$D$44*(1+$G331)^(8-1)-('1.Inputs'!$D$20/'1.Inputs'!$D$27+'1.Inputs'!$D$23/'1.Inputs'!$D$28))-MAX(0,((('1.Inputs'!$D$37*12*IF(8=1,'1.Inputs'!$D$38,IF(8=2,'1.Inputs'!$D$39,$E331)))*$F331*(('1.Inputs'!$D$40)+(1-'1.Inputs'!$D$40)*(1+'1.Inputs'!$D$41))*(1+$G331)^(8-1))-(('1.Inputs'!$D$37*12*IF(8=1,'1.Inputs'!$D$38,IF(8=2,'1.Inputs'!$D$39,$E331)))/(1-'1.Inputs'!$D$42)*$D331*(1+$G331)^(8-1))-('1.Inputs'!$D$37*12*IF(8=1,'1.Inputs'!$D$38,IF(8=2,'1.Inputs'!$D$39,$E331)))*'1.Inputs'!$D$43*(1+$G331)^(8-1)-'1.Inputs'!$D$44*(1+$G331)^(8-1)-('1.Inputs'!$D$20/'1.Inputs'!$D$27+'1.Inputs'!$D$23/'1.Inputs'!$D$28)))*'1.Inputs'!$D$53+('1.Inputs'!$D$20/'1.Inputs'!$D$27+'1.Inputs'!$D$23/'1.Inputs'!$D$28)-(O331-N331)</f>
        <v>580837446.58811069</v>
      </c>
      <c r="AA331" s="36">
        <f ca="1">((('1.Inputs'!$D$37*12*IF(9=1,'1.Inputs'!$D$38,IF(9=2,'1.Inputs'!$D$39,$E331)))*$F331*(('1.Inputs'!$D$40)+(1-'1.Inputs'!$D$40)*(1+'1.Inputs'!$D$41))*(1+$G331)^(9-1))-(('1.Inputs'!$D$37*12*IF(9=1,'1.Inputs'!$D$38,IF(9=2,'1.Inputs'!$D$39,$E331)))/(1-'1.Inputs'!$D$42)*$D331*(1+$G331)^(9-1))-('1.Inputs'!$D$37*12*IF(9=1,'1.Inputs'!$D$38,IF(9=2,'1.Inputs'!$D$39,$E331)))*'1.Inputs'!$D$43*(1+$G331)^(9-1)-'1.Inputs'!$D$44*(1+$G331)^(9-1)-('1.Inputs'!$D$20/'1.Inputs'!$D$27+'1.Inputs'!$D$23/'1.Inputs'!$D$28))-MAX(0,((('1.Inputs'!$D$37*12*IF(9=1,'1.Inputs'!$D$38,IF(9=2,'1.Inputs'!$D$39,$E331)))*$F331*(('1.Inputs'!$D$40)+(1-'1.Inputs'!$D$40)*(1+'1.Inputs'!$D$41))*(1+$G331)^(9-1))-(('1.Inputs'!$D$37*12*IF(9=1,'1.Inputs'!$D$38,IF(9=2,'1.Inputs'!$D$39,$E331)))/(1-'1.Inputs'!$D$42)*$D331*(1+$G331)^(9-1))-('1.Inputs'!$D$37*12*IF(9=1,'1.Inputs'!$D$38,IF(9=2,'1.Inputs'!$D$39,$E331)))*'1.Inputs'!$D$43*(1+$G331)^(9-1)-'1.Inputs'!$D$44*(1+$G331)^(9-1)-('1.Inputs'!$D$20/'1.Inputs'!$D$27+'1.Inputs'!$D$23/'1.Inputs'!$D$28)))*'1.Inputs'!$D$53+('1.Inputs'!$D$20/'1.Inputs'!$D$27+'1.Inputs'!$D$23/'1.Inputs'!$D$28)-(P331-O331)</f>
        <v>592178325.32832527</v>
      </c>
      <c r="AB331" s="36">
        <f ca="1">((('1.Inputs'!$D$37*12*IF(10=1,'1.Inputs'!$D$38,IF(10=2,'1.Inputs'!$D$39,$E331)))*$F331*(('1.Inputs'!$D$40)+(1-'1.Inputs'!$D$40)*(1+'1.Inputs'!$D$41))*(1+$G331)^(10-1))-(('1.Inputs'!$D$37*12*IF(10=1,'1.Inputs'!$D$38,IF(10=2,'1.Inputs'!$D$39,$E331)))/(1-'1.Inputs'!$D$42)*$D331*(1+$G331)^(10-1))-('1.Inputs'!$D$37*12*IF(10=1,'1.Inputs'!$D$38,IF(10=2,'1.Inputs'!$D$39,$E331)))*'1.Inputs'!$D$43*(1+$G331)^(10-1)-'1.Inputs'!$D$44*(1+$G331)^(10-1)-('1.Inputs'!$D$20/'1.Inputs'!$D$27+'1.Inputs'!$D$23/'1.Inputs'!$D$28))-MAX(0,((('1.Inputs'!$D$37*12*IF(10=1,'1.Inputs'!$D$38,IF(10=2,'1.Inputs'!$D$39,$E331)))*$F331*(('1.Inputs'!$D$40)+(1-'1.Inputs'!$D$40)*(1+'1.Inputs'!$D$41))*(1+$G331)^(10-1))-(('1.Inputs'!$D$37*12*IF(10=1,'1.Inputs'!$D$38,IF(10=2,'1.Inputs'!$D$39,$E331)))/(1-'1.Inputs'!$D$42)*$D331*(1+$G331)^(10-1))-('1.Inputs'!$D$37*12*IF(10=1,'1.Inputs'!$D$38,IF(10=2,'1.Inputs'!$D$39,$E331)))*'1.Inputs'!$D$43*(1+$G331)^(10-1)-'1.Inputs'!$D$44*(1+$G331)^(10-1)-('1.Inputs'!$D$20/'1.Inputs'!$D$27+'1.Inputs'!$D$23/'1.Inputs'!$D$28)))*'1.Inputs'!$D$53+('1.Inputs'!$D$20/'1.Inputs'!$D$27+'1.Inputs'!$D$23/'1.Inputs'!$D$28)-(Q331-P331)+(('1.Inputs'!$D$20+'1.Inputs'!$D$23-('1.Inputs'!$D$20/'1.Inputs'!$D$27+'1.Inputs'!$D$23/'1.Inputs'!$D$28)*'1.Inputs'!$D$10)*'1.Inputs'!$D$60+'1.Inputs'!$D$19*'1.Inputs'!$D$59+Q331)</f>
        <v>2964891253.8995242</v>
      </c>
      <c r="AC331" s="36">
        <f ca="1">S331-AC$13-AC$14+MIN(AC$13,MAX(0,((('1.Inputs'!$D$37*12*IF(1=1,'1.Inputs'!$D$38,IF(1=2,'1.Inputs'!$D$39,$E331)))*$F331*(('1.Inputs'!$D$40)+(1-'1.Inputs'!$D$40)*(1+'1.Inputs'!$D$41))*(1+$G331)^(1-1))-(('1.Inputs'!$D$37*12*IF(1=1,'1.Inputs'!$D$38,IF(1=2,'1.Inputs'!$D$39,$E331)))/(1-'1.Inputs'!$D$42)*$D331*(1+$G331)^(1-1))-('1.Inputs'!$D$37*12*IF(1=1,'1.Inputs'!$D$38,IF(1=2,'1.Inputs'!$D$39,$E331)))*'1.Inputs'!$D$43*(1+$G331)^(1-1)-'1.Inputs'!$D$44*(1+$G331)^(1-1)-('1.Inputs'!$D$20/'1.Inputs'!$D$27+'1.Inputs'!$D$23/'1.Inputs'!$D$28))))*'1.Inputs'!$D$53</f>
        <v>-884968405.67481542</v>
      </c>
      <c r="AD331" s="36">
        <f ca="1">T331-AD$13-AD$14+MIN(AD$13,MAX(0,((('1.Inputs'!$D$37*12*IF(2=1,'1.Inputs'!$D$38,IF(2=2,'1.Inputs'!$D$39,$E331)))*$F331*(('1.Inputs'!$D$40)+(1-'1.Inputs'!$D$40)*(1+'1.Inputs'!$D$41))*(1+$G331)^(2-1))-(('1.Inputs'!$D$37*12*IF(2=1,'1.Inputs'!$D$38,IF(2=2,'1.Inputs'!$D$39,$E331)))/(1-'1.Inputs'!$D$42)*$D331*(1+$G331)^(2-1))-('1.Inputs'!$D$37*12*IF(2=1,'1.Inputs'!$D$38,IF(2=2,'1.Inputs'!$D$39,$E331)))*'1.Inputs'!$D$43*(1+$G331)^(2-1)-'1.Inputs'!$D$44*(1+$G331)^(2-1)-('1.Inputs'!$D$20/'1.Inputs'!$D$27+'1.Inputs'!$D$23/'1.Inputs'!$D$28))))*'1.Inputs'!$D$53</f>
        <v>-93026446.255553424</v>
      </c>
      <c r="AE331" s="36">
        <f ca="1">U331-AE$13-AE$14+MIN(AE$13,MAX(0,((('1.Inputs'!$D$37*12*IF(3=1,'1.Inputs'!$D$38,IF(3=2,'1.Inputs'!$D$39,$E331)))*$F331*(('1.Inputs'!$D$40)+(1-'1.Inputs'!$D$40)*(1+'1.Inputs'!$D$41))*(1+$G331)^(3-1))-(('1.Inputs'!$D$37*12*IF(3=1,'1.Inputs'!$D$38,IF(3=2,'1.Inputs'!$D$39,$E331)))/(1-'1.Inputs'!$D$42)*$D331*(1+$G331)^(3-1))-('1.Inputs'!$D$37*12*IF(3=1,'1.Inputs'!$D$38,IF(3=2,'1.Inputs'!$D$39,$E331)))*'1.Inputs'!$D$43*(1+$G331)^(3-1)-'1.Inputs'!$D$44*(1+$G331)^(3-1)-('1.Inputs'!$D$20/'1.Inputs'!$D$27+'1.Inputs'!$D$23/'1.Inputs'!$D$28))))*'1.Inputs'!$D$53</f>
        <v>-67901248.361533642</v>
      </c>
      <c r="AF331" s="36">
        <f ca="1">V331-AF$13-AF$14+MIN(AF$13,MAX(0,((('1.Inputs'!$D$37*12*IF(4=1,'1.Inputs'!$D$38,IF(4=2,'1.Inputs'!$D$39,$E331)))*$F331*(('1.Inputs'!$D$40)+(1-'1.Inputs'!$D$40)*(1+'1.Inputs'!$D$41))*(1+$G331)^(4-1))-(('1.Inputs'!$D$37*12*IF(4=1,'1.Inputs'!$D$38,IF(4=2,'1.Inputs'!$D$39,$E331)))/(1-'1.Inputs'!$D$42)*$D331*(1+$G331)^(4-1))-('1.Inputs'!$D$37*12*IF(4=1,'1.Inputs'!$D$38,IF(4=2,'1.Inputs'!$D$39,$E331)))*'1.Inputs'!$D$43*(1+$G331)^(4-1)-'1.Inputs'!$D$44*(1+$G331)^(4-1)-('1.Inputs'!$D$20/'1.Inputs'!$D$27+'1.Inputs'!$D$23/'1.Inputs'!$D$28))))*'1.Inputs'!$D$53</f>
        <v>215033548.69318795</v>
      </c>
      <c r="AG331" s="36">
        <f ca="1">W331-AG$13-AG$14+MIN(AG$13,MAX(0,((('1.Inputs'!$D$37*12*IF(5=1,'1.Inputs'!$D$38,IF(5=2,'1.Inputs'!$D$39,$E331)))*$F331*(('1.Inputs'!$D$40)+(1-'1.Inputs'!$D$40)*(1+'1.Inputs'!$D$41))*(1+$G331)^(5-1))-(('1.Inputs'!$D$37*12*IF(5=1,'1.Inputs'!$D$38,IF(5=2,'1.Inputs'!$D$39,$E331)))/(1-'1.Inputs'!$D$42)*$D331*(1+$G331)^(5-1))-('1.Inputs'!$D$37*12*IF(5=1,'1.Inputs'!$D$38,IF(5=2,'1.Inputs'!$D$39,$E331)))*'1.Inputs'!$D$43*(1+$G331)^(5-1)-'1.Inputs'!$D$44*(1+$G331)^(5-1)-('1.Inputs'!$D$20/'1.Inputs'!$D$27+'1.Inputs'!$D$23/'1.Inputs'!$D$28))))*'1.Inputs'!$D$53</f>
        <v>244647401.49588466</v>
      </c>
      <c r="AH331" s="36">
        <f ca="1">X331-AH$13-AH$14+MIN(AH$13,MAX(0,((('1.Inputs'!$D$37*12*IF(6=1,'1.Inputs'!$D$38,IF(6=2,'1.Inputs'!$D$39,$E331)))*$F331*(('1.Inputs'!$D$40)+(1-'1.Inputs'!$D$40)*(1+'1.Inputs'!$D$41))*(1+$G331)^(6-1))-(('1.Inputs'!$D$37*12*IF(6=1,'1.Inputs'!$D$38,IF(6=2,'1.Inputs'!$D$39,$E331)))/(1-'1.Inputs'!$D$42)*$D331*(1+$G331)^(6-1))-('1.Inputs'!$D$37*12*IF(6=1,'1.Inputs'!$D$38,IF(6=2,'1.Inputs'!$D$39,$E331)))*'1.Inputs'!$D$43*(1+$G331)^(6-1)-'1.Inputs'!$D$44*(1+$G331)^(6-1)-('1.Inputs'!$D$20/'1.Inputs'!$D$27+'1.Inputs'!$D$23/'1.Inputs'!$D$28))))*'1.Inputs'!$D$53</f>
        <v>274482845.59191942</v>
      </c>
      <c r="AI331" s="36">
        <f ca="1">Y331-AI$13-AI$14+MIN(AI$13,MAX(0,((('1.Inputs'!$D$37*12*IF(7=1,'1.Inputs'!$D$38,IF(7=2,'1.Inputs'!$D$39,$E331)))*$F331*(('1.Inputs'!$D$40)+(1-'1.Inputs'!$D$40)*(1+'1.Inputs'!$D$41))*(1+$G331)^(7-1))-(('1.Inputs'!$D$37*12*IF(7=1,'1.Inputs'!$D$38,IF(7=2,'1.Inputs'!$D$39,$E331)))/(1-'1.Inputs'!$D$42)*$D331*(1+$G331)^(7-1))-('1.Inputs'!$D$37*12*IF(7=1,'1.Inputs'!$D$38,IF(7=2,'1.Inputs'!$D$39,$E331)))*'1.Inputs'!$D$43*(1+$G331)^(7-1)-'1.Inputs'!$D$44*(1+$G331)^(7-1)-('1.Inputs'!$D$20/'1.Inputs'!$D$27+'1.Inputs'!$D$23/'1.Inputs'!$D$28))))*'1.Inputs'!$D$53</f>
        <v>304544590.68727112</v>
      </c>
      <c r="AJ331" s="36">
        <f ca="1">Z331-AJ$13-AJ$14+MIN(AJ$13,MAX(0,((('1.Inputs'!$D$37*12*IF(8=1,'1.Inputs'!$D$38,IF(8=2,'1.Inputs'!$D$39,$E331)))*$F331*(('1.Inputs'!$D$40)+(1-'1.Inputs'!$D$40)*(1+'1.Inputs'!$D$41))*(1+$G331)^(8-1))-(('1.Inputs'!$D$37*12*IF(8=1,'1.Inputs'!$D$38,IF(8=2,'1.Inputs'!$D$39,$E331)))/(1-'1.Inputs'!$D$42)*$D331*(1+$G331)^(8-1))-('1.Inputs'!$D$37*12*IF(8=1,'1.Inputs'!$D$38,IF(8=2,'1.Inputs'!$D$39,$E331)))*'1.Inputs'!$D$43*(1+$G331)^(8-1)-'1.Inputs'!$D$44*(1+$G331)^(8-1)-('1.Inputs'!$D$20/'1.Inputs'!$D$27+'1.Inputs'!$D$23/'1.Inputs'!$D$28))))*'1.Inputs'!$D$53</f>
        <v>580837446.58811069</v>
      </c>
      <c r="AK331" s="36">
        <f ca="1">AA331-AK$13-AK$14+MIN(AK$13,MAX(0,((('1.Inputs'!$D$37*12*IF(9=1,'1.Inputs'!$D$38,IF(9=2,'1.Inputs'!$D$39,$E331)))*$F331*(('1.Inputs'!$D$40)+(1-'1.Inputs'!$D$40)*(1+'1.Inputs'!$D$41))*(1+$G331)^(9-1))-(('1.Inputs'!$D$37*12*IF(9=1,'1.Inputs'!$D$38,IF(9=2,'1.Inputs'!$D$39,$E331)))/(1-'1.Inputs'!$D$42)*$D331*(1+$G331)^(9-1))-('1.Inputs'!$D$37*12*IF(9=1,'1.Inputs'!$D$38,IF(9=2,'1.Inputs'!$D$39,$E331)))*'1.Inputs'!$D$43*(1+$G331)^(9-1)-'1.Inputs'!$D$44*(1+$G331)^(9-1)-('1.Inputs'!$D$20/'1.Inputs'!$D$27+'1.Inputs'!$D$23/'1.Inputs'!$D$28))))*'1.Inputs'!$D$53</f>
        <v>592178325.32832527</v>
      </c>
      <c r="AL331" s="36">
        <f ca="1">AB331-AL$13-AL$14+MIN(AL$13,MAX(0,((('1.Inputs'!$D$37*12*IF(10=1,'1.Inputs'!$D$38,IF(10=2,'1.Inputs'!$D$39,$E331)))*$F331*(('1.Inputs'!$D$40)+(1-'1.Inputs'!$D$40)*(1+'1.Inputs'!$D$41))*(1+$G331)^(10-1))-(('1.Inputs'!$D$37*12*IF(10=1,'1.Inputs'!$D$38,IF(10=2,'1.Inputs'!$D$39,$E331)))/(1-'1.Inputs'!$D$42)*$D331*(1+$G331)^(10-1))-('1.Inputs'!$D$37*12*IF(10=1,'1.Inputs'!$D$38,IF(10=2,'1.Inputs'!$D$39,$E331)))*'1.Inputs'!$D$43*(1+$G331)^(10-1)-'1.Inputs'!$D$44*(1+$G331)^(10-1)-('1.Inputs'!$D$20/'1.Inputs'!$D$27+'1.Inputs'!$D$23/'1.Inputs'!$D$28))))*'1.Inputs'!$D$53+'1.Inputs'!$D$35</f>
        <v>3764891253.8995242</v>
      </c>
      <c r="AM331" s="48">
        <f ca="1">R331+NPV('1.Inputs'!$D$55,S331:AB331)</f>
        <v>106675805.77711487</v>
      </c>
      <c r="AN331" s="48">
        <f ca="1">-('1.Inputs'!$D$24*(1-'1.Inputs'!$D$31)+'1.Inputs'!$D$35)+NPV('1.Inputs'!$D$54,AC331:AL331)</f>
        <v>-1055607279.9512274</v>
      </c>
      <c r="AO331" s="36">
        <f t="shared" ca="1" si="37"/>
        <v>-4.9957209056559311</v>
      </c>
      <c r="AP331" s="36">
        <f t="shared" ca="1" si="38"/>
        <v>0.69623666574813603</v>
      </c>
      <c r="AQ331" s="36">
        <f ca="1">'1.Inputs'!$D$35+MIN(SUM($AC331:AC331),SUM($AC331:AD331),SUM($AC331:AE331),SUM($AC331:AF331),SUM($AC331:AG331),SUM($AC331:AH331),SUM($AC331:AI331),SUM($AC331:AJ331),SUM($AC331:AK331),SUM($AC331:AL331))</f>
        <v>-245896100.29190254</v>
      </c>
      <c r="AR331" s="36">
        <f ca="1">IF(AP331&lt;'1.Inputs'!$D$57,1,0)</f>
        <v>1</v>
      </c>
      <c r="AS331" s="36">
        <f t="shared" ca="1" si="39"/>
        <v>1</v>
      </c>
    </row>
    <row r="332" spans="2:45" ht="15" customHeight="1" x14ac:dyDescent="0.25">
      <c r="B332" s="36">
        <v>317</v>
      </c>
      <c r="C332" s="36">
        <f t="shared" ca="1" si="32"/>
        <v>0.93168520843171942</v>
      </c>
      <c r="D332" s="36">
        <f t="shared" ca="1" si="33"/>
        <v>23449.576994194216</v>
      </c>
      <c r="E332" s="47">
        <f t="shared" ca="1" si="34"/>
        <v>0.88756471381116675</v>
      </c>
      <c r="F332" s="36">
        <f t="shared" ca="1" si="35"/>
        <v>28642.003889674052</v>
      </c>
      <c r="G332" s="36">
        <f t="shared" ca="1" si="36"/>
        <v>2.7123476248877884E-2</v>
      </c>
      <c r="H332" s="36">
        <f ca="1">((('1.Inputs'!$D$37*12*IF(1=1,'1.Inputs'!$D$38,IF(1=2,'1.Inputs'!$D$39,$E332)))*$F332*(('1.Inputs'!$D$40)+(1-'1.Inputs'!$D$40)*(1+'1.Inputs'!$D$41))*(1+$G332)^(1-1))*'1.Inputs'!$D$47+(('1.Inputs'!$D$37*12*IF(1=1,'1.Inputs'!$D$38,IF(1=2,'1.Inputs'!$D$39,$E332)))/(1-'1.Inputs'!$D$42)*$D332*(1+$G332)^(1-1))*('1.Inputs'!$D$48-'1.Inputs'!$D$49))/'1.Inputs'!$D$51</f>
        <v>793158713.8699559</v>
      </c>
      <c r="I332" s="36">
        <f ca="1">((('1.Inputs'!$D$37*12*IF(2=1,'1.Inputs'!$D$38,IF(2=2,'1.Inputs'!$D$39,$E332)))*$F332*(('1.Inputs'!$D$40)+(1-'1.Inputs'!$D$40)*(1+'1.Inputs'!$D$41))*(1+$G332)^(2-1))*'1.Inputs'!$D$47+(('1.Inputs'!$D$37*12*IF(2=1,'1.Inputs'!$D$38,IF(2=2,'1.Inputs'!$D$39,$E332)))/(1-'1.Inputs'!$D$42)*$D332*(1+$G332)^(2-1))*('1.Inputs'!$D$48-'1.Inputs'!$D$49))/'1.Inputs'!$D$51</f>
        <v>1140540709.5700774</v>
      </c>
      <c r="J332" s="36">
        <f ca="1">((('1.Inputs'!$D$37*12*IF(3=1,'1.Inputs'!$D$38,IF(3=2,'1.Inputs'!$D$39,$E332)))*$F332*(('1.Inputs'!$D$40)+(1-'1.Inputs'!$D$40)*(1+'1.Inputs'!$D$41))*(1+$G332)^(3-1))*'1.Inputs'!$D$47+(('1.Inputs'!$D$37*12*IF(3=1,'1.Inputs'!$D$38,IF(3=2,'1.Inputs'!$D$39,$E332)))/(1-'1.Inputs'!$D$42)*$D332*(1+$G332)^(3-1))*('1.Inputs'!$D$48-'1.Inputs'!$D$49))/'1.Inputs'!$D$51</f>
        <v>1485372690.7581108</v>
      </c>
      <c r="K332" s="36">
        <f ca="1">((('1.Inputs'!$D$37*12*IF(4=1,'1.Inputs'!$D$38,IF(4=2,'1.Inputs'!$D$39,$E332)))*$F332*(('1.Inputs'!$D$40)+(1-'1.Inputs'!$D$40)*(1+'1.Inputs'!$D$41))*(1+$G332)^(4-1))*'1.Inputs'!$D$47+(('1.Inputs'!$D$37*12*IF(4=1,'1.Inputs'!$D$38,IF(4=2,'1.Inputs'!$D$39,$E332)))/(1-'1.Inputs'!$D$42)*$D332*(1+$G332)^(4-1))*('1.Inputs'!$D$48-'1.Inputs'!$D$49))/'1.Inputs'!$D$51</f>
        <v>1525661161.6566203</v>
      </c>
      <c r="L332" s="36">
        <f ca="1">((('1.Inputs'!$D$37*12*IF(5=1,'1.Inputs'!$D$38,IF(5=2,'1.Inputs'!$D$39,$E332)))*$F332*(('1.Inputs'!$D$40)+(1-'1.Inputs'!$D$40)*(1+'1.Inputs'!$D$41))*(1+$G332)^(5-1))*'1.Inputs'!$D$47+(('1.Inputs'!$D$37*12*IF(5=1,'1.Inputs'!$D$38,IF(5=2,'1.Inputs'!$D$39,$E332)))/(1-'1.Inputs'!$D$42)*$D332*(1+$G332)^(5-1))*('1.Inputs'!$D$48-'1.Inputs'!$D$49))/'1.Inputs'!$D$51</f>
        <v>1567042395.9386492</v>
      </c>
      <c r="M332" s="36">
        <f ca="1">((('1.Inputs'!$D$37*12*IF(6=1,'1.Inputs'!$D$38,IF(6=2,'1.Inputs'!$D$39,$E332)))*$F332*(('1.Inputs'!$D$40)+(1-'1.Inputs'!$D$40)*(1+'1.Inputs'!$D$41))*(1+$G332)^(6-1))*'1.Inputs'!$D$47+(('1.Inputs'!$D$37*12*IF(6=1,'1.Inputs'!$D$38,IF(6=2,'1.Inputs'!$D$39,$E332)))/(1-'1.Inputs'!$D$42)*$D332*(1+$G332)^(6-1))*('1.Inputs'!$D$48-'1.Inputs'!$D$49))/'1.Inputs'!$D$51</f>
        <v>1609546033.1458762</v>
      </c>
      <c r="N332" s="36">
        <f ca="1">((('1.Inputs'!$D$37*12*IF(7=1,'1.Inputs'!$D$38,IF(7=2,'1.Inputs'!$D$39,$E332)))*$F332*(('1.Inputs'!$D$40)+(1-'1.Inputs'!$D$40)*(1+'1.Inputs'!$D$41))*(1+$G332)^(7-1))*'1.Inputs'!$D$47+(('1.Inputs'!$D$37*12*IF(7=1,'1.Inputs'!$D$38,IF(7=2,'1.Inputs'!$D$39,$E332)))/(1-'1.Inputs'!$D$42)*$D332*(1+$G332)^(7-1))*('1.Inputs'!$D$48-'1.Inputs'!$D$49))/'1.Inputs'!$D$51</f>
        <v>1653202516.7473836</v>
      </c>
      <c r="O332" s="36">
        <f ca="1">((('1.Inputs'!$D$37*12*IF(8=1,'1.Inputs'!$D$38,IF(8=2,'1.Inputs'!$D$39,$E332)))*$F332*(('1.Inputs'!$D$40)+(1-'1.Inputs'!$D$40)*(1+'1.Inputs'!$D$41))*(1+$G332)^(8-1))*'1.Inputs'!$D$47+(('1.Inputs'!$D$37*12*IF(8=1,'1.Inputs'!$D$38,IF(8=2,'1.Inputs'!$D$39,$E332)))/(1-'1.Inputs'!$D$42)*$D332*(1+$G332)^(8-1))*('1.Inputs'!$D$48-'1.Inputs'!$D$49))/'1.Inputs'!$D$51</f>
        <v>1698043115.9449663</v>
      </c>
      <c r="P332" s="36">
        <f ca="1">((('1.Inputs'!$D$37*12*IF(9=1,'1.Inputs'!$D$38,IF(9=2,'1.Inputs'!$D$39,$E332)))*$F332*(('1.Inputs'!$D$40)+(1-'1.Inputs'!$D$40)*(1+'1.Inputs'!$D$41))*(1+$G332)^(9-1))*'1.Inputs'!$D$47+(('1.Inputs'!$D$37*12*IF(9=1,'1.Inputs'!$D$38,IF(9=2,'1.Inputs'!$D$39,$E332)))/(1-'1.Inputs'!$D$42)*$D332*(1+$G332)^(9-1))*('1.Inputs'!$D$48-'1.Inputs'!$D$49))/'1.Inputs'!$D$51</f>
        <v>1744099948.0698702</v>
      </c>
      <c r="Q332" s="36">
        <f ca="1">((('1.Inputs'!$D$37*12*IF(10=1,'1.Inputs'!$D$38,IF(10=2,'1.Inputs'!$D$39,$E332)))*$F332*(('1.Inputs'!$D$40)+(1-'1.Inputs'!$D$40)*(1+'1.Inputs'!$D$41))*(1+$G332)^(10-1))*'1.Inputs'!$D$47+(('1.Inputs'!$D$37*12*IF(10=1,'1.Inputs'!$D$38,IF(10=2,'1.Inputs'!$D$39,$E332)))/(1-'1.Inputs'!$D$42)*$D332*(1+$G332)^(10-1))*('1.Inputs'!$D$48-'1.Inputs'!$D$49))/'1.Inputs'!$D$51</f>
        <v>1791406001.5870123</v>
      </c>
      <c r="R332" s="36">
        <f>-'1.Inputs'!$D$24</f>
        <v>-2050000000</v>
      </c>
      <c r="S332" s="36">
        <f ca="1">((('1.Inputs'!$D$37*12*IF(1=1,'1.Inputs'!$D$38,IF(1=2,'1.Inputs'!$D$39,$E332)))*$F332*(('1.Inputs'!$D$40)+(1-'1.Inputs'!$D$40)*(1+'1.Inputs'!$D$41))*(1+$G332)^(1-1))-(('1.Inputs'!$D$37*12*IF(1=1,'1.Inputs'!$D$38,IF(1=2,'1.Inputs'!$D$39,$E332)))/(1-'1.Inputs'!$D$42)*$D332*(1+$G332)^(1-1))-('1.Inputs'!$D$37*12*IF(1=1,'1.Inputs'!$D$38,IF(1=2,'1.Inputs'!$D$39,$E332)))*'1.Inputs'!$D$43*(1+$G332)^(1-1)-'1.Inputs'!$D$44*(1+$G332)^(1-1)-('1.Inputs'!$D$20/'1.Inputs'!$D$27+'1.Inputs'!$D$23/'1.Inputs'!$D$28))-MAX(0,((('1.Inputs'!$D$37*12*IF(1=1,'1.Inputs'!$D$38,IF(1=2,'1.Inputs'!$D$39,$E332)))*$F332*(('1.Inputs'!$D$40)+(1-'1.Inputs'!$D$40)*(1+'1.Inputs'!$D$41))*(1+$G332)^(1-1))-(('1.Inputs'!$D$37*12*IF(1=1,'1.Inputs'!$D$38,IF(1=2,'1.Inputs'!$D$39,$E332)))/(1-'1.Inputs'!$D$42)*$D332*(1+$G332)^(1-1))-('1.Inputs'!$D$37*12*IF(1=1,'1.Inputs'!$D$38,IF(1=2,'1.Inputs'!$D$39,$E332)))*'1.Inputs'!$D$43*(1+$G332)^(1-1)-'1.Inputs'!$D$44*(1+$G332)^(1-1)-('1.Inputs'!$D$20/'1.Inputs'!$D$27+'1.Inputs'!$D$23/'1.Inputs'!$D$28)))*'1.Inputs'!$D$53+('1.Inputs'!$D$20/'1.Inputs'!$D$27+'1.Inputs'!$D$23/'1.Inputs'!$D$28)-H332</f>
        <v>-1367763197.8808694</v>
      </c>
      <c r="T332" s="36">
        <f ca="1">((('1.Inputs'!$D$37*12*IF(2=1,'1.Inputs'!$D$38,IF(2=2,'1.Inputs'!$D$39,$E332)))*$F332*(('1.Inputs'!$D$40)+(1-'1.Inputs'!$D$40)*(1+'1.Inputs'!$D$41))*(1+$G332)^(2-1))-(('1.Inputs'!$D$37*12*IF(2=1,'1.Inputs'!$D$38,IF(2=2,'1.Inputs'!$D$39,$E332)))/(1-'1.Inputs'!$D$42)*$D332*(1+$G332)^(2-1))-('1.Inputs'!$D$37*12*IF(2=1,'1.Inputs'!$D$38,IF(2=2,'1.Inputs'!$D$39,$E332)))*'1.Inputs'!$D$43*(1+$G332)^(2-1)-'1.Inputs'!$D$44*(1+$G332)^(2-1)-('1.Inputs'!$D$20/'1.Inputs'!$D$27+'1.Inputs'!$D$23/'1.Inputs'!$D$28))-MAX(0,((('1.Inputs'!$D$37*12*IF(2=1,'1.Inputs'!$D$38,IF(2=2,'1.Inputs'!$D$39,$E332)))*$F332*(('1.Inputs'!$D$40)+(1-'1.Inputs'!$D$40)*(1+'1.Inputs'!$D$41))*(1+$G332)^(2-1))-(('1.Inputs'!$D$37*12*IF(2=1,'1.Inputs'!$D$38,IF(2=2,'1.Inputs'!$D$39,$E332)))/(1-'1.Inputs'!$D$42)*$D332*(1+$G332)^(2-1))-('1.Inputs'!$D$37*12*IF(2=1,'1.Inputs'!$D$38,IF(2=2,'1.Inputs'!$D$39,$E332)))*'1.Inputs'!$D$43*(1+$G332)^(2-1)-'1.Inputs'!$D$44*(1+$G332)^(2-1)-('1.Inputs'!$D$20/'1.Inputs'!$D$27+'1.Inputs'!$D$23/'1.Inputs'!$D$28)))*'1.Inputs'!$D$53+('1.Inputs'!$D$20/'1.Inputs'!$D$27+'1.Inputs'!$D$23/'1.Inputs'!$D$28)-(I332-H332)</f>
        <v>-803883201.37020028</v>
      </c>
      <c r="U332" s="36">
        <f ca="1">((('1.Inputs'!$D$37*12*IF(3=1,'1.Inputs'!$D$38,IF(3=2,'1.Inputs'!$D$39,$E332)))*$F332*(('1.Inputs'!$D$40)+(1-'1.Inputs'!$D$40)*(1+'1.Inputs'!$D$41))*(1+$G332)^(3-1))-(('1.Inputs'!$D$37*12*IF(3=1,'1.Inputs'!$D$38,IF(3=2,'1.Inputs'!$D$39,$E332)))/(1-'1.Inputs'!$D$42)*$D332*(1+$G332)^(3-1))-('1.Inputs'!$D$37*12*IF(3=1,'1.Inputs'!$D$38,IF(3=2,'1.Inputs'!$D$39,$E332)))*'1.Inputs'!$D$43*(1+$G332)^(3-1)-'1.Inputs'!$D$44*(1+$G332)^(3-1)-('1.Inputs'!$D$20/'1.Inputs'!$D$27+'1.Inputs'!$D$23/'1.Inputs'!$D$28))-MAX(0,((('1.Inputs'!$D$37*12*IF(3=1,'1.Inputs'!$D$38,IF(3=2,'1.Inputs'!$D$39,$E332)))*$F332*(('1.Inputs'!$D$40)+(1-'1.Inputs'!$D$40)*(1+'1.Inputs'!$D$41))*(1+$G332)^(3-1))-(('1.Inputs'!$D$37*12*IF(3=1,'1.Inputs'!$D$38,IF(3=2,'1.Inputs'!$D$39,$E332)))/(1-'1.Inputs'!$D$42)*$D332*(1+$G332)^(3-1))-('1.Inputs'!$D$37*12*IF(3=1,'1.Inputs'!$D$38,IF(3=2,'1.Inputs'!$D$39,$E332)))*'1.Inputs'!$D$43*(1+$G332)^(3-1)-'1.Inputs'!$D$44*(1+$G332)^(3-1)-('1.Inputs'!$D$20/'1.Inputs'!$D$27+'1.Inputs'!$D$23/'1.Inputs'!$D$28)))*'1.Inputs'!$D$53+('1.Inputs'!$D$20/'1.Inputs'!$D$27+'1.Inputs'!$D$23/'1.Inputs'!$D$28)-(J332-I332)</f>
        <v>-684938173.56223011</v>
      </c>
      <c r="V332" s="36">
        <f ca="1">((('1.Inputs'!$D$37*12*IF(4=1,'1.Inputs'!$D$38,IF(4=2,'1.Inputs'!$D$39,$E332)))*$F332*(('1.Inputs'!$D$40)+(1-'1.Inputs'!$D$40)*(1+'1.Inputs'!$D$41))*(1+$G332)^(4-1))-(('1.Inputs'!$D$37*12*IF(4=1,'1.Inputs'!$D$38,IF(4=2,'1.Inputs'!$D$39,$E332)))/(1-'1.Inputs'!$D$42)*$D332*(1+$G332)^(4-1))-('1.Inputs'!$D$37*12*IF(4=1,'1.Inputs'!$D$38,IF(4=2,'1.Inputs'!$D$39,$E332)))*'1.Inputs'!$D$43*(1+$G332)^(4-1)-'1.Inputs'!$D$44*(1+$G332)^(4-1)-('1.Inputs'!$D$20/'1.Inputs'!$D$27+'1.Inputs'!$D$23/'1.Inputs'!$D$28))-MAX(0,((('1.Inputs'!$D$37*12*IF(4=1,'1.Inputs'!$D$38,IF(4=2,'1.Inputs'!$D$39,$E332)))*$F332*(('1.Inputs'!$D$40)+(1-'1.Inputs'!$D$40)*(1+'1.Inputs'!$D$41))*(1+$G332)^(4-1))-(('1.Inputs'!$D$37*12*IF(4=1,'1.Inputs'!$D$38,IF(4=2,'1.Inputs'!$D$39,$E332)))/(1-'1.Inputs'!$D$42)*$D332*(1+$G332)^(4-1))-('1.Inputs'!$D$37*12*IF(4=1,'1.Inputs'!$D$38,IF(4=2,'1.Inputs'!$D$39,$E332)))*'1.Inputs'!$D$43*(1+$G332)^(4-1)-'1.Inputs'!$D$44*(1+$G332)^(4-1)-('1.Inputs'!$D$20/'1.Inputs'!$D$27+'1.Inputs'!$D$23/'1.Inputs'!$D$28)))*'1.Inputs'!$D$53+('1.Inputs'!$D$20/'1.Inputs'!$D$27+'1.Inputs'!$D$23/'1.Inputs'!$D$28)-(K332-J332)</f>
        <v>-389619525.50366354</v>
      </c>
      <c r="W332" s="36">
        <f ca="1">((('1.Inputs'!$D$37*12*IF(5=1,'1.Inputs'!$D$38,IF(5=2,'1.Inputs'!$D$39,$E332)))*$F332*(('1.Inputs'!$D$40)+(1-'1.Inputs'!$D$40)*(1+'1.Inputs'!$D$41))*(1+$G332)^(5-1))-(('1.Inputs'!$D$37*12*IF(5=1,'1.Inputs'!$D$38,IF(5=2,'1.Inputs'!$D$39,$E332)))/(1-'1.Inputs'!$D$42)*$D332*(1+$G332)^(5-1))-('1.Inputs'!$D$37*12*IF(5=1,'1.Inputs'!$D$38,IF(5=2,'1.Inputs'!$D$39,$E332)))*'1.Inputs'!$D$43*(1+$G332)^(5-1)-'1.Inputs'!$D$44*(1+$G332)^(5-1)-('1.Inputs'!$D$20/'1.Inputs'!$D$27+'1.Inputs'!$D$23/'1.Inputs'!$D$28))-MAX(0,((('1.Inputs'!$D$37*12*IF(5=1,'1.Inputs'!$D$38,IF(5=2,'1.Inputs'!$D$39,$E332)))*$F332*(('1.Inputs'!$D$40)+(1-'1.Inputs'!$D$40)*(1+'1.Inputs'!$D$41))*(1+$G332)^(5-1))-(('1.Inputs'!$D$37*12*IF(5=1,'1.Inputs'!$D$38,IF(5=2,'1.Inputs'!$D$39,$E332)))/(1-'1.Inputs'!$D$42)*$D332*(1+$G332)^(5-1))-('1.Inputs'!$D$37*12*IF(5=1,'1.Inputs'!$D$38,IF(5=2,'1.Inputs'!$D$39,$E332)))*'1.Inputs'!$D$43*(1+$G332)^(5-1)-'1.Inputs'!$D$44*(1+$G332)^(5-1)-('1.Inputs'!$D$20/'1.Inputs'!$D$27+'1.Inputs'!$D$23/'1.Inputs'!$D$28)))*'1.Inputs'!$D$53+('1.Inputs'!$D$20/'1.Inputs'!$D$27+'1.Inputs'!$D$23/'1.Inputs'!$D$28)-(L332-K332)</f>
        <v>-400187361.44976211</v>
      </c>
      <c r="X332" s="36">
        <f ca="1">((('1.Inputs'!$D$37*12*IF(6=1,'1.Inputs'!$D$38,IF(6=2,'1.Inputs'!$D$39,$E332)))*$F332*(('1.Inputs'!$D$40)+(1-'1.Inputs'!$D$40)*(1+'1.Inputs'!$D$41))*(1+$G332)^(6-1))-(('1.Inputs'!$D$37*12*IF(6=1,'1.Inputs'!$D$38,IF(6=2,'1.Inputs'!$D$39,$E332)))/(1-'1.Inputs'!$D$42)*$D332*(1+$G332)^(6-1))-('1.Inputs'!$D$37*12*IF(6=1,'1.Inputs'!$D$38,IF(6=2,'1.Inputs'!$D$39,$E332)))*'1.Inputs'!$D$43*(1+$G332)^(6-1)-'1.Inputs'!$D$44*(1+$G332)^(6-1)-('1.Inputs'!$D$20/'1.Inputs'!$D$27+'1.Inputs'!$D$23/'1.Inputs'!$D$28))-MAX(0,((('1.Inputs'!$D$37*12*IF(6=1,'1.Inputs'!$D$38,IF(6=2,'1.Inputs'!$D$39,$E332)))*$F332*(('1.Inputs'!$D$40)+(1-'1.Inputs'!$D$40)*(1+'1.Inputs'!$D$41))*(1+$G332)^(6-1))-(('1.Inputs'!$D$37*12*IF(6=1,'1.Inputs'!$D$38,IF(6=2,'1.Inputs'!$D$39,$E332)))/(1-'1.Inputs'!$D$42)*$D332*(1+$G332)^(6-1))-('1.Inputs'!$D$37*12*IF(6=1,'1.Inputs'!$D$38,IF(6=2,'1.Inputs'!$D$39,$E332)))*'1.Inputs'!$D$43*(1+$G332)^(6-1)-'1.Inputs'!$D$44*(1+$G332)^(6-1)-('1.Inputs'!$D$20/'1.Inputs'!$D$27+'1.Inputs'!$D$23/'1.Inputs'!$D$28)))*'1.Inputs'!$D$53+('1.Inputs'!$D$20/'1.Inputs'!$D$27+'1.Inputs'!$D$23/'1.Inputs'!$D$28)-(M332-L332)</f>
        <v>-411041833.84314549</v>
      </c>
      <c r="Y332" s="36">
        <f ca="1">((('1.Inputs'!$D$37*12*IF(7=1,'1.Inputs'!$D$38,IF(7=2,'1.Inputs'!$D$39,$E332)))*$F332*(('1.Inputs'!$D$40)+(1-'1.Inputs'!$D$40)*(1+'1.Inputs'!$D$41))*(1+$G332)^(7-1))-(('1.Inputs'!$D$37*12*IF(7=1,'1.Inputs'!$D$38,IF(7=2,'1.Inputs'!$D$39,$E332)))/(1-'1.Inputs'!$D$42)*$D332*(1+$G332)^(7-1))-('1.Inputs'!$D$37*12*IF(7=1,'1.Inputs'!$D$38,IF(7=2,'1.Inputs'!$D$39,$E332)))*'1.Inputs'!$D$43*(1+$G332)^(7-1)-'1.Inputs'!$D$44*(1+$G332)^(7-1)-('1.Inputs'!$D$20/'1.Inputs'!$D$27+'1.Inputs'!$D$23/'1.Inputs'!$D$28))-MAX(0,((('1.Inputs'!$D$37*12*IF(7=1,'1.Inputs'!$D$38,IF(7=2,'1.Inputs'!$D$39,$E332)))*$F332*(('1.Inputs'!$D$40)+(1-'1.Inputs'!$D$40)*(1+'1.Inputs'!$D$41))*(1+$G332)^(7-1))-(('1.Inputs'!$D$37*12*IF(7=1,'1.Inputs'!$D$38,IF(7=2,'1.Inputs'!$D$39,$E332)))/(1-'1.Inputs'!$D$42)*$D332*(1+$G332)^(7-1))-('1.Inputs'!$D$37*12*IF(7=1,'1.Inputs'!$D$38,IF(7=2,'1.Inputs'!$D$39,$E332)))*'1.Inputs'!$D$43*(1+$G332)^(7-1)-'1.Inputs'!$D$44*(1+$G332)^(7-1)-('1.Inputs'!$D$20/'1.Inputs'!$D$27+'1.Inputs'!$D$23/'1.Inputs'!$D$28)))*'1.Inputs'!$D$53+('1.Inputs'!$D$20/'1.Inputs'!$D$27+'1.Inputs'!$D$23/'1.Inputs'!$D$28)-(N332-M332)</f>
        <v>-422190717.26068449</v>
      </c>
      <c r="Z332" s="36">
        <f ca="1">((('1.Inputs'!$D$37*12*IF(8=1,'1.Inputs'!$D$38,IF(8=2,'1.Inputs'!$D$39,$E332)))*$F332*(('1.Inputs'!$D$40)+(1-'1.Inputs'!$D$40)*(1+'1.Inputs'!$D$41))*(1+$G332)^(8-1))-(('1.Inputs'!$D$37*12*IF(8=1,'1.Inputs'!$D$38,IF(8=2,'1.Inputs'!$D$39,$E332)))/(1-'1.Inputs'!$D$42)*$D332*(1+$G332)^(8-1))-('1.Inputs'!$D$37*12*IF(8=1,'1.Inputs'!$D$38,IF(8=2,'1.Inputs'!$D$39,$E332)))*'1.Inputs'!$D$43*(1+$G332)^(8-1)-'1.Inputs'!$D$44*(1+$G332)^(8-1)-('1.Inputs'!$D$20/'1.Inputs'!$D$27+'1.Inputs'!$D$23/'1.Inputs'!$D$28))-MAX(0,((('1.Inputs'!$D$37*12*IF(8=1,'1.Inputs'!$D$38,IF(8=2,'1.Inputs'!$D$39,$E332)))*$F332*(('1.Inputs'!$D$40)+(1-'1.Inputs'!$D$40)*(1+'1.Inputs'!$D$41))*(1+$G332)^(8-1))-(('1.Inputs'!$D$37*12*IF(8=1,'1.Inputs'!$D$38,IF(8=2,'1.Inputs'!$D$39,$E332)))/(1-'1.Inputs'!$D$42)*$D332*(1+$G332)^(8-1))-('1.Inputs'!$D$37*12*IF(8=1,'1.Inputs'!$D$38,IF(8=2,'1.Inputs'!$D$39,$E332)))*'1.Inputs'!$D$43*(1+$G332)^(8-1)-'1.Inputs'!$D$44*(1+$G332)^(8-1)-('1.Inputs'!$D$20/'1.Inputs'!$D$27+'1.Inputs'!$D$23/'1.Inputs'!$D$28)))*'1.Inputs'!$D$53+('1.Inputs'!$D$20/'1.Inputs'!$D$27+'1.Inputs'!$D$23/'1.Inputs'!$D$28)-(O332-N332)</f>
        <v>-433641997.15280092</v>
      </c>
      <c r="AA332" s="36">
        <f ca="1">((('1.Inputs'!$D$37*12*IF(9=1,'1.Inputs'!$D$38,IF(9=2,'1.Inputs'!$D$39,$E332)))*$F332*(('1.Inputs'!$D$40)+(1-'1.Inputs'!$D$40)*(1+'1.Inputs'!$D$41))*(1+$G332)^(9-1))-(('1.Inputs'!$D$37*12*IF(9=1,'1.Inputs'!$D$38,IF(9=2,'1.Inputs'!$D$39,$E332)))/(1-'1.Inputs'!$D$42)*$D332*(1+$G332)^(9-1))-('1.Inputs'!$D$37*12*IF(9=1,'1.Inputs'!$D$38,IF(9=2,'1.Inputs'!$D$39,$E332)))*'1.Inputs'!$D$43*(1+$G332)^(9-1)-'1.Inputs'!$D$44*(1+$G332)^(9-1)-('1.Inputs'!$D$20/'1.Inputs'!$D$27+'1.Inputs'!$D$23/'1.Inputs'!$D$28))-MAX(0,((('1.Inputs'!$D$37*12*IF(9=1,'1.Inputs'!$D$38,IF(9=2,'1.Inputs'!$D$39,$E332)))*$F332*(('1.Inputs'!$D$40)+(1-'1.Inputs'!$D$40)*(1+'1.Inputs'!$D$41))*(1+$G332)^(9-1))-(('1.Inputs'!$D$37*12*IF(9=1,'1.Inputs'!$D$38,IF(9=2,'1.Inputs'!$D$39,$E332)))/(1-'1.Inputs'!$D$42)*$D332*(1+$G332)^(9-1))-('1.Inputs'!$D$37*12*IF(9=1,'1.Inputs'!$D$38,IF(9=2,'1.Inputs'!$D$39,$E332)))*'1.Inputs'!$D$43*(1+$G332)^(9-1)-'1.Inputs'!$D$44*(1+$G332)^(9-1)-('1.Inputs'!$D$20/'1.Inputs'!$D$27+'1.Inputs'!$D$23/'1.Inputs'!$D$28)))*'1.Inputs'!$D$53+('1.Inputs'!$D$20/'1.Inputs'!$D$27+'1.Inputs'!$D$23/'1.Inputs'!$D$28)-(P332-O332)</f>
        <v>-445403875.56309128</v>
      </c>
      <c r="AB332" s="36">
        <f ca="1">((('1.Inputs'!$D$37*12*IF(10=1,'1.Inputs'!$D$38,IF(10=2,'1.Inputs'!$D$39,$E332)))*$F332*(('1.Inputs'!$D$40)+(1-'1.Inputs'!$D$40)*(1+'1.Inputs'!$D$41))*(1+$G332)^(10-1))-(('1.Inputs'!$D$37*12*IF(10=1,'1.Inputs'!$D$38,IF(10=2,'1.Inputs'!$D$39,$E332)))/(1-'1.Inputs'!$D$42)*$D332*(1+$G332)^(10-1))-('1.Inputs'!$D$37*12*IF(10=1,'1.Inputs'!$D$38,IF(10=2,'1.Inputs'!$D$39,$E332)))*'1.Inputs'!$D$43*(1+$G332)^(10-1)-'1.Inputs'!$D$44*(1+$G332)^(10-1)-('1.Inputs'!$D$20/'1.Inputs'!$D$27+'1.Inputs'!$D$23/'1.Inputs'!$D$28))-MAX(0,((('1.Inputs'!$D$37*12*IF(10=1,'1.Inputs'!$D$38,IF(10=2,'1.Inputs'!$D$39,$E332)))*$F332*(('1.Inputs'!$D$40)+(1-'1.Inputs'!$D$40)*(1+'1.Inputs'!$D$41))*(1+$G332)^(10-1))-(('1.Inputs'!$D$37*12*IF(10=1,'1.Inputs'!$D$38,IF(10=2,'1.Inputs'!$D$39,$E332)))/(1-'1.Inputs'!$D$42)*$D332*(1+$G332)^(10-1))-('1.Inputs'!$D$37*12*IF(10=1,'1.Inputs'!$D$38,IF(10=2,'1.Inputs'!$D$39,$E332)))*'1.Inputs'!$D$43*(1+$G332)^(10-1)-'1.Inputs'!$D$44*(1+$G332)^(10-1)-('1.Inputs'!$D$20/'1.Inputs'!$D$27+'1.Inputs'!$D$23/'1.Inputs'!$D$28)))*'1.Inputs'!$D$53+('1.Inputs'!$D$20/'1.Inputs'!$D$27+'1.Inputs'!$D$23/'1.Inputs'!$D$28)-(Q332-P332)+(('1.Inputs'!$D$20+'1.Inputs'!$D$23-('1.Inputs'!$D$20/'1.Inputs'!$D$27+'1.Inputs'!$D$23/'1.Inputs'!$D$28)*'1.Inputs'!$D$10)*'1.Inputs'!$D$60+'1.Inputs'!$D$19*'1.Inputs'!$D$59+Q332)</f>
        <v>2033921224.5839264</v>
      </c>
      <c r="AC332" s="36">
        <f ca="1">S332-AC$13-AC$14+MIN(AC$13,MAX(0,((('1.Inputs'!$D$37*12*IF(1=1,'1.Inputs'!$D$38,IF(1=2,'1.Inputs'!$D$39,$E332)))*$F332*(('1.Inputs'!$D$40)+(1-'1.Inputs'!$D$40)*(1+'1.Inputs'!$D$41))*(1+$G332)^(1-1))-(('1.Inputs'!$D$37*12*IF(1=1,'1.Inputs'!$D$38,IF(1=2,'1.Inputs'!$D$39,$E332)))/(1-'1.Inputs'!$D$42)*$D332*(1+$G332)^(1-1))-('1.Inputs'!$D$37*12*IF(1=1,'1.Inputs'!$D$38,IF(1=2,'1.Inputs'!$D$39,$E332)))*'1.Inputs'!$D$43*(1+$G332)^(1-1)-'1.Inputs'!$D$44*(1+$G332)^(1-1)-('1.Inputs'!$D$20/'1.Inputs'!$D$27+'1.Inputs'!$D$23/'1.Inputs'!$D$28))))*'1.Inputs'!$D$53</f>
        <v>-1515363197.8808694</v>
      </c>
      <c r="AD332" s="36">
        <f ca="1">T332-AD$13-AD$14+MIN(AD$13,MAX(0,((('1.Inputs'!$D$37*12*IF(2=1,'1.Inputs'!$D$38,IF(2=2,'1.Inputs'!$D$39,$E332)))*$F332*(('1.Inputs'!$D$40)+(1-'1.Inputs'!$D$40)*(1+'1.Inputs'!$D$41))*(1+$G332)^(2-1))-(('1.Inputs'!$D$37*12*IF(2=1,'1.Inputs'!$D$38,IF(2=2,'1.Inputs'!$D$39,$E332)))/(1-'1.Inputs'!$D$42)*$D332*(1+$G332)^(2-1))-('1.Inputs'!$D$37*12*IF(2=1,'1.Inputs'!$D$38,IF(2=2,'1.Inputs'!$D$39,$E332)))*'1.Inputs'!$D$43*(1+$G332)^(2-1)-'1.Inputs'!$D$44*(1+$G332)^(2-1)-('1.Inputs'!$D$20/'1.Inputs'!$D$27+'1.Inputs'!$D$23/'1.Inputs'!$D$28))))*'1.Inputs'!$D$53</f>
        <v>-951483201.37020028</v>
      </c>
      <c r="AE332" s="36">
        <f ca="1">U332-AE$13-AE$14+MIN(AE$13,MAX(0,((('1.Inputs'!$D$37*12*IF(3=1,'1.Inputs'!$D$38,IF(3=2,'1.Inputs'!$D$39,$E332)))*$F332*(('1.Inputs'!$D$40)+(1-'1.Inputs'!$D$40)*(1+'1.Inputs'!$D$41))*(1+$G332)^(3-1))-(('1.Inputs'!$D$37*12*IF(3=1,'1.Inputs'!$D$38,IF(3=2,'1.Inputs'!$D$39,$E332)))/(1-'1.Inputs'!$D$42)*$D332*(1+$G332)^(3-1))-('1.Inputs'!$D$37*12*IF(3=1,'1.Inputs'!$D$38,IF(3=2,'1.Inputs'!$D$39,$E332)))*'1.Inputs'!$D$43*(1+$G332)^(3-1)-'1.Inputs'!$D$44*(1+$G332)^(3-1)-('1.Inputs'!$D$20/'1.Inputs'!$D$27+'1.Inputs'!$D$23/'1.Inputs'!$D$28))))*'1.Inputs'!$D$53</f>
        <v>-1078538173.5622301</v>
      </c>
      <c r="AF332" s="36">
        <f ca="1">V332-AF$13-AF$14+MIN(AF$13,MAX(0,((('1.Inputs'!$D$37*12*IF(4=1,'1.Inputs'!$D$38,IF(4=2,'1.Inputs'!$D$39,$E332)))*$F332*(('1.Inputs'!$D$40)+(1-'1.Inputs'!$D$40)*(1+'1.Inputs'!$D$41))*(1+$G332)^(4-1))-(('1.Inputs'!$D$37*12*IF(4=1,'1.Inputs'!$D$38,IF(4=2,'1.Inputs'!$D$39,$E332)))/(1-'1.Inputs'!$D$42)*$D332*(1+$G332)^(4-1))-('1.Inputs'!$D$37*12*IF(4=1,'1.Inputs'!$D$38,IF(4=2,'1.Inputs'!$D$39,$E332)))*'1.Inputs'!$D$43*(1+$G332)^(4-1)-'1.Inputs'!$D$44*(1+$G332)^(4-1)-('1.Inputs'!$D$20/'1.Inputs'!$D$27+'1.Inputs'!$D$23/'1.Inputs'!$D$28))))*'1.Inputs'!$D$53</f>
        <v>-753699525.50366354</v>
      </c>
      <c r="AG332" s="36">
        <f ca="1">W332-AG$13-AG$14+MIN(AG$13,MAX(0,((('1.Inputs'!$D$37*12*IF(5=1,'1.Inputs'!$D$38,IF(5=2,'1.Inputs'!$D$39,$E332)))*$F332*(('1.Inputs'!$D$40)+(1-'1.Inputs'!$D$40)*(1+'1.Inputs'!$D$41))*(1+$G332)^(5-1))-(('1.Inputs'!$D$37*12*IF(5=1,'1.Inputs'!$D$38,IF(5=2,'1.Inputs'!$D$39,$E332)))/(1-'1.Inputs'!$D$42)*$D332*(1+$G332)^(5-1))-('1.Inputs'!$D$37*12*IF(5=1,'1.Inputs'!$D$38,IF(5=2,'1.Inputs'!$D$39,$E332)))*'1.Inputs'!$D$43*(1+$G332)^(5-1)-'1.Inputs'!$D$44*(1+$G332)^(5-1)-('1.Inputs'!$D$20/'1.Inputs'!$D$27+'1.Inputs'!$D$23/'1.Inputs'!$D$28))))*'1.Inputs'!$D$53</f>
        <v>-734747361.44976211</v>
      </c>
      <c r="AH332" s="36">
        <f ca="1">X332-AH$13-AH$14+MIN(AH$13,MAX(0,((('1.Inputs'!$D$37*12*IF(6=1,'1.Inputs'!$D$38,IF(6=2,'1.Inputs'!$D$39,$E332)))*$F332*(('1.Inputs'!$D$40)+(1-'1.Inputs'!$D$40)*(1+'1.Inputs'!$D$41))*(1+$G332)^(6-1))-(('1.Inputs'!$D$37*12*IF(6=1,'1.Inputs'!$D$38,IF(6=2,'1.Inputs'!$D$39,$E332)))/(1-'1.Inputs'!$D$42)*$D332*(1+$G332)^(6-1))-('1.Inputs'!$D$37*12*IF(6=1,'1.Inputs'!$D$38,IF(6=2,'1.Inputs'!$D$39,$E332)))*'1.Inputs'!$D$43*(1+$G332)^(6-1)-'1.Inputs'!$D$44*(1+$G332)^(6-1)-('1.Inputs'!$D$20/'1.Inputs'!$D$27+'1.Inputs'!$D$23/'1.Inputs'!$D$28))))*'1.Inputs'!$D$53</f>
        <v>-716081833.84314549</v>
      </c>
      <c r="AI332" s="36">
        <f ca="1">Y332-AI$13-AI$14+MIN(AI$13,MAX(0,((('1.Inputs'!$D$37*12*IF(7=1,'1.Inputs'!$D$38,IF(7=2,'1.Inputs'!$D$39,$E332)))*$F332*(('1.Inputs'!$D$40)+(1-'1.Inputs'!$D$40)*(1+'1.Inputs'!$D$41))*(1+$G332)^(7-1))-(('1.Inputs'!$D$37*12*IF(7=1,'1.Inputs'!$D$38,IF(7=2,'1.Inputs'!$D$39,$E332)))/(1-'1.Inputs'!$D$42)*$D332*(1+$G332)^(7-1))-('1.Inputs'!$D$37*12*IF(7=1,'1.Inputs'!$D$38,IF(7=2,'1.Inputs'!$D$39,$E332)))*'1.Inputs'!$D$43*(1+$G332)^(7-1)-'1.Inputs'!$D$44*(1+$G332)^(7-1)-('1.Inputs'!$D$20/'1.Inputs'!$D$27+'1.Inputs'!$D$23/'1.Inputs'!$D$28))))*'1.Inputs'!$D$53</f>
        <v>-697710717.26068449</v>
      </c>
      <c r="AJ332" s="36">
        <f ca="1">Z332-AJ$13-AJ$14+MIN(AJ$13,MAX(0,((('1.Inputs'!$D$37*12*IF(8=1,'1.Inputs'!$D$38,IF(8=2,'1.Inputs'!$D$39,$E332)))*$F332*(('1.Inputs'!$D$40)+(1-'1.Inputs'!$D$40)*(1+'1.Inputs'!$D$41))*(1+$G332)^(8-1))-(('1.Inputs'!$D$37*12*IF(8=1,'1.Inputs'!$D$38,IF(8=2,'1.Inputs'!$D$39,$E332)))/(1-'1.Inputs'!$D$42)*$D332*(1+$G332)^(8-1))-('1.Inputs'!$D$37*12*IF(8=1,'1.Inputs'!$D$38,IF(8=2,'1.Inputs'!$D$39,$E332)))*'1.Inputs'!$D$43*(1+$G332)^(8-1)-'1.Inputs'!$D$44*(1+$G332)^(8-1)-('1.Inputs'!$D$20/'1.Inputs'!$D$27+'1.Inputs'!$D$23/'1.Inputs'!$D$28))))*'1.Inputs'!$D$53</f>
        <v>-433641997.15280092</v>
      </c>
      <c r="AK332" s="36">
        <f ca="1">AA332-AK$13-AK$14+MIN(AK$13,MAX(0,((('1.Inputs'!$D$37*12*IF(9=1,'1.Inputs'!$D$38,IF(9=2,'1.Inputs'!$D$39,$E332)))*$F332*(('1.Inputs'!$D$40)+(1-'1.Inputs'!$D$40)*(1+'1.Inputs'!$D$41))*(1+$G332)^(9-1))-(('1.Inputs'!$D$37*12*IF(9=1,'1.Inputs'!$D$38,IF(9=2,'1.Inputs'!$D$39,$E332)))/(1-'1.Inputs'!$D$42)*$D332*(1+$G332)^(9-1))-('1.Inputs'!$D$37*12*IF(9=1,'1.Inputs'!$D$38,IF(9=2,'1.Inputs'!$D$39,$E332)))*'1.Inputs'!$D$43*(1+$G332)^(9-1)-'1.Inputs'!$D$44*(1+$G332)^(9-1)-('1.Inputs'!$D$20/'1.Inputs'!$D$27+'1.Inputs'!$D$23/'1.Inputs'!$D$28))))*'1.Inputs'!$D$53</f>
        <v>-445403875.56309128</v>
      </c>
      <c r="AL332" s="36">
        <f ca="1">AB332-AL$13-AL$14+MIN(AL$13,MAX(0,((('1.Inputs'!$D$37*12*IF(10=1,'1.Inputs'!$D$38,IF(10=2,'1.Inputs'!$D$39,$E332)))*$F332*(('1.Inputs'!$D$40)+(1-'1.Inputs'!$D$40)*(1+'1.Inputs'!$D$41))*(1+$G332)^(10-1))-(('1.Inputs'!$D$37*12*IF(10=1,'1.Inputs'!$D$38,IF(10=2,'1.Inputs'!$D$39,$E332)))/(1-'1.Inputs'!$D$42)*$D332*(1+$G332)^(10-1))-('1.Inputs'!$D$37*12*IF(10=1,'1.Inputs'!$D$38,IF(10=2,'1.Inputs'!$D$39,$E332)))*'1.Inputs'!$D$43*(1+$G332)^(10-1)-'1.Inputs'!$D$44*(1+$G332)^(10-1)-('1.Inputs'!$D$20/'1.Inputs'!$D$27+'1.Inputs'!$D$23/'1.Inputs'!$D$28))))*'1.Inputs'!$D$53+'1.Inputs'!$D$35</f>
        <v>2833921224.5839262</v>
      </c>
      <c r="AM332" s="48">
        <f ca="1">R332+NPV('1.Inputs'!$D$55,S332:AB332)</f>
        <v>-4959724589.2366552</v>
      </c>
      <c r="AN332" s="48">
        <f ca="1">-('1.Inputs'!$D$24*(1-'1.Inputs'!$D$31)+'1.Inputs'!$D$35)+NPV('1.Inputs'!$D$54,AC332:AL332)</f>
        <v>-5112503660.1809502</v>
      </c>
      <c r="AO332" s="36">
        <f t="shared" ca="1" si="37"/>
        <v>-9.2666883325262148</v>
      </c>
      <c r="AP332" s="36">
        <f t="shared" ca="1" si="38"/>
        <v>-1.7401884490910318</v>
      </c>
      <c r="AQ332" s="36">
        <f ca="1">'1.Inputs'!$D$35+MIN(SUM($AC332:AC332),SUM($AC332:AD332),SUM($AC332:AE332),SUM($AC332:AF332),SUM($AC332:AG332),SUM($AC332:AH332),SUM($AC332:AI332),SUM($AC332:AJ332),SUM($AC332:AK332),SUM($AC332:AL332))</f>
        <v>-6526669883.5864477</v>
      </c>
      <c r="AR332" s="36">
        <f ca="1">IF(AP332&lt;'1.Inputs'!$D$57,1,0)</f>
        <v>1</v>
      </c>
      <c r="AS332" s="36">
        <f t="shared" ca="1" si="39"/>
        <v>1</v>
      </c>
    </row>
    <row r="333" spans="2:45" ht="15" customHeight="1" x14ac:dyDescent="0.25">
      <c r="B333" s="36">
        <v>318</v>
      </c>
      <c r="C333" s="36">
        <f t="shared" ca="1" si="32"/>
        <v>0.12189889091437422</v>
      </c>
      <c r="D333" s="36">
        <f t="shared" ca="1" si="33"/>
        <v>19180.428313498218</v>
      </c>
      <c r="E333" s="47">
        <f t="shared" ca="1" si="34"/>
        <v>0.76342447004251868</v>
      </c>
      <c r="F333" s="36">
        <f t="shared" ca="1" si="35"/>
        <v>29419.467430229437</v>
      </c>
      <c r="G333" s="36">
        <f t="shared" ca="1" si="36"/>
        <v>6.6745932848498196E-2</v>
      </c>
      <c r="H333" s="36">
        <f ca="1">((('1.Inputs'!$D$37*12*IF(1=1,'1.Inputs'!$D$38,IF(1=2,'1.Inputs'!$D$39,$E333)))*$F333*(('1.Inputs'!$D$40)+(1-'1.Inputs'!$D$40)*(1+'1.Inputs'!$D$41))*(1+$G333)^(1-1))*'1.Inputs'!$D$47+(('1.Inputs'!$D$37*12*IF(1=1,'1.Inputs'!$D$38,IF(1=2,'1.Inputs'!$D$39,$E333)))/(1-'1.Inputs'!$D$42)*$D333*(1+$G333)^(1-1))*('1.Inputs'!$D$48-'1.Inputs'!$D$49))/'1.Inputs'!$D$51</f>
        <v>784775741.84607542</v>
      </c>
      <c r="I333" s="36">
        <f ca="1">((('1.Inputs'!$D$37*12*IF(2=1,'1.Inputs'!$D$38,IF(2=2,'1.Inputs'!$D$39,$E333)))*$F333*(('1.Inputs'!$D$40)+(1-'1.Inputs'!$D$40)*(1+'1.Inputs'!$D$41))*(1+$G333)^(2-1))*'1.Inputs'!$D$47+(('1.Inputs'!$D$37*12*IF(2=1,'1.Inputs'!$D$38,IF(2=2,'1.Inputs'!$D$39,$E333)))/(1-'1.Inputs'!$D$42)*$D333*(1+$G333)^(2-1))*('1.Inputs'!$D$48-'1.Inputs'!$D$49))/'1.Inputs'!$D$51</f>
        <v>1172018863.1374497</v>
      </c>
      <c r="J333" s="36">
        <f ca="1">((('1.Inputs'!$D$37*12*IF(3=1,'1.Inputs'!$D$38,IF(3=2,'1.Inputs'!$D$39,$E333)))*$F333*(('1.Inputs'!$D$40)+(1-'1.Inputs'!$D$40)*(1+'1.Inputs'!$D$41))*(1+$G333)^(3-1))*'1.Inputs'!$D$47+(('1.Inputs'!$D$37*12*IF(3=1,'1.Inputs'!$D$38,IF(3=2,'1.Inputs'!$D$39,$E333)))/(1-'1.Inputs'!$D$42)*$D333*(1+$G333)^(3-1))*('1.Inputs'!$D$48-'1.Inputs'!$D$49))/'1.Inputs'!$D$51</f>
        <v>1363526659.0714569</v>
      </c>
      <c r="K333" s="36">
        <f ca="1">((('1.Inputs'!$D$37*12*IF(4=1,'1.Inputs'!$D$38,IF(4=2,'1.Inputs'!$D$39,$E333)))*$F333*(('1.Inputs'!$D$40)+(1-'1.Inputs'!$D$40)*(1+'1.Inputs'!$D$41))*(1+$G333)^(4-1))*'1.Inputs'!$D$47+(('1.Inputs'!$D$37*12*IF(4=1,'1.Inputs'!$D$38,IF(4=2,'1.Inputs'!$D$39,$E333)))/(1-'1.Inputs'!$D$42)*$D333*(1+$G333)^(4-1))*('1.Inputs'!$D$48-'1.Inputs'!$D$49))/'1.Inputs'!$D$51</f>
        <v>1454536517.8949776</v>
      </c>
      <c r="L333" s="36">
        <f ca="1">((('1.Inputs'!$D$37*12*IF(5=1,'1.Inputs'!$D$38,IF(5=2,'1.Inputs'!$D$39,$E333)))*$F333*(('1.Inputs'!$D$40)+(1-'1.Inputs'!$D$40)*(1+'1.Inputs'!$D$41))*(1+$G333)^(5-1))*'1.Inputs'!$D$47+(('1.Inputs'!$D$37*12*IF(5=1,'1.Inputs'!$D$38,IF(5=2,'1.Inputs'!$D$39,$E333)))/(1-'1.Inputs'!$D$42)*$D333*(1+$G333)^(5-1))*('1.Inputs'!$D$48-'1.Inputs'!$D$49))/'1.Inputs'!$D$51</f>
        <v>1551620914.6440845</v>
      </c>
      <c r="M333" s="36">
        <f ca="1">((('1.Inputs'!$D$37*12*IF(6=1,'1.Inputs'!$D$38,IF(6=2,'1.Inputs'!$D$39,$E333)))*$F333*(('1.Inputs'!$D$40)+(1-'1.Inputs'!$D$40)*(1+'1.Inputs'!$D$41))*(1+$G333)^(6-1))*'1.Inputs'!$D$47+(('1.Inputs'!$D$37*12*IF(6=1,'1.Inputs'!$D$38,IF(6=2,'1.Inputs'!$D$39,$E333)))/(1-'1.Inputs'!$D$42)*$D333*(1+$G333)^(6-1))*('1.Inputs'!$D$48-'1.Inputs'!$D$49))/'1.Inputs'!$D$51</f>
        <v>1655185300.0192437</v>
      </c>
      <c r="N333" s="36">
        <f ca="1">((('1.Inputs'!$D$37*12*IF(7=1,'1.Inputs'!$D$38,IF(7=2,'1.Inputs'!$D$39,$E333)))*$F333*(('1.Inputs'!$D$40)+(1-'1.Inputs'!$D$40)*(1+'1.Inputs'!$D$41))*(1+$G333)^(7-1))*'1.Inputs'!$D$47+(('1.Inputs'!$D$37*12*IF(7=1,'1.Inputs'!$D$38,IF(7=2,'1.Inputs'!$D$39,$E333)))/(1-'1.Inputs'!$D$42)*$D333*(1+$G333)^(7-1))*('1.Inputs'!$D$48-'1.Inputs'!$D$49))/'1.Inputs'!$D$51</f>
        <v>1765662186.9061496</v>
      </c>
      <c r="O333" s="36">
        <f ca="1">((('1.Inputs'!$D$37*12*IF(8=1,'1.Inputs'!$D$38,IF(8=2,'1.Inputs'!$D$39,$E333)))*$F333*(('1.Inputs'!$D$40)+(1-'1.Inputs'!$D$40)*(1+'1.Inputs'!$D$41))*(1+$G333)^(8-1))*'1.Inputs'!$D$47+(('1.Inputs'!$D$37*12*IF(8=1,'1.Inputs'!$D$38,IF(8=2,'1.Inputs'!$D$39,$E333)))/(1-'1.Inputs'!$D$42)*$D333*(1+$G333)^(8-1))*('1.Inputs'!$D$48-'1.Inputs'!$D$49))/'1.Inputs'!$D$51</f>
        <v>1883512956.6665201</v>
      </c>
      <c r="P333" s="36">
        <f ca="1">((('1.Inputs'!$D$37*12*IF(9=1,'1.Inputs'!$D$38,IF(9=2,'1.Inputs'!$D$39,$E333)))*$F333*(('1.Inputs'!$D$40)+(1-'1.Inputs'!$D$40)*(1+'1.Inputs'!$D$41))*(1+$G333)^(9-1))*'1.Inputs'!$D$47+(('1.Inputs'!$D$37*12*IF(9=1,'1.Inputs'!$D$38,IF(9=2,'1.Inputs'!$D$39,$E333)))/(1-'1.Inputs'!$D$42)*$D333*(1+$G333)^(9-1))*('1.Inputs'!$D$48-'1.Inputs'!$D$49))/'1.Inputs'!$D$51</f>
        <v>2009229785.9914606</v>
      </c>
      <c r="Q333" s="36">
        <f ca="1">((('1.Inputs'!$D$37*12*IF(10=1,'1.Inputs'!$D$38,IF(10=2,'1.Inputs'!$D$39,$E333)))*$F333*(('1.Inputs'!$D$40)+(1-'1.Inputs'!$D$40)*(1+'1.Inputs'!$D$41))*(1+$G333)^(10-1))*'1.Inputs'!$D$47+(('1.Inputs'!$D$37*12*IF(10=1,'1.Inputs'!$D$38,IF(10=2,'1.Inputs'!$D$39,$E333)))/(1-'1.Inputs'!$D$42)*$D333*(1+$G333)^(10-1))*('1.Inputs'!$D$48-'1.Inputs'!$D$49))/'1.Inputs'!$D$51</f>
        <v>2143337702.364449</v>
      </c>
      <c r="R333" s="36">
        <f>-'1.Inputs'!$D$24</f>
        <v>-2050000000</v>
      </c>
      <c r="S333" s="36">
        <f ca="1">((('1.Inputs'!$D$37*12*IF(1=1,'1.Inputs'!$D$38,IF(1=2,'1.Inputs'!$D$39,$E333)))*$F333*(('1.Inputs'!$D$40)+(1-'1.Inputs'!$D$40)*(1+'1.Inputs'!$D$41))*(1+$G333)^(1-1))-(('1.Inputs'!$D$37*12*IF(1=1,'1.Inputs'!$D$38,IF(1=2,'1.Inputs'!$D$39,$E333)))/(1-'1.Inputs'!$D$42)*$D333*(1+$G333)^(1-1))-('1.Inputs'!$D$37*12*IF(1=1,'1.Inputs'!$D$38,IF(1=2,'1.Inputs'!$D$39,$E333)))*'1.Inputs'!$D$43*(1+$G333)^(1-1)-'1.Inputs'!$D$44*(1+$G333)^(1-1)-('1.Inputs'!$D$20/'1.Inputs'!$D$27+'1.Inputs'!$D$23/'1.Inputs'!$D$28))-MAX(0,((('1.Inputs'!$D$37*12*IF(1=1,'1.Inputs'!$D$38,IF(1=2,'1.Inputs'!$D$39,$E333)))*$F333*(('1.Inputs'!$D$40)+(1-'1.Inputs'!$D$40)*(1+'1.Inputs'!$D$41))*(1+$G333)^(1-1))-(('1.Inputs'!$D$37*12*IF(1=1,'1.Inputs'!$D$38,IF(1=2,'1.Inputs'!$D$39,$E333)))/(1-'1.Inputs'!$D$42)*$D333*(1+$G333)^(1-1))-('1.Inputs'!$D$37*12*IF(1=1,'1.Inputs'!$D$38,IF(1=2,'1.Inputs'!$D$39,$E333)))*'1.Inputs'!$D$43*(1+$G333)^(1-1)-'1.Inputs'!$D$44*(1+$G333)^(1-1)-('1.Inputs'!$D$20/'1.Inputs'!$D$27+'1.Inputs'!$D$23/'1.Inputs'!$D$28)))*'1.Inputs'!$D$53+('1.Inputs'!$D$20/'1.Inputs'!$D$27+'1.Inputs'!$D$23/'1.Inputs'!$D$28)-H333</f>
        <v>-636100056.65379131</v>
      </c>
      <c r="T333" s="36">
        <f ca="1">((('1.Inputs'!$D$37*12*IF(2=1,'1.Inputs'!$D$38,IF(2=2,'1.Inputs'!$D$39,$E333)))*$F333*(('1.Inputs'!$D$40)+(1-'1.Inputs'!$D$40)*(1+'1.Inputs'!$D$41))*(1+$G333)^(2-1))-(('1.Inputs'!$D$37*12*IF(2=1,'1.Inputs'!$D$38,IF(2=2,'1.Inputs'!$D$39,$E333)))/(1-'1.Inputs'!$D$42)*$D333*(1+$G333)^(2-1))-('1.Inputs'!$D$37*12*IF(2=1,'1.Inputs'!$D$38,IF(2=2,'1.Inputs'!$D$39,$E333)))*'1.Inputs'!$D$43*(1+$G333)^(2-1)-'1.Inputs'!$D$44*(1+$G333)^(2-1)-('1.Inputs'!$D$20/'1.Inputs'!$D$27+'1.Inputs'!$D$23/'1.Inputs'!$D$28))-MAX(0,((('1.Inputs'!$D$37*12*IF(2=1,'1.Inputs'!$D$38,IF(2=2,'1.Inputs'!$D$39,$E333)))*$F333*(('1.Inputs'!$D$40)+(1-'1.Inputs'!$D$40)*(1+'1.Inputs'!$D$41))*(1+$G333)^(2-1))-(('1.Inputs'!$D$37*12*IF(2=1,'1.Inputs'!$D$38,IF(2=2,'1.Inputs'!$D$39,$E333)))/(1-'1.Inputs'!$D$42)*$D333*(1+$G333)^(2-1))-('1.Inputs'!$D$37*12*IF(2=1,'1.Inputs'!$D$38,IF(2=2,'1.Inputs'!$D$39,$E333)))*'1.Inputs'!$D$43*(1+$G333)^(2-1)-'1.Inputs'!$D$44*(1+$G333)^(2-1)-('1.Inputs'!$D$20/'1.Inputs'!$D$27+'1.Inputs'!$D$23/'1.Inputs'!$D$28)))*'1.Inputs'!$D$53+('1.Inputs'!$D$20/'1.Inputs'!$D$27+'1.Inputs'!$D$23/'1.Inputs'!$D$28)-(I333-H333)</f>
        <v>61099039.026512384</v>
      </c>
      <c r="U333" s="36">
        <f ca="1">((('1.Inputs'!$D$37*12*IF(3=1,'1.Inputs'!$D$38,IF(3=2,'1.Inputs'!$D$39,$E333)))*$F333*(('1.Inputs'!$D$40)+(1-'1.Inputs'!$D$40)*(1+'1.Inputs'!$D$41))*(1+$G333)^(3-1))-(('1.Inputs'!$D$37*12*IF(3=1,'1.Inputs'!$D$38,IF(3=2,'1.Inputs'!$D$39,$E333)))/(1-'1.Inputs'!$D$42)*$D333*(1+$G333)^(3-1))-('1.Inputs'!$D$37*12*IF(3=1,'1.Inputs'!$D$38,IF(3=2,'1.Inputs'!$D$39,$E333)))*'1.Inputs'!$D$43*(1+$G333)^(3-1)-'1.Inputs'!$D$44*(1+$G333)^(3-1)-('1.Inputs'!$D$20/'1.Inputs'!$D$27+'1.Inputs'!$D$23/'1.Inputs'!$D$28))-MAX(0,((('1.Inputs'!$D$37*12*IF(3=1,'1.Inputs'!$D$38,IF(3=2,'1.Inputs'!$D$39,$E333)))*$F333*(('1.Inputs'!$D$40)+(1-'1.Inputs'!$D$40)*(1+'1.Inputs'!$D$41))*(1+$G333)^(3-1))-(('1.Inputs'!$D$37*12*IF(3=1,'1.Inputs'!$D$38,IF(3=2,'1.Inputs'!$D$39,$E333)))/(1-'1.Inputs'!$D$42)*$D333*(1+$G333)^(3-1))-('1.Inputs'!$D$37*12*IF(3=1,'1.Inputs'!$D$38,IF(3=2,'1.Inputs'!$D$39,$E333)))*'1.Inputs'!$D$43*(1+$G333)^(3-1)-'1.Inputs'!$D$44*(1+$G333)^(3-1)-('1.Inputs'!$D$20/'1.Inputs'!$D$27+'1.Inputs'!$D$23/'1.Inputs'!$D$28)))*'1.Inputs'!$D$53+('1.Inputs'!$D$20/'1.Inputs'!$D$27+'1.Inputs'!$D$23/'1.Inputs'!$D$28)-(J333-I333)</f>
        <v>382689367.71370471</v>
      </c>
      <c r="V333" s="36">
        <f ca="1">((('1.Inputs'!$D$37*12*IF(4=1,'1.Inputs'!$D$38,IF(4=2,'1.Inputs'!$D$39,$E333)))*$F333*(('1.Inputs'!$D$40)+(1-'1.Inputs'!$D$40)*(1+'1.Inputs'!$D$41))*(1+$G333)^(4-1))-(('1.Inputs'!$D$37*12*IF(4=1,'1.Inputs'!$D$38,IF(4=2,'1.Inputs'!$D$39,$E333)))/(1-'1.Inputs'!$D$42)*$D333*(1+$G333)^(4-1))-('1.Inputs'!$D$37*12*IF(4=1,'1.Inputs'!$D$38,IF(4=2,'1.Inputs'!$D$39,$E333)))*'1.Inputs'!$D$43*(1+$G333)^(4-1)-'1.Inputs'!$D$44*(1+$G333)^(4-1)-('1.Inputs'!$D$20/'1.Inputs'!$D$27+'1.Inputs'!$D$23/'1.Inputs'!$D$28))-MAX(0,((('1.Inputs'!$D$37*12*IF(4=1,'1.Inputs'!$D$38,IF(4=2,'1.Inputs'!$D$39,$E333)))*$F333*(('1.Inputs'!$D$40)+(1-'1.Inputs'!$D$40)*(1+'1.Inputs'!$D$41))*(1+$G333)^(4-1))-(('1.Inputs'!$D$37*12*IF(4=1,'1.Inputs'!$D$38,IF(4=2,'1.Inputs'!$D$39,$E333)))/(1-'1.Inputs'!$D$42)*$D333*(1+$G333)^(4-1))-('1.Inputs'!$D$37*12*IF(4=1,'1.Inputs'!$D$38,IF(4=2,'1.Inputs'!$D$39,$E333)))*'1.Inputs'!$D$43*(1+$G333)^(4-1)-'1.Inputs'!$D$44*(1+$G333)^(4-1)-('1.Inputs'!$D$20/'1.Inputs'!$D$27+'1.Inputs'!$D$23/'1.Inputs'!$D$28)))*'1.Inputs'!$D$53+('1.Inputs'!$D$20/'1.Inputs'!$D$27+'1.Inputs'!$D$23/'1.Inputs'!$D$28)-(K333-J333)</f>
        <v>518358884.82372832</v>
      </c>
      <c r="W333" s="36">
        <f ca="1">((('1.Inputs'!$D$37*12*IF(5=1,'1.Inputs'!$D$38,IF(5=2,'1.Inputs'!$D$39,$E333)))*$F333*(('1.Inputs'!$D$40)+(1-'1.Inputs'!$D$40)*(1+'1.Inputs'!$D$41))*(1+$G333)^(5-1))-(('1.Inputs'!$D$37*12*IF(5=1,'1.Inputs'!$D$38,IF(5=2,'1.Inputs'!$D$39,$E333)))/(1-'1.Inputs'!$D$42)*$D333*(1+$G333)^(5-1))-('1.Inputs'!$D$37*12*IF(5=1,'1.Inputs'!$D$38,IF(5=2,'1.Inputs'!$D$39,$E333)))*'1.Inputs'!$D$43*(1+$G333)^(5-1)-'1.Inputs'!$D$44*(1+$G333)^(5-1)-('1.Inputs'!$D$20/'1.Inputs'!$D$27+'1.Inputs'!$D$23/'1.Inputs'!$D$28))-MAX(0,((('1.Inputs'!$D$37*12*IF(5=1,'1.Inputs'!$D$38,IF(5=2,'1.Inputs'!$D$39,$E333)))*$F333*(('1.Inputs'!$D$40)+(1-'1.Inputs'!$D$40)*(1+'1.Inputs'!$D$41))*(1+$G333)^(5-1))-(('1.Inputs'!$D$37*12*IF(5=1,'1.Inputs'!$D$38,IF(5=2,'1.Inputs'!$D$39,$E333)))/(1-'1.Inputs'!$D$42)*$D333*(1+$G333)^(5-1))-('1.Inputs'!$D$37*12*IF(5=1,'1.Inputs'!$D$38,IF(5=2,'1.Inputs'!$D$39,$E333)))*'1.Inputs'!$D$43*(1+$G333)^(5-1)-'1.Inputs'!$D$44*(1+$G333)^(5-1)-('1.Inputs'!$D$20/'1.Inputs'!$D$27+'1.Inputs'!$D$23/'1.Inputs'!$D$28)))*'1.Inputs'!$D$53+('1.Inputs'!$D$20/'1.Inputs'!$D$27+'1.Inputs'!$D$23/'1.Inputs'!$D$28)-(L333-K333)</f>
        <v>549803486.81450367</v>
      </c>
      <c r="X333" s="36">
        <f ca="1">((('1.Inputs'!$D$37*12*IF(6=1,'1.Inputs'!$D$38,IF(6=2,'1.Inputs'!$D$39,$E333)))*$F333*(('1.Inputs'!$D$40)+(1-'1.Inputs'!$D$40)*(1+'1.Inputs'!$D$41))*(1+$G333)^(6-1))-(('1.Inputs'!$D$37*12*IF(6=1,'1.Inputs'!$D$38,IF(6=2,'1.Inputs'!$D$39,$E333)))/(1-'1.Inputs'!$D$42)*$D333*(1+$G333)^(6-1))-('1.Inputs'!$D$37*12*IF(6=1,'1.Inputs'!$D$38,IF(6=2,'1.Inputs'!$D$39,$E333)))*'1.Inputs'!$D$43*(1+$G333)^(6-1)-'1.Inputs'!$D$44*(1+$G333)^(6-1)-('1.Inputs'!$D$20/'1.Inputs'!$D$27+'1.Inputs'!$D$23/'1.Inputs'!$D$28))-MAX(0,((('1.Inputs'!$D$37*12*IF(6=1,'1.Inputs'!$D$38,IF(6=2,'1.Inputs'!$D$39,$E333)))*$F333*(('1.Inputs'!$D$40)+(1-'1.Inputs'!$D$40)*(1+'1.Inputs'!$D$41))*(1+$G333)^(6-1))-(('1.Inputs'!$D$37*12*IF(6=1,'1.Inputs'!$D$38,IF(6=2,'1.Inputs'!$D$39,$E333)))/(1-'1.Inputs'!$D$42)*$D333*(1+$G333)^(6-1))-('1.Inputs'!$D$37*12*IF(6=1,'1.Inputs'!$D$38,IF(6=2,'1.Inputs'!$D$39,$E333)))*'1.Inputs'!$D$43*(1+$G333)^(6-1)-'1.Inputs'!$D$44*(1+$G333)^(6-1)-('1.Inputs'!$D$20/'1.Inputs'!$D$27+'1.Inputs'!$D$23/'1.Inputs'!$D$28)))*'1.Inputs'!$D$53+('1.Inputs'!$D$20/'1.Inputs'!$D$27+'1.Inputs'!$D$23/'1.Inputs'!$D$28)-(M333-L333)</f>
        <v>583346888.09820366</v>
      </c>
      <c r="Y333" s="36">
        <f ca="1">((('1.Inputs'!$D$37*12*IF(7=1,'1.Inputs'!$D$38,IF(7=2,'1.Inputs'!$D$39,$E333)))*$F333*(('1.Inputs'!$D$40)+(1-'1.Inputs'!$D$40)*(1+'1.Inputs'!$D$41))*(1+$G333)^(7-1))-(('1.Inputs'!$D$37*12*IF(7=1,'1.Inputs'!$D$38,IF(7=2,'1.Inputs'!$D$39,$E333)))/(1-'1.Inputs'!$D$42)*$D333*(1+$G333)^(7-1))-('1.Inputs'!$D$37*12*IF(7=1,'1.Inputs'!$D$38,IF(7=2,'1.Inputs'!$D$39,$E333)))*'1.Inputs'!$D$43*(1+$G333)^(7-1)-'1.Inputs'!$D$44*(1+$G333)^(7-1)-('1.Inputs'!$D$20/'1.Inputs'!$D$27+'1.Inputs'!$D$23/'1.Inputs'!$D$28))-MAX(0,((('1.Inputs'!$D$37*12*IF(7=1,'1.Inputs'!$D$38,IF(7=2,'1.Inputs'!$D$39,$E333)))*$F333*(('1.Inputs'!$D$40)+(1-'1.Inputs'!$D$40)*(1+'1.Inputs'!$D$41))*(1+$G333)^(7-1))-(('1.Inputs'!$D$37*12*IF(7=1,'1.Inputs'!$D$38,IF(7=2,'1.Inputs'!$D$39,$E333)))/(1-'1.Inputs'!$D$42)*$D333*(1+$G333)^(7-1))-('1.Inputs'!$D$37*12*IF(7=1,'1.Inputs'!$D$38,IF(7=2,'1.Inputs'!$D$39,$E333)))*'1.Inputs'!$D$43*(1+$G333)^(7-1)-'1.Inputs'!$D$44*(1+$G333)^(7-1)-('1.Inputs'!$D$20/'1.Inputs'!$D$27+'1.Inputs'!$D$23/'1.Inputs'!$D$28)))*'1.Inputs'!$D$53+('1.Inputs'!$D$20/'1.Inputs'!$D$27+'1.Inputs'!$D$23/'1.Inputs'!$D$28)-(N333-M333)</f>
        <v>619129174.99149477</v>
      </c>
      <c r="Z333" s="36">
        <f ca="1">((('1.Inputs'!$D$37*12*IF(8=1,'1.Inputs'!$D$38,IF(8=2,'1.Inputs'!$D$39,$E333)))*$F333*(('1.Inputs'!$D$40)+(1-'1.Inputs'!$D$40)*(1+'1.Inputs'!$D$41))*(1+$G333)^(8-1))-(('1.Inputs'!$D$37*12*IF(8=1,'1.Inputs'!$D$38,IF(8=2,'1.Inputs'!$D$39,$E333)))/(1-'1.Inputs'!$D$42)*$D333*(1+$G333)^(8-1))-('1.Inputs'!$D$37*12*IF(8=1,'1.Inputs'!$D$38,IF(8=2,'1.Inputs'!$D$39,$E333)))*'1.Inputs'!$D$43*(1+$G333)^(8-1)-'1.Inputs'!$D$44*(1+$G333)^(8-1)-('1.Inputs'!$D$20/'1.Inputs'!$D$27+'1.Inputs'!$D$23/'1.Inputs'!$D$28))-MAX(0,((('1.Inputs'!$D$37*12*IF(8=1,'1.Inputs'!$D$38,IF(8=2,'1.Inputs'!$D$39,$E333)))*$F333*(('1.Inputs'!$D$40)+(1-'1.Inputs'!$D$40)*(1+'1.Inputs'!$D$41))*(1+$G333)^(8-1))-(('1.Inputs'!$D$37*12*IF(8=1,'1.Inputs'!$D$38,IF(8=2,'1.Inputs'!$D$39,$E333)))/(1-'1.Inputs'!$D$42)*$D333*(1+$G333)^(8-1))-('1.Inputs'!$D$37*12*IF(8=1,'1.Inputs'!$D$38,IF(8=2,'1.Inputs'!$D$39,$E333)))*'1.Inputs'!$D$43*(1+$G333)^(8-1)-'1.Inputs'!$D$44*(1+$G333)^(8-1)-('1.Inputs'!$D$20/'1.Inputs'!$D$27+'1.Inputs'!$D$23/'1.Inputs'!$D$28)))*'1.Inputs'!$D$53+('1.Inputs'!$D$20/'1.Inputs'!$D$27+'1.Inputs'!$D$23/'1.Inputs'!$D$28)-(O333-N333)</f>
        <v>657299784.00293136</v>
      </c>
      <c r="AA333" s="36">
        <f ca="1">((('1.Inputs'!$D$37*12*IF(9=1,'1.Inputs'!$D$38,IF(9=2,'1.Inputs'!$D$39,$E333)))*$F333*(('1.Inputs'!$D$40)+(1-'1.Inputs'!$D$40)*(1+'1.Inputs'!$D$41))*(1+$G333)^(9-1))-(('1.Inputs'!$D$37*12*IF(9=1,'1.Inputs'!$D$38,IF(9=2,'1.Inputs'!$D$39,$E333)))/(1-'1.Inputs'!$D$42)*$D333*(1+$G333)^(9-1))-('1.Inputs'!$D$37*12*IF(9=1,'1.Inputs'!$D$38,IF(9=2,'1.Inputs'!$D$39,$E333)))*'1.Inputs'!$D$43*(1+$G333)^(9-1)-'1.Inputs'!$D$44*(1+$G333)^(9-1)-('1.Inputs'!$D$20/'1.Inputs'!$D$27+'1.Inputs'!$D$23/'1.Inputs'!$D$28))-MAX(0,((('1.Inputs'!$D$37*12*IF(9=1,'1.Inputs'!$D$38,IF(9=2,'1.Inputs'!$D$39,$E333)))*$F333*(('1.Inputs'!$D$40)+(1-'1.Inputs'!$D$40)*(1+'1.Inputs'!$D$41))*(1+$G333)^(9-1))-(('1.Inputs'!$D$37*12*IF(9=1,'1.Inputs'!$D$38,IF(9=2,'1.Inputs'!$D$39,$E333)))/(1-'1.Inputs'!$D$42)*$D333*(1+$G333)^(9-1))-('1.Inputs'!$D$37*12*IF(9=1,'1.Inputs'!$D$38,IF(9=2,'1.Inputs'!$D$39,$E333)))*'1.Inputs'!$D$43*(1+$G333)^(9-1)-'1.Inputs'!$D$44*(1+$G333)^(9-1)-('1.Inputs'!$D$20/'1.Inputs'!$D$27+'1.Inputs'!$D$23/'1.Inputs'!$D$28)))*'1.Inputs'!$D$53+('1.Inputs'!$D$20/'1.Inputs'!$D$27+'1.Inputs'!$D$23/'1.Inputs'!$D$28)-(P333-O333)</f>
        <v>698018125.92023122</v>
      </c>
      <c r="AB333" s="36">
        <f ca="1">((('1.Inputs'!$D$37*12*IF(10=1,'1.Inputs'!$D$38,IF(10=2,'1.Inputs'!$D$39,$E333)))*$F333*(('1.Inputs'!$D$40)+(1-'1.Inputs'!$D$40)*(1+'1.Inputs'!$D$41))*(1+$G333)^(10-1))-(('1.Inputs'!$D$37*12*IF(10=1,'1.Inputs'!$D$38,IF(10=2,'1.Inputs'!$D$39,$E333)))/(1-'1.Inputs'!$D$42)*$D333*(1+$G333)^(10-1))-('1.Inputs'!$D$37*12*IF(10=1,'1.Inputs'!$D$38,IF(10=2,'1.Inputs'!$D$39,$E333)))*'1.Inputs'!$D$43*(1+$G333)^(10-1)-'1.Inputs'!$D$44*(1+$G333)^(10-1)-('1.Inputs'!$D$20/'1.Inputs'!$D$27+'1.Inputs'!$D$23/'1.Inputs'!$D$28))-MAX(0,((('1.Inputs'!$D$37*12*IF(10=1,'1.Inputs'!$D$38,IF(10=2,'1.Inputs'!$D$39,$E333)))*$F333*(('1.Inputs'!$D$40)+(1-'1.Inputs'!$D$40)*(1+'1.Inputs'!$D$41))*(1+$G333)^(10-1))-(('1.Inputs'!$D$37*12*IF(10=1,'1.Inputs'!$D$38,IF(10=2,'1.Inputs'!$D$39,$E333)))/(1-'1.Inputs'!$D$42)*$D333*(1+$G333)^(10-1))-('1.Inputs'!$D$37*12*IF(10=1,'1.Inputs'!$D$38,IF(10=2,'1.Inputs'!$D$39,$E333)))*'1.Inputs'!$D$43*(1+$G333)^(10-1)-'1.Inputs'!$D$44*(1+$G333)^(10-1)-('1.Inputs'!$D$20/'1.Inputs'!$D$27+'1.Inputs'!$D$23/'1.Inputs'!$D$28)))*'1.Inputs'!$D$53+('1.Inputs'!$D$20/'1.Inputs'!$D$27+'1.Inputs'!$D$23/'1.Inputs'!$D$28)-(Q333-P333)+(('1.Inputs'!$D$20+'1.Inputs'!$D$23-('1.Inputs'!$D$20/'1.Inputs'!$D$27+'1.Inputs'!$D$23/'1.Inputs'!$D$28)*'1.Inputs'!$D$10)*'1.Inputs'!$D$60+'1.Inputs'!$D$19*'1.Inputs'!$D$59+Q333)</f>
        <v>3584791953.9172959</v>
      </c>
      <c r="AC333" s="36">
        <f ca="1">S333-AC$13-AC$14+MIN(AC$13,MAX(0,((('1.Inputs'!$D$37*12*IF(1=1,'1.Inputs'!$D$38,IF(1=2,'1.Inputs'!$D$39,$E333)))*$F333*(('1.Inputs'!$D$40)+(1-'1.Inputs'!$D$40)*(1+'1.Inputs'!$D$41))*(1+$G333)^(1-1))-(('1.Inputs'!$D$37*12*IF(1=1,'1.Inputs'!$D$38,IF(1=2,'1.Inputs'!$D$39,$E333)))/(1-'1.Inputs'!$D$42)*$D333*(1+$G333)^(1-1))-('1.Inputs'!$D$37*12*IF(1=1,'1.Inputs'!$D$38,IF(1=2,'1.Inputs'!$D$39,$E333)))*'1.Inputs'!$D$43*(1+$G333)^(1-1)-'1.Inputs'!$D$44*(1+$G333)^(1-1)-('1.Inputs'!$D$20/'1.Inputs'!$D$27+'1.Inputs'!$D$23/'1.Inputs'!$D$28))))*'1.Inputs'!$D$53</f>
        <v>-776336226.16563833</v>
      </c>
      <c r="AD333" s="36">
        <f ca="1">T333-AD$13-AD$14+MIN(AD$13,MAX(0,((('1.Inputs'!$D$37*12*IF(2=1,'1.Inputs'!$D$38,IF(2=2,'1.Inputs'!$D$39,$E333)))*$F333*(('1.Inputs'!$D$40)+(1-'1.Inputs'!$D$40)*(1+'1.Inputs'!$D$41))*(1+$G333)^(2-1))-(('1.Inputs'!$D$37*12*IF(2=1,'1.Inputs'!$D$38,IF(2=2,'1.Inputs'!$D$39,$E333)))/(1-'1.Inputs'!$D$42)*$D333*(1+$G333)^(2-1))-('1.Inputs'!$D$37*12*IF(2=1,'1.Inputs'!$D$38,IF(2=2,'1.Inputs'!$D$39,$E333)))*'1.Inputs'!$D$43*(1+$G333)^(2-1)-'1.Inputs'!$D$44*(1+$G333)^(2-1)-('1.Inputs'!$D$20/'1.Inputs'!$D$27+'1.Inputs'!$D$23/'1.Inputs'!$D$28))))*'1.Inputs'!$D$53</f>
        <v>-34840960.973487616</v>
      </c>
      <c r="AE333" s="36">
        <f ca="1">U333-AE$13-AE$14+MIN(AE$13,MAX(0,((('1.Inputs'!$D$37*12*IF(3=1,'1.Inputs'!$D$38,IF(3=2,'1.Inputs'!$D$39,$E333)))*$F333*(('1.Inputs'!$D$40)+(1-'1.Inputs'!$D$40)*(1+'1.Inputs'!$D$41))*(1+$G333)^(3-1))-(('1.Inputs'!$D$37*12*IF(3=1,'1.Inputs'!$D$38,IF(3=2,'1.Inputs'!$D$39,$E333)))/(1-'1.Inputs'!$D$42)*$D333*(1+$G333)^(3-1))-('1.Inputs'!$D$37*12*IF(3=1,'1.Inputs'!$D$38,IF(3=2,'1.Inputs'!$D$39,$E333)))*'1.Inputs'!$D$43*(1+$G333)^(3-1)-'1.Inputs'!$D$44*(1+$G333)^(3-1)-('1.Inputs'!$D$20/'1.Inputs'!$D$27+'1.Inputs'!$D$23/'1.Inputs'!$D$28))))*'1.Inputs'!$D$53</f>
        <v>40749367.713704705</v>
      </c>
      <c r="AF333" s="36">
        <f ca="1">V333-AF$13-AF$14+MIN(AF$13,MAX(0,((('1.Inputs'!$D$37*12*IF(4=1,'1.Inputs'!$D$38,IF(4=2,'1.Inputs'!$D$39,$E333)))*$F333*(('1.Inputs'!$D$40)+(1-'1.Inputs'!$D$40)*(1+'1.Inputs'!$D$41))*(1+$G333)^(4-1))-(('1.Inputs'!$D$37*12*IF(4=1,'1.Inputs'!$D$38,IF(4=2,'1.Inputs'!$D$39,$E333)))/(1-'1.Inputs'!$D$42)*$D333*(1+$G333)^(4-1))-('1.Inputs'!$D$37*12*IF(4=1,'1.Inputs'!$D$38,IF(4=2,'1.Inputs'!$D$39,$E333)))*'1.Inputs'!$D$43*(1+$G333)^(4-1)-'1.Inputs'!$D$44*(1+$G333)^(4-1)-('1.Inputs'!$D$20/'1.Inputs'!$D$27+'1.Inputs'!$D$23/'1.Inputs'!$D$28))))*'1.Inputs'!$D$53</f>
        <v>195606884.82372832</v>
      </c>
      <c r="AG333" s="36">
        <f ca="1">W333-AG$13-AG$14+MIN(AG$13,MAX(0,((('1.Inputs'!$D$37*12*IF(5=1,'1.Inputs'!$D$38,IF(5=2,'1.Inputs'!$D$39,$E333)))*$F333*(('1.Inputs'!$D$40)+(1-'1.Inputs'!$D$40)*(1+'1.Inputs'!$D$41))*(1+$G333)^(5-1))-(('1.Inputs'!$D$37*12*IF(5=1,'1.Inputs'!$D$38,IF(5=2,'1.Inputs'!$D$39,$E333)))/(1-'1.Inputs'!$D$42)*$D333*(1+$G333)^(5-1))-('1.Inputs'!$D$37*12*IF(5=1,'1.Inputs'!$D$38,IF(5=2,'1.Inputs'!$D$39,$E333)))*'1.Inputs'!$D$43*(1+$G333)^(5-1)-'1.Inputs'!$D$44*(1+$G333)^(5-1)-('1.Inputs'!$D$20/'1.Inputs'!$D$27+'1.Inputs'!$D$23/'1.Inputs'!$D$28))))*'1.Inputs'!$D$53</f>
        <v>246239486.81450367</v>
      </c>
      <c r="AH333" s="36">
        <f ca="1">X333-AH$13-AH$14+MIN(AH$13,MAX(0,((('1.Inputs'!$D$37*12*IF(6=1,'1.Inputs'!$D$38,IF(6=2,'1.Inputs'!$D$39,$E333)))*$F333*(('1.Inputs'!$D$40)+(1-'1.Inputs'!$D$40)*(1+'1.Inputs'!$D$41))*(1+$G333)^(6-1))-(('1.Inputs'!$D$37*12*IF(6=1,'1.Inputs'!$D$38,IF(6=2,'1.Inputs'!$D$39,$E333)))/(1-'1.Inputs'!$D$42)*$D333*(1+$G333)^(6-1))-('1.Inputs'!$D$37*12*IF(6=1,'1.Inputs'!$D$38,IF(6=2,'1.Inputs'!$D$39,$E333)))*'1.Inputs'!$D$43*(1+$G333)^(6-1)-'1.Inputs'!$D$44*(1+$G333)^(6-1)-('1.Inputs'!$D$20/'1.Inputs'!$D$27+'1.Inputs'!$D$23/'1.Inputs'!$D$28))))*'1.Inputs'!$D$53</f>
        <v>298970888.09820366</v>
      </c>
      <c r="AI333" s="36">
        <f ca="1">Y333-AI$13-AI$14+MIN(AI$13,MAX(0,((('1.Inputs'!$D$37*12*IF(7=1,'1.Inputs'!$D$38,IF(7=2,'1.Inputs'!$D$39,$E333)))*$F333*(('1.Inputs'!$D$40)+(1-'1.Inputs'!$D$40)*(1+'1.Inputs'!$D$41))*(1+$G333)^(7-1))-(('1.Inputs'!$D$37*12*IF(7=1,'1.Inputs'!$D$38,IF(7=2,'1.Inputs'!$D$39,$E333)))/(1-'1.Inputs'!$D$42)*$D333*(1+$G333)^(7-1))-('1.Inputs'!$D$37*12*IF(7=1,'1.Inputs'!$D$38,IF(7=2,'1.Inputs'!$D$39,$E333)))*'1.Inputs'!$D$43*(1+$G333)^(7-1)-'1.Inputs'!$D$44*(1+$G333)^(7-1)-('1.Inputs'!$D$20/'1.Inputs'!$D$27+'1.Inputs'!$D$23/'1.Inputs'!$D$28))))*'1.Inputs'!$D$53</f>
        <v>353941174.99149477</v>
      </c>
      <c r="AJ333" s="36">
        <f ca="1">Z333-AJ$13-AJ$14+MIN(AJ$13,MAX(0,((('1.Inputs'!$D$37*12*IF(8=1,'1.Inputs'!$D$38,IF(8=2,'1.Inputs'!$D$39,$E333)))*$F333*(('1.Inputs'!$D$40)+(1-'1.Inputs'!$D$40)*(1+'1.Inputs'!$D$41))*(1+$G333)^(8-1))-(('1.Inputs'!$D$37*12*IF(8=1,'1.Inputs'!$D$38,IF(8=2,'1.Inputs'!$D$39,$E333)))/(1-'1.Inputs'!$D$42)*$D333*(1+$G333)^(8-1))-('1.Inputs'!$D$37*12*IF(8=1,'1.Inputs'!$D$38,IF(8=2,'1.Inputs'!$D$39,$E333)))*'1.Inputs'!$D$43*(1+$G333)^(8-1)-'1.Inputs'!$D$44*(1+$G333)^(8-1)-('1.Inputs'!$D$20/'1.Inputs'!$D$27+'1.Inputs'!$D$23/'1.Inputs'!$D$28))))*'1.Inputs'!$D$53</f>
        <v>657299784.00293136</v>
      </c>
      <c r="AK333" s="36">
        <f ca="1">AA333-AK$13-AK$14+MIN(AK$13,MAX(0,((('1.Inputs'!$D$37*12*IF(9=1,'1.Inputs'!$D$38,IF(9=2,'1.Inputs'!$D$39,$E333)))*$F333*(('1.Inputs'!$D$40)+(1-'1.Inputs'!$D$40)*(1+'1.Inputs'!$D$41))*(1+$G333)^(9-1))-(('1.Inputs'!$D$37*12*IF(9=1,'1.Inputs'!$D$38,IF(9=2,'1.Inputs'!$D$39,$E333)))/(1-'1.Inputs'!$D$42)*$D333*(1+$G333)^(9-1))-('1.Inputs'!$D$37*12*IF(9=1,'1.Inputs'!$D$38,IF(9=2,'1.Inputs'!$D$39,$E333)))*'1.Inputs'!$D$43*(1+$G333)^(9-1)-'1.Inputs'!$D$44*(1+$G333)^(9-1)-('1.Inputs'!$D$20/'1.Inputs'!$D$27+'1.Inputs'!$D$23/'1.Inputs'!$D$28))))*'1.Inputs'!$D$53</f>
        <v>698018125.92023122</v>
      </c>
      <c r="AL333" s="36">
        <f ca="1">AB333-AL$13-AL$14+MIN(AL$13,MAX(0,((('1.Inputs'!$D$37*12*IF(10=1,'1.Inputs'!$D$38,IF(10=2,'1.Inputs'!$D$39,$E333)))*$F333*(('1.Inputs'!$D$40)+(1-'1.Inputs'!$D$40)*(1+'1.Inputs'!$D$41))*(1+$G333)^(10-1))-(('1.Inputs'!$D$37*12*IF(10=1,'1.Inputs'!$D$38,IF(10=2,'1.Inputs'!$D$39,$E333)))/(1-'1.Inputs'!$D$42)*$D333*(1+$G333)^(10-1))-('1.Inputs'!$D$37*12*IF(10=1,'1.Inputs'!$D$38,IF(10=2,'1.Inputs'!$D$39,$E333)))*'1.Inputs'!$D$43*(1+$G333)^(10-1)-'1.Inputs'!$D$44*(1+$G333)^(10-1)-('1.Inputs'!$D$20/'1.Inputs'!$D$27+'1.Inputs'!$D$23/'1.Inputs'!$D$28))))*'1.Inputs'!$D$53+'1.Inputs'!$D$35</f>
        <v>4384791953.9172955</v>
      </c>
      <c r="AM333" s="48">
        <f ca="1">R333+NPV('1.Inputs'!$D$55,S333:AB333)</f>
        <v>616195885.15106821</v>
      </c>
      <c r="AN333" s="48">
        <f ca="1">-('1.Inputs'!$D$24*(1-'1.Inputs'!$D$31)+'1.Inputs'!$D$35)+NPV('1.Inputs'!$D$54,AC333:AL333)</f>
        <v>-677731134.10240912</v>
      </c>
      <c r="AO333" s="36">
        <f t="shared" ca="1" si="37"/>
        <v>-4.3096209800392362</v>
      </c>
      <c r="AP333" s="36">
        <f t="shared" ca="1" si="38"/>
        <v>0.97227989764660749</v>
      </c>
      <c r="AQ333" s="36">
        <f ca="1">'1.Inputs'!$D$35+MIN(SUM($AC333:AC333),SUM($AC333:AD333),SUM($AC333:AE333),SUM($AC333:AF333),SUM($AC333:AG333),SUM($AC333:AH333),SUM($AC333:AI333),SUM($AC333:AJ333),SUM($AC333:AK333),SUM($AC333:AL333))</f>
        <v>-11177187.139125943</v>
      </c>
      <c r="AR333" s="36">
        <f ca="1">IF(AP333&lt;'1.Inputs'!$D$57,1,0)</f>
        <v>1</v>
      </c>
      <c r="AS333" s="36">
        <f t="shared" ca="1" si="39"/>
        <v>1</v>
      </c>
    </row>
    <row r="334" spans="2:45" ht="15" customHeight="1" x14ac:dyDescent="0.25">
      <c r="B334" s="36">
        <v>319</v>
      </c>
      <c r="C334" s="36">
        <f t="shared" ca="1" si="32"/>
        <v>0.3695430238067543</v>
      </c>
      <c r="D334" s="36">
        <f t="shared" ca="1" si="33"/>
        <v>17601.981860118965</v>
      </c>
      <c r="E334" s="47">
        <f t="shared" ca="1" si="34"/>
        <v>0.81043061072738343</v>
      </c>
      <c r="F334" s="36">
        <f t="shared" ca="1" si="35"/>
        <v>30105.295339855849</v>
      </c>
      <c r="G334" s="36">
        <f t="shared" ca="1" si="36"/>
        <v>5.0148534989571565E-2</v>
      </c>
      <c r="H334" s="36">
        <f ca="1">((('1.Inputs'!$D$37*12*IF(1=1,'1.Inputs'!$D$38,IF(1=2,'1.Inputs'!$D$39,$E334)))*$F334*(('1.Inputs'!$D$40)+(1-'1.Inputs'!$D$40)*(1+'1.Inputs'!$D$41))*(1+$G334)^(1-1))*'1.Inputs'!$D$47+(('1.Inputs'!$D$37*12*IF(1=1,'1.Inputs'!$D$38,IF(1=2,'1.Inputs'!$D$39,$E334)))/(1-'1.Inputs'!$D$42)*$D334*(1+$G334)^(1-1))*('1.Inputs'!$D$48-'1.Inputs'!$D$49))/'1.Inputs'!$D$51</f>
        <v>790719361.89838004</v>
      </c>
      <c r="I334" s="36">
        <f ca="1">((('1.Inputs'!$D$37*12*IF(2=1,'1.Inputs'!$D$38,IF(2=2,'1.Inputs'!$D$39,$E334)))*$F334*(('1.Inputs'!$D$40)+(1-'1.Inputs'!$D$40)*(1+'1.Inputs'!$D$41))*(1+$G334)^(2-1))*'1.Inputs'!$D$47+(('1.Inputs'!$D$37*12*IF(2=1,'1.Inputs'!$D$38,IF(2=2,'1.Inputs'!$D$39,$E334)))/(1-'1.Inputs'!$D$42)*$D334*(1+$G334)^(2-1))*('1.Inputs'!$D$48-'1.Inputs'!$D$49))/'1.Inputs'!$D$51</f>
        <v>1162521891.2796617</v>
      </c>
      <c r="J334" s="36">
        <f ca="1">((('1.Inputs'!$D$37*12*IF(3=1,'1.Inputs'!$D$38,IF(3=2,'1.Inputs'!$D$39,$E334)))*$F334*(('1.Inputs'!$D$40)+(1-'1.Inputs'!$D$40)*(1+'1.Inputs'!$D$41))*(1+$G334)^(3-1))*'1.Inputs'!$D$47+(('1.Inputs'!$D$37*12*IF(3=1,'1.Inputs'!$D$38,IF(3=2,'1.Inputs'!$D$39,$E334)))/(1-'1.Inputs'!$D$42)*$D334*(1+$G334)^(3-1))*('1.Inputs'!$D$48-'1.Inputs'!$D$49))/'1.Inputs'!$D$51</f>
        <v>1413414905.5708106</v>
      </c>
      <c r="K334" s="36">
        <f ca="1">((('1.Inputs'!$D$37*12*IF(4=1,'1.Inputs'!$D$38,IF(4=2,'1.Inputs'!$D$39,$E334)))*$F334*(('1.Inputs'!$D$40)+(1-'1.Inputs'!$D$40)*(1+'1.Inputs'!$D$41))*(1+$G334)^(4-1))*'1.Inputs'!$D$47+(('1.Inputs'!$D$37*12*IF(4=1,'1.Inputs'!$D$38,IF(4=2,'1.Inputs'!$D$39,$E334)))/(1-'1.Inputs'!$D$42)*$D334*(1+$G334)^(4-1))*('1.Inputs'!$D$48-'1.Inputs'!$D$49))/'1.Inputs'!$D$51</f>
        <v>1484295592.4176104</v>
      </c>
      <c r="L334" s="36">
        <f ca="1">((('1.Inputs'!$D$37*12*IF(5=1,'1.Inputs'!$D$38,IF(5=2,'1.Inputs'!$D$39,$E334)))*$F334*(('1.Inputs'!$D$40)+(1-'1.Inputs'!$D$40)*(1+'1.Inputs'!$D$41))*(1+$G334)^(5-1))*'1.Inputs'!$D$47+(('1.Inputs'!$D$37*12*IF(5=1,'1.Inputs'!$D$38,IF(5=2,'1.Inputs'!$D$39,$E334)))/(1-'1.Inputs'!$D$42)*$D334*(1+$G334)^(5-1))*('1.Inputs'!$D$48-'1.Inputs'!$D$49))/'1.Inputs'!$D$51</f>
        <v>1558730841.8688321</v>
      </c>
      <c r="M334" s="36">
        <f ca="1">((('1.Inputs'!$D$37*12*IF(6=1,'1.Inputs'!$D$38,IF(6=2,'1.Inputs'!$D$39,$E334)))*$F334*(('1.Inputs'!$D$40)+(1-'1.Inputs'!$D$40)*(1+'1.Inputs'!$D$41))*(1+$G334)^(6-1))*'1.Inputs'!$D$47+(('1.Inputs'!$D$37*12*IF(6=1,'1.Inputs'!$D$38,IF(6=2,'1.Inputs'!$D$39,$E334)))/(1-'1.Inputs'!$D$42)*$D334*(1+$G334)^(6-1))*('1.Inputs'!$D$48-'1.Inputs'!$D$49))/'1.Inputs'!$D$51</f>
        <v>1636898910.0316155</v>
      </c>
      <c r="N334" s="36">
        <f ca="1">((('1.Inputs'!$D$37*12*IF(7=1,'1.Inputs'!$D$38,IF(7=2,'1.Inputs'!$D$39,$E334)))*$F334*(('1.Inputs'!$D$40)+(1-'1.Inputs'!$D$40)*(1+'1.Inputs'!$D$41))*(1+$G334)^(7-1))*'1.Inputs'!$D$47+(('1.Inputs'!$D$37*12*IF(7=1,'1.Inputs'!$D$38,IF(7=2,'1.Inputs'!$D$39,$E334)))/(1-'1.Inputs'!$D$42)*$D334*(1+$G334)^(7-1))*('1.Inputs'!$D$48-'1.Inputs'!$D$49))/'1.Inputs'!$D$51</f>
        <v>1718986992.2957275</v>
      </c>
      <c r="O334" s="36">
        <f ca="1">((('1.Inputs'!$D$37*12*IF(8=1,'1.Inputs'!$D$38,IF(8=2,'1.Inputs'!$D$39,$E334)))*$F334*(('1.Inputs'!$D$40)+(1-'1.Inputs'!$D$40)*(1+'1.Inputs'!$D$41))*(1+$G334)^(8-1))*'1.Inputs'!$D$47+(('1.Inputs'!$D$37*12*IF(8=1,'1.Inputs'!$D$38,IF(8=2,'1.Inputs'!$D$39,$E334)))/(1-'1.Inputs'!$D$42)*$D334*(1+$G334)^(8-1))*('1.Inputs'!$D$48-'1.Inputs'!$D$49))/'1.Inputs'!$D$51</f>
        <v>1805191671.6254883</v>
      </c>
      <c r="P334" s="36">
        <f ca="1">((('1.Inputs'!$D$37*12*IF(9=1,'1.Inputs'!$D$38,IF(9=2,'1.Inputs'!$D$39,$E334)))*$F334*(('1.Inputs'!$D$40)+(1-'1.Inputs'!$D$40)*(1+'1.Inputs'!$D$41))*(1+$G334)^(9-1))*'1.Inputs'!$D$47+(('1.Inputs'!$D$37*12*IF(9=1,'1.Inputs'!$D$38,IF(9=2,'1.Inputs'!$D$39,$E334)))/(1-'1.Inputs'!$D$42)*$D334*(1+$G334)^(9-1))*('1.Inputs'!$D$48-'1.Inputs'!$D$49))/'1.Inputs'!$D$51</f>
        <v>1895719389.3328824</v>
      </c>
      <c r="Q334" s="36">
        <f ca="1">((('1.Inputs'!$D$37*12*IF(10=1,'1.Inputs'!$D$38,IF(10=2,'1.Inputs'!$D$39,$E334)))*$F334*(('1.Inputs'!$D$40)+(1-'1.Inputs'!$D$40)*(1+'1.Inputs'!$D$41))*(1+$G334)^(10-1))*'1.Inputs'!$D$47+(('1.Inputs'!$D$37*12*IF(10=1,'1.Inputs'!$D$38,IF(10=2,'1.Inputs'!$D$39,$E334)))/(1-'1.Inputs'!$D$42)*$D334*(1+$G334)^(10-1))*('1.Inputs'!$D$48-'1.Inputs'!$D$49))/'1.Inputs'!$D$51</f>
        <v>1990786939.4592519</v>
      </c>
      <c r="R334" s="36">
        <f>-'1.Inputs'!$D$24</f>
        <v>-2050000000</v>
      </c>
      <c r="S334" s="36">
        <f ca="1">((('1.Inputs'!$D$37*12*IF(1=1,'1.Inputs'!$D$38,IF(1=2,'1.Inputs'!$D$39,$E334)))*$F334*(('1.Inputs'!$D$40)+(1-'1.Inputs'!$D$40)*(1+'1.Inputs'!$D$41))*(1+$G334)^(1-1))-(('1.Inputs'!$D$37*12*IF(1=1,'1.Inputs'!$D$38,IF(1=2,'1.Inputs'!$D$39,$E334)))/(1-'1.Inputs'!$D$42)*$D334*(1+$G334)^(1-1))-('1.Inputs'!$D$37*12*IF(1=1,'1.Inputs'!$D$38,IF(1=2,'1.Inputs'!$D$39,$E334)))*'1.Inputs'!$D$43*(1+$G334)^(1-1)-'1.Inputs'!$D$44*(1+$G334)^(1-1)-('1.Inputs'!$D$20/'1.Inputs'!$D$27+'1.Inputs'!$D$23/'1.Inputs'!$D$28))-MAX(0,((('1.Inputs'!$D$37*12*IF(1=1,'1.Inputs'!$D$38,IF(1=2,'1.Inputs'!$D$39,$E334)))*$F334*(('1.Inputs'!$D$40)+(1-'1.Inputs'!$D$40)*(1+'1.Inputs'!$D$41))*(1+$G334)^(1-1))-(('1.Inputs'!$D$37*12*IF(1=1,'1.Inputs'!$D$38,IF(1=2,'1.Inputs'!$D$39,$E334)))/(1-'1.Inputs'!$D$42)*$D334*(1+$G334)^(1-1))-('1.Inputs'!$D$37*12*IF(1=1,'1.Inputs'!$D$38,IF(1=2,'1.Inputs'!$D$39,$E334)))*'1.Inputs'!$D$43*(1+$G334)^(1-1)-'1.Inputs'!$D$44*(1+$G334)^(1-1)-('1.Inputs'!$D$20/'1.Inputs'!$D$27+'1.Inputs'!$D$23/'1.Inputs'!$D$28)))*'1.Inputs'!$D$53+('1.Inputs'!$D$20/'1.Inputs'!$D$27+'1.Inputs'!$D$23/'1.Inputs'!$D$28)-H334</f>
        <v>-431182425.32591629</v>
      </c>
      <c r="T334" s="36">
        <f ca="1">((('1.Inputs'!$D$37*12*IF(2=1,'1.Inputs'!$D$38,IF(2=2,'1.Inputs'!$D$39,$E334)))*$F334*(('1.Inputs'!$D$40)+(1-'1.Inputs'!$D$40)*(1+'1.Inputs'!$D$41))*(1+$G334)^(2-1))-(('1.Inputs'!$D$37*12*IF(2=1,'1.Inputs'!$D$38,IF(2=2,'1.Inputs'!$D$39,$E334)))/(1-'1.Inputs'!$D$42)*$D334*(1+$G334)^(2-1))-('1.Inputs'!$D$37*12*IF(2=1,'1.Inputs'!$D$38,IF(2=2,'1.Inputs'!$D$39,$E334)))*'1.Inputs'!$D$43*(1+$G334)^(2-1)-'1.Inputs'!$D$44*(1+$G334)^(2-1)-('1.Inputs'!$D$20/'1.Inputs'!$D$27+'1.Inputs'!$D$23/'1.Inputs'!$D$28))-MAX(0,((('1.Inputs'!$D$37*12*IF(2=1,'1.Inputs'!$D$38,IF(2=2,'1.Inputs'!$D$39,$E334)))*$F334*(('1.Inputs'!$D$40)+(1-'1.Inputs'!$D$40)*(1+'1.Inputs'!$D$41))*(1+$G334)^(2-1))-(('1.Inputs'!$D$37*12*IF(2=1,'1.Inputs'!$D$38,IF(2=2,'1.Inputs'!$D$39,$E334)))/(1-'1.Inputs'!$D$42)*$D334*(1+$G334)^(2-1))-('1.Inputs'!$D$37*12*IF(2=1,'1.Inputs'!$D$38,IF(2=2,'1.Inputs'!$D$39,$E334)))*'1.Inputs'!$D$43*(1+$G334)^(2-1)-'1.Inputs'!$D$44*(1+$G334)^(2-1)-('1.Inputs'!$D$20/'1.Inputs'!$D$27+'1.Inputs'!$D$23/'1.Inputs'!$D$28)))*'1.Inputs'!$D$53+('1.Inputs'!$D$20/'1.Inputs'!$D$27+'1.Inputs'!$D$23/'1.Inputs'!$D$28)-(I334-H334)</f>
        <v>380308964.31941366</v>
      </c>
      <c r="U334" s="36">
        <f ca="1">((('1.Inputs'!$D$37*12*IF(3=1,'1.Inputs'!$D$38,IF(3=2,'1.Inputs'!$D$39,$E334)))*$F334*(('1.Inputs'!$D$40)+(1-'1.Inputs'!$D$40)*(1+'1.Inputs'!$D$41))*(1+$G334)^(3-1))-(('1.Inputs'!$D$37*12*IF(3=1,'1.Inputs'!$D$38,IF(3=2,'1.Inputs'!$D$39,$E334)))/(1-'1.Inputs'!$D$42)*$D334*(1+$G334)^(3-1))-('1.Inputs'!$D$37*12*IF(3=1,'1.Inputs'!$D$38,IF(3=2,'1.Inputs'!$D$39,$E334)))*'1.Inputs'!$D$43*(1+$G334)^(3-1)-'1.Inputs'!$D$44*(1+$G334)^(3-1)-('1.Inputs'!$D$20/'1.Inputs'!$D$27+'1.Inputs'!$D$23/'1.Inputs'!$D$28))-MAX(0,((('1.Inputs'!$D$37*12*IF(3=1,'1.Inputs'!$D$38,IF(3=2,'1.Inputs'!$D$39,$E334)))*$F334*(('1.Inputs'!$D$40)+(1-'1.Inputs'!$D$40)*(1+'1.Inputs'!$D$41))*(1+$G334)^(3-1))-(('1.Inputs'!$D$37*12*IF(3=1,'1.Inputs'!$D$38,IF(3=2,'1.Inputs'!$D$39,$E334)))/(1-'1.Inputs'!$D$42)*$D334*(1+$G334)^(3-1))-('1.Inputs'!$D$37*12*IF(3=1,'1.Inputs'!$D$38,IF(3=2,'1.Inputs'!$D$39,$E334)))*'1.Inputs'!$D$43*(1+$G334)^(3-1)-'1.Inputs'!$D$44*(1+$G334)^(3-1)-('1.Inputs'!$D$20/'1.Inputs'!$D$27+'1.Inputs'!$D$23/'1.Inputs'!$D$28)))*'1.Inputs'!$D$53+('1.Inputs'!$D$20/'1.Inputs'!$D$27+'1.Inputs'!$D$23/'1.Inputs'!$D$28)-(J334-I334)</f>
        <v>755116988.18349075</v>
      </c>
      <c r="V334" s="36">
        <f ca="1">((('1.Inputs'!$D$37*12*IF(4=1,'1.Inputs'!$D$38,IF(4=2,'1.Inputs'!$D$39,$E334)))*$F334*(('1.Inputs'!$D$40)+(1-'1.Inputs'!$D$40)*(1+'1.Inputs'!$D$41))*(1+$G334)^(4-1))-(('1.Inputs'!$D$37*12*IF(4=1,'1.Inputs'!$D$38,IF(4=2,'1.Inputs'!$D$39,$E334)))/(1-'1.Inputs'!$D$42)*$D334*(1+$G334)^(4-1))-('1.Inputs'!$D$37*12*IF(4=1,'1.Inputs'!$D$38,IF(4=2,'1.Inputs'!$D$39,$E334)))*'1.Inputs'!$D$43*(1+$G334)^(4-1)-'1.Inputs'!$D$44*(1+$G334)^(4-1)-('1.Inputs'!$D$20/'1.Inputs'!$D$27+'1.Inputs'!$D$23/'1.Inputs'!$D$28))-MAX(0,((('1.Inputs'!$D$37*12*IF(4=1,'1.Inputs'!$D$38,IF(4=2,'1.Inputs'!$D$39,$E334)))*$F334*(('1.Inputs'!$D$40)+(1-'1.Inputs'!$D$40)*(1+'1.Inputs'!$D$41))*(1+$G334)^(4-1))-(('1.Inputs'!$D$37*12*IF(4=1,'1.Inputs'!$D$38,IF(4=2,'1.Inputs'!$D$39,$E334)))/(1-'1.Inputs'!$D$42)*$D334*(1+$G334)^(4-1))-('1.Inputs'!$D$37*12*IF(4=1,'1.Inputs'!$D$38,IF(4=2,'1.Inputs'!$D$39,$E334)))*'1.Inputs'!$D$43*(1+$G334)^(4-1)-'1.Inputs'!$D$44*(1+$G334)^(4-1)-('1.Inputs'!$D$20/'1.Inputs'!$D$27+'1.Inputs'!$D$23/'1.Inputs'!$D$28)))*'1.Inputs'!$D$53+('1.Inputs'!$D$20/'1.Inputs'!$D$27+'1.Inputs'!$D$23/'1.Inputs'!$D$28)-(K334-J334)</f>
        <v>983209725.15854073</v>
      </c>
      <c r="W334" s="36">
        <f ca="1">((('1.Inputs'!$D$37*12*IF(5=1,'1.Inputs'!$D$38,IF(5=2,'1.Inputs'!$D$39,$E334)))*$F334*(('1.Inputs'!$D$40)+(1-'1.Inputs'!$D$40)*(1+'1.Inputs'!$D$41))*(1+$G334)^(5-1))-(('1.Inputs'!$D$37*12*IF(5=1,'1.Inputs'!$D$38,IF(5=2,'1.Inputs'!$D$39,$E334)))/(1-'1.Inputs'!$D$42)*$D334*(1+$G334)^(5-1))-('1.Inputs'!$D$37*12*IF(5=1,'1.Inputs'!$D$38,IF(5=2,'1.Inputs'!$D$39,$E334)))*'1.Inputs'!$D$43*(1+$G334)^(5-1)-'1.Inputs'!$D$44*(1+$G334)^(5-1)-('1.Inputs'!$D$20/'1.Inputs'!$D$27+'1.Inputs'!$D$23/'1.Inputs'!$D$28))-MAX(0,((('1.Inputs'!$D$37*12*IF(5=1,'1.Inputs'!$D$38,IF(5=2,'1.Inputs'!$D$39,$E334)))*$F334*(('1.Inputs'!$D$40)+(1-'1.Inputs'!$D$40)*(1+'1.Inputs'!$D$41))*(1+$G334)^(5-1))-(('1.Inputs'!$D$37*12*IF(5=1,'1.Inputs'!$D$38,IF(5=2,'1.Inputs'!$D$39,$E334)))/(1-'1.Inputs'!$D$42)*$D334*(1+$G334)^(5-1))-('1.Inputs'!$D$37*12*IF(5=1,'1.Inputs'!$D$38,IF(5=2,'1.Inputs'!$D$39,$E334)))*'1.Inputs'!$D$43*(1+$G334)^(5-1)-'1.Inputs'!$D$44*(1+$G334)^(5-1)-('1.Inputs'!$D$20/'1.Inputs'!$D$27+'1.Inputs'!$D$23/'1.Inputs'!$D$28)))*'1.Inputs'!$D$53+('1.Inputs'!$D$20/'1.Inputs'!$D$27+'1.Inputs'!$D$23/'1.Inputs'!$D$28)-(L334-K334)</f>
        <v>1030146734.1844838</v>
      </c>
      <c r="X334" s="36">
        <f ca="1">((('1.Inputs'!$D$37*12*IF(6=1,'1.Inputs'!$D$38,IF(6=2,'1.Inputs'!$D$39,$E334)))*$F334*(('1.Inputs'!$D$40)+(1-'1.Inputs'!$D$40)*(1+'1.Inputs'!$D$41))*(1+$G334)^(6-1))-(('1.Inputs'!$D$37*12*IF(6=1,'1.Inputs'!$D$38,IF(6=2,'1.Inputs'!$D$39,$E334)))/(1-'1.Inputs'!$D$42)*$D334*(1+$G334)^(6-1))-('1.Inputs'!$D$37*12*IF(6=1,'1.Inputs'!$D$38,IF(6=2,'1.Inputs'!$D$39,$E334)))*'1.Inputs'!$D$43*(1+$G334)^(6-1)-'1.Inputs'!$D$44*(1+$G334)^(6-1)-('1.Inputs'!$D$20/'1.Inputs'!$D$27+'1.Inputs'!$D$23/'1.Inputs'!$D$28))-MAX(0,((('1.Inputs'!$D$37*12*IF(6=1,'1.Inputs'!$D$38,IF(6=2,'1.Inputs'!$D$39,$E334)))*$F334*(('1.Inputs'!$D$40)+(1-'1.Inputs'!$D$40)*(1+'1.Inputs'!$D$41))*(1+$G334)^(6-1))-(('1.Inputs'!$D$37*12*IF(6=1,'1.Inputs'!$D$38,IF(6=2,'1.Inputs'!$D$39,$E334)))/(1-'1.Inputs'!$D$42)*$D334*(1+$G334)^(6-1))-('1.Inputs'!$D$37*12*IF(6=1,'1.Inputs'!$D$38,IF(6=2,'1.Inputs'!$D$39,$E334)))*'1.Inputs'!$D$43*(1+$G334)^(6-1)-'1.Inputs'!$D$44*(1+$G334)^(6-1)-('1.Inputs'!$D$20/'1.Inputs'!$D$27+'1.Inputs'!$D$23/'1.Inputs'!$D$28)))*'1.Inputs'!$D$53+('1.Inputs'!$D$20/'1.Inputs'!$D$27+'1.Inputs'!$D$23/'1.Inputs'!$D$28)-(M334-L334)</f>
        <v>1079437565.4498706</v>
      </c>
      <c r="Y334" s="36">
        <f ca="1">((('1.Inputs'!$D$37*12*IF(7=1,'1.Inputs'!$D$38,IF(7=2,'1.Inputs'!$D$39,$E334)))*$F334*(('1.Inputs'!$D$40)+(1-'1.Inputs'!$D$40)*(1+'1.Inputs'!$D$41))*(1+$G334)^(7-1))-(('1.Inputs'!$D$37*12*IF(7=1,'1.Inputs'!$D$38,IF(7=2,'1.Inputs'!$D$39,$E334)))/(1-'1.Inputs'!$D$42)*$D334*(1+$G334)^(7-1))-('1.Inputs'!$D$37*12*IF(7=1,'1.Inputs'!$D$38,IF(7=2,'1.Inputs'!$D$39,$E334)))*'1.Inputs'!$D$43*(1+$G334)^(7-1)-'1.Inputs'!$D$44*(1+$G334)^(7-1)-('1.Inputs'!$D$20/'1.Inputs'!$D$27+'1.Inputs'!$D$23/'1.Inputs'!$D$28))-MAX(0,((('1.Inputs'!$D$37*12*IF(7=1,'1.Inputs'!$D$38,IF(7=2,'1.Inputs'!$D$39,$E334)))*$F334*(('1.Inputs'!$D$40)+(1-'1.Inputs'!$D$40)*(1+'1.Inputs'!$D$41))*(1+$G334)^(7-1))-(('1.Inputs'!$D$37*12*IF(7=1,'1.Inputs'!$D$38,IF(7=2,'1.Inputs'!$D$39,$E334)))/(1-'1.Inputs'!$D$42)*$D334*(1+$G334)^(7-1))-('1.Inputs'!$D$37*12*IF(7=1,'1.Inputs'!$D$38,IF(7=2,'1.Inputs'!$D$39,$E334)))*'1.Inputs'!$D$43*(1+$G334)^(7-1)-'1.Inputs'!$D$44*(1+$G334)^(7-1)-('1.Inputs'!$D$20/'1.Inputs'!$D$27+'1.Inputs'!$D$23/'1.Inputs'!$D$28)))*'1.Inputs'!$D$53+('1.Inputs'!$D$20/'1.Inputs'!$D$27+'1.Inputs'!$D$23/'1.Inputs'!$D$28)-(N334-M334)</f>
        <v>1131200259.6916342</v>
      </c>
      <c r="Z334" s="36">
        <f ca="1">((('1.Inputs'!$D$37*12*IF(8=1,'1.Inputs'!$D$38,IF(8=2,'1.Inputs'!$D$39,$E334)))*$F334*(('1.Inputs'!$D$40)+(1-'1.Inputs'!$D$40)*(1+'1.Inputs'!$D$41))*(1+$G334)^(8-1))-(('1.Inputs'!$D$37*12*IF(8=1,'1.Inputs'!$D$38,IF(8=2,'1.Inputs'!$D$39,$E334)))/(1-'1.Inputs'!$D$42)*$D334*(1+$G334)^(8-1))-('1.Inputs'!$D$37*12*IF(8=1,'1.Inputs'!$D$38,IF(8=2,'1.Inputs'!$D$39,$E334)))*'1.Inputs'!$D$43*(1+$G334)^(8-1)-'1.Inputs'!$D$44*(1+$G334)^(8-1)-('1.Inputs'!$D$20/'1.Inputs'!$D$27+'1.Inputs'!$D$23/'1.Inputs'!$D$28))-MAX(0,((('1.Inputs'!$D$37*12*IF(8=1,'1.Inputs'!$D$38,IF(8=2,'1.Inputs'!$D$39,$E334)))*$F334*(('1.Inputs'!$D$40)+(1-'1.Inputs'!$D$40)*(1+'1.Inputs'!$D$41))*(1+$G334)^(8-1))-(('1.Inputs'!$D$37*12*IF(8=1,'1.Inputs'!$D$38,IF(8=2,'1.Inputs'!$D$39,$E334)))/(1-'1.Inputs'!$D$42)*$D334*(1+$G334)^(8-1))-('1.Inputs'!$D$37*12*IF(8=1,'1.Inputs'!$D$38,IF(8=2,'1.Inputs'!$D$39,$E334)))*'1.Inputs'!$D$43*(1+$G334)^(8-1)-'1.Inputs'!$D$44*(1+$G334)^(8-1)-('1.Inputs'!$D$20/'1.Inputs'!$D$27+'1.Inputs'!$D$23/'1.Inputs'!$D$28)))*'1.Inputs'!$D$53+('1.Inputs'!$D$20/'1.Inputs'!$D$27+'1.Inputs'!$D$23/'1.Inputs'!$D$28)-(O334-N334)</f>
        <v>1185558777.2167356</v>
      </c>
      <c r="AA334" s="36">
        <f ca="1">((('1.Inputs'!$D$37*12*IF(9=1,'1.Inputs'!$D$38,IF(9=2,'1.Inputs'!$D$39,$E334)))*$F334*(('1.Inputs'!$D$40)+(1-'1.Inputs'!$D$40)*(1+'1.Inputs'!$D$41))*(1+$G334)^(9-1))-(('1.Inputs'!$D$37*12*IF(9=1,'1.Inputs'!$D$38,IF(9=2,'1.Inputs'!$D$39,$E334)))/(1-'1.Inputs'!$D$42)*$D334*(1+$G334)^(9-1))-('1.Inputs'!$D$37*12*IF(9=1,'1.Inputs'!$D$38,IF(9=2,'1.Inputs'!$D$39,$E334)))*'1.Inputs'!$D$43*(1+$G334)^(9-1)-'1.Inputs'!$D$44*(1+$G334)^(9-1)-('1.Inputs'!$D$20/'1.Inputs'!$D$27+'1.Inputs'!$D$23/'1.Inputs'!$D$28))-MAX(0,((('1.Inputs'!$D$37*12*IF(9=1,'1.Inputs'!$D$38,IF(9=2,'1.Inputs'!$D$39,$E334)))*$F334*(('1.Inputs'!$D$40)+(1-'1.Inputs'!$D$40)*(1+'1.Inputs'!$D$41))*(1+$G334)^(9-1))-(('1.Inputs'!$D$37*12*IF(9=1,'1.Inputs'!$D$38,IF(9=2,'1.Inputs'!$D$39,$E334)))/(1-'1.Inputs'!$D$42)*$D334*(1+$G334)^(9-1))-('1.Inputs'!$D$37*12*IF(9=1,'1.Inputs'!$D$38,IF(9=2,'1.Inputs'!$D$39,$E334)))*'1.Inputs'!$D$43*(1+$G334)^(9-1)-'1.Inputs'!$D$44*(1+$G334)^(9-1)-('1.Inputs'!$D$20/'1.Inputs'!$D$27+'1.Inputs'!$D$23/'1.Inputs'!$D$28)))*'1.Inputs'!$D$53+('1.Inputs'!$D$20/'1.Inputs'!$D$27+'1.Inputs'!$D$23/'1.Inputs'!$D$28)-(P334-O334)</f>
        <v>1242643294.7599249</v>
      </c>
      <c r="AB334" s="36">
        <f ca="1">((('1.Inputs'!$D$37*12*IF(10=1,'1.Inputs'!$D$38,IF(10=2,'1.Inputs'!$D$39,$E334)))*$F334*(('1.Inputs'!$D$40)+(1-'1.Inputs'!$D$40)*(1+'1.Inputs'!$D$41))*(1+$G334)^(10-1))-(('1.Inputs'!$D$37*12*IF(10=1,'1.Inputs'!$D$38,IF(10=2,'1.Inputs'!$D$39,$E334)))/(1-'1.Inputs'!$D$42)*$D334*(1+$G334)^(10-1))-('1.Inputs'!$D$37*12*IF(10=1,'1.Inputs'!$D$38,IF(10=2,'1.Inputs'!$D$39,$E334)))*'1.Inputs'!$D$43*(1+$G334)^(10-1)-'1.Inputs'!$D$44*(1+$G334)^(10-1)-('1.Inputs'!$D$20/'1.Inputs'!$D$27+'1.Inputs'!$D$23/'1.Inputs'!$D$28))-MAX(0,((('1.Inputs'!$D$37*12*IF(10=1,'1.Inputs'!$D$38,IF(10=2,'1.Inputs'!$D$39,$E334)))*$F334*(('1.Inputs'!$D$40)+(1-'1.Inputs'!$D$40)*(1+'1.Inputs'!$D$41))*(1+$G334)^(10-1))-(('1.Inputs'!$D$37*12*IF(10=1,'1.Inputs'!$D$38,IF(10=2,'1.Inputs'!$D$39,$E334)))/(1-'1.Inputs'!$D$42)*$D334*(1+$G334)^(10-1))-('1.Inputs'!$D$37*12*IF(10=1,'1.Inputs'!$D$38,IF(10=2,'1.Inputs'!$D$39,$E334)))*'1.Inputs'!$D$43*(1+$G334)^(10-1)-'1.Inputs'!$D$44*(1+$G334)^(10-1)-('1.Inputs'!$D$20/'1.Inputs'!$D$27+'1.Inputs'!$D$23/'1.Inputs'!$D$28)))*'1.Inputs'!$D$53+('1.Inputs'!$D$20/'1.Inputs'!$D$27+'1.Inputs'!$D$23/'1.Inputs'!$D$28)-(Q334-P334)+(('1.Inputs'!$D$20+'1.Inputs'!$D$23-('1.Inputs'!$D$20/'1.Inputs'!$D$27+'1.Inputs'!$D$23/'1.Inputs'!$D$28)*'1.Inputs'!$D$10)*'1.Inputs'!$D$60+'1.Inputs'!$D$19*'1.Inputs'!$D$59+Q334)</f>
        <v>3993377456.6877441</v>
      </c>
      <c r="AC334" s="36">
        <f ca="1">S334-AC$13-AC$14+MIN(AC$13,MAX(0,((('1.Inputs'!$D$37*12*IF(1=1,'1.Inputs'!$D$38,IF(1=2,'1.Inputs'!$D$39,$E334)))*$F334*(('1.Inputs'!$D$40)+(1-'1.Inputs'!$D$40)*(1+'1.Inputs'!$D$41))*(1+$G334)^(1-1))-(('1.Inputs'!$D$37*12*IF(1=1,'1.Inputs'!$D$38,IF(1=2,'1.Inputs'!$D$39,$E334)))/(1-'1.Inputs'!$D$42)*$D334*(1+$G334)^(1-1))-('1.Inputs'!$D$37*12*IF(1=1,'1.Inputs'!$D$38,IF(1=2,'1.Inputs'!$D$39,$E334)))*'1.Inputs'!$D$43*(1+$G334)^(1-1)-'1.Inputs'!$D$44*(1+$G334)^(1-1)-('1.Inputs'!$D$20/'1.Inputs'!$D$27+'1.Inputs'!$D$23/'1.Inputs'!$D$28))))*'1.Inputs'!$D$53</f>
        <v>-527122425.32591629</v>
      </c>
      <c r="AD334" s="36">
        <f ca="1">T334-AD$13-AD$14+MIN(AD$13,MAX(0,((('1.Inputs'!$D$37*12*IF(2=1,'1.Inputs'!$D$38,IF(2=2,'1.Inputs'!$D$39,$E334)))*$F334*(('1.Inputs'!$D$40)+(1-'1.Inputs'!$D$40)*(1+'1.Inputs'!$D$41))*(1+$G334)^(2-1))-(('1.Inputs'!$D$37*12*IF(2=1,'1.Inputs'!$D$38,IF(2=2,'1.Inputs'!$D$39,$E334)))/(1-'1.Inputs'!$D$42)*$D334*(1+$G334)^(2-1))-('1.Inputs'!$D$37*12*IF(2=1,'1.Inputs'!$D$38,IF(2=2,'1.Inputs'!$D$39,$E334)))*'1.Inputs'!$D$43*(1+$G334)^(2-1)-'1.Inputs'!$D$44*(1+$G334)^(2-1)-('1.Inputs'!$D$20/'1.Inputs'!$D$27+'1.Inputs'!$D$23/'1.Inputs'!$D$28))))*'1.Inputs'!$D$53</f>
        <v>284368964.31941366</v>
      </c>
      <c r="AE334" s="36">
        <f ca="1">U334-AE$13-AE$14+MIN(AE$13,MAX(0,((('1.Inputs'!$D$37*12*IF(3=1,'1.Inputs'!$D$38,IF(3=2,'1.Inputs'!$D$39,$E334)))*$F334*(('1.Inputs'!$D$40)+(1-'1.Inputs'!$D$40)*(1+'1.Inputs'!$D$41))*(1+$G334)^(3-1))-(('1.Inputs'!$D$37*12*IF(3=1,'1.Inputs'!$D$38,IF(3=2,'1.Inputs'!$D$39,$E334)))/(1-'1.Inputs'!$D$42)*$D334*(1+$G334)^(3-1))-('1.Inputs'!$D$37*12*IF(3=1,'1.Inputs'!$D$38,IF(3=2,'1.Inputs'!$D$39,$E334)))*'1.Inputs'!$D$43*(1+$G334)^(3-1)-'1.Inputs'!$D$44*(1+$G334)^(3-1)-('1.Inputs'!$D$20/'1.Inputs'!$D$27+'1.Inputs'!$D$23/'1.Inputs'!$D$28))))*'1.Inputs'!$D$53</f>
        <v>413176988.18349075</v>
      </c>
      <c r="AF334" s="36">
        <f ca="1">V334-AF$13-AF$14+MIN(AF$13,MAX(0,((('1.Inputs'!$D$37*12*IF(4=1,'1.Inputs'!$D$38,IF(4=2,'1.Inputs'!$D$39,$E334)))*$F334*(('1.Inputs'!$D$40)+(1-'1.Inputs'!$D$40)*(1+'1.Inputs'!$D$41))*(1+$G334)^(4-1))-(('1.Inputs'!$D$37*12*IF(4=1,'1.Inputs'!$D$38,IF(4=2,'1.Inputs'!$D$39,$E334)))/(1-'1.Inputs'!$D$42)*$D334*(1+$G334)^(4-1))-('1.Inputs'!$D$37*12*IF(4=1,'1.Inputs'!$D$38,IF(4=2,'1.Inputs'!$D$39,$E334)))*'1.Inputs'!$D$43*(1+$G334)^(4-1)-'1.Inputs'!$D$44*(1+$G334)^(4-1)-('1.Inputs'!$D$20/'1.Inputs'!$D$27+'1.Inputs'!$D$23/'1.Inputs'!$D$28))))*'1.Inputs'!$D$53</f>
        <v>660457725.15854073</v>
      </c>
      <c r="AG334" s="36">
        <f ca="1">W334-AG$13-AG$14+MIN(AG$13,MAX(0,((('1.Inputs'!$D$37*12*IF(5=1,'1.Inputs'!$D$38,IF(5=2,'1.Inputs'!$D$39,$E334)))*$F334*(('1.Inputs'!$D$40)+(1-'1.Inputs'!$D$40)*(1+'1.Inputs'!$D$41))*(1+$G334)^(5-1))-(('1.Inputs'!$D$37*12*IF(5=1,'1.Inputs'!$D$38,IF(5=2,'1.Inputs'!$D$39,$E334)))/(1-'1.Inputs'!$D$42)*$D334*(1+$G334)^(5-1))-('1.Inputs'!$D$37*12*IF(5=1,'1.Inputs'!$D$38,IF(5=2,'1.Inputs'!$D$39,$E334)))*'1.Inputs'!$D$43*(1+$G334)^(5-1)-'1.Inputs'!$D$44*(1+$G334)^(5-1)-('1.Inputs'!$D$20/'1.Inputs'!$D$27+'1.Inputs'!$D$23/'1.Inputs'!$D$28))))*'1.Inputs'!$D$53</f>
        <v>726582734.18448377</v>
      </c>
      <c r="AH334" s="36">
        <f ca="1">X334-AH$13-AH$14+MIN(AH$13,MAX(0,((('1.Inputs'!$D$37*12*IF(6=1,'1.Inputs'!$D$38,IF(6=2,'1.Inputs'!$D$39,$E334)))*$F334*(('1.Inputs'!$D$40)+(1-'1.Inputs'!$D$40)*(1+'1.Inputs'!$D$41))*(1+$G334)^(6-1))-(('1.Inputs'!$D$37*12*IF(6=1,'1.Inputs'!$D$38,IF(6=2,'1.Inputs'!$D$39,$E334)))/(1-'1.Inputs'!$D$42)*$D334*(1+$G334)^(6-1))-('1.Inputs'!$D$37*12*IF(6=1,'1.Inputs'!$D$38,IF(6=2,'1.Inputs'!$D$39,$E334)))*'1.Inputs'!$D$43*(1+$G334)^(6-1)-'1.Inputs'!$D$44*(1+$G334)^(6-1)-('1.Inputs'!$D$20/'1.Inputs'!$D$27+'1.Inputs'!$D$23/'1.Inputs'!$D$28))))*'1.Inputs'!$D$53</f>
        <v>795061565.44987059</v>
      </c>
      <c r="AI334" s="36">
        <f ca="1">Y334-AI$13-AI$14+MIN(AI$13,MAX(0,((('1.Inputs'!$D$37*12*IF(7=1,'1.Inputs'!$D$38,IF(7=2,'1.Inputs'!$D$39,$E334)))*$F334*(('1.Inputs'!$D$40)+(1-'1.Inputs'!$D$40)*(1+'1.Inputs'!$D$41))*(1+$G334)^(7-1))-(('1.Inputs'!$D$37*12*IF(7=1,'1.Inputs'!$D$38,IF(7=2,'1.Inputs'!$D$39,$E334)))/(1-'1.Inputs'!$D$42)*$D334*(1+$G334)^(7-1))-('1.Inputs'!$D$37*12*IF(7=1,'1.Inputs'!$D$38,IF(7=2,'1.Inputs'!$D$39,$E334)))*'1.Inputs'!$D$43*(1+$G334)^(7-1)-'1.Inputs'!$D$44*(1+$G334)^(7-1)-('1.Inputs'!$D$20/'1.Inputs'!$D$27+'1.Inputs'!$D$23/'1.Inputs'!$D$28))))*'1.Inputs'!$D$53</f>
        <v>866012259.69163418</v>
      </c>
      <c r="AJ334" s="36">
        <f ca="1">Z334-AJ$13-AJ$14+MIN(AJ$13,MAX(0,((('1.Inputs'!$D$37*12*IF(8=1,'1.Inputs'!$D$38,IF(8=2,'1.Inputs'!$D$39,$E334)))*$F334*(('1.Inputs'!$D$40)+(1-'1.Inputs'!$D$40)*(1+'1.Inputs'!$D$41))*(1+$G334)^(8-1))-(('1.Inputs'!$D$37*12*IF(8=1,'1.Inputs'!$D$38,IF(8=2,'1.Inputs'!$D$39,$E334)))/(1-'1.Inputs'!$D$42)*$D334*(1+$G334)^(8-1))-('1.Inputs'!$D$37*12*IF(8=1,'1.Inputs'!$D$38,IF(8=2,'1.Inputs'!$D$39,$E334)))*'1.Inputs'!$D$43*(1+$G334)^(8-1)-'1.Inputs'!$D$44*(1+$G334)^(8-1)-('1.Inputs'!$D$20/'1.Inputs'!$D$27+'1.Inputs'!$D$23/'1.Inputs'!$D$28))))*'1.Inputs'!$D$53</f>
        <v>1185558777.2167356</v>
      </c>
      <c r="AK334" s="36">
        <f ca="1">AA334-AK$13-AK$14+MIN(AK$13,MAX(0,((('1.Inputs'!$D$37*12*IF(9=1,'1.Inputs'!$D$38,IF(9=2,'1.Inputs'!$D$39,$E334)))*$F334*(('1.Inputs'!$D$40)+(1-'1.Inputs'!$D$40)*(1+'1.Inputs'!$D$41))*(1+$G334)^(9-1))-(('1.Inputs'!$D$37*12*IF(9=1,'1.Inputs'!$D$38,IF(9=2,'1.Inputs'!$D$39,$E334)))/(1-'1.Inputs'!$D$42)*$D334*(1+$G334)^(9-1))-('1.Inputs'!$D$37*12*IF(9=1,'1.Inputs'!$D$38,IF(9=2,'1.Inputs'!$D$39,$E334)))*'1.Inputs'!$D$43*(1+$G334)^(9-1)-'1.Inputs'!$D$44*(1+$G334)^(9-1)-('1.Inputs'!$D$20/'1.Inputs'!$D$27+'1.Inputs'!$D$23/'1.Inputs'!$D$28))))*'1.Inputs'!$D$53</f>
        <v>1242643294.7599249</v>
      </c>
      <c r="AL334" s="36">
        <f ca="1">AB334-AL$13-AL$14+MIN(AL$13,MAX(0,((('1.Inputs'!$D$37*12*IF(10=1,'1.Inputs'!$D$38,IF(10=2,'1.Inputs'!$D$39,$E334)))*$F334*(('1.Inputs'!$D$40)+(1-'1.Inputs'!$D$40)*(1+'1.Inputs'!$D$41))*(1+$G334)^(10-1))-(('1.Inputs'!$D$37*12*IF(10=1,'1.Inputs'!$D$38,IF(10=2,'1.Inputs'!$D$39,$E334)))/(1-'1.Inputs'!$D$42)*$D334*(1+$G334)^(10-1))-('1.Inputs'!$D$37*12*IF(10=1,'1.Inputs'!$D$38,IF(10=2,'1.Inputs'!$D$39,$E334)))*'1.Inputs'!$D$43*(1+$G334)^(10-1)-'1.Inputs'!$D$44*(1+$G334)^(10-1)-('1.Inputs'!$D$20/'1.Inputs'!$D$27+'1.Inputs'!$D$23/'1.Inputs'!$D$28))))*'1.Inputs'!$D$53+'1.Inputs'!$D$35</f>
        <v>4793377456.6877441</v>
      </c>
      <c r="AM334" s="48">
        <f ca="1">R334+NPV('1.Inputs'!$D$55,S334:AB334)</f>
        <v>2923830062.8198328</v>
      </c>
      <c r="AN334" s="48">
        <f ca="1">-('1.Inputs'!$D$24*(1-'1.Inputs'!$D$31)+'1.Inputs'!$D$35)+NPV('1.Inputs'!$D$54,AC334:AL334)</f>
        <v>1125028740.4241009</v>
      </c>
      <c r="AO334" s="36">
        <f t="shared" ca="1" si="37"/>
        <v>-2.9212901444845278</v>
      </c>
      <c r="AP334" s="36">
        <f t="shared" ca="1" si="38"/>
        <v>1.9184882829865111</v>
      </c>
      <c r="AQ334" s="36">
        <f ca="1">'1.Inputs'!$D$35+MIN(SUM($AC334:AC334),SUM($AC334:AD334),SUM($AC334:AE334),SUM($AC334:AF334),SUM($AC334:AG334),SUM($AC334:AH334),SUM($AC334:AI334),SUM($AC334:AJ334),SUM($AC334:AK334),SUM($AC334:AL334))</f>
        <v>272877574.67408371</v>
      </c>
      <c r="AR334" s="36">
        <f ca="1">IF(AP334&lt;'1.Inputs'!$D$57,1,0)</f>
        <v>0</v>
      </c>
      <c r="AS334" s="36">
        <f t="shared" ca="1" si="39"/>
        <v>0</v>
      </c>
    </row>
    <row r="335" spans="2:45" ht="15" customHeight="1" x14ac:dyDescent="0.25">
      <c r="B335" s="36">
        <v>320</v>
      </c>
      <c r="C335" s="36">
        <f t="shared" ca="1" si="32"/>
        <v>0.73693128004466513</v>
      </c>
      <c r="D335" s="36">
        <f t="shared" ca="1" si="33"/>
        <v>20136.728316733832</v>
      </c>
      <c r="E335" s="47">
        <f t="shared" ca="1" si="34"/>
        <v>0.85635050442217031</v>
      </c>
      <c r="F335" s="36">
        <f t="shared" ca="1" si="35"/>
        <v>32633.099280942733</v>
      </c>
      <c r="G335" s="36">
        <f t="shared" ca="1" si="36"/>
        <v>5.9276027439165047E-2</v>
      </c>
      <c r="H335" s="36">
        <f ca="1">((('1.Inputs'!$D$37*12*IF(1=1,'1.Inputs'!$D$38,IF(1=2,'1.Inputs'!$D$39,$E335)))*$F335*(('1.Inputs'!$D$40)+(1-'1.Inputs'!$D$40)*(1+'1.Inputs'!$D$41))*(1+$G335)^(1-1))*'1.Inputs'!$D$47+(('1.Inputs'!$D$37*12*IF(1=1,'1.Inputs'!$D$38,IF(1=2,'1.Inputs'!$D$39,$E335)))/(1-'1.Inputs'!$D$42)*$D335*(1+$G335)^(1-1))*('1.Inputs'!$D$48-'1.Inputs'!$D$49))/'1.Inputs'!$D$51</f>
        <v>863556282.43797231</v>
      </c>
      <c r="I335" s="36">
        <f ca="1">((('1.Inputs'!$D$37*12*IF(2=1,'1.Inputs'!$D$38,IF(2=2,'1.Inputs'!$D$39,$E335)))*$F335*(('1.Inputs'!$D$40)+(1-'1.Inputs'!$D$40)*(1+'1.Inputs'!$D$41))*(1+$G335)^(2-1))*'1.Inputs'!$D$47+(('1.Inputs'!$D$37*12*IF(2=1,'1.Inputs'!$D$38,IF(2=2,'1.Inputs'!$D$39,$E335)))/(1-'1.Inputs'!$D$42)*$D335*(1+$G335)^(2-1))*('1.Inputs'!$D$48-'1.Inputs'!$D$49))/'1.Inputs'!$D$51</f>
        <v>1280642255.6634405</v>
      </c>
      <c r="J335" s="36">
        <f ca="1">((('1.Inputs'!$D$37*12*IF(3=1,'1.Inputs'!$D$38,IF(3=2,'1.Inputs'!$D$39,$E335)))*$F335*(('1.Inputs'!$D$40)+(1-'1.Inputs'!$D$40)*(1+'1.Inputs'!$D$41))*(1+$G335)^(3-1))*'1.Inputs'!$D$47+(('1.Inputs'!$D$37*12*IF(3=1,'1.Inputs'!$D$38,IF(3=2,'1.Inputs'!$D$39,$E335)))/(1-'1.Inputs'!$D$42)*$D335*(1+$G335)^(3-1))*('1.Inputs'!$D$48-'1.Inputs'!$D$49))/'1.Inputs'!$D$51</f>
        <v>1659550564.1063564</v>
      </c>
      <c r="K335" s="36">
        <f ca="1">((('1.Inputs'!$D$37*12*IF(4=1,'1.Inputs'!$D$38,IF(4=2,'1.Inputs'!$D$39,$E335)))*$F335*(('1.Inputs'!$D$40)+(1-'1.Inputs'!$D$40)*(1+'1.Inputs'!$D$41))*(1+$G335)^(4-1))*'1.Inputs'!$D$47+(('1.Inputs'!$D$37*12*IF(4=1,'1.Inputs'!$D$38,IF(4=2,'1.Inputs'!$D$39,$E335)))/(1-'1.Inputs'!$D$42)*$D335*(1+$G335)^(4-1))*('1.Inputs'!$D$48-'1.Inputs'!$D$49))/'1.Inputs'!$D$51</f>
        <v>1757922128.8810065</v>
      </c>
      <c r="L335" s="36">
        <f ca="1">((('1.Inputs'!$D$37*12*IF(5=1,'1.Inputs'!$D$38,IF(5=2,'1.Inputs'!$D$39,$E335)))*$F335*(('1.Inputs'!$D$40)+(1-'1.Inputs'!$D$40)*(1+'1.Inputs'!$D$41))*(1+$G335)^(5-1))*'1.Inputs'!$D$47+(('1.Inputs'!$D$37*12*IF(5=1,'1.Inputs'!$D$38,IF(5=2,'1.Inputs'!$D$39,$E335)))/(1-'1.Inputs'!$D$42)*$D335*(1+$G335)^(5-1))*('1.Inputs'!$D$48-'1.Inputs'!$D$49))/'1.Inputs'!$D$51</f>
        <v>1862124769.2284729</v>
      </c>
      <c r="M335" s="36">
        <f ca="1">((('1.Inputs'!$D$37*12*IF(6=1,'1.Inputs'!$D$38,IF(6=2,'1.Inputs'!$D$39,$E335)))*$F335*(('1.Inputs'!$D$40)+(1-'1.Inputs'!$D$40)*(1+'1.Inputs'!$D$41))*(1+$G335)^(6-1))*'1.Inputs'!$D$47+(('1.Inputs'!$D$37*12*IF(6=1,'1.Inputs'!$D$38,IF(6=2,'1.Inputs'!$D$39,$E335)))/(1-'1.Inputs'!$D$42)*$D335*(1+$G335)^(6-1))*('1.Inputs'!$D$48-'1.Inputs'!$D$49))/'1.Inputs'!$D$51</f>
        <v>1972504128.1444085</v>
      </c>
      <c r="N335" s="36">
        <f ca="1">((('1.Inputs'!$D$37*12*IF(7=1,'1.Inputs'!$D$38,IF(7=2,'1.Inputs'!$D$39,$E335)))*$F335*(('1.Inputs'!$D$40)+(1-'1.Inputs'!$D$40)*(1+'1.Inputs'!$D$41))*(1+$G335)^(7-1))*'1.Inputs'!$D$47+(('1.Inputs'!$D$37*12*IF(7=1,'1.Inputs'!$D$38,IF(7=2,'1.Inputs'!$D$39,$E335)))/(1-'1.Inputs'!$D$42)*$D335*(1+$G335)^(7-1))*('1.Inputs'!$D$48-'1.Inputs'!$D$49))/'1.Inputs'!$D$51</f>
        <v>2089426336.968163</v>
      </c>
      <c r="O335" s="36">
        <f ca="1">((('1.Inputs'!$D$37*12*IF(8=1,'1.Inputs'!$D$38,IF(8=2,'1.Inputs'!$D$39,$E335)))*$F335*(('1.Inputs'!$D$40)+(1-'1.Inputs'!$D$40)*(1+'1.Inputs'!$D$41))*(1+$G335)^(8-1))*'1.Inputs'!$D$47+(('1.Inputs'!$D$37*12*IF(8=1,'1.Inputs'!$D$38,IF(8=2,'1.Inputs'!$D$39,$E335)))/(1-'1.Inputs'!$D$42)*$D335*(1+$G335)^(8-1))*('1.Inputs'!$D$48-'1.Inputs'!$D$49))/'1.Inputs'!$D$51</f>
        <v>2213279229.8504024</v>
      </c>
      <c r="P335" s="36">
        <f ca="1">((('1.Inputs'!$D$37*12*IF(9=1,'1.Inputs'!$D$38,IF(9=2,'1.Inputs'!$D$39,$E335)))*$F335*(('1.Inputs'!$D$40)+(1-'1.Inputs'!$D$40)*(1+'1.Inputs'!$D$41))*(1+$G335)^(9-1))*'1.Inputs'!$D$47+(('1.Inputs'!$D$37*12*IF(9=1,'1.Inputs'!$D$38,IF(9=2,'1.Inputs'!$D$39,$E335)))/(1-'1.Inputs'!$D$42)*$D335*(1+$G335)^(9-1))*('1.Inputs'!$D$48-'1.Inputs'!$D$49))/'1.Inputs'!$D$51</f>
        <v>2344473630.2095485</v>
      </c>
      <c r="Q335" s="36">
        <f ca="1">((('1.Inputs'!$D$37*12*IF(10=1,'1.Inputs'!$D$38,IF(10=2,'1.Inputs'!$D$39,$E335)))*$F335*(('1.Inputs'!$D$40)+(1-'1.Inputs'!$D$40)*(1+'1.Inputs'!$D$41))*(1+$G335)^(10-1))*'1.Inputs'!$D$47+(('1.Inputs'!$D$37*12*IF(10=1,'1.Inputs'!$D$38,IF(10=2,'1.Inputs'!$D$39,$E335)))/(1-'1.Inputs'!$D$42)*$D335*(1+$G335)^(10-1))*('1.Inputs'!$D$48-'1.Inputs'!$D$49))/'1.Inputs'!$D$51</f>
        <v>2483444713.4442492</v>
      </c>
      <c r="R335" s="36">
        <f>-'1.Inputs'!$D$24</f>
        <v>-2050000000</v>
      </c>
      <c r="S335" s="36">
        <f ca="1">((('1.Inputs'!$D$37*12*IF(1=1,'1.Inputs'!$D$38,IF(1=2,'1.Inputs'!$D$39,$E335)))*$F335*(('1.Inputs'!$D$40)+(1-'1.Inputs'!$D$40)*(1+'1.Inputs'!$D$41))*(1+$G335)^(1-1))-(('1.Inputs'!$D$37*12*IF(1=1,'1.Inputs'!$D$38,IF(1=2,'1.Inputs'!$D$39,$E335)))/(1-'1.Inputs'!$D$42)*$D335*(1+$G335)^(1-1))-('1.Inputs'!$D$37*12*IF(1=1,'1.Inputs'!$D$38,IF(1=2,'1.Inputs'!$D$39,$E335)))*'1.Inputs'!$D$43*(1+$G335)^(1-1)-'1.Inputs'!$D$44*(1+$G335)^(1-1)-('1.Inputs'!$D$20/'1.Inputs'!$D$27+'1.Inputs'!$D$23/'1.Inputs'!$D$28))-MAX(0,((('1.Inputs'!$D$37*12*IF(1=1,'1.Inputs'!$D$38,IF(1=2,'1.Inputs'!$D$39,$E335)))*$F335*(('1.Inputs'!$D$40)+(1-'1.Inputs'!$D$40)*(1+'1.Inputs'!$D$41))*(1+$G335)^(1-1))-(('1.Inputs'!$D$37*12*IF(1=1,'1.Inputs'!$D$38,IF(1=2,'1.Inputs'!$D$39,$E335)))/(1-'1.Inputs'!$D$42)*$D335*(1+$G335)^(1-1))-('1.Inputs'!$D$37*12*IF(1=1,'1.Inputs'!$D$38,IF(1=2,'1.Inputs'!$D$39,$E335)))*'1.Inputs'!$D$43*(1+$G335)^(1-1)-'1.Inputs'!$D$44*(1+$G335)^(1-1)-('1.Inputs'!$D$20/'1.Inputs'!$D$27+'1.Inputs'!$D$23/'1.Inputs'!$D$28)))*'1.Inputs'!$D$53+('1.Inputs'!$D$20/'1.Inputs'!$D$27+'1.Inputs'!$D$23/'1.Inputs'!$D$28)-H335</f>
        <v>-521342891.76103717</v>
      </c>
      <c r="T335" s="36">
        <f ca="1">((('1.Inputs'!$D$37*12*IF(2=1,'1.Inputs'!$D$38,IF(2=2,'1.Inputs'!$D$39,$E335)))*$F335*(('1.Inputs'!$D$40)+(1-'1.Inputs'!$D$40)*(1+'1.Inputs'!$D$41))*(1+$G335)^(2-1))-(('1.Inputs'!$D$37*12*IF(2=1,'1.Inputs'!$D$38,IF(2=2,'1.Inputs'!$D$39,$E335)))/(1-'1.Inputs'!$D$42)*$D335*(1+$G335)^(2-1))-('1.Inputs'!$D$37*12*IF(2=1,'1.Inputs'!$D$38,IF(2=2,'1.Inputs'!$D$39,$E335)))*'1.Inputs'!$D$43*(1+$G335)^(2-1)-'1.Inputs'!$D$44*(1+$G335)^(2-1)-('1.Inputs'!$D$20/'1.Inputs'!$D$27+'1.Inputs'!$D$23/'1.Inputs'!$D$28))-MAX(0,((('1.Inputs'!$D$37*12*IF(2=1,'1.Inputs'!$D$38,IF(2=2,'1.Inputs'!$D$39,$E335)))*$F335*(('1.Inputs'!$D$40)+(1-'1.Inputs'!$D$40)*(1+'1.Inputs'!$D$41))*(1+$G335)^(2-1))-(('1.Inputs'!$D$37*12*IF(2=1,'1.Inputs'!$D$38,IF(2=2,'1.Inputs'!$D$39,$E335)))/(1-'1.Inputs'!$D$42)*$D335*(1+$G335)^(2-1))-('1.Inputs'!$D$37*12*IF(2=1,'1.Inputs'!$D$38,IF(2=2,'1.Inputs'!$D$39,$E335)))*'1.Inputs'!$D$43*(1+$G335)^(2-1)-'1.Inputs'!$D$44*(1+$G335)^(2-1)-('1.Inputs'!$D$20/'1.Inputs'!$D$27+'1.Inputs'!$D$23/'1.Inputs'!$D$28)))*'1.Inputs'!$D$53+('1.Inputs'!$D$20/'1.Inputs'!$D$27+'1.Inputs'!$D$23/'1.Inputs'!$D$28)-(I335-H335)</f>
        <v>315461325.39804697</v>
      </c>
      <c r="U335" s="36">
        <f ca="1">((('1.Inputs'!$D$37*12*IF(3=1,'1.Inputs'!$D$38,IF(3=2,'1.Inputs'!$D$39,$E335)))*$F335*(('1.Inputs'!$D$40)+(1-'1.Inputs'!$D$40)*(1+'1.Inputs'!$D$41))*(1+$G335)^(3-1))-(('1.Inputs'!$D$37*12*IF(3=1,'1.Inputs'!$D$38,IF(3=2,'1.Inputs'!$D$39,$E335)))/(1-'1.Inputs'!$D$42)*$D335*(1+$G335)^(3-1))-('1.Inputs'!$D$37*12*IF(3=1,'1.Inputs'!$D$38,IF(3=2,'1.Inputs'!$D$39,$E335)))*'1.Inputs'!$D$43*(1+$G335)^(3-1)-'1.Inputs'!$D$44*(1+$G335)^(3-1)-('1.Inputs'!$D$20/'1.Inputs'!$D$27+'1.Inputs'!$D$23/'1.Inputs'!$D$28))-MAX(0,((('1.Inputs'!$D$37*12*IF(3=1,'1.Inputs'!$D$38,IF(3=2,'1.Inputs'!$D$39,$E335)))*$F335*(('1.Inputs'!$D$40)+(1-'1.Inputs'!$D$40)*(1+'1.Inputs'!$D$41))*(1+$G335)^(3-1))-(('1.Inputs'!$D$37*12*IF(3=1,'1.Inputs'!$D$38,IF(3=2,'1.Inputs'!$D$39,$E335)))/(1-'1.Inputs'!$D$42)*$D335*(1+$G335)^(3-1))-('1.Inputs'!$D$37*12*IF(3=1,'1.Inputs'!$D$38,IF(3=2,'1.Inputs'!$D$39,$E335)))*'1.Inputs'!$D$43*(1+$G335)^(3-1)-'1.Inputs'!$D$44*(1+$G335)^(3-1)-('1.Inputs'!$D$20/'1.Inputs'!$D$27+'1.Inputs'!$D$23/'1.Inputs'!$D$28)))*'1.Inputs'!$D$53+('1.Inputs'!$D$20/'1.Inputs'!$D$27+'1.Inputs'!$D$23/'1.Inputs'!$D$28)-(J335-I335)</f>
        <v>703014394.35416651</v>
      </c>
      <c r="V335" s="36">
        <f ca="1">((('1.Inputs'!$D$37*12*IF(4=1,'1.Inputs'!$D$38,IF(4=2,'1.Inputs'!$D$39,$E335)))*$F335*(('1.Inputs'!$D$40)+(1-'1.Inputs'!$D$40)*(1+'1.Inputs'!$D$41))*(1+$G335)^(4-1))-(('1.Inputs'!$D$37*12*IF(4=1,'1.Inputs'!$D$38,IF(4=2,'1.Inputs'!$D$39,$E335)))/(1-'1.Inputs'!$D$42)*$D335*(1+$G335)^(4-1))-('1.Inputs'!$D$37*12*IF(4=1,'1.Inputs'!$D$38,IF(4=2,'1.Inputs'!$D$39,$E335)))*'1.Inputs'!$D$43*(1+$G335)^(4-1)-'1.Inputs'!$D$44*(1+$G335)^(4-1)-('1.Inputs'!$D$20/'1.Inputs'!$D$27+'1.Inputs'!$D$23/'1.Inputs'!$D$28))-MAX(0,((('1.Inputs'!$D$37*12*IF(4=1,'1.Inputs'!$D$38,IF(4=2,'1.Inputs'!$D$39,$E335)))*$F335*(('1.Inputs'!$D$40)+(1-'1.Inputs'!$D$40)*(1+'1.Inputs'!$D$41))*(1+$G335)^(4-1))-(('1.Inputs'!$D$37*12*IF(4=1,'1.Inputs'!$D$38,IF(4=2,'1.Inputs'!$D$39,$E335)))/(1-'1.Inputs'!$D$42)*$D335*(1+$G335)^(4-1))-('1.Inputs'!$D$37*12*IF(4=1,'1.Inputs'!$D$38,IF(4=2,'1.Inputs'!$D$39,$E335)))*'1.Inputs'!$D$43*(1+$G335)^(4-1)-'1.Inputs'!$D$44*(1+$G335)^(4-1)-('1.Inputs'!$D$20/'1.Inputs'!$D$27+'1.Inputs'!$D$23/'1.Inputs'!$D$28)))*'1.Inputs'!$D$53+('1.Inputs'!$D$20/'1.Inputs'!$D$27+'1.Inputs'!$D$23/'1.Inputs'!$D$28)-(K335-J335)</f>
        <v>1044882425.543988</v>
      </c>
      <c r="W335" s="36">
        <f ca="1">((('1.Inputs'!$D$37*12*IF(5=1,'1.Inputs'!$D$38,IF(5=2,'1.Inputs'!$D$39,$E335)))*$F335*(('1.Inputs'!$D$40)+(1-'1.Inputs'!$D$40)*(1+'1.Inputs'!$D$41))*(1+$G335)^(5-1))-(('1.Inputs'!$D$37*12*IF(5=1,'1.Inputs'!$D$38,IF(5=2,'1.Inputs'!$D$39,$E335)))/(1-'1.Inputs'!$D$42)*$D335*(1+$G335)^(5-1))-('1.Inputs'!$D$37*12*IF(5=1,'1.Inputs'!$D$38,IF(5=2,'1.Inputs'!$D$39,$E335)))*'1.Inputs'!$D$43*(1+$G335)^(5-1)-'1.Inputs'!$D$44*(1+$G335)^(5-1)-('1.Inputs'!$D$20/'1.Inputs'!$D$27+'1.Inputs'!$D$23/'1.Inputs'!$D$28))-MAX(0,((('1.Inputs'!$D$37*12*IF(5=1,'1.Inputs'!$D$38,IF(5=2,'1.Inputs'!$D$39,$E335)))*$F335*(('1.Inputs'!$D$40)+(1-'1.Inputs'!$D$40)*(1+'1.Inputs'!$D$41))*(1+$G335)^(5-1))-(('1.Inputs'!$D$37*12*IF(5=1,'1.Inputs'!$D$38,IF(5=2,'1.Inputs'!$D$39,$E335)))/(1-'1.Inputs'!$D$42)*$D335*(1+$G335)^(5-1))-('1.Inputs'!$D$37*12*IF(5=1,'1.Inputs'!$D$38,IF(5=2,'1.Inputs'!$D$39,$E335)))*'1.Inputs'!$D$43*(1+$G335)^(5-1)-'1.Inputs'!$D$44*(1+$G335)^(5-1)-('1.Inputs'!$D$20/'1.Inputs'!$D$27+'1.Inputs'!$D$23/'1.Inputs'!$D$28)))*'1.Inputs'!$D$53+('1.Inputs'!$D$20/'1.Inputs'!$D$27+'1.Inputs'!$D$23/'1.Inputs'!$D$28)-(L335-K335)</f>
        <v>1104018112.5747333</v>
      </c>
      <c r="X335" s="36">
        <f ca="1">((('1.Inputs'!$D$37*12*IF(6=1,'1.Inputs'!$D$38,IF(6=2,'1.Inputs'!$D$39,$E335)))*$F335*(('1.Inputs'!$D$40)+(1-'1.Inputs'!$D$40)*(1+'1.Inputs'!$D$41))*(1+$G335)^(6-1))-(('1.Inputs'!$D$37*12*IF(6=1,'1.Inputs'!$D$38,IF(6=2,'1.Inputs'!$D$39,$E335)))/(1-'1.Inputs'!$D$42)*$D335*(1+$G335)^(6-1))-('1.Inputs'!$D$37*12*IF(6=1,'1.Inputs'!$D$38,IF(6=2,'1.Inputs'!$D$39,$E335)))*'1.Inputs'!$D$43*(1+$G335)^(6-1)-'1.Inputs'!$D$44*(1+$G335)^(6-1)-('1.Inputs'!$D$20/'1.Inputs'!$D$27+'1.Inputs'!$D$23/'1.Inputs'!$D$28))-MAX(0,((('1.Inputs'!$D$37*12*IF(6=1,'1.Inputs'!$D$38,IF(6=2,'1.Inputs'!$D$39,$E335)))*$F335*(('1.Inputs'!$D$40)+(1-'1.Inputs'!$D$40)*(1+'1.Inputs'!$D$41))*(1+$G335)^(6-1))-(('1.Inputs'!$D$37*12*IF(6=1,'1.Inputs'!$D$38,IF(6=2,'1.Inputs'!$D$39,$E335)))/(1-'1.Inputs'!$D$42)*$D335*(1+$G335)^(6-1))-('1.Inputs'!$D$37*12*IF(6=1,'1.Inputs'!$D$38,IF(6=2,'1.Inputs'!$D$39,$E335)))*'1.Inputs'!$D$43*(1+$G335)^(6-1)-'1.Inputs'!$D$44*(1+$G335)^(6-1)-('1.Inputs'!$D$20/'1.Inputs'!$D$27+'1.Inputs'!$D$23/'1.Inputs'!$D$28)))*'1.Inputs'!$D$53+('1.Inputs'!$D$20/'1.Inputs'!$D$27+'1.Inputs'!$D$23/'1.Inputs'!$D$28)-(M335-L335)</f>
        <v>1166659128.2125478</v>
      </c>
      <c r="Y335" s="36">
        <f ca="1">((('1.Inputs'!$D$37*12*IF(7=1,'1.Inputs'!$D$38,IF(7=2,'1.Inputs'!$D$39,$E335)))*$F335*(('1.Inputs'!$D$40)+(1-'1.Inputs'!$D$40)*(1+'1.Inputs'!$D$41))*(1+$G335)^(7-1))-(('1.Inputs'!$D$37*12*IF(7=1,'1.Inputs'!$D$38,IF(7=2,'1.Inputs'!$D$39,$E335)))/(1-'1.Inputs'!$D$42)*$D335*(1+$G335)^(7-1))-('1.Inputs'!$D$37*12*IF(7=1,'1.Inputs'!$D$38,IF(7=2,'1.Inputs'!$D$39,$E335)))*'1.Inputs'!$D$43*(1+$G335)^(7-1)-'1.Inputs'!$D$44*(1+$G335)^(7-1)-('1.Inputs'!$D$20/'1.Inputs'!$D$27+'1.Inputs'!$D$23/'1.Inputs'!$D$28))-MAX(0,((('1.Inputs'!$D$37*12*IF(7=1,'1.Inputs'!$D$38,IF(7=2,'1.Inputs'!$D$39,$E335)))*$F335*(('1.Inputs'!$D$40)+(1-'1.Inputs'!$D$40)*(1+'1.Inputs'!$D$41))*(1+$G335)^(7-1))-(('1.Inputs'!$D$37*12*IF(7=1,'1.Inputs'!$D$38,IF(7=2,'1.Inputs'!$D$39,$E335)))/(1-'1.Inputs'!$D$42)*$D335*(1+$G335)^(7-1))-('1.Inputs'!$D$37*12*IF(7=1,'1.Inputs'!$D$38,IF(7=2,'1.Inputs'!$D$39,$E335)))*'1.Inputs'!$D$43*(1+$G335)^(7-1)-'1.Inputs'!$D$44*(1+$G335)^(7-1)-('1.Inputs'!$D$20/'1.Inputs'!$D$27+'1.Inputs'!$D$23/'1.Inputs'!$D$28)))*'1.Inputs'!$D$53+('1.Inputs'!$D$20/'1.Inputs'!$D$27+'1.Inputs'!$D$23/'1.Inputs'!$D$28)-(N335-M335)</f>
        <v>1233013254.4121268</v>
      </c>
      <c r="Z335" s="36">
        <f ca="1">((('1.Inputs'!$D$37*12*IF(8=1,'1.Inputs'!$D$38,IF(8=2,'1.Inputs'!$D$39,$E335)))*$F335*(('1.Inputs'!$D$40)+(1-'1.Inputs'!$D$40)*(1+'1.Inputs'!$D$41))*(1+$G335)^(8-1))-(('1.Inputs'!$D$37*12*IF(8=1,'1.Inputs'!$D$38,IF(8=2,'1.Inputs'!$D$39,$E335)))/(1-'1.Inputs'!$D$42)*$D335*(1+$G335)^(8-1))-('1.Inputs'!$D$37*12*IF(8=1,'1.Inputs'!$D$38,IF(8=2,'1.Inputs'!$D$39,$E335)))*'1.Inputs'!$D$43*(1+$G335)^(8-1)-'1.Inputs'!$D$44*(1+$G335)^(8-1)-('1.Inputs'!$D$20/'1.Inputs'!$D$27+'1.Inputs'!$D$23/'1.Inputs'!$D$28))-MAX(0,((('1.Inputs'!$D$37*12*IF(8=1,'1.Inputs'!$D$38,IF(8=2,'1.Inputs'!$D$39,$E335)))*$F335*(('1.Inputs'!$D$40)+(1-'1.Inputs'!$D$40)*(1+'1.Inputs'!$D$41))*(1+$G335)^(8-1))-(('1.Inputs'!$D$37*12*IF(8=1,'1.Inputs'!$D$38,IF(8=2,'1.Inputs'!$D$39,$E335)))/(1-'1.Inputs'!$D$42)*$D335*(1+$G335)^(8-1))-('1.Inputs'!$D$37*12*IF(8=1,'1.Inputs'!$D$38,IF(8=2,'1.Inputs'!$D$39,$E335)))*'1.Inputs'!$D$43*(1+$G335)^(8-1)-'1.Inputs'!$D$44*(1+$G335)^(8-1)-('1.Inputs'!$D$20/'1.Inputs'!$D$27+'1.Inputs'!$D$23/'1.Inputs'!$D$28)))*'1.Inputs'!$D$53+('1.Inputs'!$D$20/'1.Inputs'!$D$27+'1.Inputs'!$D$23/'1.Inputs'!$D$28)-(O335-N335)</f>
        <v>1303300589.6170135</v>
      </c>
      <c r="AA335" s="36">
        <f ca="1">((('1.Inputs'!$D$37*12*IF(9=1,'1.Inputs'!$D$38,IF(9=2,'1.Inputs'!$D$39,$E335)))*$F335*(('1.Inputs'!$D$40)+(1-'1.Inputs'!$D$40)*(1+'1.Inputs'!$D$41))*(1+$G335)^(9-1))-(('1.Inputs'!$D$37*12*IF(9=1,'1.Inputs'!$D$38,IF(9=2,'1.Inputs'!$D$39,$E335)))/(1-'1.Inputs'!$D$42)*$D335*(1+$G335)^(9-1))-('1.Inputs'!$D$37*12*IF(9=1,'1.Inputs'!$D$38,IF(9=2,'1.Inputs'!$D$39,$E335)))*'1.Inputs'!$D$43*(1+$G335)^(9-1)-'1.Inputs'!$D$44*(1+$G335)^(9-1)-('1.Inputs'!$D$20/'1.Inputs'!$D$27+'1.Inputs'!$D$23/'1.Inputs'!$D$28))-MAX(0,((('1.Inputs'!$D$37*12*IF(9=1,'1.Inputs'!$D$38,IF(9=2,'1.Inputs'!$D$39,$E335)))*$F335*(('1.Inputs'!$D$40)+(1-'1.Inputs'!$D$40)*(1+'1.Inputs'!$D$41))*(1+$G335)^(9-1))-(('1.Inputs'!$D$37*12*IF(9=1,'1.Inputs'!$D$38,IF(9=2,'1.Inputs'!$D$39,$E335)))/(1-'1.Inputs'!$D$42)*$D335*(1+$G335)^(9-1))-('1.Inputs'!$D$37*12*IF(9=1,'1.Inputs'!$D$38,IF(9=2,'1.Inputs'!$D$39,$E335)))*'1.Inputs'!$D$43*(1+$G335)^(9-1)-'1.Inputs'!$D$44*(1+$G335)^(9-1)-('1.Inputs'!$D$20/'1.Inputs'!$D$27+'1.Inputs'!$D$23/'1.Inputs'!$D$28)))*'1.Inputs'!$D$53+('1.Inputs'!$D$20/'1.Inputs'!$D$27+'1.Inputs'!$D$23/'1.Inputs'!$D$28)-(P335-O335)</f>
        <v>1377754278.8321323</v>
      </c>
      <c r="AB335" s="36">
        <f ca="1">((('1.Inputs'!$D$37*12*IF(10=1,'1.Inputs'!$D$38,IF(10=2,'1.Inputs'!$D$39,$E335)))*$F335*(('1.Inputs'!$D$40)+(1-'1.Inputs'!$D$40)*(1+'1.Inputs'!$D$41))*(1+$G335)^(10-1))-(('1.Inputs'!$D$37*12*IF(10=1,'1.Inputs'!$D$38,IF(10=2,'1.Inputs'!$D$39,$E335)))/(1-'1.Inputs'!$D$42)*$D335*(1+$G335)^(10-1))-('1.Inputs'!$D$37*12*IF(10=1,'1.Inputs'!$D$38,IF(10=2,'1.Inputs'!$D$39,$E335)))*'1.Inputs'!$D$43*(1+$G335)^(10-1)-'1.Inputs'!$D$44*(1+$G335)^(10-1)-('1.Inputs'!$D$20/'1.Inputs'!$D$27+'1.Inputs'!$D$23/'1.Inputs'!$D$28))-MAX(0,((('1.Inputs'!$D$37*12*IF(10=1,'1.Inputs'!$D$38,IF(10=2,'1.Inputs'!$D$39,$E335)))*$F335*(('1.Inputs'!$D$40)+(1-'1.Inputs'!$D$40)*(1+'1.Inputs'!$D$41))*(1+$G335)^(10-1))-(('1.Inputs'!$D$37*12*IF(10=1,'1.Inputs'!$D$38,IF(10=2,'1.Inputs'!$D$39,$E335)))/(1-'1.Inputs'!$D$42)*$D335*(1+$G335)^(10-1))-('1.Inputs'!$D$37*12*IF(10=1,'1.Inputs'!$D$38,IF(10=2,'1.Inputs'!$D$39,$E335)))*'1.Inputs'!$D$43*(1+$G335)^(10-1)-'1.Inputs'!$D$44*(1+$G335)^(10-1)-('1.Inputs'!$D$20/'1.Inputs'!$D$27+'1.Inputs'!$D$23/'1.Inputs'!$D$28)))*'1.Inputs'!$D$53+('1.Inputs'!$D$20/'1.Inputs'!$D$27+'1.Inputs'!$D$23/'1.Inputs'!$D$28)-(Q335-P335)+(('1.Inputs'!$D$20+'1.Inputs'!$D$23-('1.Inputs'!$D$20/'1.Inputs'!$D$27+'1.Inputs'!$D$23/'1.Inputs'!$D$28)*'1.Inputs'!$D$10)*'1.Inputs'!$D$60+'1.Inputs'!$D$19*'1.Inputs'!$D$59+Q335)</f>
        <v>4640066000.4163609</v>
      </c>
      <c r="AC335" s="36">
        <f ca="1">S335-AC$13-AC$14+MIN(AC$13,MAX(0,((('1.Inputs'!$D$37*12*IF(1=1,'1.Inputs'!$D$38,IF(1=2,'1.Inputs'!$D$39,$E335)))*$F335*(('1.Inputs'!$D$40)+(1-'1.Inputs'!$D$40)*(1+'1.Inputs'!$D$41))*(1+$G335)^(1-1))-(('1.Inputs'!$D$37*12*IF(1=1,'1.Inputs'!$D$38,IF(1=2,'1.Inputs'!$D$39,$E335)))/(1-'1.Inputs'!$D$42)*$D335*(1+$G335)^(1-1))-('1.Inputs'!$D$37*12*IF(1=1,'1.Inputs'!$D$38,IF(1=2,'1.Inputs'!$D$39,$E335)))*'1.Inputs'!$D$43*(1+$G335)^(1-1)-'1.Inputs'!$D$44*(1+$G335)^(1-1)-('1.Inputs'!$D$20/'1.Inputs'!$D$27+'1.Inputs'!$D$23/'1.Inputs'!$D$28))))*'1.Inputs'!$D$53</f>
        <v>-617282891.76103711</v>
      </c>
      <c r="AD335" s="36">
        <f ca="1">T335-AD$13-AD$14+MIN(AD$13,MAX(0,((('1.Inputs'!$D$37*12*IF(2=1,'1.Inputs'!$D$38,IF(2=2,'1.Inputs'!$D$39,$E335)))*$F335*(('1.Inputs'!$D$40)+(1-'1.Inputs'!$D$40)*(1+'1.Inputs'!$D$41))*(1+$G335)^(2-1))-(('1.Inputs'!$D$37*12*IF(2=1,'1.Inputs'!$D$38,IF(2=2,'1.Inputs'!$D$39,$E335)))/(1-'1.Inputs'!$D$42)*$D335*(1+$G335)^(2-1))-('1.Inputs'!$D$37*12*IF(2=1,'1.Inputs'!$D$38,IF(2=2,'1.Inputs'!$D$39,$E335)))*'1.Inputs'!$D$43*(1+$G335)^(2-1)-'1.Inputs'!$D$44*(1+$G335)^(2-1)-('1.Inputs'!$D$20/'1.Inputs'!$D$27+'1.Inputs'!$D$23/'1.Inputs'!$D$28))))*'1.Inputs'!$D$53</f>
        <v>219521325.39804697</v>
      </c>
      <c r="AE335" s="36">
        <f ca="1">U335-AE$13-AE$14+MIN(AE$13,MAX(0,((('1.Inputs'!$D$37*12*IF(3=1,'1.Inputs'!$D$38,IF(3=2,'1.Inputs'!$D$39,$E335)))*$F335*(('1.Inputs'!$D$40)+(1-'1.Inputs'!$D$40)*(1+'1.Inputs'!$D$41))*(1+$G335)^(3-1))-(('1.Inputs'!$D$37*12*IF(3=1,'1.Inputs'!$D$38,IF(3=2,'1.Inputs'!$D$39,$E335)))/(1-'1.Inputs'!$D$42)*$D335*(1+$G335)^(3-1))-('1.Inputs'!$D$37*12*IF(3=1,'1.Inputs'!$D$38,IF(3=2,'1.Inputs'!$D$39,$E335)))*'1.Inputs'!$D$43*(1+$G335)^(3-1)-'1.Inputs'!$D$44*(1+$G335)^(3-1)-('1.Inputs'!$D$20/'1.Inputs'!$D$27+'1.Inputs'!$D$23/'1.Inputs'!$D$28))))*'1.Inputs'!$D$53</f>
        <v>361074394.35416651</v>
      </c>
      <c r="AF335" s="36">
        <f ca="1">V335-AF$13-AF$14+MIN(AF$13,MAX(0,((('1.Inputs'!$D$37*12*IF(4=1,'1.Inputs'!$D$38,IF(4=2,'1.Inputs'!$D$39,$E335)))*$F335*(('1.Inputs'!$D$40)+(1-'1.Inputs'!$D$40)*(1+'1.Inputs'!$D$41))*(1+$G335)^(4-1))-(('1.Inputs'!$D$37*12*IF(4=1,'1.Inputs'!$D$38,IF(4=2,'1.Inputs'!$D$39,$E335)))/(1-'1.Inputs'!$D$42)*$D335*(1+$G335)^(4-1))-('1.Inputs'!$D$37*12*IF(4=1,'1.Inputs'!$D$38,IF(4=2,'1.Inputs'!$D$39,$E335)))*'1.Inputs'!$D$43*(1+$G335)^(4-1)-'1.Inputs'!$D$44*(1+$G335)^(4-1)-('1.Inputs'!$D$20/'1.Inputs'!$D$27+'1.Inputs'!$D$23/'1.Inputs'!$D$28))))*'1.Inputs'!$D$53</f>
        <v>722130425.54398799</v>
      </c>
      <c r="AG335" s="36">
        <f ca="1">W335-AG$13-AG$14+MIN(AG$13,MAX(0,((('1.Inputs'!$D$37*12*IF(5=1,'1.Inputs'!$D$38,IF(5=2,'1.Inputs'!$D$39,$E335)))*$F335*(('1.Inputs'!$D$40)+(1-'1.Inputs'!$D$40)*(1+'1.Inputs'!$D$41))*(1+$G335)^(5-1))-(('1.Inputs'!$D$37*12*IF(5=1,'1.Inputs'!$D$38,IF(5=2,'1.Inputs'!$D$39,$E335)))/(1-'1.Inputs'!$D$42)*$D335*(1+$G335)^(5-1))-('1.Inputs'!$D$37*12*IF(5=1,'1.Inputs'!$D$38,IF(5=2,'1.Inputs'!$D$39,$E335)))*'1.Inputs'!$D$43*(1+$G335)^(5-1)-'1.Inputs'!$D$44*(1+$G335)^(5-1)-('1.Inputs'!$D$20/'1.Inputs'!$D$27+'1.Inputs'!$D$23/'1.Inputs'!$D$28))))*'1.Inputs'!$D$53</f>
        <v>800454112.57473326</v>
      </c>
      <c r="AH335" s="36">
        <f ca="1">X335-AH$13-AH$14+MIN(AH$13,MAX(0,((('1.Inputs'!$D$37*12*IF(6=1,'1.Inputs'!$D$38,IF(6=2,'1.Inputs'!$D$39,$E335)))*$F335*(('1.Inputs'!$D$40)+(1-'1.Inputs'!$D$40)*(1+'1.Inputs'!$D$41))*(1+$G335)^(6-1))-(('1.Inputs'!$D$37*12*IF(6=1,'1.Inputs'!$D$38,IF(6=2,'1.Inputs'!$D$39,$E335)))/(1-'1.Inputs'!$D$42)*$D335*(1+$G335)^(6-1))-('1.Inputs'!$D$37*12*IF(6=1,'1.Inputs'!$D$38,IF(6=2,'1.Inputs'!$D$39,$E335)))*'1.Inputs'!$D$43*(1+$G335)^(6-1)-'1.Inputs'!$D$44*(1+$G335)^(6-1)-('1.Inputs'!$D$20/'1.Inputs'!$D$27+'1.Inputs'!$D$23/'1.Inputs'!$D$28))))*'1.Inputs'!$D$53</f>
        <v>882283128.21254778</v>
      </c>
      <c r="AI335" s="36">
        <f ca="1">Y335-AI$13-AI$14+MIN(AI$13,MAX(0,((('1.Inputs'!$D$37*12*IF(7=1,'1.Inputs'!$D$38,IF(7=2,'1.Inputs'!$D$39,$E335)))*$F335*(('1.Inputs'!$D$40)+(1-'1.Inputs'!$D$40)*(1+'1.Inputs'!$D$41))*(1+$G335)^(7-1))-(('1.Inputs'!$D$37*12*IF(7=1,'1.Inputs'!$D$38,IF(7=2,'1.Inputs'!$D$39,$E335)))/(1-'1.Inputs'!$D$42)*$D335*(1+$G335)^(7-1))-('1.Inputs'!$D$37*12*IF(7=1,'1.Inputs'!$D$38,IF(7=2,'1.Inputs'!$D$39,$E335)))*'1.Inputs'!$D$43*(1+$G335)^(7-1)-'1.Inputs'!$D$44*(1+$G335)^(7-1)-('1.Inputs'!$D$20/'1.Inputs'!$D$27+'1.Inputs'!$D$23/'1.Inputs'!$D$28))))*'1.Inputs'!$D$53</f>
        <v>967825254.41212678</v>
      </c>
      <c r="AJ335" s="36">
        <f ca="1">Z335-AJ$13-AJ$14+MIN(AJ$13,MAX(0,((('1.Inputs'!$D$37*12*IF(8=1,'1.Inputs'!$D$38,IF(8=2,'1.Inputs'!$D$39,$E335)))*$F335*(('1.Inputs'!$D$40)+(1-'1.Inputs'!$D$40)*(1+'1.Inputs'!$D$41))*(1+$G335)^(8-1))-(('1.Inputs'!$D$37*12*IF(8=1,'1.Inputs'!$D$38,IF(8=2,'1.Inputs'!$D$39,$E335)))/(1-'1.Inputs'!$D$42)*$D335*(1+$G335)^(8-1))-('1.Inputs'!$D$37*12*IF(8=1,'1.Inputs'!$D$38,IF(8=2,'1.Inputs'!$D$39,$E335)))*'1.Inputs'!$D$43*(1+$G335)^(8-1)-'1.Inputs'!$D$44*(1+$G335)^(8-1)-('1.Inputs'!$D$20/'1.Inputs'!$D$27+'1.Inputs'!$D$23/'1.Inputs'!$D$28))))*'1.Inputs'!$D$53</f>
        <v>1303300589.6170135</v>
      </c>
      <c r="AK335" s="36">
        <f ca="1">AA335-AK$13-AK$14+MIN(AK$13,MAX(0,((('1.Inputs'!$D$37*12*IF(9=1,'1.Inputs'!$D$38,IF(9=2,'1.Inputs'!$D$39,$E335)))*$F335*(('1.Inputs'!$D$40)+(1-'1.Inputs'!$D$40)*(1+'1.Inputs'!$D$41))*(1+$G335)^(9-1))-(('1.Inputs'!$D$37*12*IF(9=1,'1.Inputs'!$D$38,IF(9=2,'1.Inputs'!$D$39,$E335)))/(1-'1.Inputs'!$D$42)*$D335*(1+$G335)^(9-1))-('1.Inputs'!$D$37*12*IF(9=1,'1.Inputs'!$D$38,IF(9=2,'1.Inputs'!$D$39,$E335)))*'1.Inputs'!$D$43*(1+$G335)^(9-1)-'1.Inputs'!$D$44*(1+$G335)^(9-1)-('1.Inputs'!$D$20/'1.Inputs'!$D$27+'1.Inputs'!$D$23/'1.Inputs'!$D$28))))*'1.Inputs'!$D$53</f>
        <v>1377754278.8321323</v>
      </c>
      <c r="AL335" s="36">
        <f ca="1">AB335-AL$13-AL$14+MIN(AL$13,MAX(0,((('1.Inputs'!$D$37*12*IF(10=1,'1.Inputs'!$D$38,IF(10=2,'1.Inputs'!$D$39,$E335)))*$F335*(('1.Inputs'!$D$40)+(1-'1.Inputs'!$D$40)*(1+'1.Inputs'!$D$41))*(1+$G335)^(10-1))-(('1.Inputs'!$D$37*12*IF(10=1,'1.Inputs'!$D$38,IF(10=2,'1.Inputs'!$D$39,$E335)))/(1-'1.Inputs'!$D$42)*$D335*(1+$G335)^(10-1))-('1.Inputs'!$D$37*12*IF(10=1,'1.Inputs'!$D$38,IF(10=2,'1.Inputs'!$D$39,$E335)))*'1.Inputs'!$D$43*(1+$G335)^(10-1)-'1.Inputs'!$D$44*(1+$G335)^(10-1)-('1.Inputs'!$D$20/'1.Inputs'!$D$27+'1.Inputs'!$D$23/'1.Inputs'!$D$28))))*'1.Inputs'!$D$53+'1.Inputs'!$D$35</f>
        <v>5440066000.4163609</v>
      </c>
      <c r="AM335" s="48">
        <f ca="1">R335+NPV('1.Inputs'!$D$55,S335:AB335)</f>
        <v>3234230540.6499596</v>
      </c>
      <c r="AN335" s="48">
        <f ca="1">-('1.Inputs'!$D$24*(1-'1.Inputs'!$D$31)+'1.Inputs'!$D$35)+NPV('1.Inputs'!$D$54,AC335:AL335)</f>
        <v>1284053581.3530374</v>
      </c>
      <c r="AO335" s="36">
        <f t="shared" ca="1" si="37"/>
        <v>-3.5321334130151572</v>
      </c>
      <c r="AP335" s="36">
        <f t="shared" ca="1" si="38"/>
        <v>1.7861138067941222</v>
      </c>
      <c r="AQ335" s="36">
        <f ca="1">'1.Inputs'!$D$35+MIN(SUM($AC335:AC335),SUM($AC335:AD335),SUM($AC335:AE335),SUM($AC335:AF335),SUM($AC335:AG335),SUM($AC335:AH335),SUM($AC335:AI335),SUM($AC335:AJ335),SUM($AC335:AK335),SUM($AC335:AL335))</f>
        <v>182717108.23896289</v>
      </c>
      <c r="AR335" s="36">
        <f ca="1">IF(AP335&lt;'1.Inputs'!$D$57,1,0)</f>
        <v>0</v>
      </c>
      <c r="AS335" s="36">
        <f t="shared" ca="1" si="39"/>
        <v>0</v>
      </c>
    </row>
    <row r="336" spans="2:45" ht="15" customHeight="1" x14ac:dyDescent="0.25">
      <c r="B336" s="36">
        <v>321</v>
      </c>
      <c r="C336" s="36">
        <f t="shared" ref="C336:C399" ca="1" si="40">RAND()</f>
        <v>0.18740971361474523</v>
      </c>
      <c r="D336" s="36">
        <f t="shared" ref="D336:D399" ca="1" si="41">MAX(0,NORMINV(RAND(),$E$7,$F$7))</f>
        <v>18530.131407095567</v>
      </c>
      <c r="E336" s="47">
        <f t="shared" ref="E336:E399" ca="1" si="42">IF($C336&lt;($F$8-$E$8)/($G$8-$E$8),$E$8+SQRT($C336*($G$8-$E$8)*($F$8-$E$8)),$G$8-SQRT((1-$C336)*($G$8-$E$8)*($G$8-$F$8)))</f>
        <v>0.77864172270039989</v>
      </c>
      <c r="F336" s="36">
        <f t="shared" ref="F336:F399" ca="1" si="43">MAX(0,NORMINV(RAND(),$E$9,$F$9))</f>
        <v>30991.381853373266</v>
      </c>
      <c r="G336" s="36">
        <f t="shared" ref="G336:G399" ca="1" si="44">MAX(0,NORMINV(RAND(),$E$10,$F$10))</f>
        <v>4.7359360551421675E-2</v>
      </c>
      <c r="H336" s="36">
        <f ca="1">((('1.Inputs'!$D$37*12*IF(1=1,'1.Inputs'!$D$38,IF(1=2,'1.Inputs'!$D$39,$E336)))*$F336*(('1.Inputs'!$D$40)+(1-'1.Inputs'!$D$40)*(1+'1.Inputs'!$D$41))*(1+$G336)^(1-1))*'1.Inputs'!$D$47+(('1.Inputs'!$D$37*12*IF(1=1,'1.Inputs'!$D$38,IF(1=2,'1.Inputs'!$D$39,$E336)))/(1-'1.Inputs'!$D$42)*$D336*(1+$G336)^(1-1))*('1.Inputs'!$D$48-'1.Inputs'!$D$49))/'1.Inputs'!$D$51</f>
        <v>816492974.21239984</v>
      </c>
      <c r="I336" s="36">
        <f ca="1">((('1.Inputs'!$D$37*12*IF(2=1,'1.Inputs'!$D$38,IF(2=2,'1.Inputs'!$D$39,$E336)))*$F336*(('1.Inputs'!$D$40)+(1-'1.Inputs'!$D$40)*(1+'1.Inputs'!$D$41))*(1+$G336)^(2-1))*'1.Inputs'!$D$47+(('1.Inputs'!$D$37*12*IF(2=1,'1.Inputs'!$D$38,IF(2=2,'1.Inputs'!$D$39,$E336)))/(1-'1.Inputs'!$D$42)*$D336*(1+$G336)^(2-1))*('1.Inputs'!$D$48-'1.Inputs'!$D$49))/'1.Inputs'!$D$51</f>
        <v>1197226183.1121583</v>
      </c>
      <c r="J336" s="36">
        <f ca="1">((('1.Inputs'!$D$37*12*IF(3=1,'1.Inputs'!$D$38,IF(3=2,'1.Inputs'!$D$39,$E336)))*$F336*(('1.Inputs'!$D$40)+(1-'1.Inputs'!$D$40)*(1+'1.Inputs'!$D$41))*(1+$G336)^(3-1))*'1.Inputs'!$D$47+(('1.Inputs'!$D$37*12*IF(3=1,'1.Inputs'!$D$38,IF(3=2,'1.Inputs'!$D$39,$E336)))/(1-'1.Inputs'!$D$42)*$D336*(1+$G336)^(3-1))*('1.Inputs'!$D$48-'1.Inputs'!$D$49))/'1.Inputs'!$D$51</f>
        <v>1394798770.5481415</v>
      </c>
      <c r="K336" s="36">
        <f ca="1">((('1.Inputs'!$D$37*12*IF(4=1,'1.Inputs'!$D$38,IF(4=2,'1.Inputs'!$D$39,$E336)))*$F336*(('1.Inputs'!$D$40)+(1-'1.Inputs'!$D$40)*(1+'1.Inputs'!$D$41))*(1+$G336)^(4-1))*'1.Inputs'!$D$47+(('1.Inputs'!$D$37*12*IF(4=1,'1.Inputs'!$D$38,IF(4=2,'1.Inputs'!$D$39,$E336)))/(1-'1.Inputs'!$D$42)*$D336*(1+$G336)^(4-1))*('1.Inputs'!$D$48-'1.Inputs'!$D$49))/'1.Inputs'!$D$51</f>
        <v>1460855548.4192109</v>
      </c>
      <c r="L336" s="36">
        <f ca="1">((('1.Inputs'!$D$37*12*IF(5=1,'1.Inputs'!$D$38,IF(5=2,'1.Inputs'!$D$39,$E336)))*$F336*(('1.Inputs'!$D$40)+(1-'1.Inputs'!$D$40)*(1+'1.Inputs'!$D$41))*(1+$G336)^(5-1))*'1.Inputs'!$D$47+(('1.Inputs'!$D$37*12*IF(5=1,'1.Inputs'!$D$38,IF(5=2,'1.Inputs'!$D$39,$E336)))/(1-'1.Inputs'!$D$42)*$D336*(1+$G336)^(5-1))*('1.Inputs'!$D$48-'1.Inputs'!$D$49))/'1.Inputs'!$D$51</f>
        <v>1530040733.0503411</v>
      </c>
      <c r="M336" s="36">
        <f ca="1">((('1.Inputs'!$D$37*12*IF(6=1,'1.Inputs'!$D$38,IF(6=2,'1.Inputs'!$D$39,$E336)))*$F336*(('1.Inputs'!$D$40)+(1-'1.Inputs'!$D$40)*(1+'1.Inputs'!$D$41))*(1+$G336)^(6-1))*'1.Inputs'!$D$47+(('1.Inputs'!$D$37*12*IF(6=1,'1.Inputs'!$D$38,IF(6=2,'1.Inputs'!$D$39,$E336)))/(1-'1.Inputs'!$D$42)*$D336*(1+$G336)^(6-1))*('1.Inputs'!$D$48-'1.Inputs'!$D$49))/'1.Inputs'!$D$51</f>
        <v>1602502483.785234</v>
      </c>
      <c r="N336" s="36">
        <f ca="1">((('1.Inputs'!$D$37*12*IF(7=1,'1.Inputs'!$D$38,IF(7=2,'1.Inputs'!$D$39,$E336)))*$F336*(('1.Inputs'!$D$40)+(1-'1.Inputs'!$D$40)*(1+'1.Inputs'!$D$41))*(1+$G336)^(7-1))*'1.Inputs'!$D$47+(('1.Inputs'!$D$37*12*IF(7=1,'1.Inputs'!$D$38,IF(7=2,'1.Inputs'!$D$39,$E336)))/(1-'1.Inputs'!$D$42)*$D336*(1+$G336)^(7-1))*('1.Inputs'!$D$48-'1.Inputs'!$D$49))/'1.Inputs'!$D$51</f>
        <v>1678395976.699368</v>
      </c>
      <c r="O336" s="36">
        <f ca="1">((('1.Inputs'!$D$37*12*IF(8=1,'1.Inputs'!$D$38,IF(8=2,'1.Inputs'!$D$39,$E336)))*$F336*(('1.Inputs'!$D$40)+(1-'1.Inputs'!$D$40)*(1+'1.Inputs'!$D$41))*(1+$G336)^(8-1))*'1.Inputs'!$D$47+(('1.Inputs'!$D$37*12*IF(8=1,'1.Inputs'!$D$38,IF(8=2,'1.Inputs'!$D$39,$E336)))/(1-'1.Inputs'!$D$42)*$D336*(1+$G336)^(8-1))*('1.Inputs'!$D$48-'1.Inputs'!$D$49))/'1.Inputs'!$D$51</f>
        <v>1757883736.9079292</v>
      </c>
      <c r="P336" s="36">
        <f ca="1">((('1.Inputs'!$D$37*12*IF(9=1,'1.Inputs'!$D$38,IF(9=2,'1.Inputs'!$D$39,$E336)))*$F336*(('1.Inputs'!$D$40)+(1-'1.Inputs'!$D$40)*(1+'1.Inputs'!$D$41))*(1+$G336)^(9-1))*'1.Inputs'!$D$47+(('1.Inputs'!$D$37*12*IF(9=1,'1.Inputs'!$D$38,IF(9=2,'1.Inputs'!$D$39,$E336)))/(1-'1.Inputs'!$D$42)*$D336*(1+$G336)^(9-1))*('1.Inputs'!$D$48-'1.Inputs'!$D$49))/'1.Inputs'!$D$51</f>
        <v>1841135986.6116319</v>
      </c>
      <c r="Q336" s="36">
        <f ca="1">((('1.Inputs'!$D$37*12*IF(10=1,'1.Inputs'!$D$38,IF(10=2,'1.Inputs'!$D$39,$E336)))*$F336*(('1.Inputs'!$D$40)+(1-'1.Inputs'!$D$40)*(1+'1.Inputs'!$D$41))*(1+$G336)^(10-1))*'1.Inputs'!$D$47+(('1.Inputs'!$D$37*12*IF(10=1,'1.Inputs'!$D$38,IF(10=2,'1.Inputs'!$D$39,$E336)))/(1-'1.Inputs'!$D$42)*$D336*(1+$G336)^(10-1))*('1.Inputs'!$D$48-'1.Inputs'!$D$49))/'1.Inputs'!$D$51</f>
        <v>1928331009.6257696</v>
      </c>
      <c r="R336" s="36">
        <f>-'1.Inputs'!$D$24</f>
        <v>-2050000000</v>
      </c>
      <c r="S336" s="36">
        <f ca="1">((('1.Inputs'!$D$37*12*IF(1=1,'1.Inputs'!$D$38,IF(1=2,'1.Inputs'!$D$39,$E336)))*$F336*(('1.Inputs'!$D$40)+(1-'1.Inputs'!$D$40)*(1+'1.Inputs'!$D$41))*(1+$G336)^(1-1))-(('1.Inputs'!$D$37*12*IF(1=1,'1.Inputs'!$D$38,IF(1=2,'1.Inputs'!$D$39,$E336)))/(1-'1.Inputs'!$D$42)*$D336*(1+$G336)^(1-1))-('1.Inputs'!$D$37*12*IF(1=1,'1.Inputs'!$D$38,IF(1=2,'1.Inputs'!$D$39,$E336)))*'1.Inputs'!$D$43*(1+$G336)^(1-1)-'1.Inputs'!$D$44*(1+$G336)^(1-1)-('1.Inputs'!$D$20/'1.Inputs'!$D$27+'1.Inputs'!$D$23/'1.Inputs'!$D$28))-MAX(0,((('1.Inputs'!$D$37*12*IF(1=1,'1.Inputs'!$D$38,IF(1=2,'1.Inputs'!$D$39,$E336)))*$F336*(('1.Inputs'!$D$40)+(1-'1.Inputs'!$D$40)*(1+'1.Inputs'!$D$41))*(1+$G336)^(1-1))-(('1.Inputs'!$D$37*12*IF(1=1,'1.Inputs'!$D$38,IF(1=2,'1.Inputs'!$D$39,$E336)))/(1-'1.Inputs'!$D$42)*$D336*(1+$G336)^(1-1))-('1.Inputs'!$D$37*12*IF(1=1,'1.Inputs'!$D$38,IF(1=2,'1.Inputs'!$D$39,$E336)))*'1.Inputs'!$D$43*(1+$G336)^(1-1)-'1.Inputs'!$D$44*(1+$G336)^(1-1)-('1.Inputs'!$D$20/'1.Inputs'!$D$27+'1.Inputs'!$D$23/'1.Inputs'!$D$28)))*'1.Inputs'!$D$53+('1.Inputs'!$D$20/'1.Inputs'!$D$27+'1.Inputs'!$D$23/'1.Inputs'!$D$28)-H336</f>
        <v>-466798194.53016007</v>
      </c>
      <c r="T336" s="36">
        <f ca="1">((('1.Inputs'!$D$37*12*IF(2=1,'1.Inputs'!$D$38,IF(2=2,'1.Inputs'!$D$39,$E336)))*$F336*(('1.Inputs'!$D$40)+(1-'1.Inputs'!$D$40)*(1+'1.Inputs'!$D$41))*(1+$G336)^(2-1))-(('1.Inputs'!$D$37*12*IF(2=1,'1.Inputs'!$D$38,IF(2=2,'1.Inputs'!$D$39,$E336)))/(1-'1.Inputs'!$D$42)*$D336*(1+$G336)^(2-1))-('1.Inputs'!$D$37*12*IF(2=1,'1.Inputs'!$D$38,IF(2=2,'1.Inputs'!$D$39,$E336)))*'1.Inputs'!$D$43*(1+$G336)^(2-1)-'1.Inputs'!$D$44*(1+$G336)^(2-1)-('1.Inputs'!$D$20/'1.Inputs'!$D$27+'1.Inputs'!$D$23/'1.Inputs'!$D$28))-MAX(0,((('1.Inputs'!$D$37*12*IF(2=1,'1.Inputs'!$D$38,IF(2=2,'1.Inputs'!$D$39,$E336)))*$F336*(('1.Inputs'!$D$40)+(1-'1.Inputs'!$D$40)*(1+'1.Inputs'!$D$41))*(1+$G336)^(2-1))-(('1.Inputs'!$D$37*12*IF(2=1,'1.Inputs'!$D$38,IF(2=2,'1.Inputs'!$D$39,$E336)))/(1-'1.Inputs'!$D$42)*$D336*(1+$G336)^(2-1))-('1.Inputs'!$D$37*12*IF(2=1,'1.Inputs'!$D$38,IF(2=2,'1.Inputs'!$D$39,$E336)))*'1.Inputs'!$D$43*(1+$G336)^(2-1)-'1.Inputs'!$D$44*(1+$G336)^(2-1)-('1.Inputs'!$D$20/'1.Inputs'!$D$27+'1.Inputs'!$D$23/'1.Inputs'!$D$28)))*'1.Inputs'!$D$53+('1.Inputs'!$D$20/'1.Inputs'!$D$27+'1.Inputs'!$D$23/'1.Inputs'!$D$28)-(I336-H336)</f>
        <v>355074600.93942344</v>
      </c>
      <c r="U336" s="36">
        <f ca="1">((('1.Inputs'!$D$37*12*IF(3=1,'1.Inputs'!$D$38,IF(3=2,'1.Inputs'!$D$39,$E336)))*$F336*(('1.Inputs'!$D$40)+(1-'1.Inputs'!$D$40)*(1+'1.Inputs'!$D$41))*(1+$G336)^(3-1))-(('1.Inputs'!$D$37*12*IF(3=1,'1.Inputs'!$D$38,IF(3=2,'1.Inputs'!$D$39,$E336)))/(1-'1.Inputs'!$D$42)*$D336*(1+$G336)^(3-1))-('1.Inputs'!$D$37*12*IF(3=1,'1.Inputs'!$D$38,IF(3=2,'1.Inputs'!$D$39,$E336)))*'1.Inputs'!$D$43*(1+$G336)^(3-1)-'1.Inputs'!$D$44*(1+$G336)^(3-1)-('1.Inputs'!$D$20/'1.Inputs'!$D$27+'1.Inputs'!$D$23/'1.Inputs'!$D$28))-MAX(0,((('1.Inputs'!$D$37*12*IF(3=1,'1.Inputs'!$D$38,IF(3=2,'1.Inputs'!$D$39,$E336)))*$F336*(('1.Inputs'!$D$40)+(1-'1.Inputs'!$D$40)*(1+'1.Inputs'!$D$41))*(1+$G336)^(3-1))-(('1.Inputs'!$D$37*12*IF(3=1,'1.Inputs'!$D$38,IF(3=2,'1.Inputs'!$D$39,$E336)))/(1-'1.Inputs'!$D$42)*$D336*(1+$G336)^(3-1))-('1.Inputs'!$D$37*12*IF(3=1,'1.Inputs'!$D$38,IF(3=2,'1.Inputs'!$D$39,$E336)))*'1.Inputs'!$D$43*(1+$G336)^(3-1)-'1.Inputs'!$D$44*(1+$G336)^(3-1)-('1.Inputs'!$D$20/'1.Inputs'!$D$27+'1.Inputs'!$D$23/'1.Inputs'!$D$28)))*'1.Inputs'!$D$53+('1.Inputs'!$D$20/'1.Inputs'!$D$27+'1.Inputs'!$D$23/'1.Inputs'!$D$28)-(J336-I336)</f>
        <v>723959192.98863459</v>
      </c>
      <c r="V336" s="36">
        <f ca="1">((('1.Inputs'!$D$37*12*IF(4=1,'1.Inputs'!$D$38,IF(4=2,'1.Inputs'!$D$39,$E336)))*$F336*(('1.Inputs'!$D$40)+(1-'1.Inputs'!$D$40)*(1+'1.Inputs'!$D$41))*(1+$G336)^(4-1))-(('1.Inputs'!$D$37*12*IF(4=1,'1.Inputs'!$D$38,IF(4=2,'1.Inputs'!$D$39,$E336)))/(1-'1.Inputs'!$D$42)*$D336*(1+$G336)^(4-1))-('1.Inputs'!$D$37*12*IF(4=1,'1.Inputs'!$D$38,IF(4=2,'1.Inputs'!$D$39,$E336)))*'1.Inputs'!$D$43*(1+$G336)^(4-1)-'1.Inputs'!$D$44*(1+$G336)^(4-1)-('1.Inputs'!$D$20/'1.Inputs'!$D$27+'1.Inputs'!$D$23/'1.Inputs'!$D$28))-MAX(0,((('1.Inputs'!$D$37*12*IF(4=1,'1.Inputs'!$D$38,IF(4=2,'1.Inputs'!$D$39,$E336)))*$F336*(('1.Inputs'!$D$40)+(1-'1.Inputs'!$D$40)*(1+'1.Inputs'!$D$41))*(1+$G336)^(4-1))-(('1.Inputs'!$D$37*12*IF(4=1,'1.Inputs'!$D$38,IF(4=2,'1.Inputs'!$D$39,$E336)))/(1-'1.Inputs'!$D$42)*$D336*(1+$G336)^(4-1))-('1.Inputs'!$D$37*12*IF(4=1,'1.Inputs'!$D$38,IF(4=2,'1.Inputs'!$D$39,$E336)))*'1.Inputs'!$D$43*(1+$G336)^(4-1)-'1.Inputs'!$D$44*(1+$G336)^(4-1)-('1.Inputs'!$D$20/'1.Inputs'!$D$27+'1.Inputs'!$D$23/'1.Inputs'!$D$28)))*'1.Inputs'!$D$53+('1.Inputs'!$D$20/'1.Inputs'!$D$27+'1.Inputs'!$D$23/'1.Inputs'!$D$28)-(K336-J336)</f>
        <v>896880428.6162163</v>
      </c>
      <c r="W336" s="36">
        <f ca="1">((('1.Inputs'!$D$37*12*IF(5=1,'1.Inputs'!$D$38,IF(5=2,'1.Inputs'!$D$39,$E336)))*$F336*(('1.Inputs'!$D$40)+(1-'1.Inputs'!$D$40)*(1+'1.Inputs'!$D$41))*(1+$G336)^(5-1))-(('1.Inputs'!$D$37*12*IF(5=1,'1.Inputs'!$D$38,IF(5=2,'1.Inputs'!$D$39,$E336)))/(1-'1.Inputs'!$D$42)*$D336*(1+$G336)^(5-1))-('1.Inputs'!$D$37*12*IF(5=1,'1.Inputs'!$D$38,IF(5=2,'1.Inputs'!$D$39,$E336)))*'1.Inputs'!$D$43*(1+$G336)^(5-1)-'1.Inputs'!$D$44*(1+$G336)^(5-1)-('1.Inputs'!$D$20/'1.Inputs'!$D$27+'1.Inputs'!$D$23/'1.Inputs'!$D$28))-MAX(0,((('1.Inputs'!$D$37*12*IF(5=1,'1.Inputs'!$D$38,IF(5=2,'1.Inputs'!$D$39,$E336)))*$F336*(('1.Inputs'!$D$40)+(1-'1.Inputs'!$D$40)*(1+'1.Inputs'!$D$41))*(1+$G336)^(5-1))-(('1.Inputs'!$D$37*12*IF(5=1,'1.Inputs'!$D$38,IF(5=2,'1.Inputs'!$D$39,$E336)))/(1-'1.Inputs'!$D$42)*$D336*(1+$G336)^(5-1))-('1.Inputs'!$D$37*12*IF(5=1,'1.Inputs'!$D$38,IF(5=2,'1.Inputs'!$D$39,$E336)))*'1.Inputs'!$D$43*(1+$G336)^(5-1)-'1.Inputs'!$D$44*(1+$G336)^(5-1)-('1.Inputs'!$D$20/'1.Inputs'!$D$27+'1.Inputs'!$D$23/'1.Inputs'!$D$28)))*'1.Inputs'!$D$53+('1.Inputs'!$D$20/'1.Inputs'!$D$27+'1.Inputs'!$D$23/'1.Inputs'!$D$28)-(L336-K336)</f>
        <v>937118382.42051089</v>
      </c>
      <c r="X336" s="36">
        <f ca="1">((('1.Inputs'!$D$37*12*IF(6=1,'1.Inputs'!$D$38,IF(6=2,'1.Inputs'!$D$39,$E336)))*$F336*(('1.Inputs'!$D$40)+(1-'1.Inputs'!$D$40)*(1+'1.Inputs'!$D$41))*(1+$G336)^(6-1))-(('1.Inputs'!$D$37*12*IF(6=1,'1.Inputs'!$D$38,IF(6=2,'1.Inputs'!$D$39,$E336)))/(1-'1.Inputs'!$D$42)*$D336*(1+$G336)^(6-1))-('1.Inputs'!$D$37*12*IF(6=1,'1.Inputs'!$D$38,IF(6=2,'1.Inputs'!$D$39,$E336)))*'1.Inputs'!$D$43*(1+$G336)^(6-1)-'1.Inputs'!$D$44*(1+$G336)^(6-1)-('1.Inputs'!$D$20/'1.Inputs'!$D$27+'1.Inputs'!$D$23/'1.Inputs'!$D$28))-MAX(0,((('1.Inputs'!$D$37*12*IF(6=1,'1.Inputs'!$D$38,IF(6=2,'1.Inputs'!$D$39,$E336)))*$F336*(('1.Inputs'!$D$40)+(1-'1.Inputs'!$D$40)*(1+'1.Inputs'!$D$41))*(1+$G336)^(6-1))-(('1.Inputs'!$D$37*12*IF(6=1,'1.Inputs'!$D$38,IF(6=2,'1.Inputs'!$D$39,$E336)))/(1-'1.Inputs'!$D$42)*$D336*(1+$G336)^(6-1))-('1.Inputs'!$D$37*12*IF(6=1,'1.Inputs'!$D$38,IF(6=2,'1.Inputs'!$D$39,$E336)))*'1.Inputs'!$D$43*(1+$G336)^(6-1)-'1.Inputs'!$D$44*(1+$G336)^(6-1)-('1.Inputs'!$D$20/'1.Inputs'!$D$27+'1.Inputs'!$D$23/'1.Inputs'!$D$28)))*'1.Inputs'!$D$53+('1.Inputs'!$D$20/'1.Inputs'!$D$27+'1.Inputs'!$D$23/'1.Inputs'!$D$28)-(M336-L336)</f>
        <v>979261979.98687458</v>
      </c>
      <c r="Y336" s="36">
        <f ca="1">((('1.Inputs'!$D$37*12*IF(7=1,'1.Inputs'!$D$38,IF(7=2,'1.Inputs'!$D$39,$E336)))*$F336*(('1.Inputs'!$D$40)+(1-'1.Inputs'!$D$40)*(1+'1.Inputs'!$D$41))*(1+$G336)^(7-1))-(('1.Inputs'!$D$37*12*IF(7=1,'1.Inputs'!$D$38,IF(7=2,'1.Inputs'!$D$39,$E336)))/(1-'1.Inputs'!$D$42)*$D336*(1+$G336)^(7-1))-('1.Inputs'!$D$37*12*IF(7=1,'1.Inputs'!$D$38,IF(7=2,'1.Inputs'!$D$39,$E336)))*'1.Inputs'!$D$43*(1+$G336)^(7-1)-'1.Inputs'!$D$44*(1+$G336)^(7-1)-('1.Inputs'!$D$20/'1.Inputs'!$D$27+'1.Inputs'!$D$23/'1.Inputs'!$D$28))-MAX(0,((('1.Inputs'!$D$37*12*IF(7=1,'1.Inputs'!$D$38,IF(7=2,'1.Inputs'!$D$39,$E336)))*$F336*(('1.Inputs'!$D$40)+(1-'1.Inputs'!$D$40)*(1+'1.Inputs'!$D$41))*(1+$G336)^(7-1))-(('1.Inputs'!$D$37*12*IF(7=1,'1.Inputs'!$D$38,IF(7=2,'1.Inputs'!$D$39,$E336)))/(1-'1.Inputs'!$D$42)*$D336*(1+$G336)^(7-1))-('1.Inputs'!$D$37*12*IF(7=1,'1.Inputs'!$D$38,IF(7=2,'1.Inputs'!$D$39,$E336)))*'1.Inputs'!$D$43*(1+$G336)^(7-1)-'1.Inputs'!$D$44*(1+$G336)^(7-1)-('1.Inputs'!$D$20/'1.Inputs'!$D$27+'1.Inputs'!$D$23/'1.Inputs'!$D$28)))*'1.Inputs'!$D$53+('1.Inputs'!$D$20/'1.Inputs'!$D$27+'1.Inputs'!$D$23/'1.Inputs'!$D$28)-(N336-M336)</f>
        <v>1023401471.3853178</v>
      </c>
      <c r="Z336" s="36">
        <f ca="1">((('1.Inputs'!$D$37*12*IF(8=1,'1.Inputs'!$D$38,IF(8=2,'1.Inputs'!$D$39,$E336)))*$F336*(('1.Inputs'!$D$40)+(1-'1.Inputs'!$D$40)*(1+'1.Inputs'!$D$41))*(1+$G336)^(8-1))-(('1.Inputs'!$D$37*12*IF(8=1,'1.Inputs'!$D$38,IF(8=2,'1.Inputs'!$D$39,$E336)))/(1-'1.Inputs'!$D$42)*$D336*(1+$G336)^(8-1))-('1.Inputs'!$D$37*12*IF(8=1,'1.Inputs'!$D$38,IF(8=2,'1.Inputs'!$D$39,$E336)))*'1.Inputs'!$D$43*(1+$G336)^(8-1)-'1.Inputs'!$D$44*(1+$G336)^(8-1)-('1.Inputs'!$D$20/'1.Inputs'!$D$27+'1.Inputs'!$D$23/'1.Inputs'!$D$28))-MAX(0,((('1.Inputs'!$D$37*12*IF(8=1,'1.Inputs'!$D$38,IF(8=2,'1.Inputs'!$D$39,$E336)))*$F336*(('1.Inputs'!$D$40)+(1-'1.Inputs'!$D$40)*(1+'1.Inputs'!$D$41))*(1+$G336)^(8-1))-(('1.Inputs'!$D$37*12*IF(8=1,'1.Inputs'!$D$38,IF(8=2,'1.Inputs'!$D$39,$E336)))/(1-'1.Inputs'!$D$42)*$D336*(1+$G336)^(8-1))-('1.Inputs'!$D$37*12*IF(8=1,'1.Inputs'!$D$38,IF(8=2,'1.Inputs'!$D$39,$E336)))*'1.Inputs'!$D$43*(1+$G336)^(8-1)-'1.Inputs'!$D$44*(1+$G336)^(8-1)-('1.Inputs'!$D$20/'1.Inputs'!$D$27+'1.Inputs'!$D$23/'1.Inputs'!$D$28)))*'1.Inputs'!$D$53+('1.Inputs'!$D$20/'1.Inputs'!$D$27+'1.Inputs'!$D$23/'1.Inputs'!$D$28)-(O336-N336)</f>
        <v>1069631380.8714561</v>
      </c>
      <c r="AA336" s="36">
        <f ca="1">((('1.Inputs'!$D$37*12*IF(9=1,'1.Inputs'!$D$38,IF(9=2,'1.Inputs'!$D$39,$E336)))*$F336*(('1.Inputs'!$D$40)+(1-'1.Inputs'!$D$40)*(1+'1.Inputs'!$D$41))*(1+$G336)^(9-1))-(('1.Inputs'!$D$37*12*IF(9=1,'1.Inputs'!$D$38,IF(9=2,'1.Inputs'!$D$39,$E336)))/(1-'1.Inputs'!$D$42)*$D336*(1+$G336)^(9-1))-('1.Inputs'!$D$37*12*IF(9=1,'1.Inputs'!$D$38,IF(9=2,'1.Inputs'!$D$39,$E336)))*'1.Inputs'!$D$43*(1+$G336)^(9-1)-'1.Inputs'!$D$44*(1+$G336)^(9-1)-('1.Inputs'!$D$20/'1.Inputs'!$D$27+'1.Inputs'!$D$23/'1.Inputs'!$D$28))-MAX(0,((('1.Inputs'!$D$37*12*IF(9=1,'1.Inputs'!$D$38,IF(9=2,'1.Inputs'!$D$39,$E336)))*$F336*(('1.Inputs'!$D$40)+(1-'1.Inputs'!$D$40)*(1+'1.Inputs'!$D$41))*(1+$G336)^(9-1))-(('1.Inputs'!$D$37*12*IF(9=1,'1.Inputs'!$D$38,IF(9=2,'1.Inputs'!$D$39,$E336)))/(1-'1.Inputs'!$D$42)*$D336*(1+$G336)^(9-1))-('1.Inputs'!$D$37*12*IF(9=1,'1.Inputs'!$D$38,IF(9=2,'1.Inputs'!$D$39,$E336)))*'1.Inputs'!$D$43*(1+$G336)^(9-1)-'1.Inputs'!$D$44*(1+$G336)^(9-1)-('1.Inputs'!$D$20/'1.Inputs'!$D$27+'1.Inputs'!$D$23/'1.Inputs'!$D$28)))*'1.Inputs'!$D$53+('1.Inputs'!$D$20/'1.Inputs'!$D$27+'1.Inputs'!$D$23/'1.Inputs'!$D$28)-(P336-O336)</f>
        <v>1118050709.3092077</v>
      </c>
      <c r="AB336" s="36">
        <f ca="1">((('1.Inputs'!$D$37*12*IF(10=1,'1.Inputs'!$D$38,IF(10=2,'1.Inputs'!$D$39,$E336)))*$F336*(('1.Inputs'!$D$40)+(1-'1.Inputs'!$D$40)*(1+'1.Inputs'!$D$41))*(1+$G336)^(10-1))-(('1.Inputs'!$D$37*12*IF(10=1,'1.Inputs'!$D$38,IF(10=2,'1.Inputs'!$D$39,$E336)))/(1-'1.Inputs'!$D$42)*$D336*(1+$G336)^(10-1))-('1.Inputs'!$D$37*12*IF(10=1,'1.Inputs'!$D$38,IF(10=2,'1.Inputs'!$D$39,$E336)))*'1.Inputs'!$D$43*(1+$G336)^(10-1)-'1.Inputs'!$D$44*(1+$G336)^(10-1)-('1.Inputs'!$D$20/'1.Inputs'!$D$27+'1.Inputs'!$D$23/'1.Inputs'!$D$28))-MAX(0,((('1.Inputs'!$D$37*12*IF(10=1,'1.Inputs'!$D$38,IF(10=2,'1.Inputs'!$D$39,$E336)))*$F336*(('1.Inputs'!$D$40)+(1-'1.Inputs'!$D$40)*(1+'1.Inputs'!$D$41))*(1+$G336)^(10-1))-(('1.Inputs'!$D$37*12*IF(10=1,'1.Inputs'!$D$38,IF(10=2,'1.Inputs'!$D$39,$E336)))/(1-'1.Inputs'!$D$42)*$D336*(1+$G336)^(10-1))-('1.Inputs'!$D$37*12*IF(10=1,'1.Inputs'!$D$38,IF(10=2,'1.Inputs'!$D$39,$E336)))*'1.Inputs'!$D$43*(1+$G336)^(10-1)-'1.Inputs'!$D$44*(1+$G336)^(10-1)-('1.Inputs'!$D$20/'1.Inputs'!$D$27+'1.Inputs'!$D$23/'1.Inputs'!$D$28)))*'1.Inputs'!$D$53+('1.Inputs'!$D$20/'1.Inputs'!$D$27+'1.Inputs'!$D$23/'1.Inputs'!$D$28)-(Q336-P336)+(('1.Inputs'!$D$20+'1.Inputs'!$D$23-('1.Inputs'!$D$20/'1.Inputs'!$D$27+'1.Inputs'!$D$23/'1.Inputs'!$D$28)*'1.Inputs'!$D$10)*'1.Inputs'!$D$60+'1.Inputs'!$D$19*'1.Inputs'!$D$59+Q336)</f>
        <v>3797094155.8058705</v>
      </c>
      <c r="AC336" s="36">
        <f ca="1">S336-AC$13-AC$14+MIN(AC$13,MAX(0,((('1.Inputs'!$D$37*12*IF(1=1,'1.Inputs'!$D$38,IF(1=2,'1.Inputs'!$D$39,$E336)))*$F336*(('1.Inputs'!$D$40)+(1-'1.Inputs'!$D$40)*(1+'1.Inputs'!$D$41))*(1+$G336)^(1-1))-(('1.Inputs'!$D$37*12*IF(1=1,'1.Inputs'!$D$38,IF(1=2,'1.Inputs'!$D$39,$E336)))/(1-'1.Inputs'!$D$42)*$D336*(1+$G336)^(1-1))-('1.Inputs'!$D$37*12*IF(1=1,'1.Inputs'!$D$38,IF(1=2,'1.Inputs'!$D$39,$E336)))*'1.Inputs'!$D$43*(1+$G336)^(1-1)-'1.Inputs'!$D$44*(1+$G336)^(1-1)-('1.Inputs'!$D$20/'1.Inputs'!$D$27+'1.Inputs'!$D$23/'1.Inputs'!$D$28))))*'1.Inputs'!$D$53</f>
        <v>-562738194.53016007</v>
      </c>
      <c r="AD336" s="36">
        <f ca="1">T336-AD$13-AD$14+MIN(AD$13,MAX(0,((('1.Inputs'!$D$37*12*IF(2=1,'1.Inputs'!$D$38,IF(2=2,'1.Inputs'!$D$39,$E336)))*$F336*(('1.Inputs'!$D$40)+(1-'1.Inputs'!$D$40)*(1+'1.Inputs'!$D$41))*(1+$G336)^(2-1))-(('1.Inputs'!$D$37*12*IF(2=1,'1.Inputs'!$D$38,IF(2=2,'1.Inputs'!$D$39,$E336)))/(1-'1.Inputs'!$D$42)*$D336*(1+$G336)^(2-1))-('1.Inputs'!$D$37*12*IF(2=1,'1.Inputs'!$D$38,IF(2=2,'1.Inputs'!$D$39,$E336)))*'1.Inputs'!$D$43*(1+$G336)^(2-1)-'1.Inputs'!$D$44*(1+$G336)^(2-1)-('1.Inputs'!$D$20/'1.Inputs'!$D$27+'1.Inputs'!$D$23/'1.Inputs'!$D$28))))*'1.Inputs'!$D$53</f>
        <v>259134600.93942344</v>
      </c>
      <c r="AE336" s="36">
        <f ca="1">U336-AE$13-AE$14+MIN(AE$13,MAX(0,((('1.Inputs'!$D$37*12*IF(3=1,'1.Inputs'!$D$38,IF(3=2,'1.Inputs'!$D$39,$E336)))*$F336*(('1.Inputs'!$D$40)+(1-'1.Inputs'!$D$40)*(1+'1.Inputs'!$D$41))*(1+$G336)^(3-1))-(('1.Inputs'!$D$37*12*IF(3=1,'1.Inputs'!$D$38,IF(3=2,'1.Inputs'!$D$39,$E336)))/(1-'1.Inputs'!$D$42)*$D336*(1+$G336)^(3-1))-('1.Inputs'!$D$37*12*IF(3=1,'1.Inputs'!$D$38,IF(3=2,'1.Inputs'!$D$39,$E336)))*'1.Inputs'!$D$43*(1+$G336)^(3-1)-'1.Inputs'!$D$44*(1+$G336)^(3-1)-('1.Inputs'!$D$20/'1.Inputs'!$D$27+'1.Inputs'!$D$23/'1.Inputs'!$D$28))))*'1.Inputs'!$D$53</f>
        <v>382019192.98863459</v>
      </c>
      <c r="AF336" s="36">
        <f ca="1">V336-AF$13-AF$14+MIN(AF$13,MAX(0,((('1.Inputs'!$D$37*12*IF(4=1,'1.Inputs'!$D$38,IF(4=2,'1.Inputs'!$D$39,$E336)))*$F336*(('1.Inputs'!$D$40)+(1-'1.Inputs'!$D$40)*(1+'1.Inputs'!$D$41))*(1+$G336)^(4-1))-(('1.Inputs'!$D$37*12*IF(4=1,'1.Inputs'!$D$38,IF(4=2,'1.Inputs'!$D$39,$E336)))/(1-'1.Inputs'!$D$42)*$D336*(1+$G336)^(4-1))-('1.Inputs'!$D$37*12*IF(4=1,'1.Inputs'!$D$38,IF(4=2,'1.Inputs'!$D$39,$E336)))*'1.Inputs'!$D$43*(1+$G336)^(4-1)-'1.Inputs'!$D$44*(1+$G336)^(4-1)-('1.Inputs'!$D$20/'1.Inputs'!$D$27+'1.Inputs'!$D$23/'1.Inputs'!$D$28))))*'1.Inputs'!$D$53</f>
        <v>574128428.6162163</v>
      </c>
      <c r="AG336" s="36">
        <f ca="1">W336-AG$13-AG$14+MIN(AG$13,MAX(0,((('1.Inputs'!$D$37*12*IF(5=1,'1.Inputs'!$D$38,IF(5=2,'1.Inputs'!$D$39,$E336)))*$F336*(('1.Inputs'!$D$40)+(1-'1.Inputs'!$D$40)*(1+'1.Inputs'!$D$41))*(1+$G336)^(5-1))-(('1.Inputs'!$D$37*12*IF(5=1,'1.Inputs'!$D$38,IF(5=2,'1.Inputs'!$D$39,$E336)))/(1-'1.Inputs'!$D$42)*$D336*(1+$G336)^(5-1))-('1.Inputs'!$D$37*12*IF(5=1,'1.Inputs'!$D$38,IF(5=2,'1.Inputs'!$D$39,$E336)))*'1.Inputs'!$D$43*(1+$G336)^(5-1)-'1.Inputs'!$D$44*(1+$G336)^(5-1)-('1.Inputs'!$D$20/'1.Inputs'!$D$27+'1.Inputs'!$D$23/'1.Inputs'!$D$28))))*'1.Inputs'!$D$53</f>
        <v>633554382.42051089</v>
      </c>
      <c r="AH336" s="36">
        <f ca="1">X336-AH$13-AH$14+MIN(AH$13,MAX(0,((('1.Inputs'!$D$37*12*IF(6=1,'1.Inputs'!$D$38,IF(6=2,'1.Inputs'!$D$39,$E336)))*$F336*(('1.Inputs'!$D$40)+(1-'1.Inputs'!$D$40)*(1+'1.Inputs'!$D$41))*(1+$G336)^(6-1))-(('1.Inputs'!$D$37*12*IF(6=1,'1.Inputs'!$D$38,IF(6=2,'1.Inputs'!$D$39,$E336)))/(1-'1.Inputs'!$D$42)*$D336*(1+$G336)^(6-1))-('1.Inputs'!$D$37*12*IF(6=1,'1.Inputs'!$D$38,IF(6=2,'1.Inputs'!$D$39,$E336)))*'1.Inputs'!$D$43*(1+$G336)^(6-1)-'1.Inputs'!$D$44*(1+$G336)^(6-1)-('1.Inputs'!$D$20/'1.Inputs'!$D$27+'1.Inputs'!$D$23/'1.Inputs'!$D$28))))*'1.Inputs'!$D$53</f>
        <v>694885979.98687458</v>
      </c>
      <c r="AI336" s="36">
        <f ca="1">Y336-AI$13-AI$14+MIN(AI$13,MAX(0,((('1.Inputs'!$D$37*12*IF(7=1,'1.Inputs'!$D$38,IF(7=2,'1.Inputs'!$D$39,$E336)))*$F336*(('1.Inputs'!$D$40)+(1-'1.Inputs'!$D$40)*(1+'1.Inputs'!$D$41))*(1+$G336)^(7-1))-(('1.Inputs'!$D$37*12*IF(7=1,'1.Inputs'!$D$38,IF(7=2,'1.Inputs'!$D$39,$E336)))/(1-'1.Inputs'!$D$42)*$D336*(1+$G336)^(7-1))-('1.Inputs'!$D$37*12*IF(7=1,'1.Inputs'!$D$38,IF(7=2,'1.Inputs'!$D$39,$E336)))*'1.Inputs'!$D$43*(1+$G336)^(7-1)-'1.Inputs'!$D$44*(1+$G336)^(7-1)-('1.Inputs'!$D$20/'1.Inputs'!$D$27+'1.Inputs'!$D$23/'1.Inputs'!$D$28))))*'1.Inputs'!$D$53</f>
        <v>758213471.3853178</v>
      </c>
      <c r="AJ336" s="36">
        <f ca="1">Z336-AJ$13-AJ$14+MIN(AJ$13,MAX(0,((('1.Inputs'!$D$37*12*IF(8=1,'1.Inputs'!$D$38,IF(8=2,'1.Inputs'!$D$39,$E336)))*$F336*(('1.Inputs'!$D$40)+(1-'1.Inputs'!$D$40)*(1+'1.Inputs'!$D$41))*(1+$G336)^(8-1))-(('1.Inputs'!$D$37*12*IF(8=1,'1.Inputs'!$D$38,IF(8=2,'1.Inputs'!$D$39,$E336)))/(1-'1.Inputs'!$D$42)*$D336*(1+$G336)^(8-1))-('1.Inputs'!$D$37*12*IF(8=1,'1.Inputs'!$D$38,IF(8=2,'1.Inputs'!$D$39,$E336)))*'1.Inputs'!$D$43*(1+$G336)^(8-1)-'1.Inputs'!$D$44*(1+$G336)^(8-1)-('1.Inputs'!$D$20/'1.Inputs'!$D$27+'1.Inputs'!$D$23/'1.Inputs'!$D$28))))*'1.Inputs'!$D$53</f>
        <v>1069631380.8714561</v>
      </c>
      <c r="AK336" s="36">
        <f ca="1">AA336-AK$13-AK$14+MIN(AK$13,MAX(0,((('1.Inputs'!$D$37*12*IF(9=1,'1.Inputs'!$D$38,IF(9=2,'1.Inputs'!$D$39,$E336)))*$F336*(('1.Inputs'!$D$40)+(1-'1.Inputs'!$D$40)*(1+'1.Inputs'!$D$41))*(1+$G336)^(9-1))-(('1.Inputs'!$D$37*12*IF(9=1,'1.Inputs'!$D$38,IF(9=2,'1.Inputs'!$D$39,$E336)))/(1-'1.Inputs'!$D$42)*$D336*(1+$G336)^(9-1))-('1.Inputs'!$D$37*12*IF(9=1,'1.Inputs'!$D$38,IF(9=2,'1.Inputs'!$D$39,$E336)))*'1.Inputs'!$D$43*(1+$G336)^(9-1)-'1.Inputs'!$D$44*(1+$G336)^(9-1)-('1.Inputs'!$D$20/'1.Inputs'!$D$27+'1.Inputs'!$D$23/'1.Inputs'!$D$28))))*'1.Inputs'!$D$53</f>
        <v>1118050709.3092077</v>
      </c>
      <c r="AL336" s="36">
        <f ca="1">AB336-AL$13-AL$14+MIN(AL$13,MAX(0,((('1.Inputs'!$D$37*12*IF(10=1,'1.Inputs'!$D$38,IF(10=2,'1.Inputs'!$D$39,$E336)))*$F336*(('1.Inputs'!$D$40)+(1-'1.Inputs'!$D$40)*(1+'1.Inputs'!$D$41))*(1+$G336)^(10-1))-(('1.Inputs'!$D$37*12*IF(10=1,'1.Inputs'!$D$38,IF(10=2,'1.Inputs'!$D$39,$E336)))/(1-'1.Inputs'!$D$42)*$D336*(1+$G336)^(10-1))-('1.Inputs'!$D$37*12*IF(10=1,'1.Inputs'!$D$38,IF(10=2,'1.Inputs'!$D$39,$E336)))*'1.Inputs'!$D$43*(1+$G336)^(10-1)-'1.Inputs'!$D$44*(1+$G336)^(10-1)-('1.Inputs'!$D$20/'1.Inputs'!$D$27+'1.Inputs'!$D$23/'1.Inputs'!$D$28))))*'1.Inputs'!$D$53+'1.Inputs'!$D$35</f>
        <v>4597094155.8058701</v>
      </c>
      <c r="AM336" s="48">
        <f ca="1">R336+NPV('1.Inputs'!$D$55,S336:AB336)</f>
        <v>2484739333.2391682</v>
      </c>
      <c r="AN336" s="48">
        <f ca="1">-('1.Inputs'!$D$24*(1-'1.Inputs'!$D$31)+'1.Inputs'!$D$35)+NPV('1.Inputs'!$D$54,AC336:AL336)</f>
        <v>805185156.33625507</v>
      </c>
      <c r="AO336" s="36">
        <f t="shared" ref="AO336:AO399" ca="1" si="45">MIN(S336/(AC$13+AC$14),T336/(AD$13+AD$14),U336/(AE$13+AE$14),V336/(AF$13+AF$14),W336/(AG$13+AG$14),X336/(AH$13+AH$14),Y336/(AI$13+AI$14))</f>
        <v>-3.162589393835773</v>
      </c>
      <c r="AP336" s="36">
        <f t="shared" ref="AP336:AP399" ca="1" si="46">MIN(U336/(AE$13+AE$14),V336/(AF$13+AF$14),W336/(AG$13+AG$14),X336/(AH$13+AH$14),Y336/(AI$13+AI$14))</f>
        <v>1.8393272179589293</v>
      </c>
      <c r="AQ336" s="36">
        <f ca="1">'1.Inputs'!$D$35+MIN(SUM($AC336:AC336),SUM($AC336:AD336),SUM($AC336:AE336),SUM($AC336:AF336),SUM($AC336:AG336),SUM($AC336:AH336),SUM($AC336:AI336),SUM($AC336:AJ336),SUM($AC336:AK336),SUM($AC336:AL336))</f>
        <v>237261805.46983993</v>
      </c>
      <c r="AR336" s="36">
        <f ca="1">IF(AP336&lt;'1.Inputs'!$D$57,1,0)</f>
        <v>0</v>
      </c>
      <c r="AS336" s="36">
        <f t="shared" ref="AS336:AS399" ca="1" si="47">IF(AQ336&lt;0,1,0)</f>
        <v>0</v>
      </c>
    </row>
    <row r="337" spans="2:45" ht="15" customHeight="1" x14ac:dyDescent="0.25">
      <c r="B337" s="36">
        <v>322</v>
      </c>
      <c r="C337" s="36">
        <f t="shared" ca="1" si="40"/>
        <v>0.18733640381673689</v>
      </c>
      <c r="D337" s="36">
        <f t="shared" ca="1" si="41"/>
        <v>21765.921432197545</v>
      </c>
      <c r="E337" s="47">
        <f t="shared" ca="1" si="42"/>
        <v>0.77862633989924945</v>
      </c>
      <c r="F337" s="36">
        <f t="shared" ca="1" si="43"/>
        <v>31836.72936867235</v>
      </c>
      <c r="G337" s="36">
        <f t="shared" ca="1" si="44"/>
        <v>5.0250669676794951E-2</v>
      </c>
      <c r="H337" s="36">
        <f ca="1">((('1.Inputs'!$D$37*12*IF(1=1,'1.Inputs'!$D$38,IF(1=2,'1.Inputs'!$D$39,$E337)))*$F337*(('1.Inputs'!$D$40)+(1-'1.Inputs'!$D$40)*(1+'1.Inputs'!$D$41))*(1+$G337)^(1-1))*'1.Inputs'!$D$47+(('1.Inputs'!$D$37*12*IF(1=1,'1.Inputs'!$D$38,IF(1=2,'1.Inputs'!$D$39,$E337)))/(1-'1.Inputs'!$D$42)*$D337*(1+$G337)^(1-1))*('1.Inputs'!$D$48-'1.Inputs'!$D$49))/'1.Inputs'!$D$51</f>
        <v>855412789.79201818</v>
      </c>
      <c r="I337" s="36">
        <f ca="1">((('1.Inputs'!$D$37*12*IF(2=1,'1.Inputs'!$D$38,IF(2=2,'1.Inputs'!$D$39,$E337)))*$F337*(('1.Inputs'!$D$40)+(1-'1.Inputs'!$D$40)*(1+'1.Inputs'!$D$41))*(1+$G337)^(2-1))*'1.Inputs'!$D$47+(('1.Inputs'!$D$37*12*IF(2=1,'1.Inputs'!$D$38,IF(2=2,'1.Inputs'!$D$39,$E337)))/(1-'1.Inputs'!$D$42)*$D337*(1+$G337)^(2-1))*('1.Inputs'!$D$48-'1.Inputs'!$D$49))/'1.Inputs'!$D$51</f>
        <v>1257756997.4608274</v>
      </c>
      <c r="J337" s="36">
        <f ca="1">((('1.Inputs'!$D$37*12*IF(3=1,'1.Inputs'!$D$38,IF(3=2,'1.Inputs'!$D$39,$E337)))*$F337*(('1.Inputs'!$D$40)+(1-'1.Inputs'!$D$40)*(1+'1.Inputs'!$D$41))*(1+$G337)^(3-1))*'1.Inputs'!$D$47+(('1.Inputs'!$D$37*12*IF(3=1,'1.Inputs'!$D$38,IF(3=2,'1.Inputs'!$D$39,$E337)))/(1-'1.Inputs'!$D$42)*$D337*(1+$G337)^(3-1))*('1.Inputs'!$D$48-'1.Inputs'!$D$49))/'1.Inputs'!$D$51</f>
        <v>1469334786.1399035</v>
      </c>
      <c r="K337" s="36">
        <f ca="1">((('1.Inputs'!$D$37*12*IF(4=1,'1.Inputs'!$D$38,IF(4=2,'1.Inputs'!$D$39,$E337)))*$F337*(('1.Inputs'!$D$40)+(1-'1.Inputs'!$D$40)*(1+'1.Inputs'!$D$41))*(1+$G337)^(4-1))*'1.Inputs'!$D$47+(('1.Inputs'!$D$37*12*IF(4=1,'1.Inputs'!$D$38,IF(4=2,'1.Inputs'!$D$39,$E337)))/(1-'1.Inputs'!$D$42)*$D337*(1+$G337)^(4-1))*('1.Inputs'!$D$48-'1.Inputs'!$D$49))/'1.Inputs'!$D$51</f>
        <v>1543169843.1228445</v>
      </c>
      <c r="L337" s="36">
        <f ca="1">((('1.Inputs'!$D$37*12*IF(5=1,'1.Inputs'!$D$38,IF(5=2,'1.Inputs'!$D$39,$E337)))*$F337*(('1.Inputs'!$D$40)+(1-'1.Inputs'!$D$40)*(1+'1.Inputs'!$D$41))*(1+$G337)^(5-1))*'1.Inputs'!$D$47+(('1.Inputs'!$D$37*12*IF(5=1,'1.Inputs'!$D$38,IF(5=2,'1.Inputs'!$D$39,$E337)))/(1-'1.Inputs'!$D$42)*$D337*(1+$G337)^(5-1))*('1.Inputs'!$D$48-'1.Inputs'!$D$49))/'1.Inputs'!$D$51</f>
        <v>1620715161.1648016</v>
      </c>
      <c r="M337" s="36">
        <f ca="1">((('1.Inputs'!$D$37*12*IF(6=1,'1.Inputs'!$D$38,IF(6=2,'1.Inputs'!$D$39,$E337)))*$F337*(('1.Inputs'!$D$40)+(1-'1.Inputs'!$D$40)*(1+'1.Inputs'!$D$41))*(1+$G337)^(6-1))*'1.Inputs'!$D$47+(('1.Inputs'!$D$37*12*IF(6=1,'1.Inputs'!$D$38,IF(6=2,'1.Inputs'!$D$39,$E337)))/(1-'1.Inputs'!$D$42)*$D337*(1+$G337)^(6-1))*('1.Inputs'!$D$48-'1.Inputs'!$D$49))/'1.Inputs'!$D$51</f>
        <v>1702157183.3686676</v>
      </c>
      <c r="N337" s="36">
        <f ca="1">((('1.Inputs'!$D$37*12*IF(7=1,'1.Inputs'!$D$38,IF(7=2,'1.Inputs'!$D$39,$E337)))*$F337*(('1.Inputs'!$D$40)+(1-'1.Inputs'!$D$40)*(1+'1.Inputs'!$D$41))*(1+$G337)^(7-1))*'1.Inputs'!$D$47+(('1.Inputs'!$D$37*12*IF(7=1,'1.Inputs'!$D$38,IF(7=2,'1.Inputs'!$D$39,$E337)))/(1-'1.Inputs'!$D$42)*$D337*(1+$G337)^(7-1))*('1.Inputs'!$D$48-'1.Inputs'!$D$49))/'1.Inputs'!$D$51</f>
        <v>1787691721.7281103</v>
      </c>
      <c r="O337" s="36">
        <f ca="1">((('1.Inputs'!$D$37*12*IF(8=1,'1.Inputs'!$D$38,IF(8=2,'1.Inputs'!$D$39,$E337)))*$F337*(('1.Inputs'!$D$40)+(1-'1.Inputs'!$D$40)*(1+'1.Inputs'!$D$41))*(1+$G337)^(8-1))*'1.Inputs'!$D$47+(('1.Inputs'!$D$37*12*IF(8=1,'1.Inputs'!$D$38,IF(8=2,'1.Inputs'!$D$39,$E337)))/(1-'1.Inputs'!$D$42)*$D337*(1+$G337)^(8-1))*('1.Inputs'!$D$48-'1.Inputs'!$D$49))/'1.Inputs'!$D$51</f>
        <v>1877524427.9206107</v>
      </c>
      <c r="P337" s="36">
        <f ca="1">((('1.Inputs'!$D$37*12*IF(9=1,'1.Inputs'!$D$38,IF(9=2,'1.Inputs'!$D$39,$E337)))*$F337*(('1.Inputs'!$D$40)+(1-'1.Inputs'!$D$40)*(1+'1.Inputs'!$D$41))*(1+$G337)^(9-1))*'1.Inputs'!$D$47+(('1.Inputs'!$D$37*12*IF(9=1,'1.Inputs'!$D$38,IF(9=2,'1.Inputs'!$D$39,$E337)))/(1-'1.Inputs'!$D$42)*$D337*(1+$G337)^(9-1))*('1.Inputs'!$D$48-'1.Inputs'!$D$49))/'1.Inputs'!$D$51</f>
        <v>1971871287.7581625</v>
      </c>
      <c r="Q337" s="36">
        <f ca="1">((('1.Inputs'!$D$37*12*IF(10=1,'1.Inputs'!$D$38,IF(10=2,'1.Inputs'!$D$39,$E337)))*$F337*(('1.Inputs'!$D$40)+(1-'1.Inputs'!$D$40)*(1+'1.Inputs'!$D$41))*(1+$G337)^(10-1))*'1.Inputs'!$D$47+(('1.Inputs'!$D$37*12*IF(10=1,'1.Inputs'!$D$38,IF(10=2,'1.Inputs'!$D$39,$E337)))/(1-'1.Inputs'!$D$42)*$D337*(1+$G337)^(10-1))*('1.Inputs'!$D$48-'1.Inputs'!$D$49))/'1.Inputs'!$D$51</f>
        <v>2070959140.4844544</v>
      </c>
      <c r="R337" s="36">
        <f>-'1.Inputs'!$D$24</f>
        <v>-2050000000</v>
      </c>
      <c r="S337" s="36">
        <f ca="1">((('1.Inputs'!$D$37*12*IF(1=1,'1.Inputs'!$D$38,IF(1=2,'1.Inputs'!$D$39,$E337)))*$F337*(('1.Inputs'!$D$40)+(1-'1.Inputs'!$D$40)*(1+'1.Inputs'!$D$41))*(1+$G337)^(1-1))-(('1.Inputs'!$D$37*12*IF(1=1,'1.Inputs'!$D$38,IF(1=2,'1.Inputs'!$D$39,$E337)))/(1-'1.Inputs'!$D$42)*$D337*(1+$G337)^(1-1))-('1.Inputs'!$D$37*12*IF(1=1,'1.Inputs'!$D$38,IF(1=2,'1.Inputs'!$D$39,$E337)))*'1.Inputs'!$D$43*(1+$G337)^(1-1)-'1.Inputs'!$D$44*(1+$G337)^(1-1)-('1.Inputs'!$D$20/'1.Inputs'!$D$27+'1.Inputs'!$D$23/'1.Inputs'!$D$28))-MAX(0,((('1.Inputs'!$D$37*12*IF(1=1,'1.Inputs'!$D$38,IF(1=2,'1.Inputs'!$D$39,$E337)))*$F337*(('1.Inputs'!$D$40)+(1-'1.Inputs'!$D$40)*(1+'1.Inputs'!$D$41))*(1+$G337)^(1-1))-(('1.Inputs'!$D$37*12*IF(1=1,'1.Inputs'!$D$38,IF(1=2,'1.Inputs'!$D$39,$E337)))/(1-'1.Inputs'!$D$42)*$D337*(1+$G337)^(1-1))-('1.Inputs'!$D$37*12*IF(1=1,'1.Inputs'!$D$38,IF(1=2,'1.Inputs'!$D$39,$E337)))*'1.Inputs'!$D$43*(1+$G337)^(1-1)-'1.Inputs'!$D$44*(1+$G337)^(1-1)-('1.Inputs'!$D$20/'1.Inputs'!$D$27+'1.Inputs'!$D$23/'1.Inputs'!$D$28)))*'1.Inputs'!$D$53+('1.Inputs'!$D$20/'1.Inputs'!$D$27+'1.Inputs'!$D$23/'1.Inputs'!$D$28)-H337</f>
        <v>-748507044.73458219</v>
      </c>
      <c r="T337" s="36">
        <f ca="1">((('1.Inputs'!$D$37*12*IF(2=1,'1.Inputs'!$D$38,IF(2=2,'1.Inputs'!$D$39,$E337)))*$F337*(('1.Inputs'!$D$40)+(1-'1.Inputs'!$D$40)*(1+'1.Inputs'!$D$41))*(1+$G337)^(2-1))-(('1.Inputs'!$D$37*12*IF(2=1,'1.Inputs'!$D$38,IF(2=2,'1.Inputs'!$D$39,$E337)))/(1-'1.Inputs'!$D$42)*$D337*(1+$G337)^(2-1))-('1.Inputs'!$D$37*12*IF(2=1,'1.Inputs'!$D$38,IF(2=2,'1.Inputs'!$D$39,$E337)))*'1.Inputs'!$D$43*(1+$G337)^(2-1)-'1.Inputs'!$D$44*(1+$G337)^(2-1)-('1.Inputs'!$D$20/'1.Inputs'!$D$27+'1.Inputs'!$D$23/'1.Inputs'!$D$28))-MAX(0,((('1.Inputs'!$D$37*12*IF(2=1,'1.Inputs'!$D$38,IF(2=2,'1.Inputs'!$D$39,$E337)))*$F337*(('1.Inputs'!$D$40)+(1-'1.Inputs'!$D$40)*(1+'1.Inputs'!$D$41))*(1+$G337)^(2-1))-(('1.Inputs'!$D$37*12*IF(2=1,'1.Inputs'!$D$38,IF(2=2,'1.Inputs'!$D$39,$E337)))/(1-'1.Inputs'!$D$42)*$D337*(1+$G337)^(2-1))-('1.Inputs'!$D$37*12*IF(2=1,'1.Inputs'!$D$38,IF(2=2,'1.Inputs'!$D$39,$E337)))*'1.Inputs'!$D$43*(1+$G337)^(2-1)-'1.Inputs'!$D$44*(1+$G337)^(2-1)-('1.Inputs'!$D$20/'1.Inputs'!$D$27+'1.Inputs'!$D$23/'1.Inputs'!$D$28)))*'1.Inputs'!$D$53+('1.Inputs'!$D$20/'1.Inputs'!$D$27+'1.Inputs'!$D$23/'1.Inputs'!$D$28)-(I337-H337)</f>
        <v>-7162725.3560689688</v>
      </c>
      <c r="U337" s="36">
        <f ca="1">((('1.Inputs'!$D$37*12*IF(3=1,'1.Inputs'!$D$38,IF(3=2,'1.Inputs'!$D$39,$E337)))*$F337*(('1.Inputs'!$D$40)+(1-'1.Inputs'!$D$40)*(1+'1.Inputs'!$D$41))*(1+$G337)^(3-1))-(('1.Inputs'!$D$37*12*IF(3=1,'1.Inputs'!$D$38,IF(3=2,'1.Inputs'!$D$39,$E337)))/(1-'1.Inputs'!$D$42)*$D337*(1+$G337)^(3-1))-('1.Inputs'!$D$37*12*IF(3=1,'1.Inputs'!$D$38,IF(3=2,'1.Inputs'!$D$39,$E337)))*'1.Inputs'!$D$43*(1+$G337)^(3-1)-'1.Inputs'!$D$44*(1+$G337)^(3-1)-('1.Inputs'!$D$20/'1.Inputs'!$D$27+'1.Inputs'!$D$23/'1.Inputs'!$D$28))-MAX(0,((('1.Inputs'!$D$37*12*IF(3=1,'1.Inputs'!$D$38,IF(3=2,'1.Inputs'!$D$39,$E337)))*$F337*(('1.Inputs'!$D$40)+(1-'1.Inputs'!$D$40)*(1+'1.Inputs'!$D$41))*(1+$G337)^(3-1))-(('1.Inputs'!$D$37*12*IF(3=1,'1.Inputs'!$D$38,IF(3=2,'1.Inputs'!$D$39,$E337)))/(1-'1.Inputs'!$D$42)*$D337*(1+$G337)^(3-1))-('1.Inputs'!$D$37*12*IF(3=1,'1.Inputs'!$D$38,IF(3=2,'1.Inputs'!$D$39,$E337)))*'1.Inputs'!$D$43*(1+$G337)^(3-1)-'1.Inputs'!$D$44*(1+$G337)^(3-1)-('1.Inputs'!$D$20/'1.Inputs'!$D$27+'1.Inputs'!$D$23/'1.Inputs'!$D$28)))*'1.Inputs'!$D$53+('1.Inputs'!$D$20/'1.Inputs'!$D$27+'1.Inputs'!$D$23/'1.Inputs'!$D$28)-(J337-I337)</f>
        <v>314611086.25312018</v>
      </c>
      <c r="V337" s="36">
        <f ca="1">((('1.Inputs'!$D$37*12*IF(4=1,'1.Inputs'!$D$38,IF(4=2,'1.Inputs'!$D$39,$E337)))*$F337*(('1.Inputs'!$D$40)+(1-'1.Inputs'!$D$40)*(1+'1.Inputs'!$D$41))*(1+$G337)^(4-1))-(('1.Inputs'!$D$37*12*IF(4=1,'1.Inputs'!$D$38,IF(4=2,'1.Inputs'!$D$39,$E337)))/(1-'1.Inputs'!$D$42)*$D337*(1+$G337)^(4-1))-('1.Inputs'!$D$37*12*IF(4=1,'1.Inputs'!$D$38,IF(4=2,'1.Inputs'!$D$39,$E337)))*'1.Inputs'!$D$43*(1+$G337)^(4-1)-'1.Inputs'!$D$44*(1+$G337)^(4-1)-('1.Inputs'!$D$20/'1.Inputs'!$D$27+'1.Inputs'!$D$23/'1.Inputs'!$D$28))-MAX(0,((('1.Inputs'!$D$37*12*IF(4=1,'1.Inputs'!$D$38,IF(4=2,'1.Inputs'!$D$39,$E337)))*$F337*(('1.Inputs'!$D$40)+(1-'1.Inputs'!$D$40)*(1+'1.Inputs'!$D$41))*(1+$G337)^(4-1))-(('1.Inputs'!$D$37*12*IF(4=1,'1.Inputs'!$D$38,IF(4=2,'1.Inputs'!$D$39,$E337)))/(1-'1.Inputs'!$D$42)*$D337*(1+$G337)^(4-1))-('1.Inputs'!$D$37*12*IF(4=1,'1.Inputs'!$D$38,IF(4=2,'1.Inputs'!$D$39,$E337)))*'1.Inputs'!$D$43*(1+$G337)^(4-1)-'1.Inputs'!$D$44*(1+$G337)^(4-1)-('1.Inputs'!$D$20/'1.Inputs'!$D$27+'1.Inputs'!$D$23/'1.Inputs'!$D$28)))*'1.Inputs'!$D$53+('1.Inputs'!$D$20/'1.Inputs'!$D$27+'1.Inputs'!$D$23/'1.Inputs'!$D$28)-(K337-J337)</f>
        <v>476420817.14884925</v>
      </c>
      <c r="W337" s="36">
        <f ca="1">((('1.Inputs'!$D$37*12*IF(5=1,'1.Inputs'!$D$38,IF(5=2,'1.Inputs'!$D$39,$E337)))*$F337*(('1.Inputs'!$D$40)+(1-'1.Inputs'!$D$40)*(1+'1.Inputs'!$D$41))*(1+$G337)^(5-1))-(('1.Inputs'!$D$37*12*IF(5=1,'1.Inputs'!$D$38,IF(5=2,'1.Inputs'!$D$39,$E337)))/(1-'1.Inputs'!$D$42)*$D337*(1+$G337)^(5-1))-('1.Inputs'!$D$37*12*IF(5=1,'1.Inputs'!$D$38,IF(5=2,'1.Inputs'!$D$39,$E337)))*'1.Inputs'!$D$43*(1+$G337)^(5-1)-'1.Inputs'!$D$44*(1+$G337)^(5-1)-('1.Inputs'!$D$20/'1.Inputs'!$D$27+'1.Inputs'!$D$23/'1.Inputs'!$D$28))-MAX(0,((('1.Inputs'!$D$37*12*IF(5=1,'1.Inputs'!$D$38,IF(5=2,'1.Inputs'!$D$39,$E337)))*$F337*(('1.Inputs'!$D$40)+(1-'1.Inputs'!$D$40)*(1+'1.Inputs'!$D$41))*(1+$G337)^(5-1))-(('1.Inputs'!$D$37*12*IF(5=1,'1.Inputs'!$D$38,IF(5=2,'1.Inputs'!$D$39,$E337)))/(1-'1.Inputs'!$D$42)*$D337*(1+$G337)^(5-1))-('1.Inputs'!$D$37*12*IF(5=1,'1.Inputs'!$D$38,IF(5=2,'1.Inputs'!$D$39,$E337)))*'1.Inputs'!$D$43*(1+$G337)^(5-1)-'1.Inputs'!$D$44*(1+$G337)^(5-1)-('1.Inputs'!$D$20/'1.Inputs'!$D$27+'1.Inputs'!$D$23/'1.Inputs'!$D$28)))*'1.Inputs'!$D$53+('1.Inputs'!$D$20/'1.Inputs'!$D$27+'1.Inputs'!$D$23/'1.Inputs'!$D$28)-(L337-K337)</f>
        <v>497986938.11631691</v>
      </c>
      <c r="X337" s="36">
        <f ca="1">((('1.Inputs'!$D$37*12*IF(6=1,'1.Inputs'!$D$38,IF(6=2,'1.Inputs'!$D$39,$E337)))*$F337*(('1.Inputs'!$D$40)+(1-'1.Inputs'!$D$40)*(1+'1.Inputs'!$D$41))*(1+$G337)^(6-1))-(('1.Inputs'!$D$37*12*IF(6=1,'1.Inputs'!$D$38,IF(6=2,'1.Inputs'!$D$39,$E337)))/(1-'1.Inputs'!$D$42)*$D337*(1+$G337)^(6-1))-('1.Inputs'!$D$37*12*IF(6=1,'1.Inputs'!$D$38,IF(6=2,'1.Inputs'!$D$39,$E337)))*'1.Inputs'!$D$43*(1+$G337)^(6-1)-'1.Inputs'!$D$44*(1+$G337)^(6-1)-('1.Inputs'!$D$20/'1.Inputs'!$D$27+'1.Inputs'!$D$23/'1.Inputs'!$D$28))-MAX(0,((('1.Inputs'!$D$37*12*IF(6=1,'1.Inputs'!$D$38,IF(6=2,'1.Inputs'!$D$39,$E337)))*$F337*(('1.Inputs'!$D$40)+(1-'1.Inputs'!$D$40)*(1+'1.Inputs'!$D$41))*(1+$G337)^(6-1))-(('1.Inputs'!$D$37*12*IF(6=1,'1.Inputs'!$D$38,IF(6=2,'1.Inputs'!$D$39,$E337)))/(1-'1.Inputs'!$D$42)*$D337*(1+$G337)^(6-1))-('1.Inputs'!$D$37*12*IF(6=1,'1.Inputs'!$D$38,IF(6=2,'1.Inputs'!$D$39,$E337)))*'1.Inputs'!$D$43*(1+$G337)^(6-1)-'1.Inputs'!$D$44*(1+$G337)^(6-1)-('1.Inputs'!$D$20/'1.Inputs'!$D$27+'1.Inputs'!$D$23/'1.Inputs'!$D$28)))*'1.Inputs'!$D$53+('1.Inputs'!$D$20/'1.Inputs'!$D$27+'1.Inputs'!$D$23/'1.Inputs'!$D$28)-(M337-L337)</f>
        <v>520636771.1047287</v>
      </c>
      <c r="Y337" s="36">
        <f ca="1">((('1.Inputs'!$D$37*12*IF(7=1,'1.Inputs'!$D$38,IF(7=2,'1.Inputs'!$D$39,$E337)))*$F337*(('1.Inputs'!$D$40)+(1-'1.Inputs'!$D$40)*(1+'1.Inputs'!$D$41))*(1+$G337)^(7-1))-(('1.Inputs'!$D$37*12*IF(7=1,'1.Inputs'!$D$38,IF(7=2,'1.Inputs'!$D$39,$E337)))/(1-'1.Inputs'!$D$42)*$D337*(1+$G337)^(7-1))-('1.Inputs'!$D$37*12*IF(7=1,'1.Inputs'!$D$38,IF(7=2,'1.Inputs'!$D$39,$E337)))*'1.Inputs'!$D$43*(1+$G337)^(7-1)-'1.Inputs'!$D$44*(1+$G337)^(7-1)-('1.Inputs'!$D$20/'1.Inputs'!$D$27+'1.Inputs'!$D$23/'1.Inputs'!$D$28))-MAX(0,((('1.Inputs'!$D$37*12*IF(7=1,'1.Inputs'!$D$38,IF(7=2,'1.Inputs'!$D$39,$E337)))*$F337*(('1.Inputs'!$D$40)+(1-'1.Inputs'!$D$40)*(1+'1.Inputs'!$D$41))*(1+$G337)^(7-1))-(('1.Inputs'!$D$37*12*IF(7=1,'1.Inputs'!$D$38,IF(7=2,'1.Inputs'!$D$39,$E337)))/(1-'1.Inputs'!$D$42)*$D337*(1+$G337)^(7-1))-('1.Inputs'!$D$37*12*IF(7=1,'1.Inputs'!$D$38,IF(7=2,'1.Inputs'!$D$39,$E337)))*'1.Inputs'!$D$43*(1+$G337)^(7-1)-'1.Inputs'!$D$44*(1+$G337)^(7-1)-('1.Inputs'!$D$20/'1.Inputs'!$D$27+'1.Inputs'!$D$23/'1.Inputs'!$D$28)))*'1.Inputs'!$D$53+('1.Inputs'!$D$20/'1.Inputs'!$D$27+'1.Inputs'!$D$23/'1.Inputs'!$D$28)-(N337-M337)</f>
        <v>544424773.36887813</v>
      </c>
      <c r="Z337" s="36">
        <f ca="1">((('1.Inputs'!$D$37*12*IF(8=1,'1.Inputs'!$D$38,IF(8=2,'1.Inputs'!$D$39,$E337)))*$F337*(('1.Inputs'!$D$40)+(1-'1.Inputs'!$D$40)*(1+'1.Inputs'!$D$41))*(1+$G337)^(8-1))-(('1.Inputs'!$D$37*12*IF(8=1,'1.Inputs'!$D$38,IF(8=2,'1.Inputs'!$D$39,$E337)))/(1-'1.Inputs'!$D$42)*$D337*(1+$G337)^(8-1))-('1.Inputs'!$D$37*12*IF(8=1,'1.Inputs'!$D$38,IF(8=2,'1.Inputs'!$D$39,$E337)))*'1.Inputs'!$D$43*(1+$G337)^(8-1)-'1.Inputs'!$D$44*(1+$G337)^(8-1)-('1.Inputs'!$D$20/'1.Inputs'!$D$27+'1.Inputs'!$D$23/'1.Inputs'!$D$28))-MAX(0,((('1.Inputs'!$D$37*12*IF(8=1,'1.Inputs'!$D$38,IF(8=2,'1.Inputs'!$D$39,$E337)))*$F337*(('1.Inputs'!$D$40)+(1-'1.Inputs'!$D$40)*(1+'1.Inputs'!$D$41))*(1+$G337)^(8-1))-(('1.Inputs'!$D$37*12*IF(8=1,'1.Inputs'!$D$38,IF(8=2,'1.Inputs'!$D$39,$E337)))/(1-'1.Inputs'!$D$42)*$D337*(1+$G337)^(8-1))-('1.Inputs'!$D$37*12*IF(8=1,'1.Inputs'!$D$38,IF(8=2,'1.Inputs'!$D$39,$E337)))*'1.Inputs'!$D$43*(1+$G337)^(8-1)-'1.Inputs'!$D$44*(1+$G337)^(8-1)-('1.Inputs'!$D$20/'1.Inputs'!$D$27+'1.Inputs'!$D$23/'1.Inputs'!$D$28)))*'1.Inputs'!$D$53+('1.Inputs'!$D$20/'1.Inputs'!$D$27+'1.Inputs'!$D$23/'1.Inputs'!$D$28)-(O337-N337)</f>
        <v>569408138.67707217</v>
      </c>
      <c r="AA337" s="36">
        <f ca="1">((('1.Inputs'!$D$37*12*IF(9=1,'1.Inputs'!$D$38,IF(9=2,'1.Inputs'!$D$39,$E337)))*$F337*(('1.Inputs'!$D$40)+(1-'1.Inputs'!$D$40)*(1+'1.Inputs'!$D$41))*(1+$G337)^(9-1))-(('1.Inputs'!$D$37*12*IF(9=1,'1.Inputs'!$D$38,IF(9=2,'1.Inputs'!$D$39,$E337)))/(1-'1.Inputs'!$D$42)*$D337*(1+$G337)^(9-1))-('1.Inputs'!$D$37*12*IF(9=1,'1.Inputs'!$D$38,IF(9=2,'1.Inputs'!$D$39,$E337)))*'1.Inputs'!$D$43*(1+$G337)^(9-1)-'1.Inputs'!$D$44*(1+$G337)^(9-1)-('1.Inputs'!$D$20/'1.Inputs'!$D$27+'1.Inputs'!$D$23/'1.Inputs'!$D$28))-MAX(0,((('1.Inputs'!$D$37*12*IF(9=1,'1.Inputs'!$D$38,IF(9=2,'1.Inputs'!$D$39,$E337)))*$F337*(('1.Inputs'!$D$40)+(1-'1.Inputs'!$D$40)*(1+'1.Inputs'!$D$41))*(1+$G337)^(9-1))-(('1.Inputs'!$D$37*12*IF(9=1,'1.Inputs'!$D$38,IF(9=2,'1.Inputs'!$D$39,$E337)))/(1-'1.Inputs'!$D$42)*$D337*(1+$G337)^(9-1))-('1.Inputs'!$D$37*12*IF(9=1,'1.Inputs'!$D$38,IF(9=2,'1.Inputs'!$D$39,$E337)))*'1.Inputs'!$D$43*(1+$G337)^(9-1)-'1.Inputs'!$D$44*(1+$G337)^(9-1)-('1.Inputs'!$D$20/'1.Inputs'!$D$27+'1.Inputs'!$D$23/'1.Inputs'!$D$28)))*'1.Inputs'!$D$53+('1.Inputs'!$D$20/'1.Inputs'!$D$27+'1.Inputs'!$D$23/'1.Inputs'!$D$28)-(P337-O337)</f>
        <v>595646934.82278419</v>
      </c>
      <c r="AB337" s="36">
        <f ca="1">((('1.Inputs'!$D$37*12*IF(10=1,'1.Inputs'!$D$38,IF(10=2,'1.Inputs'!$D$39,$E337)))*$F337*(('1.Inputs'!$D$40)+(1-'1.Inputs'!$D$40)*(1+'1.Inputs'!$D$41))*(1+$G337)^(10-1))-(('1.Inputs'!$D$37*12*IF(10=1,'1.Inputs'!$D$38,IF(10=2,'1.Inputs'!$D$39,$E337)))/(1-'1.Inputs'!$D$42)*$D337*(1+$G337)^(10-1))-('1.Inputs'!$D$37*12*IF(10=1,'1.Inputs'!$D$38,IF(10=2,'1.Inputs'!$D$39,$E337)))*'1.Inputs'!$D$43*(1+$G337)^(10-1)-'1.Inputs'!$D$44*(1+$G337)^(10-1)-('1.Inputs'!$D$20/'1.Inputs'!$D$27+'1.Inputs'!$D$23/'1.Inputs'!$D$28))-MAX(0,((('1.Inputs'!$D$37*12*IF(10=1,'1.Inputs'!$D$38,IF(10=2,'1.Inputs'!$D$39,$E337)))*$F337*(('1.Inputs'!$D$40)+(1-'1.Inputs'!$D$40)*(1+'1.Inputs'!$D$41))*(1+$G337)^(10-1))-(('1.Inputs'!$D$37*12*IF(10=1,'1.Inputs'!$D$38,IF(10=2,'1.Inputs'!$D$39,$E337)))/(1-'1.Inputs'!$D$42)*$D337*(1+$G337)^(10-1))-('1.Inputs'!$D$37*12*IF(10=1,'1.Inputs'!$D$38,IF(10=2,'1.Inputs'!$D$39,$E337)))*'1.Inputs'!$D$43*(1+$G337)^(10-1)-'1.Inputs'!$D$44*(1+$G337)^(10-1)-('1.Inputs'!$D$20/'1.Inputs'!$D$27+'1.Inputs'!$D$23/'1.Inputs'!$D$28)))*'1.Inputs'!$D$53+('1.Inputs'!$D$20/'1.Inputs'!$D$27+'1.Inputs'!$D$23/'1.Inputs'!$D$28)-(Q337-P337)+(('1.Inputs'!$D$20+'1.Inputs'!$D$23-('1.Inputs'!$D$20/'1.Inputs'!$D$27+'1.Inputs'!$D$23/'1.Inputs'!$D$28)*'1.Inputs'!$D$10)*'1.Inputs'!$D$60+'1.Inputs'!$D$19*'1.Inputs'!$D$59+Q337)</f>
        <v>3394163388.5307846</v>
      </c>
      <c r="AC337" s="36">
        <f ca="1">S337-AC$13-AC$14+MIN(AC$13,MAX(0,((('1.Inputs'!$D$37*12*IF(1=1,'1.Inputs'!$D$38,IF(1=2,'1.Inputs'!$D$39,$E337)))*$F337*(('1.Inputs'!$D$40)+(1-'1.Inputs'!$D$40)*(1+'1.Inputs'!$D$41))*(1+$G337)^(1-1))-(('1.Inputs'!$D$37*12*IF(1=1,'1.Inputs'!$D$38,IF(1=2,'1.Inputs'!$D$39,$E337)))/(1-'1.Inputs'!$D$42)*$D337*(1+$G337)^(1-1))-('1.Inputs'!$D$37*12*IF(1=1,'1.Inputs'!$D$38,IF(1=2,'1.Inputs'!$D$39,$E337)))*'1.Inputs'!$D$43*(1+$G337)^(1-1)-'1.Inputs'!$D$44*(1+$G337)^(1-1)-('1.Inputs'!$D$20/'1.Inputs'!$D$27+'1.Inputs'!$D$23/'1.Inputs'!$D$28))))*'1.Inputs'!$D$53</f>
        <v>-896107044.73458219</v>
      </c>
      <c r="AD337" s="36">
        <f ca="1">T337-AD$13-AD$14+MIN(AD$13,MAX(0,((('1.Inputs'!$D$37*12*IF(2=1,'1.Inputs'!$D$38,IF(2=2,'1.Inputs'!$D$39,$E337)))*$F337*(('1.Inputs'!$D$40)+(1-'1.Inputs'!$D$40)*(1+'1.Inputs'!$D$41))*(1+$G337)^(2-1))-(('1.Inputs'!$D$37*12*IF(2=1,'1.Inputs'!$D$38,IF(2=2,'1.Inputs'!$D$39,$E337)))/(1-'1.Inputs'!$D$42)*$D337*(1+$G337)^(2-1))-('1.Inputs'!$D$37*12*IF(2=1,'1.Inputs'!$D$38,IF(2=2,'1.Inputs'!$D$39,$E337)))*'1.Inputs'!$D$43*(1+$G337)^(2-1)-'1.Inputs'!$D$44*(1+$G337)^(2-1)-('1.Inputs'!$D$20/'1.Inputs'!$D$27+'1.Inputs'!$D$23/'1.Inputs'!$D$28))))*'1.Inputs'!$D$53</f>
        <v>-103102725.35606897</v>
      </c>
      <c r="AE337" s="36">
        <f ca="1">U337-AE$13-AE$14+MIN(AE$13,MAX(0,((('1.Inputs'!$D$37*12*IF(3=1,'1.Inputs'!$D$38,IF(3=2,'1.Inputs'!$D$39,$E337)))*$F337*(('1.Inputs'!$D$40)+(1-'1.Inputs'!$D$40)*(1+'1.Inputs'!$D$41))*(1+$G337)^(3-1))-(('1.Inputs'!$D$37*12*IF(3=1,'1.Inputs'!$D$38,IF(3=2,'1.Inputs'!$D$39,$E337)))/(1-'1.Inputs'!$D$42)*$D337*(1+$G337)^(3-1))-('1.Inputs'!$D$37*12*IF(3=1,'1.Inputs'!$D$38,IF(3=2,'1.Inputs'!$D$39,$E337)))*'1.Inputs'!$D$43*(1+$G337)^(3-1)-'1.Inputs'!$D$44*(1+$G337)^(3-1)-('1.Inputs'!$D$20/'1.Inputs'!$D$27+'1.Inputs'!$D$23/'1.Inputs'!$D$28))))*'1.Inputs'!$D$53</f>
        <v>-27328913.746879816</v>
      </c>
      <c r="AF337" s="36">
        <f ca="1">V337-AF$13-AF$14+MIN(AF$13,MAX(0,((('1.Inputs'!$D$37*12*IF(4=1,'1.Inputs'!$D$38,IF(4=2,'1.Inputs'!$D$39,$E337)))*$F337*(('1.Inputs'!$D$40)+(1-'1.Inputs'!$D$40)*(1+'1.Inputs'!$D$41))*(1+$G337)^(4-1))-(('1.Inputs'!$D$37*12*IF(4=1,'1.Inputs'!$D$38,IF(4=2,'1.Inputs'!$D$39,$E337)))/(1-'1.Inputs'!$D$42)*$D337*(1+$G337)^(4-1))-('1.Inputs'!$D$37*12*IF(4=1,'1.Inputs'!$D$38,IF(4=2,'1.Inputs'!$D$39,$E337)))*'1.Inputs'!$D$43*(1+$G337)^(4-1)-'1.Inputs'!$D$44*(1+$G337)^(4-1)-('1.Inputs'!$D$20/'1.Inputs'!$D$27+'1.Inputs'!$D$23/'1.Inputs'!$D$28))))*'1.Inputs'!$D$53</f>
        <v>153668817.14884925</v>
      </c>
      <c r="AG337" s="36">
        <f ca="1">W337-AG$13-AG$14+MIN(AG$13,MAX(0,((('1.Inputs'!$D$37*12*IF(5=1,'1.Inputs'!$D$38,IF(5=2,'1.Inputs'!$D$39,$E337)))*$F337*(('1.Inputs'!$D$40)+(1-'1.Inputs'!$D$40)*(1+'1.Inputs'!$D$41))*(1+$G337)^(5-1))-(('1.Inputs'!$D$37*12*IF(5=1,'1.Inputs'!$D$38,IF(5=2,'1.Inputs'!$D$39,$E337)))/(1-'1.Inputs'!$D$42)*$D337*(1+$G337)^(5-1))-('1.Inputs'!$D$37*12*IF(5=1,'1.Inputs'!$D$38,IF(5=2,'1.Inputs'!$D$39,$E337)))*'1.Inputs'!$D$43*(1+$G337)^(5-1)-'1.Inputs'!$D$44*(1+$G337)^(5-1)-('1.Inputs'!$D$20/'1.Inputs'!$D$27+'1.Inputs'!$D$23/'1.Inputs'!$D$28))))*'1.Inputs'!$D$53</f>
        <v>194422938.11631691</v>
      </c>
      <c r="AH337" s="36">
        <f ca="1">X337-AH$13-AH$14+MIN(AH$13,MAX(0,((('1.Inputs'!$D$37*12*IF(6=1,'1.Inputs'!$D$38,IF(6=2,'1.Inputs'!$D$39,$E337)))*$F337*(('1.Inputs'!$D$40)+(1-'1.Inputs'!$D$40)*(1+'1.Inputs'!$D$41))*(1+$G337)^(6-1))-(('1.Inputs'!$D$37*12*IF(6=1,'1.Inputs'!$D$38,IF(6=2,'1.Inputs'!$D$39,$E337)))/(1-'1.Inputs'!$D$42)*$D337*(1+$G337)^(6-1))-('1.Inputs'!$D$37*12*IF(6=1,'1.Inputs'!$D$38,IF(6=2,'1.Inputs'!$D$39,$E337)))*'1.Inputs'!$D$43*(1+$G337)^(6-1)-'1.Inputs'!$D$44*(1+$G337)^(6-1)-('1.Inputs'!$D$20/'1.Inputs'!$D$27+'1.Inputs'!$D$23/'1.Inputs'!$D$28))))*'1.Inputs'!$D$53</f>
        <v>236260771.1047287</v>
      </c>
      <c r="AI337" s="36">
        <f ca="1">Y337-AI$13-AI$14+MIN(AI$13,MAX(0,((('1.Inputs'!$D$37*12*IF(7=1,'1.Inputs'!$D$38,IF(7=2,'1.Inputs'!$D$39,$E337)))*$F337*(('1.Inputs'!$D$40)+(1-'1.Inputs'!$D$40)*(1+'1.Inputs'!$D$41))*(1+$G337)^(7-1))-(('1.Inputs'!$D$37*12*IF(7=1,'1.Inputs'!$D$38,IF(7=2,'1.Inputs'!$D$39,$E337)))/(1-'1.Inputs'!$D$42)*$D337*(1+$G337)^(7-1))-('1.Inputs'!$D$37*12*IF(7=1,'1.Inputs'!$D$38,IF(7=2,'1.Inputs'!$D$39,$E337)))*'1.Inputs'!$D$43*(1+$G337)^(7-1)-'1.Inputs'!$D$44*(1+$G337)^(7-1)-('1.Inputs'!$D$20/'1.Inputs'!$D$27+'1.Inputs'!$D$23/'1.Inputs'!$D$28))))*'1.Inputs'!$D$53</f>
        <v>279236773.36887813</v>
      </c>
      <c r="AJ337" s="36">
        <f ca="1">Z337-AJ$13-AJ$14+MIN(AJ$13,MAX(0,((('1.Inputs'!$D$37*12*IF(8=1,'1.Inputs'!$D$38,IF(8=2,'1.Inputs'!$D$39,$E337)))*$F337*(('1.Inputs'!$D$40)+(1-'1.Inputs'!$D$40)*(1+'1.Inputs'!$D$41))*(1+$G337)^(8-1))-(('1.Inputs'!$D$37*12*IF(8=1,'1.Inputs'!$D$38,IF(8=2,'1.Inputs'!$D$39,$E337)))/(1-'1.Inputs'!$D$42)*$D337*(1+$G337)^(8-1))-('1.Inputs'!$D$37*12*IF(8=1,'1.Inputs'!$D$38,IF(8=2,'1.Inputs'!$D$39,$E337)))*'1.Inputs'!$D$43*(1+$G337)^(8-1)-'1.Inputs'!$D$44*(1+$G337)^(8-1)-('1.Inputs'!$D$20/'1.Inputs'!$D$27+'1.Inputs'!$D$23/'1.Inputs'!$D$28))))*'1.Inputs'!$D$53</f>
        <v>569408138.67707217</v>
      </c>
      <c r="AK337" s="36">
        <f ca="1">AA337-AK$13-AK$14+MIN(AK$13,MAX(0,((('1.Inputs'!$D$37*12*IF(9=1,'1.Inputs'!$D$38,IF(9=2,'1.Inputs'!$D$39,$E337)))*$F337*(('1.Inputs'!$D$40)+(1-'1.Inputs'!$D$40)*(1+'1.Inputs'!$D$41))*(1+$G337)^(9-1))-(('1.Inputs'!$D$37*12*IF(9=1,'1.Inputs'!$D$38,IF(9=2,'1.Inputs'!$D$39,$E337)))/(1-'1.Inputs'!$D$42)*$D337*(1+$G337)^(9-1))-('1.Inputs'!$D$37*12*IF(9=1,'1.Inputs'!$D$38,IF(9=2,'1.Inputs'!$D$39,$E337)))*'1.Inputs'!$D$43*(1+$G337)^(9-1)-'1.Inputs'!$D$44*(1+$G337)^(9-1)-('1.Inputs'!$D$20/'1.Inputs'!$D$27+'1.Inputs'!$D$23/'1.Inputs'!$D$28))))*'1.Inputs'!$D$53</f>
        <v>595646934.82278419</v>
      </c>
      <c r="AL337" s="36">
        <f ca="1">AB337-AL$13-AL$14+MIN(AL$13,MAX(0,((('1.Inputs'!$D$37*12*IF(10=1,'1.Inputs'!$D$38,IF(10=2,'1.Inputs'!$D$39,$E337)))*$F337*(('1.Inputs'!$D$40)+(1-'1.Inputs'!$D$40)*(1+'1.Inputs'!$D$41))*(1+$G337)^(10-1))-(('1.Inputs'!$D$37*12*IF(10=1,'1.Inputs'!$D$38,IF(10=2,'1.Inputs'!$D$39,$E337)))/(1-'1.Inputs'!$D$42)*$D337*(1+$G337)^(10-1))-('1.Inputs'!$D$37*12*IF(10=1,'1.Inputs'!$D$38,IF(10=2,'1.Inputs'!$D$39,$E337)))*'1.Inputs'!$D$43*(1+$G337)^(10-1)-'1.Inputs'!$D$44*(1+$G337)^(10-1)-('1.Inputs'!$D$20/'1.Inputs'!$D$27+'1.Inputs'!$D$23/'1.Inputs'!$D$28))))*'1.Inputs'!$D$53+'1.Inputs'!$D$35</f>
        <v>4194163388.5307846</v>
      </c>
      <c r="AM337" s="48">
        <f ca="1">R337+NPV('1.Inputs'!$D$55,S337:AB337)</f>
        <v>155110891.72670555</v>
      </c>
      <c r="AN337" s="48">
        <f ca="1">-('1.Inputs'!$D$24*(1-'1.Inputs'!$D$31)+'1.Inputs'!$D$35)+NPV('1.Inputs'!$D$54,AC337:AL337)</f>
        <v>-1043538058.3273048</v>
      </c>
      <c r="AO337" s="36">
        <f t="shared" ca="1" si="45"/>
        <v>-5.0711859399361936</v>
      </c>
      <c r="AP337" s="36">
        <f t="shared" ca="1" si="46"/>
        <v>0.79931678417967522</v>
      </c>
      <c r="AQ337" s="36">
        <f ca="1">'1.Inputs'!$D$35+MIN(SUM($AC337:AC337),SUM($AC337:AD337),SUM($AC337:AE337),SUM($AC337:AF337),SUM($AC337:AG337),SUM($AC337:AH337),SUM($AC337:AI337),SUM($AC337:AJ337),SUM($AC337:AK337),SUM($AC337:AL337))</f>
        <v>-226538683.83753097</v>
      </c>
      <c r="AR337" s="36">
        <f ca="1">IF(AP337&lt;'1.Inputs'!$D$57,1,0)</f>
        <v>1</v>
      </c>
      <c r="AS337" s="36">
        <f t="shared" ca="1" si="47"/>
        <v>1</v>
      </c>
    </row>
    <row r="338" spans="2:45" ht="15" customHeight="1" x14ac:dyDescent="0.25">
      <c r="B338" s="36">
        <v>323</v>
      </c>
      <c r="C338" s="36">
        <f t="shared" ca="1" si="40"/>
        <v>9.3385388029053606E-2</v>
      </c>
      <c r="D338" s="36">
        <f t="shared" ca="1" si="41"/>
        <v>14918.210712568176</v>
      </c>
      <c r="E338" s="47">
        <f t="shared" ca="1" si="42"/>
        <v>0.75551322189315595</v>
      </c>
      <c r="F338" s="36">
        <f t="shared" ca="1" si="43"/>
        <v>30640.392955133411</v>
      </c>
      <c r="G338" s="36">
        <f t="shared" ca="1" si="44"/>
        <v>3.650351336669385E-2</v>
      </c>
      <c r="H338" s="36">
        <f ca="1">((('1.Inputs'!$D$37*12*IF(1=1,'1.Inputs'!$D$38,IF(1=2,'1.Inputs'!$D$39,$E338)))*$F338*(('1.Inputs'!$D$40)+(1-'1.Inputs'!$D$40)*(1+'1.Inputs'!$D$41))*(1+$G338)^(1-1))*'1.Inputs'!$D$47+(('1.Inputs'!$D$37*12*IF(1=1,'1.Inputs'!$D$38,IF(1=2,'1.Inputs'!$D$39,$E338)))/(1-'1.Inputs'!$D$42)*$D338*(1+$G338)^(1-1))*('1.Inputs'!$D$48-'1.Inputs'!$D$49))/'1.Inputs'!$D$51</f>
        <v>786501619.54840744</v>
      </c>
      <c r="I338" s="36">
        <f ca="1">((('1.Inputs'!$D$37*12*IF(2=1,'1.Inputs'!$D$38,IF(2=2,'1.Inputs'!$D$39,$E338)))*$F338*(('1.Inputs'!$D$40)+(1-'1.Inputs'!$D$40)*(1+'1.Inputs'!$D$41))*(1+$G338)^(2-1))*'1.Inputs'!$D$47+(('1.Inputs'!$D$37*12*IF(2=1,'1.Inputs'!$D$38,IF(2=2,'1.Inputs'!$D$39,$E338)))/(1-'1.Inputs'!$D$42)*$D338*(1+$G338)^(2-1))*('1.Inputs'!$D$48-'1.Inputs'!$D$49))/'1.Inputs'!$D$51</f>
        <v>1141296368.7027268</v>
      </c>
      <c r="J338" s="36">
        <f ca="1">((('1.Inputs'!$D$37*12*IF(3=1,'1.Inputs'!$D$38,IF(3=2,'1.Inputs'!$D$39,$E338)))*$F338*(('1.Inputs'!$D$40)+(1-'1.Inputs'!$D$40)*(1+'1.Inputs'!$D$41))*(1+$G338)^(3-1))*'1.Inputs'!$D$47+(('1.Inputs'!$D$37*12*IF(3=1,'1.Inputs'!$D$38,IF(3=2,'1.Inputs'!$D$39,$E338)))/(1-'1.Inputs'!$D$42)*$D338*(1+$G338)^(3-1))*('1.Inputs'!$D$48-'1.Inputs'!$D$49))/'1.Inputs'!$D$51</f>
        <v>1276771686.0468214</v>
      </c>
      <c r="K338" s="36">
        <f ca="1">((('1.Inputs'!$D$37*12*IF(4=1,'1.Inputs'!$D$38,IF(4=2,'1.Inputs'!$D$39,$E338)))*$F338*(('1.Inputs'!$D$40)+(1-'1.Inputs'!$D$40)*(1+'1.Inputs'!$D$41))*(1+$G338)^(4-1))*'1.Inputs'!$D$47+(('1.Inputs'!$D$37*12*IF(4=1,'1.Inputs'!$D$38,IF(4=2,'1.Inputs'!$D$39,$E338)))/(1-'1.Inputs'!$D$42)*$D338*(1+$G338)^(4-1))*('1.Inputs'!$D$48-'1.Inputs'!$D$49))/'1.Inputs'!$D$51</f>
        <v>1323378338.3546479</v>
      </c>
      <c r="L338" s="36">
        <f ca="1">((('1.Inputs'!$D$37*12*IF(5=1,'1.Inputs'!$D$38,IF(5=2,'1.Inputs'!$D$39,$E338)))*$F338*(('1.Inputs'!$D$40)+(1-'1.Inputs'!$D$40)*(1+'1.Inputs'!$D$41))*(1+$G338)^(5-1))*'1.Inputs'!$D$47+(('1.Inputs'!$D$37*12*IF(5=1,'1.Inputs'!$D$38,IF(5=2,'1.Inputs'!$D$39,$E338)))/(1-'1.Inputs'!$D$42)*$D338*(1+$G338)^(5-1))*('1.Inputs'!$D$48-'1.Inputs'!$D$49))/'1.Inputs'!$D$51</f>
        <v>1371686297.2179697</v>
      </c>
      <c r="M338" s="36">
        <f ca="1">((('1.Inputs'!$D$37*12*IF(6=1,'1.Inputs'!$D$38,IF(6=2,'1.Inputs'!$D$39,$E338)))*$F338*(('1.Inputs'!$D$40)+(1-'1.Inputs'!$D$40)*(1+'1.Inputs'!$D$41))*(1+$G338)^(6-1))*'1.Inputs'!$D$47+(('1.Inputs'!$D$37*12*IF(6=1,'1.Inputs'!$D$38,IF(6=2,'1.Inputs'!$D$39,$E338)))/(1-'1.Inputs'!$D$42)*$D338*(1+$G338)^(6-1))*('1.Inputs'!$D$48-'1.Inputs'!$D$49))/'1.Inputs'!$D$51</f>
        <v>1421757666.3033767</v>
      </c>
      <c r="N338" s="36">
        <f ca="1">((('1.Inputs'!$D$37*12*IF(7=1,'1.Inputs'!$D$38,IF(7=2,'1.Inputs'!$D$39,$E338)))*$F338*(('1.Inputs'!$D$40)+(1-'1.Inputs'!$D$40)*(1+'1.Inputs'!$D$41))*(1+$G338)^(7-1))*'1.Inputs'!$D$47+(('1.Inputs'!$D$37*12*IF(7=1,'1.Inputs'!$D$38,IF(7=2,'1.Inputs'!$D$39,$E338)))/(1-'1.Inputs'!$D$42)*$D338*(1+$G338)^(7-1))*('1.Inputs'!$D$48-'1.Inputs'!$D$49))/'1.Inputs'!$D$51</f>
        <v>1473656816.2794812</v>
      </c>
      <c r="O338" s="36">
        <f ca="1">((('1.Inputs'!$D$37*12*IF(8=1,'1.Inputs'!$D$38,IF(8=2,'1.Inputs'!$D$39,$E338)))*$F338*(('1.Inputs'!$D$40)+(1-'1.Inputs'!$D$40)*(1+'1.Inputs'!$D$41))*(1+$G338)^(8-1))*'1.Inputs'!$D$47+(('1.Inputs'!$D$37*12*IF(8=1,'1.Inputs'!$D$38,IF(8=2,'1.Inputs'!$D$39,$E338)))/(1-'1.Inputs'!$D$42)*$D338*(1+$G338)^(8-1))*('1.Inputs'!$D$48-'1.Inputs'!$D$49))/'1.Inputs'!$D$51</f>
        <v>1527450467.5704587</v>
      </c>
      <c r="P338" s="36">
        <f ca="1">((('1.Inputs'!$D$37*12*IF(9=1,'1.Inputs'!$D$38,IF(9=2,'1.Inputs'!$D$39,$E338)))*$F338*(('1.Inputs'!$D$40)+(1-'1.Inputs'!$D$40)*(1+'1.Inputs'!$D$41))*(1+$G338)^(9-1))*'1.Inputs'!$D$47+(('1.Inputs'!$D$37*12*IF(9=1,'1.Inputs'!$D$38,IF(9=2,'1.Inputs'!$D$39,$E338)))/(1-'1.Inputs'!$D$42)*$D338*(1+$G338)^(9-1))*('1.Inputs'!$D$48-'1.Inputs'!$D$49))/'1.Inputs'!$D$51</f>
        <v>1583207776.1303797</v>
      </c>
      <c r="Q338" s="36">
        <f ca="1">((('1.Inputs'!$D$37*12*IF(10=1,'1.Inputs'!$D$38,IF(10=2,'1.Inputs'!$D$39,$E338)))*$F338*(('1.Inputs'!$D$40)+(1-'1.Inputs'!$D$40)*(1+'1.Inputs'!$D$41))*(1+$G338)^(10-1))*'1.Inputs'!$D$47+(('1.Inputs'!$D$37*12*IF(10=1,'1.Inputs'!$D$38,IF(10=2,'1.Inputs'!$D$39,$E338)))/(1-'1.Inputs'!$D$42)*$D338*(1+$G338)^(10-1))*('1.Inputs'!$D$48-'1.Inputs'!$D$49))/'1.Inputs'!$D$51</f>
        <v>1641000422.3486087</v>
      </c>
      <c r="R338" s="36">
        <f>-'1.Inputs'!$D$24</f>
        <v>-2050000000</v>
      </c>
      <c r="S338" s="36">
        <f ca="1">((('1.Inputs'!$D$37*12*IF(1=1,'1.Inputs'!$D$38,IF(1=2,'1.Inputs'!$D$39,$E338)))*$F338*(('1.Inputs'!$D$40)+(1-'1.Inputs'!$D$40)*(1+'1.Inputs'!$D$41))*(1+$G338)^(1-1))-(('1.Inputs'!$D$37*12*IF(1=1,'1.Inputs'!$D$38,IF(1=2,'1.Inputs'!$D$39,$E338)))/(1-'1.Inputs'!$D$42)*$D338*(1+$G338)^(1-1))-('1.Inputs'!$D$37*12*IF(1=1,'1.Inputs'!$D$38,IF(1=2,'1.Inputs'!$D$39,$E338)))*'1.Inputs'!$D$43*(1+$G338)^(1-1)-'1.Inputs'!$D$44*(1+$G338)^(1-1)-('1.Inputs'!$D$20/'1.Inputs'!$D$27+'1.Inputs'!$D$23/'1.Inputs'!$D$28))-MAX(0,((('1.Inputs'!$D$37*12*IF(1=1,'1.Inputs'!$D$38,IF(1=2,'1.Inputs'!$D$39,$E338)))*$F338*(('1.Inputs'!$D$40)+(1-'1.Inputs'!$D$40)*(1+'1.Inputs'!$D$41))*(1+$G338)^(1-1))-(('1.Inputs'!$D$37*12*IF(1=1,'1.Inputs'!$D$38,IF(1=2,'1.Inputs'!$D$39,$E338)))/(1-'1.Inputs'!$D$42)*$D338*(1+$G338)^(1-1))-('1.Inputs'!$D$37*12*IF(1=1,'1.Inputs'!$D$38,IF(1=2,'1.Inputs'!$D$39,$E338)))*'1.Inputs'!$D$43*(1+$G338)^(1-1)-'1.Inputs'!$D$44*(1+$G338)^(1-1)-('1.Inputs'!$D$20/'1.Inputs'!$D$27+'1.Inputs'!$D$23/'1.Inputs'!$D$28)))*'1.Inputs'!$D$53+('1.Inputs'!$D$20/'1.Inputs'!$D$27+'1.Inputs'!$D$23/'1.Inputs'!$D$28)-H338</f>
        <v>-124306942.91376066</v>
      </c>
      <c r="T338" s="36">
        <f ca="1">((('1.Inputs'!$D$37*12*IF(2=1,'1.Inputs'!$D$38,IF(2=2,'1.Inputs'!$D$39,$E338)))*$F338*(('1.Inputs'!$D$40)+(1-'1.Inputs'!$D$40)*(1+'1.Inputs'!$D$41))*(1+$G338)^(2-1))-(('1.Inputs'!$D$37*12*IF(2=1,'1.Inputs'!$D$38,IF(2=2,'1.Inputs'!$D$39,$E338)))/(1-'1.Inputs'!$D$42)*$D338*(1+$G338)^(2-1))-('1.Inputs'!$D$37*12*IF(2=1,'1.Inputs'!$D$38,IF(2=2,'1.Inputs'!$D$39,$E338)))*'1.Inputs'!$D$43*(1+$G338)^(2-1)-'1.Inputs'!$D$44*(1+$G338)^(2-1)-('1.Inputs'!$D$20/'1.Inputs'!$D$27+'1.Inputs'!$D$23/'1.Inputs'!$D$28))-MAX(0,((('1.Inputs'!$D$37*12*IF(2=1,'1.Inputs'!$D$38,IF(2=2,'1.Inputs'!$D$39,$E338)))*$F338*(('1.Inputs'!$D$40)+(1-'1.Inputs'!$D$40)*(1+'1.Inputs'!$D$41))*(1+$G338)^(2-1))-(('1.Inputs'!$D$37*12*IF(2=1,'1.Inputs'!$D$38,IF(2=2,'1.Inputs'!$D$39,$E338)))/(1-'1.Inputs'!$D$42)*$D338*(1+$G338)^(2-1))-('1.Inputs'!$D$37*12*IF(2=1,'1.Inputs'!$D$38,IF(2=2,'1.Inputs'!$D$39,$E338)))*'1.Inputs'!$D$43*(1+$G338)^(2-1)-'1.Inputs'!$D$44*(1+$G338)^(2-1)-('1.Inputs'!$D$20/'1.Inputs'!$D$27+'1.Inputs'!$D$23/'1.Inputs'!$D$28)))*'1.Inputs'!$D$53+('1.Inputs'!$D$20/'1.Inputs'!$D$27+'1.Inputs'!$D$23/'1.Inputs'!$D$28)-(I338-H338)</f>
        <v>827346317.97462595</v>
      </c>
      <c r="U338" s="36">
        <f ca="1">((('1.Inputs'!$D$37*12*IF(3=1,'1.Inputs'!$D$38,IF(3=2,'1.Inputs'!$D$39,$E338)))*$F338*(('1.Inputs'!$D$40)+(1-'1.Inputs'!$D$40)*(1+'1.Inputs'!$D$41))*(1+$G338)^(3-1))-(('1.Inputs'!$D$37*12*IF(3=1,'1.Inputs'!$D$38,IF(3=2,'1.Inputs'!$D$39,$E338)))/(1-'1.Inputs'!$D$42)*$D338*(1+$G338)^(3-1))-('1.Inputs'!$D$37*12*IF(3=1,'1.Inputs'!$D$38,IF(3=2,'1.Inputs'!$D$39,$E338)))*'1.Inputs'!$D$43*(1+$G338)^(3-1)-'1.Inputs'!$D$44*(1+$G338)^(3-1)-('1.Inputs'!$D$20/'1.Inputs'!$D$27+'1.Inputs'!$D$23/'1.Inputs'!$D$28))-MAX(0,((('1.Inputs'!$D$37*12*IF(3=1,'1.Inputs'!$D$38,IF(3=2,'1.Inputs'!$D$39,$E338)))*$F338*(('1.Inputs'!$D$40)+(1-'1.Inputs'!$D$40)*(1+'1.Inputs'!$D$41))*(1+$G338)^(3-1))-(('1.Inputs'!$D$37*12*IF(3=1,'1.Inputs'!$D$38,IF(3=2,'1.Inputs'!$D$39,$E338)))/(1-'1.Inputs'!$D$42)*$D338*(1+$G338)^(3-1))-('1.Inputs'!$D$37*12*IF(3=1,'1.Inputs'!$D$38,IF(3=2,'1.Inputs'!$D$39,$E338)))*'1.Inputs'!$D$43*(1+$G338)^(3-1)-'1.Inputs'!$D$44*(1+$G338)^(3-1)-('1.Inputs'!$D$20/'1.Inputs'!$D$27+'1.Inputs'!$D$23/'1.Inputs'!$D$28)))*'1.Inputs'!$D$53+('1.Inputs'!$D$20/'1.Inputs'!$D$27+'1.Inputs'!$D$23/'1.Inputs'!$D$28)-(J338-I338)</f>
        <v>1231222779.3982601</v>
      </c>
      <c r="V338" s="36">
        <f ca="1">((('1.Inputs'!$D$37*12*IF(4=1,'1.Inputs'!$D$38,IF(4=2,'1.Inputs'!$D$39,$E338)))*$F338*(('1.Inputs'!$D$40)+(1-'1.Inputs'!$D$40)*(1+'1.Inputs'!$D$41))*(1+$G338)^(4-1))-(('1.Inputs'!$D$37*12*IF(4=1,'1.Inputs'!$D$38,IF(4=2,'1.Inputs'!$D$39,$E338)))/(1-'1.Inputs'!$D$42)*$D338*(1+$G338)^(4-1))-('1.Inputs'!$D$37*12*IF(4=1,'1.Inputs'!$D$38,IF(4=2,'1.Inputs'!$D$39,$E338)))*'1.Inputs'!$D$43*(1+$G338)^(4-1)-'1.Inputs'!$D$44*(1+$G338)^(4-1)-('1.Inputs'!$D$20/'1.Inputs'!$D$27+'1.Inputs'!$D$23/'1.Inputs'!$D$28))-MAX(0,((('1.Inputs'!$D$37*12*IF(4=1,'1.Inputs'!$D$38,IF(4=2,'1.Inputs'!$D$39,$E338)))*$F338*(('1.Inputs'!$D$40)+(1-'1.Inputs'!$D$40)*(1+'1.Inputs'!$D$41))*(1+$G338)^(4-1))-(('1.Inputs'!$D$37*12*IF(4=1,'1.Inputs'!$D$38,IF(4=2,'1.Inputs'!$D$39,$E338)))/(1-'1.Inputs'!$D$42)*$D338*(1+$G338)^(4-1))-('1.Inputs'!$D$37*12*IF(4=1,'1.Inputs'!$D$38,IF(4=2,'1.Inputs'!$D$39,$E338)))*'1.Inputs'!$D$43*(1+$G338)^(4-1)-'1.Inputs'!$D$44*(1+$G338)^(4-1)-('1.Inputs'!$D$20/'1.Inputs'!$D$27+'1.Inputs'!$D$23/'1.Inputs'!$D$28)))*'1.Inputs'!$D$53+('1.Inputs'!$D$20/'1.Inputs'!$D$27+'1.Inputs'!$D$23/'1.Inputs'!$D$28)-(K338-J338)</f>
        <v>1368255935.6706214</v>
      </c>
      <c r="W338" s="36">
        <f ca="1">((('1.Inputs'!$D$37*12*IF(5=1,'1.Inputs'!$D$38,IF(5=2,'1.Inputs'!$D$39,$E338)))*$F338*(('1.Inputs'!$D$40)+(1-'1.Inputs'!$D$40)*(1+'1.Inputs'!$D$41))*(1+$G338)^(5-1))-(('1.Inputs'!$D$37*12*IF(5=1,'1.Inputs'!$D$38,IF(5=2,'1.Inputs'!$D$39,$E338)))/(1-'1.Inputs'!$D$42)*$D338*(1+$G338)^(5-1))-('1.Inputs'!$D$37*12*IF(5=1,'1.Inputs'!$D$38,IF(5=2,'1.Inputs'!$D$39,$E338)))*'1.Inputs'!$D$43*(1+$G338)^(5-1)-'1.Inputs'!$D$44*(1+$G338)^(5-1)-('1.Inputs'!$D$20/'1.Inputs'!$D$27+'1.Inputs'!$D$23/'1.Inputs'!$D$28))-MAX(0,((('1.Inputs'!$D$37*12*IF(5=1,'1.Inputs'!$D$38,IF(5=2,'1.Inputs'!$D$39,$E338)))*$F338*(('1.Inputs'!$D$40)+(1-'1.Inputs'!$D$40)*(1+'1.Inputs'!$D$41))*(1+$G338)^(5-1))-(('1.Inputs'!$D$37*12*IF(5=1,'1.Inputs'!$D$38,IF(5=2,'1.Inputs'!$D$39,$E338)))/(1-'1.Inputs'!$D$42)*$D338*(1+$G338)^(5-1))-('1.Inputs'!$D$37*12*IF(5=1,'1.Inputs'!$D$38,IF(5=2,'1.Inputs'!$D$39,$E338)))*'1.Inputs'!$D$43*(1+$G338)^(5-1)-'1.Inputs'!$D$44*(1+$G338)^(5-1)-('1.Inputs'!$D$20/'1.Inputs'!$D$27+'1.Inputs'!$D$23/'1.Inputs'!$D$28)))*'1.Inputs'!$D$53+('1.Inputs'!$D$20/'1.Inputs'!$D$27+'1.Inputs'!$D$23/'1.Inputs'!$D$28)-(L338-K338)</f>
        <v>1416477293.5008562</v>
      </c>
      <c r="X338" s="36">
        <f ca="1">((('1.Inputs'!$D$37*12*IF(6=1,'1.Inputs'!$D$38,IF(6=2,'1.Inputs'!$D$39,$E338)))*$F338*(('1.Inputs'!$D$40)+(1-'1.Inputs'!$D$40)*(1+'1.Inputs'!$D$41))*(1+$G338)^(6-1))-(('1.Inputs'!$D$37*12*IF(6=1,'1.Inputs'!$D$38,IF(6=2,'1.Inputs'!$D$39,$E338)))/(1-'1.Inputs'!$D$42)*$D338*(1+$G338)^(6-1))-('1.Inputs'!$D$37*12*IF(6=1,'1.Inputs'!$D$38,IF(6=2,'1.Inputs'!$D$39,$E338)))*'1.Inputs'!$D$43*(1+$G338)^(6-1)-'1.Inputs'!$D$44*(1+$G338)^(6-1)-('1.Inputs'!$D$20/'1.Inputs'!$D$27+'1.Inputs'!$D$23/'1.Inputs'!$D$28))-MAX(0,((('1.Inputs'!$D$37*12*IF(6=1,'1.Inputs'!$D$38,IF(6=2,'1.Inputs'!$D$39,$E338)))*$F338*(('1.Inputs'!$D$40)+(1-'1.Inputs'!$D$40)*(1+'1.Inputs'!$D$41))*(1+$G338)^(6-1))-(('1.Inputs'!$D$37*12*IF(6=1,'1.Inputs'!$D$38,IF(6=2,'1.Inputs'!$D$39,$E338)))/(1-'1.Inputs'!$D$42)*$D338*(1+$G338)^(6-1))-('1.Inputs'!$D$37*12*IF(6=1,'1.Inputs'!$D$38,IF(6=2,'1.Inputs'!$D$39,$E338)))*'1.Inputs'!$D$43*(1+$G338)^(6-1)-'1.Inputs'!$D$44*(1+$G338)^(6-1)-('1.Inputs'!$D$20/'1.Inputs'!$D$27+'1.Inputs'!$D$23/'1.Inputs'!$D$28)))*'1.Inputs'!$D$53+('1.Inputs'!$D$20/'1.Inputs'!$D$27+'1.Inputs'!$D$23/'1.Inputs'!$D$28)-(M338-L338)</f>
        <v>1466458900.3112066</v>
      </c>
      <c r="Y338" s="36">
        <f ca="1">((('1.Inputs'!$D$37*12*IF(7=1,'1.Inputs'!$D$38,IF(7=2,'1.Inputs'!$D$39,$E338)))*$F338*(('1.Inputs'!$D$40)+(1-'1.Inputs'!$D$40)*(1+'1.Inputs'!$D$41))*(1+$G338)^(7-1))-(('1.Inputs'!$D$37*12*IF(7=1,'1.Inputs'!$D$38,IF(7=2,'1.Inputs'!$D$39,$E338)))/(1-'1.Inputs'!$D$42)*$D338*(1+$G338)^(7-1))-('1.Inputs'!$D$37*12*IF(7=1,'1.Inputs'!$D$38,IF(7=2,'1.Inputs'!$D$39,$E338)))*'1.Inputs'!$D$43*(1+$G338)^(7-1)-'1.Inputs'!$D$44*(1+$G338)^(7-1)-('1.Inputs'!$D$20/'1.Inputs'!$D$27+'1.Inputs'!$D$23/'1.Inputs'!$D$28))-MAX(0,((('1.Inputs'!$D$37*12*IF(7=1,'1.Inputs'!$D$38,IF(7=2,'1.Inputs'!$D$39,$E338)))*$F338*(('1.Inputs'!$D$40)+(1-'1.Inputs'!$D$40)*(1+'1.Inputs'!$D$41))*(1+$G338)^(7-1))-(('1.Inputs'!$D$37*12*IF(7=1,'1.Inputs'!$D$38,IF(7=2,'1.Inputs'!$D$39,$E338)))/(1-'1.Inputs'!$D$42)*$D338*(1+$G338)^(7-1))-('1.Inputs'!$D$37*12*IF(7=1,'1.Inputs'!$D$38,IF(7=2,'1.Inputs'!$D$39,$E338)))*'1.Inputs'!$D$43*(1+$G338)^(7-1)-'1.Inputs'!$D$44*(1+$G338)^(7-1)-('1.Inputs'!$D$20/'1.Inputs'!$D$27+'1.Inputs'!$D$23/'1.Inputs'!$D$28)))*'1.Inputs'!$D$53+('1.Inputs'!$D$20/'1.Inputs'!$D$27+'1.Inputs'!$D$23/'1.Inputs'!$D$28)-(N338-M338)</f>
        <v>1518265011.3738475</v>
      </c>
      <c r="Z338" s="36">
        <f ca="1">((('1.Inputs'!$D$37*12*IF(8=1,'1.Inputs'!$D$38,IF(8=2,'1.Inputs'!$D$39,$E338)))*$F338*(('1.Inputs'!$D$40)+(1-'1.Inputs'!$D$40)*(1+'1.Inputs'!$D$41))*(1+$G338)^(8-1))-(('1.Inputs'!$D$37*12*IF(8=1,'1.Inputs'!$D$38,IF(8=2,'1.Inputs'!$D$39,$E338)))/(1-'1.Inputs'!$D$42)*$D338*(1+$G338)^(8-1))-('1.Inputs'!$D$37*12*IF(8=1,'1.Inputs'!$D$38,IF(8=2,'1.Inputs'!$D$39,$E338)))*'1.Inputs'!$D$43*(1+$G338)^(8-1)-'1.Inputs'!$D$44*(1+$G338)^(8-1)-('1.Inputs'!$D$20/'1.Inputs'!$D$27+'1.Inputs'!$D$23/'1.Inputs'!$D$28))-MAX(0,((('1.Inputs'!$D$37*12*IF(8=1,'1.Inputs'!$D$38,IF(8=2,'1.Inputs'!$D$39,$E338)))*$F338*(('1.Inputs'!$D$40)+(1-'1.Inputs'!$D$40)*(1+'1.Inputs'!$D$41))*(1+$G338)^(8-1))-(('1.Inputs'!$D$37*12*IF(8=1,'1.Inputs'!$D$38,IF(8=2,'1.Inputs'!$D$39,$E338)))/(1-'1.Inputs'!$D$42)*$D338*(1+$G338)^(8-1))-('1.Inputs'!$D$37*12*IF(8=1,'1.Inputs'!$D$38,IF(8=2,'1.Inputs'!$D$39,$E338)))*'1.Inputs'!$D$43*(1+$G338)^(8-1)-'1.Inputs'!$D$44*(1+$G338)^(8-1)-('1.Inputs'!$D$20/'1.Inputs'!$D$27+'1.Inputs'!$D$23/'1.Inputs'!$D$28)))*'1.Inputs'!$D$53+('1.Inputs'!$D$20/'1.Inputs'!$D$27+'1.Inputs'!$D$23/'1.Inputs'!$D$28)-(O338-N338)</f>
        <v>1571962227.5041399</v>
      </c>
      <c r="AA338" s="36">
        <f ca="1">((('1.Inputs'!$D$37*12*IF(9=1,'1.Inputs'!$D$38,IF(9=2,'1.Inputs'!$D$39,$E338)))*$F338*(('1.Inputs'!$D$40)+(1-'1.Inputs'!$D$40)*(1+'1.Inputs'!$D$41))*(1+$G338)^(9-1))-(('1.Inputs'!$D$37*12*IF(9=1,'1.Inputs'!$D$38,IF(9=2,'1.Inputs'!$D$39,$E338)))/(1-'1.Inputs'!$D$42)*$D338*(1+$G338)^(9-1))-('1.Inputs'!$D$37*12*IF(9=1,'1.Inputs'!$D$38,IF(9=2,'1.Inputs'!$D$39,$E338)))*'1.Inputs'!$D$43*(1+$G338)^(9-1)-'1.Inputs'!$D$44*(1+$G338)^(9-1)-('1.Inputs'!$D$20/'1.Inputs'!$D$27+'1.Inputs'!$D$23/'1.Inputs'!$D$28))-MAX(0,((('1.Inputs'!$D$37*12*IF(9=1,'1.Inputs'!$D$38,IF(9=2,'1.Inputs'!$D$39,$E338)))*$F338*(('1.Inputs'!$D$40)+(1-'1.Inputs'!$D$40)*(1+'1.Inputs'!$D$41))*(1+$G338)^(9-1))-(('1.Inputs'!$D$37*12*IF(9=1,'1.Inputs'!$D$38,IF(9=2,'1.Inputs'!$D$39,$E338)))/(1-'1.Inputs'!$D$42)*$D338*(1+$G338)^(9-1))-('1.Inputs'!$D$37*12*IF(9=1,'1.Inputs'!$D$38,IF(9=2,'1.Inputs'!$D$39,$E338)))*'1.Inputs'!$D$43*(1+$G338)^(9-1)-'1.Inputs'!$D$44*(1+$G338)^(9-1)-('1.Inputs'!$D$20/'1.Inputs'!$D$27+'1.Inputs'!$D$23/'1.Inputs'!$D$28)))*'1.Inputs'!$D$53+('1.Inputs'!$D$20/'1.Inputs'!$D$27+'1.Inputs'!$D$23/'1.Inputs'!$D$28)-(P338-O338)</f>
        <v>1627619580.6811988</v>
      </c>
      <c r="AB338" s="36">
        <f ca="1">((('1.Inputs'!$D$37*12*IF(10=1,'1.Inputs'!$D$38,IF(10=2,'1.Inputs'!$D$39,$E338)))*$F338*(('1.Inputs'!$D$40)+(1-'1.Inputs'!$D$40)*(1+'1.Inputs'!$D$41))*(1+$G338)^(10-1))-(('1.Inputs'!$D$37*12*IF(10=1,'1.Inputs'!$D$38,IF(10=2,'1.Inputs'!$D$39,$E338)))/(1-'1.Inputs'!$D$42)*$D338*(1+$G338)^(10-1))-('1.Inputs'!$D$37*12*IF(10=1,'1.Inputs'!$D$38,IF(10=2,'1.Inputs'!$D$39,$E338)))*'1.Inputs'!$D$43*(1+$G338)^(10-1)-'1.Inputs'!$D$44*(1+$G338)^(10-1)-('1.Inputs'!$D$20/'1.Inputs'!$D$27+'1.Inputs'!$D$23/'1.Inputs'!$D$28))-MAX(0,((('1.Inputs'!$D$37*12*IF(10=1,'1.Inputs'!$D$38,IF(10=2,'1.Inputs'!$D$39,$E338)))*$F338*(('1.Inputs'!$D$40)+(1-'1.Inputs'!$D$40)*(1+'1.Inputs'!$D$41))*(1+$G338)^(10-1))-(('1.Inputs'!$D$37*12*IF(10=1,'1.Inputs'!$D$38,IF(10=2,'1.Inputs'!$D$39,$E338)))/(1-'1.Inputs'!$D$42)*$D338*(1+$G338)^(10-1))-('1.Inputs'!$D$37*12*IF(10=1,'1.Inputs'!$D$38,IF(10=2,'1.Inputs'!$D$39,$E338)))*'1.Inputs'!$D$43*(1+$G338)^(10-1)-'1.Inputs'!$D$44*(1+$G338)^(10-1)-('1.Inputs'!$D$20/'1.Inputs'!$D$27+'1.Inputs'!$D$23/'1.Inputs'!$D$28)))*'1.Inputs'!$D$53+('1.Inputs'!$D$20/'1.Inputs'!$D$27+'1.Inputs'!$D$23/'1.Inputs'!$D$28)-(Q338-P338)+(('1.Inputs'!$D$20+'1.Inputs'!$D$23-('1.Inputs'!$D$20/'1.Inputs'!$D$27+'1.Inputs'!$D$23/'1.Inputs'!$D$28)*'1.Inputs'!$D$10)*'1.Inputs'!$D$60+'1.Inputs'!$D$19*'1.Inputs'!$D$59+Q338)</f>
        <v>4026309045.14252</v>
      </c>
      <c r="AC338" s="36">
        <f ca="1">S338-AC$13-AC$14+MIN(AC$13,MAX(0,((('1.Inputs'!$D$37*12*IF(1=1,'1.Inputs'!$D$38,IF(1=2,'1.Inputs'!$D$39,$E338)))*$F338*(('1.Inputs'!$D$40)+(1-'1.Inputs'!$D$40)*(1+'1.Inputs'!$D$41))*(1+$G338)^(1-1))-(('1.Inputs'!$D$37*12*IF(1=1,'1.Inputs'!$D$38,IF(1=2,'1.Inputs'!$D$39,$E338)))/(1-'1.Inputs'!$D$42)*$D338*(1+$G338)^(1-1))-('1.Inputs'!$D$37*12*IF(1=1,'1.Inputs'!$D$38,IF(1=2,'1.Inputs'!$D$39,$E338)))*'1.Inputs'!$D$43*(1+$G338)^(1-1)-'1.Inputs'!$D$44*(1+$G338)^(1-1)-('1.Inputs'!$D$20/'1.Inputs'!$D$27+'1.Inputs'!$D$23/'1.Inputs'!$D$28))))*'1.Inputs'!$D$53</f>
        <v>-220246942.91376066</v>
      </c>
      <c r="AD338" s="36">
        <f ca="1">T338-AD$13-AD$14+MIN(AD$13,MAX(0,((('1.Inputs'!$D$37*12*IF(2=1,'1.Inputs'!$D$38,IF(2=2,'1.Inputs'!$D$39,$E338)))*$F338*(('1.Inputs'!$D$40)+(1-'1.Inputs'!$D$40)*(1+'1.Inputs'!$D$41))*(1+$G338)^(2-1))-(('1.Inputs'!$D$37*12*IF(2=1,'1.Inputs'!$D$38,IF(2=2,'1.Inputs'!$D$39,$E338)))/(1-'1.Inputs'!$D$42)*$D338*(1+$G338)^(2-1))-('1.Inputs'!$D$37*12*IF(2=1,'1.Inputs'!$D$38,IF(2=2,'1.Inputs'!$D$39,$E338)))*'1.Inputs'!$D$43*(1+$G338)^(2-1)-'1.Inputs'!$D$44*(1+$G338)^(2-1)-('1.Inputs'!$D$20/'1.Inputs'!$D$27+'1.Inputs'!$D$23/'1.Inputs'!$D$28))))*'1.Inputs'!$D$53</f>
        <v>731406317.97462595</v>
      </c>
      <c r="AE338" s="36">
        <f ca="1">U338-AE$13-AE$14+MIN(AE$13,MAX(0,((('1.Inputs'!$D$37*12*IF(3=1,'1.Inputs'!$D$38,IF(3=2,'1.Inputs'!$D$39,$E338)))*$F338*(('1.Inputs'!$D$40)+(1-'1.Inputs'!$D$40)*(1+'1.Inputs'!$D$41))*(1+$G338)^(3-1))-(('1.Inputs'!$D$37*12*IF(3=1,'1.Inputs'!$D$38,IF(3=2,'1.Inputs'!$D$39,$E338)))/(1-'1.Inputs'!$D$42)*$D338*(1+$G338)^(3-1))-('1.Inputs'!$D$37*12*IF(3=1,'1.Inputs'!$D$38,IF(3=2,'1.Inputs'!$D$39,$E338)))*'1.Inputs'!$D$43*(1+$G338)^(3-1)-'1.Inputs'!$D$44*(1+$G338)^(3-1)-('1.Inputs'!$D$20/'1.Inputs'!$D$27+'1.Inputs'!$D$23/'1.Inputs'!$D$28))))*'1.Inputs'!$D$53</f>
        <v>889282779.39826012</v>
      </c>
      <c r="AF338" s="36">
        <f ca="1">V338-AF$13-AF$14+MIN(AF$13,MAX(0,((('1.Inputs'!$D$37*12*IF(4=1,'1.Inputs'!$D$38,IF(4=2,'1.Inputs'!$D$39,$E338)))*$F338*(('1.Inputs'!$D$40)+(1-'1.Inputs'!$D$40)*(1+'1.Inputs'!$D$41))*(1+$G338)^(4-1))-(('1.Inputs'!$D$37*12*IF(4=1,'1.Inputs'!$D$38,IF(4=2,'1.Inputs'!$D$39,$E338)))/(1-'1.Inputs'!$D$42)*$D338*(1+$G338)^(4-1))-('1.Inputs'!$D$37*12*IF(4=1,'1.Inputs'!$D$38,IF(4=2,'1.Inputs'!$D$39,$E338)))*'1.Inputs'!$D$43*(1+$G338)^(4-1)-'1.Inputs'!$D$44*(1+$G338)^(4-1)-('1.Inputs'!$D$20/'1.Inputs'!$D$27+'1.Inputs'!$D$23/'1.Inputs'!$D$28))))*'1.Inputs'!$D$53</f>
        <v>1045503935.6706214</v>
      </c>
      <c r="AG338" s="36">
        <f ca="1">W338-AG$13-AG$14+MIN(AG$13,MAX(0,((('1.Inputs'!$D$37*12*IF(5=1,'1.Inputs'!$D$38,IF(5=2,'1.Inputs'!$D$39,$E338)))*$F338*(('1.Inputs'!$D$40)+(1-'1.Inputs'!$D$40)*(1+'1.Inputs'!$D$41))*(1+$G338)^(5-1))-(('1.Inputs'!$D$37*12*IF(5=1,'1.Inputs'!$D$38,IF(5=2,'1.Inputs'!$D$39,$E338)))/(1-'1.Inputs'!$D$42)*$D338*(1+$G338)^(5-1))-('1.Inputs'!$D$37*12*IF(5=1,'1.Inputs'!$D$38,IF(5=2,'1.Inputs'!$D$39,$E338)))*'1.Inputs'!$D$43*(1+$G338)^(5-1)-'1.Inputs'!$D$44*(1+$G338)^(5-1)-('1.Inputs'!$D$20/'1.Inputs'!$D$27+'1.Inputs'!$D$23/'1.Inputs'!$D$28))))*'1.Inputs'!$D$53</f>
        <v>1112913293.5008562</v>
      </c>
      <c r="AH338" s="36">
        <f ca="1">X338-AH$13-AH$14+MIN(AH$13,MAX(0,((('1.Inputs'!$D$37*12*IF(6=1,'1.Inputs'!$D$38,IF(6=2,'1.Inputs'!$D$39,$E338)))*$F338*(('1.Inputs'!$D$40)+(1-'1.Inputs'!$D$40)*(1+'1.Inputs'!$D$41))*(1+$G338)^(6-1))-(('1.Inputs'!$D$37*12*IF(6=1,'1.Inputs'!$D$38,IF(6=2,'1.Inputs'!$D$39,$E338)))/(1-'1.Inputs'!$D$42)*$D338*(1+$G338)^(6-1))-('1.Inputs'!$D$37*12*IF(6=1,'1.Inputs'!$D$38,IF(6=2,'1.Inputs'!$D$39,$E338)))*'1.Inputs'!$D$43*(1+$G338)^(6-1)-'1.Inputs'!$D$44*(1+$G338)^(6-1)-('1.Inputs'!$D$20/'1.Inputs'!$D$27+'1.Inputs'!$D$23/'1.Inputs'!$D$28))))*'1.Inputs'!$D$53</f>
        <v>1182082900.3112066</v>
      </c>
      <c r="AI338" s="36">
        <f ca="1">Y338-AI$13-AI$14+MIN(AI$13,MAX(0,((('1.Inputs'!$D$37*12*IF(7=1,'1.Inputs'!$D$38,IF(7=2,'1.Inputs'!$D$39,$E338)))*$F338*(('1.Inputs'!$D$40)+(1-'1.Inputs'!$D$40)*(1+'1.Inputs'!$D$41))*(1+$G338)^(7-1))-(('1.Inputs'!$D$37*12*IF(7=1,'1.Inputs'!$D$38,IF(7=2,'1.Inputs'!$D$39,$E338)))/(1-'1.Inputs'!$D$42)*$D338*(1+$G338)^(7-1))-('1.Inputs'!$D$37*12*IF(7=1,'1.Inputs'!$D$38,IF(7=2,'1.Inputs'!$D$39,$E338)))*'1.Inputs'!$D$43*(1+$G338)^(7-1)-'1.Inputs'!$D$44*(1+$G338)^(7-1)-('1.Inputs'!$D$20/'1.Inputs'!$D$27+'1.Inputs'!$D$23/'1.Inputs'!$D$28))))*'1.Inputs'!$D$53</f>
        <v>1253077011.3738475</v>
      </c>
      <c r="AJ338" s="36">
        <f ca="1">Z338-AJ$13-AJ$14+MIN(AJ$13,MAX(0,((('1.Inputs'!$D$37*12*IF(8=1,'1.Inputs'!$D$38,IF(8=2,'1.Inputs'!$D$39,$E338)))*$F338*(('1.Inputs'!$D$40)+(1-'1.Inputs'!$D$40)*(1+'1.Inputs'!$D$41))*(1+$G338)^(8-1))-(('1.Inputs'!$D$37*12*IF(8=1,'1.Inputs'!$D$38,IF(8=2,'1.Inputs'!$D$39,$E338)))/(1-'1.Inputs'!$D$42)*$D338*(1+$G338)^(8-1))-('1.Inputs'!$D$37*12*IF(8=1,'1.Inputs'!$D$38,IF(8=2,'1.Inputs'!$D$39,$E338)))*'1.Inputs'!$D$43*(1+$G338)^(8-1)-'1.Inputs'!$D$44*(1+$G338)^(8-1)-('1.Inputs'!$D$20/'1.Inputs'!$D$27+'1.Inputs'!$D$23/'1.Inputs'!$D$28))))*'1.Inputs'!$D$53</f>
        <v>1571962227.5041399</v>
      </c>
      <c r="AK338" s="36">
        <f ca="1">AA338-AK$13-AK$14+MIN(AK$13,MAX(0,((('1.Inputs'!$D$37*12*IF(9=1,'1.Inputs'!$D$38,IF(9=2,'1.Inputs'!$D$39,$E338)))*$F338*(('1.Inputs'!$D$40)+(1-'1.Inputs'!$D$40)*(1+'1.Inputs'!$D$41))*(1+$G338)^(9-1))-(('1.Inputs'!$D$37*12*IF(9=1,'1.Inputs'!$D$38,IF(9=2,'1.Inputs'!$D$39,$E338)))/(1-'1.Inputs'!$D$42)*$D338*(1+$G338)^(9-1))-('1.Inputs'!$D$37*12*IF(9=1,'1.Inputs'!$D$38,IF(9=2,'1.Inputs'!$D$39,$E338)))*'1.Inputs'!$D$43*(1+$G338)^(9-1)-'1.Inputs'!$D$44*(1+$G338)^(9-1)-('1.Inputs'!$D$20/'1.Inputs'!$D$27+'1.Inputs'!$D$23/'1.Inputs'!$D$28))))*'1.Inputs'!$D$53</f>
        <v>1627619580.6811988</v>
      </c>
      <c r="AL338" s="36">
        <f ca="1">AB338-AL$13-AL$14+MIN(AL$13,MAX(0,((('1.Inputs'!$D$37*12*IF(10=1,'1.Inputs'!$D$38,IF(10=2,'1.Inputs'!$D$39,$E338)))*$F338*(('1.Inputs'!$D$40)+(1-'1.Inputs'!$D$40)*(1+'1.Inputs'!$D$41))*(1+$G338)^(10-1))-(('1.Inputs'!$D$37*12*IF(10=1,'1.Inputs'!$D$38,IF(10=2,'1.Inputs'!$D$39,$E338)))/(1-'1.Inputs'!$D$42)*$D338*(1+$G338)^(10-1))-('1.Inputs'!$D$37*12*IF(10=1,'1.Inputs'!$D$38,IF(10=2,'1.Inputs'!$D$39,$E338)))*'1.Inputs'!$D$43*(1+$G338)^(10-1)-'1.Inputs'!$D$44*(1+$G338)^(10-1)-('1.Inputs'!$D$20/'1.Inputs'!$D$27+'1.Inputs'!$D$23/'1.Inputs'!$D$28))))*'1.Inputs'!$D$53+'1.Inputs'!$D$35</f>
        <v>4826309045.14252</v>
      </c>
      <c r="AM338" s="48">
        <f ca="1">R338+NPV('1.Inputs'!$D$55,S338:AB338)</f>
        <v>5043427510.5966463</v>
      </c>
      <c r="AN338" s="48">
        <f ca="1">-('1.Inputs'!$D$24*(1-'1.Inputs'!$D$31)+'1.Inputs'!$D$35)+NPV('1.Inputs'!$D$54,AC338:AL338)</f>
        <v>2824151443.8647547</v>
      </c>
      <c r="AO338" s="36">
        <f t="shared" ca="1" si="45"/>
        <v>-0.8421879601203297</v>
      </c>
      <c r="AP338" s="36">
        <f t="shared" ca="1" si="46"/>
        <v>3.1281066549752543</v>
      </c>
      <c r="AQ338" s="36">
        <f ca="1">'1.Inputs'!$D$35+MIN(SUM($AC338:AC338),SUM($AC338:AD338),SUM($AC338:AE338),SUM($AC338:AF338),SUM($AC338:AG338),SUM($AC338:AH338),SUM($AC338:AI338),SUM($AC338:AJ338),SUM($AC338:AK338),SUM($AC338:AL338))</f>
        <v>579753057.08623934</v>
      </c>
      <c r="AR338" s="36">
        <f ca="1">IF(AP338&lt;'1.Inputs'!$D$57,1,0)</f>
        <v>0</v>
      </c>
      <c r="AS338" s="36">
        <f t="shared" ca="1" si="47"/>
        <v>0</v>
      </c>
    </row>
    <row r="339" spans="2:45" ht="15" customHeight="1" x14ac:dyDescent="0.25">
      <c r="B339" s="36">
        <v>324</v>
      </c>
      <c r="C339" s="36">
        <f t="shared" ca="1" si="40"/>
        <v>0.84558862985364214</v>
      </c>
      <c r="D339" s="36">
        <f t="shared" ca="1" si="41"/>
        <v>19006.610714199112</v>
      </c>
      <c r="E339" s="47">
        <f t="shared" ca="1" si="42"/>
        <v>0.87123592408079586</v>
      </c>
      <c r="F339" s="36">
        <f t="shared" ca="1" si="43"/>
        <v>29527.929483909891</v>
      </c>
      <c r="G339" s="36">
        <f t="shared" ca="1" si="44"/>
        <v>3.8511950222354659E-2</v>
      </c>
      <c r="H339" s="36">
        <f ca="1">((('1.Inputs'!$D$37*12*IF(1=1,'1.Inputs'!$D$38,IF(1=2,'1.Inputs'!$D$39,$E339)))*$F339*(('1.Inputs'!$D$40)+(1-'1.Inputs'!$D$40)*(1+'1.Inputs'!$D$41))*(1+$G339)^(1-1))*'1.Inputs'!$D$47+(('1.Inputs'!$D$37*12*IF(1=1,'1.Inputs'!$D$38,IF(1=2,'1.Inputs'!$D$39,$E339)))/(1-'1.Inputs'!$D$42)*$D339*(1+$G339)^(1-1))*('1.Inputs'!$D$48-'1.Inputs'!$D$49))/'1.Inputs'!$D$51</f>
        <v>786177967.05426145</v>
      </c>
      <c r="I339" s="36">
        <f ca="1">((('1.Inputs'!$D$37*12*IF(2=1,'1.Inputs'!$D$38,IF(2=2,'1.Inputs'!$D$39,$E339)))*$F339*(('1.Inputs'!$D$40)+(1-'1.Inputs'!$D$40)*(1+'1.Inputs'!$D$41))*(1+$G339)^(2-1))*'1.Inputs'!$D$47+(('1.Inputs'!$D$37*12*IF(2=1,'1.Inputs'!$D$38,IF(2=2,'1.Inputs'!$D$39,$E339)))/(1-'1.Inputs'!$D$42)*$D339*(1+$G339)^(2-1))*('1.Inputs'!$D$48-'1.Inputs'!$D$49))/'1.Inputs'!$D$51</f>
        <v>1143037299.3023138</v>
      </c>
      <c r="J339" s="36">
        <f ca="1">((('1.Inputs'!$D$37*12*IF(3=1,'1.Inputs'!$D$38,IF(3=2,'1.Inputs'!$D$39,$E339)))*$F339*(('1.Inputs'!$D$40)+(1-'1.Inputs'!$D$40)*(1+'1.Inputs'!$D$41))*(1+$G339)^(3-1))*'1.Inputs'!$D$47+(('1.Inputs'!$D$37*12*IF(3=1,'1.Inputs'!$D$38,IF(3=2,'1.Inputs'!$D$39,$E339)))/(1-'1.Inputs'!$D$42)*$D339*(1+$G339)^(3-1))*('1.Inputs'!$D$48-'1.Inputs'!$D$49))/'1.Inputs'!$D$51</f>
        <v>1477439259.9701724</v>
      </c>
      <c r="K339" s="36">
        <f ca="1">((('1.Inputs'!$D$37*12*IF(4=1,'1.Inputs'!$D$38,IF(4=2,'1.Inputs'!$D$39,$E339)))*$F339*(('1.Inputs'!$D$40)+(1-'1.Inputs'!$D$40)*(1+'1.Inputs'!$D$41))*(1+$G339)^(4-1))*'1.Inputs'!$D$47+(('1.Inputs'!$D$37*12*IF(4=1,'1.Inputs'!$D$38,IF(4=2,'1.Inputs'!$D$39,$E339)))/(1-'1.Inputs'!$D$42)*$D339*(1+$G339)^(4-1))*('1.Inputs'!$D$48-'1.Inputs'!$D$49))/'1.Inputs'!$D$51</f>
        <v>1534338327.2066965</v>
      </c>
      <c r="L339" s="36">
        <f ca="1">((('1.Inputs'!$D$37*12*IF(5=1,'1.Inputs'!$D$38,IF(5=2,'1.Inputs'!$D$39,$E339)))*$F339*(('1.Inputs'!$D$40)+(1-'1.Inputs'!$D$40)*(1+'1.Inputs'!$D$41))*(1+$G339)^(5-1))*'1.Inputs'!$D$47+(('1.Inputs'!$D$37*12*IF(5=1,'1.Inputs'!$D$38,IF(5=2,'1.Inputs'!$D$39,$E339)))/(1-'1.Inputs'!$D$42)*$D339*(1+$G339)^(5-1))*('1.Inputs'!$D$48-'1.Inputs'!$D$49))/'1.Inputs'!$D$51</f>
        <v>1593428688.4883318</v>
      </c>
      <c r="M339" s="36">
        <f ca="1">((('1.Inputs'!$D$37*12*IF(6=1,'1.Inputs'!$D$38,IF(6=2,'1.Inputs'!$D$39,$E339)))*$F339*(('1.Inputs'!$D$40)+(1-'1.Inputs'!$D$40)*(1+'1.Inputs'!$D$41))*(1+$G339)^(6-1))*'1.Inputs'!$D$47+(('1.Inputs'!$D$37*12*IF(6=1,'1.Inputs'!$D$38,IF(6=2,'1.Inputs'!$D$39,$E339)))/(1-'1.Inputs'!$D$42)*$D339*(1+$G339)^(6-1))*('1.Inputs'!$D$48-'1.Inputs'!$D$49))/'1.Inputs'!$D$51</f>
        <v>1654794734.8222666</v>
      </c>
      <c r="N339" s="36">
        <f ca="1">((('1.Inputs'!$D$37*12*IF(7=1,'1.Inputs'!$D$38,IF(7=2,'1.Inputs'!$D$39,$E339)))*$F339*(('1.Inputs'!$D$40)+(1-'1.Inputs'!$D$40)*(1+'1.Inputs'!$D$41))*(1+$G339)^(7-1))*'1.Inputs'!$D$47+(('1.Inputs'!$D$37*12*IF(7=1,'1.Inputs'!$D$38,IF(7=2,'1.Inputs'!$D$39,$E339)))/(1-'1.Inputs'!$D$42)*$D339*(1+$G339)^(7-1))*('1.Inputs'!$D$48-'1.Inputs'!$D$49))/'1.Inputs'!$D$51</f>
        <v>1718524107.2779565</v>
      </c>
      <c r="O339" s="36">
        <f ca="1">((('1.Inputs'!$D$37*12*IF(8=1,'1.Inputs'!$D$38,IF(8=2,'1.Inputs'!$D$39,$E339)))*$F339*(('1.Inputs'!$D$40)+(1-'1.Inputs'!$D$40)*(1+'1.Inputs'!$D$41))*(1+$G339)^(8-1))*'1.Inputs'!$D$47+(('1.Inputs'!$D$37*12*IF(8=1,'1.Inputs'!$D$38,IF(8=2,'1.Inputs'!$D$39,$E339)))/(1-'1.Inputs'!$D$42)*$D339*(1+$G339)^(8-1))*('1.Inputs'!$D$48-'1.Inputs'!$D$49))/'1.Inputs'!$D$51</f>
        <v>1784707822.1533618</v>
      </c>
      <c r="P339" s="36">
        <f ca="1">((('1.Inputs'!$D$37*12*IF(9=1,'1.Inputs'!$D$38,IF(9=2,'1.Inputs'!$D$39,$E339)))*$F339*(('1.Inputs'!$D$40)+(1-'1.Inputs'!$D$40)*(1+'1.Inputs'!$D$41))*(1+$G339)^(9-1))*'1.Inputs'!$D$47+(('1.Inputs'!$D$37*12*IF(9=1,'1.Inputs'!$D$38,IF(9=2,'1.Inputs'!$D$39,$E339)))/(1-'1.Inputs'!$D$42)*$D339*(1+$G339)^(9-1))*('1.Inputs'!$D$48-'1.Inputs'!$D$49))/'1.Inputs'!$D$51</f>
        <v>1853440400.9615793</v>
      </c>
      <c r="Q339" s="36">
        <f ca="1">((('1.Inputs'!$D$37*12*IF(10=1,'1.Inputs'!$D$38,IF(10=2,'1.Inputs'!$D$39,$E339)))*$F339*(('1.Inputs'!$D$40)+(1-'1.Inputs'!$D$40)*(1+'1.Inputs'!$D$41))*(1+$G339)^(10-1))*'1.Inputs'!$D$47+(('1.Inputs'!$D$37*12*IF(10=1,'1.Inputs'!$D$38,IF(10=2,'1.Inputs'!$D$39,$E339)))/(1-'1.Inputs'!$D$42)*$D339*(1+$G339)^(10-1))*('1.Inputs'!$D$48-'1.Inputs'!$D$49))/'1.Inputs'!$D$51</f>
        <v>1924820005.4235132</v>
      </c>
      <c r="R339" s="36">
        <f>-'1.Inputs'!$D$24</f>
        <v>-2050000000</v>
      </c>
      <c r="S339" s="36">
        <f ca="1">((('1.Inputs'!$D$37*12*IF(1=1,'1.Inputs'!$D$38,IF(1=2,'1.Inputs'!$D$39,$E339)))*$F339*(('1.Inputs'!$D$40)+(1-'1.Inputs'!$D$40)*(1+'1.Inputs'!$D$41))*(1+$G339)^(1-1))-(('1.Inputs'!$D$37*12*IF(1=1,'1.Inputs'!$D$38,IF(1=2,'1.Inputs'!$D$39,$E339)))/(1-'1.Inputs'!$D$42)*$D339*(1+$G339)^(1-1))-('1.Inputs'!$D$37*12*IF(1=1,'1.Inputs'!$D$38,IF(1=2,'1.Inputs'!$D$39,$E339)))*'1.Inputs'!$D$43*(1+$G339)^(1-1)-'1.Inputs'!$D$44*(1+$G339)^(1-1)-('1.Inputs'!$D$20/'1.Inputs'!$D$27+'1.Inputs'!$D$23/'1.Inputs'!$D$28))-MAX(0,((('1.Inputs'!$D$37*12*IF(1=1,'1.Inputs'!$D$38,IF(1=2,'1.Inputs'!$D$39,$E339)))*$F339*(('1.Inputs'!$D$40)+(1-'1.Inputs'!$D$40)*(1+'1.Inputs'!$D$41))*(1+$G339)^(1-1))-(('1.Inputs'!$D$37*12*IF(1=1,'1.Inputs'!$D$38,IF(1=2,'1.Inputs'!$D$39,$E339)))/(1-'1.Inputs'!$D$42)*$D339*(1+$G339)^(1-1))-('1.Inputs'!$D$37*12*IF(1=1,'1.Inputs'!$D$38,IF(1=2,'1.Inputs'!$D$39,$E339)))*'1.Inputs'!$D$43*(1+$G339)^(1-1)-'1.Inputs'!$D$44*(1+$G339)^(1-1)-('1.Inputs'!$D$20/'1.Inputs'!$D$27+'1.Inputs'!$D$23/'1.Inputs'!$D$28)))*'1.Inputs'!$D$53+('1.Inputs'!$D$20/'1.Inputs'!$D$27+'1.Inputs'!$D$23/'1.Inputs'!$D$28)-H339</f>
        <v>-611366267.04802418</v>
      </c>
      <c r="T339" s="36">
        <f ca="1">((('1.Inputs'!$D$37*12*IF(2=1,'1.Inputs'!$D$38,IF(2=2,'1.Inputs'!$D$39,$E339)))*$F339*(('1.Inputs'!$D$40)+(1-'1.Inputs'!$D$40)*(1+'1.Inputs'!$D$41))*(1+$G339)^(2-1))-(('1.Inputs'!$D$37*12*IF(2=1,'1.Inputs'!$D$38,IF(2=2,'1.Inputs'!$D$39,$E339)))/(1-'1.Inputs'!$D$42)*$D339*(1+$G339)^(2-1))-('1.Inputs'!$D$37*12*IF(2=1,'1.Inputs'!$D$38,IF(2=2,'1.Inputs'!$D$39,$E339)))*'1.Inputs'!$D$43*(1+$G339)^(2-1)-'1.Inputs'!$D$44*(1+$G339)^(2-1)-('1.Inputs'!$D$20/'1.Inputs'!$D$27+'1.Inputs'!$D$23/'1.Inputs'!$D$28))-MAX(0,((('1.Inputs'!$D$37*12*IF(2=1,'1.Inputs'!$D$38,IF(2=2,'1.Inputs'!$D$39,$E339)))*$F339*(('1.Inputs'!$D$40)+(1-'1.Inputs'!$D$40)*(1+'1.Inputs'!$D$41))*(1+$G339)^(2-1))-(('1.Inputs'!$D$37*12*IF(2=1,'1.Inputs'!$D$38,IF(2=2,'1.Inputs'!$D$39,$E339)))/(1-'1.Inputs'!$D$42)*$D339*(1+$G339)^(2-1))-('1.Inputs'!$D$37*12*IF(2=1,'1.Inputs'!$D$38,IF(2=2,'1.Inputs'!$D$39,$E339)))*'1.Inputs'!$D$43*(1+$G339)^(2-1)-'1.Inputs'!$D$44*(1+$G339)^(2-1)-('1.Inputs'!$D$20/'1.Inputs'!$D$27+'1.Inputs'!$D$23/'1.Inputs'!$D$28)))*'1.Inputs'!$D$53+('1.Inputs'!$D$20/'1.Inputs'!$D$27+'1.Inputs'!$D$23/'1.Inputs'!$D$28)-(I339-H339)</f>
        <v>118866553.88999748</v>
      </c>
      <c r="U339" s="36">
        <f ca="1">((('1.Inputs'!$D$37*12*IF(3=1,'1.Inputs'!$D$38,IF(3=2,'1.Inputs'!$D$39,$E339)))*$F339*(('1.Inputs'!$D$40)+(1-'1.Inputs'!$D$40)*(1+'1.Inputs'!$D$41))*(1+$G339)^(3-1))-(('1.Inputs'!$D$37*12*IF(3=1,'1.Inputs'!$D$38,IF(3=2,'1.Inputs'!$D$39,$E339)))/(1-'1.Inputs'!$D$42)*$D339*(1+$G339)^(3-1))-('1.Inputs'!$D$37*12*IF(3=1,'1.Inputs'!$D$38,IF(3=2,'1.Inputs'!$D$39,$E339)))*'1.Inputs'!$D$43*(1+$G339)^(3-1)-'1.Inputs'!$D$44*(1+$G339)^(3-1)-('1.Inputs'!$D$20/'1.Inputs'!$D$27+'1.Inputs'!$D$23/'1.Inputs'!$D$28))-MAX(0,((('1.Inputs'!$D$37*12*IF(3=1,'1.Inputs'!$D$38,IF(3=2,'1.Inputs'!$D$39,$E339)))*$F339*(('1.Inputs'!$D$40)+(1-'1.Inputs'!$D$40)*(1+'1.Inputs'!$D$41))*(1+$G339)^(3-1))-(('1.Inputs'!$D$37*12*IF(3=1,'1.Inputs'!$D$38,IF(3=2,'1.Inputs'!$D$39,$E339)))/(1-'1.Inputs'!$D$42)*$D339*(1+$G339)^(3-1))-('1.Inputs'!$D$37*12*IF(3=1,'1.Inputs'!$D$38,IF(3=2,'1.Inputs'!$D$39,$E339)))*'1.Inputs'!$D$43*(1+$G339)^(3-1)-'1.Inputs'!$D$44*(1+$G339)^(3-1)-('1.Inputs'!$D$20/'1.Inputs'!$D$27+'1.Inputs'!$D$23/'1.Inputs'!$D$28)))*'1.Inputs'!$D$53+('1.Inputs'!$D$20/'1.Inputs'!$D$27+'1.Inputs'!$D$23/'1.Inputs'!$D$28)-(J339-I339)</f>
        <v>421015952.59452534</v>
      </c>
      <c r="V339" s="36">
        <f ca="1">((('1.Inputs'!$D$37*12*IF(4=1,'1.Inputs'!$D$38,IF(4=2,'1.Inputs'!$D$39,$E339)))*$F339*(('1.Inputs'!$D$40)+(1-'1.Inputs'!$D$40)*(1+'1.Inputs'!$D$41))*(1+$G339)^(4-1))-(('1.Inputs'!$D$37*12*IF(4=1,'1.Inputs'!$D$38,IF(4=2,'1.Inputs'!$D$39,$E339)))/(1-'1.Inputs'!$D$42)*$D339*(1+$G339)^(4-1))-('1.Inputs'!$D$37*12*IF(4=1,'1.Inputs'!$D$38,IF(4=2,'1.Inputs'!$D$39,$E339)))*'1.Inputs'!$D$43*(1+$G339)^(4-1)-'1.Inputs'!$D$44*(1+$G339)^(4-1)-('1.Inputs'!$D$20/'1.Inputs'!$D$27+'1.Inputs'!$D$23/'1.Inputs'!$D$28))-MAX(0,((('1.Inputs'!$D$37*12*IF(4=1,'1.Inputs'!$D$38,IF(4=2,'1.Inputs'!$D$39,$E339)))*$F339*(('1.Inputs'!$D$40)+(1-'1.Inputs'!$D$40)*(1+'1.Inputs'!$D$41))*(1+$G339)^(4-1))-(('1.Inputs'!$D$37*12*IF(4=1,'1.Inputs'!$D$38,IF(4=2,'1.Inputs'!$D$39,$E339)))/(1-'1.Inputs'!$D$42)*$D339*(1+$G339)^(4-1))-('1.Inputs'!$D$37*12*IF(4=1,'1.Inputs'!$D$38,IF(4=2,'1.Inputs'!$D$39,$E339)))*'1.Inputs'!$D$43*(1+$G339)^(4-1)-'1.Inputs'!$D$44*(1+$G339)^(4-1)-('1.Inputs'!$D$20/'1.Inputs'!$D$27+'1.Inputs'!$D$23/'1.Inputs'!$D$28)))*'1.Inputs'!$D$53+('1.Inputs'!$D$20/'1.Inputs'!$D$27+'1.Inputs'!$D$23/'1.Inputs'!$D$28)-(K339-J339)</f>
        <v>725791773.45048952</v>
      </c>
      <c r="W339" s="36">
        <f ca="1">((('1.Inputs'!$D$37*12*IF(5=1,'1.Inputs'!$D$38,IF(5=2,'1.Inputs'!$D$39,$E339)))*$F339*(('1.Inputs'!$D$40)+(1-'1.Inputs'!$D$40)*(1+'1.Inputs'!$D$41))*(1+$G339)^(5-1))-(('1.Inputs'!$D$37*12*IF(5=1,'1.Inputs'!$D$38,IF(5=2,'1.Inputs'!$D$39,$E339)))/(1-'1.Inputs'!$D$42)*$D339*(1+$G339)^(5-1))-('1.Inputs'!$D$37*12*IF(5=1,'1.Inputs'!$D$38,IF(5=2,'1.Inputs'!$D$39,$E339)))*'1.Inputs'!$D$43*(1+$G339)^(5-1)-'1.Inputs'!$D$44*(1+$G339)^(5-1)-('1.Inputs'!$D$20/'1.Inputs'!$D$27+'1.Inputs'!$D$23/'1.Inputs'!$D$28))-MAX(0,((('1.Inputs'!$D$37*12*IF(5=1,'1.Inputs'!$D$38,IF(5=2,'1.Inputs'!$D$39,$E339)))*$F339*(('1.Inputs'!$D$40)+(1-'1.Inputs'!$D$40)*(1+'1.Inputs'!$D$41))*(1+$G339)^(5-1))-(('1.Inputs'!$D$37*12*IF(5=1,'1.Inputs'!$D$38,IF(5=2,'1.Inputs'!$D$39,$E339)))/(1-'1.Inputs'!$D$42)*$D339*(1+$G339)^(5-1))-('1.Inputs'!$D$37*12*IF(5=1,'1.Inputs'!$D$38,IF(5=2,'1.Inputs'!$D$39,$E339)))*'1.Inputs'!$D$43*(1+$G339)^(5-1)-'1.Inputs'!$D$44*(1+$G339)^(5-1)-('1.Inputs'!$D$20/'1.Inputs'!$D$27+'1.Inputs'!$D$23/'1.Inputs'!$D$28)))*'1.Inputs'!$D$53+('1.Inputs'!$D$20/'1.Inputs'!$D$27+'1.Inputs'!$D$23/'1.Inputs'!$D$28)-(L339-K339)</f>
        <v>751923740.45340347</v>
      </c>
      <c r="X339" s="36">
        <f ca="1">((('1.Inputs'!$D$37*12*IF(6=1,'1.Inputs'!$D$38,IF(6=2,'1.Inputs'!$D$39,$E339)))*$F339*(('1.Inputs'!$D$40)+(1-'1.Inputs'!$D$40)*(1+'1.Inputs'!$D$41))*(1+$G339)^(6-1))-(('1.Inputs'!$D$37*12*IF(6=1,'1.Inputs'!$D$38,IF(6=2,'1.Inputs'!$D$39,$E339)))/(1-'1.Inputs'!$D$42)*$D339*(1+$G339)^(6-1))-('1.Inputs'!$D$37*12*IF(6=1,'1.Inputs'!$D$38,IF(6=2,'1.Inputs'!$D$39,$E339)))*'1.Inputs'!$D$43*(1+$G339)^(6-1)-'1.Inputs'!$D$44*(1+$G339)^(6-1)-('1.Inputs'!$D$20/'1.Inputs'!$D$27+'1.Inputs'!$D$23/'1.Inputs'!$D$28))-MAX(0,((('1.Inputs'!$D$37*12*IF(6=1,'1.Inputs'!$D$38,IF(6=2,'1.Inputs'!$D$39,$E339)))*$F339*(('1.Inputs'!$D$40)+(1-'1.Inputs'!$D$40)*(1+'1.Inputs'!$D$41))*(1+$G339)^(6-1))-(('1.Inputs'!$D$37*12*IF(6=1,'1.Inputs'!$D$38,IF(6=2,'1.Inputs'!$D$39,$E339)))/(1-'1.Inputs'!$D$42)*$D339*(1+$G339)^(6-1))-('1.Inputs'!$D$37*12*IF(6=1,'1.Inputs'!$D$38,IF(6=2,'1.Inputs'!$D$39,$E339)))*'1.Inputs'!$D$43*(1+$G339)^(6-1)-'1.Inputs'!$D$44*(1+$G339)^(6-1)-('1.Inputs'!$D$20/'1.Inputs'!$D$27+'1.Inputs'!$D$23/'1.Inputs'!$D$28)))*'1.Inputs'!$D$53+('1.Inputs'!$D$20/'1.Inputs'!$D$27+'1.Inputs'!$D$23/'1.Inputs'!$D$28)-(M339-L339)</f>
        <v>779062100.46874535</v>
      </c>
      <c r="Y339" s="36">
        <f ca="1">((('1.Inputs'!$D$37*12*IF(7=1,'1.Inputs'!$D$38,IF(7=2,'1.Inputs'!$D$39,$E339)))*$F339*(('1.Inputs'!$D$40)+(1-'1.Inputs'!$D$40)*(1+'1.Inputs'!$D$41))*(1+$G339)^(7-1))-(('1.Inputs'!$D$37*12*IF(7=1,'1.Inputs'!$D$38,IF(7=2,'1.Inputs'!$D$39,$E339)))/(1-'1.Inputs'!$D$42)*$D339*(1+$G339)^(7-1))-('1.Inputs'!$D$37*12*IF(7=1,'1.Inputs'!$D$38,IF(7=2,'1.Inputs'!$D$39,$E339)))*'1.Inputs'!$D$43*(1+$G339)^(7-1)-'1.Inputs'!$D$44*(1+$G339)^(7-1)-('1.Inputs'!$D$20/'1.Inputs'!$D$27+'1.Inputs'!$D$23/'1.Inputs'!$D$28))-MAX(0,((('1.Inputs'!$D$37*12*IF(7=1,'1.Inputs'!$D$38,IF(7=2,'1.Inputs'!$D$39,$E339)))*$F339*(('1.Inputs'!$D$40)+(1-'1.Inputs'!$D$40)*(1+'1.Inputs'!$D$41))*(1+$G339)^(7-1))-(('1.Inputs'!$D$37*12*IF(7=1,'1.Inputs'!$D$38,IF(7=2,'1.Inputs'!$D$39,$E339)))/(1-'1.Inputs'!$D$42)*$D339*(1+$G339)^(7-1))-('1.Inputs'!$D$37*12*IF(7=1,'1.Inputs'!$D$38,IF(7=2,'1.Inputs'!$D$39,$E339)))*'1.Inputs'!$D$43*(1+$G339)^(7-1)-'1.Inputs'!$D$44*(1+$G339)^(7-1)-('1.Inputs'!$D$20/'1.Inputs'!$D$27+'1.Inputs'!$D$23/'1.Inputs'!$D$28)))*'1.Inputs'!$D$53+('1.Inputs'!$D$20/'1.Inputs'!$D$27+'1.Inputs'!$D$23/'1.Inputs'!$D$28)-(N339-M339)</f>
        <v>807245611.65411401</v>
      </c>
      <c r="Z339" s="36">
        <f ca="1">((('1.Inputs'!$D$37*12*IF(8=1,'1.Inputs'!$D$38,IF(8=2,'1.Inputs'!$D$39,$E339)))*$F339*(('1.Inputs'!$D$40)+(1-'1.Inputs'!$D$40)*(1+'1.Inputs'!$D$41))*(1+$G339)^(8-1))-(('1.Inputs'!$D$37*12*IF(8=1,'1.Inputs'!$D$38,IF(8=2,'1.Inputs'!$D$39,$E339)))/(1-'1.Inputs'!$D$42)*$D339*(1+$G339)^(8-1))-('1.Inputs'!$D$37*12*IF(8=1,'1.Inputs'!$D$38,IF(8=2,'1.Inputs'!$D$39,$E339)))*'1.Inputs'!$D$43*(1+$G339)^(8-1)-'1.Inputs'!$D$44*(1+$G339)^(8-1)-('1.Inputs'!$D$20/'1.Inputs'!$D$27+'1.Inputs'!$D$23/'1.Inputs'!$D$28))-MAX(0,((('1.Inputs'!$D$37*12*IF(8=1,'1.Inputs'!$D$38,IF(8=2,'1.Inputs'!$D$39,$E339)))*$F339*(('1.Inputs'!$D$40)+(1-'1.Inputs'!$D$40)*(1+'1.Inputs'!$D$41))*(1+$G339)^(8-1))-(('1.Inputs'!$D$37*12*IF(8=1,'1.Inputs'!$D$38,IF(8=2,'1.Inputs'!$D$39,$E339)))/(1-'1.Inputs'!$D$42)*$D339*(1+$G339)^(8-1))-('1.Inputs'!$D$37*12*IF(8=1,'1.Inputs'!$D$38,IF(8=2,'1.Inputs'!$D$39,$E339)))*'1.Inputs'!$D$43*(1+$G339)^(8-1)-'1.Inputs'!$D$44*(1+$G339)^(8-1)-('1.Inputs'!$D$20/'1.Inputs'!$D$27+'1.Inputs'!$D$23/'1.Inputs'!$D$28)))*'1.Inputs'!$D$53+('1.Inputs'!$D$20/'1.Inputs'!$D$27+'1.Inputs'!$D$23/'1.Inputs'!$D$28)-(O339-N339)</f>
        <v>836514524.81934595</v>
      </c>
      <c r="AA339" s="36">
        <f ca="1">((('1.Inputs'!$D$37*12*IF(9=1,'1.Inputs'!$D$38,IF(9=2,'1.Inputs'!$D$39,$E339)))*$F339*(('1.Inputs'!$D$40)+(1-'1.Inputs'!$D$40)*(1+'1.Inputs'!$D$41))*(1+$G339)^(9-1))-(('1.Inputs'!$D$37*12*IF(9=1,'1.Inputs'!$D$38,IF(9=2,'1.Inputs'!$D$39,$E339)))/(1-'1.Inputs'!$D$42)*$D339*(1+$G339)^(9-1))-('1.Inputs'!$D$37*12*IF(9=1,'1.Inputs'!$D$38,IF(9=2,'1.Inputs'!$D$39,$E339)))*'1.Inputs'!$D$43*(1+$G339)^(9-1)-'1.Inputs'!$D$44*(1+$G339)^(9-1)-('1.Inputs'!$D$20/'1.Inputs'!$D$27+'1.Inputs'!$D$23/'1.Inputs'!$D$28))-MAX(0,((('1.Inputs'!$D$37*12*IF(9=1,'1.Inputs'!$D$38,IF(9=2,'1.Inputs'!$D$39,$E339)))*$F339*(('1.Inputs'!$D$40)+(1-'1.Inputs'!$D$40)*(1+'1.Inputs'!$D$41))*(1+$G339)^(9-1))-(('1.Inputs'!$D$37*12*IF(9=1,'1.Inputs'!$D$38,IF(9=2,'1.Inputs'!$D$39,$E339)))/(1-'1.Inputs'!$D$42)*$D339*(1+$G339)^(9-1))-('1.Inputs'!$D$37*12*IF(9=1,'1.Inputs'!$D$38,IF(9=2,'1.Inputs'!$D$39,$E339)))*'1.Inputs'!$D$43*(1+$G339)^(9-1)-'1.Inputs'!$D$44*(1+$G339)^(9-1)-('1.Inputs'!$D$20/'1.Inputs'!$D$27+'1.Inputs'!$D$23/'1.Inputs'!$D$28)))*'1.Inputs'!$D$53+('1.Inputs'!$D$20/'1.Inputs'!$D$27+'1.Inputs'!$D$23/'1.Inputs'!$D$28)-(P339-O339)</f>
        <v>866910640.91145849</v>
      </c>
      <c r="AB339" s="36">
        <f ca="1">((('1.Inputs'!$D$37*12*IF(10=1,'1.Inputs'!$D$38,IF(10=2,'1.Inputs'!$D$39,$E339)))*$F339*(('1.Inputs'!$D$40)+(1-'1.Inputs'!$D$40)*(1+'1.Inputs'!$D$41))*(1+$G339)^(10-1))-(('1.Inputs'!$D$37*12*IF(10=1,'1.Inputs'!$D$38,IF(10=2,'1.Inputs'!$D$39,$E339)))/(1-'1.Inputs'!$D$42)*$D339*(1+$G339)^(10-1))-('1.Inputs'!$D$37*12*IF(10=1,'1.Inputs'!$D$38,IF(10=2,'1.Inputs'!$D$39,$E339)))*'1.Inputs'!$D$43*(1+$G339)^(10-1)-'1.Inputs'!$D$44*(1+$G339)^(10-1)-('1.Inputs'!$D$20/'1.Inputs'!$D$27+'1.Inputs'!$D$23/'1.Inputs'!$D$28))-MAX(0,((('1.Inputs'!$D$37*12*IF(10=1,'1.Inputs'!$D$38,IF(10=2,'1.Inputs'!$D$39,$E339)))*$F339*(('1.Inputs'!$D$40)+(1-'1.Inputs'!$D$40)*(1+'1.Inputs'!$D$41))*(1+$G339)^(10-1))-(('1.Inputs'!$D$37*12*IF(10=1,'1.Inputs'!$D$38,IF(10=2,'1.Inputs'!$D$39,$E339)))/(1-'1.Inputs'!$D$42)*$D339*(1+$G339)^(10-1))-('1.Inputs'!$D$37*12*IF(10=1,'1.Inputs'!$D$38,IF(10=2,'1.Inputs'!$D$39,$E339)))*'1.Inputs'!$D$43*(1+$G339)^(10-1)-'1.Inputs'!$D$44*(1+$G339)^(10-1)-('1.Inputs'!$D$20/'1.Inputs'!$D$27+'1.Inputs'!$D$23/'1.Inputs'!$D$28)))*'1.Inputs'!$D$53+('1.Inputs'!$D$20/'1.Inputs'!$D$27+'1.Inputs'!$D$23/'1.Inputs'!$D$28)-(Q339-P339)+(('1.Inputs'!$D$20+'1.Inputs'!$D$23-('1.Inputs'!$D$20/'1.Inputs'!$D$27+'1.Inputs'!$D$23/'1.Inputs'!$D$28)*'1.Inputs'!$D$10)*'1.Inputs'!$D$60+'1.Inputs'!$D$19*'1.Inputs'!$D$59+Q339)</f>
        <v>3523297376.1369772</v>
      </c>
      <c r="AC339" s="36">
        <f ca="1">S339-AC$13-AC$14+MIN(AC$13,MAX(0,((('1.Inputs'!$D$37*12*IF(1=1,'1.Inputs'!$D$38,IF(1=2,'1.Inputs'!$D$39,$E339)))*$F339*(('1.Inputs'!$D$40)+(1-'1.Inputs'!$D$40)*(1+'1.Inputs'!$D$41))*(1+$G339)^(1-1))-(('1.Inputs'!$D$37*12*IF(1=1,'1.Inputs'!$D$38,IF(1=2,'1.Inputs'!$D$39,$E339)))/(1-'1.Inputs'!$D$42)*$D339*(1+$G339)^(1-1))-('1.Inputs'!$D$37*12*IF(1=1,'1.Inputs'!$D$38,IF(1=2,'1.Inputs'!$D$39,$E339)))*'1.Inputs'!$D$43*(1+$G339)^(1-1)-'1.Inputs'!$D$44*(1+$G339)^(1-1)-('1.Inputs'!$D$20/'1.Inputs'!$D$27+'1.Inputs'!$D$23/'1.Inputs'!$D$28))))*'1.Inputs'!$D$53</f>
        <v>-737529197.81389642</v>
      </c>
      <c r="AD339" s="36">
        <f ca="1">T339-AD$13-AD$14+MIN(AD$13,MAX(0,((('1.Inputs'!$D$37*12*IF(2=1,'1.Inputs'!$D$38,IF(2=2,'1.Inputs'!$D$39,$E339)))*$F339*(('1.Inputs'!$D$40)+(1-'1.Inputs'!$D$40)*(1+'1.Inputs'!$D$41))*(1+$G339)^(2-1))-(('1.Inputs'!$D$37*12*IF(2=1,'1.Inputs'!$D$38,IF(2=2,'1.Inputs'!$D$39,$E339)))/(1-'1.Inputs'!$D$42)*$D339*(1+$G339)^(2-1))-('1.Inputs'!$D$37*12*IF(2=1,'1.Inputs'!$D$38,IF(2=2,'1.Inputs'!$D$39,$E339)))*'1.Inputs'!$D$43*(1+$G339)^(2-1)-'1.Inputs'!$D$44*(1+$G339)^(2-1)-('1.Inputs'!$D$20/'1.Inputs'!$D$27+'1.Inputs'!$D$23/'1.Inputs'!$D$28))))*'1.Inputs'!$D$53</f>
        <v>22926553.889997482</v>
      </c>
      <c r="AE339" s="36">
        <f ca="1">U339-AE$13-AE$14+MIN(AE$13,MAX(0,((('1.Inputs'!$D$37*12*IF(3=1,'1.Inputs'!$D$38,IF(3=2,'1.Inputs'!$D$39,$E339)))*$F339*(('1.Inputs'!$D$40)+(1-'1.Inputs'!$D$40)*(1+'1.Inputs'!$D$41))*(1+$G339)^(3-1))-(('1.Inputs'!$D$37*12*IF(3=1,'1.Inputs'!$D$38,IF(3=2,'1.Inputs'!$D$39,$E339)))/(1-'1.Inputs'!$D$42)*$D339*(1+$G339)^(3-1))-('1.Inputs'!$D$37*12*IF(3=1,'1.Inputs'!$D$38,IF(3=2,'1.Inputs'!$D$39,$E339)))*'1.Inputs'!$D$43*(1+$G339)^(3-1)-'1.Inputs'!$D$44*(1+$G339)^(3-1)-('1.Inputs'!$D$20/'1.Inputs'!$D$27+'1.Inputs'!$D$23/'1.Inputs'!$D$28))))*'1.Inputs'!$D$53</f>
        <v>79075952.594525337</v>
      </c>
      <c r="AF339" s="36">
        <f ca="1">V339-AF$13-AF$14+MIN(AF$13,MAX(0,((('1.Inputs'!$D$37*12*IF(4=1,'1.Inputs'!$D$38,IF(4=2,'1.Inputs'!$D$39,$E339)))*$F339*(('1.Inputs'!$D$40)+(1-'1.Inputs'!$D$40)*(1+'1.Inputs'!$D$41))*(1+$G339)^(4-1))-(('1.Inputs'!$D$37*12*IF(4=1,'1.Inputs'!$D$38,IF(4=2,'1.Inputs'!$D$39,$E339)))/(1-'1.Inputs'!$D$42)*$D339*(1+$G339)^(4-1))-('1.Inputs'!$D$37*12*IF(4=1,'1.Inputs'!$D$38,IF(4=2,'1.Inputs'!$D$39,$E339)))*'1.Inputs'!$D$43*(1+$G339)^(4-1)-'1.Inputs'!$D$44*(1+$G339)^(4-1)-('1.Inputs'!$D$20/'1.Inputs'!$D$27+'1.Inputs'!$D$23/'1.Inputs'!$D$28))))*'1.Inputs'!$D$53</f>
        <v>403039773.45048952</v>
      </c>
      <c r="AG339" s="36">
        <f ca="1">W339-AG$13-AG$14+MIN(AG$13,MAX(0,((('1.Inputs'!$D$37*12*IF(5=1,'1.Inputs'!$D$38,IF(5=2,'1.Inputs'!$D$39,$E339)))*$F339*(('1.Inputs'!$D$40)+(1-'1.Inputs'!$D$40)*(1+'1.Inputs'!$D$41))*(1+$G339)^(5-1))-(('1.Inputs'!$D$37*12*IF(5=1,'1.Inputs'!$D$38,IF(5=2,'1.Inputs'!$D$39,$E339)))/(1-'1.Inputs'!$D$42)*$D339*(1+$G339)^(5-1))-('1.Inputs'!$D$37*12*IF(5=1,'1.Inputs'!$D$38,IF(5=2,'1.Inputs'!$D$39,$E339)))*'1.Inputs'!$D$43*(1+$G339)^(5-1)-'1.Inputs'!$D$44*(1+$G339)^(5-1)-('1.Inputs'!$D$20/'1.Inputs'!$D$27+'1.Inputs'!$D$23/'1.Inputs'!$D$28))))*'1.Inputs'!$D$53</f>
        <v>448359740.45340347</v>
      </c>
      <c r="AH339" s="36">
        <f ca="1">X339-AH$13-AH$14+MIN(AH$13,MAX(0,((('1.Inputs'!$D$37*12*IF(6=1,'1.Inputs'!$D$38,IF(6=2,'1.Inputs'!$D$39,$E339)))*$F339*(('1.Inputs'!$D$40)+(1-'1.Inputs'!$D$40)*(1+'1.Inputs'!$D$41))*(1+$G339)^(6-1))-(('1.Inputs'!$D$37*12*IF(6=1,'1.Inputs'!$D$38,IF(6=2,'1.Inputs'!$D$39,$E339)))/(1-'1.Inputs'!$D$42)*$D339*(1+$G339)^(6-1))-('1.Inputs'!$D$37*12*IF(6=1,'1.Inputs'!$D$38,IF(6=2,'1.Inputs'!$D$39,$E339)))*'1.Inputs'!$D$43*(1+$G339)^(6-1)-'1.Inputs'!$D$44*(1+$G339)^(6-1)-('1.Inputs'!$D$20/'1.Inputs'!$D$27+'1.Inputs'!$D$23/'1.Inputs'!$D$28))))*'1.Inputs'!$D$53</f>
        <v>494686100.46874535</v>
      </c>
      <c r="AI339" s="36">
        <f ca="1">Y339-AI$13-AI$14+MIN(AI$13,MAX(0,((('1.Inputs'!$D$37*12*IF(7=1,'1.Inputs'!$D$38,IF(7=2,'1.Inputs'!$D$39,$E339)))*$F339*(('1.Inputs'!$D$40)+(1-'1.Inputs'!$D$40)*(1+'1.Inputs'!$D$41))*(1+$G339)^(7-1))-(('1.Inputs'!$D$37*12*IF(7=1,'1.Inputs'!$D$38,IF(7=2,'1.Inputs'!$D$39,$E339)))/(1-'1.Inputs'!$D$42)*$D339*(1+$G339)^(7-1))-('1.Inputs'!$D$37*12*IF(7=1,'1.Inputs'!$D$38,IF(7=2,'1.Inputs'!$D$39,$E339)))*'1.Inputs'!$D$43*(1+$G339)^(7-1)-'1.Inputs'!$D$44*(1+$G339)^(7-1)-('1.Inputs'!$D$20/'1.Inputs'!$D$27+'1.Inputs'!$D$23/'1.Inputs'!$D$28))))*'1.Inputs'!$D$53</f>
        <v>542057611.65411401</v>
      </c>
      <c r="AJ339" s="36">
        <f ca="1">Z339-AJ$13-AJ$14+MIN(AJ$13,MAX(0,((('1.Inputs'!$D$37*12*IF(8=1,'1.Inputs'!$D$38,IF(8=2,'1.Inputs'!$D$39,$E339)))*$F339*(('1.Inputs'!$D$40)+(1-'1.Inputs'!$D$40)*(1+'1.Inputs'!$D$41))*(1+$G339)^(8-1))-(('1.Inputs'!$D$37*12*IF(8=1,'1.Inputs'!$D$38,IF(8=2,'1.Inputs'!$D$39,$E339)))/(1-'1.Inputs'!$D$42)*$D339*(1+$G339)^(8-1))-('1.Inputs'!$D$37*12*IF(8=1,'1.Inputs'!$D$38,IF(8=2,'1.Inputs'!$D$39,$E339)))*'1.Inputs'!$D$43*(1+$G339)^(8-1)-'1.Inputs'!$D$44*(1+$G339)^(8-1)-('1.Inputs'!$D$20/'1.Inputs'!$D$27+'1.Inputs'!$D$23/'1.Inputs'!$D$28))))*'1.Inputs'!$D$53</f>
        <v>836514524.81934595</v>
      </c>
      <c r="AK339" s="36">
        <f ca="1">AA339-AK$13-AK$14+MIN(AK$13,MAX(0,((('1.Inputs'!$D$37*12*IF(9=1,'1.Inputs'!$D$38,IF(9=2,'1.Inputs'!$D$39,$E339)))*$F339*(('1.Inputs'!$D$40)+(1-'1.Inputs'!$D$40)*(1+'1.Inputs'!$D$41))*(1+$G339)^(9-1))-(('1.Inputs'!$D$37*12*IF(9=1,'1.Inputs'!$D$38,IF(9=2,'1.Inputs'!$D$39,$E339)))/(1-'1.Inputs'!$D$42)*$D339*(1+$G339)^(9-1))-('1.Inputs'!$D$37*12*IF(9=1,'1.Inputs'!$D$38,IF(9=2,'1.Inputs'!$D$39,$E339)))*'1.Inputs'!$D$43*(1+$G339)^(9-1)-'1.Inputs'!$D$44*(1+$G339)^(9-1)-('1.Inputs'!$D$20/'1.Inputs'!$D$27+'1.Inputs'!$D$23/'1.Inputs'!$D$28))))*'1.Inputs'!$D$53</f>
        <v>866910640.91145849</v>
      </c>
      <c r="AL339" s="36">
        <f ca="1">AB339-AL$13-AL$14+MIN(AL$13,MAX(0,((('1.Inputs'!$D$37*12*IF(10=1,'1.Inputs'!$D$38,IF(10=2,'1.Inputs'!$D$39,$E339)))*$F339*(('1.Inputs'!$D$40)+(1-'1.Inputs'!$D$40)*(1+'1.Inputs'!$D$41))*(1+$G339)^(10-1))-(('1.Inputs'!$D$37*12*IF(10=1,'1.Inputs'!$D$38,IF(10=2,'1.Inputs'!$D$39,$E339)))/(1-'1.Inputs'!$D$42)*$D339*(1+$G339)^(10-1))-('1.Inputs'!$D$37*12*IF(10=1,'1.Inputs'!$D$38,IF(10=2,'1.Inputs'!$D$39,$E339)))*'1.Inputs'!$D$43*(1+$G339)^(10-1)-'1.Inputs'!$D$44*(1+$G339)^(10-1)-('1.Inputs'!$D$20/'1.Inputs'!$D$27+'1.Inputs'!$D$23/'1.Inputs'!$D$28))))*'1.Inputs'!$D$53+'1.Inputs'!$D$35</f>
        <v>4323297376.1369772</v>
      </c>
      <c r="AM339" s="48">
        <f ca="1">R339+NPV('1.Inputs'!$D$55,S339:AB339)</f>
        <v>1259538271.4676414</v>
      </c>
      <c r="AN339" s="48">
        <f ca="1">-('1.Inputs'!$D$24*(1-'1.Inputs'!$D$31)+'1.Inputs'!$D$35)+NPV('1.Inputs'!$D$54,AC339:AL339)</f>
        <v>-179129226.80249238</v>
      </c>
      <c r="AO339" s="36">
        <f t="shared" ca="1" si="45"/>
        <v>-4.1420478797291613</v>
      </c>
      <c r="AP339" s="36">
        <f t="shared" ca="1" si="46"/>
        <v>1.0696543511039769</v>
      </c>
      <c r="AQ339" s="36">
        <f ca="1">'1.Inputs'!$D$35+MIN(SUM($AC339:AC339),SUM($AC339:AD339),SUM($AC339:AE339),SUM($AC339:AF339),SUM($AC339:AG339),SUM($AC339:AH339),SUM($AC339:AI339),SUM($AC339:AJ339),SUM($AC339:AK339),SUM($AC339:AL339))</f>
        <v>62470802.186103582</v>
      </c>
      <c r="AR339" s="36">
        <f ca="1">IF(AP339&lt;'1.Inputs'!$D$57,1,0)</f>
        <v>1</v>
      </c>
      <c r="AS339" s="36">
        <f t="shared" ca="1" si="47"/>
        <v>0</v>
      </c>
    </row>
    <row r="340" spans="2:45" ht="15" customHeight="1" x14ac:dyDescent="0.25">
      <c r="B340" s="36">
        <v>325</v>
      </c>
      <c r="C340" s="36">
        <f t="shared" ca="1" si="40"/>
        <v>0.40074881470445178</v>
      </c>
      <c r="D340" s="36">
        <f t="shared" ca="1" si="41"/>
        <v>19701.921423157131</v>
      </c>
      <c r="E340" s="47">
        <f t="shared" ca="1" si="42"/>
        <v>0.81499874297246433</v>
      </c>
      <c r="F340" s="36">
        <f t="shared" ca="1" si="43"/>
        <v>30934.655178556299</v>
      </c>
      <c r="G340" s="36">
        <f t="shared" ca="1" si="44"/>
        <v>5.922591880157764E-2</v>
      </c>
      <c r="H340" s="36">
        <f ca="1">((('1.Inputs'!$D$37*12*IF(1=1,'1.Inputs'!$D$38,IF(1=2,'1.Inputs'!$D$39,$E340)))*$F340*(('1.Inputs'!$D$40)+(1-'1.Inputs'!$D$40)*(1+'1.Inputs'!$D$41))*(1+$G340)^(1-1))*'1.Inputs'!$D$47+(('1.Inputs'!$D$37*12*IF(1=1,'1.Inputs'!$D$38,IF(1=2,'1.Inputs'!$D$39,$E340)))/(1-'1.Inputs'!$D$42)*$D340*(1+$G340)^(1-1))*('1.Inputs'!$D$48-'1.Inputs'!$D$49))/'1.Inputs'!$D$51</f>
        <v>822350339.76760089</v>
      </c>
      <c r="I340" s="36">
        <f ca="1">((('1.Inputs'!$D$37*12*IF(2=1,'1.Inputs'!$D$38,IF(2=2,'1.Inputs'!$D$39,$E340)))*$F340*(('1.Inputs'!$D$40)+(1-'1.Inputs'!$D$40)*(1+'1.Inputs'!$D$41))*(1+$G340)^(2-1))*'1.Inputs'!$D$47+(('1.Inputs'!$D$37*12*IF(2=1,'1.Inputs'!$D$38,IF(2=2,'1.Inputs'!$D$39,$E340)))/(1-'1.Inputs'!$D$42)*$D340*(1+$G340)^(2-1))*('1.Inputs'!$D$48-'1.Inputs'!$D$49))/'1.Inputs'!$D$51</f>
        <v>1219476711.9039767</v>
      </c>
      <c r="J340" s="36">
        <f ca="1">((('1.Inputs'!$D$37*12*IF(3=1,'1.Inputs'!$D$38,IF(3=2,'1.Inputs'!$D$39,$E340)))*$F340*(('1.Inputs'!$D$40)+(1-'1.Inputs'!$D$40)*(1+'1.Inputs'!$D$41))*(1+$G340)^(3-1))*'1.Inputs'!$D$47+(('1.Inputs'!$D$37*12*IF(3=1,'1.Inputs'!$D$38,IF(3=2,'1.Inputs'!$D$39,$E340)))/(1-'1.Inputs'!$D$42)*$D340*(1+$G340)^(3-1))*('1.Inputs'!$D$48-'1.Inputs'!$D$49))/'1.Inputs'!$D$51</f>
        <v>1503907098.4344208</v>
      </c>
      <c r="K340" s="36">
        <f ca="1">((('1.Inputs'!$D$37*12*IF(4=1,'1.Inputs'!$D$38,IF(4=2,'1.Inputs'!$D$39,$E340)))*$F340*(('1.Inputs'!$D$40)+(1-'1.Inputs'!$D$40)*(1+'1.Inputs'!$D$41))*(1+$G340)^(4-1))*'1.Inputs'!$D$47+(('1.Inputs'!$D$37*12*IF(4=1,'1.Inputs'!$D$38,IF(4=2,'1.Inputs'!$D$39,$E340)))/(1-'1.Inputs'!$D$42)*$D340*(1+$G340)^(4-1))*('1.Inputs'!$D$48-'1.Inputs'!$D$49))/'1.Inputs'!$D$51</f>
        <v>1592977378.1314142</v>
      </c>
      <c r="L340" s="36">
        <f ca="1">((('1.Inputs'!$D$37*12*IF(5=1,'1.Inputs'!$D$38,IF(5=2,'1.Inputs'!$D$39,$E340)))*$F340*(('1.Inputs'!$D$40)+(1-'1.Inputs'!$D$40)*(1+'1.Inputs'!$D$41))*(1+$G340)^(5-1))*'1.Inputs'!$D$47+(('1.Inputs'!$D$37*12*IF(5=1,'1.Inputs'!$D$38,IF(5=2,'1.Inputs'!$D$39,$E340)))/(1-'1.Inputs'!$D$42)*$D340*(1+$G340)^(5-1))*('1.Inputs'!$D$48-'1.Inputs'!$D$49))/'1.Inputs'!$D$51</f>
        <v>1687322926.9813747</v>
      </c>
      <c r="M340" s="36">
        <f ca="1">((('1.Inputs'!$D$37*12*IF(6=1,'1.Inputs'!$D$38,IF(6=2,'1.Inputs'!$D$39,$E340)))*$F340*(('1.Inputs'!$D$40)+(1-'1.Inputs'!$D$40)*(1+'1.Inputs'!$D$41))*(1+$G340)^(6-1))*'1.Inputs'!$D$47+(('1.Inputs'!$D$37*12*IF(6=1,'1.Inputs'!$D$38,IF(6=2,'1.Inputs'!$D$39,$E340)))/(1-'1.Inputs'!$D$42)*$D340*(1+$G340)^(6-1))*('1.Inputs'!$D$48-'1.Inputs'!$D$49))/'1.Inputs'!$D$51</f>
        <v>1787256177.6468139</v>
      </c>
      <c r="N340" s="36">
        <f ca="1">((('1.Inputs'!$D$37*12*IF(7=1,'1.Inputs'!$D$38,IF(7=2,'1.Inputs'!$D$39,$E340)))*$F340*(('1.Inputs'!$D$40)+(1-'1.Inputs'!$D$40)*(1+'1.Inputs'!$D$41))*(1+$G340)^(7-1))*'1.Inputs'!$D$47+(('1.Inputs'!$D$37*12*IF(7=1,'1.Inputs'!$D$38,IF(7=2,'1.Inputs'!$D$39,$E340)))/(1-'1.Inputs'!$D$42)*$D340*(1+$G340)^(7-1))*('1.Inputs'!$D$48-'1.Inputs'!$D$49))/'1.Inputs'!$D$51</f>
        <v>1893108066.9017422</v>
      </c>
      <c r="O340" s="36">
        <f ca="1">((('1.Inputs'!$D$37*12*IF(8=1,'1.Inputs'!$D$38,IF(8=2,'1.Inputs'!$D$39,$E340)))*$F340*(('1.Inputs'!$D$40)+(1-'1.Inputs'!$D$40)*(1+'1.Inputs'!$D$41))*(1+$G340)^(8-1))*'1.Inputs'!$D$47+(('1.Inputs'!$D$37*12*IF(8=1,'1.Inputs'!$D$38,IF(8=2,'1.Inputs'!$D$39,$E340)))/(1-'1.Inputs'!$D$42)*$D340*(1+$G340)^(8-1))*('1.Inputs'!$D$48-'1.Inputs'!$D$49))/'1.Inputs'!$D$51</f>
        <v>2005229131.5546761</v>
      </c>
      <c r="P340" s="36">
        <f ca="1">((('1.Inputs'!$D$37*12*IF(9=1,'1.Inputs'!$D$38,IF(9=2,'1.Inputs'!$D$39,$E340)))*$F340*(('1.Inputs'!$D$40)+(1-'1.Inputs'!$D$40)*(1+'1.Inputs'!$D$41))*(1+$G340)^(9-1))*'1.Inputs'!$D$47+(('1.Inputs'!$D$37*12*IF(9=1,'1.Inputs'!$D$38,IF(9=2,'1.Inputs'!$D$39,$E340)))/(1-'1.Inputs'!$D$42)*$D340*(1+$G340)^(9-1))*('1.Inputs'!$D$48-'1.Inputs'!$D$49))/'1.Inputs'!$D$51</f>
        <v>2123990669.2786906</v>
      </c>
      <c r="Q340" s="36">
        <f ca="1">((('1.Inputs'!$D$37*12*IF(10=1,'1.Inputs'!$D$38,IF(10=2,'1.Inputs'!$D$39,$E340)))*$F340*(('1.Inputs'!$D$40)+(1-'1.Inputs'!$D$40)*(1+'1.Inputs'!$D$41))*(1+$G340)^(10-1))*'1.Inputs'!$D$47+(('1.Inputs'!$D$37*12*IF(10=1,'1.Inputs'!$D$38,IF(10=2,'1.Inputs'!$D$39,$E340)))/(1-'1.Inputs'!$D$42)*$D340*(1+$G340)^(10-1))*('1.Inputs'!$D$48-'1.Inputs'!$D$49))/'1.Inputs'!$D$51</f>
        <v>2249785968.1926994</v>
      </c>
      <c r="R340" s="36">
        <f>-'1.Inputs'!$D$24</f>
        <v>-2050000000</v>
      </c>
      <c r="S340" s="36">
        <f ca="1">((('1.Inputs'!$D$37*12*IF(1=1,'1.Inputs'!$D$38,IF(1=2,'1.Inputs'!$D$39,$E340)))*$F340*(('1.Inputs'!$D$40)+(1-'1.Inputs'!$D$40)*(1+'1.Inputs'!$D$41))*(1+$G340)^(1-1))-(('1.Inputs'!$D$37*12*IF(1=1,'1.Inputs'!$D$38,IF(1=2,'1.Inputs'!$D$39,$E340)))/(1-'1.Inputs'!$D$42)*$D340*(1+$G340)^(1-1))-('1.Inputs'!$D$37*12*IF(1=1,'1.Inputs'!$D$38,IF(1=2,'1.Inputs'!$D$39,$E340)))*'1.Inputs'!$D$43*(1+$G340)^(1-1)-'1.Inputs'!$D$44*(1+$G340)^(1-1)-('1.Inputs'!$D$20/'1.Inputs'!$D$27+'1.Inputs'!$D$23/'1.Inputs'!$D$28))-MAX(0,((('1.Inputs'!$D$37*12*IF(1=1,'1.Inputs'!$D$38,IF(1=2,'1.Inputs'!$D$39,$E340)))*$F340*(('1.Inputs'!$D$40)+(1-'1.Inputs'!$D$40)*(1+'1.Inputs'!$D$41))*(1+$G340)^(1-1))-(('1.Inputs'!$D$37*12*IF(1=1,'1.Inputs'!$D$38,IF(1=2,'1.Inputs'!$D$39,$E340)))/(1-'1.Inputs'!$D$42)*$D340*(1+$G340)^(1-1))-('1.Inputs'!$D$37*12*IF(1=1,'1.Inputs'!$D$38,IF(1=2,'1.Inputs'!$D$39,$E340)))*'1.Inputs'!$D$43*(1+$G340)^(1-1)-'1.Inputs'!$D$44*(1+$G340)^(1-1)-('1.Inputs'!$D$20/'1.Inputs'!$D$27+'1.Inputs'!$D$23/'1.Inputs'!$D$28)))*'1.Inputs'!$D$53+('1.Inputs'!$D$20/'1.Inputs'!$D$27+'1.Inputs'!$D$23/'1.Inputs'!$D$28)-H340</f>
        <v>-589140525.35422671</v>
      </c>
      <c r="T340" s="36">
        <f ca="1">((('1.Inputs'!$D$37*12*IF(2=1,'1.Inputs'!$D$38,IF(2=2,'1.Inputs'!$D$39,$E340)))*$F340*(('1.Inputs'!$D$40)+(1-'1.Inputs'!$D$40)*(1+'1.Inputs'!$D$41))*(1+$G340)^(2-1))-(('1.Inputs'!$D$37*12*IF(2=1,'1.Inputs'!$D$38,IF(2=2,'1.Inputs'!$D$39,$E340)))/(1-'1.Inputs'!$D$42)*$D340*(1+$G340)^(2-1))-('1.Inputs'!$D$37*12*IF(2=1,'1.Inputs'!$D$38,IF(2=2,'1.Inputs'!$D$39,$E340)))*'1.Inputs'!$D$43*(1+$G340)^(2-1)-'1.Inputs'!$D$44*(1+$G340)^(2-1)-('1.Inputs'!$D$20/'1.Inputs'!$D$27+'1.Inputs'!$D$23/'1.Inputs'!$D$28))-MAX(0,((('1.Inputs'!$D$37*12*IF(2=1,'1.Inputs'!$D$38,IF(2=2,'1.Inputs'!$D$39,$E340)))*$F340*(('1.Inputs'!$D$40)+(1-'1.Inputs'!$D$40)*(1+'1.Inputs'!$D$41))*(1+$G340)^(2-1))-(('1.Inputs'!$D$37*12*IF(2=1,'1.Inputs'!$D$38,IF(2=2,'1.Inputs'!$D$39,$E340)))/(1-'1.Inputs'!$D$42)*$D340*(1+$G340)^(2-1))-('1.Inputs'!$D$37*12*IF(2=1,'1.Inputs'!$D$38,IF(2=2,'1.Inputs'!$D$39,$E340)))*'1.Inputs'!$D$43*(1+$G340)^(2-1)-'1.Inputs'!$D$44*(1+$G340)^(2-1)-('1.Inputs'!$D$20/'1.Inputs'!$D$27+'1.Inputs'!$D$23/'1.Inputs'!$D$28)))*'1.Inputs'!$D$53+('1.Inputs'!$D$20/'1.Inputs'!$D$27+'1.Inputs'!$D$23/'1.Inputs'!$D$28)-(I340-H340)</f>
        <v>173745330.25824165</v>
      </c>
      <c r="U340" s="36">
        <f ca="1">((('1.Inputs'!$D$37*12*IF(3=1,'1.Inputs'!$D$38,IF(3=2,'1.Inputs'!$D$39,$E340)))*$F340*(('1.Inputs'!$D$40)+(1-'1.Inputs'!$D$40)*(1+'1.Inputs'!$D$41))*(1+$G340)^(3-1))-(('1.Inputs'!$D$37*12*IF(3=1,'1.Inputs'!$D$38,IF(3=2,'1.Inputs'!$D$39,$E340)))/(1-'1.Inputs'!$D$42)*$D340*(1+$G340)^(3-1))-('1.Inputs'!$D$37*12*IF(3=1,'1.Inputs'!$D$38,IF(3=2,'1.Inputs'!$D$39,$E340)))*'1.Inputs'!$D$43*(1+$G340)^(3-1)-'1.Inputs'!$D$44*(1+$G340)^(3-1)-('1.Inputs'!$D$20/'1.Inputs'!$D$27+'1.Inputs'!$D$23/'1.Inputs'!$D$28))-MAX(0,((('1.Inputs'!$D$37*12*IF(3=1,'1.Inputs'!$D$38,IF(3=2,'1.Inputs'!$D$39,$E340)))*$F340*(('1.Inputs'!$D$40)+(1-'1.Inputs'!$D$40)*(1+'1.Inputs'!$D$41))*(1+$G340)^(3-1))-(('1.Inputs'!$D$37*12*IF(3=1,'1.Inputs'!$D$38,IF(3=2,'1.Inputs'!$D$39,$E340)))/(1-'1.Inputs'!$D$42)*$D340*(1+$G340)^(3-1))-('1.Inputs'!$D$37*12*IF(3=1,'1.Inputs'!$D$38,IF(3=2,'1.Inputs'!$D$39,$E340)))*'1.Inputs'!$D$43*(1+$G340)^(3-1)-'1.Inputs'!$D$44*(1+$G340)^(3-1)-('1.Inputs'!$D$20/'1.Inputs'!$D$27+'1.Inputs'!$D$23/'1.Inputs'!$D$28)))*'1.Inputs'!$D$53+('1.Inputs'!$D$20/'1.Inputs'!$D$27+'1.Inputs'!$D$23/'1.Inputs'!$D$28)-(J340-I340)</f>
        <v>516397834.23293936</v>
      </c>
      <c r="V340" s="36">
        <f ca="1">((('1.Inputs'!$D$37*12*IF(4=1,'1.Inputs'!$D$38,IF(4=2,'1.Inputs'!$D$39,$E340)))*$F340*(('1.Inputs'!$D$40)+(1-'1.Inputs'!$D$40)*(1+'1.Inputs'!$D$41))*(1+$G340)^(4-1))-(('1.Inputs'!$D$37*12*IF(4=1,'1.Inputs'!$D$38,IF(4=2,'1.Inputs'!$D$39,$E340)))/(1-'1.Inputs'!$D$42)*$D340*(1+$G340)^(4-1))-('1.Inputs'!$D$37*12*IF(4=1,'1.Inputs'!$D$38,IF(4=2,'1.Inputs'!$D$39,$E340)))*'1.Inputs'!$D$43*(1+$G340)^(4-1)-'1.Inputs'!$D$44*(1+$G340)^(4-1)-('1.Inputs'!$D$20/'1.Inputs'!$D$27+'1.Inputs'!$D$23/'1.Inputs'!$D$28))-MAX(0,((('1.Inputs'!$D$37*12*IF(4=1,'1.Inputs'!$D$38,IF(4=2,'1.Inputs'!$D$39,$E340)))*$F340*(('1.Inputs'!$D$40)+(1-'1.Inputs'!$D$40)*(1+'1.Inputs'!$D$41))*(1+$G340)^(4-1))-(('1.Inputs'!$D$37*12*IF(4=1,'1.Inputs'!$D$38,IF(4=2,'1.Inputs'!$D$39,$E340)))/(1-'1.Inputs'!$D$42)*$D340*(1+$G340)^(4-1))-('1.Inputs'!$D$37*12*IF(4=1,'1.Inputs'!$D$38,IF(4=2,'1.Inputs'!$D$39,$E340)))*'1.Inputs'!$D$43*(1+$G340)^(4-1)-'1.Inputs'!$D$44*(1+$G340)^(4-1)-('1.Inputs'!$D$20/'1.Inputs'!$D$27+'1.Inputs'!$D$23/'1.Inputs'!$D$28)))*'1.Inputs'!$D$53+('1.Inputs'!$D$20/'1.Inputs'!$D$27+'1.Inputs'!$D$23/'1.Inputs'!$D$28)-(K340-J340)</f>
        <v>756389303.57995939</v>
      </c>
      <c r="W340" s="36">
        <f ca="1">((('1.Inputs'!$D$37*12*IF(5=1,'1.Inputs'!$D$38,IF(5=2,'1.Inputs'!$D$39,$E340)))*$F340*(('1.Inputs'!$D$40)+(1-'1.Inputs'!$D$40)*(1+'1.Inputs'!$D$41))*(1+$G340)^(5-1))-(('1.Inputs'!$D$37*12*IF(5=1,'1.Inputs'!$D$38,IF(5=2,'1.Inputs'!$D$39,$E340)))/(1-'1.Inputs'!$D$42)*$D340*(1+$G340)^(5-1))-('1.Inputs'!$D$37*12*IF(5=1,'1.Inputs'!$D$38,IF(5=2,'1.Inputs'!$D$39,$E340)))*'1.Inputs'!$D$43*(1+$G340)^(5-1)-'1.Inputs'!$D$44*(1+$G340)^(5-1)-('1.Inputs'!$D$20/'1.Inputs'!$D$27+'1.Inputs'!$D$23/'1.Inputs'!$D$28))-MAX(0,((('1.Inputs'!$D$37*12*IF(5=1,'1.Inputs'!$D$38,IF(5=2,'1.Inputs'!$D$39,$E340)))*$F340*(('1.Inputs'!$D$40)+(1-'1.Inputs'!$D$40)*(1+'1.Inputs'!$D$41))*(1+$G340)^(5-1))-(('1.Inputs'!$D$37*12*IF(5=1,'1.Inputs'!$D$38,IF(5=2,'1.Inputs'!$D$39,$E340)))/(1-'1.Inputs'!$D$42)*$D340*(1+$G340)^(5-1))-('1.Inputs'!$D$37*12*IF(5=1,'1.Inputs'!$D$38,IF(5=2,'1.Inputs'!$D$39,$E340)))*'1.Inputs'!$D$43*(1+$G340)^(5-1)-'1.Inputs'!$D$44*(1+$G340)^(5-1)-('1.Inputs'!$D$20/'1.Inputs'!$D$27+'1.Inputs'!$D$23/'1.Inputs'!$D$28)))*'1.Inputs'!$D$53+('1.Inputs'!$D$20/'1.Inputs'!$D$27+'1.Inputs'!$D$23/'1.Inputs'!$D$28)-(L340-K340)</f>
        <v>798388730.39279342</v>
      </c>
      <c r="X340" s="36">
        <f ca="1">((('1.Inputs'!$D$37*12*IF(6=1,'1.Inputs'!$D$38,IF(6=2,'1.Inputs'!$D$39,$E340)))*$F340*(('1.Inputs'!$D$40)+(1-'1.Inputs'!$D$40)*(1+'1.Inputs'!$D$41))*(1+$G340)^(6-1))-(('1.Inputs'!$D$37*12*IF(6=1,'1.Inputs'!$D$38,IF(6=2,'1.Inputs'!$D$39,$E340)))/(1-'1.Inputs'!$D$42)*$D340*(1+$G340)^(6-1))-('1.Inputs'!$D$37*12*IF(6=1,'1.Inputs'!$D$38,IF(6=2,'1.Inputs'!$D$39,$E340)))*'1.Inputs'!$D$43*(1+$G340)^(6-1)-'1.Inputs'!$D$44*(1+$G340)^(6-1)-('1.Inputs'!$D$20/'1.Inputs'!$D$27+'1.Inputs'!$D$23/'1.Inputs'!$D$28))-MAX(0,((('1.Inputs'!$D$37*12*IF(6=1,'1.Inputs'!$D$38,IF(6=2,'1.Inputs'!$D$39,$E340)))*$F340*(('1.Inputs'!$D$40)+(1-'1.Inputs'!$D$40)*(1+'1.Inputs'!$D$41))*(1+$G340)^(6-1))-(('1.Inputs'!$D$37*12*IF(6=1,'1.Inputs'!$D$38,IF(6=2,'1.Inputs'!$D$39,$E340)))/(1-'1.Inputs'!$D$42)*$D340*(1+$G340)^(6-1))-('1.Inputs'!$D$37*12*IF(6=1,'1.Inputs'!$D$38,IF(6=2,'1.Inputs'!$D$39,$E340)))*'1.Inputs'!$D$43*(1+$G340)^(6-1)-'1.Inputs'!$D$44*(1+$G340)^(6-1)-('1.Inputs'!$D$20/'1.Inputs'!$D$27+'1.Inputs'!$D$23/'1.Inputs'!$D$28)))*'1.Inputs'!$D$53+('1.Inputs'!$D$20/'1.Inputs'!$D$27+'1.Inputs'!$D$23/'1.Inputs'!$D$28)-(M340-L340)</f>
        <v>842875611.84775662</v>
      </c>
      <c r="Y340" s="36">
        <f ca="1">((('1.Inputs'!$D$37*12*IF(7=1,'1.Inputs'!$D$38,IF(7=2,'1.Inputs'!$D$39,$E340)))*$F340*(('1.Inputs'!$D$40)+(1-'1.Inputs'!$D$40)*(1+'1.Inputs'!$D$41))*(1+$G340)^(7-1))-(('1.Inputs'!$D$37*12*IF(7=1,'1.Inputs'!$D$38,IF(7=2,'1.Inputs'!$D$39,$E340)))/(1-'1.Inputs'!$D$42)*$D340*(1+$G340)^(7-1))-('1.Inputs'!$D$37*12*IF(7=1,'1.Inputs'!$D$38,IF(7=2,'1.Inputs'!$D$39,$E340)))*'1.Inputs'!$D$43*(1+$G340)^(7-1)-'1.Inputs'!$D$44*(1+$G340)^(7-1)-('1.Inputs'!$D$20/'1.Inputs'!$D$27+'1.Inputs'!$D$23/'1.Inputs'!$D$28))-MAX(0,((('1.Inputs'!$D$37*12*IF(7=1,'1.Inputs'!$D$38,IF(7=2,'1.Inputs'!$D$39,$E340)))*$F340*(('1.Inputs'!$D$40)+(1-'1.Inputs'!$D$40)*(1+'1.Inputs'!$D$41))*(1+$G340)^(7-1))-(('1.Inputs'!$D$37*12*IF(7=1,'1.Inputs'!$D$38,IF(7=2,'1.Inputs'!$D$39,$E340)))/(1-'1.Inputs'!$D$42)*$D340*(1+$G340)^(7-1))-('1.Inputs'!$D$37*12*IF(7=1,'1.Inputs'!$D$38,IF(7=2,'1.Inputs'!$D$39,$E340)))*'1.Inputs'!$D$43*(1+$G340)^(7-1)-'1.Inputs'!$D$44*(1+$G340)^(7-1)-('1.Inputs'!$D$20/'1.Inputs'!$D$27+'1.Inputs'!$D$23/'1.Inputs'!$D$28)))*'1.Inputs'!$D$53+('1.Inputs'!$D$20/'1.Inputs'!$D$27+'1.Inputs'!$D$23/'1.Inputs'!$D$28)-(N340-M340)</f>
        <v>889997269.7315073</v>
      </c>
      <c r="Z340" s="36">
        <f ca="1">((('1.Inputs'!$D$37*12*IF(8=1,'1.Inputs'!$D$38,IF(8=2,'1.Inputs'!$D$39,$E340)))*$F340*(('1.Inputs'!$D$40)+(1-'1.Inputs'!$D$40)*(1+'1.Inputs'!$D$41))*(1+$G340)^(8-1))-(('1.Inputs'!$D$37*12*IF(8=1,'1.Inputs'!$D$38,IF(8=2,'1.Inputs'!$D$39,$E340)))/(1-'1.Inputs'!$D$42)*$D340*(1+$G340)^(8-1))-('1.Inputs'!$D$37*12*IF(8=1,'1.Inputs'!$D$38,IF(8=2,'1.Inputs'!$D$39,$E340)))*'1.Inputs'!$D$43*(1+$G340)^(8-1)-'1.Inputs'!$D$44*(1+$G340)^(8-1)-('1.Inputs'!$D$20/'1.Inputs'!$D$27+'1.Inputs'!$D$23/'1.Inputs'!$D$28))-MAX(0,((('1.Inputs'!$D$37*12*IF(8=1,'1.Inputs'!$D$38,IF(8=2,'1.Inputs'!$D$39,$E340)))*$F340*(('1.Inputs'!$D$40)+(1-'1.Inputs'!$D$40)*(1+'1.Inputs'!$D$41))*(1+$G340)^(8-1))-(('1.Inputs'!$D$37*12*IF(8=1,'1.Inputs'!$D$38,IF(8=2,'1.Inputs'!$D$39,$E340)))/(1-'1.Inputs'!$D$42)*$D340*(1+$G340)^(8-1))-('1.Inputs'!$D$37*12*IF(8=1,'1.Inputs'!$D$38,IF(8=2,'1.Inputs'!$D$39,$E340)))*'1.Inputs'!$D$43*(1+$G340)^(8-1)-'1.Inputs'!$D$44*(1+$G340)^(8-1)-('1.Inputs'!$D$20/'1.Inputs'!$D$27+'1.Inputs'!$D$23/'1.Inputs'!$D$28)))*'1.Inputs'!$D$53+('1.Inputs'!$D$20/'1.Inputs'!$D$27+'1.Inputs'!$D$23/'1.Inputs'!$D$28)-(O340-N340)</f>
        <v>939909751.09887695</v>
      </c>
      <c r="AA340" s="36">
        <f ca="1">((('1.Inputs'!$D$37*12*IF(9=1,'1.Inputs'!$D$38,IF(9=2,'1.Inputs'!$D$39,$E340)))*$F340*(('1.Inputs'!$D$40)+(1-'1.Inputs'!$D$40)*(1+'1.Inputs'!$D$41))*(1+$G340)^(9-1))-(('1.Inputs'!$D$37*12*IF(9=1,'1.Inputs'!$D$38,IF(9=2,'1.Inputs'!$D$39,$E340)))/(1-'1.Inputs'!$D$42)*$D340*(1+$G340)^(9-1))-('1.Inputs'!$D$37*12*IF(9=1,'1.Inputs'!$D$38,IF(9=2,'1.Inputs'!$D$39,$E340)))*'1.Inputs'!$D$43*(1+$G340)^(9-1)-'1.Inputs'!$D$44*(1+$G340)^(9-1)-('1.Inputs'!$D$20/'1.Inputs'!$D$27+'1.Inputs'!$D$23/'1.Inputs'!$D$28))-MAX(0,((('1.Inputs'!$D$37*12*IF(9=1,'1.Inputs'!$D$38,IF(9=2,'1.Inputs'!$D$39,$E340)))*$F340*(('1.Inputs'!$D$40)+(1-'1.Inputs'!$D$40)*(1+'1.Inputs'!$D$41))*(1+$G340)^(9-1))-(('1.Inputs'!$D$37*12*IF(9=1,'1.Inputs'!$D$38,IF(9=2,'1.Inputs'!$D$39,$E340)))/(1-'1.Inputs'!$D$42)*$D340*(1+$G340)^(9-1))-('1.Inputs'!$D$37*12*IF(9=1,'1.Inputs'!$D$38,IF(9=2,'1.Inputs'!$D$39,$E340)))*'1.Inputs'!$D$43*(1+$G340)^(9-1)-'1.Inputs'!$D$44*(1+$G340)^(9-1)-('1.Inputs'!$D$20/'1.Inputs'!$D$27+'1.Inputs'!$D$23/'1.Inputs'!$D$28)))*'1.Inputs'!$D$53+('1.Inputs'!$D$20/'1.Inputs'!$D$27+'1.Inputs'!$D$23/'1.Inputs'!$D$28)-(P340-O340)</f>
        <v>992778345.03489614</v>
      </c>
      <c r="AB340" s="36">
        <f ca="1">((('1.Inputs'!$D$37*12*IF(10=1,'1.Inputs'!$D$38,IF(10=2,'1.Inputs'!$D$39,$E340)))*$F340*(('1.Inputs'!$D$40)+(1-'1.Inputs'!$D$40)*(1+'1.Inputs'!$D$41))*(1+$G340)^(10-1))-(('1.Inputs'!$D$37*12*IF(10=1,'1.Inputs'!$D$38,IF(10=2,'1.Inputs'!$D$39,$E340)))/(1-'1.Inputs'!$D$42)*$D340*(1+$G340)^(10-1))-('1.Inputs'!$D$37*12*IF(10=1,'1.Inputs'!$D$38,IF(10=2,'1.Inputs'!$D$39,$E340)))*'1.Inputs'!$D$43*(1+$G340)^(10-1)-'1.Inputs'!$D$44*(1+$G340)^(10-1)-('1.Inputs'!$D$20/'1.Inputs'!$D$27+'1.Inputs'!$D$23/'1.Inputs'!$D$28))-MAX(0,((('1.Inputs'!$D$37*12*IF(10=1,'1.Inputs'!$D$38,IF(10=2,'1.Inputs'!$D$39,$E340)))*$F340*(('1.Inputs'!$D$40)+(1-'1.Inputs'!$D$40)*(1+'1.Inputs'!$D$41))*(1+$G340)^(10-1))-(('1.Inputs'!$D$37*12*IF(10=1,'1.Inputs'!$D$38,IF(10=2,'1.Inputs'!$D$39,$E340)))/(1-'1.Inputs'!$D$42)*$D340*(1+$G340)^(10-1))-('1.Inputs'!$D$37*12*IF(10=1,'1.Inputs'!$D$38,IF(10=2,'1.Inputs'!$D$39,$E340)))*'1.Inputs'!$D$43*(1+$G340)^(10-1)-'1.Inputs'!$D$44*(1+$G340)^(10-1)-('1.Inputs'!$D$20/'1.Inputs'!$D$27+'1.Inputs'!$D$23/'1.Inputs'!$D$28)))*'1.Inputs'!$D$53+('1.Inputs'!$D$20/'1.Inputs'!$D$27+'1.Inputs'!$D$23/'1.Inputs'!$D$28)-(Q340-P340)+(('1.Inputs'!$D$20+'1.Inputs'!$D$23-('1.Inputs'!$D$20/'1.Inputs'!$D$27+'1.Inputs'!$D$23/'1.Inputs'!$D$28)*'1.Inputs'!$D$10)*'1.Inputs'!$D$60+'1.Inputs'!$D$19*'1.Inputs'!$D$59+Q340)</f>
        <v>3998564098.2152224</v>
      </c>
      <c r="AC340" s="36">
        <f ca="1">S340-AC$13-AC$14+MIN(AC$13,MAX(0,((('1.Inputs'!$D$37*12*IF(1=1,'1.Inputs'!$D$38,IF(1=2,'1.Inputs'!$D$39,$E340)))*$F340*(('1.Inputs'!$D$40)+(1-'1.Inputs'!$D$40)*(1+'1.Inputs'!$D$41))*(1+$G340)^(1-1))-(('1.Inputs'!$D$37*12*IF(1=1,'1.Inputs'!$D$38,IF(1=2,'1.Inputs'!$D$39,$E340)))/(1-'1.Inputs'!$D$42)*$D340*(1+$G340)^(1-1))-('1.Inputs'!$D$37*12*IF(1=1,'1.Inputs'!$D$38,IF(1=2,'1.Inputs'!$D$39,$E340)))*'1.Inputs'!$D$43*(1+$G340)^(1-1)-'1.Inputs'!$D$44*(1+$G340)^(1-1)-('1.Inputs'!$D$20/'1.Inputs'!$D$27+'1.Inputs'!$D$23/'1.Inputs'!$D$28))))*'1.Inputs'!$D$53</f>
        <v>-685080525.35422671</v>
      </c>
      <c r="AD340" s="36">
        <f ca="1">T340-AD$13-AD$14+MIN(AD$13,MAX(0,((('1.Inputs'!$D$37*12*IF(2=1,'1.Inputs'!$D$38,IF(2=2,'1.Inputs'!$D$39,$E340)))*$F340*(('1.Inputs'!$D$40)+(1-'1.Inputs'!$D$40)*(1+'1.Inputs'!$D$41))*(1+$G340)^(2-1))-(('1.Inputs'!$D$37*12*IF(2=1,'1.Inputs'!$D$38,IF(2=2,'1.Inputs'!$D$39,$E340)))/(1-'1.Inputs'!$D$42)*$D340*(1+$G340)^(2-1))-('1.Inputs'!$D$37*12*IF(2=1,'1.Inputs'!$D$38,IF(2=2,'1.Inputs'!$D$39,$E340)))*'1.Inputs'!$D$43*(1+$G340)^(2-1)-'1.Inputs'!$D$44*(1+$G340)^(2-1)-('1.Inputs'!$D$20/'1.Inputs'!$D$27+'1.Inputs'!$D$23/'1.Inputs'!$D$28))))*'1.Inputs'!$D$53</f>
        <v>77805330.258241653</v>
      </c>
      <c r="AE340" s="36">
        <f ca="1">U340-AE$13-AE$14+MIN(AE$13,MAX(0,((('1.Inputs'!$D$37*12*IF(3=1,'1.Inputs'!$D$38,IF(3=2,'1.Inputs'!$D$39,$E340)))*$F340*(('1.Inputs'!$D$40)+(1-'1.Inputs'!$D$40)*(1+'1.Inputs'!$D$41))*(1+$G340)^(3-1))-(('1.Inputs'!$D$37*12*IF(3=1,'1.Inputs'!$D$38,IF(3=2,'1.Inputs'!$D$39,$E340)))/(1-'1.Inputs'!$D$42)*$D340*(1+$G340)^(3-1))-('1.Inputs'!$D$37*12*IF(3=1,'1.Inputs'!$D$38,IF(3=2,'1.Inputs'!$D$39,$E340)))*'1.Inputs'!$D$43*(1+$G340)^(3-1)-'1.Inputs'!$D$44*(1+$G340)^(3-1)-('1.Inputs'!$D$20/'1.Inputs'!$D$27+'1.Inputs'!$D$23/'1.Inputs'!$D$28))))*'1.Inputs'!$D$53</f>
        <v>174457834.23293936</v>
      </c>
      <c r="AF340" s="36">
        <f ca="1">V340-AF$13-AF$14+MIN(AF$13,MAX(0,((('1.Inputs'!$D$37*12*IF(4=1,'1.Inputs'!$D$38,IF(4=2,'1.Inputs'!$D$39,$E340)))*$F340*(('1.Inputs'!$D$40)+(1-'1.Inputs'!$D$40)*(1+'1.Inputs'!$D$41))*(1+$G340)^(4-1))-(('1.Inputs'!$D$37*12*IF(4=1,'1.Inputs'!$D$38,IF(4=2,'1.Inputs'!$D$39,$E340)))/(1-'1.Inputs'!$D$42)*$D340*(1+$G340)^(4-1))-('1.Inputs'!$D$37*12*IF(4=1,'1.Inputs'!$D$38,IF(4=2,'1.Inputs'!$D$39,$E340)))*'1.Inputs'!$D$43*(1+$G340)^(4-1)-'1.Inputs'!$D$44*(1+$G340)^(4-1)-('1.Inputs'!$D$20/'1.Inputs'!$D$27+'1.Inputs'!$D$23/'1.Inputs'!$D$28))))*'1.Inputs'!$D$53</f>
        <v>433637303.57995939</v>
      </c>
      <c r="AG340" s="36">
        <f ca="1">W340-AG$13-AG$14+MIN(AG$13,MAX(0,((('1.Inputs'!$D$37*12*IF(5=1,'1.Inputs'!$D$38,IF(5=2,'1.Inputs'!$D$39,$E340)))*$F340*(('1.Inputs'!$D$40)+(1-'1.Inputs'!$D$40)*(1+'1.Inputs'!$D$41))*(1+$G340)^(5-1))-(('1.Inputs'!$D$37*12*IF(5=1,'1.Inputs'!$D$38,IF(5=2,'1.Inputs'!$D$39,$E340)))/(1-'1.Inputs'!$D$42)*$D340*(1+$G340)^(5-1))-('1.Inputs'!$D$37*12*IF(5=1,'1.Inputs'!$D$38,IF(5=2,'1.Inputs'!$D$39,$E340)))*'1.Inputs'!$D$43*(1+$G340)^(5-1)-'1.Inputs'!$D$44*(1+$G340)^(5-1)-('1.Inputs'!$D$20/'1.Inputs'!$D$27+'1.Inputs'!$D$23/'1.Inputs'!$D$28))))*'1.Inputs'!$D$53</f>
        <v>494824730.39279342</v>
      </c>
      <c r="AH340" s="36">
        <f ca="1">X340-AH$13-AH$14+MIN(AH$13,MAX(0,((('1.Inputs'!$D$37*12*IF(6=1,'1.Inputs'!$D$38,IF(6=2,'1.Inputs'!$D$39,$E340)))*$F340*(('1.Inputs'!$D$40)+(1-'1.Inputs'!$D$40)*(1+'1.Inputs'!$D$41))*(1+$G340)^(6-1))-(('1.Inputs'!$D$37*12*IF(6=1,'1.Inputs'!$D$38,IF(6=2,'1.Inputs'!$D$39,$E340)))/(1-'1.Inputs'!$D$42)*$D340*(1+$G340)^(6-1))-('1.Inputs'!$D$37*12*IF(6=1,'1.Inputs'!$D$38,IF(6=2,'1.Inputs'!$D$39,$E340)))*'1.Inputs'!$D$43*(1+$G340)^(6-1)-'1.Inputs'!$D$44*(1+$G340)^(6-1)-('1.Inputs'!$D$20/'1.Inputs'!$D$27+'1.Inputs'!$D$23/'1.Inputs'!$D$28))))*'1.Inputs'!$D$53</f>
        <v>558499611.84775662</v>
      </c>
      <c r="AI340" s="36">
        <f ca="1">Y340-AI$13-AI$14+MIN(AI$13,MAX(0,((('1.Inputs'!$D$37*12*IF(7=1,'1.Inputs'!$D$38,IF(7=2,'1.Inputs'!$D$39,$E340)))*$F340*(('1.Inputs'!$D$40)+(1-'1.Inputs'!$D$40)*(1+'1.Inputs'!$D$41))*(1+$G340)^(7-1))-(('1.Inputs'!$D$37*12*IF(7=1,'1.Inputs'!$D$38,IF(7=2,'1.Inputs'!$D$39,$E340)))/(1-'1.Inputs'!$D$42)*$D340*(1+$G340)^(7-1))-('1.Inputs'!$D$37*12*IF(7=1,'1.Inputs'!$D$38,IF(7=2,'1.Inputs'!$D$39,$E340)))*'1.Inputs'!$D$43*(1+$G340)^(7-1)-'1.Inputs'!$D$44*(1+$G340)^(7-1)-('1.Inputs'!$D$20/'1.Inputs'!$D$27+'1.Inputs'!$D$23/'1.Inputs'!$D$28))))*'1.Inputs'!$D$53</f>
        <v>624809269.7315073</v>
      </c>
      <c r="AJ340" s="36">
        <f ca="1">Z340-AJ$13-AJ$14+MIN(AJ$13,MAX(0,((('1.Inputs'!$D$37*12*IF(8=1,'1.Inputs'!$D$38,IF(8=2,'1.Inputs'!$D$39,$E340)))*$F340*(('1.Inputs'!$D$40)+(1-'1.Inputs'!$D$40)*(1+'1.Inputs'!$D$41))*(1+$G340)^(8-1))-(('1.Inputs'!$D$37*12*IF(8=1,'1.Inputs'!$D$38,IF(8=2,'1.Inputs'!$D$39,$E340)))/(1-'1.Inputs'!$D$42)*$D340*(1+$G340)^(8-1))-('1.Inputs'!$D$37*12*IF(8=1,'1.Inputs'!$D$38,IF(8=2,'1.Inputs'!$D$39,$E340)))*'1.Inputs'!$D$43*(1+$G340)^(8-1)-'1.Inputs'!$D$44*(1+$G340)^(8-1)-('1.Inputs'!$D$20/'1.Inputs'!$D$27+'1.Inputs'!$D$23/'1.Inputs'!$D$28))))*'1.Inputs'!$D$53</f>
        <v>939909751.09887695</v>
      </c>
      <c r="AK340" s="36">
        <f ca="1">AA340-AK$13-AK$14+MIN(AK$13,MAX(0,((('1.Inputs'!$D$37*12*IF(9=1,'1.Inputs'!$D$38,IF(9=2,'1.Inputs'!$D$39,$E340)))*$F340*(('1.Inputs'!$D$40)+(1-'1.Inputs'!$D$40)*(1+'1.Inputs'!$D$41))*(1+$G340)^(9-1))-(('1.Inputs'!$D$37*12*IF(9=1,'1.Inputs'!$D$38,IF(9=2,'1.Inputs'!$D$39,$E340)))/(1-'1.Inputs'!$D$42)*$D340*(1+$G340)^(9-1))-('1.Inputs'!$D$37*12*IF(9=1,'1.Inputs'!$D$38,IF(9=2,'1.Inputs'!$D$39,$E340)))*'1.Inputs'!$D$43*(1+$G340)^(9-1)-'1.Inputs'!$D$44*(1+$G340)^(9-1)-('1.Inputs'!$D$20/'1.Inputs'!$D$27+'1.Inputs'!$D$23/'1.Inputs'!$D$28))))*'1.Inputs'!$D$53</f>
        <v>992778345.03489614</v>
      </c>
      <c r="AL340" s="36">
        <f ca="1">AB340-AL$13-AL$14+MIN(AL$13,MAX(0,((('1.Inputs'!$D$37*12*IF(10=1,'1.Inputs'!$D$38,IF(10=2,'1.Inputs'!$D$39,$E340)))*$F340*(('1.Inputs'!$D$40)+(1-'1.Inputs'!$D$40)*(1+'1.Inputs'!$D$41))*(1+$G340)^(10-1))-(('1.Inputs'!$D$37*12*IF(10=1,'1.Inputs'!$D$38,IF(10=2,'1.Inputs'!$D$39,$E340)))/(1-'1.Inputs'!$D$42)*$D340*(1+$G340)^(10-1))-('1.Inputs'!$D$37*12*IF(10=1,'1.Inputs'!$D$38,IF(10=2,'1.Inputs'!$D$39,$E340)))*'1.Inputs'!$D$43*(1+$G340)^(10-1)-'1.Inputs'!$D$44*(1+$G340)^(10-1)-('1.Inputs'!$D$20/'1.Inputs'!$D$27+'1.Inputs'!$D$23/'1.Inputs'!$D$28))))*'1.Inputs'!$D$53+'1.Inputs'!$D$35</f>
        <v>4798564098.2152224</v>
      </c>
      <c r="AM340" s="48">
        <f ca="1">R340+NPV('1.Inputs'!$D$55,S340:AB340)</f>
        <v>1750266535.4902034</v>
      </c>
      <c r="AN340" s="48">
        <f ca="1">-('1.Inputs'!$D$24*(1-'1.Inputs'!$D$31)+'1.Inputs'!$D$35)+NPV('1.Inputs'!$D$54,AC340:AL340)</f>
        <v>195184033.57530546</v>
      </c>
      <c r="AO340" s="36">
        <f t="shared" ca="1" si="45"/>
        <v>-3.9914669739446254</v>
      </c>
      <c r="AP340" s="36">
        <f t="shared" ca="1" si="46"/>
        <v>1.3119863674617362</v>
      </c>
      <c r="AQ340" s="36">
        <f ca="1">'1.Inputs'!$D$35+MIN(SUM($AC340:AC340),SUM($AC340:AD340),SUM($AC340:AE340),SUM($AC340:AF340),SUM($AC340:AG340),SUM($AC340:AH340),SUM($AC340:AI340),SUM($AC340:AJ340),SUM($AC340:AK340),SUM($AC340:AL340))</f>
        <v>114919474.64577329</v>
      </c>
      <c r="AR340" s="36">
        <f ca="1">IF(AP340&lt;'1.Inputs'!$D$57,1,0)</f>
        <v>0</v>
      </c>
      <c r="AS340" s="36">
        <f t="shared" ca="1" si="47"/>
        <v>0</v>
      </c>
    </row>
    <row r="341" spans="2:45" ht="15" customHeight="1" x14ac:dyDescent="0.25">
      <c r="B341" s="36">
        <v>326</v>
      </c>
      <c r="C341" s="36">
        <f t="shared" ca="1" si="40"/>
        <v>0.46864514138390545</v>
      </c>
      <c r="D341" s="36">
        <f t="shared" ca="1" si="41"/>
        <v>17281.224548638307</v>
      </c>
      <c r="E341" s="47">
        <f t="shared" ca="1" si="42"/>
        <v>0.82435951779284478</v>
      </c>
      <c r="F341" s="36">
        <f t="shared" ca="1" si="43"/>
        <v>29960.242248107155</v>
      </c>
      <c r="G341" s="36">
        <f t="shared" ca="1" si="44"/>
        <v>5.0188943760312965E-2</v>
      </c>
      <c r="H341" s="36">
        <f ca="1">((('1.Inputs'!$D$37*12*IF(1=1,'1.Inputs'!$D$38,IF(1=2,'1.Inputs'!$D$39,$E341)))*$F341*(('1.Inputs'!$D$40)+(1-'1.Inputs'!$D$40)*(1+'1.Inputs'!$D$41))*(1+$G341)^(1-1))*'1.Inputs'!$D$47+(('1.Inputs'!$D$37*12*IF(1=1,'1.Inputs'!$D$38,IF(1=2,'1.Inputs'!$D$39,$E341)))/(1-'1.Inputs'!$D$42)*$D341*(1+$G341)^(1-1))*('1.Inputs'!$D$48-'1.Inputs'!$D$49))/'1.Inputs'!$D$51</f>
        <v>785470819.45055866</v>
      </c>
      <c r="I341" s="36">
        <f ca="1">((('1.Inputs'!$D$37*12*IF(2=1,'1.Inputs'!$D$38,IF(2=2,'1.Inputs'!$D$39,$E341)))*$F341*(('1.Inputs'!$D$40)+(1-'1.Inputs'!$D$40)*(1+'1.Inputs'!$D$41))*(1+$G341)^(2-1))*'1.Inputs'!$D$47+(('1.Inputs'!$D$37*12*IF(2=1,'1.Inputs'!$D$38,IF(2=2,'1.Inputs'!$D$39,$E341)))/(1-'1.Inputs'!$D$42)*$D341*(1+$G341)^(2-1))*('1.Inputs'!$D$48-'1.Inputs'!$D$49))/'1.Inputs'!$D$51</f>
        <v>1154849878.3266613</v>
      </c>
      <c r="J341" s="36">
        <f ca="1">((('1.Inputs'!$D$37*12*IF(3=1,'1.Inputs'!$D$38,IF(3=2,'1.Inputs'!$D$39,$E341)))*$F341*(('1.Inputs'!$D$40)+(1-'1.Inputs'!$D$40)*(1+'1.Inputs'!$D$41))*(1+$G341)^(3-1))*'1.Inputs'!$D$47+(('1.Inputs'!$D$37*12*IF(3=1,'1.Inputs'!$D$38,IF(3=2,'1.Inputs'!$D$39,$E341)))/(1-'1.Inputs'!$D$42)*$D341*(1+$G341)^(3-1))*('1.Inputs'!$D$48-'1.Inputs'!$D$49))/'1.Inputs'!$D$51</f>
        <v>1428274199.8458223</v>
      </c>
      <c r="K341" s="36">
        <f ca="1">((('1.Inputs'!$D$37*12*IF(4=1,'1.Inputs'!$D$38,IF(4=2,'1.Inputs'!$D$39,$E341)))*$F341*(('1.Inputs'!$D$40)+(1-'1.Inputs'!$D$40)*(1+'1.Inputs'!$D$41))*(1+$G341)^(4-1))*'1.Inputs'!$D$47+(('1.Inputs'!$D$37*12*IF(4=1,'1.Inputs'!$D$38,IF(4=2,'1.Inputs'!$D$39,$E341)))/(1-'1.Inputs'!$D$42)*$D341*(1+$G341)^(4-1))*('1.Inputs'!$D$48-'1.Inputs'!$D$49))/'1.Inputs'!$D$51</f>
        <v>1499957773.3361902</v>
      </c>
      <c r="L341" s="36">
        <f ca="1">((('1.Inputs'!$D$37*12*IF(5=1,'1.Inputs'!$D$38,IF(5=2,'1.Inputs'!$D$39,$E341)))*$F341*(('1.Inputs'!$D$40)+(1-'1.Inputs'!$D$40)*(1+'1.Inputs'!$D$41))*(1+$G341)^(5-1))*'1.Inputs'!$D$47+(('1.Inputs'!$D$37*12*IF(5=1,'1.Inputs'!$D$38,IF(5=2,'1.Inputs'!$D$39,$E341)))/(1-'1.Inputs'!$D$42)*$D341*(1+$G341)^(5-1))*('1.Inputs'!$D$48-'1.Inputs'!$D$49))/'1.Inputs'!$D$51</f>
        <v>1575239069.6650043</v>
      </c>
      <c r="M341" s="36">
        <f ca="1">((('1.Inputs'!$D$37*12*IF(6=1,'1.Inputs'!$D$38,IF(6=2,'1.Inputs'!$D$39,$E341)))*$F341*(('1.Inputs'!$D$40)+(1-'1.Inputs'!$D$40)*(1+'1.Inputs'!$D$41))*(1+$G341)^(6-1))*'1.Inputs'!$D$47+(('1.Inputs'!$D$37*12*IF(6=1,'1.Inputs'!$D$38,IF(6=2,'1.Inputs'!$D$39,$E341)))/(1-'1.Inputs'!$D$42)*$D341*(1+$G341)^(6-1))*('1.Inputs'!$D$48-'1.Inputs'!$D$49))/'1.Inputs'!$D$51</f>
        <v>1654298654.7414687</v>
      </c>
      <c r="N341" s="36">
        <f ca="1">((('1.Inputs'!$D$37*12*IF(7=1,'1.Inputs'!$D$38,IF(7=2,'1.Inputs'!$D$39,$E341)))*$F341*(('1.Inputs'!$D$40)+(1-'1.Inputs'!$D$40)*(1+'1.Inputs'!$D$41))*(1+$G341)^(7-1))*'1.Inputs'!$D$47+(('1.Inputs'!$D$37*12*IF(7=1,'1.Inputs'!$D$38,IF(7=2,'1.Inputs'!$D$39,$E341)))/(1-'1.Inputs'!$D$42)*$D341*(1+$G341)^(7-1))*('1.Inputs'!$D$48-'1.Inputs'!$D$49))/'1.Inputs'!$D$51</f>
        <v>1737326156.8870494</v>
      </c>
      <c r="O341" s="36">
        <f ca="1">((('1.Inputs'!$D$37*12*IF(8=1,'1.Inputs'!$D$38,IF(8=2,'1.Inputs'!$D$39,$E341)))*$F341*(('1.Inputs'!$D$40)+(1-'1.Inputs'!$D$40)*(1+'1.Inputs'!$D$41))*(1+$G341)^(8-1))*'1.Inputs'!$D$47+(('1.Inputs'!$D$37*12*IF(8=1,'1.Inputs'!$D$38,IF(8=2,'1.Inputs'!$D$39,$E341)))/(1-'1.Inputs'!$D$42)*$D341*(1+$G341)^(8-1))*('1.Inputs'!$D$48-'1.Inputs'!$D$49))/'1.Inputs'!$D$51</f>
        <v>1824520721.6683741</v>
      </c>
      <c r="P341" s="36">
        <f ca="1">((('1.Inputs'!$D$37*12*IF(9=1,'1.Inputs'!$D$38,IF(9=2,'1.Inputs'!$D$39,$E341)))*$F341*(('1.Inputs'!$D$40)+(1-'1.Inputs'!$D$40)*(1+'1.Inputs'!$D$41))*(1+$G341)^(9-1))*'1.Inputs'!$D$47+(('1.Inputs'!$D$37*12*IF(9=1,'1.Inputs'!$D$38,IF(9=2,'1.Inputs'!$D$39,$E341)))/(1-'1.Inputs'!$D$42)*$D341*(1+$G341)^(9-1))*('1.Inputs'!$D$48-'1.Inputs'!$D$49))/'1.Inputs'!$D$51</f>
        <v>1916091489.557713</v>
      </c>
      <c r="Q341" s="36">
        <f ca="1">((('1.Inputs'!$D$37*12*IF(10=1,'1.Inputs'!$D$38,IF(10=2,'1.Inputs'!$D$39,$E341)))*$F341*(('1.Inputs'!$D$40)+(1-'1.Inputs'!$D$40)*(1+'1.Inputs'!$D$41))*(1+$G341)^(10-1))*'1.Inputs'!$D$47+(('1.Inputs'!$D$37*12*IF(10=1,'1.Inputs'!$D$38,IF(10=2,'1.Inputs'!$D$39,$E341)))/(1-'1.Inputs'!$D$42)*$D341*(1+$G341)^(10-1))*('1.Inputs'!$D$48-'1.Inputs'!$D$49))/'1.Inputs'!$D$51</f>
        <v>2012258097.5667393</v>
      </c>
      <c r="R341" s="36">
        <f>-'1.Inputs'!$D$24</f>
        <v>-2050000000</v>
      </c>
      <c r="S341" s="36">
        <f ca="1">((('1.Inputs'!$D$37*12*IF(1=1,'1.Inputs'!$D$38,IF(1=2,'1.Inputs'!$D$39,$E341)))*$F341*(('1.Inputs'!$D$40)+(1-'1.Inputs'!$D$40)*(1+'1.Inputs'!$D$41))*(1+$G341)^(1-1))-(('1.Inputs'!$D$37*12*IF(1=1,'1.Inputs'!$D$38,IF(1=2,'1.Inputs'!$D$39,$E341)))/(1-'1.Inputs'!$D$42)*$D341*(1+$G341)^(1-1))-('1.Inputs'!$D$37*12*IF(1=1,'1.Inputs'!$D$38,IF(1=2,'1.Inputs'!$D$39,$E341)))*'1.Inputs'!$D$43*(1+$G341)^(1-1)-'1.Inputs'!$D$44*(1+$G341)^(1-1)-('1.Inputs'!$D$20/'1.Inputs'!$D$27+'1.Inputs'!$D$23/'1.Inputs'!$D$28))-MAX(0,((('1.Inputs'!$D$37*12*IF(1=1,'1.Inputs'!$D$38,IF(1=2,'1.Inputs'!$D$39,$E341)))*$F341*(('1.Inputs'!$D$40)+(1-'1.Inputs'!$D$40)*(1+'1.Inputs'!$D$41))*(1+$G341)^(1-1))-(('1.Inputs'!$D$37*12*IF(1=1,'1.Inputs'!$D$38,IF(1=2,'1.Inputs'!$D$39,$E341)))/(1-'1.Inputs'!$D$42)*$D341*(1+$G341)^(1-1))-('1.Inputs'!$D$37*12*IF(1=1,'1.Inputs'!$D$38,IF(1=2,'1.Inputs'!$D$39,$E341)))*'1.Inputs'!$D$43*(1+$G341)^(1-1)-'1.Inputs'!$D$44*(1+$G341)^(1-1)-('1.Inputs'!$D$20/'1.Inputs'!$D$27+'1.Inputs'!$D$23/'1.Inputs'!$D$28)))*'1.Inputs'!$D$53+('1.Inputs'!$D$20/'1.Inputs'!$D$27+'1.Inputs'!$D$23/'1.Inputs'!$D$28)-H341</f>
        <v>-408264371.75464177</v>
      </c>
      <c r="T341" s="36">
        <f ca="1">((('1.Inputs'!$D$37*12*IF(2=1,'1.Inputs'!$D$38,IF(2=2,'1.Inputs'!$D$39,$E341)))*$F341*(('1.Inputs'!$D$40)+(1-'1.Inputs'!$D$40)*(1+'1.Inputs'!$D$41))*(1+$G341)^(2-1))-(('1.Inputs'!$D$37*12*IF(2=1,'1.Inputs'!$D$38,IF(2=2,'1.Inputs'!$D$39,$E341)))/(1-'1.Inputs'!$D$42)*$D341*(1+$G341)^(2-1))-('1.Inputs'!$D$37*12*IF(2=1,'1.Inputs'!$D$38,IF(2=2,'1.Inputs'!$D$39,$E341)))*'1.Inputs'!$D$43*(1+$G341)^(2-1)-'1.Inputs'!$D$44*(1+$G341)^(2-1)-('1.Inputs'!$D$20/'1.Inputs'!$D$27+'1.Inputs'!$D$23/'1.Inputs'!$D$28))-MAX(0,((('1.Inputs'!$D$37*12*IF(2=1,'1.Inputs'!$D$38,IF(2=2,'1.Inputs'!$D$39,$E341)))*$F341*(('1.Inputs'!$D$40)+(1-'1.Inputs'!$D$40)*(1+'1.Inputs'!$D$41))*(1+$G341)^(2-1))-(('1.Inputs'!$D$37*12*IF(2=1,'1.Inputs'!$D$38,IF(2=2,'1.Inputs'!$D$39,$E341)))/(1-'1.Inputs'!$D$42)*$D341*(1+$G341)^(2-1))-('1.Inputs'!$D$37*12*IF(2=1,'1.Inputs'!$D$38,IF(2=2,'1.Inputs'!$D$39,$E341)))*'1.Inputs'!$D$43*(1+$G341)^(2-1)-'1.Inputs'!$D$44*(1+$G341)^(2-1)-('1.Inputs'!$D$20/'1.Inputs'!$D$27+'1.Inputs'!$D$23/'1.Inputs'!$D$28)))*'1.Inputs'!$D$53+('1.Inputs'!$D$20/'1.Inputs'!$D$27+'1.Inputs'!$D$23/'1.Inputs'!$D$28)-(I341-H341)</f>
        <v>408738412.57356215</v>
      </c>
      <c r="U341" s="36">
        <f ca="1">((('1.Inputs'!$D$37*12*IF(3=1,'1.Inputs'!$D$38,IF(3=2,'1.Inputs'!$D$39,$E341)))*$F341*(('1.Inputs'!$D$40)+(1-'1.Inputs'!$D$40)*(1+'1.Inputs'!$D$41))*(1+$G341)^(3-1))-(('1.Inputs'!$D$37*12*IF(3=1,'1.Inputs'!$D$38,IF(3=2,'1.Inputs'!$D$39,$E341)))/(1-'1.Inputs'!$D$42)*$D341*(1+$G341)^(3-1))-('1.Inputs'!$D$37*12*IF(3=1,'1.Inputs'!$D$38,IF(3=2,'1.Inputs'!$D$39,$E341)))*'1.Inputs'!$D$43*(1+$G341)^(3-1)-'1.Inputs'!$D$44*(1+$G341)^(3-1)-('1.Inputs'!$D$20/'1.Inputs'!$D$27+'1.Inputs'!$D$23/'1.Inputs'!$D$28))-MAX(0,((('1.Inputs'!$D$37*12*IF(3=1,'1.Inputs'!$D$38,IF(3=2,'1.Inputs'!$D$39,$E341)))*$F341*(('1.Inputs'!$D$40)+(1-'1.Inputs'!$D$40)*(1+'1.Inputs'!$D$41))*(1+$G341)^(3-1))-(('1.Inputs'!$D$37*12*IF(3=1,'1.Inputs'!$D$38,IF(3=2,'1.Inputs'!$D$39,$E341)))/(1-'1.Inputs'!$D$42)*$D341*(1+$G341)^(3-1))-('1.Inputs'!$D$37*12*IF(3=1,'1.Inputs'!$D$38,IF(3=2,'1.Inputs'!$D$39,$E341)))*'1.Inputs'!$D$43*(1+$G341)^(3-1)-'1.Inputs'!$D$44*(1+$G341)^(3-1)-('1.Inputs'!$D$20/'1.Inputs'!$D$27+'1.Inputs'!$D$23/'1.Inputs'!$D$28)))*'1.Inputs'!$D$53+('1.Inputs'!$D$20/'1.Inputs'!$D$27+'1.Inputs'!$D$23/'1.Inputs'!$D$28)-(J341-I341)</f>
        <v>792357630.489537</v>
      </c>
      <c r="V341" s="36">
        <f ca="1">((('1.Inputs'!$D$37*12*IF(4=1,'1.Inputs'!$D$38,IF(4=2,'1.Inputs'!$D$39,$E341)))*$F341*(('1.Inputs'!$D$40)+(1-'1.Inputs'!$D$40)*(1+'1.Inputs'!$D$41))*(1+$G341)^(4-1))-(('1.Inputs'!$D$37*12*IF(4=1,'1.Inputs'!$D$38,IF(4=2,'1.Inputs'!$D$39,$E341)))/(1-'1.Inputs'!$D$42)*$D341*(1+$G341)^(4-1))-('1.Inputs'!$D$37*12*IF(4=1,'1.Inputs'!$D$38,IF(4=2,'1.Inputs'!$D$39,$E341)))*'1.Inputs'!$D$43*(1+$G341)^(4-1)-'1.Inputs'!$D$44*(1+$G341)^(4-1)-('1.Inputs'!$D$20/'1.Inputs'!$D$27+'1.Inputs'!$D$23/'1.Inputs'!$D$28))-MAX(0,((('1.Inputs'!$D$37*12*IF(4=1,'1.Inputs'!$D$38,IF(4=2,'1.Inputs'!$D$39,$E341)))*$F341*(('1.Inputs'!$D$40)+(1-'1.Inputs'!$D$40)*(1+'1.Inputs'!$D$41))*(1+$G341)^(4-1))-(('1.Inputs'!$D$37*12*IF(4=1,'1.Inputs'!$D$38,IF(4=2,'1.Inputs'!$D$39,$E341)))/(1-'1.Inputs'!$D$42)*$D341*(1+$G341)^(4-1))-('1.Inputs'!$D$37*12*IF(4=1,'1.Inputs'!$D$38,IF(4=2,'1.Inputs'!$D$39,$E341)))*'1.Inputs'!$D$43*(1+$G341)^(4-1)-'1.Inputs'!$D$44*(1+$G341)^(4-1)-('1.Inputs'!$D$20/'1.Inputs'!$D$27+'1.Inputs'!$D$23/'1.Inputs'!$D$28)))*'1.Inputs'!$D$53+('1.Inputs'!$D$20/'1.Inputs'!$D$27+'1.Inputs'!$D$23/'1.Inputs'!$D$28)-(K341-J341)</f>
        <v>1045217421.3757763</v>
      </c>
      <c r="W341" s="36">
        <f ca="1">((('1.Inputs'!$D$37*12*IF(5=1,'1.Inputs'!$D$38,IF(5=2,'1.Inputs'!$D$39,$E341)))*$F341*(('1.Inputs'!$D$40)+(1-'1.Inputs'!$D$40)*(1+'1.Inputs'!$D$41))*(1+$G341)^(5-1))-(('1.Inputs'!$D$37*12*IF(5=1,'1.Inputs'!$D$38,IF(5=2,'1.Inputs'!$D$39,$E341)))/(1-'1.Inputs'!$D$42)*$D341*(1+$G341)^(5-1))-('1.Inputs'!$D$37*12*IF(5=1,'1.Inputs'!$D$38,IF(5=2,'1.Inputs'!$D$39,$E341)))*'1.Inputs'!$D$43*(1+$G341)^(5-1)-'1.Inputs'!$D$44*(1+$G341)^(5-1)-('1.Inputs'!$D$20/'1.Inputs'!$D$27+'1.Inputs'!$D$23/'1.Inputs'!$D$28))-MAX(0,((('1.Inputs'!$D$37*12*IF(5=1,'1.Inputs'!$D$38,IF(5=2,'1.Inputs'!$D$39,$E341)))*$F341*(('1.Inputs'!$D$40)+(1-'1.Inputs'!$D$40)*(1+'1.Inputs'!$D$41))*(1+$G341)^(5-1))-(('1.Inputs'!$D$37*12*IF(5=1,'1.Inputs'!$D$38,IF(5=2,'1.Inputs'!$D$39,$E341)))/(1-'1.Inputs'!$D$42)*$D341*(1+$G341)^(5-1))-('1.Inputs'!$D$37*12*IF(5=1,'1.Inputs'!$D$38,IF(5=2,'1.Inputs'!$D$39,$E341)))*'1.Inputs'!$D$43*(1+$G341)^(5-1)-'1.Inputs'!$D$44*(1+$G341)^(5-1)-('1.Inputs'!$D$20/'1.Inputs'!$D$27+'1.Inputs'!$D$23/'1.Inputs'!$D$28)))*'1.Inputs'!$D$53+('1.Inputs'!$D$20/'1.Inputs'!$D$27+'1.Inputs'!$D$23/'1.Inputs'!$D$28)-(L341-K341)</f>
        <v>1095304352.1618304</v>
      </c>
      <c r="X341" s="36">
        <f ca="1">((('1.Inputs'!$D$37*12*IF(6=1,'1.Inputs'!$D$38,IF(6=2,'1.Inputs'!$D$39,$E341)))*$F341*(('1.Inputs'!$D$40)+(1-'1.Inputs'!$D$40)*(1+'1.Inputs'!$D$41))*(1+$G341)^(6-1))-(('1.Inputs'!$D$37*12*IF(6=1,'1.Inputs'!$D$38,IF(6=2,'1.Inputs'!$D$39,$E341)))/(1-'1.Inputs'!$D$42)*$D341*(1+$G341)^(6-1))-('1.Inputs'!$D$37*12*IF(6=1,'1.Inputs'!$D$38,IF(6=2,'1.Inputs'!$D$39,$E341)))*'1.Inputs'!$D$43*(1+$G341)^(6-1)-'1.Inputs'!$D$44*(1+$G341)^(6-1)-('1.Inputs'!$D$20/'1.Inputs'!$D$27+'1.Inputs'!$D$23/'1.Inputs'!$D$28))-MAX(0,((('1.Inputs'!$D$37*12*IF(6=1,'1.Inputs'!$D$38,IF(6=2,'1.Inputs'!$D$39,$E341)))*$F341*(('1.Inputs'!$D$40)+(1-'1.Inputs'!$D$40)*(1+'1.Inputs'!$D$41))*(1+$G341)^(6-1))-(('1.Inputs'!$D$37*12*IF(6=1,'1.Inputs'!$D$38,IF(6=2,'1.Inputs'!$D$39,$E341)))/(1-'1.Inputs'!$D$42)*$D341*(1+$G341)^(6-1))-('1.Inputs'!$D$37*12*IF(6=1,'1.Inputs'!$D$38,IF(6=2,'1.Inputs'!$D$39,$E341)))*'1.Inputs'!$D$43*(1+$G341)^(6-1)-'1.Inputs'!$D$44*(1+$G341)^(6-1)-('1.Inputs'!$D$20/'1.Inputs'!$D$27+'1.Inputs'!$D$23/'1.Inputs'!$D$28)))*'1.Inputs'!$D$53+('1.Inputs'!$D$20/'1.Inputs'!$D$27+'1.Inputs'!$D$23/'1.Inputs'!$D$28)-(M341-L341)</f>
        <v>1147905093.1002312</v>
      </c>
      <c r="Y341" s="36">
        <f ca="1">((('1.Inputs'!$D$37*12*IF(7=1,'1.Inputs'!$D$38,IF(7=2,'1.Inputs'!$D$39,$E341)))*$F341*(('1.Inputs'!$D$40)+(1-'1.Inputs'!$D$40)*(1+'1.Inputs'!$D$41))*(1+$G341)^(7-1))-(('1.Inputs'!$D$37*12*IF(7=1,'1.Inputs'!$D$38,IF(7=2,'1.Inputs'!$D$39,$E341)))/(1-'1.Inputs'!$D$42)*$D341*(1+$G341)^(7-1))-('1.Inputs'!$D$37*12*IF(7=1,'1.Inputs'!$D$38,IF(7=2,'1.Inputs'!$D$39,$E341)))*'1.Inputs'!$D$43*(1+$G341)^(7-1)-'1.Inputs'!$D$44*(1+$G341)^(7-1)-('1.Inputs'!$D$20/'1.Inputs'!$D$27+'1.Inputs'!$D$23/'1.Inputs'!$D$28))-MAX(0,((('1.Inputs'!$D$37*12*IF(7=1,'1.Inputs'!$D$38,IF(7=2,'1.Inputs'!$D$39,$E341)))*$F341*(('1.Inputs'!$D$40)+(1-'1.Inputs'!$D$40)*(1+'1.Inputs'!$D$41))*(1+$G341)^(7-1))-(('1.Inputs'!$D$37*12*IF(7=1,'1.Inputs'!$D$38,IF(7=2,'1.Inputs'!$D$39,$E341)))/(1-'1.Inputs'!$D$42)*$D341*(1+$G341)^(7-1))-('1.Inputs'!$D$37*12*IF(7=1,'1.Inputs'!$D$38,IF(7=2,'1.Inputs'!$D$39,$E341)))*'1.Inputs'!$D$43*(1+$G341)^(7-1)-'1.Inputs'!$D$44*(1+$G341)^(7-1)-('1.Inputs'!$D$20/'1.Inputs'!$D$27+'1.Inputs'!$D$23/'1.Inputs'!$D$28)))*'1.Inputs'!$D$53+('1.Inputs'!$D$20/'1.Inputs'!$D$27+'1.Inputs'!$D$23/'1.Inputs'!$D$28)-(N341-M341)</f>
        <v>1203145809.6673408</v>
      </c>
      <c r="Z341" s="36">
        <f ca="1">((('1.Inputs'!$D$37*12*IF(8=1,'1.Inputs'!$D$38,IF(8=2,'1.Inputs'!$D$39,$E341)))*$F341*(('1.Inputs'!$D$40)+(1-'1.Inputs'!$D$40)*(1+'1.Inputs'!$D$41))*(1+$G341)^(8-1))-(('1.Inputs'!$D$37*12*IF(8=1,'1.Inputs'!$D$38,IF(8=2,'1.Inputs'!$D$39,$E341)))/(1-'1.Inputs'!$D$42)*$D341*(1+$G341)^(8-1))-('1.Inputs'!$D$37*12*IF(8=1,'1.Inputs'!$D$38,IF(8=2,'1.Inputs'!$D$39,$E341)))*'1.Inputs'!$D$43*(1+$G341)^(8-1)-'1.Inputs'!$D$44*(1+$G341)^(8-1)-('1.Inputs'!$D$20/'1.Inputs'!$D$27+'1.Inputs'!$D$23/'1.Inputs'!$D$28))-MAX(0,((('1.Inputs'!$D$37*12*IF(8=1,'1.Inputs'!$D$38,IF(8=2,'1.Inputs'!$D$39,$E341)))*$F341*(('1.Inputs'!$D$40)+(1-'1.Inputs'!$D$40)*(1+'1.Inputs'!$D$41))*(1+$G341)^(8-1))-(('1.Inputs'!$D$37*12*IF(8=1,'1.Inputs'!$D$38,IF(8=2,'1.Inputs'!$D$39,$E341)))/(1-'1.Inputs'!$D$42)*$D341*(1+$G341)^(8-1))-('1.Inputs'!$D$37*12*IF(8=1,'1.Inputs'!$D$38,IF(8=2,'1.Inputs'!$D$39,$E341)))*'1.Inputs'!$D$43*(1+$G341)^(8-1)-'1.Inputs'!$D$44*(1+$G341)^(8-1)-('1.Inputs'!$D$20/'1.Inputs'!$D$27+'1.Inputs'!$D$23/'1.Inputs'!$D$28)))*'1.Inputs'!$D$53+('1.Inputs'!$D$20/'1.Inputs'!$D$27+'1.Inputs'!$D$23/'1.Inputs'!$D$28)-(O341-N341)</f>
        <v>1261158999.4515162</v>
      </c>
      <c r="AA341" s="36">
        <f ca="1">((('1.Inputs'!$D$37*12*IF(9=1,'1.Inputs'!$D$38,IF(9=2,'1.Inputs'!$D$39,$E341)))*$F341*(('1.Inputs'!$D$40)+(1-'1.Inputs'!$D$40)*(1+'1.Inputs'!$D$41))*(1+$G341)^(9-1))-(('1.Inputs'!$D$37*12*IF(9=1,'1.Inputs'!$D$38,IF(9=2,'1.Inputs'!$D$39,$E341)))/(1-'1.Inputs'!$D$42)*$D341*(1+$G341)^(9-1))-('1.Inputs'!$D$37*12*IF(9=1,'1.Inputs'!$D$38,IF(9=2,'1.Inputs'!$D$39,$E341)))*'1.Inputs'!$D$43*(1+$G341)^(9-1)-'1.Inputs'!$D$44*(1+$G341)^(9-1)-('1.Inputs'!$D$20/'1.Inputs'!$D$27+'1.Inputs'!$D$23/'1.Inputs'!$D$28))-MAX(0,((('1.Inputs'!$D$37*12*IF(9=1,'1.Inputs'!$D$38,IF(9=2,'1.Inputs'!$D$39,$E341)))*$F341*(('1.Inputs'!$D$40)+(1-'1.Inputs'!$D$40)*(1+'1.Inputs'!$D$41))*(1+$G341)^(9-1))-(('1.Inputs'!$D$37*12*IF(9=1,'1.Inputs'!$D$38,IF(9=2,'1.Inputs'!$D$39,$E341)))/(1-'1.Inputs'!$D$42)*$D341*(1+$G341)^(9-1))-('1.Inputs'!$D$37*12*IF(9=1,'1.Inputs'!$D$38,IF(9=2,'1.Inputs'!$D$39,$E341)))*'1.Inputs'!$D$43*(1+$G341)^(9-1)-'1.Inputs'!$D$44*(1+$G341)^(9-1)-('1.Inputs'!$D$20/'1.Inputs'!$D$27+'1.Inputs'!$D$23/'1.Inputs'!$D$28)))*'1.Inputs'!$D$53+('1.Inputs'!$D$20/'1.Inputs'!$D$27+'1.Inputs'!$D$23/'1.Inputs'!$D$28)-(P341-O341)</f>
        <v>1322083809.955126</v>
      </c>
      <c r="AB341" s="36">
        <f ca="1">((('1.Inputs'!$D$37*12*IF(10=1,'1.Inputs'!$D$38,IF(10=2,'1.Inputs'!$D$39,$E341)))*$F341*(('1.Inputs'!$D$40)+(1-'1.Inputs'!$D$40)*(1+'1.Inputs'!$D$41))*(1+$G341)^(10-1))-(('1.Inputs'!$D$37*12*IF(10=1,'1.Inputs'!$D$38,IF(10=2,'1.Inputs'!$D$39,$E341)))/(1-'1.Inputs'!$D$42)*$D341*(1+$G341)^(10-1))-('1.Inputs'!$D$37*12*IF(10=1,'1.Inputs'!$D$38,IF(10=2,'1.Inputs'!$D$39,$E341)))*'1.Inputs'!$D$43*(1+$G341)^(10-1)-'1.Inputs'!$D$44*(1+$G341)^(10-1)-('1.Inputs'!$D$20/'1.Inputs'!$D$27+'1.Inputs'!$D$23/'1.Inputs'!$D$28))-MAX(0,((('1.Inputs'!$D$37*12*IF(10=1,'1.Inputs'!$D$38,IF(10=2,'1.Inputs'!$D$39,$E341)))*$F341*(('1.Inputs'!$D$40)+(1-'1.Inputs'!$D$40)*(1+'1.Inputs'!$D$41))*(1+$G341)^(10-1))-(('1.Inputs'!$D$37*12*IF(10=1,'1.Inputs'!$D$38,IF(10=2,'1.Inputs'!$D$39,$E341)))/(1-'1.Inputs'!$D$42)*$D341*(1+$G341)^(10-1))-('1.Inputs'!$D$37*12*IF(10=1,'1.Inputs'!$D$38,IF(10=2,'1.Inputs'!$D$39,$E341)))*'1.Inputs'!$D$43*(1+$G341)^(10-1)-'1.Inputs'!$D$44*(1+$G341)^(10-1)-('1.Inputs'!$D$20/'1.Inputs'!$D$27+'1.Inputs'!$D$23/'1.Inputs'!$D$28)))*'1.Inputs'!$D$53+('1.Inputs'!$D$20/'1.Inputs'!$D$27+'1.Inputs'!$D$23/'1.Inputs'!$D$28)-(Q341-P341)+(('1.Inputs'!$D$20+'1.Inputs'!$D$23-('1.Inputs'!$D$20/'1.Inputs'!$D$27+'1.Inputs'!$D$23/'1.Inputs'!$D$28)*'1.Inputs'!$D$10)*'1.Inputs'!$D$60+'1.Inputs'!$D$19*'1.Inputs'!$D$59+Q341)</f>
        <v>4098324469.9134474</v>
      </c>
      <c r="AC341" s="36">
        <f ca="1">S341-AC$13-AC$14+MIN(AC$13,MAX(0,((('1.Inputs'!$D$37*12*IF(1=1,'1.Inputs'!$D$38,IF(1=2,'1.Inputs'!$D$39,$E341)))*$F341*(('1.Inputs'!$D$40)+(1-'1.Inputs'!$D$40)*(1+'1.Inputs'!$D$41))*(1+$G341)^(1-1))-(('1.Inputs'!$D$37*12*IF(1=1,'1.Inputs'!$D$38,IF(1=2,'1.Inputs'!$D$39,$E341)))/(1-'1.Inputs'!$D$42)*$D341*(1+$G341)^(1-1))-('1.Inputs'!$D$37*12*IF(1=1,'1.Inputs'!$D$38,IF(1=2,'1.Inputs'!$D$39,$E341)))*'1.Inputs'!$D$43*(1+$G341)^(1-1)-'1.Inputs'!$D$44*(1+$G341)^(1-1)-('1.Inputs'!$D$20/'1.Inputs'!$D$27+'1.Inputs'!$D$23/'1.Inputs'!$D$28))))*'1.Inputs'!$D$53</f>
        <v>-504204371.75464177</v>
      </c>
      <c r="AD341" s="36">
        <f ca="1">T341-AD$13-AD$14+MIN(AD$13,MAX(0,((('1.Inputs'!$D$37*12*IF(2=1,'1.Inputs'!$D$38,IF(2=2,'1.Inputs'!$D$39,$E341)))*$F341*(('1.Inputs'!$D$40)+(1-'1.Inputs'!$D$40)*(1+'1.Inputs'!$D$41))*(1+$G341)^(2-1))-(('1.Inputs'!$D$37*12*IF(2=1,'1.Inputs'!$D$38,IF(2=2,'1.Inputs'!$D$39,$E341)))/(1-'1.Inputs'!$D$42)*$D341*(1+$G341)^(2-1))-('1.Inputs'!$D$37*12*IF(2=1,'1.Inputs'!$D$38,IF(2=2,'1.Inputs'!$D$39,$E341)))*'1.Inputs'!$D$43*(1+$G341)^(2-1)-'1.Inputs'!$D$44*(1+$G341)^(2-1)-('1.Inputs'!$D$20/'1.Inputs'!$D$27+'1.Inputs'!$D$23/'1.Inputs'!$D$28))))*'1.Inputs'!$D$53</f>
        <v>312798412.57356215</v>
      </c>
      <c r="AE341" s="36">
        <f ca="1">U341-AE$13-AE$14+MIN(AE$13,MAX(0,((('1.Inputs'!$D$37*12*IF(3=1,'1.Inputs'!$D$38,IF(3=2,'1.Inputs'!$D$39,$E341)))*$F341*(('1.Inputs'!$D$40)+(1-'1.Inputs'!$D$40)*(1+'1.Inputs'!$D$41))*(1+$G341)^(3-1))-(('1.Inputs'!$D$37*12*IF(3=1,'1.Inputs'!$D$38,IF(3=2,'1.Inputs'!$D$39,$E341)))/(1-'1.Inputs'!$D$42)*$D341*(1+$G341)^(3-1))-('1.Inputs'!$D$37*12*IF(3=1,'1.Inputs'!$D$38,IF(3=2,'1.Inputs'!$D$39,$E341)))*'1.Inputs'!$D$43*(1+$G341)^(3-1)-'1.Inputs'!$D$44*(1+$G341)^(3-1)-('1.Inputs'!$D$20/'1.Inputs'!$D$27+'1.Inputs'!$D$23/'1.Inputs'!$D$28))))*'1.Inputs'!$D$53</f>
        <v>450417630.489537</v>
      </c>
      <c r="AF341" s="36">
        <f ca="1">V341-AF$13-AF$14+MIN(AF$13,MAX(0,((('1.Inputs'!$D$37*12*IF(4=1,'1.Inputs'!$D$38,IF(4=2,'1.Inputs'!$D$39,$E341)))*$F341*(('1.Inputs'!$D$40)+(1-'1.Inputs'!$D$40)*(1+'1.Inputs'!$D$41))*(1+$G341)^(4-1))-(('1.Inputs'!$D$37*12*IF(4=1,'1.Inputs'!$D$38,IF(4=2,'1.Inputs'!$D$39,$E341)))/(1-'1.Inputs'!$D$42)*$D341*(1+$G341)^(4-1))-('1.Inputs'!$D$37*12*IF(4=1,'1.Inputs'!$D$38,IF(4=2,'1.Inputs'!$D$39,$E341)))*'1.Inputs'!$D$43*(1+$G341)^(4-1)-'1.Inputs'!$D$44*(1+$G341)^(4-1)-('1.Inputs'!$D$20/'1.Inputs'!$D$27+'1.Inputs'!$D$23/'1.Inputs'!$D$28))))*'1.Inputs'!$D$53</f>
        <v>722465421.37577629</v>
      </c>
      <c r="AG341" s="36">
        <f ca="1">W341-AG$13-AG$14+MIN(AG$13,MAX(0,((('1.Inputs'!$D$37*12*IF(5=1,'1.Inputs'!$D$38,IF(5=2,'1.Inputs'!$D$39,$E341)))*$F341*(('1.Inputs'!$D$40)+(1-'1.Inputs'!$D$40)*(1+'1.Inputs'!$D$41))*(1+$G341)^(5-1))-(('1.Inputs'!$D$37*12*IF(5=1,'1.Inputs'!$D$38,IF(5=2,'1.Inputs'!$D$39,$E341)))/(1-'1.Inputs'!$D$42)*$D341*(1+$G341)^(5-1))-('1.Inputs'!$D$37*12*IF(5=1,'1.Inputs'!$D$38,IF(5=2,'1.Inputs'!$D$39,$E341)))*'1.Inputs'!$D$43*(1+$G341)^(5-1)-'1.Inputs'!$D$44*(1+$G341)^(5-1)-('1.Inputs'!$D$20/'1.Inputs'!$D$27+'1.Inputs'!$D$23/'1.Inputs'!$D$28))))*'1.Inputs'!$D$53</f>
        <v>791740352.16183043</v>
      </c>
      <c r="AH341" s="36">
        <f ca="1">X341-AH$13-AH$14+MIN(AH$13,MAX(0,((('1.Inputs'!$D$37*12*IF(6=1,'1.Inputs'!$D$38,IF(6=2,'1.Inputs'!$D$39,$E341)))*$F341*(('1.Inputs'!$D$40)+(1-'1.Inputs'!$D$40)*(1+'1.Inputs'!$D$41))*(1+$G341)^(6-1))-(('1.Inputs'!$D$37*12*IF(6=1,'1.Inputs'!$D$38,IF(6=2,'1.Inputs'!$D$39,$E341)))/(1-'1.Inputs'!$D$42)*$D341*(1+$G341)^(6-1))-('1.Inputs'!$D$37*12*IF(6=1,'1.Inputs'!$D$38,IF(6=2,'1.Inputs'!$D$39,$E341)))*'1.Inputs'!$D$43*(1+$G341)^(6-1)-'1.Inputs'!$D$44*(1+$G341)^(6-1)-('1.Inputs'!$D$20/'1.Inputs'!$D$27+'1.Inputs'!$D$23/'1.Inputs'!$D$28))))*'1.Inputs'!$D$53</f>
        <v>863529093.10023117</v>
      </c>
      <c r="AI341" s="36">
        <f ca="1">Y341-AI$13-AI$14+MIN(AI$13,MAX(0,((('1.Inputs'!$D$37*12*IF(7=1,'1.Inputs'!$D$38,IF(7=2,'1.Inputs'!$D$39,$E341)))*$F341*(('1.Inputs'!$D$40)+(1-'1.Inputs'!$D$40)*(1+'1.Inputs'!$D$41))*(1+$G341)^(7-1))-(('1.Inputs'!$D$37*12*IF(7=1,'1.Inputs'!$D$38,IF(7=2,'1.Inputs'!$D$39,$E341)))/(1-'1.Inputs'!$D$42)*$D341*(1+$G341)^(7-1))-('1.Inputs'!$D$37*12*IF(7=1,'1.Inputs'!$D$38,IF(7=2,'1.Inputs'!$D$39,$E341)))*'1.Inputs'!$D$43*(1+$G341)^(7-1)-'1.Inputs'!$D$44*(1+$G341)^(7-1)-('1.Inputs'!$D$20/'1.Inputs'!$D$27+'1.Inputs'!$D$23/'1.Inputs'!$D$28))))*'1.Inputs'!$D$53</f>
        <v>937957809.66734076</v>
      </c>
      <c r="AJ341" s="36">
        <f ca="1">Z341-AJ$13-AJ$14+MIN(AJ$13,MAX(0,((('1.Inputs'!$D$37*12*IF(8=1,'1.Inputs'!$D$38,IF(8=2,'1.Inputs'!$D$39,$E341)))*$F341*(('1.Inputs'!$D$40)+(1-'1.Inputs'!$D$40)*(1+'1.Inputs'!$D$41))*(1+$G341)^(8-1))-(('1.Inputs'!$D$37*12*IF(8=1,'1.Inputs'!$D$38,IF(8=2,'1.Inputs'!$D$39,$E341)))/(1-'1.Inputs'!$D$42)*$D341*(1+$G341)^(8-1))-('1.Inputs'!$D$37*12*IF(8=1,'1.Inputs'!$D$38,IF(8=2,'1.Inputs'!$D$39,$E341)))*'1.Inputs'!$D$43*(1+$G341)^(8-1)-'1.Inputs'!$D$44*(1+$G341)^(8-1)-('1.Inputs'!$D$20/'1.Inputs'!$D$27+'1.Inputs'!$D$23/'1.Inputs'!$D$28))))*'1.Inputs'!$D$53</f>
        <v>1261158999.4515162</v>
      </c>
      <c r="AK341" s="36">
        <f ca="1">AA341-AK$13-AK$14+MIN(AK$13,MAX(0,((('1.Inputs'!$D$37*12*IF(9=1,'1.Inputs'!$D$38,IF(9=2,'1.Inputs'!$D$39,$E341)))*$F341*(('1.Inputs'!$D$40)+(1-'1.Inputs'!$D$40)*(1+'1.Inputs'!$D$41))*(1+$G341)^(9-1))-(('1.Inputs'!$D$37*12*IF(9=1,'1.Inputs'!$D$38,IF(9=2,'1.Inputs'!$D$39,$E341)))/(1-'1.Inputs'!$D$42)*$D341*(1+$G341)^(9-1))-('1.Inputs'!$D$37*12*IF(9=1,'1.Inputs'!$D$38,IF(9=2,'1.Inputs'!$D$39,$E341)))*'1.Inputs'!$D$43*(1+$G341)^(9-1)-'1.Inputs'!$D$44*(1+$G341)^(9-1)-('1.Inputs'!$D$20/'1.Inputs'!$D$27+'1.Inputs'!$D$23/'1.Inputs'!$D$28))))*'1.Inputs'!$D$53</f>
        <v>1322083809.955126</v>
      </c>
      <c r="AL341" s="36">
        <f ca="1">AB341-AL$13-AL$14+MIN(AL$13,MAX(0,((('1.Inputs'!$D$37*12*IF(10=1,'1.Inputs'!$D$38,IF(10=2,'1.Inputs'!$D$39,$E341)))*$F341*(('1.Inputs'!$D$40)+(1-'1.Inputs'!$D$40)*(1+'1.Inputs'!$D$41))*(1+$G341)^(10-1))-(('1.Inputs'!$D$37*12*IF(10=1,'1.Inputs'!$D$38,IF(10=2,'1.Inputs'!$D$39,$E341)))/(1-'1.Inputs'!$D$42)*$D341*(1+$G341)^(10-1))-('1.Inputs'!$D$37*12*IF(10=1,'1.Inputs'!$D$38,IF(10=2,'1.Inputs'!$D$39,$E341)))*'1.Inputs'!$D$43*(1+$G341)^(10-1)-'1.Inputs'!$D$44*(1+$G341)^(10-1)-('1.Inputs'!$D$20/'1.Inputs'!$D$27+'1.Inputs'!$D$23/'1.Inputs'!$D$28))))*'1.Inputs'!$D$53+'1.Inputs'!$D$35</f>
        <v>4898324469.9134474</v>
      </c>
      <c r="AM341" s="48">
        <f ca="1">R341+NPV('1.Inputs'!$D$55,S341:AB341)</f>
        <v>3231943744.0626078</v>
      </c>
      <c r="AN341" s="48">
        <f ca="1">-('1.Inputs'!$D$24*(1-'1.Inputs'!$D$31)+'1.Inputs'!$D$35)+NPV('1.Inputs'!$D$54,AC341:AL341)</f>
        <v>1354020663.3226881</v>
      </c>
      <c r="AO341" s="36">
        <f t="shared" ca="1" si="45"/>
        <v>-2.7660187788254862</v>
      </c>
      <c r="AP341" s="36">
        <f t="shared" ca="1" si="46"/>
        <v>2.0131037359998398</v>
      </c>
      <c r="AQ341" s="36">
        <f ca="1">'1.Inputs'!$D$35+MIN(SUM($AC341:AC341),SUM($AC341:AD341),SUM($AC341:AE341),SUM($AC341:AF341),SUM($AC341:AG341),SUM($AC341:AH341),SUM($AC341:AI341),SUM($AC341:AJ341),SUM($AC341:AK341),SUM($AC341:AL341))</f>
        <v>295795628.24535823</v>
      </c>
      <c r="AR341" s="36">
        <f ca="1">IF(AP341&lt;'1.Inputs'!$D$57,1,0)</f>
        <v>0</v>
      </c>
      <c r="AS341" s="36">
        <f t="shared" ca="1" si="47"/>
        <v>0</v>
      </c>
    </row>
    <row r="342" spans="2:45" ht="15" customHeight="1" x14ac:dyDescent="0.25">
      <c r="B342" s="36">
        <v>327</v>
      </c>
      <c r="C342" s="36">
        <f t="shared" ca="1" si="40"/>
        <v>0.58197551229485689</v>
      </c>
      <c r="D342" s="36">
        <f t="shared" ca="1" si="41"/>
        <v>18655.91681285694</v>
      </c>
      <c r="E342" s="47">
        <f t="shared" ca="1" si="42"/>
        <v>0.83858279801523083</v>
      </c>
      <c r="F342" s="36">
        <f t="shared" ca="1" si="43"/>
        <v>29809.463167894046</v>
      </c>
      <c r="G342" s="36">
        <f t="shared" ca="1" si="44"/>
        <v>3.5480800481658761E-2</v>
      </c>
      <c r="H342" s="36">
        <f ca="1">((('1.Inputs'!$D$37*12*IF(1=1,'1.Inputs'!$D$38,IF(1=2,'1.Inputs'!$D$39,$E342)))*$F342*(('1.Inputs'!$D$40)+(1-'1.Inputs'!$D$40)*(1+'1.Inputs'!$D$41))*(1+$G342)^(1-1))*'1.Inputs'!$D$47+(('1.Inputs'!$D$37*12*IF(1=1,'1.Inputs'!$D$38,IF(1=2,'1.Inputs'!$D$39,$E342)))/(1-'1.Inputs'!$D$42)*$D342*(1+$G342)^(1-1))*('1.Inputs'!$D$48-'1.Inputs'!$D$49))/'1.Inputs'!$D$51</f>
        <v>790430404.23349321</v>
      </c>
      <c r="I342" s="36">
        <f ca="1">((('1.Inputs'!$D$37*12*IF(2=1,'1.Inputs'!$D$38,IF(2=2,'1.Inputs'!$D$39,$E342)))*$F342*(('1.Inputs'!$D$40)+(1-'1.Inputs'!$D$40)*(1+'1.Inputs'!$D$41))*(1+$G342)^(2-1))*'1.Inputs'!$D$47+(('1.Inputs'!$D$37*12*IF(2=1,'1.Inputs'!$D$38,IF(2=2,'1.Inputs'!$D$39,$E342)))/(1-'1.Inputs'!$D$42)*$D342*(1+$G342)^(2-1))*('1.Inputs'!$D$48-'1.Inputs'!$D$49))/'1.Inputs'!$D$51</f>
        <v>1145865710.781034</v>
      </c>
      <c r="J342" s="36">
        <f ca="1">((('1.Inputs'!$D$37*12*IF(3=1,'1.Inputs'!$D$38,IF(3=2,'1.Inputs'!$D$39,$E342)))*$F342*(('1.Inputs'!$D$40)+(1-'1.Inputs'!$D$40)*(1+'1.Inputs'!$D$41))*(1+$G342)^(3-1))*'1.Inputs'!$D$47+(('1.Inputs'!$D$37*12*IF(3=1,'1.Inputs'!$D$38,IF(3=2,'1.Inputs'!$D$39,$E342)))/(1-'1.Inputs'!$D$42)*$D342*(1+$G342)^(3-1))*('1.Inputs'!$D$48-'1.Inputs'!$D$49))/'1.Inputs'!$D$51</f>
        <v>1421424130.3425202</v>
      </c>
      <c r="K342" s="36">
        <f ca="1">((('1.Inputs'!$D$37*12*IF(4=1,'1.Inputs'!$D$38,IF(4=2,'1.Inputs'!$D$39,$E342)))*$F342*(('1.Inputs'!$D$40)+(1-'1.Inputs'!$D$40)*(1+'1.Inputs'!$D$41))*(1+$G342)^(4-1))*'1.Inputs'!$D$47+(('1.Inputs'!$D$37*12*IF(4=1,'1.Inputs'!$D$38,IF(4=2,'1.Inputs'!$D$39,$E342)))/(1-'1.Inputs'!$D$42)*$D342*(1+$G342)^(4-1))*('1.Inputs'!$D$48-'1.Inputs'!$D$49))/'1.Inputs'!$D$51</f>
        <v>1471857396.3110185</v>
      </c>
      <c r="L342" s="36">
        <f ca="1">((('1.Inputs'!$D$37*12*IF(5=1,'1.Inputs'!$D$38,IF(5=2,'1.Inputs'!$D$39,$E342)))*$F342*(('1.Inputs'!$D$40)+(1-'1.Inputs'!$D$40)*(1+'1.Inputs'!$D$41))*(1+$G342)^(5-1))*'1.Inputs'!$D$47+(('1.Inputs'!$D$37*12*IF(5=1,'1.Inputs'!$D$38,IF(5=2,'1.Inputs'!$D$39,$E342)))/(1-'1.Inputs'!$D$42)*$D342*(1+$G342)^(5-1))*('1.Inputs'!$D$48-'1.Inputs'!$D$49))/'1.Inputs'!$D$51</f>
        <v>1524080074.9269834</v>
      </c>
      <c r="M342" s="36">
        <f ca="1">((('1.Inputs'!$D$37*12*IF(6=1,'1.Inputs'!$D$38,IF(6=2,'1.Inputs'!$D$39,$E342)))*$F342*(('1.Inputs'!$D$40)+(1-'1.Inputs'!$D$40)*(1+'1.Inputs'!$D$41))*(1+$G342)^(6-1))*'1.Inputs'!$D$47+(('1.Inputs'!$D$37*12*IF(6=1,'1.Inputs'!$D$38,IF(6=2,'1.Inputs'!$D$39,$E342)))/(1-'1.Inputs'!$D$42)*$D342*(1+$G342)^(6-1))*('1.Inputs'!$D$48-'1.Inputs'!$D$49))/'1.Inputs'!$D$51</f>
        <v>1578155655.9835391</v>
      </c>
      <c r="N342" s="36">
        <f ca="1">((('1.Inputs'!$D$37*12*IF(7=1,'1.Inputs'!$D$38,IF(7=2,'1.Inputs'!$D$39,$E342)))*$F342*(('1.Inputs'!$D$40)+(1-'1.Inputs'!$D$40)*(1+'1.Inputs'!$D$41))*(1+$G342)^(7-1))*'1.Inputs'!$D$47+(('1.Inputs'!$D$37*12*IF(7=1,'1.Inputs'!$D$38,IF(7=2,'1.Inputs'!$D$39,$E342)))/(1-'1.Inputs'!$D$42)*$D342*(1+$G342)^(7-1))*('1.Inputs'!$D$48-'1.Inputs'!$D$49))/'1.Inputs'!$D$51</f>
        <v>1634149881.942492</v>
      </c>
      <c r="O342" s="36">
        <f ca="1">((('1.Inputs'!$D$37*12*IF(8=1,'1.Inputs'!$D$38,IF(8=2,'1.Inputs'!$D$39,$E342)))*$F342*(('1.Inputs'!$D$40)+(1-'1.Inputs'!$D$40)*(1+'1.Inputs'!$D$41))*(1+$G342)^(8-1))*'1.Inputs'!$D$47+(('1.Inputs'!$D$37*12*IF(8=1,'1.Inputs'!$D$38,IF(8=2,'1.Inputs'!$D$39,$E342)))/(1-'1.Inputs'!$D$42)*$D342*(1+$G342)^(8-1))*('1.Inputs'!$D$48-'1.Inputs'!$D$49))/'1.Inputs'!$D$51</f>
        <v>1692130827.8608198</v>
      </c>
      <c r="P342" s="36">
        <f ca="1">((('1.Inputs'!$D$37*12*IF(9=1,'1.Inputs'!$D$38,IF(9=2,'1.Inputs'!$D$39,$E342)))*$F342*(('1.Inputs'!$D$40)+(1-'1.Inputs'!$D$40)*(1+'1.Inputs'!$D$41))*(1+$G342)^(9-1))*'1.Inputs'!$D$47+(('1.Inputs'!$D$37*12*IF(9=1,'1.Inputs'!$D$38,IF(9=2,'1.Inputs'!$D$39,$E342)))/(1-'1.Inputs'!$D$42)*$D342*(1+$G342)^(9-1))*('1.Inputs'!$D$48-'1.Inputs'!$D$49))/'1.Inputs'!$D$51</f>
        <v>1752168984.153013</v>
      </c>
      <c r="Q342" s="36">
        <f ca="1">((('1.Inputs'!$D$37*12*IF(10=1,'1.Inputs'!$D$38,IF(10=2,'1.Inputs'!$D$39,$E342)))*$F342*(('1.Inputs'!$D$40)+(1-'1.Inputs'!$D$40)*(1+'1.Inputs'!$D$41))*(1+$G342)^(10-1))*'1.Inputs'!$D$47+(('1.Inputs'!$D$37*12*IF(10=1,'1.Inputs'!$D$38,IF(10=2,'1.Inputs'!$D$39,$E342)))/(1-'1.Inputs'!$D$42)*$D342*(1+$G342)^(10-1))*('1.Inputs'!$D$48-'1.Inputs'!$D$49))/'1.Inputs'!$D$51</f>
        <v>1814337342.289897</v>
      </c>
      <c r="R342" s="36">
        <f>-'1.Inputs'!$D$24</f>
        <v>-2050000000</v>
      </c>
      <c r="S342" s="36">
        <f ca="1">((('1.Inputs'!$D$37*12*IF(1=1,'1.Inputs'!$D$38,IF(1=2,'1.Inputs'!$D$39,$E342)))*$F342*(('1.Inputs'!$D$40)+(1-'1.Inputs'!$D$40)*(1+'1.Inputs'!$D$41))*(1+$G342)^(1-1))-(('1.Inputs'!$D$37*12*IF(1=1,'1.Inputs'!$D$38,IF(1=2,'1.Inputs'!$D$39,$E342)))/(1-'1.Inputs'!$D$42)*$D342*(1+$G342)^(1-1))-('1.Inputs'!$D$37*12*IF(1=1,'1.Inputs'!$D$38,IF(1=2,'1.Inputs'!$D$39,$E342)))*'1.Inputs'!$D$43*(1+$G342)^(1-1)-'1.Inputs'!$D$44*(1+$G342)^(1-1)-('1.Inputs'!$D$20/'1.Inputs'!$D$27+'1.Inputs'!$D$23/'1.Inputs'!$D$28))-MAX(0,((('1.Inputs'!$D$37*12*IF(1=1,'1.Inputs'!$D$38,IF(1=2,'1.Inputs'!$D$39,$E342)))*$F342*(('1.Inputs'!$D$40)+(1-'1.Inputs'!$D$40)*(1+'1.Inputs'!$D$41))*(1+$G342)^(1-1))-(('1.Inputs'!$D$37*12*IF(1=1,'1.Inputs'!$D$38,IF(1=2,'1.Inputs'!$D$39,$E342)))/(1-'1.Inputs'!$D$42)*$D342*(1+$G342)^(1-1))-('1.Inputs'!$D$37*12*IF(1=1,'1.Inputs'!$D$38,IF(1=2,'1.Inputs'!$D$39,$E342)))*'1.Inputs'!$D$43*(1+$G342)^(1-1)-'1.Inputs'!$D$44*(1+$G342)^(1-1)-('1.Inputs'!$D$20/'1.Inputs'!$D$27+'1.Inputs'!$D$23/'1.Inputs'!$D$28)))*'1.Inputs'!$D$53+('1.Inputs'!$D$20/'1.Inputs'!$D$27+'1.Inputs'!$D$23/'1.Inputs'!$D$28)-H342</f>
        <v>-557335839.00768864</v>
      </c>
      <c r="T342" s="36">
        <f ca="1">((('1.Inputs'!$D$37*12*IF(2=1,'1.Inputs'!$D$38,IF(2=2,'1.Inputs'!$D$39,$E342)))*$F342*(('1.Inputs'!$D$40)+(1-'1.Inputs'!$D$40)*(1+'1.Inputs'!$D$41))*(1+$G342)^(2-1))-(('1.Inputs'!$D$37*12*IF(2=1,'1.Inputs'!$D$38,IF(2=2,'1.Inputs'!$D$39,$E342)))/(1-'1.Inputs'!$D$42)*$D342*(1+$G342)^(2-1))-('1.Inputs'!$D$37*12*IF(2=1,'1.Inputs'!$D$38,IF(2=2,'1.Inputs'!$D$39,$E342)))*'1.Inputs'!$D$43*(1+$G342)^(2-1)-'1.Inputs'!$D$44*(1+$G342)^(2-1)-('1.Inputs'!$D$20/'1.Inputs'!$D$27+'1.Inputs'!$D$23/'1.Inputs'!$D$28))-MAX(0,((('1.Inputs'!$D$37*12*IF(2=1,'1.Inputs'!$D$38,IF(2=2,'1.Inputs'!$D$39,$E342)))*$F342*(('1.Inputs'!$D$40)+(1-'1.Inputs'!$D$40)*(1+'1.Inputs'!$D$41))*(1+$G342)^(2-1))-(('1.Inputs'!$D$37*12*IF(2=1,'1.Inputs'!$D$38,IF(2=2,'1.Inputs'!$D$39,$E342)))/(1-'1.Inputs'!$D$42)*$D342*(1+$G342)^(2-1))-('1.Inputs'!$D$37*12*IF(2=1,'1.Inputs'!$D$38,IF(2=2,'1.Inputs'!$D$39,$E342)))*'1.Inputs'!$D$43*(1+$G342)^(2-1)-'1.Inputs'!$D$44*(1+$G342)^(2-1)-('1.Inputs'!$D$20/'1.Inputs'!$D$27+'1.Inputs'!$D$23/'1.Inputs'!$D$28)))*'1.Inputs'!$D$53+('1.Inputs'!$D$20/'1.Inputs'!$D$27+'1.Inputs'!$D$23/'1.Inputs'!$D$28)-(I342-H342)</f>
        <v>203531071.59642208</v>
      </c>
      <c r="U342" s="36">
        <f ca="1">((('1.Inputs'!$D$37*12*IF(3=1,'1.Inputs'!$D$38,IF(3=2,'1.Inputs'!$D$39,$E342)))*$F342*(('1.Inputs'!$D$40)+(1-'1.Inputs'!$D$40)*(1+'1.Inputs'!$D$41))*(1+$G342)^(3-1))-(('1.Inputs'!$D$37*12*IF(3=1,'1.Inputs'!$D$38,IF(3=2,'1.Inputs'!$D$39,$E342)))/(1-'1.Inputs'!$D$42)*$D342*(1+$G342)^(3-1))-('1.Inputs'!$D$37*12*IF(3=1,'1.Inputs'!$D$38,IF(3=2,'1.Inputs'!$D$39,$E342)))*'1.Inputs'!$D$43*(1+$G342)^(3-1)-'1.Inputs'!$D$44*(1+$G342)^(3-1)-('1.Inputs'!$D$20/'1.Inputs'!$D$27+'1.Inputs'!$D$23/'1.Inputs'!$D$28))-MAX(0,((('1.Inputs'!$D$37*12*IF(3=1,'1.Inputs'!$D$38,IF(3=2,'1.Inputs'!$D$39,$E342)))*$F342*(('1.Inputs'!$D$40)+(1-'1.Inputs'!$D$40)*(1+'1.Inputs'!$D$41))*(1+$G342)^(3-1))-(('1.Inputs'!$D$37*12*IF(3=1,'1.Inputs'!$D$38,IF(3=2,'1.Inputs'!$D$39,$E342)))/(1-'1.Inputs'!$D$42)*$D342*(1+$G342)^(3-1))-('1.Inputs'!$D$37*12*IF(3=1,'1.Inputs'!$D$38,IF(3=2,'1.Inputs'!$D$39,$E342)))*'1.Inputs'!$D$43*(1+$G342)^(3-1)-'1.Inputs'!$D$44*(1+$G342)^(3-1)-('1.Inputs'!$D$20/'1.Inputs'!$D$27+'1.Inputs'!$D$23/'1.Inputs'!$D$28)))*'1.Inputs'!$D$53+('1.Inputs'!$D$20/'1.Inputs'!$D$27+'1.Inputs'!$D$23/'1.Inputs'!$D$28)-(J342-I342)</f>
        <v>530645681.03673649</v>
      </c>
      <c r="V342" s="36">
        <f ca="1">((('1.Inputs'!$D$37*12*IF(4=1,'1.Inputs'!$D$38,IF(4=2,'1.Inputs'!$D$39,$E342)))*$F342*(('1.Inputs'!$D$40)+(1-'1.Inputs'!$D$40)*(1+'1.Inputs'!$D$41))*(1+$G342)^(4-1))-(('1.Inputs'!$D$37*12*IF(4=1,'1.Inputs'!$D$38,IF(4=2,'1.Inputs'!$D$39,$E342)))/(1-'1.Inputs'!$D$42)*$D342*(1+$G342)^(4-1))-('1.Inputs'!$D$37*12*IF(4=1,'1.Inputs'!$D$38,IF(4=2,'1.Inputs'!$D$39,$E342)))*'1.Inputs'!$D$43*(1+$G342)^(4-1)-'1.Inputs'!$D$44*(1+$G342)^(4-1)-('1.Inputs'!$D$20/'1.Inputs'!$D$27+'1.Inputs'!$D$23/'1.Inputs'!$D$28))-MAX(0,((('1.Inputs'!$D$37*12*IF(4=1,'1.Inputs'!$D$38,IF(4=2,'1.Inputs'!$D$39,$E342)))*$F342*(('1.Inputs'!$D$40)+(1-'1.Inputs'!$D$40)*(1+'1.Inputs'!$D$41))*(1+$G342)^(4-1))-(('1.Inputs'!$D$37*12*IF(4=1,'1.Inputs'!$D$38,IF(4=2,'1.Inputs'!$D$39,$E342)))/(1-'1.Inputs'!$D$42)*$D342*(1+$G342)^(4-1))-('1.Inputs'!$D$37*12*IF(4=1,'1.Inputs'!$D$38,IF(4=2,'1.Inputs'!$D$39,$E342)))*'1.Inputs'!$D$43*(1+$G342)^(4-1)-'1.Inputs'!$D$44*(1+$G342)^(4-1)-('1.Inputs'!$D$20/'1.Inputs'!$D$27+'1.Inputs'!$D$23/'1.Inputs'!$D$28)))*'1.Inputs'!$D$53+('1.Inputs'!$D$20/'1.Inputs'!$D$27+'1.Inputs'!$D$23/'1.Inputs'!$D$28)-(K342-J342)</f>
        <v>782699133.64778662</v>
      </c>
      <c r="W342" s="36">
        <f ca="1">((('1.Inputs'!$D$37*12*IF(5=1,'1.Inputs'!$D$38,IF(5=2,'1.Inputs'!$D$39,$E342)))*$F342*(('1.Inputs'!$D$40)+(1-'1.Inputs'!$D$40)*(1+'1.Inputs'!$D$41))*(1+$G342)^(5-1))-(('1.Inputs'!$D$37*12*IF(5=1,'1.Inputs'!$D$38,IF(5=2,'1.Inputs'!$D$39,$E342)))/(1-'1.Inputs'!$D$42)*$D342*(1+$G342)^(5-1))-('1.Inputs'!$D$37*12*IF(5=1,'1.Inputs'!$D$38,IF(5=2,'1.Inputs'!$D$39,$E342)))*'1.Inputs'!$D$43*(1+$G342)^(5-1)-'1.Inputs'!$D$44*(1+$G342)^(5-1)-('1.Inputs'!$D$20/'1.Inputs'!$D$27+'1.Inputs'!$D$23/'1.Inputs'!$D$28))-MAX(0,((('1.Inputs'!$D$37*12*IF(5=1,'1.Inputs'!$D$38,IF(5=2,'1.Inputs'!$D$39,$E342)))*$F342*(('1.Inputs'!$D$40)+(1-'1.Inputs'!$D$40)*(1+'1.Inputs'!$D$41))*(1+$G342)^(5-1))-(('1.Inputs'!$D$37*12*IF(5=1,'1.Inputs'!$D$38,IF(5=2,'1.Inputs'!$D$39,$E342)))/(1-'1.Inputs'!$D$42)*$D342*(1+$G342)^(5-1))-('1.Inputs'!$D$37*12*IF(5=1,'1.Inputs'!$D$38,IF(5=2,'1.Inputs'!$D$39,$E342)))*'1.Inputs'!$D$43*(1+$G342)^(5-1)-'1.Inputs'!$D$44*(1+$G342)^(5-1)-('1.Inputs'!$D$20/'1.Inputs'!$D$27+'1.Inputs'!$D$23/'1.Inputs'!$D$28)))*'1.Inputs'!$D$53+('1.Inputs'!$D$20/'1.Inputs'!$D$27+'1.Inputs'!$D$23/'1.Inputs'!$D$28)-(L342-K342)</f>
        <v>808793457.62315309</v>
      </c>
      <c r="X342" s="36">
        <f ca="1">((('1.Inputs'!$D$37*12*IF(6=1,'1.Inputs'!$D$38,IF(6=2,'1.Inputs'!$D$39,$E342)))*$F342*(('1.Inputs'!$D$40)+(1-'1.Inputs'!$D$40)*(1+'1.Inputs'!$D$41))*(1+$G342)^(6-1))-(('1.Inputs'!$D$37*12*IF(6=1,'1.Inputs'!$D$38,IF(6=2,'1.Inputs'!$D$39,$E342)))/(1-'1.Inputs'!$D$42)*$D342*(1+$G342)^(6-1))-('1.Inputs'!$D$37*12*IF(6=1,'1.Inputs'!$D$38,IF(6=2,'1.Inputs'!$D$39,$E342)))*'1.Inputs'!$D$43*(1+$G342)^(6-1)-'1.Inputs'!$D$44*(1+$G342)^(6-1)-('1.Inputs'!$D$20/'1.Inputs'!$D$27+'1.Inputs'!$D$23/'1.Inputs'!$D$28))-MAX(0,((('1.Inputs'!$D$37*12*IF(6=1,'1.Inputs'!$D$38,IF(6=2,'1.Inputs'!$D$39,$E342)))*$F342*(('1.Inputs'!$D$40)+(1-'1.Inputs'!$D$40)*(1+'1.Inputs'!$D$41))*(1+$G342)^(6-1))-(('1.Inputs'!$D$37*12*IF(6=1,'1.Inputs'!$D$38,IF(6=2,'1.Inputs'!$D$39,$E342)))/(1-'1.Inputs'!$D$42)*$D342*(1+$G342)^(6-1))-('1.Inputs'!$D$37*12*IF(6=1,'1.Inputs'!$D$38,IF(6=2,'1.Inputs'!$D$39,$E342)))*'1.Inputs'!$D$43*(1+$G342)^(6-1)-'1.Inputs'!$D$44*(1+$G342)^(6-1)-('1.Inputs'!$D$20/'1.Inputs'!$D$27+'1.Inputs'!$D$23/'1.Inputs'!$D$28)))*'1.Inputs'!$D$53+('1.Inputs'!$D$20/'1.Inputs'!$D$27+'1.Inputs'!$D$23/'1.Inputs'!$D$28)-(M342-L342)</f>
        <v>835813629.10119283</v>
      </c>
      <c r="Y342" s="36">
        <f ca="1">((('1.Inputs'!$D$37*12*IF(7=1,'1.Inputs'!$D$38,IF(7=2,'1.Inputs'!$D$39,$E342)))*$F342*(('1.Inputs'!$D$40)+(1-'1.Inputs'!$D$40)*(1+'1.Inputs'!$D$41))*(1+$G342)^(7-1))-(('1.Inputs'!$D$37*12*IF(7=1,'1.Inputs'!$D$38,IF(7=2,'1.Inputs'!$D$39,$E342)))/(1-'1.Inputs'!$D$42)*$D342*(1+$G342)^(7-1))-('1.Inputs'!$D$37*12*IF(7=1,'1.Inputs'!$D$38,IF(7=2,'1.Inputs'!$D$39,$E342)))*'1.Inputs'!$D$43*(1+$G342)^(7-1)-'1.Inputs'!$D$44*(1+$G342)^(7-1)-('1.Inputs'!$D$20/'1.Inputs'!$D$27+'1.Inputs'!$D$23/'1.Inputs'!$D$28))-MAX(0,((('1.Inputs'!$D$37*12*IF(7=1,'1.Inputs'!$D$38,IF(7=2,'1.Inputs'!$D$39,$E342)))*$F342*(('1.Inputs'!$D$40)+(1-'1.Inputs'!$D$40)*(1+'1.Inputs'!$D$41))*(1+$G342)^(7-1))-(('1.Inputs'!$D$37*12*IF(7=1,'1.Inputs'!$D$38,IF(7=2,'1.Inputs'!$D$39,$E342)))/(1-'1.Inputs'!$D$42)*$D342*(1+$G342)^(7-1))-('1.Inputs'!$D$37*12*IF(7=1,'1.Inputs'!$D$38,IF(7=2,'1.Inputs'!$D$39,$E342)))*'1.Inputs'!$D$43*(1+$G342)^(7-1)-'1.Inputs'!$D$44*(1+$G342)^(7-1)-('1.Inputs'!$D$20/'1.Inputs'!$D$27+'1.Inputs'!$D$23/'1.Inputs'!$D$28)))*'1.Inputs'!$D$53+('1.Inputs'!$D$20/'1.Inputs'!$D$27+'1.Inputs'!$D$23/'1.Inputs'!$D$28)-(N342-M342)</f>
        <v>863792497.89242482</v>
      </c>
      <c r="Z342" s="36">
        <f ca="1">((('1.Inputs'!$D$37*12*IF(8=1,'1.Inputs'!$D$38,IF(8=2,'1.Inputs'!$D$39,$E342)))*$F342*(('1.Inputs'!$D$40)+(1-'1.Inputs'!$D$40)*(1+'1.Inputs'!$D$41))*(1+$G342)^(8-1))-(('1.Inputs'!$D$37*12*IF(8=1,'1.Inputs'!$D$38,IF(8=2,'1.Inputs'!$D$39,$E342)))/(1-'1.Inputs'!$D$42)*$D342*(1+$G342)^(8-1))-('1.Inputs'!$D$37*12*IF(8=1,'1.Inputs'!$D$38,IF(8=2,'1.Inputs'!$D$39,$E342)))*'1.Inputs'!$D$43*(1+$G342)^(8-1)-'1.Inputs'!$D$44*(1+$G342)^(8-1)-('1.Inputs'!$D$20/'1.Inputs'!$D$27+'1.Inputs'!$D$23/'1.Inputs'!$D$28))-MAX(0,((('1.Inputs'!$D$37*12*IF(8=1,'1.Inputs'!$D$38,IF(8=2,'1.Inputs'!$D$39,$E342)))*$F342*(('1.Inputs'!$D$40)+(1-'1.Inputs'!$D$40)*(1+'1.Inputs'!$D$41))*(1+$G342)^(8-1))-(('1.Inputs'!$D$37*12*IF(8=1,'1.Inputs'!$D$38,IF(8=2,'1.Inputs'!$D$39,$E342)))/(1-'1.Inputs'!$D$42)*$D342*(1+$G342)^(8-1))-('1.Inputs'!$D$37*12*IF(8=1,'1.Inputs'!$D$38,IF(8=2,'1.Inputs'!$D$39,$E342)))*'1.Inputs'!$D$43*(1+$G342)^(8-1)-'1.Inputs'!$D$44*(1+$G342)^(8-1)-('1.Inputs'!$D$20/'1.Inputs'!$D$27+'1.Inputs'!$D$23/'1.Inputs'!$D$28)))*'1.Inputs'!$D$53+('1.Inputs'!$D$20/'1.Inputs'!$D$27+'1.Inputs'!$D$23/'1.Inputs'!$D$28)-(O342-N342)</f>
        <v>892764079.3449409</v>
      </c>
      <c r="AA342" s="36">
        <f ca="1">((('1.Inputs'!$D$37*12*IF(9=1,'1.Inputs'!$D$38,IF(9=2,'1.Inputs'!$D$39,$E342)))*$F342*(('1.Inputs'!$D$40)+(1-'1.Inputs'!$D$40)*(1+'1.Inputs'!$D$41))*(1+$G342)^(9-1))-(('1.Inputs'!$D$37*12*IF(9=1,'1.Inputs'!$D$38,IF(9=2,'1.Inputs'!$D$39,$E342)))/(1-'1.Inputs'!$D$42)*$D342*(1+$G342)^(9-1))-('1.Inputs'!$D$37*12*IF(9=1,'1.Inputs'!$D$38,IF(9=2,'1.Inputs'!$D$39,$E342)))*'1.Inputs'!$D$43*(1+$G342)^(9-1)-'1.Inputs'!$D$44*(1+$G342)^(9-1)-('1.Inputs'!$D$20/'1.Inputs'!$D$27+'1.Inputs'!$D$23/'1.Inputs'!$D$28))-MAX(0,((('1.Inputs'!$D$37*12*IF(9=1,'1.Inputs'!$D$38,IF(9=2,'1.Inputs'!$D$39,$E342)))*$F342*(('1.Inputs'!$D$40)+(1-'1.Inputs'!$D$40)*(1+'1.Inputs'!$D$41))*(1+$G342)^(9-1))-(('1.Inputs'!$D$37*12*IF(9=1,'1.Inputs'!$D$38,IF(9=2,'1.Inputs'!$D$39,$E342)))/(1-'1.Inputs'!$D$42)*$D342*(1+$G342)^(9-1))-('1.Inputs'!$D$37*12*IF(9=1,'1.Inputs'!$D$38,IF(9=2,'1.Inputs'!$D$39,$E342)))*'1.Inputs'!$D$43*(1+$G342)^(9-1)-'1.Inputs'!$D$44*(1+$G342)^(9-1)-('1.Inputs'!$D$20/'1.Inputs'!$D$27+'1.Inputs'!$D$23/'1.Inputs'!$D$28)))*'1.Inputs'!$D$53+('1.Inputs'!$D$20/'1.Inputs'!$D$27+'1.Inputs'!$D$23/'1.Inputs'!$D$28)-(P342-O342)</f>
        <v>922763595.69861245</v>
      </c>
      <c r="AB342" s="36">
        <f ca="1">((('1.Inputs'!$D$37*12*IF(10=1,'1.Inputs'!$D$38,IF(10=2,'1.Inputs'!$D$39,$E342)))*$F342*(('1.Inputs'!$D$40)+(1-'1.Inputs'!$D$40)*(1+'1.Inputs'!$D$41))*(1+$G342)^(10-1))-(('1.Inputs'!$D$37*12*IF(10=1,'1.Inputs'!$D$38,IF(10=2,'1.Inputs'!$D$39,$E342)))/(1-'1.Inputs'!$D$42)*$D342*(1+$G342)^(10-1))-('1.Inputs'!$D$37*12*IF(10=1,'1.Inputs'!$D$38,IF(10=2,'1.Inputs'!$D$39,$E342)))*'1.Inputs'!$D$43*(1+$G342)^(10-1)-'1.Inputs'!$D$44*(1+$G342)^(10-1)-('1.Inputs'!$D$20/'1.Inputs'!$D$27+'1.Inputs'!$D$23/'1.Inputs'!$D$28))-MAX(0,((('1.Inputs'!$D$37*12*IF(10=1,'1.Inputs'!$D$38,IF(10=2,'1.Inputs'!$D$39,$E342)))*$F342*(('1.Inputs'!$D$40)+(1-'1.Inputs'!$D$40)*(1+'1.Inputs'!$D$41))*(1+$G342)^(10-1))-(('1.Inputs'!$D$37*12*IF(10=1,'1.Inputs'!$D$38,IF(10=2,'1.Inputs'!$D$39,$E342)))/(1-'1.Inputs'!$D$42)*$D342*(1+$G342)^(10-1))-('1.Inputs'!$D$37*12*IF(10=1,'1.Inputs'!$D$38,IF(10=2,'1.Inputs'!$D$39,$E342)))*'1.Inputs'!$D$43*(1+$G342)^(10-1)-'1.Inputs'!$D$44*(1+$G342)^(10-1)-('1.Inputs'!$D$20/'1.Inputs'!$D$27+'1.Inputs'!$D$23/'1.Inputs'!$D$28)))*'1.Inputs'!$D$53+('1.Inputs'!$D$20/'1.Inputs'!$D$27+'1.Inputs'!$D$23/'1.Inputs'!$D$28)-(Q342-P342)+(('1.Inputs'!$D$20+'1.Inputs'!$D$23-('1.Inputs'!$D$20/'1.Inputs'!$D$27+'1.Inputs'!$D$23/'1.Inputs'!$D$28)*'1.Inputs'!$D$10)*'1.Inputs'!$D$60+'1.Inputs'!$D$19*'1.Inputs'!$D$59+Q342)</f>
        <v>3468164861.1964703</v>
      </c>
      <c r="AC342" s="36">
        <f ca="1">S342-AC$13-AC$14+MIN(AC$13,MAX(0,((('1.Inputs'!$D$37*12*IF(1=1,'1.Inputs'!$D$38,IF(1=2,'1.Inputs'!$D$39,$E342)))*$F342*(('1.Inputs'!$D$40)+(1-'1.Inputs'!$D$40)*(1+'1.Inputs'!$D$41))*(1+$G342)^(1-1))-(('1.Inputs'!$D$37*12*IF(1=1,'1.Inputs'!$D$38,IF(1=2,'1.Inputs'!$D$39,$E342)))/(1-'1.Inputs'!$D$42)*$D342*(1+$G342)^(1-1))-('1.Inputs'!$D$37*12*IF(1=1,'1.Inputs'!$D$38,IF(1=2,'1.Inputs'!$D$39,$E342)))*'1.Inputs'!$D$43*(1+$G342)^(1-1)-'1.Inputs'!$D$44*(1+$G342)^(1-1)-('1.Inputs'!$D$20/'1.Inputs'!$D$27+'1.Inputs'!$D$23/'1.Inputs'!$D$28))))*'1.Inputs'!$D$53</f>
        <v>-653275839.00768864</v>
      </c>
      <c r="AD342" s="36">
        <f ca="1">T342-AD$13-AD$14+MIN(AD$13,MAX(0,((('1.Inputs'!$D$37*12*IF(2=1,'1.Inputs'!$D$38,IF(2=2,'1.Inputs'!$D$39,$E342)))*$F342*(('1.Inputs'!$D$40)+(1-'1.Inputs'!$D$40)*(1+'1.Inputs'!$D$41))*(1+$G342)^(2-1))-(('1.Inputs'!$D$37*12*IF(2=1,'1.Inputs'!$D$38,IF(2=2,'1.Inputs'!$D$39,$E342)))/(1-'1.Inputs'!$D$42)*$D342*(1+$G342)^(2-1))-('1.Inputs'!$D$37*12*IF(2=1,'1.Inputs'!$D$38,IF(2=2,'1.Inputs'!$D$39,$E342)))*'1.Inputs'!$D$43*(1+$G342)^(2-1)-'1.Inputs'!$D$44*(1+$G342)^(2-1)-('1.Inputs'!$D$20/'1.Inputs'!$D$27+'1.Inputs'!$D$23/'1.Inputs'!$D$28))))*'1.Inputs'!$D$53</f>
        <v>107591071.59642208</v>
      </c>
      <c r="AE342" s="36">
        <f ca="1">U342-AE$13-AE$14+MIN(AE$13,MAX(0,((('1.Inputs'!$D$37*12*IF(3=1,'1.Inputs'!$D$38,IF(3=2,'1.Inputs'!$D$39,$E342)))*$F342*(('1.Inputs'!$D$40)+(1-'1.Inputs'!$D$40)*(1+'1.Inputs'!$D$41))*(1+$G342)^(3-1))-(('1.Inputs'!$D$37*12*IF(3=1,'1.Inputs'!$D$38,IF(3=2,'1.Inputs'!$D$39,$E342)))/(1-'1.Inputs'!$D$42)*$D342*(1+$G342)^(3-1))-('1.Inputs'!$D$37*12*IF(3=1,'1.Inputs'!$D$38,IF(3=2,'1.Inputs'!$D$39,$E342)))*'1.Inputs'!$D$43*(1+$G342)^(3-1)-'1.Inputs'!$D$44*(1+$G342)^(3-1)-('1.Inputs'!$D$20/'1.Inputs'!$D$27+'1.Inputs'!$D$23/'1.Inputs'!$D$28))))*'1.Inputs'!$D$53</f>
        <v>188705681.03673649</v>
      </c>
      <c r="AF342" s="36">
        <f ca="1">V342-AF$13-AF$14+MIN(AF$13,MAX(0,((('1.Inputs'!$D$37*12*IF(4=1,'1.Inputs'!$D$38,IF(4=2,'1.Inputs'!$D$39,$E342)))*$F342*(('1.Inputs'!$D$40)+(1-'1.Inputs'!$D$40)*(1+'1.Inputs'!$D$41))*(1+$G342)^(4-1))-(('1.Inputs'!$D$37*12*IF(4=1,'1.Inputs'!$D$38,IF(4=2,'1.Inputs'!$D$39,$E342)))/(1-'1.Inputs'!$D$42)*$D342*(1+$G342)^(4-1))-('1.Inputs'!$D$37*12*IF(4=1,'1.Inputs'!$D$38,IF(4=2,'1.Inputs'!$D$39,$E342)))*'1.Inputs'!$D$43*(1+$G342)^(4-1)-'1.Inputs'!$D$44*(1+$G342)^(4-1)-('1.Inputs'!$D$20/'1.Inputs'!$D$27+'1.Inputs'!$D$23/'1.Inputs'!$D$28))))*'1.Inputs'!$D$53</f>
        <v>459947133.64778662</v>
      </c>
      <c r="AG342" s="36">
        <f ca="1">W342-AG$13-AG$14+MIN(AG$13,MAX(0,((('1.Inputs'!$D$37*12*IF(5=1,'1.Inputs'!$D$38,IF(5=2,'1.Inputs'!$D$39,$E342)))*$F342*(('1.Inputs'!$D$40)+(1-'1.Inputs'!$D$40)*(1+'1.Inputs'!$D$41))*(1+$G342)^(5-1))-(('1.Inputs'!$D$37*12*IF(5=1,'1.Inputs'!$D$38,IF(5=2,'1.Inputs'!$D$39,$E342)))/(1-'1.Inputs'!$D$42)*$D342*(1+$G342)^(5-1))-('1.Inputs'!$D$37*12*IF(5=1,'1.Inputs'!$D$38,IF(5=2,'1.Inputs'!$D$39,$E342)))*'1.Inputs'!$D$43*(1+$G342)^(5-1)-'1.Inputs'!$D$44*(1+$G342)^(5-1)-('1.Inputs'!$D$20/'1.Inputs'!$D$27+'1.Inputs'!$D$23/'1.Inputs'!$D$28))))*'1.Inputs'!$D$53</f>
        <v>505229457.62315309</v>
      </c>
      <c r="AH342" s="36">
        <f ca="1">X342-AH$13-AH$14+MIN(AH$13,MAX(0,((('1.Inputs'!$D$37*12*IF(6=1,'1.Inputs'!$D$38,IF(6=2,'1.Inputs'!$D$39,$E342)))*$F342*(('1.Inputs'!$D$40)+(1-'1.Inputs'!$D$40)*(1+'1.Inputs'!$D$41))*(1+$G342)^(6-1))-(('1.Inputs'!$D$37*12*IF(6=1,'1.Inputs'!$D$38,IF(6=2,'1.Inputs'!$D$39,$E342)))/(1-'1.Inputs'!$D$42)*$D342*(1+$G342)^(6-1))-('1.Inputs'!$D$37*12*IF(6=1,'1.Inputs'!$D$38,IF(6=2,'1.Inputs'!$D$39,$E342)))*'1.Inputs'!$D$43*(1+$G342)^(6-1)-'1.Inputs'!$D$44*(1+$G342)^(6-1)-('1.Inputs'!$D$20/'1.Inputs'!$D$27+'1.Inputs'!$D$23/'1.Inputs'!$D$28))))*'1.Inputs'!$D$53</f>
        <v>551437629.10119283</v>
      </c>
      <c r="AI342" s="36">
        <f ca="1">Y342-AI$13-AI$14+MIN(AI$13,MAX(0,((('1.Inputs'!$D$37*12*IF(7=1,'1.Inputs'!$D$38,IF(7=2,'1.Inputs'!$D$39,$E342)))*$F342*(('1.Inputs'!$D$40)+(1-'1.Inputs'!$D$40)*(1+'1.Inputs'!$D$41))*(1+$G342)^(7-1))-(('1.Inputs'!$D$37*12*IF(7=1,'1.Inputs'!$D$38,IF(7=2,'1.Inputs'!$D$39,$E342)))/(1-'1.Inputs'!$D$42)*$D342*(1+$G342)^(7-1))-('1.Inputs'!$D$37*12*IF(7=1,'1.Inputs'!$D$38,IF(7=2,'1.Inputs'!$D$39,$E342)))*'1.Inputs'!$D$43*(1+$G342)^(7-1)-'1.Inputs'!$D$44*(1+$G342)^(7-1)-('1.Inputs'!$D$20/'1.Inputs'!$D$27+'1.Inputs'!$D$23/'1.Inputs'!$D$28))))*'1.Inputs'!$D$53</f>
        <v>598604497.89242482</v>
      </c>
      <c r="AJ342" s="36">
        <f ca="1">Z342-AJ$13-AJ$14+MIN(AJ$13,MAX(0,((('1.Inputs'!$D$37*12*IF(8=1,'1.Inputs'!$D$38,IF(8=2,'1.Inputs'!$D$39,$E342)))*$F342*(('1.Inputs'!$D$40)+(1-'1.Inputs'!$D$40)*(1+'1.Inputs'!$D$41))*(1+$G342)^(8-1))-(('1.Inputs'!$D$37*12*IF(8=1,'1.Inputs'!$D$38,IF(8=2,'1.Inputs'!$D$39,$E342)))/(1-'1.Inputs'!$D$42)*$D342*(1+$G342)^(8-1))-('1.Inputs'!$D$37*12*IF(8=1,'1.Inputs'!$D$38,IF(8=2,'1.Inputs'!$D$39,$E342)))*'1.Inputs'!$D$43*(1+$G342)^(8-1)-'1.Inputs'!$D$44*(1+$G342)^(8-1)-('1.Inputs'!$D$20/'1.Inputs'!$D$27+'1.Inputs'!$D$23/'1.Inputs'!$D$28))))*'1.Inputs'!$D$53</f>
        <v>892764079.3449409</v>
      </c>
      <c r="AK342" s="36">
        <f ca="1">AA342-AK$13-AK$14+MIN(AK$13,MAX(0,((('1.Inputs'!$D$37*12*IF(9=1,'1.Inputs'!$D$38,IF(9=2,'1.Inputs'!$D$39,$E342)))*$F342*(('1.Inputs'!$D$40)+(1-'1.Inputs'!$D$40)*(1+'1.Inputs'!$D$41))*(1+$G342)^(9-1))-(('1.Inputs'!$D$37*12*IF(9=1,'1.Inputs'!$D$38,IF(9=2,'1.Inputs'!$D$39,$E342)))/(1-'1.Inputs'!$D$42)*$D342*(1+$G342)^(9-1))-('1.Inputs'!$D$37*12*IF(9=1,'1.Inputs'!$D$38,IF(9=2,'1.Inputs'!$D$39,$E342)))*'1.Inputs'!$D$43*(1+$G342)^(9-1)-'1.Inputs'!$D$44*(1+$G342)^(9-1)-('1.Inputs'!$D$20/'1.Inputs'!$D$27+'1.Inputs'!$D$23/'1.Inputs'!$D$28))))*'1.Inputs'!$D$53</f>
        <v>922763595.69861245</v>
      </c>
      <c r="AL342" s="36">
        <f ca="1">AB342-AL$13-AL$14+MIN(AL$13,MAX(0,((('1.Inputs'!$D$37*12*IF(10=1,'1.Inputs'!$D$38,IF(10=2,'1.Inputs'!$D$39,$E342)))*$F342*(('1.Inputs'!$D$40)+(1-'1.Inputs'!$D$40)*(1+'1.Inputs'!$D$41))*(1+$G342)^(10-1))-(('1.Inputs'!$D$37*12*IF(10=1,'1.Inputs'!$D$38,IF(10=2,'1.Inputs'!$D$39,$E342)))/(1-'1.Inputs'!$D$42)*$D342*(1+$G342)^(10-1))-('1.Inputs'!$D$37*12*IF(10=1,'1.Inputs'!$D$38,IF(10=2,'1.Inputs'!$D$39,$E342)))*'1.Inputs'!$D$43*(1+$G342)^(10-1)-'1.Inputs'!$D$44*(1+$G342)^(10-1)-('1.Inputs'!$D$20/'1.Inputs'!$D$27+'1.Inputs'!$D$23/'1.Inputs'!$D$28))))*'1.Inputs'!$D$53+'1.Inputs'!$D$35</f>
        <v>4268164861.1964703</v>
      </c>
      <c r="AM342" s="48">
        <f ca="1">R342+NPV('1.Inputs'!$D$55,S342:AB342)</f>
        <v>1602534934.7680016</v>
      </c>
      <c r="AN342" s="48">
        <f ca="1">-('1.Inputs'!$D$24*(1-'1.Inputs'!$D$31)+'1.Inputs'!$D$35)+NPV('1.Inputs'!$D$54,AC342:AL342)</f>
        <v>129808251.7944591</v>
      </c>
      <c r="AO342" s="36">
        <f t="shared" ca="1" si="45"/>
        <v>-3.7759880691577821</v>
      </c>
      <c r="AP342" s="36">
        <f t="shared" ca="1" si="46"/>
        <v>1.3481851652356109</v>
      </c>
      <c r="AQ342" s="36">
        <f ca="1">'1.Inputs'!$D$35+MIN(SUM($AC342:AC342),SUM($AC342:AD342),SUM($AC342:AE342),SUM($AC342:AF342),SUM($AC342:AG342),SUM($AC342:AH342),SUM($AC342:AI342),SUM($AC342:AJ342),SUM($AC342:AK342),SUM($AC342:AL342))</f>
        <v>146724160.99231136</v>
      </c>
      <c r="AR342" s="36">
        <f ca="1">IF(AP342&lt;'1.Inputs'!$D$57,1,0)</f>
        <v>0</v>
      </c>
      <c r="AS342" s="36">
        <f t="shared" ca="1" si="47"/>
        <v>0</v>
      </c>
    </row>
    <row r="343" spans="2:45" ht="15" customHeight="1" x14ac:dyDescent="0.25">
      <c r="B343" s="36">
        <v>328</v>
      </c>
      <c r="C343" s="36">
        <f t="shared" ca="1" si="40"/>
        <v>0.61302477845949199</v>
      </c>
      <c r="D343" s="36">
        <f t="shared" ca="1" si="41"/>
        <v>18893.990451415055</v>
      </c>
      <c r="E343" s="47">
        <f t="shared" ca="1" si="42"/>
        <v>0.84223156361779627</v>
      </c>
      <c r="F343" s="36">
        <f t="shared" ca="1" si="43"/>
        <v>32238.884859313279</v>
      </c>
      <c r="G343" s="36">
        <f t="shared" ca="1" si="44"/>
        <v>3.8299671650159586E-2</v>
      </c>
      <c r="H343" s="36">
        <f ca="1">((('1.Inputs'!$D$37*12*IF(1=1,'1.Inputs'!$D$38,IF(1=2,'1.Inputs'!$D$39,$E343)))*$F343*(('1.Inputs'!$D$40)+(1-'1.Inputs'!$D$40)*(1+'1.Inputs'!$D$41))*(1+$G343)^(1-1))*'1.Inputs'!$D$47+(('1.Inputs'!$D$37*12*IF(1=1,'1.Inputs'!$D$38,IF(1=2,'1.Inputs'!$D$39,$E343)))/(1-'1.Inputs'!$D$42)*$D343*(1+$G343)^(1-1))*('1.Inputs'!$D$48-'1.Inputs'!$D$49))/'1.Inputs'!$D$51</f>
        <v>847029945.15650308</v>
      </c>
      <c r="I343" s="36">
        <f ca="1">((('1.Inputs'!$D$37*12*IF(2=1,'1.Inputs'!$D$38,IF(2=2,'1.Inputs'!$D$39,$E343)))*$F343*(('1.Inputs'!$D$40)+(1-'1.Inputs'!$D$40)*(1+'1.Inputs'!$D$41))*(1+$G343)^(2-1))*'1.Inputs'!$D$47+(('1.Inputs'!$D$37*12*IF(2=1,'1.Inputs'!$D$38,IF(2=2,'1.Inputs'!$D$39,$E343)))/(1-'1.Inputs'!$D$42)*$D343*(1+$G343)^(2-1))*('1.Inputs'!$D$48-'1.Inputs'!$D$49))/'1.Inputs'!$D$51</f>
        <v>1231259279.50739</v>
      </c>
      <c r="J343" s="36">
        <f ca="1">((('1.Inputs'!$D$37*12*IF(3=1,'1.Inputs'!$D$38,IF(3=2,'1.Inputs'!$D$39,$E343)))*$F343*(('1.Inputs'!$D$40)+(1-'1.Inputs'!$D$40)*(1+'1.Inputs'!$D$41))*(1+$G343)^(3-1))*'1.Inputs'!$D$47+(('1.Inputs'!$D$37*12*IF(3=1,'1.Inputs'!$D$38,IF(3=2,'1.Inputs'!$D$39,$E343)))/(1-'1.Inputs'!$D$42)*$D343*(1+$G343)^(3-1))*('1.Inputs'!$D$48-'1.Inputs'!$D$49))/'1.Inputs'!$D$51</f>
        <v>1538174850.8540907</v>
      </c>
      <c r="K343" s="36">
        <f ca="1">((('1.Inputs'!$D$37*12*IF(4=1,'1.Inputs'!$D$38,IF(4=2,'1.Inputs'!$D$39,$E343)))*$F343*(('1.Inputs'!$D$40)+(1-'1.Inputs'!$D$40)*(1+'1.Inputs'!$D$41))*(1+$G343)^(4-1))*'1.Inputs'!$D$47+(('1.Inputs'!$D$37*12*IF(4=1,'1.Inputs'!$D$38,IF(4=2,'1.Inputs'!$D$39,$E343)))/(1-'1.Inputs'!$D$42)*$D343*(1+$G343)^(4-1))*('1.Inputs'!$D$48-'1.Inputs'!$D$49))/'1.Inputs'!$D$51</f>
        <v>1597086442.5823355</v>
      </c>
      <c r="L343" s="36">
        <f ca="1">((('1.Inputs'!$D$37*12*IF(5=1,'1.Inputs'!$D$38,IF(5=2,'1.Inputs'!$D$39,$E343)))*$F343*(('1.Inputs'!$D$40)+(1-'1.Inputs'!$D$40)*(1+'1.Inputs'!$D$41))*(1+$G343)^(5-1))*'1.Inputs'!$D$47+(('1.Inputs'!$D$37*12*IF(5=1,'1.Inputs'!$D$38,IF(5=2,'1.Inputs'!$D$39,$E343)))/(1-'1.Inputs'!$D$42)*$D343*(1+$G343)^(5-1))*('1.Inputs'!$D$48-'1.Inputs'!$D$49))/'1.Inputs'!$D$51</f>
        <v>1658254328.9301605</v>
      </c>
      <c r="M343" s="36">
        <f ca="1">((('1.Inputs'!$D$37*12*IF(6=1,'1.Inputs'!$D$38,IF(6=2,'1.Inputs'!$D$39,$E343)))*$F343*(('1.Inputs'!$D$40)+(1-'1.Inputs'!$D$40)*(1+'1.Inputs'!$D$41))*(1+$G343)^(6-1))*'1.Inputs'!$D$47+(('1.Inputs'!$D$37*12*IF(6=1,'1.Inputs'!$D$38,IF(6=2,'1.Inputs'!$D$39,$E343)))/(1-'1.Inputs'!$D$42)*$D343*(1+$G343)^(6-1))*('1.Inputs'!$D$48-'1.Inputs'!$D$49))/'1.Inputs'!$D$51</f>
        <v>1721764925.2406414</v>
      </c>
      <c r="N343" s="36">
        <f ca="1">((('1.Inputs'!$D$37*12*IF(7=1,'1.Inputs'!$D$38,IF(7=2,'1.Inputs'!$D$39,$E343)))*$F343*(('1.Inputs'!$D$40)+(1-'1.Inputs'!$D$40)*(1+'1.Inputs'!$D$41))*(1+$G343)^(7-1))*'1.Inputs'!$D$47+(('1.Inputs'!$D$37*12*IF(7=1,'1.Inputs'!$D$38,IF(7=2,'1.Inputs'!$D$39,$E343)))/(1-'1.Inputs'!$D$42)*$D343*(1+$G343)^(7-1))*('1.Inputs'!$D$48-'1.Inputs'!$D$49))/'1.Inputs'!$D$51</f>
        <v>1787707956.5361192</v>
      </c>
      <c r="O343" s="36">
        <f ca="1">((('1.Inputs'!$D$37*12*IF(8=1,'1.Inputs'!$D$38,IF(8=2,'1.Inputs'!$D$39,$E343)))*$F343*(('1.Inputs'!$D$40)+(1-'1.Inputs'!$D$40)*(1+'1.Inputs'!$D$41))*(1+$G343)^(8-1))*'1.Inputs'!$D$47+(('1.Inputs'!$D$37*12*IF(8=1,'1.Inputs'!$D$38,IF(8=2,'1.Inputs'!$D$39,$E343)))/(1-'1.Inputs'!$D$42)*$D343*(1+$G343)^(8-1))*('1.Inputs'!$D$48-'1.Inputs'!$D$49))/'1.Inputs'!$D$51</f>
        <v>1856176584.2778306</v>
      </c>
      <c r="P343" s="36">
        <f ca="1">((('1.Inputs'!$D$37*12*IF(9=1,'1.Inputs'!$D$38,IF(9=2,'1.Inputs'!$D$39,$E343)))*$F343*(('1.Inputs'!$D$40)+(1-'1.Inputs'!$D$40)*(1+'1.Inputs'!$D$41))*(1+$G343)^(9-1))*'1.Inputs'!$D$47+(('1.Inputs'!$D$37*12*IF(9=1,'1.Inputs'!$D$38,IF(9=2,'1.Inputs'!$D$39,$E343)))/(1-'1.Inputs'!$D$42)*$D343*(1+$G343)^(9-1))*('1.Inputs'!$D$48-'1.Inputs'!$D$49))/'1.Inputs'!$D$51</f>
        <v>1927267537.980386</v>
      </c>
      <c r="Q343" s="36">
        <f ca="1">((('1.Inputs'!$D$37*12*IF(10=1,'1.Inputs'!$D$38,IF(10=2,'1.Inputs'!$D$39,$E343)))*$F343*(('1.Inputs'!$D$40)+(1-'1.Inputs'!$D$40)*(1+'1.Inputs'!$D$41))*(1+$G343)^(10-1))*'1.Inputs'!$D$47+(('1.Inputs'!$D$37*12*IF(10=1,'1.Inputs'!$D$38,IF(10=2,'1.Inputs'!$D$39,$E343)))/(1-'1.Inputs'!$D$42)*$D343*(1+$G343)^(10-1))*('1.Inputs'!$D$48-'1.Inputs'!$D$49))/'1.Inputs'!$D$51</f>
        <v>2001081251.8670461</v>
      </c>
      <c r="R343" s="36">
        <f>-'1.Inputs'!$D$24</f>
        <v>-2050000000</v>
      </c>
      <c r="S343" s="36">
        <f ca="1">((('1.Inputs'!$D$37*12*IF(1=1,'1.Inputs'!$D$38,IF(1=2,'1.Inputs'!$D$39,$E343)))*$F343*(('1.Inputs'!$D$40)+(1-'1.Inputs'!$D$40)*(1+'1.Inputs'!$D$41))*(1+$G343)^(1-1))-(('1.Inputs'!$D$37*12*IF(1=1,'1.Inputs'!$D$38,IF(1=2,'1.Inputs'!$D$39,$E343)))/(1-'1.Inputs'!$D$42)*$D343*(1+$G343)^(1-1))-('1.Inputs'!$D$37*12*IF(1=1,'1.Inputs'!$D$38,IF(1=2,'1.Inputs'!$D$39,$E343)))*'1.Inputs'!$D$43*(1+$G343)^(1-1)-'1.Inputs'!$D$44*(1+$G343)^(1-1)-('1.Inputs'!$D$20/'1.Inputs'!$D$27+'1.Inputs'!$D$23/'1.Inputs'!$D$28))-MAX(0,((('1.Inputs'!$D$37*12*IF(1=1,'1.Inputs'!$D$38,IF(1=2,'1.Inputs'!$D$39,$E343)))*$F343*(('1.Inputs'!$D$40)+(1-'1.Inputs'!$D$40)*(1+'1.Inputs'!$D$41))*(1+$G343)^(1-1))-(('1.Inputs'!$D$37*12*IF(1=1,'1.Inputs'!$D$38,IF(1=2,'1.Inputs'!$D$39,$E343)))/(1-'1.Inputs'!$D$42)*$D343*(1+$G343)^(1-1))-('1.Inputs'!$D$37*12*IF(1=1,'1.Inputs'!$D$38,IF(1=2,'1.Inputs'!$D$39,$E343)))*'1.Inputs'!$D$43*(1+$G343)^(1-1)-'1.Inputs'!$D$44*(1+$G343)^(1-1)-('1.Inputs'!$D$20/'1.Inputs'!$D$27+'1.Inputs'!$D$23/'1.Inputs'!$D$28)))*'1.Inputs'!$D$53+('1.Inputs'!$D$20/'1.Inputs'!$D$27+'1.Inputs'!$D$23/'1.Inputs'!$D$28)-H343</f>
        <v>-421504706.62293053</v>
      </c>
      <c r="T343" s="36">
        <f ca="1">((('1.Inputs'!$D$37*12*IF(2=1,'1.Inputs'!$D$38,IF(2=2,'1.Inputs'!$D$39,$E343)))*$F343*(('1.Inputs'!$D$40)+(1-'1.Inputs'!$D$40)*(1+'1.Inputs'!$D$41))*(1+$G343)^(2-1))-(('1.Inputs'!$D$37*12*IF(2=1,'1.Inputs'!$D$38,IF(2=2,'1.Inputs'!$D$39,$E343)))/(1-'1.Inputs'!$D$42)*$D343*(1+$G343)^(2-1))-('1.Inputs'!$D$37*12*IF(2=1,'1.Inputs'!$D$38,IF(2=2,'1.Inputs'!$D$39,$E343)))*'1.Inputs'!$D$43*(1+$G343)^(2-1)-'1.Inputs'!$D$44*(1+$G343)^(2-1)-('1.Inputs'!$D$20/'1.Inputs'!$D$27+'1.Inputs'!$D$23/'1.Inputs'!$D$28))-MAX(0,((('1.Inputs'!$D$37*12*IF(2=1,'1.Inputs'!$D$38,IF(2=2,'1.Inputs'!$D$39,$E343)))*$F343*(('1.Inputs'!$D$40)+(1-'1.Inputs'!$D$40)*(1+'1.Inputs'!$D$41))*(1+$G343)^(2-1))-(('1.Inputs'!$D$37*12*IF(2=1,'1.Inputs'!$D$38,IF(2=2,'1.Inputs'!$D$39,$E343)))/(1-'1.Inputs'!$D$42)*$D343*(1+$G343)^(2-1))-('1.Inputs'!$D$37*12*IF(2=1,'1.Inputs'!$D$38,IF(2=2,'1.Inputs'!$D$39,$E343)))*'1.Inputs'!$D$43*(1+$G343)^(2-1)-'1.Inputs'!$D$44*(1+$G343)^(2-1)-('1.Inputs'!$D$20/'1.Inputs'!$D$27+'1.Inputs'!$D$23/'1.Inputs'!$D$28)))*'1.Inputs'!$D$53+('1.Inputs'!$D$20/'1.Inputs'!$D$27+'1.Inputs'!$D$23/'1.Inputs'!$D$28)-(I343-H343)</f>
        <v>455851067.16316211</v>
      </c>
      <c r="U343" s="36">
        <f ca="1">((('1.Inputs'!$D$37*12*IF(3=1,'1.Inputs'!$D$38,IF(3=2,'1.Inputs'!$D$39,$E343)))*$F343*(('1.Inputs'!$D$40)+(1-'1.Inputs'!$D$40)*(1+'1.Inputs'!$D$41))*(1+$G343)^(3-1))-(('1.Inputs'!$D$37*12*IF(3=1,'1.Inputs'!$D$38,IF(3=2,'1.Inputs'!$D$39,$E343)))/(1-'1.Inputs'!$D$42)*$D343*(1+$G343)^(3-1))-('1.Inputs'!$D$37*12*IF(3=1,'1.Inputs'!$D$38,IF(3=2,'1.Inputs'!$D$39,$E343)))*'1.Inputs'!$D$43*(1+$G343)^(3-1)-'1.Inputs'!$D$44*(1+$G343)^(3-1)-('1.Inputs'!$D$20/'1.Inputs'!$D$27+'1.Inputs'!$D$23/'1.Inputs'!$D$28))-MAX(0,((('1.Inputs'!$D$37*12*IF(3=1,'1.Inputs'!$D$38,IF(3=2,'1.Inputs'!$D$39,$E343)))*$F343*(('1.Inputs'!$D$40)+(1-'1.Inputs'!$D$40)*(1+'1.Inputs'!$D$41))*(1+$G343)^(3-1))-(('1.Inputs'!$D$37*12*IF(3=1,'1.Inputs'!$D$38,IF(3=2,'1.Inputs'!$D$39,$E343)))/(1-'1.Inputs'!$D$42)*$D343*(1+$G343)^(3-1))-('1.Inputs'!$D$37*12*IF(3=1,'1.Inputs'!$D$38,IF(3=2,'1.Inputs'!$D$39,$E343)))*'1.Inputs'!$D$43*(1+$G343)^(3-1)-'1.Inputs'!$D$44*(1+$G343)^(3-1)-('1.Inputs'!$D$20/'1.Inputs'!$D$27+'1.Inputs'!$D$23/'1.Inputs'!$D$28)))*'1.Inputs'!$D$53+('1.Inputs'!$D$20/'1.Inputs'!$D$27+'1.Inputs'!$D$23/'1.Inputs'!$D$28)-(J343-I343)</f>
        <v>858937673.43843317</v>
      </c>
      <c r="V343" s="36">
        <f ca="1">((('1.Inputs'!$D$37*12*IF(4=1,'1.Inputs'!$D$38,IF(4=2,'1.Inputs'!$D$39,$E343)))*$F343*(('1.Inputs'!$D$40)+(1-'1.Inputs'!$D$40)*(1+'1.Inputs'!$D$41))*(1+$G343)^(4-1))-(('1.Inputs'!$D$37*12*IF(4=1,'1.Inputs'!$D$38,IF(4=2,'1.Inputs'!$D$39,$E343)))/(1-'1.Inputs'!$D$42)*$D343*(1+$G343)^(4-1))-('1.Inputs'!$D$37*12*IF(4=1,'1.Inputs'!$D$38,IF(4=2,'1.Inputs'!$D$39,$E343)))*'1.Inputs'!$D$43*(1+$G343)^(4-1)-'1.Inputs'!$D$44*(1+$G343)^(4-1)-('1.Inputs'!$D$20/'1.Inputs'!$D$27+'1.Inputs'!$D$23/'1.Inputs'!$D$28))-MAX(0,((('1.Inputs'!$D$37*12*IF(4=1,'1.Inputs'!$D$38,IF(4=2,'1.Inputs'!$D$39,$E343)))*$F343*(('1.Inputs'!$D$40)+(1-'1.Inputs'!$D$40)*(1+'1.Inputs'!$D$41))*(1+$G343)^(4-1))-(('1.Inputs'!$D$37*12*IF(4=1,'1.Inputs'!$D$38,IF(4=2,'1.Inputs'!$D$39,$E343)))/(1-'1.Inputs'!$D$42)*$D343*(1+$G343)^(4-1))-('1.Inputs'!$D$37*12*IF(4=1,'1.Inputs'!$D$38,IF(4=2,'1.Inputs'!$D$39,$E343)))*'1.Inputs'!$D$43*(1+$G343)^(4-1)-'1.Inputs'!$D$44*(1+$G343)^(4-1)-('1.Inputs'!$D$20/'1.Inputs'!$D$27+'1.Inputs'!$D$23/'1.Inputs'!$D$28)))*'1.Inputs'!$D$53+('1.Inputs'!$D$20/'1.Inputs'!$D$27+'1.Inputs'!$D$23/'1.Inputs'!$D$28)-(K343-J343)</f>
        <v>1149783790.0389619</v>
      </c>
      <c r="W343" s="36">
        <f ca="1">((('1.Inputs'!$D$37*12*IF(5=1,'1.Inputs'!$D$38,IF(5=2,'1.Inputs'!$D$39,$E343)))*$F343*(('1.Inputs'!$D$40)+(1-'1.Inputs'!$D$40)*(1+'1.Inputs'!$D$41))*(1+$G343)^(5-1))-(('1.Inputs'!$D$37*12*IF(5=1,'1.Inputs'!$D$38,IF(5=2,'1.Inputs'!$D$39,$E343)))/(1-'1.Inputs'!$D$42)*$D343*(1+$G343)^(5-1))-('1.Inputs'!$D$37*12*IF(5=1,'1.Inputs'!$D$38,IF(5=2,'1.Inputs'!$D$39,$E343)))*'1.Inputs'!$D$43*(1+$G343)^(5-1)-'1.Inputs'!$D$44*(1+$G343)^(5-1)-('1.Inputs'!$D$20/'1.Inputs'!$D$27+'1.Inputs'!$D$23/'1.Inputs'!$D$28))-MAX(0,((('1.Inputs'!$D$37*12*IF(5=1,'1.Inputs'!$D$38,IF(5=2,'1.Inputs'!$D$39,$E343)))*$F343*(('1.Inputs'!$D$40)+(1-'1.Inputs'!$D$40)*(1+'1.Inputs'!$D$41))*(1+$G343)^(5-1))-(('1.Inputs'!$D$37*12*IF(5=1,'1.Inputs'!$D$38,IF(5=2,'1.Inputs'!$D$39,$E343)))/(1-'1.Inputs'!$D$42)*$D343*(1+$G343)^(5-1))-('1.Inputs'!$D$37*12*IF(5=1,'1.Inputs'!$D$38,IF(5=2,'1.Inputs'!$D$39,$E343)))*'1.Inputs'!$D$43*(1+$G343)^(5-1)-'1.Inputs'!$D$44*(1+$G343)^(5-1)-('1.Inputs'!$D$20/'1.Inputs'!$D$27+'1.Inputs'!$D$23/'1.Inputs'!$D$28)))*'1.Inputs'!$D$53+('1.Inputs'!$D$20/'1.Inputs'!$D$27+'1.Inputs'!$D$23/'1.Inputs'!$D$28)-(L343-K343)</f>
        <v>1192010472.1806607</v>
      </c>
      <c r="X343" s="36">
        <f ca="1">((('1.Inputs'!$D$37*12*IF(6=1,'1.Inputs'!$D$38,IF(6=2,'1.Inputs'!$D$39,$E343)))*$F343*(('1.Inputs'!$D$40)+(1-'1.Inputs'!$D$40)*(1+'1.Inputs'!$D$41))*(1+$G343)^(6-1))-(('1.Inputs'!$D$37*12*IF(6=1,'1.Inputs'!$D$38,IF(6=2,'1.Inputs'!$D$39,$E343)))/(1-'1.Inputs'!$D$42)*$D343*(1+$G343)^(6-1))-('1.Inputs'!$D$37*12*IF(6=1,'1.Inputs'!$D$38,IF(6=2,'1.Inputs'!$D$39,$E343)))*'1.Inputs'!$D$43*(1+$G343)^(6-1)-'1.Inputs'!$D$44*(1+$G343)^(6-1)-('1.Inputs'!$D$20/'1.Inputs'!$D$27+'1.Inputs'!$D$23/'1.Inputs'!$D$28))-MAX(0,((('1.Inputs'!$D$37*12*IF(6=1,'1.Inputs'!$D$38,IF(6=2,'1.Inputs'!$D$39,$E343)))*$F343*(('1.Inputs'!$D$40)+(1-'1.Inputs'!$D$40)*(1+'1.Inputs'!$D$41))*(1+$G343)^(6-1))-(('1.Inputs'!$D$37*12*IF(6=1,'1.Inputs'!$D$38,IF(6=2,'1.Inputs'!$D$39,$E343)))/(1-'1.Inputs'!$D$42)*$D343*(1+$G343)^(6-1))-('1.Inputs'!$D$37*12*IF(6=1,'1.Inputs'!$D$38,IF(6=2,'1.Inputs'!$D$39,$E343)))*'1.Inputs'!$D$43*(1+$G343)^(6-1)-'1.Inputs'!$D$44*(1+$G343)^(6-1)-('1.Inputs'!$D$20/'1.Inputs'!$D$27+'1.Inputs'!$D$23/'1.Inputs'!$D$28)))*'1.Inputs'!$D$53+('1.Inputs'!$D$20/'1.Inputs'!$D$27+'1.Inputs'!$D$23/'1.Inputs'!$D$28)-(M343-L343)</f>
        <v>1235854422.3832619</v>
      </c>
      <c r="Y343" s="36">
        <f ca="1">((('1.Inputs'!$D$37*12*IF(7=1,'1.Inputs'!$D$38,IF(7=2,'1.Inputs'!$D$39,$E343)))*$F343*(('1.Inputs'!$D$40)+(1-'1.Inputs'!$D$40)*(1+'1.Inputs'!$D$41))*(1+$G343)^(7-1))-(('1.Inputs'!$D$37*12*IF(7=1,'1.Inputs'!$D$38,IF(7=2,'1.Inputs'!$D$39,$E343)))/(1-'1.Inputs'!$D$42)*$D343*(1+$G343)^(7-1))-('1.Inputs'!$D$37*12*IF(7=1,'1.Inputs'!$D$38,IF(7=2,'1.Inputs'!$D$39,$E343)))*'1.Inputs'!$D$43*(1+$G343)^(7-1)-'1.Inputs'!$D$44*(1+$G343)^(7-1)-('1.Inputs'!$D$20/'1.Inputs'!$D$27+'1.Inputs'!$D$23/'1.Inputs'!$D$28))-MAX(0,((('1.Inputs'!$D$37*12*IF(7=1,'1.Inputs'!$D$38,IF(7=2,'1.Inputs'!$D$39,$E343)))*$F343*(('1.Inputs'!$D$40)+(1-'1.Inputs'!$D$40)*(1+'1.Inputs'!$D$41))*(1+$G343)^(7-1))-(('1.Inputs'!$D$37*12*IF(7=1,'1.Inputs'!$D$38,IF(7=2,'1.Inputs'!$D$39,$E343)))/(1-'1.Inputs'!$D$42)*$D343*(1+$G343)^(7-1))-('1.Inputs'!$D$37*12*IF(7=1,'1.Inputs'!$D$38,IF(7=2,'1.Inputs'!$D$39,$E343)))*'1.Inputs'!$D$43*(1+$G343)^(7-1)-'1.Inputs'!$D$44*(1+$G343)^(7-1)-('1.Inputs'!$D$20/'1.Inputs'!$D$27+'1.Inputs'!$D$23/'1.Inputs'!$D$28)))*'1.Inputs'!$D$53+('1.Inputs'!$D$20/'1.Inputs'!$D$27+'1.Inputs'!$D$23/'1.Inputs'!$D$28)-(N343-M343)</f>
        <v>1281377581.4824677</v>
      </c>
      <c r="Z343" s="36">
        <f ca="1">((('1.Inputs'!$D$37*12*IF(8=1,'1.Inputs'!$D$38,IF(8=2,'1.Inputs'!$D$39,$E343)))*$F343*(('1.Inputs'!$D$40)+(1-'1.Inputs'!$D$40)*(1+'1.Inputs'!$D$41))*(1+$G343)^(8-1))-(('1.Inputs'!$D$37*12*IF(8=1,'1.Inputs'!$D$38,IF(8=2,'1.Inputs'!$D$39,$E343)))/(1-'1.Inputs'!$D$42)*$D343*(1+$G343)^(8-1))-('1.Inputs'!$D$37*12*IF(8=1,'1.Inputs'!$D$38,IF(8=2,'1.Inputs'!$D$39,$E343)))*'1.Inputs'!$D$43*(1+$G343)^(8-1)-'1.Inputs'!$D$44*(1+$G343)^(8-1)-('1.Inputs'!$D$20/'1.Inputs'!$D$27+'1.Inputs'!$D$23/'1.Inputs'!$D$28))-MAX(0,((('1.Inputs'!$D$37*12*IF(8=1,'1.Inputs'!$D$38,IF(8=2,'1.Inputs'!$D$39,$E343)))*$F343*(('1.Inputs'!$D$40)+(1-'1.Inputs'!$D$40)*(1+'1.Inputs'!$D$41))*(1+$G343)^(8-1))-(('1.Inputs'!$D$37*12*IF(8=1,'1.Inputs'!$D$38,IF(8=2,'1.Inputs'!$D$39,$E343)))/(1-'1.Inputs'!$D$42)*$D343*(1+$G343)^(8-1))-('1.Inputs'!$D$37*12*IF(8=1,'1.Inputs'!$D$38,IF(8=2,'1.Inputs'!$D$39,$E343)))*'1.Inputs'!$D$43*(1+$G343)^(8-1)-'1.Inputs'!$D$44*(1+$G343)^(8-1)-('1.Inputs'!$D$20/'1.Inputs'!$D$27+'1.Inputs'!$D$23/'1.Inputs'!$D$28)))*'1.Inputs'!$D$53+('1.Inputs'!$D$20/'1.Inputs'!$D$27+'1.Inputs'!$D$23/'1.Inputs'!$D$28)-(O343-N343)</f>
        <v>1328644262.6276524</v>
      </c>
      <c r="AA343" s="36">
        <f ca="1">((('1.Inputs'!$D$37*12*IF(9=1,'1.Inputs'!$D$38,IF(9=2,'1.Inputs'!$D$39,$E343)))*$F343*(('1.Inputs'!$D$40)+(1-'1.Inputs'!$D$40)*(1+'1.Inputs'!$D$41))*(1+$G343)^(9-1))-(('1.Inputs'!$D$37*12*IF(9=1,'1.Inputs'!$D$38,IF(9=2,'1.Inputs'!$D$39,$E343)))/(1-'1.Inputs'!$D$42)*$D343*(1+$G343)^(9-1))-('1.Inputs'!$D$37*12*IF(9=1,'1.Inputs'!$D$38,IF(9=2,'1.Inputs'!$D$39,$E343)))*'1.Inputs'!$D$43*(1+$G343)^(9-1)-'1.Inputs'!$D$44*(1+$G343)^(9-1)-('1.Inputs'!$D$20/'1.Inputs'!$D$27+'1.Inputs'!$D$23/'1.Inputs'!$D$28))-MAX(0,((('1.Inputs'!$D$37*12*IF(9=1,'1.Inputs'!$D$38,IF(9=2,'1.Inputs'!$D$39,$E343)))*$F343*(('1.Inputs'!$D$40)+(1-'1.Inputs'!$D$40)*(1+'1.Inputs'!$D$41))*(1+$G343)^(9-1))-(('1.Inputs'!$D$37*12*IF(9=1,'1.Inputs'!$D$38,IF(9=2,'1.Inputs'!$D$39,$E343)))/(1-'1.Inputs'!$D$42)*$D343*(1+$G343)^(9-1))-('1.Inputs'!$D$37*12*IF(9=1,'1.Inputs'!$D$38,IF(9=2,'1.Inputs'!$D$39,$E343)))*'1.Inputs'!$D$43*(1+$G343)^(9-1)-'1.Inputs'!$D$44*(1+$G343)^(9-1)-('1.Inputs'!$D$20/'1.Inputs'!$D$27+'1.Inputs'!$D$23/'1.Inputs'!$D$28)))*'1.Inputs'!$D$53+('1.Inputs'!$D$20/'1.Inputs'!$D$27+'1.Inputs'!$D$23/'1.Inputs'!$D$28)-(P343-O343)</f>
        <v>1377721242.1406898</v>
      </c>
      <c r="AB343" s="36">
        <f ca="1">((('1.Inputs'!$D$37*12*IF(10=1,'1.Inputs'!$D$38,IF(10=2,'1.Inputs'!$D$39,$E343)))*$F343*(('1.Inputs'!$D$40)+(1-'1.Inputs'!$D$40)*(1+'1.Inputs'!$D$41))*(1+$G343)^(10-1))-(('1.Inputs'!$D$37*12*IF(10=1,'1.Inputs'!$D$38,IF(10=2,'1.Inputs'!$D$39,$E343)))/(1-'1.Inputs'!$D$42)*$D343*(1+$G343)^(10-1))-('1.Inputs'!$D$37*12*IF(10=1,'1.Inputs'!$D$38,IF(10=2,'1.Inputs'!$D$39,$E343)))*'1.Inputs'!$D$43*(1+$G343)^(10-1)-'1.Inputs'!$D$44*(1+$G343)^(10-1)-('1.Inputs'!$D$20/'1.Inputs'!$D$27+'1.Inputs'!$D$23/'1.Inputs'!$D$28))-MAX(0,((('1.Inputs'!$D$37*12*IF(10=1,'1.Inputs'!$D$38,IF(10=2,'1.Inputs'!$D$39,$E343)))*$F343*(('1.Inputs'!$D$40)+(1-'1.Inputs'!$D$40)*(1+'1.Inputs'!$D$41))*(1+$G343)^(10-1))-(('1.Inputs'!$D$37*12*IF(10=1,'1.Inputs'!$D$38,IF(10=2,'1.Inputs'!$D$39,$E343)))/(1-'1.Inputs'!$D$42)*$D343*(1+$G343)^(10-1))-('1.Inputs'!$D$37*12*IF(10=1,'1.Inputs'!$D$38,IF(10=2,'1.Inputs'!$D$39,$E343)))*'1.Inputs'!$D$43*(1+$G343)^(10-1)-'1.Inputs'!$D$44*(1+$G343)^(10-1)-('1.Inputs'!$D$20/'1.Inputs'!$D$27+'1.Inputs'!$D$23/'1.Inputs'!$D$28)))*'1.Inputs'!$D$53+('1.Inputs'!$D$20/'1.Inputs'!$D$27+'1.Inputs'!$D$23/'1.Inputs'!$D$28)-(Q343-P343)+(('1.Inputs'!$D$20+'1.Inputs'!$D$23-('1.Inputs'!$D$20/'1.Inputs'!$D$27+'1.Inputs'!$D$23/'1.Inputs'!$D$28)*'1.Inputs'!$D$10)*'1.Inputs'!$D$60+'1.Inputs'!$D$19*'1.Inputs'!$D$59+Q343)</f>
        <v>4129759105.721704</v>
      </c>
      <c r="AC343" s="36">
        <f ca="1">S343-AC$13-AC$14+MIN(AC$13,MAX(0,((('1.Inputs'!$D$37*12*IF(1=1,'1.Inputs'!$D$38,IF(1=2,'1.Inputs'!$D$39,$E343)))*$F343*(('1.Inputs'!$D$40)+(1-'1.Inputs'!$D$40)*(1+'1.Inputs'!$D$41))*(1+$G343)^(1-1))-(('1.Inputs'!$D$37*12*IF(1=1,'1.Inputs'!$D$38,IF(1=2,'1.Inputs'!$D$39,$E343)))/(1-'1.Inputs'!$D$42)*$D343*(1+$G343)^(1-1))-('1.Inputs'!$D$37*12*IF(1=1,'1.Inputs'!$D$38,IF(1=2,'1.Inputs'!$D$39,$E343)))*'1.Inputs'!$D$43*(1+$G343)^(1-1)-'1.Inputs'!$D$44*(1+$G343)^(1-1)-('1.Inputs'!$D$20/'1.Inputs'!$D$27+'1.Inputs'!$D$23/'1.Inputs'!$D$28))))*'1.Inputs'!$D$53</f>
        <v>-517444706.62293053</v>
      </c>
      <c r="AD343" s="36">
        <f ca="1">T343-AD$13-AD$14+MIN(AD$13,MAX(0,((('1.Inputs'!$D$37*12*IF(2=1,'1.Inputs'!$D$38,IF(2=2,'1.Inputs'!$D$39,$E343)))*$F343*(('1.Inputs'!$D$40)+(1-'1.Inputs'!$D$40)*(1+'1.Inputs'!$D$41))*(1+$G343)^(2-1))-(('1.Inputs'!$D$37*12*IF(2=1,'1.Inputs'!$D$38,IF(2=2,'1.Inputs'!$D$39,$E343)))/(1-'1.Inputs'!$D$42)*$D343*(1+$G343)^(2-1))-('1.Inputs'!$D$37*12*IF(2=1,'1.Inputs'!$D$38,IF(2=2,'1.Inputs'!$D$39,$E343)))*'1.Inputs'!$D$43*(1+$G343)^(2-1)-'1.Inputs'!$D$44*(1+$G343)^(2-1)-('1.Inputs'!$D$20/'1.Inputs'!$D$27+'1.Inputs'!$D$23/'1.Inputs'!$D$28))))*'1.Inputs'!$D$53</f>
        <v>359911067.16316211</v>
      </c>
      <c r="AE343" s="36">
        <f ca="1">U343-AE$13-AE$14+MIN(AE$13,MAX(0,((('1.Inputs'!$D$37*12*IF(3=1,'1.Inputs'!$D$38,IF(3=2,'1.Inputs'!$D$39,$E343)))*$F343*(('1.Inputs'!$D$40)+(1-'1.Inputs'!$D$40)*(1+'1.Inputs'!$D$41))*(1+$G343)^(3-1))-(('1.Inputs'!$D$37*12*IF(3=1,'1.Inputs'!$D$38,IF(3=2,'1.Inputs'!$D$39,$E343)))/(1-'1.Inputs'!$D$42)*$D343*(1+$G343)^(3-1))-('1.Inputs'!$D$37*12*IF(3=1,'1.Inputs'!$D$38,IF(3=2,'1.Inputs'!$D$39,$E343)))*'1.Inputs'!$D$43*(1+$G343)^(3-1)-'1.Inputs'!$D$44*(1+$G343)^(3-1)-('1.Inputs'!$D$20/'1.Inputs'!$D$27+'1.Inputs'!$D$23/'1.Inputs'!$D$28))))*'1.Inputs'!$D$53</f>
        <v>516997673.43843317</v>
      </c>
      <c r="AF343" s="36">
        <f ca="1">V343-AF$13-AF$14+MIN(AF$13,MAX(0,((('1.Inputs'!$D$37*12*IF(4=1,'1.Inputs'!$D$38,IF(4=2,'1.Inputs'!$D$39,$E343)))*$F343*(('1.Inputs'!$D$40)+(1-'1.Inputs'!$D$40)*(1+'1.Inputs'!$D$41))*(1+$G343)^(4-1))-(('1.Inputs'!$D$37*12*IF(4=1,'1.Inputs'!$D$38,IF(4=2,'1.Inputs'!$D$39,$E343)))/(1-'1.Inputs'!$D$42)*$D343*(1+$G343)^(4-1))-('1.Inputs'!$D$37*12*IF(4=1,'1.Inputs'!$D$38,IF(4=2,'1.Inputs'!$D$39,$E343)))*'1.Inputs'!$D$43*(1+$G343)^(4-1)-'1.Inputs'!$D$44*(1+$G343)^(4-1)-('1.Inputs'!$D$20/'1.Inputs'!$D$27+'1.Inputs'!$D$23/'1.Inputs'!$D$28))))*'1.Inputs'!$D$53</f>
        <v>827031790.03896189</v>
      </c>
      <c r="AG343" s="36">
        <f ca="1">W343-AG$13-AG$14+MIN(AG$13,MAX(0,((('1.Inputs'!$D$37*12*IF(5=1,'1.Inputs'!$D$38,IF(5=2,'1.Inputs'!$D$39,$E343)))*$F343*(('1.Inputs'!$D$40)+(1-'1.Inputs'!$D$40)*(1+'1.Inputs'!$D$41))*(1+$G343)^(5-1))-(('1.Inputs'!$D$37*12*IF(5=1,'1.Inputs'!$D$38,IF(5=2,'1.Inputs'!$D$39,$E343)))/(1-'1.Inputs'!$D$42)*$D343*(1+$G343)^(5-1))-('1.Inputs'!$D$37*12*IF(5=1,'1.Inputs'!$D$38,IF(5=2,'1.Inputs'!$D$39,$E343)))*'1.Inputs'!$D$43*(1+$G343)^(5-1)-'1.Inputs'!$D$44*(1+$G343)^(5-1)-('1.Inputs'!$D$20/'1.Inputs'!$D$27+'1.Inputs'!$D$23/'1.Inputs'!$D$28))))*'1.Inputs'!$D$53</f>
        <v>888446472.18066072</v>
      </c>
      <c r="AH343" s="36">
        <f ca="1">X343-AH$13-AH$14+MIN(AH$13,MAX(0,((('1.Inputs'!$D$37*12*IF(6=1,'1.Inputs'!$D$38,IF(6=2,'1.Inputs'!$D$39,$E343)))*$F343*(('1.Inputs'!$D$40)+(1-'1.Inputs'!$D$40)*(1+'1.Inputs'!$D$41))*(1+$G343)^(6-1))-(('1.Inputs'!$D$37*12*IF(6=1,'1.Inputs'!$D$38,IF(6=2,'1.Inputs'!$D$39,$E343)))/(1-'1.Inputs'!$D$42)*$D343*(1+$G343)^(6-1))-('1.Inputs'!$D$37*12*IF(6=1,'1.Inputs'!$D$38,IF(6=2,'1.Inputs'!$D$39,$E343)))*'1.Inputs'!$D$43*(1+$G343)^(6-1)-'1.Inputs'!$D$44*(1+$G343)^(6-1)-('1.Inputs'!$D$20/'1.Inputs'!$D$27+'1.Inputs'!$D$23/'1.Inputs'!$D$28))))*'1.Inputs'!$D$53</f>
        <v>951478422.38326192</v>
      </c>
      <c r="AI343" s="36">
        <f ca="1">Y343-AI$13-AI$14+MIN(AI$13,MAX(0,((('1.Inputs'!$D$37*12*IF(7=1,'1.Inputs'!$D$38,IF(7=2,'1.Inputs'!$D$39,$E343)))*$F343*(('1.Inputs'!$D$40)+(1-'1.Inputs'!$D$40)*(1+'1.Inputs'!$D$41))*(1+$G343)^(7-1))-(('1.Inputs'!$D$37*12*IF(7=1,'1.Inputs'!$D$38,IF(7=2,'1.Inputs'!$D$39,$E343)))/(1-'1.Inputs'!$D$42)*$D343*(1+$G343)^(7-1))-('1.Inputs'!$D$37*12*IF(7=1,'1.Inputs'!$D$38,IF(7=2,'1.Inputs'!$D$39,$E343)))*'1.Inputs'!$D$43*(1+$G343)^(7-1)-'1.Inputs'!$D$44*(1+$G343)^(7-1)-('1.Inputs'!$D$20/'1.Inputs'!$D$27+'1.Inputs'!$D$23/'1.Inputs'!$D$28))))*'1.Inputs'!$D$53</f>
        <v>1016189581.4824677</v>
      </c>
      <c r="AJ343" s="36">
        <f ca="1">Z343-AJ$13-AJ$14+MIN(AJ$13,MAX(0,((('1.Inputs'!$D$37*12*IF(8=1,'1.Inputs'!$D$38,IF(8=2,'1.Inputs'!$D$39,$E343)))*$F343*(('1.Inputs'!$D$40)+(1-'1.Inputs'!$D$40)*(1+'1.Inputs'!$D$41))*(1+$G343)^(8-1))-(('1.Inputs'!$D$37*12*IF(8=1,'1.Inputs'!$D$38,IF(8=2,'1.Inputs'!$D$39,$E343)))/(1-'1.Inputs'!$D$42)*$D343*(1+$G343)^(8-1))-('1.Inputs'!$D$37*12*IF(8=1,'1.Inputs'!$D$38,IF(8=2,'1.Inputs'!$D$39,$E343)))*'1.Inputs'!$D$43*(1+$G343)^(8-1)-'1.Inputs'!$D$44*(1+$G343)^(8-1)-('1.Inputs'!$D$20/'1.Inputs'!$D$27+'1.Inputs'!$D$23/'1.Inputs'!$D$28))))*'1.Inputs'!$D$53</f>
        <v>1328644262.6276524</v>
      </c>
      <c r="AK343" s="36">
        <f ca="1">AA343-AK$13-AK$14+MIN(AK$13,MAX(0,((('1.Inputs'!$D$37*12*IF(9=1,'1.Inputs'!$D$38,IF(9=2,'1.Inputs'!$D$39,$E343)))*$F343*(('1.Inputs'!$D$40)+(1-'1.Inputs'!$D$40)*(1+'1.Inputs'!$D$41))*(1+$G343)^(9-1))-(('1.Inputs'!$D$37*12*IF(9=1,'1.Inputs'!$D$38,IF(9=2,'1.Inputs'!$D$39,$E343)))/(1-'1.Inputs'!$D$42)*$D343*(1+$G343)^(9-1))-('1.Inputs'!$D$37*12*IF(9=1,'1.Inputs'!$D$38,IF(9=2,'1.Inputs'!$D$39,$E343)))*'1.Inputs'!$D$43*(1+$G343)^(9-1)-'1.Inputs'!$D$44*(1+$G343)^(9-1)-('1.Inputs'!$D$20/'1.Inputs'!$D$27+'1.Inputs'!$D$23/'1.Inputs'!$D$28))))*'1.Inputs'!$D$53</f>
        <v>1377721242.1406898</v>
      </c>
      <c r="AL343" s="36">
        <f ca="1">AB343-AL$13-AL$14+MIN(AL$13,MAX(0,((('1.Inputs'!$D$37*12*IF(10=1,'1.Inputs'!$D$38,IF(10=2,'1.Inputs'!$D$39,$E343)))*$F343*(('1.Inputs'!$D$40)+(1-'1.Inputs'!$D$40)*(1+'1.Inputs'!$D$41))*(1+$G343)^(10-1))-(('1.Inputs'!$D$37*12*IF(10=1,'1.Inputs'!$D$38,IF(10=2,'1.Inputs'!$D$39,$E343)))/(1-'1.Inputs'!$D$42)*$D343*(1+$G343)^(10-1))-('1.Inputs'!$D$37*12*IF(10=1,'1.Inputs'!$D$38,IF(10=2,'1.Inputs'!$D$39,$E343)))*'1.Inputs'!$D$43*(1+$G343)^(10-1)-'1.Inputs'!$D$44*(1+$G343)^(10-1)-('1.Inputs'!$D$20/'1.Inputs'!$D$27+'1.Inputs'!$D$23/'1.Inputs'!$D$28))))*'1.Inputs'!$D$53+'1.Inputs'!$D$35</f>
        <v>4929759105.7217045</v>
      </c>
      <c r="AM343" s="48">
        <f ca="1">R343+NPV('1.Inputs'!$D$55,S343:AB343)</f>
        <v>3565677886.7197504</v>
      </c>
      <c r="AN343" s="48">
        <f ca="1">-('1.Inputs'!$D$24*(1-'1.Inputs'!$D$31)+'1.Inputs'!$D$35)+NPV('1.Inputs'!$D$54,AC343:AL343)</f>
        <v>1607005202.4314375</v>
      </c>
      <c r="AO343" s="36">
        <f t="shared" ca="1" si="45"/>
        <v>-2.8557229445998003</v>
      </c>
      <c r="AP343" s="36">
        <f t="shared" ca="1" si="46"/>
        <v>2.1822603491830113</v>
      </c>
      <c r="AQ343" s="36">
        <f ca="1">'1.Inputs'!$D$35+MIN(SUM($AC343:AC343),SUM($AC343:AD343),SUM($AC343:AE343),SUM($AC343:AF343),SUM($AC343:AG343),SUM($AC343:AH343),SUM($AC343:AI343),SUM($AC343:AJ343),SUM($AC343:AK343),SUM($AC343:AL343))</f>
        <v>282555293.37706947</v>
      </c>
      <c r="AR343" s="36">
        <f ca="1">IF(AP343&lt;'1.Inputs'!$D$57,1,0)</f>
        <v>0</v>
      </c>
      <c r="AS343" s="36">
        <f t="shared" ca="1" si="47"/>
        <v>0</v>
      </c>
    </row>
    <row r="344" spans="2:45" ht="15" customHeight="1" x14ac:dyDescent="0.25">
      <c r="B344" s="36">
        <v>329</v>
      </c>
      <c r="C344" s="36">
        <f t="shared" ca="1" si="40"/>
        <v>0.18514510319762201</v>
      </c>
      <c r="D344" s="36">
        <f t="shared" ca="1" si="41"/>
        <v>17112.786898121547</v>
      </c>
      <c r="E344" s="47">
        <f t="shared" ca="1" si="42"/>
        <v>0.77816513548585153</v>
      </c>
      <c r="F344" s="36">
        <f t="shared" ca="1" si="43"/>
        <v>29313.145772364878</v>
      </c>
      <c r="G344" s="36">
        <f t="shared" ca="1" si="44"/>
        <v>2.5191587367697714E-2</v>
      </c>
      <c r="H344" s="36">
        <f ca="1">((('1.Inputs'!$D$37*12*IF(1=1,'1.Inputs'!$D$38,IF(1=2,'1.Inputs'!$D$39,$E344)))*$F344*(('1.Inputs'!$D$40)+(1-'1.Inputs'!$D$40)*(1+'1.Inputs'!$D$41))*(1+$G344)^(1-1))*'1.Inputs'!$D$47+(('1.Inputs'!$D$37*12*IF(1=1,'1.Inputs'!$D$38,IF(1=2,'1.Inputs'!$D$39,$E344)))/(1-'1.Inputs'!$D$42)*$D344*(1+$G344)^(1-1))*('1.Inputs'!$D$48-'1.Inputs'!$D$49))/'1.Inputs'!$D$51</f>
        <v>769754670.60659456</v>
      </c>
      <c r="I344" s="36">
        <f ca="1">((('1.Inputs'!$D$37*12*IF(2=1,'1.Inputs'!$D$38,IF(2=2,'1.Inputs'!$D$39,$E344)))*$F344*(('1.Inputs'!$D$40)+(1-'1.Inputs'!$D$40)*(1+'1.Inputs'!$D$41))*(1+$G344)^(2-1))*'1.Inputs'!$D$47+(('1.Inputs'!$D$37*12*IF(2=1,'1.Inputs'!$D$38,IF(2=2,'1.Inputs'!$D$39,$E344)))/(1-'1.Inputs'!$D$42)*$D344*(1+$G344)^(2-1))*('1.Inputs'!$D$48-'1.Inputs'!$D$49))/'1.Inputs'!$D$51</f>
        <v>1104804417.7000237</v>
      </c>
      <c r="J344" s="36">
        <f ca="1">((('1.Inputs'!$D$37*12*IF(3=1,'1.Inputs'!$D$38,IF(3=2,'1.Inputs'!$D$39,$E344)))*$F344*(('1.Inputs'!$D$40)+(1-'1.Inputs'!$D$40)*(1+'1.Inputs'!$D$41))*(1+$G344)^(3-1))*'1.Inputs'!$D$47+(('1.Inputs'!$D$37*12*IF(3=1,'1.Inputs'!$D$38,IF(3=2,'1.Inputs'!$D$39,$E344)))/(1-'1.Inputs'!$D$42)*$D344*(1+$G344)^(3-1))*('1.Inputs'!$D$48-'1.Inputs'!$D$49))/'1.Inputs'!$D$51</f>
        <v>1259111425.5925896</v>
      </c>
      <c r="K344" s="36">
        <f ca="1">((('1.Inputs'!$D$37*12*IF(4=1,'1.Inputs'!$D$38,IF(4=2,'1.Inputs'!$D$39,$E344)))*$F344*(('1.Inputs'!$D$40)+(1-'1.Inputs'!$D$40)*(1+'1.Inputs'!$D$41))*(1+$G344)^(4-1))*'1.Inputs'!$D$47+(('1.Inputs'!$D$37*12*IF(4=1,'1.Inputs'!$D$38,IF(4=2,'1.Inputs'!$D$39,$E344)))/(1-'1.Inputs'!$D$42)*$D344*(1+$G344)^(4-1))*('1.Inputs'!$D$48-'1.Inputs'!$D$49))/'1.Inputs'!$D$51</f>
        <v>1290830441.076072</v>
      </c>
      <c r="L344" s="36">
        <f ca="1">((('1.Inputs'!$D$37*12*IF(5=1,'1.Inputs'!$D$38,IF(5=2,'1.Inputs'!$D$39,$E344)))*$F344*(('1.Inputs'!$D$40)+(1-'1.Inputs'!$D$40)*(1+'1.Inputs'!$D$41))*(1+$G344)^(5-1))*'1.Inputs'!$D$47+(('1.Inputs'!$D$37*12*IF(5=1,'1.Inputs'!$D$38,IF(5=2,'1.Inputs'!$D$39,$E344)))/(1-'1.Inputs'!$D$42)*$D344*(1+$G344)^(5-1))*('1.Inputs'!$D$48-'1.Inputs'!$D$49))/'1.Inputs'!$D$51</f>
        <v>1323348508.9093237</v>
      </c>
      <c r="M344" s="36">
        <f ca="1">((('1.Inputs'!$D$37*12*IF(6=1,'1.Inputs'!$D$38,IF(6=2,'1.Inputs'!$D$39,$E344)))*$F344*(('1.Inputs'!$D$40)+(1-'1.Inputs'!$D$40)*(1+'1.Inputs'!$D$41))*(1+$G344)^(6-1))*'1.Inputs'!$D$47+(('1.Inputs'!$D$37*12*IF(6=1,'1.Inputs'!$D$38,IF(6=2,'1.Inputs'!$D$39,$E344)))/(1-'1.Inputs'!$D$42)*$D344*(1+$G344)^(6-1))*('1.Inputs'!$D$48-'1.Inputs'!$D$49))/'1.Inputs'!$D$51</f>
        <v>1356685758.4894254</v>
      </c>
      <c r="N344" s="36">
        <f ca="1">((('1.Inputs'!$D$37*12*IF(7=1,'1.Inputs'!$D$38,IF(7=2,'1.Inputs'!$D$39,$E344)))*$F344*(('1.Inputs'!$D$40)+(1-'1.Inputs'!$D$40)*(1+'1.Inputs'!$D$41))*(1+$G344)^(7-1))*'1.Inputs'!$D$47+(('1.Inputs'!$D$37*12*IF(7=1,'1.Inputs'!$D$38,IF(7=2,'1.Inputs'!$D$39,$E344)))/(1-'1.Inputs'!$D$42)*$D344*(1+$G344)^(7-1))*('1.Inputs'!$D$48-'1.Inputs'!$D$49))/'1.Inputs'!$D$51</f>
        <v>1390862826.3049233</v>
      </c>
      <c r="O344" s="36">
        <f ca="1">((('1.Inputs'!$D$37*12*IF(8=1,'1.Inputs'!$D$38,IF(8=2,'1.Inputs'!$D$39,$E344)))*$F344*(('1.Inputs'!$D$40)+(1-'1.Inputs'!$D$40)*(1+'1.Inputs'!$D$41))*(1+$G344)^(8-1))*'1.Inputs'!$D$47+(('1.Inputs'!$D$37*12*IF(8=1,'1.Inputs'!$D$38,IF(8=2,'1.Inputs'!$D$39,$E344)))/(1-'1.Inputs'!$D$42)*$D344*(1+$G344)^(8-1))*('1.Inputs'!$D$48-'1.Inputs'!$D$49))/'1.Inputs'!$D$51</f>
        <v>1425900868.7102671</v>
      </c>
      <c r="P344" s="36">
        <f ca="1">((('1.Inputs'!$D$37*12*IF(9=1,'1.Inputs'!$D$38,IF(9=2,'1.Inputs'!$D$39,$E344)))*$F344*(('1.Inputs'!$D$40)+(1-'1.Inputs'!$D$40)*(1+'1.Inputs'!$D$41))*(1+$G344)^(9-1))*'1.Inputs'!$D$47+(('1.Inputs'!$D$37*12*IF(9=1,'1.Inputs'!$D$38,IF(9=2,'1.Inputs'!$D$39,$E344)))/(1-'1.Inputs'!$D$42)*$D344*(1+$G344)^(9-1))*('1.Inputs'!$D$48-'1.Inputs'!$D$49))/'1.Inputs'!$D$51</f>
        <v>1461821575.0220578</v>
      </c>
      <c r="Q344" s="36">
        <f ca="1">((('1.Inputs'!$D$37*12*IF(10=1,'1.Inputs'!$D$38,IF(10=2,'1.Inputs'!$D$39,$E344)))*$F344*(('1.Inputs'!$D$40)+(1-'1.Inputs'!$D$40)*(1+'1.Inputs'!$D$41))*(1+$G344)^(10-1))*'1.Inputs'!$D$47+(('1.Inputs'!$D$37*12*IF(10=1,'1.Inputs'!$D$38,IF(10=2,'1.Inputs'!$D$39,$E344)))/(1-'1.Inputs'!$D$42)*$D344*(1+$G344)^(10-1))*('1.Inputs'!$D$48-'1.Inputs'!$D$49))/'1.Inputs'!$D$51</f>
        <v>1498647180.9452114</v>
      </c>
      <c r="R344" s="36">
        <f>-'1.Inputs'!$D$24</f>
        <v>-2050000000</v>
      </c>
      <c r="S344" s="36">
        <f ca="1">((('1.Inputs'!$D$37*12*IF(1=1,'1.Inputs'!$D$38,IF(1=2,'1.Inputs'!$D$39,$E344)))*$F344*(('1.Inputs'!$D$40)+(1-'1.Inputs'!$D$40)*(1+'1.Inputs'!$D$41))*(1+$G344)^(1-1))-(('1.Inputs'!$D$37*12*IF(1=1,'1.Inputs'!$D$38,IF(1=2,'1.Inputs'!$D$39,$E344)))/(1-'1.Inputs'!$D$42)*$D344*(1+$G344)^(1-1))-('1.Inputs'!$D$37*12*IF(1=1,'1.Inputs'!$D$38,IF(1=2,'1.Inputs'!$D$39,$E344)))*'1.Inputs'!$D$43*(1+$G344)^(1-1)-'1.Inputs'!$D$44*(1+$G344)^(1-1)-('1.Inputs'!$D$20/'1.Inputs'!$D$27+'1.Inputs'!$D$23/'1.Inputs'!$D$28))-MAX(0,((('1.Inputs'!$D$37*12*IF(1=1,'1.Inputs'!$D$38,IF(1=2,'1.Inputs'!$D$39,$E344)))*$F344*(('1.Inputs'!$D$40)+(1-'1.Inputs'!$D$40)*(1+'1.Inputs'!$D$41))*(1+$G344)^(1-1))-(('1.Inputs'!$D$37*12*IF(1=1,'1.Inputs'!$D$38,IF(1=2,'1.Inputs'!$D$39,$E344)))/(1-'1.Inputs'!$D$42)*$D344*(1+$G344)^(1-1))-('1.Inputs'!$D$37*12*IF(1=1,'1.Inputs'!$D$38,IF(1=2,'1.Inputs'!$D$39,$E344)))*'1.Inputs'!$D$43*(1+$G344)^(1-1)-'1.Inputs'!$D$44*(1+$G344)^(1-1)-('1.Inputs'!$D$20/'1.Inputs'!$D$27+'1.Inputs'!$D$23/'1.Inputs'!$D$28)))*'1.Inputs'!$D$53+('1.Inputs'!$D$20/'1.Inputs'!$D$27+'1.Inputs'!$D$23/'1.Inputs'!$D$28)-H344</f>
        <v>-433813555.93215698</v>
      </c>
      <c r="T344" s="36">
        <f ca="1">((('1.Inputs'!$D$37*12*IF(2=1,'1.Inputs'!$D$38,IF(2=2,'1.Inputs'!$D$39,$E344)))*$F344*(('1.Inputs'!$D$40)+(1-'1.Inputs'!$D$40)*(1+'1.Inputs'!$D$41))*(1+$G344)^(2-1))-(('1.Inputs'!$D$37*12*IF(2=1,'1.Inputs'!$D$38,IF(2=2,'1.Inputs'!$D$39,$E344)))/(1-'1.Inputs'!$D$42)*$D344*(1+$G344)^(2-1))-('1.Inputs'!$D$37*12*IF(2=1,'1.Inputs'!$D$38,IF(2=2,'1.Inputs'!$D$39,$E344)))*'1.Inputs'!$D$43*(1+$G344)^(2-1)-'1.Inputs'!$D$44*(1+$G344)^(2-1)-('1.Inputs'!$D$20/'1.Inputs'!$D$27+'1.Inputs'!$D$23/'1.Inputs'!$D$28))-MAX(0,((('1.Inputs'!$D$37*12*IF(2=1,'1.Inputs'!$D$38,IF(2=2,'1.Inputs'!$D$39,$E344)))*$F344*(('1.Inputs'!$D$40)+(1-'1.Inputs'!$D$40)*(1+'1.Inputs'!$D$41))*(1+$G344)^(2-1))-(('1.Inputs'!$D$37*12*IF(2=1,'1.Inputs'!$D$38,IF(2=2,'1.Inputs'!$D$39,$E344)))/(1-'1.Inputs'!$D$42)*$D344*(1+$G344)^(2-1))-('1.Inputs'!$D$37*12*IF(2=1,'1.Inputs'!$D$38,IF(2=2,'1.Inputs'!$D$39,$E344)))*'1.Inputs'!$D$43*(1+$G344)^(2-1)-'1.Inputs'!$D$44*(1+$G344)^(2-1)-('1.Inputs'!$D$20/'1.Inputs'!$D$27+'1.Inputs'!$D$23/'1.Inputs'!$D$28)))*'1.Inputs'!$D$53+('1.Inputs'!$D$20/'1.Inputs'!$D$27+'1.Inputs'!$D$23/'1.Inputs'!$D$28)-(I344-H344)</f>
        <v>366444267.30746353</v>
      </c>
      <c r="U344" s="36">
        <f ca="1">((('1.Inputs'!$D$37*12*IF(3=1,'1.Inputs'!$D$38,IF(3=2,'1.Inputs'!$D$39,$E344)))*$F344*(('1.Inputs'!$D$40)+(1-'1.Inputs'!$D$40)*(1+'1.Inputs'!$D$41))*(1+$G344)^(3-1))-(('1.Inputs'!$D$37*12*IF(3=1,'1.Inputs'!$D$38,IF(3=2,'1.Inputs'!$D$39,$E344)))/(1-'1.Inputs'!$D$42)*$D344*(1+$G344)^(3-1))-('1.Inputs'!$D$37*12*IF(3=1,'1.Inputs'!$D$38,IF(3=2,'1.Inputs'!$D$39,$E344)))*'1.Inputs'!$D$43*(1+$G344)^(3-1)-'1.Inputs'!$D$44*(1+$G344)^(3-1)-('1.Inputs'!$D$20/'1.Inputs'!$D$27+'1.Inputs'!$D$23/'1.Inputs'!$D$28))-MAX(0,((('1.Inputs'!$D$37*12*IF(3=1,'1.Inputs'!$D$38,IF(3=2,'1.Inputs'!$D$39,$E344)))*$F344*(('1.Inputs'!$D$40)+(1-'1.Inputs'!$D$40)*(1+'1.Inputs'!$D$41))*(1+$G344)^(3-1))-(('1.Inputs'!$D$37*12*IF(3=1,'1.Inputs'!$D$38,IF(3=2,'1.Inputs'!$D$39,$E344)))/(1-'1.Inputs'!$D$42)*$D344*(1+$G344)^(3-1))-('1.Inputs'!$D$37*12*IF(3=1,'1.Inputs'!$D$38,IF(3=2,'1.Inputs'!$D$39,$E344)))*'1.Inputs'!$D$43*(1+$G344)^(3-1)-'1.Inputs'!$D$44*(1+$G344)^(3-1)-('1.Inputs'!$D$20/'1.Inputs'!$D$27+'1.Inputs'!$D$23/'1.Inputs'!$D$28)))*'1.Inputs'!$D$53+('1.Inputs'!$D$20/'1.Inputs'!$D$27+'1.Inputs'!$D$23/'1.Inputs'!$D$28)-(J344-I344)</f>
        <v>707221053.20984292</v>
      </c>
      <c r="V344" s="36">
        <f ca="1">((('1.Inputs'!$D$37*12*IF(4=1,'1.Inputs'!$D$38,IF(4=2,'1.Inputs'!$D$39,$E344)))*$F344*(('1.Inputs'!$D$40)+(1-'1.Inputs'!$D$40)*(1+'1.Inputs'!$D$41))*(1+$G344)^(4-1))-(('1.Inputs'!$D$37*12*IF(4=1,'1.Inputs'!$D$38,IF(4=2,'1.Inputs'!$D$39,$E344)))/(1-'1.Inputs'!$D$42)*$D344*(1+$G344)^(4-1))-('1.Inputs'!$D$37*12*IF(4=1,'1.Inputs'!$D$38,IF(4=2,'1.Inputs'!$D$39,$E344)))*'1.Inputs'!$D$43*(1+$G344)^(4-1)-'1.Inputs'!$D$44*(1+$G344)^(4-1)-('1.Inputs'!$D$20/'1.Inputs'!$D$27+'1.Inputs'!$D$23/'1.Inputs'!$D$28))-MAX(0,((('1.Inputs'!$D$37*12*IF(4=1,'1.Inputs'!$D$38,IF(4=2,'1.Inputs'!$D$39,$E344)))*$F344*(('1.Inputs'!$D$40)+(1-'1.Inputs'!$D$40)*(1+'1.Inputs'!$D$41))*(1+$G344)^(4-1))-(('1.Inputs'!$D$37*12*IF(4=1,'1.Inputs'!$D$38,IF(4=2,'1.Inputs'!$D$39,$E344)))/(1-'1.Inputs'!$D$42)*$D344*(1+$G344)^(4-1))-('1.Inputs'!$D$37*12*IF(4=1,'1.Inputs'!$D$38,IF(4=2,'1.Inputs'!$D$39,$E344)))*'1.Inputs'!$D$43*(1+$G344)^(4-1)-'1.Inputs'!$D$44*(1+$G344)^(4-1)-('1.Inputs'!$D$20/'1.Inputs'!$D$27+'1.Inputs'!$D$23/'1.Inputs'!$D$28)))*'1.Inputs'!$D$53+('1.Inputs'!$D$20/'1.Inputs'!$D$27+'1.Inputs'!$D$23/'1.Inputs'!$D$28)-(K344-J344)</f>
        <v>850322002.53678727</v>
      </c>
      <c r="W344" s="36">
        <f ca="1">((('1.Inputs'!$D$37*12*IF(5=1,'1.Inputs'!$D$38,IF(5=2,'1.Inputs'!$D$39,$E344)))*$F344*(('1.Inputs'!$D$40)+(1-'1.Inputs'!$D$40)*(1+'1.Inputs'!$D$41))*(1+$G344)^(5-1))-(('1.Inputs'!$D$37*12*IF(5=1,'1.Inputs'!$D$38,IF(5=2,'1.Inputs'!$D$39,$E344)))/(1-'1.Inputs'!$D$42)*$D344*(1+$G344)^(5-1))-('1.Inputs'!$D$37*12*IF(5=1,'1.Inputs'!$D$38,IF(5=2,'1.Inputs'!$D$39,$E344)))*'1.Inputs'!$D$43*(1+$G344)^(5-1)-'1.Inputs'!$D$44*(1+$G344)^(5-1)-('1.Inputs'!$D$20/'1.Inputs'!$D$27+'1.Inputs'!$D$23/'1.Inputs'!$D$28))-MAX(0,((('1.Inputs'!$D$37*12*IF(5=1,'1.Inputs'!$D$38,IF(5=2,'1.Inputs'!$D$39,$E344)))*$F344*(('1.Inputs'!$D$40)+(1-'1.Inputs'!$D$40)*(1+'1.Inputs'!$D$41))*(1+$G344)^(5-1))-(('1.Inputs'!$D$37*12*IF(5=1,'1.Inputs'!$D$38,IF(5=2,'1.Inputs'!$D$39,$E344)))/(1-'1.Inputs'!$D$42)*$D344*(1+$G344)^(5-1))-('1.Inputs'!$D$37*12*IF(5=1,'1.Inputs'!$D$38,IF(5=2,'1.Inputs'!$D$39,$E344)))*'1.Inputs'!$D$43*(1+$G344)^(5-1)-'1.Inputs'!$D$44*(1+$G344)^(5-1)-('1.Inputs'!$D$20/'1.Inputs'!$D$27+'1.Inputs'!$D$23/'1.Inputs'!$D$28)))*'1.Inputs'!$D$53+('1.Inputs'!$D$20/'1.Inputs'!$D$27+'1.Inputs'!$D$23/'1.Inputs'!$D$28)-(L344-K344)</f>
        <v>870552661.0512445</v>
      </c>
      <c r="X344" s="36">
        <f ca="1">((('1.Inputs'!$D$37*12*IF(6=1,'1.Inputs'!$D$38,IF(6=2,'1.Inputs'!$D$39,$E344)))*$F344*(('1.Inputs'!$D$40)+(1-'1.Inputs'!$D$40)*(1+'1.Inputs'!$D$41))*(1+$G344)^(6-1))-(('1.Inputs'!$D$37*12*IF(6=1,'1.Inputs'!$D$38,IF(6=2,'1.Inputs'!$D$39,$E344)))/(1-'1.Inputs'!$D$42)*$D344*(1+$G344)^(6-1))-('1.Inputs'!$D$37*12*IF(6=1,'1.Inputs'!$D$38,IF(6=2,'1.Inputs'!$D$39,$E344)))*'1.Inputs'!$D$43*(1+$G344)^(6-1)-'1.Inputs'!$D$44*(1+$G344)^(6-1)-('1.Inputs'!$D$20/'1.Inputs'!$D$27+'1.Inputs'!$D$23/'1.Inputs'!$D$28))-MAX(0,((('1.Inputs'!$D$37*12*IF(6=1,'1.Inputs'!$D$38,IF(6=2,'1.Inputs'!$D$39,$E344)))*$F344*(('1.Inputs'!$D$40)+(1-'1.Inputs'!$D$40)*(1+'1.Inputs'!$D$41))*(1+$G344)^(6-1))-(('1.Inputs'!$D$37*12*IF(6=1,'1.Inputs'!$D$38,IF(6=2,'1.Inputs'!$D$39,$E344)))/(1-'1.Inputs'!$D$42)*$D344*(1+$G344)^(6-1))-('1.Inputs'!$D$37*12*IF(6=1,'1.Inputs'!$D$38,IF(6=2,'1.Inputs'!$D$39,$E344)))*'1.Inputs'!$D$43*(1+$G344)^(6-1)-'1.Inputs'!$D$44*(1+$G344)^(6-1)-('1.Inputs'!$D$20/'1.Inputs'!$D$27+'1.Inputs'!$D$23/'1.Inputs'!$D$28)))*'1.Inputs'!$D$53+('1.Inputs'!$D$20/'1.Inputs'!$D$27+'1.Inputs'!$D$23/'1.Inputs'!$D$28)-(M344-L344)</f>
        <v>891292961.96717501</v>
      </c>
      <c r="Y344" s="36">
        <f ca="1">((('1.Inputs'!$D$37*12*IF(7=1,'1.Inputs'!$D$38,IF(7=2,'1.Inputs'!$D$39,$E344)))*$F344*(('1.Inputs'!$D$40)+(1-'1.Inputs'!$D$40)*(1+'1.Inputs'!$D$41))*(1+$G344)^(7-1))-(('1.Inputs'!$D$37*12*IF(7=1,'1.Inputs'!$D$38,IF(7=2,'1.Inputs'!$D$39,$E344)))/(1-'1.Inputs'!$D$42)*$D344*(1+$G344)^(7-1))-('1.Inputs'!$D$37*12*IF(7=1,'1.Inputs'!$D$38,IF(7=2,'1.Inputs'!$D$39,$E344)))*'1.Inputs'!$D$43*(1+$G344)^(7-1)-'1.Inputs'!$D$44*(1+$G344)^(7-1)-('1.Inputs'!$D$20/'1.Inputs'!$D$27+'1.Inputs'!$D$23/'1.Inputs'!$D$28))-MAX(0,((('1.Inputs'!$D$37*12*IF(7=1,'1.Inputs'!$D$38,IF(7=2,'1.Inputs'!$D$39,$E344)))*$F344*(('1.Inputs'!$D$40)+(1-'1.Inputs'!$D$40)*(1+'1.Inputs'!$D$41))*(1+$G344)^(7-1))-(('1.Inputs'!$D$37*12*IF(7=1,'1.Inputs'!$D$38,IF(7=2,'1.Inputs'!$D$39,$E344)))/(1-'1.Inputs'!$D$42)*$D344*(1+$G344)^(7-1))-('1.Inputs'!$D$37*12*IF(7=1,'1.Inputs'!$D$38,IF(7=2,'1.Inputs'!$D$39,$E344)))*'1.Inputs'!$D$43*(1+$G344)^(7-1)-'1.Inputs'!$D$44*(1+$G344)^(7-1)-('1.Inputs'!$D$20/'1.Inputs'!$D$27+'1.Inputs'!$D$23/'1.Inputs'!$D$28)))*'1.Inputs'!$D$53+('1.Inputs'!$D$20/'1.Inputs'!$D$27+'1.Inputs'!$D$23/'1.Inputs'!$D$28)-(N344-M344)</f>
        <v>912555743.98566186</v>
      </c>
      <c r="Z344" s="36">
        <f ca="1">((('1.Inputs'!$D$37*12*IF(8=1,'1.Inputs'!$D$38,IF(8=2,'1.Inputs'!$D$39,$E344)))*$F344*(('1.Inputs'!$D$40)+(1-'1.Inputs'!$D$40)*(1+'1.Inputs'!$D$41))*(1+$G344)^(8-1))-(('1.Inputs'!$D$37*12*IF(8=1,'1.Inputs'!$D$38,IF(8=2,'1.Inputs'!$D$39,$E344)))/(1-'1.Inputs'!$D$42)*$D344*(1+$G344)^(8-1))-('1.Inputs'!$D$37*12*IF(8=1,'1.Inputs'!$D$38,IF(8=2,'1.Inputs'!$D$39,$E344)))*'1.Inputs'!$D$43*(1+$G344)^(8-1)-'1.Inputs'!$D$44*(1+$G344)^(8-1)-('1.Inputs'!$D$20/'1.Inputs'!$D$27+'1.Inputs'!$D$23/'1.Inputs'!$D$28))-MAX(0,((('1.Inputs'!$D$37*12*IF(8=1,'1.Inputs'!$D$38,IF(8=2,'1.Inputs'!$D$39,$E344)))*$F344*(('1.Inputs'!$D$40)+(1-'1.Inputs'!$D$40)*(1+'1.Inputs'!$D$41))*(1+$G344)^(8-1))-(('1.Inputs'!$D$37*12*IF(8=1,'1.Inputs'!$D$38,IF(8=2,'1.Inputs'!$D$39,$E344)))/(1-'1.Inputs'!$D$42)*$D344*(1+$G344)^(8-1))-('1.Inputs'!$D$37*12*IF(8=1,'1.Inputs'!$D$38,IF(8=2,'1.Inputs'!$D$39,$E344)))*'1.Inputs'!$D$43*(1+$G344)^(8-1)-'1.Inputs'!$D$44*(1+$G344)^(8-1)-('1.Inputs'!$D$20/'1.Inputs'!$D$27+'1.Inputs'!$D$23/'1.Inputs'!$D$28)))*'1.Inputs'!$D$53+('1.Inputs'!$D$20/'1.Inputs'!$D$27+'1.Inputs'!$D$23/'1.Inputs'!$D$28)-(O344-N344)</f>
        <v>934354169.23504734</v>
      </c>
      <c r="AA344" s="36">
        <f ca="1">((('1.Inputs'!$D$37*12*IF(9=1,'1.Inputs'!$D$38,IF(9=2,'1.Inputs'!$D$39,$E344)))*$F344*(('1.Inputs'!$D$40)+(1-'1.Inputs'!$D$40)*(1+'1.Inputs'!$D$41))*(1+$G344)^(9-1))-(('1.Inputs'!$D$37*12*IF(9=1,'1.Inputs'!$D$38,IF(9=2,'1.Inputs'!$D$39,$E344)))/(1-'1.Inputs'!$D$42)*$D344*(1+$G344)^(9-1))-('1.Inputs'!$D$37*12*IF(9=1,'1.Inputs'!$D$38,IF(9=2,'1.Inputs'!$D$39,$E344)))*'1.Inputs'!$D$43*(1+$G344)^(9-1)-'1.Inputs'!$D$44*(1+$G344)^(9-1)-('1.Inputs'!$D$20/'1.Inputs'!$D$27+'1.Inputs'!$D$23/'1.Inputs'!$D$28))-MAX(0,((('1.Inputs'!$D$37*12*IF(9=1,'1.Inputs'!$D$38,IF(9=2,'1.Inputs'!$D$39,$E344)))*$F344*(('1.Inputs'!$D$40)+(1-'1.Inputs'!$D$40)*(1+'1.Inputs'!$D$41))*(1+$G344)^(9-1))-(('1.Inputs'!$D$37*12*IF(9=1,'1.Inputs'!$D$38,IF(9=2,'1.Inputs'!$D$39,$E344)))/(1-'1.Inputs'!$D$42)*$D344*(1+$G344)^(9-1))-('1.Inputs'!$D$37*12*IF(9=1,'1.Inputs'!$D$38,IF(9=2,'1.Inputs'!$D$39,$E344)))*'1.Inputs'!$D$43*(1+$G344)^(9-1)-'1.Inputs'!$D$44*(1+$G344)^(9-1)-('1.Inputs'!$D$20/'1.Inputs'!$D$27+'1.Inputs'!$D$23/'1.Inputs'!$D$28)))*'1.Inputs'!$D$53+('1.Inputs'!$D$20/'1.Inputs'!$D$27+'1.Inputs'!$D$23/'1.Inputs'!$D$28)-(P344-O344)</f>
        <v>956701731.41858149</v>
      </c>
      <c r="AB344" s="36">
        <f ca="1">((('1.Inputs'!$D$37*12*IF(10=1,'1.Inputs'!$D$38,IF(10=2,'1.Inputs'!$D$39,$E344)))*$F344*(('1.Inputs'!$D$40)+(1-'1.Inputs'!$D$40)*(1+'1.Inputs'!$D$41))*(1+$G344)^(10-1))-(('1.Inputs'!$D$37*12*IF(10=1,'1.Inputs'!$D$38,IF(10=2,'1.Inputs'!$D$39,$E344)))/(1-'1.Inputs'!$D$42)*$D344*(1+$G344)^(10-1))-('1.Inputs'!$D$37*12*IF(10=1,'1.Inputs'!$D$38,IF(10=2,'1.Inputs'!$D$39,$E344)))*'1.Inputs'!$D$43*(1+$G344)^(10-1)-'1.Inputs'!$D$44*(1+$G344)^(10-1)-('1.Inputs'!$D$20/'1.Inputs'!$D$27+'1.Inputs'!$D$23/'1.Inputs'!$D$28))-MAX(0,((('1.Inputs'!$D$37*12*IF(10=1,'1.Inputs'!$D$38,IF(10=2,'1.Inputs'!$D$39,$E344)))*$F344*(('1.Inputs'!$D$40)+(1-'1.Inputs'!$D$40)*(1+'1.Inputs'!$D$41))*(1+$G344)^(10-1))-(('1.Inputs'!$D$37*12*IF(10=1,'1.Inputs'!$D$38,IF(10=2,'1.Inputs'!$D$39,$E344)))/(1-'1.Inputs'!$D$42)*$D344*(1+$G344)^(10-1))-('1.Inputs'!$D$37*12*IF(10=1,'1.Inputs'!$D$38,IF(10=2,'1.Inputs'!$D$39,$E344)))*'1.Inputs'!$D$43*(1+$G344)^(10-1)-'1.Inputs'!$D$44*(1+$G344)^(10-1)-('1.Inputs'!$D$20/'1.Inputs'!$D$27+'1.Inputs'!$D$23/'1.Inputs'!$D$28)))*'1.Inputs'!$D$53+('1.Inputs'!$D$20/'1.Inputs'!$D$27+'1.Inputs'!$D$23/'1.Inputs'!$D$28)-(Q344-P344)+(('1.Inputs'!$D$20+'1.Inputs'!$D$23-('1.Inputs'!$D$20/'1.Inputs'!$D$27+'1.Inputs'!$D$23/'1.Inputs'!$D$28)*'1.Inputs'!$D$10)*'1.Inputs'!$D$60+'1.Inputs'!$D$19*'1.Inputs'!$D$59+Q344)</f>
        <v>3178259445.1125278</v>
      </c>
      <c r="AC344" s="36">
        <f ca="1">S344-AC$13-AC$14+MIN(AC$13,MAX(0,((('1.Inputs'!$D$37*12*IF(1=1,'1.Inputs'!$D$38,IF(1=2,'1.Inputs'!$D$39,$E344)))*$F344*(('1.Inputs'!$D$40)+(1-'1.Inputs'!$D$40)*(1+'1.Inputs'!$D$41))*(1+$G344)^(1-1))-(('1.Inputs'!$D$37*12*IF(1=1,'1.Inputs'!$D$38,IF(1=2,'1.Inputs'!$D$39,$E344)))/(1-'1.Inputs'!$D$42)*$D344*(1+$G344)^(1-1))-('1.Inputs'!$D$37*12*IF(1=1,'1.Inputs'!$D$38,IF(1=2,'1.Inputs'!$D$39,$E344)))*'1.Inputs'!$D$43*(1+$G344)^(1-1)-'1.Inputs'!$D$44*(1+$G344)^(1-1)-('1.Inputs'!$D$20/'1.Inputs'!$D$27+'1.Inputs'!$D$23/'1.Inputs'!$D$28))))*'1.Inputs'!$D$53</f>
        <v>-529753555.93215704</v>
      </c>
      <c r="AD344" s="36">
        <f ca="1">T344-AD$13-AD$14+MIN(AD$13,MAX(0,((('1.Inputs'!$D$37*12*IF(2=1,'1.Inputs'!$D$38,IF(2=2,'1.Inputs'!$D$39,$E344)))*$F344*(('1.Inputs'!$D$40)+(1-'1.Inputs'!$D$40)*(1+'1.Inputs'!$D$41))*(1+$G344)^(2-1))-(('1.Inputs'!$D$37*12*IF(2=1,'1.Inputs'!$D$38,IF(2=2,'1.Inputs'!$D$39,$E344)))/(1-'1.Inputs'!$D$42)*$D344*(1+$G344)^(2-1))-('1.Inputs'!$D$37*12*IF(2=1,'1.Inputs'!$D$38,IF(2=2,'1.Inputs'!$D$39,$E344)))*'1.Inputs'!$D$43*(1+$G344)^(2-1)-'1.Inputs'!$D$44*(1+$G344)^(2-1)-('1.Inputs'!$D$20/'1.Inputs'!$D$27+'1.Inputs'!$D$23/'1.Inputs'!$D$28))))*'1.Inputs'!$D$53</f>
        <v>270504267.30746353</v>
      </c>
      <c r="AE344" s="36">
        <f ca="1">U344-AE$13-AE$14+MIN(AE$13,MAX(0,((('1.Inputs'!$D$37*12*IF(3=1,'1.Inputs'!$D$38,IF(3=2,'1.Inputs'!$D$39,$E344)))*$F344*(('1.Inputs'!$D$40)+(1-'1.Inputs'!$D$40)*(1+'1.Inputs'!$D$41))*(1+$G344)^(3-1))-(('1.Inputs'!$D$37*12*IF(3=1,'1.Inputs'!$D$38,IF(3=2,'1.Inputs'!$D$39,$E344)))/(1-'1.Inputs'!$D$42)*$D344*(1+$G344)^(3-1))-('1.Inputs'!$D$37*12*IF(3=1,'1.Inputs'!$D$38,IF(3=2,'1.Inputs'!$D$39,$E344)))*'1.Inputs'!$D$43*(1+$G344)^(3-1)-'1.Inputs'!$D$44*(1+$G344)^(3-1)-('1.Inputs'!$D$20/'1.Inputs'!$D$27+'1.Inputs'!$D$23/'1.Inputs'!$D$28))))*'1.Inputs'!$D$53</f>
        <v>365281053.20984292</v>
      </c>
      <c r="AF344" s="36">
        <f ca="1">V344-AF$13-AF$14+MIN(AF$13,MAX(0,((('1.Inputs'!$D$37*12*IF(4=1,'1.Inputs'!$D$38,IF(4=2,'1.Inputs'!$D$39,$E344)))*$F344*(('1.Inputs'!$D$40)+(1-'1.Inputs'!$D$40)*(1+'1.Inputs'!$D$41))*(1+$G344)^(4-1))-(('1.Inputs'!$D$37*12*IF(4=1,'1.Inputs'!$D$38,IF(4=2,'1.Inputs'!$D$39,$E344)))/(1-'1.Inputs'!$D$42)*$D344*(1+$G344)^(4-1))-('1.Inputs'!$D$37*12*IF(4=1,'1.Inputs'!$D$38,IF(4=2,'1.Inputs'!$D$39,$E344)))*'1.Inputs'!$D$43*(1+$G344)^(4-1)-'1.Inputs'!$D$44*(1+$G344)^(4-1)-('1.Inputs'!$D$20/'1.Inputs'!$D$27+'1.Inputs'!$D$23/'1.Inputs'!$D$28))))*'1.Inputs'!$D$53</f>
        <v>527570002.53678727</v>
      </c>
      <c r="AG344" s="36">
        <f ca="1">W344-AG$13-AG$14+MIN(AG$13,MAX(0,((('1.Inputs'!$D$37*12*IF(5=1,'1.Inputs'!$D$38,IF(5=2,'1.Inputs'!$D$39,$E344)))*$F344*(('1.Inputs'!$D$40)+(1-'1.Inputs'!$D$40)*(1+'1.Inputs'!$D$41))*(1+$G344)^(5-1))-(('1.Inputs'!$D$37*12*IF(5=1,'1.Inputs'!$D$38,IF(5=2,'1.Inputs'!$D$39,$E344)))/(1-'1.Inputs'!$D$42)*$D344*(1+$G344)^(5-1))-('1.Inputs'!$D$37*12*IF(5=1,'1.Inputs'!$D$38,IF(5=2,'1.Inputs'!$D$39,$E344)))*'1.Inputs'!$D$43*(1+$G344)^(5-1)-'1.Inputs'!$D$44*(1+$G344)^(5-1)-('1.Inputs'!$D$20/'1.Inputs'!$D$27+'1.Inputs'!$D$23/'1.Inputs'!$D$28))))*'1.Inputs'!$D$53</f>
        <v>566988661.0512445</v>
      </c>
      <c r="AH344" s="36">
        <f ca="1">X344-AH$13-AH$14+MIN(AH$13,MAX(0,((('1.Inputs'!$D$37*12*IF(6=1,'1.Inputs'!$D$38,IF(6=2,'1.Inputs'!$D$39,$E344)))*$F344*(('1.Inputs'!$D$40)+(1-'1.Inputs'!$D$40)*(1+'1.Inputs'!$D$41))*(1+$G344)^(6-1))-(('1.Inputs'!$D$37*12*IF(6=1,'1.Inputs'!$D$38,IF(6=2,'1.Inputs'!$D$39,$E344)))/(1-'1.Inputs'!$D$42)*$D344*(1+$G344)^(6-1))-('1.Inputs'!$D$37*12*IF(6=1,'1.Inputs'!$D$38,IF(6=2,'1.Inputs'!$D$39,$E344)))*'1.Inputs'!$D$43*(1+$G344)^(6-1)-'1.Inputs'!$D$44*(1+$G344)^(6-1)-('1.Inputs'!$D$20/'1.Inputs'!$D$27+'1.Inputs'!$D$23/'1.Inputs'!$D$28))))*'1.Inputs'!$D$53</f>
        <v>606916961.96717501</v>
      </c>
      <c r="AI344" s="36">
        <f ca="1">Y344-AI$13-AI$14+MIN(AI$13,MAX(0,((('1.Inputs'!$D$37*12*IF(7=1,'1.Inputs'!$D$38,IF(7=2,'1.Inputs'!$D$39,$E344)))*$F344*(('1.Inputs'!$D$40)+(1-'1.Inputs'!$D$40)*(1+'1.Inputs'!$D$41))*(1+$G344)^(7-1))-(('1.Inputs'!$D$37*12*IF(7=1,'1.Inputs'!$D$38,IF(7=2,'1.Inputs'!$D$39,$E344)))/(1-'1.Inputs'!$D$42)*$D344*(1+$G344)^(7-1))-('1.Inputs'!$D$37*12*IF(7=1,'1.Inputs'!$D$38,IF(7=2,'1.Inputs'!$D$39,$E344)))*'1.Inputs'!$D$43*(1+$G344)^(7-1)-'1.Inputs'!$D$44*(1+$G344)^(7-1)-('1.Inputs'!$D$20/'1.Inputs'!$D$27+'1.Inputs'!$D$23/'1.Inputs'!$D$28))))*'1.Inputs'!$D$53</f>
        <v>647367743.98566186</v>
      </c>
      <c r="AJ344" s="36">
        <f ca="1">Z344-AJ$13-AJ$14+MIN(AJ$13,MAX(0,((('1.Inputs'!$D$37*12*IF(8=1,'1.Inputs'!$D$38,IF(8=2,'1.Inputs'!$D$39,$E344)))*$F344*(('1.Inputs'!$D$40)+(1-'1.Inputs'!$D$40)*(1+'1.Inputs'!$D$41))*(1+$G344)^(8-1))-(('1.Inputs'!$D$37*12*IF(8=1,'1.Inputs'!$D$38,IF(8=2,'1.Inputs'!$D$39,$E344)))/(1-'1.Inputs'!$D$42)*$D344*(1+$G344)^(8-1))-('1.Inputs'!$D$37*12*IF(8=1,'1.Inputs'!$D$38,IF(8=2,'1.Inputs'!$D$39,$E344)))*'1.Inputs'!$D$43*(1+$G344)^(8-1)-'1.Inputs'!$D$44*(1+$G344)^(8-1)-('1.Inputs'!$D$20/'1.Inputs'!$D$27+'1.Inputs'!$D$23/'1.Inputs'!$D$28))))*'1.Inputs'!$D$53</f>
        <v>934354169.23504734</v>
      </c>
      <c r="AK344" s="36">
        <f ca="1">AA344-AK$13-AK$14+MIN(AK$13,MAX(0,((('1.Inputs'!$D$37*12*IF(9=1,'1.Inputs'!$D$38,IF(9=2,'1.Inputs'!$D$39,$E344)))*$F344*(('1.Inputs'!$D$40)+(1-'1.Inputs'!$D$40)*(1+'1.Inputs'!$D$41))*(1+$G344)^(9-1))-(('1.Inputs'!$D$37*12*IF(9=1,'1.Inputs'!$D$38,IF(9=2,'1.Inputs'!$D$39,$E344)))/(1-'1.Inputs'!$D$42)*$D344*(1+$G344)^(9-1))-('1.Inputs'!$D$37*12*IF(9=1,'1.Inputs'!$D$38,IF(9=2,'1.Inputs'!$D$39,$E344)))*'1.Inputs'!$D$43*(1+$G344)^(9-1)-'1.Inputs'!$D$44*(1+$G344)^(9-1)-('1.Inputs'!$D$20/'1.Inputs'!$D$27+'1.Inputs'!$D$23/'1.Inputs'!$D$28))))*'1.Inputs'!$D$53</f>
        <v>956701731.41858149</v>
      </c>
      <c r="AL344" s="36">
        <f ca="1">AB344-AL$13-AL$14+MIN(AL$13,MAX(0,((('1.Inputs'!$D$37*12*IF(10=1,'1.Inputs'!$D$38,IF(10=2,'1.Inputs'!$D$39,$E344)))*$F344*(('1.Inputs'!$D$40)+(1-'1.Inputs'!$D$40)*(1+'1.Inputs'!$D$41))*(1+$G344)^(10-1))-(('1.Inputs'!$D$37*12*IF(10=1,'1.Inputs'!$D$38,IF(10=2,'1.Inputs'!$D$39,$E344)))/(1-'1.Inputs'!$D$42)*$D344*(1+$G344)^(10-1))-('1.Inputs'!$D$37*12*IF(10=1,'1.Inputs'!$D$38,IF(10=2,'1.Inputs'!$D$39,$E344)))*'1.Inputs'!$D$43*(1+$G344)^(10-1)-'1.Inputs'!$D$44*(1+$G344)^(10-1)-('1.Inputs'!$D$20/'1.Inputs'!$D$27+'1.Inputs'!$D$23/'1.Inputs'!$D$28))))*'1.Inputs'!$D$53+'1.Inputs'!$D$35</f>
        <v>3978259445.1125278</v>
      </c>
      <c r="AM344" s="48">
        <f ca="1">R344+NPV('1.Inputs'!$D$55,S344:AB344)</f>
        <v>2033037832.5338068</v>
      </c>
      <c r="AN344" s="48">
        <f ca="1">-('1.Inputs'!$D$24*(1-'1.Inputs'!$D$31)+'1.Inputs'!$D$35)+NPV('1.Inputs'!$D$54,AC344:AL344)</f>
        <v>520018521.02631927</v>
      </c>
      <c r="AO344" s="36">
        <f t="shared" ca="1" si="45"/>
        <v>-2.9391162326026894</v>
      </c>
      <c r="AP344" s="36">
        <f t="shared" ca="1" si="46"/>
        <v>1.7968014563258203</v>
      </c>
      <c r="AQ344" s="36">
        <f ca="1">'1.Inputs'!$D$35+MIN(SUM($AC344:AC344),SUM($AC344:AD344),SUM($AC344:AE344),SUM($AC344:AF344),SUM($AC344:AG344),SUM($AC344:AH344),SUM($AC344:AI344),SUM($AC344:AJ344),SUM($AC344:AK344),SUM($AC344:AL344))</f>
        <v>270246444.06784296</v>
      </c>
      <c r="AR344" s="36">
        <f ca="1">IF(AP344&lt;'1.Inputs'!$D$57,1,0)</f>
        <v>0</v>
      </c>
      <c r="AS344" s="36">
        <f t="shared" ca="1" si="47"/>
        <v>0</v>
      </c>
    </row>
    <row r="345" spans="2:45" ht="15" customHeight="1" x14ac:dyDescent="0.25">
      <c r="B345" s="36">
        <v>330</v>
      </c>
      <c r="C345" s="36">
        <f t="shared" ca="1" si="40"/>
        <v>0.85067416289983599</v>
      </c>
      <c r="D345" s="36">
        <f t="shared" ca="1" si="41"/>
        <v>17988.804546684056</v>
      </c>
      <c r="E345" s="47">
        <f t="shared" ca="1" si="42"/>
        <v>0.87204566869048716</v>
      </c>
      <c r="F345" s="36">
        <f t="shared" ca="1" si="43"/>
        <v>30189.894775661029</v>
      </c>
      <c r="G345" s="36">
        <f t="shared" ca="1" si="44"/>
        <v>4.9118956292197556E-2</v>
      </c>
      <c r="H345" s="36">
        <f ca="1">((('1.Inputs'!$D$37*12*IF(1=1,'1.Inputs'!$D$38,IF(1=2,'1.Inputs'!$D$39,$E345)))*$F345*(('1.Inputs'!$D$40)+(1-'1.Inputs'!$D$40)*(1+'1.Inputs'!$D$41))*(1+$G345)^(1-1))*'1.Inputs'!$D$47+(('1.Inputs'!$D$37*12*IF(1=1,'1.Inputs'!$D$38,IF(1=2,'1.Inputs'!$D$39,$E345)))/(1-'1.Inputs'!$D$42)*$D345*(1+$G345)^(1-1))*('1.Inputs'!$D$48-'1.Inputs'!$D$49))/'1.Inputs'!$D$51</f>
        <v>794998444.00923729</v>
      </c>
      <c r="I345" s="36">
        <f ca="1">((('1.Inputs'!$D$37*12*IF(2=1,'1.Inputs'!$D$38,IF(2=2,'1.Inputs'!$D$39,$E345)))*$F345*(('1.Inputs'!$D$40)+(1-'1.Inputs'!$D$40)*(1+'1.Inputs'!$D$41))*(1+$G345)^(2-1))*'1.Inputs'!$D$47+(('1.Inputs'!$D$37*12*IF(2=1,'1.Inputs'!$D$38,IF(2=2,'1.Inputs'!$D$39,$E345)))/(1-'1.Inputs'!$D$42)*$D345*(1+$G345)^(2-1))*('1.Inputs'!$D$48-'1.Inputs'!$D$49))/'1.Inputs'!$D$51</f>
        <v>1167667112.9660492</v>
      </c>
      <c r="J345" s="36">
        <f ca="1">((('1.Inputs'!$D$37*12*IF(3=1,'1.Inputs'!$D$38,IF(3=2,'1.Inputs'!$D$39,$E345)))*$F345*(('1.Inputs'!$D$40)+(1-'1.Inputs'!$D$40)*(1+'1.Inputs'!$D$41))*(1+$G345)^(3-1))*'1.Inputs'!$D$47+(('1.Inputs'!$D$37*12*IF(3=1,'1.Inputs'!$D$38,IF(3=2,'1.Inputs'!$D$39,$E345)))/(1-'1.Inputs'!$D$42)*$D345*(1+$G345)^(3-1))*('1.Inputs'!$D$48-'1.Inputs'!$D$49))/'1.Inputs'!$D$51</f>
        <v>1526106957.1766279</v>
      </c>
      <c r="K345" s="36">
        <f ca="1">((('1.Inputs'!$D$37*12*IF(4=1,'1.Inputs'!$D$38,IF(4=2,'1.Inputs'!$D$39,$E345)))*$F345*(('1.Inputs'!$D$40)+(1-'1.Inputs'!$D$40)*(1+'1.Inputs'!$D$41))*(1+$G345)^(4-1))*'1.Inputs'!$D$47+(('1.Inputs'!$D$37*12*IF(4=1,'1.Inputs'!$D$38,IF(4=2,'1.Inputs'!$D$39,$E345)))/(1-'1.Inputs'!$D$42)*$D345*(1+$G345)^(4-1))*('1.Inputs'!$D$48-'1.Inputs'!$D$49))/'1.Inputs'!$D$51</f>
        <v>1601067738.1034055</v>
      </c>
      <c r="L345" s="36">
        <f ca="1">((('1.Inputs'!$D$37*12*IF(5=1,'1.Inputs'!$D$38,IF(5=2,'1.Inputs'!$D$39,$E345)))*$F345*(('1.Inputs'!$D$40)+(1-'1.Inputs'!$D$40)*(1+'1.Inputs'!$D$41))*(1+$G345)^(5-1))*'1.Inputs'!$D$47+(('1.Inputs'!$D$37*12*IF(5=1,'1.Inputs'!$D$38,IF(5=2,'1.Inputs'!$D$39,$E345)))/(1-'1.Inputs'!$D$42)*$D345*(1+$G345)^(5-1))*('1.Inputs'!$D$48-'1.Inputs'!$D$49))/'1.Inputs'!$D$51</f>
        <v>1679710514.3521545</v>
      </c>
      <c r="M345" s="36">
        <f ca="1">((('1.Inputs'!$D$37*12*IF(6=1,'1.Inputs'!$D$38,IF(6=2,'1.Inputs'!$D$39,$E345)))*$F345*(('1.Inputs'!$D$40)+(1-'1.Inputs'!$D$40)*(1+'1.Inputs'!$D$41))*(1+$G345)^(6-1))*'1.Inputs'!$D$47+(('1.Inputs'!$D$37*12*IF(6=1,'1.Inputs'!$D$38,IF(6=2,'1.Inputs'!$D$39,$E345)))/(1-'1.Inputs'!$D$42)*$D345*(1+$G345)^(6-1))*('1.Inputs'!$D$48-'1.Inputs'!$D$49))/'1.Inputs'!$D$51</f>
        <v>1762216141.6901624</v>
      </c>
      <c r="N345" s="36">
        <f ca="1">((('1.Inputs'!$D$37*12*IF(7=1,'1.Inputs'!$D$38,IF(7=2,'1.Inputs'!$D$39,$E345)))*$F345*(('1.Inputs'!$D$40)+(1-'1.Inputs'!$D$40)*(1+'1.Inputs'!$D$41))*(1+$G345)^(7-1))*'1.Inputs'!$D$47+(('1.Inputs'!$D$37*12*IF(7=1,'1.Inputs'!$D$38,IF(7=2,'1.Inputs'!$D$39,$E345)))/(1-'1.Inputs'!$D$42)*$D345*(1+$G345)^(7-1))*('1.Inputs'!$D$48-'1.Inputs'!$D$49))/'1.Inputs'!$D$51</f>
        <v>1848774359.3312469</v>
      </c>
      <c r="O345" s="36">
        <f ca="1">((('1.Inputs'!$D$37*12*IF(8=1,'1.Inputs'!$D$38,IF(8=2,'1.Inputs'!$D$39,$E345)))*$F345*(('1.Inputs'!$D$40)+(1-'1.Inputs'!$D$40)*(1+'1.Inputs'!$D$41))*(1+$G345)^(8-1))*'1.Inputs'!$D$47+(('1.Inputs'!$D$37*12*IF(8=1,'1.Inputs'!$D$38,IF(8=2,'1.Inputs'!$D$39,$E345)))/(1-'1.Inputs'!$D$42)*$D345*(1+$G345)^(8-1))*('1.Inputs'!$D$48-'1.Inputs'!$D$49))/'1.Inputs'!$D$51</f>
        <v>1939584226.2813742</v>
      </c>
      <c r="P345" s="36">
        <f ca="1">((('1.Inputs'!$D$37*12*IF(9=1,'1.Inputs'!$D$38,IF(9=2,'1.Inputs'!$D$39,$E345)))*$F345*(('1.Inputs'!$D$40)+(1-'1.Inputs'!$D$40)*(1+'1.Inputs'!$D$41))*(1+$G345)^(9-1))*'1.Inputs'!$D$47+(('1.Inputs'!$D$37*12*IF(9=1,'1.Inputs'!$D$38,IF(9=2,'1.Inputs'!$D$39,$E345)))/(1-'1.Inputs'!$D$42)*$D345*(1+$G345)^(9-1))*('1.Inputs'!$D$48-'1.Inputs'!$D$49))/'1.Inputs'!$D$51</f>
        <v>2034854579.1171255</v>
      </c>
      <c r="Q345" s="36">
        <f ca="1">((('1.Inputs'!$D$37*12*IF(10=1,'1.Inputs'!$D$38,IF(10=2,'1.Inputs'!$D$39,$E345)))*$F345*(('1.Inputs'!$D$40)+(1-'1.Inputs'!$D$40)*(1+'1.Inputs'!$D$41))*(1+$G345)^(10-1))*'1.Inputs'!$D$47+(('1.Inputs'!$D$37*12*IF(10=1,'1.Inputs'!$D$38,IF(10=2,'1.Inputs'!$D$39,$E345)))/(1-'1.Inputs'!$D$42)*$D345*(1+$G345)^(10-1))*('1.Inputs'!$D$48-'1.Inputs'!$D$49))/'1.Inputs'!$D$51</f>
        <v>2134804512.249758</v>
      </c>
      <c r="R345" s="36">
        <f>-'1.Inputs'!$D$24</f>
        <v>-2050000000</v>
      </c>
      <c r="S345" s="36">
        <f ca="1">((('1.Inputs'!$D$37*12*IF(1=1,'1.Inputs'!$D$38,IF(1=2,'1.Inputs'!$D$39,$E345)))*$F345*(('1.Inputs'!$D$40)+(1-'1.Inputs'!$D$40)*(1+'1.Inputs'!$D$41))*(1+$G345)^(1-1))-(('1.Inputs'!$D$37*12*IF(1=1,'1.Inputs'!$D$38,IF(1=2,'1.Inputs'!$D$39,$E345)))/(1-'1.Inputs'!$D$42)*$D345*(1+$G345)^(1-1))-('1.Inputs'!$D$37*12*IF(1=1,'1.Inputs'!$D$38,IF(1=2,'1.Inputs'!$D$39,$E345)))*'1.Inputs'!$D$43*(1+$G345)^(1-1)-'1.Inputs'!$D$44*(1+$G345)^(1-1)-('1.Inputs'!$D$20/'1.Inputs'!$D$27+'1.Inputs'!$D$23/'1.Inputs'!$D$28))-MAX(0,((('1.Inputs'!$D$37*12*IF(1=1,'1.Inputs'!$D$38,IF(1=2,'1.Inputs'!$D$39,$E345)))*$F345*(('1.Inputs'!$D$40)+(1-'1.Inputs'!$D$40)*(1+'1.Inputs'!$D$41))*(1+$G345)^(1-1))-(('1.Inputs'!$D$37*12*IF(1=1,'1.Inputs'!$D$38,IF(1=2,'1.Inputs'!$D$39,$E345)))/(1-'1.Inputs'!$D$42)*$D345*(1+$G345)^(1-1))-('1.Inputs'!$D$37*12*IF(1=1,'1.Inputs'!$D$38,IF(1=2,'1.Inputs'!$D$39,$E345)))*'1.Inputs'!$D$43*(1+$G345)^(1-1)-'1.Inputs'!$D$44*(1+$G345)^(1-1)-('1.Inputs'!$D$20/'1.Inputs'!$D$27+'1.Inputs'!$D$23/'1.Inputs'!$D$28)))*'1.Inputs'!$D$53+('1.Inputs'!$D$20/'1.Inputs'!$D$27+'1.Inputs'!$D$23/'1.Inputs'!$D$28)-H345</f>
        <v>-464767248.10698617</v>
      </c>
      <c r="T345" s="36">
        <f ca="1">((('1.Inputs'!$D$37*12*IF(2=1,'1.Inputs'!$D$38,IF(2=2,'1.Inputs'!$D$39,$E345)))*$F345*(('1.Inputs'!$D$40)+(1-'1.Inputs'!$D$40)*(1+'1.Inputs'!$D$41))*(1+$G345)^(2-1))-(('1.Inputs'!$D$37*12*IF(2=1,'1.Inputs'!$D$38,IF(2=2,'1.Inputs'!$D$39,$E345)))/(1-'1.Inputs'!$D$42)*$D345*(1+$G345)^(2-1))-('1.Inputs'!$D$37*12*IF(2=1,'1.Inputs'!$D$38,IF(2=2,'1.Inputs'!$D$39,$E345)))*'1.Inputs'!$D$43*(1+$G345)^(2-1)-'1.Inputs'!$D$44*(1+$G345)^(2-1)-('1.Inputs'!$D$20/'1.Inputs'!$D$27+'1.Inputs'!$D$23/'1.Inputs'!$D$28))-MAX(0,((('1.Inputs'!$D$37*12*IF(2=1,'1.Inputs'!$D$38,IF(2=2,'1.Inputs'!$D$39,$E345)))*$F345*(('1.Inputs'!$D$40)+(1-'1.Inputs'!$D$40)*(1+'1.Inputs'!$D$41))*(1+$G345)^(2-1))-(('1.Inputs'!$D$37*12*IF(2=1,'1.Inputs'!$D$38,IF(2=2,'1.Inputs'!$D$39,$E345)))/(1-'1.Inputs'!$D$42)*$D345*(1+$G345)^(2-1))-('1.Inputs'!$D$37*12*IF(2=1,'1.Inputs'!$D$38,IF(2=2,'1.Inputs'!$D$39,$E345)))*'1.Inputs'!$D$43*(1+$G345)^(2-1)-'1.Inputs'!$D$44*(1+$G345)^(2-1)-('1.Inputs'!$D$20/'1.Inputs'!$D$27+'1.Inputs'!$D$23/'1.Inputs'!$D$28)))*'1.Inputs'!$D$53+('1.Inputs'!$D$20/'1.Inputs'!$D$27+'1.Inputs'!$D$23/'1.Inputs'!$D$28)-(I345-H345)</f>
        <v>335708478.46896553</v>
      </c>
      <c r="U345" s="36">
        <f ca="1">((('1.Inputs'!$D$37*12*IF(3=1,'1.Inputs'!$D$38,IF(3=2,'1.Inputs'!$D$39,$E345)))*$F345*(('1.Inputs'!$D$40)+(1-'1.Inputs'!$D$40)*(1+'1.Inputs'!$D$41))*(1+$G345)^(3-1))-(('1.Inputs'!$D$37*12*IF(3=1,'1.Inputs'!$D$38,IF(3=2,'1.Inputs'!$D$39,$E345)))/(1-'1.Inputs'!$D$42)*$D345*(1+$G345)^(3-1))-('1.Inputs'!$D$37*12*IF(3=1,'1.Inputs'!$D$38,IF(3=2,'1.Inputs'!$D$39,$E345)))*'1.Inputs'!$D$43*(1+$G345)^(3-1)-'1.Inputs'!$D$44*(1+$G345)^(3-1)-('1.Inputs'!$D$20/'1.Inputs'!$D$27+'1.Inputs'!$D$23/'1.Inputs'!$D$28))-MAX(0,((('1.Inputs'!$D$37*12*IF(3=1,'1.Inputs'!$D$38,IF(3=2,'1.Inputs'!$D$39,$E345)))*$F345*(('1.Inputs'!$D$40)+(1-'1.Inputs'!$D$40)*(1+'1.Inputs'!$D$41))*(1+$G345)^(3-1))-(('1.Inputs'!$D$37*12*IF(3=1,'1.Inputs'!$D$38,IF(3=2,'1.Inputs'!$D$39,$E345)))/(1-'1.Inputs'!$D$42)*$D345*(1+$G345)^(3-1))-('1.Inputs'!$D$37*12*IF(3=1,'1.Inputs'!$D$38,IF(3=2,'1.Inputs'!$D$39,$E345)))*'1.Inputs'!$D$43*(1+$G345)^(3-1)-'1.Inputs'!$D$44*(1+$G345)^(3-1)-('1.Inputs'!$D$20/'1.Inputs'!$D$27+'1.Inputs'!$D$23/'1.Inputs'!$D$28)))*'1.Inputs'!$D$53+('1.Inputs'!$D$20/'1.Inputs'!$D$27+'1.Inputs'!$D$23/'1.Inputs'!$D$28)-(J345-I345)</f>
        <v>711136776.92666054</v>
      </c>
      <c r="V345" s="36">
        <f ca="1">((('1.Inputs'!$D$37*12*IF(4=1,'1.Inputs'!$D$38,IF(4=2,'1.Inputs'!$D$39,$E345)))*$F345*(('1.Inputs'!$D$40)+(1-'1.Inputs'!$D$40)*(1+'1.Inputs'!$D$41))*(1+$G345)^(4-1))-(('1.Inputs'!$D$37*12*IF(4=1,'1.Inputs'!$D$38,IF(4=2,'1.Inputs'!$D$39,$E345)))/(1-'1.Inputs'!$D$42)*$D345*(1+$G345)^(4-1))-('1.Inputs'!$D$37*12*IF(4=1,'1.Inputs'!$D$38,IF(4=2,'1.Inputs'!$D$39,$E345)))*'1.Inputs'!$D$43*(1+$G345)^(4-1)-'1.Inputs'!$D$44*(1+$G345)^(4-1)-('1.Inputs'!$D$20/'1.Inputs'!$D$27+'1.Inputs'!$D$23/'1.Inputs'!$D$28))-MAX(0,((('1.Inputs'!$D$37*12*IF(4=1,'1.Inputs'!$D$38,IF(4=2,'1.Inputs'!$D$39,$E345)))*$F345*(('1.Inputs'!$D$40)+(1-'1.Inputs'!$D$40)*(1+'1.Inputs'!$D$41))*(1+$G345)^(4-1))-(('1.Inputs'!$D$37*12*IF(4=1,'1.Inputs'!$D$38,IF(4=2,'1.Inputs'!$D$39,$E345)))/(1-'1.Inputs'!$D$42)*$D345*(1+$G345)^(4-1))-('1.Inputs'!$D$37*12*IF(4=1,'1.Inputs'!$D$38,IF(4=2,'1.Inputs'!$D$39,$E345)))*'1.Inputs'!$D$43*(1+$G345)^(4-1)-'1.Inputs'!$D$44*(1+$G345)^(4-1)-('1.Inputs'!$D$20/'1.Inputs'!$D$27+'1.Inputs'!$D$23/'1.Inputs'!$D$28)))*'1.Inputs'!$D$53+('1.Inputs'!$D$20/'1.Inputs'!$D$27+'1.Inputs'!$D$23/'1.Inputs'!$D$28)-(K345-J345)</f>
        <v>1044831456.830452</v>
      </c>
      <c r="W345" s="36">
        <f ca="1">((('1.Inputs'!$D$37*12*IF(5=1,'1.Inputs'!$D$38,IF(5=2,'1.Inputs'!$D$39,$E345)))*$F345*(('1.Inputs'!$D$40)+(1-'1.Inputs'!$D$40)*(1+'1.Inputs'!$D$41))*(1+$G345)^(5-1))-(('1.Inputs'!$D$37*12*IF(5=1,'1.Inputs'!$D$38,IF(5=2,'1.Inputs'!$D$39,$E345)))/(1-'1.Inputs'!$D$42)*$D345*(1+$G345)^(5-1))-('1.Inputs'!$D$37*12*IF(5=1,'1.Inputs'!$D$38,IF(5=2,'1.Inputs'!$D$39,$E345)))*'1.Inputs'!$D$43*(1+$G345)^(5-1)-'1.Inputs'!$D$44*(1+$G345)^(5-1)-('1.Inputs'!$D$20/'1.Inputs'!$D$27+'1.Inputs'!$D$23/'1.Inputs'!$D$28))-MAX(0,((('1.Inputs'!$D$37*12*IF(5=1,'1.Inputs'!$D$38,IF(5=2,'1.Inputs'!$D$39,$E345)))*$F345*(('1.Inputs'!$D$40)+(1-'1.Inputs'!$D$40)*(1+'1.Inputs'!$D$41))*(1+$G345)^(5-1))-(('1.Inputs'!$D$37*12*IF(5=1,'1.Inputs'!$D$38,IF(5=2,'1.Inputs'!$D$39,$E345)))/(1-'1.Inputs'!$D$42)*$D345*(1+$G345)^(5-1))-('1.Inputs'!$D$37*12*IF(5=1,'1.Inputs'!$D$38,IF(5=2,'1.Inputs'!$D$39,$E345)))*'1.Inputs'!$D$43*(1+$G345)^(5-1)-'1.Inputs'!$D$44*(1+$G345)^(5-1)-('1.Inputs'!$D$20/'1.Inputs'!$D$27+'1.Inputs'!$D$23/'1.Inputs'!$D$28)))*'1.Inputs'!$D$53+('1.Inputs'!$D$20/'1.Inputs'!$D$27+'1.Inputs'!$D$23/'1.Inputs'!$D$28)-(L345-K345)</f>
        <v>1093831616.8064137</v>
      </c>
      <c r="X345" s="36">
        <f ca="1">((('1.Inputs'!$D$37*12*IF(6=1,'1.Inputs'!$D$38,IF(6=2,'1.Inputs'!$D$39,$E345)))*$F345*(('1.Inputs'!$D$40)+(1-'1.Inputs'!$D$40)*(1+'1.Inputs'!$D$41))*(1+$G345)^(6-1))-(('1.Inputs'!$D$37*12*IF(6=1,'1.Inputs'!$D$38,IF(6=2,'1.Inputs'!$D$39,$E345)))/(1-'1.Inputs'!$D$42)*$D345*(1+$G345)^(6-1))-('1.Inputs'!$D$37*12*IF(6=1,'1.Inputs'!$D$38,IF(6=2,'1.Inputs'!$D$39,$E345)))*'1.Inputs'!$D$43*(1+$G345)^(6-1)-'1.Inputs'!$D$44*(1+$G345)^(6-1)-('1.Inputs'!$D$20/'1.Inputs'!$D$27+'1.Inputs'!$D$23/'1.Inputs'!$D$28))-MAX(0,((('1.Inputs'!$D$37*12*IF(6=1,'1.Inputs'!$D$38,IF(6=2,'1.Inputs'!$D$39,$E345)))*$F345*(('1.Inputs'!$D$40)+(1-'1.Inputs'!$D$40)*(1+'1.Inputs'!$D$41))*(1+$G345)^(6-1))-(('1.Inputs'!$D$37*12*IF(6=1,'1.Inputs'!$D$38,IF(6=2,'1.Inputs'!$D$39,$E345)))/(1-'1.Inputs'!$D$42)*$D345*(1+$G345)^(6-1))-('1.Inputs'!$D$37*12*IF(6=1,'1.Inputs'!$D$38,IF(6=2,'1.Inputs'!$D$39,$E345)))*'1.Inputs'!$D$43*(1+$G345)^(6-1)-'1.Inputs'!$D$44*(1+$G345)^(6-1)-('1.Inputs'!$D$20/'1.Inputs'!$D$27+'1.Inputs'!$D$23/'1.Inputs'!$D$28)))*'1.Inputs'!$D$53+('1.Inputs'!$D$20/'1.Inputs'!$D$27+'1.Inputs'!$D$23/'1.Inputs'!$D$28)-(M345-L345)</f>
        <v>1145238613.4985452</v>
      </c>
      <c r="Y345" s="36">
        <f ca="1">((('1.Inputs'!$D$37*12*IF(7=1,'1.Inputs'!$D$38,IF(7=2,'1.Inputs'!$D$39,$E345)))*$F345*(('1.Inputs'!$D$40)+(1-'1.Inputs'!$D$40)*(1+'1.Inputs'!$D$41))*(1+$G345)^(7-1))-(('1.Inputs'!$D$37*12*IF(7=1,'1.Inputs'!$D$38,IF(7=2,'1.Inputs'!$D$39,$E345)))/(1-'1.Inputs'!$D$42)*$D345*(1+$G345)^(7-1))-('1.Inputs'!$D$37*12*IF(7=1,'1.Inputs'!$D$38,IF(7=2,'1.Inputs'!$D$39,$E345)))*'1.Inputs'!$D$43*(1+$G345)^(7-1)-'1.Inputs'!$D$44*(1+$G345)^(7-1)-('1.Inputs'!$D$20/'1.Inputs'!$D$27+'1.Inputs'!$D$23/'1.Inputs'!$D$28))-MAX(0,((('1.Inputs'!$D$37*12*IF(7=1,'1.Inputs'!$D$38,IF(7=2,'1.Inputs'!$D$39,$E345)))*$F345*(('1.Inputs'!$D$40)+(1-'1.Inputs'!$D$40)*(1+'1.Inputs'!$D$41))*(1+$G345)^(7-1))-(('1.Inputs'!$D$37*12*IF(7=1,'1.Inputs'!$D$38,IF(7=2,'1.Inputs'!$D$39,$E345)))/(1-'1.Inputs'!$D$42)*$D345*(1+$G345)^(7-1))-('1.Inputs'!$D$37*12*IF(7=1,'1.Inputs'!$D$38,IF(7=2,'1.Inputs'!$D$39,$E345)))*'1.Inputs'!$D$43*(1+$G345)^(7-1)-'1.Inputs'!$D$44*(1+$G345)^(7-1)-('1.Inputs'!$D$20/'1.Inputs'!$D$27+'1.Inputs'!$D$23/'1.Inputs'!$D$28)))*'1.Inputs'!$D$53+('1.Inputs'!$D$20/'1.Inputs'!$D$27+'1.Inputs'!$D$23/'1.Inputs'!$D$28)-(N345-M345)</f>
        <v>1199170668.2143109</v>
      </c>
      <c r="Z345" s="36">
        <f ca="1">((('1.Inputs'!$D$37*12*IF(8=1,'1.Inputs'!$D$38,IF(8=2,'1.Inputs'!$D$39,$E345)))*$F345*(('1.Inputs'!$D$40)+(1-'1.Inputs'!$D$40)*(1+'1.Inputs'!$D$41))*(1+$G345)^(8-1))-(('1.Inputs'!$D$37*12*IF(8=1,'1.Inputs'!$D$38,IF(8=2,'1.Inputs'!$D$39,$E345)))/(1-'1.Inputs'!$D$42)*$D345*(1+$G345)^(8-1))-('1.Inputs'!$D$37*12*IF(8=1,'1.Inputs'!$D$38,IF(8=2,'1.Inputs'!$D$39,$E345)))*'1.Inputs'!$D$43*(1+$G345)^(8-1)-'1.Inputs'!$D$44*(1+$G345)^(8-1)-('1.Inputs'!$D$20/'1.Inputs'!$D$27+'1.Inputs'!$D$23/'1.Inputs'!$D$28))-MAX(0,((('1.Inputs'!$D$37*12*IF(8=1,'1.Inputs'!$D$38,IF(8=2,'1.Inputs'!$D$39,$E345)))*$F345*(('1.Inputs'!$D$40)+(1-'1.Inputs'!$D$40)*(1+'1.Inputs'!$D$41))*(1+$G345)^(8-1))-(('1.Inputs'!$D$37*12*IF(8=1,'1.Inputs'!$D$38,IF(8=2,'1.Inputs'!$D$39,$E345)))/(1-'1.Inputs'!$D$42)*$D345*(1+$G345)^(8-1))-('1.Inputs'!$D$37*12*IF(8=1,'1.Inputs'!$D$38,IF(8=2,'1.Inputs'!$D$39,$E345)))*'1.Inputs'!$D$43*(1+$G345)^(8-1)-'1.Inputs'!$D$44*(1+$G345)^(8-1)-('1.Inputs'!$D$20/'1.Inputs'!$D$27+'1.Inputs'!$D$23/'1.Inputs'!$D$28)))*'1.Inputs'!$D$53+('1.Inputs'!$D$20/'1.Inputs'!$D$27+'1.Inputs'!$D$23/'1.Inputs'!$D$28)-(O345-N345)</f>
        <v>1255751809.1684091</v>
      </c>
      <c r="AA345" s="36">
        <f ca="1">((('1.Inputs'!$D$37*12*IF(9=1,'1.Inputs'!$D$38,IF(9=2,'1.Inputs'!$D$39,$E345)))*$F345*(('1.Inputs'!$D$40)+(1-'1.Inputs'!$D$40)*(1+'1.Inputs'!$D$41))*(1+$G345)^(9-1))-(('1.Inputs'!$D$37*12*IF(9=1,'1.Inputs'!$D$38,IF(9=2,'1.Inputs'!$D$39,$E345)))/(1-'1.Inputs'!$D$42)*$D345*(1+$G345)^(9-1))-('1.Inputs'!$D$37*12*IF(9=1,'1.Inputs'!$D$38,IF(9=2,'1.Inputs'!$D$39,$E345)))*'1.Inputs'!$D$43*(1+$G345)^(9-1)-'1.Inputs'!$D$44*(1+$G345)^(9-1)-('1.Inputs'!$D$20/'1.Inputs'!$D$27+'1.Inputs'!$D$23/'1.Inputs'!$D$28))-MAX(0,((('1.Inputs'!$D$37*12*IF(9=1,'1.Inputs'!$D$38,IF(9=2,'1.Inputs'!$D$39,$E345)))*$F345*(('1.Inputs'!$D$40)+(1-'1.Inputs'!$D$40)*(1+'1.Inputs'!$D$41))*(1+$G345)^(9-1))-(('1.Inputs'!$D$37*12*IF(9=1,'1.Inputs'!$D$38,IF(9=2,'1.Inputs'!$D$39,$E345)))/(1-'1.Inputs'!$D$42)*$D345*(1+$G345)^(9-1))-('1.Inputs'!$D$37*12*IF(9=1,'1.Inputs'!$D$38,IF(9=2,'1.Inputs'!$D$39,$E345)))*'1.Inputs'!$D$43*(1+$G345)^(9-1)-'1.Inputs'!$D$44*(1+$G345)^(9-1)-('1.Inputs'!$D$20/'1.Inputs'!$D$27+'1.Inputs'!$D$23/'1.Inputs'!$D$28)))*'1.Inputs'!$D$53+('1.Inputs'!$D$20/'1.Inputs'!$D$27+'1.Inputs'!$D$23/'1.Inputs'!$D$28)-(P345-O345)</f>
        <v>1315112156.7119939</v>
      </c>
      <c r="AB345" s="36">
        <f ca="1">((('1.Inputs'!$D$37*12*IF(10=1,'1.Inputs'!$D$38,IF(10=2,'1.Inputs'!$D$39,$E345)))*$F345*(('1.Inputs'!$D$40)+(1-'1.Inputs'!$D$40)*(1+'1.Inputs'!$D$41))*(1+$G345)^(10-1))-(('1.Inputs'!$D$37*12*IF(10=1,'1.Inputs'!$D$38,IF(10=2,'1.Inputs'!$D$39,$E345)))/(1-'1.Inputs'!$D$42)*$D345*(1+$G345)^(10-1))-('1.Inputs'!$D$37*12*IF(10=1,'1.Inputs'!$D$38,IF(10=2,'1.Inputs'!$D$39,$E345)))*'1.Inputs'!$D$43*(1+$G345)^(10-1)-'1.Inputs'!$D$44*(1+$G345)^(10-1)-('1.Inputs'!$D$20/'1.Inputs'!$D$27+'1.Inputs'!$D$23/'1.Inputs'!$D$28))-MAX(0,((('1.Inputs'!$D$37*12*IF(10=1,'1.Inputs'!$D$38,IF(10=2,'1.Inputs'!$D$39,$E345)))*$F345*(('1.Inputs'!$D$40)+(1-'1.Inputs'!$D$40)*(1+'1.Inputs'!$D$41))*(1+$G345)^(10-1))-(('1.Inputs'!$D$37*12*IF(10=1,'1.Inputs'!$D$38,IF(10=2,'1.Inputs'!$D$39,$E345)))/(1-'1.Inputs'!$D$42)*$D345*(1+$G345)^(10-1))-('1.Inputs'!$D$37*12*IF(10=1,'1.Inputs'!$D$38,IF(10=2,'1.Inputs'!$D$39,$E345)))*'1.Inputs'!$D$43*(1+$G345)^(10-1)-'1.Inputs'!$D$44*(1+$G345)^(10-1)-('1.Inputs'!$D$20/'1.Inputs'!$D$27+'1.Inputs'!$D$23/'1.Inputs'!$D$28)))*'1.Inputs'!$D$53+('1.Inputs'!$D$20/'1.Inputs'!$D$27+'1.Inputs'!$D$23/'1.Inputs'!$D$28)-(Q345-P345)+(('1.Inputs'!$D$20+'1.Inputs'!$D$23-('1.Inputs'!$D$20/'1.Inputs'!$D$27+'1.Inputs'!$D$23/'1.Inputs'!$D$28)*'1.Inputs'!$D$10)*'1.Inputs'!$D$60+'1.Inputs'!$D$19*'1.Inputs'!$D$59+Q345)</f>
        <v>4212192734.8218203</v>
      </c>
      <c r="AC345" s="36">
        <f ca="1">S345-AC$13-AC$14+MIN(AC$13,MAX(0,((('1.Inputs'!$D$37*12*IF(1=1,'1.Inputs'!$D$38,IF(1=2,'1.Inputs'!$D$39,$E345)))*$F345*(('1.Inputs'!$D$40)+(1-'1.Inputs'!$D$40)*(1+'1.Inputs'!$D$41))*(1+$G345)^(1-1))-(('1.Inputs'!$D$37*12*IF(1=1,'1.Inputs'!$D$38,IF(1=2,'1.Inputs'!$D$39,$E345)))/(1-'1.Inputs'!$D$42)*$D345*(1+$G345)^(1-1))-('1.Inputs'!$D$37*12*IF(1=1,'1.Inputs'!$D$38,IF(1=2,'1.Inputs'!$D$39,$E345)))*'1.Inputs'!$D$43*(1+$G345)^(1-1)-'1.Inputs'!$D$44*(1+$G345)^(1-1)-('1.Inputs'!$D$20/'1.Inputs'!$D$27+'1.Inputs'!$D$23/'1.Inputs'!$D$28))))*'1.Inputs'!$D$53</f>
        <v>-560707248.10698617</v>
      </c>
      <c r="AD345" s="36">
        <f ca="1">T345-AD$13-AD$14+MIN(AD$13,MAX(0,((('1.Inputs'!$D$37*12*IF(2=1,'1.Inputs'!$D$38,IF(2=2,'1.Inputs'!$D$39,$E345)))*$F345*(('1.Inputs'!$D$40)+(1-'1.Inputs'!$D$40)*(1+'1.Inputs'!$D$41))*(1+$G345)^(2-1))-(('1.Inputs'!$D$37*12*IF(2=1,'1.Inputs'!$D$38,IF(2=2,'1.Inputs'!$D$39,$E345)))/(1-'1.Inputs'!$D$42)*$D345*(1+$G345)^(2-1))-('1.Inputs'!$D$37*12*IF(2=1,'1.Inputs'!$D$38,IF(2=2,'1.Inputs'!$D$39,$E345)))*'1.Inputs'!$D$43*(1+$G345)^(2-1)-'1.Inputs'!$D$44*(1+$G345)^(2-1)-('1.Inputs'!$D$20/'1.Inputs'!$D$27+'1.Inputs'!$D$23/'1.Inputs'!$D$28))))*'1.Inputs'!$D$53</f>
        <v>239768478.46896553</v>
      </c>
      <c r="AE345" s="36">
        <f ca="1">U345-AE$13-AE$14+MIN(AE$13,MAX(0,((('1.Inputs'!$D$37*12*IF(3=1,'1.Inputs'!$D$38,IF(3=2,'1.Inputs'!$D$39,$E345)))*$F345*(('1.Inputs'!$D$40)+(1-'1.Inputs'!$D$40)*(1+'1.Inputs'!$D$41))*(1+$G345)^(3-1))-(('1.Inputs'!$D$37*12*IF(3=1,'1.Inputs'!$D$38,IF(3=2,'1.Inputs'!$D$39,$E345)))/(1-'1.Inputs'!$D$42)*$D345*(1+$G345)^(3-1))-('1.Inputs'!$D$37*12*IF(3=1,'1.Inputs'!$D$38,IF(3=2,'1.Inputs'!$D$39,$E345)))*'1.Inputs'!$D$43*(1+$G345)^(3-1)-'1.Inputs'!$D$44*(1+$G345)^(3-1)-('1.Inputs'!$D$20/'1.Inputs'!$D$27+'1.Inputs'!$D$23/'1.Inputs'!$D$28))))*'1.Inputs'!$D$53</f>
        <v>369196776.92666054</v>
      </c>
      <c r="AF345" s="36">
        <f ca="1">V345-AF$13-AF$14+MIN(AF$13,MAX(0,((('1.Inputs'!$D$37*12*IF(4=1,'1.Inputs'!$D$38,IF(4=2,'1.Inputs'!$D$39,$E345)))*$F345*(('1.Inputs'!$D$40)+(1-'1.Inputs'!$D$40)*(1+'1.Inputs'!$D$41))*(1+$G345)^(4-1))-(('1.Inputs'!$D$37*12*IF(4=1,'1.Inputs'!$D$38,IF(4=2,'1.Inputs'!$D$39,$E345)))/(1-'1.Inputs'!$D$42)*$D345*(1+$G345)^(4-1))-('1.Inputs'!$D$37*12*IF(4=1,'1.Inputs'!$D$38,IF(4=2,'1.Inputs'!$D$39,$E345)))*'1.Inputs'!$D$43*(1+$G345)^(4-1)-'1.Inputs'!$D$44*(1+$G345)^(4-1)-('1.Inputs'!$D$20/'1.Inputs'!$D$27+'1.Inputs'!$D$23/'1.Inputs'!$D$28))))*'1.Inputs'!$D$53</f>
        <v>722079456.83045197</v>
      </c>
      <c r="AG345" s="36">
        <f ca="1">W345-AG$13-AG$14+MIN(AG$13,MAX(0,((('1.Inputs'!$D$37*12*IF(5=1,'1.Inputs'!$D$38,IF(5=2,'1.Inputs'!$D$39,$E345)))*$F345*(('1.Inputs'!$D$40)+(1-'1.Inputs'!$D$40)*(1+'1.Inputs'!$D$41))*(1+$G345)^(5-1))-(('1.Inputs'!$D$37*12*IF(5=1,'1.Inputs'!$D$38,IF(5=2,'1.Inputs'!$D$39,$E345)))/(1-'1.Inputs'!$D$42)*$D345*(1+$G345)^(5-1))-('1.Inputs'!$D$37*12*IF(5=1,'1.Inputs'!$D$38,IF(5=2,'1.Inputs'!$D$39,$E345)))*'1.Inputs'!$D$43*(1+$G345)^(5-1)-'1.Inputs'!$D$44*(1+$G345)^(5-1)-('1.Inputs'!$D$20/'1.Inputs'!$D$27+'1.Inputs'!$D$23/'1.Inputs'!$D$28))))*'1.Inputs'!$D$53</f>
        <v>790267616.80641365</v>
      </c>
      <c r="AH345" s="36">
        <f ca="1">X345-AH$13-AH$14+MIN(AH$13,MAX(0,((('1.Inputs'!$D$37*12*IF(6=1,'1.Inputs'!$D$38,IF(6=2,'1.Inputs'!$D$39,$E345)))*$F345*(('1.Inputs'!$D$40)+(1-'1.Inputs'!$D$40)*(1+'1.Inputs'!$D$41))*(1+$G345)^(6-1))-(('1.Inputs'!$D$37*12*IF(6=1,'1.Inputs'!$D$38,IF(6=2,'1.Inputs'!$D$39,$E345)))/(1-'1.Inputs'!$D$42)*$D345*(1+$G345)^(6-1))-('1.Inputs'!$D$37*12*IF(6=1,'1.Inputs'!$D$38,IF(6=2,'1.Inputs'!$D$39,$E345)))*'1.Inputs'!$D$43*(1+$G345)^(6-1)-'1.Inputs'!$D$44*(1+$G345)^(6-1)-('1.Inputs'!$D$20/'1.Inputs'!$D$27+'1.Inputs'!$D$23/'1.Inputs'!$D$28))))*'1.Inputs'!$D$53</f>
        <v>860862613.49854517</v>
      </c>
      <c r="AI345" s="36">
        <f ca="1">Y345-AI$13-AI$14+MIN(AI$13,MAX(0,((('1.Inputs'!$D$37*12*IF(7=1,'1.Inputs'!$D$38,IF(7=2,'1.Inputs'!$D$39,$E345)))*$F345*(('1.Inputs'!$D$40)+(1-'1.Inputs'!$D$40)*(1+'1.Inputs'!$D$41))*(1+$G345)^(7-1))-(('1.Inputs'!$D$37*12*IF(7=1,'1.Inputs'!$D$38,IF(7=2,'1.Inputs'!$D$39,$E345)))/(1-'1.Inputs'!$D$42)*$D345*(1+$G345)^(7-1))-('1.Inputs'!$D$37*12*IF(7=1,'1.Inputs'!$D$38,IF(7=2,'1.Inputs'!$D$39,$E345)))*'1.Inputs'!$D$43*(1+$G345)^(7-1)-'1.Inputs'!$D$44*(1+$G345)^(7-1)-('1.Inputs'!$D$20/'1.Inputs'!$D$27+'1.Inputs'!$D$23/'1.Inputs'!$D$28))))*'1.Inputs'!$D$53</f>
        <v>933982668.21431088</v>
      </c>
      <c r="AJ345" s="36">
        <f ca="1">Z345-AJ$13-AJ$14+MIN(AJ$13,MAX(0,((('1.Inputs'!$D$37*12*IF(8=1,'1.Inputs'!$D$38,IF(8=2,'1.Inputs'!$D$39,$E345)))*$F345*(('1.Inputs'!$D$40)+(1-'1.Inputs'!$D$40)*(1+'1.Inputs'!$D$41))*(1+$G345)^(8-1))-(('1.Inputs'!$D$37*12*IF(8=1,'1.Inputs'!$D$38,IF(8=2,'1.Inputs'!$D$39,$E345)))/(1-'1.Inputs'!$D$42)*$D345*(1+$G345)^(8-1))-('1.Inputs'!$D$37*12*IF(8=1,'1.Inputs'!$D$38,IF(8=2,'1.Inputs'!$D$39,$E345)))*'1.Inputs'!$D$43*(1+$G345)^(8-1)-'1.Inputs'!$D$44*(1+$G345)^(8-1)-('1.Inputs'!$D$20/'1.Inputs'!$D$27+'1.Inputs'!$D$23/'1.Inputs'!$D$28))))*'1.Inputs'!$D$53</f>
        <v>1255751809.1684091</v>
      </c>
      <c r="AK345" s="36">
        <f ca="1">AA345-AK$13-AK$14+MIN(AK$13,MAX(0,((('1.Inputs'!$D$37*12*IF(9=1,'1.Inputs'!$D$38,IF(9=2,'1.Inputs'!$D$39,$E345)))*$F345*(('1.Inputs'!$D$40)+(1-'1.Inputs'!$D$40)*(1+'1.Inputs'!$D$41))*(1+$G345)^(9-1))-(('1.Inputs'!$D$37*12*IF(9=1,'1.Inputs'!$D$38,IF(9=2,'1.Inputs'!$D$39,$E345)))/(1-'1.Inputs'!$D$42)*$D345*(1+$G345)^(9-1))-('1.Inputs'!$D$37*12*IF(9=1,'1.Inputs'!$D$38,IF(9=2,'1.Inputs'!$D$39,$E345)))*'1.Inputs'!$D$43*(1+$G345)^(9-1)-'1.Inputs'!$D$44*(1+$G345)^(9-1)-('1.Inputs'!$D$20/'1.Inputs'!$D$27+'1.Inputs'!$D$23/'1.Inputs'!$D$28))))*'1.Inputs'!$D$53</f>
        <v>1315112156.7119939</v>
      </c>
      <c r="AL345" s="36">
        <f ca="1">AB345-AL$13-AL$14+MIN(AL$13,MAX(0,((('1.Inputs'!$D$37*12*IF(10=1,'1.Inputs'!$D$38,IF(10=2,'1.Inputs'!$D$39,$E345)))*$F345*(('1.Inputs'!$D$40)+(1-'1.Inputs'!$D$40)*(1+'1.Inputs'!$D$41))*(1+$G345)^(10-1))-(('1.Inputs'!$D$37*12*IF(10=1,'1.Inputs'!$D$38,IF(10=2,'1.Inputs'!$D$39,$E345)))/(1-'1.Inputs'!$D$42)*$D345*(1+$G345)^(10-1))-('1.Inputs'!$D$37*12*IF(10=1,'1.Inputs'!$D$38,IF(10=2,'1.Inputs'!$D$39,$E345)))*'1.Inputs'!$D$43*(1+$G345)^(10-1)-'1.Inputs'!$D$44*(1+$G345)^(10-1)-('1.Inputs'!$D$20/'1.Inputs'!$D$27+'1.Inputs'!$D$23/'1.Inputs'!$D$28))))*'1.Inputs'!$D$53+'1.Inputs'!$D$35</f>
        <v>5012192734.8218203</v>
      </c>
      <c r="AM345" s="48">
        <f ca="1">R345+NPV('1.Inputs'!$D$55,S345:AB345)</f>
        <v>3093157774.2878551</v>
      </c>
      <c r="AN345" s="48">
        <f ca="1">-('1.Inputs'!$D$24*(1-'1.Inputs'!$D$31)+'1.Inputs'!$D$35)+NPV('1.Inputs'!$D$54,AC345:AL345)</f>
        <v>1219921781.0792775</v>
      </c>
      <c r="AO345" s="36">
        <f t="shared" ca="1" si="45"/>
        <v>-3.1488295942207736</v>
      </c>
      <c r="AP345" s="36">
        <f t="shared" ca="1" si="46"/>
        <v>1.8067499413787107</v>
      </c>
      <c r="AQ345" s="36">
        <f ca="1">'1.Inputs'!$D$35+MIN(SUM($AC345:AC345),SUM($AC345:AD345),SUM($AC345:AE345),SUM($AC345:AF345),SUM($AC345:AG345),SUM($AC345:AH345),SUM($AC345:AI345),SUM($AC345:AJ345),SUM($AC345:AK345),SUM($AC345:AL345))</f>
        <v>239292751.89301383</v>
      </c>
      <c r="AR345" s="36">
        <f ca="1">IF(AP345&lt;'1.Inputs'!$D$57,1,0)</f>
        <v>0</v>
      </c>
      <c r="AS345" s="36">
        <f t="shared" ca="1" si="47"/>
        <v>0</v>
      </c>
    </row>
    <row r="346" spans="2:45" ht="15" customHeight="1" x14ac:dyDescent="0.25">
      <c r="B346" s="36">
        <v>331</v>
      </c>
      <c r="C346" s="36">
        <f t="shared" ca="1" si="40"/>
        <v>0.85633515149402917</v>
      </c>
      <c r="D346" s="36">
        <f t="shared" ca="1" si="41"/>
        <v>17478.336925522228</v>
      </c>
      <c r="E346" s="47">
        <f t="shared" ca="1" si="42"/>
        <v>0.87296343266147125</v>
      </c>
      <c r="F346" s="36">
        <f t="shared" ca="1" si="43"/>
        <v>31953.762962097997</v>
      </c>
      <c r="G346" s="36">
        <f t="shared" ca="1" si="44"/>
        <v>4.6104776172024645E-2</v>
      </c>
      <c r="H346" s="36">
        <f ca="1">((('1.Inputs'!$D$37*12*IF(1=1,'1.Inputs'!$D$38,IF(1=2,'1.Inputs'!$D$39,$E346)))*$F346*(('1.Inputs'!$D$40)+(1-'1.Inputs'!$D$40)*(1+'1.Inputs'!$D$41))*(1+$G346)^(1-1))*'1.Inputs'!$D$47+(('1.Inputs'!$D$37*12*IF(1=1,'1.Inputs'!$D$38,IF(1=2,'1.Inputs'!$D$39,$E346)))/(1-'1.Inputs'!$D$42)*$D346*(1+$G346)^(1-1))*('1.Inputs'!$D$48-'1.Inputs'!$D$49))/'1.Inputs'!$D$51</f>
        <v>831925644.39524794</v>
      </c>
      <c r="I346" s="36">
        <f ca="1">((('1.Inputs'!$D$37*12*IF(2=1,'1.Inputs'!$D$38,IF(2=2,'1.Inputs'!$D$39,$E346)))*$F346*(('1.Inputs'!$D$40)+(1-'1.Inputs'!$D$40)*(1+'1.Inputs'!$D$41))*(1+$G346)^(2-1))*'1.Inputs'!$D$47+(('1.Inputs'!$D$37*12*IF(2=1,'1.Inputs'!$D$38,IF(2=2,'1.Inputs'!$D$39,$E346)))/(1-'1.Inputs'!$D$42)*$D346*(1+$G346)^(2-1))*('1.Inputs'!$D$48-'1.Inputs'!$D$49))/'1.Inputs'!$D$51</f>
        <v>1218393946.0306013</v>
      </c>
      <c r="J346" s="36">
        <f ca="1">((('1.Inputs'!$D$37*12*IF(3=1,'1.Inputs'!$D$38,IF(3=2,'1.Inputs'!$D$39,$E346)))*$F346*(('1.Inputs'!$D$40)+(1-'1.Inputs'!$D$40)*(1+'1.Inputs'!$D$41))*(1+$G346)^(3-1))*'1.Inputs'!$D$47+(('1.Inputs'!$D$37*12*IF(3=1,'1.Inputs'!$D$38,IF(3=2,'1.Inputs'!$D$39,$E346)))/(1-'1.Inputs'!$D$42)*$D346*(1+$G346)^(3-1))*('1.Inputs'!$D$48-'1.Inputs'!$D$49))/'1.Inputs'!$D$51</f>
        <v>1589501453.4636502</v>
      </c>
      <c r="K346" s="36">
        <f ca="1">((('1.Inputs'!$D$37*12*IF(4=1,'1.Inputs'!$D$38,IF(4=2,'1.Inputs'!$D$39,$E346)))*$F346*(('1.Inputs'!$D$40)+(1-'1.Inputs'!$D$40)*(1+'1.Inputs'!$D$41))*(1+$G346)^(4-1))*'1.Inputs'!$D$47+(('1.Inputs'!$D$37*12*IF(4=1,'1.Inputs'!$D$38,IF(4=2,'1.Inputs'!$D$39,$E346)))/(1-'1.Inputs'!$D$42)*$D346*(1+$G346)^(4-1))*('1.Inputs'!$D$48-'1.Inputs'!$D$49))/'1.Inputs'!$D$51</f>
        <v>1662785062.2006996</v>
      </c>
      <c r="L346" s="36">
        <f ca="1">((('1.Inputs'!$D$37*12*IF(5=1,'1.Inputs'!$D$38,IF(5=2,'1.Inputs'!$D$39,$E346)))*$F346*(('1.Inputs'!$D$40)+(1-'1.Inputs'!$D$40)*(1+'1.Inputs'!$D$41))*(1+$G346)^(5-1))*'1.Inputs'!$D$47+(('1.Inputs'!$D$37*12*IF(5=1,'1.Inputs'!$D$38,IF(5=2,'1.Inputs'!$D$39,$E346)))/(1-'1.Inputs'!$D$42)*$D346*(1+$G346)^(5-1))*('1.Inputs'!$D$48-'1.Inputs'!$D$49))/'1.Inputs'!$D$51</f>
        <v>1739447395.3156483</v>
      </c>
      <c r="M346" s="36">
        <f ca="1">((('1.Inputs'!$D$37*12*IF(6=1,'1.Inputs'!$D$38,IF(6=2,'1.Inputs'!$D$39,$E346)))*$F346*(('1.Inputs'!$D$40)+(1-'1.Inputs'!$D$40)*(1+'1.Inputs'!$D$41))*(1+$G346)^(6-1))*'1.Inputs'!$D$47+(('1.Inputs'!$D$37*12*IF(6=1,'1.Inputs'!$D$38,IF(6=2,'1.Inputs'!$D$39,$E346)))/(1-'1.Inputs'!$D$42)*$D346*(1+$G346)^(6-1))*('1.Inputs'!$D$48-'1.Inputs'!$D$49))/'1.Inputs'!$D$51</f>
        <v>1819644228.1396878</v>
      </c>
      <c r="N346" s="36">
        <f ca="1">((('1.Inputs'!$D$37*12*IF(7=1,'1.Inputs'!$D$38,IF(7=2,'1.Inputs'!$D$39,$E346)))*$F346*(('1.Inputs'!$D$40)+(1-'1.Inputs'!$D$40)*(1+'1.Inputs'!$D$41))*(1+$G346)^(7-1))*'1.Inputs'!$D$47+(('1.Inputs'!$D$37*12*IF(7=1,'1.Inputs'!$D$38,IF(7=2,'1.Inputs'!$D$39,$E346)))/(1-'1.Inputs'!$D$42)*$D346*(1+$G346)^(7-1))*('1.Inputs'!$D$48-'1.Inputs'!$D$49))/'1.Inputs'!$D$51</f>
        <v>1903538517.9907846</v>
      </c>
      <c r="O346" s="36">
        <f ca="1">((('1.Inputs'!$D$37*12*IF(8=1,'1.Inputs'!$D$38,IF(8=2,'1.Inputs'!$D$39,$E346)))*$F346*(('1.Inputs'!$D$40)+(1-'1.Inputs'!$D$40)*(1+'1.Inputs'!$D$41))*(1+$G346)^(8-1))*'1.Inputs'!$D$47+(('1.Inputs'!$D$37*12*IF(8=1,'1.Inputs'!$D$38,IF(8=2,'1.Inputs'!$D$39,$E346)))/(1-'1.Inputs'!$D$42)*$D346*(1+$G346)^(8-1))*('1.Inputs'!$D$48-'1.Inputs'!$D$49))/'1.Inputs'!$D$51</f>
        <v>1991300735.2975769</v>
      </c>
      <c r="P346" s="36">
        <f ca="1">((('1.Inputs'!$D$37*12*IF(9=1,'1.Inputs'!$D$38,IF(9=2,'1.Inputs'!$D$39,$E346)))*$F346*(('1.Inputs'!$D$40)+(1-'1.Inputs'!$D$40)*(1+'1.Inputs'!$D$41))*(1+$G346)^(9-1))*'1.Inputs'!$D$47+(('1.Inputs'!$D$37*12*IF(9=1,'1.Inputs'!$D$38,IF(9=2,'1.Inputs'!$D$39,$E346)))/(1-'1.Inputs'!$D$42)*$D346*(1+$G346)^(9-1))*('1.Inputs'!$D$48-'1.Inputs'!$D$49))/'1.Inputs'!$D$51</f>
        <v>2083109209.9896593</v>
      </c>
      <c r="Q346" s="36">
        <f ca="1">((('1.Inputs'!$D$37*12*IF(10=1,'1.Inputs'!$D$38,IF(10=2,'1.Inputs'!$D$39,$E346)))*$F346*(('1.Inputs'!$D$40)+(1-'1.Inputs'!$D$40)*(1+'1.Inputs'!$D$41))*(1+$G346)^(10-1))*'1.Inputs'!$D$47+(('1.Inputs'!$D$37*12*IF(10=1,'1.Inputs'!$D$38,IF(10=2,'1.Inputs'!$D$39,$E346)))/(1-'1.Inputs'!$D$42)*$D346*(1+$G346)^(10-1))*('1.Inputs'!$D$48-'1.Inputs'!$D$49))/'1.Inputs'!$D$51</f>
        <v>2179150493.8581157</v>
      </c>
      <c r="R346" s="36">
        <f>-'1.Inputs'!$D$24</f>
        <v>-2050000000</v>
      </c>
      <c r="S346" s="36">
        <f ca="1">((('1.Inputs'!$D$37*12*IF(1=1,'1.Inputs'!$D$38,IF(1=2,'1.Inputs'!$D$39,$E346)))*$F346*(('1.Inputs'!$D$40)+(1-'1.Inputs'!$D$40)*(1+'1.Inputs'!$D$41))*(1+$G346)^(1-1))-(('1.Inputs'!$D$37*12*IF(1=1,'1.Inputs'!$D$38,IF(1=2,'1.Inputs'!$D$39,$E346)))/(1-'1.Inputs'!$D$42)*$D346*(1+$G346)^(1-1))-('1.Inputs'!$D$37*12*IF(1=1,'1.Inputs'!$D$38,IF(1=2,'1.Inputs'!$D$39,$E346)))*'1.Inputs'!$D$43*(1+$G346)^(1-1)-'1.Inputs'!$D$44*(1+$G346)^(1-1)-('1.Inputs'!$D$20/'1.Inputs'!$D$27+'1.Inputs'!$D$23/'1.Inputs'!$D$28))-MAX(0,((('1.Inputs'!$D$37*12*IF(1=1,'1.Inputs'!$D$38,IF(1=2,'1.Inputs'!$D$39,$E346)))*$F346*(('1.Inputs'!$D$40)+(1-'1.Inputs'!$D$40)*(1+'1.Inputs'!$D$41))*(1+$G346)^(1-1))-(('1.Inputs'!$D$37*12*IF(1=1,'1.Inputs'!$D$38,IF(1=2,'1.Inputs'!$D$39,$E346)))/(1-'1.Inputs'!$D$42)*$D346*(1+$G346)^(1-1))-('1.Inputs'!$D$37*12*IF(1=1,'1.Inputs'!$D$38,IF(1=2,'1.Inputs'!$D$39,$E346)))*'1.Inputs'!$D$43*(1+$G346)^(1-1)-'1.Inputs'!$D$44*(1+$G346)^(1-1)-('1.Inputs'!$D$20/'1.Inputs'!$D$27+'1.Inputs'!$D$23/'1.Inputs'!$D$28)))*'1.Inputs'!$D$53+('1.Inputs'!$D$20/'1.Inputs'!$D$27+'1.Inputs'!$D$23/'1.Inputs'!$D$28)-H346</f>
        <v>-296982521.78843641</v>
      </c>
      <c r="T346" s="36">
        <f ca="1">((('1.Inputs'!$D$37*12*IF(2=1,'1.Inputs'!$D$38,IF(2=2,'1.Inputs'!$D$39,$E346)))*$F346*(('1.Inputs'!$D$40)+(1-'1.Inputs'!$D$40)*(1+'1.Inputs'!$D$41))*(1+$G346)^(2-1))-(('1.Inputs'!$D$37*12*IF(2=1,'1.Inputs'!$D$38,IF(2=2,'1.Inputs'!$D$39,$E346)))/(1-'1.Inputs'!$D$42)*$D346*(1+$G346)^(2-1))-('1.Inputs'!$D$37*12*IF(2=1,'1.Inputs'!$D$38,IF(2=2,'1.Inputs'!$D$39,$E346)))*'1.Inputs'!$D$43*(1+$G346)^(2-1)-'1.Inputs'!$D$44*(1+$G346)^(2-1)-('1.Inputs'!$D$20/'1.Inputs'!$D$27+'1.Inputs'!$D$23/'1.Inputs'!$D$28))-MAX(0,((('1.Inputs'!$D$37*12*IF(2=1,'1.Inputs'!$D$38,IF(2=2,'1.Inputs'!$D$39,$E346)))*$F346*(('1.Inputs'!$D$40)+(1-'1.Inputs'!$D$40)*(1+'1.Inputs'!$D$41))*(1+$G346)^(2-1))-(('1.Inputs'!$D$37*12*IF(2=1,'1.Inputs'!$D$38,IF(2=2,'1.Inputs'!$D$39,$E346)))/(1-'1.Inputs'!$D$42)*$D346*(1+$G346)^(2-1))-('1.Inputs'!$D$37*12*IF(2=1,'1.Inputs'!$D$38,IF(2=2,'1.Inputs'!$D$39,$E346)))*'1.Inputs'!$D$43*(1+$G346)^(2-1)-'1.Inputs'!$D$44*(1+$G346)^(2-1)-('1.Inputs'!$D$20/'1.Inputs'!$D$27+'1.Inputs'!$D$23/'1.Inputs'!$D$28)))*'1.Inputs'!$D$53+('1.Inputs'!$D$20/'1.Inputs'!$D$27+'1.Inputs'!$D$23/'1.Inputs'!$D$28)-(I346-H346)</f>
        <v>619819562.80022907</v>
      </c>
      <c r="U346" s="36">
        <f ca="1">((('1.Inputs'!$D$37*12*IF(3=1,'1.Inputs'!$D$38,IF(3=2,'1.Inputs'!$D$39,$E346)))*$F346*(('1.Inputs'!$D$40)+(1-'1.Inputs'!$D$40)*(1+'1.Inputs'!$D$41))*(1+$G346)^(3-1))-(('1.Inputs'!$D$37*12*IF(3=1,'1.Inputs'!$D$38,IF(3=2,'1.Inputs'!$D$39,$E346)))/(1-'1.Inputs'!$D$42)*$D346*(1+$G346)^(3-1))-('1.Inputs'!$D$37*12*IF(3=1,'1.Inputs'!$D$38,IF(3=2,'1.Inputs'!$D$39,$E346)))*'1.Inputs'!$D$43*(1+$G346)^(3-1)-'1.Inputs'!$D$44*(1+$G346)^(3-1)-('1.Inputs'!$D$20/'1.Inputs'!$D$27+'1.Inputs'!$D$23/'1.Inputs'!$D$28))-MAX(0,((('1.Inputs'!$D$37*12*IF(3=1,'1.Inputs'!$D$38,IF(3=2,'1.Inputs'!$D$39,$E346)))*$F346*(('1.Inputs'!$D$40)+(1-'1.Inputs'!$D$40)*(1+'1.Inputs'!$D$41))*(1+$G346)^(3-1))-(('1.Inputs'!$D$37*12*IF(3=1,'1.Inputs'!$D$38,IF(3=2,'1.Inputs'!$D$39,$E346)))/(1-'1.Inputs'!$D$42)*$D346*(1+$G346)^(3-1))-('1.Inputs'!$D$37*12*IF(3=1,'1.Inputs'!$D$38,IF(3=2,'1.Inputs'!$D$39,$E346)))*'1.Inputs'!$D$43*(1+$G346)^(3-1)-'1.Inputs'!$D$44*(1+$G346)^(3-1)-('1.Inputs'!$D$20/'1.Inputs'!$D$27+'1.Inputs'!$D$23/'1.Inputs'!$D$28)))*'1.Inputs'!$D$53+('1.Inputs'!$D$20/'1.Inputs'!$D$27+'1.Inputs'!$D$23/'1.Inputs'!$D$28)-(J346-I346)</f>
        <v>1085475233.9656389</v>
      </c>
      <c r="V346" s="36">
        <f ca="1">((('1.Inputs'!$D$37*12*IF(4=1,'1.Inputs'!$D$38,IF(4=2,'1.Inputs'!$D$39,$E346)))*$F346*(('1.Inputs'!$D$40)+(1-'1.Inputs'!$D$40)*(1+'1.Inputs'!$D$41))*(1+$G346)^(4-1))-(('1.Inputs'!$D$37*12*IF(4=1,'1.Inputs'!$D$38,IF(4=2,'1.Inputs'!$D$39,$E346)))/(1-'1.Inputs'!$D$42)*$D346*(1+$G346)^(4-1))-('1.Inputs'!$D$37*12*IF(4=1,'1.Inputs'!$D$38,IF(4=2,'1.Inputs'!$D$39,$E346)))*'1.Inputs'!$D$43*(1+$G346)^(4-1)-'1.Inputs'!$D$44*(1+$G346)^(4-1)-('1.Inputs'!$D$20/'1.Inputs'!$D$27+'1.Inputs'!$D$23/'1.Inputs'!$D$28))-MAX(0,((('1.Inputs'!$D$37*12*IF(4=1,'1.Inputs'!$D$38,IF(4=2,'1.Inputs'!$D$39,$E346)))*$F346*(('1.Inputs'!$D$40)+(1-'1.Inputs'!$D$40)*(1+'1.Inputs'!$D$41))*(1+$G346)^(4-1))-(('1.Inputs'!$D$37*12*IF(4=1,'1.Inputs'!$D$38,IF(4=2,'1.Inputs'!$D$39,$E346)))/(1-'1.Inputs'!$D$42)*$D346*(1+$G346)^(4-1))-('1.Inputs'!$D$37*12*IF(4=1,'1.Inputs'!$D$38,IF(4=2,'1.Inputs'!$D$39,$E346)))*'1.Inputs'!$D$43*(1+$G346)^(4-1)-'1.Inputs'!$D$44*(1+$G346)^(4-1)-('1.Inputs'!$D$20/'1.Inputs'!$D$27+'1.Inputs'!$D$23/'1.Inputs'!$D$28)))*'1.Inputs'!$D$53+('1.Inputs'!$D$20/'1.Inputs'!$D$27+'1.Inputs'!$D$23/'1.Inputs'!$D$28)-(K346-J346)</f>
        <v>1448276103.2557302</v>
      </c>
      <c r="W346" s="36">
        <f ca="1">((('1.Inputs'!$D$37*12*IF(5=1,'1.Inputs'!$D$38,IF(5=2,'1.Inputs'!$D$39,$E346)))*$F346*(('1.Inputs'!$D$40)+(1-'1.Inputs'!$D$40)*(1+'1.Inputs'!$D$41))*(1+$G346)^(5-1))-(('1.Inputs'!$D$37*12*IF(5=1,'1.Inputs'!$D$38,IF(5=2,'1.Inputs'!$D$39,$E346)))/(1-'1.Inputs'!$D$42)*$D346*(1+$G346)^(5-1))-('1.Inputs'!$D$37*12*IF(5=1,'1.Inputs'!$D$38,IF(5=2,'1.Inputs'!$D$39,$E346)))*'1.Inputs'!$D$43*(1+$G346)^(5-1)-'1.Inputs'!$D$44*(1+$G346)^(5-1)-('1.Inputs'!$D$20/'1.Inputs'!$D$27+'1.Inputs'!$D$23/'1.Inputs'!$D$28))-MAX(0,((('1.Inputs'!$D$37*12*IF(5=1,'1.Inputs'!$D$38,IF(5=2,'1.Inputs'!$D$39,$E346)))*$F346*(('1.Inputs'!$D$40)+(1-'1.Inputs'!$D$40)*(1+'1.Inputs'!$D$41))*(1+$G346)^(5-1))-(('1.Inputs'!$D$37*12*IF(5=1,'1.Inputs'!$D$38,IF(5=2,'1.Inputs'!$D$39,$E346)))/(1-'1.Inputs'!$D$42)*$D346*(1+$G346)^(5-1))-('1.Inputs'!$D$37*12*IF(5=1,'1.Inputs'!$D$38,IF(5=2,'1.Inputs'!$D$39,$E346)))*'1.Inputs'!$D$43*(1+$G346)^(5-1)-'1.Inputs'!$D$44*(1+$G346)^(5-1)-('1.Inputs'!$D$20/'1.Inputs'!$D$27+'1.Inputs'!$D$23/'1.Inputs'!$D$28)))*'1.Inputs'!$D$53+('1.Inputs'!$D$20/'1.Inputs'!$D$27+'1.Inputs'!$D$23/'1.Inputs'!$D$28)-(L346-K346)</f>
        <v>1512870098.1574993</v>
      </c>
      <c r="X346" s="36">
        <f ca="1">((('1.Inputs'!$D$37*12*IF(6=1,'1.Inputs'!$D$38,IF(6=2,'1.Inputs'!$D$39,$E346)))*$F346*(('1.Inputs'!$D$40)+(1-'1.Inputs'!$D$40)*(1+'1.Inputs'!$D$41))*(1+$G346)^(6-1))-(('1.Inputs'!$D$37*12*IF(6=1,'1.Inputs'!$D$38,IF(6=2,'1.Inputs'!$D$39,$E346)))/(1-'1.Inputs'!$D$42)*$D346*(1+$G346)^(6-1))-('1.Inputs'!$D$37*12*IF(6=1,'1.Inputs'!$D$38,IF(6=2,'1.Inputs'!$D$39,$E346)))*'1.Inputs'!$D$43*(1+$G346)^(6-1)-'1.Inputs'!$D$44*(1+$G346)^(6-1)-('1.Inputs'!$D$20/'1.Inputs'!$D$27+'1.Inputs'!$D$23/'1.Inputs'!$D$28))-MAX(0,((('1.Inputs'!$D$37*12*IF(6=1,'1.Inputs'!$D$38,IF(6=2,'1.Inputs'!$D$39,$E346)))*$F346*(('1.Inputs'!$D$40)+(1-'1.Inputs'!$D$40)*(1+'1.Inputs'!$D$41))*(1+$G346)^(6-1))-(('1.Inputs'!$D$37*12*IF(6=1,'1.Inputs'!$D$38,IF(6=2,'1.Inputs'!$D$39,$E346)))/(1-'1.Inputs'!$D$42)*$D346*(1+$G346)^(6-1))-('1.Inputs'!$D$37*12*IF(6=1,'1.Inputs'!$D$38,IF(6=2,'1.Inputs'!$D$39,$E346)))*'1.Inputs'!$D$43*(1+$G346)^(6-1)-'1.Inputs'!$D$44*(1+$G346)^(6-1)-('1.Inputs'!$D$20/'1.Inputs'!$D$27+'1.Inputs'!$D$23/'1.Inputs'!$D$28)))*'1.Inputs'!$D$53+('1.Inputs'!$D$20/'1.Inputs'!$D$27+'1.Inputs'!$D$23/'1.Inputs'!$D$28)-(M346-L346)</f>
        <v>1580442184.7362719</v>
      </c>
      <c r="Y346" s="36">
        <f ca="1">((('1.Inputs'!$D$37*12*IF(7=1,'1.Inputs'!$D$38,IF(7=2,'1.Inputs'!$D$39,$E346)))*$F346*(('1.Inputs'!$D$40)+(1-'1.Inputs'!$D$40)*(1+'1.Inputs'!$D$41))*(1+$G346)^(7-1))-(('1.Inputs'!$D$37*12*IF(7=1,'1.Inputs'!$D$38,IF(7=2,'1.Inputs'!$D$39,$E346)))/(1-'1.Inputs'!$D$42)*$D346*(1+$G346)^(7-1))-('1.Inputs'!$D$37*12*IF(7=1,'1.Inputs'!$D$38,IF(7=2,'1.Inputs'!$D$39,$E346)))*'1.Inputs'!$D$43*(1+$G346)^(7-1)-'1.Inputs'!$D$44*(1+$G346)^(7-1)-('1.Inputs'!$D$20/'1.Inputs'!$D$27+'1.Inputs'!$D$23/'1.Inputs'!$D$28))-MAX(0,((('1.Inputs'!$D$37*12*IF(7=1,'1.Inputs'!$D$38,IF(7=2,'1.Inputs'!$D$39,$E346)))*$F346*(('1.Inputs'!$D$40)+(1-'1.Inputs'!$D$40)*(1+'1.Inputs'!$D$41))*(1+$G346)^(7-1))-(('1.Inputs'!$D$37*12*IF(7=1,'1.Inputs'!$D$38,IF(7=2,'1.Inputs'!$D$39,$E346)))/(1-'1.Inputs'!$D$42)*$D346*(1+$G346)^(7-1))-('1.Inputs'!$D$37*12*IF(7=1,'1.Inputs'!$D$38,IF(7=2,'1.Inputs'!$D$39,$E346)))*'1.Inputs'!$D$43*(1+$G346)^(7-1)-'1.Inputs'!$D$44*(1+$G346)^(7-1)-('1.Inputs'!$D$20/'1.Inputs'!$D$27+'1.Inputs'!$D$23/'1.Inputs'!$D$28)))*'1.Inputs'!$D$53+('1.Inputs'!$D$20/'1.Inputs'!$D$27+'1.Inputs'!$D$23/'1.Inputs'!$D$28)-(N346-M346)</f>
        <v>1651129667.2422354</v>
      </c>
      <c r="Z346" s="36">
        <f ca="1">((('1.Inputs'!$D$37*12*IF(8=1,'1.Inputs'!$D$38,IF(8=2,'1.Inputs'!$D$39,$E346)))*$F346*(('1.Inputs'!$D$40)+(1-'1.Inputs'!$D$40)*(1+'1.Inputs'!$D$41))*(1+$G346)^(8-1))-(('1.Inputs'!$D$37*12*IF(8=1,'1.Inputs'!$D$38,IF(8=2,'1.Inputs'!$D$39,$E346)))/(1-'1.Inputs'!$D$42)*$D346*(1+$G346)^(8-1))-('1.Inputs'!$D$37*12*IF(8=1,'1.Inputs'!$D$38,IF(8=2,'1.Inputs'!$D$39,$E346)))*'1.Inputs'!$D$43*(1+$G346)^(8-1)-'1.Inputs'!$D$44*(1+$G346)^(8-1)-('1.Inputs'!$D$20/'1.Inputs'!$D$27+'1.Inputs'!$D$23/'1.Inputs'!$D$28))-MAX(0,((('1.Inputs'!$D$37*12*IF(8=1,'1.Inputs'!$D$38,IF(8=2,'1.Inputs'!$D$39,$E346)))*$F346*(('1.Inputs'!$D$40)+(1-'1.Inputs'!$D$40)*(1+'1.Inputs'!$D$41))*(1+$G346)^(8-1))-(('1.Inputs'!$D$37*12*IF(8=1,'1.Inputs'!$D$38,IF(8=2,'1.Inputs'!$D$39,$E346)))/(1-'1.Inputs'!$D$42)*$D346*(1+$G346)^(8-1))-('1.Inputs'!$D$37*12*IF(8=1,'1.Inputs'!$D$38,IF(8=2,'1.Inputs'!$D$39,$E346)))*'1.Inputs'!$D$43*(1+$G346)^(8-1)-'1.Inputs'!$D$44*(1+$G346)^(8-1)-('1.Inputs'!$D$20/'1.Inputs'!$D$27+'1.Inputs'!$D$23/'1.Inputs'!$D$28)))*'1.Inputs'!$D$53+('1.Inputs'!$D$20/'1.Inputs'!$D$27+'1.Inputs'!$D$23/'1.Inputs'!$D$28)-(O346-N346)</f>
        <v>1725076180.3072991</v>
      </c>
      <c r="AA346" s="36">
        <f ca="1">((('1.Inputs'!$D$37*12*IF(9=1,'1.Inputs'!$D$38,IF(9=2,'1.Inputs'!$D$39,$E346)))*$F346*(('1.Inputs'!$D$40)+(1-'1.Inputs'!$D$40)*(1+'1.Inputs'!$D$41))*(1+$G346)^(9-1))-(('1.Inputs'!$D$37*12*IF(9=1,'1.Inputs'!$D$38,IF(9=2,'1.Inputs'!$D$39,$E346)))/(1-'1.Inputs'!$D$42)*$D346*(1+$G346)^(9-1))-('1.Inputs'!$D$37*12*IF(9=1,'1.Inputs'!$D$38,IF(9=2,'1.Inputs'!$D$39,$E346)))*'1.Inputs'!$D$43*(1+$G346)^(9-1)-'1.Inputs'!$D$44*(1+$G346)^(9-1)-('1.Inputs'!$D$20/'1.Inputs'!$D$27+'1.Inputs'!$D$23/'1.Inputs'!$D$28))-MAX(0,((('1.Inputs'!$D$37*12*IF(9=1,'1.Inputs'!$D$38,IF(9=2,'1.Inputs'!$D$39,$E346)))*$F346*(('1.Inputs'!$D$40)+(1-'1.Inputs'!$D$40)*(1+'1.Inputs'!$D$41))*(1+$G346)^(9-1))-(('1.Inputs'!$D$37*12*IF(9=1,'1.Inputs'!$D$38,IF(9=2,'1.Inputs'!$D$39,$E346)))/(1-'1.Inputs'!$D$42)*$D346*(1+$G346)^(9-1))-('1.Inputs'!$D$37*12*IF(9=1,'1.Inputs'!$D$38,IF(9=2,'1.Inputs'!$D$39,$E346)))*'1.Inputs'!$D$43*(1+$G346)^(9-1)-'1.Inputs'!$D$44*(1+$G346)^(9-1)-('1.Inputs'!$D$20/'1.Inputs'!$D$27+'1.Inputs'!$D$23/'1.Inputs'!$D$28)))*'1.Inputs'!$D$53+('1.Inputs'!$D$20/'1.Inputs'!$D$27+'1.Inputs'!$D$23/'1.Inputs'!$D$28)-(P346-O346)</f>
        <v>1802431980.8059306</v>
      </c>
      <c r="AB346" s="36">
        <f ca="1">((('1.Inputs'!$D$37*12*IF(10=1,'1.Inputs'!$D$38,IF(10=2,'1.Inputs'!$D$39,$E346)))*$F346*(('1.Inputs'!$D$40)+(1-'1.Inputs'!$D$40)*(1+'1.Inputs'!$D$41))*(1+$G346)^(10-1))-(('1.Inputs'!$D$37*12*IF(10=1,'1.Inputs'!$D$38,IF(10=2,'1.Inputs'!$D$39,$E346)))/(1-'1.Inputs'!$D$42)*$D346*(1+$G346)^(10-1))-('1.Inputs'!$D$37*12*IF(10=1,'1.Inputs'!$D$38,IF(10=2,'1.Inputs'!$D$39,$E346)))*'1.Inputs'!$D$43*(1+$G346)^(10-1)-'1.Inputs'!$D$44*(1+$G346)^(10-1)-('1.Inputs'!$D$20/'1.Inputs'!$D$27+'1.Inputs'!$D$23/'1.Inputs'!$D$28))-MAX(0,((('1.Inputs'!$D$37*12*IF(10=1,'1.Inputs'!$D$38,IF(10=2,'1.Inputs'!$D$39,$E346)))*$F346*(('1.Inputs'!$D$40)+(1-'1.Inputs'!$D$40)*(1+'1.Inputs'!$D$41))*(1+$G346)^(10-1))-(('1.Inputs'!$D$37*12*IF(10=1,'1.Inputs'!$D$38,IF(10=2,'1.Inputs'!$D$39,$E346)))/(1-'1.Inputs'!$D$42)*$D346*(1+$G346)^(10-1))-('1.Inputs'!$D$37*12*IF(10=1,'1.Inputs'!$D$38,IF(10=2,'1.Inputs'!$D$39,$E346)))*'1.Inputs'!$D$43*(1+$G346)^(10-1)-'1.Inputs'!$D$44*(1+$G346)^(10-1)-('1.Inputs'!$D$20/'1.Inputs'!$D$27+'1.Inputs'!$D$23/'1.Inputs'!$D$28)))*'1.Inputs'!$D$53+('1.Inputs'!$D$20/'1.Inputs'!$D$27+'1.Inputs'!$D$23/'1.Inputs'!$D$28)-(Q346-P346)+(('1.Inputs'!$D$20+'1.Inputs'!$D$23-('1.Inputs'!$D$20/'1.Inputs'!$D$27+'1.Inputs'!$D$23/'1.Inputs'!$D$28)*'1.Inputs'!$D$10)*'1.Inputs'!$D$60+'1.Inputs'!$D$19*'1.Inputs'!$D$59+Q346)</f>
        <v>4762504747.0302734</v>
      </c>
      <c r="AC346" s="36">
        <f ca="1">S346-AC$13-AC$14+MIN(AC$13,MAX(0,((('1.Inputs'!$D$37*12*IF(1=1,'1.Inputs'!$D$38,IF(1=2,'1.Inputs'!$D$39,$E346)))*$F346*(('1.Inputs'!$D$40)+(1-'1.Inputs'!$D$40)*(1+'1.Inputs'!$D$41))*(1+$G346)^(1-1))-(('1.Inputs'!$D$37*12*IF(1=1,'1.Inputs'!$D$38,IF(1=2,'1.Inputs'!$D$39,$E346)))/(1-'1.Inputs'!$D$42)*$D346*(1+$G346)^(1-1))-('1.Inputs'!$D$37*12*IF(1=1,'1.Inputs'!$D$38,IF(1=2,'1.Inputs'!$D$39,$E346)))*'1.Inputs'!$D$43*(1+$G346)^(1-1)-'1.Inputs'!$D$44*(1+$G346)^(1-1)-('1.Inputs'!$D$20/'1.Inputs'!$D$27+'1.Inputs'!$D$23/'1.Inputs'!$D$28))))*'1.Inputs'!$D$53</f>
        <v>-392922521.78843641</v>
      </c>
      <c r="AD346" s="36">
        <f ca="1">T346-AD$13-AD$14+MIN(AD$13,MAX(0,((('1.Inputs'!$D$37*12*IF(2=1,'1.Inputs'!$D$38,IF(2=2,'1.Inputs'!$D$39,$E346)))*$F346*(('1.Inputs'!$D$40)+(1-'1.Inputs'!$D$40)*(1+'1.Inputs'!$D$41))*(1+$G346)^(2-1))-(('1.Inputs'!$D$37*12*IF(2=1,'1.Inputs'!$D$38,IF(2=2,'1.Inputs'!$D$39,$E346)))/(1-'1.Inputs'!$D$42)*$D346*(1+$G346)^(2-1))-('1.Inputs'!$D$37*12*IF(2=1,'1.Inputs'!$D$38,IF(2=2,'1.Inputs'!$D$39,$E346)))*'1.Inputs'!$D$43*(1+$G346)^(2-1)-'1.Inputs'!$D$44*(1+$G346)^(2-1)-('1.Inputs'!$D$20/'1.Inputs'!$D$27+'1.Inputs'!$D$23/'1.Inputs'!$D$28))))*'1.Inputs'!$D$53</f>
        <v>523879562.80022907</v>
      </c>
      <c r="AE346" s="36">
        <f ca="1">U346-AE$13-AE$14+MIN(AE$13,MAX(0,((('1.Inputs'!$D$37*12*IF(3=1,'1.Inputs'!$D$38,IF(3=2,'1.Inputs'!$D$39,$E346)))*$F346*(('1.Inputs'!$D$40)+(1-'1.Inputs'!$D$40)*(1+'1.Inputs'!$D$41))*(1+$G346)^(3-1))-(('1.Inputs'!$D$37*12*IF(3=1,'1.Inputs'!$D$38,IF(3=2,'1.Inputs'!$D$39,$E346)))/(1-'1.Inputs'!$D$42)*$D346*(1+$G346)^(3-1))-('1.Inputs'!$D$37*12*IF(3=1,'1.Inputs'!$D$38,IF(3=2,'1.Inputs'!$D$39,$E346)))*'1.Inputs'!$D$43*(1+$G346)^(3-1)-'1.Inputs'!$D$44*(1+$G346)^(3-1)-('1.Inputs'!$D$20/'1.Inputs'!$D$27+'1.Inputs'!$D$23/'1.Inputs'!$D$28))))*'1.Inputs'!$D$53</f>
        <v>743535233.96563888</v>
      </c>
      <c r="AF346" s="36">
        <f ca="1">V346-AF$13-AF$14+MIN(AF$13,MAX(0,((('1.Inputs'!$D$37*12*IF(4=1,'1.Inputs'!$D$38,IF(4=2,'1.Inputs'!$D$39,$E346)))*$F346*(('1.Inputs'!$D$40)+(1-'1.Inputs'!$D$40)*(1+'1.Inputs'!$D$41))*(1+$G346)^(4-1))-(('1.Inputs'!$D$37*12*IF(4=1,'1.Inputs'!$D$38,IF(4=2,'1.Inputs'!$D$39,$E346)))/(1-'1.Inputs'!$D$42)*$D346*(1+$G346)^(4-1))-('1.Inputs'!$D$37*12*IF(4=1,'1.Inputs'!$D$38,IF(4=2,'1.Inputs'!$D$39,$E346)))*'1.Inputs'!$D$43*(1+$G346)^(4-1)-'1.Inputs'!$D$44*(1+$G346)^(4-1)-('1.Inputs'!$D$20/'1.Inputs'!$D$27+'1.Inputs'!$D$23/'1.Inputs'!$D$28))))*'1.Inputs'!$D$53</f>
        <v>1125524103.2557302</v>
      </c>
      <c r="AG346" s="36">
        <f ca="1">W346-AG$13-AG$14+MIN(AG$13,MAX(0,((('1.Inputs'!$D$37*12*IF(5=1,'1.Inputs'!$D$38,IF(5=2,'1.Inputs'!$D$39,$E346)))*$F346*(('1.Inputs'!$D$40)+(1-'1.Inputs'!$D$40)*(1+'1.Inputs'!$D$41))*(1+$G346)^(5-1))-(('1.Inputs'!$D$37*12*IF(5=1,'1.Inputs'!$D$38,IF(5=2,'1.Inputs'!$D$39,$E346)))/(1-'1.Inputs'!$D$42)*$D346*(1+$G346)^(5-1))-('1.Inputs'!$D$37*12*IF(5=1,'1.Inputs'!$D$38,IF(5=2,'1.Inputs'!$D$39,$E346)))*'1.Inputs'!$D$43*(1+$G346)^(5-1)-'1.Inputs'!$D$44*(1+$G346)^(5-1)-('1.Inputs'!$D$20/'1.Inputs'!$D$27+'1.Inputs'!$D$23/'1.Inputs'!$D$28))))*'1.Inputs'!$D$53</f>
        <v>1209306098.1574993</v>
      </c>
      <c r="AH346" s="36">
        <f ca="1">X346-AH$13-AH$14+MIN(AH$13,MAX(0,((('1.Inputs'!$D$37*12*IF(6=1,'1.Inputs'!$D$38,IF(6=2,'1.Inputs'!$D$39,$E346)))*$F346*(('1.Inputs'!$D$40)+(1-'1.Inputs'!$D$40)*(1+'1.Inputs'!$D$41))*(1+$G346)^(6-1))-(('1.Inputs'!$D$37*12*IF(6=1,'1.Inputs'!$D$38,IF(6=2,'1.Inputs'!$D$39,$E346)))/(1-'1.Inputs'!$D$42)*$D346*(1+$G346)^(6-1))-('1.Inputs'!$D$37*12*IF(6=1,'1.Inputs'!$D$38,IF(6=2,'1.Inputs'!$D$39,$E346)))*'1.Inputs'!$D$43*(1+$G346)^(6-1)-'1.Inputs'!$D$44*(1+$G346)^(6-1)-('1.Inputs'!$D$20/'1.Inputs'!$D$27+'1.Inputs'!$D$23/'1.Inputs'!$D$28))))*'1.Inputs'!$D$53</f>
        <v>1296066184.7362719</v>
      </c>
      <c r="AI346" s="36">
        <f ca="1">Y346-AI$13-AI$14+MIN(AI$13,MAX(0,((('1.Inputs'!$D$37*12*IF(7=1,'1.Inputs'!$D$38,IF(7=2,'1.Inputs'!$D$39,$E346)))*$F346*(('1.Inputs'!$D$40)+(1-'1.Inputs'!$D$40)*(1+'1.Inputs'!$D$41))*(1+$G346)^(7-1))-(('1.Inputs'!$D$37*12*IF(7=1,'1.Inputs'!$D$38,IF(7=2,'1.Inputs'!$D$39,$E346)))/(1-'1.Inputs'!$D$42)*$D346*(1+$G346)^(7-1))-('1.Inputs'!$D$37*12*IF(7=1,'1.Inputs'!$D$38,IF(7=2,'1.Inputs'!$D$39,$E346)))*'1.Inputs'!$D$43*(1+$G346)^(7-1)-'1.Inputs'!$D$44*(1+$G346)^(7-1)-('1.Inputs'!$D$20/'1.Inputs'!$D$27+'1.Inputs'!$D$23/'1.Inputs'!$D$28))))*'1.Inputs'!$D$53</f>
        <v>1385941667.2422354</v>
      </c>
      <c r="AJ346" s="36">
        <f ca="1">Z346-AJ$13-AJ$14+MIN(AJ$13,MAX(0,((('1.Inputs'!$D$37*12*IF(8=1,'1.Inputs'!$D$38,IF(8=2,'1.Inputs'!$D$39,$E346)))*$F346*(('1.Inputs'!$D$40)+(1-'1.Inputs'!$D$40)*(1+'1.Inputs'!$D$41))*(1+$G346)^(8-1))-(('1.Inputs'!$D$37*12*IF(8=1,'1.Inputs'!$D$38,IF(8=2,'1.Inputs'!$D$39,$E346)))/(1-'1.Inputs'!$D$42)*$D346*(1+$G346)^(8-1))-('1.Inputs'!$D$37*12*IF(8=1,'1.Inputs'!$D$38,IF(8=2,'1.Inputs'!$D$39,$E346)))*'1.Inputs'!$D$43*(1+$G346)^(8-1)-'1.Inputs'!$D$44*(1+$G346)^(8-1)-('1.Inputs'!$D$20/'1.Inputs'!$D$27+'1.Inputs'!$D$23/'1.Inputs'!$D$28))))*'1.Inputs'!$D$53</f>
        <v>1725076180.3072991</v>
      </c>
      <c r="AK346" s="36">
        <f ca="1">AA346-AK$13-AK$14+MIN(AK$13,MAX(0,((('1.Inputs'!$D$37*12*IF(9=1,'1.Inputs'!$D$38,IF(9=2,'1.Inputs'!$D$39,$E346)))*$F346*(('1.Inputs'!$D$40)+(1-'1.Inputs'!$D$40)*(1+'1.Inputs'!$D$41))*(1+$G346)^(9-1))-(('1.Inputs'!$D$37*12*IF(9=1,'1.Inputs'!$D$38,IF(9=2,'1.Inputs'!$D$39,$E346)))/(1-'1.Inputs'!$D$42)*$D346*(1+$G346)^(9-1))-('1.Inputs'!$D$37*12*IF(9=1,'1.Inputs'!$D$38,IF(9=2,'1.Inputs'!$D$39,$E346)))*'1.Inputs'!$D$43*(1+$G346)^(9-1)-'1.Inputs'!$D$44*(1+$G346)^(9-1)-('1.Inputs'!$D$20/'1.Inputs'!$D$27+'1.Inputs'!$D$23/'1.Inputs'!$D$28))))*'1.Inputs'!$D$53</f>
        <v>1802431980.8059306</v>
      </c>
      <c r="AL346" s="36">
        <f ca="1">AB346-AL$13-AL$14+MIN(AL$13,MAX(0,((('1.Inputs'!$D$37*12*IF(10=1,'1.Inputs'!$D$38,IF(10=2,'1.Inputs'!$D$39,$E346)))*$F346*(('1.Inputs'!$D$40)+(1-'1.Inputs'!$D$40)*(1+'1.Inputs'!$D$41))*(1+$G346)^(10-1))-(('1.Inputs'!$D$37*12*IF(10=1,'1.Inputs'!$D$38,IF(10=2,'1.Inputs'!$D$39,$E346)))/(1-'1.Inputs'!$D$42)*$D346*(1+$G346)^(10-1))-('1.Inputs'!$D$37*12*IF(10=1,'1.Inputs'!$D$38,IF(10=2,'1.Inputs'!$D$39,$E346)))*'1.Inputs'!$D$43*(1+$G346)^(10-1)-'1.Inputs'!$D$44*(1+$G346)^(10-1)-('1.Inputs'!$D$20/'1.Inputs'!$D$27+'1.Inputs'!$D$23/'1.Inputs'!$D$28))))*'1.Inputs'!$D$53+'1.Inputs'!$D$35</f>
        <v>5562504747.0302734</v>
      </c>
      <c r="AM346" s="48">
        <f ca="1">R346+NPV('1.Inputs'!$D$55,S346:AB346)</f>
        <v>5209568676.64814</v>
      </c>
      <c r="AN346" s="48">
        <f ca="1">-('1.Inputs'!$D$24*(1-'1.Inputs'!$D$31)+'1.Inputs'!$D$35)+NPV('1.Inputs'!$D$54,AC346:AL346)</f>
        <v>2828215019.0119343</v>
      </c>
      <c r="AO346" s="36">
        <f t="shared" ca="1" si="45"/>
        <v>-2.0120767058837155</v>
      </c>
      <c r="AP346" s="36">
        <f t="shared" ca="1" si="46"/>
        <v>2.7578130944248955</v>
      </c>
      <c r="AQ346" s="36">
        <f ca="1">'1.Inputs'!$D$35+MIN(SUM($AC346:AC346),SUM($AC346:AD346),SUM($AC346:AE346),SUM($AC346:AF346),SUM($AC346:AG346),SUM($AC346:AH346),SUM($AC346:AI346),SUM($AC346:AJ346),SUM($AC346:AK346),SUM($AC346:AL346))</f>
        <v>407077478.21156359</v>
      </c>
      <c r="AR346" s="36">
        <f ca="1">IF(AP346&lt;'1.Inputs'!$D$57,1,0)</f>
        <v>0</v>
      </c>
      <c r="AS346" s="36">
        <f t="shared" ca="1" si="47"/>
        <v>0</v>
      </c>
    </row>
    <row r="347" spans="2:45" ht="15" customHeight="1" x14ac:dyDescent="0.25">
      <c r="B347" s="36">
        <v>332</v>
      </c>
      <c r="C347" s="36">
        <f t="shared" ca="1" si="40"/>
        <v>0.92176575162403407</v>
      </c>
      <c r="D347" s="36">
        <f t="shared" ca="1" si="41"/>
        <v>22566.423534179474</v>
      </c>
      <c r="E347" s="47">
        <f t="shared" ca="1" si="42"/>
        <v>0.88528966400350073</v>
      </c>
      <c r="F347" s="36">
        <f t="shared" ca="1" si="43"/>
        <v>28688.299141347361</v>
      </c>
      <c r="G347" s="36">
        <f t="shared" ca="1" si="44"/>
        <v>4.8260079231683135E-2</v>
      </c>
      <c r="H347" s="36">
        <f ca="1">((('1.Inputs'!$D$37*12*IF(1=1,'1.Inputs'!$D$38,IF(1=2,'1.Inputs'!$D$39,$E347)))*$F347*(('1.Inputs'!$D$40)+(1-'1.Inputs'!$D$40)*(1+'1.Inputs'!$D$41))*(1+$G347)^(1-1))*'1.Inputs'!$D$47+(('1.Inputs'!$D$37*12*IF(1=1,'1.Inputs'!$D$38,IF(1=2,'1.Inputs'!$D$39,$E347)))/(1-'1.Inputs'!$D$42)*$D347*(1+$G347)^(1-1))*('1.Inputs'!$D$48-'1.Inputs'!$D$49))/'1.Inputs'!$D$51</f>
        <v>788824534.00967932</v>
      </c>
      <c r="I347" s="36">
        <f ca="1">((('1.Inputs'!$D$37*12*IF(2=1,'1.Inputs'!$D$38,IF(2=2,'1.Inputs'!$D$39,$E347)))*$F347*(('1.Inputs'!$D$40)+(1-'1.Inputs'!$D$40)*(1+'1.Inputs'!$D$41))*(1+$G347)^(2-1))*'1.Inputs'!$D$47+(('1.Inputs'!$D$37*12*IF(2=1,'1.Inputs'!$D$38,IF(2=2,'1.Inputs'!$D$39,$E347)))/(1-'1.Inputs'!$D$42)*$D347*(1+$G347)^(2-1))*('1.Inputs'!$D$48-'1.Inputs'!$D$49))/'1.Inputs'!$D$51</f>
        <v>1157650575.9292347</v>
      </c>
      <c r="J347" s="36">
        <f ca="1">((('1.Inputs'!$D$37*12*IF(3=1,'1.Inputs'!$D$38,IF(3=2,'1.Inputs'!$D$39,$E347)))*$F347*(('1.Inputs'!$D$40)+(1-'1.Inputs'!$D$40)*(1+'1.Inputs'!$D$41))*(1+$G347)^(3-1))*'1.Inputs'!$D$47+(('1.Inputs'!$D$37*12*IF(3=1,'1.Inputs'!$D$38,IF(3=2,'1.Inputs'!$D$39,$E347)))/(1-'1.Inputs'!$D$42)*$D347*(1+$G347)^(3-1))*('1.Inputs'!$D$48-'1.Inputs'!$D$49))/'1.Inputs'!$D$51</f>
        <v>1534736750.6760926</v>
      </c>
      <c r="K347" s="36">
        <f ca="1">((('1.Inputs'!$D$37*12*IF(4=1,'1.Inputs'!$D$38,IF(4=2,'1.Inputs'!$D$39,$E347)))*$F347*(('1.Inputs'!$D$40)+(1-'1.Inputs'!$D$40)*(1+'1.Inputs'!$D$41))*(1+$G347)^(4-1))*'1.Inputs'!$D$47+(('1.Inputs'!$D$37*12*IF(4=1,'1.Inputs'!$D$38,IF(4=2,'1.Inputs'!$D$39,$E347)))/(1-'1.Inputs'!$D$42)*$D347*(1+$G347)^(4-1))*('1.Inputs'!$D$48-'1.Inputs'!$D$49))/'1.Inputs'!$D$51</f>
        <v>1608803267.8634965</v>
      </c>
      <c r="L347" s="36">
        <f ca="1">((('1.Inputs'!$D$37*12*IF(5=1,'1.Inputs'!$D$38,IF(5=2,'1.Inputs'!$D$39,$E347)))*$F347*(('1.Inputs'!$D$40)+(1-'1.Inputs'!$D$40)*(1+'1.Inputs'!$D$41))*(1+$G347)^(5-1))*'1.Inputs'!$D$47+(('1.Inputs'!$D$37*12*IF(5=1,'1.Inputs'!$D$38,IF(5=2,'1.Inputs'!$D$39,$E347)))/(1-'1.Inputs'!$D$42)*$D347*(1+$G347)^(5-1))*('1.Inputs'!$D$48-'1.Inputs'!$D$49))/'1.Inputs'!$D$51</f>
        <v>1686444241.0387797</v>
      </c>
      <c r="M347" s="36">
        <f ca="1">((('1.Inputs'!$D$37*12*IF(6=1,'1.Inputs'!$D$38,IF(6=2,'1.Inputs'!$D$39,$E347)))*$F347*(('1.Inputs'!$D$40)+(1-'1.Inputs'!$D$40)*(1+'1.Inputs'!$D$41))*(1+$G347)^(6-1))*'1.Inputs'!$D$47+(('1.Inputs'!$D$37*12*IF(6=1,'1.Inputs'!$D$38,IF(6=2,'1.Inputs'!$D$39,$E347)))/(1-'1.Inputs'!$D$42)*$D347*(1+$G347)^(6-1))*('1.Inputs'!$D$48-'1.Inputs'!$D$49))/'1.Inputs'!$D$51</f>
        <v>1767832173.731127</v>
      </c>
      <c r="N347" s="36">
        <f ca="1">((('1.Inputs'!$D$37*12*IF(7=1,'1.Inputs'!$D$38,IF(7=2,'1.Inputs'!$D$39,$E347)))*$F347*(('1.Inputs'!$D$40)+(1-'1.Inputs'!$D$40)*(1+'1.Inputs'!$D$41))*(1+$G347)^(7-1))*'1.Inputs'!$D$47+(('1.Inputs'!$D$37*12*IF(7=1,'1.Inputs'!$D$38,IF(7=2,'1.Inputs'!$D$39,$E347)))/(1-'1.Inputs'!$D$42)*$D347*(1+$G347)^(7-1))*('1.Inputs'!$D$48-'1.Inputs'!$D$49))/'1.Inputs'!$D$51</f>
        <v>1853147894.5037103</v>
      </c>
      <c r="O347" s="36">
        <f ca="1">((('1.Inputs'!$D$37*12*IF(8=1,'1.Inputs'!$D$38,IF(8=2,'1.Inputs'!$D$39,$E347)))*$F347*(('1.Inputs'!$D$40)+(1-'1.Inputs'!$D$40)*(1+'1.Inputs'!$D$41))*(1+$G347)^(8-1))*'1.Inputs'!$D$47+(('1.Inputs'!$D$37*12*IF(8=1,'1.Inputs'!$D$38,IF(8=2,'1.Inputs'!$D$39,$E347)))/(1-'1.Inputs'!$D$42)*$D347*(1+$G347)^(8-1))*('1.Inputs'!$D$48-'1.Inputs'!$D$49))/'1.Inputs'!$D$51</f>
        <v>1942580958.7204857</v>
      </c>
      <c r="P347" s="36">
        <f ca="1">((('1.Inputs'!$D$37*12*IF(9=1,'1.Inputs'!$D$38,IF(9=2,'1.Inputs'!$D$39,$E347)))*$F347*(('1.Inputs'!$D$40)+(1-'1.Inputs'!$D$40)*(1+'1.Inputs'!$D$41))*(1+$G347)^(9-1))*'1.Inputs'!$D$47+(('1.Inputs'!$D$37*12*IF(9=1,'1.Inputs'!$D$38,IF(9=2,'1.Inputs'!$D$39,$E347)))/(1-'1.Inputs'!$D$42)*$D347*(1+$G347)^(9-1))*('1.Inputs'!$D$48-'1.Inputs'!$D$49))/'1.Inputs'!$D$51</f>
        <v>2036330069.7022955</v>
      </c>
      <c r="Q347" s="36">
        <f ca="1">((('1.Inputs'!$D$37*12*IF(10=1,'1.Inputs'!$D$38,IF(10=2,'1.Inputs'!$D$39,$E347)))*$F347*(('1.Inputs'!$D$40)+(1-'1.Inputs'!$D$40)*(1+'1.Inputs'!$D$41))*(1+$G347)^(10-1))*'1.Inputs'!$D$47+(('1.Inputs'!$D$37*12*IF(10=1,'1.Inputs'!$D$38,IF(10=2,'1.Inputs'!$D$39,$E347)))/(1-'1.Inputs'!$D$42)*$D347*(1+$G347)^(10-1))*('1.Inputs'!$D$48-'1.Inputs'!$D$49))/'1.Inputs'!$D$51</f>
        <v>2134603520.2079871</v>
      </c>
      <c r="R347" s="36">
        <f>-'1.Inputs'!$D$24</f>
        <v>-2050000000</v>
      </c>
      <c r="S347" s="36">
        <f ca="1">((('1.Inputs'!$D$37*12*IF(1=1,'1.Inputs'!$D$38,IF(1=2,'1.Inputs'!$D$39,$E347)))*$F347*(('1.Inputs'!$D$40)+(1-'1.Inputs'!$D$40)*(1+'1.Inputs'!$D$41))*(1+$G347)^(1-1))-(('1.Inputs'!$D$37*12*IF(1=1,'1.Inputs'!$D$38,IF(1=2,'1.Inputs'!$D$39,$E347)))/(1-'1.Inputs'!$D$42)*$D347*(1+$G347)^(1-1))-('1.Inputs'!$D$37*12*IF(1=1,'1.Inputs'!$D$38,IF(1=2,'1.Inputs'!$D$39,$E347)))*'1.Inputs'!$D$43*(1+$G347)^(1-1)-'1.Inputs'!$D$44*(1+$G347)^(1-1)-('1.Inputs'!$D$20/'1.Inputs'!$D$27+'1.Inputs'!$D$23/'1.Inputs'!$D$28))-MAX(0,((('1.Inputs'!$D$37*12*IF(1=1,'1.Inputs'!$D$38,IF(1=2,'1.Inputs'!$D$39,$E347)))*$F347*(('1.Inputs'!$D$40)+(1-'1.Inputs'!$D$40)*(1+'1.Inputs'!$D$41))*(1+$G347)^(1-1))-(('1.Inputs'!$D$37*12*IF(1=1,'1.Inputs'!$D$38,IF(1=2,'1.Inputs'!$D$39,$E347)))/(1-'1.Inputs'!$D$42)*$D347*(1+$G347)^(1-1))-('1.Inputs'!$D$37*12*IF(1=1,'1.Inputs'!$D$38,IF(1=2,'1.Inputs'!$D$39,$E347)))*'1.Inputs'!$D$43*(1+$G347)^(1-1)-'1.Inputs'!$D$44*(1+$G347)^(1-1)-('1.Inputs'!$D$20/'1.Inputs'!$D$27+'1.Inputs'!$D$23/'1.Inputs'!$D$28)))*'1.Inputs'!$D$53+('1.Inputs'!$D$20/'1.Inputs'!$D$27+'1.Inputs'!$D$23/'1.Inputs'!$D$28)-H347</f>
        <v>-1227881634.9844332</v>
      </c>
      <c r="T347" s="36">
        <f ca="1">((('1.Inputs'!$D$37*12*IF(2=1,'1.Inputs'!$D$38,IF(2=2,'1.Inputs'!$D$39,$E347)))*$F347*(('1.Inputs'!$D$40)+(1-'1.Inputs'!$D$40)*(1+'1.Inputs'!$D$41))*(1+$G347)^(2-1))-(('1.Inputs'!$D$37*12*IF(2=1,'1.Inputs'!$D$38,IF(2=2,'1.Inputs'!$D$39,$E347)))/(1-'1.Inputs'!$D$42)*$D347*(1+$G347)^(2-1))-('1.Inputs'!$D$37*12*IF(2=1,'1.Inputs'!$D$38,IF(2=2,'1.Inputs'!$D$39,$E347)))*'1.Inputs'!$D$43*(1+$G347)^(2-1)-'1.Inputs'!$D$44*(1+$G347)^(2-1)-('1.Inputs'!$D$20/'1.Inputs'!$D$27+'1.Inputs'!$D$23/'1.Inputs'!$D$28))-MAX(0,((('1.Inputs'!$D$37*12*IF(2=1,'1.Inputs'!$D$38,IF(2=2,'1.Inputs'!$D$39,$E347)))*$F347*(('1.Inputs'!$D$40)+(1-'1.Inputs'!$D$40)*(1+'1.Inputs'!$D$41))*(1+$G347)^(2-1))-(('1.Inputs'!$D$37*12*IF(2=1,'1.Inputs'!$D$38,IF(2=2,'1.Inputs'!$D$39,$E347)))/(1-'1.Inputs'!$D$42)*$D347*(1+$G347)^(2-1))-('1.Inputs'!$D$37*12*IF(2=1,'1.Inputs'!$D$38,IF(2=2,'1.Inputs'!$D$39,$E347)))*'1.Inputs'!$D$43*(1+$G347)^(2-1)-'1.Inputs'!$D$44*(1+$G347)^(2-1)-('1.Inputs'!$D$20/'1.Inputs'!$D$27+'1.Inputs'!$D$23/'1.Inputs'!$D$28)))*'1.Inputs'!$D$53+('1.Inputs'!$D$20/'1.Inputs'!$D$27+'1.Inputs'!$D$23/'1.Inputs'!$D$28)-(I347-H347)</f>
        <v>-635796857.43318939</v>
      </c>
      <c r="U347" s="36">
        <f ca="1">((('1.Inputs'!$D$37*12*IF(3=1,'1.Inputs'!$D$38,IF(3=2,'1.Inputs'!$D$39,$E347)))*$F347*(('1.Inputs'!$D$40)+(1-'1.Inputs'!$D$40)*(1+'1.Inputs'!$D$41))*(1+$G347)^(3-1))-(('1.Inputs'!$D$37*12*IF(3=1,'1.Inputs'!$D$38,IF(3=2,'1.Inputs'!$D$39,$E347)))/(1-'1.Inputs'!$D$42)*$D347*(1+$G347)^(3-1))-('1.Inputs'!$D$37*12*IF(3=1,'1.Inputs'!$D$38,IF(3=2,'1.Inputs'!$D$39,$E347)))*'1.Inputs'!$D$43*(1+$G347)^(3-1)-'1.Inputs'!$D$44*(1+$G347)^(3-1)-('1.Inputs'!$D$20/'1.Inputs'!$D$27+'1.Inputs'!$D$23/'1.Inputs'!$D$28))-MAX(0,((('1.Inputs'!$D$37*12*IF(3=1,'1.Inputs'!$D$38,IF(3=2,'1.Inputs'!$D$39,$E347)))*$F347*(('1.Inputs'!$D$40)+(1-'1.Inputs'!$D$40)*(1+'1.Inputs'!$D$41))*(1+$G347)^(3-1))-(('1.Inputs'!$D$37*12*IF(3=1,'1.Inputs'!$D$38,IF(3=2,'1.Inputs'!$D$39,$E347)))/(1-'1.Inputs'!$D$42)*$D347*(1+$G347)^(3-1))-('1.Inputs'!$D$37*12*IF(3=1,'1.Inputs'!$D$38,IF(3=2,'1.Inputs'!$D$39,$E347)))*'1.Inputs'!$D$43*(1+$G347)^(3-1)-'1.Inputs'!$D$44*(1+$G347)^(3-1)-('1.Inputs'!$D$20/'1.Inputs'!$D$27+'1.Inputs'!$D$23/'1.Inputs'!$D$28)))*'1.Inputs'!$D$53+('1.Inputs'!$D$20/'1.Inputs'!$D$27+'1.Inputs'!$D$23/'1.Inputs'!$D$28)-(J347-I347)</f>
        <v>-469240098.24557126</v>
      </c>
      <c r="V347" s="36">
        <f ca="1">((('1.Inputs'!$D$37*12*IF(4=1,'1.Inputs'!$D$38,IF(4=2,'1.Inputs'!$D$39,$E347)))*$F347*(('1.Inputs'!$D$40)+(1-'1.Inputs'!$D$40)*(1+'1.Inputs'!$D$41))*(1+$G347)^(4-1))-(('1.Inputs'!$D$37*12*IF(4=1,'1.Inputs'!$D$38,IF(4=2,'1.Inputs'!$D$39,$E347)))/(1-'1.Inputs'!$D$42)*$D347*(1+$G347)^(4-1))-('1.Inputs'!$D$37*12*IF(4=1,'1.Inputs'!$D$38,IF(4=2,'1.Inputs'!$D$39,$E347)))*'1.Inputs'!$D$43*(1+$G347)^(4-1)-'1.Inputs'!$D$44*(1+$G347)^(4-1)-('1.Inputs'!$D$20/'1.Inputs'!$D$27+'1.Inputs'!$D$23/'1.Inputs'!$D$28))-MAX(0,((('1.Inputs'!$D$37*12*IF(4=1,'1.Inputs'!$D$38,IF(4=2,'1.Inputs'!$D$39,$E347)))*$F347*(('1.Inputs'!$D$40)+(1-'1.Inputs'!$D$40)*(1+'1.Inputs'!$D$41))*(1+$G347)^(4-1))-(('1.Inputs'!$D$37*12*IF(4=1,'1.Inputs'!$D$38,IF(4=2,'1.Inputs'!$D$39,$E347)))/(1-'1.Inputs'!$D$42)*$D347*(1+$G347)^(4-1))-('1.Inputs'!$D$37*12*IF(4=1,'1.Inputs'!$D$38,IF(4=2,'1.Inputs'!$D$39,$E347)))*'1.Inputs'!$D$43*(1+$G347)^(4-1)-'1.Inputs'!$D$44*(1+$G347)^(4-1)-('1.Inputs'!$D$20/'1.Inputs'!$D$27+'1.Inputs'!$D$23/'1.Inputs'!$D$28)))*'1.Inputs'!$D$53+('1.Inputs'!$D$20/'1.Inputs'!$D$27+'1.Inputs'!$D$23/'1.Inputs'!$D$28)-(K347-J347)</f>
        <v>-170667796.33567488</v>
      </c>
      <c r="W347" s="36">
        <f ca="1">((('1.Inputs'!$D$37*12*IF(5=1,'1.Inputs'!$D$38,IF(5=2,'1.Inputs'!$D$39,$E347)))*$F347*(('1.Inputs'!$D$40)+(1-'1.Inputs'!$D$40)*(1+'1.Inputs'!$D$41))*(1+$G347)^(5-1))-(('1.Inputs'!$D$37*12*IF(5=1,'1.Inputs'!$D$38,IF(5=2,'1.Inputs'!$D$39,$E347)))/(1-'1.Inputs'!$D$42)*$D347*(1+$G347)^(5-1))-('1.Inputs'!$D$37*12*IF(5=1,'1.Inputs'!$D$38,IF(5=2,'1.Inputs'!$D$39,$E347)))*'1.Inputs'!$D$43*(1+$G347)^(5-1)-'1.Inputs'!$D$44*(1+$G347)^(5-1)-('1.Inputs'!$D$20/'1.Inputs'!$D$27+'1.Inputs'!$D$23/'1.Inputs'!$D$28))-MAX(0,((('1.Inputs'!$D$37*12*IF(5=1,'1.Inputs'!$D$38,IF(5=2,'1.Inputs'!$D$39,$E347)))*$F347*(('1.Inputs'!$D$40)+(1-'1.Inputs'!$D$40)*(1+'1.Inputs'!$D$41))*(1+$G347)^(5-1))-(('1.Inputs'!$D$37*12*IF(5=1,'1.Inputs'!$D$38,IF(5=2,'1.Inputs'!$D$39,$E347)))/(1-'1.Inputs'!$D$42)*$D347*(1+$G347)^(5-1))-('1.Inputs'!$D$37*12*IF(5=1,'1.Inputs'!$D$38,IF(5=2,'1.Inputs'!$D$39,$E347)))*'1.Inputs'!$D$43*(1+$G347)^(5-1)-'1.Inputs'!$D$44*(1+$G347)^(5-1)-('1.Inputs'!$D$20/'1.Inputs'!$D$27+'1.Inputs'!$D$23/'1.Inputs'!$D$28)))*'1.Inputs'!$D$53+('1.Inputs'!$D$20/'1.Inputs'!$D$27+'1.Inputs'!$D$23/'1.Inputs'!$D$28)-(L347-K347)</f>
        <v>-178904237.70913196</v>
      </c>
      <c r="X347" s="36">
        <f ca="1">((('1.Inputs'!$D$37*12*IF(6=1,'1.Inputs'!$D$38,IF(6=2,'1.Inputs'!$D$39,$E347)))*$F347*(('1.Inputs'!$D$40)+(1-'1.Inputs'!$D$40)*(1+'1.Inputs'!$D$41))*(1+$G347)^(6-1))-(('1.Inputs'!$D$37*12*IF(6=1,'1.Inputs'!$D$38,IF(6=2,'1.Inputs'!$D$39,$E347)))/(1-'1.Inputs'!$D$42)*$D347*(1+$G347)^(6-1))-('1.Inputs'!$D$37*12*IF(6=1,'1.Inputs'!$D$38,IF(6=2,'1.Inputs'!$D$39,$E347)))*'1.Inputs'!$D$43*(1+$G347)^(6-1)-'1.Inputs'!$D$44*(1+$G347)^(6-1)-('1.Inputs'!$D$20/'1.Inputs'!$D$27+'1.Inputs'!$D$23/'1.Inputs'!$D$28))-MAX(0,((('1.Inputs'!$D$37*12*IF(6=1,'1.Inputs'!$D$38,IF(6=2,'1.Inputs'!$D$39,$E347)))*$F347*(('1.Inputs'!$D$40)+(1-'1.Inputs'!$D$40)*(1+'1.Inputs'!$D$41))*(1+$G347)^(6-1))-(('1.Inputs'!$D$37*12*IF(6=1,'1.Inputs'!$D$38,IF(6=2,'1.Inputs'!$D$39,$E347)))/(1-'1.Inputs'!$D$42)*$D347*(1+$G347)^(6-1))-('1.Inputs'!$D$37*12*IF(6=1,'1.Inputs'!$D$38,IF(6=2,'1.Inputs'!$D$39,$E347)))*'1.Inputs'!$D$43*(1+$G347)^(6-1)-'1.Inputs'!$D$44*(1+$G347)^(6-1)-('1.Inputs'!$D$20/'1.Inputs'!$D$27+'1.Inputs'!$D$23/'1.Inputs'!$D$28)))*'1.Inputs'!$D$53+('1.Inputs'!$D$20/'1.Inputs'!$D$27+'1.Inputs'!$D$23/'1.Inputs'!$D$28)-(M347-L347)</f>
        <v>-187538170.39585972</v>
      </c>
      <c r="Y347" s="36">
        <f ca="1">((('1.Inputs'!$D$37*12*IF(7=1,'1.Inputs'!$D$38,IF(7=2,'1.Inputs'!$D$39,$E347)))*$F347*(('1.Inputs'!$D$40)+(1-'1.Inputs'!$D$40)*(1+'1.Inputs'!$D$41))*(1+$G347)^(7-1))-(('1.Inputs'!$D$37*12*IF(7=1,'1.Inputs'!$D$38,IF(7=2,'1.Inputs'!$D$39,$E347)))/(1-'1.Inputs'!$D$42)*$D347*(1+$G347)^(7-1))-('1.Inputs'!$D$37*12*IF(7=1,'1.Inputs'!$D$38,IF(7=2,'1.Inputs'!$D$39,$E347)))*'1.Inputs'!$D$43*(1+$G347)^(7-1)-'1.Inputs'!$D$44*(1+$G347)^(7-1)-('1.Inputs'!$D$20/'1.Inputs'!$D$27+'1.Inputs'!$D$23/'1.Inputs'!$D$28))-MAX(0,((('1.Inputs'!$D$37*12*IF(7=1,'1.Inputs'!$D$38,IF(7=2,'1.Inputs'!$D$39,$E347)))*$F347*(('1.Inputs'!$D$40)+(1-'1.Inputs'!$D$40)*(1+'1.Inputs'!$D$41))*(1+$G347)^(7-1))-(('1.Inputs'!$D$37*12*IF(7=1,'1.Inputs'!$D$38,IF(7=2,'1.Inputs'!$D$39,$E347)))/(1-'1.Inputs'!$D$42)*$D347*(1+$G347)^(7-1))-('1.Inputs'!$D$37*12*IF(7=1,'1.Inputs'!$D$38,IF(7=2,'1.Inputs'!$D$39,$E347)))*'1.Inputs'!$D$43*(1+$G347)^(7-1)-'1.Inputs'!$D$44*(1+$G347)^(7-1)-('1.Inputs'!$D$20/'1.Inputs'!$D$27+'1.Inputs'!$D$23/'1.Inputs'!$D$28)))*'1.Inputs'!$D$53+('1.Inputs'!$D$20/'1.Inputs'!$D$27+'1.Inputs'!$D$23/'1.Inputs'!$D$28)-(N347-M347)</f>
        <v>-196588777.35812831</v>
      </c>
      <c r="Z347" s="36">
        <f ca="1">((('1.Inputs'!$D$37*12*IF(8=1,'1.Inputs'!$D$38,IF(8=2,'1.Inputs'!$D$39,$E347)))*$F347*(('1.Inputs'!$D$40)+(1-'1.Inputs'!$D$40)*(1+'1.Inputs'!$D$41))*(1+$G347)^(8-1))-(('1.Inputs'!$D$37*12*IF(8=1,'1.Inputs'!$D$38,IF(8=2,'1.Inputs'!$D$39,$E347)))/(1-'1.Inputs'!$D$42)*$D347*(1+$G347)^(8-1))-('1.Inputs'!$D$37*12*IF(8=1,'1.Inputs'!$D$38,IF(8=2,'1.Inputs'!$D$39,$E347)))*'1.Inputs'!$D$43*(1+$G347)^(8-1)-'1.Inputs'!$D$44*(1+$G347)^(8-1)-('1.Inputs'!$D$20/'1.Inputs'!$D$27+'1.Inputs'!$D$23/'1.Inputs'!$D$28))-MAX(0,((('1.Inputs'!$D$37*12*IF(8=1,'1.Inputs'!$D$38,IF(8=2,'1.Inputs'!$D$39,$E347)))*$F347*(('1.Inputs'!$D$40)+(1-'1.Inputs'!$D$40)*(1+'1.Inputs'!$D$41))*(1+$G347)^(8-1))-(('1.Inputs'!$D$37*12*IF(8=1,'1.Inputs'!$D$38,IF(8=2,'1.Inputs'!$D$39,$E347)))/(1-'1.Inputs'!$D$42)*$D347*(1+$G347)^(8-1))-('1.Inputs'!$D$37*12*IF(8=1,'1.Inputs'!$D$38,IF(8=2,'1.Inputs'!$D$39,$E347)))*'1.Inputs'!$D$43*(1+$G347)^(8-1)-'1.Inputs'!$D$44*(1+$G347)^(8-1)-('1.Inputs'!$D$20/'1.Inputs'!$D$27+'1.Inputs'!$D$23/'1.Inputs'!$D$28)))*'1.Inputs'!$D$53+('1.Inputs'!$D$20/'1.Inputs'!$D$27+'1.Inputs'!$D$23/'1.Inputs'!$D$28)-(O347-N347)</f>
        <v>-206076167.32948947</v>
      </c>
      <c r="AA347" s="36">
        <f ca="1">((('1.Inputs'!$D$37*12*IF(9=1,'1.Inputs'!$D$38,IF(9=2,'1.Inputs'!$D$39,$E347)))*$F347*(('1.Inputs'!$D$40)+(1-'1.Inputs'!$D$40)*(1+'1.Inputs'!$D$41))*(1+$G347)^(9-1))-(('1.Inputs'!$D$37*12*IF(9=1,'1.Inputs'!$D$38,IF(9=2,'1.Inputs'!$D$39,$E347)))/(1-'1.Inputs'!$D$42)*$D347*(1+$G347)^(9-1))-('1.Inputs'!$D$37*12*IF(9=1,'1.Inputs'!$D$38,IF(9=2,'1.Inputs'!$D$39,$E347)))*'1.Inputs'!$D$43*(1+$G347)^(9-1)-'1.Inputs'!$D$44*(1+$G347)^(9-1)-('1.Inputs'!$D$20/'1.Inputs'!$D$27+'1.Inputs'!$D$23/'1.Inputs'!$D$28))-MAX(0,((('1.Inputs'!$D$37*12*IF(9=1,'1.Inputs'!$D$38,IF(9=2,'1.Inputs'!$D$39,$E347)))*$F347*(('1.Inputs'!$D$40)+(1-'1.Inputs'!$D$40)*(1+'1.Inputs'!$D$41))*(1+$G347)^(9-1))-(('1.Inputs'!$D$37*12*IF(9=1,'1.Inputs'!$D$38,IF(9=2,'1.Inputs'!$D$39,$E347)))/(1-'1.Inputs'!$D$42)*$D347*(1+$G347)^(9-1))-('1.Inputs'!$D$37*12*IF(9=1,'1.Inputs'!$D$38,IF(9=2,'1.Inputs'!$D$39,$E347)))*'1.Inputs'!$D$43*(1+$G347)^(9-1)-'1.Inputs'!$D$44*(1+$G347)^(9-1)-('1.Inputs'!$D$20/'1.Inputs'!$D$27+'1.Inputs'!$D$23/'1.Inputs'!$D$28)))*'1.Inputs'!$D$53+('1.Inputs'!$D$20/'1.Inputs'!$D$27+'1.Inputs'!$D$23/'1.Inputs'!$D$28)-(P347-O347)</f>
        <v>-216021419.49257326</v>
      </c>
      <c r="AB347" s="36">
        <f ca="1">((('1.Inputs'!$D$37*12*IF(10=1,'1.Inputs'!$D$38,IF(10=2,'1.Inputs'!$D$39,$E347)))*$F347*(('1.Inputs'!$D$40)+(1-'1.Inputs'!$D$40)*(1+'1.Inputs'!$D$41))*(1+$G347)^(10-1))-(('1.Inputs'!$D$37*12*IF(10=1,'1.Inputs'!$D$38,IF(10=2,'1.Inputs'!$D$39,$E347)))/(1-'1.Inputs'!$D$42)*$D347*(1+$G347)^(10-1))-('1.Inputs'!$D$37*12*IF(10=1,'1.Inputs'!$D$38,IF(10=2,'1.Inputs'!$D$39,$E347)))*'1.Inputs'!$D$43*(1+$G347)^(10-1)-'1.Inputs'!$D$44*(1+$G347)^(10-1)-('1.Inputs'!$D$20/'1.Inputs'!$D$27+'1.Inputs'!$D$23/'1.Inputs'!$D$28))-MAX(0,((('1.Inputs'!$D$37*12*IF(10=1,'1.Inputs'!$D$38,IF(10=2,'1.Inputs'!$D$39,$E347)))*$F347*(('1.Inputs'!$D$40)+(1-'1.Inputs'!$D$40)*(1+'1.Inputs'!$D$41))*(1+$G347)^(10-1))-(('1.Inputs'!$D$37*12*IF(10=1,'1.Inputs'!$D$38,IF(10=2,'1.Inputs'!$D$39,$E347)))/(1-'1.Inputs'!$D$42)*$D347*(1+$G347)^(10-1))-('1.Inputs'!$D$37*12*IF(10=1,'1.Inputs'!$D$38,IF(10=2,'1.Inputs'!$D$39,$E347)))*'1.Inputs'!$D$43*(1+$G347)^(10-1)-'1.Inputs'!$D$44*(1+$G347)^(10-1)-('1.Inputs'!$D$20/'1.Inputs'!$D$27+'1.Inputs'!$D$23/'1.Inputs'!$D$28)))*'1.Inputs'!$D$53+('1.Inputs'!$D$20/'1.Inputs'!$D$27+'1.Inputs'!$D$23/'1.Inputs'!$D$28)-(Q347-P347)+(('1.Inputs'!$D$20+'1.Inputs'!$D$23-('1.Inputs'!$D$20/'1.Inputs'!$D$27+'1.Inputs'!$D$23/'1.Inputs'!$D$28)*'1.Inputs'!$D$10)*'1.Inputs'!$D$60+'1.Inputs'!$D$19*'1.Inputs'!$D$59+Q347)</f>
        <v>2608156889.8949623</v>
      </c>
      <c r="AC347" s="36">
        <f ca="1">S347-AC$13-AC$14+MIN(AC$13,MAX(0,((('1.Inputs'!$D$37*12*IF(1=1,'1.Inputs'!$D$38,IF(1=2,'1.Inputs'!$D$39,$E347)))*$F347*(('1.Inputs'!$D$40)+(1-'1.Inputs'!$D$40)*(1+'1.Inputs'!$D$41))*(1+$G347)^(1-1))-(('1.Inputs'!$D$37*12*IF(1=1,'1.Inputs'!$D$38,IF(1=2,'1.Inputs'!$D$39,$E347)))/(1-'1.Inputs'!$D$42)*$D347*(1+$G347)^(1-1))-('1.Inputs'!$D$37*12*IF(1=1,'1.Inputs'!$D$38,IF(1=2,'1.Inputs'!$D$39,$E347)))*'1.Inputs'!$D$43*(1+$G347)^(1-1)-'1.Inputs'!$D$44*(1+$G347)^(1-1)-('1.Inputs'!$D$20/'1.Inputs'!$D$27+'1.Inputs'!$D$23/'1.Inputs'!$D$28))))*'1.Inputs'!$D$53</f>
        <v>-1375481634.9844332</v>
      </c>
      <c r="AD347" s="36">
        <f ca="1">T347-AD$13-AD$14+MIN(AD$13,MAX(0,((('1.Inputs'!$D$37*12*IF(2=1,'1.Inputs'!$D$38,IF(2=2,'1.Inputs'!$D$39,$E347)))*$F347*(('1.Inputs'!$D$40)+(1-'1.Inputs'!$D$40)*(1+'1.Inputs'!$D$41))*(1+$G347)^(2-1))-(('1.Inputs'!$D$37*12*IF(2=1,'1.Inputs'!$D$38,IF(2=2,'1.Inputs'!$D$39,$E347)))/(1-'1.Inputs'!$D$42)*$D347*(1+$G347)^(2-1))-('1.Inputs'!$D$37*12*IF(2=1,'1.Inputs'!$D$38,IF(2=2,'1.Inputs'!$D$39,$E347)))*'1.Inputs'!$D$43*(1+$G347)^(2-1)-'1.Inputs'!$D$44*(1+$G347)^(2-1)-('1.Inputs'!$D$20/'1.Inputs'!$D$27+'1.Inputs'!$D$23/'1.Inputs'!$D$28))))*'1.Inputs'!$D$53</f>
        <v>-783396857.43318939</v>
      </c>
      <c r="AE347" s="36">
        <f ca="1">U347-AE$13-AE$14+MIN(AE$13,MAX(0,((('1.Inputs'!$D$37*12*IF(3=1,'1.Inputs'!$D$38,IF(3=2,'1.Inputs'!$D$39,$E347)))*$F347*(('1.Inputs'!$D$40)+(1-'1.Inputs'!$D$40)*(1+'1.Inputs'!$D$41))*(1+$G347)^(3-1))-(('1.Inputs'!$D$37*12*IF(3=1,'1.Inputs'!$D$38,IF(3=2,'1.Inputs'!$D$39,$E347)))/(1-'1.Inputs'!$D$42)*$D347*(1+$G347)^(3-1))-('1.Inputs'!$D$37*12*IF(3=1,'1.Inputs'!$D$38,IF(3=2,'1.Inputs'!$D$39,$E347)))*'1.Inputs'!$D$43*(1+$G347)^(3-1)-'1.Inputs'!$D$44*(1+$G347)^(3-1)-('1.Inputs'!$D$20/'1.Inputs'!$D$27+'1.Inputs'!$D$23/'1.Inputs'!$D$28))))*'1.Inputs'!$D$53</f>
        <v>-862840098.24557126</v>
      </c>
      <c r="AF347" s="36">
        <f ca="1">V347-AF$13-AF$14+MIN(AF$13,MAX(0,((('1.Inputs'!$D$37*12*IF(4=1,'1.Inputs'!$D$38,IF(4=2,'1.Inputs'!$D$39,$E347)))*$F347*(('1.Inputs'!$D$40)+(1-'1.Inputs'!$D$40)*(1+'1.Inputs'!$D$41))*(1+$G347)^(4-1))-(('1.Inputs'!$D$37*12*IF(4=1,'1.Inputs'!$D$38,IF(4=2,'1.Inputs'!$D$39,$E347)))/(1-'1.Inputs'!$D$42)*$D347*(1+$G347)^(4-1))-('1.Inputs'!$D$37*12*IF(4=1,'1.Inputs'!$D$38,IF(4=2,'1.Inputs'!$D$39,$E347)))*'1.Inputs'!$D$43*(1+$G347)^(4-1)-'1.Inputs'!$D$44*(1+$G347)^(4-1)-('1.Inputs'!$D$20/'1.Inputs'!$D$27+'1.Inputs'!$D$23/'1.Inputs'!$D$28))))*'1.Inputs'!$D$53</f>
        <v>-534747796.33567488</v>
      </c>
      <c r="AG347" s="36">
        <f ca="1">W347-AG$13-AG$14+MIN(AG$13,MAX(0,((('1.Inputs'!$D$37*12*IF(5=1,'1.Inputs'!$D$38,IF(5=2,'1.Inputs'!$D$39,$E347)))*$F347*(('1.Inputs'!$D$40)+(1-'1.Inputs'!$D$40)*(1+'1.Inputs'!$D$41))*(1+$G347)^(5-1))-(('1.Inputs'!$D$37*12*IF(5=1,'1.Inputs'!$D$38,IF(5=2,'1.Inputs'!$D$39,$E347)))/(1-'1.Inputs'!$D$42)*$D347*(1+$G347)^(5-1))-('1.Inputs'!$D$37*12*IF(5=1,'1.Inputs'!$D$38,IF(5=2,'1.Inputs'!$D$39,$E347)))*'1.Inputs'!$D$43*(1+$G347)^(5-1)-'1.Inputs'!$D$44*(1+$G347)^(5-1)-('1.Inputs'!$D$20/'1.Inputs'!$D$27+'1.Inputs'!$D$23/'1.Inputs'!$D$28))))*'1.Inputs'!$D$53</f>
        <v>-513464237.70913196</v>
      </c>
      <c r="AH347" s="36">
        <f ca="1">X347-AH$13-AH$14+MIN(AH$13,MAX(0,((('1.Inputs'!$D$37*12*IF(6=1,'1.Inputs'!$D$38,IF(6=2,'1.Inputs'!$D$39,$E347)))*$F347*(('1.Inputs'!$D$40)+(1-'1.Inputs'!$D$40)*(1+'1.Inputs'!$D$41))*(1+$G347)^(6-1))-(('1.Inputs'!$D$37*12*IF(6=1,'1.Inputs'!$D$38,IF(6=2,'1.Inputs'!$D$39,$E347)))/(1-'1.Inputs'!$D$42)*$D347*(1+$G347)^(6-1))-('1.Inputs'!$D$37*12*IF(6=1,'1.Inputs'!$D$38,IF(6=2,'1.Inputs'!$D$39,$E347)))*'1.Inputs'!$D$43*(1+$G347)^(6-1)-'1.Inputs'!$D$44*(1+$G347)^(6-1)-('1.Inputs'!$D$20/'1.Inputs'!$D$27+'1.Inputs'!$D$23/'1.Inputs'!$D$28))))*'1.Inputs'!$D$53</f>
        <v>-492578170.39585972</v>
      </c>
      <c r="AI347" s="36">
        <f ca="1">Y347-AI$13-AI$14+MIN(AI$13,MAX(0,((('1.Inputs'!$D$37*12*IF(7=1,'1.Inputs'!$D$38,IF(7=2,'1.Inputs'!$D$39,$E347)))*$F347*(('1.Inputs'!$D$40)+(1-'1.Inputs'!$D$40)*(1+'1.Inputs'!$D$41))*(1+$G347)^(7-1))-(('1.Inputs'!$D$37*12*IF(7=1,'1.Inputs'!$D$38,IF(7=2,'1.Inputs'!$D$39,$E347)))/(1-'1.Inputs'!$D$42)*$D347*(1+$G347)^(7-1))-('1.Inputs'!$D$37*12*IF(7=1,'1.Inputs'!$D$38,IF(7=2,'1.Inputs'!$D$39,$E347)))*'1.Inputs'!$D$43*(1+$G347)^(7-1)-'1.Inputs'!$D$44*(1+$G347)^(7-1)-('1.Inputs'!$D$20/'1.Inputs'!$D$27+'1.Inputs'!$D$23/'1.Inputs'!$D$28))))*'1.Inputs'!$D$53</f>
        <v>-472108777.35812831</v>
      </c>
      <c r="AJ347" s="36">
        <f ca="1">Z347-AJ$13-AJ$14+MIN(AJ$13,MAX(0,((('1.Inputs'!$D$37*12*IF(8=1,'1.Inputs'!$D$38,IF(8=2,'1.Inputs'!$D$39,$E347)))*$F347*(('1.Inputs'!$D$40)+(1-'1.Inputs'!$D$40)*(1+'1.Inputs'!$D$41))*(1+$G347)^(8-1))-(('1.Inputs'!$D$37*12*IF(8=1,'1.Inputs'!$D$38,IF(8=2,'1.Inputs'!$D$39,$E347)))/(1-'1.Inputs'!$D$42)*$D347*(1+$G347)^(8-1))-('1.Inputs'!$D$37*12*IF(8=1,'1.Inputs'!$D$38,IF(8=2,'1.Inputs'!$D$39,$E347)))*'1.Inputs'!$D$43*(1+$G347)^(8-1)-'1.Inputs'!$D$44*(1+$G347)^(8-1)-('1.Inputs'!$D$20/'1.Inputs'!$D$27+'1.Inputs'!$D$23/'1.Inputs'!$D$28))))*'1.Inputs'!$D$53</f>
        <v>-206076167.32948947</v>
      </c>
      <c r="AK347" s="36">
        <f ca="1">AA347-AK$13-AK$14+MIN(AK$13,MAX(0,((('1.Inputs'!$D$37*12*IF(9=1,'1.Inputs'!$D$38,IF(9=2,'1.Inputs'!$D$39,$E347)))*$F347*(('1.Inputs'!$D$40)+(1-'1.Inputs'!$D$40)*(1+'1.Inputs'!$D$41))*(1+$G347)^(9-1))-(('1.Inputs'!$D$37*12*IF(9=1,'1.Inputs'!$D$38,IF(9=2,'1.Inputs'!$D$39,$E347)))/(1-'1.Inputs'!$D$42)*$D347*(1+$G347)^(9-1))-('1.Inputs'!$D$37*12*IF(9=1,'1.Inputs'!$D$38,IF(9=2,'1.Inputs'!$D$39,$E347)))*'1.Inputs'!$D$43*(1+$G347)^(9-1)-'1.Inputs'!$D$44*(1+$G347)^(9-1)-('1.Inputs'!$D$20/'1.Inputs'!$D$27+'1.Inputs'!$D$23/'1.Inputs'!$D$28))))*'1.Inputs'!$D$53</f>
        <v>-216021419.49257326</v>
      </c>
      <c r="AL347" s="36">
        <f ca="1">AB347-AL$13-AL$14+MIN(AL$13,MAX(0,((('1.Inputs'!$D$37*12*IF(10=1,'1.Inputs'!$D$38,IF(10=2,'1.Inputs'!$D$39,$E347)))*$F347*(('1.Inputs'!$D$40)+(1-'1.Inputs'!$D$40)*(1+'1.Inputs'!$D$41))*(1+$G347)^(10-1))-(('1.Inputs'!$D$37*12*IF(10=1,'1.Inputs'!$D$38,IF(10=2,'1.Inputs'!$D$39,$E347)))/(1-'1.Inputs'!$D$42)*$D347*(1+$G347)^(10-1))-('1.Inputs'!$D$37*12*IF(10=1,'1.Inputs'!$D$38,IF(10=2,'1.Inputs'!$D$39,$E347)))*'1.Inputs'!$D$43*(1+$G347)^(10-1)-'1.Inputs'!$D$44*(1+$G347)^(10-1)-('1.Inputs'!$D$20/'1.Inputs'!$D$27+'1.Inputs'!$D$23/'1.Inputs'!$D$28))))*'1.Inputs'!$D$53+'1.Inputs'!$D$35</f>
        <v>3408156889.8949623</v>
      </c>
      <c r="AM347" s="48">
        <f ca="1">R347+NPV('1.Inputs'!$D$55,S347:AB347)</f>
        <v>-3700518185.2179427</v>
      </c>
      <c r="AN347" s="48">
        <f ca="1">-('1.Inputs'!$D$24*(1-'1.Inputs'!$D$31)+'1.Inputs'!$D$35)+NPV('1.Inputs'!$D$54,AC347:AL347)</f>
        <v>-4156716904.44241</v>
      </c>
      <c r="AO347" s="36">
        <f t="shared" ca="1" si="45"/>
        <v>-8.3189812668322034</v>
      </c>
      <c r="AP347" s="36">
        <f t="shared" ca="1" si="46"/>
        <v>-1.192175046355618</v>
      </c>
      <c r="AQ347" s="36">
        <f ca="1">'1.Inputs'!$D$35+MIN(SUM($AC347:AC347),SUM($AC347:AD347),SUM($AC347:AE347),SUM($AC347:AF347),SUM($AC347:AG347),SUM($AC347:AH347),SUM($AC347:AI347),SUM($AC347:AJ347),SUM($AC347:AK347),SUM($AC347:AL347))</f>
        <v>-4656715159.2840519</v>
      </c>
      <c r="AR347" s="36">
        <f ca="1">IF(AP347&lt;'1.Inputs'!$D$57,1,0)</f>
        <v>1</v>
      </c>
      <c r="AS347" s="36">
        <f t="shared" ca="1" si="47"/>
        <v>1</v>
      </c>
    </row>
    <row r="348" spans="2:45" ht="15" customHeight="1" x14ac:dyDescent="0.25">
      <c r="B348" s="36">
        <v>333</v>
      </c>
      <c r="C348" s="36">
        <f t="shared" ca="1" si="40"/>
        <v>0.9832567708257024</v>
      </c>
      <c r="D348" s="36">
        <f t="shared" ca="1" si="41"/>
        <v>18436.614335369988</v>
      </c>
      <c r="E348" s="47">
        <f t="shared" ca="1" si="42"/>
        <v>0.90394242455150275</v>
      </c>
      <c r="F348" s="36">
        <f t="shared" ca="1" si="43"/>
        <v>29120.436960917472</v>
      </c>
      <c r="G348" s="36">
        <f t="shared" ca="1" si="44"/>
        <v>3.8160749158287738E-2</v>
      </c>
      <c r="H348" s="36">
        <f ca="1">((('1.Inputs'!$D$37*12*IF(1=1,'1.Inputs'!$D$38,IF(1=2,'1.Inputs'!$D$39,$E348)))*$F348*(('1.Inputs'!$D$40)+(1-'1.Inputs'!$D$40)*(1+'1.Inputs'!$D$41))*(1+$G348)^(1-1))*'1.Inputs'!$D$47+(('1.Inputs'!$D$37*12*IF(1=1,'1.Inputs'!$D$38,IF(1=2,'1.Inputs'!$D$39,$E348)))/(1-'1.Inputs'!$D$42)*$D348*(1+$G348)^(1-1))*('1.Inputs'!$D$48-'1.Inputs'!$D$49))/'1.Inputs'!$D$51</f>
        <v>773452299.10654604</v>
      </c>
      <c r="I348" s="36">
        <f ca="1">((('1.Inputs'!$D$37*12*IF(2=1,'1.Inputs'!$D$38,IF(2=2,'1.Inputs'!$D$39,$E348)))*$F348*(('1.Inputs'!$D$40)+(1-'1.Inputs'!$D$40)*(1+'1.Inputs'!$D$41))*(1+$G348)^(2-1))*'1.Inputs'!$D$47+(('1.Inputs'!$D$37*12*IF(2=1,'1.Inputs'!$D$38,IF(2=2,'1.Inputs'!$D$39,$E348)))/(1-'1.Inputs'!$D$42)*$D348*(1+$G348)^(2-1))*('1.Inputs'!$D$48-'1.Inputs'!$D$49))/'1.Inputs'!$D$51</f>
        <v>1124154945.5901127</v>
      </c>
      <c r="J348" s="36">
        <f ca="1">((('1.Inputs'!$D$37*12*IF(3=1,'1.Inputs'!$D$38,IF(3=2,'1.Inputs'!$D$39,$E348)))*$F348*(('1.Inputs'!$D$40)+(1-'1.Inputs'!$D$40)*(1+'1.Inputs'!$D$41))*(1+$G348)^(3-1))*'1.Inputs'!$D$47+(('1.Inputs'!$D$37*12*IF(3=1,'1.Inputs'!$D$38,IF(3=2,'1.Inputs'!$D$39,$E348)))/(1-'1.Inputs'!$D$42)*$D348*(1+$G348)^(3-1))*('1.Inputs'!$D$48-'1.Inputs'!$D$49))/'1.Inputs'!$D$51</f>
        <v>1507070295.6662354</v>
      </c>
      <c r="K348" s="36">
        <f ca="1">((('1.Inputs'!$D$37*12*IF(4=1,'1.Inputs'!$D$38,IF(4=2,'1.Inputs'!$D$39,$E348)))*$F348*(('1.Inputs'!$D$40)+(1-'1.Inputs'!$D$40)*(1+'1.Inputs'!$D$41))*(1+$G348)^(4-1))*'1.Inputs'!$D$47+(('1.Inputs'!$D$37*12*IF(4=1,'1.Inputs'!$D$38,IF(4=2,'1.Inputs'!$D$39,$E348)))/(1-'1.Inputs'!$D$42)*$D348*(1+$G348)^(4-1))*('1.Inputs'!$D$48-'1.Inputs'!$D$49))/'1.Inputs'!$D$51</f>
        <v>1564581227.1830611</v>
      </c>
      <c r="L348" s="36">
        <f ca="1">((('1.Inputs'!$D$37*12*IF(5=1,'1.Inputs'!$D$38,IF(5=2,'1.Inputs'!$D$39,$E348)))*$F348*(('1.Inputs'!$D$40)+(1-'1.Inputs'!$D$40)*(1+'1.Inputs'!$D$41))*(1+$G348)^(5-1))*'1.Inputs'!$D$47+(('1.Inputs'!$D$37*12*IF(5=1,'1.Inputs'!$D$38,IF(5=2,'1.Inputs'!$D$39,$E348)))/(1-'1.Inputs'!$D$42)*$D348*(1+$G348)^(5-1))*('1.Inputs'!$D$48-'1.Inputs'!$D$49))/'1.Inputs'!$D$51</f>
        <v>1624286818.9313602</v>
      </c>
      <c r="M348" s="36">
        <f ca="1">((('1.Inputs'!$D$37*12*IF(6=1,'1.Inputs'!$D$38,IF(6=2,'1.Inputs'!$D$39,$E348)))*$F348*(('1.Inputs'!$D$40)+(1-'1.Inputs'!$D$40)*(1+'1.Inputs'!$D$41))*(1+$G348)^(6-1))*'1.Inputs'!$D$47+(('1.Inputs'!$D$37*12*IF(6=1,'1.Inputs'!$D$38,IF(6=2,'1.Inputs'!$D$39,$E348)))/(1-'1.Inputs'!$D$42)*$D348*(1+$G348)^(6-1))*('1.Inputs'!$D$48-'1.Inputs'!$D$49))/'1.Inputs'!$D$51</f>
        <v>1686270820.7897131</v>
      </c>
      <c r="N348" s="36">
        <f ca="1">((('1.Inputs'!$D$37*12*IF(7=1,'1.Inputs'!$D$38,IF(7=2,'1.Inputs'!$D$39,$E348)))*$F348*(('1.Inputs'!$D$40)+(1-'1.Inputs'!$D$40)*(1+'1.Inputs'!$D$41))*(1+$G348)^(7-1))*'1.Inputs'!$D$47+(('1.Inputs'!$D$37*12*IF(7=1,'1.Inputs'!$D$38,IF(7=2,'1.Inputs'!$D$39,$E348)))/(1-'1.Inputs'!$D$42)*$D348*(1+$G348)^(7-1))*('1.Inputs'!$D$48-'1.Inputs'!$D$49))/'1.Inputs'!$D$51</f>
        <v>1750620178.5948095</v>
      </c>
      <c r="O348" s="36">
        <f ca="1">((('1.Inputs'!$D$37*12*IF(8=1,'1.Inputs'!$D$38,IF(8=2,'1.Inputs'!$D$39,$E348)))*$F348*(('1.Inputs'!$D$40)+(1-'1.Inputs'!$D$40)*(1+'1.Inputs'!$D$41))*(1+$G348)^(8-1))*'1.Inputs'!$D$47+(('1.Inputs'!$D$37*12*IF(8=1,'1.Inputs'!$D$38,IF(8=2,'1.Inputs'!$D$39,$E348)))/(1-'1.Inputs'!$D$42)*$D348*(1+$G348)^(8-1))*('1.Inputs'!$D$48-'1.Inputs'!$D$49))/'1.Inputs'!$D$51</f>
        <v>1817425156.1016026</v>
      </c>
      <c r="P348" s="36">
        <f ca="1">((('1.Inputs'!$D$37*12*IF(9=1,'1.Inputs'!$D$38,IF(9=2,'1.Inputs'!$D$39,$E348)))*$F348*(('1.Inputs'!$D$40)+(1-'1.Inputs'!$D$40)*(1+'1.Inputs'!$D$41))*(1+$G348)^(9-1))*'1.Inputs'!$D$47+(('1.Inputs'!$D$37*12*IF(9=1,'1.Inputs'!$D$38,IF(9=2,'1.Inputs'!$D$39,$E348)))/(1-'1.Inputs'!$D$42)*$D348*(1+$G348)^(9-1))*('1.Inputs'!$D$48-'1.Inputs'!$D$49))/'1.Inputs'!$D$51</f>
        <v>1886779461.5975585</v>
      </c>
      <c r="Q348" s="36">
        <f ca="1">((('1.Inputs'!$D$37*12*IF(10=1,'1.Inputs'!$D$38,IF(10=2,'1.Inputs'!$D$39,$E348)))*$F348*(('1.Inputs'!$D$40)+(1-'1.Inputs'!$D$40)*(1+'1.Inputs'!$D$41))*(1+$G348)^(10-1))*'1.Inputs'!$D$47+(('1.Inputs'!$D$37*12*IF(10=1,'1.Inputs'!$D$38,IF(10=2,'1.Inputs'!$D$39,$E348)))/(1-'1.Inputs'!$D$42)*$D348*(1+$G348)^(10-1))*('1.Inputs'!$D$48-'1.Inputs'!$D$49))/'1.Inputs'!$D$51</f>
        <v>1958780379.3485925</v>
      </c>
      <c r="R348" s="36">
        <f>-'1.Inputs'!$D$24</f>
        <v>-2050000000</v>
      </c>
      <c r="S348" s="36">
        <f ca="1">((('1.Inputs'!$D$37*12*IF(1=1,'1.Inputs'!$D$38,IF(1=2,'1.Inputs'!$D$39,$E348)))*$F348*(('1.Inputs'!$D$40)+(1-'1.Inputs'!$D$40)*(1+'1.Inputs'!$D$41))*(1+$G348)^(1-1))-(('1.Inputs'!$D$37*12*IF(1=1,'1.Inputs'!$D$38,IF(1=2,'1.Inputs'!$D$39,$E348)))/(1-'1.Inputs'!$D$42)*$D348*(1+$G348)^(1-1))-('1.Inputs'!$D$37*12*IF(1=1,'1.Inputs'!$D$38,IF(1=2,'1.Inputs'!$D$39,$E348)))*'1.Inputs'!$D$43*(1+$G348)^(1-1)-'1.Inputs'!$D$44*(1+$G348)^(1-1)-('1.Inputs'!$D$20/'1.Inputs'!$D$27+'1.Inputs'!$D$23/'1.Inputs'!$D$28))-MAX(0,((('1.Inputs'!$D$37*12*IF(1=1,'1.Inputs'!$D$38,IF(1=2,'1.Inputs'!$D$39,$E348)))*$F348*(('1.Inputs'!$D$40)+(1-'1.Inputs'!$D$40)*(1+'1.Inputs'!$D$41))*(1+$G348)^(1-1))-(('1.Inputs'!$D$37*12*IF(1=1,'1.Inputs'!$D$38,IF(1=2,'1.Inputs'!$D$39,$E348)))/(1-'1.Inputs'!$D$42)*$D348*(1+$G348)^(1-1))-('1.Inputs'!$D$37*12*IF(1=1,'1.Inputs'!$D$38,IF(1=2,'1.Inputs'!$D$39,$E348)))*'1.Inputs'!$D$43*(1+$G348)^(1-1)-'1.Inputs'!$D$44*(1+$G348)^(1-1)-('1.Inputs'!$D$20/'1.Inputs'!$D$27+'1.Inputs'!$D$23/'1.Inputs'!$D$28)))*'1.Inputs'!$D$53+('1.Inputs'!$D$20/'1.Inputs'!$D$27+'1.Inputs'!$D$23/'1.Inputs'!$D$28)-H348</f>
        <v>-580496744.4185456</v>
      </c>
      <c r="T348" s="36">
        <f ca="1">((('1.Inputs'!$D$37*12*IF(2=1,'1.Inputs'!$D$38,IF(2=2,'1.Inputs'!$D$39,$E348)))*$F348*(('1.Inputs'!$D$40)+(1-'1.Inputs'!$D$40)*(1+'1.Inputs'!$D$41))*(1+$G348)^(2-1))-(('1.Inputs'!$D$37*12*IF(2=1,'1.Inputs'!$D$38,IF(2=2,'1.Inputs'!$D$39,$E348)))/(1-'1.Inputs'!$D$42)*$D348*(1+$G348)^(2-1))-('1.Inputs'!$D$37*12*IF(2=1,'1.Inputs'!$D$38,IF(2=2,'1.Inputs'!$D$39,$E348)))*'1.Inputs'!$D$43*(1+$G348)^(2-1)-'1.Inputs'!$D$44*(1+$G348)^(2-1)-('1.Inputs'!$D$20/'1.Inputs'!$D$27+'1.Inputs'!$D$23/'1.Inputs'!$D$28))-MAX(0,((('1.Inputs'!$D$37*12*IF(2=1,'1.Inputs'!$D$38,IF(2=2,'1.Inputs'!$D$39,$E348)))*$F348*(('1.Inputs'!$D$40)+(1-'1.Inputs'!$D$40)*(1+'1.Inputs'!$D$41))*(1+$G348)^(2-1))-(('1.Inputs'!$D$37*12*IF(2=1,'1.Inputs'!$D$38,IF(2=2,'1.Inputs'!$D$39,$E348)))/(1-'1.Inputs'!$D$42)*$D348*(1+$G348)^(2-1))-('1.Inputs'!$D$37*12*IF(2=1,'1.Inputs'!$D$38,IF(2=2,'1.Inputs'!$D$39,$E348)))*'1.Inputs'!$D$43*(1+$G348)^(2-1)-'1.Inputs'!$D$44*(1+$G348)^(2-1)-('1.Inputs'!$D$20/'1.Inputs'!$D$27+'1.Inputs'!$D$23/'1.Inputs'!$D$28)))*'1.Inputs'!$D$53+('1.Inputs'!$D$20/'1.Inputs'!$D$27+'1.Inputs'!$D$23/'1.Inputs'!$D$28)-(I348-H348)</f>
        <v>151249071.75545883</v>
      </c>
      <c r="U348" s="36">
        <f ca="1">((('1.Inputs'!$D$37*12*IF(3=1,'1.Inputs'!$D$38,IF(3=2,'1.Inputs'!$D$39,$E348)))*$F348*(('1.Inputs'!$D$40)+(1-'1.Inputs'!$D$40)*(1+'1.Inputs'!$D$41))*(1+$G348)^(3-1))-(('1.Inputs'!$D$37*12*IF(3=1,'1.Inputs'!$D$38,IF(3=2,'1.Inputs'!$D$39,$E348)))/(1-'1.Inputs'!$D$42)*$D348*(1+$G348)^(3-1))-('1.Inputs'!$D$37*12*IF(3=1,'1.Inputs'!$D$38,IF(3=2,'1.Inputs'!$D$39,$E348)))*'1.Inputs'!$D$43*(1+$G348)^(3-1)-'1.Inputs'!$D$44*(1+$G348)^(3-1)-('1.Inputs'!$D$20/'1.Inputs'!$D$27+'1.Inputs'!$D$23/'1.Inputs'!$D$28))-MAX(0,((('1.Inputs'!$D$37*12*IF(3=1,'1.Inputs'!$D$38,IF(3=2,'1.Inputs'!$D$39,$E348)))*$F348*(('1.Inputs'!$D$40)+(1-'1.Inputs'!$D$40)*(1+'1.Inputs'!$D$41))*(1+$G348)^(3-1))-(('1.Inputs'!$D$37*12*IF(3=1,'1.Inputs'!$D$38,IF(3=2,'1.Inputs'!$D$39,$E348)))/(1-'1.Inputs'!$D$42)*$D348*(1+$G348)^(3-1))-('1.Inputs'!$D$37*12*IF(3=1,'1.Inputs'!$D$38,IF(3=2,'1.Inputs'!$D$39,$E348)))*'1.Inputs'!$D$43*(1+$G348)^(3-1)-'1.Inputs'!$D$44*(1+$G348)^(3-1)-('1.Inputs'!$D$20/'1.Inputs'!$D$27+'1.Inputs'!$D$23/'1.Inputs'!$D$28)))*'1.Inputs'!$D$53+('1.Inputs'!$D$20/'1.Inputs'!$D$27+'1.Inputs'!$D$23/'1.Inputs'!$D$28)-(J348-I348)</f>
        <v>457613018.95772529</v>
      </c>
      <c r="V348" s="36">
        <f ca="1">((('1.Inputs'!$D$37*12*IF(4=1,'1.Inputs'!$D$38,IF(4=2,'1.Inputs'!$D$39,$E348)))*$F348*(('1.Inputs'!$D$40)+(1-'1.Inputs'!$D$40)*(1+'1.Inputs'!$D$41))*(1+$G348)^(4-1))-(('1.Inputs'!$D$37*12*IF(4=1,'1.Inputs'!$D$38,IF(4=2,'1.Inputs'!$D$39,$E348)))/(1-'1.Inputs'!$D$42)*$D348*(1+$G348)^(4-1))-('1.Inputs'!$D$37*12*IF(4=1,'1.Inputs'!$D$38,IF(4=2,'1.Inputs'!$D$39,$E348)))*'1.Inputs'!$D$43*(1+$G348)^(4-1)-'1.Inputs'!$D$44*(1+$G348)^(4-1)-('1.Inputs'!$D$20/'1.Inputs'!$D$27+'1.Inputs'!$D$23/'1.Inputs'!$D$28))-MAX(0,((('1.Inputs'!$D$37*12*IF(4=1,'1.Inputs'!$D$38,IF(4=2,'1.Inputs'!$D$39,$E348)))*$F348*(('1.Inputs'!$D$40)+(1-'1.Inputs'!$D$40)*(1+'1.Inputs'!$D$41))*(1+$G348)^(4-1))-(('1.Inputs'!$D$37*12*IF(4=1,'1.Inputs'!$D$38,IF(4=2,'1.Inputs'!$D$39,$E348)))/(1-'1.Inputs'!$D$42)*$D348*(1+$G348)^(4-1))-('1.Inputs'!$D$37*12*IF(4=1,'1.Inputs'!$D$38,IF(4=2,'1.Inputs'!$D$39,$E348)))*'1.Inputs'!$D$43*(1+$G348)^(4-1)-'1.Inputs'!$D$44*(1+$G348)^(4-1)-('1.Inputs'!$D$20/'1.Inputs'!$D$27+'1.Inputs'!$D$23/'1.Inputs'!$D$28)))*'1.Inputs'!$D$53+('1.Inputs'!$D$20/'1.Inputs'!$D$27+'1.Inputs'!$D$23/'1.Inputs'!$D$28)-(K348-J348)</f>
        <v>813289534.37041831</v>
      </c>
      <c r="W348" s="36">
        <f ca="1">((('1.Inputs'!$D$37*12*IF(5=1,'1.Inputs'!$D$38,IF(5=2,'1.Inputs'!$D$39,$E348)))*$F348*(('1.Inputs'!$D$40)+(1-'1.Inputs'!$D$40)*(1+'1.Inputs'!$D$41))*(1+$G348)^(5-1))-(('1.Inputs'!$D$37*12*IF(5=1,'1.Inputs'!$D$38,IF(5=2,'1.Inputs'!$D$39,$E348)))/(1-'1.Inputs'!$D$42)*$D348*(1+$G348)^(5-1))-('1.Inputs'!$D$37*12*IF(5=1,'1.Inputs'!$D$38,IF(5=2,'1.Inputs'!$D$39,$E348)))*'1.Inputs'!$D$43*(1+$G348)^(5-1)-'1.Inputs'!$D$44*(1+$G348)^(5-1)-('1.Inputs'!$D$20/'1.Inputs'!$D$27+'1.Inputs'!$D$23/'1.Inputs'!$D$28))-MAX(0,((('1.Inputs'!$D$37*12*IF(5=1,'1.Inputs'!$D$38,IF(5=2,'1.Inputs'!$D$39,$E348)))*$F348*(('1.Inputs'!$D$40)+(1-'1.Inputs'!$D$40)*(1+'1.Inputs'!$D$41))*(1+$G348)^(5-1))-(('1.Inputs'!$D$37*12*IF(5=1,'1.Inputs'!$D$38,IF(5=2,'1.Inputs'!$D$39,$E348)))/(1-'1.Inputs'!$D$42)*$D348*(1+$G348)^(5-1))-('1.Inputs'!$D$37*12*IF(5=1,'1.Inputs'!$D$38,IF(5=2,'1.Inputs'!$D$39,$E348)))*'1.Inputs'!$D$43*(1+$G348)^(5-1)-'1.Inputs'!$D$44*(1+$G348)^(5-1)-('1.Inputs'!$D$20/'1.Inputs'!$D$27+'1.Inputs'!$D$23/'1.Inputs'!$D$28)))*'1.Inputs'!$D$53+('1.Inputs'!$D$20/'1.Inputs'!$D$27+'1.Inputs'!$D$23/'1.Inputs'!$D$28)-(L348-K348)</f>
        <v>842522176.88685966</v>
      </c>
      <c r="X348" s="36">
        <f ca="1">((('1.Inputs'!$D$37*12*IF(6=1,'1.Inputs'!$D$38,IF(6=2,'1.Inputs'!$D$39,$E348)))*$F348*(('1.Inputs'!$D$40)+(1-'1.Inputs'!$D$40)*(1+'1.Inputs'!$D$41))*(1+$G348)^(6-1))-(('1.Inputs'!$D$37*12*IF(6=1,'1.Inputs'!$D$38,IF(6=2,'1.Inputs'!$D$39,$E348)))/(1-'1.Inputs'!$D$42)*$D348*(1+$G348)^(6-1))-('1.Inputs'!$D$37*12*IF(6=1,'1.Inputs'!$D$38,IF(6=2,'1.Inputs'!$D$39,$E348)))*'1.Inputs'!$D$43*(1+$G348)^(6-1)-'1.Inputs'!$D$44*(1+$G348)^(6-1)-('1.Inputs'!$D$20/'1.Inputs'!$D$27+'1.Inputs'!$D$23/'1.Inputs'!$D$28))-MAX(0,((('1.Inputs'!$D$37*12*IF(6=1,'1.Inputs'!$D$38,IF(6=2,'1.Inputs'!$D$39,$E348)))*$F348*(('1.Inputs'!$D$40)+(1-'1.Inputs'!$D$40)*(1+'1.Inputs'!$D$41))*(1+$G348)^(6-1))-(('1.Inputs'!$D$37*12*IF(6=1,'1.Inputs'!$D$38,IF(6=2,'1.Inputs'!$D$39,$E348)))/(1-'1.Inputs'!$D$42)*$D348*(1+$G348)^(6-1))-('1.Inputs'!$D$37*12*IF(6=1,'1.Inputs'!$D$38,IF(6=2,'1.Inputs'!$D$39,$E348)))*'1.Inputs'!$D$43*(1+$G348)^(6-1)-'1.Inputs'!$D$44*(1+$G348)^(6-1)-('1.Inputs'!$D$20/'1.Inputs'!$D$27+'1.Inputs'!$D$23/'1.Inputs'!$D$28)))*'1.Inputs'!$D$53+('1.Inputs'!$D$20/'1.Inputs'!$D$27+'1.Inputs'!$D$23/'1.Inputs'!$D$28)-(M348-L348)</f>
        <v>872870358.94160533</v>
      </c>
      <c r="Y348" s="36">
        <f ca="1">((('1.Inputs'!$D$37*12*IF(7=1,'1.Inputs'!$D$38,IF(7=2,'1.Inputs'!$D$39,$E348)))*$F348*(('1.Inputs'!$D$40)+(1-'1.Inputs'!$D$40)*(1+'1.Inputs'!$D$41))*(1+$G348)^(7-1))-(('1.Inputs'!$D$37*12*IF(7=1,'1.Inputs'!$D$38,IF(7=2,'1.Inputs'!$D$39,$E348)))/(1-'1.Inputs'!$D$42)*$D348*(1+$G348)^(7-1))-('1.Inputs'!$D$37*12*IF(7=1,'1.Inputs'!$D$38,IF(7=2,'1.Inputs'!$D$39,$E348)))*'1.Inputs'!$D$43*(1+$G348)^(7-1)-'1.Inputs'!$D$44*(1+$G348)^(7-1)-('1.Inputs'!$D$20/'1.Inputs'!$D$27+'1.Inputs'!$D$23/'1.Inputs'!$D$28))-MAX(0,((('1.Inputs'!$D$37*12*IF(7=1,'1.Inputs'!$D$38,IF(7=2,'1.Inputs'!$D$39,$E348)))*$F348*(('1.Inputs'!$D$40)+(1-'1.Inputs'!$D$40)*(1+'1.Inputs'!$D$41))*(1+$G348)^(7-1))-(('1.Inputs'!$D$37*12*IF(7=1,'1.Inputs'!$D$38,IF(7=2,'1.Inputs'!$D$39,$E348)))/(1-'1.Inputs'!$D$42)*$D348*(1+$G348)^(7-1))-('1.Inputs'!$D$37*12*IF(7=1,'1.Inputs'!$D$38,IF(7=2,'1.Inputs'!$D$39,$E348)))*'1.Inputs'!$D$43*(1+$G348)^(7-1)-'1.Inputs'!$D$44*(1+$G348)^(7-1)-('1.Inputs'!$D$20/'1.Inputs'!$D$27+'1.Inputs'!$D$23/'1.Inputs'!$D$28)))*'1.Inputs'!$D$53+('1.Inputs'!$D$20/'1.Inputs'!$D$27+'1.Inputs'!$D$23/'1.Inputs'!$D$28)-(N348-M348)</f>
        <v>904376650.35915112</v>
      </c>
      <c r="Z348" s="36">
        <f ca="1">((('1.Inputs'!$D$37*12*IF(8=1,'1.Inputs'!$D$38,IF(8=2,'1.Inputs'!$D$39,$E348)))*$F348*(('1.Inputs'!$D$40)+(1-'1.Inputs'!$D$40)*(1+'1.Inputs'!$D$41))*(1+$G348)^(8-1))-(('1.Inputs'!$D$37*12*IF(8=1,'1.Inputs'!$D$38,IF(8=2,'1.Inputs'!$D$39,$E348)))/(1-'1.Inputs'!$D$42)*$D348*(1+$G348)^(8-1))-('1.Inputs'!$D$37*12*IF(8=1,'1.Inputs'!$D$38,IF(8=2,'1.Inputs'!$D$39,$E348)))*'1.Inputs'!$D$43*(1+$G348)^(8-1)-'1.Inputs'!$D$44*(1+$G348)^(8-1)-('1.Inputs'!$D$20/'1.Inputs'!$D$27+'1.Inputs'!$D$23/'1.Inputs'!$D$28))-MAX(0,((('1.Inputs'!$D$37*12*IF(8=1,'1.Inputs'!$D$38,IF(8=2,'1.Inputs'!$D$39,$E348)))*$F348*(('1.Inputs'!$D$40)+(1-'1.Inputs'!$D$40)*(1+'1.Inputs'!$D$41))*(1+$G348)^(8-1))-(('1.Inputs'!$D$37*12*IF(8=1,'1.Inputs'!$D$38,IF(8=2,'1.Inputs'!$D$39,$E348)))/(1-'1.Inputs'!$D$42)*$D348*(1+$G348)^(8-1))-('1.Inputs'!$D$37*12*IF(8=1,'1.Inputs'!$D$38,IF(8=2,'1.Inputs'!$D$39,$E348)))*'1.Inputs'!$D$43*(1+$G348)^(8-1)-'1.Inputs'!$D$44*(1+$G348)^(8-1)-('1.Inputs'!$D$20/'1.Inputs'!$D$27+'1.Inputs'!$D$23/'1.Inputs'!$D$28)))*'1.Inputs'!$D$53+('1.Inputs'!$D$20/'1.Inputs'!$D$27+'1.Inputs'!$D$23/'1.Inputs'!$D$28)-(O348-N348)</f>
        <v>937085245.46039009</v>
      </c>
      <c r="AA348" s="36">
        <f ca="1">((('1.Inputs'!$D$37*12*IF(9=1,'1.Inputs'!$D$38,IF(9=2,'1.Inputs'!$D$39,$E348)))*$F348*(('1.Inputs'!$D$40)+(1-'1.Inputs'!$D$40)*(1+'1.Inputs'!$D$41))*(1+$G348)^(9-1))-(('1.Inputs'!$D$37*12*IF(9=1,'1.Inputs'!$D$38,IF(9=2,'1.Inputs'!$D$39,$E348)))/(1-'1.Inputs'!$D$42)*$D348*(1+$G348)^(9-1))-('1.Inputs'!$D$37*12*IF(9=1,'1.Inputs'!$D$38,IF(9=2,'1.Inputs'!$D$39,$E348)))*'1.Inputs'!$D$43*(1+$G348)^(9-1)-'1.Inputs'!$D$44*(1+$G348)^(9-1)-('1.Inputs'!$D$20/'1.Inputs'!$D$27+'1.Inputs'!$D$23/'1.Inputs'!$D$28))-MAX(0,((('1.Inputs'!$D$37*12*IF(9=1,'1.Inputs'!$D$38,IF(9=2,'1.Inputs'!$D$39,$E348)))*$F348*(('1.Inputs'!$D$40)+(1-'1.Inputs'!$D$40)*(1+'1.Inputs'!$D$41))*(1+$G348)^(9-1))-(('1.Inputs'!$D$37*12*IF(9=1,'1.Inputs'!$D$38,IF(9=2,'1.Inputs'!$D$39,$E348)))/(1-'1.Inputs'!$D$42)*$D348*(1+$G348)^(9-1))-('1.Inputs'!$D$37*12*IF(9=1,'1.Inputs'!$D$38,IF(9=2,'1.Inputs'!$D$39,$E348)))*'1.Inputs'!$D$43*(1+$G348)^(9-1)-'1.Inputs'!$D$44*(1+$G348)^(9-1)-('1.Inputs'!$D$20/'1.Inputs'!$D$27+'1.Inputs'!$D$23/'1.Inputs'!$D$28)))*'1.Inputs'!$D$53+('1.Inputs'!$D$20/'1.Inputs'!$D$27+'1.Inputs'!$D$23/'1.Inputs'!$D$28)-(P348-O348)</f>
        <v>971042025.05460691</v>
      </c>
      <c r="AB348" s="36">
        <f ca="1">((('1.Inputs'!$D$37*12*IF(10=1,'1.Inputs'!$D$38,IF(10=2,'1.Inputs'!$D$39,$E348)))*$F348*(('1.Inputs'!$D$40)+(1-'1.Inputs'!$D$40)*(1+'1.Inputs'!$D$41))*(1+$G348)^(10-1))-(('1.Inputs'!$D$37*12*IF(10=1,'1.Inputs'!$D$38,IF(10=2,'1.Inputs'!$D$39,$E348)))/(1-'1.Inputs'!$D$42)*$D348*(1+$G348)^(10-1))-('1.Inputs'!$D$37*12*IF(10=1,'1.Inputs'!$D$38,IF(10=2,'1.Inputs'!$D$39,$E348)))*'1.Inputs'!$D$43*(1+$G348)^(10-1)-'1.Inputs'!$D$44*(1+$G348)^(10-1)-('1.Inputs'!$D$20/'1.Inputs'!$D$27+'1.Inputs'!$D$23/'1.Inputs'!$D$28))-MAX(0,((('1.Inputs'!$D$37*12*IF(10=1,'1.Inputs'!$D$38,IF(10=2,'1.Inputs'!$D$39,$E348)))*$F348*(('1.Inputs'!$D$40)+(1-'1.Inputs'!$D$40)*(1+'1.Inputs'!$D$41))*(1+$G348)^(10-1))-(('1.Inputs'!$D$37*12*IF(10=1,'1.Inputs'!$D$38,IF(10=2,'1.Inputs'!$D$39,$E348)))/(1-'1.Inputs'!$D$42)*$D348*(1+$G348)^(10-1))-('1.Inputs'!$D$37*12*IF(10=1,'1.Inputs'!$D$38,IF(10=2,'1.Inputs'!$D$39,$E348)))*'1.Inputs'!$D$43*(1+$G348)^(10-1)-'1.Inputs'!$D$44*(1+$G348)^(10-1)-('1.Inputs'!$D$20/'1.Inputs'!$D$27+'1.Inputs'!$D$23/'1.Inputs'!$D$28)))*'1.Inputs'!$D$53+('1.Inputs'!$D$20/'1.Inputs'!$D$27+'1.Inputs'!$D$23/'1.Inputs'!$D$28)-(Q348-P348)+(('1.Inputs'!$D$20+'1.Inputs'!$D$23-('1.Inputs'!$D$20/'1.Inputs'!$D$27+'1.Inputs'!$D$23/'1.Inputs'!$D$28)*'1.Inputs'!$D$10)*'1.Inputs'!$D$60+'1.Inputs'!$D$19*'1.Inputs'!$D$59+Q348)</f>
        <v>3665075000.1457357</v>
      </c>
      <c r="AC348" s="36">
        <f ca="1">S348-AC$13-AC$14+MIN(AC$13,MAX(0,((('1.Inputs'!$D$37*12*IF(1=1,'1.Inputs'!$D$38,IF(1=2,'1.Inputs'!$D$39,$E348)))*$F348*(('1.Inputs'!$D$40)+(1-'1.Inputs'!$D$40)*(1+'1.Inputs'!$D$41))*(1+$G348)^(1-1))-(('1.Inputs'!$D$37*12*IF(1=1,'1.Inputs'!$D$38,IF(1=2,'1.Inputs'!$D$39,$E348)))/(1-'1.Inputs'!$D$42)*$D348*(1+$G348)^(1-1))-('1.Inputs'!$D$37*12*IF(1=1,'1.Inputs'!$D$38,IF(1=2,'1.Inputs'!$D$39,$E348)))*'1.Inputs'!$D$43*(1+$G348)^(1-1)-'1.Inputs'!$D$44*(1+$G348)^(1-1)-('1.Inputs'!$D$20/'1.Inputs'!$D$27+'1.Inputs'!$D$23/'1.Inputs'!$D$28))))*'1.Inputs'!$D$53</f>
        <v>-696889907.27885306</v>
      </c>
      <c r="AD348" s="36">
        <f ca="1">T348-AD$13-AD$14+MIN(AD$13,MAX(0,((('1.Inputs'!$D$37*12*IF(2=1,'1.Inputs'!$D$38,IF(2=2,'1.Inputs'!$D$39,$E348)))*$F348*(('1.Inputs'!$D$40)+(1-'1.Inputs'!$D$40)*(1+'1.Inputs'!$D$41))*(1+$G348)^(2-1))-(('1.Inputs'!$D$37*12*IF(2=1,'1.Inputs'!$D$38,IF(2=2,'1.Inputs'!$D$39,$E348)))/(1-'1.Inputs'!$D$42)*$D348*(1+$G348)^(2-1))-('1.Inputs'!$D$37*12*IF(2=1,'1.Inputs'!$D$38,IF(2=2,'1.Inputs'!$D$39,$E348)))*'1.Inputs'!$D$43*(1+$G348)^(2-1)-'1.Inputs'!$D$44*(1+$G348)^(2-1)-('1.Inputs'!$D$20/'1.Inputs'!$D$27+'1.Inputs'!$D$23/'1.Inputs'!$D$28))))*'1.Inputs'!$D$53</f>
        <v>55309071.755458832</v>
      </c>
      <c r="AE348" s="36">
        <f ca="1">U348-AE$13-AE$14+MIN(AE$13,MAX(0,((('1.Inputs'!$D$37*12*IF(3=1,'1.Inputs'!$D$38,IF(3=2,'1.Inputs'!$D$39,$E348)))*$F348*(('1.Inputs'!$D$40)+(1-'1.Inputs'!$D$40)*(1+'1.Inputs'!$D$41))*(1+$G348)^(3-1))-(('1.Inputs'!$D$37*12*IF(3=1,'1.Inputs'!$D$38,IF(3=2,'1.Inputs'!$D$39,$E348)))/(1-'1.Inputs'!$D$42)*$D348*(1+$G348)^(3-1))-('1.Inputs'!$D$37*12*IF(3=1,'1.Inputs'!$D$38,IF(3=2,'1.Inputs'!$D$39,$E348)))*'1.Inputs'!$D$43*(1+$G348)^(3-1)-'1.Inputs'!$D$44*(1+$G348)^(3-1)-('1.Inputs'!$D$20/'1.Inputs'!$D$27+'1.Inputs'!$D$23/'1.Inputs'!$D$28))))*'1.Inputs'!$D$53</f>
        <v>115673018.95772529</v>
      </c>
      <c r="AF348" s="36">
        <f ca="1">V348-AF$13-AF$14+MIN(AF$13,MAX(0,((('1.Inputs'!$D$37*12*IF(4=1,'1.Inputs'!$D$38,IF(4=2,'1.Inputs'!$D$39,$E348)))*$F348*(('1.Inputs'!$D$40)+(1-'1.Inputs'!$D$40)*(1+'1.Inputs'!$D$41))*(1+$G348)^(4-1))-(('1.Inputs'!$D$37*12*IF(4=1,'1.Inputs'!$D$38,IF(4=2,'1.Inputs'!$D$39,$E348)))/(1-'1.Inputs'!$D$42)*$D348*(1+$G348)^(4-1))-('1.Inputs'!$D$37*12*IF(4=1,'1.Inputs'!$D$38,IF(4=2,'1.Inputs'!$D$39,$E348)))*'1.Inputs'!$D$43*(1+$G348)^(4-1)-'1.Inputs'!$D$44*(1+$G348)^(4-1)-('1.Inputs'!$D$20/'1.Inputs'!$D$27+'1.Inputs'!$D$23/'1.Inputs'!$D$28))))*'1.Inputs'!$D$53</f>
        <v>490537534.37041831</v>
      </c>
      <c r="AG348" s="36">
        <f ca="1">W348-AG$13-AG$14+MIN(AG$13,MAX(0,((('1.Inputs'!$D$37*12*IF(5=1,'1.Inputs'!$D$38,IF(5=2,'1.Inputs'!$D$39,$E348)))*$F348*(('1.Inputs'!$D$40)+(1-'1.Inputs'!$D$40)*(1+'1.Inputs'!$D$41))*(1+$G348)^(5-1))-(('1.Inputs'!$D$37*12*IF(5=1,'1.Inputs'!$D$38,IF(5=2,'1.Inputs'!$D$39,$E348)))/(1-'1.Inputs'!$D$42)*$D348*(1+$G348)^(5-1))-('1.Inputs'!$D$37*12*IF(5=1,'1.Inputs'!$D$38,IF(5=2,'1.Inputs'!$D$39,$E348)))*'1.Inputs'!$D$43*(1+$G348)^(5-1)-'1.Inputs'!$D$44*(1+$G348)^(5-1)-('1.Inputs'!$D$20/'1.Inputs'!$D$27+'1.Inputs'!$D$23/'1.Inputs'!$D$28))))*'1.Inputs'!$D$53</f>
        <v>538958176.88685966</v>
      </c>
      <c r="AH348" s="36">
        <f ca="1">X348-AH$13-AH$14+MIN(AH$13,MAX(0,((('1.Inputs'!$D$37*12*IF(6=1,'1.Inputs'!$D$38,IF(6=2,'1.Inputs'!$D$39,$E348)))*$F348*(('1.Inputs'!$D$40)+(1-'1.Inputs'!$D$40)*(1+'1.Inputs'!$D$41))*(1+$G348)^(6-1))-(('1.Inputs'!$D$37*12*IF(6=1,'1.Inputs'!$D$38,IF(6=2,'1.Inputs'!$D$39,$E348)))/(1-'1.Inputs'!$D$42)*$D348*(1+$G348)^(6-1))-('1.Inputs'!$D$37*12*IF(6=1,'1.Inputs'!$D$38,IF(6=2,'1.Inputs'!$D$39,$E348)))*'1.Inputs'!$D$43*(1+$G348)^(6-1)-'1.Inputs'!$D$44*(1+$G348)^(6-1)-('1.Inputs'!$D$20/'1.Inputs'!$D$27+'1.Inputs'!$D$23/'1.Inputs'!$D$28))))*'1.Inputs'!$D$53</f>
        <v>588494358.94160533</v>
      </c>
      <c r="AI348" s="36">
        <f ca="1">Y348-AI$13-AI$14+MIN(AI$13,MAX(0,((('1.Inputs'!$D$37*12*IF(7=1,'1.Inputs'!$D$38,IF(7=2,'1.Inputs'!$D$39,$E348)))*$F348*(('1.Inputs'!$D$40)+(1-'1.Inputs'!$D$40)*(1+'1.Inputs'!$D$41))*(1+$G348)^(7-1))-(('1.Inputs'!$D$37*12*IF(7=1,'1.Inputs'!$D$38,IF(7=2,'1.Inputs'!$D$39,$E348)))/(1-'1.Inputs'!$D$42)*$D348*(1+$G348)^(7-1))-('1.Inputs'!$D$37*12*IF(7=1,'1.Inputs'!$D$38,IF(7=2,'1.Inputs'!$D$39,$E348)))*'1.Inputs'!$D$43*(1+$G348)^(7-1)-'1.Inputs'!$D$44*(1+$G348)^(7-1)-('1.Inputs'!$D$20/'1.Inputs'!$D$27+'1.Inputs'!$D$23/'1.Inputs'!$D$28))))*'1.Inputs'!$D$53</f>
        <v>639188650.35915112</v>
      </c>
      <c r="AJ348" s="36">
        <f ca="1">Z348-AJ$13-AJ$14+MIN(AJ$13,MAX(0,((('1.Inputs'!$D$37*12*IF(8=1,'1.Inputs'!$D$38,IF(8=2,'1.Inputs'!$D$39,$E348)))*$F348*(('1.Inputs'!$D$40)+(1-'1.Inputs'!$D$40)*(1+'1.Inputs'!$D$41))*(1+$G348)^(8-1))-(('1.Inputs'!$D$37*12*IF(8=1,'1.Inputs'!$D$38,IF(8=2,'1.Inputs'!$D$39,$E348)))/(1-'1.Inputs'!$D$42)*$D348*(1+$G348)^(8-1))-('1.Inputs'!$D$37*12*IF(8=1,'1.Inputs'!$D$38,IF(8=2,'1.Inputs'!$D$39,$E348)))*'1.Inputs'!$D$43*(1+$G348)^(8-1)-'1.Inputs'!$D$44*(1+$G348)^(8-1)-('1.Inputs'!$D$20/'1.Inputs'!$D$27+'1.Inputs'!$D$23/'1.Inputs'!$D$28))))*'1.Inputs'!$D$53</f>
        <v>937085245.46039009</v>
      </c>
      <c r="AK348" s="36">
        <f ca="1">AA348-AK$13-AK$14+MIN(AK$13,MAX(0,((('1.Inputs'!$D$37*12*IF(9=1,'1.Inputs'!$D$38,IF(9=2,'1.Inputs'!$D$39,$E348)))*$F348*(('1.Inputs'!$D$40)+(1-'1.Inputs'!$D$40)*(1+'1.Inputs'!$D$41))*(1+$G348)^(9-1))-(('1.Inputs'!$D$37*12*IF(9=1,'1.Inputs'!$D$38,IF(9=2,'1.Inputs'!$D$39,$E348)))/(1-'1.Inputs'!$D$42)*$D348*(1+$G348)^(9-1))-('1.Inputs'!$D$37*12*IF(9=1,'1.Inputs'!$D$38,IF(9=2,'1.Inputs'!$D$39,$E348)))*'1.Inputs'!$D$43*(1+$G348)^(9-1)-'1.Inputs'!$D$44*(1+$G348)^(9-1)-('1.Inputs'!$D$20/'1.Inputs'!$D$27+'1.Inputs'!$D$23/'1.Inputs'!$D$28))))*'1.Inputs'!$D$53</f>
        <v>971042025.05460691</v>
      </c>
      <c r="AL348" s="36">
        <f ca="1">AB348-AL$13-AL$14+MIN(AL$13,MAX(0,((('1.Inputs'!$D$37*12*IF(10=1,'1.Inputs'!$D$38,IF(10=2,'1.Inputs'!$D$39,$E348)))*$F348*(('1.Inputs'!$D$40)+(1-'1.Inputs'!$D$40)*(1+'1.Inputs'!$D$41))*(1+$G348)^(10-1))-(('1.Inputs'!$D$37*12*IF(10=1,'1.Inputs'!$D$38,IF(10=2,'1.Inputs'!$D$39,$E348)))/(1-'1.Inputs'!$D$42)*$D348*(1+$G348)^(10-1))-('1.Inputs'!$D$37*12*IF(10=1,'1.Inputs'!$D$38,IF(10=2,'1.Inputs'!$D$39,$E348)))*'1.Inputs'!$D$43*(1+$G348)^(10-1)-'1.Inputs'!$D$44*(1+$G348)^(10-1)-('1.Inputs'!$D$20/'1.Inputs'!$D$27+'1.Inputs'!$D$23/'1.Inputs'!$D$28))))*'1.Inputs'!$D$53+'1.Inputs'!$D$35</f>
        <v>4465075000.1457357</v>
      </c>
      <c r="AM348" s="48">
        <f ca="1">R348+NPV('1.Inputs'!$D$55,S348:AB348)</f>
        <v>1663788151.1888247</v>
      </c>
      <c r="AN348" s="48">
        <f ca="1">-('1.Inputs'!$D$24*(1-'1.Inputs'!$D$31)+'1.Inputs'!$D$35)+NPV('1.Inputs'!$D$54,AC348:AL348)</f>
        <v>128136128.56445527</v>
      </c>
      <c r="AO348" s="36">
        <f t="shared" ca="1" si="45"/>
        <v>-3.9329047724833712</v>
      </c>
      <c r="AP348" s="36">
        <f t="shared" ca="1" si="46"/>
        <v>1.1626347026364972</v>
      </c>
      <c r="AQ348" s="36">
        <f ca="1">'1.Inputs'!$D$35+MIN(SUM($AC348:AC348),SUM($AC348:AD348),SUM($AC348:AE348),SUM($AC348:AF348),SUM($AC348:AG348),SUM($AC348:AH348),SUM($AC348:AI348),SUM($AC348:AJ348),SUM($AC348:AK348),SUM($AC348:AL348))</f>
        <v>103110092.72114694</v>
      </c>
      <c r="AR348" s="36">
        <f ca="1">IF(AP348&lt;'1.Inputs'!$D$57,1,0)</f>
        <v>1</v>
      </c>
      <c r="AS348" s="36">
        <f t="shared" ca="1" si="47"/>
        <v>0</v>
      </c>
    </row>
    <row r="349" spans="2:45" ht="15" customHeight="1" x14ac:dyDescent="0.25">
      <c r="B349" s="36">
        <v>334</v>
      </c>
      <c r="C349" s="36">
        <f t="shared" ca="1" si="40"/>
        <v>0.85577828449672289</v>
      </c>
      <c r="D349" s="36">
        <f t="shared" ca="1" si="41"/>
        <v>22150.941568141992</v>
      </c>
      <c r="E349" s="47">
        <f t="shared" ca="1" si="42"/>
        <v>0.87287236035243787</v>
      </c>
      <c r="F349" s="36">
        <f t="shared" ca="1" si="43"/>
        <v>31467.702873801914</v>
      </c>
      <c r="G349" s="36">
        <f t="shared" ca="1" si="44"/>
        <v>5.4237288184951105E-2</v>
      </c>
      <c r="H349" s="36">
        <f ca="1">((('1.Inputs'!$D$37*12*IF(1=1,'1.Inputs'!$D$38,IF(1=2,'1.Inputs'!$D$39,$E349)))*$F349*(('1.Inputs'!$D$40)+(1-'1.Inputs'!$D$40)*(1+'1.Inputs'!$D$41))*(1+$G349)^(1-1))*'1.Inputs'!$D$47+(('1.Inputs'!$D$37*12*IF(1=1,'1.Inputs'!$D$38,IF(1=2,'1.Inputs'!$D$39,$E349)))/(1-'1.Inputs'!$D$42)*$D349*(1+$G349)^(1-1))*('1.Inputs'!$D$48-'1.Inputs'!$D$49))/'1.Inputs'!$D$51</f>
        <v>849383572.11421812</v>
      </c>
      <c r="I349" s="36">
        <f ca="1">((('1.Inputs'!$D$37*12*IF(2=1,'1.Inputs'!$D$38,IF(2=2,'1.Inputs'!$D$39,$E349)))*$F349*(('1.Inputs'!$D$40)+(1-'1.Inputs'!$D$40)*(1+'1.Inputs'!$D$41))*(1+$G349)^(2-1))*'1.Inputs'!$D$47+(('1.Inputs'!$D$37*12*IF(2=1,'1.Inputs'!$D$38,IF(2=2,'1.Inputs'!$D$39,$E349)))/(1-'1.Inputs'!$D$42)*$D349*(1+$G349)^(2-1))*('1.Inputs'!$D$48-'1.Inputs'!$D$49))/'1.Inputs'!$D$51</f>
        <v>1253632567.1723561</v>
      </c>
      <c r="J349" s="36">
        <f ca="1">((('1.Inputs'!$D$37*12*IF(3=1,'1.Inputs'!$D$38,IF(3=2,'1.Inputs'!$D$39,$E349)))*$F349*(('1.Inputs'!$D$40)+(1-'1.Inputs'!$D$40)*(1+'1.Inputs'!$D$41))*(1+$G349)^(3-1))*'1.Inputs'!$D$47+(('1.Inputs'!$D$37*12*IF(3=1,'1.Inputs'!$D$38,IF(3=2,'1.Inputs'!$D$39,$E349)))/(1-'1.Inputs'!$D$42)*$D349*(1+$G349)^(3-1))*('1.Inputs'!$D$48-'1.Inputs'!$D$49))/'1.Inputs'!$D$51</f>
        <v>1648015684.2121351</v>
      </c>
      <c r="K349" s="36">
        <f ca="1">((('1.Inputs'!$D$37*12*IF(4=1,'1.Inputs'!$D$38,IF(4=2,'1.Inputs'!$D$39,$E349)))*$F349*(('1.Inputs'!$D$40)+(1-'1.Inputs'!$D$40)*(1+'1.Inputs'!$D$41))*(1+$G349)^(4-1))*'1.Inputs'!$D$47+(('1.Inputs'!$D$37*12*IF(4=1,'1.Inputs'!$D$38,IF(4=2,'1.Inputs'!$D$39,$E349)))/(1-'1.Inputs'!$D$42)*$D349*(1+$G349)^(4-1))*('1.Inputs'!$D$48-'1.Inputs'!$D$49))/'1.Inputs'!$D$51</f>
        <v>1737399585.8100681</v>
      </c>
      <c r="L349" s="36">
        <f ca="1">((('1.Inputs'!$D$37*12*IF(5=1,'1.Inputs'!$D$38,IF(5=2,'1.Inputs'!$D$39,$E349)))*$F349*(('1.Inputs'!$D$40)+(1-'1.Inputs'!$D$40)*(1+'1.Inputs'!$D$41))*(1+$G349)^(5-1))*'1.Inputs'!$D$47+(('1.Inputs'!$D$37*12*IF(5=1,'1.Inputs'!$D$38,IF(5=2,'1.Inputs'!$D$39,$E349)))/(1-'1.Inputs'!$D$42)*$D349*(1+$G349)^(5-1))*('1.Inputs'!$D$48-'1.Inputs'!$D$49))/'1.Inputs'!$D$51</f>
        <v>1831631427.8380635</v>
      </c>
      <c r="M349" s="36">
        <f ca="1">((('1.Inputs'!$D$37*12*IF(6=1,'1.Inputs'!$D$38,IF(6=2,'1.Inputs'!$D$39,$E349)))*$F349*(('1.Inputs'!$D$40)+(1-'1.Inputs'!$D$40)*(1+'1.Inputs'!$D$41))*(1+$G349)^(6-1))*'1.Inputs'!$D$47+(('1.Inputs'!$D$37*12*IF(6=1,'1.Inputs'!$D$38,IF(6=2,'1.Inputs'!$D$39,$E349)))/(1-'1.Inputs'!$D$42)*$D349*(1+$G349)^(6-1))*('1.Inputs'!$D$48-'1.Inputs'!$D$49))/'1.Inputs'!$D$51</f>
        <v>1930974149.4383302</v>
      </c>
      <c r="N349" s="36">
        <f ca="1">((('1.Inputs'!$D$37*12*IF(7=1,'1.Inputs'!$D$38,IF(7=2,'1.Inputs'!$D$39,$E349)))*$F349*(('1.Inputs'!$D$40)+(1-'1.Inputs'!$D$40)*(1+'1.Inputs'!$D$41))*(1+$G349)^(7-1))*'1.Inputs'!$D$47+(('1.Inputs'!$D$37*12*IF(7=1,'1.Inputs'!$D$38,IF(7=2,'1.Inputs'!$D$39,$E349)))/(1-'1.Inputs'!$D$42)*$D349*(1+$G349)^(7-1))*('1.Inputs'!$D$48-'1.Inputs'!$D$49))/'1.Inputs'!$D$51</f>
        <v>2035704950.8591075</v>
      </c>
      <c r="O349" s="36">
        <f ca="1">((('1.Inputs'!$D$37*12*IF(8=1,'1.Inputs'!$D$38,IF(8=2,'1.Inputs'!$D$39,$E349)))*$F349*(('1.Inputs'!$D$40)+(1-'1.Inputs'!$D$40)*(1+'1.Inputs'!$D$41))*(1+$G349)^(8-1))*'1.Inputs'!$D$47+(('1.Inputs'!$D$37*12*IF(8=1,'1.Inputs'!$D$38,IF(8=2,'1.Inputs'!$D$39,$E349)))/(1-'1.Inputs'!$D$42)*$D349*(1+$G349)^(8-1))*('1.Inputs'!$D$48-'1.Inputs'!$D$49))/'1.Inputs'!$D$51</f>
        <v>2146116066.9383843</v>
      </c>
      <c r="P349" s="36">
        <f ca="1">((('1.Inputs'!$D$37*12*IF(9=1,'1.Inputs'!$D$38,IF(9=2,'1.Inputs'!$D$39,$E349)))*$F349*(('1.Inputs'!$D$40)+(1-'1.Inputs'!$D$40)*(1+'1.Inputs'!$D$41))*(1+$G349)^(9-1))*'1.Inputs'!$D$47+(('1.Inputs'!$D$37*12*IF(9=1,'1.Inputs'!$D$38,IF(9=2,'1.Inputs'!$D$39,$E349)))/(1-'1.Inputs'!$D$42)*$D349*(1+$G349)^(9-1))*('1.Inputs'!$D$48-'1.Inputs'!$D$49))/'1.Inputs'!$D$51</f>
        <v>2262515582.5392752</v>
      </c>
      <c r="Q349" s="36">
        <f ca="1">((('1.Inputs'!$D$37*12*IF(10=1,'1.Inputs'!$D$38,IF(10=2,'1.Inputs'!$D$39,$E349)))*$F349*(('1.Inputs'!$D$40)+(1-'1.Inputs'!$D$40)*(1+'1.Inputs'!$D$41))*(1+$G349)^(10-1))*'1.Inputs'!$D$47+(('1.Inputs'!$D$37*12*IF(10=1,'1.Inputs'!$D$38,IF(10=2,'1.Inputs'!$D$39,$E349)))/(1-'1.Inputs'!$D$42)*$D349*(1+$G349)^(10-1))*('1.Inputs'!$D$48-'1.Inputs'!$D$49))/'1.Inputs'!$D$51</f>
        <v>2385228292.2124004</v>
      </c>
      <c r="R349" s="36">
        <f>-'1.Inputs'!$D$24</f>
        <v>-2050000000</v>
      </c>
      <c r="S349" s="36">
        <f ca="1">((('1.Inputs'!$D$37*12*IF(1=1,'1.Inputs'!$D$38,IF(1=2,'1.Inputs'!$D$39,$E349)))*$F349*(('1.Inputs'!$D$40)+(1-'1.Inputs'!$D$40)*(1+'1.Inputs'!$D$41))*(1+$G349)^(1-1))-(('1.Inputs'!$D$37*12*IF(1=1,'1.Inputs'!$D$38,IF(1=2,'1.Inputs'!$D$39,$E349)))/(1-'1.Inputs'!$D$42)*$D349*(1+$G349)^(1-1))-('1.Inputs'!$D$37*12*IF(1=1,'1.Inputs'!$D$38,IF(1=2,'1.Inputs'!$D$39,$E349)))*'1.Inputs'!$D$43*(1+$G349)^(1-1)-'1.Inputs'!$D$44*(1+$G349)^(1-1)-('1.Inputs'!$D$20/'1.Inputs'!$D$27+'1.Inputs'!$D$23/'1.Inputs'!$D$28))-MAX(0,((('1.Inputs'!$D$37*12*IF(1=1,'1.Inputs'!$D$38,IF(1=2,'1.Inputs'!$D$39,$E349)))*$F349*(('1.Inputs'!$D$40)+(1-'1.Inputs'!$D$40)*(1+'1.Inputs'!$D$41))*(1+$G349)^(1-1))-(('1.Inputs'!$D$37*12*IF(1=1,'1.Inputs'!$D$38,IF(1=2,'1.Inputs'!$D$39,$E349)))/(1-'1.Inputs'!$D$42)*$D349*(1+$G349)^(1-1))-('1.Inputs'!$D$37*12*IF(1=1,'1.Inputs'!$D$38,IF(1=2,'1.Inputs'!$D$39,$E349)))*'1.Inputs'!$D$43*(1+$G349)^(1-1)-'1.Inputs'!$D$44*(1+$G349)^(1-1)-('1.Inputs'!$D$20/'1.Inputs'!$D$27+'1.Inputs'!$D$23/'1.Inputs'!$D$28)))*'1.Inputs'!$D$53+('1.Inputs'!$D$20/'1.Inputs'!$D$27+'1.Inputs'!$D$23/'1.Inputs'!$D$28)-H349</f>
        <v>-849083645.79634702</v>
      </c>
      <c r="T349" s="36">
        <f ca="1">((('1.Inputs'!$D$37*12*IF(2=1,'1.Inputs'!$D$38,IF(2=2,'1.Inputs'!$D$39,$E349)))*$F349*(('1.Inputs'!$D$40)+(1-'1.Inputs'!$D$40)*(1+'1.Inputs'!$D$41))*(1+$G349)^(2-1))-(('1.Inputs'!$D$37*12*IF(2=1,'1.Inputs'!$D$38,IF(2=2,'1.Inputs'!$D$39,$E349)))/(1-'1.Inputs'!$D$42)*$D349*(1+$G349)^(2-1))-('1.Inputs'!$D$37*12*IF(2=1,'1.Inputs'!$D$38,IF(2=2,'1.Inputs'!$D$39,$E349)))*'1.Inputs'!$D$43*(1+$G349)^(2-1)-'1.Inputs'!$D$44*(1+$G349)^(2-1)-('1.Inputs'!$D$20/'1.Inputs'!$D$27+'1.Inputs'!$D$23/'1.Inputs'!$D$28))-MAX(0,((('1.Inputs'!$D$37*12*IF(2=1,'1.Inputs'!$D$38,IF(2=2,'1.Inputs'!$D$39,$E349)))*$F349*(('1.Inputs'!$D$40)+(1-'1.Inputs'!$D$40)*(1+'1.Inputs'!$D$41))*(1+$G349)^(2-1))-(('1.Inputs'!$D$37*12*IF(2=1,'1.Inputs'!$D$38,IF(2=2,'1.Inputs'!$D$39,$E349)))/(1-'1.Inputs'!$D$42)*$D349*(1+$G349)^(2-1))-('1.Inputs'!$D$37*12*IF(2=1,'1.Inputs'!$D$38,IF(2=2,'1.Inputs'!$D$39,$E349)))*'1.Inputs'!$D$43*(1+$G349)^(2-1)-'1.Inputs'!$D$44*(1+$G349)^(2-1)-('1.Inputs'!$D$20/'1.Inputs'!$D$27+'1.Inputs'!$D$23/'1.Inputs'!$D$28)))*'1.Inputs'!$D$53+('1.Inputs'!$D$20/'1.Inputs'!$D$27+'1.Inputs'!$D$23/'1.Inputs'!$D$28)-(I349-H349)</f>
        <v>-110019733.53057253</v>
      </c>
      <c r="U349" s="36">
        <f ca="1">((('1.Inputs'!$D$37*12*IF(3=1,'1.Inputs'!$D$38,IF(3=2,'1.Inputs'!$D$39,$E349)))*$F349*(('1.Inputs'!$D$40)+(1-'1.Inputs'!$D$40)*(1+'1.Inputs'!$D$41))*(1+$G349)^(3-1))-(('1.Inputs'!$D$37*12*IF(3=1,'1.Inputs'!$D$38,IF(3=2,'1.Inputs'!$D$39,$E349)))/(1-'1.Inputs'!$D$42)*$D349*(1+$G349)^(3-1))-('1.Inputs'!$D$37*12*IF(3=1,'1.Inputs'!$D$38,IF(3=2,'1.Inputs'!$D$39,$E349)))*'1.Inputs'!$D$43*(1+$G349)^(3-1)-'1.Inputs'!$D$44*(1+$G349)^(3-1)-('1.Inputs'!$D$20/'1.Inputs'!$D$27+'1.Inputs'!$D$23/'1.Inputs'!$D$28))-MAX(0,((('1.Inputs'!$D$37*12*IF(3=1,'1.Inputs'!$D$38,IF(3=2,'1.Inputs'!$D$39,$E349)))*$F349*(('1.Inputs'!$D$40)+(1-'1.Inputs'!$D$40)*(1+'1.Inputs'!$D$41))*(1+$G349)^(3-1))-(('1.Inputs'!$D$37*12*IF(3=1,'1.Inputs'!$D$38,IF(3=2,'1.Inputs'!$D$39,$E349)))/(1-'1.Inputs'!$D$42)*$D349*(1+$G349)^(3-1))-('1.Inputs'!$D$37*12*IF(3=1,'1.Inputs'!$D$38,IF(3=2,'1.Inputs'!$D$39,$E349)))*'1.Inputs'!$D$43*(1+$G349)^(3-1)-'1.Inputs'!$D$44*(1+$G349)^(3-1)-('1.Inputs'!$D$20/'1.Inputs'!$D$27+'1.Inputs'!$D$23/'1.Inputs'!$D$28)))*'1.Inputs'!$D$53+('1.Inputs'!$D$20/'1.Inputs'!$D$27+'1.Inputs'!$D$23/'1.Inputs'!$D$28)-(J349-I349)</f>
        <v>138112331.43027961</v>
      </c>
      <c r="V349" s="36">
        <f ca="1">((('1.Inputs'!$D$37*12*IF(4=1,'1.Inputs'!$D$38,IF(4=2,'1.Inputs'!$D$39,$E349)))*$F349*(('1.Inputs'!$D$40)+(1-'1.Inputs'!$D$40)*(1+'1.Inputs'!$D$41))*(1+$G349)^(4-1))-(('1.Inputs'!$D$37*12*IF(4=1,'1.Inputs'!$D$38,IF(4=2,'1.Inputs'!$D$39,$E349)))/(1-'1.Inputs'!$D$42)*$D349*(1+$G349)^(4-1))-('1.Inputs'!$D$37*12*IF(4=1,'1.Inputs'!$D$38,IF(4=2,'1.Inputs'!$D$39,$E349)))*'1.Inputs'!$D$43*(1+$G349)^(4-1)-'1.Inputs'!$D$44*(1+$G349)^(4-1)-('1.Inputs'!$D$20/'1.Inputs'!$D$27+'1.Inputs'!$D$23/'1.Inputs'!$D$28))-MAX(0,((('1.Inputs'!$D$37*12*IF(4=1,'1.Inputs'!$D$38,IF(4=2,'1.Inputs'!$D$39,$E349)))*$F349*(('1.Inputs'!$D$40)+(1-'1.Inputs'!$D$40)*(1+'1.Inputs'!$D$41))*(1+$G349)^(4-1))-(('1.Inputs'!$D$37*12*IF(4=1,'1.Inputs'!$D$38,IF(4=2,'1.Inputs'!$D$39,$E349)))/(1-'1.Inputs'!$D$42)*$D349*(1+$G349)^(4-1))-('1.Inputs'!$D$37*12*IF(4=1,'1.Inputs'!$D$38,IF(4=2,'1.Inputs'!$D$39,$E349)))*'1.Inputs'!$D$43*(1+$G349)^(4-1)-'1.Inputs'!$D$44*(1+$G349)^(4-1)-('1.Inputs'!$D$20/'1.Inputs'!$D$27+'1.Inputs'!$D$23/'1.Inputs'!$D$28)))*'1.Inputs'!$D$53+('1.Inputs'!$D$20/'1.Inputs'!$D$27+'1.Inputs'!$D$23/'1.Inputs'!$D$28)-(K349-J349)</f>
        <v>469429944.10123181</v>
      </c>
      <c r="W349" s="36">
        <f ca="1">((('1.Inputs'!$D$37*12*IF(5=1,'1.Inputs'!$D$38,IF(5=2,'1.Inputs'!$D$39,$E349)))*$F349*(('1.Inputs'!$D$40)+(1-'1.Inputs'!$D$40)*(1+'1.Inputs'!$D$41))*(1+$G349)^(5-1))-(('1.Inputs'!$D$37*12*IF(5=1,'1.Inputs'!$D$38,IF(5=2,'1.Inputs'!$D$39,$E349)))/(1-'1.Inputs'!$D$42)*$D349*(1+$G349)^(5-1))-('1.Inputs'!$D$37*12*IF(5=1,'1.Inputs'!$D$38,IF(5=2,'1.Inputs'!$D$39,$E349)))*'1.Inputs'!$D$43*(1+$G349)^(5-1)-'1.Inputs'!$D$44*(1+$G349)^(5-1)-('1.Inputs'!$D$20/'1.Inputs'!$D$27+'1.Inputs'!$D$23/'1.Inputs'!$D$28))-MAX(0,((('1.Inputs'!$D$37*12*IF(5=1,'1.Inputs'!$D$38,IF(5=2,'1.Inputs'!$D$39,$E349)))*$F349*(('1.Inputs'!$D$40)+(1-'1.Inputs'!$D$40)*(1+'1.Inputs'!$D$41))*(1+$G349)^(5-1))-(('1.Inputs'!$D$37*12*IF(5=1,'1.Inputs'!$D$38,IF(5=2,'1.Inputs'!$D$39,$E349)))/(1-'1.Inputs'!$D$42)*$D349*(1+$G349)^(5-1))-('1.Inputs'!$D$37*12*IF(5=1,'1.Inputs'!$D$38,IF(5=2,'1.Inputs'!$D$39,$E349)))*'1.Inputs'!$D$43*(1+$G349)^(5-1)-'1.Inputs'!$D$44*(1+$G349)^(5-1)-('1.Inputs'!$D$20/'1.Inputs'!$D$27+'1.Inputs'!$D$23/'1.Inputs'!$D$28)))*'1.Inputs'!$D$53+('1.Inputs'!$D$20/'1.Inputs'!$D$27+'1.Inputs'!$D$23/'1.Inputs'!$D$28)-(L349-K349)</f>
        <v>492327839.39535749</v>
      </c>
      <c r="X349" s="36">
        <f ca="1">((('1.Inputs'!$D$37*12*IF(6=1,'1.Inputs'!$D$38,IF(6=2,'1.Inputs'!$D$39,$E349)))*$F349*(('1.Inputs'!$D$40)+(1-'1.Inputs'!$D$40)*(1+'1.Inputs'!$D$41))*(1+$G349)^(6-1))-(('1.Inputs'!$D$37*12*IF(6=1,'1.Inputs'!$D$38,IF(6=2,'1.Inputs'!$D$39,$E349)))/(1-'1.Inputs'!$D$42)*$D349*(1+$G349)^(6-1))-('1.Inputs'!$D$37*12*IF(6=1,'1.Inputs'!$D$38,IF(6=2,'1.Inputs'!$D$39,$E349)))*'1.Inputs'!$D$43*(1+$G349)^(6-1)-'1.Inputs'!$D$44*(1+$G349)^(6-1)-('1.Inputs'!$D$20/'1.Inputs'!$D$27+'1.Inputs'!$D$23/'1.Inputs'!$D$28))-MAX(0,((('1.Inputs'!$D$37*12*IF(6=1,'1.Inputs'!$D$38,IF(6=2,'1.Inputs'!$D$39,$E349)))*$F349*(('1.Inputs'!$D$40)+(1-'1.Inputs'!$D$40)*(1+'1.Inputs'!$D$41))*(1+$G349)^(6-1))-(('1.Inputs'!$D$37*12*IF(6=1,'1.Inputs'!$D$38,IF(6=2,'1.Inputs'!$D$39,$E349)))/(1-'1.Inputs'!$D$42)*$D349*(1+$G349)^(6-1))-('1.Inputs'!$D$37*12*IF(6=1,'1.Inputs'!$D$38,IF(6=2,'1.Inputs'!$D$39,$E349)))*'1.Inputs'!$D$43*(1+$G349)^(6-1)-'1.Inputs'!$D$44*(1+$G349)^(6-1)-('1.Inputs'!$D$20/'1.Inputs'!$D$27+'1.Inputs'!$D$23/'1.Inputs'!$D$28)))*'1.Inputs'!$D$53+('1.Inputs'!$D$20/'1.Inputs'!$D$27+'1.Inputs'!$D$23/'1.Inputs'!$D$28)-(M349-L349)</f>
        <v>516467654.43537807</v>
      </c>
      <c r="Y349" s="36">
        <f ca="1">((('1.Inputs'!$D$37*12*IF(7=1,'1.Inputs'!$D$38,IF(7=2,'1.Inputs'!$D$39,$E349)))*$F349*(('1.Inputs'!$D$40)+(1-'1.Inputs'!$D$40)*(1+'1.Inputs'!$D$41))*(1+$G349)^(7-1))-(('1.Inputs'!$D$37*12*IF(7=1,'1.Inputs'!$D$38,IF(7=2,'1.Inputs'!$D$39,$E349)))/(1-'1.Inputs'!$D$42)*$D349*(1+$G349)^(7-1))-('1.Inputs'!$D$37*12*IF(7=1,'1.Inputs'!$D$38,IF(7=2,'1.Inputs'!$D$39,$E349)))*'1.Inputs'!$D$43*(1+$G349)^(7-1)-'1.Inputs'!$D$44*(1+$G349)^(7-1)-('1.Inputs'!$D$20/'1.Inputs'!$D$27+'1.Inputs'!$D$23/'1.Inputs'!$D$28))-MAX(0,((('1.Inputs'!$D$37*12*IF(7=1,'1.Inputs'!$D$38,IF(7=2,'1.Inputs'!$D$39,$E349)))*$F349*(('1.Inputs'!$D$40)+(1-'1.Inputs'!$D$40)*(1+'1.Inputs'!$D$41))*(1+$G349)^(7-1))-(('1.Inputs'!$D$37*12*IF(7=1,'1.Inputs'!$D$38,IF(7=2,'1.Inputs'!$D$39,$E349)))/(1-'1.Inputs'!$D$42)*$D349*(1+$G349)^(7-1))-('1.Inputs'!$D$37*12*IF(7=1,'1.Inputs'!$D$38,IF(7=2,'1.Inputs'!$D$39,$E349)))*'1.Inputs'!$D$43*(1+$G349)^(7-1)-'1.Inputs'!$D$44*(1+$G349)^(7-1)-('1.Inputs'!$D$20/'1.Inputs'!$D$27+'1.Inputs'!$D$23/'1.Inputs'!$D$28)))*'1.Inputs'!$D$53+('1.Inputs'!$D$20/'1.Inputs'!$D$27+'1.Inputs'!$D$23/'1.Inputs'!$D$28)-(N349-M349)</f>
        <v>541916747.5804565</v>
      </c>
      <c r="Z349" s="36">
        <f ca="1">((('1.Inputs'!$D$37*12*IF(8=1,'1.Inputs'!$D$38,IF(8=2,'1.Inputs'!$D$39,$E349)))*$F349*(('1.Inputs'!$D$40)+(1-'1.Inputs'!$D$40)*(1+'1.Inputs'!$D$41))*(1+$G349)^(8-1))-(('1.Inputs'!$D$37*12*IF(8=1,'1.Inputs'!$D$38,IF(8=2,'1.Inputs'!$D$39,$E349)))/(1-'1.Inputs'!$D$42)*$D349*(1+$G349)^(8-1))-('1.Inputs'!$D$37*12*IF(8=1,'1.Inputs'!$D$38,IF(8=2,'1.Inputs'!$D$39,$E349)))*'1.Inputs'!$D$43*(1+$G349)^(8-1)-'1.Inputs'!$D$44*(1+$G349)^(8-1)-('1.Inputs'!$D$20/'1.Inputs'!$D$27+'1.Inputs'!$D$23/'1.Inputs'!$D$28))-MAX(0,((('1.Inputs'!$D$37*12*IF(8=1,'1.Inputs'!$D$38,IF(8=2,'1.Inputs'!$D$39,$E349)))*$F349*(('1.Inputs'!$D$40)+(1-'1.Inputs'!$D$40)*(1+'1.Inputs'!$D$41))*(1+$G349)^(8-1))-(('1.Inputs'!$D$37*12*IF(8=1,'1.Inputs'!$D$38,IF(8=2,'1.Inputs'!$D$39,$E349)))/(1-'1.Inputs'!$D$42)*$D349*(1+$G349)^(8-1))-('1.Inputs'!$D$37*12*IF(8=1,'1.Inputs'!$D$38,IF(8=2,'1.Inputs'!$D$39,$E349)))*'1.Inputs'!$D$43*(1+$G349)^(8-1)-'1.Inputs'!$D$44*(1+$G349)^(8-1)-('1.Inputs'!$D$20/'1.Inputs'!$D$27+'1.Inputs'!$D$23/'1.Inputs'!$D$28)))*'1.Inputs'!$D$53+('1.Inputs'!$D$20/'1.Inputs'!$D$27+'1.Inputs'!$D$23/'1.Inputs'!$D$28)-(O349-N349)</f>
        <v>568746130.52449048</v>
      </c>
      <c r="AA349" s="36">
        <f ca="1">((('1.Inputs'!$D$37*12*IF(9=1,'1.Inputs'!$D$38,IF(9=2,'1.Inputs'!$D$39,$E349)))*$F349*(('1.Inputs'!$D$40)+(1-'1.Inputs'!$D$40)*(1+'1.Inputs'!$D$41))*(1+$G349)^(9-1))-(('1.Inputs'!$D$37*12*IF(9=1,'1.Inputs'!$D$38,IF(9=2,'1.Inputs'!$D$39,$E349)))/(1-'1.Inputs'!$D$42)*$D349*(1+$G349)^(9-1))-('1.Inputs'!$D$37*12*IF(9=1,'1.Inputs'!$D$38,IF(9=2,'1.Inputs'!$D$39,$E349)))*'1.Inputs'!$D$43*(1+$G349)^(9-1)-'1.Inputs'!$D$44*(1+$G349)^(9-1)-('1.Inputs'!$D$20/'1.Inputs'!$D$27+'1.Inputs'!$D$23/'1.Inputs'!$D$28))-MAX(0,((('1.Inputs'!$D$37*12*IF(9=1,'1.Inputs'!$D$38,IF(9=2,'1.Inputs'!$D$39,$E349)))*$F349*(('1.Inputs'!$D$40)+(1-'1.Inputs'!$D$40)*(1+'1.Inputs'!$D$41))*(1+$G349)^(9-1))-(('1.Inputs'!$D$37*12*IF(9=1,'1.Inputs'!$D$38,IF(9=2,'1.Inputs'!$D$39,$E349)))/(1-'1.Inputs'!$D$42)*$D349*(1+$G349)^(9-1))-('1.Inputs'!$D$37*12*IF(9=1,'1.Inputs'!$D$38,IF(9=2,'1.Inputs'!$D$39,$E349)))*'1.Inputs'!$D$43*(1+$G349)^(9-1)-'1.Inputs'!$D$44*(1+$G349)^(9-1)-('1.Inputs'!$D$20/'1.Inputs'!$D$27+'1.Inputs'!$D$23/'1.Inputs'!$D$28)))*'1.Inputs'!$D$53+('1.Inputs'!$D$20/'1.Inputs'!$D$27+'1.Inputs'!$D$23/'1.Inputs'!$D$28)-(P349-O349)</f>
        <v>597030666.44308436</v>
      </c>
      <c r="AB349" s="36">
        <f ca="1">((('1.Inputs'!$D$37*12*IF(10=1,'1.Inputs'!$D$38,IF(10=2,'1.Inputs'!$D$39,$E349)))*$F349*(('1.Inputs'!$D$40)+(1-'1.Inputs'!$D$40)*(1+'1.Inputs'!$D$41))*(1+$G349)^(10-1))-(('1.Inputs'!$D$37*12*IF(10=1,'1.Inputs'!$D$38,IF(10=2,'1.Inputs'!$D$39,$E349)))/(1-'1.Inputs'!$D$42)*$D349*(1+$G349)^(10-1))-('1.Inputs'!$D$37*12*IF(10=1,'1.Inputs'!$D$38,IF(10=2,'1.Inputs'!$D$39,$E349)))*'1.Inputs'!$D$43*(1+$G349)^(10-1)-'1.Inputs'!$D$44*(1+$G349)^(10-1)-('1.Inputs'!$D$20/'1.Inputs'!$D$27+'1.Inputs'!$D$23/'1.Inputs'!$D$28))-MAX(0,((('1.Inputs'!$D$37*12*IF(10=1,'1.Inputs'!$D$38,IF(10=2,'1.Inputs'!$D$39,$E349)))*$F349*(('1.Inputs'!$D$40)+(1-'1.Inputs'!$D$40)*(1+'1.Inputs'!$D$41))*(1+$G349)^(10-1))-(('1.Inputs'!$D$37*12*IF(10=1,'1.Inputs'!$D$38,IF(10=2,'1.Inputs'!$D$39,$E349)))/(1-'1.Inputs'!$D$42)*$D349*(1+$G349)^(10-1))-('1.Inputs'!$D$37*12*IF(10=1,'1.Inputs'!$D$38,IF(10=2,'1.Inputs'!$D$39,$E349)))*'1.Inputs'!$D$43*(1+$G349)^(10-1)-'1.Inputs'!$D$44*(1+$G349)^(10-1)-('1.Inputs'!$D$20/'1.Inputs'!$D$27+'1.Inputs'!$D$23/'1.Inputs'!$D$28)))*'1.Inputs'!$D$53+('1.Inputs'!$D$20/'1.Inputs'!$D$27+'1.Inputs'!$D$23/'1.Inputs'!$D$28)-(Q349-P349)+(('1.Inputs'!$D$20+'1.Inputs'!$D$23-('1.Inputs'!$D$20/'1.Inputs'!$D$27+'1.Inputs'!$D$23/'1.Inputs'!$D$28)*'1.Inputs'!$D$10)*'1.Inputs'!$D$60+'1.Inputs'!$D$19*'1.Inputs'!$D$59+Q349)</f>
        <v>3712077571.0998716</v>
      </c>
      <c r="AC349" s="36">
        <f ca="1">S349-AC$13-AC$14+MIN(AC$13,MAX(0,((('1.Inputs'!$D$37*12*IF(1=1,'1.Inputs'!$D$38,IF(1=2,'1.Inputs'!$D$39,$E349)))*$F349*(('1.Inputs'!$D$40)+(1-'1.Inputs'!$D$40)*(1+'1.Inputs'!$D$41))*(1+$G349)^(1-1))-(('1.Inputs'!$D$37*12*IF(1=1,'1.Inputs'!$D$38,IF(1=2,'1.Inputs'!$D$39,$E349)))/(1-'1.Inputs'!$D$42)*$D349*(1+$G349)^(1-1))-('1.Inputs'!$D$37*12*IF(1=1,'1.Inputs'!$D$38,IF(1=2,'1.Inputs'!$D$39,$E349)))*'1.Inputs'!$D$43*(1+$G349)^(1-1)-'1.Inputs'!$D$44*(1+$G349)^(1-1)-('1.Inputs'!$D$20/'1.Inputs'!$D$27+'1.Inputs'!$D$23/'1.Inputs'!$D$28))))*'1.Inputs'!$D$53</f>
        <v>-996683645.79634702</v>
      </c>
      <c r="AD349" s="36">
        <f ca="1">T349-AD$13-AD$14+MIN(AD$13,MAX(0,((('1.Inputs'!$D$37*12*IF(2=1,'1.Inputs'!$D$38,IF(2=2,'1.Inputs'!$D$39,$E349)))*$F349*(('1.Inputs'!$D$40)+(1-'1.Inputs'!$D$40)*(1+'1.Inputs'!$D$41))*(1+$G349)^(2-1))-(('1.Inputs'!$D$37*12*IF(2=1,'1.Inputs'!$D$38,IF(2=2,'1.Inputs'!$D$39,$E349)))/(1-'1.Inputs'!$D$42)*$D349*(1+$G349)^(2-1))-('1.Inputs'!$D$37*12*IF(2=1,'1.Inputs'!$D$38,IF(2=2,'1.Inputs'!$D$39,$E349)))*'1.Inputs'!$D$43*(1+$G349)^(2-1)-'1.Inputs'!$D$44*(1+$G349)^(2-1)-('1.Inputs'!$D$20/'1.Inputs'!$D$27+'1.Inputs'!$D$23/'1.Inputs'!$D$28))))*'1.Inputs'!$D$53</f>
        <v>-205959733.53057253</v>
      </c>
      <c r="AE349" s="36">
        <f ca="1">U349-AE$13-AE$14+MIN(AE$13,MAX(0,((('1.Inputs'!$D$37*12*IF(3=1,'1.Inputs'!$D$38,IF(3=2,'1.Inputs'!$D$39,$E349)))*$F349*(('1.Inputs'!$D$40)+(1-'1.Inputs'!$D$40)*(1+'1.Inputs'!$D$41))*(1+$G349)^(3-1))-(('1.Inputs'!$D$37*12*IF(3=1,'1.Inputs'!$D$38,IF(3=2,'1.Inputs'!$D$39,$E349)))/(1-'1.Inputs'!$D$42)*$D349*(1+$G349)^(3-1))-('1.Inputs'!$D$37*12*IF(3=1,'1.Inputs'!$D$38,IF(3=2,'1.Inputs'!$D$39,$E349)))*'1.Inputs'!$D$43*(1+$G349)^(3-1)-'1.Inputs'!$D$44*(1+$G349)^(3-1)-('1.Inputs'!$D$20/'1.Inputs'!$D$27+'1.Inputs'!$D$23/'1.Inputs'!$D$28))))*'1.Inputs'!$D$53</f>
        <v>-203827668.56972039</v>
      </c>
      <c r="AF349" s="36">
        <f ca="1">V349-AF$13-AF$14+MIN(AF$13,MAX(0,((('1.Inputs'!$D$37*12*IF(4=1,'1.Inputs'!$D$38,IF(4=2,'1.Inputs'!$D$39,$E349)))*$F349*(('1.Inputs'!$D$40)+(1-'1.Inputs'!$D$40)*(1+'1.Inputs'!$D$41))*(1+$G349)^(4-1))-(('1.Inputs'!$D$37*12*IF(4=1,'1.Inputs'!$D$38,IF(4=2,'1.Inputs'!$D$39,$E349)))/(1-'1.Inputs'!$D$42)*$D349*(1+$G349)^(4-1))-('1.Inputs'!$D$37*12*IF(4=1,'1.Inputs'!$D$38,IF(4=2,'1.Inputs'!$D$39,$E349)))*'1.Inputs'!$D$43*(1+$G349)^(4-1)-'1.Inputs'!$D$44*(1+$G349)^(4-1)-('1.Inputs'!$D$20/'1.Inputs'!$D$27+'1.Inputs'!$D$23/'1.Inputs'!$D$28))))*'1.Inputs'!$D$53</f>
        <v>146677944.10123181</v>
      </c>
      <c r="AG349" s="36">
        <f ca="1">W349-AG$13-AG$14+MIN(AG$13,MAX(0,((('1.Inputs'!$D$37*12*IF(5=1,'1.Inputs'!$D$38,IF(5=2,'1.Inputs'!$D$39,$E349)))*$F349*(('1.Inputs'!$D$40)+(1-'1.Inputs'!$D$40)*(1+'1.Inputs'!$D$41))*(1+$G349)^(5-1))-(('1.Inputs'!$D$37*12*IF(5=1,'1.Inputs'!$D$38,IF(5=2,'1.Inputs'!$D$39,$E349)))/(1-'1.Inputs'!$D$42)*$D349*(1+$G349)^(5-1))-('1.Inputs'!$D$37*12*IF(5=1,'1.Inputs'!$D$38,IF(5=2,'1.Inputs'!$D$39,$E349)))*'1.Inputs'!$D$43*(1+$G349)^(5-1)-'1.Inputs'!$D$44*(1+$G349)^(5-1)-('1.Inputs'!$D$20/'1.Inputs'!$D$27+'1.Inputs'!$D$23/'1.Inputs'!$D$28))))*'1.Inputs'!$D$53</f>
        <v>188763839.39535749</v>
      </c>
      <c r="AH349" s="36">
        <f ca="1">X349-AH$13-AH$14+MIN(AH$13,MAX(0,((('1.Inputs'!$D$37*12*IF(6=1,'1.Inputs'!$D$38,IF(6=2,'1.Inputs'!$D$39,$E349)))*$F349*(('1.Inputs'!$D$40)+(1-'1.Inputs'!$D$40)*(1+'1.Inputs'!$D$41))*(1+$G349)^(6-1))-(('1.Inputs'!$D$37*12*IF(6=1,'1.Inputs'!$D$38,IF(6=2,'1.Inputs'!$D$39,$E349)))/(1-'1.Inputs'!$D$42)*$D349*(1+$G349)^(6-1))-('1.Inputs'!$D$37*12*IF(6=1,'1.Inputs'!$D$38,IF(6=2,'1.Inputs'!$D$39,$E349)))*'1.Inputs'!$D$43*(1+$G349)^(6-1)-'1.Inputs'!$D$44*(1+$G349)^(6-1)-('1.Inputs'!$D$20/'1.Inputs'!$D$27+'1.Inputs'!$D$23/'1.Inputs'!$D$28))))*'1.Inputs'!$D$53</f>
        <v>232091654.43537807</v>
      </c>
      <c r="AI349" s="36">
        <f ca="1">Y349-AI$13-AI$14+MIN(AI$13,MAX(0,((('1.Inputs'!$D$37*12*IF(7=1,'1.Inputs'!$D$38,IF(7=2,'1.Inputs'!$D$39,$E349)))*$F349*(('1.Inputs'!$D$40)+(1-'1.Inputs'!$D$40)*(1+'1.Inputs'!$D$41))*(1+$G349)^(7-1))-(('1.Inputs'!$D$37*12*IF(7=1,'1.Inputs'!$D$38,IF(7=2,'1.Inputs'!$D$39,$E349)))/(1-'1.Inputs'!$D$42)*$D349*(1+$G349)^(7-1))-('1.Inputs'!$D$37*12*IF(7=1,'1.Inputs'!$D$38,IF(7=2,'1.Inputs'!$D$39,$E349)))*'1.Inputs'!$D$43*(1+$G349)^(7-1)-'1.Inputs'!$D$44*(1+$G349)^(7-1)-('1.Inputs'!$D$20/'1.Inputs'!$D$27+'1.Inputs'!$D$23/'1.Inputs'!$D$28))))*'1.Inputs'!$D$53</f>
        <v>276728747.5804565</v>
      </c>
      <c r="AJ349" s="36">
        <f ca="1">Z349-AJ$13-AJ$14+MIN(AJ$13,MAX(0,((('1.Inputs'!$D$37*12*IF(8=1,'1.Inputs'!$D$38,IF(8=2,'1.Inputs'!$D$39,$E349)))*$F349*(('1.Inputs'!$D$40)+(1-'1.Inputs'!$D$40)*(1+'1.Inputs'!$D$41))*(1+$G349)^(8-1))-(('1.Inputs'!$D$37*12*IF(8=1,'1.Inputs'!$D$38,IF(8=2,'1.Inputs'!$D$39,$E349)))/(1-'1.Inputs'!$D$42)*$D349*(1+$G349)^(8-1))-('1.Inputs'!$D$37*12*IF(8=1,'1.Inputs'!$D$38,IF(8=2,'1.Inputs'!$D$39,$E349)))*'1.Inputs'!$D$43*(1+$G349)^(8-1)-'1.Inputs'!$D$44*(1+$G349)^(8-1)-('1.Inputs'!$D$20/'1.Inputs'!$D$27+'1.Inputs'!$D$23/'1.Inputs'!$D$28))))*'1.Inputs'!$D$53</f>
        <v>568746130.52449048</v>
      </c>
      <c r="AK349" s="36">
        <f ca="1">AA349-AK$13-AK$14+MIN(AK$13,MAX(0,((('1.Inputs'!$D$37*12*IF(9=1,'1.Inputs'!$D$38,IF(9=2,'1.Inputs'!$D$39,$E349)))*$F349*(('1.Inputs'!$D$40)+(1-'1.Inputs'!$D$40)*(1+'1.Inputs'!$D$41))*(1+$G349)^(9-1))-(('1.Inputs'!$D$37*12*IF(9=1,'1.Inputs'!$D$38,IF(9=2,'1.Inputs'!$D$39,$E349)))/(1-'1.Inputs'!$D$42)*$D349*(1+$G349)^(9-1))-('1.Inputs'!$D$37*12*IF(9=1,'1.Inputs'!$D$38,IF(9=2,'1.Inputs'!$D$39,$E349)))*'1.Inputs'!$D$43*(1+$G349)^(9-1)-'1.Inputs'!$D$44*(1+$G349)^(9-1)-('1.Inputs'!$D$20/'1.Inputs'!$D$27+'1.Inputs'!$D$23/'1.Inputs'!$D$28))))*'1.Inputs'!$D$53</f>
        <v>597030666.44308436</v>
      </c>
      <c r="AL349" s="36">
        <f ca="1">AB349-AL$13-AL$14+MIN(AL$13,MAX(0,((('1.Inputs'!$D$37*12*IF(10=1,'1.Inputs'!$D$38,IF(10=2,'1.Inputs'!$D$39,$E349)))*$F349*(('1.Inputs'!$D$40)+(1-'1.Inputs'!$D$40)*(1+'1.Inputs'!$D$41))*(1+$G349)^(10-1))-(('1.Inputs'!$D$37*12*IF(10=1,'1.Inputs'!$D$38,IF(10=2,'1.Inputs'!$D$39,$E349)))/(1-'1.Inputs'!$D$42)*$D349*(1+$G349)^(10-1))-('1.Inputs'!$D$37*12*IF(10=1,'1.Inputs'!$D$38,IF(10=2,'1.Inputs'!$D$39,$E349)))*'1.Inputs'!$D$43*(1+$G349)^(10-1)-'1.Inputs'!$D$44*(1+$G349)^(10-1)-('1.Inputs'!$D$20/'1.Inputs'!$D$27+'1.Inputs'!$D$23/'1.Inputs'!$D$28))))*'1.Inputs'!$D$53+'1.Inputs'!$D$35</f>
        <v>4512077571.0998716</v>
      </c>
      <c r="AM349" s="48">
        <f ca="1">R349+NPV('1.Inputs'!$D$55,S349:AB349)</f>
        <v>-50253903.678395987</v>
      </c>
      <c r="AN349" s="48">
        <f ca="1">-('1.Inputs'!$D$24*(1-'1.Inputs'!$D$31)+'1.Inputs'!$D$35)+NPV('1.Inputs'!$D$54,AC349:AL349)</f>
        <v>-1257598567.0020564</v>
      </c>
      <c r="AO349" s="36">
        <f t="shared" ca="1" si="45"/>
        <v>-5.7525992262625136</v>
      </c>
      <c r="AP349" s="36">
        <f t="shared" ca="1" si="46"/>
        <v>0.35089515099156404</v>
      </c>
      <c r="AQ349" s="36">
        <f ca="1">'1.Inputs'!$D$35+MIN(SUM($AC349:AC349),SUM($AC349:AD349),SUM($AC349:AE349),SUM($AC349:AF349),SUM($AC349:AG349),SUM($AC349:AH349),SUM($AC349:AI349),SUM($AC349:AJ349),SUM($AC349:AK349),SUM($AC349:AL349))</f>
        <v>-606471047.89663982</v>
      </c>
      <c r="AR349" s="36">
        <f ca="1">IF(AP349&lt;'1.Inputs'!$D$57,1,0)</f>
        <v>1</v>
      </c>
      <c r="AS349" s="36">
        <f t="shared" ca="1" si="47"/>
        <v>1</v>
      </c>
    </row>
    <row r="350" spans="2:45" ht="15" customHeight="1" x14ac:dyDescent="0.25">
      <c r="B350" s="36">
        <v>335</v>
      </c>
      <c r="C350" s="36">
        <f t="shared" ca="1" si="40"/>
        <v>0.57619881213834045</v>
      </c>
      <c r="D350" s="36">
        <f t="shared" ca="1" si="41"/>
        <v>20358.340014496262</v>
      </c>
      <c r="E350" s="47">
        <f t="shared" ca="1" si="42"/>
        <v>0.8378932949804494</v>
      </c>
      <c r="F350" s="36">
        <f t="shared" ca="1" si="43"/>
        <v>29046.566045348012</v>
      </c>
      <c r="G350" s="36">
        <f t="shared" ca="1" si="44"/>
        <v>4.1463000643279076E-2</v>
      </c>
      <c r="H350" s="36">
        <f ca="1">((('1.Inputs'!$D$37*12*IF(1=1,'1.Inputs'!$D$38,IF(1=2,'1.Inputs'!$D$39,$E350)))*$F350*(('1.Inputs'!$D$40)+(1-'1.Inputs'!$D$40)*(1+'1.Inputs'!$D$41))*(1+$G350)^(1-1))*'1.Inputs'!$D$47+(('1.Inputs'!$D$37*12*IF(1=1,'1.Inputs'!$D$38,IF(1=2,'1.Inputs'!$D$39,$E350)))/(1-'1.Inputs'!$D$42)*$D350*(1+$G350)^(1-1))*('1.Inputs'!$D$48-'1.Inputs'!$D$49))/'1.Inputs'!$D$51</f>
        <v>783493268.82998693</v>
      </c>
      <c r="I350" s="36">
        <f ca="1">((('1.Inputs'!$D$37*12*IF(2=1,'1.Inputs'!$D$38,IF(2=2,'1.Inputs'!$D$39,$E350)))*$F350*(('1.Inputs'!$D$40)+(1-'1.Inputs'!$D$40)*(1+'1.Inputs'!$D$41))*(1+$G350)^(2-1))*'1.Inputs'!$D$47+(('1.Inputs'!$D$37*12*IF(2=1,'1.Inputs'!$D$38,IF(2=2,'1.Inputs'!$D$39,$E350)))/(1-'1.Inputs'!$D$42)*$D350*(1+$G350)^(2-1))*('1.Inputs'!$D$48-'1.Inputs'!$D$49))/'1.Inputs'!$D$51</f>
        <v>1142370951.0352852</v>
      </c>
      <c r="J350" s="36">
        <f ca="1">((('1.Inputs'!$D$37*12*IF(3=1,'1.Inputs'!$D$38,IF(3=2,'1.Inputs'!$D$39,$E350)))*$F350*(('1.Inputs'!$D$40)+(1-'1.Inputs'!$D$40)*(1+'1.Inputs'!$D$41))*(1+$G350)^(3-1))*'1.Inputs'!$D$47+(('1.Inputs'!$D$37*12*IF(3=1,'1.Inputs'!$D$38,IF(3=2,'1.Inputs'!$D$39,$E350)))/(1-'1.Inputs'!$D$42)*$D350*(1+$G350)^(3-1))*('1.Inputs'!$D$48-'1.Inputs'!$D$49))/'1.Inputs'!$D$51</f>
        <v>1424103886.9651539</v>
      </c>
      <c r="K350" s="36">
        <f ca="1">((('1.Inputs'!$D$37*12*IF(4=1,'1.Inputs'!$D$38,IF(4=2,'1.Inputs'!$D$39,$E350)))*$F350*(('1.Inputs'!$D$40)+(1-'1.Inputs'!$D$40)*(1+'1.Inputs'!$D$41))*(1+$G350)^(4-1))*'1.Inputs'!$D$47+(('1.Inputs'!$D$37*12*IF(4=1,'1.Inputs'!$D$38,IF(4=2,'1.Inputs'!$D$39,$E350)))/(1-'1.Inputs'!$D$42)*$D350*(1+$G350)^(4-1))*('1.Inputs'!$D$48-'1.Inputs'!$D$49))/'1.Inputs'!$D$51</f>
        <v>1483151507.3464863</v>
      </c>
      <c r="L350" s="36">
        <f ca="1">((('1.Inputs'!$D$37*12*IF(5=1,'1.Inputs'!$D$38,IF(5=2,'1.Inputs'!$D$39,$E350)))*$F350*(('1.Inputs'!$D$40)+(1-'1.Inputs'!$D$40)*(1+'1.Inputs'!$D$41))*(1+$G350)^(5-1))*'1.Inputs'!$D$47+(('1.Inputs'!$D$37*12*IF(5=1,'1.Inputs'!$D$38,IF(5=2,'1.Inputs'!$D$39,$E350)))/(1-'1.Inputs'!$D$42)*$D350*(1+$G350)^(5-1))*('1.Inputs'!$D$48-'1.Inputs'!$D$49))/'1.Inputs'!$D$51</f>
        <v>1544647419.2496738</v>
      </c>
      <c r="M350" s="36">
        <f ca="1">((('1.Inputs'!$D$37*12*IF(6=1,'1.Inputs'!$D$38,IF(6=2,'1.Inputs'!$D$39,$E350)))*$F350*(('1.Inputs'!$D$40)+(1-'1.Inputs'!$D$40)*(1+'1.Inputs'!$D$41))*(1+$G350)^(6-1))*'1.Inputs'!$D$47+(('1.Inputs'!$D$37*12*IF(6=1,'1.Inputs'!$D$38,IF(6=2,'1.Inputs'!$D$39,$E350)))/(1-'1.Inputs'!$D$42)*$D350*(1+$G350)^(6-1))*('1.Inputs'!$D$48-'1.Inputs'!$D$49))/'1.Inputs'!$D$51</f>
        <v>1608693136.1876624</v>
      </c>
      <c r="N350" s="36">
        <f ca="1">((('1.Inputs'!$D$37*12*IF(7=1,'1.Inputs'!$D$38,IF(7=2,'1.Inputs'!$D$39,$E350)))*$F350*(('1.Inputs'!$D$40)+(1-'1.Inputs'!$D$40)*(1+'1.Inputs'!$D$41))*(1+$G350)^(7-1))*'1.Inputs'!$D$47+(('1.Inputs'!$D$37*12*IF(7=1,'1.Inputs'!$D$38,IF(7=2,'1.Inputs'!$D$39,$E350)))/(1-'1.Inputs'!$D$42)*$D350*(1+$G350)^(7-1))*('1.Inputs'!$D$48-'1.Inputs'!$D$49))/'1.Inputs'!$D$51</f>
        <v>1675394380.7282505</v>
      </c>
      <c r="O350" s="36">
        <f ca="1">((('1.Inputs'!$D$37*12*IF(8=1,'1.Inputs'!$D$38,IF(8=2,'1.Inputs'!$D$39,$E350)))*$F350*(('1.Inputs'!$D$40)+(1-'1.Inputs'!$D$40)*(1+'1.Inputs'!$D$41))*(1+$G350)^(8-1))*'1.Inputs'!$D$47+(('1.Inputs'!$D$37*12*IF(8=1,'1.Inputs'!$D$38,IF(8=2,'1.Inputs'!$D$39,$E350)))/(1-'1.Inputs'!$D$42)*$D350*(1+$G350)^(8-1))*('1.Inputs'!$D$48-'1.Inputs'!$D$49))/'1.Inputs'!$D$51</f>
        <v>1744861259.0141318</v>
      </c>
      <c r="P350" s="36">
        <f ca="1">((('1.Inputs'!$D$37*12*IF(9=1,'1.Inputs'!$D$38,IF(9=2,'1.Inputs'!$D$39,$E350)))*$F350*(('1.Inputs'!$D$40)+(1-'1.Inputs'!$D$40)*(1+'1.Inputs'!$D$41))*(1+$G350)^(9-1))*'1.Inputs'!$D$47+(('1.Inputs'!$D$37*12*IF(9=1,'1.Inputs'!$D$38,IF(9=2,'1.Inputs'!$D$39,$E350)))/(1-'1.Inputs'!$D$42)*$D350*(1+$G350)^(9-1))*('1.Inputs'!$D$48-'1.Inputs'!$D$49))/'1.Inputs'!$D$51</f>
        <v>1817208442.5190673</v>
      </c>
      <c r="Q350" s="36">
        <f ca="1">((('1.Inputs'!$D$37*12*IF(10=1,'1.Inputs'!$D$38,IF(10=2,'1.Inputs'!$D$39,$E350)))*$F350*(('1.Inputs'!$D$40)+(1-'1.Inputs'!$D$40)*(1+'1.Inputs'!$D$41))*(1+$G350)^(10-1))*'1.Inputs'!$D$47+(('1.Inputs'!$D$37*12*IF(10=1,'1.Inputs'!$D$38,IF(10=2,'1.Inputs'!$D$39,$E350)))/(1-'1.Inputs'!$D$42)*$D350*(1+$G350)^(10-1))*('1.Inputs'!$D$48-'1.Inputs'!$D$49))/'1.Inputs'!$D$51</f>
        <v>1892555357.3402073</v>
      </c>
      <c r="R350" s="36">
        <f>-'1.Inputs'!$D$24</f>
        <v>-2050000000</v>
      </c>
      <c r="S350" s="36">
        <f ca="1">((('1.Inputs'!$D$37*12*IF(1=1,'1.Inputs'!$D$38,IF(1=2,'1.Inputs'!$D$39,$E350)))*$F350*(('1.Inputs'!$D$40)+(1-'1.Inputs'!$D$40)*(1+'1.Inputs'!$D$41))*(1+$G350)^(1-1))-(('1.Inputs'!$D$37*12*IF(1=1,'1.Inputs'!$D$38,IF(1=2,'1.Inputs'!$D$39,$E350)))/(1-'1.Inputs'!$D$42)*$D350*(1+$G350)^(1-1))-('1.Inputs'!$D$37*12*IF(1=1,'1.Inputs'!$D$38,IF(1=2,'1.Inputs'!$D$39,$E350)))*'1.Inputs'!$D$43*(1+$G350)^(1-1)-'1.Inputs'!$D$44*(1+$G350)^(1-1)-('1.Inputs'!$D$20/'1.Inputs'!$D$27+'1.Inputs'!$D$23/'1.Inputs'!$D$28))-MAX(0,((('1.Inputs'!$D$37*12*IF(1=1,'1.Inputs'!$D$38,IF(1=2,'1.Inputs'!$D$39,$E350)))*$F350*(('1.Inputs'!$D$40)+(1-'1.Inputs'!$D$40)*(1+'1.Inputs'!$D$41))*(1+$G350)^(1-1))-(('1.Inputs'!$D$37*12*IF(1=1,'1.Inputs'!$D$38,IF(1=2,'1.Inputs'!$D$39,$E350)))/(1-'1.Inputs'!$D$42)*$D350*(1+$G350)^(1-1))-('1.Inputs'!$D$37*12*IF(1=1,'1.Inputs'!$D$38,IF(1=2,'1.Inputs'!$D$39,$E350)))*'1.Inputs'!$D$43*(1+$G350)^(1-1)-'1.Inputs'!$D$44*(1+$G350)^(1-1)-('1.Inputs'!$D$20/'1.Inputs'!$D$27+'1.Inputs'!$D$23/'1.Inputs'!$D$28)))*'1.Inputs'!$D$53+('1.Inputs'!$D$20/'1.Inputs'!$D$27+'1.Inputs'!$D$23/'1.Inputs'!$D$28)-H350</f>
        <v>-850620243.86767423</v>
      </c>
      <c r="T350" s="36">
        <f ca="1">((('1.Inputs'!$D$37*12*IF(2=1,'1.Inputs'!$D$38,IF(2=2,'1.Inputs'!$D$39,$E350)))*$F350*(('1.Inputs'!$D$40)+(1-'1.Inputs'!$D$40)*(1+'1.Inputs'!$D$41))*(1+$G350)^(2-1))-(('1.Inputs'!$D$37*12*IF(2=1,'1.Inputs'!$D$38,IF(2=2,'1.Inputs'!$D$39,$E350)))/(1-'1.Inputs'!$D$42)*$D350*(1+$G350)^(2-1))-('1.Inputs'!$D$37*12*IF(2=1,'1.Inputs'!$D$38,IF(2=2,'1.Inputs'!$D$39,$E350)))*'1.Inputs'!$D$43*(1+$G350)^(2-1)-'1.Inputs'!$D$44*(1+$G350)^(2-1)-('1.Inputs'!$D$20/'1.Inputs'!$D$27+'1.Inputs'!$D$23/'1.Inputs'!$D$28))-MAX(0,((('1.Inputs'!$D$37*12*IF(2=1,'1.Inputs'!$D$38,IF(2=2,'1.Inputs'!$D$39,$E350)))*$F350*(('1.Inputs'!$D$40)+(1-'1.Inputs'!$D$40)*(1+'1.Inputs'!$D$41))*(1+$G350)^(2-1))-(('1.Inputs'!$D$37*12*IF(2=1,'1.Inputs'!$D$38,IF(2=2,'1.Inputs'!$D$39,$E350)))/(1-'1.Inputs'!$D$42)*$D350*(1+$G350)^(2-1))-('1.Inputs'!$D$37*12*IF(2=1,'1.Inputs'!$D$38,IF(2=2,'1.Inputs'!$D$39,$E350)))*'1.Inputs'!$D$43*(1+$G350)^(2-1)-'1.Inputs'!$D$44*(1+$G350)^(2-1)-('1.Inputs'!$D$20/'1.Inputs'!$D$27+'1.Inputs'!$D$23/'1.Inputs'!$D$28)))*'1.Inputs'!$D$53+('1.Inputs'!$D$20/'1.Inputs'!$D$27+'1.Inputs'!$D$23/'1.Inputs'!$D$28)-(I350-H350)</f>
        <v>-131543677.42541024</v>
      </c>
      <c r="U350" s="36">
        <f ca="1">((('1.Inputs'!$D$37*12*IF(3=1,'1.Inputs'!$D$38,IF(3=2,'1.Inputs'!$D$39,$E350)))*$F350*(('1.Inputs'!$D$40)+(1-'1.Inputs'!$D$40)*(1+'1.Inputs'!$D$41))*(1+$G350)^(3-1))-(('1.Inputs'!$D$37*12*IF(3=1,'1.Inputs'!$D$38,IF(3=2,'1.Inputs'!$D$39,$E350)))/(1-'1.Inputs'!$D$42)*$D350*(1+$G350)^(3-1))-('1.Inputs'!$D$37*12*IF(3=1,'1.Inputs'!$D$38,IF(3=2,'1.Inputs'!$D$39,$E350)))*'1.Inputs'!$D$43*(1+$G350)^(3-1)-'1.Inputs'!$D$44*(1+$G350)^(3-1)-('1.Inputs'!$D$20/'1.Inputs'!$D$27+'1.Inputs'!$D$23/'1.Inputs'!$D$28))-MAX(0,((('1.Inputs'!$D$37*12*IF(3=1,'1.Inputs'!$D$38,IF(3=2,'1.Inputs'!$D$39,$E350)))*$F350*(('1.Inputs'!$D$40)+(1-'1.Inputs'!$D$40)*(1+'1.Inputs'!$D$41))*(1+$G350)^(3-1))-(('1.Inputs'!$D$37*12*IF(3=1,'1.Inputs'!$D$38,IF(3=2,'1.Inputs'!$D$39,$E350)))/(1-'1.Inputs'!$D$42)*$D350*(1+$G350)^(3-1))-('1.Inputs'!$D$37*12*IF(3=1,'1.Inputs'!$D$38,IF(3=2,'1.Inputs'!$D$39,$E350)))*'1.Inputs'!$D$43*(1+$G350)^(3-1)-'1.Inputs'!$D$44*(1+$G350)^(3-1)-('1.Inputs'!$D$20/'1.Inputs'!$D$27+'1.Inputs'!$D$23/'1.Inputs'!$D$28)))*'1.Inputs'!$D$53+('1.Inputs'!$D$20/'1.Inputs'!$D$27+'1.Inputs'!$D$23/'1.Inputs'!$D$28)-(J350-I350)</f>
        <v>115007464.87281954</v>
      </c>
      <c r="V350" s="36">
        <f ca="1">((('1.Inputs'!$D$37*12*IF(4=1,'1.Inputs'!$D$38,IF(4=2,'1.Inputs'!$D$39,$E350)))*$F350*(('1.Inputs'!$D$40)+(1-'1.Inputs'!$D$40)*(1+'1.Inputs'!$D$41))*(1+$G350)^(4-1))-(('1.Inputs'!$D$37*12*IF(4=1,'1.Inputs'!$D$38,IF(4=2,'1.Inputs'!$D$39,$E350)))/(1-'1.Inputs'!$D$42)*$D350*(1+$G350)^(4-1))-('1.Inputs'!$D$37*12*IF(4=1,'1.Inputs'!$D$38,IF(4=2,'1.Inputs'!$D$39,$E350)))*'1.Inputs'!$D$43*(1+$G350)^(4-1)-'1.Inputs'!$D$44*(1+$G350)^(4-1)-('1.Inputs'!$D$20/'1.Inputs'!$D$27+'1.Inputs'!$D$23/'1.Inputs'!$D$28))-MAX(0,((('1.Inputs'!$D$37*12*IF(4=1,'1.Inputs'!$D$38,IF(4=2,'1.Inputs'!$D$39,$E350)))*$F350*(('1.Inputs'!$D$40)+(1-'1.Inputs'!$D$40)*(1+'1.Inputs'!$D$41))*(1+$G350)^(4-1))-(('1.Inputs'!$D$37*12*IF(4=1,'1.Inputs'!$D$38,IF(4=2,'1.Inputs'!$D$39,$E350)))/(1-'1.Inputs'!$D$42)*$D350*(1+$G350)^(4-1))-('1.Inputs'!$D$37*12*IF(4=1,'1.Inputs'!$D$38,IF(4=2,'1.Inputs'!$D$39,$E350)))*'1.Inputs'!$D$43*(1+$G350)^(4-1)-'1.Inputs'!$D$44*(1+$G350)^(4-1)-('1.Inputs'!$D$20/'1.Inputs'!$D$27+'1.Inputs'!$D$23/'1.Inputs'!$D$28)))*'1.Inputs'!$D$53+('1.Inputs'!$D$20/'1.Inputs'!$D$27+'1.Inputs'!$D$23/'1.Inputs'!$D$28)-(K350-J350)</f>
        <v>352183701.1346578</v>
      </c>
      <c r="W350" s="36">
        <f ca="1">((('1.Inputs'!$D$37*12*IF(5=1,'1.Inputs'!$D$38,IF(5=2,'1.Inputs'!$D$39,$E350)))*$F350*(('1.Inputs'!$D$40)+(1-'1.Inputs'!$D$40)*(1+'1.Inputs'!$D$41))*(1+$G350)^(5-1))-(('1.Inputs'!$D$37*12*IF(5=1,'1.Inputs'!$D$38,IF(5=2,'1.Inputs'!$D$39,$E350)))/(1-'1.Inputs'!$D$42)*$D350*(1+$G350)^(5-1))-('1.Inputs'!$D$37*12*IF(5=1,'1.Inputs'!$D$38,IF(5=2,'1.Inputs'!$D$39,$E350)))*'1.Inputs'!$D$43*(1+$G350)^(5-1)-'1.Inputs'!$D$44*(1+$G350)^(5-1)-('1.Inputs'!$D$20/'1.Inputs'!$D$27+'1.Inputs'!$D$23/'1.Inputs'!$D$28))-MAX(0,((('1.Inputs'!$D$37*12*IF(5=1,'1.Inputs'!$D$38,IF(5=2,'1.Inputs'!$D$39,$E350)))*$F350*(('1.Inputs'!$D$40)+(1-'1.Inputs'!$D$40)*(1+'1.Inputs'!$D$41))*(1+$G350)^(5-1))-(('1.Inputs'!$D$37*12*IF(5=1,'1.Inputs'!$D$38,IF(5=2,'1.Inputs'!$D$39,$E350)))/(1-'1.Inputs'!$D$42)*$D350*(1+$G350)^(5-1))-('1.Inputs'!$D$37*12*IF(5=1,'1.Inputs'!$D$38,IF(5=2,'1.Inputs'!$D$39,$E350)))*'1.Inputs'!$D$43*(1+$G350)^(5-1)-'1.Inputs'!$D$44*(1+$G350)^(5-1)-('1.Inputs'!$D$20/'1.Inputs'!$D$27+'1.Inputs'!$D$23/'1.Inputs'!$D$28)))*'1.Inputs'!$D$53+('1.Inputs'!$D$20/'1.Inputs'!$D$27+'1.Inputs'!$D$23/'1.Inputs'!$D$28)-(L350-K350)</f>
        <v>364827167.38096142</v>
      </c>
      <c r="X350" s="36">
        <f ca="1">((('1.Inputs'!$D$37*12*IF(6=1,'1.Inputs'!$D$38,IF(6=2,'1.Inputs'!$D$39,$E350)))*$F350*(('1.Inputs'!$D$40)+(1-'1.Inputs'!$D$40)*(1+'1.Inputs'!$D$41))*(1+$G350)^(6-1))-(('1.Inputs'!$D$37*12*IF(6=1,'1.Inputs'!$D$38,IF(6=2,'1.Inputs'!$D$39,$E350)))/(1-'1.Inputs'!$D$42)*$D350*(1+$G350)^(6-1))-('1.Inputs'!$D$37*12*IF(6=1,'1.Inputs'!$D$38,IF(6=2,'1.Inputs'!$D$39,$E350)))*'1.Inputs'!$D$43*(1+$G350)^(6-1)-'1.Inputs'!$D$44*(1+$G350)^(6-1)-('1.Inputs'!$D$20/'1.Inputs'!$D$27+'1.Inputs'!$D$23/'1.Inputs'!$D$28))-MAX(0,((('1.Inputs'!$D$37*12*IF(6=1,'1.Inputs'!$D$38,IF(6=2,'1.Inputs'!$D$39,$E350)))*$F350*(('1.Inputs'!$D$40)+(1-'1.Inputs'!$D$40)*(1+'1.Inputs'!$D$41))*(1+$G350)^(6-1))-(('1.Inputs'!$D$37*12*IF(6=1,'1.Inputs'!$D$38,IF(6=2,'1.Inputs'!$D$39,$E350)))/(1-'1.Inputs'!$D$42)*$D350*(1+$G350)^(6-1))-('1.Inputs'!$D$37*12*IF(6=1,'1.Inputs'!$D$38,IF(6=2,'1.Inputs'!$D$39,$E350)))*'1.Inputs'!$D$43*(1+$G350)^(6-1)-'1.Inputs'!$D$44*(1+$G350)^(6-1)-('1.Inputs'!$D$20/'1.Inputs'!$D$27+'1.Inputs'!$D$23/'1.Inputs'!$D$28)))*'1.Inputs'!$D$53+('1.Inputs'!$D$20/'1.Inputs'!$D$27+'1.Inputs'!$D$23/'1.Inputs'!$D$28)-(M350-L350)</f>
        <v>377994869.67636871</v>
      </c>
      <c r="Y350" s="36">
        <f ca="1">((('1.Inputs'!$D$37*12*IF(7=1,'1.Inputs'!$D$38,IF(7=2,'1.Inputs'!$D$39,$E350)))*$F350*(('1.Inputs'!$D$40)+(1-'1.Inputs'!$D$40)*(1+'1.Inputs'!$D$41))*(1+$G350)^(7-1))-(('1.Inputs'!$D$37*12*IF(7=1,'1.Inputs'!$D$38,IF(7=2,'1.Inputs'!$D$39,$E350)))/(1-'1.Inputs'!$D$42)*$D350*(1+$G350)^(7-1))-('1.Inputs'!$D$37*12*IF(7=1,'1.Inputs'!$D$38,IF(7=2,'1.Inputs'!$D$39,$E350)))*'1.Inputs'!$D$43*(1+$G350)^(7-1)-'1.Inputs'!$D$44*(1+$G350)^(7-1)-('1.Inputs'!$D$20/'1.Inputs'!$D$27+'1.Inputs'!$D$23/'1.Inputs'!$D$28))-MAX(0,((('1.Inputs'!$D$37*12*IF(7=1,'1.Inputs'!$D$38,IF(7=2,'1.Inputs'!$D$39,$E350)))*$F350*(('1.Inputs'!$D$40)+(1-'1.Inputs'!$D$40)*(1+'1.Inputs'!$D$41))*(1+$G350)^(7-1))-(('1.Inputs'!$D$37*12*IF(7=1,'1.Inputs'!$D$38,IF(7=2,'1.Inputs'!$D$39,$E350)))/(1-'1.Inputs'!$D$42)*$D350*(1+$G350)^(7-1))-('1.Inputs'!$D$37*12*IF(7=1,'1.Inputs'!$D$38,IF(7=2,'1.Inputs'!$D$39,$E350)))*'1.Inputs'!$D$43*(1+$G350)^(7-1)-'1.Inputs'!$D$44*(1+$G350)^(7-1)-('1.Inputs'!$D$20/'1.Inputs'!$D$27+'1.Inputs'!$D$23/'1.Inputs'!$D$28)))*'1.Inputs'!$D$53+('1.Inputs'!$D$20/'1.Inputs'!$D$27+'1.Inputs'!$D$23/'1.Inputs'!$D$28)-(N350-M350)</f>
        <v>391708544.42052066</v>
      </c>
      <c r="Z350" s="36">
        <f ca="1">((('1.Inputs'!$D$37*12*IF(8=1,'1.Inputs'!$D$38,IF(8=2,'1.Inputs'!$D$39,$E350)))*$F350*(('1.Inputs'!$D$40)+(1-'1.Inputs'!$D$40)*(1+'1.Inputs'!$D$41))*(1+$G350)^(8-1))-(('1.Inputs'!$D$37*12*IF(8=1,'1.Inputs'!$D$38,IF(8=2,'1.Inputs'!$D$39,$E350)))/(1-'1.Inputs'!$D$42)*$D350*(1+$G350)^(8-1))-('1.Inputs'!$D$37*12*IF(8=1,'1.Inputs'!$D$38,IF(8=2,'1.Inputs'!$D$39,$E350)))*'1.Inputs'!$D$43*(1+$G350)^(8-1)-'1.Inputs'!$D$44*(1+$G350)^(8-1)-('1.Inputs'!$D$20/'1.Inputs'!$D$27+'1.Inputs'!$D$23/'1.Inputs'!$D$28))-MAX(0,((('1.Inputs'!$D$37*12*IF(8=1,'1.Inputs'!$D$38,IF(8=2,'1.Inputs'!$D$39,$E350)))*$F350*(('1.Inputs'!$D$40)+(1-'1.Inputs'!$D$40)*(1+'1.Inputs'!$D$41))*(1+$G350)^(8-1))-(('1.Inputs'!$D$37*12*IF(8=1,'1.Inputs'!$D$38,IF(8=2,'1.Inputs'!$D$39,$E350)))/(1-'1.Inputs'!$D$42)*$D350*(1+$G350)^(8-1))-('1.Inputs'!$D$37*12*IF(8=1,'1.Inputs'!$D$38,IF(8=2,'1.Inputs'!$D$39,$E350)))*'1.Inputs'!$D$43*(1+$G350)^(8-1)-'1.Inputs'!$D$44*(1+$G350)^(8-1)-('1.Inputs'!$D$20/'1.Inputs'!$D$27+'1.Inputs'!$D$23/'1.Inputs'!$D$28)))*'1.Inputs'!$D$53+('1.Inputs'!$D$20/'1.Inputs'!$D$27+'1.Inputs'!$D$23/'1.Inputs'!$D$28)-(O350-N350)</f>
        <v>405990829.26941347</v>
      </c>
      <c r="AA350" s="36">
        <f ca="1">((('1.Inputs'!$D$37*12*IF(9=1,'1.Inputs'!$D$38,IF(9=2,'1.Inputs'!$D$39,$E350)))*$F350*(('1.Inputs'!$D$40)+(1-'1.Inputs'!$D$40)*(1+'1.Inputs'!$D$41))*(1+$G350)^(9-1))-(('1.Inputs'!$D$37*12*IF(9=1,'1.Inputs'!$D$38,IF(9=2,'1.Inputs'!$D$39,$E350)))/(1-'1.Inputs'!$D$42)*$D350*(1+$G350)^(9-1))-('1.Inputs'!$D$37*12*IF(9=1,'1.Inputs'!$D$38,IF(9=2,'1.Inputs'!$D$39,$E350)))*'1.Inputs'!$D$43*(1+$G350)^(9-1)-'1.Inputs'!$D$44*(1+$G350)^(9-1)-('1.Inputs'!$D$20/'1.Inputs'!$D$27+'1.Inputs'!$D$23/'1.Inputs'!$D$28))-MAX(0,((('1.Inputs'!$D$37*12*IF(9=1,'1.Inputs'!$D$38,IF(9=2,'1.Inputs'!$D$39,$E350)))*$F350*(('1.Inputs'!$D$40)+(1-'1.Inputs'!$D$40)*(1+'1.Inputs'!$D$41))*(1+$G350)^(9-1))-(('1.Inputs'!$D$37*12*IF(9=1,'1.Inputs'!$D$38,IF(9=2,'1.Inputs'!$D$39,$E350)))/(1-'1.Inputs'!$D$42)*$D350*(1+$G350)^(9-1))-('1.Inputs'!$D$37*12*IF(9=1,'1.Inputs'!$D$38,IF(9=2,'1.Inputs'!$D$39,$E350)))*'1.Inputs'!$D$43*(1+$G350)^(9-1)-'1.Inputs'!$D$44*(1+$G350)^(9-1)-('1.Inputs'!$D$20/'1.Inputs'!$D$27+'1.Inputs'!$D$23/'1.Inputs'!$D$28)))*'1.Inputs'!$D$53+('1.Inputs'!$D$20/'1.Inputs'!$D$27+'1.Inputs'!$D$23/'1.Inputs'!$D$28)-(P350-O350)</f>
        <v>420865300.5041815</v>
      </c>
      <c r="AB350" s="36">
        <f ca="1">((('1.Inputs'!$D$37*12*IF(10=1,'1.Inputs'!$D$38,IF(10=2,'1.Inputs'!$D$39,$E350)))*$F350*(('1.Inputs'!$D$40)+(1-'1.Inputs'!$D$40)*(1+'1.Inputs'!$D$41))*(1+$G350)^(10-1))-(('1.Inputs'!$D$37*12*IF(10=1,'1.Inputs'!$D$38,IF(10=2,'1.Inputs'!$D$39,$E350)))/(1-'1.Inputs'!$D$42)*$D350*(1+$G350)^(10-1))-('1.Inputs'!$D$37*12*IF(10=1,'1.Inputs'!$D$38,IF(10=2,'1.Inputs'!$D$39,$E350)))*'1.Inputs'!$D$43*(1+$G350)^(10-1)-'1.Inputs'!$D$44*(1+$G350)^(10-1)-('1.Inputs'!$D$20/'1.Inputs'!$D$27+'1.Inputs'!$D$23/'1.Inputs'!$D$28))-MAX(0,((('1.Inputs'!$D$37*12*IF(10=1,'1.Inputs'!$D$38,IF(10=2,'1.Inputs'!$D$39,$E350)))*$F350*(('1.Inputs'!$D$40)+(1-'1.Inputs'!$D$40)*(1+'1.Inputs'!$D$41))*(1+$G350)^(10-1))-(('1.Inputs'!$D$37*12*IF(10=1,'1.Inputs'!$D$38,IF(10=2,'1.Inputs'!$D$39,$E350)))/(1-'1.Inputs'!$D$42)*$D350*(1+$G350)^(10-1))-('1.Inputs'!$D$37*12*IF(10=1,'1.Inputs'!$D$38,IF(10=2,'1.Inputs'!$D$39,$E350)))*'1.Inputs'!$D$43*(1+$G350)^(10-1)-'1.Inputs'!$D$44*(1+$G350)^(10-1)-('1.Inputs'!$D$20/'1.Inputs'!$D$27+'1.Inputs'!$D$23/'1.Inputs'!$D$28)))*'1.Inputs'!$D$53+('1.Inputs'!$D$20/'1.Inputs'!$D$27+'1.Inputs'!$D$23/'1.Inputs'!$D$28)-(Q350-P350)+(('1.Inputs'!$D$20+'1.Inputs'!$D$23-('1.Inputs'!$D$20/'1.Inputs'!$D$27+'1.Inputs'!$D$23/'1.Inputs'!$D$28)*'1.Inputs'!$D$10)*'1.Inputs'!$D$60+'1.Inputs'!$D$19*'1.Inputs'!$D$59+Q350)</f>
        <v>3028911869.2895312</v>
      </c>
      <c r="AC350" s="36">
        <f ca="1">S350-AC$13-AC$14+MIN(AC$13,MAX(0,((('1.Inputs'!$D$37*12*IF(1=1,'1.Inputs'!$D$38,IF(1=2,'1.Inputs'!$D$39,$E350)))*$F350*(('1.Inputs'!$D$40)+(1-'1.Inputs'!$D$40)*(1+'1.Inputs'!$D$41))*(1+$G350)^(1-1))-(('1.Inputs'!$D$37*12*IF(1=1,'1.Inputs'!$D$38,IF(1=2,'1.Inputs'!$D$39,$E350)))/(1-'1.Inputs'!$D$42)*$D350*(1+$G350)^(1-1))-('1.Inputs'!$D$37*12*IF(1=1,'1.Inputs'!$D$38,IF(1=2,'1.Inputs'!$D$39,$E350)))*'1.Inputs'!$D$43*(1+$G350)^(1-1)-'1.Inputs'!$D$44*(1+$G350)^(1-1)-('1.Inputs'!$D$20/'1.Inputs'!$D$27+'1.Inputs'!$D$23/'1.Inputs'!$D$28))))*'1.Inputs'!$D$53</f>
        <v>-998220243.86767423</v>
      </c>
      <c r="AD350" s="36">
        <f ca="1">T350-AD$13-AD$14+MIN(AD$13,MAX(0,((('1.Inputs'!$D$37*12*IF(2=1,'1.Inputs'!$D$38,IF(2=2,'1.Inputs'!$D$39,$E350)))*$F350*(('1.Inputs'!$D$40)+(1-'1.Inputs'!$D$40)*(1+'1.Inputs'!$D$41))*(1+$G350)^(2-1))-(('1.Inputs'!$D$37*12*IF(2=1,'1.Inputs'!$D$38,IF(2=2,'1.Inputs'!$D$39,$E350)))/(1-'1.Inputs'!$D$42)*$D350*(1+$G350)^(2-1))-('1.Inputs'!$D$37*12*IF(2=1,'1.Inputs'!$D$38,IF(2=2,'1.Inputs'!$D$39,$E350)))*'1.Inputs'!$D$43*(1+$G350)^(2-1)-'1.Inputs'!$D$44*(1+$G350)^(2-1)-('1.Inputs'!$D$20/'1.Inputs'!$D$27+'1.Inputs'!$D$23/'1.Inputs'!$D$28))))*'1.Inputs'!$D$53</f>
        <v>-229425367.15931669</v>
      </c>
      <c r="AE350" s="36">
        <f ca="1">U350-AE$13-AE$14+MIN(AE$13,MAX(0,((('1.Inputs'!$D$37*12*IF(3=1,'1.Inputs'!$D$38,IF(3=2,'1.Inputs'!$D$39,$E350)))*$F350*(('1.Inputs'!$D$40)+(1-'1.Inputs'!$D$40)*(1+'1.Inputs'!$D$41))*(1+$G350)^(3-1))-(('1.Inputs'!$D$37*12*IF(3=1,'1.Inputs'!$D$38,IF(3=2,'1.Inputs'!$D$39,$E350)))/(1-'1.Inputs'!$D$42)*$D350*(1+$G350)^(3-1))-('1.Inputs'!$D$37*12*IF(3=1,'1.Inputs'!$D$38,IF(3=2,'1.Inputs'!$D$39,$E350)))*'1.Inputs'!$D$43*(1+$G350)^(3-1)-'1.Inputs'!$D$44*(1+$G350)^(3-1)-('1.Inputs'!$D$20/'1.Inputs'!$D$27+'1.Inputs'!$D$23/'1.Inputs'!$D$28))))*'1.Inputs'!$D$53</f>
        <v>-226932535.12718046</v>
      </c>
      <c r="AF350" s="36">
        <f ca="1">V350-AF$13-AF$14+MIN(AF$13,MAX(0,((('1.Inputs'!$D$37*12*IF(4=1,'1.Inputs'!$D$38,IF(4=2,'1.Inputs'!$D$39,$E350)))*$F350*(('1.Inputs'!$D$40)+(1-'1.Inputs'!$D$40)*(1+'1.Inputs'!$D$41))*(1+$G350)^(4-1))-(('1.Inputs'!$D$37*12*IF(4=1,'1.Inputs'!$D$38,IF(4=2,'1.Inputs'!$D$39,$E350)))/(1-'1.Inputs'!$D$42)*$D350*(1+$G350)^(4-1))-('1.Inputs'!$D$37*12*IF(4=1,'1.Inputs'!$D$38,IF(4=2,'1.Inputs'!$D$39,$E350)))*'1.Inputs'!$D$43*(1+$G350)^(4-1)-'1.Inputs'!$D$44*(1+$G350)^(4-1)-('1.Inputs'!$D$20/'1.Inputs'!$D$27+'1.Inputs'!$D$23/'1.Inputs'!$D$28))))*'1.Inputs'!$D$53</f>
        <v>29431701.1346578</v>
      </c>
      <c r="AG350" s="36">
        <f ca="1">W350-AG$13-AG$14+MIN(AG$13,MAX(0,((('1.Inputs'!$D$37*12*IF(5=1,'1.Inputs'!$D$38,IF(5=2,'1.Inputs'!$D$39,$E350)))*$F350*(('1.Inputs'!$D$40)+(1-'1.Inputs'!$D$40)*(1+'1.Inputs'!$D$41))*(1+$G350)^(5-1))-(('1.Inputs'!$D$37*12*IF(5=1,'1.Inputs'!$D$38,IF(5=2,'1.Inputs'!$D$39,$E350)))/(1-'1.Inputs'!$D$42)*$D350*(1+$G350)^(5-1))-('1.Inputs'!$D$37*12*IF(5=1,'1.Inputs'!$D$38,IF(5=2,'1.Inputs'!$D$39,$E350)))*'1.Inputs'!$D$43*(1+$G350)^(5-1)-'1.Inputs'!$D$44*(1+$G350)^(5-1)-('1.Inputs'!$D$20/'1.Inputs'!$D$27+'1.Inputs'!$D$23/'1.Inputs'!$D$28))))*'1.Inputs'!$D$53</f>
        <v>61263167.380961418</v>
      </c>
      <c r="AH350" s="36">
        <f ca="1">X350-AH$13-AH$14+MIN(AH$13,MAX(0,((('1.Inputs'!$D$37*12*IF(6=1,'1.Inputs'!$D$38,IF(6=2,'1.Inputs'!$D$39,$E350)))*$F350*(('1.Inputs'!$D$40)+(1-'1.Inputs'!$D$40)*(1+'1.Inputs'!$D$41))*(1+$G350)^(6-1))-(('1.Inputs'!$D$37*12*IF(6=1,'1.Inputs'!$D$38,IF(6=2,'1.Inputs'!$D$39,$E350)))/(1-'1.Inputs'!$D$42)*$D350*(1+$G350)^(6-1))-('1.Inputs'!$D$37*12*IF(6=1,'1.Inputs'!$D$38,IF(6=2,'1.Inputs'!$D$39,$E350)))*'1.Inputs'!$D$43*(1+$G350)^(6-1)-'1.Inputs'!$D$44*(1+$G350)^(6-1)-('1.Inputs'!$D$20/'1.Inputs'!$D$27+'1.Inputs'!$D$23/'1.Inputs'!$D$28))))*'1.Inputs'!$D$53</f>
        <v>93618869.676368713</v>
      </c>
      <c r="AI350" s="36">
        <f ca="1">Y350-AI$13-AI$14+MIN(AI$13,MAX(0,((('1.Inputs'!$D$37*12*IF(7=1,'1.Inputs'!$D$38,IF(7=2,'1.Inputs'!$D$39,$E350)))*$F350*(('1.Inputs'!$D$40)+(1-'1.Inputs'!$D$40)*(1+'1.Inputs'!$D$41))*(1+$G350)^(7-1))-(('1.Inputs'!$D$37*12*IF(7=1,'1.Inputs'!$D$38,IF(7=2,'1.Inputs'!$D$39,$E350)))/(1-'1.Inputs'!$D$42)*$D350*(1+$G350)^(7-1))-('1.Inputs'!$D$37*12*IF(7=1,'1.Inputs'!$D$38,IF(7=2,'1.Inputs'!$D$39,$E350)))*'1.Inputs'!$D$43*(1+$G350)^(7-1)-'1.Inputs'!$D$44*(1+$G350)^(7-1)-('1.Inputs'!$D$20/'1.Inputs'!$D$27+'1.Inputs'!$D$23/'1.Inputs'!$D$28))))*'1.Inputs'!$D$53</f>
        <v>126520544.42052066</v>
      </c>
      <c r="AJ350" s="36">
        <f ca="1">Z350-AJ$13-AJ$14+MIN(AJ$13,MAX(0,((('1.Inputs'!$D$37*12*IF(8=1,'1.Inputs'!$D$38,IF(8=2,'1.Inputs'!$D$39,$E350)))*$F350*(('1.Inputs'!$D$40)+(1-'1.Inputs'!$D$40)*(1+'1.Inputs'!$D$41))*(1+$G350)^(8-1))-(('1.Inputs'!$D$37*12*IF(8=1,'1.Inputs'!$D$38,IF(8=2,'1.Inputs'!$D$39,$E350)))/(1-'1.Inputs'!$D$42)*$D350*(1+$G350)^(8-1))-('1.Inputs'!$D$37*12*IF(8=1,'1.Inputs'!$D$38,IF(8=2,'1.Inputs'!$D$39,$E350)))*'1.Inputs'!$D$43*(1+$G350)^(8-1)-'1.Inputs'!$D$44*(1+$G350)^(8-1)-('1.Inputs'!$D$20/'1.Inputs'!$D$27+'1.Inputs'!$D$23/'1.Inputs'!$D$28))))*'1.Inputs'!$D$53</f>
        <v>405990829.26941347</v>
      </c>
      <c r="AK350" s="36">
        <f ca="1">AA350-AK$13-AK$14+MIN(AK$13,MAX(0,((('1.Inputs'!$D$37*12*IF(9=1,'1.Inputs'!$D$38,IF(9=2,'1.Inputs'!$D$39,$E350)))*$F350*(('1.Inputs'!$D$40)+(1-'1.Inputs'!$D$40)*(1+'1.Inputs'!$D$41))*(1+$G350)^(9-1))-(('1.Inputs'!$D$37*12*IF(9=1,'1.Inputs'!$D$38,IF(9=2,'1.Inputs'!$D$39,$E350)))/(1-'1.Inputs'!$D$42)*$D350*(1+$G350)^(9-1))-('1.Inputs'!$D$37*12*IF(9=1,'1.Inputs'!$D$38,IF(9=2,'1.Inputs'!$D$39,$E350)))*'1.Inputs'!$D$43*(1+$G350)^(9-1)-'1.Inputs'!$D$44*(1+$G350)^(9-1)-('1.Inputs'!$D$20/'1.Inputs'!$D$27+'1.Inputs'!$D$23/'1.Inputs'!$D$28))))*'1.Inputs'!$D$53</f>
        <v>420865300.5041815</v>
      </c>
      <c r="AL350" s="36">
        <f ca="1">AB350-AL$13-AL$14+MIN(AL$13,MAX(0,((('1.Inputs'!$D$37*12*IF(10=1,'1.Inputs'!$D$38,IF(10=2,'1.Inputs'!$D$39,$E350)))*$F350*(('1.Inputs'!$D$40)+(1-'1.Inputs'!$D$40)*(1+'1.Inputs'!$D$41))*(1+$G350)^(10-1))-(('1.Inputs'!$D$37*12*IF(10=1,'1.Inputs'!$D$38,IF(10=2,'1.Inputs'!$D$39,$E350)))/(1-'1.Inputs'!$D$42)*$D350*(1+$G350)^(10-1))-('1.Inputs'!$D$37*12*IF(10=1,'1.Inputs'!$D$38,IF(10=2,'1.Inputs'!$D$39,$E350)))*'1.Inputs'!$D$43*(1+$G350)^(10-1)-'1.Inputs'!$D$44*(1+$G350)^(10-1)-('1.Inputs'!$D$20/'1.Inputs'!$D$27+'1.Inputs'!$D$23/'1.Inputs'!$D$28))))*'1.Inputs'!$D$53+'1.Inputs'!$D$35</f>
        <v>3828911869.2895312</v>
      </c>
      <c r="AM350" s="48">
        <f ca="1">R350+NPV('1.Inputs'!$D$55,S350:AB350)</f>
        <v>-724730497.38779187</v>
      </c>
      <c r="AN350" s="48">
        <f ca="1">-('1.Inputs'!$D$24*(1-'1.Inputs'!$D$31)+'1.Inputs'!$D$35)+NPV('1.Inputs'!$D$54,AC350:AL350)</f>
        <v>-1718015948.4622858</v>
      </c>
      <c r="AO350" s="36">
        <f t="shared" ca="1" si="45"/>
        <v>-5.7630097823013156</v>
      </c>
      <c r="AP350" s="36">
        <f t="shared" ca="1" si="46"/>
        <v>0.29219376238013095</v>
      </c>
      <c r="AQ350" s="36">
        <f ca="1">'1.Inputs'!$D$35+MIN(SUM($AC350:AC350),SUM($AC350:AD350),SUM($AC350:AE350),SUM($AC350:AF350),SUM($AC350:AG350),SUM($AC350:AH350),SUM($AC350:AI350),SUM($AC350:AJ350),SUM($AC350:AK350),SUM($AC350:AL350))</f>
        <v>-654578146.15417147</v>
      </c>
      <c r="AR350" s="36">
        <f ca="1">IF(AP350&lt;'1.Inputs'!$D$57,1,0)</f>
        <v>1</v>
      </c>
      <c r="AS350" s="36">
        <f t="shared" ca="1" si="47"/>
        <v>1</v>
      </c>
    </row>
    <row r="351" spans="2:45" ht="15" customHeight="1" x14ac:dyDescent="0.25">
      <c r="B351" s="36">
        <v>336</v>
      </c>
      <c r="C351" s="36">
        <f t="shared" ca="1" si="40"/>
        <v>0.22575411014482871</v>
      </c>
      <c r="D351" s="36">
        <f t="shared" ca="1" si="41"/>
        <v>19362.418976589979</v>
      </c>
      <c r="E351" s="47">
        <f t="shared" ca="1" si="42"/>
        <v>0.78631272000568253</v>
      </c>
      <c r="F351" s="36">
        <f t="shared" ca="1" si="43"/>
        <v>29859.309463237732</v>
      </c>
      <c r="G351" s="36">
        <f t="shared" ca="1" si="44"/>
        <v>3.38310636893632E-2</v>
      </c>
      <c r="H351" s="36">
        <f ca="1">((('1.Inputs'!$D$37*12*IF(1=1,'1.Inputs'!$D$38,IF(1=2,'1.Inputs'!$D$39,$E351)))*$F351*(('1.Inputs'!$D$40)+(1-'1.Inputs'!$D$40)*(1+'1.Inputs'!$D$41))*(1+$G351)^(1-1))*'1.Inputs'!$D$47+(('1.Inputs'!$D$37*12*IF(1=1,'1.Inputs'!$D$38,IF(1=2,'1.Inputs'!$D$39,$E351)))/(1-'1.Inputs'!$D$42)*$D351*(1+$G351)^(1-1))*('1.Inputs'!$D$48-'1.Inputs'!$D$49))/'1.Inputs'!$D$51</f>
        <v>795869855.16055739</v>
      </c>
      <c r="I351" s="36">
        <f ca="1">((('1.Inputs'!$D$37*12*IF(2=1,'1.Inputs'!$D$38,IF(2=2,'1.Inputs'!$D$39,$E351)))*$F351*(('1.Inputs'!$D$40)+(1-'1.Inputs'!$D$40)*(1+'1.Inputs'!$D$41))*(1+$G351)^(2-1))*'1.Inputs'!$D$47+(('1.Inputs'!$D$37*12*IF(2=1,'1.Inputs'!$D$38,IF(2=2,'1.Inputs'!$D$39,$E351)))/(1-'1.Inputs'!$D$42)*$D351*(1+$G351)^(2-1))*('1.Inputs'!$D$48-'1.Inputs'!$D$49))/'1.Inputs'!$D$51</f>
        <v>1151912970.4865141</v>
      </c>
      <c r="J351" s="36">
        <f ca="1">((('1.Inputs'!$D$37*12*IF(3=1,'1.Inputs'!$D$38,IF(3=2,'1.Inputs'!$D$39,$E351)))*$F351*(('1.Inputs'!$D$40)+(1-'1.Inputs'!$D$40)*(1+'1.Inputs'!$D$41))*(1+$G351)^(3-1))*'1.Inputs'!$D$47+(('1.Inputs'!$D$37*12*IF(3=1,'1.Inputs'!$D$38,IF(3=2,'1.Inputs'!$D$39,$E351)))/(1-'1.Inputs'!$D$42)*$D351*(1+$G351)^(3-1))*('1.Inputs'!$D$48-'1.Inputs'!$D$49))/'1.Inputs'!$D$51</f>
        <v>1337723963.6428103</v>
      </c>
      <c r="K351" s="36">
        <f ca="1">((('1.Inputs'!$D$37*12*IF(4=1,'1.Inputs'!$D$38,IF(4=2,'1.Inputs'!$D$39,$E351)))*$F351*(('1.Inputs'!$D$40)+(1-'1.Inputs'!$D$40)*(1+'1.Inputs'!$D$41))*(1+$G351)^(4-1))*'1.Inputs'!$D$47+(('1.Inputs'!$D$37*12*IF(4=1,'1.Inputs'!$D$38,IF(4=2,'1.Inputs'!$D$39,$E351)))/(1-'1.Inputs'!$D$42)*$D351*(1+$G351)^(4-1))*('1.Inputs'!$D$48-'1.Inputs'!$D$49))/'1.Inputs'!$D$51</f>
        <v>1382980588.2555978</v>
      </c>
      <c r="L351" s="36">
        <f ca="1">((('1.Inputs'!$D$37*12*IF(5=1,'1.Inputs'!$D$38,IF(5=2,'1.Inputs'!$D$39,$E351)))*$F351*(('1.Inputs'!$D$40)+(1-'1.Inputs'!$D$40)*(1+'1.Inputs'!$D$41))*(1+$G351)^(5-1))*'1.Inputs'!$D$47+(('1.Inputs'!$D$37*12*IF(5=1,'1.Inputs'!$D$38,IF(5=2,'1.Inputs'!$D$39,$E351)))/(1-'1.Inputs'!$D$42)*$D351*(1+$G351)^(5-1))*('1.Inputs'!$D$48-'1.Inputs'!$D$49))/'1.Inputs'!$D$51</f>
        <v>1429768292.6180258</v>
      </c>
      <c r="M351" s="36">
        <f ca="1">((('1.Inputs'!$D$37*12*IF(6=1,'1.Inputs'!$D$38,IF(6=2,'1.Inputs'!$D$39,$E351)))*$F351*(('1.Inputs'!$D$40)+(1-'1.Inputs'!$D$40)*(1+'1.Inputs'!$D$41))*(1+$G351)^(6-1))*'1.Inputs'!$D$47+(('1.Inputs'!$D$37*12*IF(6=1,'1.Inputs'!$D$38,IF(6=2,'1.Inputs'!$D$39,$E351)))/(1-'1.Inputs'!$D$42)*$D351*(1+$G351)^(6-1))*('1.Inputs'!$D$48-'1.Inputs'!$D$49))/'1.Inputs'!$D$51</f>
        <v>1478138874.7866185</v>
      </c>
      <c r="N351" s="36">
        <f ca="1">((('1.Inputs'!$D$37*12*IF(7=1,'1.Inputs'!$D$38,IF(7=2,'1.Inputs'!$D$39,$E351)))*$F351*(('1.Inputs'!$D$40)+(1-'1.Inputs'!$D$40)*(1+'1.Inputs'!$D$41))*(1+$G351)^(7-1))*'1.Inputs'!$D$47+(('1.Inputs'!$D$37*12*IF(7=1,'1.Inputs'!$D$38,IF(7=2,'1.Inputs'!$D$39,$E351)))/(1-'1.Inputs'!$D$42)*$D351*(1+$G351)^(7-1))*('1.Inputs'!$D$48-'1.Inputs'!$D$49))/'1.Inputs'!$D$51</f>
        <v>1528145885.2012479</v>
      </c>
      <c r="O351" s="36">
        <f ca="1">((('1.Inputs'!$D$37*12*IF(8=1,'1.Inputs'!$D$38,IF(8=2,'1.Inputs'!$D$39,$E351)))*$F351*(('1.Inputs'!$D$40)+(1-'1.Inputs'!$D$40)*(1+'1.Inputs'!$D$41))*(1+$G351)^(8-1))*'1.Inputs'!$D$47+(('1.Inputs'!$D$37*12*IF(8=1,'1.Inputs'!$D$38,IF(8=2,'1.Inputs'!$D$39,$E351)))/(1-'1.Inputs'!$D$42)*$D351*(1+$G351)^(8-1))*('1.Inputs'!$D$48-'1.Inputs'!$D$49))/'1.Inputs'!$D$51</f>
        <v>1579844685.97013</v>
      </c>
      <c r="P351" s="36">
        <f ca="1">((('1.Inputs'!$D$37*12*IF(9=1,'1.Inputs'!$D$38,IF(9=2,'1.Inputs'!$D$39,$E351)))*$F351*(('1.Inputs'!$D$40)+(1-'1.Inputs'!$D$40)*(1+'1.Inputs'!$D$41))*(1+$G351)^(9-1))*'1.Inputs'!$D$47+(('1.Inputs'!$D$37*12*IF(9=1,'1.Inputs'!$D$38,IF(9=2,'1.Inputs'!$D$39,$E351)))/(1-'1.Inputs'!$D$42)*$D351*(1+$G351)^(9-1))*('1.Inputs'!$D$48-'1.Inputs'!$D$49))/'1.Inputs'!$D$51</f>
        <v>1633292512.1604877</v>
      </c>
      <c r="Q351" s="36">
        <f ca="1">((('1.Inputs'!$D$37*12*IF(10=1,'1.Inputs'!$D$38,IF(10=2,'1.Inputs'!$D$39,$E351)))*$F351*(('1.Inputs'!$D$40)+(1-'1.Inputs'!$D$40)*(1+'1.Inputs'!$D$41))*(1+$G351)^(10-1))*'1.Inputs'!$D$47+(('1.Inputs'!$D$37*12*IF(10=1,'1.Inputs'!$D$38,IF(10=2,'1.Inputs'!$D$39,$E351)))/(1-'1.Inputs'!$D$42)*$D351*(1+$G351)^(10-1))*('1.Inputs'!$D$48-'1.Inputs'!$D$49))/'1.Inputs'!$D$51</f>
        <v>1688548535.1627488</v>
      </c>
      <c r="R351" s="36">
        <f>-'1.Inputs'!$D$24</f>
        <v>-2050000000</v>
      </c>
      <c r="S351" s="36">
        <f ca="1">((('1.Inputs'!$D$37*12*IF(1=1,'1.Inputs'!$D$38,IF(1=2,'1.Inputs'!$D$39,$E351)))*$F351*(('1.Inputs'!$D$40)+(1-'1.Inputs'!$D$40)*(1+'1.Inputs'!$D$41))*(1+$G351)^(1-1))-(('1.Inputs'!$D$37*12*IF(1=1,'1.Inputs'!$D$38,IF(1=2,'1.Inputs'!$D$39,$E351)))/(1-'1.Inputs'!$D$42)*$D351*(1+$G351)^(1-1))-('1.Inputs'!$D$37*12*IF(1=1,'1.Inputs'!$D$38,IF(1=2,'1.Inputs'!$D$39,$E351)))*'1.Inputs'!$D$43*(1+$G351)^(1-1)-'1.Inputs'!$D$44*(1+$G351)^(1-1)-('1.Inputs'!$D$20/'1.Inputs'!$D$27+'1.Inputs'!$D$23/'1.Inputs'!$D$28))-MAX(0,((('1.Inputs'!$D$37*12*IF(1=1,'1.Inputs'!$D$38,IF(1=2,'1.Inputs'!$D$39,$E351)))*$F351*(('1.Inputs'!$D$40)+(1-'1.Inputs'!$D$40)*(1+'1.Inputs'!$D$41))*(1+$G351)^(1-1))-(('1.Inputs'!$D$37*12*IF(1=1,'1.Inputs'!$D$38,IF(1=2,'1.Inputs'!$D$39,$E351)))/(1-'1.Inputs'!$D$42)*$D351*(1+$G351)^(1-1))-('1.Inputs'!$D$37*12*IF(1=1,'1.Inputs'!$D$38,IF(1=2,'1.Inputs'!$D$39,$E351)))*'1.Inputs'!$D$43*(1+$G351)^(1-1)-'1.Inputs'!$D$44*(1+$G351)^(1-1)-('1.Inputs'!$D$20/'1.Inputs'!$D$27+'1.Inputs'!$D$23/'1.Inputs'!$D$28)))*'1.Inputs'!$D$53+('1.Inputs'!$D$20/'1.Inputs'!$D$27+'1.Inputs'!$D$23/'1.Inputs'!$D$28)-H351</f>
        <v>-625566261.76307011</v>
      </c>
      <c r="T351" s="36">
        <f ca="1">((('1.Inputs'!$D$37*12*IF(2=1,'1.Inputs'!$D$38,IF(2=2,'1.Inputs'!$D$39,$E351)))*$F351*(('1.Inputs'!$D$40)+(1-'1.Inputs'!$D$40)*(1+'1.Inputs'!$D$41))*(1+$G351)^(2-1))-(('1.Inputs'!$D$37*12*IF(2=1,'1.Inputs'!$D$38,IF(2=2,'1.Inputs'!$D$39,$E351)))/(1-'1.Inputs'!$D$42)*$D351*(1+$G351)^(2-1))-('1.Inputs'!$D$37*12*IF(2=1,'1.Inputs'!$D$38,IF(2=2,'1.Inputs'!$D$39,$E351)))*'1.Inputs'!$D$43*(1+$G351)^(2-1)-'1.Inputs'!$D$44*(1+$G351)^(2-1)-('1.Inputs'!$D$20/'1.Inputs'!$D$27+'1.Inputs'!$D$23/'1.Inputs'!$D$28))-MAX(0,((('1.Inputs'!$D$37*12*IF(2=1,'1.Inputs'!$D$38,IF(2=2,'1.Inputs'!$D$39,$E351)))*$F351*(('1.Inputs'!$D$40)+(1-'1.Inputs'!$D$40)*(1+'1.Inputs'!$D$41))*(1+$G351)^(2-1))-(('1.Inputs'!$D$37*12*IF(2=1,'1.Inputs'!$D$38,IF(2=2,'1.Inputs'!$D$39,$E351)))/(1-'1.Inputs'!$D$42)*$D351*(1+$G351)^(2-1))-('1.Inputs'!$D$37*12*IF(2=1,'1.Inputs'!$D$38,IF(2=2,'1.Inputs'!$D$39,$E351)))*'1.Inputs'!$D$43*(1+$G351)^(2-1)-'1.Inputs'!$D$44*(1+$G351)^(2-1)-('1.Inputs'!$D$20/'1.Inputs'!$D$27+'1.Inputs'!$D$23/'1.Inputs'!$D$28)))*'1.Inputs'!$D$53+('1.Inputs'!$D$20/'1.Inputs'!$D$27+'1.Inputs'!$D$23/'1.Inputs'!$D$28)-(I351-H351)</f>
        <v>111226631.87144637</v>
      </c>
      <c r="U351" s="36">
        <f ca="1">((('1.Inputs'!$D$37*12*IF(3=1,'1.Inputs'!$D$38,IF(3=2,'1.Inputs'!$D$39,$E351)))*$F351*(('1.Inputs'!$D$40)+(1-'1.Inputs'!$D$40)*(1+'1.Inputs'!$D$41))*(1+$G351)^(3-1))-(('1.Inputs'!$D$37*12*IF(3=1,'1.Inputs'!$D$38,IF(3=2,'1.Inputs'!$D$39,$E351)))/(1-'1.Inputs'!$D$42)*$D351*(1+$G351)^(3-1))-('1.Inputs'!$D$37*12*IF(3=1,'1.Inputs'!$D$38,IF(3=2,'1.Inputs'!$D$39,$E351)))*'1.Inputs'!$D$43*(1+$G351)^(3-1)-'1.Inputs'!$D$44*(1+$G351)^(3-1)-('1.Inputs'!$D$20/'1.Inputs'!$D$27+'1.Inputs'!$D$23/'1.Inputs'!$D$28))-MAX(0,((('1.Inputs'!$D$37*12*IF(3=1,'1.Inputs'!$D$38,IF(3=2,'1.Inputs'!$D$39,$E351)))*$F351*(('1.Inputs'!$D$40)+(1-'1.Inputs'!$D$40)*(1+'1.Inputs'!$D$41))*(1+$G351)^(3-1))-(('1.Inputs'!$D$37*12*IF(3=1,'1.Inputs'!$D$38,IF(3=2,'1.Inputs'!$D$39,$E351)))/(1-'1.Inputs'!$D$42)*$D351*(1+$G351)^(3-1))-('1.Inputs'!$D$37*12*IF(3=1,'1.Inputs'!$D$38,IF(3=2,'1.Inputs'!$D$39,$E351)))*'1.Inputs'!$D$43*(1+$G351)^(3-1)-'1.Inputs'!$D$44*(1+$G351)^(3-1)-('1.Inputs'!$D$20/'1.Inputs'!$D$27+'1.Inputs'!$D$23/'1.Inputs'!$D$28)))*'1.Inputs'!$D$53+('1.Inputs'!$D$20/'1.Inputs'!$D$27+'1.Inputs'!$D$23/'1.Inputs'!$D$28)-(J351-I351)</f>
        <v>426306637.76046753</v>
      </c>
      <c r="V351" s="36">
        <f ca="1">((('1.Inputs'!$D$37*12*IF(4=1,'1.Inputs'!$D$38,IF(4=2,'1.Inputs'!$D$39,$E351)))*$F351*(('1.Inputs'!$D$40)+(1-'1.Inputs'!$D$40)*(1+'1.Inputs'!$D$41))*(1+$G351)^(4-1))-(('1.Inputs'!$D$37*12*IF(4=1,'1.Inputs'!$D$38,IF(4=2,'1.Inputs'!$D$39,$E351)))/(1-'1.Inputs'!$D$42)*$D351*(1+$G351)^(4-1))-('1.Inputs'!$D$37*12*IF(4=1,'1.Inputs'!$D$38,IF(4=2,'1.Inputs'!$D$39,$E351)))*'1.Inputs'!$D$43*(1+$G351)^(4-1)-'1.Inputs'!$D$44*(1+$G351)^(4-1)-('1.Inputs'!$D$20/'1.Inputs'!$D$27+'1.Inputs'!$D$23/'1.Inputs'!$D$28))-MAX(0,((('1.Inputs'!$D$37*12*IF(4=1,'1.Inputs'!$D$38,IF(4=2,'1.Inputs'!$D$39,$E351)))*$F351*(('1.Inputs'!$D$40)+(1-'1.Inputs'!$D$40)*(1+'1.Inputs'!$D$41))*(1+$G351)^(4-1))-(('1.Inputs'!$D$37*12*IF(4=1,'1.Inputs'!$D$38,IF(4=2,'1.Inputs'!$D$39,$E351)))/(1-'1.Inputs'!$D$42)*$D351*(1+$G351)^(4-1))-('1.Inputs'!$D$37*12*IF(4=1,'1.Inputs'!$D$38,IF(4=2,'1.Inputs'!$D$39,$E351)))*'1.Inputs'!$D$43*(1+$G351)^(4-1)-'1.Inputs'!$D$44*(1+$G351)^(4-1)-('1.Inputs'!$D$20/'1.Inputs'!$D$27+'1.Inputs'!$D$23/'1.Inputs'!$D$28)))*'1.Inputs'!$D$53+('1.Inputs'!$D$20/'1.Inputs'!$D$27+'1.Inputs'!$D$23/'1.Inputs'!$D$28)-(K351-J351)</f>
        <v>585971079.10158134</v>
      </c>
      <c r="W351" s="36">
        <f ca="1">((('1.Inputs'!$D$37*12*IF(5=1,'1.Inputs'!$D$38,IF(5=2,'1.Inputs'!$D$39,$E351)))*$F351*(('1.Inputs'!$D$40)+(1-'1.Inputs'!$D$40)*(1+'1.Inputs'!$D$41))*(1+$G351)^(5-1))-(('1.Inputs'!$D$37*12*IF(5=1,'1.Inputs'!$D$38,IF(5=2,'1.Inputs'!$D$39,$E351)))/(1-'1.Inputs'!$D$42)*$D351*(1+$G351)^(5-1))-('1.Inputs'!$D$37*12*IF(5=1,'1.Inputs'!$D$38,IF(5=2,'1.Inputs'!$D$39,$E351)))*'1.Inputs'!$D$43*(1+$G351)^(5-1)-'1.Inputs'!$D$44*(1+$G351)^(5-1)-('1.Inputs'!$D$20/'1.Inputs'!$D$27+'1.Inputs'!$D$23/'1.Inputs'!$D$28))-MAX(0,((('1.Inputs'!$D$37*12*IF(5=1,'1.Inputs'!$D$38,IF(5=2,'1.Inputs'!$D$39,$E351)))*$F351*(('1.Inputs'!$D$40)+(1-'1.Inputs'!$D$40)*(1+'1.Inputs'!$D$41))*(1+$G351)^(5-1))-(('1.Inputs'!$D$37*12*IF(5=1,'1.Inputs'!$D$38,IF(5=2,'1.Inputs'!$D$39,$E351)))/(1-'1.Inputs'!$D$42)*$D351*(1+$G351)^(5-1))-('1.Inputs'!$D$37*12*IF(5=1,'1.Inputs'!$D$38,IF(5=2,'1.Inputs'!$D$39,$E351)))*'1.Inputs'!$D$43*(1+$G351)^(5-1)-'1.Inputs'!$D$44*(1+$G351)^(5-1)-('1.Inputs'!$D$20/'1.Inputs'!$D$27+'1.Inputs'!$D$23/'1.Inputs'!$D$28)))*'1.Inputs'!$D$53+('1.Inputs'!$D$20/'1.Inputs'!$D$27+'1.Inputs'!$D$23/'1.Inputs'!$D$28)-(L351-K351)</f>
        <v>604196586.23947001</v>
      </c>
      <c r="X351" s="36">
        <f ca="1">((('1.Inputs'!$D$37*12*IF(6=1,'1.Inputs'!$D$38,IF(6=2,'1.Inputs'!$D$39,$E351)))*$F351*(('1.Inputs'!$D$40)+(1-'1.Inputs'!$D$40)*(1+'1.Inputs'!$D$41))*(1+$G351)^(6-1))-(('1.Inputs'!$D$37*12*IF(6=1,'1.Inputs'!$D$38,IF(6=2,'1.Inputs'!$D$39,$E351)))/(1-'1.Inputs'!$D$42)*$D351*(1+$G351)^(6-1))-('1.Inputs'!$D$37*12*IF(6=1,'1.Inputs'!$D$38,IF(6=2,'1.Inputs'!$D$39,$E351)))*'1.Inputs'!$D$43*(1+$G351)^(6-1)-'1.Inputs'!$D$44*(1+$G351)^(6-1)-('1.Inputs'!$D$20/'1.Inputs'!$D$27+'1.Inputs'!$D$23/'1.Inputs'!$D$28))-MAX(0,((('1.Inputs'!$D$37*12*IF(6=1,'1.Inputs'!$D$38,IF(6=2,'1.Inputs'!$D$39,$E351)))*$F351*(('1.Inputs'!$D$40)+(1-'1.Inputs'!$D$40)*(1+'1.Inputs'!$D$41))*(1+$G351)^(6-1))-(('1.Inputs'!$D$37*12*IF(6=1,'1.Inputs'!$D$38,IF(6=2,'1.Inputs'!$D$39,$E351)))/(1-'1.Inputs'!$D$42)*$D351*(1+$G351)^(6-1))-('1.Inputs'!$D$37*12*IF(6=1,'1.Inputs'!$D$38,IF(6=2,'1.Inputs'!$D$39,$E351)))*'1.Inputs'!$D$43*(1+$G351)^(6-1)-'1.Inputs'!$D$44*(1+$G351)^(6-1)-('1.Inputs'!$D$20/'1.Inputs'!$D$27+'1.Inputs'!$D$23/'1.Inputs'!$D$28)))*'1.Inputs'!$D$53+('1.Inputs'!$D$20/'1.Inputs'!$D$27+'1.Inputs'!$D$23/'1.Inputs'!$D$28)-(M351-L351)</f>
        <v>623038681.67011046</v>
      </c>
      <c r="Y351" s="36">
        <f ca="1">((('1.Inputs'!$D$37*12*IF(7=1,'1.Inputs'!$D$38,IF(7=2,'1.Inputs'!$D$39,$E351)))*$F351*(('1.Inputs'!$D$40)+(1-'1.Inputs'!$D$40)*(1+'1.Inputs'!$D$41))*(1+$G351)^(7-1))-(('1.Inputs'!$D$37*12*IF(7=1,'1.Inputs'!$D$38,IF(7=2,'1.Inputs'!$D$39,$E351)))/(1-'1.Inputs'!$D$42)*$D351*(1+$G351)^(7-1))-('1.Inputs'!$D$37*12*IF(7=1,'1.Inputs'!$D$38,IF(7=2,'1.Inputs'!$D$39,$E351)))*'1.Inputs'!$D$43*(1+$G351)^(7-1)-'1.Inputs'!$D$44*(1+$G351)^(7-1)-('1.Inputs'!$D$20/'1.Inputs'!$D$27+'1.Inputs'!$D$23/'1.Inputs'!$D$28))-MAX(0,((('1.Inputs'!$D$37*12*IF(7=1,'1.Inputs'!$D$38,IF(7=2,'1.Inputs'!$D$39,$E351)))*$F351*(('1.Inputs'!$D$40)+(1-'1.Inputs'!$D$40)*(1+'1.Inputs'!$D$41))*(1+$G351)^(7-1))-(('1.Inputs'!$D$37*12*IF(7=1,'1.Inputs'!$D$38,IF(7=2,'1.Inputs'!$D$39,$E351)))/(1-'1.Inputs'!$D$42)*$D351*(1+$G351)^(7-1))-('1.Inputs'!$D$37*12*IF(7=1,'1.Inputs'!$D$38,IF(7=2,'1.Inputs'!$D$39,$E351)))*'1.Inputs'!$D$43*(1+$G351)^(7-1)-'1.Inputs'!$D$44*(1+$G351)^(7-1)-('1.Inputs'!$D$20/'1.Inputs'!$D$27+'1.Inputs'!$D$23/'1.Inputs'!$D$28)))*'1.Inputs'!$D$53+('1.Inputs'!$D$20/'1.Inputs'!$D$27+'1.Inputs'!$D$23/'1.Inputs'!$D$28)-(N351-M351)</f>
        <v>642518225.23130655</v>
      </c>
      <c r="Z351" s="36">
        <f ca="1">((('1.Inputs'!$D$37*12*IF(8=1,'1.Inputs'!$D$38,IF(8=2,'1.Inputs'!$D$39,$E351)))*$F351*(('1.Inputs'!$D$40)+(1-'1.Inputs'!$D$40)*(1+'1.Inputs'!$D$41))*(1+$G351)^(8-1))-(('1.Inputs'!$D$37*12*IF(8=1,'1.Inputs'!$D$38,IF(8=2,'1.Inputs'!$D$39,$E351)))/(1-'1.Inputs'!$D$42)*$D351*(1+$G351)^(8-1))-('1.Inputs'!$D$37*12*IF(8=1,'1.Inputs'!$D$38,IF(8=2,'1.Inputs'!$D$39,$E351)))*'1.Inputs'!$D$43*(1+$G351)^(8-1)-'1.Inputs'!$D$44*(1+$G351)^(8-1)-('1.Inputs'!$D$20/'1.Inputs'!$D$27+'1.Inputs'!$D$23/'1.Inputs'!$D$28))-MAX(0,((('1.Inputs'!$D$37*12*IF(8=1,'1.Inputs'!$D$38,IF(8=2,'1.Inputs'!$D$39,$E351)))*$F351*(('1.Inputs'!$D$40)+(1-'1.Inputs'!$D$40)*(1+'1.Inputs'!$D$41))*(1+$G351)^(8-1))-(('1.Inputs'!$D$37*12*IF(8=1,'1.Inputs'!$D$38,IF(8=2,'1.Inputs'!$D$39,$E351)))/(1-'1.Inputs'!$D$42)*$D351*(1+$G351)^(8-1))-('1.Inputs'!$D$37*12*IF(8=1,'1.Inputs'!$D$38,IF(8=2,'1.Inputs'!$D$39,$E351)))*'1.Inputs'!$D$43*(1+$G351)^(8-1)-'1.Inputs'!$D$44*(1+$G351)^(8-1)-('1.Inputs'!$D$20/'1.Inputs'!$D$27+'1.Inputs'!$D$23/'1.Inputs'!$D$28)))*'1.Inputs'!$D$53+('1.Inputs'!$D$20/'1.Inputs'!$D$27+'1.Inputs'!$D$23/'1.Inputs'!$D$28)-(O351-N351)</f>
        <v>662656782.47136068</v>
      </c>
      <c r="AA351" s="36">
        <f ca="1">((('1.Inputs'!$D$37*12*IF(9=1,'1.Inputs'!$D$38,IF(9=2,'1.Inputs'!$D$39,$E351)))*$F351*(('1.Inputs'!$D$40)+(1-'1.Inputs'!$D$40)*(1+'1.Inputs'!$D$41))*(1+$G351)^(9-1))-(('1.Inputs'!$D$37*12*IF(9=1,'1.Inputs'!$D$38,IF(9=2,'1.Inputs'!$D$39,$E351)))/(1-'1.Inputs'!$D$42)*$D351*(1+$G351)^(9-1))-('1.Inputs'!$D$37*12*IF(9=1,'1.Inputs'!$D$38,IF(9=2,'1.Inputs'!$D$39,$E351)))*'1.Inputs'!$D$43*(1+$G351)^(9-1)-'1.Inputs'!$D$44*(1+$G351)^(9-1)-('1.Inputs'!$D$20/'1.Inputs'!$D$27+'1.Inputs'!$D$23/'1.Inputs'!$D$28))-MAX(0,((('1.Inputs'!$D$37*12*IF(9=1,'1.Inputs'!$D$38,IF(9=2,'1.Inputs'!$D$39,$E351)))*$F351*(('1.Inputs'!$D$40)+(1-'1.Inputs'!$D$40)*(1+'1.Inputs'!$D$41))*(1+$G351)^(9-1))-(('1.Inputs'!$D$37*12*IF(9=1,'1.Inputs'!$D$38,IF(9=2,'1.Inputs'!$D$39,$E351)))/(1-'1.Inputs'!$D$42)*$D351*(1+$G351)^(9-1))-('1.Inputs'!$D$37*12*IF(9=1,'1.Inputs'!$D$38,IF(9=2,'1.Inputs'!$D$39,$E351)))*'1.Inputs'!$D$43*(1+$G351)^(9-1)-'1.Inputs'!$D$44*(1+$G351)^(9-1)-('1.Inputs'!$D$20/'1.Inputs'!$D$27+'1.Inputs'!$D$23/'1.Inputs'!$D$28)))*'1.Inputs'!$D$53+('1.Inputs'!$D$20/'1.Inputs'!$D$27+'1.Inputs'!$D$23/'1.Inputs'!$D$28)-(P351-O351)</f>
        <v>683476648.5240159</v>
      </c>
      <c r="AB351" s="36">
        <f ca="1">((('1.Inputs'!$D$37*12*IF(10=1,'1.Inputs'!$D$38,IF(10=2,'1.Inputs'!$D$39,$E351)))*$F351*(('1.Inputs'!$D$40)+(1-'1.Inputs'!$D$40)*(1+'1.Inputs'!$D$41))*(1+$G351)^(10-1))-(('1.Inputs'!$D$37*12*IF(10=1,'1.Inputs'!$D$38,IF(10=2,'1.Inputs'!$D$39,$E351)))/(1-'1.Inputs'!$D$42)*$D351*(1+$G351)^(10-1))-('1.Inputs'!$D$37*12*IF(10=1,'1.Inputs'!$D$38,IF(10=2,'1.Inputs'!$D$39,$E351)))*'1.Inputs'!$D$43*(1+$G351)^(10-1)-'1.Inputs'!$D$44*(1+$G351)^(10-1)-('1.Inputs'!$D$20/'1.Inputs'!$D$27+'1.Inputs'!$D$23/'1.Inputs'!$D$28))-MAX(0,((('1.Inputs'!$D$37*12*IF(10=1,'1.Inputs'!$D$38,IF(10=2,'1.Inputs'!$D$39,$E351)))*$F351*(('1.Inputs'!$D$40)+(1-'1.Inputs'!$D$40)*(1+'1.Inputs'!$D$41))*(1+$G351)^(10-1))-(('1.Inputs'!$D$37*12*IF(10=1,'1.Inputs'!$D$38,IF(10=2,'1.Inputs'!$D$39,$E351)))/(1-'1.Inputs'!$D$42)*$D351*(1+$G351)^(10-1))-('1.Inputs'!$D$37*12*IF(10=1,'1.Inputs'!$D$38,IF(10=2,'1.Inputs'!$D$39,$E351)))*'1.Inputs'!$D$43*(1+$G351)^(10-1)-'1.Inputs'!$D$44*(1+$G351)^(10-1)-('1.Inputs'!$D$20/'1.Inputs'!$D$27+'1.Inputs'!$D$23/'1.Inputs'!$D$28)))*'1.Inputs'!$D$53+('1.Inputs'!$D$20/'1.Inputs'!$D$27+'1.Inputs'!$D$23/'1.Inputs'!$D$28)-(Q351-P351)+(('1.Inputs'!$D$20+'1.Inputs'!$D$23-('1.Inputs'!$D$20/'1.Inputs'!$D$27+'1.Inputs'!$D$23/'1.Inputs'!$D$28)*'1.Inputs'!$D$10)*'1.Inputs'!$D$60+'1.Inputs'!$D$19*'1.Inputs'!$D$59+Q351)</f>
        <v>3093549407.9538507</v>
      </c>
      <c r="AC351" s="36">
        <f ca="1">S351-AC$13-AC$14+MIN(AC$13,MAX(0,((('1.Inputs'!$D$37*12*IF(1=1,'1.Inputs'!$D$38,IF(1=2,'1.Inputs'!$D$39,$E351)))*$F351*(('1.Inputs'!$D$40)+(1-'1.Inputs'!$D$40)*(1+'1.Inputs'!$D$41))*(1+$G351)^(1-1))-(('1.Inputs'!$D$37*12*IF(1=1,'1.Inputs'!$D$38,IF(1=2,'1.Inputs'!$D$39,$E351)))/(1-'1.Inputs'!$D$42)*$D351*(1+$G351)^(1-1))-('1.Inputs'!$D$37*12*IF(1=1,'1.Inputs'!$D$38,IF(1=2,'1.Inputs'!$D$39,$E351)))*'1.Inputs'!$D$43*(1+$G351)^(1-1)-'1.Inputs'!$D$44*(1+$G351)^(1-1)-('1.Inputs'!$D$20/'1.Inputs'!$D$27+'1.Inputs'!$D$23/'1.Inputs'!$D$28))))*'1.Inputs'!$D$53</f>
        <v>-754156634.54903853</v>
      </c>
      <c r="AD351" s="36">
        <f ca="1">T351-AD$13-AD$14+MIN(AD$13,MAX(0,((('1.Inputs'!$D$37*12*IF(2=1,'1.Inputs'!$D$38,IF(2=2,'1.Inputs'!$D$39,$E351)))*$F351*(('1.Inputs'!$D$40)+(1-'1.Inputs'!$D$40)*(1+'1.Inputs'!$D$41))*(1+$G351)^(2-1))-(('1.Inputs'!$D$37*12*IF(2=1,'1.Inputs'!$D$38,IF(2=2,'1.Inputs'!$D$39,$E351)))/(1-'1.Inputs'!$D$42)*$D351*(1+$G351)^(2-1))-('1.Inputs'!$D$37*12*IF(2=1,'1.Inputs'!$D$38,IF(2=2,'1.Inputs'!$D$39,$E351)))*'1.Inputs'!$D$43*(1+$G351)^(2-1)-'1.Inputs'!$D$44*(1+$G351)^(2-1)-('1.Inputs'!$D$20/'1.Inputs'!$D$27+'1.Inputs'!$D$23/'1.Inputs'!$D$28))))*'1.Inputs'!$D$53</f>
        <v>15286631.871446371</v>
      </c>
      <c r="AE351" s="36">
        <f ca="1">U351-AE$13-AE$14+MIN(AE$13,MAX(0,((('1.Inputs'!$D$37*12*IF(3=1,'1.Inputs'!$D$38,IF(3=2,'1.Inputs'!$D$39,$E351)))*$F351*(('1.Inputs'!$D$40)+(1-'1.Inputs'!$D$40)*(1+'1.Inputs'!$D$41))*(1+$G351)^(3-1))-(('1.Inputs'!$D$37*12*IF(3=1,'1.Inputs'!$D$38,IF(3=2,'1.Inputs'!$D$39,$E351)))/(1-'1.Inputs'!$D$42)*$D351*(1+$G351)^(3-1))-('1.Inputs'!$D$37*12*IF(3=1,'1.Inputs'!$D$38,IF(3=2,'1.Inputs'!$D$39,$E351)))*'1.Inputs'!$D$43*(1+$G351)^(3-1)-'1.Inputs'!$D$44*(1+$G351)^(3-1)-('1.Inputs'!$D$20/'1.Inputs'!$D$27+'1.Inputs'!$D$23/'1.Inputs'!$D$28))))*'1.Inputs'!$D$53</f>
        <v>84366637.760467529</v>
      </c>
      <c r="AF351" s="36">
        <f ca="1">V351-AF$13-AF$14+MIN(AF$13,MAX(0,((('1.Inputs'!$D$37*12*IF(4=1,'1.Inputs'!$D$38,IF(4=2,'1.Inputs'!$D$39,$E351)))*$F351*(('1.Inputs'!$D$40)+(1-'1.Inputs'!$D$40)*(1+'1.Inputs'!$D$41))*(1+$G351)^(4-1))-(('1.Inputs'!$D$37*12*IF(4=1,'1.Inputs'!$D$38,IF(4=2,'1.Inputs'!$D$39,$E351)))/(1-'1.Inputs'!$D$42)*$D351*(1+$G351)^(4-1))-('1.Inputs'!$D$37*12*IF(4=1,'1.Inputs'!$D$38,IF(4=2,'1.Inputs'!$D$39,$E351)))*'1.Inputs'!$D$43*(1+$G351)^(4-1)-'1.Inputs'!$D$44*(1+$G351)^(4-1)-('1.Inputs'!$D$20/'1.Inputs'!$D$27+'1.Inputs'!$D$23/'1.Inputs'!$D$28))))*'1.Inputs'!$D$53</f>
        <v>263219079.10158134</v>
      </c>
      <c r="AG351" s="36">
        <f ca="1">W351-AG$13-AG$14+MIN(AG$13,MAX(0,((('1.Inputs'!$D$37*12*IF(5=1,'1.Inputs'!$D$38,IF(5=2,'1.Inputs'!$D$39,$E351)))*$F351*(('1.Inputs'!$D$40)+(1-'1.Inputs'!$D$40)*(1+'1.Inputs'!$D$41))*(1+$G351)^(5-1))-(('1.Inputs'!$D$37*12*IF(5=1,'1.Inputs'!$D$38,IF(5=2,'1.Inputs'!$D$39,$E351)))/(1-'1.Inputs'!$D$42)*$D351*(1+$G351)^(5-1))-('1.Inputs'!$D$37*12*IF(5=1,'1.Inputs'!$D$38,IF(5=2,'1.Inputs'!$D$39,$E351)))*'1.Inputs'!$D$43*(1+$G351)^(5-1)-'1.Inputs'!$D$44*(1+$G351)^(5-1)-('1.Inputs'!$D$20/'1.Inputs'!$D$27+'1.Inputs'!$D$23/'1.Inputs'!$D$28))))*'1.Inputs'!$D$53</f>
        <v>300632586.23947001</v>
      </c>
      <c r="AH351" s="36">
        <f ca="1">X351-AH$13-AH$14+MIN(AH$13,MAX(0,((('1.Inputs'!$D$37*12*IF(6=1,'1.Inputs'!$D$38,IF(6=2,'1.Inputs'!$D$39,$E351)))*$F351*(('1.Inputs'!$D$40)+(1-'1.Inputs'!$D$40)*(1+'1.Inputs'!$D$41))*(1+$G351)^(6-1))-(('1.Inputs'!$D$37*12*IF(6=1,'1.Inputs'!$D$38,IF(6=2,'1.Inputs'!$D$39,$E351)))/(1-'1.Inputs'!$D$42)*$D351*(1+$G351)^(6-1))-('1.Inputs'!$D$37*12*IF(6=1,'1.Inputs'!$D$38,IF(6=2,'1.Inputs'!$D$39,$E351)))*'1.Inputs'!$D$43*(1+$G351)^(6-1)-'1.Inputs'!$D$44*(1+$G351)^(6-1)-('1.Inputs'!$D$20/'1.Inputs'!$D$27+'1.Inputs'!$D$23/'1.Inputs'!$D$28))))*'1.Inputs'!$D$53</f>
        <v>338662681.67011046</v>
      </c>
      <c r="AI351" s="36">
        <f ca="1">Y351-AI$13-AI$14+MIN(AI$13,MAX(0,((('1.Inputs'!$D$37*12*IF(7=1,'1.Inputs'!$D$38,IF(7=2,'1.Inputs'!$D$39,$E351)))*$F351*(('1.Inputs'!$D$40)+(1-'1.Inputs'!$D$40)*(1+'1.Inputs'!$D$41))*(1+$G351)^(7-1))-(('1.Inputs'!$D$37*12*IF(7=1,'1.Inputs'!$D$38,IF(7=2,'1.Inputs'!$D$39,$E351)))/(1-'1.Inputs'!$D$42)*$D351*(1+$G351)^(7-1))-('1.Inputs'!$D$37*12*IF(7=1,'1.Inputs'!$D$38,IF(7=2,'1.Inputs'!$D$39,$E351)))*'1.Inputs'!$D$43*(1+$G351)^(7-1)-'1.Inputs'!$D$44*(1+$G351)^(7-1)-('1.Inputs'!$D$20/'1.Inputs'!$D$27+'1.Inputs'!$D$23/'1.Inputs'!$D$28))))*'1.Inputs'!$D$53</f>
        <v>377330225.23130655</v>
      </c>
      <c r="AJ351" s="36">
        <f ca="1">Z351-AJ$13-AJ$14+MIN(AJ$13,MAX(0,((('1.Inputs'!$D$37*12*IF(8=1,'1.Inputs'!$D$38,IF(8=2,'1.Inputs'!$D$39,$E351)))*$F351*(('1.Inputs'!$D$40)+(1-'1.Inputs'!$D$40)*(1+'1.Inputs'!$D$41))*(1+$G351)^(8-1))-(('1.Inputs'!$D$37*12*IF(8=1,'1.Inputs'!$D$38,IF(8=2,'1.Inputs'!$D$39,$E351)))/(1-'1.Inputs'!$D$42)*$D351*(1+$G351)^(8-1))-('1.Inputs'!$D$37*12*IF(8=1,'1.Inputs'!$D$38,IF(8=2,'1.Inputs'!$D$39,$E351)))*'1.Inputs'!$D$43*(1+$G351)^(8-1)-'1.Inputs'!$D$44*(1+$G351)^(8-1)-('1.Inputs'!$D$20/'1.Inputs'!$D$27+'1.Inputs'!$D$23/'1.Inputs'!$D$28))))*'1.Inputs'!$D$53</f>
        <v>662656782.47136068</v>
      </c>
      <c r="AK351" s="36">
        <f ca="1">AA351-AK$13-AK$14+MIN(AK$13,MAX(0,((('1.Inputs'!$D$37*12*IF(9=1,'1.Inputs'!$D$38,IF(9=2,'1.Inputs'!$D$39,$E351)))*$F351*(('1.Inputs'!$D$40)+(1-'1.Inputs'!$D$40)*(1+'1.Inputs'!$D$41))*(1+$G351)^(9-1))-(('1.Inputs'!$D$37*12*IF(9=1,'1.Inputs'!$D$38,IF(9=2,'1.Inputs'!$D$39,$E351)))/(1-'1.Inputs'!$D$42)*$D351*(1+$G351)^(9-1))-('1.Inputs'!$D$37*12*IF(9=1,'1.Inputs'!$D$38,IF(9=2,'1.Inputs'!$D$39,$E351)))*'1.Inputs'!$D$43*(1+$G351)^(9-1)-'1.Inputs'!$D$44*(1+$G351)^(9-1)-('1.Inputs'!$D$20/'1.Inputs'!$D$27+'1.Inputs'!$D$23/'1.Inputs'!$D$28))))*'1.Inputs'!$D$53</f>
        <v>683476648.5240159</v>
      </c>
      <c r="AL351" s="36">
        <f ca="1">AB351-AL$13-AL$14+MIN(AL$13,MAX(0,((('1.Inputs'!$D$37*12*IF(10=1,'1.Inputs'!$D$38,IF(10=2,'1.Inputs'!$D$39,$E351)))*$F351*(('1.Inputs'!$D$40)+(1-'1.Inputs'!$D$40)*(1+'1.Inputs'!$D$41))*(1+$G351)^(10-1))-(('1.Inputs'!$D$37*12*IF(10=1,'1.Inputs'!$D$38,IF(10=2,'1.Inputs'!$D$39,$E351)))/(1-'1.Inputs'!$D$42)*$D351*(1+$G351)^(10-1))-('1.Inputs'!$D$37*12*IF(10=1,'1.Inputs'!$D$38,IF(10=2,'1.Inputs'!$D$39,$E351)))*'1.Inputs'!$D$43*(1+$G351)^(10-1)-'1.Inputs'!$D$44*(1+$G351)^(10-1)-('1.Inputs'!$D$20/'1.Inputs'!$D$27+'1.Inputs'!$D$23/'1.Inputs'!$D$28))))*'1.Inputs'!$D$53+'1.Inputs'!$D$35</f>
        <v>3893549407.9538507</v>
      </c>
      <c r="AM351" s="48">
        <f ca="1">R351+NPV('1.Inputs'!$D$55,S351:AB351)</f>
        <v>638902177.97887421</v>
      </c>
      <c r="AN351" s="48">
        <f ca="1">-('1.Inputs'!$D$24*(1-'1.Inputs'!$D$31)+'1.Inputs'!$D$35)+NPV('1.Inputs'!$D$54,AC351:AL351)</f>
        <v>-611404646.44944501</v>
      </c>
      <c r="AO351" s="36">
        <f t="shared" ca="1" si="45"/>
        <v>-4.2382538059828594</v>
      </c>
      <c r="AP351" s="36">
        <f t="shared" ca="1" si="46"/>
        <v>1.0830961325215129</v>
      </c>
      <c r="AQ351" s="36">
        <f ca="1">'1.Inputs'!$D$35+MIN(SUM($AC351:AC351),SUM($AC351:AD351),SUM($AC351:AE351),SUM($AC351:AF351),SUM($AC351:AG351),SUM($AC351:AH351),SUM($AC351:AI351),SUM($AC351:AJ351),SUM($AC351:AK351),SUM($AC351:AL351))</f>
        <v>45843365.450961471</v>
      </c>
      <c r="AR351" s="36">
        <f ca="1">IF(AP351&lt;'1.Inputs'!$D$57,1,0)</f>
        <v>1</v>
      </c>
      <c r="AS351" s="36">
        <f t="shared" ca="1" si="47"/>
        <v>0</v>
      </c>
    </row>
    <row r="352" spans="2:45" ht="15" customHeight="1" x14ac:dyDescent="0.25">
      <c r="B352" s="36">
        <v>337</v>
      </c>
      <c r="C352" s="36">
        <f t="shared" ca="1" si="40"/>
        <v>0.28369439537981411</v>
      </c>
      <c r="D352" s="36">
        <f t="shared" ca="1" si="41"/>
        <v>18075.368713629268</v>
      </c>
      <c r="E352" s="47">
        <f t="shared" ca="1" si="42"/>
        <v>0.7967569896572535</v>
      </c>
      <c r="F352" s="36">
        <f t="shared" ca="1" si="43"/>
        <v>30041.741899341861</v>
      </c>
      <c r="G352" s="36">
        <f t="shared" ca="1" si="44"/>
        <v>4.0011482851898206E-2</v>
      </c>
      <c r="H352" s="36">
        <f ca="1">((('1.Inputs'!$D$37*12*IF(1=1,'1.Inputs'!$D$38,IF(1=2,'1.Inputs'!$D$39,$E352)))*$F352*(('1.Inputs'!$D$40)+(1-'1.Inputs'!$D$40)*(1+'1.Inputs'!$D$41))*(1+$G352)^(1-1))*'1.Inputs'!$D$47+(('1.Inputs'!$D$37*12*IF(1=1,'1.Inputs'!$D$38,IF(1=2,'1.Inputs'!$D$39,$E352)))/(1-'1.Inputs'!$D$42)*$D352*(1+$G352)^(1-1))*('1.Inputs'!$D$48-'1.Inputs'!$D$49))/'1.Inputs'!$D$51</f>
        <v>792163204.00304365</v>
      </c>
      <c r="I352" s="36">
        <f ca="1">((('1.Inputs'!$D$37*12*IF(2=1,'1.Inputs'!$D$38,IF(2=2,'1.Inputs'!$D$39,$E352)))*$F352*(('1.Inputs'!$D$40)+(1-'1.Inputs'!$D$40)*(1+'1.Inputs'!$D$41))*(1+$G352)^(2-1))*'1.Inputs'!$D$47+(('1.Inputs'!$D$37*12*IF(2=1,'1.Inputs'!$D$38,IF(2=2,'1.Inputs'!$D$39,$E352)))/(1-'1.Inputs'!$D$42)*$D352*(1+$G352)^(2-1))*('1.Inputs'!$D$48-'1.Inputs'!$D$49))/'1.Inputs'!$D$51</f>
        <v>1153402359.8382828</v>
      </c>
      <c r="J352" s="36">
        <f ca="1">((('1.Inputs'!$D$37*12*IF(3=1,'1.Inputs'!$D$38,IF(3=2,'1.Inputs'!$D$39,$E352)))*$F352*(('1.Inputs'!$D$40)+(1-'1.Inputs'!$D$40)*(1+'1.Inputs'!$D$41))*(1+$G352)^(3-1))*'1.Inputs'!$D$47+(('1.Inputs'!$D$37*12*IF(3=1,'1.Inputs'!$D$38,IF(3=2,'1.Inputs'!$D$39,$E352)))/(1-'1.Inputs'!$D$42)*$D352*(1+$G352)^(3-1))*('1.Inputs'!$D$48-'1.Inputs'!$D$49))/'1.Inputs'!$D$51</f>
        <v>1365358857.5701108</v>
      </c>
      <c r="K352" s="36">
        <f ca="1">((('1.Inputs'!$D$37*12*IF(4=1,'1.Inputs'!$D$38,IF(4=2,'1.Inputs'!$D$39,$E352)))*$F352*(('1.Inputs'!$D$40)+(1-'1.Inputs'!$D$40)*(1+'1.Inputs'!$D$41))*(1+$G352)^(4-1))*'1.Inputs'!$D$47+(('1.Inputs'!$D$37*12*IF(4=1,'1.Inputs'!$D$38,IF(4=2,'1.Inputs'!$D$39,$E352)))/(1-'1.Inputs'!$D$42)*$D352*(1+$G352)^(4-1))*('1.Inputs'!$D$48-'1.Inputs'!$D$49))/'1.Inputs'!$D$51</f>
        <v>1419988890.0864649</v>
      </c>
      <c r="L352" s="36">
        <f ca="1">((('1.Inputs'!$D$37*12*IF(5=1,'1.Inputs'!$D$38,IF(5=2,'1.Inputs'!$D$39,$E352)))*$F352*(('1.Inputs'!$D$40)+(1-'1.Inputs'!$D$40)*(1+'1.Inputs'!$D$41))*(1+$G352)^(5-1))*'1.Inputs'!$D$47+(('1.Inputs'!$D$37*12*IF(5=1,'1.Inputs'!$D$38,IF(5=2,'1.Inputs'!$D$39,$E352)))/(1-'1.Inputs'!$D$42)*$D352*(1+$G352)^(5-1))*('1.Inputs'!$D$48-'1.Inputs'!$D$49))/'1.Inputs'!$D$51</f>
        <v>1476804751.2120452</v>
      </c>
      <c r="M352" s="36">
        <f ca="1">((('1.Inputs'!$D$37*12*IF(6=1,'1.Inputs'!$D$38,IF(6=2,'1.Inputs'!$D$39,$E352)))*$F352*(('1.Inputs'!$D$40)+(1-'1.Inputs'!$D$40)*(1+'1.Inputs'!$D$41))*(1+$G352)^(6-1))*'1.Inputs'!$D$47+(('1.Inputs'!$D$37*12*IF(6=1,'1.Inputs'!$D$38,IF(6=2,'1.Inputs'!$D$39,$E352)))/(1-'1.Inputs'!$D$42)*$D352*(1+$G352)^(6-1))*('1.Inputs'!$D$48-'1.Inputs'!$D$49))/'1.Inputs'!$D$51</f>
        <v>1535893899.190768</v>
      </c>
      <c r="N352" s="36">
        <f ca="1">((('1.Inputs'!$D$37*12*IF(7=1,'1.Inputs'!$D$38,IF(7=2,'1.Inputs'!$D$39,$E352)))*$F352*(('1.Inputs'!$D$40)+(1-'1.Inputs'!$D$40)*(1+'1.Inputs'!$D$41))*(1+$G352)^(7-1))*'1.Inputs'!$D$47+(('1.Inputs'!$D$37*12*IF(7=1,'1.Inputs'!$D$38,IF(7=2,'1.Inputs'!$D$39,$E352)))/(1-'1.Inputs'!$D$42)*$D352*(1+$G352)^(7-1))*('1.Inputs'!$D$48-'1.Inputs'!$D$49))/'1.Inputs'!$D$51</f>
        <v>1597347291.6005747</v>
      </c>
      <c r="O352" s="36">
        <f ca="1">((('1.Inputs'!$D$37*12*IF(8=1,'1.Inputs'!$D$38,IF(8=2,'1.Inputs'!$D$39,$E352)))*$F352*(('1.Inputs'!$D$40)+(1-'1.Inputs'!$D$40)*(1+'1.Inputs'!$D$41))*(1+$G352)^(8-1))*'1.Inputs'!$D$47+(('1.Inputs'!$D$37*12*IF(8=1,'1.Inputs'!$D$38,IF(8=2,'1.Inputs'!$D$39,$E352)))/(1-'1.Inputs'!$D$42)*$D352*(1+$G352)^(8-1))*('1.Inputs'!$D$48-'1.Inputs'!$D$49))/'1.Inputs'!$D$51</f>
        <v>1661259525.366977</v>
      </c>
      <c r="P352" s="36">
        <f ca="1">((('1.Inputs'!$D$37*12*IF(9=1,'1.Inputs'!$D$38,IF(9=2,'1.Inputs'!$D$39,$E352)))*$F352*(('1.Inputs'!$D$40)+(1-'1.Inputs'!$D$40)*(1+'1.Inputs'!$D$41))*(1+$G352)^(9-1))*'1.Inputs'!$D$47+(('1.Inputs'!$D$37*12*IF(9=1,'1.Inputs'!$D$38,IF(9=2,'1.Inputs'!$D$39,$E352)))/(1-'1.Inputs'!$D$42)*$D352*(1+$G352)^(9-1))*('1.Inputs'!$D$48-'1.Inputs'!$D$49))/'1.Inputs'!$D$51</f>
        <v>1727728982.3787503</v>
      </c>
      <c r="Q352" s="36">
        <f ca="1">((('1.Inputs'!$D$37*12*IF(10=1,'1.Inputs'!$D$38,IF(10=2,'1.Inputs'!$D$39,$E352)))*$F352*(('1.Inputs'!$D$40)+(1-'1.Inputs'!$D$40)*(1+'1.Inputs'!$D$41))*(1+$G352)^(10-1))*'1.Inputs'!$D$47+(('1.Inputs'!$D$37*12*IF(10=1,'1.Inputs'!$D$38,IF(10=2,'1.Inputs'!$D$39,$E352)))/(1-'1.Inputs'!$D$42)*$D352*(1+$G352)^(10-1))*('1.Inputs'!$D$48-'1.Inputs'!$D$49))/'1.Inputs'!$D$51</f>
        <v>1796857980.9299252</v>
      </c>
      <c r="R352" s="36">
        <f>-'1.Inputs'!$D$24</f>
        <v>-2050000000</v>
      </c>
      <c r="S352" s="36">
        <f ca="1">((('1.Inputs'!$D$37*12*IF(1=1,'1.Inputs'!$D$38,IF(1=2,'1.Inputs'!$D$39,$E352)))*$F352*(('1.Inputs'!$D$40)+(1-'1.Inputs'!$D$40)*(1+'1.Inputs'!$D$41))*(1+$G352)^(1-1))-(('1.Inputs'!$D$37*12*IF(1=1,'1.Inputs'!$D$38,IF(1=2,'1.Inputs'!$D$39,$E352)))/(1-'1.Inputs'!$D$42)*$D352*(1+$G352)^(1-1))-('1.Inputs'!$D$37*12*IF(1=1,'1.Inputs'!$D$38,IF(1=2,'1.Inputs'!$D$39,$E352)))*'1.Inputs'!$D$43*(1+$G352)^(1-1)-'1.Inputs'!$D$44*(1+$G352)^(1-1)-('1.Inputs'!$D$20/'1.Inputs'!$D$27+'1.Inputs'!$D$23/'1.Inputs'!$D$28))-MAX(0,((('1.Inputs'!$D$37*12*IF(1=1,'1.Inputs'!$D$38,IF(1=2,'1.Inputs'!$D$39,$E352)))*$F352*(('1.Inputs'!$D$40)+(1-'1.Inputs'!$D$40)*(1+'1.Inputs'!$D$41))*(1+$G352)^(1-1))-(('1.Inputs'!$D$37*12*IF(1=1,'1.Inputs'!$D$38,IF(1=2,'1.Inputs'!$D$39,$E352)))/(1-'1.Inputs'!$D$42)*$D352*(1+$G352)^(1-1))-('1.Inputs'!$D$37*12*IF(1=1,'1.Inputs'!$D$38,IF(1=2,'1.Inputs'!$D$39,$E352)))*'1.Inputs'!$D$43*(1+$G352)^(1-1)-'1.Inputs'!$D$44*(1+$G352)^(1-1)-('1.Inputs'!$D$20/'1.Inputs'!$D$27+'1.Inputs'!$D$23/'1.Inputs'!$D$28)))*'1.Inputs'!$D$53+('1.Inputs'!$D$20/'1.Inputs'!$D$27+'1.Inputs'!$D$23/'1.Inputs'!$D$28)-H352</f>
        <v>-483282134.7068488</v>
      </c>
      <c r="T352" s="36">
        <f ca="1">((('1.Inputs'!$D$37*12*IF(2=1,'1.Inputs'!$D$38,IF(2=2,'1.Inputs'!$D$39,$E352)))*$F352*(('1.Inputs'!$D$40)+(1-'1.Inputs'!$D$40)*(1+'1.Inputs'!$D$41))*(1+$G352)^(2-1))-(('1.Inputs'!$D$37*12*IF(2=1,'1.Inputs'!$D$38,IF(2=2,'1.Inputs'!$D$39,$E352)))/(1-'1.Inputs'!$D$42)*$D352*(1+$G352)^(2-1))-('1.Inputs'!$D$37*12*IF(2=1,'1.Inputs'!$D$38,IF(2=2,'1.Inputs'!$D$39,$E352)))*'1.Inputs'!$D$43*(1+$G352)^(2-1)-'1.Inputs'!$D$44*(1+$G352)^(2-1)-('1.Inputs'!$D$20/'1.Inputs'!$D$27+'1.Inputs'!$D$23/'1.Inputs'!$D$28))-MAX(0,((('1.Inputs'!$D$37*12*IF(2=1,'1.Inputs'!$D$38,IF(2=2,'1.Inputs'!$D$39,$E352)))*$F352*(('1.Inputs'!$D$40)+(1-'1.Inputs'!$D$40)*(1+'1.Inputs'!$D$41))*(1+$G352)^(2-1))-(('1.Inputs'!$D$37*12*IF(2=1,'1.Inputs'!$D$38,IF(2=2,'1.Inputs'!$D$39,$E352)))/(1-'1.Inputs'!$D$42)*$D352*(1+$G352)^(2-1))-('1.Inputs'!$D$37*12*IF(2=1,'1.Inputs'!$D$38,IF(2=2,'1.Inputs'!$D$39,$E352)))*'1.Inputs'!$D$43*(1+$G352)^(2-1)-'1.Inputs'!$D$44*(1+$G352)^(2-1)-('1.Inputs'!$D$20/'1.Inputs'!$D$27+'1.Inputs'!$D$23/'1.Inputs'!$D$28)))*'1.Inputs'!$D$53+('1.Inputs'!$D$20/'1.Inputs'!$D$27+'1.Inputs'!$D$23/'1.Inputs'!$D$28)-(I352-H352)</f>
        <v>310312574.02651429</v>
      </c>
      <c r="U352" s="36">
        <f ca="1">((('1.Inputs'!$D$37*12*IF(3=1,'1.Inputs'!$D$38,IF(3=2,'1.Inputs'!$D$39,$E352)))*$F352*(('1.Inputs'!$D$40)+(1-'1.Inputs'!$D$40)*(1+'1.Inputs'!$D$41))*(1+$G352)^(3-1))-(('1.Inputs'!$D$37*12*IF(3=1,'1.Inputs'!$D$38,IF(3=2,'1.Inputs'!$D$39,$E352)))/(1-'1.Inputs'!$D$42)*$D352*(1+$G352)^(3-1))-('1.Inputs'!$D$37*12*IF(3=1,'1.Inputs'!$D$38,IF(3=2,'1.Inputs'!$D$39,$E352)))*'1.Inputs'!$D$43*(1+$G352)^(3-1)-'1.Inputs'!$D$44*(1+$G352)^(3-1)-('1.Inputs'!$D$20/'1.Inputs'!$D$27+'1.Inputs'!$D$23/'1.Inputs'!$D$28))-MAX(0,((('1.Inputs'!$D$37*12*IF(3=1,'1.Inputs'!$D$38,IF(3=2,'1.Inputs'!$D$39,$E352)))*$F352*(('1.Inputs'!$D$40)+(1-'1.Inputs'!$D$40)*(1+'1.Inputs'!$D$41))*(1+$G352)^(3-1))-(('1.Inputs'!$D$37*12*IF(3=1,'1.Inputs'!$D$38,IF(3=2,'1.Inputs'!$D$39,$E352)))/(1-'1.Inputs'!$D$42)*$D352*(1+$G352)^(3-1))-('1.Inputs'!$D$37*12*IF(3=1,'1.Inputs'!$D$38,IF(3=2,'1.Inputs'!$D$39,$E352)))*'1.Inputs'!$D$43*(1+$G352)^(3-1)-'1.Inputs'!$D$44*(1+$G352)^(3-1)-('1.Inputs'!$D$20/'1.Inputs'!$D$27+'1.Inputs'!$D$23/'1.Inputs'!$D$28)))*'1.Inputs'!$D$53+('1.Inputs'!$D$20/'1.Inputs'!$D$27+'1.Inputs'!$D$23/'1.Inputs'!$D$28)-(J352-I352)</f>
        <v>661782262.12340212</v>
      </c>
      <c r="V352" s="36">
        <f ca="1">((('1.Inputs'!$D$37*12*IF(4=1,'1.Inputs'!$D$38,IF(4=2,'1.Inputs'!$D$39,$E352)))*$F352*(('1.Inputs'!$D$40)+(1-'1.Inputs'!$D$40)*(1+'1.Inputs'!$D$41))*(1+$G352)^(4-1))-(('1.Inputs'!$D$37*12*IF(4=1,'1.Inputs'!$D$38,IF(4=2,'1.Inputs'!$D$39,$E352)))/(1-'1.Inputs'!$D$42)*$D352*(1+$G352)^(4-1))-('1.Inputs'!$D$37*12*IF(4=1,'1.Inputs'!$D$38,IF(4=2,'1.Inputs'!$D$39,$E352)))*'1.Inputs'!$D$43*(1+$G352)^(4-1)-'1.Inputs'!$D$44*(1+$G352)^(4-1)-('1.Inputs'!$D$20/'1.Inputs'!$D$27+'1.Inputs'!$D$23/'1.Inputs'!$D$28))-MAX(0,((('1.Inputs'!$D$37*12*IF(4=1,'1.Inputs'!$D$38,IF(4=2,'1.Inputs'!$D$39,$E352)))*$F352*(('1.Inputs'!$D$40)+(1-'1.Inputs'!$D$40)*(1+'1.Inputs'!$D$41))*(1+$G352)^(4-1))-(('1.Inputs'!$D$37*12*IF(4=1,'1.Inputs'!$D$38,IF(4=2,'1.Inputs'!$D$39,$E352)))/(1-'1.Inputs'!$D$42)*$D352*(1+$G352)^(4-1))-('1.Inputs'!$D$37*12*IF(4=1,'1.Inputs'!$D$38,IF(4=2,'1.Inputs'!$D$39,$E352)))*'1.Inputs'!$D$43*(1+$G352)^(4-1)-'1.Inputs'!$D$44*(1+$G352)^(4-1)-('1.Inputs'!$D$20/'1.Inputs'!$D$27+'1.Inputs'!$D$23/'1.Inputs'!$D$28)))*'1.Inputs'!$D$53+('1.Inputs'!$D$20/'1.Inputs'!$D$27+'1.Inputs'!$D$23/'1.Inputs'!$D$28)-(K352-J352)</f>
        <v>852177768.18111014</v>
      </c>
      <c r="W352" s="36">
        <f ca="1">((('1.Inputs'!$D$37*12*IF(5=1,'1.Inputs'!$D$38,IF(5=2,'1.Inputs'!$D$39,$E352)))*$F352*(('1.Inputs'!$D$40)+(1-'1.Inputs'!$D$40)*(1+'1.Inputs'!$D$41))*(1+$G352)^(5-1))-(('1.Inputs'!$D$37*12*IF(5=1,'1.Inputs'!$D$38,IF(5=2,'1.Inputs'!$D$39,$E352)))/(1-'1.Inputs'!$D$42)*$D352*(1+$G352)^(5-1))-('1.Inputs'!$D$37*12*IF(5=1,'1.Inputs'!$D$38,IF(5=2,'1.Inputs'!$D$39,$E352)))*'1.Inputs'!$D$43*(1+$G352)^(5-1)-'1.Inputs'!$D$44*(1+$G352)^(5-1)-('1.Inputs'!$D$20/'1.Inputs'!$D$27+'1.Inputs'!$D$23/'1.Inputs'!$D$28))-MAX(0,((('1.Inputs'!$D$37*12*IF(5=1,'1.Inputs'!$D$38,IF(5=2,'1.Inputs'!$D$39,$E352)))*$F352*(('1.Inputs'!$D$40)+(1-'1.Inputs'!$D$40)*(1+'1.Inputs'!$D$41))*(1+$G352)^(5-1))-(('1.Inputs'!$D$37*12*IF(5=1,'1.Inputs'!$D$38,IF(5=2,'1.Inputs'!$D$39,$E352)))/(1-'1.Inputs'!$D$42)*$D352*(1+$G352)^(5-1))-('1.Inputs'!$D$37*12*IF(5=1,'1.Inputs'!$D$38,IF(5=2,'1.Inputs'!$D$39,$E352)))*'1.Inputs'!$D$43*(1+$G352)^(5-1)-'1.Inputs'!$D$44*(1+$G352)^(5-1)-('1.Inputs'!$D$20/'1.Inputs'!$D$27+'1.Inputs'!$D$23/'1.Inputs'!$D$28)))*'1.Inputs'!$D$53+('1.Inputs'!$D$20/'1.Inputs'!$D$27+'1.Inputs'!$D$23/'1.Inputs'!$D$28)-(L352-K352)</f>
        <v>884384121.77470613</v>
      </c>
      <c r="X352" s="36">
        <f ca="1">((('1.Inputs'!$D$37*12*IF(6=1,'1.Inputs'!$D$38,IF(6=2,'1.Inputs'!$D$39,$E352)))*$F352*(('1.Inputs'!$D$40)+(1-'1.Inputs'!$D$40)*(1+'1.Inputs'!$D$41))*(1+$G352)^(6-1))-(('1.Inputs'!$D$37*12*IF(6=1,'1.Inputs'!$D$38,IF(6=2,'1.Inputs'!$D$39,$E352)))/(1-'1.Inputs'!$D$42)*$D352*(1+$G352)^(6-1))-('1.Inputs'!$D$37*12*IF(6=1,'1.Inputs'!$D$38,IF(6=2,'1.Inputs'!$D$39,$E352)))*'1.Inputs'!$D$43*(1+$G352)^(6-1)-'1.Inputs'!$D$44*(1+$G352)^(6-1)-('1.Inputs'!$D$20/'1.Inputs'!$D$27+'1.Inputs'!$D$23/'1.Inputs'!$D$28))-MAX(0,((('1.Inputs'!$D$37*12*IF(6=1,'1.Inputs'!$D$38,IF(6=2,'1.Inputs'!$D$39,$E352)))*$F352*(('1.Inputs'!$D$40)+(1-'1.Inputs'!$D$40)*(1+'1.Inputs'!$D$41))*(1+$G352)^(6-1))-(('1.Inputs'!$D$37*12*IF(6=1,'1.Inputs'!$D$38,IF(6=2,'1.Inputs'!$D$39,$E352)))/(1-'1.Inputs'!$D$42)*$D352*(1+$G352)^(6-1))-('1.Inputs'!$D$37*12*IF(6=1,'1.Inputs'!$D$38,IF(6=2,'1.Inputs'!$D$39,$E352)))*'1.Inputs'!$D$43*(1+$G352)^(6-1)-'1.Inputs'!$D$44*(1+$G352)^(6-1)-('1.Inputs'!$D$20/'1.Inputs'!$D$27+'1.Inputs'!$D$23/'1.Inputs'!$D$28)))*'1.Inputs'!$D$53+('1.Inputs'!$D$20/'1.Inputs'!$D$27+'1.Inputs'!$D$23/'1.Inputs'!$D$28)-(M352-L352)</f>
        <v>917879099.33283281</v>
      </c>
      <c r="Y352" s="36">
        <f ca="1">((('1.Inputs'!$D$37*12*IF(7=1,'1.Inputs'!$D$38,IF(7=2,'1.Inputs'!$D$39,$E352)))*$F352*(('1.Inputs'!$D$40)+(1-'1.Inputs'!$D$40)*(1+'1.Inputs'!$D$41))*(1+$G352)^(7-1))-(('1.Inputs'!$D$37*12*IF(7=1,'1.Inputs'!$D$38,IF(7=2,'1.Inputs'!$D$39,$E352)))/(1-'1.Inputs'!$D$42)*$D352*(1+$G352)^(7-1))-('1.Inputs'!$D$37*12*IF(7=1,'1.Inputs'!$D$38,IF(7=2,'1.Inputs'!$D$39,$E352)))*'1.Inputs'!$D$43*(1+$G352)^(7-1)-'1.Inputs'!$D$44*(1+$G352)^(7-1)-('1.Inputs'!$D$20/'1.Inputs'!$D$27+'1.Inputs'!$D$23/'1.Inputs'!$D$28))-MAX(0,((('1.Inputs'!$D$37*12*IF(7=1,'1.Inputs'!$D$38,IF(7=2,'1.Inputs'!$D$39,$E352)))*$F352*(('1.Inputs'!$D$40)+(1-'1.Inputs'!$D$40)*(1+'1.Inputs'!$D$41))*(1+$G352)^(7-1))-(('1.Inputs'!$D$37*12*IF(7=1,'1.Inputs'!$D$38,IF(7=2,'1.Inputs'!$D$39,$E352)))/(1-'1.Inputs'!$D$42)*$D352*(1+$G352)^(7-1))-('1.Inputs'!$D$37*12*IF(7=1,'1.Inputs'!$D$38,IF(7=2,'1.Inputs'!$D$39,$E352)))*'1.Inputs'!$D$43*(1+$G352)^(7-1)-'1.Inputs'!$D$44*(1+$G352)^(7-1)-('1.Inputs'!$D$20/'1.Inputs'!$D$27+'1.Inputs'!$D$23/'1.Inputs'!$D$28)))*'1.Inputs'!$D$53+('1.Inputs'!$D$20/'1.Inputs'!$D$27+'1.Inputs'!$D$23/'1.Inputs'!$D$28)-(N352-M352)</f>
        <v>952714260.61115253</v>
      </c>
      <c r="Z352" s="36">
        <f ca="1">((('1.Inputs'!$D$37*12*IF(8=1,'1.Inputs'!$D$38,IF(8=2,'1.Inputs'!$D$39,$E352)))*$F352*(('1.Inputs'!$D$40)+(1-'1.Inputs'!$D$40)*(1+'1.Inputs'!$D$41))*(1+$G352)^(8-1))-(('1.Inputs'!$D$37*12*IF(8=1,'1.Inputs'!$D$38,IF(8=2,'1.Inputs'!$D$39,$E352)))/(1-'1.Inputs'!$D$42)*$D352*(1+$G352)^(8-1))-('1.Inputs'!$D$37*12*IF(8=1,'1.Inputs'!$D$38,IF(8=2,'1.Inputs'!$D$39,$E352)))*'1.Inputs'!$D$43*(1+$G352)^(8-1)-'1.Inputs'!$D$44*(1+$G352)^(8-1)-('1.Inputs'!$D$20/'1.Inputs'!$D$27+'1.Inputs'!$D$23/'1.Inputs'!$D$28))-MAX(0,((('1.Inputs'!$D$37*12*IF(8=1,'1.Inputs'!$D$38,IF(8=2,'1.Inputs'!$D$39,$E352)))*$F352*(('1.Inputs'!$D$40)+(1-'1.Inputs'!$D$40)*(1+'1.Inputs'!$D$41))*(1+$G352)^(8-1))-(('1.Inputs'!$D$37*12*IF(8=1,'1.Inputs'!$D$38,IF(8=2,'1.Inputs'!$D$39,$E352)))/(1-'1.Inputs'!$D$42)*$D352*(1+$G352)^(8-1))-('1.Inputs'!$D$37*12*IF(8=1,'1.Inputs'!$D$38,IF(8=2,'1.Inputs'!$D$39,$E352)))*'1.Inputs'!$D$43*(1+$G352)^(8-1)-'1.Inputs'!$D$44*(1+$G352)^(8-1)-('1.Inputs'!$D$20/'1.Inputs'!$D$27+'1.Inputs'!$D$23/'1.Inputs'!$D$28)))*'1.Inputs'!$D$53+('1.Inputs'!$D$20/'1.Inputs'!$D$27+'1.Inputs'!$D$23/'1.Inputs'!$D$28)-(O352-N352)</f>
        <v>988943228.34760213</v>
      </c>
      <c r="AA352" s="36">
        <f ca="1">((('1.Inputs'!$D$37*12*IF(9=1,'1.Inputs'!$D$38,IF(9=2,'1.Inputs'!$D$39,$E352)))*$F352*(('1.Inputs'!$D$40)+(1-'1.Inputs'!$D$40)*(1+'1.Inputs'!$D$41))*(1+$G352)^(9-1))-(('1.Inputs'!$D$37*12*IF(9=1,'1.Inputs'!$D$38,IF(9=2,'1.Inputs'!$D$39,$E352)))/(1-'1.Inputs'!$D$42)*$D352*(1+$G352)^(9-1))-('1.Inputs'!$D$37*12*IF(9=1,'1.Inputs'!$D$38,IF(9=2,'1.Inputs'!$D$39,$E352)))*'1.Inputs'!$D$43*(1+$G352)^(9-1)-'1.Inputs'!$D$44*(1+$G352)^(9-1)-('1.Inputs'!$D$20/'1.Inputs'!$D$27+'1.Inputs'!$D$23/'1.Inputs'!$D$28))-MAX(0,((('1.Inputs'!$D$37*12*IF(9=1,'1.Inputs'!$D$38,IF(9=2,'1.Inputs'!$D$39,$E352)))*$F352*(('1.Inputs'!$D$40)+(1-'1.Inputs'!$D$40)*(1+'1.Inputs'!$D$41))*(1+$G352)^(9-1))-(('1.Inputs'!$D$37*12*IF(9=1,'1.Inputs'!$D$38,IF(9=2,'1.Inputs'!$D$39,$E352)))/(1-'1.Inputs'!$D$42)*$D352*(1+$G352)^(9-1))-('1.Inputs'!$D$37*12*IF(9=1,'1.Inputs'!$D$38,IF(9=2,'1.Inputs'!$D$39,$E352)))*'1.Inputs'!$D$43*(1+$G352)^(9-1)-'1.Inputs'!$D$44*(1+$G352)^(9-1)-('1.Inputs'!$D$20/'1.Inputs'!$D$27+'1.Inputs'!$D$23/'1.Inputs'!$D$28)))*'1.Inputs'!$D$53+('1.Inputs'!$D$20/'1.Inputs'!$D$27+'1.Inputs'!$D$23/'1.Inputs'!$D$28)-(P352-O352)</f>
        <v>1026621770.8053806</v>
      </c>
      <c r="AB352" s="36">
        <f ca="1">((('1.Inputs'!$D$37*12*IF(10=1,'1.Inputs'!$D$38,IF(10=2,'1.Inputs'!$D$39,$E352)))*$F352*(('1.Inputs'!$D$40)+(1-'1.Inputs'!$D$40)*(1+'1.Inputs'!$D$41))*(1+$G352)^(10-1))-(('1.Inputs'!$D$37*12*IF(10=1,'1.Inputs'!$D$38,IF(10=2,'1.Inputs'!$D$39,$E352)))/(1-'1.Inputs'!$D$42)*$D352*(1+$G352)^(10-1))-('1.Inputs'!$D$37*12*IF(10=1,'1.Inputs'!$D$38,IF(10=2,'1.Inputs'!$D$39,$E352)))*'1.Inputs'!$D$43*(1+$G352)^(10-1)-'1.Inputs'!$D$44*(1+$G352)^(10-1)-('1.Inputs'!$D$20/'1.Inputs'!$D$27+'1.Inputs'!$D$23/'1.Inputs'!$D$28))-MAX(0,((('1.Inputs'!$D$37*12*IF(10=1,'1.Inputs'!$D$38,IF(10=2,'1.Inputs'!$D$39,$E352)))*$F352*(('1.Inputs'!$D$40)+(1-'1.Inputs'!$D$40)*(1+'1.Inputs'!$D$41))*(1+$G352)^(10-1))-(('1.Inputs'!$D$37*12*IF(10=1,'1.Inputs'!$D$38,IF(10=2,'1.Inputs'!$D$39,$E352)))/(1-'1.Inputs'!$D$42)*$D352*(1+$G352)^(10-1))-('1.Inputs'!$D$37*12*IF(10=1,'1.Inputs'!$D$38,IF(10=2,'1.Inputs'!$D$39,$E352)))*'1.Inputs'!$D$43*(1+$G352)^(10-1)-'1.Inputs'!$D$44*(1+$G352)^(10-1)-('1.Inputs'!$D$20/'1.Inputs'!$D$27+'1.Inputs'!$D$23/'1.Inputs'!$D$28)))*'1.Inputs'!$D$53+('1.Inputs'!$D$20/'1.Inputs'!$D$27+'1.Inputs'!$D$23/'1.Inputs'!$D$28)-(Q352-P352)+(('1.Inputs'!$D$20+'1.Inputs'!$D$23-('1.Inputs'!$D$20/'1.Inputs'!$D$27+'1.Inputs'!$D$23/'1.Inputs'!$D$28)*'1.Inputs'!$D$10)*'1.Inputs'!$D$60+'1.Inputs'!$D$19*'1.Inputs'!$D$59+Q352)</f>
        <v>3562665868.5485182</v>
      </c>
      <c r="AC352" s="36">
        <f ca="1">S352-AC$13-AC$14+MIN(AC$13,MAX(0,((('1.Inputs'!$D$37*12*IF(1=1,'1.Inputs'!$D$38,IF(1=2,'1.Inputs'!$D$39,$E352)))*$F352*(('1.Inputs'!$D$40)+(1-'1.Inputs'!$D$40)*(1+'1.Inputs'!$D$41))*(1+$G352)^(1-1))-(('1.Inputs'!$D$37*12*IF(1=1,'1.Inputs'!$D$38,IF(1=2,'1.Inputs'!$D$39,$E352)))/(1-'1.Inputs'!$D$42)*$D352*(1+$G352)^(1-1))-('1.Inputs'!$D$37*12*IF(1=1,'1.Inputs'!$D$38,IF(1=2,'1.Inputs'!$D$39,$E352)))*'1.Inputs'!$D$43*(1+$G352)^(1-1)-'1.Inputs'!$D$44*(1+$G352)^(1-1)-('1.Inputs'!$D$20/'1.Inputs'!$D$27+'1.Inputs'!$D$23/'1.Inputs'!$D$28))))*'1.Inputs'!$D$53</f>
        <v>-579222134.70684886</v>
      </c>
      <c r="AD352" s="36">
        <f ca="1">T352-AD$13-AD$14+MIN(AD$13,MAX(0,((('1.Inputs'!$D$37*12*IF(2=1,'1.Inputs'!$D$38,IF(2=2,'1.Inputs'!$D$39,$E352)))*$F352*(('1.Inputs'!$D$40)+(1-'1.Inputs'!$D$40)*(1+'1.Inputs'!$D$41))*(1+$G352)^(2-1))-(('1.Inputs'!$D$37*12*IF(2=1,'1.Inputs'!$D$38,IF(2=2,'1.Inputs'!$D$39,$E352)))/(1-'1.Inputs'!$D$42)*$D352*(1+$G352)^(2-1))-('1.Inputs'!$D$37*12*IF(2=1,'1.Inputs'!$D$38,IF(2=2,'1.Inputs'!$D$39,$E352)))*'1.Inputs'!$D$43*(1+$G352)^(2-1)-'1.Inputs'!$D$44*(1+$G352)^(2-1)-('1.Inputs'!$D$20/'1.Inputs'!$D$27+'1.Inputs'!$D$23/'1.Inputs'!$D$28))))*'1.Inputs'!$D$53</f>
        <v>214372574.02651429</v>
      </c>
      <c r="AE352" s="36">
        <f ca="1">U352-AE$13-AE$14+MIN(AE$13,MAX(0,((('1.Inputs'!$D$37*12*IF(3=1,'1.Inputs'!$D$38,IF(3=2,'1.Inputs'!$D$39,$E352)))*$F352*(('1.Inputs'!$D$40)+(1-'1.Inputs'!$D$40)*(1+'1.Inputs'!$D$41))*(1+$G352)^(3-1))-(('1.Inputs'!$D$37*12*IF(3=1,'1.Inputs'!$D$38,IF(3=2,'1.Inputs'!$D$39,$E352)))/(1-'1.Inputs'!$D$42)*$D352*(1+$G352)^(3-1))-('1.Inputs'!$D$37*12*IF(3=1,'1.Inputs'!$D$38,IF(3=2,'1.Inputs'!$D$39,$E352)))*'1.Inputs'!$D$43*(1+$G352)^(3-1)-'1.Inputs'!$D$44*(1+$G352)^(3-1)-('1.Inputs'!$D$20/'1.Inputs'!$D$27+'1.Inputs'!$D$23/'1.Inputs'!$D$28))))*'1.Inputs'!$D$53</f>
        <v>319842262.12340212</v>
      </c>
      <c r="AF352" s="36">
        <f ca="1">V352-AF$13-AF$14+MIN(AF$13,MAX(0,((('1.Inputs'!$D$37*12*IF(4=1,'1.Inputs'!$D$38,IF(4=2,'1.Inputs'!$D$39,$E352)))*$F352*(('1.Inputs'!$D$40)+(1-'1.Inputs'!$D$40)*(1+'1.Inputs'!$D$41))*(1+$G352)^(4-1))-(('1.Inputs'!$D$37*12*IF(4=1,'1.Inputs'!$D$38,IF(4=2,'1.Inputs'!$D$39,$E352)))/(1-'1.Inputs'!$D$42)*$D352*(1+$G352)^(4-1))-('1.Inputs'!$D$37*12*IF(4=1,'1.Inputs'!$D$38,IF(4=2,'1.Inputs'!$D$39,$E352)))*'1.Inputs'!$D$43*(1+$G352)^(4-1)-'1.Inputs'!$D$44*(1+$G352)^(4-1)-('1.Inputs'!$D$20/'1.Inputs'!$D$27+'1.Inputs'!$D$23/'1.Inputs'!$D$28))))*'1.Inputs'!$D$53</f>
        <v>529425768.18111014</v>
      </c>
      <c r="AG352" s="36">
        <f ca="1">W352-AG$13-AG$14+MIN(AG$13,MAX(0,((('1.Inputs'!$D$37*12*IF(5=1,'1.Inputs'!$D$38,IF(5=2,'1.Inputs'!$D$39,$E352)))*$F352*(('1.Inputs'!$D$40)+(1-'1.Inputs'!$D$40)*(1+'1.Inputs'!$D$41))*(1+$G352)^(5-1))-(('1.Inputs'!$D$37*12*IF(5=1,'1.Inputs'!$D$38,IF(5=2,'1.Inputs'!$D$39,$E352)))/(1-'1.Inputs'!$D$42)*$D352*(1+$G352)^(5-1))-('1.Inputs'!$D$37*12*IF(5=1,'1.Inputs'!$D$38,IF(5=2,'1.Inputs'!$D$39,$E352)))*'1.Inputs'!$D$43*(1+$G352)^(5-1)-'1.Inputs'!$D$44*(1+$G352)^(5-1)-('1.Inputs'!$D$20/'1.Inputs'!$D$27+'1.Inputs'!$D$23/'1.Inputs'!$D$28))))*'1.Inputs'!$D$53</f>
        <v>580820121.77470613</v>
      </c>
      <c r="AH352" s="36">
        <f ca="1">X352-AH$13-AH$14+MIN(AH$13,MAX(0,((('1.Inputs'!$D$37*12*IF(6=1,'1.Inputs'!$D$38,IF(6=2,'1.Inputs'!$D$39,$E352)))*$F352*(('1.Inputs'!$D$40)+(1-'1.Inputs'!$D$40)*(1+'1.Inputs'!$D$41))*(1+$G352)^(6-1))-(('1.Inputs'!$D$37*12*IF(6=1,'1.Inputs'!$D$38,IF(6=2,'1.Inputs'!$D$39,$E352)))/(1-'1.Inputs'!$D$42)*$D352*(1+$G352)^(6-1))-('1.Inputs'!$D$37*12*IF(6=1,'1.Inputs'!$D$38,IF(6=2,'1.Inputs'!$D$39,$E352)))*'1.Inputs'!$D$43*(1+$G352)^(6-1)-'1.Inputs'!$D$44*(1+$G352)^(6-1)-('1.Inputs'!$D$20/'1.Inputs'!$D$27+'1.Inputs'!$D$23/'1.Inputs'!$D$28))))*'1.Inputs'!$D$53</f>
        <v>633503099.33283281</v>
      </c>
      <c r="AI352" s="36">
        <f ca="1">Y352-AI$13-AI$14+MIN(AI$13,MAX(0,((('1.Inputs'!$D$37*12*IF(7=1,'1.Inputs'!$D$38,IF(7=2,'1.Inputs'!$D$39,$E352)))*$F352*(('1.Inputs'!$D$40)+(1-'1.Inputs'!$D$40)*(1+'1.Inputs'!$D$41))*(1+$G352)^(7-1))-(('1.Inputs'!$D$37*12*IF(7=1,'1.Inputs'!$D$38,IF(7=2,'1.Inputs'!$D$39,$E352)))/(1-'1.Inputs'!$D$42)*$D352*(1+$G352)^(7-1))-('1.Inputs'!$D$37*12*IF(7=1,'1.Inputs'!$D$38,IF(7=2,'1.Inputs'!$D$39,$E352)))*'1.Inputs'!$D$43*(1+$G352)^(7-1)-'1.Inputs'!$D$44*(1+$G352)^(7-1)-('1.Inputs'!$D$20/'1.Inputs'!$D$27+'1.Inputs'!$D$23/'1.Inputs'!$D$28))))*'1.Inputs'!$D$53</f>
        <v>687526260.61115253</v>
      </c>
      <c r="AJ352" s="36">
        <f ca="1">Z352-AJ$13-AJ$14+MIN(AJ$13,MAX(0,((('1.Inputs'!$D$37*12*IF(8=1,'1.Inputs'!$D$38,IF(8=2,'1.Inputs'!$D$39,$E352)))*$F352*(('1.Inputs'!$D$40)+(1-'1.Inputs'!$D$40)*(1+'1.Inputs'!$D$41))*(1+$G352)^(8-1))-(('1.Inputs'!$D$37*12*IF(8=1,'1.Inputs'!$D$38,IF(8=2,'1.Inputs'!$D$39,$E352)))/(1-'1.Inputs'!$D$42)*$D352*(1+$G352)^(8-1))-('1.Inputs'!$D$37*12*IF(8=1,'1.Inputs'!$D$38,IF(8=2,'1.Inputs'!$D$39,$E352)))*'1.Inputs'!$D$43*(1+$G352)^(8-1)-'1.Inputs'!$D$44*(1+$G352)^(8-1)-('1.Inputs'!$D$20/'1.Inputs'!$D$27+'1.Inputs'!$D$23/'1.Inputs'!$D$28))))*'1.Inputs'!$D$53</f>
        <v>988943228.34760213</v>
      </c>
      <c r="AK352" s="36">
        <f ca="1">AA352-AK$13-AK$14+MIN(AK$13,MAX(0,((('1.Inputs'!$D$37*12*IF(9=1,'1.Inputs'!$D$38,IF(9=2,'1.Inputs'!$D$39,$E352)))*$F352*(('1.Inputs'!$D$40)+(1-'1.Inputs'!$D$40)*(1+'1.Inputs'!$D$41))*(1+$G352)^(9-1))-(('1.Inputs'!$D$37*12*IF(9=1,'1.Inputs'!$D$38,IF(9=2,'1.Inputs'!$D$39,$E352)))/(1-'1.Inputs'!$D$42)*$D352*(1+$G352)^(9-1))-('1.Inputs'!$D$37*12*IF(9=1,'1.Inputs'!$D$38,IF(9=2,'1.Inputs'!$D$39,$E352)))*'1.Inputs'!$D$43*(1+$G352)^(9-1)-'1.Inputs'!$D$44*(1+$G352)^(9-1)-('1.Inputs'!$D$20/'1.Inputs'!$D$27+'1.Inputs'!$D$23/'1.Inputs'!$D$28))))*'1.Inputs'!$D$53</f>
        <v>1026621770.8053806</v>
      </c>
      <c r="AL352" s="36">
        <f ca="1">AB352-AL$13-AL$14+MIN(AL$13,MAX(0,((('1.Inputs'!$D$37*12*IF(10=1,'1.Inputs'!$D$38,IF(10=2,'1.Inputs'!$D$39,$E352)))*$F352*(('1.Inputs'!$D$40)+(1-'1.Inputs'!$D$40)*(1+'1.Inputs'!$D$41))*(1+$G352)^(10-1))-(('1.Inputs'!$D$37*12*IF(10=1,'1.Inputs'!$D$38,IF(10=2,'1.Inputs'!$D$39,$E352)))/(1-'1.Inputs'!$D$42)*$D352*(1+$G352)^(10-1))-('1.Inputs'!$D$37*12*IF(10=1,'1.Inputs'!$D$38,IF(10=2,'1.Inputs'!$D$39,$E352)))*'1.Inputs'!$D$43*(1+$G352)^(10-1)-'1.Inputs'!$D$44*(1+$G352)^(10-1)-('1.Inputs'!$D$20/'1.Inputs'!$D$27+'1.Inputs'!$D$23/'1.Inputs'!$D$28))))*'1.Inputs'!$D$53+'1.Inputs'!$D$35</f>
        <v>4362665868.5485182</v>
      </c>
      <c r="AM352" s="48">
        <f ca="1">R352+NPV('1.Inputs'!$D$55,S352:AB352)</f>
        <v>2125263656.8794756</v>
      </c>
      <c r="AN352" s="48">
        <f ca="1">-('1.Inputs'!$D$24*(1-'1.Inputs'!$D$31)+'1.Inputs'!$D$35)+NPV('1.Inputs'!$D$54,AC352:AL352)</f>
        <v>543318865.89800215</v>
      </c>
      <c r="AO352" s="36">
        <f t="shared" ca="1" si="45"/>
        <v>-3.2742692053309539</v>
      </c>
      <c r="AP352" s="36">
        <f t="shared" ca="1" si="46"/>
        <v>1.6813573732810012</v>
      </c>
      <c r="AQ352" s="36">
        <f ca="1">'1.Inputs'!$D$35+MIN(SUM($AC352:AC352),SUM($AC352:AD352),SUM($AC352:AE352),SUM($AC352:AF352),SUM($AC352:AG352),SUM($AC352:AH352),SUM($AC352:AI352),SUM($AC352:AJ352),SUM($AC352:AK352),SUM($AC352:AL352))</f>
        <v>220777865.29315114</v>
      </c>
      <c r="AR352" s="36">
        <f ca="1">IF(AP352&lt;'1.Inputs'!$D$57,1,0)</f>
        <v>0</v>
      </c>
      <c r="AS352" s="36">
        <f t="shared" ca="1" si="47"/>
        <v>0</v>
      </c>
    </row>
    <row r="353" spans="2:45" ht="15" customHeight="1" x14ac:dyDescent="0.25">
      <c r="B353" s="36">
        <v>338</v>
      </c>
      <c r="C353" s="36">
        <f t="shared" ca="1" si="40"/>
        <v>0.69018669040832537</v>
      </c>
      <c r="D353" s="36">
        <f t="shared" ca="1" si="41"/>
        <v>22093.986483980003</v>
      </c>
      <c r="E353" s="47">
        <f t="shared" ca="1" si="42"/>
        <v>0.85092666963500463</v>
      </c>
      <c r="F353" s="36">
        <f t="shared" ca="1" si="43"/>
        <v>29324.437228071187</v>
      </c>
      <c r="G353" s="36">
        <f t="shared" ca="1" si="44"/>
        <v>3.2921683941080582E-2</v>
      </c>
      <c r="H353" s="36">
        <f ca="1">((('1.Inputs'!$D$37*12*IF(1=1,'1.Inputs'!$D$38,IF(1=2,'1.Inputs'!$D$39,$E353)))*$F353*(('1.Inputs'!$D$40)+(1-'1.Inputs'!$D$40)*(1+'1.Inputs'!$D$41))*(1+$G353)^(1-1))*'1.Inputs'!$D$47+(('1.Inputs'!$D$37*12*IF(1=1,'1.Inputs'!$D$38,IF(1=2,'1.Inputs'!$D$39,$E353)))/(1-'1.Inputs'!$D$42)*$D353*(1+$G353)^(1-1))*('1.Inputs'!$D$48-'1.Inputs'!$D$49))/'1.Inputs'!$D$51</f>
        <v>800384154.85758173</v>
      </c>
      <c r="I353" s="36">
        <f ca="1">((('1.Inputs'!$D$37*12*IF(2=1,'1.Inputs'!$D$38,IF(2=2,'1.Inputs'!$D$39,$E353)))*$F353*(('1.Inputs'!$D$40)+(1-'1.Inputs'!$D$40)*(1+'1.Inputs'!$D$41))*(1+$G353)^(2-1))*'1.Inputs'!$D$47+(('1.Inputs'!$D$37*12*IF(2=1,'1.Inputs'!$D$38,IF(2=2,'1.Inputs'!$D$39,$E353)))/(1-'1.Inputs'!$D$42)*$D353*(1+$G353)^(2-1))*('1.Inputs'!$D$48-'1.Inputs'!$D$49))/'1.Inputs'!$D$51</f>
        <v>1157427808.649353</v>
      </c>
      <c r="J353" s="36">
        <f ca="1">((('1.Inputs'!$D$37*12*IF(3=1,'1.Inputs'!$D$38,IF(3=2,'1.Inputs'!$D$39,$E353)))*$F353*(('1.Inputs'!$D$40)+(1-'1.Inputs'!$D$40)*(1+'1.Inputs'!$D$41))*(1+$G353)^(3-1))*'1.Inputs'!$D$47+(('1.Inputs'!$D$37*12*IF(3=1,'1.Inputs'!$D$38,IF(3=2,'1.Inputs'!$D$39,$E353)))/(1-'1.Inputs'!$D$42)*$D353*(1+$G353)^(3-1))*('1.Inputs'!$D$48-'1.Inputs'!$D$49))/'1.Inputs'!$D$51</f>
        <v>1453300432.0576937</v>
      </c>
      <c r="K353" s="36">
        <f ca="1">((('1.Inputs'!$D$37*12*IF(4=1,'1.Inputs'!$D$38,IF(4=2,'1.Inputs'!$D$39,$E353)))*$F353*(('1.Inputs'!$D$40)+(1-'1.Inputs'!$D$40)*(1+'1.Inputs'!$D$41))*(1+$G353)^(4-1))*'1.Inputs'!$D$47+(('1.Inputs'!$D$37*12*IF(4=1,'1.Inputs'!$D$38,IF(4=2,'1.Inputs'!$D$39,$E353)))/(1-'1.Inputs'!$D$42)*$D353*(1+$G353)^(4-1))*('1.Inputs'!$D$48-'1.Inputs'!$D$49))/'1.Inputs'!$D$51</f>
        <v>1501145529.553333</v>
      </c>
      <c r="L353" s="36">
        <f ca="1">((('1.Inputs'!$D$37*12*IF(5=1,'1.Inputs'!$D$38,IF(5=2,'1.Inputs'!$D$39,$E353)))*$F353*(('1.Inputs'!$D$40)+(1-'1.Inputs'!$D$40)*(1+'1.Inputs'!$D$41))*(1+$G353)^(5-1))*'1.Inputs'!$D$47+(('1.Inputs'!$D$37*12*IF(5=1,'1.Inputs'!$D$38,IF(5=2,'1.Inputs'!$D$39,$E353)))/(1-'1.Inputs'!$D$42)*$D353*(1+$G353)^(5-1))*('1.Inputs'!$D$48-'1.Inputs'!$D$49))/'1.Inputs'!$D$51</f>
        <v>1550565768.2268541</v>
      </c>
      <c r="M353" s="36">
        <f ca="1">((('1.Inputs'!$D$37*12*IF(6=1,'1.Inputs'!$D$38,IF(6=2,'1.Inputs'!$D$39,$E353)))*$F353*(('1.Inputs'!$D$40)+(1-'1.Inputs'!$D$40)*(1+'1.Inputs'!$D$41))*(1+$G353)^(6-1))*'1.Inputs'!$D$47+(('1.Inputs'!$D$37*12*IF(6=1,'1.Inputs'!$D$38,IF(6=2,'1.Inputs'!$D$39,$E353)))/(1-'1.Inputs'!$D$42)*$D353*(1+$G353)^(6-1))*('1.Inputs'!$D$48-'1.Inputs'!$D$49))/'1.Inputs'!$D$51</f>
        <v>1601613004.3782775</v>
      </c>
      <c r="N353" s="36">
        <f ca="1">((('1.Inputs'!$D$37*12*IF(7=1,'1.Inputs'!$D$38,IF(7=2,'1.Inputs'!$D$39,$E353)))*$F353*(('1.Inputs'!$D$40)+(1-'1.Inputs'!$D$40)*(1+'1.Inputs'!$D$41))*(1+$G353)^(7-1))*'1.Inputs'!$D$47+(('1.Inputs'!$D$37*12*IF(7=1,'1.Inputs'!$D$38,IF(7=2,'1.Inputs'!$D$39,$E353)))/(1-'1.Inputs'!$D$42)*$D353*(1+$G353)^(7-1))*('1.Inputs'!$D$48-'1.Inputs'!$D$49))/'1.Inputs'!$D$51</f>
        <v>1654340801.504344</v>
      </c>
      <c r="O353" s="36">
        <f ca="1">((('1.Inputs'!$D$37*12*IF(8=1,'1.Inputs'!$D$38,IF(8=2,'1.Inputs'!$D$39,$E353)))*$F353*(('1.Inputs'!$D$40)+(1-'1.Inputs'!$D$40)*(1+'1.Inputs'!$D$41))*(1+$G353)^(8-1))*'1.Inputs'!$D$47+(('1.Inputs'!$D$37*12*IF(8=1,'1.Inputs'!$D$38,IF(8=2,'1.Inputs'!$D$39,$E353)))/(1-'1.Inputs'!$D$42)*$D353*(1+$G353)^(8-1))*('1.Inputs'!$D$48-'1.Inputs'!$D$49))/'1.Inputs'!$D$51</f>
        <v>1708804486.5023038</v>
      </c>
      <c r="P353" s="36">
        <f ca="1">((('1.Inputs'!$D$37*12*IF(9=1,'1.Inputs'!$D$38,IF(9=2,'1.Inputs'!$D$39,$E353)))*$F353*(('1.Inputs'!$D$40)+(1-'1.Inputs'!$D$40)*(1+'1.Inputs'!$D$41))*(1+$G353)^(9-1))*'1.Inputs'!$D$47+(('1.Inputs'!$D$37*12*IF(9=1,'1.Inputs'!$D$38,IF(9=2,'1.Inputs'!$D$39,$E353)))/(1-'1.Inputs'!$D$42)*$D353*(1+$G353)^(9-1))*('1.Inputs'!$D$48-'1.Inputs'!$D$49))/'1.Inputs'!$D$51</f>
        <v>1765061207.7240336</v>
      </c>
      <c r="Q353" s="36">
        <f ca="1">((('1.Inputs'!$D$37*12*IF(10=1,'1.Inputs'!$D$38,IF(10=2,'1.Inputs'!$D$39,$E353)))*$F353*(('1.Inputs'!$D$40)+(1-'1.Inputs'!$D$40)*(1+'1.Inputs'!$D$41))*(1+$G353)^(10-1))*'1.Inputs'!$D$47+(('1.Inputs'!$D$37*12*IF(10=1,'1.Inputs'!$D$38,IF(10=2,'1.Inputs'!$D$39,$E353)))/(1-'1.Inputs'!$D$42)*$D353*(1+$G353)^(10-1))*('1.Inputs'!$D$48-'1.Inputs'!$D$49))/'1.Inputs'!$D$51</f>
        <v>1823169994.9413862</v>
      </c>
      <c r="R353" s="36">
        <f>-'1.Inputs'!$D$24</f>
        <v>-2050000000</v>
      </c>
      <c r="S353" s="36">
        <f ca="1">((('1.Inputs'!$D$37*12*IF(1=1,'1.Inputs'!$D$38,IF(1=2,'1.Inputs'!$D$39,$E353)))*$F353*(('1.Inputs'!$D$40)+(1-'1.Inputs'!$D$40)*(1+'1.Inputs'!$D$41))*(1+$G353)^(1-1))-(('1.Inputs'!$D$37*12*IF(1=1,'1.Inputs'!$D$38,IF(1=2,'1.Inputs'!$D$39,$E353)))/(1-'1.Inputs'!$D$42)*$D353*(1+$G353)^(1-1))-('1.Inputs'!$D$37*12*IF(1=1,'1.Inputs'!$D$38,IF(1=2,'1.Inputs'!$D$39,$E353)))*'1.Inputs'!$D$43*(1+$G353)^(1-1)-'1.Inputs'!$D$44*(1+$G353)^(1-1)-('1.Inputs'!$D$20/'1.Inputs'!$D$27+'1.Inputs'!$D$23/'1.Inputs'!$D$28))-MAX(0,((('1.Inputs'!$D$37*12*IF(1=1,'1.Inputs'!$D$38,IF(1=2,'1.Inputs'!$D$39,$E353)))*$F353*(('1.Inputs'!$D$40)+(1-'1.Inputs'!$D$40)*(1+'1.Inputs'!$D$41))*(1+$G353)^(1-1))-(('1.Inputs'!$D$37*12*IF(1=1,'1.Inputs'!$D$38,IF(1=2,'1.Inputs'!$D$39,$E353)))/(1-'1.Inputs'!$D$42)*$D353*(1+$G353)^(1-1))-('1.Inputs'!$D$37*12*IF(1=1,'1.Inputs'!$D$38,IF(1=2,'1.Inputs'!$D$39,$E353)))*'1.Inputs'!$D$43*(1+$G353)^(1-1)-'1.Inputs'!$D$44*(1+$G353)^(1-1)-('1.Inputs'!$D$20/'1.Inputs'!$D$27+'1.Inputs'!$D$23/'1.Inputs'!$D$28)))*'1.Inputs'!$D$53+('1.Inputs'!$D$20/'1.Inputs'!$D$27+'1.Inputs'!$D$23/'1.Inputs'!$D$28)-H353</f>
        <v>-1083662119.1230669</v>
      </c>
      <c r="T353" s="36">
        <f ca="1">((('1.Inputs'!$D$37*12*IF(2=1,'1.Inputs'!$D$38,IF(2=2,'1.Inputs'!$D$39,$E353)))*$F353*(('1.Inputs'!$D$40)+(1-'1.Inputs'!$D$40)*(1+'1.Inputs'!$D$41))*(1+$G353)^(2-1))-(('1.Inputs'!$D$37*12*IF(2=1,'1.Inputs'!$D$38,IF(2=2,'1.Inputs'!$D$39,$E353)))/(1-'1.Inputs'!$D$42)*$D353*(1+$G353)^(2-1))-('1.Inputs'!$D$37*12*IF(2=1,'1.Inputs'!$D$38,IF(2=2,'1.Inputs'!$D$39,$E353)))*'1.Inputs'!$D$43*(1+$G353)^(2-1)-'1.Inputs'!$D$44*(1+$G353)^(2-1)-('1.Inputs'!$D$20/'1.Inputs'!$D$27+'1.Inputs'!$D$23/'1.Inputs'!$D$28))-MAX(0,((('1.Inputs'!$D$37*12*IF(2=1,'1.Inputs'!$D$38,IF(2=2,'1.Inputs'!$D$39,$E353)))*$F353*(('1.Inputs'!$D$40)+(1-'1.Inputs'!$D$40)*(1+'1.Inputs'!$D$41))*(1+$G353)^(2-1))-(('1.Inputs'!$D$37*12*IF(2=1,'1.Inputs'!$D$38,IF(2=2,'1.Inputs'!$D$39,$E353)))/(1-'1.Inputs'!$D$42)*$D353*(1+$G353)^(2-1))-('1.Inputs'!$D$37*12*IF(2=1,'1.Inputs'!$D$38,IF(2=2,'1.Inputs'!$D$39,$E353)))*'1.Inputs'!$D$43*(1+$G353)^(2-1)-'1.Inputs'!$D$44*(1+$G353)^(2-1)-('1.Inputs'!$D$20/'1.Inputs'!$D$27+'1.Inputs'!$D$23/'1.Inputs'!$D$28)))*'1.Inputs'!$D$53+('1.Inputs'!$D$20/'1.Inputs'!$D$27+'1.Inputs'!$D$23/'1.Inputs'!$D$28)-(I353-H353)</f>
        <v>-394837380.19449008</v>
      </c>
      <c r="U353" s="36">
        <f ca="1">((('1.Inputs'!$D$37*12*IF(3=1,'1.Inputs'!$D$38,IF(3=2,'1.Inputs'!$D$39,$E353)))*$F353*(('1.Inputs'!$D$40)+(1-'1.Inputs'!$D$40)*(1+'1.Inputs'!$D$41))*(1+$G353)^(3-1))-(('1.Inputs'!$D$37*12*IF(3=1,'1.Inputs'!$D$38,IF(3=2,'1.Inputs'!$D$39,$E353)))/(1-'1.Inputs'!$D$42)*$D353*(1+$G353)^(3-1))-('1.Inputs'!$D$37*12*IF(3=1,'1.Inputs'!$D$38,IF(3=2,'1.Inputs'!$D$39,$E353)))*'1.Inputs'!$D$43*(1+$G353)^(3-1)-'1.Inputs'!$D$44*(1+$G353)^(3-1)-('1.Inputs'!$D$20/'1.Inputs'!$D$27+'1.Inputs'!$D$23/'1.Inputs'!$D$28))-MAX(0,((('1.Inputs'!$D$37*12*IF(3=1,'1.Inputs'!$D$38,IF(3=2,'1.Inputs'!$D$39,$E353)))*$F353*(('1.Inputs'!$D$40)+(1-'1.Inputs'!$D$40)*(1+'1.Inputs'!$D$41))*(1+$G353)^(3-1))-(('1.Inputs'!$D$37*12*IF(3=1,'1.Inputs'!$D$38,IF(3=2,'1.Inputs'!$D$39,$E353)))/(1-'1.Inputs'!$D$42)*$D353*(1+$G353)^(3-1))-('1.Inputs'!$D$37*12*IF(3=1,'1.Inputs'!$D$38,IF(3=2,'1.Inputs'!$D$39,$E353)))*'1.Inputs'!$D$43*(1+$G353)^(3-1)-'1.Inputs'!$D$44*(1+$G353)^(3-1)-('1.Inputs'!$D$20/'1.Inputs'!$D$27+'1.Inputs'!$D$23/'1.Inputs'!$D$28)))*'1.Inputs'!$D$53+('1.Inputs'!$D$20/'1.Inputs'!$D$27+'1.Inputs'!$D$23/'1.Inputs'!$D$28)-(J353-I353)</f>
        <v>-144895110.88040739</v>
      </c>
      <c r="V353" s="36">
        <f ca="1">((('1.Inputs'!$D$37*12*IF(4=1,'1.Inputs'!$D$38,IF(4=2,'1.Inputs'!$D$39,$E353)))*$F353*(('1.Inputs'!$D$40)+(1-'1.Inputs'!$D$40)*(1+'1.Inputs'!$D$41))*(1+$G353)^(4-1))-(('1.Inputs'!$D$37*12*IF(4=1,'1.Inputs'!$D$38,IF(4=2,'1.Inputs'!$D$39,$E353)))/(1-'1.Inputs'!$D$42)*$D353*(1+$G353)^(4-1))-('1.Inputs'!$D$37*12*IF(4=1,'1.Inputs'!$D$38,IF(4=2,'1.Inputs'!$D$39,$E353)))*'1.Inputs'!$D$43*(1+$G353)^(4-1)-'1.Inputs'!$D$44*(1+$G353)^(4-1)-('1.Inputs'!$D$20/'1.Inputs'!$D$27+'1.Inputs'!$D$23/'1.Inputs'!$D$28))-MAX(0,((('1.Inputs'!$D$37*12*IF(4=1,'1.Inputs'!$D$38,IF(4=2,'1.Inputs'!$D$39,$E353)))*$F353*(('1.Inputs'!$D$40)+(1-'1.Inputs'!$D$40)*(1+'1.Inputs'!$D$41))*(1+$G353)^(4-1))-(('1.Inputs'!$D$37*12*IF(4=1,'1.Inputs'!$D$38,IF(4=2,'1.Inputs'!$D$39,$E353)))/(1-'1.Inputs'!$D$42)*$D353*(1+$G353)^(4-1))-('1.Inputs'!$D$37*12*IF(4=1,'1.Inputs'!$D$38,IF(4=2,'1.Inputs'!$D$39,$E353)))*'1.Inputs'!$D$43*(1+$G353)^(4-1)-'1.Inputs'!$D$44*(1+$G353)^(4-1)-('1.Inputs'!$D$20/'1.Inputs'!$D$27+'1.Inputs'!$D$23/'1.Inputs'!$D$28)))*'1.Inputs'!$D$53+('1.Inputs'!$D$20/'1.Inputs'!$D$27+'1.Inputs'!$D$23/'1.Inputs'!$D$28)-(K353-J353)</f>
        <v>106547299.41573226</v>
      </c>
      <c r="W353" s="36">
        <f ca="1">((('1.Inputs'!$D$37*12*IF(5=1,'1.Inputs'!$D$38,IF(5=2,'1.Inputs'!$D$39,$E353)))*$F353*(('1.Inputs'!$D$40)+(1-'1.Inputs'!$D$40)*(1+'1.Inputs'!$D$41))*(1+$G353)^(5-1))-(('1.Inputs'!$D$37*12*IF(5=1,'1.Inputs'!$D$38,IF(5=2,'1.Inputs'!$D$39,$E353)))/(1-'1.Inputs'!$D$42)*$D353*(1+$G353)^(5-1))-('1.Inputs'!$D$37*12*IF(5=1,'1.Inputs'!$D$38,IF(5=2,'1.Inputs'!$D$39,$E353)))*'1.Inputs'!$D$43*(1+$G353)^(5-1)-'1.Inputs'!$D$44*(1+$G353)^(5-1)-('1.Inputs'!$D$20/'1.Inputs'!$D$27+'1.Inputs'!$D$23/'1.Inputs'!$D$28))-MAX(0,((('1.Inputs'!$D$37*12*IF(5=1,'1.Inputs'!$D$38,IF(5=2,'1.Inputs'!$D$39,$E353)))*$F353*(('1.Inputs'!$D$40)+(1-'1.Inputs'!$D$40)*(1+'1.Inputs'!$D$41))*(1+$G353)^(5-1))-(('1.Inputs'!$D$37*12*IF(5=1,'1.Inputs'!$D$38,IF(5=2,'1.Inputs'!$D$39,$E353)))/(1-'1.Inputs'!$D$42)*$D353*(1+$G353)^(5-1))-('1.Inputs'!$D$37*12*IF(5=1,'1.Inputs'!$D$38,IF(5=2,'1.Inputs'!$D$39,$E353)))*'1.Inputs'!$D$43*(1+$G353)^(5-1)-'1.Inputs'!$D$44*(1+$G353)^(5-1)-('1.Inputs'!$D$20/'1.Inputs'!$D$27+'1.Inputs'!$D$23/'1.Inputs'!$D$28)))*'1.Inputs'!$D$53+('1.Inputs'!$D$20/'1.Inputs'!$D$27+'1.Inputs'!$D$23/'1.Inputs'!$D$28)-(L353-K353)</f>
        <v>108499466.36565712</v>
      </c>
      <c r="X353" s="36">
        <f ca="1">((('1.Inputs'!$D$37*12*IF(6=1,'1.Inputs'!$D$38,IF(6=2,'1.Inputs'!$D$39,$E353)))*$F353*(('1.Inputs'!$D$40)+(1-'1.Inputs'!$D$40)*(1+'1.Inputs'!$D$41))*(1+$G353)^(6-1))-(('1.Inputs'!$D$37*12*IF(6=1,'1.Inputs'!$D$38,IF(6=2,'1.Inputs'!$D$39,$E353)))/(1-'1.Inputs'!$D$42)*$D353*(1+$G353)^(6-1))-('1.Inputs'!$D$37*12*IF(6=1,'1.Inputs'!$D$38,IF(6=2,'1.Inputs'!$D$39,$E353)))*'1.Inputs'!$D$43*(1+$G353)^(6-1)-'1.Inputs'!$D$44*(1+$G353)^(6-1)-('1.Inputs'!$D$20/'1.Inputs'!$D$27+'1.Inputs'!$D$23/'1.Inputs'!$D$28))-MAX(0,((('1.Inputs'!$D$37*12*IF(6=1,'1.Inputs'!$D$38,IF(6=2,'1.Inputs'!$D$39,$E353)))*$F353*(('1.Inputs'!$D$40)+(1-'1.Inputs'!$D$40)*(1+'1.Inputs'!$D$41))*(1+$G353)^(6-1))-(('1.Inputs'!$D$37*12*IF(6=1,'1.Inputs'!$D$38,IF(6=2,'1.Inputs'!$D$39,$E353)))/(1-'1.Inputs'!$D$42)*$D353*(1+$G353)^(6-1))-('1.Inputs'!$D$37*12*IF(6=1,'1.Inputs'!$D$38,IF(6=2,'1.Inputs'!$D$39,$E353)))*'1.Inputs'!$D$43*(1+$G353)^(6-1)-'1.Inputs'!$D$44*(1+$G353)^(6-1)-('1.Inputs'!$D$20/'1.Inputs'!$D$27+'1.Inputs'!$D$23/'1.Inputs'!$D$28)))*'1.Inputs'!$D$53+('1.Inputs'!$D$20/'1.Inputs'!$D$27+'1.Inputs'!$D$23/'1.Inputs'!$D$28)-(M353-L353)</f>
        <v>110515901.93890691</v>
      </c>
      <c r="Y353" s="36">
        <f ca="1">((('1.Inputs'!$D$37*12*IF(7=1,'1.Inputs'!$D$38,IF(7=2,'1.Inputs'!$D$39,$E353)))*$F353*(('1.Inputs'!$D$40)+(1-'1.Inputs'!$D$40)*(1+'1.Inputs'!$D$41))*(1+$G353)^(7-1))-(('1.Inputs'!$D$37*12*IF(7=1,'1.Inputs'!$D$38,IF(7=2,'1.Inputs'!$D$39,$E353)))/(1-'1.Inputs'!$D$42)*$D353*(1+$G353)^(7-1))-('1.Inputs'!$D$37*12*IF(7=1,'1.Inputs'!$D$38,IF(7=2,'1.Inputs'!$D$39,$E353)))*'1.Inputs'!$D$43*(1+$G353)^(7-1)-'1.Inputs'!$D$44*(1+$G353)^(7-1)-('1.Inputs'!$D$20/'1.Inputs'!$D$27+'1.Inputs'!$D$23/'1.Inputs'!$D$28))-MAX(0,((('1.Inputs'!$D$37*12*IF(7=1,'1.Inputs'!$D$38,IF(7=2,'1.Inputs'!$D$39,$E353)))*$F353*(('1.Inputs'!$D$40)+(1-'1.Inputs'!$D$40)*(1+'1.Inputs'!$D$41))*(1+$G353)^(7-1))-(('1.Inputs'!$D$37*12*IF(7=1,'1.Inputs'!$D$38,IF(7=2,'1.Inputs'!$D$39,$E353)))/(1-'1.Inputs'!$D$42)*$D353*(1+$G353)^(7-1))-('1.Inputs'!$D$37*12*IF(7=1,'1.Inputs'!$D$38,IF(7=2,'1.Inputs'!$D$39,$E353)))*'1.Inputs'!$D$43*(1+$G353)^(7-1)-'1.Inputs'!$D$44*(1+$G353)^(7-1)-('1.Inputs'!$D$20/'1.Inputs'!$D$27+'1.Inputs'!$D$23/'1.Inputs'!$D$28)))*'1.Inputs'!$D$53+('1.Inputs'!$D$20/'1.Inputs'!$D$27+'1.Inputs'!$D$23/'1.Inputs'!$D$28)-(N353-M353)</f>
        <v>112598721.96678713</v>
      </c>
      <c r="Z353" s="36">
        <f ca="1">((('1.Inputs'!$D$37*12*IF(8=1,'1.Inputs'!$D$38,IF(8=2,'1.Inputs'!$D$39,$E353)))*$F353*(('1.Inputs'!$D$40)+(1-'1.Inputs'!$D$40)*(1+'1.Inputs'!$D$41))*(1+$G353)^(8-1))-(('1.Inputs'!$D$37*12*IF(8=1,'1.Inputs'!$D$38,IF(8=2,'1.Inputs'!$D$39,$E353)))/(1-'1.Inputs'!$D$42)*$D353*(1+$G353)^(8-1))-('1.Inputs'!$D$37*12*IF(8=1,'1.Inputs'!$D$38,IF(8=2,'1.Inputs'!$D$39,$E353)))*'1.Inputs'!$D$43*(1+$G353)^(8-1)-'1.Inputs'!$D$44*(1+$G353)^(8-1)-('1.Inputs'!$D$20/'1.Inputs'!$D$27+'1.Inputs'!$D$23/'1.Inputs'!$D$28))-MAX(0,((('1.Inputs'!$D$37*12*IF(8=1,'1.Inputs'!$D$38,IF(8=2,'1.Inputs'!$D$39,$E353)))*$F353*(('1.Inputs'!$D$40)+(1-'1.Inputs'!$D$40)*(1+'1.Inputs'!$D$41))*(1+$G353)^(8-1))-(('1.Inputs'!$D$37*12*IF(8=1,'1.Inputs'!$D$38,IF(8=2,'1.Inputs'!$D$39,$E353)))/(1-'1.Inputs'!$D$42)*$D353*(1+$G353)^(8-1))-('1.Inputs'!$D$37*12*IF(8=1,'1.Inputs'!$D$38,IF(8=2,'1.Inputs'!$D$39,$E353)))*'1.Inputs'!$D$43*(1+$G353)^(8-1)-'1.Inputs'!$D$44*(1+$G353)^(8-1)-('1.Inputs'!$D$20/'1.Inputs'!$D$27+'1.Inputs'!$D$23/'1.Inputs'!$D$28)))*'1.Inputs'!$D$53+('1.Inputs'!$D$20/'1.Inputs'!$D$27+'1.Inputs'!$D$23/'1.Inputs'!$D$28)-(O353-N353)</f>
        <v>114750111.93733144</v>
      </c>
      <c r="AA353" s="36">
        <f ca="1">((('1.Inputs'!$D$37*12*IF(9=1,'1.Inputs'!$D$38,IF(9=2,'1.Inputs'!$D$39,$E353)))*$F353*(('1.Inputs'!$D$40)+(1-'1.Inputs'!$D$40)*(1+'1.Inputs'!$D$41))*(1+$G353)^(9-1))-(('1.Inputs'!$D$37*12*IF(9=1,'1.Inputs'!$D$38,IF(9=2,'1.Inputs'!$D$39,$E353)))/(1-'1.Inputs'!$D$42)*$D353*(1+$G353)^(9-1))-('1.Inputs'!$D$37*12*IF(9=1,'1.Inputs'!$D$38,IF(9=2,'1.Inputs'!$D$39,$E353)))*'1.Inputs'!$D$43*(1+$G353)^(9-1)-'1.Inputs'!$D$44*(1+$G353)^(9-1)-('1.Inputs'!$D$20/'1.Inputs'!$D$27+'1.Inputs'!$D$23/'1.Inputs'!$D$28))-MAX(0,((('1.Inputs'!$D$37*12*IF(9=1,'1.Inputs'!$D$38,IF(9=2,'1.Inputs'!$D$39,$E353)))*$F353*(('1.Inputs'!$D$40)+(1-'1.Inputs'!$D$40)*(1+'1.Inputs'!$D$41))*(1+$G353)^(9-1))-(('1.Inputs'!$D$37*12*IF(9=1,'1.Inputs'!$D$38,IF(9=2,'1.Inputs'!$D$39,$E353)))/(1-'1.Inputs'!$D$42)*$D353*(1+$G353)^(9-1))-('1.Inputs'!$D$37*12*IF(9=1,'1.Inputs'!$D$38,IF(9=2,'1.Inputs'!$D$39,$E353)))*'1.Inputs'!$D$43*(1+$G353)^(9-1)-'1.Inputs'!$D$44*(1+$G353)^(9-1)-('1.Inputs'!$D$20/'1.Inputs'!$D$27+'1.Inputs'!$D$23/'1.Inputs'!$D$28)))*'1.Inputs'!$D$53+('1.Inputs'!$D$20/'1.Inputs'!$D$27+'1.Inputs'!$D$23/'1.Inputs'!$D$28)-(P353-O353)</f>
        <v>116972329.28851971</v>
      </c>
      <c r="AB353" s="36">
        <f ca="1">((('1.Inputs'!$D$37*12*IF(10=1,'1.Inputs'!$D$38,IF(10=2,'1.Inputs'!$D$39,$E353)))*$F353*(('1.Inputs'!$D$40)+(1-'1.Inputs'!$D$40)*(1+'1.Inputs'!$D$41))*(1+$G353)^(10-1))-(('1.Inputs'!$D$37*12*IF(10=1,'1.Inputs'!$D$38,IF(10=2,'1.Inputs'!$D$39,$E353)))/(1-'1.Inputs'!$D$42)*$D353*(1+$G353)^(10-1))-('1.Inputs'!$D$37*12*IF(10=1,'1.Inputs'!$D$38,IF(10=2,'1.Inputs'!$D$39,$E353)))*'1.Inputs'!$D$43*(1+$G353)^(10-1)-'1.Inputs'!$D$44*(1+$G353)^(10-1)-('1.Inputs'!$D$20/'1.Inputs'!$D$27+'1.Inputs'!$D$23/'1.Inputs'!$D$28))-MAX(0,((('1.Inputs'!$D$37*12*IF(10=1,'1.Inputs'!$D$38,IF(10=2,'1.Inputs'!$D$39,$E353)))*$F353*(('1.Inputs'!$D$40)+(1-'1.Inputs'!$D$40)*(1+'1.Inputs'!$D$41))*(1+$G353)^(10-1))-(('1.Inputs'!$D$37*12*IF(10=1,'1.Inputs'!$D$38,IF(10=2,'1.Inputs'!$D$39,$E353)))/(1-'1.Inputs'!$D$42)*$D353*(1+$G353)^(10-1))-('1.Inputs'!$D$37*12*IF(10=1,'1.Inputs'!$D$38,IF(10=2,'1.Inputs'!$D$39,$E353)))*'1.Inputs'!$D$43*(1+$G353)^(10-1)-'1.Inputs'!$D$44*(1+$G353)^(10-1)-('1.Inputs'!$D$20/'1.Inputs'!$D$27+'1.Inputs'!$D$23/'1.Inputs'!$D$28)))*'1.Inputs'!$D$53+('1.Inputs'!$D$20/'1.Inputs'!$D$27+'1.Inputs'!$D$23/'1.Inputs'!$D$28)-(Q353-P353)+(('1.Inputs'!$D$20+'1.Inputs'!$D$23-('1.Inputs'!$D$20/'1.Inputs'!$D$27+'1.Inputs'!$D$23/'1.Inputs'!$D$28)*'1.Inputs'!$D$10)*'1.Inputs'!$D$60+'1.Inputs'!$D$19*'1.Inputs'!$D$59+Q353)</f>
        <v>2642437700.7183785</v>
      </c>
      <c r="AC353" s="36">
        <f ca="1">S353-AC$13-AC$14+MIN(AC$13,MAX(0,((('1.Inputs'!$D$37*12*IF(1=1,'1.Inputs'!$D$38,IF(1=2,'1.Inputs'!$D$39,$E353)))*$F353*(('1.Inputs'!$D$40)+(1-'1.Inputs'!$D$40)*(1+'1.Inputs'!$D$41))*(1+$G353)^(1-1))-(('1.Inputs'!$D$37*12*IF(1=1,'1.Inputs'!$D$38,IF(1=2,'1.Inputs'!$D$39,$E353)))/(1-'1.Inputs'!$D$42)*$D353*(1+$G353)^(1-1))-('1.Inputs'!$D$37*12*IF(1=1,'1.Inputs'!$D$38,IF(1=2,'1.Inputs'!$D$39,$E353)))*'1.Inputs'!$D$43*(1+$G353)^(1-1)-'1.Inputs'!$D$44*(1+$G353)^(1-1)-('1.Inputs'!$D$20/'1.Inputs'!$D$27+'1.Inputs'!$D$23/'1.Inputs'!$D$28))))*'1.Inputs'!$D$53</f>
        <v>-1231262119.1230669</v>
      </c>
      <c r="AD353" s="36">
        <f ca="1">T353-AD$13-AD$14+MIN(AD$13,MAX(0,((('1.Inputs'!$D$37*12*IF(2=1,'1.Inputs'!$D$38,IF(2=2,'1.Inputs'!$D$39,$E353)))*$F353*(('1.Inputs'!$D$40)+(1-'1.Inputs'!$D$40)*(1+'1.Inputs'!$D$41))*(1+$G353)^(2-1))-(('1.Inputs'!$D$37*12*IF(2=1,'1.Inputs'!$D$38,IF(2=2,'1.Inputs'!$D$39,$E353)))/(1-'1.Inputs'!$D$42)*$D353*(1+$G353)^(2-1))-('1.Inputs'!$D$37*12*IF(2=1,'1.Inputs'!$D$38,IF(2=2,'1.Inputs'!$D$39,$E353)))*'1.Inputs'!$D$43*(1+$G353)^(2-1)-'1.Inputs'!$D$44*(1+$G353)^(2-1)-('1.Inputs'!$D$20/'1.Inputs'!$D$27+'1.Inputs'!$D$23/'1.Inputs'!$D$28))))*'1.Inputs'!$D$53</f>
        <v>-542437380.19449008</v>
      </c>
      <c r="AE353" s="36">
        <f ca="1">U353-AE$13-AE$14+MIN(AE$13,MAX(0,((('1.Inputs'!$D$37*12*IF(3=1,'1.Inputs'!$D$38,IF(3=2,'1.Inputs'!$D$39,$E353)))*$F353*(('1.Inputs'!$D$40)+(1-'1.Inputs'!$D$40)*(1+'1.Inputs'!$D$41))*(1+$G353)^(3-1))-(('1.Inputs'!$D$37*12*IF(3=1,'1.Inputs'!$D$38,IF(3=2,'1.Inputs'!$D$39,$E353)))/(1-'1.Inputs'!$D$42)*$D353*(1+$G353)^(3-1))-('1.Inputs'!$D$37*12*IF(3=1,'1.Inputs'!$D$38,IF(3=2,'1.Inputs'!$D$39,$E353)))*'1.Inputs'!$D$43*(1+$G353)^(3-1)-'1.Inputs'!$D$44*(1+$G353)^(3-1)-('1.Inputs'!$D$20/'1.Inputs'!$D$27+'1.Inputs'!$D$23/'1.Inputs'!$D$28))))*'1.Inputs'!$D$53</f>
        <v>-529891834.90382785</v>
      </c>
      <c r="AF353" s="36">
        <f ca="1">V353-AF$13-AF$14+MIN(AF$13,MAX(0,((('1.Inputs'!$D$37*12*IF(4=1,'1.Inputs'!$D$38,IF(4=2,'1.Inputs'!$D$39,$E353)))*$F353*(('1.Inputs'!$D$40)+(1-'1.Inputs'!$D$40)*(1+'1.Inputs'!$D$41))*(1+$G353)^(4-1))-(('1.Inputs'!$D$37*12*IF(4=1,'1.Inputs'!$D$38,IF(4=2,'1.Inputs'!$D$39,$E353)))/(1-'1.Inputs'!$D$42)*$D353*(1+$G353)^(4-1))-('1.Inputs'!$D$37*12*IF(4=1,'1.Inputs'!$D$38,IF(4=2,'1.Inputs'!$D$39,$E353)))*'1.Inputs'!$D$43*(1+$G353)^(4-1)-'1.Inputs'!$D$44*(1+$G353)^(4-1)-('1.Inputs'!$D$20/'1.Inputs'!$D$27+'1.Inputs'!$D$23/'1.Inputs'!$D$28))))*'1.Inputs'!$D$53</f>
        <v>-247090640.7089138</v>
      </c>
      <c r="AG353" s="36">
        <f ca="1">W353-AG$13-AG$14+MIN(AG$13,MAX(0,((('1.Inputs'!$D$37*12*IF(5=1,'1.Inputs'!$D$38,IF(5=2,'1.Inputs'!$D$39,$E353)))*$F353*(('1.Inputs'!$D$40)+(1-'1.Inputs'!$D$40)*(1+'1.Inputs'!$D$41))*(1+$G353)^(5-1))-(('1.Inputs'!$D$37*12*IF(5=1,'1.Inputs'!$D$38,IF(5=2,'1.Inputs'!$D$39,$E353)))/(1-'1.Inputs'!$D$42)*$D353*(1+$G353)^(5-1))-('1.Inputs'!$D$37*12*IF(5=1,'1.Inputs'!$D$38,IF(5=2,'1.Inputs'!$D$39,$E353)))*'1.Inputs'!$D$43*(1+$G353)^(5-1)-'1.Inputs'!$D$44*(1+$G353)^(5-1)-('1.Inputs'!$D$20/'1.Inputs'!$D$27+'1.Inputs'!$D$23/'1.Inputs'!$D$28))))*'1.Inputs'!$D$53</f>
        <v>-213719153.99786234</v>
      </c>
      <c r="AH353" s="36">
        <f ca="1">X353-AH$13-AH$14+MIN(AH$13,MAX(0,((('1.Inputs'!$D$37*12*IF(6=1,'1.Inputs'!$D$38,IF(6=2,'1.Inputs'!$D$39,$E353)))*$F353*(('1.Inputs'!$D$40)+(1-'1.Inputs'!$D$40)*(1+'1.Inputs'!$D$41))*(1+$G353)^(6-1))-(('1.Inputs'!$D$37*12*IF(6=1,'1.Inputs'!$D$38,IF(6=2,'1.Inputs'!$D$39,$E353)))/(1-'1.Inputs'!$D$42)*$D353*(1+$G353)^(6-1))-('1.Inputs'!$D$37*12*IF(6=1,'1.Inputs'!$D$38,IF(6=2,'1.Inputs'!$D$39,$E353)))*'1.Inputs'!$D$43*(1+$G353)^(6-1)-'1.Inputs'!$D$44*(1+$G353)^(6-1)-('1.Inputs'!$D$20/'1.Inputs'!$D$27+'1.Inputs'!$D$23/'1.Inputs'!$D$28))))*'1.Inputs'!$D$53</f>
        <v>-180220869.85860753</v>
      </c>
      <c r="AI353" s="36">
        <f ca="1">Y353-AI$13-AI$14+MIN(AI$13,MAX(0,((('1.Inputs'!$D$37*12*IF(7=1,'1.Inputs'!$D$38,IF(7=2,'1.Inputs'!$D$39,$E353)))*$F353*(('1.Inputs'!$D$40)+(1-'1.Inputs'!$D$40)*(1+'1.Inputs'!$D$41))*(1+$G353)^(7-1))-(('1.Inputs'!$D$37*12*IF(7=1,'1.Inputs'!$D$38,IF(7=2,'1.Inputs'!$D$39,$E353)))/(1-'1.Inputs'!$D$42)*$D353*(1+$G353)^(7-1))-('1.Inputs'!$D$37*12*IF(7=1,'1.Inputs'!$D$38,IF(7=2,'1.Inputs'!$D$39,$E353)))*'1.Inputs'!$D$43*(1+$G353)^(7-1)-'1.Inputs'!$D$44*(1+$G353)^(7-1)-('1.Inputs'!$D$20/'1.Inputs'!$D$27+'1.Inputs'!$D$23/'1.Inputs'!$D$28))))*'1.Inputs'!$D$53</f>
        <v>-152589278.03321287</v>
      </c>
      <c r="AJ353" s="36">
        <f ca="1">Z353-AJ$13-AJ$14+MIN(AJ$13,MAX(0,((('1.Inputs'!$D$37*12*IF(8=1,'1.Inputs'!$D$38,IF(8=2,'1.Inputs'!$D$39,$E353)))*$F353*(('1.Inputs'!$D$40)+(1-'1.Inputs'!$D$40)*(1+'1.Inputs'!$D$41))*(1+$G353)^(8-1))-(('1.Inputs'!$D$37*12*IF(8=1,'1.Inputs'!$D$38,IF(8=2,'1.Inputs'!$D$39,$E353)))/(1-'1.Inputs'!$D$42)*$D353*(1+$G353)^(8-1))-('1.Inputs'!$D$37*12*IF(8=1,'1.Inputs'!$D$38,IF(8=2,'1.Inputs'!$D$39,$E353)))*'1.Inputs'!$D$43*(1+$G353)^(8-1)-'1.Inputs'!$D$44*(1+$G353)^(8-1)-('1.Inputs'!$D$20/'1.Inputs'!$D$27+'1.Inputs'!$D$23/'1.Inputs'!$D$28))))*'1.Inputs'!$D$53</f>
        <v>114750111.93733144</v>
      </c>
      <c r="AK353" s="36">
        <f ca="1">AA353-AK$13-AK$14+MIN(AK$13,MAX(0,((('1.Inputs'!$D$37*12*IF(9=1,'1.Inputs'!$D$38,IF(9=2,'1.Inputs'!$D$39,$E353)))*$F353*(('1.Inputs'!$D$40)+(1-'1.Inputs'!$D$40)*(1+'1.Inputs'!$D$41))*(1+$G353)^(9-1))-(('1.Inputs'!$D$37*12*IF(9=1,'1.Inputs'!$D$38,IF(9=2,'1.Inputs'!$D$39,$E353)))/(1-'1.Inputs'!$D$42)*$D353*(1+$G353)^(9-1))-('1.Inputs'!$D$37*12*IF(9=1,'1.Inputs'!$D$38,IF(9=2,'1.Inputs'!$D$39,$E353)))*'1.Inputs'!$D$43*(1+$G353)^(9-1)-'1.Inputs'!$D$44*(1+$G353)^(9-1)-('1.Inputs'!$D$20/'1.Inputs'!$D$27+'1.Inputs'!$D$23/'1.Inputs'!$D$28))))*'1.Inputs'!$D$53</f>
        <v>116972329.28851971</v>
      </c>
      <c r="AL353" s="36">
        <f ca="1">AB353-AL$13-AL$14+MIN(AL$13,MAX(0,((('1.Inputs'!$D$37*12*IF(10=1,'1.Inputs'!$D$38,IF(10=2,'1.Inputs'!$D$39,$E353)))*$F353*(('1.Inputs'!$D$40)+(1-'1.Inputs'!$D$40)*(1+'1.Inputs'!$D$41))*(1+$G353)^(10-1))-(('1.Inputs'!$D$37*12*IF(10=1,'1.Inputs'!$D$38,IF(10=2,'1.Inputs'!$D$39,$E353)))/(1-'1.Inputs'!$D$42)*$D353*(1+$G353)^(10-1))-('1.Inputs'!$D$37*12*IF(10=1,'1.Inputs'!$D$38,IF(10=2,'1.Inputs'!$D$39,$E353)))*'1.Inputs'!$D$43*(1+$G353)^(10-1)-'1.Inputs'!$D$44*(1+$G353)^(10-1)-('1.Inputs'!$D$20/'1.Inputs'!$D$27+'1.Inputs'!$D$23/'1.Inputs'!$D$28))))*'1.Inputs'!$D$53+'1.Inputs'!$D$35</f>
        <v>3442437700.7183785</v>
      </c>
      <c r="AM353" s="48">
        <f ca="1">R353+NPV('1.Inputs'!$D$55,S353:AB353)</f>
        <v>-2250627701.638814</v>
      </c>
      <c r="AN353" s="48">
        <f ca="1">-('1.Inputs'!$D$24*(1-'1.Inputs'!$D$31)+'1.Inputs'!$D$35)+NPV('1.Inputs'!$D$54,AC353:AL353)</f>
        <v>-2996419833.2175512</v>
      </c>
      <c r="AO353" s="36">
        <f t="shared" ca="1" si="45"/>
        <v>-7.3418842759015375</v>
      </c>
      <c r="AP353" s="36">
        <f t="shared" ca="1" si="46"/>
        <v>-0.36812782235875863</v>
      </c>
      <c r="AQ353" s="36">
        <f ca="1">'1.Inputs'!$D$35+MIN(SUM($AC353:AC353),SUM($AC353:AD353),SUM($AC353:AE353),SUM($AC353:AF353),SUM($AC353:AG353),SUM($AC353:AH353),SUM($AC353:AI353),SUM($AC353:AJ353),SUM($AC353:AK353),SUM($AC353:AL353))</f>
        <v>-2297211276.8199806</v>
      </c>
      <c r="AR353" s="36">
        <f ca="1">IF(AP353&lt;'1.Inputs'!$D$57,1,0)</f>
        <v>1</v>
      </c>
      <c r="AS353" s="36">
        <f t="shared" ca="1" si="47"/>
        <v>1</v>
      </c>
    </row>
    <row r="354" spans="2:45" ht="15" customHeight="1" x14ac:dyDescent="0.25">
      <c r="B354" s="36">
        <v>339</v>
      </c>
      <c r="C354" s="36">
        <f t="shared" ca="1" si="40"/>
        <v>0.42762224120876335</v>
      </c>
      <c r="D354" s="36">
        <f t="shared" ca="1" si="41"/>
        <v>22720.012490189325</v>
      </c>
      <c r="E354" s="47">
        <f t="shared" ca="1" si="42"/>
        <v>0.81879197767479583</v>
      </c>
      <c r="F354" s="36">
        <f t="shared" ca="1" si="43"/>
        <v>30246.969717850781</v>
      </c>
      <c r="G354" s="36">
        <f t="shared" ca="1" si="44"/>
        <v>5.3000447265230913E-2</v>
      </c>
      <c r="H354" s="36">
        <f ca="1">((('1.Inputs'!$D$37*12*IF(1=1,'1.Inputs'!$D$38,IF(1=2,'1.Inputs'!$D$39,$E354)))*$F354*(('1.Inputs'!$D$40)+(1-'1.Inputs'!$D$40)*(1+'1.Inputs'!$D$41))*(1+$G354)^(1-1))*'1.Inputs'!$D$47+(('1.Inputs'!$D$37*12*IF(1=1,'1.Inputs'!$D$38,IF(1=2,'1.Inputs'!$D$39,$E354)))/(1-'1.Inputs'!$D$42)*$D354*(1+$G354)^(1-1))*('1.Inputs'!$D$48-'1.Inputs'!$D$49))/'1.Inputs'!$D$51</f>
        <v>825142874.12075734</v>
      </c>
      <c r="I354" s="36">
        <f ca="1">((('1.Inputs'!$D$37*12*IF(2=1,'1.Inputs'!$D$38,IF(2=2,'1.Inputs'!$D$39,$E354)))*$F354*(('1.Inputs'!$D$40)+(1-'1.Inputs'!$D$40)*(1+'1.Inputs'!$D$41))*(1+$G354)^(2-1))*'1.Inputs'!$D$47+(('1.Inputs'!$D$37*12*IF(2=1,'1.Inputs'!$D$38,IF(2=2,'1.Inputs'!$D$39,$E354)))/(1-'1.Inputs'!$D$42)*$D354*(1+$G354)^(2-1))*('1.Inputs'!$D$48-'1.Inputs'!$D$49))/'1.Inputs'!$D$51</f>
        <v>1216426141.7096262</v>
      </c>
      <c r="J354" s="36">
        <f ca="1">((('1.Inputs'!$D$37*12*IF(3=1,'1.Inputs'!$D$38,IF(3=2,'1.Inputs'!$D$39,$E354)))*$F354*(('1.Inputs'!$D$40)+(1-'1.Inputs'!$D$40)*(1+'1.Inputs'!$D$41))*(1+$G354)^(3-1))*'1.Inputs'!$D$47+(('1.Inputs'!$D$37*12*IF(3=1,'1.Inputs'!$D$38,IF(3=2,'1.Inputs'!$D$39,$E354)))/(1-'1.Inputs'!$D$42)*$D354*(1+$G354)^(3-1))*('1.Inputs'!$D$48-'1.Inputs'!$D$49))/'1.Inputs'!$D$51</f>
        <v>1498269157.0771227</v>
      </c>
      <c r="K354" s="36">
        <f ca="1">((('1.Inputs'!$D$37*12*IF(4=1,'1.Inputs'!$D$38,IF(4=2,'1.Inputs'!$D$39,$E354)))*$F354*(('1.Inputs'!$D$40)+(1-'1.Inputs'!$D$40)*(1+'1.Inputs'!$D$41))*(1+$G354)^(4-1))*'1.Inputs'!$D$47+(('1.Inputs'!$D$37*12*IF(4=1,'1.Inputs'!$D$38,IF(4=2,'1.Inputs'!$D$39,$E354)))/(1-'1.Inputs'!$D$42)*$D354*(1+$G354)^(4-1))*('1.Inputs'!$D$48-'1.Inputs'!$D$49))/'1.Inputs'!$D$51</f>
        <v>1577678092.5259109</v>
      </c>
      <c r="L354" s="36">
        <f ca="1">((('1.Inputs'!$D$37*12*IF(5=1,'1.Inputs'!$D$38,IF(5=2,'1.Inputs'!$D$39,$E354)))*$F354*(('1.Inputs'!$D$40)+(1-'1.Inputs'!$D$40)*(1+'1.Inputs'!$D$41))*(1+$G354)^(5-1))*'1.Inputs'!$D$47+(('1.Inputs'!$D$37*12*IF(5=1,'1.Inputs'!$D$38,IF(5=2,'1.Inputs'!$D$39,$E354)))/(1-'1.Inputs'!$D$42)*$D354*(1+$G354)^(5-1))*('1.Inputs'!$D$48-'1.Inputs'!$D$49))/'1.Inputs'!$D$51</f>
        <v>1661295737.0703406</v>
      </c>
      <c r="M354" s="36">
        <f ca="1">((('1.Inputs'!$D$37*12*IF(6=1,'1.Inputs'!$D$38,IF(6=2,'1.Inputs'!$D$39,$E354)))*$F354*(('1.Inputs'!$D$40)+(1-'1.Inputs'!$D$40)*(1+'1.Inputs'!$D$41))*(1+$G354)^(6-1))*'1.Inputs'!$D$47+(('1.Inputs'!$D$37*12*IF(6=1,'1.Inputs'!$D$38,IF(6=2,'1.Inputs'!$D$39,$E354)))/(1-'1.Inputs'!$D$42)*$D354*(1+$G354)^(6-1))*('1.Inputs'!$D$48-'1.Inputs'!$D$49))/'1.Inputs'!$D$51</f>
        <v>1749345154.1748905</v>
      </c>
      <c r="N354" s="36">
        <f ca="1">((('1.Inputs'!$D$37*12*IF(7=1,'1.Inputs'!$D$38,IF(7=2,'1.Inputs'!$D$39,$E354)))*$F354*(('1.Inputs'!$D$40)+(1-'1.Inputs'!$D$40)*(1+'1.Inputs'!$D$41))*(1+$G354)^(7-1))*'1.Inputs'!$D$47+(('1.Inputs'!$D$37*12*IF(7=1,'1.Inputs'!$D$38,IF(7=2,'1.Inputs'!$D$39,$E354)))/(1-'1.Inputs'!$D$42)*$D354*(1+$G354)^(7-1))*('1.Inputs'!$D$48-'1.Inputs'!$D$49))/'1.Inputs'!$D$51</f>
        <v>1842061229.7674246</v>
      </c>
      <c r="O354" s="36">
        <f ca="1">((('1.Inputs'!$D$37*12*IF(8=1,'1.Inputs'!$D$38,IF(8=2,'1.Inputs'!$D$39,$E354)))*$F354*(('1.Inputs'!$D$40)+(1-'1.Inputs'!$D$40)*(1+'1.Inputs'!$D$41))*(1+$G354)^(8-1))*'1.Inputs'!$D$47+(('1.Inputs'!$D$37*12*IF(8=1,'1.Inputs'!$D$38,IF(8=2,'1.Inputs'!$D$39,$E354)))/(1-'1.Inputs'!$D$42)*$D354*(1+$G354)^(8-1))*('1.Inputs'!$D$48-'1.Inputs'!$D$49))/'1.Inputs'!$D$51</f>
        <v>1939691298.8350389</v>
      </c>
      <c r="P354" s="36">
        <f ca="1">((('1.Inputs'!$D$37*12*IF(9=1,'1.Inputs'!$D$38,IF(9=2,'1.Inputs'!$D$39,$E354)))*$F354*(('1.Inputs'!$D$40)+(1-'1.Inputs'!$D$40)*(1+'1.Inputs'!$D$41))*(1+$G354)^(9-1))*'1.Inputs'!$D$47+(('1.Inputs'!$D$37*12*IF(9=1,'1.Inputs'!$D$38,IF(9=2,'1.Inputs'!$D$39,$E354)))/(1-'1.Inputs'!$D$42)*$D354*(1+$G354)^(9-1))*('1.Inputs'!$D$48-'1.Inputs'!$D$49))/'1.Inputs'!$D$51</f>
        <v>2042495805.2297733</v>
      </c>
      <c r="Q354" s="36">
        <f ca="1">((('1.Inputs'!$D$37*12*IF(10=1,'1.Inputs'!$D$38,IF(10=2,'1.Inputs'!$D$39,$E354)))*$F354*(('1.Inputs'!$D$40)+(1-'1.Inputs'!$D$40)*(1+'1.Inputs'!$D$41))*(1+$G354)^(10-1))*'1.Inputs'!$D$47+(('1.Inputs'!$D$37*12*IF(10=1,'1.Inputs'!$D$38,IF(10=2,'1.Inputs'!$D$39,$E354)))/(1-'1.Inputs'!$D$42)*$D354*(1+$G354)^(10-1))*('1.Inputs'!$D$48-'1.Inputs'!$D$49))/'1.Inputs'!$D$51</f>
        <v>2150748996.4443092</v>
      </c>
      <c r="R354" s="36">
        <f>-'1.Inputs'!$D$24</f>
        <v>-2050000000</v>
      </c>
      <c r="S354" s="36">
        <f ca="1">((('1.Inputs'!$D$37*12*IF(1=1,'1.Inputs'!$D$38,IF(1=2,'1.Inputs'!$D$39,$E354)))*$F354*(('1.Inputs'!$D$40)+(1-'1.Inputs'!$D$40)*(1+'1.Inputs'!$D$41))*(1+$G354)^(1-1))-(('1.Inputs'!$D$37*12*IF(1=1,'1.Inputs'!$D$38,IF(1=2,'1.Inputs'!$D$39,$E354)))/(1-'1.Inputs'!$D$42)*$D354*(1+$G354)^(1-1))-('1.Inputs'!$D$37*12*IF(1=1,'1.Inputs'!$D$38,IF(1=2,'1.Inputs'!$D$39,$E354)))*'1.Inputs'!$D$43*(1+$G354)^(1-1)-'1.Inputs'!$D$44*(1+$G354)^(1-1)-('1.Inputs'!$D$20/'1.Inputs'!$D$27+'1.Inputs'!$D$23/'1.Inputs'!$D$28))-MAX(0,((('1.Inputs'!$D$37*12*IF(1=1,'1.Inputs'!$D$38,IF(1=2,'1.Inputs'!$D$39,$E354)))*$F354*(('1.Inputs'!$D$40)+(1-'1.Inputs'!$D$40)*(1+'1.Inputs'!$D$41))*(1+$G354)^(1-1))-(('1.Inputs'!$D$37*12*IF(1=1,'1.Inputs'!$D$38,IF(1=2,'1.Inputs'!$D$39,$E354)))/(1-'1.Inputs'!$D$42)*$D354*(1+$G354)^(1-1))-('1.Inputs'!$D$37*12*IF(1=1,'1.Inputs'!$D$38,IF(1=2,'1.Inputs'!$D$39,$E354)))*'1.Inputs'!$D$43*(1+$G354)^(1-1)-'1.Inputs'!$D$44*(1+$G354)^(1-1)-('1.Inputs'!$D$20/'1.Inputs'!$D$27+'1.Inputs'!$D$23/'1.Inputs'!$D$28)))*'1.Inputs'!$D$53+('1.Inputs'!$D$20/'1.Inputs'!$D$27+'1.Inputs'!$D$23/'1.Inputs'!$D$28)-H354</f>
        <v>-1074385475.1625531</v>
      </c>
      <c r="T354" s="36">
        <f ca="1">((('1.Inputs'!$D$37*12*IF(2=1,'1.Inputs'!$D$38,IF(2=2,'1.Inputs'!$D$39,$E354)))*$F354*(('1.Inputs'!$D$40)+(1-'1.Inputs'!$D$40)*(1+'1.Inputs'!$D$41))*(1+$G354)^(2-1))-(('1.Inputs'!$D$37*12*IF(2=1,'1.Inputs'!$D$38,IF(2=2,'1.Inputs'!$D$39,$E354)))/(1-'1.Inputs'!$D$42)*$D354*(1+$G354)^(2-1))-('1.Inputs'!$D$37*12*IF(2=1,'1.Inputs'!$D$38,IF(2=2,'1.Inputs'!$D$39,$E354)))*'1.Inputs'!$D$43*(1+$G354)^(2-1)-'1.Inputs'!$D$44*(1+$G354)^(2-1)-('1.Inputs'!$D$20/'1.Inputs'!$D$27+'1.Inputs'!$D$23/'1.Inputs'!$D$28))-MAX(0,((('1.Inputs'!$D$37*12*IF(2=1,'1.Inputs'!$D$38,IF(2=2,'1.Inputs'!$D$39,$E354)))*$F354*(('1.Inputs'!$D$40)+(1-'1.Inputs'!$D$40)*(1+'1.Inputs'!$D$41))*(1+$G354)^(2-1))-(('1.Inputs'!$D$37*12*IF(2=1,'1.Inputs'!$D$38,IF(2=2,'1.Inputs'!$D$39,$E354)))/(1-'1.Inputs'!$D$42)*$D354*(1+$G354)^(2-1))-('1.Inputs'!$D$37*12*IF(2=1,'1.Inputs'!$D$38,IF(2=2,'1.Inputs'!$D$39,$E354)))*'1.Inputs'!$D$43*(1+$G354)^(2-1)-'1.Inputs'!$D$44*(1+$G354)^(2-1)-('1.Inputs'!$D$20/'1.Inputs'!$D$27+'1.Inputs'!$D$23/'1.Inputs'!$D$28)))*'1.Inputs'!$D$53+('1.Inputs'!$D$20/'1.Inputs'!$D$27+'1.Inputs'!$D$23/'1.Inputs'!$D$28)-(I354-H354)</f>
        <v>-379636705.0977695</v>
      </c>
      <c r="U354" s="36">
        <f ca="1">((('1.Inputs'!$D$37*12*IF(3=1,'1.Inputs'!$D$38,IF(3=2,'1.Inputs'!$D$39,$E354)))*$F354*(('1.Inputs'!$D$40)+(1-'1.Inputs'!$D$40)*(1+'1.Inputs'!$D$41))*(1+$G354)^(3-1))-(('1.Inputs'!$D$37*12*IF(3=1,'1.Inputs'!$D$38,IF(3=2,'1.Inputs'!$D$39,$E354)))/(1-'1.Inputs'!$D$42)*$D354*(1+$G354)^(3-1))-('1.Inputs'!$D$37*12*IF(3=1,'1.Inputs'!$D$38,IF(3=2,'1.Inputs'!$D$39,$E354)))*'1.Inputs'!$D$43*(1+$G354)^(3-1)-'1.Inputs'!$D$44*(1+$G354)^(3-1)-('1.Inputs'!$D$20/'1.Inputs'!$D$27+'1.Inputs'!$D$23/'1.Inputs'!$D$28))-MAX(0,((('1.Inputs'!$D$37*12*IF(3=1,'1.Inputs'!$D$38,IF(3=2,'1.Inputs'!$D$39,$E354)))*$F354*(('1.Inputs'!$D$40)+(1-'1.Inputs'!$D$40)*(1+'1.Inputs'!$D$41))*(1+$G354)^(3-1))-(('1.Inputs'!$D$37*12*IF(3=1,'1.Inputs'!$D$38,IF(3=2,'1.Inputs'!$D$39,$E354)))/(1-'1.Inputs'!$D$42)*$D354*(1+$G354)^(3-1))-('1.Inputs'!$D$37*12*IF(3=1,'1.Inputs'!$D$38,IF(3=2,'1.Inputs'!$D$39,$E354)))*'1.Inputs'!$D$43*(1+$G354)^(3-1)-'1.Inputs'!$D$44*(1+$G354)^(3-1)-('1.Inputs'!$D$20/'1.Inputs'!$D$27+'1.Inputs'!$D$23/'1.Inputs'!$D$28)))*'1.Inputs'!$D$53+('1.Inputs'!$D$20/'1.Inputs'!$D$27+'1.Inputs'!$D$23/'1.Inputs'!$D$28)-(J354-I354)</f>
        <v>-115190352.19670776</v>
      </c>
      <c r="V354" s="36">
        <f ca="1">((('1.Inputs'!$D$37*12*IF(4=1,'1.Inputs'!$D$38,IF(4=2,'1.Inputs'!$D$39,$E354)))*$F354*(('1.Inputs'!$D$40)+(1-'1.Inputs'!$D$40)*(1+'1.Inputs'!$D$41))*(1+$G354)^(4-1))-(('1.Inputs'!$D$37*12*IF(4=1,'1.Inputs'!$D$38,IF(4=2,'1.Inputs'!$D$39,$E354)))/(1-'1.Inputs'!$D$42)*$D354*(1+$G354)^(4-1))-('1.Inputs'!$D$37*12*IF(4=1,'1.Inputs'!$D$38,IF(4=2,'1.Inputs'!$D$39,$E354)))*'1.Inputs'!$D$43*(1+$G354)^(4-1)-'1.Inputs'!$D$44*(1+$G354)^(4-1)-('1.Inputs'!$D$20/'1.Inputs'!$D$27+'1.Inputs'!$D$23/'1.Inputs'!$D$28))-MAX(0,((('1.Inputs'!$D$37*12*IF(4=1,'1.Inputs'!$D$38,IF(4=2,'1.Inputs'!$D$39,$E354)))*$F354*(('1.Inputs'!$D$40)+(1-'1.Inputs'!$D$40)*(1+'1.Inputs'!$D$41))*(1+$G354)^(4-1))-(('1.Inputs'!$D$37*12*IF(4=1,'1.Inputs'!$D$38,IF(4=2,'1.Inputs'!$D$39,$E354)))/(1-'1.Inputs'!$D$42)*$D354*(1+$G354)^(4-1))-('1.Inputs'!$D$37*12*IF(4=1,'1.Inputs'!$D$38,IF(4=2,'1.Inputs'!$D$39,$E354)))*'1.Inputs'!$D$43*(1+$G354)^(4-1)-'1.Inputs'!$D$44*(1+$G354)^(4-1)-('1.Inputs'!$D$20/'1.Inputs'!$D$27+'1.Inputs'!$D$23/'1.Inputs'!$D$28)))*'1.Inputs'!$D$53+('1.Inputs'!$D$20/'1.Inputs'!$D$27+'1.Inputs'!$D$23/'1.Inputs'!$D$28)-(K354-J354)</f>
        <v>93572122.274712324</v>
      </c>
      <c r="W354" s="36">
        <f ca="1">((('1.Inputs'!$D$37*12*IF(5=1,'1.Inputs'!$D$38,IF(5=2,'1.Inputs'!$D$39,$E354)))*$F354*(('1.Inputs'!$D$40)+(1-'1.Inputs'!$D$40)*(1+'1.Inputs'!$D$41))*(1+$G354)^(5-1))-(('1.Inputs'!$D$37*12*IF(5=1,'1.Inputs'!$D$38,IF(5=2,'1.Inputs'!$D$39,$E354)))/(1-'1.Inputs'!$D$42)*$D354*(1+$G354)^(5-1))-('1.Inputs'!$D$37*12*IF(5=1,'1.Inputs'!$D$38,IF(5=2,'1.Inputs'!$D$39,$E354)))*'1.Inputs'!$D$43*(1+$G354)^(5-1)-'1.Inputs'!$D$44*(1+$G354)^(5-1)-('1.Inputs'!$D$20/'1.Inputs'!$D$27+'1.Inputs'!$D$23/'1.Inputs'!$D$28))-MAX(0,((('1.Inputs'!$D$37*12*IF(5=1,'1.Inputs'!$D$38,IF(5=2,'1.Inputs'!$D$39,$E354)))*$F354*(('1.Inputs'!$D$40)+(1-'1.Inputs'!$D$40)*(1+'1.Inputs'!$D$41))*(1+$G354)^(5-1))-(('1.Inputs'!$D$37*12*IF(5=1,'1.Inputs'!$D$38,IF(5=2,'1.Inputs'!$D$39,$E354)))/(1-'1.Inputs'!$D$42)*$D354*(1+$G354)^(5-1))-('1.Inputs'!$D$37*12*IF(5=1,'1.Inputs'!$D$38,IF(5=2,'1.Inputs'!$D$39,$E354)))*'1.Inputs'!$D$43*(1+$G354)^(5-1)-'1.Inputs'!$D$44*(1+$G354)^(5-1)-('1.Inputs'!$D$20/'1.Inputs'!$D$27+'1.Inputs'!$D$23/'1.Inputs'!$D$28)))*'1.Inputs'!$D$53+('1.Inputs'!$D$20/'1.Inputs'!$D$27+'1.Inputs'!$D$23/'1.Inputs'!$D$28)-(L354-K354)</f>
        <v>96027215.473546684</v>
      </c>
      <c r="X354" s="36">
        <f ca="1">((('1.Inputs'!$D$37*12*IF(6=1,'1.Inputs'!$D$38,IF(6=2,'1.Inputs'!$D$39,$E354)))*$F354*(('1.Inputs'!$D$40)+(1-'1.Inputs'!$D$40)*(1+'1.Inputs'!$D$41))*(1+$G354)^(6-1))-(('1.Inputs'!$D$37*12*IF(6=1,'1.Inputs'!$D$38,IF(6=2,'1.Inputs'!$D$39,$E354)))/(1-'1.Inputs'!$D$42)*$D354*(1+$G354)^(6-1))-('1.Inputs'!$D$37*12*IF(6=1,'1.Inputs'!$D$38,IF(6=2,'1.Inputs'!$D$39,$E354)))*'1.Inputs'!$D$43*(1+$G354)^(6-1)-'1.Inputs'!$D$44*(1+$G354)^(6-1)-('1.Inputs'!$D$20/'1.Inputs'!$D$27+'1.Inputs'!$D$23/'1.Inputs'!$D$28))-MAX(0,((('1.Inputs'!$D$37*12*IF(6=1,'1.Inputs'!$D$38,IF(6=2,'1.Inputs'!$D$39,$E354)))*$F354*(('1.Inputs'!$D$40)+(1-'1.Inputs'!$D$40)*(1+'1.Inputs'!$D$41))*(1+$G354)^(6-1))-(('1.Inputs'!$D$37*12*IF(6=1,'1.Inputs'!$D$38,IF(6=2,'1.Inputs'!$D$39,$E354)))/(1-'1.Inputs'!$D$42)*$D354*(1+$G354)^(6-1))-('1.Inputs'!$D$37*12*IF(6=1,'1.Inputs'!$D$38,IF(6=2,'1.Inputs'!$D$39,$E354)))*'1.Inputs'!$D$43*(1+$G354)^(6-1)-'1.Inputs'!$D$44*(1+$G354)^(6-1)-('1.Inputs'!$D$20/'1.Inputs'!$D$27+'1.Inputs'!$D$23/'1.Inputs'!$D$28)))*'1.Inputs'!$D$53+('1.Inputs'!$D$20/'1.Inputs'!$D$27+'1.Inputs'!$D$23/'1.Inputs'!$D$28)-(M354-L354)</f>
        <v>98612429.709997028</v>
      </c>
      <c r="Y354" s="36">
        <f ca="1">((('1.Inputs'!$D$37*12*IF(7=1,'1.Inputs'!$D$38,IF(7=2,'1.Inputs'!$D$39,$E354)))*$F354*(('1.Inputs'!$D$40)+(1-'1.Inputs'!$D$40)*(1+'1.Inputs'!$D$41))*(1+$G354)^(7-1))-(('1.Inputs'!$D$37*12*IF(7=1,'1.Inputs'!$D$38,IF(7=2,'1.Inputs'!$D$39,$E354)))/(1-'1.Inputs'!$D$42)*$D354*(1+$G354)^(7-1))-('1.Inputs'!$D$37*12*IF(7=1,'1.Inputs'!$D$38,IF(7=2,'1.Inputs'!$D$39,$E354)))*'1.Inputs'!$D$43*(1+$G354)^(7-1)-'1.Inputs'!$D$44*(1+$G354)^(7-1)-('1.Inputs'!$D$20/'1.Inputs'!$D$27+'1.Inputs'!$D$23/'1.Inputs'!$D$28))-MAX(0,((('1.Inputs'!$D$37*12*IF(7=1,'1.Inputs'!$D$38,IF(7=2,'1.Inputs'!$D$39,$E354)))*$F354*(('1.Inputs'!$D$40)+(1-'1.Inputs'!$D$40)*(1+'1.Inputs'!$D$41))*(1+$G354)^(7-1))-(('1.Inputs'!$D$37*12*IF(7=1,'1.Inputs'!$D$38,IF(7=2,'1.Inputs'!$D$39,$E354)))/(1-'1.Inputs'!$D$42)*$D354*(1+$G354)^(7-1))-('1.Inputs'!$D$37*12*IF(7=1,'1.Inputs'!$D$38,IF(7=2,'1.Inputs'!$D$39,$E354)))*'1.Inputs'!$D$43*(1+$G354)^(7-1)-'1.Inputs'!$D$44*(1+$G354)^(7-1)-('1.Inputs'!$D$20/'1.Inputs'!$D$27+'1.Inputs'!$D$23/'1.Inputs'!$D$28)))*'1.Inputs'!$D$53+('1.Inputs'!$D$20/'1.Inputs'!$D$27+'1.Inputs'!$D$23/'1.Inputs'!$D$28)-(N354-M354)</f>
        <v>101334661.45725584</v>
      </c>
      <c r="Z354" s="36">
        <f ca="1">((('1.Inputs'!$D$37*12*IF(8=1,'1.Inputs'!$D$38,IF(8=2,'1.Inputs'!$D$39,$E354)))*$F354*(('1.Inputs'!$D$40)+(1-'1.Inputs'!$D$40)*(1+'1.Inputs'!$D$41))*(1+$G354)^(8-1))-(('1.Inputs'!$D$37*12*IF(8=1,'1.Inputs'!$D$38,IF(8=2,'1.Inputs'!$D$39,$E354)))/(1-'1.Inputs'!$D$42)*$D354*(1+$G354)^(8-1))-('1.Inputs'!$D$37*12*IF(8=1,'1.Inputs'!$D$38,IF(8=2,'1.Inputs'!$D$39,$E354)))*'1.Inputs'!$D$43*(1+$G354)^(8-1)-'1.Inputs'!$D$44*(1+$G354)^(8-1)-('1.Inputs'!$D$20/'1.Inputs'!$D$27+'1.Inputs'!$D$23/'1.Inputs'!$D$28))-MAX(0,((('1.Inputs'!$D$37*12*IF(8=1,'1.Inputs'!$D$38,IF(8=2,'1.Inputs'!$D$39,$E354)))*$F354*(('1.Inputs'!$D$40)+(1-'1.Inputs'!$D$40)*(1+'1.Inputs'!$D$41))*(1+$G354)^(8-1))-(('1.Inputs'!$D$37*12*IF(8=1,'1.Inputs'!$D$38,IF(8=2,'1.Inputs'!$D$39,$E354)))/(1-'1.Inputs'!$D$42)*$D354*(1+$G354)^(8-1))-('1.Inputs'!$D$37*12*IF(8=1,'1.Inputs'!$D$38,IF(8=2,'1.Inputs'!$D$39,$E354)))*'1.Inputs'!$D$43*(1+$G354)^(8-1)-'1.Inputs'!$D$44*(1+$G354)^(8-1)-('1.Inputs'!$D$20/'1.Inputs'!$D$27+'1.Inputs'!$D$23/'1.Inputs'!$D$28)))*'1.Inputs'!$D$53+('1.Inputs'!$D$20/'1.Inputs'!$D$27+'1.Inputs'!$D$23/'1.Inputs'!$D$28)-(O354-N354)</f>
        <v>104201172.70467982</v>
      </c>
      <c r="AA354" s="36">
        <f ca="1">((('1.Inputs'!$D$37*12*IF(9=1,'1.Inputs'!$D$38,IF(9=2,'1.Inputs'!$D$39,$E354)))*$F354*(('1.Inputs'!$D$40)+(1-'1.Inputs'!$D$40)*(1+'1.Inputs'!$D$41))*(1+$G354)^(9-1))-(('1.Inputs'!$D$37*12*IF(9=1,'1.Inputs'!$D$38,IF(9=2,'1.Inputs'!$D$39,$E354)))/(1-'1.Inputs'!$D$42)*$D354*(1+$G354)^(9-1))-('1.Inputs'!$D$37*12*IF(9=1,'1.Inputs'!$D$38,IF(9=2,'1.Inputs'!$D$39,$E354)))*'1.Inputs'!$D$43*(1+$G354)^(9-1)-'1.Inputs'!$D$44*(1+$G354)^(9-1)-('1.Inputs'!$D$20/'1.Inputs'!$D$27+'1.Inputs'!$D$23/'1.Inputs'!$D$28))-MAX(0,((('1.Inputs'!$D$37*12*IF(9=1,'1.Inputs'!$D$38,IF(9=2,'1.Inputs'!$D$39,$E354)))*$F354*(('1.Inputs'!$D$40)+(1-'1.Inputs'!$D$40)*(1+'1.Inputs'!$D$41))*(1+$G354)^(9-1))-(('1.Inputs'!$D$37*12*IF(9=1,'1.Inputs'!$D$38,IF(9=2,'1.Inputs'!$D$39,$E354)))/(1-'1.Inputs'!$D$42)*$D354*(1+$G354)^(9-1))-('1.Inputs'!$D$37*12*IF(9=1,'1.Inputs'!$D$38,IF(9=2,'1.Inputs'!$D$39,$E354)))*'1.Inputs'!$D$43*(1+$G354)^(9-1)-'1.Inputs'!$D$44*(1+$G354)^(9-1)-('1.Inputs'!$D$20/'1.Inputs'!$D$27+'1.Inputs'!$D$23/'1.Inputs'!$D$28)))*'1.Inputs'!$D$53+('1.Inputs'!$D$20/'1.Inputs'!$D$27+'1.Inputs'!$D$23/'1.Inputs'!$D$28)-(P354-O354)</f>
        <v>107219610.33030662</v>
      </c>
      <c r="AB354" s="36">
        <f ca="1">((('1.Inputs'!$D$37*12*IF(10=1,'1.Inputs'!$D$38,IF(10=2,'1.Inputs'!$D$39,$E354)))*$F354*(('1.Inputs'!$D$40)+(1-'1.Inputs'!$D$40)*(1+'1.Inputs'!$D$41))*(1+$G354)^(10-1))-(('1.Inputs'!$D$37*12*IF(10=1,'1.Inputs'!$D$38,IF(10=2,'1.Inputs'!$D$39,$E354)))/(1-'1.Inputs'!$D$42)*$D354*(1+$G354)^(10-1))-('1.Inputs'!$D$37*12*IF(10=1,'1.Inputs'!$D$38,IF(10=2,'1.Inputs'!$D$39,$E354)))*'1.Inputs'!$D$43*(1+$G354)^(10-1)-'1.Inputs'!$D$44*(1+$G354)^(10-1)-('1.Inputs'!$D$20/'1.Inputs'!$D$27+'1.Inputs'!$D$23/'1.Inputs'!$D$28))-MAX(0,((('1.Inputs'!$D$37*12*IF(10=1,'1.Inputs'!$D$38,IF(10=2,'1.Inputs'!$D$39,$E354)))*$F354*(('1.Inputs'!$D$40)+(1-'1.Inputs'!$D$40)*(1+'1.Inputs'!$D$41))*(1+$G354)^(10-1))-(('1.Inputs'!$D$37*12*IF(10=1,'1.Inputs'!$D$38,IF(10=2,'1.Inputs'!$D$39,$E354)))/(1-'1.Inputs'!$D$42)*$D354*(1+$G354)^(10-1))-('1.Inputs'!$D$37*12*IF(10=1,'1.Inputs'!$D$38,IF(10=2,'1.Inputs'!$D$39,$E354)))*'1.Inputs'!$D$43*(1+$G354)^(10-1)-'1.Inputs'!$D$44*(1+$G354)^(10-1)-('1.Inputs'!$D$20/'1.Inputs'!$D$27+'1.Inputs'!$D$23/'1.Inputs'!$D$28)))*'1.Inputs'!$D$53+('1.Inputs'!$D$20/'1.Inputs'!$D$27+'1.Inputs'!$D$23/'1.Inputs'!$D$28)-(Q354-P354)+(('1.Inputs'!$D$20+'1.Inputs'!$D$23-('1.Inputs'!$D$20/'1.Inputs'!$D$27+'1.Inputs'!$D$23/'1.Inputs'!$D$28)*'1.Inputs'!$D$10)*'1.Inputs'!$D$60+'1.Inputs'!$D$19*'1.Inputs'!$D$59+Q354)</f>
        <v>2961147022.9444437</v>
      </c>
      <c r="AC354" s="36">
        <f ca="1">S354-AC$13-AC$14+MIN(AC$13,MAX(0,((('1.Inputs'!$D$37*12*IF(1=1,'1.Inputs'!$D$38,IF(1=2,'1.Inputs'!$D$39,$E354)))*$F354*(('1.Inputs'!$D$40)+(1-'1.Inputs'!$D$40)*(1+'1.Inputs'!$D$41))*(1+$G354)^(1-1))-(('1.Inputs'!$D$37*12*IF(1=1,'1.Inputs'!$D$38,IF(1=2,'1.Inputs'!$D$39,$E354)))/(1-'1.Inputs'!$D$42)*$D354*(1+$G354)^(1-1))-('1.Inputs'!$D$37*12*IF(1=1,'1.Inputs'!$D$38,IF(1=2,'1.Inputs'!$D$39,$E354)))*'1.Inputs'!$D$43*(1+$G354)^(1-1)-'1.Inputs'!$D$44*(1+$G354)^(1-1)-('1.Inputs'!$D$20/'1.Inputs'!$D$27+'1.Inputs'!$D$23/'1.Inputs'!$D$28))))*'1.Inputs'!$D$53</f>
        <v>-1221985475.1625531</v>
      </c>
      <c r="AD354" s="36">
        <f ca="1">T354-AD$13-AD$14+MIN(AD$13,MAX(0,((('1.Inputs'!$D$37*12*IF(2=1,'1.Inputs'!$D$38,IF(2=2,'1.Inputs'!$D$39,$E354)))*$F354*(('1.Inputs'!$D$40)+(1-'1.Inputs'!$D$40)*(1+'1.Inputs'!$D$41))*(1+$G354)^(2-1))-(('1.Inputs'!$D$37*12*IF(2=1,'1.Inputs'!$D$38,IF(2=2,'1.Inputs'!$D$39,$E354)))/(1-'1.Inputs'!$D$42)*$D354*(1+$G354)^(2-1))-('1.Inputs'!$D$37*12*IF(2=1,'1.Inputs'!$D$38,IF(2=2,'1.Inputs'!$D$39,$E354)))*'1.Inputs'!$D$43*(1+$G354)^(2-1)-'1.Inputs'!$D$44*(1+$G354)^(2-1)-('1.Inputs'!$D$20/'1.Inputs'!$D$27+'1.Inputs'!$D$23/'1.Inputs'!$D$28))))*'1.Inputs'!$D$53</f>
        <v>-527236705.0977695</v>
      </c>
      <c r="AE354" s="36">
        <f ca="1">U354-AE$13-AE$14+MIN(AE$13,MAX(0,((('1.Inputs'!$D$37*12*IF(3=1,'1.Inputs'!$D$38,IF(3=2,'1.Inputs'!$D$39,$E354)))*$F354*(('1.Inputs'!$D$40)+(1-'1.Inputs'!$D$40)*(1+'1.Inputs'!$D$41))*(1+$G354)^(3-1))-(('1.Inputs'!$D$37*12*IF(3=1,'1.Inputs'!$D$38,IF(3=2,'1.Inputs'!$D$39,$E354)))/(1-'1.Inputs'!$D$42)*$D354*(1+$G354)^(3-1))-('1.Inputs'!$D$37*12*IF(3=1,'1.Inputs'!$D$38,IF(3=2,'1.Inputs'!$D$39,$E354)))*'1.Inputs'!$D$43*(1+$G354)^(3-1)-'1.Inputs'!$D$44*(1+$G354)^(3-1)-('1.Inputs'!$D$20/'1.Inputs'!$D$27+'1.Inputs'!$D$23/'1.Inputs'!$D$28))))*'1.Inputs'!$D$53</f>
        <v>-491746610.48935997</v>
      </c>
      <c r="AF354" s="36">
        <f ca="1">V354-AF$13-AF$14+MIN(AF$13,MAX(0,((('1.Inputs'!$D$37*12*IF(4=1,'1.Inputs'!$D$38,IF(4=2,'1.Inputs'!$D$39,$E354)))*$F354*(('1.Inputs'!$D$40)+(1-'1.Inputs'!$D$40)*(1+'1.Inputs'!$D$41))*(1+$G354)^(4-1))-(('1.Inputs'!$D$37*12*IF(4=1,'1.Inputs'!$D$38,IF(4=2,'1.Inputs'!$D$39,$E354)))/(1-'1.Inputs'!$D$42)*$D354*(1+$G354)^(4-1))-('1.Inputs'!$D$37*12*IF(4=1,'1.Inputs'!$D$38,IF(4=2,'1.Inputs'!$D$39,$E354)))*'1.Inputs'!$D$43*(1+$G354)^(4-1)-'1.Inputs'!$D$44*(1+$G354)^(4-1)-('1.Inputs'!$D$20/'1.Inputs'!$D$27+'1.Inputs'!$D$23/'1.Inputs'!$D$28))))*'1.Inputs'!$D$53</f>
        <v>-250056538.9510951</v>
      </c>
      <c r="AG354" s="36">
        <f ca="1">W354-AG$13-AG$14+MIN(AG$13,MAX(0,((('1.Inputs'!$D$37*12*IF(5=1,'1.Inputs'!$D$38,IF(5=2,'1.Inputs'!$D$39,$E354)))*$F354*(('1.Inputs'!$D$40)+(1-'1.Inputs'!$D$40)*(1+'1.Inputs'!$D$41))*(1+$G354)^(5-1))-(('1.Inputs'!$D$37*12*IF(5=1,'1.Inputs'!$D$38,IF(5=2,'1.Inputs'!$D$39,$E354)))/(1-'1.Inputs'!$D$42)*$D354*(1+$G354)^(5-1))-('1.Inputs'!$D$37*12*IF(5=1,'1.Inputs'!$D$38,IF(5=2,'1.Inputs'!$D$39,$E354)))*'1.Inputs'!$D$43*(1+$G354)^(5-1)-'1.Inputs'!$D$44*(1+$G354)^(5-1)-('1.Inputs'!$D$20/'1.Inputs'!$D$27+'1.Inputs'!$D$23/'1.Inputs'!$D$28))))*'1.Inputs'!$D$53</f>
        <v>-214493244.5167737</v>
      </c>
      <c r="AH354" s="36">
        <f ca="1">X354-AH$13-AH$14+MIN(AH$13,MAX(0,((('1.Inputs'!$D$37*12*IF(6=1,'1.Inputs'!$D$38,IF(6=2,'1.Inputs'!$D$39,$E354)))*$F354*(('1.Inputs'!$D$40)+(1-'1.Inputs'!$D$40)*(1+'1.Inputs'!$D$41))*(1+$G354)^(6-1))-(('1.Inputs'!$D$37*12*IF(6=1,'1.Inputs'!$D$38,IF(6=2,'1.Inputs'!$D$39,$E354)))/(1-'1.Inputs'!$D$42)*$D354*(1+$G354)^(6-1))-('1.Inputs'!$D$37*12*IF(6=1,'1.Inputs'!$D$38,IF(6=2,'1.Inputs'!$D$39,$E354)))*'1.Inputs'!$D$43*(1+$G354)^(6-1)-'1.Inputs'!$D$44*(1+$G354)^(6-1)-('1.Inputs'!$D$20/'1.Inputs'!$D$27+'1.Inputs'!$D$23/'1.Inputs'!$D$28))))*'1.Inputs'!$D$53</f>
        <v>-185763570.29000297</v>
      </c>
      <c r="AI354" s="36">
        <f ca="1">Y354-AI$13-AI$14+MIN(AI$13,MAX(0,((('1.Inputs'!$D$37*12*IF(7=1,'1.Inputs'!$D$38,IF(7=2,'1.Inputs'!$D$39,$E354)))*$F354*(('1.Inputs'!$D$40)+(1-'1.Inputs'!$D$40)*(1+'1.Inputs'!$D$41))*(1+$G354)^(7-1))-(('1.Inputs'!$D$37*12*IF(7=1,'1.Inputs'!$D$38,IF(7=2,'1.Inputs'!$D$39,$E354)))/(1-'1.Inputs'!$D$42)*$D354*(1+$G354)^(7-1))-('1.Inputs'!$D$37*12*IF(7=1,'1.Inputs'!$D$38,IF(7=2,'1.Inputs'!$D$39,$E354)))*'1.Inputs'!$D$43*(1+$G354)^(7-1)-'1.Inputs'!$D$44*(1+$G354)^(7-1)-('1.Inputs'!$D$20/'1.Inputs'!$D$27+'1.Inputs'!$D$23/'1.Inputs'!$D$28))))*'1.Inputs'!$D$53</f>
        <v>-163853338.54274416</v>
      </c>
      <c r="AJ354" s="36">
        <f ca="1">Z354-AJ$13-AJ$14+MIN(AJ$13,MAX(0,((('1.Inputs'!$D$37*12*IF(8=1,'1.Inputs'!$D$38,IF(8=2,'1.Inputs'!$D$39,$E354)))*$F354*(('1.Inputs'!$D$40)+(1-'1.Inputs'!$D$40)*(1+'1.Inputs'!$D$41))*(1+$G354)^(8-1))-(('1.Inputs'!$D$37*12*IF(8=1,'1.Inputs'!$D$38,IF(8=2,'1.Inputs'!$D$39,$E354)))/(1-'1.Inputs'!$D$42)*$D354*(1+$G354)^(8-1))-('1.Inputs'!$D$37*12*IF(8=1,'1.Inputs'!$D$38,IF(8=2,'1.Inputs'!$D$39,$E354)))*'1.Inputs'!$D$43*(1+$G354)^(8-1)-'1.Inputs'!$D$44*(1+$G354)^(8-1)-('1.Inputs'!$D$20/'1.Inputs'!$D$27+'1.Inputs'!$D$23/'1.Inputs'!$D$28))))*'1.Inputs'!$D$53</f>
        <v>104201172.70467982</v>
      </c>
      <c r="AK354" s="36">
        <f ca="1">AA354-AK$13-AK$14+MIN(AK$13,MAX(0,((('1.Inputs'!$D$37*12*IF(9=1,'1.Inputs'!$D$38,IF(9=2,'1.Inputs'!$D$39,$E354)))*$F354*(('1.Inputs'!$D$40)+(1-'1.Inputs'!$D$40)*(1+'1.Inputs'!$D$41))*(1+$G354)^(9-1))-(('1.Inputs'!$D$37*12*IF(9=1,'1.Inputs'!$D$38,IF(9=2,'1.Inputs'!$D$39,$E354)))/(1-'1.Inputs'!$D$42)*$D354*(1+$G354)^(9-1))-('1.Inputs'!$D$37*12*IF(9=1,'1.Inputs'!$D$38,IF(9=2,'1.Inputs'!$D$39,$E354)))*'1.Inputs'!$D$43*(1+$G354)^(9-1)-'1.Inputs'!$D$44*(1+$G354)^(9-1)-('1.Inputs'!$D$20/'1.Inputs'!$D$27+'1.Inputs'!$D$23/'1.Inputs'!$D$28))))*'1.Inputs'!$D$53</f>
        <v>107219610.33030662</v>
      </c>
      <c r="AL354" s="36">
        <f ca="1">AB354-AL$13-AL$14+MIN(AL$13,MAX(0,((('1.Inputs'!$D$37*12*IF(10=1,'1.Inputs'!$D$38,IF(10=2,'1.Inputs'!$D$39,$E354)))*$F354*(('1.Inputs'!$D$40)+(1-'1.Inputs'!$D$40)*(1+'1.Inputs'!$D$41))*(1+$G354)^(10-1))-(('1.Inputs'!$D$37*12*IF(10=1,'1.Inputs'!$D$38,IF(10=2,'1.Inputs'!$D$39,$E354)))/(1-'1.Inputs'!$D$42)*$D354*(1+$G354)^(10-1))-('1.Inputs'!$D$37*12*IF(10=1,'1.Inputs'!$D$38,IF(10=2,'1.Inputs'!$D$39,$E354)))*'1.Inputs'!$D$43*(1+$G354)^(10-1)-'1.Inputs'!$D$44*(1+$G354)^(10-1)-('1.Inputs'!$D$20/'1.Inputs'!$D$27+'1.Inputs'!$D$23/'1.Inputs'!$D$28))))*'1.Inputs'!$D$53+'1.Inputs'!$D$35</f>
        <v>3761147022.9444437</v>
      </c>
      <c r="AM354" s="48">
        <f ca="1">R354+NPV('1.Inputs'!$D$55,S354:AB354)</f>
        <v>-2139707035.1690388</v>
      </c>
      <c r="AN354" s="48">
        <f ca="1">-('1.Inputs'!$D$24*(1-'1.Inputs'!$D$31)+'1.Inputs'!$D$35)+NPV('1.Inputs'!$D$54,AC354:AL354)</f>
        <v>-2905993625.5472255</v>
      </c>
      <c r="AO354" s="36">
        <f t="shared" ca="1" si="45"/>
        <v>-7.2790343845701431</v>
      </c>
      <c r="AP354" s="36">
        <f t="shared" ca="1" si="46"/>
        <v>-0.292658415133912</v>
      </c>
      <c r="AQ354" s="36">
        <f ca="1">'1.Inputs'!$D$35+MIN(SUM($AC354:AC354),SUM($AC354:AD354),SUM($AC354:AE354),SUM($AC354:AF354),SUM($AC354:AG354),SUM($AC354:AH354),SUM($AC354:AI354),SUM($AC354:AJ354),SUM($AC354:AK354),SUM($AC354:AL354))</f>
        <v>-2255135483.0502982</v>
      </c>
      <c r="AR354" s="36">
        <f ca="1">IF(AP354&lt;'1.Inputs'!$D$57,1,0)</f>
        <v>1</v>
      </c>
      <c r="AS354" s="36">
        <f t="shared" ca="1" si="47"/>
        <v>1</v>
      </c>
    </row>
    <row r="355" spans="2:45" ht="15" customHeight="1" x14ac:dyDescent="0.25">
      <c r="B355" s="36">
        <v>340</v>
      </c>
      <c r="C355" s="36">
        <f t="shared" ca="1" si="40"/>
        <v>8.4473513406875922E-2</v>
      </c>
      <c r="D355" s="36">
        <f t="shared" ca="1" si="41"/>
        <v>21061.867294972355</v>
      </c>
      <c r="E355" s="47">
        <f t="shared" ca="1" si="42"/>
        <v>0.75279797290073647</v>
      </c>
      <c r="F355" s="36">
        <f t="shared" ca="1" si="43"/>
        <v>28531.007187529052</v>
      </c>
      <c r="G355" s="36">
        <f t="shared" ca="1" si="44"/>
        <v>5.6394295665129615E-2</v>
      </c>
      <c r="H355" s="36">
        <f ca="1">((('1.Inputs'!$D$37*12*IF(1=1,'1.Inputs'!$D$38,IF(1=2,'1.Inputs'!$D$39,$E355)))*$F355*(('1.Inputs'!$D$40)+(1-'1.Inputs'!$D$40)*(1+'1.Inputs'!$D$41))*(1+$G355)^(1-1))*'1.Inputs'!$D$47+(('1.Inputs'!$D$37*12*IF(1=1,'1.Inputs'!$D$38,IF(1=2,'1.Inputs'!$D$39,$E355)))/(1-'1.Inputs'!$D$42)*$D355*(1+$G355)^(1-1))*('1.Inputs'!$D$48-'1.Inputs'!$D$49))/'1.Inputs'!$D$51</f>
        <v>776079883.24820423</v>
      </c>
      <c r="I355" s="36">
        <f ca="1">((('1.Inputs'!$D$37*12*IF(2=1,'1.Inputs'!$D$38,IF(2=2,'1.Inputs'!$D$39,$E355)))*$F355*(('1.Inputs'!$D$40)+(1-'1.Inputs'!$D$40)*(1+'1.Inputs'!$D$41))*(1+$G355)^(2-1))*'1.Inputs'!$D$47+(('1.Inputs'!$D$37*12*IF(2=1,'1.Inputs'!$D$38,IF(2=2,'1.Inputs'!$D$39,$E355)))/(1-'1.Inputs'!$D$42)*$D355*(1+$G355)^(2-1))*('1.Inputs'!$D$48-'1.Inputs'!$D$49))/'1.Inputs'!$D$51</f>
        <v>1147784906.3014078</v>
      </c>
      <c r="J355" s="36">
        <f ca="1">((('1.Inputs'!$D$37*12*IF(3=1,'1.Inputs'!$D$38,IF(3=2,'1.Inputs'!$D$39,$E355)))*$F355*(('1.Inputs'!$D$40)+(1-'1.Inputs'!$D$40)*(1+'1.Inputs'!$D$41))*(1+$G355)^(3-1))*'1.Inputs'!$D$47+(('1.Inputs'!$D$37*12*IF(3=1,'1.Inputs'!$D$38,IF(3=2,'1.Inputs'!$D$39,$E355)))/(1-'1.Inputs'!$D$42)*$D355*(1+$G355)^(3-1))*('1.Inputs'!$D$48-'1.Inputs'!$D$49))/'1.Inputs'!$D$51</f>
        <v>1303968072.0898557</v>
      </c>
      <c r="K355" s="36">
        <f ca="1">((('1.Inputs'!$D$37*12*IF(4=1,'1.Inputs'!$D$38,IF(4=2,'1.Inputs'!$D$39,$E355)))*$F355*(('1.Inputs'!$D$40)+(1-'1.Inputs'!$D$40)*(1+'1.Inputs'!$D$41))*(1+$G355)^(4-1))*'1.Inputs'!$D$47+(('1.Inputs'!$D$37*12*IF(4=1,'1.Inputs'!$D$38,IF(4=2,'1.Inputs'!$D$39,$E355)))/(1-'1.Inputs'!$D$42)*$D355*(1+$G355)^(4-1))*('1.Inputs'!$D$48-'1.Inputs'!$D$49))/'1.Inputs'!$D$51</f>
        <v>1377504433.08518</v>
      </c>
      <c r="L355" s="36">
        <f ca="1">((('1.Inputs'!$D$37*12*IF(5=1,'1.Inputs'!$D$38,IF(5=2,'1.Inputs'!$D$39,$E355)))*$F355*(('1.Inputs'!$D$40)+(1-'1.Inputs'!$D$40)*(1+'1.Inputs'!$D$41))*(1+$G355)^(5-1))*'1.Inputs'!$D$47+(('1.Inputs'!$D$37*12*IF(5=1,'1.Inputs'!$D$38,IF(5=2,'1.Inputs'!$D$39,$E355)))/(1-'1.Inputs'!$D$42)*$D355*(1+$G355)^(5-1))*('1.Inputs'!$D$48-'1.Inputs'!$D$49))/'1.Inputs'!$D$51</f>
        <v>1455187825.3646121</v>
      </c>
      <c r="M355" s="36">
        <f ca="1">((('1.Inputs'!$D$37*12*IF(6=1,'1.Inputs'!$D$38,IF(6=2,'1.Inputs'!$D$39,$E355)))*$F355*(('1.Inputs'!$D$40)+(1-'1.Inputs'!$D$40)*(1+'1.Inputs'!$D$41))*(1+$G355)^(6-1))*'1.Inputs'!$D$47+(('1.Inputs'!$D$37*12*IF(6=1,'1.Inputs'!$D$38,IF(6=2,'1.Inputs'!$D$39,$E355)))/(1-'1.Inputs'!$D$42)*$D355*(1+$G355)^(6-1))*('1.Inputs'!$D$48-'1.Inputs'!$D$49))/'1.Inputs'!$D$51</f>
        <v>1537252117.8365207</v>
      </c>
      <c r="N355" s="36">
        <f ca="1">((('1.Inputs'!$D$37*12*IF(7=1,'1.Inputs'!$D$38,IF(7=2,'1.Inputs'!$D$39,$E355)))*$F355*(('1.Inputs'!$D$40)+(1-'1.Inputs'!$D$40)*(1+'1.Inputs'!$D$41))*(1+$G355)^(7-1))*'1.Inputs'!$D$47+(('1.Inputs'!$D$37*12*IF(7=1,'1.Inputs'!$D$38,IF(7=2,'1.Inputs'!$D$39,$E355)))/(1-'1.Inputs'!$D$42)*$D355*(1+$G355)^(7-1))*('1.Inputs'!$D$48-'1.Inputs'!$D$49))/'1.Inputs'!$D$51</f>
        <v>1623944368.2816405</v>
      </c>
      <c r="O355" s="36">
        <f ca="1">((('1.Inputs'!$D$37*12*IF(8=1,'1.Inputs'!$D$38,IF(8=2,'1.Inputs'!$D$39,$E355)))*$F355*(('1.Inputs'!$D$40)+(1-'1.Inputs'!$D$40)*(1+'1.Inputs'!$D$41))*(1+$G355)^(8-1))*'1.Inputs'!$D$47+(('1.Inputs'!$D$37*12*IF(8=1,'1.Inputs'!$D$38,IF(8=2,'1.Inputs'!$D$39,$E355)))/(1-'1.Inputs'!$D$42)*$D355*(1+$G355)^(8-1))*('1.Inputs'!$D$48-'1.Inputs'!$D$49))/'1.Inputs'!$D$51</f>
        <v>1715525567.1302371</v>
      </c>
      <c r="P355" s="36">
        <f ca="1">((('1.Inputs'!$D$37*12*IF(9=1,'1.Inputs'!$D$38,IF(9=2,'1.Inputs'!$D$39,$E355)))*$F355*(('1.Inputs'!$D$40)+(1-'1.Inputs'!$D$40)*(1+'1.Inputs'!$D$41))*(1+$G355)^(9-1))*'1.Inputs'!$D$47+(('1.Inputs'!$D$37*12*IF(9=1,'1.Inputs'!$D$38,IF(9=2,'1.Inputs'!$D$39,$E355)))/(1-'1.Inputs'!$D$42)*$D355*(1+$G355)^(9-1))*('1.Inputs'!$D$48-'1.Inputs'!$D$49))/'1.Inputs'!$D$51</f>
        <v>1812271423.1840684</v>
      </c>
      <c r="Q355" s="36">
        <f ca="1">((('1.Inputs'!$D$37*12*IF(10=1,'1.Inputs'!$D$38,IF(10=2,'1.Inputs'!$D$39,$E355)))*$F355*(('1.Inputs'!$D$40)+(1-'1.Inputs'!$D$40)*(1+'1.Inputs'!$D$41))*(1+$G355)^(10-1))*'1.Inputs'!$D$47+(('1.Inputs'!$D$37*12*IF(10=1,'1.Inputs'!$D$38,IF(10=2,'1.Inputs'!$D$39,$E355)))/(1-'1.Inputs'!$D$42)*$D355*(1+$G355)^(10-1))*('1.Inputs'!$D$48-'1.Inputs'!$D$49))/'1.Inputs'!$D$51</f>
        <v>1914473193.6485758</v>
      </c>
      <c r="R355" s="36">
        <f>-'1.Inputs'!$D$24</f>
        <v>-2050000000</v>
      </c>
      <c r="S355" s="36">
        <f ca="1">((('1.Inputs'!$D$37*12*IF(1=1,'1.Inputs'!$D$38,IF(1=2,'1.Inputs'!$D$39,$E355)))*$F355*(('1.Inputs'!$D$40)+(1-'1.Inputs'!$D$40)*(1+'1.Inputs'!$D$41))*(1+$G355)^(1-1))-(('1.Inputs'!$D$37*12*IF(1=1,'1.Inputs'!$D$38,IF(1=2,'1.Inputs'!$D$39,$E355)))/(1-'1.Inputs'!$D$42)*$D355*(1+$G355)^(1-1))-('1.Inputs'!$D$37*12*IF(1=1,'1.Inputs'!$D$38,IF(1=2,'1.Inputs'!$D$39,$E355)))*'1.Inputs'!$D$43*(1+$G355)^(1-1)-'1.Inputs'!$D$44*(1+$G355)^(1-1)-('1.Inputs'!$D$20/'1.Inputs'!$D$27+'1.Inputs'!$D$23/'1.Inputs'!$D$28))-MAX(0,((('1.Inputs'!$D$37*12*IF(1=1,'1.Inputs'!$D$38,IF(1=2,'1.Inputs'!$D$39,$E355)))*$F355*(('1.Inputs'!$D$40)+(1-'1.Inputs'!$D$40)*(1+'1.Inputs'!$D$41))*(1+$G355)^(1-1))-(('1.Inputs'!$D$37*12*IF(1=1,'1.Inputs'!$D$38,IF(1=2,'1.Inputs'!$D$39,$E355)))/(1-'1.Inputs'!$D$42)*$D355*(1+$G355)^(1-1))-('1.Inputs'!$D$37*12*IF(1=1,'1.Inputs'!$D$38,IF(1=2,'1.Inputs'!$D$39,$E355)))*'1.Inputs'!$D$43*(1+$G355)^(1-1)-'1.Inputs'!$D$44*(1+$G355)^(1-1)-('1.Inputs'!$D$20/'1.Inputs'!$D$27+'1.Inputs'!$D$23/'1.Inputs'!$D$28)))*'1.Inputs'!$D$53+('1.Inputs'!$D$20/'1.Inputs'!$D$27+'1.Inputs'!$D$23/'1.Inputs'!$D$28)-H355</f>
        <v>-1016381186.4978237</v>
      </c>
      <c r="T355" s="36">
        <f ca="1">((('1.Inputs'!$D$37*12*IF(2=1,'1.Inputs'!$D$38,IF(2=2,'1.Inputs'!$D$39,$E355)))*$F355*(('1.Inputs'!$D$40)+(1-'1.Inputs'!$D$40)*(1+'1.Inputs'!$D$41))*(1+$G355)^(2-1))-(('1.Inputs'!$D$37*12*IF(2=1,'1.Inputs'!$D$38,IF(2=2,'1.Inputs'!$D$39,$E355)))/(1-'1.Inputs'!$D$42)*$D355*(1+$G355)^(2-1))-('1.Inputs'!$D$37*12*IF(2=1,'1.Inputs'!$D$38,IF(2=2,'1.Inputs'!$D$39,$E355)))*'1.Inputs'!$D$43*(1+$G355)^(2-1)-'1.Inputs'!$D$44*(1+$G355)^(2-1)-('1.Inputs'!$D$20/'1.Inputs'!$D$27+'1.Inputs'!$D$23/'1.Inputs'!$D$28))-MAX(0,((('1.Inputs'!$D$37*12*IF(2=1,'1.Inputs'!$D$38,IF(2=2,'1.Inputs'!$D$39,$E355)))*$F355*(('1.Inputs'!$D$40)+(1-'1.Inputs'!$D$40)*(1+'1.Inputs'!$D$41))*(1+$G355)^(2-1))-(('1.Inputs'!$D$37*12*IF(2=1,'1.Inputs'!$D$38,IF(2=2,'1.Inputs'!$D$39,$E355)))/(1-'1.Inputs'!$D$42)*$D355*(1+$G355)^(2-1))-('1.Inputs'!$D$37*12*IF(2=1,'1.Inputs'!$D$38,IF(2=2,'1.Inputs'!$D$39,$E355)))*'1.Inputs'!$D$43*(1+$G355)^(2-1)-'1.Inputs'!$D$44*(1+$G355)^(2-1)-('1.Inputs'!$D$20/'1.Inputs'!$D$27+'1.Inputs'!$D$23/'1.Inputs'!$D$28)))*'1.Inputs'!$D$53+('1.Inputs'!$D$20/'1.Inputs'!$D$27+'1.Inputs'!$D$23/'1.Inputs'!$D$28)-(I355-H355)</f>
        <v>-346797173.00506878</v>
      </c>
      <c r="U355" s="36">
        <f ca="1">((('1.Inputs'!$D$37*12*IF(3=1,'1.Inputs'!$D$38,IF(3=2,'1.Inputs'!$D$39,$E355)))*$F355*(('1.Inputs'!$D$40)+(1-'1.Inputs'!$D$40)*(1+'1.Inputs'!$D$41))*(1+$G355)^(3-1))-(('1.Inputs'!$D$37*12*IF(3=1,'1.Inputs'!$D$38,IF(3=2,'1.Inputs'!$D$39,$E355)))/(1-'1.Inputs'!$D$42)*$D355*(1+$G355)^(3-1))-('1.Inputs'!$D$37*12*IF(3=1,'1.Inputs'!$D$38,IF(3=2,'1.Inputs'!$D$39,$E355)))*'1.Inputs'!$D$43*(1+$G355)^(3-1)-'1.Inputs'!$D$44*(1+$G355)^(3-1)-('1.Inputs'!$D$20/'1.Inputs'!$D$27+'1.Inputs'!$D$23/'1.Inputs'!$D$28))-MAX(0,((('1.Inputs'!$D$37*12*IF(3=1,'1.Inputs'!$D$38,IF(3=2,'1.Inputs'!$D$39,$E355)))*$F355*(('1.Inputs'!$D$40)+(1-'1.Inputs'!$D$40)*(1+'1.Inputs'!$D$41))*(1+$G355)^(3-1))-(('1.Inputs'!$D$37*12*IF(3=1,'1.Inputs'!$D$38,IF(3=2,'1.Inputs'!$D$39,$E355)))/(1-'1.Inputs'!$D$42)*$D355*(1+$G355)^(3-1))-('1.Inputs'!$D$37*12*IF(3=1,'1.Inputs'!$D$38,IF(3=2,'1.Inputs'!$D$39,$E355)))*'1.Inputs'!$D$43*(1+$G355)^(3-1)-'1.Inputs'!$D$44*(1+$G355)^(3-1)-('1.Inputs'!$D$20/'1.Inputs'!$D$27+'1.Inputs'!$D$23/'1.Inputs'!$D$28)))*'1.Inputs'!$D$53+('1.Inputs'!$D$20/'1.Inputs'!$D$27+'1.Inputs'!$D$23/'1.Inputs'!$D$28)-(J355-I355)</f>
        <v>-52130578.266591668</v>
      </c>
      <c r="V355" s="36">
        <f ca="1">((('1.Inputs'!$D$37*12*IF(4=1,'1.Inputs'!$D$38,IF(4=2,'1.Inputs'!$D$39,$E355)))*$F355*(('1.Inputs'!$D$40)+(1-'1.Inputs'!$D$40)*(1+'1.Inputs'!$D$41))*(1+$G355)^(4-1))-(('1.Inputs'!$D$37*12*IF(4=1,'1.Inputs'!$D$38,IF(4=2,'1.Inputs'!$D$39,$E355)))/(1-'1.Inputs'!$D$42)*$D355*(1+$G355)^(4-1))-('1.Inputs'!$D$37*12*IF(4=1,'1.Inputs'!$D$38,IF(4=2,'1.Inputs'!$D$39,$E355)))*'1.Inputs'!$D$43*(1+$G355)^(4-1)-'1.Inputs'!$D$44*(1+$G355)^(4-1)-('1.Inputs'!$D$20/'1.Inputs'!$D$27+'1.Inputs'!$D$23/'1.Inputs'!$D$28))-MAX(0,((('1.Inputs'!$D$37*12*IF(4=1,'1.Inputs'!$D$38,IF(4=2,'1.Inputs'!$D$39,$E355)))*$F355*(('1.Inputs'!$D$40)+(1-'1.Inputs'!$D$40)*(1+'1.Inputs'!$D$41))*(1+$G355)^(4-1))-(('1.Inputs'!$D$37*12*IF(4=1,'1.Inputs'!$D$38,IF(4=2,'1.Inputs'!$D$39,$E355)))/(1-'1.Inputs'!$D$42)*$D355*(1+$G355)^(4-1))-('1.Inputs'!$D$37*12*IF(4=1,'1.Inputs'!$D$38,IF(4=2,'1.Inputs'!$D$39,$E355)))*'1.Inputs'!$D$43*(1+$G355)^(4-1)-'1.Inputs'!$D$44*(1+$G355)^(4-1)-('1.Inputs'!$D$20/'1.Inputs'!$D$27+'1.Inputs'!$D$23/'1.Inputs'!$D$28)))*'1.Inputs'!$D$53+('1.Inputs'!$D$20/'1.Inputs'!$D$27+'1.Inputs'!$D$23/'1.Inputs'!$D$28)-(K355-J355)</f>
        <v>36384198.911961794</v>
      </c>
      <c r="W355" s="36">
        <f ca="1">((('1.Inputs'!$D$37*12*IF(5=1,'1.Inputs'!$D$38,IF(5=2,'1.Inputs'!$D$39,$E355)))*$F355*(('1.Inputs'!$D$40)+(1-'1.Inputs'!$D$40)*(1+'1.Inputs'!$D$41))*(1+$G355)^(5-1))-(('1.Inputs'!$D$37*12*IF(5=1,'1.Inputs'!$D$38,IF(5=2,'1.Inputs'!$D$39,$E355)))/(1-'1.Inputs'!$D$42)*$D355*(1+$G355)^(5-1))-('1.Inputs'!$D$37*12*IF(5=1,'1.Inputs'!$D$38,IF(5=2,'1.Inputs'!$D$39,$E355)))*'1.Inputs'!$D$43*(1+$G355)^(5-1)-'1.Inputs'!$D$44*(1+$G355)^(5-1)-('1.Inputs'!$D$20/'1.Inputs'!$D$27+'1.Inputs'!$D$23/'1.Inputs'!$D$28))-MAX(0,((('1.Inputs'!$D$37*12*IF(5=1,'1.Inputs'!$D$38,IF(5=2,'1.Inputs'!$D$39,$E355)))*$F355*(('1.Inputs'!$D$40)+(1-'1.Inputs'!$D$40)*(1+'1.Inputs'!$D$41))*(1+$G355)^(5-1))-(('1.Inputs'!$D$37*12*IF(5=1,'1.Inputs'!$D$38,IF(5=2,'1.Inputs'!$D$39,$E355)))/(1-'1.Inputs'!$D$42)*$D355*(1+$G355)^(5-1))-('1.Inputs'!$D$37*12*IF(5=1,'1.Inputs'!$D$38,IF(5=2,'1.Inputs'!$D$39,$E355)))*'1.Inputs'!$D$43*(1+$G355)^(5-1)-'1.Inputs'!$D$44*(1+$G355)^(5-1)-('1.Inputs'!$D$20/'1.Inputs'!$D$27+'1.Inputs'!$D$23/'1.Inputs'!$D$28)))*'1.Inputs'!$D$53+('1.Inputs'!$D$20/'1.Inputs'!$D$27+'1.Inputs'!$D$23/'1.Inputs'!$D$28)-(L355-K355)</f>
        <v>38436060.182941914</v>
      </c>
      <c r="X355" s="36">
        <f ca="1">((('1.Inputs'!$D$37*12*IF(6=1,'1.Inputs'!$D$38,IF(6=2,'1.Inputs'!$D$39,$E355)))*$F355*(('1.Inputs'!$D$40)+(1-'1.Inputs'!$D$40)*(1+'1.Inputs'!$D$41))*(1+$G355)^(6-1))-(('1.Inputs'!$D$37*12*IF(6=1,'1.Inputs'!$D$38,IF(6=2,'1.Inputs'!$D$39,$E355)))/(1-'1.Inputs'!$D$42)*$D355*(1+$G355)^(6-1))-('1.Inputs'!$D$37*12*IF(6=1,'1.Inputs'!$D$38,IF(6=2,'1.Inputs'!$D$39,$E355)))*'1.Inputs'!$D$43*(1+$G355)^(6-1)-'1.Inputs'!$D$44*(1+$G355)^(6-1)-('1.Inputs'!$D$20/'1.Inputs'!$D$27+'1.Inputs'!$D$23/'1.Inputs'!$D$28))-MAX(0,((('1.Inputs'!$D$37*12*IF(6=1,'1.Inputs'!$D$38,IF(6=2,'1.Inputs'!$D$39,$E355)))*$F355*(('1.Inputs'!$D$40)+(1-'1.Inputs'!$D$40)*(1+'1.Inputs'!$D$41))*(1+$G355)^(6-1))-(('1.Inputs'!$D$37*12*IF(6=1,'1.Inputs'!$D$38,IF(6=2,'1.Inputs'!$D$39,$E355)))/(1-'1.Inputs'!$D$42)*$D355*(1+$G355)^(6-1))-('1.Inputs'!$D$37*12*IF(6=1,'1.Inputs'!$D$38,IF(6=2,'1.Inputs'!$D$39,$E355)))*'1.Inputs'!$D$43*(1+$G355)^(6-1)-'1.Inputs'!$D$44*(1+$G355)^(6-1)-('1.Inputs'!$D$20/'1.Inputs'!$D$27+'1.Inputs'!$D$23/'1.Inputs'!$D$28)))*'1.Inputs'!$D$53+('1.Inputs'!$D$20/'1.Inputs'!$D$27+'1.Inputs'!$D$23/'1.Inputs'!$D$28)-(M355-L355)</f>
        <v>40603634.725100756</v>
      </c>
      <c r="Y355" s="36">
        <f ca="1">((('1.Inputs'!$D$37*12*IF(7=1,'1.Inputs'!$D$38,IF(7=2,'1.Inputs'!$D$39,$E355)))*$F355*(('1.Inputs'!$D$40)+(1-'1.Inputs'!$D$40)*(1+'1.Inputs'!$D$41))*(1+$G355)^(7-1))-(('1.Inputs'!$D$37*12*IF(7=1,'1.Inputs'!$D$38,IF(7=2,'1.Inputs'!$D$39,$E355)))/(1-'1.Inputs'!$D$42)*$D355*(1+$G355)^(7-1))-('1.Inputs'!$D$37*12*IF(7=1,'1.Inputs'!$D$38,IF(7=2,'1.Inputs'!$D$39,$E355)))*'1.Inputs'!$D$43*(1+$G355)^(7-1)-'1.Inputs'!$D$44*(1+$G355)^(7-1)-('1.Inputs'!$D$20/'1.Inputs'!$D$27+'1.Inputs'!$D$23/'1.Inputs'!$D$28))-MAX(0,((('1.Inputs'!$D$37*12*IF(7=1,'1.Inputs'!$D$38,IF(7=2,'1.Inputs'!$D$39,$E355)))*$F355*(('1.Inputs'!$D$40)+(1-'1.Inputs'!$D$40)*(1+'1.Inputs'!$D$41))*(1+$G355)^(7-1))-(('1.Inputs'!$D$37*12*IF(7=1,'1.Inputs'!$D$38,IF(7=2,'1.Inputs'!$D$39,$E355)))/(1-'1.Inputs'!$D$42)*$D355*(1+$G355)^(7-1))-('1.Inputs'!$D$37*12*IF(7=1,'1.Inputs'!$D$38,IF(7=2,'1.Inputs'!$D$39,$E355)))*'1.Inputs'!$D$43*(1+$G355)^(7-1)-'1.Inputs'!$D$44*(1+$G355)^(7-1)-('1.Inputs'!$D$20/'1.Inputs'!$D$27+'1.Inputs'!$D$23/'1.Inputs'!$D$28)))*'1.Inputs'!$D$53+('1.Inputs'!$D$20/'1.Inputs'!$D$27+'1.Inputs'!$D$23/'1.Inputs'!$D$28)-(N355-M355)</f>
        <v>42893448.106867075</v>
      </c>
      <c r="Z355" s="36">
        <f ca="1">((('1.Inputs'!$D$37*12*IF(8=1,'1.Inputs'!$D$38,IF(8=2,'1.Inputs'!$D$39,$E355)))*$F355*(('1.Inputs'!$D$40)+(1-'1.Inputs'!$D$40)*(1+'1.Inputs'!$D$41))*(1+$G355)^(8-1))-(('1.Inputs'!$D$37*12*IF(8=1,'1.Inputs'!$D$38,IF(8=2,'1.Inputs'!$D$39,$E355)))/(1-'1.Inputs'!$D$42)*$D355*(1+$G355)^(8-1))-('1.Inputs'!$D$37*12*IF(8=1,'1.Inputs'!$D$38,IF(8=2,'1.Inputs'!$D$39,$E355)))*'1.Inputs'!$D$43*(1+$G355)^(8-1)-'1.Inputs'!$D$44*(1+$G355)^(8-1)-('1.Inputs'!$D$20/'1.Inputs'!$D$27+'1.Inputs'!$D$23/'1.Inputs'!$D$28))-MAX(0,((('1.Inputs'!$D$37*12*IF(8=1,'1.Inputs'!$D$38,IF(8=2,'1.Inputs'!$D$39,$E355)))*$F355*(('1.Inputs'!$D$40)+(1-'1.Inputs'!$D$40)*(1+'1.Inputs'!$D$41))*(1+$G355)^(8-1))-(('1.Inputs'!$D$37*12*IF(8=1,'1.Inputs'!$D$38,IF(8=2,'1.Inputs'!$D$39,$E355)))/(1-'1.Inputs'!$D$42)*$D355*(1+$G355)^(8-1))-('1.Inputs'!$D$37*12*IF(8=1,'1.Inputs'!$D$38,IF(8=2,'1.Inputs'!$D$39,$E355)))*'1.Inputs'!$D$43*(1+$G355)^(8-1)-'1.Inputs'!$D$44*(1+$G355)^(8-1)-('1.Inputs'!$D$20/'1.Inputs'!$D$27+'1.Inputs'!$D$23/'1.Inputs'!$D$28)))*'1.Inputs'!$D$53+('1.Inputs'!$D$20/'1.Inputs'!$D$27+'1.Inputs'!$D$23/'1.Inputs'!$D$28)-(O355-N355)</f>
        <v>44649636.43896836</v>
      </c>
      <c r="AA355" s="36">
        <f ca="1">((('1.Inputs'!$D$37*12*IF(9=1,'1.Inputs'!$D$38,IF(9=2,'1.Inputs'!$D$39,$E355)))*$F355*(('1.Inputs'!$D$40)+(1-'1.Inputs'!$D$40)*(1+'1.Inputs'!$D$41))*(1+$G355)^(9-1))-(('1.Inputs'!$D$37*12*IF(9=1,'1.Inputs'!$D$38,IF(9=2,'1.Inputs'!$D$39,$E355)))/(1-'1.Inputs'!$D$42)*$D355*(1+$G355)^(9-1))-('1.Inputs'!$D$37*12*IF(9=1,'1.Inputs'!$D$38,IF(9=2,'1.Inputs'!$D$39,$E355)))*'1.Inputs'!$D$43*(1+$G355)^(9-1)-'1.Inputs'!$D$44*(1+$G355)^(9-1)-('1.Inputs'!$D$20/'1.Inputs'!$D$27+'1.Inputs'!$D$23/'1.Inputs'!$D$28))-MAX(0,((('1.Inputs'!$D$37*12*IF(9=1,'1.Inputs'!$D$38,IF(9=2,'1.Inputs'!$D$39,$E355)))*$F355*(('1.Inputs'!$D$40)+(1-'1.Inputs'!$D$40)*(1+'1.Inputs'!$D$41))*(1+$G355)^(9-1))-(('1.Inputs'!$D$37*12*IF(9=1,'1.Inputs'!$D$38,IF(9=2,'1.Inputs'!$D$39,$E355)))/(1-'1.Inputs'!$D$42)*$D355*(1+$G355)^(9-1))-('1.Inputs'!$D$37*12*IF(9=1,'1.Inputs'!$D$38,IF(9=2,'1.Inputs'!$D$39,$E355)))*'1.Inputs'!$D$43*(1+$G355)^(9-1)-'1.Inputs'!$D$44*(1+$G355)^(9-1)-('1.Inputs'!$D$20/'1.Inputs'!$D$27+'1.Inputs'!$D$23/'1.Inputs'!$D$28)))*'1.Inputs'!$D$53+('1.Inputs'!$D$20/'1.Inputs'!$D$27+'1.Inputs'!$D$23/'1.Inputs'!$D$28)-(P355-O355)</f>
        <v>44502990.767471015</v>
      </c>
      <c r="AB355" s="36">
        <f ca="1">((('1.Inputs'!$D$37*12*IF(10=1,'1.Inputs'!$D$38,IF(10=2,'1.Inputs'!$D$39,$E355)))*$F355*(('1.Inputs'!$D$40)+(1-'1.Inputs'!$D$40)*(1+'1.Inputs'!$D$41))*(1+$G355)^(10-1))-(('1.Inputs'!$D$37*12*IF(10=1,'1.Inputs'!$D$38,IF(10=2,'1.Inputs'!$D$39,$E355)))/(1-'1.Inputs'!$D$42)*$D355*(1+$G355)^(10-1))-('1.Inputs'!$D$37*12*IF(10=1,'1.Inputs'!$D$38,IF(10=2,'1.Inputs'!$D$39,$E355)))*'1.Inputs'!$D$43*(1+$G355)^(10-1)-'1.Inputs'!$D$44*(1+$G355)^(10-1)-('1.Inputs'!$D$20/'1.Inputs'!$D$27+'1.Inputs'!$D$23/'1.Inputs'!$D$28))-MAX(0,((('1.Inputs'!$D$37*12*IF(10=1,'1.Inputs'!$D$38,IF(10=2,'1.Inputs'!$D$39,$E355)))*$F355*(('1.Inputs'!$D$40)+(1-'1.Inputs'!$D$40)*(1+'1.Inputs'!$D$41))*(1+$G355)^(10-1))-(('1.Inputs'!$D$37*12*IF(10=1,'1.Inputs'!$D$38,IF(10=2,'1.Inputs'!$D$39,$E355)))/(1-'1.Inputs'!$D$42)*$D355*(1+$G355)^(10-1))-('1.Inputs'!$D$37*12*IF(10=1,'1.Inputs'!$D$38,IF(10=2,'1.Inputs'!$D$39,$E355)))*'1.Inputs'!$D$43*(1+$G355)^(10-1)-'1.Inputs'!$D$44*(1+$G355)^(10-1)-('1.Inputs'!$D$20/'1.Inputs'!$D$27+'1.Inputs'!$D$23/'1.Inputs'!$D$28)))*'1.Inputs'!$D$53+('1.Inputs'!$D$20/'1.Inputs'!$D$27+'1.Inputs'!$D$23/'1.Inputs'!$D$28)-(Q355-P355)+(('1.Inputs'!$D$20+'1.Inputs'!$D$23-('1.Inputs'!$D$20/'1.Inputs'!$D$27+'1.Inputs'!$D$23/'1.Inputs'!$D$28)*'1.Inputs'!$D$10)*'1.Inputs'!$D$60+'1.Inputs'!$D$19*'1.Inputs'!$D$59+Q355)</f>
        <v>2658821268.765192</v>
      </c>
      <c r="AC355" s="36">
        <f ca="1">S355-AC$13-AC$14+MIN(AC$13,MAX(0,((('1.Inputs'!$D$37*12*IF(1=1,'1.Inputs'!$D$38,IF(1=2,'1.Inputs'!$D$39,$E355)))*$F355*(('1.Inputs'!$D$40)+(1-'1.Inputs'!$D$40)*(1+'1.Inputs'!$D$41))*(1+$G355)^(1-1))-(('1.Inputs'!$D$37*12*IF(1=1,'1.Inputs'!$D$38,IF(1=2,'1.Inputs'!$D$39,$E355)))/(1-'1.Inputs'!$D$42)*$D355*(1+$G355)^(1-1))-('1.Inputs'!$D$37*12*IF(1=1,'1.Inputs'!$D$38,IF(1=2,'1.Inputs'!$D$39,$E355)))*'1.Inputs'!$D$43*(1+$G355)^(1-1)-'1.Inputs'!$D$44*(1+$G355)^(1-1)-('1.Inputs'!$D$20/'1.Inputs'!$D$27+'1.Inputs'!$D$23/'1.Inputs'!$D$28))))*'1.Inputs'!$D$53</f>
        <v>-1163981186.4978237</v>
      </c>
      <c r="AD355" s="36">
        <f ca="1">T355-AD$13-AD$14+MIN(AD$13,MAX(0,((('1.Inputs'!$D$37*12*IF(2=1,'1.Inputs'!$D$38,IF(2=2,'1.Inputs'!$D$39,$E355)))*$F355*(('1.Inputs'!$D$40)+(1-'1.Inputs'!$D$40)*(1+'1.Inputs'!$D$41))*(1+$G355)^(2-1))-(('1.Inputs'!$D$37*12*IF(2=1,'1.Inputs'!$D$38,IF(2=2,'1.Inputs'!$D$39,$E355)))/(1-'1.Inputs'!$D$42)*$D355*(1+$G355)^(2-1))-('1.Inputs'!$D$37*12*IF(2=1,'1.Inputs'!$D$38,IF(2=2,'1.Inputs'!$D$39,$E355)))*'1.Inputs'!$D$43*(1+$G355)^(2-1)-'1.Inputs'!$D$44*(1+$G355)^(2-1)-('1.Inputs'!$D$20/'1.Inputs'!$D$27+'1.Inputs'!$D$23/'1.Inputs'!$D$28))))*'1.Inputs'!$D$53</f>
        <v>-494397173.00506878</v>
      </c>
      <c r="AE355" s="36">
        <f ca="1">U355-AE$13-AE$14+MIN(AE$13,MAX(0,((('1.Inputs'!$D$37*12*IF(3=1,'1.Inputs'!$D$38,IF(3=2,'1.Inputs'!$D$39,$E355)))*$F355*(('1.Inputs'!$D$40)+(1-'1.Inputs'!$D$40)*(1+'1.Inputs'!$D$41))*(1+$G355)^(3-1))-(('1.Inputs'!$D$37*12*IF(3=1,'1.Inputs'!$D$38,IF(3=2,'1.Inputs'!$D$39,$E355)))/(1-'1.Inputs'!$D$42)*$D355*(1+$G355)^(3-1))-('1.Inputs'!$D$37*12*IF(3=1,'1.Inputs'!$D$38,IF(3=2,'1.Inputs'!$D$39,$E355)))*'1.Inputs'!$D$43*(1+$G355)^(3-1)-'1.Inputs'!$D$44*(1+$G355)^(3-1)-('1.Inputs'!$D$20/'1.Inputs'!$D$27+'1.Inputs'!$D$23/'1.Inputs'!$D$28))))*'1.Inputs'!$D$53</f>
        <v>-445730578.26659167</v>
      </c>
      <c r="AF355" s="36">
        <f ca="1">V355-AF$13-AF$14+MIN(AF$13,MAX(0,((('1.Inputs'!$D$37*12*IF(4=1,'1.Inputs'!$D$38,IF(4=2,'1.Inputs'!$D$39,$E355)))*$F355*(('1.Inputs'!$D$40)+(1-'1.Inputs'!$D$40)*(1+'1.Inputs'!$D$41))*(1+$G355)^(4-1))-(('1.Inputs'!$D$37*12*IF(4=1,'1.Inputs'!$D$38,IF(4=2,'1.Inputs'!$D$39,$E355)))/(1-'1.Inputs'!$D$42)*$D355*(1+$G355)^(4-1))-('1.Inputs'!$D$37*12*IF(4=1,'1.Inputs'!$D$38,IF(4=2,'1.Inputs'!$D$39,$E355)))*'1.Inputs'!$D$43*(1+$G355)^(4-1)-'1.Inputs'!$D$44*(1+$G355)^(4-1)-('1.Inputs'!$D$20/'1.Inputs'!$D$27+'1.Inputs'!$D$23/'1.Inputs'!$D$28))))*'1.Inputs'!$D$53</f>
        <v>-327695801.08803821</v>
      </c>
      <c r="AG355" s="36">
        <f ca="1">W355-AG$13-AG$14+MIN(AG$13,MAX(0,((('1.Inputs'!$D$37*12*IF(5=1,'1.Inputs'!$D$38,IF(5=2,'1.Inputs'!$D$39,$E355)))*$F355*(('1.Inputs'!$D$40)+(1-'1.Inputs'!$D$40)*(1+'1.Inputs'!$D$41))*(1+$G355)^(5-1))-(('1.Inputs'!$D$37*12*IF(5=1,'1.Inputs'!$D$38,IF(5=2,'1.Inputs'!$D$39,$E355)))/(1-'1.Inputs'!$D$42)*$D355*(1+$G355)^(5-1))-('1.Inputs'!$D$37*12*IF(5=1,'1.Inputs'!$D$38,IF(5=2,'1.Inputs'!$D$39,$E355)))*'1.Inputs'!$D$43*(1+$G355)^(5-1)-'1.Inputs'!$D$44*(1+$G355)^(5-1)-('1.Inputs'!$D$20/'1.Inputs'!$D$27+'1.Inputs'!$D$23/'1.Inputs'!$D$28))))*'1.Inputs'!$D$53</f>
        <v>-296123939.81705809</v>
      </c>
      <c r="AH355" s="36">
        <f ca="1">X355-AH$13-AH$14+MIN(AH$13,MAX(0,((('1.Inputs'!$D$37*12*IF(6=1,'1.Inputs'!$D$38,IF(6=2,'1.Inputs'!$D$39,$E355)))*$F355*(('1.Inputs'!$D$40)+(1-'1.Inputs'!$D$40)*(1+'1.Inputs'!$D$41))*(1+$G355)^(6-1))-(('1.Inputs'!$D$37*12*IF(6=1,'1.Inputs'!$D$38,IF(6=2,'1.Inputs'!$D$39,$E355)))/(1-'1.Inputs'!$D$42)*$D355*(1+$G355)^(6-1))-('1.Inputs'!$D$37*12*IF(6=1,'1.Inputs'!$D$38,IF(6=2,'1.Inputs'!$D$39,$E355)))*'1.Inputs'!$D$43*(1+$G355)^(6-1)-'1.Inputs'!$D$44*(1+$G355)^(6-1)-('1.Inputs'!$D$20/'1.Inputs'!$D$27+'1.Inputs'!$D$23/'1.Inputs'!$D$28))))*'1.Inputs'!$D$53</f>
        <v>-264436365.27489924</v>
      </c>
      <c r="AI355" s="36">
        <f ca="1">Y355-AI$13-AI$14+MIN(AI$13,MAX(0,((('1.Inputs'!$D$37*12*IF(7=1,'1.Inputs'!$D$38,IF(7=2,'1.Inputs'!$D$39,$E355)))*$F355*(('1.Inputs'!$D$40)+(1-'1.Inputs'!$D$40)*(1+'1.Inputs'!$D$41))*(1+$G355)^(7-1))-(('1.Inputs'!$D$37*12*IF(7=1,'1.Inputs'!$D$38,IF(7=2,'1.Inputs'!$D$39,$E355)))/(1-'1.Inputs'!$D$42)*$D355*(1+$G355)^(7-1))-('1.Inputs'!$D$37*12*IF(7=1,'1.Inputs'!$D$38,IF(7=2,'1.Inputs'!$D$39,$E355)))*'1.Inputs'!$D$43*(1+$G355)^(7-1)-'1.Inputs'!$D$44*(1+$G355)^(7-1)-('1.Inputs'!$D$20/'1.Inputs'!$D$27+'1.Inputs'!$D$23/'1.Inputs'!$D$28))))*'1.Inputs'!$D$53</f>
        <v>-232626551.89313293</v>
      </c>
      <c r="AJ355" s="36">
        <f ca="1">Z355-AJ$13-AJ$14+MIN(AJ$13,MAX(0,((('1.Inputs'!$D$37*12*IF(8=1,'1.Inputs'!$D$38,IF(8=2,'1.Inputs'!$D$39,$E355)))*$F355*(('1.Inputs'!$D$40)+(1-'1.Inputs'!$D$40)*(1+'1.Inputs'!$D$41))*(1+$G355)^(8-1))-(('1.Inputs'!$D$37*12*IF(8=1,'1.Inputs'!$D$38,IF(8=2,'1.Inputs'!$D$39,$E355)))/(1-'1.Inputs'!$D$42)*$D355*(1+$G355)^(8-1))-('1.Inputs'!$D$37*12*IF(8=1,'1.Inputs'!$D$38,IF(8=2,'1.Inputs'!$D$39,$E355)))*'1.Inputs'!$D$43*(1+$G355)^(8-1)-'1.Inputs'!$D$44*(1+$G355)^(8-1)-('1.Inputs'!$D$20/'1.Inputs'!$D$27+'1.Inputs'!$D$23/'1.Inputs'!$D$28))))*'1.Inputs'!$D$53</f>
        <v>44649636.43896836</v>
      </c>
      <c r="AK355" s="36">
        <f ca="1">AA355-AK$13-AK$14+MIN(AK$13,MAX(0,((('1.Inputs'!$D$37*12*IF(9=1,'1.Inputs'!$D$38,IF(9=2,'1.Inputs'!$D$39,$E355)))*$F355*(('1.Inputs'!$D$40)+(1-'1.Inputs'!$D$40)*(1+'1.Inputs'!$D$41))*(1+$G355)^(9-1))-(('1.Inputs'!$D$37*12*IF(9=1,'1.Inputs'!$D$38,IF(9=2,'1.Inputs'!$D$39,$E355)))/(1-'1.Inputs'!$D$42)*$D355*(1+$G355)^(9-1))-('1.Inputs'!$D$37*12*IF(9=1,'1.Inputs'!$D$38,IF(9=2,'1.Inputs'!$D$39,$E355)))*'1.Inputs'!$D$43*(1+$G355)^(9-1)-'1.Inputs'!$D$44*(1+$G355)^(9-1)-('1.Inputs'!$D$20/'1.Inputs'!$D$27+'1.Inputs'!$D$23/'1.Inputs'!$D$28))))*'1.Inputs'!$D$53</f>
        <v>44502990.767471015</v>
      </c>
      <c r="AL355" s="36">
        <f ca="1">AB355-AL$13-AL$14+MIN(AL$13,MAX(0,((('1.Inputs'!$D$37*12*IF(10=1,'1.Inputs'!$D$38,IF(10=2,'1.Inputs'!$D$39,$E355)))*$F355*(('1.Inputs'!$D$40)+(1-'1.Inputs'!$D$40)*(1+'1.Inputs'!$D$41))*(1+$G355)^(10-1))-(('1.Inputs'!$D$37*12*IF(10=1,'1.Inputs'!$D$38,IF(10=2,'1.Inputs'!$D$39,$E355)))/(1-'1.Inputs'!$D$42)*$D355*(1+$G355)^(10-1))-('1.Inputs'!$D$37*12*IF(10=1,'1.Inputs'!$D$38,IF(10=2,'1.Inputs'!$D$39,$E355)))*'1.Inputs'!$D$43*(1+$G355)^(10-1)-'1.Inputs'!$D$44*(1+$G355)^(10-1)-('1.Inputs'!$D$20/'1.Inputs'!$D$27+'1.Inputs'!$D$23/'1.Inputs'!$D$28))))*'1.Inputs'!$D$53+'1.Inputs'!$D$35</f>
        <v>3458821268.765192</v>
      </c>
      <c r="AM355" s="48">
        <f ca="1">R355+NPV('1.Inputs'!$D$55,S355:AB355)</f>
        <v>-2287649624.3249559</v>
      </c>
      <c r="AN355" s="48">
        <f ca="1">-('1.Inputs'!$D$24*(1-'1.Inputs'!$D$31)+'1.Inputs'!$D$35)+NPV('1.Inputs'!$D$54,AC355:AL355)</f>
        <v>-3019451878.0269179</v>
      </c>
      <c r="AO355" s="36">
        <f t="shared" ca="1" si="45"/>
        <v>-6.886051399036746</v>
      </c>
      <c r="AP355" s="36">
        <f t="shared" ca="1" si="46"/>
        <v>-0.13244557486430811</v>
      </c>
      <c r="AQ355" s="36">
        <f ca="1">'1.Inputs'!$D$35+MIN(SUM($AC355:AC355),SUM($AC355:AD355),SUM($AC355:AE355),SUM($AC355:AF355),SUM($AC355:AG355),SUM($AC355:AH355),SUM($AC355:AI355),SUM($AC355:AJ355),SUM($AC355:AK355),SUM($AC355:AL355))</f>
        <v>-2424991595.8426123</v>
      </c>
      <c r="AR355" s="36">
        <f ca="1">IF(AP355&lt;'1.Inputs'!$D$57,1,0)</f>
        <v>1</v>
      </c>
      <c r="AS355" s="36">
        <f t="shared" ca="1" si="47"/>
        <v>1</v>
      </c>
    </row>
    <row r="356" spans="2:45" ht="15" customHeight="1" x14ac:dyDescent="0.25">
      <c r="B356" s="36">
        <v>341</v>
      </c>
      <c r="C356" s="36">
        <f t="shared" ca="1" si="40"/>
        <v>0.90541686721680448</v>
      </c>
      <c r="D356" s="36">
        <f t="shared" ca="1" si="41"/>
        <v>18711.437415294051</v>
      </c>
      <c r="E356" s="47">
        <f t="shared" ca="1" si="42"/>
        <v>0.88183482942706515</v>
      </c>
      <c r="F356" s="36">
        <f t="shared" ca="1" si="43"/>
        <v>29654.54315703304</v>
      </c>
      <c r="G356" s="36">
        <f t="shared" ca="1" si="44"/>
        <v>3.2592391765000825E-2</v>
      </c>
      <c r="H356" s="36">
        <f ca="1">((('1.Inputs'!$D$37*12*IF(1=1,'1.Inputs'!$D$38,IF(1=2,'1.Inputs'!$D$39,$E356)))*$F356*(('1.Inputs'!$D$40)+(1-'1.Inputs'!$D$40)*(1+'1.Inputs'!$D$41))*(1+$G356)^(1-1))*'1.Inputs'!$D$47+(('1.Inputs'!$D$37*12*IF(1=1,'1.Inputs'!$D$38,IF(1=2,'1.Inputs'!$D$39,$E356)))/(1-'1.Inputs'!$D$42)*$D356*(1+$G356)^(1-1))*('1.Inputs'!$D$48-'1.Inputs'!$D$49))/'1.Inputs'!$D$51</f>
        <v>787252260.24571121</v>
      </c>
      <c r="I356" s="36">
        <f ca="1">((('1.Inputs'!$D$37*12*IF(2=1,'1.Inputs'!$D$38,IF(2=2,'1.Inputs'!$D$39,$E356)))*$F356*(('1.Inputs'!$D$40)+(1-'1.Inputs'!$D$40)*(1+'1.Inputs'!$D$41))*(1+$G356)^(2-1))*'1.Inputs'!$D$47+(('1.Inputs'!$D$37*12*IF(2=1,'1.Inputs'!$D$38,IF(2=2,'1.Inputs'!$D$39,$E356)))/(1-'1.Inputs'!$D$42)*$D356*(1+$G356)^(2-1))*('1.Inputs'!$D$48-'1.Inputs'!$D$49))/'1.Inputs'!$D$51</f>
        <v>1138074972.0613308</v>
      </c>
      <c r="J356" s="36">
        <f ca="1">((('1.Inputs'!$D$37*12*IF(3=1,'1.Inputs'!$D$38,IF(3=2,'1.Inputs'!$D$39,$E356)))*$F356*(('1.Inputs'!$D$40)+(1-'1.Inputs'!$D$40)*(1+'1.Inputs'!$D$41))*(1+$G356)^(3-1))*'1.Inputs'!$D$47+(('1.Inputs'!$D$37*12*IF(3=1,'1.Inputs'!$D$38,IF(3=2,'1.Inputs'!$D$39,$E356)))/(1-'1.Inputs'!$D$42)*$D356*(1+$G356)^(3-1))*('1.Inputs'!$D$48-'1.Inputs'!$D$49))/'1.Inputs'!$D$51</f>
        <v>1480433832.1938832</v>
      </c>
      <c r="K356" s="36">
        <f ca="1">((('1.Inputs'!$D$37*12*IF(4=1,'1.Inputs'!$D$38,IF(4=2,'1.Inputs'!$D$39,$E356)))*$F356*(('1.Inputs'!$D$40)+(1-'1.Inputs'!$D$40)*(1+'1.Inputs'!$D$41))*(1+$G356)^(4-1))*'1.Inputs'!$D$47+(('1.Inputs'!$D$37*12*IF(4=1,'1.Inputs'!$D$38,IF(4=2,'1.Inputs'!$D$39,$E356)))/(1-'1.Inputs'!$D$42)*$D356*(1+$G356)^(4-1))*('1.Inputs'!$D$48-'1.Inputs'!$D$49))/'1.Inputs'!$D$51</f>
        <v>1528684711.6349077</v>
      </c>
      <c r="L356" s="36">
        <f ca="1">((('1.Inputs'!$D$37*12*IF(5=1,'1.Inputs'!$D$38,IF(5=2,'1.Inputs'!$D$39,$E356)))*$F356*(('1.Inputs'!$D$40)+(1-'1.Inputs'!$D$40)*(1+'1.Inputs'!$D$41))*(1+$G356)^(5-1))*'1.Inputs'!$D$47+(('1.Inputs'!$D$37*12*IF(5=1,'1.Inputs'!$D$38,IF(5=2,'1.Inputs'!$D$39,$E356)))/(1-'1.Inputs'!$D$42)*$D356*(1+$G356)^(5-1))*('1.Inputs'!$D$48-'1.Inputs'!$D$49))/'1.Inputs'!$D$51</f>
        <v>1578508202.64168</v>
      </c>
      <c r="M356" s="36">
        <f ca="1">((('1.Inputs'!$D$37*12*IF(6=1,'1.Inputs'!$D$38,IF(6=2,'1.Inputs'!$D$39,$E356)))*$F356*(('1.Inputs'!$D$40)+(1-'1.Inputs'!$D$40)*(1+'1.Inputs'!$D$41))*(1+$G356)^(6-1))*'1.Inputs'!$D$47+(('1.Inputs'!$D$37*12*IF(6=1,'1.Inputs'!$D$38,IF(6=2,'1.Inputs'!$D$39,$E356)))/(1-'1.Inputs'!$D$42)*$D356*(1+$G356)^(6-1))*('1.Inputs'!$D$48-'1.Inputs'!$D$49))/'1.Inputs'!$D$51</f>
        <v>1629955560.3864448</v>
      </c>
      <c r="N356" s="36">
        <f ca="1">((('1.Inputs'!$D$37*12*IF(7=1,'1.Inputs'!$D$38,IF(7=2,'1.Inputs'!$D$39,$E356)))*$F356*(('1.Inputs'!$D$40)+(1-'1.Inputs'!$D$40)*(1+'1.Inputs'!$D$41))*(1+$G356)^(7-1))*'1.Inputs'!$D$47+(('1.Inputs'!$D$37*12*IF(7=1,'1.Inputs'!$D$38,IF(7=2,'1.Inputs'!$D$39,$E356)))/(1-'1.Inputs'!$D$42)*$D356*(1+$G356)^(7-1))*('1.Inputs'!$D$48-'1.Inputs'!$D$49))/'1.Inputs'!$D$51</f>
        <v>1683079710.570101</v>
      </c>
      <c r="O356" s="36">
        <f ca="1">((('1.Inputs'!$D$37*12*IF(8=1,'1.Inputs'!$D$38,IF(8=2,'1.Inputs'!$D$39,$E356)))*$F356*(('1.Inputs'!$D$40)+(1-'1.Inputs'!$D$40)*(1+'1.Inputs'!$D$41))*(1+$G356)^(8-1))*'1.Inputs'!$D$47+(('1.Inputs'!$D$37*12*IF(8=1,'1.Inputs'!$D$38,IF(8=2,'1.Inputs'!$D$39,$E356)))/(1-'1.Inputs'!$D$42)*$D356*(1+$G356)^(8-1))*('1.Inputs'!$D$48-'1.Inputs'!$D$49))/'1.Inputs'!$D$51</f>
        <v>1737935303.868726</v>
      </c>
      <c r="P356" s="36">
        <f ca="1">((('1.Inputs'!$D$37*12*IF(9=1,'1.Inputs'!$D$38,IF(9=2,'1.Inputs'!$D$39,$E356)))*$F356*(('1.Inputs'!$D$40)+(1-'1.Inputs'!$D$40)*(1+'1.Inputs'!$D$41))*(1+$G356)^(9-1))*'1.Inputs'!$D$47+(('1.Inputs'!$D$37*12*IF(9=1,'1.Inputs'!$D$38,IF(9=2,'1.Inputs'!$D$39,$E356)))/(1-'1.Inputs'!$D$42)*$D356*(1+$G356)^(9-1))*('1.Inputs'!$D$48-'1.Inputs'!$D$49))/'1.Inputs'!$D$51</f>
        <v>1794578772.1546414</v>
      </c>
      <c r="Q356" s="36">
        <f ca="1">((('1.Inputs'!$D$37*12*IF(10=1,'1.Inputs'!$D$38,IF(10=2,'1.Inputs'!$D$39,$E356)))*$F356*(('1.Inputs'!$D$40)+(1-'1.Inputs'!$D$40)*(1+'1.Inputs'!$D$41))*(1+$G356)^(10-1))*'1.Inputs'!$D$47+(('1.Inputs'!$D$37*12*IF(10=1,'1.Inputs'!$D$38,IF(10=2,'1.Inputs'!$D$39,$E356)))/(1-'1.Inputs'!$D$42)*$D356*(1+$G356)^(10-1))*('1.Inputs'!$D$48-'1.Inputs'!$D$49))/'1.Inputs'!$D$51</f>
        <v>1853068386.5498595</v>
      </c>
      <c r="R356" s="36">
        <f>-'1.Inputs'!$D$24</f>
        <v>-2050000000</v>
      </c>
      <c r="S356" s="36">
        <f ca="1">((('1.Inputs'!$D$37*12*IF(1=1,'1.Inputs'!$D$38,IF(1=2,'1.Inputs'!$D$39,$E356)))*$F356*(('1.Inputs'!$D$40)+(1-'1.Inputs'!$D$40)*(1+'1.Inputs'!$D$41))*(1+$G356)^(1-1))-(('1.Inputs'!$D$37*12*IF(1=1,'1.Inputs'!$D$38,IF(1=2,'1.Inputs'!$D$39,$E356)))/(1-'1.Inputs'!$D$42)*$D356*(1+$G356)^(1-1))-('1.Inputs'!$D$37*12*IF(1=1,'1.Inputs'!$D$38,IF(1=2,'1.Inputs'!$D$39,$E356)))*'1.Inputs'!$D$43*(1+$G356)^(1-1)-'1.Inputs'!$D$44*(1+$G356)^(1-1)-('1.Inputs'!$D$20/'1.Inputs'!$D$27+'1.Inputs'!$D$23/'1.Inputs'!$D$28))-MAX(0,((('1.Inputs'!$D$37*12*IF(1=1,'1.Inputs'!$D$38,IF(1=2,'1.Inputs'!$D$39,$E356)))*$F356*(('1.Inputs'!$D$40)+(1-'1.Inputs'!$D$40)*(1+'1.Inputs'!$D$41))*(1+$G356)^(1-1))-(('1.Inputs'!$D$37*12*IF(1=1,'1.Inputs'!$D$38,IF(1=2,'1.Inputs'!$D$39,$E356)))/(1-'1.Inputs'!$D$42)*$D356*(1+$G356)^(1-1))-('1.Inputs'!$D$37*12*IF(1=1,'1.Inputs'!$D$38,IF(1=2,'1.Inputs'!$D$39,$E356)))*'1.Inputs'!$D$43*(1+$G356)^(1-1)-'1.Inputs'!$D$44*(1+$G356)^(1-1)-('1.Inputs'!$D$20/'1.Inputs'!$D$27+'1.Inputs'!$D$23/'1.Inputs'!$D$28)))*'1.Inputs'!$D$53+('1.Inputs'!$D$20/'1.Inputs'!$D$27+'1.Inputs'!$D$23/'1.Inputs'!$D$28)-H356</f>
        <v>-573153991.61813211</v>
      </c>
      <c r="T356" s="36">
        <f ca="1">((('1.Inputs'!$D$37*12*IF(2=1,'1.Inputs'!$D$38,IF(2=2,'1.Inputs'!$D$39,$E356)))*$F356*(('1.Inputs'!$D$40)+(1-'1.Inputs'!$D$40)*(1+'1.Inputs'!$D$41))*(1+$G356)^(2-1))-(('1.Inputs'!$D$37*12*IF(2=1,'1.Inputs'!$D$38,IF(2=2,'1.Inputs'!$D$39,$E356)))/(1-'1.Inputs'!$D$42)*$D356*(1+$G356)^(2-1))-('1.Inputs'!$D$37*12*IF(2=1,'1.Inputs'!$D$38,IF(2=2,'1.Inputs'!$D$39,$E356)))*'1.Inputs'!$D$43*(1+$G356)^(2-1)-'1.Inputs'!$D$44*(1+$G356)^(2-1)-('1.Inputs'!$D$20/'1.Inputs'!$D$27+'1.Inputs'!$D$23/'1.Inputs'!$D$28))-MAX(0,((('1.Inputs'!$D$37*12*IF(2=1,'1.Inputs'!$D$38,IF(2=2,'1.Inputs'!$D$39,$E356)))*$F356*(('1.Inputs'!$D$40)+(1-'1.Inputs'!$D$40)*(1+'1.Inputs'!$D$41))*(1+$G356)^(2-1))-(('1.Inputs'!$D$37*12*IF(2=1,'1.Inputs'!$D$38,IF(2=2,'1.Inputs'!$D$39,$E356)))/(1-'1.Inputs'!$D$42)*$D356*(1+$G356)^(2-1))-('1.Inputs'!$D$37*12*IF(2=1,'1.Inputs'!$D$38,IF(2=2,'1.Inputs'!$D$39,$E356)))*'1.Inputs'!$D$43*(1+$G356)^(2-1)-'1.Inputs'!$D$44*(1+$G356)^(2-1)-('1.Inputs'!$D$20/'1.Inputs'!$D$27+'1.Inputs'!$D$23/'1.Inputs'!$D$28)))*'1.Inputs'!$D$53+('1.Inputs'!$D$20/'1.Inputs'!$D$27+'1.Inputs'!$D$23/'1.Inputs'!$D$28)-(I356-H356)</f>
        <v>179254661.72699302</v>
      </c>
      <c r="U356" s="36">
        <f ca="1">((('1.Inputs'!$D$37*12*IF(3=1,'1.Inputs'!$D$38,IF(3=2,'1.Inputs'!$D$39,$E356)))*$F356*(('1.Inputs'!$D$40)+(1-'1.Inputs'!$D$40)*(1+'1.Inputs'!$D$41))*(1+$G356)^(3-1))-(('1.Inputs'!$D$37*12*IF(3=1,'1.Inputs'!$D$38,IF(3=2,'1.Inputs'!$D$39,$E356)))/(1-'1.Inputs'!$D$42)*$D356*(1+$G356)^(3-1))-('1.Inputs'!$D$37*12*IF(3=1,'1.Inputs'!$D$38,IF(3=2,'1.Inputs'!$D$39,$E356)))*'1.Inputs'!$D$43*(1+$G356)^(3-1)-'1.Inputs'!$D$44*(1+$G356)^(3-1)-('1.Inputs'!$D$20/'1.Inputs'!$D$27+'1.Inputs'!$D$23/'1.Inputs'!$D$28))-MAX(0,((('1.Inputs'!$D$37*12*IF(3=1,'1.Inputs'!$D$38,IF(3=2,'1.Inputs'!$D$39,$E356)))*$F356*(('1.Inputs'!$D$40)+(1-'1.Inputs'!$D$40)*(1+'1.Inputs'!$D$41))*(1+$G356)^(3-1))-(('1.Inputs'!$D$37*12*IF(3=1,'1.Inputs'!$D$38,IF(3=2,'1.Inputs'!$D$39,$E356)))/(1-'1.Inputs'!$D$42)*$D356*(1+$G356)^(3-1))-('1.Inputs'!$D$37*12*IF(3=1,'1.Inputs'!$D$38,IF(3=2,'1.Inputs'!$D$39,$E356)))*'1.Inputs'!$D$43*(1+$G356)^(3-1)-'1.Inputs'!$D$44*(1+$G356)^(3-1)-('1.Inputs'!$D$20/'1.Inputs'!$D$27+'1.Inputs'!$D$23/'1.Inputs'!$D$28)))*'1.Inputs'!$D$53+('1.Inputs'!$D$20/'1.Inputs'!$D$27+'1.Inputs'!$D$23/'1.Inputs'!$D$28)-(J356-I356)</f>
        <v>494992975.13092613</v>
      </c>
      <c r="V356" s="36">
        <f ca="1">((('1.Inputs'!$D$37*12*IF(4=1,'1.Inputs'!$D$38,IF(4=2,'1.Inputs'!$D$39,$E356)))*$F356*(('1.Inputs'!$D$40)+(1-'1.Inputs'!$D$40)*(1+'1.Inputs'!$D$41))*(1+$G356)^(4-1))-(('1.Inputs'!$D$37*12*IF(4=1,'1.Inputs'!$D$38,IF(4=2,'1.Inputs'!$D$39,$E356)))/(1-'1.Inputs'!$D$42)*$D356*(1+$G356)^(4-1))-('1.Inputs'!$D$37*12*IF(4=1,'1.Inputs'!$D$38,IF(4=2,'1.Inputs'!$D$39,$E356)))*'1.Inputs'!$D$43*(1+$G356)^(4-1)-'1.Inputs'!$D$44*(1+$G356)^(4-1)-('1.Inputs'!$D$20/'1.Inputs'!$D$27+'1.Inputs'!$D$23/'1.Inputs'!$D$28))-MAX(0,((('1.Inputs'!$D$37*12*IF(4=1,'1.Inputs'!$D$38,IF(4=2,'1.Inputs'!$D$39,$E356)))*$F356*(('1.Inputs'!$D$40)+(1-'1.Inputs'!$D$40)*(1+'1.Inputs'!$D$41))*(1+$G356)^(4-1))-(('1.Inputs'!$D$37*12*IF(4=1,'1.Inputs'!$D$38,IF(4=2,'1.Inputs'!$D$39,$E356)))/(1-'1.Inputs'!$D$42)*$D356*(1+$G356)^(4-1))-('1.Inputs'!$D$37*12*IF(4=1,'1.Inputs'!$D$38,IF(4=2,'1.Inputs'!$D$39,$E356)))*'1.Inputs'!$D$43*(1+$G356)^(4-1)-'1.Inputs'!$D$44*(1+$G356)^(4-1)-('1.Inputs'!$D$20/'1.Inputs'!$D$27+'1.Inputs'!$D$23/'1.Inputs'!$D$28)))*'1.Inputs'!$D$53+('1.Inputs'!$D$20/'1.Inputs'!$D$27+'1.Inputs'!$D$23/'1.Inputs'!$D$28)-(K356-J356)</f>
        <v>814852264.3716079</v>
      </c>
      <c r="W356" s="36">
        <f ca="1">((('1.Inputs'!$D$37*12*IF(5=1,'1.Inputs'!$D$38,IF(5=2,'1.Inputs'!$D$39,$E356)))*$F356*(('1.Inputs'!$D$40)+(1-'1.Inputs'!$D$40)*(1+'1.Inputs'!$D$41))*(1+$G356)^(5-1))-(('1.Inputs'!$D$37*12*IF(5=1,'1.Inputs'!$D$38,IF(5=2,'1.Inputs'!$D$39,$E356)))/(1-'1.Inputs'!$D$42)*$D356*(1+$G356)^(5-1))-('1.Inputs'!$D$37*12*IF(5=1,'1.Inputs'!$D$38,IF(5=2,'1.Inputs'!$D$39,$E356)))*'1.Inputs'!$D$43*(1+$G356)^(5-1)-'1.Inputs'!$D$44*(1+$G356)^(5-1)-('1.Inputs'!$D$20/'1.Inputs'!$D$27+'1.Inputs'!$D$23/'1.Inputs'!$D$28))-MAX(0,((('1.Inputs'!$D$37*12*IF(5=1,'1.Inputs'!$D$38,IF(5=2,'1.Inputs'!$D$39,$E356)))*$F356*(('1.Inputs'!$D$40)+(1-'1.Inputs'!$D$40)*(1+'1.Inputs'!$D$41))*(1+$G356)^(5-1))-(('1.Inputs'!$D$37*12*IF(5=1,'1.Inputs'!$D$38,IF(5=2,'1.Inputs'!$D$39,$E356)))/(1-'1.Inputs'!$D$42)*$D356*(1+$G356)^(5-1))-('1.Inputs'!$D$37*12*IF(5=1,'1.Inputs'!$D$38,IF(5=2,'1.Inputs'!$D$39,$E356)))*'1.Inputs'!$D$43*(1+$G356)^(5-1)-'1.Inputs'!$D$44*(1+$G356)^(5-1)-('1.Inputs'!$D$20/'1.Inputs'!$D$27+'1.Inputs'!$D$23/'1.Inputs'!$D$28)))*'1.Inputs'!$D$53+('1.Inputs'!$D$20/'1.Inputs'!$D$27+'1.Inputs'!$D$23/'1.Inputs'!$D$28)-(L356-K356)</f>
        <v>839870258.09170854</v>
      </c>
      <c r="X356" s="36">
        <f ca="1">((('1.Inputs'!$D$37*12*IF(6=1,'1.Inputs'!$D$38,IF(6=2,'1.Inputs'!$D$39,$E356)))*$F356*(('1.Inputs'!$D$40)+(1-'1.Inputs'!$D$40)*(1+'1.Inputs'!$D$41))*(1+$G356)^(6-1))-(('1.Inputs'!$D$37*12*IF(6=1,'1.Inputs'!$D$38,IF(6=2,'1.Inputs'!$D$39,$E356)))/(1-'1.Inputs'!$D$42)*$D356*(1+$G356)^(6-1))-('1.Inputs'!$D$37*12*IF(6=1,'1.Inputs'!$D$38,IF(6=2,'1.Inputs'!$D$39,$E356)))*'1.Inputs'!$D$43*(1+$G356)^(6-1)-'1.Inputs'!$D$44*(1+$G356)^(6-1)-('1.Inputs'!$D$20/'1.Inputs'!$D$27+'1.Inputs'!$D$23/'1.Inputs'!$D$28))-MAX(0,((('1.Inputs'!$D$37*12*IF(6=1,'1.Inputs'!$D$38,IF(6=2,'1.Inputs'!$D$39,$E356)))*$F356*(('1.Inputs'!$D$40)+(1-'1.Inputs'!$D$40)*(1+'1.Inputs'!$D$41))*(1+$G356)^(6-1))-(('1.Inputs'!$D$37*12*IF(6=1,'1.Inputs'!$D$38,IF(6=2,'1.Inputs'!$D$39,$E356)))/(1-'1.Inputs'!$D$42)*$D356*(1+$G356)^(6-1))-('1.Inputs'!$D$37*12*IF(6=1,'1.Inputs'!$D$38,IF(6=2,'1.Inputs'!$D$39,$E356)))*'1.Inputs'!$D$43*(1+$G356)^(6-1)-'1.Inputs'!$D$44*(1+$G356)^(6-1)-('1.Inputs'!$D$20/'1.Inputs'!$D$27+'1.Inputs'!$D$23/'1.Inputs'!$D$28)))*'1.Inputs'!$D$53+('1.Inputs'!$D$20/'1.Inputs'!$D$27+'1.Inputs'!$D$23/'1.Inputs'!$D$28)-(M356-L356)</f>
        <v>865703648.06430995</v>
      </c>
      <c r="Y356" s="36">
        <f ca="1">((('1.Inputs'!$D$37*12*IF(7=1,'1.Inputs'!$D$38,IF(7=2,'1.Inputs'!$D$39,$E356)))*$F356*(('1.Inputs'!$D$40)+(1-'1.Inputs'!$D$40)*(1+'1.Inputs'!$D$41))*(1+$G356)^(7-1))-(('1.Inputs'!$D$37*12*IF(7=1,'1.Inputs'!$D$38,IF(7=2,'1.Inputs'!$D$39,$E356)))/(1-'1.Inputs'!$D$42)*$D356*(1+$G356)^(7-1))-('1.Inputs'!$D$37*12*IF(7=1,'1.Inputs'!$D$38,IF(7=2,'1.Inputs'!$D$39,$E356)))*'1.Inputs'!$D$43*(1+$G356)^(7-1)-'1.Inputs'!$D$44*(1+$G356)^(7-1)-('1.Inputs'!$D$20/'1.Inputs'!$D$27+'1.Inputs'!$D$23/'1.Inputs'!$D$28))-MAX(0,((('1.Inputs'!$D$37*12*IF(7=1,'1.Inputs'!$D$38,IF(7=2,'1.Inputs'!$D$39,$E356)))*$F356*(('1.Inputs'!$D$40)+(1-'1.Inputs'!$D$40)*(1+'1.Inputs'!$D$41))*(1+$G356)^(7-1))-(('1.Inputs'!$D$37*12*IF(7=1,'1.Inputs'!$D$38,IF(7=2,'1.Inputs'!$D$39,$E356)))/(1-'1.Inputs'!$D$42)*$D356*(1+$G356)^(7-1))-('1.Inputs'!$D$37*12*IF(7=1,'1.Inputs'!$D$38,IF(7=2,'1.Inputs'!$D$39,$E356)))*'1.Inputs'!$D$43*(1+$G356)^(7-1)-'1.Inputs'!$D$44*(1+$G356)^(7-1)-('1.Inputs'!$D$20/'1.Inputs'!$D$27+'1.Inputs'!$D$23/'1.Inputs'!$D$28)))*'1.Inputs'!$D$53+('1.Inputs'!$D$20/'1.Inputs'!$D$27+'1.Inputs'!$D$23/'1.Inputs'!$D$28)-(N356-M356)</f>
        <v>892379010.00351524</v>
      </c>
      <c r="Z356" s="36">
        <f ca="1">((('1.Inputs'!$D$37*12*IF(8=1,'1.Inputs'!$D$38,IF(8=2,'1.Inputs'!$D$39,$E356)))*$F356*(('1.Inputs'!$D$40)+(1-'1.Inputs'!$D$40)*(1+'1.Inputs'!$D$41))*(1+$G356)^(8-1))-(('1.Inputs'!$D$37*12*IF(8=1,'1.Inputs'!$D$38,IF(8=2,'1.Inputs'!$D$39,$E356)))/(1-'1.Inputs'!$D$42)*$D356*(1+$G356)^(8-1))-('1.Inputs'!$D$37*12*IF(8=1,'1.Inputs'!$D$38,IF(8=2,'1.Inputs'!$D$39,$E356)))*'1.Inputs'!$D$43*(1+$G356)^(8-1)-'1.Inputs'!$D$44*(1+$G356)^(8-1)-('1.Inputs'!$D$20/'1.Inputs'!$D$27+'1.Inputs'!$D$23/'1.Inputs'!$D$28))-MAX(0,((('1.Inputs'!$D$37*12*IF(8=1,'1.Inputs'!$D$38,IF(8=2,'1.Inputs'!$D$39,$E356)))*$F356*(('1.Inputs'!$D$40)+(1-'1.Inputs'!$D$40)*(1+'1.Inputs'!$D$41))*(1+$G356)^(8-1))-(('1.Inputs'!$D$37*12*IF(8=1,'1.Inputs'!$D$38,IF(8=2,'1.Inputs'!$D$39,$E356)))/(1-'1.Inputs'!$D$42)*$D356*(1+$G356)^(8-1))-('1.Inputs'!$D$37*12*IF(8=1,'1.Inputs'!$D$38,IF(8=2,'1.Inputs'!$D$39,$E356)))*'1.Inputs'!$D$43*(1+$G356)^(8-1)-'1.Inputs'!$D$44*(1+$G356)^(8-1)-('1.Inputs'!$D$20/'1.Inputs'!$D$27+'1.Inputs'!$D$23/'1.Inputs'!$D$28)))*'1.Inputs'!$D$53+('1.Inputs'!$D$20/'1.Inputs'!$D$27+'1.Inputs'!$D$23/'1.Inputs'!$D$28)-(O356-N356)</f>
        <v>919923785.78951764</v>
      </c>
      <c r="AA356" s="36">
        <f ca="1">((('1.Inputs'!$D$37*12*IF(9=1,'1.Inputs'!$D$38,IF(9=2,'1.Inputs'!$D$39,$E356)))*$F356*(('1.Inputs'!$D$40)+(1-'1.Inputs'!$D$40)*(1+'1.Inputs'!$D$41))*(1+$G356)^(9-1))-(('1.Inputs'!$D$37*12*IF(9=1,'1.Inputs'!$D$38,IF(9=2,'1.Inputs'!$D$39,$E356)))/(1-'1.Inputs'!$D$42)*$D356*(1+$G356)^(9-1))-('1.Inputs'!$D$37*12*IF(9=1,'1.Inputs'!$D$38,IF(9=2,'1.Inputs'!$D$39,$E356)))*'1.Inputs'!$D$43*(1+$G356)^(9-1)-'1.Inputs'!$D$44*(1+$G356)^(9-1)-('1.Inputs'!$D$20/'1.Inputs'!$D$27+'1.Inputs'!$D$23/'1.Inputs'!$D$28))-MAX(0,((('1.Inputs'!$D$37*12*IF(9=1,'1.Inputs'!$D$38,IF(9=2,'1.Inputs'!$D$39,$E356)))*$F356*(('1.Inputs'!$D$40)+(1-'1.Inputs'!$D$40)*(1+'1.Inputs'!$D$41))*(1+$G356)^(9-1))-(('1.Inputs'!$D$37*12*IF(9=1,'1.Inputs'!$D$38,IF(9=2,'1.Inputs'!$D$39,$E356)))/(1-'1.Inputs'!$D$42)*$D356*(1+$G356)^(9-1))-('1.Inputs'!$D$37*12*IF(9=1,'1.Inputs'!$D$38,IF(9=2,'1.Inputs'!$D$39,$E356)))*'1.Inputs'!$D$43*(1+$G356)^(9-1)-'1.Inputs'!$D$44*(1+$G356)^(9-1)-('1.Inputs'!$D$20/'1.Inputs'!$D$27+'1.Inputs'!$D$23/'1.Inputs'!$D$28)))*'1.Inputs'!$D$53+('1.Inputs'!$D$20/'1.Inputs'!$D$27+'1.Inputs'!$D$23/'1.Inputs'!$D$28)-(P356-O356)</f>
        <v>948366311.69901621</v>
      </c>
      <c r="AB356" s="36">
        <f ca="1">((('1.Inputs'!$D$37*12*IF(10=1,'1.Inputs'!$D$38,IF(10=2,'1.Inputs'!$D$39,$E356)))*$F356*(('1.Inputs'!$D$40)+(1-'1.Inputs'!$D$40)*(1+'1.Inputs'!$D$41))*(1+$G356)^(10-1))-(('1.Inputs'!$D$37*12*IF(10=1,'1.Inputs'!$D$38,IF(10=2,'1.Inputs'!$D$39,$E356)))/(1-'1.Inputs'!$D$42)*$D356*(1+$G356)^(10-1))-('1.Inputs'!$D$37*12*IF(10=1,'1.Inputs'!$D$38,IF(10=2,'1.Inputs'!$D$39,$E356)))*'1.Inputs'!$D$43*(1+$G356)^(10-1)-'1.Inputs'!$D$44*(1+$G356)^(10-1)-('1.Inputs'!$D$20/'1.Inputs'!$D$27+'1.Inputs'!$D$23/'1.Inputs'!$D$28))-MAX(0,((('1.Inputs'!$D$37*12*IF(10=1,'1.Inputs'!$D$38,IF(10=2,'1.Inputs'!$D$39,$E356)))*$F356*(('1.Inputs'!$D$40)+(1-'1.Inputs'!$D$40)*(1+'1.Inputs'!$D$41))*(1+$G356)^(10-1))-(('1.Inputs'!$D$37*12*IF(10=1,'1.Inputs'!$D$38,IF(10=2,'1.Inputs'!$D$39,$E356)))/(1-'1.Inputs'!$D$42)*$D356*(1+$G356)^(10-1))-('1.Inputs'!$D$37*12*IF(10=1,'1.Inputs'!$D$38,IF(10=2,'1.Inputs'!$D$39,$E356)))*'1.Inputs'!$D$43*(1+$G356)^(10-1)-'1.Inputs'!$D$44*(1+$G356)^(10-1)-('1.Inputs'!$D$20/'1.Inputs'!$D$27+'1.Inputs'!$D$23/'1.Inputs'!$D$28)))*'1.Inputs'!$D$53+('1.Inputs'!$D$20/'1.Inputs'!$D$27+'1.Inputs'!$D$23/'1.Inputs'!$D$28)-(Q356-P356)+(('1.Inputs'!$D$20+'1.Inputs'!$D$23-('1.Inputs'!$D$20/'1.Inputs'!$D$27+'1.Inputs'!$D$23/'1.Inputs'!$D$28)*'1.Inputs'!$D$10)*'1.Inputs'!$D$60+'1.Inputs'!$D$19*'1.Inputs'!$D$59+Q356)</f>
        <v>3530804234.1056027</v>
      </c>
      <c r="AC356" s="36">
        <f ca="1">S356-AC$13-AC$14+MIN(AC$13,MAX(0,((('1.Inputs'!$D$37*12*IF(1=1,'1.Inputs'!$D$38,IF(1=2,'1.Inputs'!$D$39,$E356)))*$F356*(('1.Inputs'!$D$40)+(1-'1.Inputs'!$D$40)*(1+'1.Inputs'!$D$41))*(1+$G356)^(1-1))-(('1.Inputs'!$D$37*12*IF(1=1,'1.Inputs'!$D$38,IF(1=2,'1.Inputs'!$D$39,$E356)))/(1-'1.Inputs'!$D$42)*$D356*(1+$G356)^(1-1))-('1.Inputs'!$D$37*12*IF(1=1,'1.Inputs'!$D$38,IF(1=2,'1.Inputs'!$D$39,$E356)))*'1.Inputs'!$D$43*(1+$G356)^(1-1)-'1.Inputs'!$D$44*(1+$G356)^(1-1)-('1.Inputs'!$D$20/'1.Inputs'!$D$27+'1.Inputs'!$D$23/'1.Inputs'!$D$28))))*'1.Inputs'!$D$53</f>
        <v>-678162616.20328176</v>
      </c>
      <c r="AD356" s="36">
        <f ca="1">T356-AD$13-AD$14+MIN(AD$13,MAX(0,((('1.Inputs'!$D$37*12*IF(2=1,'1.Inputs'!$D$38,IF(2=2,'1.Inputs'!$D$39,$E356)))*$F356*(('1.Inputs'!$D$40)+(1-'1.Inputs'!$D$40)*(1+'1.Inputs'!$D$41))*(1+$G356)^(2-1))-(('1.Inputs'!$D$37*12*IF(2=1,'1.Inputs'!$D$38,IF(2=2,'1.Inputs'!$D$39,$E356)))/(1-'1.Inputs'!$D$42)*$D356*(1+$G356)^(2-1))-('1.Inputs'!$D$37*12*IF(2=1,'1.Inputs'!$D$38,IF(2=2,'1.Inputs'!$D$39,$E356)))*'1.Inputs'!$D$43*(1+$G356)^(2-1)-'1.Inputs'!$D$44*(1+$G356)^(2-1)-('1.Inputs'!$D$20/'1.Inputs'!$D$27+'1.Inputs'!$D$23/'1.Inputs'!$D$28))))*'1.Inputs'!$D$53</f>
        <v>83314661.726993024</v>
      </c>
      <c r="AE356" s="36">
        <f ca="1">U356-AE$13-AE$14+MIN(AE$13,MAX(0,((('1.Inputs'!$D$37*12*IF(3=1,'1.Inputs'!$D$38,IF(3=2,'1.Inputs'!$D$39,$E356)))*$F356*(('1.Inputs'!$D$40)+(1-'1.Inputs'!$D$40)*(1+'1.Inputs'!$D$41))*(1+$G356)^(3-1))-(('1.Inputs'!$D$37*12*IF(3=1,'1.Inputs'!$D$38,IF(3=2,'1.Inputs'!$D$39,$E356)))/(1-'1.Inputs'!$D$42)*$D356*(1+$G356)^(3-1))-('1.Inputs'!$D$37*12*IF(3=1,'1.Inputs'!$D$38,IF(3=2,'1.Inputs'!$D$39,$E356)))*'1.Inputs'!$D$43*(1+$G356)^(3-1)-'1.Inputs'!$D$44*(1+$G356)^(3-1)-('1.Inputs'!$D$20/'1.Inputs'!$D$27+'1.Inputs'!$D$23/'1.Inputs'!$D$28))))*'1.Inputs'!$D$53</f>
        <v>153052975.13092613</v>
      </c>
      <c r="AF356" s="36">
        <f ca="1">V356-AF$13-AF$14+MIN(AF$13,MAX(0,((('1.Inputs'!$D$37*12*IF(4=1,'1.Inputs'!$D$38,IF(4=2,'1.Inputs'!$D$39,$E356)))*$F356*(('1.Inputs'!$D$40)+(1-'1.Inputs'!$D$40)*(1+'1.Inputs'!$D$41))*(1+$G356)^(4-1))-(('1.Inputs'!$D$37*12*IF(4=1,'1.Inputs'!$D$38,IF(4=2,'1.Inputs'!$D$39,$E356)))/(1-'1.Inputs'!$D$42)*$D356*(1+$G356)^(4-1))-('1.Inputs'!$D$37*12*IF(4=1,'1.Inputs'!$D$38,IF(4=2,'1.Inputs'!$D$39,$E356)))*'1.Inputs'!$D$43*(1+$G356)^(4-1)-'1.Inputs'!$D$44*(1+$G356)^(4-1)-('1.Inputs'!$D$20/'1.Inputs'!$D$27+'1.Inputs'!$D$23/'1.Inputs'!$D$28))))*'1.Inputs'!$D$53</f>
        <v>492100264.3716079</v>
      </c>
      <c r="AG356" s="36">
        <f ca="1">W356-AG$13-AG$14+MIN(AG$13,MAX(0,((('1.Inputs'!$D$37*12*IF(5=1,'1.Inputs'!$D$38,IF(5=2,'1.Inputs'!$D$39,$E356)))*$F356*(('1.Inputs'!$D$40)+(1-'1.Inputs'!$D$40)*(1+'1.Inputs'!$D$41))*(1+$G356)^(5-1))-(('1.Inputs'!$D$37*12*IF(5=1,'1.Inputs'!$D$38,IF(5=2,'1.Inputs'!$D$39,$E356)))/(1-'1.Inputs'!$D$42)*$D356*(1+$G356)^(5-1))-('1.Inputs'!$D$37*12*IF(5=1,'1.Inputs'!$D$38,IF(5=2,'1.Inputs'!$D$39,$E356)))*'1.Inputs'!$D$43*(1+$G356)^(5-1)-'1.Inputs'!$D$44*(1+$G356)^(5-1)-('1.Inputs'!$D$20/'1.Inputs'!$D$27+'1.Inputs'!$D$23/'1.Inputs'!$D$28))))*'1.Inputs'!$D$53</f>
        <v>536306258.09170854</v>
      </c>
      <c r="AH356" s="36">
        <f ca="1">X356-AH$13-AH$14+MIN(AH$13,MAX(0,((('1.Inputs'!$D$37*12*IF(6=1,'1.Inputs'!$D$38,IF(6=2,'1.Inputs'!$D$39,$E356)))*$F356*(('1.Inputs'!$D$40)+(1-'1.Inputs'!$D$40)*(1+'1.Inputs'!$D$41))*(1+$G356)^(6-1))-(('1.Inputs'!$D$37*12*IF(6=1,'1.Inputs'!$D$38,IF(6=2,'1.Inputs'!$D$39,$E356)))/(1-'1.Inputs'!$D$42)*$D356*(1+$G356)^(6-1))-('1.Inputs'!$D$37*12*IF(6=1,'1.Inputs'!$D$38,IF(6=2,'1.Inputs'!$D$39,$E356)))*'1.Inputs'!$D$43*(1+$G356)^(6-1)-'1.Inputs'!$D$44*(1+$G356)^(6-1)-('1.Inputs'!$D$20/'1.Inputs'!$D$27+'1.Inputs'!$D$23/'1.Inputs'!$D$28))))*'1.Inputs'!$D$53</f>
        <v>581327648.06430995</v>
      </c>
      <c r="AI356" s="36">
        <f ca="1">Y356-AI$13-AI$14+MIN(AI$13,MAX(0,((('1.Inputs'!$D$37*12*IF(7=1,'1.Inputs'!$D$38,IF(7=2,'1.Inputs'!$D$39,$E356)))*$F356*(('1.Inputs'!$D$40)+(1-'1.Inputs'!$D$40)*(1+'1.Inputs'!$D$41))*(1+$G356)^(7-1))-(('1.Inputs'!$D$37*12*IF(7=1,'1.Inputs'!$D$38,IF(7=2,'1.Inputs'!$D$39,$E356)))/(1-'1.Inputs'!$D$42)*$D356*(1+$G356)^(7-1))-('1.Inputs'!$D$37*12*IF(7=1,'1.Inputs'!$D$38,IF(7=2,'1.Inputs'!$D$39,$E356)))*'1.Inputs'!$D$43*(1+$G356)^(7-1)-'1.Inputs'!$D$44*(1+$G356)^(7-1)-('1.Inputs'!$D$20/'1.Inputs'!$D$27+'1.Inputs'!$D$23/'1.Inputs'!$D$28))))*'1.Inputs'!$D$53</f>
        <v>627191010.00351524</v>
      </c>
      <c r="AJ356" s="36">
        <f ca="1">Z356-AJ$13-AJ$14+MIN(AJ$13,MAX(0,((('1.Inputs'!$D$37*12*IF(8=1,'1.Inputs'!$D$38,IF(8=2,'1.Inputs'!$D$39,$E356)))*$F356*(('1.Inputs'!$D$40)+(1-'1.Inputs'!$D$40)*(1+'1.Inputs'!$D$41))*(1+$G356)^(8-1))-(('1.Inputs'!$D$37*12*IF(8=1,'1.Inputs'!$D$38,IF(8=2,'1.Inputs'!$D$39,$E356)))/(1-'1.Inputs'!$D$42)*$D356*(1+$G356)^(8-1))-('1.Inputs'!$D$37*12*IF(8=1,'1.Inputs'!$D$38,IF(8=2,'1.Inputs'!$D$39,$E356)))*'1.Inputs'!$D$43*(1+$G356)^(8-1)-'1.Inputs'!$D$44*(1+$G356)^(8-1)-('1.Inputs'!$D$20/'1.Inputs'!$D$27+'1.Inputs'!$D$23/'1.Inputs'!$D$28))))*'1.Inputs'!$D$53</f>
        <v>919923785.78951764</v>
      </c>
      <c r="AK356" s="36">
        <f ca="1">AA356-AK$13-AK$14+MIN(AK$13,MAX(0,((('1.Inputs'!$D$37*12*IF(9=1,'1.Inputs'!$D$38,IF(9=2,'1.Inputs'!$D$39,$E356)))*$F356*(('1.Inputs'!$D$40)+(1-'1.Inputs'!$D$40)*(1+'1.Inputs'!$D$41))*(1+$G356)^(9-1))-(('1.Inputs'!$D$37*12*IF(9=1,'1.Inputs'!$D$38,IF(9=2,'1.Inputs'!$D$39,$E356)))/(1-'1.Inputs'!$D$42)*$D356*(1+$G356)^(9-1))-('1.Inputs'!$D$37*12*IF(9=1,'1.Inputs'!$D$38,IF(9=2,'1.Inputs'!$D$39,$E356)))*'1.Inputs'!$D$43*(1+$G356)^(9-1)-'1.Inputs'!$D$44*(1+$G356)^(9-1)-('1.Inputs'!$D$20/'1.Inputs'!$D$27+'1.Inputs'!$D$23/'1.Inputs'!$D$28))))*'1.Inputs'!$D$53</f>
        <v>948366311.69901621</v>
      </c>
      <c r="AL356" s="36">
        <f ca="1">AB356-AL$13-AL$14+MIN(AL$13,MAX(0,((('1.Inputs'!$D$37*12*IF(10=1,'1.Inputs'!$D$38,IF(10=2,'1.Inputs'!$D$39,$E356)))*$F356*(('1.Inputs'!$D$40)+(1-'1.Inputs'!$D$40)*(1+'1.Inputs'!$D$41))*(1+$G356)^(10-1))-(('1.Inputs'!$D$37*12*IF(10=1,'1.Inputs'!$D$38,IF(10=2,'1.Inputs'!$D$39,$E356)))/(1-'1.Inputs'!$D$42)*$D356*(1+$G356)^(10-1))-('1.Inputs'!$D$37*12*IF(10=1,'1.Inputs'!$D$38,IF(10=2,'1.Inputs'!$D$39,$E356)))*'1.Inputs'!$D$43*(1+$G356)^(10-1)-'1.Inputs'!$D$44*(1+$G356)^(10-1)-('1.Inputs'!$D$20/'1.Inputs'!$D$27+'1.Inputs'!$D$23/'1.Inputs'!$D$28))))*'1.Inputs'!$D$53+'1.Inputs'!$D$35</f>
        <v>4330804234.1056023</v>
      </c>
      <c r="AM356" s="48">
        <f ca="1">R356+NPV('1.Inputs'!$D$55,S356:AB356)</f>
        <v>1650834460.0147424</v>
      </c>
      <c r="AN356" s="48">
        <f ca="1">-('1.Inputs'!$D$24*(1-'1.Inputs'!$D$31)+'1.Inputs'!$D$35)+NPV('1.Inputs'!$D$54,AC356:AL356)</f>
        <v>144763860.65464711</v>
      </c>
      <c r="AO356" s="36">
        <f t="shared" ca="1" si="45"/>
        <v>-3.883157124784093</v>
      </c>
      <c r="AP356" s="36">
        <f t="shared" ca="1" si="46"/>
        <v>1.2576041034830441</v>
      </c>
      <c r="AQ356" s="36">
        <f ca="1">'1.Inputs'!$D$35+MIN(SUM($AC356:AC356),SUM($AC356:AD356),SUM($AC356:AE356),SUM($AC356:AF356),SUM($AC356:AG356),SUM($AC356:AH356),SUM($AC356:AI356),SUM($AC356:AJ356),SUM($AC356:AK356),SUM($AC356:AL356))</f>
        <v>121837383.79671824</v>
      </c>
      <c r="AR356" s="36">
        <f ca="1">IF(AP356&lt;'1.Inputs'!$D$57,1,0)</f>
        <v>0</v>
      </c>
      <c r="AS356" s="36">
        <f t="shared" ca="1" si="47"/>
        <v>0</v>
      </c>
    </row>
    <row r="357" spans="2:45" ht="15" customHeight="1" x14ac:dyDescent="0.25">
      <c r="B357" s="36">
        <v>342</v>
      </c>
      <c r="C357" s="36">
        <f t="shared" ca="1" si="40"/>
        <v>0.61240410649152166</v>
      </c>
      <c r="D357" s="36">
        <f t="shared" ca="1" si="41"/>
        <v>20622.916424968527</v>
      </c>
      <c r="E357" s="47">
        <f t="shared" ca="1" si="42"/>
        <v>0.84215954246627345</v>
      </c>
      <c r="F357" s="36">
        <f t="shared" ca="1" si="43"/>
        <v>29310.043052444635</v>
      </c>
      <c r="G357" s="36">
        <f t="shared" ca="1" si="44"/>
        <v>2.5565609272741124E-2</v>
      </c>
      <c r="H357" s="36">
        <f ca="1">((('1.Inputs'!$D$37*12*IF(1=1,'1.Inputs'!$D$38,IF(1=2,'1.Inputs'!$D$39,$E357)))*$F357*(('1.Inputs'!$D$40)+(1-'1.Inputs'!$D$40)*(1+'1.Inputs'!$D$41))*(1+$G357)^(1-1))*'1.Inputs'!$D$47+(('1.Inputs'!$D$37*12*IF(1=1,'1.Inputs'!$D$38,IF(1=2,'1.Inputs'!$D$39,$E357)))/(1-'1.Inputs'!$D$42)*$D357*(1+$G357)^(1-1))*('1.Inputs'!$D$48-'1.Inputs'!$D$49))/'1.Inputs'!$D$51</f>
        <v>791087467.68664277</v>
      </c>
      <c r="I357" s="36">
        <f ca="1">((('1.Inputs'!$D$37*12*IF(2=1,'1.Inputs'!$D$38,IF(2=2,'1.Inputs'!$D$39,$E357)))*$F357*(('1.Inputs'!$D$40)+(1-'1.Inputs'!$D$40)*(1+'1.Inputs'!$D$41))*(1+$G357)^(2-1))*'1.Inputs'!$D$47+(('1.Inputs'!$D$37*12*IF(2=1,'1.Inputs'!$D$38,IF(2=2,'1.Inputs'!$D$39,$E357)))/(1-'1.Inputs'!$D$42)*$D357*(1+$G357)^(2-1))*('1.Inputs'!$D$48-'1.Inputs'!$D$49))/'1.Inputs'!$D$51</f>
        <v>1135836941.1005147</v>
      </c>
      <c r="J357" s="36">
        <f ca="1">((('1.Inputs'!$D$37*12*IF(3=1,'1.Inputs'!$D$38,IF(3=2,'1.Inputs'!$D$39,$E357)))*$F357*(('1.Inputs'!$D$40)+(1-'1.Inputs'!$D$40)*(1+'1.Inputs'!$D$41))*(1+$G357)^(3-1))*'1.Inputs'!$D$47+(('1.Inputs'!$D$37*12*IF(3=1,'1.Inputs'!$D$38,IF(3=2,'1.Inputs'!$D$39,$E357)))/(1-'1.Inputs'!$D$42)*$D357*(1+$G357)^(3-1))*('1.Inputs'!$D$48-'1.Inputs'!$D$49))/'1.Inputs'!$D$51</f>
        <v>1401444076.4240186</v>
      </c>
      <c r="K357" s="36">
        <f ca="1">((('1.Inputs'!$D$37*12*IF(4=1,'1.Inputs'!$D$38,IF(4=2,'1.Inputs'!$D$39,$E357)))*$F357*(('1.Inputs'!$D$40)+(1-'1.Inputs'!$D$40)*(1+'1.Inputs'!$D$41))*(1+$G357)^(4-1))*'1.Inputs'!$D$47+(('1.Inputs'!$D$37*12*IF(4=1,'1.Inputs'!$D$38,IF(4=2,'1.Inputs'!$D$39,$E357)))/(1-'1.Inputs'!$D$42)*$D357*(1+$G357)^(4-1))*('1.Inputs'!$D$48-'1.Inputs'!$D$49))/'1.Inputs'!$D$51</f>
        <v>1437272848.0994728</v>
      </c>
      <c r="L357" s="36">
        <f ca="1">((('1.Inputs'!$D$37*12*IF(5=1,'1.Inputs'!$D$38,IF(5=2,'1.Inputs'!$D$39,$E357)))*$F357*(('1.Inputs'!$D$40)+(1-'1.Inputs'!$D$40)*(1+'1.Inputs'!$D$41))*(1+$G357)^(5-1))*'1.Inputs'!$D$47+(('1.Inputs'!$D$37*12*IF(5=1,'1.Inputs'!$D$38,IF(5=2,'1.Inputs'!$D$39,$E357)))/(1-'1.Inputs'!$D$42)*$D357*(1+$G357)^(5-1))*('1.Inputs'!$D$48-'1.Inputs'!$D$49))/'1.Inputs'!$D$51</f>
        <v>1474017604.1523035</v>
      </c>
      <c r="M357" s="36">
        <f ca="1">((('1.Inputs'!$D$37*12*IF(6=1,'1.Inputs'!$D$38,IF(6=2,'1.Inputs'!$D$39,$E357)))*$F357*(('1.Inputs'!$D$40)+(1-'1.Inputs'!$D$40)*(1+'1.Inputs'!$D$41))*(1+$G357)^(6-1))*'1.Inputs'!$D$47+(('1.Inputs'!$D$37*12*IF(6=1,'1.Inputs'!$D$38,IF(6=2,'1.Inputs'!$D$39,$E357)))/(1-'1.Inputs'!$D$42)*$D357*(1+$G357)^(6-1))*('1.Inputs'!$D$48-'1.Inputs'!$D$49))/'1.Inputs'!$D$51</f>
        <v>1511701762.2812037</v>
      </c>
      <c r="N357" s="36">
        <f ca="1">((('1.Inputs'!$D$37*12*IF(7=1,'1.Inputs'!$D$38,IF(7=2,'1.Inputs'!$D$39,$E357)))*$F357*(('1.Inputs'!$D$40)+(1-'1.Inputs'!$D$40)*(1+'1.Inputs'!$D$41))*(1+$G357)^(7-1))*'1.Inputs'!$D$47+(('1.Inputs'!$D$37*12*IF(7=1,'1.Inputs'!$D$38,IF(7=2,'1.Inputs'!$D$39,$E357)))/(1-'1.Inputs'!$D$42)*$D357*(1+$G357)^(7-1))*('1.Inputs'!$D$48-'1.Inputs'!$D$49))/'1.Inputs'!$D$51</f>
        <v>1550349338.8725994</v>
      </c>
      <c r="O357" s="36">
        <f ca="1">((('1.Inputs'!$D$37*12*IF(8=1,'1.Inputs'!$D$38,IF(8=2,'1.Inputs'!$D$39,$E357)))*$F357*(('1.Inputs'!$D$40)+(1-'1.Inputs'!$D$40)*(1+'1.Inputs'!$D$41))*(1+$G357)^(8-1))*'1.Inputs'!$D$47+(('1.Inputs'!$D$37*12*IF(8=1,'1.Inputs'!$D$38,IF(8=2,'1.Inputs'!$D$39,$E357)))/(1-'1.Inputs'!$D$42)*$D357*(1+$G357)^(8-1))*('1.Inputs'!$D$48-'1.Inputs'!$D$49))/'1.Inputs'!$D$51</f>
        <v>1589984964.3064687</v>
      </c>
      <c r="P357" s="36">
        <f ca="1">((('1.Inputs'!$D$37*12*IF(9=1,'1.Inputs'!$D$38,IF(9=2,'1.Inputs'!$D$39,$E357)))*$F357*(('1.Inputs'!$D$40)+(1-'1.Inputs'!$D$40)*(1+'1.Inputs'!$D$41))*(1+$G357)^(9-1))*'1.Inputs'!$D$47+(('1.Inputs'!$D$37*12*IF(9=1,'1.Inputs'!$D$38,IF(9=2,'1.Inputs'!$D$39,$E357)))/(1-'1.Inputs'!$D$42)*$D357*(1+$G357)^(9-1))*('1.Inputs'!$D$48-'1.Inputs'!$D$49))/'1.Inputs'!$D$51</f>
        <v>1630633898.653461</v>
      </c>
      <c r="Q357" s="36">
        <f ca="1">((('1.Inputs'!$D$37*12*IF(10=1,'1.Inputs'!$D$38,IF(10=2,'1.Inputs'!$D$39,$E357)))*$F357*(('1.Inputs'!$D$40)+(1-'1.Inputs'!$D$40)*(1+'1.Inputs'!$D$41))*(1+$G357)^(10-1))*'1.Inputs'!$D$47+(('1.Inputs'!$D$37*12*IF(10=1,'1.Inputs'!$D$38,IF(10=2,'1.Inputs'!$D$39,$E357)))/(1-'1.Inputs'!$D$42)*$D357*(1+$G357)^(10-1))*('1.Inputs'!$D$48-'1.Inputs'!$D$49))/'1.Inputs'!$D$51</f>
        <v>1672322047.7733221</v>
      </c>
      <c r="R357" s="36">
        <f>-'1.Inputs'!$D$24</f>
        <v>-2050000000</v>
      </c>
      <c r="S357" s="36">
        <f ca="1">((('1.Inputs'!$D$37*12*IF(1=1,'1.Inputs'!$D$38,IF(1=2,'1.Inputs'!$D$39,$E357)))*$F357*(('1.Inputs'!$D$40)+(1-'1.Inputs'!$D$40)*(1+'1.Inputs'!$D$41))*(1+$G357)^(1-1))-(('1.Inputs'!$D$37*12*IF(1=1,'1.Inputs'!$D$38,IF(1=2,'1.Inputs'!$D$39,$E357)))/(1-'1.Inputs'!$D$42)*$D357*(1+$G357)^(1-1))-('1.Inputs'!$D$37*12*IF(1=1,'1.Inputs'!$D$38,IF(1=2,'1.Inputs'!$D$39,$E357)))*'1.Inputs'!$D$43*(1+$G357)^(1-1)-'1.Inputs'!$D$44*(1+$G357)^(1-1)-('1.Inputs'!$D$20/'1.Inputs'!$D$27+'1.Inputs'!$D$23/'1.Inputs'!$D$28))-MAX(0,((('1.Inputs'!$D$37*12*IF(1=1,'1.Inputs'!$D$38,IF(1=2,'1.Inputs'!$D$39,$E357)))*$F357*(('1.Inputs'!$D$40)+(1-'1.Inputs'!$D$40)*(1+'1.Inputs'!$D$41))*(1+$G357)^(1-1))-(('1.Inputs'!$D$37*12*IF(1=1,'1.Inputs'!$D$38,IF(1=2,'1.Inputs'!$D$39,$E357)))/(1-'1.Inputs'!$D$42)*$D357*(1+$G357)^(1-1))-('1.Inputs'!$D$37*12*IF(1=1,'1.Inputs'!$D$38,IF(1=2,'1.Inputs'!$D$39,$E357)))*'1.Inputs'!$D$43*(1+$G357)^(1-1)-'1.Inputs'!$D$44*(1+$G357)^(1-1)-('1.Inputs'!$D$20/'1.Inputs'!$D$27+'1.Inputs'!$D$23/'1.Inputs'!$D$28)))*'1.Inputs'!$D$53+('1.Inputs'!$D$20/'1.Inputs'!$D$27+'1.Inputs'!$D$23/'1.Inputs'!$D$28)-H357</f>
        <v>-861047373.45127308</v>
      </c>
      <c r="T357" s="36">
        <f ca="1">((('1.Inputs'!$D$37*12*IF(2=1,'1.Inputs'!$D$38,IF(2=2,'1.Inputs'!$D$39,$E357)))*$F357*(('1.Inputs'!$D$40)+(1-'1.Inputs'!$D$40)*(1+'1.Inputs'!$D$41))*(1+$G357)^(2-1))-(('1.Inputs'!$D$37*12*IF(2=1,'1.Inputs'!$D$38,IF(2=2,'1.Inputs'!$D$39,$E357)))/(1-'1.Inputs'!$D$42)*$D357*(1+$G357)^(2-1))-('1.Inputs'!$D$37*12*IF(2=1,'1.Inputs'!$D$38,IF(2=2,'1.Inputs'!$D$39,$E357)))*'1.Inputs'!$D$43*(1+$G357)^(2-1)-'1.Inputs'!$D$44*(1+$G357)^(2-1)-('1.Inputs'!$D$20/'1.Inputs'!$D$27+'1.Inputs'!$D$23/'1.Inputs'!$D$28))-MAX(0,((('1.Inputs'!$D$37*12*IF(2=1,'1.Inputs'!$D$38,IF(2=2,'1.Inputs'!$D$39,$E357)))*$F357*(('1.Inputs'!$D$40)+(1-'1.Inputs'!$D$40)*(1+'1.Inputs'!$D$41))*(1+$G357)^(2-1))-(('1.Inputs'!$D$37*12*IF(2=1,'1.Inputs'!$D$38,IF(2=2,'1.Inputs'!$D$39,$E357)))/(1-'1.Inputs'!$D$42)*$D357*(1+$G357)^(2-1))-('1.Inputs'!$D$37*12*IF(2=1,'1.Inputs'!$D$38,IF(2=2,'1.Inputs'!$D$39,$E357)))*'1.Inputs'!$D$43*(1+$G357)^(2-1)-'1.Inputs'!$D$44*(1+$G357)^(2-1)-('1.Inputs'!$D$20/'1.Inputs'!$D$27+'1.Inputs'!$D$23/'1.Inputs'!$D$28)))*'1.Inputs'!$D$53+('1.Inputs'!$D$20/'1.Inputs'!$D$27+'1.Inputs'!$D$23/'1.Inputs'!$D$28)-(I357-H357)</f>
        <v>-122808231.62000182</v>
      </c>
      <c r="U357" s="36">
        <f ca="1">((('1.Inputs'!$D$37*12*IF(3=1,'1.Inputs'!$D$38,IF(3=2,'1.Inputs'!$D$39,$E357)))*$F357*(('1.Inputs'!$D$40)+(1-'1.Inputs'!$D$40)*(1+'1.Inputs'!$D$41))*(1+$G357)^(3-1))-(('1.Inputs'!$D$37*12*IF(3=1,'1.Inputs'!$D$38,IF(3=2,'1.Inputs'!$D$39,$E357)))/(1-'1.Inputs'!$D$42)*$D357*(1+$G357)^(3-1))-('1.Inputs'!$D$37*12*IF(3=1,'1.Inputs'!$D$38,IF(3=2,'1.Inputs'!$D$39,$E357)))*'1.Inputs'!$D$43*(1+$G357)^(3-1)-'1.Inputs'!$D$44*(1+$G357)^(3-1)-('1.Inputs'!$D$20/'1.Inputs'!$D$27+'1.Inputs'!$D$23/'1.Inputs'!$D$28))-MAX(0,((('1.Inputs'!$D$37*12*IF(3=1,'1.Inputs'!$D$38,IF(3=2,'1.Inputs'!$D$39,$E357)))*$F357*(('1.Inputs'!$D$40)+(1-'1.Inputs'!$D$40)*(1+'1.Inputs'!$D$41))*(1+$G357)^(3-1))-(('1.Inputs'!$D$37*12*IF(3=1,'1.Inputs'!$D$38,IF(3=2,'1.Inputs'!$D$39,$E357)))/(1-'1.Inputs'!$D$42)*$D357*(1+$G357)^(3-1))-('1.Inputs'!$D$37*12*IF(3=1,'1.Inputs'!$D$38,IF(3=2,'1.Inputs'!$D$39,$E357)))*'1.Inputs'!$D$43*(1+$G357)^(3-1)-'1.Inputs'!$D$44*(1+$G357)^(3-1)-('1.Inputs'!$D$20/'1.Inputs'!$D$27+'1.Inputs'!$D$23/'1.Inputs'!$D$28)))*'1.Inputs'!$D$53+('1.Inputs'!$D$20/'1.Inputs'!$D$27+'1.Inputs'!$D$23/'1.Inputs'!$D$28)-(J357-I357)</f>
        <v>122141415.19653004</v>
      </c>
      <c r="V357" s="36">
        <f ca="1">((('1.Inputs'!$D$37*12*IF(4=1,'1.Inputs'!$D$38,IF(4=2,'1.Inputs'!$D$39,$E357)))*$F357*(('1.Inputs'!$D$40)+(1-'1.Inputs'!$D$40)*(1+'1.Inputs'!$D$41))*(1+$G357)^(4-1))-(('1.Inputs'!$D$37*12*IF(4=1,'1.Inputs'!$D$38,IF(4=2,'1.Inputs'!$D$39,$E357)))/(1-'1.Inputs'!$D$42)*$D357*(1+$G357)^(4-1))-('1.Inputs'!$D$37*12*IF(4=1,'1.Inputs'!$D$38,IF(4=2,'1.Inputs'!$D$39,$E357)))*'1.Inputs'!$D$43*(1+$G357)^(4-1)-'1.Inputs'!$D$44*(1+$G357)^(4-1)-('1.Inputs'!$D$20/'1.Inputs'!$D$27+'1.Inputs'!$D$23/'1.Inputs'!$D$28))-MAX(0,((('1.Inputs'!$D$37*12*IF(4=1,'1.Inputs'!$D$38,IF(4=2,'1.Inputs'!$D$39,$E357)))*$F357*(('1.Inputs'!$D$40)+(1-'1.Inputs'!$D$40)*(1+'1.Inputs'!$D$41))*(1+$G357)^(4-1))-(('1.Inputs'!$D$37*12*IF(4=1,'1.Inputs'!$D$38,IF(4=2,'1.Inputs'!$D$39,$E357)))/(1-'1.Inputs'!$D$42)*$D357*(1+$G357)^(4-1))-('1.Inputs'!$D$37*12*IF(4=1,'1.Inputs'!$D$38,IF(4=2,'1.Inputs'!$D$39,$E357)))*'1.Inputs'!$D$43*(1+$G357)^(4-1)-'1.Inputs'!$D$44*(1+$G357)^(4-1)-('1.Inputs'!$D$20/'1.Inputs'!$D$27+'1.Inputs'!$D$23/'1.Inputs'!$D$28)))*'1.Inputs'!$D$53+('1.Inputs'!$D$20/'1.Inputs'!$D$27+'1.Inputs'!$D$23/'1.Inputs'!$D$28)-(K357-J357)</f>
        <v>360624831.74510932</v>
      </c>
      <c r="W357" s="36">
        <f ca="1">((('1.Inputs'!$D$37*12*IF(5=1,'1.Inputs'!$D$38,IF(5=2,'1.Inputs'!$D$39,$E357)))*$F357*(('1.Inputs'!$D$40)+(1-'1.Inputs'!$D$40)*(1+'1.Inputs'!$D$41))*(1+$G357)^(5-1))-(('1.Inputs'!$D$37*12*IF(5=1,'1.Inputs'!$D$38,IF(5=2,'1.Inputs'!$D$39,$E357)))/(1-'1.Inputs'!$D$42)*$D357*(1+$G357)^(5-1))-('1.Inputs'!$D$37*12*IF(5=1,'1.Inputs'!$D$38,IF(5=2,'1.Inputs'!$D$39,$E357)))*'1.Inputs'!$D$43*(1+$G357)^(5-1)-'1.Inputs'!$D$44*(1+$G357)^(5-1)-('1.Inputs'!$D$20/'1.Inputs'!$D$27+'1.Inputs'!$D$23/'1.Inputs'!$D$28))-MAX(0,((('1.Inputs'!$D$37*12*IF(5=1,'1.Inputs'!$D$38,IF(5=2,'1.Inputs'!$D$39,$E357)))*$F357*(('1.Inputs'!$D$40)+(1-'1.Inputs'!$D$40)*(1+'1.Inputs'!$D$41))*(1+$G357)^(5-1))-(('1.Inputs'!$D$37*12*IF(5=1,'1.Inputs'!$D$38,IF(5=2,'1.Inputs'!$D$39,$E357)))/(1-'1.Inputs'!$D$42)*$D357*(1+$G357)^(5-1))-('1.Inputs'!$D$37*12*IF(5=1,'1.Inputs'!$D$38,IF(5=2,'1.Inputs'!$D$39,$E357)))*'1.Inputs'!$D$43*(1+$G357)^(5-1)-'1.Inputs'!$D$44*(1+$G357)^(5-1)-('1.Inputs'!$D$20/'1.Inputs'!$D$27+'1.Inputs'!$D$23/'1.Inputs'!$D$28)))*'1.Inputs'!$D$53+('1.Inputs'!$D$20/'1.Inputs'!$D$27+'1.Inputs'!$D$23/'1.Inputs'!$D$28)-(L357-K357)</f>
        <v>368636450.24941677</v>
      </c>
      <c r="X357" s="36">
        <f ca="1">((('1.Inputs'!$D$37*12*IF(6=1,'1.Inputs'!$D$38,IF(6=2,'1.Inputs'!$D$39,$E357)))*$F357*(('1.Inputs'!$D$40)+(1-'1.Inputs'!$D$40)*(1+'1.Inputs'!$D$41))*(1+$G357)^(6-1))-(('1.Inputs'!$D$37*12*IF(6=1,'1.Inputs'!$D$38,IF(6=2,'1.Inputs'!$D$39,$E357)))/(1-'1.Inputs'!$D$42)*$D357*(1+$G357)^(6-1))-('1.Inputs'!$D$37*12*IF(6=1,'1.Inputs'!$D$38,IF(6=2,'1.Inputs'!$D$39,$E357)))*'1.Inputs'!$D$43*(1+$G357)^(6-1)-'1.Inputs'!$D$44*(1+$G357)^(6-1)-('1.Inputs'!$D$20/'1.Inputs'!$D$27+'1.Inputs'!$D$23/'1.Inputs'!$D$28))-MAX(0,((('1.Inputs'!$D$37*12*IF(6=1,'1.Inputs'!$D$38,IF(6=2,'1.Inputs'!$D$39,$E357)))*$F357*(('1.Inputs'!$D$40)+(1-'1.Inputs'!$D$40)*(1+'1.Inputs'!$D$41))*(1+$G357)^(6-1))-(('1.Inputs'!$D$37*12*IF(6=1,'1.Inputs'!$D$38,IF(6=2,'1.Inputs'!$D$39,$E357)))/(1-'1.Inputs'!$D$42)*$D357*(1+$G357)^(6-1))-('1.Inputs'!$D$37*12*IF(6=1,'1.Inputs'!$D$38,IF(6=2,'1.Inputs'!$D$39,$E357)))*'1.Inputs'!$D$43*(1+$G357)^(6-1)-'1.Inputs'!$D$44*(1+$G357)^(6-1)-('1.Inputs'!$D$20/'1.Inputs'!$D$27+'1.Inputs'!$D$23/'1.Inputs'!$D$28)))*'1.Inputs'!$D$53+('1.Inputs'!$D$20/'1.Inputs'!$D$27+'1.Inputs'!$D$23/'1.Inputs'!$D$28)-(M357-L357)</f>
        <v>376852890.66204578</v>
      </c>
      <c r="Y357" s="36">
        <f ca="1">((('1.Inputs'!$D$37*12*IF(7=1,'1.Inputs'!$D$38,IF(7=2,'1.Inputs'!$D$39,$E357)))*$F357*(('1.Inputs'!$D$40)+(1-'1.Inputs'!$D$40)*(1+'1.Inputs'!$D$41))*(1+$G357)^(7-1))-(('1.Inputs'!$D$37*12*IF(7=1,'1.Inputs'!$D$38,IF(7=2,'1.Inputs'!$D$39,$E357)))/(1-'1.Inputs'!$D$42)*$D357*(1+$G357)^(7-1))-('1.Inputs'!$D$37*12*IF(7=1,'1.Inputs'!$D$38,IF(7=2,'1.Inputs'!$D$39,$E357)))*'1.Inputs'!$D$43*(1+$G357)^(7-1)-'1.Inputs'!$D$44*(1+$G357)^(7-1)-('1.Inputs'!$D$20/'1.Inputs'!$D$27+'1.Inputs'!$D$23/'1.Inputs'!$D$28))-MAX(0,((('1.Inputs'!$D$37*12*IF(7=1,'1.Inputs'!$D$38,IF(7=2,'1.Inputs'!$D$39,$E357)))*$F357*(('1.Inputs'!$D$40)+(1-'1.Inputs'!$D$40)*(1+'1.Inputs'!$D$41))*(1+$G357)^(7-1))-(('1.Inputs'!$D$37*12*IF(7=1,'1.Inputs'!$D$38,IF(7=2,'1.Inputs'!$D$39,$E357)))/(1-'1.Inputs'!$D$42)*$D357*(1+$G357)^(7-1))-('1.Inputs'!$D$37*12*IF(7=1,'1.Inputs'!$D$38,IF(7=2,'1.Inputs'!$D$39,$E357)))*'1.Inputs'!$D$43*(1+$G357)^(7-1)-'1.Inputs'!$D$44*(1+$G357)^(7-1)-('1.Inputs'!$D$20/'1.Inputs'!$D$27+'1.Inputs'!$D$23/'1.Inputs'!$D$28)))*'1.Inputs'!$D$53+('1.Inputs'!$D$20/'1.Inputs'!$D$27+'1.Inputs'!$D$23/'1.Inputs'!$D$28)-(N357-M357)</f>
        <v>385279389.3798784</v>
      </c>
      <c r="Z357" s="36">
        <f ca="1">((('1.Inputs'!$D$37*12*IF(8=1,'1.Inputs'!$D$38,IF(8=2,'1.Inputs'!$D$39,$E357)))*$F357*(('1.Inputs'!$D$40)+(1-'1.Inputs'!$D$40)*(1+'1.Inputs'!$D$41))*(1+$G357)^(8-1))-(('1.Inputs'!$D$37*12*IF(8=1,'1.Inputs'!$D$38,IF(8=2,'1.Inputs'!$D$39,$E357)))/(1-'1.Inputs'!$D$42)*$D357*(1+$G357)^(8-1))-('1.Inputs'!$D$37*12*IF(8=1,'1.Inputs'!$D$38,IF(8=2,'1.Inputs'!$D$39,$E357)))*'1.Inputs'!$D$43*(1+$G357)^(8-1)-'1.Inputs'!$D$44*(1+$G357)^(8-1)-('1.Inputs'!$D$20/'1.Inputs'!$D$27+'1.Inputs'!$D$23/'1.Inputs'!$D$28))-MAX(0,((('1.Inputs'!$D$37*12*IF(8=1,'1.Inputs'!$D$38,IF(8=2,'1.Inputs'!$D$39,$E357)))*$F357*(('1.Inputs'!$D$40)+(1-'1.Inputs'!$D$40)*(1+'1.Inputs'!$D$41))*(1+$G357)^(8-1))-(('1.Inputs'!$D$37*12*IF(8=1,'1.Inputs'!$D$38,IF(8=2,'1.Inputs'!$D$39,$E357)))/(1-'1.Inputs'!$D$42)*$D357*(1+$G357)^(8-1))-('1.Inputs'!$D$37*12*IF(8=1,'1.Inputs'!$D$38,IF(8=2,'1.Inputs'!$D$39,$E357)))*'1.Inputs'!$D$43*(1+$G357)^(8-1)-'1.Inputs'!$D$44*(1+$G357)^(8-1)-('1.Inputs'!$D$20/'1.Inputs'!$D$27+'1.Inputs'!$D$23/'1.Inputs'!$D$28)))*'1.Inputs'!$D$53+('1.Inputs'!$D$20/'1.Inputs'!$D$27+'1.Inputs'!$D$23/'1.Inputs'!$D$28)-(O357-N357)</f>
        <v>393921316.67146719</v>
      </c>
      <c r="AA357" s="36">
        <f ca="1">((('1.Inputs'!$D$37*12*IF(9=1,'1.Inputs'!$D$38,IF(9=2,'1.Inputs'!$D$39,$E357)))*$F357*(('1.Inputs'!$D$40)+(1-'1.Inputs'!$D$40)*(1+'1.Inputs'!$D$41))*(1+$G357)^(9-1))-(('1.Inputs'!$D$37*12*IF(9=1,'1.Inputs'!$D$38,IF(9=2,'1.Inputs'!$D$39,$E357)))/(1-'1.Inputs'!$D$42)*$D357*(1+$G357)^(9-1))-('1.Inputs'!$D$37*12*IF(9=1,'1.Inputs'!$D$38,IF(9=2,'1.Inputs'!$D$39,$E357)))*'1.Inputs'!$D$43*(1+$G357)^(9-1)-'1.Inputs'!$D$44*(1+$G357)^(9-1)-('1.Inputs'!$D$20/'1.Inputs'!$D$27+'1.Inputs'!$D$23/'1.Inputs'!$D$28))-MAX(0,((('1.Inputs'!$D$37*12*IF(9=1,'1.Inputs'!$D$38,IF(9=2,'1.Inputs'!$D$39,$E357)))*$F357*(('1.Inputs'!$D$40)+(1-'1.Inputs'!$D$40)*(1+'1.Inputs'!$D$41))*(1+$G357)^(9-1))-(('1.Inputs'!$D$37*12*IF(9=1,'1.Inputs'!$D$38,IF(9=2,'1.Inputs'!$D$39,$E357)))/(1-'1.Inputs'!$D$42)*$D357*(1+$G357)^(9-1))-('1.Inputs'!$D$37*12*IF(9=1,'1.Inputs'!$D$38,IF(9=2,'1.Inputs'!$D$39,$E357)))*'1.Inputs'!$D$43*(1+$G357)^(9-1)-'1.Inputs'!$D$44*(1+$G357)^(9-1)-('1.Inputs'!$D$20/'1.Inputs'!$D$27+'1.Inputs'!$D$23/'1.Inputs'!$D$28)))*'1.Inputs'!$D$53+('1.Inputs'!$D$20/'1.Inputs'!$D$27+'1.Inputs'!$D$23/'1.Inputs'!$D$28)-(P357-O357)</f>
        <v>402784180.09955692</v>
      </c>
      <c r="AB357" s="36">
        <f ca="1">((('1.Inputs'!$D$37*12*IF(10=1,'1.Inputs'!$D$38,IF(10=2,'1.Inputs'!$D$39,$E357)))*$F357*(('1.Inputs'!$D$40)+(1-'1.Inputs'!$D$40)*(1+'1.Inputs'!$D$41))*(1+$G357)^(10-1))-(('1.Inputs'!$D$37*12*IF(10=1,'1.Inputs'!$D$38,IF(10=2,'1.Inputs'!$D$39,$E357)))/(1-'1.Inputs'!$D$42)*$D357*(1+$G357)^(10-1))-('1.Inputs'!$D$37*12*IF(10=1,'1.Inputs'!$D$38,IF(10=2,'1.Inputs'!$D$39,$E357)))*'1.Inputs'!$D$43*(1+$G357)^(10-1)-'1.Inputs'!$D$44*(1+$G357)^(10-1)-('1.Inputs'!$D$20/'1.Inputs'!$D$27+'1.Inputs'!$D$23/'1.Inputs'!$D$28))-MAX(0,((('1.Inputs'!$D$37*12*IF(10=1,'1.Inputs'!$D$38,IF(10=2,'1.Inputs'!$D$39,$E357)))*$F357*(('1.Inputs'!$D$40)+(1-'1.Inputs'!$D$40)*(1+'1.Inputs'!$D$41))*(1+$G357)^(10-1))-(('1.Inputs'!$D$37*12*IF(10=1,'1.Inputs'!$D$38,IF(10=2,'1.Inputs'!$D$39,$E357)))/(1-'1.Inputs'!$D$42)*$D357*(1+$G357)^(10-1))-('1.Inputs'!$D$37*12*IF(10=1,'1.Inputs'!$D$38,IF(10=2,'1.Inputs'!$D$39,$E357)))*'1.Inputs'!$D$43*(1+$G357)^(10-1)-'1.Inputs'!$D$44*(1+$G357)^(10-1)-('1.Inputs'!$D$20/'1.Inputs'!$D$27+'1.Inputs'!$D$23/'1.Inputs'!$D$28)))*'1.Inputs'!$D$53+('1.Inputs'!$D$20/'1.Inputs'!$D$27+'1.Inputs'!$D$23/'1.Inputs'!$D$28)-(Q357-P357)+(('1.Inputs'!$D$20+'1.Inputs'!$D$23-('1.Inputs'!$D$20/'1.Inputs'!$D$27+'1.Inputs'!$D$23/'1.Inputs'!$D$28)*'1.Inputs'!$D$10)*'1.Inputs'!$D$60+'1.Inputs'!$D$19*'1.Inputs'!$D$59+Q357)</f>
        <v>2784195675.8044081</v>
      </c>
      <c r="AC357" s="36">
        <f ca="1">S357-AC$13-AC$14+MIN(AC$13,MAX(0,((('1.Inputs'!$D$37*12*IF(1=1,'1.Inputs'!$D$38,IF(1=2,'1.Inputs'!$D$39,$E357)))*$F357*(('1.Inputs'!$D$40)+(1-'1.Inputs'!$D$40)*(1+'1.Inputs'!$D$41))*(1+$G357)^(1-1))-(('1.Inputs'!$D$37*12*IF(1=1,'1.Inputs'!$D$38,IF(1=2,'1.Inputs'!$D$39,$E357)))/(1-'1.Inputs'!$D$42)*$D357*(1+$G357)^(1-1))-('1.Inputs'!$D$37*12*IF(1=1,'1.Inputs'!$D$38,IF(1=2,'1.Inputs'!$D$39,$E357)))*'1.Inputs'!$D$43*(1+$G357)^(1-1)-'1.Inputs'!$D$44*(1+$G357)^(1-1)-('1.Inputs'!$D$20/'1.Inputs'!$D$27+'1.Inputs'!$D$23/'1.Inputs'!$D$28))))*'1.Inputs'!$D$53</f>
        <v>-1008647373.4512731</v>
      </c>
      <c r="AD357" s="36">
        <f ca="1">T357-AD$13-AD$14+MIN(AD$13,MAX(0,((('1.Inputs'!$D$37*12*IF(2=1,'1.Inputs'!$D$38,IF(2=2,'1.Inputs'!$D$39,$E357)))*$F357*(('1.Inputs'!$D$40)+(1-'1.Inputs'!$D$40)*(1+'1.Inputs'!$D$41))*(1+$G357)^(2-1))-(('1.Inputs'!$D$37*12*IF(2=1,'1.Inputs'!$D$38,IF(2=2,'1.Inputs'!$D$39,$E357)))/(1-'1.Inputs'!$D$42)*$D357*(1+$G357)^(2-1))-('1.Inputs'!$D$37*12*IF(2=1,'1.Inputs'!$D$38,IF(2=2,'1.Inputs'!$D$39,$E357)))*'1.Inputs'!$D$43*(1+$G357)^(2-1)-'1.Inputs'!$D$44*(1+$G357)^(2-1)-('1.Inputs'!$D$20/'1.Inputs'!$D$27+'1.Inputs'!$D$23/'1.Inputs'!$D$28))))*'1.Inputs'!$D$53</f>
        <v>-223593716.80791792</v>
      </c>
      <c r="AE357" s="36">
        <f ca="1">U357-AE$13-AE$14+MIN(AE$13,MAX(0,((('1.Inputs'!$D$37*12*IF(3=1,'1.Inputs'!$D$38,IF(3=2,'1.Inputs'!$D$39,$E357)))*$F357*(('1.Inputs'!$D$40)+(1-'1.Inputs'!$D$40)*(1+'1.Inputs'!$D$41))*(1+$G357)^(3-1))-(('1.Inputs'!$D$37*12*IF(3=1,'1.Inputs'!$D$38,IF(3=2,'1.Inputs'!$D$39,$E357)))/(1-'1.Inputs'!$D$42)*$D357*(1+$G357)^(3-1))-('1.Inputs'!$D$37*12*IF(3=1,'1.Inputs'!$D$38,IF(3=2,'1.Inputs'!$D$39,$E357)))*'1.Inputs'!$D$43*(1+$G357)^(3-1)-'1.Inputs'!$D$44*(1+$G357)^(3-1)-('1.Inputs'!$D$20/'1.Inputs'!$D$27+'1.Inputs'!$D$23/'1.Inputs'!$D$28))))*'1.Inputs'!$D$53</f>
        <v>-219798584.80346996</v>
      </c>
      <c r="AF357" s="36">
        <f ca="1">V357-AF$13-AF$14+MIN(AF$13,MAX(0,((('1.Inputs'!$D$37*12*IF(4=1,'1.Inputs'!$D$38,IF(4=2,'1.Inputs'!$D$39,$E357)))*$F357*(('1.Inputs'!$D$40)+(1-'1.Inputs'!$D$40)*(1+'1.Inputs'!$D$41))*(1+$G357)^(4-1))-(('1.Inputs'!$D$37*12*IF(4=1,'1.Inputs'!$D$38,IF(4=2,'1.Inputs'!$D$39,$E357)))/(1-'1.Inputs'!$D$42)*$D357*(1+$G357)^(4-1))-('1.Inputs'!$D$37*12*IF(4=1,'1.Inputs'!$D$38,IF(4=2,'1.Inputs'!$D$39,$E357)))*'1.Inputs'!$D$43*(1+$G357)^(4-1)-'1.Inputs'!$D$44*(1+$G357)^(4-1)-('1.Inputs'!$D$20/'1.Inputs'!$D$27+'1.Inputs'!$D$23/'1.Inputs'!$D$28))))*'1.Inputs'!$D$53</f>
        <v>37872831.74510932</v>
      </c>
      <c r="AG357" s="36">
        <f ca="1">W357-AG$13-AG$14+MIN(AG$13,MAX(0,((('1.Inputs'!$D$37*12*IF(5=1,'1.Inputs'!$D$38,IF(5=2,'1.Inputs'!$D$39,$E357)))*$F357*(('1.Inputs'!$D$40)+(1-'1.Inputs'!$D$40)*(1+'1.Inputs'!$D$41))*(1+$G357)^(5-1))-(('1.Inputs'!$D$37*12*IF(5=1,'1.Inputs'!$D$38,IF(5=2,'1.Inputs'!$D$39,$E357)))/(1-'1.Inputs'!$D$42)*$D357*(1+$G357)^(5-1))-('1.Inputs'!$D$37*12*IF(5=1,'1.Inputs'!$D$38,IF(5=2,'1.Inputs'!$D$39,$E357)))*'1.Inputs'!$D$43*(1+$G357)^(5-1)-'1.Inputs'!$D$44*(1+$G357)^(5-1)-('1.Inputs'!$D$20/'1.Inputs'!$D$27+'1.Inputs'!$D$23/'1.Inputs'!$D$28))))*'1.Inputs'!$D$53</f>
        <v>65072450.249416769</v>
      </c>
      <c r="AH357" s="36">
        <f ca="1">X357-AH$13-AH$14+MIN(AH$13,MAX(0,((('1.Inputs'!$D$37*12*IF(6=1,'1.Inputs'!$D$38,IF(6=2,'1.Inputs'!$D$39,$E357)))*$F357*(('1.Inputs'!$D$40)+(1-'1.Inputs'!$D$40)*(1+'1.Inputs'!$D$41))*(1+$G357)^(6-1))-(('1.Inputs'!$D$37*12*IF(6=1,'1.Inputs'!$D$38,IF(6=2,'1.Inputs'!$D$39,$E357)))/(1-'1.Inputs'!$D$42)*$D357*(1+$G357)^(6-1))-('1.Inputs'!$D$37*12*IF(6=1,'1.Inputs'!$D$38,IF(6=2,'1.Inputs'!$D$39,$E357)))*'1.Inputs'!$D$43*(1+$G357)^(6-1)-'1.Inputs'!$D$44*(1+$G357)^(6-1)-('1.Inputs'!$D$20/'1.Inputs'!$D$27+'1.Inputs'!$D$23/'1.Inputs'!$D$28))))*'1.Inputs'!$D$53</f>
        <v>92476890.662045777</v>
      </c>
      <c r="AI357" s="36">
        <f ca="1">Y357-AI$13-AI$14+MIN(AI$13,MAX(0,((('1.Inputs'!$D$37*12*IF(7=1,'1.Inputs'!$D$38,IF(7=2,'1.Inputs'!$D$39,$E357)))*$F357*(('1.Inputs'!$D$40)+(1-'1.Inputs'!$D$40)*(1+'1.Inputs'!$D$41))*(1+$G357)^(7-1))-(('1.Inputs'!$D$37*12*IF(7=1,'1.Inputs'!$D$38,IF(7=2,'1.Inputs'!$D$39,$E357)))/(1-'1.Inputs'!$D$42)*$D357*(1+$G357)^(7-1))-('1.Inputs'!$D$37*12*IF(7=1,'1.Inputs'!$D$38,IF(7=2,'1.Inputs'!$D$39,$E357)))*'1.Inputs'!$D$43*(1+$G357)^(7-1)-'1.Inputs'!$D$44*(1+$G357)^(7-1)-('1.Inputs'!$D$20/'1.Inputs'!$D$27+'1.Inputs'!$D$23/'1.Inputs'!$D$28))))*'1.Inputs'!$D$53</f>
        <v>120091389.3798784</v>
      </c>
      <c r="AJ357" s="36">
        <f ca="1">Z357-AJ$13-AJ$14+MIN(AJ$13,MAX(0,((('1.Inputs'!$D$37*12*IF(8=1,'1.Inputs'!$D$38,IF(8=2,'1.Inputs'!$D$39,$E357)))*$F357*(('1.Inputs'!$D$40)+(1-'1.Inputs'!$D$40)*(1+'1.Inputs'!$D$41))*(1+$G357)^(8-1))-(('1.Inputs'!$D$37*12*IF(8=1,'1.Inputs'!$D$38,IF(8=2,'1.Inputs'!$D$39,$E357)))/(1-'1.Inputs'!$D$42)*$D357*(1+$G357)^(8-1))-('1.Inputs'!$D$37*12*IF(8=1,'1.Inputs'!$D$38,IF(8=2,'1.Inputs'!$D$39,$E357)))*'1.Inputs'!$D$43*(1+$G357)^(8-1)-'1.Inputs'!$D$44*(1+$G357)^(8-1)-('1.Inputs'!$D$20/'1.Inputs'!$D$27+'1.Inputs'!$D$23/'1.Inputs'!$D$28))))*'1.Inputs'!$D$53</f>
        <v>393921316.67146719</v>
      </c>
      <c r="AK357" s="36">
        <f ca="1">AA357-AK$13-AK$14+MIN(AK$13,MAX(0,((('1.Inputs'!$D$37*12*IF(9=1,'1.Inputs'!$D$38,IF(9=2,'1.Inputs'!$D$39,$E357)))*$F357*(('1.Inputs'!$D$40)+(1-'1.Inputs'!$D$40)*(1+'1.Inputs'!$D$41))*(1+$G357)^(9-1))-(('1.Inputs'!$D$37*12*IF(9=1,'1.Inputs'!$D$38,IF(9=2,'1.Inputs'!$D$39,$E357)))/(1-'1.Inputs'!$D$42)*$D357*(1+$G357)^(9-1))-('1.Inputs'!$D$37*12*IF(9=1,'1.Inputs'!$D$38,IF(9=2,'1.Inputs'!$D$39,$E357)))*'1.Inputs'!$D$43*(1+$G357)^(9-1)-'1.Inputs'!$D$44*(1+$G357)^(9-1)-('1.Inputs'!$D$20/'1.Inputs'!$D$27+'1.Inputs'!$D$23/'1.Inputs'!$D$28))))*'1.Inputs'!$D$53</f>
        <v>402784180.09955692</v>
      </c>
      <c r="AL357" s="36">
        <f ca="1">AB357-AL$13-AL$14+MIN(AL$13,MAX(0,((('1.Inputs'!$D$37*12*IF(10=1,'1.Inputs'!$D$38,IF(10=2,'1.Inputs'!$D$39,$E357)))*$F357*(('1.Inputs'!$D$40)+(1-'1.Inputs'!$D$40)*(1+'1.Inputs'!$D$41))*(1+$G357)^(10-1))-(('1.Inputs'!$D$37*12*IF(10=1,'1.Inputs'!$D$38,IF(10=2,'1.Inputs'!$D$39,$E357)))/(1-'1.Inputs'!$D$42)*$D357*(1+$G357)^(10-1))-('1.Inputs'!$D$37*12*IF(10=1,'1.Inputs'!$D$38,IF(10=2,'1.Inputs'!$D$39,$E357)))*'1.Inputs'!$D$43*(1+$G357)^(10-1)-'1.Inputs'!$D$44*(1+$G357)^(10-1)-('1.Inputs'!$D$20/'1.Inputs'!$D$27+'1.Inputs'!$D$23/'1.Inputs'!$D$28))))*'1.Inputs'!$D$53+'1.Inputs'!$D$35</f>
        <v>3584195675.8044081</v>
      </c>
      <c r="AM357" s="48">
        <f ca="1">R357+NPV('1.Inputs'!$D$55,S357:AB357)</f>
        <v>-809070608.32774925</v>
      </c>
      <c r="AN357" s="48">
        <f ca="1">-('1.Inputs'!$D$24*(1-'1.Inputs'!$D$31)+'1.Inputs'!$D$35)+NPV('1.Inputs'!$D$54,AC357:AL357)</f>
        <v>-1768788758.2924638</v>
      </c>
      <c r="AO357" s="36">
        <f t="shared" ca="1" si="45"/>
        <v>-5.833654291675292</v>
      </c>
      <c r="AP357" s="36">
        <f t="shared" ca="1" si="46"/>
        <v>0.31031863617004585</v>
      </c>
      <c r="AQ357" s="36">
        <f ca="1">'1.Inputs'!$D$35+MIN(SUM($AC357:AC357),SUM($AC357:AD357),SUM($AC357:AE357),SUM($AC357:AF357),SUM($AC357:AG357),SUM($AC357:AH357),SUM($AC357:AI357),SUM($AC357:AJ357),SUM($AC357:AK357),SUM($AC357:AL357))</f>
        <v>-652039675.06266093</v>
      </c>
      <c r="AR357" s="36">
        <f ca="1">IF(AP357&lt;'1.Inputs'!$D$57,1,0)</f>
        <v>1</v>
      </c>
      <c r="AS357" s="36">
        <f t="shared" ca="1" si="47"/>
        <v>1</v>
      </c>
    </row>
    <row r="358" spans="2:45" ht="15" customHeight="1" x14ac:dyDescent="0.25">
      <c r="B358" s="36">
        <v>343</v>
      </c>
      <c r="C358" s="36">
        <f t="shared" ca="1" si="40"/>
        <v>0.94410606128527563</v>
      </c>
      <c r="D358" s="36">
        <f t="shared" ca="1" si="41"/>
        <v>18832.568624916225</v>
      </c>
      <c r="E358" s="47">
        <f t="shared" ca="1" si="42"/>
        <v>0.89066117493479413</v>
      </c>
      <c r="F358" s="36">
        <f t="shared" ca="1" si="43"/>
        <v>28527.547024567495</v>
      </c>
      <c r="G358" s="36">
        <f t="shared" ca="1" si="44"/>
        <v>5.1910160717662017E-2</v>
      </c>
      <c r="H358" s="36">
        <f ca="1">((('1.Inputs'!$D$37*12*IF(1=1,'1.Inputs'!$D$38,IF(1=2,'1.Inputs'!$D$39,$E358)))*$F358*(('1.Inputs'!$D$40)+(1-'1.Inputs'!$D$40)*(1+'1.Inputs'!$D$41))*(1+$G358)^(1-1))*'1.Inputs'!$D$47+(('1.Inputs'!$D$37*12*IF(1=1,'1.Inputs'!$D$38,IF(1=2,'1.Inputs'!$D$39,$E358)))/(1-'1.Inputs'!$D$42)*$D358*(1+$G358)^(1-1))*('1.Inputs'!$D$48-'1.Inputs'!$D$49))/'1.Inputs'!$D$51</f>
        <v>762408052.97546399</v>
      </c>
      <c r="I358" s="36">
        <f ca="1">((('1.Inputs'!$D$37*12*IF(2=1,'1.Inputs'!$D$38,IF(2=2,'1.Inputs'!$D$39,$E358)))*$F358*(('1.Inputs'!$D$40)+(1-'1.Inputs'!$D$40)*(1+'1.Inputs'!$D$41))*(1+$G358)^(2-1))*'1.Inputs'!$D$47+(('1.Inputs'!$D$37*12*IF(2=1,'1.Inputs'!$D$38,IF(2=2,'1.Inputs'!$D$39,$E358)))/(1-'1.Inputs'!$D$42)*$D358*(1+$G358)^(2-1))*('1.Inputs'!$D$48-'1.Inputs'!$D$49))/'1.Inputs'!$D$51</f>
        <v>1122778688.553004</v>
      </c>
      <c r="J358" s="36">
        <f ca="1">((('1.Inputs'!$D$37*12*IF(3=1,'1.Inputs'!$D$38,IF(3=2,'1.Inputs'!$D$39,$E358)))*$F358*(('1.Inputs'!$D$40)+(1-'1.Inputs'!$D$40)*(1+'1.Inputs'!$D$41))*(1+$G358)^(3-1))*'1.Inputs'!$D$47+(('1.Inputs'!$D$37*12*IF(3=1,'1.Inputs'!$D$38,IF(3=2,'1.Inputs'!$D$39,$E358)))/(1-'1.Inputs'!$D$42)*$D358*(1+$G358)^(3-1))*('1.Inputs'!$D$48-'1.Inputs'!$D$49))/'1.Inputs'!$D$51</f>
        <v>1502751921.9179449</v>
      </c>
      <c r="K358" s="36">
        <f ca="1">((('1.Inputs'!$D$37*12*IF(4=1,'1.Inputs'!$D$38,IF(4=2,'1.Inputs'!$D$39,$E358)))*$F358*(('1.Inputs'!$D$40)+(1-'1.Inputs'!$D$40)*(1+'1.Inputs'!$D$41))*(1+$G358)^(4-1))*'1.Inputs'!$D$47+(('1.Inputs'!$D$37*12*IF(4=1,'1.Inputs'!$D$38,IF(4=2,'1.Inputs'!$D$39,$E358)))/(1-'1.Inputs'!$D$42)*$D358*(1+$G358)^(4-1))*('1.Inputs'!$D$48-'1.Inputs'!$D$49))/'1.Inputs'!$D$51</f>
        <v>1580760015.7034807</v>
      </c>
      <c r="L358" s="36">
        <f ca="1">((('1.Inputs'!$D$37*12*IF(5=1,'1.Inputs'!$D$38,IF(5=2,'1.Inputs'!$D$39,$E358)))*$F358*(('1.Inputs'!$D$40)+(1-'1.Inputs'!$D$40)*(1+'1.Inputs'!$D$41))*(1+$G358)^(5-1))*'1.Inputs'!$D$47+(('1.Inputs'!$D$37*12*IF(5=1,'1.Inputs'!$D$38,IF(5=2,'1.Inputs'!$D$39,$E358)))/(1-'1.Inputs'!$D$42)*$D358*(1+$G358)^(5-1))*('1.Inputs'!$D$48-'1.Inputs'!$D$49))/'1.Inputs'!$D$51</f>
        <v>1662817522.1747026</v>
      </c>
      <c r="M358" s="36">
        <f ca="1">((('1.Inputs'!$D$37*12*IF(6=1,'1.Inputs'!$D$38,IF(6=2,'1.Inputs'!$D$39,$E358)))*$F358*(('1.Inputs'!$D$40)+(1-'1.Inputs'!$D$40)*(1+'1.Inputs'!$D$41))*(1+$G358)^(6-1))*'1.Inputs'!$D$47+(('1.Inputs'!$D$37*12*IF(6=1,'1.Inputs'!$D$38,IF(6=2,'1.Inputs'!$D$39,$E358)))/(1-'1.Inputs'!$D$42)*$D358*(1+$G358)^(6-1))*('1.Inputs'!$D$48-'1.Inputs'!$D$49))/'1.Inputs'!$D$51</f>
        <v>1749134646.9949358</v>
      </c>
      <c r="N358" s="36">
        <f ca="1">((('1.Inputs'!$D$37*12*IF(7=1,'1.Inputs'!$D$38,IF(7=2,'1.Inputs'!$D$39,$E358)))*$F358*(('1.Inputs'!$D$40)+(1-'1.Inputs'!$D$40)*(1+'1.Inputs'!$D$41))*(1+$G358)^(7-1))*'1.Inputs'!$D$47+(('1.Inputs'!$D$37*12*IF(7=1,'1.Inputs'!$D$38,IF(7=2,'1.Inputs'!$D$39,$E358)))/(1-'1.Inputs'!$D$42)*$D358*(1+$G358)^(7-1))*('1.Inputs'!$D$48-'1.Inputs'!$D$49))/'1.Inputs'!$D$51</f>
        <v>1839932507.6372736</v>
      </c>
      <c r="O358" s="36">
        <f ca="1">((('1.Inputs'!$D$37*12*IF(8=1,'1.Inputs'!$D$38,IF(8=2,'1.Inputs'!$D$39,$E358)))*$F358*(('1.Inputs'!$D$40)+(1-'1.Inputs'!$D$40)*(1+'1.Inputs'!$D$41))*(1+$G358)^(8-1))*'1.Inputs'!$D$47+(('1.Inputs'!$D$37*12*IF(8=1,'1.Inputs'!$D$38,IF(8=2,'1.Inputs'!$D$39,$E358)))/(1-'1.Inputs'!$D$42)*$D358*(1+$G358)^(8-1))*('1.Inputs'!$D$48-'1.Inputs'!$D$49))/'1.Inputs'!$D$51</f>
        <v>1935443699.8183753</v>
      </c>
      <c r="P358" s="36">
        <f ca="1">((('1.Inputs'!$D$37*12*IF(9=1,'1.Inputs'!$D$38,IF(9=2,'1.Inputs'!$D$39,$E358)))*$F358*(('1.Inputs'!$D$40)+(1-'1.Inputs'!$D$40)*(1+'1.Inputs'!$D$41))*(1+$G358)^(9-1))*'1.Inputs'!$D$47+(('1.Inputs'!$D$37*12*IF(9=1,'1.Inputs'!$D$38,IF(9=2,'1.Inputs'!$D$39,$E358)))/(1-'1.Inputs'!$D$42)*$D358*(1+$G358)^(9-1))*('1.Inputs'!$D$48-'1.Inputs'!$D$49))/'1.Inputs'!$D$51</f>
        <v>2035912893.3359337</v>
      </c>
      <c r="Q358" s="36">
        <f ca="1">((('1.Inputs'!$D$37*12*IF(10=1,'1.Inputs'!$D$38,IF(10=2,'1.Inputs'!$D$39,$E358)))*$F358*(('1.Inputs'!$D$40)+(1-'1.Inputs'!$D$40)*(1+'1.Inputs'!$D$41))*(1+$G358)^(10-1))*'1.Inputs'!$D$47+(('1.Inputs'!$D$37*12*IF(10=1,'1.Inputs'!$D$38,IF(10=2,'1.Inputs'!$D$39,$E358)))/(1-'1.Inputs'!$D$42)*$D358*(1+$G358)^(10-1))*('1.Inputs'!$D$48-'1.Inputs'!$D$49))/'1.Inputs'!$D$51</f>
        <v>2141597458.8361626</v>
      </c>
      <c r="R358" s="36">
        <f>-'1.Inputs'!$D$24</f>
        <v>-2050000000</v>
      </c>
      <c r="S358" s="36">
        <f ca="1">((('1.Inputs'!$D$37*12*IF(1=1,'1.Inputs'!$D$38,IF(1=2,'1.Inputs'!$D$39,$E358)))*$F358*(('1.Inputs'!$D$40)+(1-'1.Inputs'!$D$40)*(1+'1.Inputs'!$D$41))*(1+$G358)^(1-1))-(('1.Inputs'!$D$37*12*IF(1=1,'1.Inputs'!$D$38,IF(1=2,'1.Inputs'!$D$39,$E358)))/(1-'1.Inputs'!$D$42)*$D358*(1+$G358)^(1-1))-('1.Inputs'!$D$37*12*IF(1=1,'1.Inputs'!$D$38,IF(1=2,'1.Inputs'!$D$39,$E358)))*'1.Inputs'!$D$43*(1+$G358)^(1-1)-'1.Inputs'!$D$44*(1+$G358)^(1-1)-('1.Inputs'!$D$20/'1.Inputs'!$D$27+'1.Inputs'!$D$23/'1.Inputs'!$D$28))-MAX(0,((('1.Inputs'!$D$37*12*IF(1=1,'1.Inputs'!$D$38,IF(1=2,'1.Inputs'!$D$39,$E358)))*$F358*(('1.Inputs'!$D$40)+(1-'1.Inputs'!$D$40)*(1+'1.Inputs'!$D$41))*(1+$G358)^(1-1))-(('1.Inputs'!$D$37*12*IF(1=1,'1.Inputs'!$D$38,IF(1=2,'1.Inputs'!$D$39,$E358)))/(1-'1.Inputs'!$D$42)*$D358*(1+$G358)^(1-1))-('1.Inputs'!$D$37*12*IF(1=1,'1.Inputs'!$D$38,IF(1=2,'1.Inputs'!$D$39,$E358)))*'1.Inputs'!$D$43*(1+$G358)^(1-1)-'1.Inputs'!$D$44*(1+$G358)^(1-1)-('1.Inputs'!$D$20/'1.Inputs'!$D$27+'1.Inputs'!$D$23/'1.Inputs'!$D$28)))*'1.Inputs'!$D$53+('1.Inputs'!$D$20/'1.Inputs'!$D$27+'1.Inputs'!$D$23/'1.Inputs'!$D$28)-H358</f>
        <v>-676941800.6561352</v>
      </c>
      <c r="T358" s="36">
        <f ca="1">((('1.Inputs'!$D$37*12*IF(2=1,'1.Inputs'!$D$38,IF(2=2,'1.Inputs'!$D$39,$E358)))*$F358*(('1.Inputs'!$D$40)+(1-'1.Inputs'!$D$40)*(1+'1.Inputs'!$D$41))*(1+$G358)^(2-1))-(('1.Inputs'!$D$37*12*IF(2=1,'1.Inputs'!$D$38,IF(2=2,'1.Inputs'!$D$39,$E358)))/(1-'1.Inputs'!$D$42)*$D358*(1+$G358)^(2-1))-('1.Inputs'!$D$37*12*IF(2=1,'1.Inputs'!$D$38,IF(2=2,'1.Inputs'!$D$39,$E358)))*'1.Inputs'!$D$43*(1+$G358)^(2-1)-'1.Inputs'!$D$44*(1+$G358)^(2-1)-('1.Inputs'!$D$20/'1.Inputs'!$D$27+'1.Inputs'!$D$23/'1.Inputs'!$D$28))-MAX(0,((('1.Inputs'!$D$37*12*IF(2=1,'1.Inputs'!$D$38,IF(2=2,'1.Inputs'!$D$39,$E358)))*$F358*(('1.Inputs'!$D$40)+(1-'1.Inputs'!$D$40)*(1+'1.Inputs'!$D$41))*(1+$G358)^(2-1))-(('1.Inputs'!$D$37*12*IF(2=1,'1.Inputs'!$D$38,IF(2=2,'1.Inputs'!$D$39,$E358)))/(1-'1.Inputs'!$D$42)*$D358*(1+$G358)^(2-1))-('1.Inputs'!$D$37*12*IF(2=1,'1.Inputs'!$D$38,IF(2=2,'1.Inputs'!$D$39,$E358)))*'1.Inputs'!$D$43*(1+$G358)^(2-1)-'1.Inputs'!$D$44*(1+$G358)^(2-1)-('1.Inputs'!$D$20/'1.Inputs'!$D$27+'1.Inputs'!$D$23/'1.Inputs'!$D$28)))*'1.Inputs'!$D$53+('1.Inputs'!$D$20/'1.Inputs'!$D$27+'1.Inputs'!$D$23/'1.Inputs'!$D$28)-(I358-H358)</f>
        <v>14837907.514370024</v>
      </c>
      <c r="U358" s="36">
        <f ca="1">((('1.Inputs'!$D$37*12*IF(3=1,'1.Inputs'!$D$38,IF(3=2,'1.Inputs'!$D$39,$E358)))*$F358*(('1.Inputs'!$D$40)+(1-'1.Inputs'!$D$40)*(1+'1.Inputs'!$D$41))*(1+$G358)^(3-1))-(('1.Inputs'!$D$37*12*IF(3=1,'1.Inputs'!$D$38,IF(3=2,'1.Inputs'!$D$39,$E358)))/(1-'1.Inputs'!$D$42)*$D358*(1+$G358)^(3-1))-('1.Inputs'!$D$37*12*IF(3=1,'1.Inputs'!$D$38,IF(3=2,'1.Inputs'!$D$39,$E358)))*'1.Inputs'!$D$43*(1+$G358)^(3-1)-'1.Inputs'!$D$44*(1+$G358)^(3-1)-('1.Inputs'!$D$20/'1.Inputs'!$D$27+'1.Inputs'!$D$23/'1.Inputs'!$D$28))-MAX(0,((('1.Inputs'!$D$37*12*IF(3=1,'1.Inputs'!$D$38,IF(3=2,'1.Inputs'!$D$39,$E358)))*$F358*(('1.Inputs'!$D$40)+(1-'1.Inputs'!$D$40)*(1+'1.Inputs'!$D$41))*(1+$G358)^(3-1))-(('1.Inputs'!$D$37*12*IF(3=1,'1.Inputs'!$D$38,IF(3=2,'1.Inputs'!$D$39,$E358)))/(1-'1.Inputs'!$D$42)*$D358*(1+$G358)^(3-1))-('1.Inputs'!$D$37*12*IF(3=1,'1.Inputs'!$D$38,IF(3=2,'1.Inputs'!$D$39,$E358)))*'1.Inputs'!$D$43*(1+$G358)^(3-1)-'1.Inputs'!$D$44*(1+$G358)^(3-1)-('1.Inputs'!$D$20/'1.Inputs'!$D$27+'1.Inputs'!$D$23/'1.Inputs'!$D$28)))*'1.Inputs'!$D$53+('1.Inputs'!$D$20/'1.Inputs'!$D$27+'1.Inputs'!$D$23/'1.Inputs'!$D$28)-(J358-I358)</f>
        <v>282533942.23916328</v>
      </c>
      <c r="V358" s="36">
        <f ca="1">((('1.Inputs'!$D$37*12*IF(4=1,'1.Inputs'!$D$38,IF(4=2,'1.Inputs'!$D$39,$E358)))*$F358*(('1.Inputs'!$D$40)+(1-'1.Inputs'!$D$40)*(1+'1.Inputs'!$D$41))*(1+$G358)^(4-1))-(('1.Inputs'!$D$37*12*IF(4=1,'1.Inputs'!$D$38,IF(4=2,'1.Inputs'!$D$39,$E358)))/(1-'1.Inputs'!$D$42)*$D358*(1+$G358)^(4-1))-('1.Inputs'!$D$37*12*IF(4=1,'1.Inputs'!$D$38,IF(4=2,'1.Inputs'!$D$39,$E358)))*'1.Inputs'!$D$43*(1+$G358)^(4-1)-'1.Inputs'!$D$44*(1+$G358)^(4-1)-('1.Inputs'!$D$20/'1.Inputs'!$D$27+'1.Inputs'!$D$23/'1.Inputs'!$D$28))-MAX(0,((('1.Inputs'!$D$37*12*IF(4=1,'1.Inputs'!$D$38,IF(4=2,'1.Inputs'!$D$39,$E358)))*$F358*(('1.Inputs'!$D$40)+(1-'1.Inputs'!$D$40)*(1+'1.Inputs'!$D$41))*(1+$G358)^(4-1))-(('1.Inputs'!$D$37*12*IF(4=1,'1.Inputs'!$D$38,IF(4=2,'1.Inputs'!$D$39,$E358)))/(1-'1.Inputs'!$D$42)*$D358*(1+$G358)^(4-1))-('1.Inputs'!$D$37*12*IF(4=1,'1.Inputs'!$D$38,IF(4=2,'1.Inputs'!$D$39,$E358)))*'1.Inputs'!$D$43*(1+$G358)^(4-1)-'1.Inputs'!$D$44*(1+$G358)^(4-1)-('1.Inputs'!$D$20/'1.Inputs'!$D$27+'1.Inputs'!$D$23/'1.Inputs'!$D$28)))*'1.Inputs'!$D$53+('1.Inputs'!$D$20/'1.Inputs'!$D$27+'1.Inputs'!$D$23/'1.Inputs'!$D$28)-(K358-J358)</f>
        <v>616437180.68687212</v>
      </c>
      <c r="W358" s="36">
        <f ca="1">((('1.Inputs'!$D$37*12*IF(5=1,'1.Inputs'!$D$38,IF(5=2,'1.Inputs'!$D$39,$E358)))*$F358*(('1.Inputs'!$D$40)+(1-'1.Inputs'!$D$40)*(1+'1.Inputs'!$D$41))*(1+$G358)^(5-1))-(('1.Inputs'!$D$37*12*IF(5=1,'1.Inputs'!$D$38,IF(5=2,'1.Inputs'!$D$39,$E358)))/(1-'1.Inputs'!$D$42)*$D358*(1+$G358)^(5-1))-('1.Inputs'!$D$37*12*IF(5=1,'1.Inputs'!$D$38,IF(5=2,'1.Inputs'!$D$39,$E358)))*'1.Inputs'!$D$43*(1+$G358)^(5-1)-'1.Inputs'!$D$44*(1+$G358)^(5-1)-('1.Inputs'!$D$20/'1.Inputs'!$D$27+'1.Inputs'!$D$23/'1.Inputs'!$D$28))-MAX(0,((('1.Inputs'!$D$37*12*IF(5=1,'1.Inputs'!$D$38,IF(5=2,'1.Inputs'!$D$39,$E358)))*$F358*(('1.Inputs'!$D$40)+(1-'1.Inputs'!$D$40)*(1+'1.Inputs'!$D$41))*(1+$G358)^(5-1))-(('1.Inputs'!$D$37*12*IF(5=1,'1.Inputs'!$D$38,IF(5=2,'1.Inputs'!$D$39,$E358)))/(1-'1.Inputs'!$D$42)*$D358*(1+$G358)^(5-1))-('1.Inputs'!$D$37*12*IF(5=1,'1.Inputs'!$D$38,IF(5=2,'1.Inputs'!$D$39,$E358)))*'1.Inputs'!$D$43*(1+$G358)^(5-1)-'1.Inputs'!$D$44*(1+$G358)^(5-1)-('1.Inputs'!$D$20/'1.Inputs'!$D$27+'1.Inputs'!$D$23/'1.Inputs'!$D$28)))*'1.Inputs'!$D$53+('1.Inputs'!$D$20/'1.Inputs'!$D$27+'1.Inputs'!$D$23/'1.Inputs'!$D$28)-(L358-K358)</f>
        <v>645983778.71475995</v>
      </c>
      <c r="X358" s="36">
        <f ca="1">((('1.Inputs'!$D$37*12*IF(6=1,'1.Inputs'!$D$38,IF(6=2,'1.Inputs'!$D$39,$E358)))*$F358*(('1.Inputs'!$D$40)+(1-'1.Inputs'!$D$40)*(1+'1.Inputs'!$D$41))*(1+$G358)^(6-1))-(('1.Inputs'!$D$37*12*IF(6=1,'1.Inputs'!$D$38,IF(6=2,'1.Inputs'!$D$39,$E358)))/(1-'1.Inputs'!$D$42)*$D358*(1+$G358)^(6-1))-('1.Inputs'!$D$37*12*IF(6=1,'1.Inputs'!$D$38,IF(6=2,'1.Inputs'!$D$39,$E358)))*'1.Inputs'!$D$43*(1+$G358)^(6-1)-'1.Inputs'!$D$44*(1+$G358)^(6-1)-('1.Inputs'!$D$20/'1.Inputs'!$D$27+'1.Inputs'!$D$23/'1.Inputs'!$D$28))-MAX(0,((('1.Inputs'!$D$37*12*IF(6=1,'1.Inputs'!$D$38,IF(6=2,'1.Inputs'!$D$39,$E358)))*$F358*(('1.Inputs'!$D$40)+(1-'1.Inputs'!$D$40)*(1+'1.Inputs'!$D$41))*(1+$G358)^(6-1))-(('1.Inputs'!$D$37*12*IF(6=1,'1.Inputs'!$D$38,IF(6=2,'1.Inputs'!$D$39,$E358)))/(1-'1.Inputs'!$D$42)*$D358*(1+$G358)^(6-1))-('1.Inputs'!$D$37*12*IF(6=1,'1.Inputs'!$D$38,IF(6=2,'1.Inputs'!$D$39,$E358)))*'1.Inputs'!$D$43*(1+$G358)^(6-1)-'1.Inputs'!$D$44*(1+$G358)^(6-1)-('1.Inputs'!$D$20/'1.Inputs'!$D$27+'1.Inputs'!$D$23/'1.Inputs'!$D$28)))*'1.Inputs'!$D$53+('1.Inputs'!$D$20/'1.Inputs'!$D$27+'1.Inputs'!$D$23/'1.Inputs'!$D$28)-(M358-L358)</f>
        <v>677064145.3949368</v>
      </c>
      <c r="Y358" s="36">
        <f ca="1">((('1.Inputs'!$D$37*12*IF(7=1,'1.Inputs'!$D$38,IF(7=2,'1.Inputs'!$D$39,$E358)))*$F358*(('1.Inputs'!$D$40)+(1-'1.Inputs'!$D$40)*(1+'1.Inputs'!$D$41))*(1+$G358)^(7-1))-(('1.Inputs'!$D$37*12*IF(7=1,'1.Inputs'!$D$38,IF(7=2,'1.Inputs'!$D$39,$E358)))/(1-'1.Inputs'!$D$42)*$D358*(1+$G358)^(7-1))-('1.Inputs'!$D$37*12*IF(7=1,'1.Inputs'!$D$38,IF(7=2,'1.Inputs'!$D$39,$E358)))*'1.Inputs'!$D$43*(1+$G358)^(7-1)-'1.Inputs'!$D$44*(1+$G358)^(7-1)-('1.Inputs'!$D$20/'1.Inputs'!$D$27+'1.Inputs'!$D$23/'1.Inputs'!$D$28))-MAX(0,((('1.Inputs'!$D$37*12*IF(7=1,'1.Inputs'!$D$38,IF(7=2,'1.Inputs'!$D$39,$E358)))*$F358*(('1.Inputs'!$D$40)+(1-'1.Inputs'!$D$40)*(1+'1.Inputs'!$D$41))*(1+$G358)^(7-1))-(('1.Inputs'!$D$37*12*IF(7=1,'1.Inputs'!$D$38,IF(7=2,'1.Inputs'!$D$39,$E358)))/(1-'1.Inputs'!$D$42)*$D358*(1+$G358)^(7-1))-('1.Inputs'!$D$37*12*IF(7=1,'1.Inputs'!$D$38,IF(7=2,'1.Inputs'!$D$39,$E358)))*'1.Inputs'!$D$43*(1+$G358)^(7-1)-'1.Inputs'!$D$44*(1+$G358)^(7-1)-('1.Inputs'!$D$20/'1.Inputs'!$D$27+'1.Inputs'!$D$23/'1.Inputs'!$D$28)))*'1.Inputs'!$D$53+('1.Inputs'!$D$20/'1.Inputs'!$D$27+'1.Inputs'!$D$23/'1.Inputs'!$D$28)-(N358-M358)</f>
        <v>709757898.90464401</v>
      </c>
      <c r="Z358" s="36">
        <f ca="1">((('1.Inputs'!$D$37*12*IF(8=1,'1.Inputs'!$D$38,IF(8=2,'1.Inputs'!$D$39,$E358)))*$F358*(('1.Inputs'!$D$40)+(1-'1.Inputs'!$D$40)*(1+'1.Inputs'!$D$41))*(1+$G358)^(8-1))-(('1.Inputs'!$D$37*12*IF(8=1,'1.Inputs'!$D$38,IF(8=2,'1.Inputs'!$D$39,$E358)))/(1-'1.Inputs'!$D$42)*$D358*(1+$G358)^(8-1))-('1.Inputs'!$D$37*12*IF(8=1,'1.Inputs'!$D$38,IF(8=2,'1.Inputs'!$D$39,$E358)))*'1.Inputs'!$D$43*(1+$G358)^(8-1)-'1.Inputs'!$D$44*(1+$G358)^(8-1)-('1.Inputs'!$D$20/'1.Inputs'!$D$27+'1.Inputs'!$D$23/'1.Inputs'!$D$28))-MAX(0,((('1.Inputs'!$D$37*12*IF(8=1,'1.Inputs'!$D$38,IF(8=2,'1.Inputs'!$D$39,$E358)))*$F358*(('1.Inputs'!$D$40)+(1-'1.Inputs'!$D$40)*(1+'1.Inputs'!$D$41))*(1+$G358)^(8-1))-(('1.Inputs'!$D$37*12*IF(8=1,'1.Inputs'!$D$38,IF(8=2,'1.Inputs'!$D$39,$E358)))/(1-'1.Inputs'!$D$42)*$D358*(1+$G358)^(8-1))-('1.Inputs'!$D$37*12*IF(8=1,'1.Inputs'!$D$38,IF(8=2,'1.Inputs'!$D$39,$E358)))*'1.Inputs'!$D$43*(1+$G358)^(8-1)-'1.Inputs'!$D$44*(1+$G358)^(8-1)-('1.Inputs'!$D$20/'1.Inputs'!$D$27+'1.Inputs'!$D$23/'1.Inputs'!$D$28)))*'1.Inputs'!$D$53+('1.Inputs'!$D$20/'1.Inputs'!$D$27+'1.Inputs'!$D$23/'1.Inputs'!$D$28)-(O358-N358)</f>
        <v>744148790.41350532</v>
      </c>
      <c r="AA358" s="36">
        <f ca="1">((('1.Inputs'!$D$37*12*IF(9=1,'1.Inputs'!$D$38,IF(9=2,'1.Inputs'!$D$39,$E358)))*$F358*(('1.Inputs'!$D$40)+(1-'1.Inputs'!$D$40)*(1+'1.Inputs'!$D$41))*(1+$G358)^(9-1))-(('1.Inputs'!$D$37*12*IF(9=1,'1.Inputs'!$D$38,IF(9=2,'1.Inputs'!$D$39,$E358)))/(1-'1.Inputs'!$D$42)*$D358*(1+$G358)^(9-1))-('1.Inputs'!$D$37*12*IF(9=1,'1.Inputs'!$D$38,IF(9=2,'1.Inputs'!$D$39,$E358)))*'1.Inputs'!$D$43*(1+$G358)^(9-1)-'1.Inputs'!$D$44*(1+$G358)^(9-1)-('1.Inputs'!$D$20/'1.Inputs'!$D$27+'1.Inputs'!$D$23/'1.Inputs'!$D$28))-MAX(0,((('1.Inputs'!$D$37*12*IF(9=1,'1.Inputs'!$D$38,IF(9=2,'1.Inputs'!$D$39,$E358)))*$F358*(('1.Inputs'!$D$40)+(1-'1.Inputs'!$D$40)*(1+'1.Inputs'!$D$41))*(1+$G358)^(9-1))-(('1.Inputs'!$D$37*12*IF(9=1,'1.Inputs'!$D$38,IF(9=2,'1.Inputs'!$D$39,$E358)))/(1-'1.Inputs'!$D$42)*$D358*(1+$G358)^(9-1))-('1.Inputs'!$D$37*12*IF(9=1,'1.Inputs'!$D$38,IF(9=2,'1.Inputs'!$D$39,$E358)))*'1.Inputs'!$D$43*(1+$G358)^(9-1)-'1.Inputs'!$D$44*(1+$G358)^(9-1)-('1.Inputs'!$D$20/'1.Inputs'!$D$27+'1.Inputs'!$D$23/'1.Inputs'!$D$28)))*'1.Inputs'!$D$53+('1.Inputs'!$D$20/'1.Inputs'!$D$27+'1.Inputs'!$D$23/'1.Inputs'!$D$28)-(P358-O358)</f>
        <v>780324918.62781358</v>
      </c>
      <c r="AB358" s="36">
        <f ca="1">((('1.Inputs'!$D$37*12*IF(10=1,'1.Inputs'!$D$38,IF(10=2,'1.Inputs'!$D$39,$E358)))*$F358*(('1.Inputs'!$D$40)+(1-'1.Inputs'!$D$40)*(1+'1.Inputs'!$D$41))*(1+$G358)^(10-1))-(('1.Inputs'!$D$37*12*IF(10=1,'1.Inputs'!$D$38,IF(10=2,'1.Inputs'!$D$39,$E358)))/(1-'1.Inputs'!$D$42)*$D358*(1+$G358)^(10-1))-('1.Inputs'!$D$37*12*IF(10=1,'1.Inputs'!$D$38,IF(10=2,'1.Inputs'!$D$39,$E358)))*'1.Inputs'!$D$43*(1+$G358)^(10-1)-'1.Inputs'!$D$44*(1+$G358)^(10-1)-('1.Inputs'!$D$20/'1.Inputs'!$D$27+'1.Inputs'!$D$23/'1.Inputs'!$D$28))-MAX(0,((('1.Inputs'!$D$37*12*IF(10=1,'1.Inputs'!$D$38,IF(10=2,'1.Inputs'!$D$39,$E358)))*$F358*(('1.Inputs'!$D$40)+(1-'1.Inputs'!$D$40)*(1+'1.Inputs'!$D$41))*(1+$G358)^(10-1))-(('1.Inputs'!$D$37*12*IF(10=1,'1.Inputs'!$D$38,IF(10=2,'1.Inputs'!$D$39,$E358)))/(1-'1.Inputs'!$D$42)*$D358*(1+$G358)^(10-1))-('1.Inputs'!$D$37*12*IF(10=1,'1.Inputs'!$D$38,IF(10=2,'1.Inputs'!$D$39,$E358)))*'1.Inputs'!$D$43*(1+$G358)^(10-1)-'1.Inputs'!$D$44*(1+$G358)^(10-1)-('1.Inputs'!$D$20/'1.Inputs'!$D$27+'1.Inputs'!$D$23/'1.Inputs'!$D$28)))*'1.Inputs'!$D$53+('1.Inputs'!$D$20/'1.Inputs'!$D$27+'1.Inputs'!$D$23/'1.Inputs'!$D$28)-(Q358-P358)+(('1.Inputs'!$D$20+'1.Inputs'!$D$23-('1.Inputs'!$D$20/'1.Inputs'!$D$27+'1.Inputs'!$D$23/'1.Inputs'!$D$28)*'1.Inputs'!$D$10)*'1.Inputs'!$D$60+'1.Inputs'!$D$19*'1.Inputs'!$D$59+Q358)</f>
        <v>3659976414.3080335</v>
      </c>
      <c r="AC358" s="36">
        <f ca="1">S358-AC$13-AC$14+MIN(AC$13,MAX(0,((('1.Inputs'!$D$37*12*IF(1=1,'1.Inputs'!$D$38,IF(1=2,'1.Inputs'!$D$39,$E358)))*$F358*(('1.Inputs'!$D$40)+(1-'1.Inputs'!$D$40)*(1+'1.Inputs'!$D$41))*(1+$G358)^(1-1))-(('1.Inputs'!$D$37*12*IF(1=1,'1.Inputs'!$D$38,IF(1=2,'1.Inputs'!$D$39,$E358)))/(1-'1.Inputs'!$D$42)*$D358*(1+$G358)^(1-1))-('1.Inputs'!$D$37*12*IF(1=1,'1.Inputs'!$D$38,IF(1=2,'1.Inputs'!$D$39,$E358)))*'1.Inputs'!$D$43*(1+$G358)^(1-1)-'1.Inputs'!$D$44*(1+$G358)^(1-1)-('1.Inputs'!$D$20/'1.Inputs'!$D$27+'1.Inputs'!$D$23/'1.Inputs'!$D$28))))*'1.Inputs'!$D$53</f>
        <v>-824541800.6561352</v>
      </c>
      <c r="AD358" s="36">
        <f ca="1">T358-AD$13-AD$14+MIN(AD$13,MAX(0,((('1.Inputs'!$D$37*12*IF(2=1,'1.Inputs'!$D$38,IF(2=2,'1.Inputs'!$D$39,$E358)))*$F358*(('1.Inputs'!$D$40)+(1-'1.Inputs'!$D$40)*(1+'1.Inputs'!$D$41))*(1+$G358)^(2-1))-(('1.Inputs'!$D$37*12*IF(2=1,'1.Inputs'!$D$38,IF(2=2,'1.Inputs'!$D$39,$E358)))/(1-'1.Inputs'!$D$42)*$D358*(1+$G358)^(2-1))-('1.Inputs'!$D$37*12*IF(2=1,'1.Inputs'!$D$38,IF(2=2,'1.Inputs'!$D$39,$E358)))*'1.Inputs'!$D$43*(1+$G358)^(2-1)-'1.Inputs'!$D$44*(1+$G358)^(2-1)-('1.Inputs'!$D$20/'1.Inputs'!$D$27+'1.Inputs'!$D$23/'1.Inputs'!$D$28))))*'1.Inputs'!$D$53</f>
        <v>-81102092.485629976</v>
      </c>
      <c r="AE358" s="36">
        <f ca="1">U358-AE$13-AE$14+MIN(AE$13,MAX(0,((('1.Inputs'!$D$37*12*IF(3=1,'1.Inputs'!$D$38,IF(3=2,'1.Inputs'!$D$39,$E358)))*$F358*(('1.Inputs'!$D$40)+(1-'1.Inputs'!$D$40)*(1+'1.Inputs'!$D$41))*(1+$G358)^(3-1))-(('1.Inputs'!$D$37*12*IF(3=1,'1.Inputs'!$D$38,IF(3=2,'1.Inputs'!$D$39,$E358)))/(1-'1.Inputs'!$D$42)*$D358*(1+$G358)^(3-1))-('1.Inputs'!$D$37*12*IF(3=1,'1.Inputs'!$D$38,IF(3=2,'1.Inputs'!$D$39,$E358)))*'1.Inputs'!$D$43*(1+$G358)^(3-1)-'1.Inputs'!$D$44*(1+$G358)^(3-1)-('1.Inputs'!$D$20/'1.Inputs'!$D$27+'1.Inputs'!$D$23/'1.Inputs'!$D$28))))*'1.Inputs'!$D$53</f>
        <v>-59406057.76083672</v>
      </c>
      <c r="AF358" s="36">
        <f ca="1">V358-AF$13-AF$14+MIN(AF$13,MAX(0,((('1.Inputs'!$D$37*12*IF(4=1,'1.Inputs'!$D$38,IF(4=2,'1.Inputs'!$D$39,$E358)))*$F358*(('1.Inputs'!$D$40)+(1-'1.Inputs'!$D$40)*(1+'1.Inputs'!$D$41))*(1+$G358)^(4-1))-(('1.Inputs'!$D$37*12*IF(4=1,'1.Inputs'!$D$38,IF(4=2,'1.Inputs'!$D$39,$E358)))/(1-'1.Inputs'!$D$42)*$D358*(1+$G358)^(4-1))-('1.Inputs'!$D$37*12*IF(4=1,'1.Inputs'!$D$38,IF(4=2,'1.Inputs'!$D$39,$E358)))*'1.Inputs'!$D$43*(1+$G358)^(4-1)-'1.Inputs'!$D$44*(1+$G358)^(4-1)-('1.Inputs'!$D$20/'1.Inputs'!$D$27+'1.Inputs'!$D$23/'1.Inputs'!$D$28))))*'1.Inputs'!$D$53</f>
        <v>293685180.68687212</v>
      </c>
      <c r="AG358" s="36">
        <f ca="1">W358-AG$13-AG$14+MIN(AG$13,MAX(0,((('1.Inputs'!$D$37*12*IF(5=1,'1.Inputs'!$D$38,IF(5=2,'1.Inputs'!$D$39,$E358)))*$F358*(('1.Inputs'!$D$40)+(1-'1.Inputs'!$D$40)*(1+'1.Inputs'!$D$41))*(1+$G358)^(5-1))-(('1.Inputs'!$D$37*12*IF(5=1,'1.Inputs'!$D$38,IF(5=2,'1.Inputs'!$D$39,$E358)))/(1-'1.Inputs'!$D$42)*$D358*(1+$G358)^(5-1))-('1.Inputs'!$D$37*12*IF(5=1,'1.Inputs'!$D$38,IF(5=2,'1.Inputs'!$D$39,$E358)))*'1.Inputs'!$D$43*(1+$G358)^(5-1)-'1.Inputs'!$D$44*(1+$G358)^(5-1)-('1.Inputs'!$D$20/'1.Inputs'!$D$27+'1.Inputs'!$D$23/'1.Inputs'!$D$28))))*'1.Inputs'!$D$53</f>
        <v>342419778.71475995</v>
      </c>
      <c r="AH358" s="36">
        <f ca="1">X358-AH$13-AH$14+MIN(AH$13,MAX(0,((('1.Inputs'!$D$37*12*IF(6=1,'1.Inputs'!$D$38,IF(6=2,'1.Inputs'!$D$39,$E358)))*$F358*(('1.Inputs'!$D$40)+(1-'1.Inputs'!$D$40)*(1+'1.Inputs'!$D$41))*(1+$G358)^(6-1))-(('1.Inputs'!$D$37*12*IF(6=1,'1.Inputs'!$D$38,IF(6=2,'1.Inputs'!$D$39,$E358)))/(1-'1.Inputs'!$D$42)*$D358*(1+$G358)^(6-1))-('1.Inputs'!$D$37*12*IF(6=1,'1.Inputs'!$D$38,IF(6=2,'1.Inputs'!$D$39,$E358)))*'1.Inputs'!$D$43*(1+$G358)^(6-1)-'1.Inputs'!$D$44*(1+$G358)^(6-1)-('1.Inputs'!$D$20/'1.Inputs'!$D$27+'1.Inputs'!$D$23/'1.Inputs'!$D$28))))*'1.Inputs'!$D$53</f>
        <v>392688145.3949368</v>
      </c>
      <c r="AI358" s="36">
        <f ca="1">Y358-AI$13-AI$14+MIN(AI$13,MAX(0,((('1.Inputs'!$D$37*12*IF(7=1,'1.Inputs'!$D$38,IF(7=2,'1.Inputs'!$D$39,$E358)))*$F358*(('1.Inputs'!$D$40)+(1-'1.Inputs'!$D$40)*(1+'1.Inputs'!$D$41))*(1+$G358)^(7-1))-(('1.Inputs'!$D$37*12*IF(7=1,'1.Inputs'!$D$38,IF(7=2,'1.Inputs'!$D$39,$E358)))/(1-'1.Inputs'!$D$42)*$D358*(1+$G358)^(7-1))-('1.Inputs'!$D$37*12*IF(7=1,'1.Inputs'!$D$38,IF(7=2,'1.Inputs'!$D$39,$E358)))*'1.Inputs'!$D$43*(1+$G358)^(7-1)-'1.Inputs'!$D$44*(1+$G358)^(7-1)-('1.Inputs'!$D$20/'1.Inputs'!$D$27+'1.Inputs'!$D$23/'1.Inputs'!$D$28))))*'1.Inputs'!$D$53</f>
        <v>444569898.90464401</v>
      </c>
      <c r="AJ358" s="36">
        <f ca="1">Z358-AJ$13-AJ$14+MIN(AJ$13,MAX(0,((('1.Inputs'!$D$37*12*IF(8=1,'1.Inputs'!$D$38,IF(8=2,'1.Inputs'!$D$39,$E358)))*$F358*(('1.Inputs'!$D$40)+(1-'1.Inputs'!$D$40)*(1+'1.Inputs'!$D$41))*(1+$G358)^(8-1))-(('1.Inputs'!$D$37*12*IF(8=1,'1.Inputs'!$D$38,IF(8=2,'1.Inputs'!$D$39,$E358)))/(1-'1.Inputs'!$D$42)*$D358*(1+$G358)^(8-1))-('1.Inputs'!$D$37*12*IF(8=1,'1.Inputs'!$D$38,IF(8=2,'1.Inputs'!$D$39,$E358)))*'1.Inputs'!$D$43*(1+$G358)^(8-1)-'1.Inputs'!$D$44*(1+$G358)^(8-1)-('1.Inputs'!$D$20/'1.Inputs'!$D$27+'1.Inputs'!$D$23/'1.Inputs'!$D$28))))*'1.Inputs'!$D$53</f>
        <v>744148790.41350532</v>
      </c>
      <c r="AK358" s="36">
        <f ca="1">AA358-AK$13-AK$14+MIN(AK$13,MAX(0,((('1.Inputs'!$D$37*12*IF(9=1,'1.Inputs'!$D$38,IF(9=2,'1.Inputs'!$D$39,$E358)))*$F358*(('1.Inputs'!$D$40)+(1-'1.Inputs'!$D$40)*(1+'1.Inputs'!$D$41))*(1+$G358)^(9-1))-(('1.Inputs'!$D$37*12*IF(9=1,'1.Inputs'!$D$38,IF(9=2,'1.Inputs'!$D$39,$E358)))/(1-'1.Inputs'!$D$42)*$D358*(1+$G358)^(9-1))-('1.Inputs'!$D$37*12*IF(9=1,'1.Inputs'!$D$38,IF(9=2,'1.Inputs'!$D$39,$E358)))*'1.Inputs'!$D$43*(1+$G358)^(9-1)-'1.Inputs'!$D$44*(1+$G358)^(9-1)-('1.Inputs'!$D$20/'1.Inputs'!$D$27+'1.Inputs'!$D$23/'1.Inputs'!$D$28))))*'1.Inputs'!$D$53</f>
        <v>780324918.62781358</v>
      </c>
      <c r="AL358" s="36">
        <f ca="1">AB358-AL$13-AL$14+MIN(AL$13,MAX(0,((('1.Inputs'!$D$37*12*IF(10=1,'1.Inputs'!$D$38,IF(10=2,'1.Inputs'!$D$39,$E358)))*$F358*(('1.Inputs'!$D$40)+(1-'1.Inputs'!$D$40)*(1+'1.Inputs'!$D$41))*(1+$G358)^(10-1))-(('1.Inputs'!$D$37*12*IF(10=1,'1.Inputs'!$D$38,IF(10=2,'1.Inputs'!$D$39,$E358)))/(1-'1.Inputs'!$D$42)*$D358*(1+$G358)^(10-1))-('1.Inputs'!$D$37*12*IF(10=1,'1.Inputs'!$D$38,IF(10=2,'1.Inputs'!$D$39,$E358)))*'1.Inputs'!$D$43*(1+$G358)^(10-1)-'1.Inputs'!$D$44*(1+$G358)^(10-1)-('1.Inputs'!$D$20/'1.Inputs'!$D$27+'1.Inputs'!$D$23/'1.Inputs'!$D$28))))*'1.Inputs'!$D$53+'1.Inputs'!$D$35</f>
        <v>4459976414.308033</v>
      </c>
      <c r="AM358" s="48">
        <f ca="1">R358+NPV('1.Inputs'!$D$55,S358:AB358)</f>
        <v>767588099.60820103</v>
      </c>
      <c r="AN358" s="48">
        <f ca="1">-('1.Inputs'!$D$24*(1-'1.Inputs'!$D$31)+'1.Inputs'!$D$35)+NPV('1.Inputs'!$D$54,AC358:AL358)</f>
        <v>-600942790.16938245</v>
      </c>
      <c r="AO358" s="36">
        <f t="shared" ca="1" si="45"/>
        <v>-4.5863265627109433</v>
      </c>
      <c r="AP358" s="36">
        <f t="shared" ca="1" si="46"/>
        <v>0.71781997520112617</v>
      </c>
      <c r="AQ358" s="36">
        <f ca="1">'1.Inputs'!$D$35+MIN(SUM($AC358:AC358),SUM($AC358:AD358),SUM($AC358:AE358),SUM($AC358:AF358),SUM($AC358:AG358),SUM($AC358:AH358),SUM($AC358:AI358),SUM($AC358:AJ358),SUM($AC358:AK358),SUM($AC358:AL358))</f>
        <v>-165049950.90260184</v>
      </c>
      <c r="AR358" s="36">
        <f ca="1">IF(AP358&lt;'1.Inputs'!$D$57,1,0)</f>
        <v>1</v>
      </c>
      <c r="AS358" s="36">
        <f t="shared" ca="1" si="47"/>
        <v>1</v>
      </c>
    </row>
    <row r="359" spans="2:45" ht="15" customHeight="1" x14ac:dyDescent="0.25">
      <c r="B359" s="36">
        <v>344</v>
      </c>
      <c r="C359" s="36">
        <f t="shared" ca="1" si="40"/>
        <v>0.19921138767441815</v>
      </c>
      <c r="D359" s="36">
        <f t="shared" ca="1" si="41"/>
        <v>21292.853396473194</v>
      </c>
      <c r="E359" s="47">
        <f t="shared" ca="1" si="42"/>
        <v>0.78108005792582902</v>
      </c>
      <c r="F359" s="36">
        <f t="shared" ca="1" si="43"/>
        <v>28202.362517074827</v>
      </c>
      <c r="G359" s="36">
        <f t="shared" ca="1" si="44"/>
        <v>4.9946030004675422E-2</v>
      </c>
      <c r="H359" s="36">
        <f ca="1">((('1.Inputs'!$D$37*12*IF(1=1,'1.Inputs'!$D$38,IF(1=2,'1.Inputs'!$D$39,$E359)))*$F359*(('1.Inputs'!$D$40)+(1-'1.Inputs'!$D$40)*(1+'1.Inputs'!$D$41))*(1+$G359)^(1-1))*'1.Inputs'!$D$47+(('1.Inputs'!$D$37*12*IF(1=1,'1.Inputs'!$D$38,IF(1=2,'1.Inputs'!$D$39,$E359)))/(1-'1.Inputs'!$D$42)*$D359*(1+$G359)^(1-1))*('1.Inputs'!$D$48-'1.Inputs'!$D$49))/'1.Inputs'!$D$51</f>
        <v>770028101.06731308</v>
      </c>
      <c r="I359" s="36">
        <f ca="1">((('1.Inputs'!$D$37*12*IF(2=1,'1.Inputs'!$D$38,IF(2=2,'1.Inputs'!$D$39,$E359)))*$F359*(('1.Inputs'!$D$40)+(1-'1.Inputs'!$D$40)*(1+'1.Inputs'!$D$41))*(1+$G359)^(2-1))*'1.Inputs'!$D$47+(('1.Inputs'!$D$37*12*IF(2=1,'1.Inputs'!$D$38,IF(2=2,'1.Inputs'!$D$39,$E359)))/(1-'1.Inputs'!$D$42)*$D359*(1+$G359)^(2-1))*('1.Inputs'!$D$48-'1.Inputs'!$D$49))/'1.Inputs'!$D$51</f>
        <v>1131883126.7907305</v>
      </c>
      <c r="J359" s="36">
        <f ca="1">((('1.Inputs'!$D$37*12*IF(3=1,'1.Inputs'!$D$38,IF(3=2,'1.Inputs'!$D$39,$E359)))*$F359*(('1.Inputs'!$D$40)+(1-'1.Inputs'!$D$40)*(1+'1.Inputs'!$D$41))*(1+$G359)^(3-1))*'1.Inputs'!$D$47+(('1.Inputs'!$D$37*12*IF(3=1,'1.Inputs'!$D$38,IF(3=2,'1.Inputs'!$D$39,$E359)))/(1-'1.Inputs'!$D$42)*$D359*(1+$G359)^(3-1))*('1.Inputs'!$D$48-'1.Inputs'!$D$49))/'1.Inputs'!$D$51</f>
        <v>1326068843.9221852</v>
      </c>
      <c r="K359" s="36">
        <f ca="1">((('1.Inputs'!$D$37*12*IF(4=1,'1.Inputs'!$D$38,IF(4=2,'1.Inputs'!$D$39,$E359)))*$F359*(('1.Inputs'!$D$40)+(1-'1.Inputs'!$D$40)*(1+'1.Inputs'!$D$41))*(1+$G359)^(4-1))*'1.Inputs'!$D$47+(('1.Inputs'!$D$37*12*IF(4=1,'1.Inputs'!$D$38,IF(4=2,'1.Inputs'!$D$39,$E359)))/(1-'1.Inputs'!$D$42)*$D359*(1+$G359)^(4-1))*('1.Inputs'!$D$48-'1.Inputs'!$D$49))/'1.Inputs'!$D$51</f>
        <v>1392300718.1889877</v>
      </c>
      <c r="L359" s="36">
        <f ca="1">((('1.Inputs'!$D$37*12*IF(5=1,'1.Inputs'!$D$38,IF(5=2,'1.Inputs'!$D$39,$E359)))*$F359*(('1.Inputs'!$D$40)+(1-'1.Inputs'!$D$40)*(1+'1.Inputs'!$D$41))*(1+$G359)^(5-1))*'1.Inputs'!$D$47+(('1.Inputs'!$D$37*12*IF(5=1,'1.Inputs'!$D$38,IF(5=2,'1.Inputs'!$D$39,$E359)))/(1-'1.Inputs'!$D$42)*$D359*(1+$G359)^(5-1))*('1.Inputs'!$D$48-'1.Inputs'!$D$49))/'1.Inputs'!$D$51</f>
        <v>1461840611.6351862</v>
      </c>
      <c r="M359" s="36">
        <f ca="1">((('1.Inputs'!$D$37*12*IF(6=1,'1.Inputs'!$D$38,IF(6=2,'1.Inputs'!$D$39,$E359)))*$F359*(('1.Inputs'!$D$40)+(1-'1.Inputs'!$D$40)*(1+'1.Inputs'!$D$41))*(1+$G359)^(6-1))*'1.Inputs'!$D$47+(('1.Inputs'!$D$37*12*IF(6=1,'1.Inputs'!$D$38,IF(6=2,'1.Inputs'!$D$39,$E359)))/(1-'1.Inputs'!$D$42)*$D359*(1+$G359)^(6-1))*('1.Inputs'!$D$48-'1.Inputs'!$D$49))/'1.Inputs'!$D$51</f>
        <v>1534853746.6859701</v>
      </c>
      <c r="N359" s="36">
        <f ca="1">((('1.Inputs'!$D$37*12*IF(7=1,'1.Inputs'!$D$38,IF(7=2,'1.Inputs'!$D$39,$E359)))*$F359*(('1.Inputs'!$D$40)+(1-'1.Inputs'!$D$40)*(1+'1.Inputs'!$D$41))*(1+$G359)^(7-1))*'1.Inputs'!$D$47+(('1.Inputs'!$D$37*12*IF(7=1,'1.Inputs'!$D$38,IF(7=2,'1.Inputs'!$D$39,$E359)))/(1-'1.Inputs'!$D$42)*$D359*(1+$G359)^(7-1))*('1.Inputs'!$D$48-'1.Inputs'!$D$49))/'1.Inputs'!$D$51</f>
        <v>1611513597.9707363</v>
      </c>
      <c r="O359" s="36">
        <f ca="1">((('1.Inputs'!$D$37*12*IF(8=1,'1.Inputs'!$D$38,IF(8=2,'1.Inputs'!$D$39,$E359)))*$F359*(('1.Inputs'!$D$40)+(1-'1.Inputs'!$D$40)*(1+'1.Inputs'!$D$41))*(1+$G359)^(8-1))*'1.Inputs'!$D$47+(('1.Inputs'!$D$37*12*IF(8=1,'1.Inputs'!$D$38,IF(8=2,'1.Inputs'!$D$39,$E359)))/(1-'1.Inputs'!$D$42)*$D359*(1+$G359)^(8-1))*('1.Inputs'!$D$48-'1.Inputs'!$D$49))/'1.Inputs'!$D$51</f>
        <v>1692002304.4879253</v>
      </c>
      <c r="P359" s="36">
        <f ca="1">((('1.Inputs'!$D$37*12*IF(9=1,'1.Inputs'!$D$38,IF(9=2,'1.Inputs'!$D$39,$E359)))*$F359*(('1.Inputs'!$D$40)+(1-'1.Inputs'!$D$40)*(1+'1.Inputs'!$D$41))*(1+$G359)^(9-1))*'1.Inputs'!$D$47+(('1.Inputs'!$D$37*12*IF(9=1,'1.Inputs'!$D$38,IF(9=2,'1.Inputs'!$D$39,$E359)))/(1-'1.Inputs'!$D$42)*$D359*(1+$G359)^(9-1))*('1.Inputs'!$D$48-'1.Inputs'!$D$49))/'1.Inputs'!$D$51</f>
        <v>1776511102.3558593</v>
      </c>
      <c r="Q359" s="36">
        <f ca="1">((('1.Inputs'!$D$37*12*IF(10=1,'1.Inputs'!$D$38,IF(10=2,'1.Inputs'!$D$39,$E359)))*$F359*(('1.Inputs'!$D$40)+(1-'1.Inputs'!$D$40)*(1+'1.Inputs'!$D$41))*(1+$G359)^(10-1))*'1.Inputs'!$D$47+(('1.Inputs'!$D$37*12*IF(10=1,'1.Inputs'!$D$38,IF(10=2,'1.Inputs'!$D$39,$E359)))/(1-'1.Inputs'!$D$42)*$D359*(1+$G359)^(10-1))*('1.Inputs'!$D$48-'1.Inputs'!$D$49))/'1.Inputs'!$D$51</f>
        <v>1865240779.1777642</v>
      </c>
      <c r="R359" s="36">
        <f>-'1.Inputs'!$D$24</f>
        <v>-2050000000</v>
      </c>
      <c r="S359" s="36">
        <f ca="1">((('1.Inputs'!$D$37*12*IF(1=1,'1.Inputs'!$D$38,IF(1=2,'1.Inputs'!$D$39,$E359)))*$F359*(('1.Inputs'!$D$40)+(1-'1.Inputs'!$D$40)*(1+'1.Inputs'!$D$41))*(1+$G359)^(1-1))-(('1.Inputs'!$D$37*12*IF(1=1,'1.Inputs'!$D$38,IF(1=2,'1.Inputs'!$D$39,$E359)))/(1-'1.Inputs'!$D$42)*$D359*(1+$G359)^(1-1))-('1.Inputs'!$D$37*12*IF(1=1,'1.Inputs'!$D$38,IF(1=2,'1.Inputs'!$D$39,$E359)))*'1.Inputs'!$D$43*(1+$G359)^(1-1)-'1.Inputs'!$D$44*(1+$G359)^(1-1)-('1.Inputs'!$D$20/'1.Inputs'!$D$27+'1.Inputs'!$D$23/'1.Inputs'!$D$28))-MAX(0,((('1.Inputs'!$D$37*12*IF(1=1,'1.Inputs'!$D$38,IF(1=2,'1.Inputs'!$D$39,$E359)))*$F359*(('1.Inputs'!$D$40)+(1-'1.Inputs'!$D$40)*(1+'1.Inputs'!$D$41))*(1+$G359)^(1-1))-(('1.Inputs'!$D$37*12*IF(1=1,'1.Inputs'!$D$38,IF(1=2,'1.Inputs'!$D$39,$E359)))/(1-'1.Inputs'!$D$42)*$D359*(1+$G359)^(1-1))-('1.Inputs'!$D$37*12*IF(1=1,'1.Inputs'!$D$38,IF(1=2,'1.Inputs'!$D$39,$E359)))*'1.Inputs'!$D$43*(1+$G359)^(1-1)-'1.Inputs'!$D$44*(1+$G359)^(1-1)-('1.Inputs'!$D$20/'1.Inputs'!$D$27+'1.Inputs'!$D$23/'1.Inputs'!$D$28)))*'1.Inputs'!$D$53+('1.Inputs'!$D$20/'1.Inputs'!$D$27+'1.Inputs'!$D$23/'1.Inputs'!$D$28)-H359</f>
        <v>-1088893652.554872</v>
      </c>
      <c r="T359" s="36">
        <f ca="1">((('1.Inputs'!$D$37*12*IF(2=1,'1.Inputs'!$D$38,IF(2=2,'1.Inputs'!$D$39,$E359)))*$F359*(('1.Inputs'!$D$40)+(1-'1.Inputs'!$D$40)*(1+'1.Inputs'!$D$41))*(1+$G359)^(2-1))-(('1.Inputs'!$D$37*12*IF(2=1,'1.Inputs'!$D$38,IF(2=2,'1.Inputs'!$D$39,$E359)))/(1-'1.Inputs'!$D$42)*$D359*(1+$G359)^(2-1))-('1.Inputs'!$D$37*12*IF(2=1,'1.Inputs'!$D$38,IF(2=2,'1.Inputs'!$D$39,$E359)))*'1.Inputs'!$D$43*(1+$G359)^(2-1)-'1.Inputs'!$D$44*(1+$G359)^(2-1)-('1.Inputs'!$D$20/'1.Inputs'!$D$27+'1.Inputs'!$D$23/'1.Inputs'!$D$28))-MAX(0,((('1.Inputs'!$D$37*12*IF(2=1,'1.Inputs'!$D$38,IF(2=2,'1.Inputs'!$D$39,$E359)))*$F359*(('1.Inputs'!$D$40)+(1-'1.Inputs'!$D$40)*(1+'1.Inputs'!$D$41))*(1+$G359)^(2-1))-(('1.Inputs'!$D$37*12*IF(2=1,'1.Inputs'!$D$38,IF(2=2,'1.Inputs'!$D$39,$E359)))/(1-'1.Inputs'!$D$42)*$D359*(1+$G359)^(2-1))-('1.Inputs'!$D$37*12*IF(2=1,'1.Inputs'!$D$38,IF(2=2,'1.Inputs'!$D$39,$E359)))*'1.Inputs'!$D$43*(1+$G359)^(2-1)-'1.Inputs'!$D$44*(1+$G359)^(2-1)-('1.Inputs'!$D$20/'1.Inputs'!$D$27+'1.Inputs'!$D$23/'1.Inputs'!$D$28)))*'1.Inputs'!$D$53+('1.Inputs'!$D$20/'1.Inputs'!$D$27+'1.Inputs'!$D$23/'1.Inputs'!$D$28)-(I359-H359)</f>
        <v>-452582722.76719296</v>
      </c>
      <c r="U359" s="36">
        <f ca="1">((('1.Inputs'!$D$37*12*IF(3=1,'1.Inputs'!$D$38,IF(3=2,'1.Inputs'!$D$39,$E359)))*$F359*(('1.Inputs'!$D$40)+(1-'1.Inputs'!$D$40)*(1+'1.Inputs'!$D$41))*(1+$G359)^(3-1))-(('1.Inputs'!$D$37*12*IF(3=1,'1.Inputs'!$D$38,IF(3=2,'1.Inputs'!$D$39,$E359)))/(1-'1.Inputs'!$D$42)*$D359*(1+$G359)^(3-1))-('1.Inputs'!$D$37*12*IF(3=1,'1.Inputs'!$D$38,IF(3=2,'1.Inputs'!$D$39,$E359)))*'1.Inputs'!$D$43*(1+$G359)^(3-1)-'1.Inputs'!$D$44*(1+$G359)^(3-1)-('1.Inputs'!$D$20/'1.Inputs'!$D$27+'1.Inputs'!$D$23/'1.Inputs'!$D$28))-MAX(0,((('1.Inputs'!$D$37*12*IF(3=1,'1.Inputs'!$D$38,IF(3=2,'1.Inputs'!$D$39,$E359)))*$F359*(('1.Inputs'!$D$40)+(1-'1.Inputs'!$D$40)*(1+'1.Inputs'!$D$41))*(1+$G359)^(3-1))-(('1.Inputs'!$D$37*12*IF(3=1,'1.Inputs'!$D$38,IF(3=2,'1.Inputs'!$D$39,$E359)))/(1-'1.Inputs'!$D$42)*$D359*(1+$G359)^(3-1))-('1.Inputs'!$D$37*12*IF(3=1,'1.Inputs'!$D$38,IF(3=2,'1.Inputs'!$D$39,$E359)))*'1.Inputs'!$D$43*(1+$G359)^(3-1)-'1.Inputs'!$D$44*(1+$G359)^(3-1)-('1.Inputs'!$D$20/'1.Inputs'!$D$27+'1.Inputs'!$D$23/'1.Inputs'!$D$28)))*'1.Inputs'!$D$53+('1.Inputs'!$D$20/'1.Inputs'!$D$27+'1.Inputs'!$D$23/'1.Inputs'!$D$28)-(J359-I359)</f>
        <v>-185559478.17863941</v>
      </c>
      <c r="V359" s="36">
        <f ca="1">((('1.Inputs'!$D$37*12*IF(4=1,'1.Inputs'!$D$38,IF(4=2,'1.Inputs'!$D$39,$E359)))*$F359*(('1.Inputs'!$D$40)+(1-'1.Inputs'!$D$40)*(1+'1.Inputs'!$D$41))*(1+$G359)^(4-1))-(('1.Inputs'!$D$37*12*IF(4=1,'1.Inputs'!$D$38,IF(4=2,'1.Inputs'!$D$39,$E359)))/(1-'1.Inputs'!$D$42)*$D359*(1+$G359)^(4-1))-('1.Inputs'!$D$37*12*IF(4=1,'1.Inputs'!$D$38,IF(4=2,'1.Inputs'!$D$39,$E359)))*'1.Inputs'!$D$43*(1+$G359)^(4-1)-'1.Inputs'!$D$44*(1+$G359)^(4-1)-('1.Inputs'!$D$20/'1.Inputs'!$D$27+'1.Inputs'!$D$23/'1.Inputs'!$D$28))-MAX(0,((('1.Inputs'!$D$37*12*IF(4=1,'1.Inputs'!$D$38,IF(4=2,'1.Inputs'!$D$39,$E359)))*$F359*(('1.Inputs'!$D$40)+(1-'1.Inputs'!$D$40)*(1+'1.Inputs'!$D$41))*(1+$G359)^(4-1))-(('1.Inputs'!$D$37*12*IF(4=1,'1.Inputs'!$D$38,IF(4=2,'1.Inputs'!$D$39,$E359)))/(1-'1.Inputs'!$D$42)*$D359*(1+$G359)^(4-1))-('1.Inputs'!$D$37*12*IF(4=1,'1.Inputs'!$D$38,IF(4=2,'1.Inputs'!$D$39,$E359)))*'1.Inputs'!$D$43*(1+$G359)^(4-1)-'1.Inputs'!$D$44*(1+$G359)^(4-1)-('1.Inputs'!$D$20/'1.Inputs'!$D$27+'1.Inputs'!$D$23/'1.Inputs'!$D$28)))*'1.Inputs'!$D$53+('1.Inputs'!$D$20/'1.Inputs'!$D$27+'1.Inputs'!$D$23/'1.Inputs'!$D$28)-(K359-J359)</f>
        <v>-57174788.924423337</v>
      </c>
      <c r="W359" s="36">
        <f ca="1">((('1.Inputs'!$D$37*12*IF(5=1,'1.Inputs'!$D$38,IF(5=2,'1.Inputs'!$D$39,$E359)))*$F359*(('1.Inputs'!$D$40)+(1-'1.Inputs'!$D$40)*(1+'1.Inputs'!$D$41))*(1+$G359)^(5-1))-(('1.Inputs'!$D$37*12*IF(5=1,'1.Inputs'!$D$38,IF(5=2,'1.Inputs'!$D$39,$E359)))/(1-'1.Inputs'!$D$42)*$D359*(1+$G359)^(5-1))-('1.Inputs'!$D$37*12*IF(5=1,'1.Inputs'!$D$38,IF(5=2,'1.Inputs'!$D$39,$E359)))*'1.Inputs'!$D$43*(1+$G359)^(5-1)-'1.Inputs'!$D$44*(1+$G359)^(5-1)-('1.Inputs'!$D$20/'1.Inputs'!$D$27+'1.Inputs'!$D$23/'1.Inputs'!$D$28))-MAX(0,((('1.Inputs'!$D$37*12*IF(5=1,'1.Inputs'!$D$38,IF(5=2,'1.Inputs'!$D$39,$E359)))*$F359*(('1.Inputs'!$D$40)+(1-'1.Inputs'!$D$40)*(1+'1.Inputs'!$D$41))*(1+$G359)^(5-1))-(('1.Inputs'!$D$37*12*IF(5=1,'1.Inputs'!$D$38,IF(5=2,'1.Inputs'!$D$39,$E359)))/(1-'1.Inputs'!$D$42)*$D359*(1+$G359)^(5-1))-('1.Inputs'!$D$37*12*IF(5=1,'1.Inputs'!$D$38,IF(5=2,'1.Inputs'!$D$39,$E359)))*'1.Inputs'!$D$43*(1+$G359)^(5-1)-'1.Inputs'!$D$44*(1+$G359)^(5-1)-('1.Inputs'!$D$20/'1.Inputs'!$D$27+'1.Inputs'!$D$23/'1.Inputs'!$D$28)))*'1.Inputs'!$D$53+('1.Inputs'!$D$20/'1.Inputs'!$D$27+'1.Inputs'!$D$23/'1.Inputs'!$D$28)-(L359-K359)</f>
        <v>-60030442.647553682</v>
      </c>
      <c r="X359" s="36">
        <f ca="1">((('1.Inputs'!$D$37*12*IF(6=1,'1.Inputs'!$D$38,IF(6=2,'1.Inputs'!$D$39,$E359)))*$F359*(('1.Inputs'!$D$40)+(1-'1.Inputs'!$D$40)*(1+'1.Inputs'!$D$41))*(1+$G359)^(6-1))-(('1.Inputs'!$D$37*12*IF(6=1,'1.Inputs'!$D$38,IF(6=2,'1.Inputs'!$D$39,$E359)))/(1-'1.Inputs'!$D$42)*$D359*(1+$G359)^(6-1))-('1.Inputs'!$D$37*12*IF(6=1,'1.Inputs'!$D$38,IF(6=2,'1.Inputs'!$D$39,$E359)))*'1.Inputs'!$D$43*(1+$G359)^(6-1)-'1.Inputs'!$D$44*(1+$G359)^(6-1)-('1.Inputs'!$D$20/'1.Inputs'!$D$27+'1.Inputs'!$D$23/'1.Inputs'!$D$28))-MAX(0,((('1.Inputs'!$D$37*12*IF(6=1,'1.Inputs'!$D$38,IF(6=2,'1.Inputs'!$D$39,$E359)))*$F359*(('1.Inputs'!$D$40)+(1-'1.Inputs'!$D$40)*(1+'1.Inputs'!$D$41))*(1+$G359)^(6-1))-(('1.Inputs'!$D$37*12*IF(6=1,'1.Inputs'!$D$38,IF(6=2,'1.Inputs'!$D$39,$E359)))/(1-'1.Inputs'!$D$42)*$D359*(1+$G359)^(6-1))-('1.Inputs'!$D$37*12*IF(6=1,'1.Inputs'!$D$38,IF(6=2,'1.Inputs'!$D$39,$E359)))*'1.Inputs'!$D$43*(1+$G359)^(6-1)-'1.Inputs'!$D$44*(1+$G359)^(6-1)-('1.Inputs'!$D$20/'1.Inputs'!$D$27+'1.Inputs'!$D$23/'1.Inputs'!$D$28)))*'1.Inputs'!$D$53+('1.Inputs'!$D$20/'1.Inputs'!$D$27+'1.Inputs'!$D$23/'1.Inputs'!$D$28)-(M359-L359)</f>
        <v>-63028724.937221289</v>
      </c>
      <c r="Y359" s="36">
        <f ca="1">((('1.Inputs'!$D$37*12*IF(7=1,'1.Inputs'!$D$38,IF(7=2,'1.Inputs'!$D$39,$E359)))*$F359*(('1.Inputs'!$D$40)+(1-'1.Inputs'!$D$40)*(1+'1.Inputs'!$D$41))*(1+$G359)^(7-1))-(('1.Inputs'!$D$37*12*IF(7=1,'1.Inputs'!$D$38,IF(7=2,'1.Inputs'!$D$39,$E359)))/(1-'1.Inputs'!$D$42)*$D359*(1+$G359)^(7-1))-('1.Inputs'!$D$37*12*IF(7=1,'1.Inputs'!$D$38,IF(7=2,'1.Inputs'!$D$39,$E359)))*'1.Inputs'!$D$43*(1+$G359)^(7-1)-'1.Inputs'!$D$44*(1+$G359)^(7-1)-('1.Inputs'!$D$20/'1.Inputs'!$D$27+'1.Inputs'!$D$23/'1.Inputs'!$D$28))-MAX(0,((('1.Inputs'!$D$37*12*IF(7=1,'1.Inputs'!$D$38,IF(7=2,'1.Inputs'!$D$39,$E359)))*$F359*(('1.Inputs'!$D$40)+(1-'1.Inputs'!$D$40)*(1+'1.Inputs'!$D$41))*(1+$G359)^(7-1))-(('1.Inputs'!$D$37*12*IF(7=1,'1.Inputs'!$D$38,IF(7=2,'1.Inputs'!$D$39,$E359)))/(1-'1.Inputs'!$D$42)*$D359*(1+$G359)^(7-1))-('1.Inputs'!$D$37*12*IF(7=1,'1.Inputs'!$D$38,IF(7=2,'1.Inputs'!$D$39,$E359)))*'1.Inputs'!$D$43*(1+$G359)^(7-1)-'1.Inputs'!$D$44*(1+$G359)^(7-1)-('1.Inputs'!$D$20/'1.Inputs'!$D$27+'1.Inputs'!$D$23/'1.Inputs'!$D$28)))*'1.Inputs'!$D$53+('1.Inputs'!$D$20/'1.Inputs'!$D$27+'1.Inputs'!$D$23/'1.Inputs'!$D$28)-(N359-M359)</f>
        <v>-66176759.52409339</v>
      </c>
      <c r="Z359" s="36">
        <f ca="1">((('1.Inputs'!$D$37*12*IF(8=1,'1.Inputs'!$D$38,IF(8=2,'1.Inputs'!$D$39,$E359)))*$F359*(('1.Inputs'!$D$40)+(1-'1.Inputs'!$D$40)*(1+'1.Inputs'!$D$41))*(1+$G359)^(8-1))-(('1.Inputs'!$D$37*12*IF(8=1,'1.Inputs'!$D$38,IF(8=2,'1.Inputs'!$D$39,$E359)))/(1-'1.Inputs'!$D$42)*$D359*(1+$G359)^(8-1))-('1.Inputs'!$D$37*12*IF(8=1,'1.Inputs'!$D$38,IF(8=2,'1.Inputs'!$D$39,$E359)))*'1.Inputs'!$D$43*(1+$G359)^(8-1)-'1.Inputs'!$D$44*(1+$G359)^(8-1)-('1.Inputs'!$D$20/'1.Inputs'!$D$27+'1.Inputs'!$D$23/'1.Inputs'!$D$28))-MAX(0,((('1.Inputs'!$D$37*12*IF(8=1,'1.Inputs'!$D$38,IF(8=2,'1.Inputs'!$D$39,$E359)))*$F359*(('1.Inputs'!$D$40)+(1-'1.Inputs'!$D$40)*(1+'1.Inputs'!$D$41))*(1+$G359)^(8-1))-(('1.Inputs'!$D$37*12*IF(8=1,'1.Inputs'!$D$38,IF(8=2,'1.Inputs'!$D$39,$E359)))/(1-'1.Inputs'!$D$42)*$D359*(1+$G359)^(8-1))-('1.Inputs'!$D$37*12*IF(8=1,'1.Inputs'!$D$38,IF(8=2,'1.Inputs'!$D$39,$E359)))*'1.Inputs'!$D$43*(1+$G359)^(8-1)-'1.Inputs'!$D$44*(1+$G359)^(8-1)-('1.Inputs'!$D$20/'1.Inputs'!$D$27+'1.Inputs'!$D$23/'1.Inputs'!$D$28)))*'1.Inputs'!$D$53+('1.Inputs'!$D$20/'1.Inputs'!$D$27+'1.Inputs'!$D$23/'1.Inputs'!$D$28)-(O359-N359)</f>
        <v>-69482025.940895796</v>
      </c>
      <c r="AA359" s="36">
        <f ca="1">((('1.Inputs'!$D$37*12*IF(9=1,'1.Inputs'!$D$38,IF(9=2,'1.Inputs'!$D$39,$E359)))*$F359*(('1.Inputs'!$D$40)+(1-'1.Inputs'!$D$40)*(1+'1.Inputs'!$D$41))*(1+$G359)^(9-1))-(('1.Inputs'!$D$37*12*IF(9=1,'1.Inputs'!$D$38,IF(9=2,'1.Inputs'!$D$39,$E359)))/(1-'1.Inputs'!$D$42)*$D359*(1+$G359)^(9-1))-('1.Inputs'!$D$37*12*IF(9=1,'1.Inputs'!$D$38,IF(9=2,'1.Inputs'!$D$39,$E359)))*'1.Inputs'!$D$43*(1+$G359)^(9-1)-'1.Inputs'!$D$44*(1+$G359)^(9-1)-('1.Inputs'!$D$20/'1.Inputs'!$D$27+'1.Inputs'!$D$23/'1.Inputs'!$D$28))-MAX(0,((('1.Inputs'!$D$37*12*IF(9=1,'1.Inputs'!$D$38,IF(9=2,'1.Inputs'!$D$39,$E359)))*$F359*(('1.Inputs'!$D$40)+(1-'1.Inputs'!$D$40)*(1+'1.Inputs'!$D$41))*(1+$G359)^(9-1))-(('1.Inputs'!$D$37*12*IF(9=1,'1.Inputs'!$D$38,IF(9=2,'1.Inputs'!$D$39,$E359)))/(1-'1.Inputs'!$D$42)*$D359*(1+$G359)^(9-1))-('1.Inputs'!$D$37*12*IF(9=1,'1.Inputs'!$D$38,IF(9=2,'1.Inputs'!$D$39,$E359)))*'1.Inputs'!$D$43*(1+$G359)^(9-1)-'1.Inputs'!$D$44*(1+$G359)^(9-1)-('1.Inputs'!$D$20/'1.Inputs'!$D$27+'1.Inputs'!$D$23/'1.Inputs'!$D$28)))*'1.Inputs'!$D$53+('1.Inputs'!$D$20/'1.Inputs'!$D$27+'1.Inputs'!$D$23/'1.Inputs'!$D$28)-(P359-O359)</f>
        <v>-72952377.293325663</v>
      </c>
      <c r="AB359" s="36">
        <f ca="1">((('1.Inputs'!$D$37*12*IF(10=1,'1.Inputs'!$D$38,IF(10=2,'1.Inputs'!$D$39,$E359)))*$F359*(('1.Inputs'!$D$40)+(1-'1.Inputs'!$D$40)*(1+'1.Inputs'!$D$41))*(1+$G359)^(10-1))-(('1.Inputs'!$D$37*12*IF(10=1,'1.Inputs'!$D$38,IF(10=2,'1.Inputs'!$D$39,$E359)))/(1-'1.Inputs'!$D$42)*$D359*(1+$G359)^(10-1))-('1.Inputs'!$D$37*12*IF(10=1,'1.Inputs'!$D$38,IF(10=2,'1.Inputs'!$D$39,$E359)))*'1.Inputs'!$D$43*(1+$G359)^(10-1)-'1.Inputs'!$D$44*(1+$G359)^(10-1)-('1.Inputs'!$D$20/'1.Inputs'!$D$27+'1.Inputs'!$D$23/'1.Inputs'!$D$28))-MAX(0,((('1.Inputs'!$D$37*12*IF(10=1,'1.Inputs'!$D$38,IF(10=2,'1.Inputs'!$D$39,$E359)))*$F359*(('1.Inputs'!$D$40)+(1-'1.Inputs'!$D$40)*(1+'1.Inputs'!$D$41))*(1+$G359)^(10-1))-(('1.Inputs'!$D$37*12*IF(10=1,'1.Inputs'!$D$38,IF(10=2,'1.Inputs'!$D$39,$E359)))/(1-'1.Inputs'!$D$42)*$D359*(1+$G359)^(10-1))-('1.Inputs'!$D$37*12*IF(10=1,'1.Inputs'!$D$38,IF(10=2,'1.Inputs'!$D$39,$E359)))*'1.Inputs'!$D$43*(1+$G359)^(10-1)-'1.Inputs'!$D$44*(1+$G359)^(10-1)-('1.Inputs'!$D$20/'1.Inputs'!$D$27+'1.Inputs'!$D$23/'1.Inputs'!$D$28)))*'1.Inputs'!$D$53+('1.Inputs'!$D$20/'1.Inputs'!$D$27+'1.Inputs'!$D$23/'1.Inputs'!$D$28)-(Q359-P359)+(('1.Inputs'!$D$20+'1.Inputs'!$D$23-('1.Inputs'!$D$20/'1.Inputs'!$D$27+'1.Inputs'!$D$23/'1.Inputs'!$D$28)*'1.Inputs'!$D$10)*'1.Inputs'!$D$60+'1.Inputs'!$D$19*'1.Inputs'!$D$59+Q359)</f>
        <v>2488644720.2592344</v>
      </c>
      <c r="AC359" s="36">
        <f ca="1">S359-AC$13-AC$14+MIN(AC$13,MAX(0,((('1.Inputs'!$D$37*12*IF(1=1,'1.Inputs'!$D$38,IF(1=2,'1.Inputs'!$D$39,$E359)))*$F359*(('1.Inputs'!$D$40)+(1-'1.Inputs'!$D$40)*(1+'1.Inputs'!$D$41))*(1+$G359)^(1-1))-(('1.Inputs'!$D$37*12*IF(1=1,'1.Inputs'!$D$38,IF(1=2,'1.Inputs'!$D$39,$E359)))/(1-'1.Inputs'!$D$42)*$D359*(1+$G359)^(1-1))-('1.Inputs'!$D$37*12*IF(1=1,'1.Inputs'!$D$38,IF(1=2,'1.Inputs'!$D$39,$E359)))*'1.Inputs'!$D$43*(1+$G359)^(1-1)-'1.Inputs'!$D$44*(1+$G359)^(1-1)-('1.Inputs'!$D$20/'1.Inputs'!$D$27+'1.Inputs'!$D$23/'1.Inputs'!$D$28))))*'1.Inputs'!$D$53</f>
        <v>-1236493652.554872</v>
      </c>
      <c r="AD359" s="36">
        <f ca="1">T359-AD$13-AD$14+MIN(AD$13,MAX(0,((('1.Inputs'!$D$37*12*IF(2=1,'1.Inputs'!$D$38,IF(2=2,'1.Inputs'!$D$39,$E359)))*$F359*(('1.Inputs'!$D$40)+(1-'1.Inputs'!$D$40)*(1+'1.Inputs'!$D$41))*(1+$G359)^(2-1))-(('1.Inputs'!$D$37*12*IF(2=1,'1.Inputs'!$D$38,IF(2=2,'1.Inputs'!$D$39,$E359)))/(1-'1.Inputs'!$D$42)*$D359*(1+$G359)^(2-1))-('1.Inputs'!$D$37*12*IF(2=1,'1.Inputs'!$D$38,IF(2=2,'1.Inputs'!$D$39,$E359)))*'1.Inputs'!$D$43*(1+$G359)^(2-1)-'1.Inputs'!$D$44*(1+$G359)^(2-1)-('1.Inputs'!$D$20/'1.Inputs'!$D$27+'1.Inputs'!$D$23/'1.Inputs'!$D$28))))*'1.Inputs'!$D$53</f>
        <v>-600182722.76719296</v>
      </c>
      <c r="AE359" s="36">
        <f ca="1">U359-AE$13-AE$14+MIN(AE$13,MAX(0,((('1.Inputs'!$D$37*12*IF(3=1,'1.Inputs'!$D$38,IF(3=2,'1.Inputs'!$D$39,$E359)))*$F359*(('1.Inputs'!$D$40)+(1-'1.Inputs'!$D$40)*(1+'1.Inputs'!$D$41))*(1+$G359)^(3-1))-(('1.Inputs'!$D$37*12*IF(3=1,'1.Inputs'!$D$38,IF(3=2,'1.Inputs'!$D$39,$E359)))/(1-'1.Inputs'!$D$42)*$D359*(1+$G359)^(3-1))-('1.Inputs'!$D$37*12*IF(3=1,'1.Inputs'!$D$38,IF(3=2,'1.Inputs'!$D$39,$E359)))*'1.Inputs'!$D$43*(1+$G359)^(3-1)-'1.Inputs'!$D$44*(1+$G359)^(3-1)-('1.Inputs'!$D$20/'1.Inputs'!$D$27+'1.Inputs'!$D$23/'1.Inputs'!$D$28))))*'1.Inputs'!$D$53</f>
        <v>-579159478.17863941</v>
      </c>
      <c r="AF359" s="36">
        <f ca="1">V359-AF$13-AF$14+MIN(AF$13,MAX(0,((('1.Inputs'!$D$37*12*IF(4=1,'1.Inputs'!$D$38,IF(4=2,'1.Inputs'!$D$39,$E359)))*$F359*(('1.Inputs'!$D$40)+(1-'1.Inputs'!$D$40)*(1+'1.Inputs'!$D$41))*(1+$G359)^(4-1))-(('1.Inputs'!$D$37*12*IF(4=1,'1.Inputs'!$D$38,IF(4=2,'1.Inputs'!$D$39,$E359)))/(1-'1.Inputs'!$D$42)*$D359*(1+$G359)^(4-1))-('1.Inputs'!$D$37*12*IF(4=1,'1.Inputs'!$D$38,IF(4=2,'1.Inputs'!$D$39,$E359)))*'1.Inputs'!$D$43*(1+$G359)^(4-1)-'1.Inputs'!$D$44*(1+$G359)^(4-1)-('1.Inputs'!$D$20/'1.Inputs'!$D$27+'1.Inputs'!$D$23/'1.Inputs'!$D$28))))*'1.Inputs'!$D$53</f>
        <v>-421254788.92442334</v>
      </c>
      <c r="AG359" s="36">
        <f ca="1">W359-AG$13-AG$14+MIN(AG$13,MAX(0,((('1.Inputs'!$D$37*12*IF(5=1,'1.Inputs'!$D$38,IF(5=2,'1.Inputs'!$D$39,$E359)))*$F359*(('1.Inputs'!$D$40)+(1-'1.Inputs'!$D$40)*(1+'1.Inputs'!$D$41))*(1+$G359)^(5-1))-(('1.Inputs'!$D$37*12*IF(5=1,'1.Inputs'!$D$38,IF(5=2,'1.Inputs'!$D$39,$E359)))/(1-'1.Inputs'!$D$42)*$D359*(1+$G359)^(5-1))-('1.Inputs'!$D$37*12*IF(5=1,'1.Inputs'!$D$38,IF(5=2,'1.Inputs'!$D$39,$E359)))*'1.Inputs'!$D$43*(1+$G359)^(5-1)-'1.Inputs'!$D$44*(1+$G359)^(5-1)-('1.Inputs'!$D$20/'1.Inputs'!$D$27+'1.Inputs'!$D$23/'1.Inputs'!$D$28))))*'1.Inputs'!$D$53</f>
        <v>-394590442.64755368</v>
      </c>
      <c r="AH359" s="36">
        <f ca="1">X359-AH$13-AH$14+MIN(AH$13,MAX(0,((('1.Inputs'!$D$37*12*IF(6=1,'1.Inputs'!$D$38,IF(6=2,'1.Inputs'!$D$39,$E359)))*$F359*(('1.Inputs'!$D$40)+(1-'1.Inputs'!$D$40)*(1+'1.Inputs'!$D$41))*(1+$G359)^(6-1))-(('1.Inputs'!$D$37*12*IF(6=1,'1.Inputs'!$D$38,IF(6=2,'1.Inputs'!$D$39,$E359)))/(1-'1.Inputs'!$D$42)*$D359*(1+$G359)^(6-1))-('1.Inputs'!$D$37*12*IF(6=1,'1.Inputs'!$D$38,IF(6=2,'1.Inputs'!$D$39,$E359)))*'1.Inputs'!$D$43*(1+$G359)^(6-1)-'1.Inputs'!$D$44*(1+$G359)^(6-1)-('1.Inputs'!$D$20/'1.Inputs'!$D$27+'1.Inputs'!$D$23/'1.Inputs'!$D$28))))*'1.Inputs'!$D$53</f>
        <v>-368068724.93722129</v>
      </c>
      <c r="AI359" s="36">
        <f ca="1">Y359-AI$13-AI$14+MIN(AI$13,MAX(0,((('1.Inputs'!$D$37*12*IF(7=1,'1.Inputs'!$D$38,IF(7=2,'1.Inputs'!$D$39,$E359)))*$F359*(('1.Inputs'!$D$40)+(1-'1.Inputs'!$D$40)*(1+'1.Inputs'!$D$41))*(1+$G359)^(7-1))-(('1.Inputs'!$D$37*12*IF(7=1,'1.Inputs'!$D$38,IF(7=2,'1.Inputs'!$D$39,$E359)))/(1-'1.Inputs'!$D$42)*$D359*(1+$G359)^(7-1))-('1.Inputs'!$D$37*12*IF(7=1,'1.Inputs'!$D$38,IF(7=2,'1.Inputs'!$D$39,$E359)))*'1.Inputs'!$D$43*(1+$G359)^(7-1)-'1.Inputs'!$D$44*(1+$G359)^(7-1)-('1.Inputs'!$D$20/'1.Inputs'!$D$27+'1.Inputs'!$D$23/'1.Inputs'!$D$28))))*'1.Inputs'!$D$53</f>
        <v>-341696759.52409339</v>
      </c>
      <c r="AJ359" s="36">
        <f ca="1">Z359-AJ$13-AJ$14+MIN(AJ$13,MAX(0,((('1.Inputs'!$D$37*12*IF(8=1,'1.Inputs'!$D$38,IF(8=2,'1.Inputs'!$D$39,$E359)))*$F359*(('1.Inputs'!$D$40)+(1-'1.Inputs'!$D$40)*(1+'1.Inputs'!$D$41))*(1+$G359)^(8-1))-(('1.Inputs'!$D$37*12*IF(8=1,'1.Inputs'!$D$38,IF(8=2,'1.Inputs'!$D$39,$E359)))/(1-'1.Inputs'!$D$42)*$D359*(1+$G359)^(8-1))-('1.Inputs'!$D$37*12*IF(8=1,'1.Inputs'!$D$38,IF(8=2,'1.Inputs'!$D$39,$E359)))*'1.Inputs'!$D$43*(1+$G359)^(8-1)-'1.Inputs'!$D$44*(1+$G359)^(8-1)-('1.Inputs'!$D$20/'1.Inputs'!$D$27+'1.Inputs'!$D$23/'1.Inputs'!$D$28))))*'1.Inputs'!$D$53</f>
        <v>-69482025.940895796</v>
      </c>
      <c r="AK359" s="36">
        <f ca="1">AA359-AK$13-AK$14+MIN(AK$13,MAX(0,((('1.Inputs'!$D$37*12*IF(9=1,'1.Inputs'!$D$38,IF(9=2,'1.Inputs'!$D$39,$E359)))*$F359*(('1.Inputs'!$D$40)+(1-'1.Inputs'!$D$40)*(1+'1.Inputs'!$D$41))*(1+$G359)^(9-1))-(('1.Inputs'!$D$37*12*IF(9=1,'1.Inputs'!$D$38,IF(9=2,'1.Inputs'!$D$39,$E359)))/(1-'1.Inputs'!$D$42)*$D359*(1+$G359)^(9-1))-('1.Inputs'!$D$37*12*IF(9=1,'1.Inputs'!$D$38,IF(9=2,'1.Inputs'!$D$39,$E359)))*'1.Inputs'!$D$43*(1+$G359)^(9-1)-'1.Inputs'!$D$44*(1+$G359)^(9-1)-('1.Inputs'!$D$20/'1.Inputs'!$D$27+'1.Inputs'!$D$23/'1.Inputs'!$D$28))))*'1.Inputs'!$D$53</f>
        <v>-72952377.293325663</v>
      </c>
      <c r="AL359" s="36">
        <f ca="1">AB359-AL$13-AL$14+MIN(AL$13,MAX(0,((('1.Inputs'!$D$37*12*IF(10=1,'1.Inputs'!$D$38,IF(10=2,'1.Inputs'!$D$39,$E359)))*$F359*(('1.Inputs'!$D$40)+(1-'1.Inputs'!$D$40)*(1+'1.Inputs'!$D$41))*(1+$G359)^(10-1))-(('1.Inputs'!$D$37*12*IF(10=1,'1.Inputs'!$D$38,IF(10=2,'1.Inputs'!$D$39,$E359)))/(1-'1.Inputs'!$D$42)*$D359*(1+$G359)^(10-1))-('1.Inputs'!$D$37*12*IF(10=1,'1.Inputs'!$D$38,IF(10=2,'1.Inputs'!$D$39,$E359)))*'1.Inputs'!$D$43*(1+$G359)^(10-1)-'1.Inputs'!$D$44*(1+$G359)^(10-1)-('1.Inputs'!$D$20/'1.Inputs'!$D$27+'1.Inputs'!$D$23/'1.Inputs'!$D$28))))*'1.Inputs'!$D$53+'1.Inputs'!$D$35</f>
        <v>3288644720.2592344</v>
      </c>
      <c r="AM359" s="48">
        <f ca="1">R359+NPV('1.Inputs'!$D$55,S359:AB359)</f>
        <v>-2895333203.6173987</v>
      </c>
      <c r="AN359" s="48">
        <f ca="1">-('1.Inputs'!$D$24*(1-'1.Inputs'!$D$31)+'1.Inputs'!$D$35)+NPV('1.Inputs'!$D$54,AC359:AL359)</f>
        <v>-3491370562.1996059</v>
      </c>
      <c r="AO359" s="36">
        <f t="shared" ca="1" si="45"/>
        <v>-7.3773282693419517</v>
      </c>
      <c r="AP359" s="36">
        <f t="shared" ca="1" si="46"/>
        <v>-0.47144176366524243</v>
      </c>
      <c r="AQ359" s="36">
        <f ca="1">'1.Inputs'!$D$35+MIN(SUM($AC359:AC359),SUM($AC359:AD359),SUM($AC359:AE359),SUM($AC359:AF359),SUM($AC359:AG359),SUM($AC359:AH359),SUM($AC359:AI359),SUM($AC359:AJ359),SUM($AC359:AK359),SUM($AC359:AL359))</f>
        <v>-3283880972.768218</v>
      </c>
      <c r="AR359" s="36">
        <f ca="1">IF(AP359&lt;'1.Inputs'!$D$57,1,0)</f>
        <v>1</v>
      </c>
      <c r="AS359" s="36">
        <f t="shared" ca="1" si="47"/>
        <v>1</v>
      </c>
    </row>
    <row r="360" spans="2:45" ht="15" customHeight="1" x14ac:dyDescent="0.25">
      <c r="B360" s="36">
        <v>345</v>
      </c>
      <c r="C360" s="36">
        <f t="shared" ca="1" si="40"/>
        <v>0.54365774245952447</v>
      </c>
      <c r="D360" s="36">
        <f t="shared" ca="1" si="41"/>
        <v>20948.501669470221</v>
      </c>
      <c r="E360" s="47">
        <f t="shared" ca="1" si="42"/>
        <v>0.8339429188168016</v>
      </c>
      <c r="F360" s="36">
        <f t="shared" ca="1" si="43"/>
        <v>29876.525827573958</v>
      </c>
      <c r="G360" s="36">
        <f t="shared" ca="1" si="44"/>
        <v>6.1377792271960205E-2</v>
      </c>
      <c r="H360" s="36">
        <f ca="1">((('1.Inputs'!$D$37*12*IF(1=1,'1.Inputs'!$D$38,IF(1=2,'1.Inputs'!$D$39,$E360)))*$F360*(('1.Inputs'!$D$40)+(1-'1.Inputs'!$D$40)*(1+'1.Inputs'!$D$41))*(1+$G360)^(1-1))*'1.Inputs'!$D$47+(('1.Inputs'!$D$37*12*IF(1=1,'1.Inputs'!$D$38,IF(1=2,'1.Inputs'!$D$39,$E360)))/(1-'1.Inputs'!$D$42)*$D360*(1+$G360)^(1-1))*('1.Inputs'!$D$48-'1.Inputs'!$D$49))/'1.Inputs'!$D$51</f>
        <v>805931902.56318629</v>
      </c>
      <c r="I360" s="36">
        <f ca="1">((('1.Inputs'!$D$37*12*IF(2=1,'1.Inputs'!$D$38,IF(2=2,'1.Inputs'!$D$39,$E360)))*$F360*(('1.Inputs'!$D$40)+(1-'1.Inputs'!$D$40)*(1+'1.Inputs'!$D$41))*(1+$G360)^(2-1))*'1.Inputs'!$D$47+(('1.Inputs'!$D$37*12*IF(2=1,'1.Inputs'!$D$38,IF(2=2,'1.Inputs'!$D$39,$E360)))/(1-'1.Inputs'!$D$42)*$D360*(1+$G360)^(2-1))*('1.Inputs'!$D$48-'1.Inputs'!$D$49))/'1.Inputs'!$D$51</f>
        <v>1197557512.8496776</v>
      </c>
      <c r="J360" s="36">
        <f ca="1">((('1.Inputs'!$D$37*12*IF(3=1,'1.Inputs'!$D$38,IF(3=2,'1.Inputs'!$D$39,$E360)))*$F360*(('1.Inputs'!$D$40)+(1-'1.Inputs'!$D$40)*(1+'1.Inputs'!$D$41))*(1+$G360)^(3-1))*'1.Inputs'!$D$47+(('1.Inputs'!$D$37*12*IF(3=1,'1.Inputs'!$D$38,IF(3=2,'1.Inputs'!$D$39,$E360)))/(1-'1.Inputs'!$D$42)*$D360*(1+$G360)^(3-1))*('1.Inputs'!$D$48-'1.Inputs'!$D$49))/'1.Inputs'!$D$51</f>
        <v>1514274682.7034583</v>
      </c>
      <c r="K360" s="36">
        <f ca="1">((('1.Inputs'!$D$37*12*IF(4=1,'1.Inputs'!$D$38,IF(4=2,'1.Inputs'!$D$39,$E360)))*$F360*(('1.Inputs'!$D$40)+(1-'1.Inputs'!$D$40)*(1+'1.Inputs'!$D$41))*(1+$G360)^(4-1))*'1.Inputs'!$D$47+(('1.Inputs'!$D$37*12*IF(4=1,'1.Inputs'!$D$38,IF(4=2,'1.Inputs'!$D$39,$E360)))/(1-'1.Inputs'!$D$42)*$D360*(1+$G360)^(4-1))*('1.Inputs'!$D$48-'1.Inputs'!$D$49))/'1.Inputs'!$D$51</f>
        <v>1607217519.6211202</v>
      </c>
      <c r="L360" s="36">
        <f ca="1">((('1.Inputs'!$D$37*12*IF(5=1,'1.Inputs'!$D$38,IF(5=2,'1.Inputs'!$D$39,$E360)))*$F360*(('1.Inputs'!$D$40)+(1-'1.Inputs'!$D$40)*(1+'1.Inputs'!$D$41))*(1+$G360)^(5-1))*'1.Inputs'!$D$47+(('1.Inputs'!$D$37*12*IF(5=1,'1.Inputs'!$D$38,IF(5=2,'1.Inputs'!$D$39,$E360)))/(1-'1.Inputs'!$D$42)*$D360*(1+$G360)^(5-1))*('1.Inputs'!$D$48-'1.Inputs'!$D$49))/'1.Inputs'!$D$51</f>
        <v>1705864982.67628</v>
      </c>
      <c r="M360" s="36">
        <f ca="1">((('1.Inputs'!$D$37*12*IF(6=1,'1.Inputs'!$D$38,IF(6=2,'1.Inputs'!$D$39,$E360)))*$F360*(('1.Inputs'!$D$40)+(1-'1.Inputs'!$D$40)*(1+'1.Inputs'!$D$41))*(1+$G360)^(6-1))*'1.Inputs'!$D$47+(('1.Inputs'!$D$37*12*IF(6=1,'1.Inputs'!$D$38,IF(6=2,'1.Inputs'!$D$39,$E360)))/(1-'1.Inputs'!$D$42)*$D360*(1+$G360)^(6-1))*('1.Inputs'!$D$48-'1.Inputs'!$D$49))/'1.Inputs'!$D$51</f>
        <v>1810567209.2269959</v>
      </c>
      <c r="N360" s="36">
        <f ca="1">((('1.Inputs'!$D$37*12*IF(7=1,'1.Inputs'!$D$38,IF(7=2,'1.Inputs'!$D$39,$E360)))*$F360*(('1.Inputs'!$D$40)+(1-'1.Inputs'!$D$40)*(1+'1.Inputs'!$D$41))*(1+$G360)^(7-1))*'1.Inputs'!$D$47+(('1.Inputs'!$D$37*12*IF(7=1,'1.Inputs'!$D$38,IF(7=2,'1.Inputs'!$D$39,$E360)))/(1-'1.Inputs'!$D$42)*$D360*(1+$G360)^(7-1))*('1.Inputs'!$D$48-'1.Inputs'!$D$49))/'1.Inputs'!$D$51</f>
        <v>1921695827.2893534</v>
      </c>
      <c r="O360" s="36">
        <f ca="1">((('1.Inputs'!$D$37*12*IF(8=1,'1.Inputs'!$D$38,IF(8=2,'1.Inputs'!$D$39,$E360)))*$F360*(('1.Inputs'!$D$40)+(1-'1.Inputs'!$D$40)*(1+'1.Inputs'!$D$41))*(1+$G360)^(8-1))*'1.Inputs'!$D$47+(('1.Inputs'!$D$37*12*IF(8=1,'1.Inputs'!$D$38,IF(8=2,'1.Inputs'!$D$39,$E360)))/(1-'1.Inputs'!$D$42)*$D360*(1+$G360)^(8-1))*('1.Inputs'!$D$48-'1.Inputs'!$D$49))/'1.Inputs'!$D$51</f>
        <v>2039645274.586612</v>
      </c>
      <c r="P360" s="36">
        <f ca="1">((('1.Inputs'!$D$37*12*IF(9=1,'1.Inputs'!$D$38,IF(9=2,'1.Inputs'!$D$39,$E360)))*$F360*(('1.Inputs'!$D$40)+(1-'1.Inputs'!$D$40)*(1+'1.Inputs'!$D$41))*(1+$G360)^(9-1))*'1.Inputs'!$D$47+(('1.Inputs'!$D$37*12*IF(9=1,'1.Inputs'!$D$38,IF(9=2,'1.Inputs'!$D$39,$E360)))/(1-'1.Inputs'!$D$42)*$D360*(1+$G360)^(9-1))*('1.Inputs'!$D$48-'1.Inputs'!$D$49))/'1.Inputs'!$D$51</f>
        <v>2164834198.5586743</v>
      </c>
      <c r="Q360" s="36">
        <f ca="1">((('1.Inputs'!$D$37*12*IF(10=1,'1.Inputs'!$D$38,IF(10=2,'1.Inputs'!$D$39,$E360)))*$F360*(('1.Inputs'!$D$40)+(1-'1.Inputs'!$D$40)*(1+'1.Inputs'!$D$41))*(1+$G360)^(10-1))*'1.Inputs'!$D$47+(('1.Inputs'!$D$37*12*IF(10=1,'1.Inputs'!$D$38,IF(10=2,'1.Inputs'!$D$39,$E360)))/(1-'1.Inputs'!$D$42)*$D360*(1+$G360)^(10-1))*('1.Inputs'!$D$48-'1.Inputs'!$D$49))/'1.Inputs'!$D$51</f>
        <v>2297706942.3010445</v>
      </c>
      <c r="R360" s="36">
        <f>-'1.Inputs'!$D$24</f>
        <v>-2050000000</v>
      </c>
      <c r="S360" s="36">
        <f ca="1">((('1.Inputs'!$D$37*12*IF(1=1,'1.Inputs'!$D$38,IF(1=2,'1.Inputs'!$D$39,$E360)))*$F360*(('1.Inputs'!$D$40)+(1-'1.Inputs'!$D$40)*(1+'1.Inputs'!$D$41))*(1+$G360)^(1-1))-(('1.Inputs'!$D$37*12*IF(1=1,'1.Inputs'!$D$38,IF(1=2,'1.Inputs'!$D$39,$E360)))/(1-'1.Inputs'!$D$42)*$D360*(1+$G360)^(1-1))-('1.Inputs'!$D$37*12*IF(1=1,'1.Inputs'!$D$38,IF(1=2,'1.Inputs'!$D$39,$E360)))*'1.Inputs'!$D$43*(1+$G360)^(1-1)-'1.Inputs'!$D$44*(1+$G360)^(1-1)-('1.Inputs'!$D$20/'1.Inputs'!$D$27+'1.Inputs'!$D$23/'1.Inputs'!$D$28))-MAX(0,((('1.Inputs'!$D$37*12*IF(1=1,'1.Inputs'!$D$38,IF(1=2,'1.Inputs'!$D$39,$E360)))*$F360*(('1.Inputs'!$D$40)+(1-'1.Inputs'!$D$40)*(1+'1.Inputs'!$D$41))*(1+$G360)^(1-1))-(('1.Inputs'!$D$37*12*IF(1=1,'1.Inputs'!$D$38,IF(1=2,'1.Inputs'!$D$39,$E360)))/(1-'1.Inputs'!$D$42)*$D360*(1+$G360)^(1-1))-('1.Inputs'!$D$37*12*IF(1=1,'1.Inputs'!$D$38,IF(1=2,'1.Inputs'!$D$39,$E360)))*'1.Inputs'!$D$43*(1+$G360)^(1-1)-'1.Inputs'!$D$44*(1+$G360)^(1-1)-('1.Inputs'!$D$20/'1.Inputs'!$D$27+'1.Inputs'!$D$23/'1.Inputs'!$D$28)))*'1.Inputs'!$D$53+('1.Inputs'!$D$20/'1.Inputs'!$D$27+'1.Inputs'!$D$23/'1.Inputs'!$D$28)-H360</f>
        <v>-846383475.5017916</v>
      </c>
      <c r="T360" s="36">
        <f ca="1">((('1.Inputs'!$D$37*12*IF(2=1,'1.Inputs'!$D$38,IF(2=2,'1.Inputs'!$D$39,$E360)))*$F360*(('1.Inputs'!$D$40)+(1-'1.Inputs'!$D$40)*(1+'1.Inputs'!$D$41))*(1+$G360)^(2-1))-(('1.Inputs'!$D$37*12*IF(2=1,'1.Inputs'!$D$38,IF(2=2,'1.Inputs'!$D$39,$E360)))/(1-'1.Inputs'!$D$42)*$D360*(1+$G360)^(2-1))-('1.Inputs'!$D$37*12*IF(2=1,'1.Inputs'!$D$38,IF(2=2,'1.Inputs'!$D$39,$E360)))*'1.Inputs'!$D$43*(1+$G360)^(2-1)-'1.Inputs'!$D$44*(1+$G360)^(2-1)-('1.Inputs'!$D$20/'1.Inputs'!$D$27+'1.Inputs'!$D$23/'1.Inputs'!$D$28))-MAX(0,((('1.Inputs'!$D$37*12*IF(2=1,'1.Inputs'!$D$38,IF(2=2,'1.Inputs'!$D$39,$E360)))*$F360*(('1.Inputs'!$D$40)+(1-'1.Inputs'!$D$40)*(1+'1.Inputs'!$D$41))*(1+$G360)^(2-1))-(('1.Inputs'!$D$37*12*IF(2=1,'1.Inputs'!$D$38,IF(2=2,'1.Inputs'!$D$39,$E360)))/(1-'1.Inputs'!$D$42)*$D360*(1+$G360)^(2-1))-('1.Inputs'!$D$37*12*IF(2=1,'1.Inputs'!$D$38,IF(2=2,'1.Inputs'!$D$39,$E360)))*'1.Inputs'!$D$43*(1+$G360)^(2-1)-'1.Inputs'!$D$44*(1+$G360)^(2-1)-('1.Inputs'!$D$20/'1.Inputs'!$D$27+'1.Inputs'!$D$23/'1.Inputs'!$D$28)))*'1.Inputs'!$D$53+('1.Inputs'!$D$20/'1.Inputs'!$D$27+'1.Inputs'!$D$23/'1.Inputs'!$D$28)-(I360-H360)</f>
        <v>-135083511.96820214</v>
      </c>
      <c r="U360" s="36">
        <f ca="1">((('1.Inputs'!$D$37*12*IF(3=1,'1.Inputs'!$D$38,IF(3=2,'1.Inputs'!$D$39,$E360)))*$F360*(('1.Inputs'!$D$40)+(1-'1.Inputs'!$D$40)*(1+'1.Inputs'!$D$41))*(1+$G360)^(3-1))-(('1.Inputs'!$D$37*12*IF(3=1,'1.Inputs'!$D$38,IF(3=2,'1.Inputs'!$D$39,$E360)))/(1-'1.Inputs'!$D$42)*$D360*(1+$G360)^(3-1))-('1.Inputs'!$D$37*12*IF(3=1,'1.Inputs'!$D$38,IF(3=2,'1.Inputs'!$D$39,$E360)))*'1.Inputs'!$D$43*(1+$G360)^(3-1)-'1.Inputs'!$D$44*(1+$G360)^(3-1)-('1.Inputs'!$D$20/'1.Inputs'!$D$27+'1.Inputs'!$D$23/'1.Inputs'!$D$28))-MAX(0,((('1.Inputs'!$D$37*12*IF(3=1,'1.Inputs'!$D$38,IF(3=2,'1.Inputs'!$D$39,$E360)))*$F360*(('1.Inputs'!$D$40)+(1-'1.Inputs'!$D$40)*(1+'1.Inputs'!$D$41))*(1+$G360)^(3-1))-(('1.Inputs'!$D$37*12*IF(3=1,'1.Inputs'!$D$38,IF(3=2,'1.Inputs'!$D$39,$E360)))/(1-'1.Inputs'!$D$42)*$D360*(1+$G360)^(3-1))-('1.Inputs'!$D$37*12*IF(3=1,'1.Inputs'!$D$38,IF(3=2,'1.Inputs'!$D$39,$E360)))*'1.Inputs'!$D$43*(1+$G360)^(3-1)-'1.Inputs'!$D$44*(1+$G360)^(3-1)-('1.Inputs'!$D$20/'1.Inputs'!$D$27+'1.Inputs'!$D$23/'1.Inputs'!$D$28)))*'1.Inputs'!$D$53+('1.Inputs'!$D$20/'1.Inputs'!$D$27+'1.Inputs'!$D$23/'1.Inputs'!$D$28)-(J360-I360)</f>
        <v>121276981.71050858</v>
      </c>
      <c r="V360" s="36">
        <f ca="1">((('1.Inputs'!$D$37*12*IF(4=1,'1.Inputs'!$D$38,IF(4=2,'1.Inputs'!$D$39,$E360)))*$F360*(('1.Inputs'!$D$40)+(1-'1.Inputs'!$D$40)*(1+'1.Inputs'!$D$41))*(1+$G360)^(4-1))-(('1.Inputs'!$D$37*12*IF(4=1,'1.Inputs'!$D$38,IF(4=2,'1.Inputs'!$D$39,$E360)))/(1-'1.Inputs'!$D$42)*$D360*(1+$G360)^(4-1))-('1.Inputs'!$D$37*12*IF(4=1,'1.Inputs'!$D$38,IF(4=2,'1.Inputs'!$D$39,$E360)))*'1.Inputs'!$D$43*(1+$G360)^(4-1)-'1.Inputs'!$D$44*(1+$G360)^(4-1)-('1.Inputs'!$D$20/'1.Inputs'!$D$27+'1.Inputs'!$D$23/'1.Inputs'!$D$28))-MAX(0,((('1.Inputs'!$D$37*12*IF(4=1,'1.Inputs'!$D$38,IF(4=2,'1.Inputs'!$D$39,$E360)))*$F360*(('1.Inputs'!$D$40)+(1-'1.Inputs'!$D$40)*(1+'1.Inputs'!$D$41))*(1+$G360)^(4-1))-(('1.Inputs'!$D$37*12*IF(4=1,'1.Inputs'!$D$38,IF(4=2,'1.Inputs'!$D$39,$E360)))/(1-'1.Inputs'!$D$42)*$D360*(1+$G360)^(4-1))-('1.Inputs'!$D$37*12*IF(4=1,'1.Inputs'!$D$38,IF(4=2,'1.Inputs'!$D$39,$E360)))*'1.Inputs'!$D$43*(1+$G360)^(4-1)-'1.Inputs'!$D$44*(1+$G360)^(4-1)-('1.Inputs'!$D$20/'1.Inputs'!$D$27+'1.Inputs'!$D$23/'1.Inputs'!$D$28)))*'1.Inputs'!$D$53+('1.Inputs'!$D$20/'1.Inputs'!$D$27+'1.Inputs'!$D$23/'1.Inputs'!$D$28)-(K360-J360)</f>
        <v>369034328.01282394</v>
      </c>
      <c r="W360" s="36">
        <f ca="1">((('1.Inputs'!$D$37*12*IF(5=1,'1.Inputs'!$D$38,IF(5=2,'1.Inputs'!$D$39,$E360)))*$F360*(('1.Inputs'!$D$40)+(1-'1.Inputs'!$D$40)*(1+'1.Inputs'!$D$41))*(1+$G360)^(5-1))-(('1.Inputs'!$D$37*12*IF(5=1,'1.Inputs'!$D$38,IF(5=2,'1.Inputs'!$D$39,$E360)))/(1-'1.Inputs'!$D$42)*$D360*(1+$G360)^(5-1))-('1.Inputs'!$D$37*12*IF(5=1,'1.Inputs'!$D$38,IF(5=2,'1.Inputs'!$D$39,$E360)))*'1.Inputs'!$D$43*(1+$G360)^(5-1)-'1.Inputs'!$D$44*(1+$G360)^(5-1)-('1.Inputs'!$D$20/'1.Inputs'!$D$27+'1.Inputs'!$D$23/'1.Inputs'!$D$28))-MAX(0,((('1.Inputs'!$D$37*12*IF(5=1,'1.Inputs'!$D$38,IF(5=2,'1.Inputs'!$D$39,$E360)))*$F360*(('1.Inputs'!$D$40)+(1-'1.Inputs'!$D$40)*(1+'1.Inputs'!$D$41))*(1+$G360)^(5-1))-(('1.Inputs'!$D$37*12*IF(5=1,'1.Inputs'!$D$38,IF(5=2,'1.Inputs'!$D$39,$E360)))/(1-'1.Inputs'!$D$42)*$D360*(1+$G360)^(5-1))-('1.Inputs'!$D$37*12*IF(5=1,'1.Inputs'!$D$38,IF(5=2,'1.Inputs'!$D$39,$E360)))*'1.Inputs'!$D$43*(1+$G360)^(5-1)-'1.Inputs'!$D$44*(1+$G360)^(5-1)-('1.Inputs'!$D$20/'1.Inputs'!$D$27+'1.Inputs'!$D$23/'1.Inputs'!$D$28)))*'1.Inputs'!$D$53+('1.Inputs'!$D$20/'1.Inputs'!$D$27+'1.Inputs'!$D$23/'1.Inputs'!$D$28)-(L360-K360)</f>
        <v>388784739.65396827</v>
      </c>
      <c r="X360" s="36">
        <f ca="1">((('1.Inputs'!$D$37*12*IF(6=1,'1.Inputs'!$D$38,IF(6=2,'1.Inputs'!$D$39,$E360)))*$F360*(('1.Inputs'!$D$40)+(1-'1.Inputs'!$D$40)*(1+'1.Inputs'!$D$41))*(1+$G360)^(6-1))-(('1.Inputs'!$D$37*12*IF(6=1,'1.Inputs'!$D$38,IF(6=2,'1.Inputs'!$D$39,$E360)))/(1-'1.Inputs'!$D$42)*$D360*(1+$G360)^(6-1))-('1.Inputs'!$D$37*12*IF(6=1,'1.Inputs'!$D$38,IF(6=2,'1.Inputs'!$D$39,$E360)))*'1.Inputs'!$D$43*(1+$G360)^(6-1)-'1.Inputs'!$D$44*(1+$G360)^(6-1)-('1.Inputs'!$D$20/'1.Inputs'!$D$27+'1.Inputs'!$D$23/'1.Inputs'!$D$28))-MAX(0,((('1.Inputs'!$D$37*12*IF(6=1,'1.Inputs'!$D$38,IF(6=2,'1.Inputs'!$D$39,$E360)))*$F360*(('1.Inputs'!$D$40)+(1-'1.Inputs'!$D$40)*(1+'1.Inputs'!$D$41))*(1+$G360)^(6-1))-(('1.Inputs'!$D$37*12*IF(6=1,'1.Inputs'!$D$38,IF(6=2,'1.Inputs'!$D$39,$E360)))/(1-'1.Inputs'!$D$42)*$D360*(1+$G360)^(6-1))-('1.Inputs'!$D$37*12*IF(6=1,'1.Inputs'!$D$38,IF(6=2,'1.Inputs'!$D$39,$E360)))*'1.Inputs'!$D$43*(1+$G360)^(6-1)-'1.Inputs'!$D$44*(1+$G360)^(6-1)-('1.Inputs'!$D$20/'1.Inputs'!$D$27+'1.Inputs'!$D$23/'1.Inputs'!$D$28)))*'1.Inputs'!$D$53+('1.Inputs'!$D$20/'1.Inputs'!$D$27+'1.Inputs'!$D$23/'1.Inputs'!$D$28)-(M360-L360)</f>
        <v>409747387.95810682</v>
      </c>
      <c r="Y360" s="36">
        <f ca="1">((('1.Inputs'!$D$37*12*IF(7=1,'1.Inputs'!$D$38,IF(7=2,'1.Inputs'!$D$39,$E360)))*$F360*(('1.Inputs'!$D$40)+(1-'1.Inputs'!$D$40)*(1+'1.Inputs'!$D$41))*(1+$G360)^(7-1))-(('1.Inputs'!$D$37*12*IF(7=1,'1.Inputs'!$D$38,IF(7=2,'1.Inputs'!$D$39,$E360)))/(1-'1.Inputs'!$D$42)*$D360*(1+$G360)^(7-1))-('1.Inputs'!$D$37*12*IF(7=1,'1.Inputs'!$D$38,IF(7=2,'1.Inputs'!$D$39,$E360)))*'1.Inputs'!$D$43*(1+$G360)^(7-1)-'1.Inputs'!$D$44*(1+$G360)^(7-1)-('1.Inputs'!$D$20/'1.Inputs'!$D$27+'1.Inputs'!$D$23/'1.Inputs'!$D$28))-MAX(0,((('1.Inputs'!$D$37*12*IF(7=1,'1.Inputs'!$D$38,IF(7=2,'1.Inputs'!$D$39,$E360)))*$F360*(('1.Inputs'!$D$40)+(1-'1.Inputs'!$D$40)*(1+'1.Inputs'!$D$41))*(1+$G360)^(7-1))-(('1.Inputs'!$D$37*12*IF(7=1,'1.Inputs'!$D$38,IF(7=2,'1.Inputs'!$D$39,$E360)))/(1-'1.Inputs'!$D$42)*$D360*(1+$G360)^(7-1))-('1.Inputs'!$D$37*12*IF(7=1,'1.Inputs'!$D$38,IF(7=2,'1.Inputs'!$D$39,$E360)))*'1.Inputs'!$D$43*(1+$G360)^(7-1)-'1.Inputs'!$D$44*(1+$G360)^(7-1)-('1.Inputs'!$D$20/'1.Inputs'!$D$27+'1.Inputs'!$D$23/'1.Inputs'!$D$28)))*'1.Inputs'!$D$53+('1.Inputs'!$D$20/'1.Inputs'!$D$27+'1.Inputs'!$D$23/'1.Inputs'!$D$28)-(N360-M360)</f>
        <v>431996677.33532691</v>
      </c>
      <c r="Z360" s="36">
        <f ca="1">((('1.Inputs'!$D$37*12*IF(8=1,'1.Inputs'!$D$38,IF(8=2,'1.Inputs'!$D$39,$E360)))*$F360*(('1.Inputs'!$D$40)+(1-'1.Inputs'!$D$40)*(1+'1.Inputs'!$D$41))*(1+$G360)^(8-1))-(('1.Inputs'!$D$37*12*IF(8=1,'1.Inputs'!$D$38,IF(8=2,'1.Inputs'!$D$39,$E360)))/(1-'1.Inputs'!$D$42)*$D360*(1+$G360)^(8-1))-('1.Inputs'!$D$37*12*IF(8=1,'1.Inputs'!$D$38,IF(8=2,'1.Inputs'!$D$39,$E360)))*'1.Inputs'!$D$43*(1+$G360)^(8-1)-'1.Inputs'!$D$44*(1+$G360)^(8-1)-('1.Inputs'!$D$20/'1.Inputs'!$D$27+'1.Inputs'!$D$23/'1.Inputs'!$D$28))-MAX(0,((('1.Inputs'!$D$37*12*IF(8=1,'1.Inputs'!$D$38,IF(8=2,'1.Inputs'!$D$39,$E360)))*$F360*(('1.Inputs'!$D$40)+(1-'1.Inputs'!$D$40)*(1+'1.Inputs'!$D$41))*(1+$G360)^(8-1))-(('1.Inputs'!$D$37*12*IF(8=1,'1.Inputs'!$D$38,IF(8=2,'1.Inputs'!$D$39,$E360)))/(1-'1.Inputs'!$D$42)*$D360*(1+$G360)^(8-1))-('1.Inputs'!$D$37*12*IF(8=1,'1.Inputs'!$D$38,IF(8=2,'1.Inputs'!$D$39,$E360)))*'1.Inputs'!$D$43*(1+$G360)^(8-1)-'1.Inputs'!$D$44*(1+$G360)^(8-1)-('1.Inputs'!$D$20/'1.Inputs'!$D$27+'1.Inputs'!$D$23/'1.Inputs'!$D$28)))*'1.Inputs'!$D$53+('1.Inputs'!$D$20/'1.Inputs'!$D$27+'1.Inputs'!$D$23/'1.Inputs'!$D$28)-(O360-N360)</f>
        <v>455611578.97414231</v>
      </c>
      <c r="AA360" s="36">
        <f ca="1">((('1.Inputs'!$D$37*12*IF(9=1,'1.Inputs'!$D$38,IF(9=2,'1.Inputs'!$D$39,$E360)))*$F360*(('1.Inputs'!$D$40)+(1-'1.Inputs'!$D$40)*(1+'1.Inputs'!$D$41))*(1+$G360)^(9-1))-(('1.Inputs'!$D$37*12*IF(9=1,'1.Inputs'!$D$38,IF(9=2,'1.Inputs'!$D$39,$E360)))/(1-'1.Inputs'!$D$42)*$D360*(1+$G360)^(9-1))-('1.Inputs'!$D$37*12*IF(9=1,'1.Inputs'!$D$38,IF(9=2,'1.Inputs'!$D$39,$E360)))*'1.Inputs'!$D$43*(1+$G360)^(9-1)-'1.Inputs'!$D$44*(1+$G360)^(9-1)-('1.Inputs'!$D$20/'1.Inputs'!$D$27+'1.Inputs'!$D$23/'1.Inputs'!$D$28))-MAX(0,((('1.Inputs'!$D$37*12*IF(9=1,'1.Inputs'!$D$38,IF(9=2,'1.Inputs'!$D$39,$E360)))*$F360*(('1.Inputs'!$D$40)+(1-'1.Inputs'!$D$40)*(1+'1.Inputs'!$D$41))*(1+$G360)^(9-1))-(('1.Inputs'!$D$37*12*IF(9=1,'1.Inputs'!$D$38,IF(9=2,'1.Inputs'!$D$39,$E360)))/(1-'1.Inputs'!$D$42)*$D360*(1+$G360)^(9-1))-('1.Inputs'!$D$37*12*IF(9=1,'1.Inputs'!$D$38,IF(9=2,'1.Inputs'!$D$39,$E360)))*'1.Inputs'!$D$43*(1+$G360)^(9-1)-'1.Inputs'!$D$44*(1+$G360)^(9-1)-('1.Inputs'!$D$20/'1.Inputs'!$D$27+'1.Inputs'!$D$23/'1.Inputs'!$D$28)))*'1.Inputs'!$D$53+('1.Inputs'!$D$20/'1.Inputs'!$D$27+'1.Inputs'!$D$23/'1.Inputs'!$D$28)-(P360-O360)</f>
        <v>480675911.14026642</v>
      </c>
      <c r="AB360" s="36">
        <f ca="1">((('1.Inputs'!$D$37*12*IF(10=1,'1.Inputs'!$D$38,IF(10=2,'1.Inputs'!$D$39,$E360)))*$F360*(('1.Inputs'!$D$40)+(1-'1.Inputs'!$D$40)*(1+'1.Inputs'!$D$41))*(1+$G360)^(10-1))-(('1.Inputs'!$D$37*12*IF(10=1,'1.Inputs'!$D$38,IF(10=2,'1.Inputs'!$D$39,$E360)))/(1-'1.Inputs'!$D$42)*$D360*(1+$G360)^(10-1))-('1.Inputs'!$D$37*12*IF(10=1,'1.Inputs'!$D$38,IF(10=2,'1.Inputs'!$D$39,$E360)))*'1.Inputs'!$D$43*(1+$G360)^(10-1)-'1.Inputs'!$D$44*(1+$G360)^(10-1)-('1.Inputs'!$D$20/'1.Inputs'!$D$27+'1.Inputs'!$D$23/'1.Inputs'!$D$28))-MAX(0,((('1.Inputs'!$D$37*12*IF(10=1,'1.Inputs'!$D$38,IF(10=2,'1.Inputs'!$D$39,$E360)))*$F360*(('1.Inputs'!$D$40)+(1-'1.Inputs'!$D$40)*(1+'1.Inputs'!$D$41))*(1+$G360)^(10-1))-(('1.Inputs'!$D$37*12*IF(10=1,'1.Inputs'!$D$38,IF(10=2,'1.Inputs'!$D$39,$E360)))/(1-'1.Inputs'!$D$42)*$D360*(1+$G360)^(10-1))-('1.Inputs'!$D$37*12*IF(10=1,'1.Inputs'!$D$38,IF(10=2,'1.Inputs'!$D$39,$E360)))*'1.Inputs'!$D$43*(1+$G360)^(10-1)-'1.Inputs'!$D$44*(1+$G360)^(10-1)-('1.Inputs'!$D$20/'1.Inputs'!$D$27+'1.Inputs'!$D$23/'1.Inputs'!$D$28)))*'1.Inputs'!$D$53+('1.Inputs'!$D$20/'1.Inputs'!$D$27+'1.Inputs'!$D$23/'1.Inputs'!$D$28)-(Q360-P360)+(('1.Inputs'!$D$20+'1.Inputs'!$D$23-('1.Inputs'!$D$20/'1.Inputs'!$D$27+'1.Inputs'!$D$23/'1.Inputs'!$D$28)*'1.Inputs'!$D$10)*'1.Inputs'!$D$60+'1.Inputs'!$D$19*'1.Inputs'!$D$59+Q360)</f>
        <v>3504985578.9805632</v>
      </c>
      <c r="AC360" s="36">
        <f ca="1">S360-AC$13-AC$14+MIN(AC$13,MAX(0,((('1.Inputs'!$D$37*12*IF(1=1,'1.Inputs'!$D$38,IF(1=2,'1.Inputs'!$D$39,$E360)))*$F360*(('1.Inputs'!$D$40)+(1-'1.Inputs'!$D$40)*(1+'1.Inputs'!$D$41))*(1+$G360)^(1-1))-(('1.Inputs'!$D$37*12*IF(1=1,'1.Inputs'!$D$38,IF(1=2,'1.Inputs'!$D$39,$E360)))/(1-'1.Inputs'!$D$42)*$D360*(1+$G360)^(1-1))-('1.Inputs'!$D$37*12*IF(1=1,'1.Inputs'!$D$38,IF(1=2,'1.Inputs'!$D$39,$E360)))*'1.Inputs'!$D$43*(1+$G360)^(1-1)-'1.Inputs'!$D$44*(1+$G360)^(1-1)-('1.Inputs'!$D$20/'1.Inputs'!$D$27+'1.Inputs'!$D$23/'1.Inputs'!$D$28))))*'1.Inputs'!$D$53</f>
        <v>-993983475.5017916</v>
      </c>
      <c r="AD360" s="36">
        <f ca="1">T360-AD$13-AD$14+MIN(AD$13,MAX(0,((('1.Inputs'!$D$37*12*IF(2=1,'1.Inputs'!$D$38,IF(2=2,'1.Inputs'!$D$39,$E360)))*$F360*(('1.Inputs'!$D$40)+(1-'1.Inputs'!$D$40)*(1+'1.Inputs'!$D$41))*(1+$G360)^(2-1))-(('1.Inputs'!$D$37*12*IF(2=1,'1.Inputs'!$D$38,IF(2=2,'1.Inputs'!$D$39,$E360)))/(1-'1.Inputs'!$D$42)*$D360*(1+$G360)^(2-1))-('1.Inputs'!$D$37*12*IF(2=1,'1.Inputs'!$D$38,IF(2=2,'1.Inputs'!$D$39,$E360)))*'1.Inputs'!$D$43*(1+$G360)^(2-1)-'1.Inputs'!$D$44*(1+$G360)^(2-1)-('1.Inputs'!$D$20/'1.Inputs'!$D$27+'1.Inputs'!$D$23/'1.Inputs'!$D$28))))*'1.Inputs'!$D$53</f>
        <v>-231023511.96820211</v>
      </c>
      <c r="AE360" s="36">
        <f ca="1">U360-AE$13-AE$14+MIN(AE$13,MAX(0,((('1.Inputs'!$D$37*12*IF(3=1,'1.Inputs'!$D$38,IF(3=2,'1.Inputs'!$D$39,$E360)))*$F360*(('1.Inputs'!$D$40)+(1-'1.Inputs'!$D$40)*(1+'1.Inputs'!$D$41))*(1+$G360)^(3-1))-(('1.Inputs'!$D$37*12*IF(3=1,'1.Inputs'!$D$38,IF(3=2,'1.Inputs'!$D$39,$E360)))/(1-'1.Inputs'!$D$42)*$D360*(1+$G360)^(3-1))-('1.Inputs'!$D$37*12*IF(3=1,'1.Inputs'!$D$38,IF(3=2,'1.Inputs'!$D$39,$E360)))*'1.Inputs'!$D$43*(1+$G360)^(3-1)-'1.Inputs'!$D$44*(1+$G360)^(3-1)-('1.Inputs'!$D$20/'1.Inputs'!$D$27+'1.Inputs'!$D$23/'1.Inputs'!$D$28))))*'1.Inputs'!$D$53</f>
        <v>-220663018.28949142</v>
      </c>
      <c r="AF360" s="36">
        <f ca="1">V360-AF$13-AF$14+MIN(AF$13,MAX(0,((('1.Inputs'!$D$37*12*IF(4=1,'1.Inputs'!$D$38,IF(4=2,'1.Inputs'!$D$39,$E360)))*$F360*(('1.Inputs'!$D$40)+(1-'1.Inputs'!$D$40)*(1+'1.Inputs'!$D$41))*(1+$G360)^(4-1))-(('1.Inputs'!$D$37*12*IF(4=1,'1.Inputs'!$D$38,IF(4=2,'1.Inputs'!$D$39,$E360)))/(1-'1.Inputs'!$D$42)*$D360*(1+$G360)^(4-1))-('1.Inputs'!$D$37*12*IF(4=1,'1.Inputs'!$D$38,IF(4=2,'1.Inputs'!$D$39,$E360)))*'1.Inputs'!$D$43*(1+$G360)^(4-1)-'1.Inputs'!$D$44*(1+$G360)^(4-1)-('1.Inputs'!$D$20/'1.Inputs'!$D$27+'1.Inputs'!$D$23/'1.Inputs'!$D$28))))*'1.Inputs'!$D$53</f>
        <v>46282328.012823939</v>
      </c>
      <c r="AG360" s="36">
        <f ca="1">W360-AG$13-AG$14+MIN(AG$13,MAX(0,((('1.Inputs'!$D$37*12*IF(5=1,'1.Inputs'!$D$38,IF(5=2,'1.Inputs'!$D$39,$E360)))*$F360*(('1.Inputs'!$D$40)+(1-'1.Inputs'!$D$40)*(1+'1.Inputs'!$D$41))*(1+$G360)^(5-1))-(('1.Inputs'!$D$37*12*IF(5=1,'1.Inputs'!$D$38,IF(5=2,'1.Inputs'!$D$39,$E360)))/(1-'1.Inputs'!$D$42)*$D360*(1+$G360)^(5-1))-('1.Inputs'!$D$37*12*IF(5=1,'1.Inputs'!$D$38,IF(5=2,'1.Inputs'!$D$39,$E360)))*'1.Inputs'!$D$43*(1+$G360)^(5-1)-'1.Inputs'!$D$44*(1+$G360)^(5-1)-('1.Inputs'!$D$20/'1.Inputs'!$D$27+'1.Inputs'!$D$23/'1.Inputs'!$D$28))))*'1.Inputs'!$D$53</f>
        <v>85220739.653968275</v>
      </c>
      <c r="AH360" s="36">
        <f ca="1">X360-AH$13-AH$14+MIN(AH$13,MAX(0,((('1.Inputs'!$D$37*12*IF(6=1,'1.Inputs'!$D$38,IF(6=2,'1.Inputs'!$D$39,$E360)))*$F360*(('1.Inputs'!$D$40)+(1-'1.Inputs'!$D$40)*(1+'1.Inputs'!$D$41))*(1+$G360)^(6-1))-(('1.Inputs'!$D$37*12*IF(6=1,'1.Inputs'!$D$38,IF(6=2,'1.Inputs'!$D$39,$E360)))/(1-'1.Inputs'!$D$42)*$D360*(1+$G360)^(6-1))-('1.Inputs'!$D$37*12*IF(6=1,'1.Inputs'!$D$38,IF(6=2,'1.Inputs'!$D$39,$E360)))*'1.Inputs'!$D$43*(1+$G360)^(6-1)-'1.Inputs'!$D$44*(1+$G360)^(6-1)-('1.Inputs'!$D$20/'1.Inputs'!$D$27+'1.Inputs'!$D$23/'1.Inputs'!$D$28))))*'1.Inputs'!$D$53</f>
        <v>125371387.95810682</v>
      </c>
      <c r="AI360" s="36">
        <f ca="1">Y360-AI$13-AI$14+MIN(AI$13,MAX(0,((('1.Inputs'!$D$37*12*IF(7=1,'1.Inputs'!$D$38,IF(7=2,'1.Inputs'!$D$39,$E360)))*$F360*(('1.Inputs'!$D$40)+(1-'1.Inputs'!$D$40)*(1+'1.Inputs'!$D$41))*(1+$G360)^(7-1))-(('1.Inputs'!$D$37*12*IF(7=1,'1.Inputs'!$D$38,IF(7=2,'1.Inputs'!$D$39,$E360)))/(1-'1.Inputs'!$D$42)*$D360*(1+$G360)^(7-1))-('1.Inputs'!$D$37*12*IF(7=1,'1.Inputs'!$D$38,IF(7=2,'1.Inputs'!$D$39,$E360)))*'1.Inputs'!$D$43*(1+$G360)^(7-1)-'1.Inputs'!$D$44*(1+$G360)^(7-1)-('1.Inputs'!$D$20/'1.Inputs'!$D$27+'1.Inputs'!$D$23/'1.Inputs'!$D$28))))*'1.Inputs'!$D$53</f>
        <v>166808677.33532691</v>
      </c>
      <c r="AJ360" s="36">
        <f ca="1">Z360-AJ$13-AJ$14+MIN(AJ$13,MAX(0,((('1.Inputs'!$D$37*12*IF(8=1,'1.Inputs'!$D$38,IF(8=2,'1.Inputs'!$D$39,$E360)))*$F360*(('1.Inputs'!$D$40)+(1-'1.Inputs'!$D$40)*(1+'1.Inputs'!$D$41))*(1+$G360)^(8-1))-(('1.Inputs'!$D$37*12*IF(8=1,'1.Inputs'!$D$38,IF(8=2,'1.Inputs'!$D$39,$E360)))/(1-'1.Inputs'!$D$42)*$D360*(1+$G360)^(8-1))-('1.Inputs'!$D$37*12*IF(8=1,'1.Inputs'!$D$38,IF(8=2,'1.Inputs'!$D$39,$E360)))*'1.Inputs'!$D$43*(1+$G360)^(8-1)-'1.Inputs'!$D$44*(1+$G360)^(8-1)-('1.Inputs'!$D$20/'1.Inputs'!$D$27+'1.Inputs'!$D$23/'1.Inputs'!$D$28))))*'1.Inputs'!$D$53</f>
        <v>455611578.97414231</v>
      </c>
      <c r="AK360" s="36">
        <f ca="1">AA360-AK$13-AK$14+MIN(AK$13,MAX(0,((('1.Inputs'!$D$37*12*IF(9=1,'1.Inputs'!$D$38,IF(9=2,'1.Inputs'!$D$39,$E360)))*$F360*(('1.Inputs'!$D$40)+(1-'1.Inputs'!$D$40)*(1+'1.Inputs'!$D$41))*(1+$G360)^(9-1))-(('1.Inputs'!$D$37*12*IF(9=1,'1.Inputs'!$D$38,IF(9=2,'1.Inputs'!$D$39,$E360)))/(1-'1.Inputs'!$D$42)*$D360*(1+$G360)^(9-1))-('1.Inputs'!$D$37*12*IF(9=1,'1.Inputs'!$D$38,IF(9=2,'1.Inputs'!$D$39,$E360)))*'1.Inputs'!$D$43*(1+$G360)^(9-1)-'1.Inputs'!$D$44*(1+$G360)^(9-1)-('1.Inputs'!$D$20/'1.Inputs'!$D$27+'1.Inputs'!$D$23/'1.Inputs'!$D$28))))*'1.Inputs'!$D$53</f>
        <v>480675911.14026642</v>
      </c>
      <c r="AL360" s="36">
        <f ca="1">AB360-AL$13-AL$14+MIN(AL$13,MAX(0,((('1.Inputs'!$D$37*12*IF(10=1,'1.Inputs'!$D$38,IF(10=2,'1.Inputs'!$D$39,$E360)))*$F360*(('1.Inputs'!$D$40)+(1-'1.Inputs'!$D$40)*(1+'1.Inputs'!$D$41))*(1+$G360)^(10-1))-(('1.Inputs'!$D$37*12*IF(10=1,'1.Inputs'!$D$38,IF(10=2,'1.Inputs'!$D$39,$E360)))/(1-'1.Inputs'!$D$42)*$D360*(1+$G360)^(10-1))-('1.Inputs'!$D$37*12*IF(10=1,'1.Inputs'!$D$38,IF(10=2,'1.Inputs'!$D$39,$E360)))*'1.Inputs'!$D$43*(1+$G360)^(10-1)-'1.Inputs'!$D$44*(1+$G360)^(10-1)-('1.Inputs'!$D$20/'1.Inputs'!$D$27+'1.Inputs'!$D$23/'1.Inputs'!$D$28))))*'1.Inputs'!$D$53+'1.Inputs'!$D$35</f>
        <v>4304985578.9805632</v>
      </c>
      <c r="AM360" s="48">
        <f ca="1">R360+NPV('1.Inputs'!$D$55,S360:AB360)</f>
        <v>-463394354.5455687</v>
      </c>
      <c r="AN360" s="48">
        <f ca="1">-('1.Inputs'!$D$24*(1-'1.Inputs'!$D$31)+'1.Inputs'!$D$35)+NPV('1.Inputs'!$D$54,AC360:AL360)</f>
        <v>-1550537930.8416858</v>
      </c>
      <c r="AO360" s="36">
        <f t="shared" ca="1" si="45"/>
        <v>-5.7343053895785339</v>
      </c>
      <c r="AP360" s="36">
        <f t="shared" ca="1" si="46"/>
        <v>0.30812241288238967</v>
      </c>
      <c r="AQ360" s="36">
        <f ca="1">'1.Inputs'!$D$35+MIN(SUM($AC360:AC360),SUM($AC360:AD360),SUM($AC360:AE360),SUM($AC360:AF360),SUM($AC360:AG360),SUM($AC360:AH360),SUM($AC360:AI360),SUM($AC360:AJ360),SUM($AC360:AK360),SUM($AC360:AL360))</f>
        <v>-645670005.75948501</v>
      </c>
      <c r="AR360" s="36">
        <f ca="1">IF(AP360&lt;'1.Inputs'!$D$57,1,0)</f>
        <v>1</v>
      </c>
      <c r="AS360" s="36">
        <f t="shared" ca="1" si="47"/>
        <v>1</v>
      </c>
    </row>
    <row r="361" spans="2:45" ht="15" customHeight="1" x14ac:dyDescent="0.25">
      <c r="B361" s="36">
        <v>346</v>
      </c>
      <c r="C361" s="36">
        <f t="shared" ca="1" si="40"/>
        <v>0.2117895932054783</v>
      </c>
      <c r="D361" s="36">
        <f t="shared" ca="1" si="41"/>
        <v>21065.609579963955</v>
      </c>
      <c r="E361" s="47">
        <f t="shared" ca="1" si="42"/>
        <v>0.78360057760434898</v>
      </c>
      <c r="F361" s="36">
        <f t="shared" ca="1" si="43"/>
        <v>29392.026080648109</v>
      </c>
      <c r="G361" s="36">
        <f t="shared" ca="1" si="44"/>
        <v>7.1772370578700645E-2</v>
      </c>
      <c r="H361" s="36">
        <f ca="1">((('1.Inputs'!$D$37*12*IF(1=1,'1.Inputs'!$D$38,IF(1=2,'1.Inputs'!$D$39,$E361)))*$F361*(('1.Inputs'!$D$40)+(1-'1.Inputs'!$D$40)*(1+'1.Inputs'!$D$41))*(1+$G361)^(1-1))*'1.Inputs'!$D$47+(('1.Inputs'!$D$37*12*IF(1=1,'1.Inputs'!$D$38,IF(1=2,'1.Inputs'!$D$39,$E361)))/(1-'1.Inputs'!$D$42)*$D361*(1+$G361)^(1-1))*('1.Inputs'!$D$48-'1.Inputs'!$D$49))/'1.Inputs'!$D$51</f>
        <v>795647830.9329313</v>
      </c>
      <c r="I361" s="36">
        <f ca="1">((('1.Inputs'!$D$37*12*IF(2=1,'1.Inputs'!$D$38,IF(2=2,'1.Inputs'!$D$39,$E361)))*$F361*(('1.Inputs'!$D$40)+(1-'1.Inputs'!$D$40)*(1+'1.Inputs'!$D$41))*(1+$G361)^(2-1))*'1.Inputs'!$D$47+(('1.Inputs'!$D$37*12*IF(2=1,'1.Inputs'!$D$38,IF(2=2,'1.Inputs'!$D$39,$E361)))/(1-'1.Inputs'!$D$42)*$D361*(1+$G361)^(2-1))*('1.Inputs'!$D$48-'1.Inputs'!$D$49))/'1.Inputs'!$D$51</f>
        <v>1193854706.6667044</v>
      </c>
      <c r="J361" s="36">
        <f ca="1">((('1.Inputs'!$D$37*12*IF(3=1,'1.Inputs'!$D$38,IF(3=2,'1.Inputs'!$D$39,$E361)))*$F361*(('1.Inputs'!$D$40)+(1-'1.Inputs'!$D$40)*(1+'1.Inputs'!$D$41))*(1+$G361)^(3-1))*'1.Inputs'!$D$47+(('1.Inputs'!$D$37*12*IF(3=1,'1.Inputs'!$D$38,IF(3=2,'1.Inputs'!$D$39,$E361)))/(1-'1.Inputs'!$D$42)*$D361*(1+$G361)^(3-1))*('1.Inputs'!$D$48-'1.Inputs'!$D$49))/'1.Inputs'!$D$51</f>
        <v>1432355237.5994771</v>
      </c>
      <c r="K361" s="36">
        <f ca="1">((('1.Inputs'!$D$37*12*IF(4=1,'1.Inputs'!$D$38,IF(4=2,'1.Inputs'!$D$39,$E361)))*$F361*(('1.Inputs'!$D$40)+(1-'1.Inputs'!$D$40)*(1+'1.Inputs'!$D$41))*(1+$G361)^(4-1))*'1.Inputs'!$D$47+(('1.Inputs'!$D$37*12*IF(4=1,'1.Inputs'!$D$38,IF(4=2,'1.Inputs'!$D$39,$E361)))/(1-'1.Inputs'!$D$42)*$D361*(1+$G361)^(4-1))*('1.Inputs'!$D$48-'1.Inputs'!$D$49))/'1.Inputs'!$D$51</f>
        <v>1535158768.5128095</v>
      </c>
      <c r="L361" s="36">
        <f ca="1">((('1.Inputs'!$D$37*12*IF(5=1,'1.Inputs'!$D$38,IF(5=2,'1.Inputs'!$D$39,$E361)))*$F361*(('1.Inputs'!$D$40)+(1-'1.Inputs'!$D$40)*(1+'1.Inputs'!$D$41))*(1+$G361)^(5-1))*'1.Inputs'!$D$47+(('1.Inputs'!$D$37*12*IF(5=1,'1.Inputs'!$D$38,IF(5=2,'1.Inputs'!$D$39,$E361)))/(1-'1.Inputs'!$D$42)*$D361*(1+$G361)^(5-1))*('1.Inputs'!$D$48-'1.Inputs'!$D$49))/'1.Inputs'!$D$51</f>
        <v>1645340752.5436528</v>
      </c>
      <c r="M361" s="36">
        <f ca="1">((('1.Inputs'!$D$37*12*IF(6=1,'1.Inputs'!$D$38,IF(6=2,'1.Inputs'!$D$39,$E361)))*$F361*(('1.Inputs'!$D$40)+(1-'1.Inputs'!$D$40)*(1+'1.Inputs'!$D$41))*(1+$G361)^(6-1))*'1.Inputs'!$D$47+(('1.Inputs'!$D$37*12*IF(6=1,'1.Inputs'!$D$38,IF(6=2,'1.Inputs'!$D$39,$E361)))/(1-'1.Inputs'!$D$42)*$D361*(1+$G361)^(6-1))*('1.Inputs'!$D$48-'1.Inputs'!$D$49))/'1.Inputs'!$D$51</f>
        <v>1763430758.7634535</v>
      </c>
      <c r="N361" s="36">
        <f ca="1">((('1.Inputs'!$D$37*12*IF(7=1,'1.Inputs'!$D$38,IF(7=2,'1.Inputs'!$D$39,$E361)))*$F361*(('1.Inputs'!$D$40)+(1-'1.Inputs'!$D$40)*(1+'1.Inputs'!$D$41))*(1+$G361)^(7-1))*'1.Inputs'!$D$47+(('1.Inputs'!$D$37*12*IF(7=1,'1.Inputs'!$D$38,IF(7=2,'1.Inputs'!$D$39,$E361)))/(1-'1.Inputs'!$D$42)*$D361*(1+$G361)^(7-1))*('1.Inputs'!$D$48-'1.Inputs'!$D$49))/'1.Inputs'!$D$51</f>
        <v>1889996364.6713033</v>
      </c>
      <c r="O361" s="36">
        <f ca="1">((('1.Inputs'!$D$37*12*IF(8=1,'1.Inputs'!$D$38,IF(8=2,'1.Inputs'!$D$39,$E361)))*$F361*(('1.Inputs'!$D$40)+(1-'1.Inputs'!$D$40)*(1+'1.Inputs'!$D$41))*(1+$G361)^(8-1))*'1.Inputs'!$D$47+(('1.Inputs'!$D$37*12*IF(8=1,'1.Inputs'!$D$38,IF(8=2,'1.Inputs'!$D$39,$E361)))/(1-'1.Inputs'!$D$42)*$D361*(1+$G361)^(8-1))*('1.Inputs'!$D$48-'1.Inputs'!$D$49))/'1.Inputs'!$D$51</f>
        <v>2025645884.1488891</v>
      </c>
      <c r="P361" s="36">
        <f ca="1">((('1.Inputs'!$D$37*12*IF(9=1,'1.Inputs'!$D$38,IF(9=2,'1.Inputs'!$D$39,$E361)))*$F361*(('1.Inputs'!$D$40)+(1-'1.Inputs'!$D$40)*(1+'1.Inputs'!$D$41))*(1+$G361)^(9-1))*'1.Inputs'!$D$47+(('1.Inputs'!$D$37*12*IF(9=1,'1.Inputs'!$D$38,IF(9=2,'1.Inputs'!$D$39,$E361)))/(1-'1.Inputs'!$D$42)*$D361*(1+$G361)^(9-1))*('1.Inputs'!$D$48-'1.Inputs'!$D$49))/'1.Inputs'!$D$51</f>
        <v>2171031291.2072425</v>
      </c>
      <c r="Q361" s="36">
        <f ca="1">((('1.Inputs'!$D$37*12*IF(10=1,'1.Inputs'!$D$38,IF(10=2,'1.Inputs'!$D$39,$E361)))*$F361*(('1.Inputs'!$D$40)+(1-'1.Inputs'!$D$40)*(1+'1.Inputs'!$D$41))*(1+$G361)^(10-1))*'1.Inputs'!$D$47+(('1.Inputs'!$D$37*12*IF(10=1,'1.Inputs'!$D$38,IF(10=2,'1.Inputs'!$D$39,$E361)))/(1-'1.Inputs'!$D$42)*$D361*(1+$G361)^(10-1))*('1.Inputs'!$D$48-'1.Inputs'!$D$49))/'1.Inputs'!$D$51</f>
        <v>2326851353.5777235</v>
      </c>
      <c r="R361" s="36">
        <f>-'1.Inputs'!$D$24</f>
        <v>-2050000000</v>
      </c>
      <c r="S361" s="36">
        <f ca="1">((('1.Inputs'!$D$37*12*IF(1=1,'1.Inputs'!$D$38,IF(1=2,'1.Inputs'!$D$39,$E361)))*$F361*(('1.Inputs'!$D$40)+(1-'1.Inputs'!$D$40)*(1+'1.Inputs'!$D$41))*(1+$G361)^(1-1))-(('1.Inputs'!$D$37*12*IF(1=1,'1.Inputs'!$D$38,IF(1=2,'1.Inputs'!$D$39,$E361)))/(1-'1.Inputs'!$D$42)*$D361*(1+$G361)^(1-1))-('1.Inputs'!$D$37*12*IF(1=1,'1.Inputs'!$D$38,IF(1=2,'1.Inputs'!$D$39,$E361)))*'1.Inputs'!$D$43*(1+$G361)^(1-1)-'1.Inputs'!$D$44*(1+$G361)^(1-1)-('1.Inputs'!$D$20/'1.Inputs'!$D$27+'1.Inputs'!$D$23/'1.Inputs'!$D$28))-MAX(0,((('1.Inputs'!$D$37*12*IF(1=1,'1.Inputs'!$D$38,IF(1=2,'1.Inputs'!$D$39,$E361)))*$F361*(('1.Inputs'!$D$40)+(1-'1.Inputs'!$D$40)*(1+'1.Inputs'!$D$41))*(1+$G361)^(1-1))-(('1.Inputs'!$D$37*12*IF(1=1,'1.Inputs'!$D$38,IF(1=2,'1.Inputs'!$D$39,$E361)))/(1-'1.Inputs'!$D$42)*$D361*(1+$G361)^(1-1))-('1.Inputs'!$D$37*12*IF(1=1,'1.Inputs'!$D$38,IF(1=2,'1.Inputs'!$D$39,$E361)))*'1.Inputs'!$D$43*(1+$G361)^(1-1)-'1.Inputs'!$D$44*(1+$G361)^(1-1)-('1.Inputs'!$D$20/'1.Inputs'!$D$27+'1.Inputs'!$D$23/'1.Inputs'!$D$28)))*'1.Inputs'!$D$53+('1.Inputs'!$D$20/'1.Inputs'!$D$27+'1.Inputs'!$D$23/'1.Inputs'!$D$28)-H361</f>
        <v>-919226012.40192068</v>
      </c>
      <c r="T361" s="36">
        <f ca="1">((('1.Inputs'!$D$37*12*IF(2=1,'1.Inputs'!$D$38,IF(2=2,'1.Inputs'!$D$39,$E361)))*$F361*(('1.Inputs'!$D$40)+(1-'1.Inputs'!$D$40)*(1+'1.Inputs'!$D$41))*(1+$G361)^(2-1))-(('1.Inputs'!$D$37*12*IF(2=1,'1.Inputs'!$D$38,IF(2=2,'1.Inputs'!$D$39,$E361)))/(1-'1.Inputs'!$D$42)*$D361*(1+$G361)^(2-1))-('1.Inputs'!$D$37*12*IF(2=1,'1.Inputs'!$D$38,IF(2=2,'1.Inputs'!$D$39,$E361)))*'1.Inputs'!$D$43*(1+$G361)^(2-1)-'1.Inputs'!$D$44*(1+$G361)^(2-1)-('1.Inputs'!$D$20/'1.Inputs'!$D$27+'1.Inputs'!$D$23/'1.Inputs'!$D$28))-MAX(0,((('1.Inputs'!$D$37*12*IF(2=1,'1.Inputs'!$D$38,IF(2=2,'1.Inputs'!$D$39,$E361)))*$F361*(('1.Inputs'!$D$40)+(1-'1.Inputs'!$D$40)*(1+'1.Inputs'!$D$41))*(1+$G361)^(2-1))-(('1.Inputs'!$D$37*12*IF(2=1,'1.Inputs'!$D$38,IF(2=2,'1.Inputs'!$D$39,$E361)))/(1-'1.Inputs'!$D$42)*$D361*(1+$G361)^(2-1))-('1.Inputs'!$D$37*12*IF(2=1,'1.Inputs'!$D$38,IF(2=2,'1.Inputs'!$D$39,$E361)))*'1.Inputs'!$D$43*(1+$G361)^(2-1)-'1.Inputs'!$D$44*(1+$G361)^(2-1)-('1.Inputs'!$D$20/'1.Inputs'!$D$27+'1.Inputs'!$D$23/'1.Inputs'!$D$28)))*'1.Inputs'!$D$53+('1.Inputs'!$D$20/'1.Inputs'!$D$27+'1.Inputs'!$D$23/'1.Inputs'!$D$28)-(I361-H361)</f>
        <v>-220689530.27774602</v>
      </c>
      <c r="U361" s="36">
        <f ca="1">((('1.Inputs'!$D$37*12*IF(3=1,'1.Inputs'!$D$38,IF(3=2,'1.Inputs'!$D$39,$E361)))*$F361*(('1.Inputs'!$D$40)+(1-'1.Inputs'!$D$40)*(1+'1.Inputs'!$D$41))*(1+$G361)^(3-1))-(('1.Inputs'!$D$37*12*IF(3=1,'1.Inputs'!$D$38,IF(3=2,'1.Inputs'!$D$39,$E361)))/(1-'1.Inputs'!$D$42)*$D361*(1+$G361)^(3-1))-('1.Inputs'!$D$37*12*IF(3=1,'1.Inputs'!$D$38,IF(3=2,'1.Inputs'!$D$39,$E361)))*'1.Inputs'!$D$43*(1+$G361)^(3-1)-'1.Inputs'!$D$44*(1+$G361)^(3-1)-('1.Inputs'!$D$20/'1.Inputs'!$D$27+'1.Inputs'!$D$23/'1.Inputs'!$D$28))-MAX(0,((('1.Inputs'!$D$37*12*IF(3=1,'1.Inputs'!$D$38,IF(3=2,'1.Inputs'!$D$39,$E361)))*$F361*(('1.Inputs'!$D$40)+(1-'1.Inputs'!$D$40)*(1+'1.Inputs'!$D$41))*(1+$G361)^(3-1))-(('1.Inputs'!$D$37*12*IF(3=1,'1.Inputs'!$D$38,IF(3=2,'1.Inputs'!$D$39,$E361)))/(1-'1.Inputs'!$D$42)*$D361*(1+$G361)^(3-1))-('1.Inputs'!$D$37*12*IF(3=1,'1.Inputs'!$D$38,IF(3=2,'1.Inputs'!$D$39,$E361)))*'1.Inputs'!$D$43*(1+$G361)^(3-1)-'1.Inputs'!$D$44*(1+$G361)^(3-1)-('1.Inputs'!$D$20/'1.Inputs'!$D$27+'1.Inputs'!$D$23/'1.Inputs'!$D$28)))*'1.Inputs'!$D$53+('1.Inputs'!$D$20/'1.Inputs'!$D$27+'1.Inputs'!$D$23/'1.Inputs'!$D$28)-(J361-I361)</f>
        <v>45295799.837028503</v>
      </c>
      <c r="V361" s="36">
        <f ca="1">((('1.Inputs'!$D$37*12*IF(4=1,'1.Inputs'!$D$38,IF(4=2,'1.Inputs'!$D$39,$E361)))*$F361*(('1.Inputs'!$D$40)+(1-'1.Inputs'!$D$40)*(1+'1.Inputs'!$D$41))*(1+$G361)^(4-1))-(('1.Inputs'!$D$37*12*IF(4=1,'1.Inputs'!$D$38,IF(4=2,'1.Inputs'!$D$39,$E361)))/(1-'1.Inputs'!$D$42)*$D361*(1+$G361)^(4-1))-('1.Inputs'!$D$37*12*IF(4=1,'1.Inputs'!$D$38,IF(4=2,'1.Inputs'!$D$39,$E361)))*'1.Inputs'!$D$43*(1+$G361)^(4-1)-'1.Inputs'!$D$44*(1+$G361)^(4-1)-('1.Inputs'!$D$20/'1.Inputs'!$D$27+'1.Inputs'!$D$23/'1.Inputs'!$D$28))-MAX(0,((('1.Inputs'!$D$37*12*IF(4=1,'1.Inputs'!$D$38,IF(4=2,'1.Inputs'!$D$39,$E361)))*$F361*(('1.Inputs'!$D$40)+(1-'1.Inputs'!$D$40)*(1+'1.Inputs'!$D$41))*(1+$G361)^(4-1))-(('1.Inputs'!$D$37*12*IF(4=1,'1.Inputs'!$D$38,IF(4=2,'1.Inputs'!$D$39,$E361)))/(1-'1.Inputs'!$D$42)*$D361*(1+$G361)^(4-1))-('1.Inputs'!$D$37*12*IF(4=1,'1.Inputs'!$D$38,IF(4=2,'1.Inputs'!$D$39,$E361)))*'1.Inputs'!$D$43*(1+$G361)^(4-1)-'1.Inputs'!$D$44*(1+$G361)^(4-1)-('1.Inputs'!$D$20/'1.Inputs'!$D$27+'1.Inputs'!$D$23/'1.Inputs'!$D$28)))*'1.Inputs'!$D$53+('1.Inputs'!$D$20/'1.Inputs'!$D$27+'1.Inputs'!$D$23/'1.Inputs'!$D$28)-(K361-J361)</f>
        <v>197970290.76751119</v>
      </c>
      <c r="W361" s="36">
        <f ca="1">((('1.Inputs'!$D$37*12*IF(5=1,'1.Inputs'!$D$38,IF(5=2,'1.Inputs'!$D$39,$E361)))*$F361*(('1.Inputs'!$D$40)+(1-'1.Inputs'!$D$40)*(1+'1.Inputs'!$D$41))*(1+$G361)^(5-1))-(('1.Inputs'!$D$37*12*IF(5=1,'1.Inputs'!$D$38,IF(5=2,'1.Inputs'!$D$39,$E361)))/(1-'1.Inputs'!$D$42)*$D361*(1+$G361)^(5-1))-('1.Inputs'!$D$37*12*IF(5=1,'1.Inputs'!$D$38,IF(5=2,'1.Inputs'!$D$39,$E361)))*'1.Inputs'!$D$43*(1+$G361)^(5-1)-'1.Inputs'!$D$44*(1+$G361)^(5-1)-('1.Inputs'!$D$20/'1.Inputs'!$D$27+'1.Inputs'!$D$23/'1.Inputs'!$D$28))-MAX(0,((('1.Inputs'!$D$37*12*IF(5=1,'1.Inputs'!$D$38,IF(5=2,'1.Inputs'!$D$39,$E361)))*$F361*(('1.Inputs'!$D$40)+(1-'1.Inputs'!$D$40)*(1+'1.Inputs'!$D$41))*(1+$G361)^(5-1))-(('1.Inputs'!$D$37*12*IF(5=1,'1.Inputs'!$D$38,IF(5=2,'1.Inputs'!$D$39,$E361)))/(1-'1.Inputs'!$D$42)*$D361*(1+$G361)^(5-1))-('1.Inputs'!$D$37*12*IF(5=1,'1.Inputs'!$D$38,IF(5=2,'1.Inputs'!$D$39,$E361)))*'1.Inputs'!$D$43*(1+$G361)^(5-1)-'1.Inputs'!$D$44*(1+$G361)^(5-1)-('1.Inputs'!$D$20/'1.Inputs'!$D$27+'1.Inputs'!$D$23/'1.Inputs'!$D$28)))*'1.Inputs'!$D$53+('1.Inputs'!$D$20/'1.Inputs'!$D$27+'1.Inputs'!$D$23/'1.Inputs'!$D$28)-(L361-K361)</f>
        <v>208787843.3302061</v>
      </c>
      <c r="X361" s="36">
        <f ca="1">((('1.Inputs'!$D$37*12*IF(6=1,'1.Inputs'!$D$38,IF(6=2,'1.Inputs'!$D$39,$E361)))*$F361*(('1.Inputs'!$D$40)+(1-'1.Inputs'!$D$40)*(1+'1.Inputs'!$D$41))*(1+$G361)^(6-1))-(('1.Inputs'!$D$37*12*IF(6=1,'1.Inputs'!$D$38,IF(6=2,'1.Inputs'!$D$39,$E361)))/(1-'1.Inputs'!$D$42)*$D361*(1+$G361)^(6-1))-('1.Inputs'!$D$37*12*IF(6=1,'1.Inputs'!$D$38,IF(6=2,'1.Inputs'!$D$39,$E361)))*'1.Inputs'!$D$43*(1+$G361)^(6-1)-'1.Inputs'!$D$44*(1+$G361)^(6-1)-('1.Inputs'!$D$20/'1.Inputs'!$D$27+'1.Inputs'!$D$23/'1.Inputs'!$D$28))-MAX(0,((('1.Inputs'!$D$37*12*IF(6=1,'1.Inputs'!$D$38,IF(6=2,'1.Inputs'!$D$39,$E361)))*$F361*(('1.Inputs'!$D$40)+(1-'1.Inputs'!$D$40)*(1+'1.Inputs'!$D$41))*(1+$G361)^(6-1))-(('1.Inputs'!$D$37*12*IF(6=1,'1.Inputs'!$D$38,IF(6=2,'1.Inputs'!$D$39,$E361)))/(1-'1.Inputs'!$D$42)*$D361*(1+$G361)^(6-1))-('1.Inputs'!$D$37*12*IF(6=1,'1.Inputs'!$D$38,IF(6=2,'1.Inputs'!$D$39,$E361)))*'1.Inputs'!$D$43*(1+$G361)^(6-1)-'1.Inputs'!$D$44*(1+$G361)^(6-1)-('1.Inputs'!$D$20/'1.Inputs'!$D$27+'1.Inputs'!$D$23/'1.Inputs'!$D$28)))*'1.Inputs'!$D$53+('1.Inputs'!$D$20/'1.Inputs'!$D$27+'1.Inputs'!$D$23/'1.Inputs'!$D$28)-(M361-L361)</f>
        <v>220381797.28418636</v>
      </c>
      <c r="Y361" s="36">
        <f ca="1">((('1.Inputs'!$D$37*12*IF(7=1,'1.Inputs'!$D$38,IF(7=2,'1.Inputs'!$D$39,$E361)))*$F361*(('1.Inputs'!$D$40)+(1-'1.Inputs'!$D$40)*(1+'1.Inputs'!$D$41))*(1+$G361)^(7-1))-(('1.Inputs'!$D$37*12*IF(7=1,'1.Inputs'!$D$38,IF(7=2,'1.Inputs'!$D$39,$E361)))/(1-'1.Inputs'!$D$42)*$D361*(1+$G361)^(7-1))-('1.Inputs'!$D$37*12*IF(7=1,'1.Inputs'!$D$38,IF(7=2,'1.Inputs'!$D$39,$E361)))*'1.Inputs'!$D$43*(1+$G361)^(7-1)-'1.Inputs'!$D$44*(1+$G361)^(7-1)-('1.Inputs'!$D$20/'1.Inputs'!$D$27+'1.Inputs'!$D$23/'1.Inputs'!$D$28))-MAX(0,((('1.Inputs'!$D$37*12*IF(7=1,'1.Inputs'!$D$38,IF(7=2,'1.Inputs'!$D$39,$E361)))*$F361*(('1.Inputs'!$D$40)+(1-'1.Inputs'!$D$40)*(1+'1.Inputs'!$D$41))*(1+$G361)^(7-1))-(('1.Inputs'!$D$37*12*IF(7=1,'1.Inputs'!$D$38,IF(7=2,'1.Inputs'!$D$39,$E361)))/(1-'1.Inputs'!$D$42)*$D361*(1+$G361)^(7-1))-('1.Inputs'!$D$37*12*IF(7=1,'1.Inputs'!$D$38,IF(7=2,'1.Inputs'!$D$39,$E361)))*'1.Inputs'!$D$43*(1+$G361)^(7-1)-'1.Inputs'!$D$44*(1+$G361)^(7-1)-('1.Inputs'!$D$20/'1.Inputs'!$D$27+'1.Inputs'!$D$23/'1.Inputs'!$D$28)))*'1.Inputs'!$D$53+('1.Inputs'!$D$20/'1.Inputs'!$D$27+'1.Inputs'!$D$23/'1.Inputs'!$D$28)-(N361-M361)</f>
        <v>232807876.79782301</v>
      </c>
      <c r="Z361" s="36">
        <f ca="1">((('1.Inputs'!$D$37*12*IF(8=1,'1.Inputs'!$D$38,IF(8=2,'1.Inputs'!$D$39,$E361)))*$F361*(('1.Inputs'!$D$40)+(1-'1.Inputs'!$D$40)*(1+'1.Inputs'!$D$41))*(1+$G361)^(8-1))-(('1.Inputs'!$D$37*12*IF(8=1,'1.Inputs'!$D$38,IF(8=2,'1.Inputs'!$D$39,$E361)))/(1-'1.Inputs'!$D$42)*$D361*(1+$G361)^(8-1))-('1.Inputs'!$D$37*12*IF(8=1,'1.Inputs'!$D$38,IF(8=2,'1.Inputs'!$D$39,$E361)))*'1.Inputs'!$D$43*(1+$G361)^(8-1)-'1.Inputs'!$D$44*(1+$G361)^(8-1)-('1.Inputs'!$D$20/'1.Inputs'!$D$27+'1.Inputs'!$D$23/'1.Inputs'!$D$28))-MAX(0,((('1.Inputs'!$D$37*12*IF(8=1,'1.Inputs'!$D$38,IF(8=2,'1.Inputs'!$D$39,$E361)))*$F361*(('1.Inputs'!$D$40)+(1-'1.Inputs'!$D$40)*(1+'1.Inputs'!$D$41))*(1+$G361)^(8-1))-(('1.Inputs'!$D$37*12*IF(8=1,'1.Inputs'!$D$38,IF(8=2,'1.Inputs'!$D$39,$E361)))/(1-'1.Inputs'!$D$42)*$D361*(1+$G361)^(8-1))-('1.Inputs'!$D$37*12*IF(8=1,'1.Inputs'!$D$38,IF(8=2,'1.Inputs'!$D$39,$E361)))*'1.Inputs'!$D$43*(1+$G361)^(8-1)-'1.Inputs'!$D$44*(1+$G361)^(8-1)-('1.Inputs'!$D$20/'1.Inputs'!$D$27+'1.Inputs'!$D$23/'1.Inputs'!$D$28)))*'1.Inputs'!$D$53+('1.Inputs'!$D$20/'1.Inputs'!$D$27+'1.Inputs'!$D$23/'1.Inputs'!$D$28)-(O361-N361)</f>
        <v>246125805.49515301</v>
      </c>
      <c r="AA361" s="36">
        <f ca="1">((('1.Inputs'!$D$37*12*IF(9=1,'1.Inputs'!$D$38,IF(9=2,'1.Inputs'!$D$39,$E361)))*$F361*(('1.Inputs'!$D$40)+(1-'1.Inputs'!$D$40)*(1+'1.Inputs'!$D$41))*(1+$G361)^(9-1))-(('1.Inputs'!$D$37*12*IF(9=1,'1.Inputs'!$D$38,IF(9=2,'1.Inputs'!$D$39,$E361)))/(1-'1.Inputs'!$D$42)*$D361*(1+$G361)^(9-1))-('1.Inputs'!$D$37*12*IF(9=1,'1.Inputs'!$D$38,IF(9=2,'1.Inputs'!$D$39,$E361)))*'1.Inputs'!$D$43*(1+$G361)^(9-1)-'1.Inputs'!$D$44*(1+$G361)^(9-1)-('1.Inputs'!$D$20/'1.Inputs'!$D$27+'1.Inputs'!$D$23/'1.Inputs'!$D$28))-MAX(0,((('1.Inputs'!$D$37*12*IF(9=1,'1.Inputs'!$D$38,IF(9=2,'1.Inputs'!$D$39,$E361)))*$F361*(('1.Inputs'!$D$40)+(1-'1.Inputs'!$D$40)*(1+'1.Inputs'!$D$41))*(1+$G361)^(9-1))-(('1.Inputs'!$D$37*12*IF(9=1,'1.Inputs'!$D$38,IF(9=2,'1.Inputs'!$D$39,$E361)))/(1-'1.Inputs'!$D$42)*$D361*(1+$G361)^(9-1))-('1.Inputs'!$D$37*12*IF(9=1,'1.Inputs'!$D$38,IF(9=2,'1.Inputs'!$D$39,$E361)))*'1.Inputs'!$D$43*(1+$G361)^(9-1)-'1.Inputs'!$D$44*(1+$G361)^(9-1)-('1.Inputs'!$D$20/'1.Inputs'!$D$27+'1.Inputs'!$D$23/'1.Inputs'!$D$28)))*'1.Inputs'!$D$53+('1.Inputs'!$D$20/'1.Inputs'!$D$27+'1.Inputs'!$D$23/'1.Inputs'!$D$28)-(P361-O361)</f>
        <v>260399593.50628936</v>
      </c>
      <c r="AB361" s="36">
        <f ca="1">((('1.Inputs'!$D$37*12*IF(10=1,'1.Inputs'!$D$38,IF(10=2,'1.Inputs'!$D$39,$E361)))*$F361*(('1.Inputs'!$D$40)+(1-'1.Inputs'!$D$40)*(1+'1.Inputs'!$D$41))*(1+$G361)^(10-1))-(('1.Inputs'!$D$37*12*IF(10=1,'1.Inputs'!$D$38,IF(10=2,'1.Inputs'!$D$39,$E361)))/(1-'1.Inputs'!$D$42)*$D361*(1+$G361)^(10-1))-('1.Inputs'!$D$37*12*IF(10=1,'1.Inputs'!$D$38,IF(10=2,'1.Inputs'!$D$39,$E361)))*'1.Inputs'!$D$43*(1+$G361)^(10-1)-'1.Inputs'!$D$44*(1+$G361)^(10-1)-('1.Inputs'!$D$20/'1.Inputs'!$D$27+'1.Inputs'!$D$23/'1.Inputs'!$D$28))-MAX(0,((('1.Inputs'!$D$37*12*IF(10=1,'1.Inputs'!$D$38,IF(10=2,'1.Inputs'!$D$39,$E361)))*$F361*(('1.Inputs'!$D$40)+(1-'1.Inputs'!$D$40)*(1+'1.Inputs'!$D$41))*(1+$G361)^(10-1))-(('1.Inputs'!$D$37*12*IF(10=1,'1.Inputs'!$D$38,IF(10=2,'1.Inputs'!$D$39,$E361)))/(1-'1.Inputs'!$D$42)*$D361*(1+$G361)^(10-1))-('1.Inputs'!$D$37*12*IF(10=1,'1.Inputs'!$D$38,IF(10=2,'1.Inputs'!$D$39,$E361)))*'1.Inputs'!$D$43*(1+$G361)^(10-1)-'1.Inputs'!$D$44*(1+$G361)^(10-1)-('1.Inputs'!$D$20/'1.Inputs'!$D$27+'1.Inputs'!$D$23/'1.Inputs'!$D$28)))*'1.Inputs'!$D$53+('1.Inputs'!$D$20/'1.Inputs'!$D$27+'1.Inputs'!$D$23/'1.Inputs'!$D$28)-(Q361-P361)+(('1.Inputs'!$D$20+'1.Inputs'!$D$23-('1.Inputs'!$D$20/'1.Inputs'!$D$27+'1.Inputs'!$D$23/'1.Inputs'!$D$28)*'1.Inputs'!$D$10)*'1.Inputs'!$D$60+'1.Inputs'!$D$19*'1.Inputs'!$D$59+Q361)</f>
        <v>3302549198.6978445</v>
      </c>
      <c r="AC361" s="36">
        <f ca="1">S361-AC$13-AC$14+MIN(AC$13,MAX(0,((('1.Inputs'!$D$37*12*IF(1=1,'1.Inputs'!$D$38,IF(1=2,'1.Inputs'!$D$39,$E361)))*$F361*(('1.Inputs'!$D$40)+(1-'1.Inputs'!$D$40)*(1+'1.Inputs'!$D$41))*(1+$G361)^(1-1))-(('1.Inputs'!$D$37*12*IF(1=1,'1.Inputs'!$D$38,IF(1=2,'1.Inputs'!$D$39,$E361)))/(1-'1.Inputs'!$D$42)*$D361*(1+$G361)^(1-1))-('1.Inputs'!$D$37*12*IF(1=1,'1.Inputs'!$D$38,IF(1=2,'1.Inputs'!$D$39,$E361)))*'1.Inputs'!$D$43*(1+$G361)^(1-1)-'1.Inputs'!$D$44*(1+$G361)^(1-1)-('1.Inputs'!$D$20/'1.Inputs'!$D$27+'1.Inputs'!$D$23/'1.Inputs'!$D$28))))*'1.Inputs'!$D$53</f>
        <v>-1066826012.4019207</v>
      </c>
      <c r="AD361" s="36">
        <f ca="1">T361-AD$13-AD$14+MIN(AD$13,MAX(0,((('1.Inputs'!$D$37*12*IF(2=1,'1.Inputs'!$D$38,IF(2=2,'1.Inputs'!$D$39,$E361)))*$F361*(('1.Inputs'!$D$40)+(1-'1.Inputs'!$D$40)*(1+'1.Inputs'!$D$41))*(1+$G361)^(2-1))-(('1.Inputs'!$D$37*12*IF(2=1,'1.Inputs'!$D$38,IF(2=2,'1.Inputs'!$D$39,$E361)))/(1-'1.Inputs'!$D$42)*$D361*(1+$G361)^(2-1))-('1.Inputs'!$D$37*12*IF(2=1,'1.Inputs'!$D$38,IF(2=2,'1.Inputs'!$D$39,$E361)))*'1.Inputs'!$D$43*(1+$G361)^(2-1)-'1.Inputs'!$D$44*(1+$G361)^(2-1)-('1.Inputs'!$D$20/'1.Inputs'!$D$27+'1.Inputs'!$D$23/'1.Inputs'!$D$28))))*'1.Inputs'!$D$53</f>
        <v>-345395575.03219295</v>
      </c>
      <c r="AE361" s="36">
        <f ca="1">U361-AE$13-AE$14+MIN(AE$13,MAX(0,((('1.Inputs'!$D$37*12*IF(3=1,'1.Inputs'!$D$38,IF(3=2,'1.Inputs'!$D$39,$E361)))*$F361*(('1.Inputs'!$D$40)+(1-'1.Inputs'!$D$40)*(1+'1.Inputs'!$D$41))*(1+$G361)^(3-1))-(('1.Inputs'!$D$37*12*IF(3=1,'1.Inputs'!$D$38,IF(3=2,'1.Inputs'!$D$39,$E361)))/(1-'1.Inputs'!$D$42)*$D361*(1+$G361)^(3-1))-('1.Inputs'!$D$37*12*IF(3=1,'1.Inputs'!$D$38,IF(3=2,'1.Inputs'!$D$39,$E361)))*'1.Inputs'!$D$43*(1+$G361)^(3-1)-'1.Inputs'!$D$44*(1+$G361)^(3-1)-('1.Inputs'!$D$20/'1.Inputs'!$D$27+'1.Inputs'!$D$23/'1.Inputs'!$D$28))))*'1.Inputs'!$D$53</f>
        <v>-296644200.1629715</v>
      </c>
      <c r="AF361" s="36">
        <f ca="1">V361-AF$13-AF$14+MIN(AF$13,MAX(0,((('1.Inputs'!$D$37*12*IF(4=1,'1.Inputs'!$D$38,IF(4=2,'1.Inputs'!$D$39,$E361)))*$F361*(('1.Inputs'!$D$40)+(1-'1.Inputs'!$D$40)*(1+'1.Inputs'!$D$41))*(1+$G361)^(4-1))-(('1.Inputs'!$D$37*12*IF(4=1,'1.Inputs'!$D$38,IF(4=2,'1.Inputs'!$D$39,$E361)))/(1-'1.Inputs'!$D$42)*$D361*(1+$G361)^(4-1))-('1.Inputs'!$D$37*12*IF(4=1,'1.Inputs'!$D$38,IF(4=2,'1.Inputs'!$D$39,$E361)))*'1.Inputs'!$D$43*(1+$G361)^(4-1)-'1.Inputs'!$D$44*(1+$G361)^(4-1)-('1.Inputs'!$D$20/'1.Inputs'!$D$27+'1.Inputs'!$D$23/'1.Inputs'!$D$28))))*'1.Inputs'!$D$53</f>
        <v>-124781709.23248881</v>
      </c>
      <c r="AG361" s="36">
        <f ca="1">W361-AG$13-AG$14+MIN(AG$13,MAX(0,((('1.Inputs'!$D$37*12*IF(5=1,'1.Inputs'!$D$38,IF(5=2,'1.Inputs'!$D$39,$E361)))*$F361*(('1.Inputs'!$D$40)+(1-'1.Inputs'!$D$40)*(1+'1.Inputs'!$D$41))*(1+$G361)^(5-1))-(('1.Inputs'!$D$37*12*IF(5=1,'1.Inputs'!$D$38,IF(5=2,'1.Inputs'!$D$39,$E361)))/(1-'1.Inputs'!$D$42)*$D361*(1+$G361)^(5-1))-('1.Inputs'!$D$37*12*IF(5=1,'1.Inputs'!$D$38,IF(5=2,'1.Inputs'!$D$39,$E361)))*'1.Inputs'!$D$43*(1+$G361)^(5-1)-'1.Inputs'!$D$44*(1+$G361)^(5-1)-('1.Inputs'!$D$20/'1.Inputs'!$D$27+'1.Inputs'!$D$23/'1.Inputs'!$D$28))))*'1.Inputs'!$D$53</f>
        <v>-94776156.669793904</v>
      </c>
      <c r="AH361" s="36">
        <f ca="1">X361-AH$13-AH$14+MIN(AH$13,MAX(0,((('1.Inputs'!$D$37*12*IF(6=1,'1.Inputs'!$D$38,IF(6=2,'1.Inputs'!$D$39,$E361)))*$F361*(('1.Inputs'!$D$40)+(1-'1.Inputs'!$D$40)*(1+'1.Inputs'!$D$41))*(1+$G361)^(6-1))-(('1.Inputs'!$D$37*12*IF(6=1,'1.Inputs'!$D$38,IF(6=2,'1.Inputs'!$D$39,$E361)))/(1-'1.Inputs'!$D$42)*$D361*(1+$G361)^(6-1))-('1.Inputs'!$D$37*12*IF(6=1,'1.Inputs'!$D$38,IF(6=2,'1.Inputs'!$D$39,$E361)))*'1.Inputs'!$D$43*(1+$G361)^(6-1)-'1.Inputs'!$D$44*(1+$G361)^(6-1)-('1.Inputs'!$D$20/'1.Inputs'!$D$27+'1.Inputs'!$D$23/'1.Inputs'!$D$28))))*'1.Inputs'!$D$53</f>
        <v>-63994202.715813637</v>
      </c>
      <c r="AI361" s="36">
        <f ca="1">Y361-AI$13-AI$14+MIN(AI$13,MAX(0,((('1.Inputs'!$D$37*12*IF(7=1,'1.Inputs'!$D$38,IF(7=2,'1.Inputs'!$D$39,$E361)))*$F361*(('1.Inputs'!$D$40)+(1-'1.Inputs'!$D$40)*(1+'1.Inputs'!$D$41))*(1+$G361)^(7-1))-(('1.Inputs'!$D$37*12*IF(7=1,'1.Inputs'!$D$38,IF(7=2,'1.Inputs'!$D$39,$E361)))/(1-'1.Inputs'!$D$42)*$D361*(1+$G361)^(7-1))-('1.Inputs'!$D$37*12*IF(7=1,'1.Inputs'!$D$38,IF(7=2,'1.Inputs'!$D$39,$E361)))*'1.Inputs'!$D$43*(1+$G361)^(7-1)-'1.Inputs'!$D$44*(1+$G361)^(7-1)-('1.Inputs'!$D$20/'1.Inputs'!$D$27+'1.Inputs'!$D$23/'1.Inputs'!$D$28))))*'1.Inputs'!$D$53</f>
        <v>-32380123.202176988</v>
      </c>
      <c r="AJ361" s="36">
        <f ca="1">Z361-AJ$13-AJ$14+MIN(AJ$13,MAX(0,((('1.Inputs'!$D$37*12*IF(8=1,'1.Inputs'!$D$38,IF(8=2,'1.Inputs'!$D$39,$E361)))*$F361*(('1.Inputs'!$D$40)+(1-'1.Inputs'!$D$40)*(1+'1.Inputs'!$D$41))*(1+$G361)^(8-1))-(('1.Inputs'!$D$37*12*IF(8=1,'1.Inputs'!$D$38,IF(8=2,'1.Inputs'!$D$39,$E361)))/(1-'1.Inputs'!$D$42)*$D361*(1+$G361)^(8-1))-('1.Inputs'!$D$37*12*IF(8=1,'1.Inputs'!$D$38,IF(8=2,'1.Inputs'!$D$39,$E361)))*'1.Inputs'!$D$43*(1+$G361)^(8-1)-'1.Inputs'!$D$44*(1+$G361)^(8-1)-('1.Inputs'!$D$20/'1.Inputs'!$D$27+'1.Inputs'!$D$23/'1.Inputs'!$D$28))))*'1.Inputs'!$D$53</f>
        <v>246125805.49515301</v>
      </c>
      <c r="AK361" s="36">
        <f ca="1">AA361-AK$13-AK$14+MIN(AK$13,MAX(0,((('1.Inputs'!$D$37*12*IF(9=1,'1.Inputs'!$D$38,IF(9=2,'1.Inputs'!$D$39,$E361)))*$F361*(('1.Inputs'!$D$40)+(1-'1.Inputs'!$D$40)*(1+'1.Inputs'!$D$41))*(1+$G361)^(9-1))-(('1.Inputs'!$D$37*12*IF(9=1,'1.Inputs'!$D$38,IF(9=2,'1.Inputs'!$D$39,$E361)))/(1-'1.Inputs'!$D$42)*$D361*(1+$G361)^(9-1))-('1.Inputs'!$D$37*12*IF(9=1,'1.Inputs'!$D$38,IF(9=2,'1.Inputs'!$D$39,$E361)))*'1.Inputs'!$D$43*(1+$G361)^(9-1)-'1.Inputs'!$D$44*(1+$G361)^(9-1)-('1.Inputs'!$D$20/'1.Inputs'!$D$27+'1.Inputs'!$D$23/'1.Inputs'!$D$28))))*'1.Inputs'!$D$53</f>
        <v>260399593.50628936</v>
      </c>
      <c r="AL361" s="36">
        <f ca="1">AB361-AL$13-AL$14+MIN(AL$13,MAX(0,((('1.Inputs'!$D$37*12*IF(10=1,'1.Inputs'!$D$38,IF(10=2,'1.Inputs'!$D$39,$E361)))*$F361*(('1.Inputs'!$D$40)+(1-'1.Inputs'!$D$40)*(1+'1.Inputs'!$D$41))*(1+$G361)^(10-1))-(('1.Inputs'!$D$37*12*IF(10=1,'1.Inputs'!$D$38,IF(10=2,'1.Inputs'!$D$39,$E361)))/(1-'1.Inputs'!$D$42)*$D361*(1+$G361)^(10-1))-('1.Inputs'!$D$37*12*IF(10=1,'1.Inputs'!$D$38,IF(10=2,'1.Inputs'!$D$39,$E361)))*'1.Inputs'!$D$43*(1+$G361)^(10-1)-'1.Inputs'!$D$44*(1+$G361)^(10-1)-('1.Inputs'!$D$20/'1.Inputs'!$D$27+'1.Inputs'!$D$23/'1.Inputs'!$D$28))))*'1.Inputs'!$D$53+'1.Inputs'!$D$35</f>
        <v>4102549198.6978445</v>
      </c>
      <c r="AM361" s="48">
        <f ca="1">R361+NPV('1.Inputs'!$D$55,S361:AB361)</f>
        <v>-1281775884.1299417</v>
      </c>
      <c r="AN361" s="48">
        <f ca="1">-('1.Inputs'!$D$24*(1-'1.Inputs'!$D$31)+'1.Inputs'!$D$35)+NPV('1.Inputs'!$D$54,AC361:AL361)</f>
        <v>-2184314432.593679</v>
      </c>
      <c r="AO361" s="36">
        <f t="shared" ca="1" si="45"/>
        <v>-6.2278185122081346</v>
      </c>
      <c r="AP361" s="36">
        <f t="shared" ca="1" si="46"/>
        <v>0.11508079226887323</v>
      </c>
      <c r="AQ361" s="36">
        <f ca="1">'1.Inputs'!$D$35+MIN(SUM($AC361:AC361),SUM($AC361:AD361),SUM($AC361:AE361),SUM($AC361:AF361),SUM($AC361:AG361),SUM($AC361:AH361),SUM($AC361:AI361),SUM($AC361:AJ361),SUM($AC361:AK361),SUM($AC361:AL361))</f>
        <v>-1224797979.4173584</v>
      </c>
      <c r="AR361" s="36">
        <f ca="1">IF(AP361&lt;'1.Inputs'!$D$57,1,0)</f>
        <v>1</v>
      </c>
      <c r="AS361" s="36">
        <f t="shared" ca="1" si="47"/>
        <v>1</v>
      </c>
    </row>
    <row r="362" spans="2:45" ht="15" customHeight="1" x14ac:dyDescent="0.25">
      <c r="B362" s="36">
        <v>347</v>
      </c>
      <c r="C362" s="36">
        <f t="shared" ca="1" si="40"/>
        <v>0.63198050889450197</v>
      </c>
      <c r="D362" s="36">
        <f t="shared" ca="1" si="41"/>
        <v>21828.928396471667</v>
      </c>
      <c r="E362" s="47">
        <f t="shared" ca="1" si="42"/>
        <v>0.84441383864962027</v>
      </c>
      <c r="F362" s="36">
        <f t="shared" ca="1" si="43"/>
        <v>30250.101647243435</v>
      </c>
      <c r="G362" s="36">
        <f t="shared" ca="1" si="44"/>
        <v>5.5992920114113651E-2</v>
      </c>
      <c r="H362" s="36">
        <f ca="1">((('1.Inputs'!$D$37*12*IF(1=1,'1.Inputs'!$D$38,IF(1=2,'1.Inputs'!$D$39,$E362)))*$F362*(('1.Inputs'!$D$40)+(1-'1.Inputs'!$D$40)*(1+'1.Inputs'!$D$41))*(1+$G362)^(1-1))*'1.Inputs'!$D$47+(('1.Inputs'!$D$37*12*IF(1=1,'1.Inputs'!$D$38,IF(1=2,'1.Inputs'!$D$39,$E362)))/(1-'1.Inputs'!$D$42)*$D362*(1+$G362)^(1-1))*('1.Inputs'!$D$48-'1.Inputs'!$D$49))/'1.Inputs'!$D$51</f>
        <v>819780529.3221314</v>
      </c>
      <c r="I362" s="36">
        <f ca="1">((('1.Inputs'!$D$37*12*IF(2=1,'1.Inputs'!$D$38,IF(2=2,'1.Inputs'!$D$39,$E362)))*$F362*(('1.Inputs'!$D$40)+(1-'1.Inputs'!$D$40)*(1+'1.Inputs'!$D$41))*(1+$G362)^(2-1))*'1.Inputs'!$D$47+(('1.Inputs'!$D$37*12*IF(2=1,'1.Inputs'!$D$38,IF(2=2,'1.Inputs'!$D$39,$E362)))/(1-'1.Inputs'!$D$42)*$D362*(1+$G362)^(2-1))*('1.Inputs'!$D$48-'1.Inputs'!$D$49))/'1.Inputs'!$D$51</f>
        <v>1211955409.0161996</v>
      </c>
      <c r="J362" s="36">
        <f ca="1">((('1.Inputs'!$D$37*12*IF(3=1,'1.Inputs'!$D$38,IF(3=2,'1.Inputs'!$D$39,$E362)))*$F362*(('1.Inputs'!$D$40)+(1-'1.Inputs'!$D$40)*(1+'1.Inputs'!$D$41))*(1+$G362)^(3-1))*'1.Inputs'!$D$47+(('1.Inputs'!$D$37*12*IF(3=1,'1.Inputs'!$D$38,IF(3=2,'1.Inputs'!$D$39,$E362)))/(1-'1.Inputs'!$D$42)*$D362*(1+$G362)^(3-1))*('1.Inputs'!$D$48-'1.Inputs'!$D$49))/'1.Inputs'!$D$51</f>
        <v>1543849458.8238702</v>
      </c>
      <c r="K362" s="36">
        <f ca="1">((('1.Inputs'!$D$37*12*IF(4=1,'1.Inputs'!$D$38,IF(4=2,'1.Inputs'!$D$39,$E362)))*$F362*(('1.Inputs'!$D$40)+(1-'1.Inputs'!$D$40)*(1+'1.Inputs'!$D$41))*(1+$G362)^(4-1))*'1.Inputs'!$D$47+(('1.Inputs'!$D$37*12*IF(4=1,'1.Inputs'!$D$38,IF(4=2,'1.Inputs'!$D$39,$E362)))/(1-'1.Inputs'!$D$42)*$D362*(1+$G362)^(4-1))*('1.Inputs'!$D$48-'1.Inputs'!$D$49))/'1.Inputs'!$D$51</f>
        <v>1630294098.2400126</v>
      </c>
      <c r="L362" s="36">
        <f ca="1">((('1.Inputs'!$D$37*12*IF(5=1,'1.Inputs'!$D$38,IF(5=2,'1.Inputs'!$D$39,$E362)))*$F362*(('1.Inputs'!$D$40)+(1-'1.Inputs'!$D$40)*(1+'1.Inputs'!$D$41))*(1+$G362)^(5-1))*'1.Inputs'!$D$47+(('1.Inputs'!$D$37*12*IF(5=1,'1.Inputs'!$D$38,IF(5=2,'1.Inputs'!$D$39,$E362)))/(1-'1.Inputs'!$D$42)*$D362*(1+$G362)^(5-1))*('1.Inputs'!$D$48-'1.Inputs'!$D$49))/'1.Inputs'!$D$51</f>
        <v>1721579025.4452765</v>
      </c>
      <c r="M362" s="36">
        <f ca="1">((('1.Inputs'!$D$37*12*IF(6=1,'1.Inputs'!$D$38,IF(6=2,'1.Inputs'!$D$39,$E362)))*$F362*(('1.Inputs'!$D$40)+(1-'1.Inputs'!$D$40)*(1+'1.Inputs'!$D$41))*(1+$G362)^(6-1))*'1.Inputs'!$D$47+(('1.Inputs'!$D$37*12*IF(6=1,'1.Inputs'!$D$38,IF(6=2,'1.Inputs'!$D$39,$E362)))/(1-'1.Inputs'!$D$42)*$D362*(1+$G362)^(6-1))*('1.Inputs'!$D$48-'1.Inputs'!$D$49))/'1.Inputs'!$D$51</f>
        <v>1817975262.2871678</v>
      </c>
      <c r="N362" s="36">
        <f ca="1">((('1.Inputs'!$D$37*12*IF(7=1,'1.Inputs'!$D$38,IF(7=2,'1.Inputs'!$D$39,$E362)))*$F362*(('1.Inputs'!$D$40)+(1-'1.Inputs'!$D$40)*(1+'1.Inputs'!$D$41))*(1+$G362)^(7-1))*'1.Inputs'!$D$47+(('1.Inputs'!$D$37*12*IF(7=1,'1.Inputs'!$D$38,IF(7=2,'1.Inputs'!$D$39,$E362)))/(1-'1.Inputs'!$D$42)*$D362*(1+$G362)^(7-1))*('1.Inputs'!$D$48-'1.Inputs'!$D$49))/'1.Inputs'!$D$51</f>
        <v>1919769005.9178476</v>
      </c>
      <c r="O362" s="36">
        <f ca="1">((('1.Inputs'!$D$37*12*IF(8=1,'1.Inputs'!$D$38,IF(8=2,'1.Inputs'!$D$39,$E362)))*$F362*(('1.Inputs'!$D$40)+(1-'1.Inputs'!$D$40)*(1+'1.Inputs'!$D$41))*(1+$G362)^(8-1))*'1.Inputs'!$D$47+(('1.Inputs'!$D$37*12*IF(8=1,'1.Inputs'!$D$38,IF(8=2,'1.Inputs'!$D$39,$E362)))/(1-'1.Inputs'!$D$42)*$D362*(1+$G362)^(8-1))*('1.Inputs'!$D$48-'1.Inputs'!$D$49))/'1.Inputs'!$D$51</f>
        <v>2027262478.503757</v>
      </c>
      <c r="P362" s="36">
        <f ca="1">((('1.Inputs'!$D$37*12*IF(9=1,'1.Inputs'!$D$38,IF(9=2,'1.Inputs'!$D$39,$E362)))*$F362*(('1.Inputs'!$D$40)+(1-'1.Inputs'!$D$40)*(1+'1.Inputs'!$D$41))*(1+$G362)^(9-1))*'1.Inputs'!$D$47+(('1.Inputs'!$D$37*12*IF(9=1,'1.Inputs'!$D$38,IF(9=2,'1.Inputs'!$D$39,$E362)))/(1-'1.Inputs'!$D$42)*$D362*(1+$G362)^(9-1))*('1.Inputs'!$D$48-'1.Inputs'!$D$49))/'1.Inputs'!$D$51</f>
        <v>2140774824.512958</v>
      </c>
      <c r="Q362" s="36">
        <f ca="1">((('1.Inputs'!$D$37*12*IF(10=1,'1.Inputs'!$D$38,IF(10=2,'1.Inputs'!$D$39,$E362)))*$F362*(('1.Inputs'!$D$40)+(1-'1.Inputs'!$D$40)*(1+'1.Inputs'!$D$41))*(1+$G362)^(10-1))*'1.Inputs'!$D$47+(('1.Inputs'!$D$37*12*IF(10=1,'1.Inputs'!$D$38,IF(10=2,'1.Inputs'!$D$39,$E362)))/(1-'1.Inputs'!$D$42)*$D362*(1+$G362)^(10-1))*('1.Inputs'!$D$48-'1.Inputs'!$D$49))/'1.Inputs'!$D$51</f>
        <v>2260643058.2442179</v>
      </c>
      <c r="R362" s="36">
        <f>-'1.Inputs'!$D$24</f>
        <v>-2050000000</v>
      </c>
      <c r="S362" s="36">
        <f ca="1">((('1.Inputs'!$D$37*12*IF(1=1,'1.Inputs'!$D$38,IF(1=2,'1.Inputs'!$D$39,$E362)))*$F362*(('1.Inputs'!$D$40)+(1-'1.Inputs'!$D$40)*(1+'1.Inputs'!$D$41))*(1+$G362)^(1-1))-(('1.Inputs'!$D$37*12*IF(1=1,'1.Inputs'!$D$38,IF(1=2,'1.Inputs'!$D$39,$E362)))/(1-'1.Inputs'!$D$42)*$D362*(1+$G362)^(1-1))-('1.Inputs'!$D$37*12*IF(1=1,'1.Inputs'!$D$38,IF(1=2,'1.Inputs'!$D$39,$E362)))*'1.Inputs'!$D$43*(1+$G362)^(1-1)-'1.Inputs'!$D$44*(1+$G362)^(1-1)-('1.Inputs'!$D$20/'1.Inputs'!$D$27+'1.Inputs'!$D$23/'1.Inputs'!$D$28))-MAX(0,((('1.Inputs'!$D$37*12*IF(1=1,'1.Inputs'!$D$38,IF(1=2,'1.Inputs'!$D$39,$E362)))*$F362*(('1.Inputs'!$D$40)+(1-'1.Inputs'!$D$40)*(1+'1.Inputs'!$D$41))*(1+$G362)^(1-1))-(('1.Inputs'!$D$37*12*IF(1=1,'1.Inputs'!$D$38,IF(1=2,'1.Inputs'!$D$39,$E362)))/(1-'1.Inputs'!$D$42)*$D362*(1+$G362)^(1-1))-('1.Inputs'!$D$37*12*IF(1=1,'1.Inputs'!$D$38,IF(1=2,'1.Inputs'!$D$39,$E362)))*'1.Inputs'!$D$43*(1+$G362)^(1-1)-'1.Inputs'!$D$44*(1+$G362)^(1-1)-('1.Inputs'!$D$20/'1.Inputs'!$D$27+'1.Inputs'!$D$23/'1.Inputs'!$D$28)))*'1.Inputs'!$D$53+('1.Inputs'!$D$20/'1.Inputs'!$D$27+'1.Inputs'!$D$23/'1.Inputs'!$D$28)-H362</f>
        <v>-938194011.28050208</v>
      </c>
      <c r="T362" s="36">
        <f ca="1">((('1.Inputs'!$D$37*12*IF(2=1,'1.Inputs'!$D$38,IF(2=2,'1.Inputs'!$D$39,$E362)))*$F362*(('1.Inputs'!$D$40)+(1-'1.Inputs'!$D$40)*(1+'1.Inputs'!$D$41))*(1+$G362)^(2-1))-(('1.Inputs'!$D$37*12*IF(2=1,'1.Inputs'!$D$38,IF(2=2,'1.Inputs'!$D$39,$E362)))/(1-'1.Inputs'!$D$42)*$D362*(1+$G362)^(2-1))-('1.Inputs'!$D$37*12*IF(2=1,'1.Inputs'!$D$38,IF(2=2,'1.Inputs'!$D$39,$E362)))*'1.Inputs'!$D$43*(1+$G362)^(2-1)-'1.Inputs'!$D$44*(1+$G362)^(2-1)-('1.Inputs'!$D$20/'1.Inputs'!$D$27+'1.Inputs'!$D$23/'1.Inputs'!$D$28))-MAX(0,((('1.Inputs'!$D$37*12*IF(2=1,'1.Inputs'!$D$38,IF(2=2,'1.Inputs'!$D$39,$E362)))*$F362*(('1.Inputs'!$D$40)+(1-'1.Inputs'!$D$40)*(1+'1.Inputs'!$D$41))*(1+$G362)^(2-1))-(('1.Inputs'!$D$37*12*IF(2=1,'1.Inputs'!$D$38,IF(2=2,'1.Inputs'!$D$39,$E362)))/(1-'1.Inputs'!$D$42)*$D362*(1+$G362)^(2-1))-('1.Inputs'!$D$37*12*IF(2=1,'1.Inputs'!$D$38,IF(2=2,'1.Inputs'!$D$39,$E362)))*'1.Inputs'!$D$43*(1+$G362)^(2-1)-'1.Inputs'!$D$44*(1+$G362)^(2-1)-('1.Inputs'!$D$20/'1.Inputs'!$D$27+'1.Inputs'!$D$23/'1.Inputs'!$D$28)))*'1.Inputs'!$D$53+('1.Inputs'!$D$20/'1.Inputs'!$D$27+'1.Inputs'!$D$23/'1.Inputs'!$D$28)-(I362-H362)</f>
        <v>-211612393.10799721</v>
      </c>
      <c r="U362" s="36">
        <f ca="1">((('1.Inputs'!$D$37*12*IF(3=1,'1.Inputs'!$D$38,IF(3=2,'1.Inputs'!$D$39,$E362)))*$F362*(('1.Inputs'!$D$40)+(1-'1.Inputs'!$D$40)*(1+'1.Inputs'!$D$41))*(1+$G362)^(3-1))-(('1.Inputs'!$D$37*12*IF(3=1,'1.Inputs'!$D$38,IF(3=2,'1.Inputs'!$D$39,$E362)))/(1-'1.Inputs'!$D$42)*$D362*(1+$G362)^(3-1))-('1.Inputs'!$D$37*12*IF(3=1,'1.Inputs'!$D$38,IF(3=2,'1.Inputs'!$D$39,$E362)))*'1.Inputs'!$D$43*(1+$G362)^(3-1)-'1.Inputs'!$D$44*(1+$G362)^(3-1)-('1.Inputs'!$D$20/'1.Inputs'!$D$27+'1.Inputs'!$D$23/'1.Inputs'!$D$28))-MAX(0,((('1.Inputs'!$D$37*12*IF(3=1,'1.Inputs'!$D$38,IF(3=2,'1.Inputs'!$D$39,$E362)))*$F362*(('1.Inputs'!$D$40)+(1-'1.Inputs'!$D$40)*(1+'1.Inputs'!$D$41))*(1+$G362)^(3-1))-(('1.Inputs'!$D$37*12*IF(3=1,'1.Inputs'!$D$38,IF(3=2,'1.Inputs'!$D$39,$E362)))/(1-'1.Inputs'!$D$42)*$D362*(1+$G362)^(3-1))-('1.Inputs'!$D$37*12*IF(3=1,'1.Inputs'!$D$38,IF(3=2,'1.Inputs'!$D$39,$E362)))*'1.Inputs'!$D$43*(1+$G362)^(3-1)-'1.Inputs'!$D$44*(1+$G362)^(3-1)-('1.Inputs'!$D$20/'1.Inputs'!$D$27+'1.Inputs'!$D$23/'1.Inputs'!$D$28)))*'1.Inputs'!$D$53+('1.Inputs'!$D$20/'1.Inputs'!$D$27+'1.Inputs'!$D$23/'1.Inputs'!$D$28)-(J362-I362)</f>
        <v>19758586.427186251</v>
      </c>
      <c r="V362" s="36">
        <f ca="1">((('1.Inputs'!$D$37*12*IF(4=1,'1.Inputs'!$D$38,IF(4=2,'1.Inputs'!$D$39,$E362)))*$F362*(('1.Inputs'!$D$40)+(1-'1.Inputs'!$D$40)*(1+'1.Inputs'!$D$41))*(1+$G362)^(4-1))-(('1.Inputs'!$D$37*12*IF(4=1,'1.Inputs'!$D$38,IF(4=2,'1.Inputs'!$D$39,$E362)))/(1-'1.Inputs'!$D$42)*$D362*(1+$G362)^(4-1))-('1.Inputs'!$D$37*12*IF(4=1,'1.Inputs'!$D$38,IF(4=2,'1.Inputs'!$D$39,$E362)))*'1.Inputs'!$D$43*(1+$G362)^(4-1)-'1.Inputs'!$D$44*(1+$G362)^(4-1)-('1.Inputs'!$D$20/'1.Inputs'!$D$27+'1.Inputs'!$D$23/'1.Inputs'!$D$28))-MAX(0,((('1.Inputs'!$D$37*12*IF(4=1,'1.Inputs'!$D$38,IF(4=2,'1.Inputs'!$D$39,$E362)))*$F362*(('1.Inputs'!$D$40)+(1-'1.Inputs'!$D$40)*(1+'1.Inputs'!$D$41))*(1+$G362)^(4-1))-(('1.Inputs'!$D$37*12*IF(4=1,'1.Inputs'!$D$38,IF(4=2,'1.Inputs'!$D$39,$E362)))/(1-'1.Inputs'!$D$42)*$D362*(1+$G362)^(4-1))-('1.Inputs'!$D$37*12*IF(4=1,'1.Inputs'!$D$38,IF(4=2,'1.Inputs'!$D$39,$E362)))*'1.Inputs'!$D$43*(1+$G362)^(4-1)-'1.Inputs'!$D$44*(1+$G362)^(4-1)-('1.Inputs'!$D$20/'1.Inputs'!$D$27+'1.Inputs'!$D$23/'1.Inputs'!$D$28)))*'1.Inputs'!$D$53+('1.Inputs'!$D$20/'1.Inputs'!$D$27+'1.Inputs'!$D$23/'1.Inputs'!$D$28)-(K362-J362)</f>
        <v>282252389.31193841</v>
      </c>
      <c r="W362" s="36">
        <f ca="1">((('1.Inputs'!$D$37*12*IF(5=1,'1.Inputs'!$D$38,IF(5=2,'1.Inputs'!$D$39,$E362)))*$F362*(('1.Inputs'!$D$40)+(1-'1.Inputs'!$D$40)*(1+'1.Inputs'!$D$41))*(1+$G362)^(5-1))-(('1.Inputs'!$D$37*12*IF(5=1,'1.Inputs'!$D$38,IF(5=2,'1.Inputs'!$D$39,$E362)))/(1-'1.Inputs'!$D$42)*$D362*(1+$G362)^(5-1))-('1.Inputs'!$D$37*12*IF(5=1,'1.Inputs'!$D$38,IF(5=2,'1.Inputs'!$D$39,$E362)))*'1.Inputs'!$D$43*(1+$G362)^(5-1)-'1.Inputs'!$D$44*(1+$G362)^(5-1)-('1.Inputs'!$D$20/'1.Inputs'!$D$27+'1.Inputs'!$D$23/'1.Inputs'!$D$28))-MAX(0,((('1.Inputs'!$D$37*12*IF(5=1,'1.Inputs'!$D$38,IF(5=2,'1.Inputs'!$D$39,$E362)))*$F362*(('1.Inputs'!$D$40)+(1-'1.Inputs'!$D$40)*(1+'1.Inputs'!$D$41))*(1+$G362)^(5-1))-(('1.Inputs'!$D$37*12*IF(5=1,'1.Inputs'!$D$38,IF(5=2,'1.Inputs'!$D$39,$E362)))/(1-'1.Inputs'!$D$42)*$D362*(1+$G362)^(5-1))-('1.Inputs'!$D$37*12*IF(5=1,'1.Inputs'!$D$38,IF(5=2,'1.Inputs'!$D$39,$E362)))*'1.Inputs'!$D$43*(1+$G362)^(5-1)-'1.Inputs'!$D$44*(1+$G362)^(5-1)-('1.Inputs'!$D$20/'1.Inputs'!$D$27+'1.Inputs'!$D$23/'1.Inputs'!$D$28)))*'1.Inputs'!$D$53+('1.Inputs'!$D$20/'1.Inputs'!$D$27+'1.Inputs'!$D$23/'1.Inputs'!$D$28)-(L362-K362)</f>
        <v>295410859.32330769</v>
      </c>
      <c r="X362" s="36">
        <f ca="1">((('1.Inputs'!$D$37*12*IF(6=1,'1.Inputs'!$D$38,IF(6=2,'1.Inputs'!$D$39,$E362)))*$F362*(('1.Inputs'!$D$40)+(1-'1.Inputs'!$D$40)*(1+'1.Inputs'!$D$41))*(1+$G362)^(6-1))-(('1.Inputs'!$D$37*12*IF(6=1,'1.Inputs'!$D$38,IF(6=2,'1.Inputs'!$D$39,$E362)))/(1-'1.Inputs'!$D$42)*$D362*(1+$G362)^(6-1))-('1.Inputs'!$D$37*12*IF(6=1,'1.Inputs'!$D$38,IF(6=2,'1.Inputs'!$D$39,$E362)))*'1.Inputs'!$D$43*(1+$G362)^(6-1)-'1.Inputs'!$D$44*(1+$G362)^(6-1)-('1.Inputs'!$D$20/'1.Inputs'!$D$27+'1.Inputs'!$D$23/'1.Inputs'!$D$28))-MAX(0,((('1.Inputs'!$D$37*12*IF(6=1,'1.Inputs'!$D$38,IF(6=2,'1.Inputs'!$D$39,$E362)))*$F362*(('1.Inputs'!$D$40)+(1-'1.Inputs'!$D$40)*(1+'1.Inputs'!$D$41))*(1+$G362)^(6-1))-(('1.Inputs'!$D$37*12*IF(6=1,'1.Inputs'!$D$38,IF(6=2,'1.Inputs'!$D$39,$E362)))/(1-'1.Inputs'!$D$42)*$D362*(1+$G362)^(6-1))-('1.Inputs'!$D$37*12*IF(6=1,'1.Inputs'!$D$38,IF(6=2,'1.Inputs'!$D$39,$E362)))*'1.Inputs'!$D$43*(1+$G362)^(6-1)-'1.Inputs'!$D$44*(1+$G362)^(6-1)-('1.Inputs'!$D$20/'1.Inputs'!$D$27+'1.Inputs'!$D$23/'1.Inputs'!$D$28)))*'1.Inputs'!$D$53+('1.Inputs'!$D$20/'1.Inputs'!$D$27+'1.Inputs'!$D$23/'1.Inputs'!$D$28)-(M362-L362)</f>
        <v>309306110.49484706</v>
      </c>
      <c r="Y362" s="36">
        <f ca="1">((('1.Inputs'!$D$37*12*IF(7=1,'1.Inputs'!$D$38,IF(7=2,'1.Inputs'!$D$39,$E362)))*$F362*(('1.Inputs'!$D$40)+(1-'1.Inputs'!$D$40)*(1+'1.Inputs'!$D$41))*(1+$G362)^(7-1))-(('1.Inputs'!$D$37*12*IF(7=1,'1.Inputs'!$D$38,IF(7=2,'1.Inputs'!$D$39,$E362)))/(1-'1.Inputs'!$D$42)*$D362*(1+$G362)^(7-1))-('1.Inputs'!$D$37*12*IF(7=1,'1.Inputs'!$D$38,IF(7=2,'1.Inputs'!$D$39,$E362)))*'1.Inputs'!$D$43*(1+$G362)^(7-1)-'1.Inputs'!$D$44*(1+$G362)^(7-1)-('1.Inputs'!$D$20/'1.Inputs'!$D$27+'1.Inputs'!$D$23/'1.Inputs'!$D$28))-MAX(0,((('1.Inputs'!$D$37*12*IF(7=1,'1.Inputs'!$D$38,IF(7=2,'1.Inputs'!$D$39,$E362)))*$F362*(('1.Inputs'!$D$40)+(1-'1.Inputs'!$D$40)*(1+'1.Inputs'!$D$41))*(1+$G362)^(7-1))-(('1.Inputs'!$D$37*12*IF(7=1,'1.Inputs'!$D$38,IF(7=2,'1.Inputs'!$D$39,$E362)))/(1-'1.Inputs'!$D$42)*$D362*(1+$G362)^(7-1))-('1.Inputs'!$D$37*12*IF(7=1,'1.Inputs'!$D$38,IF(7=2,'1.Inputs'!$D$39,$E362)))*'1.Inputs'!$D$43*(1+$G362)^(7-1)-'1.Inputs'!$D$44*(1+$G362)^(7-1)-('1.Inputs'!$D$20/'1.Inputs'!$D$27+'1.Inputs'!$D$23/'1.Inputs'!$D$28)))*'1.Inputs'!$D$53+('1.Inputs'!$D$20/'1.Inputs'!$D$27+'1.Inputs'!$D$23/'1.Inputs'!$D$28)-(N362-M362)</f>
        <v>323979397.35520011</v>
      </c>
      <c r="Z362" s="36">
        <f ca="1">((('1.Inputs'!$D$37*12*IF(8=1,'1.Inputs'!$D$38,IF(8=2,'1.Inputs'!$D$39,$E362)))*$F362*(('1.Inputs'!$D$40)+(1-'1.Inputs'!$D$40)*(1+'1.Inputs'!$D$41))*(1+$G362)^(8-1))-(('1.Inputs'!$D$37*12*IF(8=1,'1.Inputs'!$D$38,IF(8=2,'1.Inputs'!$D$39,$E362)))/(1-'1.Inputs'!$D$42)*$D362*(1+$G362)^(8-1))-('1.Inputs'!$D$37*12*IF(8=1,'1.Inputs'!$D$38,IF(8=2,'1.Inputs'!$D$39,$E362)))*'1.Inputs'!$D$43*(1+$G362)^(8-1)-'1.Inputs'!$D$44*(1+$G362)^(8-1)-('1.Inputs'!$D$20/'1.Inputs'!$D$27+'1.Inputs'!$D$23/'1.Inputs'!$D$28))-MAX(0,((('1.Inputs'!$D$37*12*IF(8=1,'1.Inputs'!$D$38,IF(8=2,'1.Inputs'!$D$39,$E362)))*$F362*(('1.Inputs'!$D$40)+(1-'1.Inputs'!$D$40)*(1+'1.Inputs'!$D$41))*(1+$G362)^(8-1))-(('1.Inputs'!$D$37*12*IF(8=1,'1.Inputs'!$D$38,IF(8=2,'1.Inputs'!$D$39,$E362)))/(1-'1.Inputs'!$D$42)*$D362*(1+$G362)^(8-1))-('1.Inputs'!$D$37*12*IF(8=1,'1.Inputs'!$D$38,IF(8=2,'1.Inputs'!$D$39,$E362)))*'1.Inputs'!$D$43*(1+$G362)^(8-1)-'1.Inputs'!$D$44*(1+$G362)^(8-1)-('1.Inputs'!$D$20/'1.Inputs'!$D$27+'1.Inputs'!$D$23/'1.Inputs'!$D$28)))*'1.Inputs'!$D$53+('1.Inputs'!$D$20/'1.Inputs'!$D$27+'1.Inputs'!$D$23/'1.Inputs'!$D$28)-(O362-N362)</f>
        <v>339474284.39453661</v>
      </c>
      <c r="AA362" s="36">
        <f ca="1">((('1.Inputs'!$D$37*12*IF(9=1,'1.Inputs'!$D$38,IF(9=2,'1.Inputs'!$D$39,$E362)))*$F362*(('1.Inputs'!$D$40)+(1-'1.Inputs'!$D$40)*(1+'1.Inputs'!$D$41))*(1+$G362)^(9-1))-(('1.Inputs'!$D$37*12*IF(9=1,'1.Inputs'!$D$38,IF(9=2,'1.Inputs'!$D$39,$E362)))/(1-'1.Inputs'!$D$42)*$D362*(1+$G362)^(9-1))-('1.Inputs'!$D$37*12*IF(9=1,'1.Inputs'!$D$38,IF(9=2,'1.Inputs'!$D$39,$E362)))*'1.Inputs'!$D$43*(1+$G362)^(9-1)-'1.Inputs'!$D$44*(1+$G362)^(9-1)-('1.Inputs'!$D$20/'1.Inputs'!$D$27+'1.Inputs'!$D$23/'1.Inputs'!$D$28))-MAX(0,((('1.Inputs'!$D$37*12*IF(9=1,'1.Inputs'!$D$38,IF(9=2,'1.Inputs'!$D$39,$E362)))*$F362*(('1.Inputs'!$D$40)+(1-'1.Inputs'!$D$40)*(1+'1.Inputs'!$D$41))*(1+$G362)^(9-1))-(('1.Inputs'!$D$37*12*IF(9=1,'1.Inputs'!$D$38,IF(9=2,'1.Inputs'!$D$39,$E362)))/(1-'1.Inputs'!$D$42)*$D362*(1+$G362)^(9-1))-('1.Inputs'!$D$37*12*IF(9=1,'1.Inputs'!$D$38,IF(9=2,'1.Inputs'!$D$39,$E362)))*'1.Inputs'!$D$43*(1+$G362)^(9-1)-'1.Inputs'!$D$44*(1+$G362)^(9-1)-('1.Inputs'!$D$20/'1.Inputs'!$D$27+'1.Inputs'!$D$23/'1.Inputs'!$D$28)))*'1.Inputs'!$D$53+('1.Inputs'!$D$20/'1.Inputs'!$D$27+'1.Inputs'!$D$23/'1.Inputs'!$D$28)-(P362-O362)</f>
        <v>355836775.40604466</v>
      </c>
      <c r="AB362" s="36">
        <f ca="1">((('1.Inputs'!$D$37*12*IF(10=1,'1.Inputs'!$D$38,IF(10=2,'1.Inputs'!$D$39,$E362)))*$F362*(('1.Inputs'!$D$40)+(1-'1.Inputs'!$D$40)*(1+'1.Inputs'!$D$41))*(1+$G362)^(10-1))-(('1.Inputs'!$D$37*12*IF(10=1,'1.Inputs'!$D$38,IF(10=2,'1.Inputs'!$D$39,$E362)))/(1-'1.Inputs'!$D$42)*$D362*(1+$G362)^(10-1))-('1.Inputs'!$D$37*12*IF(10=1,'1.Inputs'!$D$38,IF(10=2,'1.Inputs'!$D$39,$E362)))*'1.Inputs'!$D$43*(1+$G362)^(10-1)-'1.Inputs'!$D$44*(1+$G362)^(10-1)-('1.Inputs'!$D$20/'1.Inputs'!$D$27+'1.Inputs'!$D$23/'1.Inputs'!$D$28))-MAX(0,((('1.Inputs'!$D$37*12*IF(10=1,'1.Inputs'!$D$38,IF(10=2,'1.Inputs'!$D$39,$E362)))*$F362*(('1.Inputs'!$D$40)+(1-'1.Inputs'!$D$40)*(1+'1.Inputs'!$D$41))*(1+$G362)^(10-1))-(('1.Inputs'!$D$37*12*IF(10=1,'1.Inputs'!$D$38,IF(10=2,'1.Inputs'!$D$39,$E362)))/(1-'1.Inputs'!$D$42)*$D362*(1+$G362)^(10-1))-('1.Inputs'!$D$37*12*IF(10=1,'1.Inputs'!$D$38,IF(10=2,'1.Inputs'!$D$39,$E362)))*'1.Inputs'!$D$43*(1+$G362)^(10-1)-'1.Inputs'!$D$44*(1+$G362)^(10-1)-('1.Inputs'!$D$20/'1.Inputs'!$D$27+'1.Inputs'!$D$23/'1.Inputs'!$D$28)))*'1.Inputs'!$D$53+('1.Inputs'!$D$20/'1.Inputs'!$D$27+'1.Inputs'!$D$23/'1.Inputs'!$D$28)-(Q362-P362)+(('1.Inputs'!$D$20+'1.Inputs'!$D$23-('1.Inputs'!$D$20/'1.Inputs'!$D$27+'1.Inputs'!$D$23/'1.Inputs'!$D$28)*'1.Inputs'!$D$10)*'1.Inputs'!$D$60+'1.Inputs'!$D$19*'1.Inputs'!$D$59+Q362)</f>
        <v>3333758508.3138452</v>
      </c>
      <c r="AC362" s="36">
        <f ca="1">S362-AC$13-AC$14+MIN(AC$13,MAX(0,((('1.Inputs'!$D$37*12*IF(1=1,'1.Inputs'!$D$38,IF(1=2,'1.Inputs'!$D$39,$E362)))*$F362*(('1.Inputs'!$D$40)+(1-'1.Inputs'!$D$40)*(1+'1.Inputs'!$D$41))*(1+$G362)^(1-1))-(('1.Inputs'!$D$37*12*IF(1=1,'1.Inputs'!$D$38,IF(1=2,'1.Inputs'!$D$39,$E362)))/(1-'1.Inputs'!$D$42)*$D362*(1+$G362)^(1-1))-('1.Inputs'!$D$37*12*IF(1=1,'1.Inputs'!$D$38,IF(1=2,'1.Inputs'!$D$39,$E362)))*'1.Inputs'!$D$43*(1+$G362)^(1-1)-'1.Inputs'!$D$44*(1+$G362)^(1-1)-('1.Inputs'!$D$20/'1.Inputs'!$D$27+'1.Inputs'!$D$23/'1.Inputs'!$D$28))))*'1.Inputs'!$D$53</f>
        <v>-1085794011.2805021</v>
      </c>
      <c r="AD362" s="36">
        <f ca="1">T362-AD$13-AD$14+MIN(AD$13,MAX(0,((('1.Inputs'!$D$37*12*IF(2=1,'1.Inputs'!$D$38,IF(2=2,'1.Inputs'!$D$39,$E362)))*$F362*(('1.Inputs'!$D$40)+(1-'1.Inputs'!$D$40)*(1+'1.Inputs'!$D$41))*(1+$G362)^(2-1))-(('1.Inputs'!$D$37*12*IF(2=1,'1.Inputs'!$D$38,IF(2=2,'1.Inputs'!$D$39,$E362)))/(1-'1.Inputs'!$D$42)*$D362*(1+$G362)^(2-1))-('1.Inputs'!$D$37*12*IF(2=1,'1.Inputs'!$D$38,IF(2=2,'1.Inputs'!$D$39,$E362)))*'1.Inputs'!$D$43*(1+$G362)^(2-1)-'1.Inputs'!$D$44*(1+$G362)^(2-1)-('1.Inputs'!$D$20/'1.Inputs'!$D$27+'1.Inputs'!$D$23/'1.Inputs'!$D$28))))*'1.Inputs'!$D$53</f>
        <v>-334678746.48472822</v>
      </c>
      <c r="AE362" s="36">
        <f ca="1">U362-AE$13-AE$14+MIN(AE$13,MAX(0,((('1.Inputs'!$D$37*12*IF(3=1,'1.Inputs'!$D$38,IF(3=2,'1.Inputs'!$D$39,$E362)))*$F362*(('1.Inputs'!$D$40)+(1-'1.Inputs'!$D$40)*(1+'1.Inputs'!$D$41))*(1+$G362)^(3-1))-(('1.Inputs'!$D$37*12*IF(3=1,'1.Inputs'!$D$38,IF(3=2,'1.Inputs'!$D$39,$E362)))/(1-'1.Inputs'!$D$42)*$D362*(1+$G362)^(3-1))-('1.Inputs'!$D$37*12*IF(3=1,'1.Inputs'!$D$38,IF(3=2,'1.Inputs'!$D$39,$E362)))*'1.Inputs'!$D$43*(1+$G362)^(3-1)-'1.Inputs'!$D$44*(1+$G362)^(3-1)-('1.Inputs'!$D$20/'1.Inputs'!$D$27+'1.Inputs'!$D$23/'1.Inputs'!$D$28))))*'1.Inputs'!$D$53</f>
        <v>-322181413.57281375</v>
      </c>
      <c r="AF362" s="36">
        <f ca="1">V362-AF$13-AF$14+MIN(AF$13,MAX(0,((('1.Inputs'!$D$37*12*IF(4=1,'1.Inputs'!$D$38,IF(4=2,'1.Inputs'!$D$39,$E362)))*$F362*(('1.Inputs'!$D$40)+(1-'1.Inputs'!$D$40)*(1+'1.Inputs'!$D$41))*(1+$G362)^(4-1))-(('1.Inputs'!$D$37*12*IF(4=1,'1.Inputs'!$D$38,IF(4=2,'1.Inputs'!$D$39,$E362)))/(1-'1.Inputs'!$D$42)*$D362*(1+$G362)^(4-1))-('1.Inputs'!$D$37*12*IF(4=1,'1.Inputs'!$D$38,IF(4=2,'1.Inputs'!$D$39,$E362)))*'1.Inputs'!$D$43*(1+$G362)^(4-1)-'1.Inputs'!$D$44*(1+$G362)^(4-1)-('1.Inputs'!$D$20/'1.Inputs'!$D$27+'1.Inputs'!$D$23/'1.Inputs'!$D$28))))*'1.Inputs'!$D$53</f>
        <v>-40499610.688061595</v>
      </c>
      <c r="AG362" s="36">
        <f ca="1">W362-AG$13-AG$14+MIN(AG$13,MAX(0,((('1.Inputs'!$D$37*12*IF(5=1,'1.Inputs'!$D$38,IF(5=2,'1.Inputs'!$D$39,$E362)))*$F362*(('1.Inputs'!$D$40)+(1-'1.Inputs'!$D$40)*(1+'1.Inputs'!$D$41))*(1+$G362)^(5-1))-(('1.Inputs'!$D$37*12*IF(5=1,'1.Inputs'!$D$38,IF(5=2,'1.Inputs'!$D$39,$E362)))/(1-'1.Inputs'!$D$42)*$D362*(1+$G362)^(5-1))-('1.Inputs'!$D$37*12*IF(5=1,'1.Inputs'!$D$38,IF(5=2,'1.Inputs'!$D$39,$E362)))*'1.Inputs'!$D$43*(1+$G362)^(5-1)-'1.Inputs'!$D$44*(1+$G362)^(5-1)-('1.Inputs'!$D$20/'1.Inputs'!$D$27+'1.Inputs'!$D$23/'1.Inputs'!$D$28))))*'1.Inputs'!$D$53</f>
        <v>-8153140.6766923107</v>
      </c>
      <c r="AH362" s="36">
        <f ca="1">X362-AH$13-AH$14+MIN(AH$13,MAX(0,((('1.Inputs'!$D$37*12*IF(6=1,'1.Inputs'!$D$38,IF(6=2,'1.Inputs'!$D$39,$E362)))*$F362*(('1.Inputs'!$D$40)+(1-'1.Inputs'!$D$40)*(1+'1.Inputs'!$D$41))*(1+$G362)^(6-1))-(('1.Inputs'!$D$37*12*IF(6=1,'1.Inputs'!$D$38,IF(6=2,'1.Inputs'!$D$39,$E362)))/(1-'1.Inputs'!$D$42)*$D362*(1+$G362)^(6-1))-('1.Inputs'!$D$37*12*IF(6=1,'1.Inputs'!$D$38,IF(6=2,'1.Inputs'!$D$39,$E362)))*'1.Inputs'!$D$43*(1+$G362)^(6-1)-'1.Inputs'!$D$44*(1+$G362)^(6-1)-('1.Inputs'!$D$20/'1.Inputs'!$D$27+'1.Inputs'!$D$23/'1.Inputs'!$D$28))))*'1.Inputs'!$D$53</f>
        <v>24930110.494847059</v>
      </c>
      <c r="AI362" s="36">
        <f ca="1">Y362-AI$13-AI$14+MIN(AI$13,MAX(0,((('1.Inputs'!$D$37*12*IF(7=1,'1.Inputs'!$D$38,IF(7=2,'1.Inputs'!$D$39,$E362)))*$F362*(('1.Inputs'!$D$40)+(1-'1.Inputs'!$D$40)*(1+'1.Inputs'!$D$41))*(1+$G362)^(7-1))-(('1.Inputs'!$D$37*12*IF(7=1,'1.Inputs'!$D$38,IF(7=2,'1.Inputs'!$D$39,$E362)))/(1-'1.Inputs'!$D$42)*$D362*(1+$G362)^(7-1))-('1.Inputs'!$D$37*12*IF(7=1,'1.Inputs'!$D$38,IF(7=2,'1.Inputs'!$D$39,$E362)))*'1.Inputs'!$D$43*(1+$G362)^(7-1)-'1.Inputs'!$D$44*(1+$G362)^(7-1)-('1.Inputs'!$D$20/'1.Inputs'!$D$27+'1.Inputs'!$D$23/'1.Inputs'!$D$28))))*'1.Inputs'!$D$53</f>
        <v>58791397.355200112</v>
      </c>
      <c r="AJ362" s="36">
        <f ca="1">Z362-AJ$13-AJ$14+MIN(AJ$13,MAX(0,((('1.Inputs'!$D$37*12*IF(8=1,'1.Inputs'!$D$38,IF(8=2,'1.Inputs'!$D$39,$E362)))*$F362*(('1.Inputs'!$D$40)+(1-'1.Inputs'!$D$40)*(1+'1.Inputs'!$D$41))*(1+$G362)^(8-1))-(('1.Inputs'!$D$37*12*IF(8=1,'1.Inputs'!$D$38,IF(8=2,'1.Inputs'!$D$39,$E362)))/(1-'1.Inputs'!$D$42)*$D362*(1+$G362)^(8-1))-('1.Inputs'!$D$37*12*IF(8=1,'1.Inputs'!$D$38,IF(8=2,'1.Inputs'!$D$39,$E362)))*'1.Inputs'!$D$43*(1+$G362)^(8-1)-'1.Inputs'!$D$44*(1+$G362)^(8-1)-('1.Inputs'!$D$20/'1.Inputs'!$D$27+'1.Inputs'!$D$23/'1.Inputs'!$D$28))))*'1.Inputs'!$D$53</f>
        <v>339474284.39453661</v>
      </c>
      <c r="AK362" s="36">
        <f ca="1">AA362-AK$13-AK$14+MIN(AK$13,MAX(0,((('1.Inputs'!$D$37*12*IF(9=1,'1.Inputs'!$D$38,IF(9=2,'1.Inputs'!$D$39,$E362)))*$F362*(('1.Inputs'!$D$40)+(1-'1.Inputs'!$D$40)*(1+'1.Inputs'!$D$41))*(1+$G362)^(9-1))-(('1.Inputs'!$D$37*12*IF(9=1,'1.Inputs'!$D$38,IF(9=2,'1.Inputs'!$D$39,$E362)))/(1-'1.Inputs'!$D$42)*$D362*(1+$G362)^(9-1))-('1.Inputs'!$D$37*12*IF(9=1,'1.Inputs'!$D$38,IF(9=2,'1.Inputs'!$D$39,$E362)))*'1.Inputs'!$D$43*(1+$G362)^(9-1)-'1.Inputs'!$D$44*(1+$G362)^(9-1)-('1.Inputs'!$D$20/'1.Inputs'!$D$27+'1.Inputs'!$D$23/'1.Inputs'!$D$28))))*'1.Inputs'!$D$53</f>
        <v>355836775.40604466</v>
      </c>
      <c r="AL362" s="36">
        <f ca="1">AB362-AL$13-AL$14+MIN(AL$13,MAX(0,((('1.Inputs'!$D$37*12*IF(10=1,'1.Inputs'!$D$38,IF(10=2,'1.Inputs'!$D$39,$E362)))*$F362*(('1.Inputs'!$D$40)+(1-'1.Inputs'!$D$40)*(1+'1.Inputs'!$D$41))*(1+$G362)^(10-1))-(('1.Inputs'!$D$37*12*IF(10=1,'1.Inputs'!$D$38,IF(10=2,'1.Inputs'!$D$39,$E362)))/(1-'1.Inputs'!$D$42)*$D362*(1+$G362)^(10-1))-('1.Inputs'!$D$37*12*IF(10=1,'1.Inputs'!$D$38,IF(10=2,'1.Inputs'!$D$39,$E362)))*'1.Inputs'!$D$43*(1+$G362)^(10-1)-'1.Inputs'!$D$44*(1+$G362)^(10-1)-('1.Inputs'!$D$20/'1.Inputs'!$D$27+'1.Inputs'!$D$23/'1.Inputs'!$D$28))))*'1.Inputs'!$D$53+'1.Inputs'!$D$35</f>
        <v>4133758508.3138452</v>
      </c>
      <c r="AM362" s="48">
        <f ca="1">R362+NPV('1.Inputs'!$D$55,S362:AB362)</f>
        <v>-1036676807.1256824</v>
      </c>
      <c r="AN362" s="48">
        <f ca="1">-('1.Inputs'!$D$24*(1-'1.Inputs'!$D$31)+'1.Inputs'!$D$35)+NPV('1.Inputs'!$D$54,AC362:AL362)</f>
        <v>-2013024064.6633563</v>
      </c>
      <c r="AO362" s="36">
        <f t="shared" ca="1" si="45"/>
        <v>-6.3563279897052984</v>
      </c>
      <c r="AP362" s="36">
        <f t="shared" ca="1" si="46"/>
        <v>5.0199660638176449E-2</v>
      </c>
      <c r="AQ362" s="36">
        <f ca="1">'1.Inputs'!$D$35+MIN(SUM($AC362:AC362),SUM($AC362:AD362),SUM($AC362:AE362),SUM($AC362:AF362),SUM($AC362:AG362),SUM($AC362:AH362),SUM($AC362:AI362),SUM($AC362:AJ362),SUM($AC362:AK362),SUM($AC362:AL362))</f>
        <v>-991306922.70279765</v>
      </c>
      <c r="AR362" s="36">
        <f ca="1">IF(AP362&lt;'1.Inputs'!$D$57,1,0)</f>
        <v>1</v>
      </c>
      <c r="AS362" s="36">
        <f t="shared" ca="1" si="47"/>
        <v>1</v>
      </c>
    </row>
    <row r="363" spans="2:45" ht="15" customHeight="1" x14ac:dyDescent="0.25">
      <c r="B363" s="36">
        <v>348</v>
      </c>
      <c r="C363" s="36">
        <f t="shared" ca="1" si="40"/>
        <v>0.21915200497962661</v>
      </c>
      <c r="D363" s="36">
        <f t="shared" ca="1" si="41"/>
        <v>21061.71923558832</v>
      </c>
      <c r="E363" s="47">
        <f t="shared" ca="1" si="42"/>
        <v>0.78504126154007636</v>
      </c>
      <c r="F363" s="36">
        <f t="shared" ca="1" si="43"/>
        <v>30429.247968085056</v>
      </c>
      <c r="G363" s="36">
        <f t="shared" ca="1" si="44"/>
        <v>3.1510573465916195E-2</v>
      </c>
      <c r="H363" s="36">
        <f ca="1">((('1.Inputs'!$D$37*12*IF(1=1,'1.Inputs'!$D$38,IF(1=2,'1.Inputs'!$D$39,$E363)))*$F363*(('1.Inputs'!$D$40)+(1-'1.Inputs'!$D$40)*(1+'1.Inputs'!$D$41))*(1+$G363)^(1-1))*'1.Inputs'!$D$47+(('1.Inputs'!$D$37*12*IF(1=1,'1.Inputs'!$D$38,IF(1=2,'1.Inputs'!$D$39,$E363)))/(1-'1.Inputs'!$D$42)*$D363*(1+$G363)^(1-1))*('1.Inputs'!$D$48-'1.Inputs'!$D$49))/'1.Inputs'!$D$51</f>
        <v>819169046.16570354</v>
      </c>
      <c r="I363" s="36">
        <f ca="1">((('1.Inputs'!$D$37*12*IF(2=1,'1.Inputs'!$D$38,IF(2=2,'1.Inputs'!$D$39,$E363)))*$F363*(('1.Inputs'!$D$40)+(1-'1.Inputs'!$D$40)*(1+'1.Inputs'!$D$41))*(1+$G363)^(2-1))*'1.Inputs'!$D$47+(('1.Inputs'!$D$37*12*IF(2=1,'1.Inputs'!$D$38,IF(2=2,'1.Inputs'!$D$39,$E363)))/(1-'1.Inputs'!$D$42)*$D363*(1+$G363)^(2-1))*('1.Inputs'!$D$48-'1.Inputs'!$D$49))/'1.Inputs'!$D$51</f>
        <v>1182974145.6062772</v>
      </c>
      <c r="J363" s="36">
        <f ca="1">((('1.Inputs'!$D$37*12*IF(3=1,'1.Inputs'!$D$38,IF(3=2,'1.Inputs'!$D$39,$E363)))*$F363*(('1.Inputs'!$D$40)+(1-'1.Inputs'!$D$40)*(1+'1.Inputs'!$D$41))*(1+$G363)^(3-1))*'1.Inputs'!$D$47+(('1.Inputs'!$D$37*12*IF(3=1,'1.Inputs'!$D$38,IF(3=2,'1.Inputs'!$D$39,$E363)))/(1-'1.Inputs'!$D$42)*$D363*(1+$G363)^(3-1))*('1.Inputs'!$D$48-'1.Inputs'!$D$49))/'1.Inputs'!$D$51</f>
        <v>1368495522.54583</v>
      </c>
      <c r="K363" s="36">
        <f ca="1">((('1.Inputs'!$D$37*12*IF(4=1,'1.Inputs'!$D$38,IF(4=2,'1.Inputs'!$D$39,$E363)))*$F363*(('1.Inputs'!$D$40)+(1-'1.Inputs'!$D$40)*(1+'1.Inputs'!$D$41))*(1+$G363)^(4-1))*'1.Inputs'!$D$47+(('1.Inputs'!$D$37*12*IF(4=1,'1.Inputs'!$D$38,IF(4=2,'1.Inputs'!$D$39,$E363)))/(1-'1.Inputs'!$D$42)*$D363*(1+$G363)^(4-1))*('1.Inputs'!$D$48-'1.Inputs'!$D$49))/'1.Inputs'!$D$51</f>
        <v>1411617601.2467878</v>
      </c>
      <c r="L363" s="36">
        <f ca="1">((('1.Inputs'!$D$37*12*IF(5=1,'1.Inputs'!$D$38,IF(5=2,'1.Inputs'!$D$39,$E363)))*$F363*(('1.Inputs'!$D$40)+(1-'1.Inputs'!$D$40)*(1+'1.Inputs'!$D$41))*(1+$G363)^(5-1))*'1.Inputs'!$D$47+(('1.Inputs'!$D$37*12*IF(5=1,'1.Inputs'!$D$38,IF(5=2,'1.Inputs'!$D$39,$E363)))/(1-'1.Inputs'!$D$42)*$D363*(1+$G363)^(5-1))*('1.Inputs'!$D$48-'1.Inputs'!$D$49))/'1.Inputs'!$D$51</f>
        <v>1456098481.3766551</v>
      </c>
      <c r="M363" s="36">
        <f ca="1">((('1.Inputs'!$D$37*12*IF(6=1,'1.Inputs'!$D$38,IF(6=2,'1.Inputs'!$D$39,$E363)))*$F363*(('1.Inputs'!$D$40)+(1-'1.Inputs'!$D$40)*(1+'1.Inputs'!$D$41))*(1+$G363)^(6-1))*'1.Inputs'!$D$47+(('1.Inputs'!$D$37*12*IF(6=1,'1.Inputs'!$D$38,IF(6=2,'1.Inputs'!$D$39,$E363)))/(1-'1.Inputs'!$D$42)*$D363*(1+$G363)^(6-1))*('1.Inputs'!$D$48-'1.Inputs'!$D$49))/'1.Inputs'!$D$51</f>
        <v>1501980979.5476832</v>
      </c>
      <c r="N363" s="36">
        <f ca="1">((('1.Inputs'!$D$37*12*IF(7=1,'1.Inputs'!$D$38,IF(7=2,'1.Inputs'!$D$39,$E363)))*$F363*(('1.Inputs'!$D$40)+(1-'1.Inputs'!$D$40)*(1+'1.Inputs'!$D$41))*(1+$G363)^(7-1))*'1.Inputs'!$D$47+(('1.Inputs'!$D$37*12*IF(7=1,'1.Inputs'!$D$38,IF(7=2,'1.Inputs'!$D$39,$E363)))/(1-'1.Inputs'!$D$42)*$D363*(1+$G363)^(7-1))*('1.Inputs'!$D$48-'1.Inputs'!$D$49))/'1.Inputs'!$D$51</f>
        <v>1549309261.5481293</v>
      </c>
      <c r="O363" s="36">
        <f ca="1">((('1.Inputs'!$D$37*12*IF(8=1,'1.Inputs'!$D$38,IF(8=2,'1.Inputs'!$D$39,$E363)))*$F363*(('1.Inputs'!$D$40)+(1-'1.Inputs'!$D$40)*(1+'1.Inputs'!$D$41))*(1+$G363)^(8-1))*'1.Inputs'!$D$47+(('1.Inputs'!$D$37*12*IF(8=1,'1.Inputs'!$D$38,IF(8=2,'1.Inputs'!$D$39,$E363)))/(1-'1.Inputs'!$D$42)*$D363*(1+$G363)^(8-1))*('1.Inputs'!$D$48-'1.Inputs'!$D$49))/'1.Inputs'!$D$51</f>
        <v>1598128884.855566</v>
      </c>
      <c r="P363" s="36">
        <f ca="1">((('1.Inputs'!$D$37*12*IF(9=1,'1.Inputs'!$D$38,IF(9=2,'1.Inputs'!$D$39,$E363)))*$F363*(('1.Inputs'!$D$40)+(1-'1.Inputs'!$D$40)*(1+'1.Inputs'!$D$41))*(1+$G363)^(9-1))*'1.Inputs'!$D$47+(('1.Inputs'!$D$37*12*IF(9=1,'1.Inputs'!$D$38,IF(9=2,'1.Inputs'!$D$39,$E363)))/(1-'1.Inputs'!$D$42)*$D363*(1+$G363)^(9-1))*('1.Inputs'!$D$48-'1.Inputs'!$D$49))/'1.Inputs'!$D$51</f>
        <v>1648486842.4898102</v>
      </c>
      <c r="Q363" s="36">
        <f ca="1">((('1.Inputs'!$D$37*12*IF(10=1,'1.Inputs'!$D$38,IF(10=2,'1.Inputs'!$D$39,$E363)))*$F363*(('1.Inputs'!$D$40)+(1-'1.Inputs'!$D$40)*(1+'1.Inputs'!$D$41))*(1+$G363)^(10-1))*'1.Inputs'!$D$47+(('1.Inputs'!$D$37*12*IF(10=1,'1.Inputs'!$D$38,IF(10=2,'1.Inputs'!$D$39,$E363)))/(1-'1.Inputs'!$D$42)*$D363*(1+$G363)^(10-1))*('1.Inputs'!$D$48-'1.Inputs'!$D$49))/'1.Inputs'!$D$51</f>
        <v>1700431608.2476816</v>
      </c>
      <c r="R363" s="36">
        <f>-'1.Inputs'!$D$24</f>
        <v>-2050000000</v>
      </c>
      <c r="S363" s="36">
        <f ca="1">((('1.Inputs'!$D$37*12*IF(1=1,'1.Inputs'!$D$38,IF(1=2,'1.Inputs'!$D$39,$E363)))*$F363*(('1.Inputs'!$D$40)+(1-'1.Inputs'!$D$40)*(1+'1.Inputs'!$D$41))*(1+$G363)^(1-1))-(('1.Inputs'!$D$37*12*IF(1=1,'1.Inputs'!$D$38,IF(1=2,'1.Inputs'!$D$39,$E363)))/(1-'1.Inputs'!$D$42)*$D363*(1+$G363)^(1-1))-('1.Inputs'!$D$37*12*IF(1=1,'1.Inputs'!$D$38,IF(1=2,'1.Inputs'!$D$39,$E363)))*'1.Inputs'!$D$43*(1+$G363)^(1-1)-'1.Inputs'!$D$44*(1+$G363)^(1-1)-('1.Inputs'!$D$20/'1.Inputs'!$D$27+'1.Inputs'!$D$23/'1.Inputs'!$D$28))-MAX(0,((('1.Inputs'!$D$37*12*IF(1=1,'1.Inputs'!$D$38,IF(1=2,'1.Inputs'!$D$39,$E363)))*$F363*(('1.Inputs'!$D$40)+(1-'1.Inputs'!$D$40)*(1+'1.Inputs'!$D$41))*(1+$G363)^(1-1))-(('1.Inputs'!$D$37*12*IF(1=1,'1.Inputs'!$D$38,IF(1=2,'1.Inputs'!$D$39,$E363)))/(1-'1.Inputs'!$D$42)*$D363*(1+$G363)^(1-1))-('1.Inputs'!$D$37*12*IF(1=1,'1.Inputs'!$D$38,IF(1=2,'1.Inputs'!$D$39,$E363)))*'1.Inputs'!$D$43*(1+$G363)^(1-1)-'1.Inputs'!$D$44*(1+$G363)^(1-1)-('1.Inputs'!$D$20/'1.Inputs'!$D$27+'1.Inputs'!$D$23/'1.Inputs'!$D$28)))*'1.Inputs'!$D$53+('1.Inputs'!$D$20/'1.Inputs'!$D$27+'1.Inputs'!$D$23/'1.Inputs'!$D$28)-H363</f>
        <v>-800908287.87666345</v>
      </c>
      <c r="T363" s="36">
        <f ca="1">((('1.Inputs'!$D$37*12*IF(2=1,'1.Inputs'!$D$38,IF(2=2,'1.Inputs'!$D$39,$E363)))*$F363*(('1.Inputs'!$D$40)+(1-'1.Inputs'!$D$40)*(1+'1.Inputs'!$D$41))*(1+$G363)^(2-1))-(('1.Inputs'!$D$37*12*IF(2=1,'1.Inputs'!$D$38,IF(2=2,'1.Inputs'!$D$39,$E363)))/(1-'1.Inputs'!$D$42)*$D363*(1+$G363)^(2-1))-('1.Inputs'!$D$37*12*IF(2=1,'1.Inputs'!$D$38,IF(2=2,'1.Inputs'!$D$39,$E363)))*'1.Inputs'!$D$43*(1+$G363)^(2-1)-'1.Inputs'!$D$44*(1+$G363)^(2-1)-('1.Inputs'!$D$20/'1.Inputs'!$D$27+'1.Inputs'!$D$23/'1.Inputs'!$D$28))-MAX(0,((('1.Inputs'!$D$37*12*IF(2=1,'1.Inputs'!$D$38,IF(2=2,'1.Inputs'!$D$39,$E363)))*$F363*(('1.Inputs'!$D$40)+(1-'1.Inputs'!$D$40)*(1+'1.Inputs'!$D$41))*(1+$G363)^(2-1))-(('1.Inputs'!$D$37*12*IF(2=1,'1.Inputs'!$D$38,IF(2=2,'1.Inputs'!$D$39,$E363)))/(1-'1.Inputs'!$D$42)*$D363*(1+$G363)^(2-1))-('1.Inputs'!$D$37*12*IF(2=1,'1.Inputs'!$D$38,IF(2=2,'1.Inputs'!$D$39,$E363)))*'1.Inputs'!$D$43*(1+$G363)^(2-1)-'1.Inputs'!$D$44*(1+$G363)^(2-1)-('1.Inputs'!$D$20/'1.Inputs'!$D$27+'1.Inputs'!$D$23/'1.Inputs'!$D$28)))*'1.Inputs'!$D$53+('1.Inputs'!$D$20/'1.Inputs'!$D$27+'1.Inputs'!$D$23/'1.Inputs'!$D$28)-(I363-H363)</f>
        <v>-58040714.867817163</v>
      </c>
      <c r="U363" s="36">
        <f ca="1">((('1.Inputs'!$D$37*12*IF(3=1,'1.Inputs'!$D$38,IF(3=2,'1.Inputs'!$D$39,$E363)))*$F363*(('1.Inputs'!$D$40)+(1-'1.Inputs'!$D$40)*(1+'1.Inputs'!$D$41))*(1+$G363)^(3-1))-(('1.Inputs'!$D$37*12*IF(3=1,'1.Inputs'!$D$38,IF(3=2,'1.Inputs'!$D$39,$E363)))/(1-'1.Inputs'!$D$42)*$D363*(1+$G363)^(3-1))-('1.Inputs'!$D$37*12*IF(3=1,'1.Inputs'!$D$38,IF(3=2,'1.Inputs'!$D$39,$E363)))*'1.Inputs'!$D$43*(1+$G363)^(3-1)-'1.Inputs'!$D$44*(1+$G363)^(3-1)-('1.Inputs'!$D$20/'1.Inputs'!$D$27+'1.Inputs'!$D$23/'1.Inputs'!$D$28))-MAX(0,((('1.Inputs'!$D$37*12*IF(3=1,'1.Inputs'!$D$38,IF(3=2,'1.Inputs'!$D$39,$E363)))*$F363*(('1.Inputs'!$D$40)+(1-'1.Inputs'!$D$40)*(1+'1.Inputs'!$D$41))*(1+$G363)^(3-1))-(('1.Inputs'!$D$37*12*IF(3=1,'1.Inputs'!$D$38,IF(3=2,'1.Inputs'!$D$39,$E363)))/(1-'1.Inputs'!$D$42)*$D363*(1+$G363)^(3-1))-('1.Inputs'!$D$37*12*IF(3=1,'1.Inputs'!$D$38,IF(3=2,'1.Inputs'!$D$39,$E363)))*'1.Inputs'!$D$43*(1+$G363)^(3-1)-'1.Inputs'!$D$44*(1+$G363)^(3-1)-('1.Inputs'!$D$20/'1.Inputs'!$D$27+'1.Inputs'!$D$23/'1.Inputs'!$D$28)))*'1.Inputs'!$D$53+('1.Inputs'!$D$20/'1.Inputs'!$D$27+'1.Inputs'!$D$23/'1.Inputs'!$D$28)-(J363-I363)</f>
        <v>236404533.52742195</v>
      </c>
      <c r="V363" s="36">
        <f ca="1">((('1.Inputs'!$D$37*12*IF(4=1,'1.Inputs'!$D$38,IF(4=2,'1.Inputs'!$D$39,$E363)))*$F363*(('1.Inputs'!$D$40)+(1-'1.Inputs'!$D$40)*(1+'1.Inputs'!$D$41))*(1+$G363)^(4-1))-(('1.Inputs'!$D$37*12*IF(4=1,'1.Inputs'!$D$38,IF(4=2,'1.Inputs'!$D$39,$E363)))/(1-'1.Inputs'!$D$42)*$D363*(1+$G363)^(4-1))-('1.Inputs'!$D$37*12*IF(4=1,'1.Inputs'!$D$38,IF(4=2,'1.Inputs'!$D$39,$E363)))*'1.Inputs'!$D$43*(1+$G363)^(4-1)-'1.Inputs'!$D$44*(1+$G363)^(4-1)-('1.Inputs'!$D$20/'1.Inputs'!$D$27+'1.Inputs'!$D$23/'1.Inputs'!$D$28))-MAX(0,((('1.Inputs'!$D$37*12*IF(4=1,'1.Inputs'!$D$38,IF(4=2,'1.Inputs'!$D$39,$E363)))*$F363*(('1.Inputs'!$D$40)+(1-'1.Inputs'!$D$40)*(1+'1.Inputs'!$D$41))*(1+$G363)^(4-1))-(('1.Inputs'!$D$37*12*IF(4=1,'1.Inputs'!$D$38,IF(4=2,'1.Inputs'!$D$39,$E363)))/(1-'1.Inputs'!$D$42)*$D363*(1+$G363)^(4-1))-('1.Inputs'!$D$37*12*IF(4=1,'1.Inputs'!$D$38,IF(4=2,'1.Inputs'!$D$39,$E363)))*'1.Inputs'!$D$43*(1+$G363)^(4-1)-'1.Inputs'!$D$44*(1+$G363)^(4-1)-('1.Inputs'!$D$20/'1.Inputs'!$D$27+'1.Inputs'!$D$23/'1.Inputs'!$D$28)))*'1.Inputs'!$D$53+('1.Inputs'!$D$20/'1.Inputs'!$D$27+'1.Inputs'!$D$23/'1.Inputs'!$D$28)-(K363-J363)</f>
        <v>390610084.56869578</v>
      </c>
      <c r="W363" s="36">
        <f ca="1">((('1.Inputs'!$D$37*12*IF(5=1,'1.Inputs'!$D$38,IF(5=2,'1.Inputs'!$D$39,$E363)))*$F363*(('1.Inputs'!$D$40)+(1-'1.Inputs'!$D$40)*(1+'1.Inputs'!$D$41))*(1+$G363)^(5-1))-(('1.Inputs'!$D$37*12*IF(5=1,'1.Inputs'!$D$38,IF(5=2,'1.Inputs'!$D$39,$E363)))/(1-'1.Inputs'!$D$42)*$D363*(1+$G363)^(5-1))-('1.Inputs'!$D$37*12*IF(5=1,'1.Inputs'!$D$38,IF(5=2,'1.Inputs'!$D$39,$E363)))*'1.Inputs'!$D$43*(1+$G363)^(5-1)-'1.Inputs'!$D$44*(1+$G363)^(5-1)-('1.Inputs'!$D$20/'1.Inputs'!$D$27+'1.Inputs'!$D$23/'1.Inputs'!$D$28))-MAX(0,((('1.Inputs'!$D$37*12*IF(5=1,'1.Inputs'!$D$38,IF(5=2,'1.Inputs'!$D$39,$E363)))*$F363*(('1.Inputs'!$D$40)+(1-'1.Inputs'!$D$40)*(1+'1.Inputs'!$D$41))*(1+$G363)^(5-1))-(('1.Inputs'!$D$37*12*IF(5=1,'1.Inputs'!$D$38,IF(5=2,'1.Inputs'!$D$39,$E363)))/(1-'1.Inputs'!$D$42)*$D363*(1+$G363)^(5-1))-('1.Inputs'!$D$37*12*IF(5=1,'1.Inputs'!$D$38,IF(5=2,'1.Inputs'!$D$39,$E363)))*'1.Inputs'!$D$43*(1+$G363)^(5-1)-'1.Inputs'!$D$44*(1+$G363)^(5-1)-('1.Inputs'!$D$20/'1.Inputs'!$D$27+'1.Inputs'!$D$23/'1.Inputs'!$D$28)))*'1.Inputs'!$D$53+('1.Inputs'!$D$20/'1.Inputs'!$D$27+'1.Inputs'!$D$23/'1.Inputs'!$D$28)-(L363-K363)</f>
        <v>401429557.73876047</v>
      </c>
      <c r="X363" s="36">
        <f ca="1">((('1.Inputs'!$D$37*12*IF(6=1,'1.Inputs'!$D$38,IF(6=2,'1.Inputs'!$D$39,$E363)))*$F363*(('1.Inputs'!$D$40)+(1-'1.Inputs'!$D$40)*(1+'1.Inputs'!$D$41))*(1+$G363)^(6-1))-(('1.Inputs'!$D$37*12*IF(6=1,'1.Inputs'!$D$38,IF(6=2,'1.Inputs'!$D$39,$E363)))/(1-'1.Inputs'!$D$42)*$D363*(1+$G363)^(6-1))-('1.Inputs'!$D$37*12*IF(6=1,'1.Inputs'!$D$38,IF(6=2,'1.Inputs'!$D$39,$E363)))*'1.Inputs'!$D$43*(1+$G363)^(6-1)-'1.Inputs'!$D$44*(1+$G363)^(6-1)-('1.Inputs'!$D$20/'1.Inputs'!$D$27+'1.Inputs'!$D$23/'1.Inputs'!$D$28))-MAX(0,((('1.Inputs'!$D$37*12*IF(6=1,'1.Inputs'!$D$38,IF(6=2,'1.Inputs'!$D$39,$E363)))*$F363*(('1.Inputs'!$D$40)+(1-'1.Inputs'!$D$40)*(1+'1.Inputs'!$D$41))*(1+$G363)^(6-1))-(('1.Inputs'!$D$37*12*IF(6=1,'1.Inputs'!$D$38,IF(6=2,'1.Inputs'!$D$39,$E363)))/(1-'1.Inputs'!$D$42)*$D363*(1+$G363)^(6-1))-('1.Inputs'!$D$37*12*IF(6=1,'1.Inputs'!$D$38,IF(6=2,'1.Inputs'!$D$39,$E363)))*'1.Inputs'!$D$43*(1+$G363)^(6-1)-'1.Inputs'!$D$44*(1+$G363)^(6-1)-('1.Inputs'!$D$20/'1.Inputs'!$D$27+'1.Inputs'!$D$23/'1.Inputs'!$D$28)))*'1.Inputs'!$D$53+('1.Inputs'!$D$20/'1.Inputs'!$D$27+'1.Inputs'!$D$23/'1.Inputs'!$D$28)-(M363-L363)</f>
        <v>412589958.71301419</v>
      </c>
      <c r="Y363" s="36">
        <f ca="1">((('1.Inputs'!$D$37*12*IF(7=1,'1.Inputs'!$D$38,IF(7=2,'1.Inputs'!$D$39,$E363)))*$F363*(('1.Inputs'!$D$40)+(1-'1.Inputs'!$D$40)*(1+'1.Inputs'!$D$41))*(1+$G363)^(7-1))-(('1.Inputs'!$D$37*12*IF(7=1,'1.Inputs'!$D$38,IF(7=2,'1.Inputs'!$D$39,$E363)))/(1-'1.Inputs'!$D$42)*$D363*(1+$G363)^(7-1))-('1.Inputs'!$D$37*12*IF(7=1,'1.Inputs'!$D$38,IF(7=2,'1.Inputs'!$D$39,$E363)))*'1.Inputs'!$D$43*(1+$G363)^(7-1)-'1.Inputs'!$D$44*(1+$G363)^(7-1)-('1.Inputs'!$D$20/'1.Inputs'!$D$27+'1.Inputs'!$D$23/'1.Inputs'!$D$28))-MAX(0,((('1.Inputs'!$D$37*12*IF(7=1,'1.Inputs'!$D$38,IF(7=2,'1.Inputs'!$D$39,$E363)))*$F363*(('1.Inputs'!$D$40)+(1-'1.Inputs'!$D$40)*(1+'1.Inputs'!$D$41))*(1+$G363)^(7-1))-(('1.Inputs'!$D$37*12*IF(7=1,'1.Inputs'!$D$38,IF(7=2,'1.Inputs'!$D$39,$E363)))/(1-'1.Inputs'!$D$42)*$D363*(1+$G363)^(7-1))-('1.Inputs'!$D$37*12*IF(7=1,'1.Inputs'!$D$38,IF(7=2,'1.Inputs'!$D$39,$E363)))*'1.Inputs'!$D$43*(1+$G363)^(7-1)-'1.Inputs'!$D$44*(1+$G363)^(7-1)-('1.Inputs'!$D$20/'1.Inputs'!$D$27+'1.Inputs'!$D$23/'1.Inputs'!$D$28)))*'1.Inputs'!$D$53+('1.Inputs'!$D$20/'1.Inputs'!$D$27+'1.Inputs'!$D$23/'1.Inputs'!$D$28)-(N363-M363)</f>
        <v>424102030.32207501</v>
      </c>
      <c r="Z363" s="36">
        <f ca="1">((('1.Inputs'!$D$37*12*IF(8=1,'1.Inputs'!$D$38,IF(8=2,'1.Inputs'!$D$39,$E363)))*$F363*(('1.Inputs'!$D$40)+(1-'1.Inputs'!$D$40)*(1+'1.Inputs'!$D$41))*(1+$G363)^(8-1))-(('1.Inputs'!$D$37*12*IF(8=1,'1.Inputs'!$D$38,IF(8=2,'1.Inputs'!$D$39,$E363)))/(1-'1.Inputs'!$D$42)*$D363*(1+$G363)^(8-1))-('1.Inputs'!$D$37*12*IF(8=1,'1.Inputs'!$D$38,IF(8=2,'1.Inputs'!$D$39,$E363)))*'1.Inputs'!$D$43*(1+$G363)^(8-1)-'1.Inputs'!$D$44*(1+$G363)^(8-1)-('1.Inputs'!$D$20/'1.Inputs'!$D$27+'1.Inputs'!$D$23/'1.Inputs'!$D$28))-MAX(0,((('1.Inputs'!$D$37*12*IF(8=1,'1.Inputs'!$D$38,IF(8=2,'1.Inputs'!$D$39,$E363)))*$F363*(('1.Inputs'!$D$40)+(1-'1.Inputs'!$D$40)*(1+'1.Inputs'!$D$41))*(1+$G363)^(8-1))-(('1.Inputs'!$D$37*12*IF(8=1,'1.Inputs'!$D$38,IF(8=2,'1.Inputs'!$D$39,$E363)))/(1-'1.Inputs'!$D$42)*$D363*(1+$G363)^(8-1))-('1.Inputs'!$D$37*12*IF(8=1,'1.Inputs'!$D$38,IF(8=2,'1.Inputs'!$D$39,$E363)))*'1.Inputs'!$D$43*(1+$G363)^(8-1)-'1.Inputs'!$D$44*(1+$G363)^(8-1)-('1.Inputs'!$D$20/'1.Inputs'!$D$27+'1.Inputs'!$D$23/'1.Inputs'!$D$28)))*'1.Inputs'!$D$53+('1.Inputs'!$D$20/'1.Inputs'!$D$27+'1.Inputs'!$D$23/'1.Inputs'!$D$28)-(O363-N363)</f>
        <v>435976853.90931821</v>
      </c>
      <c r="AA363" s="36">
        <f ca="1">((('1.Inputs'!$D$37*12*IF(9=1,'1.Inputs'!$D$38,IF(9=2,'1.Inputs'!$D$39,$E363)))*$F363*(('1.Inputs'!$D$40)+(1-'1.Inputs'!$D$40)*(1+'1.Inputs'!$D$41))*(1+$G363)^(9-1))-(('1.Inputs'!$D$37*12*IF(9=1,'1.Inputs'!$D$38,IF(9=2,'1.Inputs'!$D$39,$E363)))/(1-'1.Inputs'!$D$42)*$D363*(1+$G363)^(9-1))-('1.Inputs'!$D$37*12*IF(9=1,'1.Inputs'!$D$38,IF(9=2,'1.Inputs'!$D$39,$E363)))*'1.Inputs'!$D$43*(1+$G363)^(9-1)-'1.Inputs'!$D$44*(1+$G363)^(9-1)-('1.Inputs'!$D$20/'1.Inputs'!$D$27+'1.Inputs'!$D$23/'1.Inputs'!$D$28))-MAX(0,((('1.Inputs'!$D$37*12*IF(9=1,'1.Inputs'!$D$38,IF(9=2,'1.Inputs'!$D$39,$E363)))*$F363*(('1.Inputs'!$D$40)+(1-'1.Inputs'!$D$40)*(1+'1.Inputs'!$D$41))*(1+$G363)^(9-1))-(('1.Inputs'!$D$37*12*IF(9=1,'1.Inputs'!$D$38,IF(9=2,'1.Inputs'!$D$39,$E363)))/(1-'1.Inputs'!$D$42)*$D363*(1+$G363)^(9-1))-('1.Inputs'!$D$37*12*IF(9=1,'1.Inputs'!$D$38,IF(9=2,'1.Inputs'!$D$39,$E363)))*'1.Inputs'!$D$43*(1+$G363)^(9-1)-'1.Inputs'!$D$44*(1+$G363)^(9-1)-('1.Inputs'!$D$20/'1.Inputs'!$D$27+'1.Inputs'!$D$23/'1.Inputs'!$D$28)))*'1.Inputs'!$D$53+('1.Inputs'!$D$20/'1.Inputs'!$D$27+'1.Inputs'!$D$23/'1.Inputs'!$D$28)-(P363-O363)</f>
        <v>448225859.99760258</v>
      </c>
      <c r="AB363" s="36">
        <f ca="1">((('1.Inputs'!$D$37*12*IF(10=1,'1.Inputs'!$D$38,IF(10=2,'1.Inputs'!$D$39,$E363)))*$F363*(('1.Inputs'!$D$40)+(1-'1.Inputs'!$D$40)*(1+'1.Inputs'!$D$41))*(1+$G363)^(10-1))-(('1.Inputs'!$D$37*12*IF(10=1,'1.Inputs'!$D$38,IF(10=2,'1.Inputs'!$D$39,$E363)))/(1-'1.Inputs'!$D$42)*$D363*(1+$G363)^(10-1))-('1.Inputs'!$D$37*12*IF(10=1,'1.Inputs'!$D$38,IF(10=2,'1.Inputs'!$D$39,$E363)))*'1.Inputs'!$D$43*(1+$G363)^(10-1)-'1.Inputs'!$D$44*(1+$G363)^(10-1)-('1.Inputs'!$D$20/'1.Inputs'!$D$27+'1.Inputs'!$D$23/'1.Inputs'!$D$28))-MAX(0,((('1.Inputs'!$D$37*12*IF(10=1,'1.Inputs'!$D$38,IF(10=2,'1.Inputs'!$D$39,$E363)))*$F363*(('1.Inputs'!$D$40)+(1-'1.Inputs'!$D$40)*(1+'1.Inputs'!$D$41))*(1+$G363)^(10-1))-(('1.Inputs'!$D$37*12*IF(10=1,'1.Inputs'!$D$38,IF(10=2,'1.Inputs'!$D$39,$E363)))/(1-'1.Inputs'!$D$42)*$D363*(1+$G363)^(10-1))-('1.Inputs'!$D$37*12*IF(10=1,'1.Inputs'!$D$38,IF(10=2,'1.Inputs'!$D$39,$E363)))*'1.Inputs'!$D$43*(1+$G363)^(10-1)-'1.Inputs'!$D$44*(1+$G363)^(10-1)-('1.Inputs'!$D$20/'1.Inputs'!$D$27+'1.Inputs'!$D$23/'1.Inputs'!$D$28)))*'1.Inputs'!$D$53+('1.Inputs'!$D$20/'1.Inputs'!$D$27+'1.Inputs'!$D$23/'1.Inputs'!$D$28)-(Q363-P363)+(('1.Inputs'!$D$20+'1.Inputs'!$D$23-('1.Inputs'!$D$20/'1.Inputs'!$D$27+'1.Inputs'!$D$23/'1.Inputs'!$D$28)*'1.Inputs'!$D$10)*'1.Inputs'!$D$60+'1.Inputs'!$D$19*'1.Inputs'!$D$59+Q363)</f>
        <v>2861292447.5397978</v>
      </c>
      <c r="AC363" s="36">
        <f ca="1">S363-AC$13-AC$14+MIN(AC$13,MAX(0,((('1.Inputs'!$D$37*12*IF(1=1,'1.Inputs'!$D$38,IF(1=2,'1.Inputs'!$D$39,$E363)))*$F363*(('1.Inputs'!$D$40)+(1-'1.Inputs'!$D$40)*(1+'1.Inputs'!$D$41))*(1+$G363)^(1-1))-(('1.Inputs'!$D$37*12*IF(1=1,'1.Inputs'!$D$38,IF(1=2,'1.Inputs'!$D$39,$E363)))/(1-'1.Inputs'!$D$42)*$D363*(1+$G363)^(1-1))-('1.Inputs'!$D$37*12*IF(1=1,'1.Inputs'!$D$38,IF(1=2,'1.Inputs'!$D$39,$E363)))*'1.Inputs'!$D$43*(1+$G363)^(1-1)-'1.Inputs'!$D$44*(1+$G363)^(1-1)-('1.Inputs'!$D$20/'1.Inputs'!$D$27+'1.Inputs'!$D$23/'1.Inputs'!$D$28))))*'1.Inputs'!$D$53</f>
        <v>-948508287.87666345</v>
      </c>
      <c r="AD363" s="36">
        <f ca="1">T363-AD$13-AD$14+MIN(AD$13,MAX(0,((('1.Inputs'!$D$37*12*IF(2=1,'1.Inputs'!$D$38,IF(2=2,'1.Inputs'!$D$39,$E363)))*$F363*(('1.Inputs'!$D$40)+(1-'1.Inputs'!$D$40)*(1+'1.Inputs'!$D$41))*(1+$G363)^(2-1))-(('1.Inputs'!$D$37*12*IF(2=1,'1.Inputs'!$D$38,IF(2=2,'1.Inputs'!$D$39,$E363)))/(1-'1.Inputs'!$D$42)*$D363*(1+$G363)^(2-1))-('1.Inputs'!$D$37*12*IF(2=1,'1.Inputs'!$D$38,IF(2=2,'1.Inputs'!$D$39,$E363)))*'1.Inputs'!$D$43*(1+$G363)^(2-1)-'1.Inputs'!$D$44*(1+$G363)^(2-1)-('1.Inputs'!$D$20/'1.Inputs'!$D$27+'1.Inputs'!$D$23/'1.Inputs'!$D$28))))*'1.Inputs'!$D$53</f>
        <v>-153980714.86781716</v>
      </c>
      <c r="AE363" s="36">
        <f ca="1">U363-AE$13-AE$14+MIN(AE$13,MAX(0,((('1.Inputs'!$D$37*12*IF(3=1,'1.Inputs'!$D$38,IF(3=2,'1.Inputs'!$D$39,$E363)))*$F363*(('1.Inputs'!$D$40)+(1-'1.Inputs'!$D$40)*(1+'1.Inputs'!$D$41))*(1+$G363)^(3-1))-(('1.Inputs'!$D$37*12*IF(3=1,'1.Inputs'!$D$38,IF(3=2,'1.Inputs'!$D$39,$E363)))/(1-'1.Inputs'!$D$42)*$D363*(1+$G363)^(3-1))-('1.Inputs'!$D$37*12*IF(3=1,'1.Inputs'!$D$38,IF(3=2,'1.Inputs'!$D$39,$E363)))*'1.Inputs'!$D$43*(1+$G363)^(3-1)-'1.Inputs'!$D$44*(1+$G363)^(3-1)-('1.Inputs'!$D$20/'1.Inputs'!$D$27+'1.Inputs'!$D$23/'1.Inputs'!$D$28))))*'1.Inputs'!$D$53</f>
        <v>-105535466.47257805</v>
      </c>
      <c r="AF363" s="36">
        <f ca="1">V363-AF$13-AF$14+MIN(AF$13,MAX(0,((('1.Inputs'!$D$37*12*IF(4=1,'1.Inputs'!$D$38,IF(4=2,'1.Inputs'!$D$39,$E363)))*$F363*(('1.Inputs'!$D$40)+(1-'1.Inputs'!$D$40)*(1+'1.Inputs'!$D$41))*(1+$G363)^(4-1))-(('1.Inputs'!$D$37*12*IF(4=1,'1.Inputs'!$D$38,IF(4=2,'1.Inputs'!$D$39,$E363)))/(1-'1.Inputs'!$D$42)*$D363*(1+$G363)^(4-1))-('1.Inputs'!$D$37*12*IF(4=1,'1.Inputs'!$D$38,IF(4=2,'1.Inputs'!$D$39,$E363)))*'1.Inputs'!$D$43*(1+$G363)^(4-1)-'1.Inputs'!$D$44*(1+$G363)^(4-1)-('1.Inputs'!$D$20/'1.Inputs'!$D$27+'1.Inputs'!$D$23/'1.Inputs'!$D$28))))*'1.Inputs'!$D$53</f>
        <v>67858084.568695784</v>
      </c>
      <c r="AG363" s="36">
        <f ca="1">W363-AG$13-AG$14+MIN(AG$13,MAX(0,((('1.Inputs'!$D$37*12*IF(5=1,'1.Inputs'!$D$38,IF(5=2,'1.Inputs'!$D$39,$E363)))*$F363*(('1.Inputs'!$D$40)+(1-'1.Inputs'!$D$40)*(1+'1.Inputs'!$D$41))*(1+$G363)^(5-1))-(('1.Inputs'!$D$37*12*IF(5=1,'1.Inputs'!$D$38,IF(5=2,'1.Inputs'!$D$39,$E363)))/(1-'1.Inputs'!$D$42)*$D363*(1+$G363)^(5-1))-('1.Inputs'!$D$37*12*IF(5=1,'1.Inputs'!$D$38,IF(5=2,'1.Inputs'!$D$39,$E363)))*'1.Inputs'!$D$43*(1+$G363)^(5-1)-'1.Inputs'!$D$44*(1+$G363)^(5-1)-('1.Inputs'!$D$20/'1.Inputs'!$D$27+'1.Inputs'!$D$23/'1.Inputs'!$D$28))))*'1.Inputs'!$D$53</f>
        <v>97865557.738760471</v>
      </c>
      <c r="AH363" s="36">
        <f ca="1">X363-AH$13-AH$14+MIN(AH$13,MAX(0,((('1.Inputs'!$D$37*12*IF(6=1,'1.Inputs'!$D$38,IF(6=2,'1.Inputs'!$D$39,$E363)))*$F363*(('1.Inputs'!$D$40)+(1-'1.Inputs'!$D$40)*(1+'1.Inputs'!$D$41))*(1+$G363)^(6-1))-(('1.Inputs'!$D$37*12*IF(6=1,'1.Inputs'!$D$38,IF(6=2,'1.Inputs'!$D$39,$E363)))/(1-'1.Inputs'!$D$42)*$D363*(1+$G363)^(6-1))-('1.Inputs'!$D$37*12*IF(6=1,'1.Inputs'!$D$38,IF(6=2,'1.Inputs'!$D$39,$E363)))*'1.Inputs'!$D$43*(1+$G363)^(6-1)-'1.Inputs'!$D$44*(1+$G363)^(6-1)-('1.Inputs'!$D$20/'1.Inputs'!$D$27+'1.Inputs'!$D$23/'1.Inputs'!$D$28))))*'1.Inputs'!$D$53</f>
        <v>128213958.71301419</v>
      </c>
      <c r="AI363" s="36">
        <f ca="1">Y363-AI$13-AI$14+MIN(AI$13,MAX(0,((('1.Inputs'!$D$37*12*IF(7=1,'1.Inputs'!$D$38,IF(7=2,'1.Inputs'!$D$39,$E363)))*$F363*(('1.Inputs'!$D$40)+(1-'1.Inputs'!$D$40)*(1+'1.Inputs'!$D$41))*(1+$G363)^(7-1))-(('1.Inputs'!$D$37*12*IF(7=1,'1.Inputs'!$D$38,IF(7=2,'1.Inputs'!$D$39,$E363)))/(1-'1.Inputs'!$D$42)*$D363*(1+$G363)^(7-1))-('1.Inputs'!$D$37*12*IF(7=1,'1.Inputs'!$D$38,IF(7=2,'1.Inputs'!$D$39,$E363)))*'1.Inputs'!$D$43*(1+$G363)^(7-1)-'1.Inputs'!$D$44*(1+$G363)^(7-1)-('1.Inputs'!$D$20/'1.Inputs'!$D$27+'1.Inputs'!$D$23/'1.Inputs'!$D$28))))*'1.Inputs'!$D$53</f>
        <v>158914030.32207501</v>
      </c>
      <c r="AJ363" s="36">
        <f ca="1">Z363-AJ$13-AJ$14+MIN(AJ$13,MAX(0,((('1.Inputs'!$D$37*12*IF(8=1,'1.Inputs'!$D$38,IF(8=2,'1.Inputs'!$D$39,$E363)))*$F363*(('1.Inputs'!$D$40)+(1-'1.Inputs'!$D$40)*(1+'1.Inputs'!$D$41))*(1+$G363)^(8-1))-(('1.Inputs'!$D$37*12*IF(8=1,'1.Inputs'!$D$38,IF(8=2,'1.Inputs'!$D$39,$E363)))/(1-'1.Inputs'!$D$42)*$D363*(1+$G363)^(8-1))-('1.Inputs'!$D$37*12*IF(8=1,'1.Inputs'!$D$38,IF(8=2,'1.Inputs'!$D$39,$E363)))*'1.Inputs'!$D$43*(1+$G363)^(8-1)-'1.Inputs'!$D$44*(1+$G363)^(8-1)-('1.Inputs'!$D$20/'1.Inputs'!$D$27+'1.Inputs'!$D$23/'1.Inputs'!$D$28))))*'1.Inputs'!$D$53</f>
        <v>435976853.90931821</v>
      </c>
      <c r="AK363" s="36">
        <f ca="1">AA363-AK$13-AK$14+MIN(AK$13,MAX(0,((('1.Inputs'!$D$37*12*IF(9=1,'1.Inputs'!$D$38,IF(9=2,'1.Inputs'!$D$39,$E363)))*$F363*(('1.Inputs'!$D$40)+(1-'1.Inputs'!$D$40)*(1+'1.Inputs'!$D$41))*(1+$G363)^(9-1))-(('1.Inputs'!$D$37*12*IF(9=1,'1.Inputs'!$D$38,IF(9=2,'1.Inputs'!$D$39,$E363)))/(1-'1.Inputs'!$D$42)*$D363*(1+$G363)^(9-1))-('1.Inputs'!$D$37*12*IF(9=1,'1.Inputs'!$D$38,IF(9=2,'1.Inputs'!$D$39,$E363)))*'1.Inputs'!$D$43*(1+$G363)^(9-1)-'1.Inputs'!$D$44*(1+$G363)^(9-1)-('1.Inputs'!$D$20/'1.Inputs'!$D$27+'1.Inputs'!$D$23/'1.Inputs'!$D$28))))*'1.Inputs'!$D$53</f>
        <v>448225859.99760258</v>
      </c>
      <c r="AL363" s="36">
        <f ca="1">AB363-AL$13-AL$14+MIN(AL$13,MAX(0,((('1.Inputs'!$D$37*12*IF(10=1,'1.Inputs'!$D$38,IF(10=2,'1.Inputs'!$D$39,$E363)))*$F363*(('1.Inputs'!$D$40)+(1-'1.Inputs'!$D$40)*(1+'1.Inputs'!$D$41))*(1+$G363)^(10-1))-(('1.Inputs'!$D$37*12*IF(10=1,'1.Inputs'!$D$38,IF(10=2,'1.Inputs'!$D$39,$E363)))/(1-'1.Inputs'!$D$42)*$D363*(1+$G363)^(10-1))-('1.Inputs'!$D$37*12*IF(10=1,'1.Inputs'!$D$38,IF(10=2,'1.Inputs'!$D$39,$E363)))*'1.Inputs'!$D$43*(1+$G363)^(10-1)-'1.Inputs'!$D$44*(1+$G363)^(10-1)-('1.Inputs'!$D$20/'1.Inputs'!$D$27+'1.Inputs'!$D$23/'1.Inputs'!$D$28))))*'1.Inputs'!$D$53+'1.Inputs'!$D$35</f>
        <v>3661292447.5397978</v>
      </c>
      <c r="AM363" s="48">
        <f ca="1">R363+NPV('1.Inputs'!$D$55,S363:AB363)</f>
        <v>-489452299.85697079</v>
      </c>
      <c r="AN363" s="48">
        <f ca="1">-('1.Inputs'!$D$24*(1-'1.Inputs'!$D$31)+'1.Inputs'!$D$35)+NPV('1.Inputs'!$D$54,AC363:AL363)</f>
        <v>-1506894696.5977411</v>
      </c>
      <c r="AO363" s="36">
        <f t="shared" ca="1" si="45"/>
        <v>-5.4262079124435196</v>
      </c>
      <c r="AP363" s="36">
        <f t="shared" ca="1" si="46"/>
        <v>0.60062127420584843</v>
      </c>
      <c r="AQ363" s="36">
        <f ca="1">'1.Inputs'!$D$35+MIN(SUM($AC363:AC363),SUM($AC363:AD363),SUM($AC363:AE363),SUM($AC363:AF363),SUM($AC363:AG363),SUM($AC363:AH363),SUM($AC363:AI363),SUM($AC363:AJ363),SUM($AC363:AK363),SUM($AC363:AL363))</f>
        <v>-408024469.21705866</v>
      </c>
      <c r="AR363" s="36">
        <f ca="1">IF(AP363&lt;'1.Inputs'!$D$57,1,0)</f>
        <v>1</v>
      </c>
      <c r="AS363" s="36">
        <f t="shared" ca="1" si="47"/>
        <v>1</v>
      </c>
    </row>
    <row r="364" spans="2:45" ht="15" customHeight="1" x14ac:dyDescent="0.25">
      <c r="B364" s="36">
        <v>349</v>
      </c>
      <c r="C364" s="36">
        <f t="shared" ca="1" si="40"/>
        <v>0.65678350178592071</v>
      </c>
      <c r="D364" s="36">
        <f t="shared" ca="1" si="41"/>
        <v>18536.051549215845</v>
      </c>
      <c r="E364" s="47">
        <f t="shared" ca="1" si="42"/>
        <v>0.8472204318664206</v>
      </c>
      <c r="F364" s="36">
        <f t="shared" ca="1" si="43"/>
        <v>28979.546998274065</v>
      </c>
      <c r="G364" s="36">
        <f t="shared" ca="1" si="44"/>
        <v>3.8109650514135188E-2</v>
      </c>
      <c r="H364" s="36">
        <f ca="1">((('1.Inputs'!$D$37*12*IF(1=1,'1.Inputs'!$D$38,IF(1=2,'1.Inputs'!$D$39,$E364)))*$F364*(('1.Inputs'!$D$40)+(1-'1.Inputs'!$D$40)*(1+'1.Inputs'!$D$41))*(1+$G364)^(1-1))*'1.Inputs'!$D$47+(('1.Inputs'!$D$37*12*IF(1=1,'1.Inputs'!$D$38,IF(1=2,'1.Inputs'!$D$39,$E364)))/(1-'1.Inputs'!$D$42)*$D364*(1+$G364)^(1-1))*('1.Inputs'!$D$48-'1.Inputs'!$D$49))/'1.Inputs'!$D$51</f>
        <v>770860421.42921054</v>
      </c>
      <c r="I364" s="36">
        <f ca="1">((('1.Inputs'!$D$37*12*IF(2=1,'1.Inputs'!$D$38,IF(2=2,'1.Inputs'!$D$39,$E364)))*$F364*(('1.Inputs'!$D$40)+(1-'1.Inputs'!$D$40)*(1+'1.Inputs'!$D$41))*(1+$G364)^(2-1))*'1.Inputs'!$D$47+(('1.Inputs'!$D$37*12*IF(2=1,'1.Inputs'!$D$38,IF(2=2,'1.Inputs'!$D$39,$E364)))/(1-'1.Inputs'!$D$42)*$D364*(1+$G364)^(2-1))*('1.Inputs'!$D$48-'1.Inputs'!$D$49))/'1.Inputs'!$D$51</f>
        <v>1120332699.7590795</v>
      </c>
      <c r="J364" s="36">
        <f ca="1">((('1.Inputs'!$D$37*12*IF(3=1,'1.Inputs'!$D$38,IF(3=2,'1.Inputs'!$D$39,$E364)))*$F364*(('1.Inputs'!$D$40)+(1-'1.Inputs'!$D$40)*(1+'1.Inputs'!$D$41))*(1+$G364)^(3-1))*'1.Inputs'!$D$47+(('1.Inputs'!$D$37*12*IF(3=1,'1.Inputs'!$D$38,IF(3=2,'1.Inputs'!$D$39,$E364)))/(1-'1.Inputs'!$D$42)*$D364*(1+$G364)^(3-1))*('1.Inputs'!$D$48-'1.Inputs'!$D$49))/'1.Inputs'!$D$51</f>
        <v>1407630347.4390249</v>
      </c>
      <c r="K364" s="36">
        <f ca="1">((('1.Inputs'!$D$37*12*IF(4=1,'1.Inputs'!$D$38,IF(4=2,'1.Inputs'!$D$39,$E364)))*$F364*(('1.Inputs'!$D$40)+(1-'1.Inputs'!$D$40)*(1+'1.Inputs'!$D$41))*(1+$G364)^(4-1))*'1.Inputs'!$D$47+(('1.Inputs'!$D$37*12*IF(4=1,'1.Inputs'!$D$38,IF(4=2,'1.Inputs'!$D$39,$E364)))/(1-'1.Inputs'!$D$42)*$D364*(1+$G364)^(4-1))*('1.Inputs'!$D$48-'1.Inputs'!$D$49))/'1.Inputs'!$D$51</f>
        <v>1461274648.0330169</v>
      </c>
      <c r="L364" s="36">
        <f ca="1">((('1.Inputs'!$D$37*12*IF(5=1,'1.Inputs'!$D$38,IF(5=2,'1.Inputs'!$D$39,$E364)))*$F364*(('1.Inputs'!$D$40)+(1-'1.Inputs'!$D$40)*(1+'1.Inputs'!$D$41))*(1+$G364)^(5-1))*'1.Inputs'!$D$47+(('1.Inputs'!$D$37*12*IF(5=1,'1.Inputs'!$D$38,IF(5=2,'1.Inputs'!$D$39,$E364)))/(1-'1.Inputs'!$D$42)*$D364*(1+$G364)^(5-1))*('1.Inputs'!$D$48-'1.Inputs'!$D$49))/'1.Inputs'!$D$51</f>
        <v>1516963314.174721</v>
      </c>
      <c r="M364" s="36">
        <f ca="1">((('1.Inputs'!$D$37*12*IF(6=1,'1.Inputs'!$D$38,IF(6=2,'1.Inputs'!$D$39,$E364)))*$F364*(('1.Inputs'!$D$40)+(1-'1.Inputs'!$D$40)*(1+'1.Inputs'!$D$41))*(1+$G364)^(6-1))*'1.Inputs'!$D$47+(('1.Inputs'!$D$37*12*IF(6=1,'1.Inputs'!$D$38,IF(6=2,'1.Inputs'!$D$39,$E364)))/(1-'1.Inputs'!$D$42)*$D364*(1+$G364)^(6-1))*('1.Inputs'!$D$48-'1.Inputs'!$D$49))/'1.Inputs'!$D$51</f>
        <v>1574774255.9206841</v>
      </c>
      <c r="N364" s="36">
        <f ca="1">((('1.Inputs'!$D$37*12*IF(7=1,'1.Inputs'!$D$38,IF(7=2,'1.Inputs'!$D$39,$E364)))*$F364*(('1.Inputs'!$D$40)+(1-'1.Inputs'!$D$40)*(1+'1.Inputs'!$D$41))*(1+$G364)^(7-1))*'1.Inputs'!$D$47+(('1.Inputs'!$D$37*12*IF(7=1,'1.Inputs'!$D$38,IF(7=2,'1.Inputs'!$D$39,$E364)))/(1-'1.Inputs'!$D$42)*$D364*(1+$G364)^(7-1))*('1.Inputs'!$D$48-'1.Inputs'!$D$49))/'1.Inputs'!$D$51</f>
        <v>1634788352.4524779</v>
      </c>
      <c r="O364" s="36">
        <f ca="1">((('1.Inputs'!$D$37*12*IF(8=1,'1.Inputs'!$D$38,IF(8=2,'1.Inputs'!$D$39,$E364)))*$F364*(('1.Inputs'!$D$40)+(1-'1.Inputs'!$D$40)*(1+'1.Inputs'!$D$41))*(1+$G364)^(8-1))*'1.Inputs'!$D$47+(('1.Inputs'!$D$37*12*IF(8=1,'1.Inputs'!$D$38,IF(8=2,'1.Inputs'!$D$39,$E364)))/(1-'1.Inputs'!$D$42)*$D364*(1+$G364)^(8-1))*('1.Inputs'!$D$48-'1.Inputs'!$D$49))/'1.Inputs'!$D$51</f>
        <v>1697089565.2290213</v>
      </c>
      <c r="P364" s="36">
        <f ca="1">((('1.Inputs'!$D$37*12*IF(9=1,'1.Inputs'!$D$38,IF(9=2,'1.Inputs'!$D$39,$E364)))*$F364*(('1.Inputs'!$D$40)+(1-'1.Inputs'!$D$40)*(1+'1.Inputs'!$D$41))*(1+$G364)^(9-1))*'1.Inputs'!$D$47+(('1.Inputs'!$D$37*12*IF(9=1,'1.Inputs'!$D$38,IF(9=2,'1.Inputs'!$D$39,$E364)))/(1-'1.Inputs'!$D$42)*$D364*(1+$G364)^(9-1))*('1.Inputs'!$D$48-'1.Inputs'!$D$49))/'1.Inputs'!$D$51</f>
        <v>1761765055.4510844</v>
      </c>
      <c r="Q364" s="36">
        <f ca="1">((('1.Inputs'!$D$37*12*IF(10=1,'1.Inputs'!$D$38,IF(10=2,'1.Inputs'!$D$39,$E364)))*$F364*(('1.Inputs'!$D$40)+(1-'1.Inputs'!$D$40)*(1+'1.Inputs'!$D$41))*(1+$G364)^(10-1))*'1.Inputs'!$D$47+(('1.Inputs'!$D$37*12*IF(10=1,'1.Inputs'!$D$38,IF(10=2,'1.Inputs'!$D$39,$E364)))/(1-'1.Inputs'!$D$42)*$D364*(1+$G364)^(10-1))*('1.Inputs'!$D$48-'1.Inputs'!$D$49))/'1.Inputs'!$D$51</f>
        <v>1828905306.0023413</v>
      </c>
      <c r="R364" s="36">
        <f>-'1.Inputs'!$D$24</f>
        <v>-2050000000</v>
      </c>
      <c r="S364" s="36">
        <f ca="1">((('1.Inputs'!$D$37*12*IF(1=1,'1.Inputs'!$D$38,IF(1=2,'1.Inputs'!$D$39,$E364)))*$F364*(('1.Inputs'!$D$40)+(1-'1.Inputs'!$D$40)*(1+'1.Inputs'!$D$41))*(1+$G364)^(1-1))-(('1.Inputs'!$D$37*12*IF(1=1,'1.Inputs'!$D$38,IF(1=2,'1.Inputs'!$D$39,$E364)))/(1-'1.Inputs'!$D$42)*$D364*(1+$G364)^(1-1))-('1.Inputs'!$D$37*12*IF(1=1,'1.Inputs'!$D$38,IF(1=2,'1.Inputs'!$D$39,$E364)))*'1.Inputs'!$D$43*(1+$G364)^(1-1)-'1.Inputs'!$D$44*(1+$G364)^(1-1)-('1.Inputs'!$D$20/'1.Inputs'!$D$27+'1.Inputs'!$D$23/'1.Inputs'!$D$28))-MAX(0,((('1.Inputs'!$D$37*12*IF(1=1,'1.Inputs'!$D$38,IF(1=2,'1.Inputs'!$D$39,$E364)))*$F364*(('1.Inputs'!$D$40)+(1-'1.Inputs'!$D$40)*(1+'1.Inputs'!$D$41))*(1+$G364)^(1-1))-(('1.Inputs'!$D$37*12*IF(1=1,'1.Inputs'!$D$38,IF(1=2,'1.Inputs'!$D$39,$E364)))/(1-'1.Inputs'!$D$42)*$D364*(1+$G364)^(1-1))-('1.Inputs'!$D$37*12*IF(1=1,'1.Inputs'!$D$38,IF(1=2,'1.Inputs'!$D$39,$E364)))*'1.Inputs'!$D$43*(1+$G364)^(1-1)-'1.Inputs'!$D$44*(1+$G364)^(1-1)-('1.Inputs'!$D$20/'1.Inputs'!$D$27+'1.Inputs'!$D$23/'1.Inputs'!$D$28)))*'1.Inputs'!$D$53+('1.Inputs'!$D$20/'1.Inputs'!$D$27+'1.Inputs'!$D$23/'1.Inputs'!$D$28)-H364</f>
        <v>-599836516.93888068</v>
      </c>
      <c r="T364" s="36">
        <f ca="1">((('1.Inputs'!$D$37*12*IF(2=1,'1.Inputs'!$D$38,IF(2=2,'1.Inputs'!$D$39,$E364)))*$F364*(('1.Inputs'!$D$40)+(1-'1.Inputs'!$D$40)*(1+'1.Inputs'!$D$41))*(1+$G364)^(2-1))-(('1.Inputs'!$D$37*12*IF(2=1,'1.Inputs'!$D$38,IF(2=2,'1.Inputs'!$D$39,$E364)))/(1-'1.Inputs'!$D$42)*$D364*(1+$G364)^(2-1))-('1.Inputs'!$D$37*12*IF(2=1,'1.Inputs'!$D$38,IF(2=2,'1.Inputs'!$D$39,$E364)))*'1.Inputs'!$D$43*(1+$G364)^(2-1)-'1.Inputs'!$D$44*(1+$G364)^(2-1)-('1.Inputs'!$D$20/'1.Inputs'!$D$27+'1.Inputs'!$D$23/'1.Inputs'!$D$28))-MAX(0,((('1.Inputs'!$D$37*12*IF(2=1,'1.Inputs'!$D$38,IF(2=2,'1.Inputs'!$D$39,$E364)))*$F364*(('1.Inputs'!$D$40)+(1-'1.Inputs'!$D$40)*(1+'1.Inputs'!$D$41))*(1+$G364)^(2-1))-(('1.Inputs'!$D$37*12*IF(2=1,'1.Inputs'!$D$38,IF(2=2,'1.Inputs'!$D$39,$E364)))/(1-'1.Inputs'!$D$42)*$D364*(1+$G364)^(2-1))-('1.Inputs'!$D$37*12*IF(2=1,'1.Inputs'!$D$38,IF(2=2,'1.Inputs'!$D$39,$E364)))*'1.Inputs'!$D$43*(1+$G364)^(2-1)-'1.Inputs'!$D$44*(1+$G364)^(2-1)-('1.Inputs'!$D$20/'1.Inputs'!$D$27+'1.Inputs'!$D$23/'1.Inputs'!$D$28)))*'1.Inputs'!$D$53+('1.Inputs'!$D$20/'1.Inputs'!$D$27+'1.Inputs'!$D$23/'1.Inputs'!$D$28)-(I364-H364)</f>
        <v>120582618.51695567</v>
      </c>
      <c r="U364" s="36">
        <f ca="1">((('1.Inputs'!$D$37*12*IF(3=1,'1.Inputs'!$D$38,IF(3=2,'1.Inputs'!$D$39,$E364)))*$F364*(('1.Inputs'!$D$40)+(1-'1.Inputs'!$D$40)*(1+'1.Inputs'!$D$41))*(1+$G364)^(3-1))-(('1.Inputs'!$D$37*12*IF(3=1,'1.Inputs'!$D$38,IF(3=2,'1.Inputs'!$D$39,$E364)))/(1-'1.Inputs'!$D$42)*$D364*(1+$G364)^(3-1))-('1.Inputs'!$D$37*12*IF(3=1,'1.Inputs'!$D$38,IF(3=2,'1.Inputs'!$D$39,$E364)))*'1.Inputs'!$D$43*(1+$G364)^(3-1)-'1.Inputs'!$D$44*(1+$G364)^(3-1)-('1.Inputs'!$D$20/'1.Inputs'!$D$27+'1.Inputs'!$D$23/'1.Inputs'!$D$28))-MAX(0,((('1.Inputs'!$D$37*12*IF(3=1,'1.Inputs'!$D$38,IF(3=2,'1.Inputs'!$D$39,$E364)))*$F364*(('1.Inputs'!$D$40)+(1-'1.Inputs'!$D$40)*(1+'1.Inputs'!$D$41))*(1+$G364)^(3-1))-(('1.Inputs'!$D$37*12*IF(3=1,'1.Inputs'!$D$38,IF(3=2,'1.Inputs'!$D$39,$E364)))/(1-'1.Inputs'!$D$42)*$D364*(1+$G364)^(3-1))-('1.Inputs'!$D$37*12*IF(3=1,'1.Inputs'!$D$38,IF(3=2,'1.Inputs'!$D$39,$E364)))*'1.Inputs'!$D$43*(1+$G364)^(3-1)-'1.Inputs'!$D$44*(1+$G364)^(3-1)-('1.Inputs'!$D$20/'1.Inputs'!$D$27+'1.Inputs'!$D$23/'1.Inputs'!$D$28)))*'1.Inputs'!$D$53+('1.Inputs'!$D$20/'1.Inputs'!$D$27+'1.Inputs'!$D$23/'1.Inputs'!$D$28)-(J364-I364)</f>
        <v>423771647.94910908</v>
      </c>
      <c r="V364" s="36">
        <f ca="1">((('1.Inputs'!$D$37*12*IF(4=1,'1.Inputs'!$D$38,IF(4=2,'1.Inputs'!$D$39,$E364)))*$F364*(('1.Inputs'!$D$40)+(1-'1.Inputs'!$D$40)*(1+'1.Inputs'!$D$41))*(1+$G364)^(4-1))-(('1.Inputs'!$D$37*12*IF(4=1,'1.Inputs'!$D$38,IF(4=2,'1.Inputs'!$D$39,$E364)))/(1-'1.Inputs'!$D$42)*$D364*(1+$G364)^(4-1))-('1.Inputs'!$D$37*12*IF(4=1,'1.Inputs'!$D$38,IF(4=2,'1.Inputs'!$D$39,$E364)))*'1.Inputs'!$D$43*(1+$G364)^(4-1)-'1.Inputs'!$D$44*(1+$G364)^(4-1)-('1.Inputs'!$D$20/'1.Inputs'!$D$27+'1.Inputs'!$D$23/'1.Inputs'!$D$28))-MAX(0,((('1.Inputs'!$D$37*12*IF(4=1,'1.Inputs'!$D$38,IF(4=2,'1.Inputs'!$D$39,$E364)))*$F364*(('1.Inputs'!$D$40)+(1-'1.Inputs'!$D$40)*(1+'1.Inputs'!$D$41))*(1+$G364)^(4-1))-(('1.Inputs'!$D$37*12*IF(4=1,'1.Inputs'!$D$38,IF(4=2,'1.Inputs'!$D$39,$E364)))/(1-'1.Inputs'!$D$42)*$D364*(1+$G364)^(4-1))-('1.Inputs'!$D$37*12*IF(4=1,'1.Inputs'!$D$38,IF(4=2,'1.Inputs'!$D$39,$E364)))*'1.Inputs'!$D$43*(1+$G364)^(4-1)-'1.Inputs'!$D$44*(1+$G364)^(4-1)-('1.Inputs'!$D$20/'1.Inputs'!$D$27+'1.Inputs'!$D$23/'1.Inputs'!$D$28)))*'1.Inputs'!$D$53+('1.Inputs'!$D$20/'1.Inputs'!$D$27+'1.Inputs'!$D$23/'1.Inputs'!$D$28)-(K364-J364)</f>
        <v>682722916.39602518</v>
      </c>
      <c r="W364" s="36">
        <f ca="1">((('1.Inputs'!$D$37*12*IF(5=1,'1.Inputs'!$D$38,IF(5=2,'1.Inputs'!$D$39,$E364)))*$F364*(('1.Inputs'!$D$40)+(1-'1.Inputs'!$D$40)*(1+'1.Inputs'!$D$41))*(1+$G364)^(5-1))-(('1.Inputs'!$D$37*12*IF(5=1,'1.Inputs'!$D$38,IF(5=2,'1.Inputs'!$D$39,$E364)))/(1-'1.Inputs'!$D$42)*$D364*(1+$G364)^(5-1))-('1.Inputs'!$D$37*12*IF(5=1,'1.Inputs'!$D$38,IF(5=2,'1.Inputs'!$D$39,$E364)))*'1.Inputs'!$D$43*(1+$G364)^(5-1)-'1.Inputs'!$D$44*(1+$G364)^(5-1)-('1.Inputs'!$D$20/'1.Inputs'!$D$27+'1.Inputs'!$D$23/'1.Inputs'!$D$28))-MAX(0,((('1.Inputs'!$D$37*12*IF(5=1,'1.Inputs'!$D$38,IF(5=2,'1.Inputs'!$D$39,$E364)))*$F364*(('1.Inputs'!$D$40)+(1-'1.Inputs'!$D$40)*(1+'1.Inputs'!$D$41))*(1+$G364)^(5-1))-(('1.Inputs'!$D$37*12*IF(5=1,'1.Inputs'!$D$38,IF(5=2,'1.Inputs'!$D$39,$E364)))/(1-'1.Inputs'!$D$42)*$D364*(1+$G364)^(5-1))-('1.Inputs'!$D$37*12*IF(5=1,'1.Inputs'!$D$38,IF(5=2,'1.Inputs'!$D$39,$E364)))*'1.Inputs'!$D$43*(1+$G364)^(5-1)-'1.Inputs'!$D$44*(1+$G364)^(5-1)-('1.Inputs'!$D$20/'1.Inputs'!$D$27+'1.Inputs'!$D$23/'1.Inputs'!$D$28)))*'1.Inputs'!$D$53+('1.Inputs'!$D$20/'1.Inputs'!$D$27+'1.Inputs'!$D$23/'1.Inputs'!$D$28)-(L364-K364)</f>
        <v>706940567.15107632</v>
      </c>
      <c r="X364" s="36">
        <f ca="1">((('1.Inputs'!$D$37*12*IF(6=1,'1.Inputs'!$D$38,IF(6=2,'1.Inputs'!$D$39,$E364)))*$F364*(('1.Inputs'!$D$40)+(1-'1.Inputs'!$D$40)*(1+'1.Inputs'!$D$41))*(1+$G364)^(6-1))-(('1.Inputs'!$D$37*12*IF(6=1,'1.Inputs'!$D$38,IF(6=2,'1.Inputs'!$D$39,$E364)))/(1-'1.Inputs'!$D$42)*$D364*(1+$G364)^(6-1))-('1.Inputs'!$D$37*12*IF(6=1,'1.Inputs'!$D$38,IF(6=2,'1.Inputs'!$D$39,$E364)))*'1.Inputs'!$D$43*(1+$G364)^(6-1)-'1.Inputs'!$D$44*(1+$G364)^(6-1)-('1.Inputs'!$D$20/'1.Inputs'!$D$27+'1.Inputs'!$D$23/'1.Inputs'!$D$28))-MAX(0,((('1.Inputs'!$D$37*12*IF(6=1,'1.Inputs'!$D$38,IF(6=2,'1.Inputs'!$D$39,$E364)))*$F364*(('1.Inputs'!$D$40)+(1-'1.Inputs'!$D$40)*(1+'1.Inputs'!$D$41))*(1+$G364)^(6-1))-(('1.Inputs'!$D$37*12*IF(6=1,'1.Inputs'!$D$38,IF(6=2,'1.Inputs'!$D$39,$E364)))/(1-'1.Inputs'!$D$42)*$D364*(1+$G364)^(6-1))-('1.Inputs'!$D$37*12*IF(6=1,'1.Inputs'!$D$38,IF(6=2,'1.Inputs'!$D$39,$E364)))*'1.Inputs'!$D$43*(1+$G364)^(6-1)-'1.Inputs'!$D$44*(1+$G364)^(6-1)-('1.Inputs'!$D$20/'1.Inputs'!$D$27+'1.Inputs'!$D$23/'1.Inputs'!$D$28)))*'1.Inputs'!$D$53+('1.Inputs'!$D$20/'1.Inputs'!$D$27+'1.Inputs'!$D$23/'1.Inputs'!$D$28)-(M364-L364)</f>
        <v>732081144.11267519</v>
      </c>
      <c r="Y364" s="36">
        <f ca="1">((('1.Inputs'!$D$37*12*IF(7=1,'1.Inputs'!$D$38,IF(7=2,'1.Inputs'!$D$39,$E364)))*$F364*(('1.Inputs'!$D$40)+(1-'1.Inputs'!$D$40)*(1+'1.Inputs'!$D$41))*(1+$G364)^(7-1))-(('1.Inputs'!$D$37*12*IF(7=1,'1.Inputs'!$D$38,IF(7=2,'1.Inputs'!$D$39,$E364)))/(1-'1.Inputs'!$D$42)*$D364*(1+$G364)^(7-1))-('1.Inputs'!$D$37*12*IF(7=1,'1.Inputs'!$D$38,IF(7=2,'1.Inputs'!$D$39,$E364)))*'1.Inputs'!$D$43*(1+$G364)^(7-1)-'1.Inputs'!$D$44*(1+$G364)^(7-1)-('1.Inputs'!$D$20/'1.Inputs'!$D$27+'1.Inputs'!$D$23/'1.Inputs'!$D$28))-MAX(0,((('1.Inputs'!$D$37*12*IF(7=1,'1.Inputs'!$D$38,IF(7=2,'1.Inputs'!$D$39,$E364)))*$F364*(('1.Inputs'!$D$40)+(1-'1.Inputs'!$D$40)*(1+'1.Inputs'!$D$41))*(1+$G364)^(7-1))-(('1.Inputs'!$D$37*12*IF(7=1,'1.Inputs'!$D$38,IF(7=2,'1.Inputs'!$D$39,$E364)))/(1-'1.Inputs'!$D$42)*$D364*(1+$G364)^(7-1))-('1.Inputs'!$D$37*12*IF(7=1,'1.Inputs'!$D$38,IF(7=2,'1.Inputs'!$D$39,$E364)))*'1.Inputs'!$D$43*(1+$G364)^(7-1)-'1.Inputs'!$D$44*(1+$G364)^(7-1)-('1.Inputs'!$D$20/'1.Inputs'!$D$27+'1.Inputs'!$D$23/'1.Inputs'!$D$28)))*'1.Inputs'!$D$53+('1.Inputs'!$D$20/'1.Inputs'!$D$27+'1.Inputs'!$D$23/'1.Inputs'!$D$28)-(N364-M364)</f>
        <v>758179819.67600465</v>
      </c>
      <c r="Z364" s="36">
        <f ca="1">((('1.Inputs'!$D$37*12*IF(8=1,'1.Inputs'!$D$38,IF(8=2,'1.Inputs'!$D$39,$E364)))*$F364*(('1.Inputs'!$D$40)+(1-'1.Inputs'!$D$40)*(1+'1.Inputs'!$D$41))*(1+$G364)^(8-1))-(('1.Inputs'!$D$37*12*IF(8=1,'1.Inputs'!$D$38,IF(8=2,'1.Inputs'!$D$39,$E364)))/(1-'1.Inputs'!$D$42)*$D364*(1+$G364)^(8-1))-('1.Inputs'!$D$37*12*IF(8=1,'1.Inputs'!$D$38,IF(8=2,'1.Inputs'!$D$39,$E364)))*'1.Inputs'!$D$43*(1+$G364)^(8-1)-'1.Inputs'!$D$44*(1+$G364)^(8-1)-('1.Inputs'!$D$20/'1.Inputs'!$D$27+'1.Inputs'!$D$23/'1.Inputs'!$D$28))-MAX(0,((('1.Inputs'!$D$37*12*IF(8=1,'1.Inputs'!$D$38,IF(8=2,'1.Inputs'!$D$39,$E364)))*$F364*(('1.Inputs'!$D$40)+(1-'1.Inputs'!$D$40)*(1+'1.Inputs'!$D$41))*(1+$G364)^(8-1))-(('1.Inputs'!$D$37*12*IF(8=1,'1.Inputs'!$D$38,IF(8=2,'1.Inputs'!$D$39,$E364)))/(1-'1.Inputs'!$D$42)*$D364*(1+$G364)^(8-1))-('1.Inputs'!$D$37*12*IF(8=1,'1.Inputs'!$D$38,IF(8=2,'1.Inputs'!$D$39,$E364)))*'1.Inputs'!$D$43*(1+$G364)^(8-1)-'1.Inputs'!$D$44*(1+$G364)^(8-1)-('1.Inputs'!$D$20/'1.Inputs'!$D$27+'1.Inputs'!$D$23/'1.Inputs'!$D$28)))*'1.Inputs'!$D$53+('1.Inputs'!$D$20/'1.Inputs'!$D$27+'1.Inputs'!$D$23/'1.Inputs'!$D$28)-(O364-N364)</f>
        <v>785273106.64393389</v>
      </c>
      <c r="AA364" s="36">
        <f ca="1">((('1.Inputs'!$D$37*12*IF(9=1,'1.Inputs'!$D$38,IF(9=2,'1.Inputs'!$D$39,$E364)))*$F364*(('1.Inputs'!$D$40)+(1-'1.Inputs'!$D$40)*(1+'1.Inputs'!$D$41))*(1+$G364)^(9-1))-(('1.Inputs'!$D$37*12*IF(9=1,'1.Inputs'!$D$38,IF(9=2,'1.Inputs'!$D$39,$E364)))/(1-'1.Inputs'!$D$42)*$D364*(1+$G364)^(9-1))-('1.Inputs'!$D$37*12*IF(9=1,'1.Inputs'!$D$38,IF(9=2,'1.Inputs'!$D$39,$E364)))*'1.Inputs'!$D$43*(1+$G364)^(9-1)-'1.Inputs'!$D$44*(1+$G364)^(9-1)-('1.Inputs'!$D$20/'1.Inputs'!$D$27+'1.Inputs'!$D$23/'1.Inputs'!$D$28))-MAX(0,((('1.Inputs'!$D$37*12*IF(9=1,'1.Inputs'!$D$38,IF(9=2,'1.Inputs'!$D$39,$E364)))*$F364*(('1.Inputs'!$D$40)+(1-'1.Inputs'!$D$40)*(1+'1.Inputs'!$D$41))*(1+$G364)^(9-1))-(('1.Inputs'!$D$37*12*IF(9=1,'1.Inputs'!$D$38,IF(9=2,'1.Inputs'!$D$39,$E364)))/(1-'1.Inputs'!$D$42)*$D364*(1+$G364)^(9-1))-('1.Inputs'!$D$37*12*IF(9=1,'1.Inputs'!$D$38,IF(9=2,'1.Inputs'!$D$39,$E364)))*'1.Inputs'!$D$43*(1+$G364)^(9-1)-'1.Inputs'!$D$44*(1+$G364)^(9-1)-('1.Inputs'!$D$20/'1.Inputs'!$D$27+'1.Inputs'!$D$23/'1.Inputs'!$D$28)))*'1.Inputs'!$D$53+('1.Inputs'!$D$20/'1.Inputs'!$D$27+'1.Inputs'!$D$23/'1.Inputs'!$D$28)-(P364-O364)</f>
        <v>813398909.30949104</v>
      </c>
      <c r="AB364" s="36">
        <f ca="1">((('1.Inputs'!$D$37*12*IF(10=1,'1.Inputs'!$D$38,IF(10=2,'1.Inputs'!$D$39,$E364)))*$F364*(('1.Inputs'!$D$40)+(1-'1.Inputs'!$D$40)*(1+'1.Inputs'!$D$41))*(1+$G364)^(10-1))-(('1.Inputs'!$D$37*12*IF(10=1,'1.Inputs'!$D$38,IF(10=2,'1.Inputs'!$D$39,$E364)))/(1-'1.Inputs'!$D$42)*$D364*(1+$G364)^(10-1))-('1.Inputs'!$D$37*12*IF(10=1,'1.Inputs'!$D$38,IF(10=2,'1.Inputs'!$D$39,$E364)))*'1.Inputs'!$D$43*(1+$G364)^(10-1)-'1.Inputs'!$D$44*(1+$G364)^(10-1)-('1.Inputs'!$D$20/'1.Inputs'!$D$27+'1.Inputs'!$D$23/'1.Inputs'!$D$28))-MAX(0,((('1.Inputs'!$D$37*12*IF(10=1,'1.Inputs'!$D$38,IF(10=2,'1.Inputs'!$D$39,$E364)))*$F364*(('1.Inputs'!$D$40)+(1-'1.Inputs'!$D$40)*(1+'1.Inputs'!$D$41))*(1+$G364)^(10-1))-(('1.Inputs'!$D$37*12*IF(10=1,'1.Inputs'!$D$38,IF(10=2,'1.Inputs'!$D$39,$E364)))/(1-'1.Inputs'!$D$42)*$D364*(1+$G364)^(10-1))-('1.Inputs'!$D$37*12*IF(10=1,'1.Inputs'!$D$38,IF(10=2,'1.Inputs'!$D$39,$E364)))*'1.Inputs'!$D$43*(1+$G364)^(10-1)-'1.Inputs'!$D$44*(1+$G364)^(10-1)-('1.Inputs'!$D$20/'1.Inputs'!$D$27+'1.Inputs'!$D$23/'1.Inputs'!$D$28)))*'1.Inputs'!$D$53+('1.Inputs'!$D$20/'1.Inputs'!$D$27+'1.Inputs'!$D$23/'1.Inputs'!$D$28)-(Q364-P364)+(('1.Inputs'!$D$20+'1.Inputs'!$D$23-('1.Inputs'!$D$20/'1.Inputs'!$D$27+'1.Inputs'!$D$23/'1.Inputs'!$D$28)*'1.Inputs'!$D$10)*'1.Inputs'!$D$60+'1.Inputs'!$D$19*'1.Inputs'!$D$59+Q364)</f>
        <v>3371501882.4874029</v>
      </c>
      <c r="AC364" s="36">
        <f ca="1">S364-AC$13-AC$14+MIN(AC$13,MAX(0,((('1.Inputs'!$D$37*12*IF(1=1,'1.Inputs'!$D$38,IF(1=2,'1.Inputs'!$D$39,$E364)))*$F364*(('1.Inputs'!$D$40)+(1-'1.Inputs'!$D$40)*(1+'1.Inputs'!$D$41))*(1+$G364)^(1-1))-(('1.Inputs'!$D$37*12*IF(1=1,'1.Inputs'!$D$38,IF(1=2,'1.Inputs'!$D$39,$E364)))/(1-'1.Inputs'!$D$42)*$D364*(1+$G364)^(1-1))-('1.Inputs'!$D$37*12*IF(1=1,'1.Inputs'!$D$38,IF(1=2,'1.Inputs'!$D$39,$E364)))*'1.Inputs'!$D$43*(1+$G364)^(1-1)-'1.Inputs'!$D$44*(1+$G364)^(1-1)-('1.Inputs'!$D$20/'1.Inputs'!$D$27+'1.Inputs'!$D$23/'1.Inputs'!$D$28))))*'1.Inputs'!$D$53</f>
        <v>-728039029.90562618</v>
      </c>
      <c r="AD364" s="36">
        <f ca="1">T364-AD$13-AD$14+MIN(AD$13,MAX(0,((('1.Inputs'!$D$37*12*IF(2=1,'1.Inputs'!$D$38,IF(2=2,'1.Inputs'!$D$39,$E364)))*$F364*(('1.Inputs'!$D$40)+(1-'1.Inputs'!$D$40)*(1+'1.Inputs'!$D$41))*(1+$G364)^(2-1))-(('1.Inputs'!$D$37*12*IF(2=1,'1.Inputs'!$D$38,IF(2=2,'1.Inputs'!$D$39,$E364)))/(1-'1.Inputs'!$D$42)*$D364*(1+$G364)^(2-1))-('1.Inputs'!$D$37*12*IF(2=1,'1.Inputs'!$D$38,IF(2=2,'1.Inputs'!$D$39,$E364)))*'1.Inputs'!$D$43*(1+$G364)^(2-1)-'1.Inputs'!$D$44*(1+$G364)^(2-1)-('1.Inputs'!$D$20/'1.Inputs'!$D$27+'1.Inputs'!$D$23/'1.Inputs'!$D$28))))*'1.Inputs'!$D$53</f>
        <v>24642618.516955674</v>
      </c>
      <c r="AE364" s="36">
        <f ca="1">U364-AE$13-AE$14+MIN(AE$13,MAX(0,((('1.Inputs'!$D$37*12*IF(3=1,'1.Inputs'!$D$38,IF(3=2,'1.Inputs'!$D$39,$E364)))*$F364*(('1.Inputs'!$D$40)+(1-'1.Inputs'!$D$40)*(1+'1.Inputs'!$D$41))*(1+$G364)^(3-1))-(('1.Inputs'!$D$37*12*IF(3=1,'1.Inputs'!$D$38,IF(3=2,'1.Inputs'!$D$39,$E364)))/(1-'1.Inputs'!$D$42)*$D364*(1+$G364)^(3-1))-('1.Inputs'!$D$37*12*IF(3=1,'1.Inputs'!$D$38,IF(3=2,'1.Inputs'!$D$39,$E364)))*'1.Inputs'!$D$43*(1+$G364)^(3-1)-'1.Inputs'!$D$44*(1+$G364)^(3-1)-('1.Inputs'!$D$20/'1.Inputs'!$D$27+'1.Inputs'!$D$23/'1.Inputs'!$D$28))))*'1.Inputs'!$D$53</f>
        <v>81831647.949109077</v>
      </c>
      <c r="AF364" s="36">
        <f ca="1">V364-AF$13-AF$14+MIN(AF$13,MAX(0,((('1.Inputs'!$D$37*12*IF(4=1,'1.Inputs'!$D$38,IF(4=2,'1.Inputs'!$D$39,$E364)))*$F364*(('1.Inputs'!$D$40)+(1-'1.Inputs'!$D$40)*(1+'1.Inputs'!$D$41))*(1+$G364)^(4-1))-(('1.Inputs'!$D$37*12*IF(4=1,'1.Inputs'!$D$38,IF(4=2,'1.Inputs'!$D$39,$E364)))/(1-'1.Inputs'!$D$42)*$D364*(1+$G364)^(4-1))-('1.Inputs'!$D$37*12*IF(4=1,'1.Inputs'!$D$38,IF(4=2,'1.Inputs'!$D$39,$E364)))*'1.Inputs'!$D$43*(1+$G364)^(4-1)-'1.Inputs'!$D$44*(1+$G364)^(4-1)-('1.Inputs'!$D$20/'1.Inputs'!$D$27+'1.Inputs'!$D$23/'1.Inputs'!$D$28))))*'1.Inputs'!$D$53</f>
        <v>359970916.39602518</v>
      </c>
      <c r="AG364" s="36">
        <f ca="1">W364-AG$13-AG$14+MIN(AG$13,MAX(0,((('1.Inputs'!$D$37*12*IF(5=1,'1.Inputs'!$D$38,IF(5=2,'1.Inputs'!$D$39,$E364)))*$F364*(('1.Inputs'!$D$40)+(1-'1.Inputs'!$D$40)*(1+'1.Inputs'!$D$41))*(1+$G364)^(5-1))-(('1.Inputs'!$D$37*12*IF(5=1,'1.Inputs'!$D$38,IF(5=2,'1.Inputs'!$D$39,$E364)))/(1-'1.Inputs'!$D$42)*$D364*(1+$G364)^(5-1))-('1.Inputs'!$D$37*12*IF(5=1,'1.Inputs'!$D$38,IF(5=2,'1.Inputs'!$D$39,$E364)))*'1.Inputs'!$D$43*(1+$G364)^(5-1)-'1.Inputs'!$D$44*(1+$G364)^(5-1)-('1.Inputs'!$D$20/'1.Inputs'!$D$27+'1.Inputs'!$D$23/'1.Inputs'!$D$28))))*'1.Inputs'!$D$53</f>
        <v>403376567.15107632</v>
      </c>
      <c r="AH364" s="36">
        <f ca="1">X364-AH$13-AH$14+MIN(AH$13,MAX(0,((('1.Inputs'!$D$37*12*IF(6=1,'1.Inputs'!$D$38,IF(6=2,'1.Inputs'!$D$39,$E364)))*$F364*(('1.Inputs'!$D$40)+(1-'1.Inputs'!$D$40)*(1+'1.Inputs'!$D$41))*(1+$G364)^(6-1))-(('1.Inputs'!$D$37*12*IF(6=1,'1.Inputs'!$D$38,IF(6=2,'1.Inputs'!$D$39,$E364)))/(1-'1.Inputs'!$D$42)*$D364*(1+$G364)^(6-1))-('1.Inputs'!$D$37*12*IF(6=1,'1.Inputs'!$D$38,IF(6=2,'1.Inputs'!$D$39,$E364)))*'1.Inputs'!$D$43*(1+$G364)^(6-1)-'1.Inputs'!$D$44*(1+$G364)^(6-1)-('1.Inputs'!$D$20/'1.Inputs'!$D$27+'1.Inputs'!$D$23/'1.Inputs'!$D$28))))*'1.Inputs'!$D$53</f>
        <v>447705144.11267519</v>
      </c>
      <c r="AI364" s="36">
        <f ca="1">Y364-AI$13-AI$14+MIN(AI$13,MAX(0,((('1.Inputs'!$D$37*12*IF(7=1,'1.Inputs'!$D$38,IF(7=2,'1.Inputs'!$D$39,$E364)))*$F364*(('1.Inputs'!$D$40)+(1-'1.Inputs'!$D$40)*(1+'1.Inputs'!$D$41))*(1+$G364)^(7-1))-(('1.Inputs'!$D$37*12*IF(7=1,'1.Inputs'!$D$38,IF(7=2,'1.Inputs'!$D$39,$E364)))/(1-'1.Inputs'!$D$42)*$D364*(1+$G364)^(7-1))-('1.Inputs'!$D$37*12*IF(7=1,'1.Inputs'!$D$38,IF(7=2,'1.Inputs'!$D$39,$E364)))*'1.Inputs'!$D$43*(1+$G364)^(7-1)-'1.Inputs'!$D$44*(1+$G364)^(7-1)-('1.Inputs'!$D$20/'1.Inputs'!$D$27+'1.Inputs'!$D$23/'1.Inputs'!$D$28))))*'1.Inputs'!$D$53</f>
        <v>492991819.67600465</v>
      </c>
      <c r="AJ364" s="36">
        <f ca="1">Z364-AJ$13-AJ$14+MIN(AJ$13,MAX(0,((('1.Inputs'!$D$37*12*IF(8=1,'1.Inputs'!$D$38,IF(8=2,'1.Inputs'!$D$39,$E364)))*$F364*(('1.Inputs'!$D$40)+(1-'1.Inputs'!$D$40)*(1+'1.Inputs'!$D$41))*(1+$G364)^(8-1))-(('1.Inputs'!$D$37*12*IF(8=1,'1.Inputs'!$D$38,IF(8=2,'1.Inputs'!$D$39,$E364)))/(1-'1.Inputs'!$D$42)*$D364*(1+$G364)^(8-1))-('1.Inputs'!$D$37*12*IF(8=1,'1.Inputs'!$D$38,IF(8=2,'1.Inputs'!$D$39,$E364)))*'1.Inputs'!$D$43*(1+$G364)^(8-1)-'1.Inputs'!$D$44*(1+$G364)^(8-1)-('1.Inputs'!$D$20/'1.Inputs'!$D$27+'1.Inputs'!$D$23/'1.Inputs'!$D$28))))*'1.Inputs'!$D$53</f>
        <v>785273106.64393389</v>
      </c>
      <c r="AK364" s="36">
        <f ca="1">AA364-AK$13-AK$14+MIN(AK$13,MAX(0,((('1.Inputs'!$D$37*12*IF(9=1,'1.Inputs'!$D$38,IF(9=2,'1.Inputs'!$D$39,$E364)))*$F364*(('1.Inputs'!$D$40)+(1-'1.Inputs'!$D$40)*(1+'1.Inputs'!$D$41))*(1+$G364)^(9-1))-(('1.Inputs'!$D$37*12*IF(9=1,'1.Inputs'!$D$38,IF(9=2,'1.Inputs'!$D$39,$E364)))/(1-'1.Inputs'!$D$42)*$D364*(1+$G364)^(9-1))-('1.Inputs'!$D$37*12*IF(9=1,'1.Inputs'!$D$38,IF(9=2,'1.Inputs'!$D$39,$E364)))*'1.Inputs'!$D$43*(1+$G364)^(9-1)-'1.Inputs'!$D$44*(1+$G364)^(9-1)-('1.Inputs'!$D$20/'1.Inputs'!$D$27+'1.Inputs'!$D$23/'1.Inputs'!$D$28))))*'1.Inputs'!$D$53</f>
        <v>813398909.30949104</v>
      </c>
      <c r="AL364" s="36">
        <f ca="1">AB364-AL$13-AL$14+MIN(AL$13,MAX(0,((('1.Inputs'!$D$37*12*IF(10=1,'1.Inputs'!$D$38,IF(10=2,'1.Inputs'!$D$39,$E364)))*$F364*(('1.Inputs'!$D$40)+(1-'1.Inputs'!$D$40)*(1+'1.Inputs'!$D$41))*(1+$G364)^(10-1))-(('1.Inputs'!$D$37*12*IF(10=1,'1.Inputs'!$D$38,IF(10=2,'1.Inputs'!$D$39,$E364)))/(1-'1.Inputs'!$D$42)*$D364*(1+$G364)^(10-1))-('1.Inputs'!$D$37*12*IF(10=1,'1.Inputs'!$D$38,IF(10=2,'1.Inputs'!$D$39,$E364)))*'1.Inputs'!$D$43*(1+$G364)^(10-1)-'1.Inputs'!$D$44*(1+$G364)^(10-1)-('1.Inputs'!$D$20/'1.Inputs'!$D$27+'1.Inputs'!$D$23/'1.Inputs'!$D$28))))*'1.Inputs'!$D$53+'1.Inputs'!$D$35</f>
        <v>4171501882.4874029</v>
      </c>
      <c r="AM364" s="48">
        <f ca="1">R364+NPV('1.Inputs'!$D$55,S364:AB364)</f>
        <v>1083955744.030303</v>
      </c>
      <c r="AN364" s="48">
        <f ca="1">-('1.Inputs'!$D$24*(1-'1.Inputs'!$D$31)+'1.Inputs'!$D$35)+NPV('1.Inputs'!$D$54,AC364:AL364)</f>
        <v>-297559707.40226769</v>
      </c>
      <c r="AO364" s="36">
        <f t="shared" ca="1" si="45"/>
        <v>-4.0639330415913326</v>
      </c>
      <c r="AP364" s="36">
        <f t="shared" ca="1" si="46"/>
        <v>1.0766556096268016</v>
      </c>
      <c r="AQ364" s="36">
        <f ca="1">'1.Inputs'!$D$35+MIN(SUM($AC364:AC364),SUM($AC364:AD364),SUM($AC364:AE364),SUM($AC364:AF364),SUM($AC364:AG364),SUM($AC364:AH364),SUM($AC364:AI364),SUM($AC364:AJ364),SUM($AC364:AK364),SUM($AC364:AL364))</f>
        <v>71960970.094373822</v>
      </c>
      <c r="AR364" s="36">
        <f ca="1">IF(AP364&lt;'1.Inputs'!$D$57,1,0)</f>
        <v>1</v>
      </c>
      <c r="AS364" s="36">
        <f t="shared" ca="1" si="47"/>
        <v>0</v>
      </c>
    </row>
    <row r="365" spans="2:45" ht="15" customHeight="1" x14ac:dyDescent="0.25">
      <c r="B365" s="36">
        <v>350</v>
      </c>
      <c r="C365" s="36">
        <f t="shared" ca="1" si="40"/>
        <v>0.85894624378520923</v>
      </c>
      <c r="D365" s="36">
        <f t="shared" ca="1" si="41"/>
        <v>18723.401625254799</v>
      </c>
      <c r="E365" s="47">
        <f t="shared" ca="1" si="42"/>
        <v>0.87339283482437735</v>
      </c>
      <c r="F365" s="36">
        <f t="shared" ca="1" si="43"/>
        <v>28705.431380033395</v>
      </c>
      <c r="G365" s="36">
        <f t="shared" ca="1" si="44"/>
        <v>5.5626847035005672E-2</v>
      </c>
      <c r="H365" s="36">
        <f ca="1">((('1.Inputs'!$D$37*12*IF(1=1,'1.Inputs'!$D$38,IF(1=2,'1.Inputs'!$D$39,$E365)))*$F365*(('1.Inputs'!$D$40)+(1-'1.Inputs'!$D$40)*(1+'1.Inputs'!$D$41))*(1+$G365)^(1-1))*'1.Inputs'!$D$47+(('1.Inputs'!$D$37*12*IF(1=1,'1.Inputs'!$D$38,IF(1=2,'1.Inputs'!$D$39,$E365)))/(1-'1.Inputs'!$D$42)*$D365*(1+$G365)^(1-1))*('1.Inputs'!$D$48-'1.Inputs'!$D$49))/'1.Inputs'!$D$51</f>
        <v>765780375.40758002</v>
      </c>
      <c r="I365" s="36">
        <f ca="1">((('1.Inputs'!$D$37*12*IF(2=1,'1.Inputs'!$D$38,IF(2=2,'1.Inputs'!$D$39,$E365)))*$F365*(('1.Inputs'!$D$40)+(1-'1.Inputs'!$D$40)*(1+'1.Inputs'!$D$41))*(1+$G365)^(2-1))*'1.Inputs'!$D$47+(('1.Inputs'!$D$37*12*IF(2=1,'1.Inputs'!$D$38,IF(2=2,'1.Inputs'!$D$39,$E365)))/(1-'1.Inputs'!$D$42)*$D365*(1+$G365)^(2-1))*('1.Inputs'!$D$48-'1.Inputs'!$D$49))/'1.Inputs'!$D$51</f>
        <v>1131729652.4979014</v>
      </c>
      <c r="J365" s="36">
        <f ca="1">((('1.Inputs'!$D$37*12*IF(3=1,'1.Inputs'!$D$38,IF(3=2,'1.Inputs'!$D$39,$E365)))*$F365*(('1.Inputs'!$D$40)+(1-'1.Inputs'!$D$40)*(1+'1.Inputs'!$D$41))*(1+$G365)^(3-1))*'1.Inputs'!$D$47+(('1.Inputs'!$D$37*12*IF(3=1,'1.Inputs'!$D$38,IF(3=2,'1.Inputs'!$D$39,$E365)))/(1-'1.Inputs'!$D$42)*$D365*(1+$G365)^(3-1))*('1.Inputs'!$D$48-'1.Inputs'!$D$49))/'1.Inputs'!$D$51</f>
        <v>1490612320.4533198</v>
      </c>
      <c r="K365" s="36">
        <f ca="1">((('1.Inputs'!$D$37*12*IF(4=1,'1.Inputs'!$D$38,IF(4=2,'1.Inputs'!$D$39,$E365)))*$F365*(('1.Inputs'!$D$40)+(1-'1.Inputs'!$D$40)*(1+'1.Inputs'!$D$41))*(1+$G365)^(4-1))*'1.Inputs'!$D$47+(('1.Inputs'!$D$37*12*IF(4=1,'1.Inputs'!$D$38,IF(4=2,'1.Inputs'!$D$39,$E365)))/(1-'1.Inputs'!$D$42)*$D365*(1+$G365)^(4-1))*('1.Inputs'!$D$48-'1.Inputs'!$D$49))/'1.Inputs'!$D$51</f>
        <v>1573530383.9916713</v>
      </c>
      <c r="L365" s="36">
        <f ca="1">((('1.Inputs'!$D$37*12*IF(5=1,'1.Inputs'!$D$38,IF(5=2,'1.Inputs'!$D$39,$E365)))*$F365*(('1.Inputs'!$D$40)+(1-'1.Inputs'!$D$40)*(1+'1.Inputs'!$D$41))*(1+$G365)^(5-1))*'1.Inputs'!$D$47+(('1.Inputs'!$D$37*12*IF(5=1,'1.Inputs'!$D$38,IF(5=2,'1.Inputs'!$D$39,$E365)))/(1-'1.Inputs'!$D$42)*$D365*(1+$G365)^(5-1))*('1.Inputs'!$D$48-'1.Inputs'!$D$49))/'1.Inputs'!$D$51</f>
        <v>1661060917.9669101</v>
      </c>
      <c r="M365" s="36">
        <f ca="1">((('1.Inputs'!$D$37*12*IF(6=1,'1.Inputs'!$D$38,IF(6=2,'1.Inputs'!$D$39,$E365)))*$F365*(('1.Inputs'!$D$40)+(1-'1.Inputs'!$D$40)*(1+'1.Inputs'!$D$41))*(1+$G365)^(6-1))*'1.Inputs'!$D$47+(('1.Inputs'!$D$37*12*IF(6=1,'1.Inputs'!$D$38,IF(6=2,'1.Inputs'!$D$39,$E365)))/(1-'1.Inputs'!$D$42)*$D365*(1+$G365)^(6-1))*('1.Inputs'!$D$48-'1.Inputs'!$D$49))/'1.Inputs'!$D$51</f>
        <v>1753460499.5664816</v>
      </c>
      <c r="N365" s="36">
        <f ca="1">((('1.Inputs'!$D$37*12*IF(7=1,'1.Inputs'!$D$38,IF(7=2,'1.Inputs'!$D$39,$E365)))*$F365*(('1.Inputs'!$D$40)+(1-'1.Inputs'!$D$40)*(1+'1.Inputs'!$D$41))*(1+$G365)^(7-1))*'1.Inputs'!$D$47+(('1.Inputs'!$D$37*12*IF(7=1,'1.Inputs'!$D$38,IF(7=2,'1.Inputs'!$D$39,$E365)))/(1-'1.Inputs'!$D$42)*$D365*(1+$G365)^(7-1))*('1.Inputs'!$D$48-'1.Inputs'!$D$49))/'1.Inputs'!$D$51</f>
        <v>1850999978.5577908</v>
      </c>
      <c r="O365" s="36">
        <f ca="1">((('1.Inputs'!$D$37*12*IF(8=1,'1.Inputs'!$D$38,IF(8=2,'1.Inputs'!$D$39,$E365)))*$F365*(('1.Inputs'!$D$40)+(1-'1.Inputs'!$D$40)*(1+'1.Inputs'!$D$41))*(1+$G365)^(8-1))*'1.Inputs'!$D$47+(('1.Inputs'!$D$37*12*IF(8=1,'1.Inputs'!$D$38,IF(8=2,'1.Inputs'!$D$39,$E365)))/(1-'1.Inputs'!$D$42)*$D365*(1+$G365)^(8-1))*('1.Inputs'!$D$48-'1.Inputs'!$D$49))/'1.Inputs'!$D$51</f>
        <v>1953965271.226824</v>
      </c>
      <c r="P365" s="36">
        <f ca="1">((('1.Inputs'!$D$37*12*IF(9=1,'1.Inputs'!$D$38,IF(9=2,'1.Inputs'!$D$39,$E365)))*$F365*(('1.Inputs'!$D$40)+(1-'1.Inputs'!$D$40)*(1+'1.Inputs'!$D$41))*(1+$G365)^(9-1))*'1.Inputs'!$D$47+(('1.Inputs'!$D$37*12*IF(9=1,'1.Inputs'!$D$38,IF(9=2,'1.Inputs'!$D$39,$E365)))/(1-'1.Inputs'!$D$42)*$D365*(1+$G365)^(9-1))*('1.Inputs'!$D$48-'1.Inputs'!$D$49))/'1.Inputs'!$D$51</f>
        <v>2062658198.4810717</v>
      </c>
      <c r="Q365" s="36">
        <f ca="1">((('1.Inputs'!$D$37*12*IF(10=1,'1.Inputs'!$D$38,IF(10=2,'1.Inputs'!$D$39,$E365)))*$F365*(('1.Inputs'!$D$40)+(1-'1.Inputs'!$D$40)*(1+'1.Inputs'!$D$41))*(1+$G365)^(10-1))*'1.Inputs'!$D$47+(('1.Inputs'!$D$37*12*IF(10=1,'1.Inputs'!$D$38,IF(10=2,'1.Inputs'!$D$39,$E365)))/(1-'1.Inputs'!$D$42)*$D365*(1+$G365)^(10-1))*('1.Inputs'!$D$48-'1.Inputs'!$D$49))/'1.Inputs'!$D$51</f>
        <v>2177397370.5734787</v>
      </c>
      <c r="R365" s="36">
        <f>-'1.Inputs'!$D$24</f>
        <v>-2050000000</v>
      </c>
      <c r="S365" s="36">
        <f ca="1">((('1.Inputs'!$D$37*12*IF(1=1,'1.Inputs'!$D$38,IF(1=2,'1.Inputs'!$D$39,$E365)))*$F365*(('1.Inputs'!$D$40)+(1-'1.Inputs'!$D$40)*(1+'1.Inputs'!$D$41))*(1+$G365)^(1-1))-(('1.Inputs'!$D$37*12*IF(1=1,'1.Inputs'!$D$38,IF(1=2,'1.Inputs'!$D$39,$E365)))/(1-'1.Inputs'!$D$42)*$D365*(1+$G365)^(1-1))-('1.Inputs'!$D$37*12*IF(1=1,'1.Inputs'!$D$38,IF(1=2,'1.Inputs'!$D$39,$E365)))*'1.Inputs'!$D$43*(1+$G365)^(1-1)-'1.Inputs'!$D$44*(1+$G365)^(1-1)-('1.Inputs'!$D$20/'1.Inputs'!$D$27+'1.Inputs'!$D$23/'1.Inputs'!$D$28))-MAX(0,((('1.Inputs'!$D$37*12*IF(1=1,'1.Inputs'!$D$38,IF(1=2,'1.Inputs'!$D$39,$E365)))*$F365*(('1.Inputs'!$D$40)+(1-'1.Inputs'!$D$40)*(1+'1.Inputs'!$D$41))*(1+$G365)^(1-1))-(('1.Inputs'!$D$37*12*IF(1=1,'1.Inputs'!$D$38,IF(1=2,'1.Inputs'!$D$39,$E365)))/(1-'1.Inputs'!$D$42)*$D365*(1+$G365)^(1-1))-('1.Inputs'!$D$37*12*IF(1=1,'1.Inputs'!$D$38,IF(1=2,'1.Inputs'!$D$39,$E365)))*'1.Inputs'!$D$43*(1+$G365)^(1-1)-'1.Inputs'!$D$44*(1+$G365)^(1-1)-('1.Inputs'!$D$20/'1.Inputs'!$D$27+'1.Inputs'!$D$23/'1.Inputs'!$D$28)))*'1.Inputs'!$D$53+('1.Inputs'!$D$20/'1.Inputs'!$D$27+'1.Inputs'!$D$23/'1.Inputs'!$D$28)-H365</f>
        <v>-640110615.38675797</v>
      </c>
      <c r="T365" s="36">
        <f ca="1">((('1.Inputs'!$D$37*12*IF(2=1,'1.Inputs'!$D$38,IF(2=2,'1.Inputs'!$D$39,$E365)))*$F365*(('1.Inputs'!$D$40)+(1-'1.Inputs'!$D$40)*(1+'1.Inputs'!$D$41))*(1+$G365)^(2-1))-(('1.Inputs'!$D$37*12*IF(2=1,'1.Inputs'!$D$38,IF(2=2,'1.Inputs'!$D$39,$E365)))/(1-'1.Inputs'!$D$42)*$D365*(1+$G365)^(2-1))-('1.Inputs'!$D$37*12*IF(2=1,'1.Inputs'!$D$38,IF(2=2,'1.Inputs'!$D$39,$E365)))*'1.Inputs'!$D$43*(1+$G365)^(2-1)-'1.Inputs'!$D$44*(1+$G365)^(2-1)-('1.Inputs'!$D$20/'1.Inputs'!$D$27+'1.Inputs'!$D$23/'1.Inputs'!$D$28))-MAX(0,((('1.Inputs'!$D$37*12*IF(2=1,'1.Inputs'!$D$38,IF(2=2,'1.Inputs'!$D$39,$E365)))*$F365*(('1.Inputs'!$D$40)+(1-'1.Inputs'!$D$40)*(1+'1.Inputs'!$D$41))*(1+$G365)^(2-1))-(('1.Inputs'!$D$37*12*IF(2=1,'1.Inputs'!$D$38,IF(2=2,'1.Inputs'!$D$39,$E365)))/(1-'1.Inputs'!$D$42)*$D365*(1+$G365)^(2-1))-('1.Inputs'!$D$37*12*IF(2=1,'1.Inputs'!$D$38,IF(2=2,'1.Inputs'!$D$39,$E365)))*'1.Inputs'!$D$43*(1+$G365)^(2-1)-'1.Inputs'!$D$44*(1+$G365)^(2-1)-('1.Inputs'!$D$20/'1.Inputs'!$D$27+'1.Inputs'!$D$23/'1.Inputs'!$D$28)))*'1.Inputs'!$D$53+('1.Inputs'!$D$20/'1.Inputs'!$D$27+'1.Inputs'!$D$23/'1.Inputs'!$D$28)-(I365-H365)</f>
        <v>49038344.12583822</v>
      </c>
      <c r="U365" s="36">
        <f ca="1">((('1.Inputs'!$D$37*12*IF(3=1,'1.Inputs'!$D$38,IF(3=2,'1.Inputs'!$D$39,$E365)))*$F365*(('1.Inputs'!$D$40)+(1-'1.Inputs'!$D$40)*(1+'1.Inputs'!$D$41))*(1+$G365)^(3-1))-(('1.Inputs'!$D$37*12*IF(3=1,'1.Inputs'!$D$38,IF(3=2,'1.Inputs'!$D$39,$E365)))/(1-'1.Inputs'!$D$42)*$D365*(1+$G365)^(3-1))-('1.Inputs'!$D$37*12*IF(3=1,'1.Inputs'!$D$38,IF(3=2,'1.Inputs'!$D$39,$E365)))*'1.Inputs'!$D$43*(1+$G365)^(3-1)-'1.Inputs'!$D$44*(1+$G365)^(3-1)-('1.Inputs'!$D$20/'1.Inputs'!$D$27+'1.Inputs'!$D$23/'1.Inputs'!$D$28))-MAX(0,((('1.Inputs'!$D$37*12*IF(3=1,'1.Inputs'!$D$38,IF(3=2,'1.Inputs'!$D$39,$E365)))*$F365*(('1.Inputs'!$D$40)+(1-'1.Inputs'!$D$40)*(1+'1.Inputs'!$D$41))*(1+$G365)^(3-1))-(('1.Inputs'!$D$37*12*IF(3=1,'1.Inputs'!$D$38,IF(3=2,'1.Inputs'!$D$39,$E365)))/(1-'1.Inputs'!$D$42)*$D365*(1+$G365)^(3-1))-('1.Inputs'!$D$37*12*IF(3=1,'1.Inputs'!$D$38,IF(3=2,'1.Inputs'!$D$39,$E365)))*'1.Inputs'!$D$43*(1+$G365)^(3-1)-'1.Inputs'!$D$44*(1+$G365)^(3-1)-('1.Inputs'!$D$20/'1.Inputs'!$D$27+'1.Inputs'!$D$23/'1.Inputs'!$D$28)))*'1.Inputs'!$D$53+('1.Inputs'!$D$20/'1.Inputs'!$D$27+'1.Inputs'!$D$23/'1.Inputs'!$D$28)-(J365-I365)</f>
        <v>334194876.22843599</v>
      </c>
      <c r="V365" s="36">
        <f ca="1">((('1.Inputs'!$D$37*12*IF(4=1,'1.Inputs'!$D$38,IF(4=2,'1.Inputs'!$D$39,$E365)))*$F365*(('1.Inputs'!$D$40)+(1-'1.Inputs'!$D$40)*(1+'1.Inputs'!$D$41))*(1+$G365)^(4-1))-(('1.Inputs'!$D$37*12*IF(4=1,'1.Inputs'!$D$38,IF(4=2,'1.Inputs'!$D$39,$E365)))/(1-'1.Inputs'!$D$42)*$D365*(1+$G365)^(4-1))-('1.Inputs'!$D$37*12*IF(4=1,'1.Inputs'!$D$38,IF(4=2,'1.Inputs'!$D$39,$E365)))*'1.Inputs'!$D$43*(1+$G365)^(4-1)-'1.Inputs'!$D$44*(1+$G365)^(4-1)-('1.Inputs'!$D$20/'1.Inputs'!$D$27+'1.Inputs'!$D$23/'1.Inputs'!$D$28))-MAX(0,((('1.Inputs'!$D$37*12*IF(4=1,'1.Inputs'!$D$38,IF(4=2,'1.Inputs'!$D$39,$E365)))*$F365*(('1.Inputs'!$D$40)+(1-'1.Inputs'!$D$40)*(1+'1.Inputs'!$D$41))*(1+$G365)^(4-1))-(('1.Inputs'!$D$37*12*IF(4=1,'1.Inputs'!$D$38,IF(4=2,'1.Inputs'!$D$39,$E365)))/(1-'1.Inputs'!$D$42)*$D365*(1+$G365)^(4-1))-('1.Inputs'!$D$37*12*IF(4=1,'1.Inputs'!$D$38,IF(4=2,'1.Inputs'!$D$39,$E365)))*'1.Inputs'!$D$43*(1+$G365)^(4-1)-'1.Inputs'!$D$44*(1+$G365)^(4-1)-('1.Inputs'!$D$20/'1.Inputs'!$D$27+'1.Inputs'!$D$23/'1.Inputs'!$D$28)))*'1.Inputs'!$D$53+('1.Inputs'!$D$20/'1.Inputs'!$D$27+'1.Inputs'!$D$23/'1.Inputs'!$D$28)-(K365-J365)</f>
        <v>646084830.65681148</v>
      </c>
      <c r="W365" s="36">
        <f ca="1">((('1.Inputs'!$D$37*12*IF(5=1,'1.Inputs'!$D$38,IF(5=2,'1.Inputs'!$D$39,$E365)))*$F365*(('1.Inputs'!$D$40)+(1-'1.Inputs'!$D$40)*(1+'1.Inputs'!$D$41))*(1+$G365)^(5-1))-(('1.Inputs'!$D$37*12*IF(5=1,'1.Inputs'!$D$38,IF(5=2,'1.Inputs'!$D$39,$E365)))/(1-'1.Inputs'!$D$42)*$D365*(1+$G365)^(5-1))-('1.Inputs'!$D$37*12*IF(5=1,'1.Inputs'!$D$38,IF(5=2,'1.Inputs'!$D$39,$E365)))*'1.Inputs'!$D$43*(1+$G365)^(5-1)-'1.Inputs'!$D$44*(1+$G365)^(5-1)-('1.Inputs'!$D$20/'1.Inputs'!$D$27+'1.Inputs'!$D$23/'1.Inputs'!$D$28))-MAX(0,((('1.Inputs'!$D$37*12*IF(5=1,'1.Inputs'!$D$38,IF(5=2,'1.Inputs'!$D$39,$E365)))*$F365*(('1.Inputs'!$D$40)+(1-'1.Inputs'!$D$40)*(1+'1.Inputs'!$D$41))*(1+$G365)^(5-1))-(('1.Inputs'!$D$37*12*IF(5=1,'1.Inputs'!$D$38,IF(5=2,'1.Inputs'!$D$39,$E365)))/(1-'1.Inputs'!$D$42)*$D365*(1+$G365)^(5-1))-('1.Inputs'!$D$37*12*IF(5=1,'1.Inputs'!$D$38,IF(5=2,'1.Inputs'!$D$39,$E365)))*'1.Inputs'!$D$43*(1+$G365)^(5-1)-'1.Inputs'!$D$44*(1+$G365)^(5-1)-('1.Inputs'!$D$20/'1.Inputs'!$D$27+'1.Inputs'!$D$23/'1.Inputs'!$D$28)))*'1.Inputs'!$D$53+('1.Inputs'!$D$20/'1.Inputs'!$D$27+'1.Inputs'!$D$23/'1.Inputs'!$D$28)-(L365-K365)</f>
        <v>679396124.18099129</v>
      </c>
      <c r="X365" s="36">
        <f ca="1">((('1.Inputs'!$D$37*12*IF(6=1,'1.Inputs'!$D$38,IF(6=2,'1.Inputs'!$D$39,$E365)))*$F365*(('1.Inputs'!$D$40)+(1-'1.Inputs'!$D$40)*(1+'1.Inputs'!$D$41))*(1+$G365)^(6-1))-(('1.Inputs'!$D$37*12*IF(6=1,'1.Inputs'!$D$38,IF(6=2,'1.Inputs'!$D$39,$E365)))/(1-'1.Inputs'!$D$42)*$D365*(1+$G365)^(6-1))-('1.Inputs'!$D$37*12*IF(6=1,'1.Inputs'!$D$38,IF(6=2,'1.Inputs'!$D$39,$E365)))*'1.Inputs'!$D$43*(1+$G365)^(6-1)-'1.Inputs'!$D$44*(1+$G365)^(6-1)-('1.Inputs'!$D$20/'1.Inputs'!$D$27+'1.Inputs'!$D$23/'1.Inputs'!$D$28))-MAX(0,((('1.Inputs'!$D$37*12*IF(6=1,'1.Inputs'!$D$38,IF(6=2,'1.Inputs'!$D$39,$E365)))*$F365*(('1.Inputs'!$D$40)+(1-'1.Inputs'!$D$40)*(1+'1.Inputs'!$D$41))*(1+$G365)^(6-1))-(('1.Inputs'!$D$37*12*IF(6=1,'1.Inputs'!$D$38,IF(6=2,'1.Inputs'!$D$39,$E365)))/(1-'1.Inputs'!$D$42)*$D365*(1+$G365)^(6-1))-('1.Inputs'!$D$37*12*IF(6=1,'1.Inputs'!$D$38,IF(6=2,'1.Inputs'!$D$39,$E365)))*'1.Inputs'!$D$43*(1+$G365)^(6-1)-'1.Inputs'!$D$44*(1+$G365)^(6-1)-('1.Inputs'!$D$20/'1.Inputs'!$D$27+'1.Inputs'!$D$23/'1.Inputs'!$D$28)))*'1.Inputs'!$D$53+('1.Inputs'!$D$20/'1.Inputs'!$D$27+'1.Inputs'!$D$23/'1.Inputs'!$D$28)-(M365-L365)</f>
        <v>714560419.93457937</v>
      </c>
      <c r="Y365" s="36">
        <f ca="1">((('1.Inputs'!$D$37*12*IF(7=1,'1.Inputs'!$D$38,IF(7=2,'1.Inputs'!$D$39,$E365)))*$F365*(('1.Inputs'!$D$40)+(1-'1.Inputs'!$D$40)*(1+'1.Inputs'!$D$41))*(1+$G365)^(7-1))-(('1.Inputs'!$D$37*12*IF(7=1,'1.Inputs'!$D$38,IF(7=2,'1.Inputs'!$D$39,$E365)))/(1-'1.Inputs'!$D$42)*$D365*(1+$G365)^(7-1))-('1.Inputs'!$D$37*12*IF(7=1,'1.Inputs'!$D$38,IF(7=2,'1.Inputs'!$D$39,$E365)))*'1.Inputs'!$D$43*(1+$G365)^(7-1)-'1.Inputs'!$D$44*(1+$G365)^(7-1)-('1.Inputs'!$D$20/'1.Inputs'!$D$27+'1.Inputs'!$D$23/'1.Inputs'!$D$28))-MAX(0,((('1.Inputs'!$D$37*12*IF(7=1,'1.Inputs'!$D$38,IF(7=2,'1.Inputs'!$D$39,$E365)))*$F365*(('1.Inputs'!$D$40)+(1-'1.Inputs'!$D$40)*(1+'1.Inputs'!$D$41))*(1+$G365)^(7-1))-(('1.Inputs'!$D$37*12*IF(7=1,'1.Inputs'!$D$38,IF(7=2,'1.Inputs'!$D$39,$E365)))/(1-'1.Inputs'!$D$42)*$D365*(1+$G365)^(7-1))-('1.Inputs'!$D$37*12*IF(7=1,'1.Inputs'!$D$38,IF(7=2,'1.Inputs'!$D$39,$E365)))*'1.Inputs'!$D$43*(1+$G365)^(7-1)-'1.Inputs'!$D$44*(1+$G365)^(7-1)-('1.Inputs'!$D$20/'1.Inputs'!$D$27+'1.Inputs'!$D$23/'1.Inputs'!$D$28)))*'1.Inputs'!$D$53+('1.Inputs'!$D$20/'1.Inputs'!$D$27+'1.Inputs'!$D$23/'1.Inputs'!$D$28)-(N365-M365)</f>
        <v>751680794.58914566</v>
      </c>
      <c r="Z365" s="36">
        <f ca="1">((('1.Inputs'!$D$37*12*IF(8=1,'1.Inputs'!$D$38,IF(8=2,'1.Inputs'!$D$39,$E365)))*$F365*(('1.Inputs'!$D$40)+(1-'1.Inputs'!$D$40)*(1+'1.Inputs'!$D$41))*(1+$G365)^(8-1))-(('1.Inputs'!$D$37*12*IF(8=1,'1.Inputs'!$D$38,IF(8=2,'1.Inputs'!$D$39,$E365)))/(1-'1.Inputs'!$D$42)*$D365*(1+$G365)^(8-1))-('1.Inputs'!$D$37*12*IF(8=1,'1.Inputs'!$D$38,IF(8=2,'1.Inputs'!$D$39,$E365)))*'1.Inputs'!$D$43*(1+$G365)^(8-1)-'1.Inputs'!$D$44*(1+$G365)^(8-1)-('1.Inputs'!$D$20/'1.Inputs'!$D$27+'1.Inputs'!$D$23/'1.Inputs'!$D$28))-MAX(0,((('1.Inputs'!$D$37*12*IF(8=1,'1.Inputs'!$D$38,IF(8=2,'1.Inputs'!$D$39,$E365)))*$F365*(('1.Inputs'!$D$40)+(1-'1.Inputs'!$D$40)*(1+'1.Inputs'!$D$41))*(1+$G365)^(8-1))-(('1.Inputs'!$D$37*12*IF(8=1,'1.Inputs'!$D$38,IF(8=2,'1.Inputs'!$D$39,$E365)))/(1-'1.Inputs'!$D$42)*$D365*(1+$G365)^(8-1))-('1.Inputs'!$D$37*12*IF(8=1,'1.Inputs'!$D$38,IF(8=2,'1.Inputs'!$D$39,$E365)))*'1.Inputs'!$D$43*(1+$G365)^(8-1)-'1.Inputs'!$D$44*(1+$G365)^(8-1)-('1.Inputs'!$D$20/'1.Inputs'!$D$27+'1.Inputs'!$D$23/'1.Inputs'!$D$28)))*'1.Inputs'!$D$53+('1.Inputs'!$D$20/'1.Inputs'!$D$27+'1.Inputs'!$D$23/'1.Inputs'!$D$28)-(O365-N365)</f>
        <v>790866058.64650393</v>
      </c>
      <c r="AA365" s="36">
        <f ca="1">((('1.Inputs'!$D$37*12*IF(9=1,'1.Inputs'!$D$38,IF(9=2,'1.Inputs'!$D$39,$E365)))*$F365*(('1.Inputs'!$D$40)+(1-'1.Inputs'!$D$40)*(1+'1.Inputs'!$D$41))*(1+$G365)^(9-1))-(('1.Inputs'!$D$37*12*IF(9=1,'1.Inputs'!$D$38,IF(9=2,'1.Inputs'!$D$39,$E365)))/(1-'1.Inputs'!$D$42)*$D365*(1+$G365)^(9-1))-('1.Inputs'!$D$37*12*IF(9=1,'1.Inputs'!$D$38,IF(9=2,'1.Inputs'!$D$39,$E365)))*'1.Inputs'!$D$43*(1+$G365)^(9-1)-'1.Inputs'!$D$44*(1+$G365)^(9-1)-('1.Inputs'!$D$20/'1.Inputs'!$D$27+'1.Inputs'!$D$23/'1.Inputs'!$D$28))-MAX(0,((('1.Inputs'!$D$37*12*IF(9=1,'1.Inputs'!$D$38,IF(9=2,'1.Inputs'!$D$39,$E365)))*$F365*(('1.Inputs'!$D$40)+(1-'1.Inputs'!$D$40)*(1+'1.Inputs'!$D$41))*(1+$G365)^(9-1))-(('1.Inputs'!$D$37*12*IF(9=1,'1.Inputs'!$D$38,IF(9=2,'1.Inputs'!$D$39,$E365)))/(1-'1.Inputs'!$D$42)*$D365*(1+$G365)^(9-1))-('1.Inputs'!$D$37*12*IF(9=1,'1.Inputs'!$D$38,IF(9=2,'1.Inputs'!$D$39,$E365)))*'1.Inputs'!$D$43*(1+$G365)^(9-1)-'1.Inputs'!$D$44*(1+$G365)^(9-1)-('1.Inputs'!$D$20/'1.Inputs'!$D$27+'1.Inputs'!$D$23/'1.Inputs'!$D$28)))*'1.Inputs'!$D$53+('1.Inputs'!$D$20/'1.Inputs'!$D$27+'1.Inputs'!$D$23/'1.Inputs'!$D$28)-(P365-O365)</f>
        <v>832231075.39360642</v>
      </c>
      <c r="AB365" s="36">
        <f ca="1">((('1.Inputs'!$D$37*12*IF(10=1,'1.Inputs'!$D$38,IF(10=2,'1.Inputs'!$D$39,$E365)))*$F365*(('1.Inputs'!$D$40)+(1-'1.Inputs'!$D$40)*(1+'1.Inputs'!$D$41))*(1+$G365)^(10-1))-(('1.Inputs'!$D$37*12*IF(10=1,'1.Inputs'!$D$38,IF(10=2,'1.Inputs'!$D$39,$E365)))/(1-'1.Inputs'!$D$42)*$D365*(1+$G365)^(10-1))-('1.Inputs'!$D$37*12*IF(10=1,'1.Inputs'!$D$38,IF(10=2,'1.Inputs'!$D$39,$E365)))*'1.Inputs'!$D$43*(1+$G365)^(10-1)-'1.Inputs'!$D$44*(1+$G365)^(10-1)-('1.Inputs'!$D$20/'1.Inputs'!$D$27+'1.Inputs'!$D$23/'1.Inputs'!$D$28))-MAX(0,((('1.Inputs'!$D$37*12*IF(10=1,'1.Inputs'!$D$38,IF(10=2,'1.Inputs'!$D$39,$E365)))*$F365*(('1.Inputs'!$D$40)+(1-'1.Inputs'!$D$40)*(1+'1.Inputs'!$D$41))*(1+$G365)^(10-1))-(('1.Inputs'!$D$37*12*IF(10=1,'1.Inputs'!$D$38,IF(10=2,'1.Inputs'!$D$39,$E365)))/(1-'1.Inputs'!$D$42)*$D365*(1+$G365)^(10-1))-('1.Inputs'!$D$37*12*IF(10=1,'1.Inputs'!$D$38,IF(10=2,'1.Inputs'!$D$39,$E365)))*'1.Inputs'!$D$43*(1+$G365)^(10-1)-'1.Inputs'!$D$44*(1+$G365)^(10-1)-('1.Inputs'!$D$20/'1.Inputs'!$D$27+'1.Inputs'!$D$23/'1.Inputs'!$D$28)))*'1.Inputs'!$D$53+('1.Inputs'!$D$20/'1.Inputs'!$D$27+'1.Inputs'!$D$23/'1.Inputs'!$D$28)-(Q365-P365)+(('1.Inputs'!$D$20+'1.Inputs'!$D$23-('1.Inputs'!$D$20/'1.Inputs'!$D$27+'1.Inputs'!$D$23/'1.Inputs'!$D$28)*'1.Inputs'!$D$10)*'1.Inputs'!$D$60+'1.Inputs'!$D$19*'1.Inputs'!$D$59+Q365)</f>
        <v>3753294468.1733794</v>
      </c>
      <c r="AC365" s="36">
        <f ca="1">S365-AC$13-AC$14+MIN(AC$13,MAX(0,((('1.Inputs'!$D$37*12*IF(1=1,'1.Inputs'!$D$38,IF(1=2,'1.Inputs'!$D$39,$E365)))*$F365*(('1.Inputs'!$D$40)+(1-'1.Inputs'!$D$40)*(1+'1.Inputs'!$D$41))*(1+$G365)^(1-1))-(('1.Inputs'!$D$37*12*IF(1=1,'1.Inputs'!$D$38,IF(1=2,'1.Inputs'!$D$39,$E365)))/(1-'1.Inputs'!$D$42)*$D365*(1+$G365)^(1-1))-('1.Inputs'!$D$37*12*IF(1=1,'1.Inputs'!$D$38,IF(1=2,'1.Inputs'!$D$39,$E365)))*'1.Inputs'!$D$43*(1+$G365)^(1-1)-'1.Inputs'!$D$44*(1+$G365)^(1-1)-('1.Inputs'!$D$20/'1.Inputs'!$D$27+'1.Inputs'!$D$23/'1.Inputs'!$D$28))))*'1.Inputs'!$D$53</f>
        <v>-787710615.38675797</v>
      </c>
      <c r="AD365" s="36">
        <f ca="1">T365-AD$13-AD$14+MIN(AD$13,MAX(0,((('1.Inputs'!$D$37*12*IF(2=1,'1.Inputs'!$D$38,IF(2=2,'1.Inputs'!$D$39,$E365)))*$F365*(('1.Inputs'!$D$40)+(1-'1.Inputs'!$D$40)*(1+'1.Inputs'!$D$41))*(1+$G365)^(2-1))-(('1.Inputs'!$D$37*12*IF(2=1,'1.Inputs'!$D$38,IF(2=2,'1.Inputs'!$D$39,$E365)))/(1-'1.Inputs'!$D$42)*$D365*(1+$G365)^(2-1))-('1.Inputs'!$D$37*12*IF(2=1,'1.Inputs'!$D$38,IF(2=2,'1.Inputs'!$D$39,$E365)))*'1.Inputs'!$D$43*(1+$G365)^(2-1)-'1.Inputs'!$D$44*(1+$G365)^(2-1)-('1.Inputs'!$D$20/'1.Inputs'!$D$27+'1.Inputs'!$D$23/'1.Inputs'!$D$28))))*'1.Inputs'!$D$53</f>
        <v>-46901655.87416178</v>
      </c>
      <c r="AE365" s="36">
        <f ca="1">U365-AE$13-AE$14+MIN(AE$13,MAX(0,((('1.Inputs'!$D$37*12*IF(3=1,'1.Inputs'!$D$38,IF(3=2,'1.Inputs'!$D$39,$E365)))*$F365*(('1.Inputs'!$D$40)+(1-'1.Inputs'!$D$40)*(1+'1.Inputs'!$D$41))*(1+$G365)^(3-1))-(('1.Inputs'!$D$37*12*IF(3=1,'1.Inputs'!$D$38,IF(3=2,'1.Inputs'!$D$39,$E365)))/(1-'1.Inputs'!$D$42)*$D365*(1+$G365)^(3-1))-('1.Inputs'!$D$37*12*IF(3=1,'1.Inputs'!$D$38,IF(3=2,'1.Inputs'!$D$39,$E365)))*'1.Inputs'!$D$43*(1+$G365)^(3-1)-'1.Inputs'!$D$44*(1+$G365)^(3-1)-('1.Inputs'!$D$20/'1.Inputs'!$D$27+'1.Inputs'!$D$23/'1.Inputs'!$D$28))))*'1.Inputs'!$D$53</f>
        <v>-7745123.7715640068</v>
      </c>
      <c r="AF365" s="36">
        <f ca="1">V365-AF$13-AF$14+MIN(AF$13,MAX(0,((('1.Inputs'!$D$37*12*IF(4=1,'1.Inputs'!$D$38,IF(4=2,'1.Inputs'!$D$39,$E365)))*$F365*(('1.Inputs'!$D$40)+(1-'1.Inputs'!$D$40)*(1+'1.Inputs'!$D$41))*(1+$G365)^(4-1))-(('1.Inputs'!$D$37*12*IF(4=1,'1.Inputs'!$D$38,IF(4=2,'1.Inputs'!$D$39,$E365)))/(1-'1.Inputs'!$D$42)*$D365*(1+$G365)^(4-1))-('1.Inputs'!$D$37*12*IF(4=1,'1.Inputs'!$D$38,IF(4=2,'1.Inputs'!$D$39,$E365)))*'1.Inputs'!$D$43*(1+$G365)^(4-1)-'1.Inputs'!$D$44*(1+$G365)^(4-1)-('1.Inputs'!$D$20/'1.Inputs'!$D$27+'1.Inputs'!$D$23/'1.Inputs'!$D$28))))*'1.Inputs'!$D$53</f>
        <v>323332830.65681148</v>
      </c>
      <c r="AG365" s="36">
        <f ca="1">W365-AG$13-AG$14+MIN(AG$13,MAX(0,((('1.Inputs'!$D$37*12*IF(5=1,'1.Inputs'!$D$38,IF(5=2,'1.Inputs'!$D$39,$E365)))*$F365*(('1.Inputs'!$D$40)+(1-'1.Inputs'!$D$40)*(1+'1.Inputs'!$D$41))*(1+$G365)^(5-1))-(('1.Inputs'!$D$37*12*IF(5=1,'1.Inputs'!$D$38,IF(5=2,'1.Inputs'!$D$39,$E365)))/(1-'1.Inputs'!$D$42)*$D365*(1+$G365)^(5-1))-('1.Inputs'!$D$37*12*IF(5=1,'1.Inputs'!$D$38,IF(5=2,'1.Inputs'!$D$39,$E365)))*'1.Inputs'!$D$43*(1+$G365)^(5-1)-'1.Inputs'!$D$44*(1+$G365)^(5-1)-('1.Inputs'!$D$20/'1.Inputs'!$D$27+'1.Inputs'!$D$23/'1.Inputs'!$D$28))))*'1.Inputs'!$D$53</f>
        <v>375832124.18099129</v>
      </c>
      <c r="AH365" s="36">
        <f ca="1">X365-AH$13-AH$14+MIN(AH$13,MAX(0,((('1.Inputs'!$D$37*12*IF(6=1,'1.Inputs'!$D$38,IF(6=2,'1.Inputs'!$D$39,$E365)))*$F365*(('1.Inputs'!$D$40)+(1-'1.Inputs'!$D$40)*(1+'1.Inputs'!$D$41))*(1+$G365)^(6-1))-(('1.Inputs'!$D$37*12*IF(6=1,'1.Inputs'!$D$38,IF(6=2,'1.Inputs'!$D$39,$E365)))/(1-'1.Inputs'!$D$42)*$D365*(1+$G365)^(6-1))-('1.Inputs'!$D$37*12*IF(6=1,'1.Inputs'!$D$38,IF(6=2,'1.Inputs'!$D$39,$E365)))*'1.Inputs'!$D$43*(1+$G365)^(6-1)-'1.Inputs'!$D$44*(1+$G365)^(6-1)-('1.Inputs'!$D$20/'1.Inputs'!$D$27+'1.Inputs'!$D$23/'1.Inputs'!$D$28))))*'1.Inputs'!$D$53</f>
        <v>430184419.93457937</v>
      </c>
      <c r="AI365" s="36">
        <f ca="1">Y365-AI$13-AI$14+MIN(AI$13,MAX(0,((('1.Inputs'!$D$37*12*IF(7=1,'1.Inputs'!$D$38,IF(7=2,'1.Inputs'!$D$39,$E365)))*$F365*(('1.Inputs'!$D$40)+(1-'1.Inputs'!$D$40)*(1+'1.Inputs'!$D$41))*(1+$G365)^(7-1))-(('1.Inputs'!$D$37*12*IF(7=1,'1.Inputs'!$D$38,IF(7=2,'1.Inputs'!$D$39,$E365)))/(1-'1.Inputs'!$D$42)*$D365*(1+$G365)^(7-1))-('1.Inputs'!$D$37*12*IF(7=1,'1.Inputs'!$D$38,IF(7=2,'1.Inputs'!$D$39,$E365)))*'1.Inputs'!$D$43*(1+$G365)^(7-1)-'1.Inputs'!$D$44*(1+$G365)^(7-1)-('1.Inputs'!$D$20/'1.Inputs'!$D$27+'1.Inputs'!$D$23/'1.Inputs'!$D$28))))*'1.Inputs'!$D$53</f>
        <v>486492794.58914566</v>
      </c>
      <c r="AJ365" s="36">
        <f ca="1">Z365-AJ$13-AJ$14+MIN(AJ$13,MAX(0,((('1.Inputs'!$D$37*12*IF(8=1,'1.Inputs'!$D$38,IF(8=2,'1.Inputs'!$D$39,$E365)))*$F365*(('1.Inputs'!$D$40)+(1-'1.Inputs'!$D$40)*(1+'1.Inputs'!$D$41))*(1+$G365)^(8-1))-(('1.Inputs'!$D$37*12*IF(8=1,'1.Inputs'!$D$38,IF(8=2,'1.Inputs'!$D$39,$E365)))/(1-'1.Inputs'!$D$42)*$D365*(1+$G365)^(8-1))-('1.Inputs'!$D$37*12*IF(8=1,'1.Inputs'!$D$38,IF(8=2,'1.Inputs'!$D$39,$E365)))*'1.Inputs'!$D$43*(1+$G365)^(8-1)-'1.Inputs'!$D$44*(1+$G365)^(8-1)-('1.Inputs'!$D$20/'1.Inputs'!$D$27+'1.Inputs'!$D$23/'1.Inputs'!$D$28))))*'1.Inputs'!$D$53</f>
        <v>790866058.64650393</v>
      </c>
      <c r="AK365" s="36">
        <f ca="1">AA365-AK$13-AK$14+MIN(AK$13,MAX(0,((('1.Inputs'!$D$37*12*IF(9=1,'1.Inputs'!$D$38,IF(9=2,'1.Inputs'!$D$39,$E365)))*$F365*(('1.Inputs'!$D$40)+(1-'1.Inputs'!$D$40)*(1+'1.Inputs'!$D$41))*(1+$G365)^(9-1))-(('1.Inputs'!$D$37*12*IF(9=1,'1.Inputs'!$D$38,IF(9=2,'1.Inputs'!$D$39,$E365)))/(1-'1.Inputs'!$D$42)*$D365*(1+$G365)^(9-1))-('1.Inputs'!$D$37*12*IF(9=1,'1.Inputs'!$D$38,IF(9=2,'1.Inputs'!$D$39,$E365)))*'1.Inputs'!$D$43*(1+$G365)^(9-1)-'1.Inputs'!$D$44*(1+$G365)^(9-1)-('1.Inputs'!$D$20/'1.Inputs'!$D$27+'1.Inputs'!$D$23/'1.Inputs'!$D$28))))*'1.Inputs'!$D$53</f>
        <v>832231075.39360642</v>
      </c>
      <c r="AL365" s="36">
        <f ca="1">AB365-AL$13-AL$14+MIN(AL$13,MAX(0,((('1.Inputs'!$D$37*12*IF(10=1,'1.Inputs'!$D$38,IF(10=2,'1.Inputs'!$D$39,$E365)))*$F365*(('1.Inputs'!$D$40)+(1-'1.Inputs'!$D$40)*(1+'1.Inputs'!$D$41))*(1+$G365)^(10-1))-(('1.Inputs'!$D$37*12*IF(10=1,'1.Inputs'!$D$38,IF(10=2,'1.Inputs'!$D$39,$E365)))/(1-'1.Inputs'!$D$42)*$D365*(1+$G365)^(10-1))-('1.Inputs'!$D$37*12*IF(10=1,'1.Inputs'!$D$38,IF(10=2,'1.Inputs'!$D$39,$E365)))*'1.Inputs'!$D$43*(1+$G365)^(10-1)-'1.Inputs'!$D$44*(1+$G365)^(10-1)-('1.Inputs'!$D$20/'1.Inputs'!$D$27+'1.Inputs'!$D$23/'1.Inputs'!$D$28))))*'1.Inputs'!$D$53+'1.Inputs'!$D$35</f>
        <v>4553294468.1733799</v>
      </c>
      <c r="AM365" s="48">
        <f ca="1">R365+NPV('1.Inputs'!$D$55,S365:AB365)</f>
        <v>1009230382.4882646</v>
      </c>
      <c r="AN365" s="48">
        <f ca="1">-('1.Inputs'!$D$24*(1-'1.Inputs'!$D$31)+'1.Inputs'!$D$35)+NPV('1.Inputs'!$D$54,AC365:AL365)</f>
        <v>-414817140.98203421</v>
      </c>
      <c r="AO365" s="36">
        <f t="shared" ca="1" si="45"/>
        <v>-4.3367927871731569</v>
      </c>
      <c r="AP365" s="36">
        <f t="shared" ca="1" si="46"/>
        <v>0.84907234814135157</v>
      </c>
      <c r="AQ365" s="36">
        <f ca="1">'1.Inputs'!$D$35+MIN(SUM($AC365:AC365),SUM($AC365:AD365),SUM($AC365:AE365),SUM($AC365:AF365),SUM($AC365:AG365),SUM($AC365:AH365),SUM($AC365:AI365),SUM($AC365:AJ365),SUM($AC365:AK365),SUM($AC365:AL365))</f>
        <v>-42357395.032483816</v>
      </c>
      <c r="AR365" s="36">
        <f ca="1">IF(AP365&lt;'1.Inputs'!$D$57,1,0)</f>
        <v>1</v>
      </c>
      <c r="AS365" s="36">
        <f t="shared" ca="1" si="47"/>
        <v>1</v>
      </c>
    </row>
    <row r="366" spans="2:45" ht="15" customHeight="1" x14ac:dyDescent="0.25">
      <c r="B366" s="36">
        <v>351</v>
      </c>
      <c r="C366" s="36">
        <f t="shared" ca="1" si="40"/>
        <v>0.95807791846789081</v>
      </c>
      <c r="D366" s="36">
        <f t="shared" ca="1" si="41"/>
        <v>20565.526895154195</v>
      </c>
      <c r="E366" s="47">
        <f t="shared" ca="1" si="42"/>
        <v>0.89459133896494192</v>
      </c>
      <c r="F366" s="36">
        <f t="shared" ca="1" si="43"/>
        <v>29730.846326961222</v>
      </c>
      <c r="G366" s="36">
        <f t="shared" ca="1" si="44"/>
        <v>4.9643805460763732E-2</v>
      </c>
      <c r="H366" s="36">
        <f ca="1">((('1.Inputs'!$D$37*12*IF(1=1,'1.Inputs'!$D$38,IF(1=2,'1.Inputs'!$D$39,$E366)))*$F366*(('1.Inputs'!$D$40)+(1-'1.Inputs'!$D$40)*(1+'1.Inputs'!$D$41))*(1+$G366)^(1-1))*'1.Inputs'!$D$47+(('1.Inputs'!$D$37*12*IF(1=1,'1.Inputs'!$D$38,IF(1=2,'1.Inputs'!$D$39,$E366)))/(1-'1.Inputs'!$D$42)*$D366*(1+$G366)^(1-1))*('1.Inputs'!$D$48-'1.Inputs'!$D$49))/'1.Inputs'!$D$51</f>
        <v>800289765.86076486</v>
      </c>
      <c r="I366" s="36">
        <f ca="1">((('1.Inputs'!$D$37*12*IF(2=1,'1.Inputs'!$D$38,IF(2=2,'1.Inputs'!$D$39,$E366)))*$F366*(('1.Inputs'!$D$40)+(1-'1.Inputs'!$D$40)*(1+'1.Inputs'!$D$41))*(1+$G366)^(2-1))*'1.Inputs'!$D$47+(('1.Inputs'!$D$37*12*IF(2=1,'1.Inputs'!$D$38,IF(2=2,'1.Inputs'!$D$39,$E366)))/(1-'1.Inputs'!$D$42)*$D366*(1+$G366)^(2-1))*('1.Inputs'!$D$48-'1.Inputs'!$D$49))/'1.Inputs'!$D$51</f>
        <v>1176026873.4331555</v>
      </c>
      <c r="J366" s="36">
        <f ca="1">((('1.Inputs'!$D$37*12*IF(3=1,'1.Inputs'!$D$38,IF(3=2,'1.Inputs'!$D$39,$E366)))*$F366*(('1.Inputs'!$D$40)+(1-'1.Inputs'!$D$40)*(1+'1.Inputs'!$D$41))*(1+$G366)^(3-1))*'1.Inputs'!$D$47+(('1.Inputs'!$D$37*12*IF(3=1,'1.Inputs'!$D$38,IF(3=2,'1.Inputs'!$D$39,$E366)))/(1-'1.Inputs'!$D$42)*$D366*(1+$G366)^(3-1))*('1.Inputs'!$D$48-'1.Inputs'!$D$49))/'1.Inputs'!$D$51</f>
        <v>1577559841.2482235</v>
      </c>
      <c r="K366" s="36">
        <f ca="1">((('1.Inputs'!$D$37*12*IF(4=1,'1.Inputs'!$D$38,IF(4=2,'1.Inputs'!$D$39,$E366)))*$F366*(('1.Inputs'!$D$40)+(1-'1.Inputs'!$D$40)*(1+'1.Inputs'!$D$41))*(1+$G366)^(4-1))*'1.Inputs'!$D$47+(('1.Inputs'!$D$37*12*IF(4=1,'1.Inputs'!$D$38,IF(4=2,'1.Inputs'!$D$39,$E366)))/(1-'1.Inputs'!$D$42)*$D366*(1+$G366)^(4-1))*('1.Inputs'!$D$48-'1.Inputs'!$D$49))/'1.Inputs'!$D$51</f>
        <v>1655875915.1098635</v>
      </c>
      <c r="L366" s="36">
        <f ca="1">((('1.Inputs'!$D$37*12*IF(5=1,'1.Inputs'!$D$38,IF(5=2,'1.Inputs'!$D$39,$E366)))*$F366*(('1.Inputs'!$D$40)+(1-'1.Inputs'!$D$40)*(1+'1.Inputs'!$D$41))*(1+$G366)^(5-1))*'1.Inputs'!$D$47+(('1.Inputs'!$D$37*12*IF(5=1,'1.Inputs'!$D$38,IF(5=2,'1.Inputs'!$D$39,$E366)))/(1-'1.Inputs'!$D$42)*$D366*(1+$G366)^(5-1))*('1.Inputs'!$D$48-'1.Inputs'!$D$49))/'1.Inputs'!$D$51</f>
        <v>1738079896.9067421</v>
      </c>
      <c r="M366" s="36">
        <f ca="1">((('1.Inputs'!$D$37*12*IF(6=1,'1.Inputs'!$D$38,IF(6=2,'1.Inputs'!$D$39,$E366)))*$F366*(('1.Inputs'!$D$40)+(1-'1.Inputs'!$D$40)*(1+'1.Inputs'!$D$41))*(1+$G366)^(6-1))*'1.Inputs'!$D$47+(('1.Inputs'!$D$37*12*IF(6=1,'1.Inputs'!$D$38,IF(6=2,'1.Inputs'!$D$39,$E366)))/(1-'1.Inputs'!$D$42)*$D366*(1+$G366)^(6-1))*('1.Inputs'!$D$48-'1.Inputs'!$D$49))/'1.Inputs'!$D$51</f>
        <v>1824364797.1840448</v>
      </c>
      <c r="N366" s="36">
        <f ca="1">((('1.Inputs'!$D$37*12*IF(7=1,'1.Inputs'!$D$38,IF(7=2,'1.Inputs'!$D$39,$E366)))*$F366*(('1.Inputs'!$D$40)+(1-'1.Inputs'!$D$40)*(1+'1.Inputs'!$D$41))*(1+$G366)^(7-1))*'1.Inputs'!$D$47+(('1.Inputs'!$D$37*12*IF(7=1,'1.Inputs'!$D$38,IF(7=2,'1.Inputs'!$D$39,$E366)))/(1-'1.Inputs'!$D$42)*$D366*(1+$G366)^(7-1))*('1.Inputs'!$D$48-'1.Inputs'!$D$49))/'1.Inputs'!$D$51</f>
        <v>1914933208.264915</v>
      </c>
      <c r="O366" s="36">
        <f ca="1">((('1.Inputs'!$D$37*12*IF(8=1,'1.Inputs'!$D$38,IF(8=2,'1.Inputs'!$D$39,$E366)))*$F366*(('1.Inputs'!$D$40)+(1-'1.Inputs'!$D$40)*(1+'1.Inputs'!$D$41))*(1+$G366)^(8-1))*'1.Inputs'!$D$47+(('1.Inputs'!$D$37*12*IF(8=1,'1.Inputs'!$D$38,IF(8=2,'1.Inputs'!$D$39,$E366)))/(1-'1.Inputs'!$D$42)*$D366*(1+$G366)^(8-1))*('1.Inputs'!$D$48-'1.Inputs'!$D$49))/'1.Inputs'!$D$51</f>
        <v>2009997779.9263747</v>
      </c>
      <c r="P366" s="36">
        <f ca="1">((('1.Inputs'!$D$37*12*IF(9=1,'1.Inputs'!$D$38,IF(9=2,'1.Inputs'!$D$39,$E366)))*$F366*(('1.Inputs'!$D$40)+(1-'1.Inputs'!$D$40)*(1+'1.Inputs'!$D$41))*(1+$G366)^(9-1))*'1.Inputs'!$D$47+(('1.Inputs'!$D$37*12*IF(9=1,'1.Inputs'!$D$38,IF(9=2,'1.Inputs'!$D$39,$E366)))/(1-'1.Inputs'!$D$42)*$D366*(1+$G366)^(9-1))*('1.Inputs'!$D$48-'1.Inputs'!$D$49))/'1.Inputs'!$D$51</f>
        <v>2109781718.6896071</v>
      </c>
      <c r="Q366" s="36">
        <f ca="1">((('1.Inputs'!$D$37*12*IF(10=1,'1.Inputs'!$D$38,IF(10=2,'1.Inputs'!$D$39,$E366)))*$F366*(('1.Inputs'!$D$40)+(1-'1.Inputs'!$D$40)*(1+'1.Inputs'!$D$41))*(1+$G366)^(10-1))*'1.Inputs'!$D$47+(('1.Inputs'!$D$37*12*IF(10=1,'1.Inputs'!$D$38,IF(10=2,'1.Inputs'!$D$39,$E366)))/(1-'1.Inputs'!$D$42)*$D366*(1+$G366)^(10-1))*('1.Inputs'!$D$48-'1.Inputs'!$D$49))/'1.Inputs'!$D$51</f>
        <v>2214519311.8969097</v>
      </c>
      <c r="R366" s="36">
        <f>-'1.Inputs'!$D$24</f>
        <v>-2050000000</v>
      </c>
      <c r="S366" s="36">
        <f ca="1">((('1.Inputs'!$D$37*12*IF(1=1,'1.Inputs'!$D$38,IF(1=2,'1.Inputs'!$D$39,$E366)))*$F366*(('1.Inputs'!$D$40)+(1-'1.Inputs'!$D$40)*(1+'1.Inputs'!$D$41))*(1+$G366)^(1-1))-(('1.Inputs'!$D$37*12*IF(1=1,'1.Inputs'!$D$38,IF(1=2,'1.Inputs'!$D$39,$E366)))/(1-'1.Inputs'!$D$42)*$D366*(1+$G366)^(1-1))-('1.Inputs'!$D$37*12*IF(1=1,'1.Inputs'!$D$38,IF(1=2,'1.Inputs'!$D$39,$E366)))*'1.Inputs'!$D$43*(1+$G366)^(1-1)-'1.Inputs'!$D$44*(1+$G366)^(1-1)-('1.Inputs'!$D$20/'1.Inputs'!$D$27+'1.Inputs'!$D$23/'1.Inputs'!$D$28))-MAX(0,((('1.Inputs'!$D$37*12*IF(1=1,'1.Inputs'!$D$38,IF(1=2,'1.Inputs'!$D$39,$E366)))*$F366*(('1.Inputs'!$D$40)+(1-'1.Inputs'!$D$40)*(1+'1.Inputs'!$D$41))*(1+$G366)^(1-1))-(('1.Inputs'!$D$37*12*IF(1=1,'1.Inputs'!$D$38,IF(1=2,'1.Inputs'!$D$39,$E366)))/(1-'1.Inputs'!$D$42)*$D366*(1+$G366)^(1-1))-('1.Inputs'!$D$37*12*IF(1=1,'1.Inputs'!$D$38,IF(1=2,'1.Inputs'!$D$39,$E366)))*'1.Inputs'!$D$43*(1+$G366)^(1-1)-'1.Inputs'!$D$44*(1+$G366)^(1-1)-('1.Inputs'!$D$20/'1.Inputs'!$D$27+'1.Inputs'!$D$23/'1.Inputs'!$D$28)))*'1.Inputs'!$D$53+('1.Inputs'!$D$20/'1.Inputs'!$D$27+'1.Inputs'!$D$23/'1.Inputs'!$D$28)-H366</f>
        <v>-804537797.85852849</v>
      </c>
      <c r="T366" s="36">
        <f ca="1">((('1.Inputs'!$D$37*12*IF(2=1,'1.Inputs'!$D$38,IF(2=2,'1.Inputs'!$D$39,$E366)))*$F366*(('1.Inputs'!$D$40)+(1-'1.Inputs'!$D$40)*(1+'1.Inputs'!$D$41))*(1+$G366)^(2-1))-(('1.Inputs'!$D$37*12*IF(2=1,'1.Inputs'!$D$38,IF(2=2,'1.Inputs'!$D$39,$E366)))/(1-'1.Inputs'!$D$42)*$D366*(1+$G366)^(2-1))-('1.Inputs'!$D$37*12*IF(2=1,'1.Inputs'!$D$38,IF(2=2,'1.Inputs'!$D$39,$E366)))*'1.Inputs'!$D$43*(1+$G366)^(2-1)-'1.Inputs'!$D$44*(1+$G366)^(2-1)-('1.Inputs'!$D$20/'1.Inputs'!$D$27+'1.Inputs'!$D$23/'1.Inputs'!$D$28))-MAX(0,((('1.Inputs'!$D$37*12*IF(2=1,'1.Inputs'!$D$38,IF(2=2,'1.Inputs'!$D$39,$E366)))*$F366*(('1.Inputs'!$D$40)+(1-'1.Inputs'!$D$40)*(1+'1.Inputs'!$D$41))*(1+$G366)^(2-1))-(('1.Inputs'!$D$37*12*IF(2=1,'1.Inputs'!$D$38,IF(2=2,'1.Inputs'!$D$39,$E366)))/(1-'1.Inputs'!$D$42)*$D366*(1+$G366)^(2-1))-('1.Inputs'!$D$37*12*IF(2=1,'1.Inputs'!$D$38,IF(2=2,'1.Inputs'!$D$39,$E366)))*'1.Inputs'!$D$43*(1+$G366)^(2-1)-'1.Inputs'!$D$44*(1+$G366)^(2-1)-('1.Inputs'!$D$20/'1.Inputs'!$D$27+'1.Inputs'!$D$23/'1.Inputs'!$D$28)))*'1.Inputs'!$D$53+('1.Inputs'!$D$20/'1.Inputs'!$D$27+'1.Inputs'!$D$23/'1.Inputs'!$D$28)-(I366-H366)</f>
        <v>-86928074.723957121</v>
      </c>
      <c r="U366" s="36">
        <f ca="1">((('1.Inputs'!$D$37*12*IF(3=1,'1.Inputs'!$D$38,IF(3=2,'1.Inputs'!$D$39,$E366)))*$F366*(('1.Inputs'!$D$40)+(1-'1.Inputs'!$D$40)*(1+'1.Inputs'!$D$41))*(1+$G366)^(3-1))-(('1.Inputs'!$D$37*12*IF(3=1,'1.Inputs'!$D$38,IF(3=2,'1.Inputs'!$D$39,$E366)))/(1-'1.Inputs'!$D$42)*$D366*(1+$G366)^(3-1))-('1.Inputs'!$D$37*12*IF(3=1,'1.Inputs'!$D$38,IF(3=2,'1.Inputs'!$D$39,$E366)))*'1.Inputs'!$D$43*(1+$G366)^(3-1)-'1.Inputs'!$D$44*(1+$G366)^(3-1)-('1.Inputs'!$D$20/'1.Inputs'!$D$27+'1.Inputs'!$D$23/'1.Inputs'!$D$28))-MAX(0,((('1.Inputs'!$D$37*12*IF(3=1,'1.Inputs'!$D$38,IF(3=2,'1.Inputs'!$D$39,$E366)))*$F366*(('1.Inputs'!$D$40)+(1-'1.Inputs'!$D$40)*(1+'1.Inputs'!$D$41))*(1+$G366)^(3-1))-(('1.Inputs'!$D$37*12*IF(3=1,'1.Inputs'!$D$38,IF(3=2,'1.Inputs'!$D$39,$E366)))/(1-'1.Inputs'!$D$42)*$D366*(1+$G366)^(3-1))-('1.Inputs'!$D$37*12*IF(3=1,'1.Inputs'!$D$38,IF(3=2,'1.Inputs'!$D$39,$E366)))*'1.Inputs'!$D$43*(1+$G366)^(3-1)-'1.Inputs'!$D$44*(1+$G366)^(3-1)-('1.Inputs'!$D$20/'1.Inputs'!$D$27+'1.Inputs'!$D$23/'1.Inputs'!$D$28)))*'1.Inputs'!$D$53+('1.Inputs'!$D$20/'1.Inputs'!$D$27+'1.Inputs'!$D$23/'1.Inputs'!$D$28)-(J366-I366)</f>
        <v>148921971.87330449</v>
      </c>
      <c r="V366" s="36">
        <f ca="1">((('1.Inputs'!$D$37*12*IF(4=1,'1.Inputs'!$D$38,IF(4=2,'1.Inputs'!$D$39,$E366)))*$F366*(('1.Inputs'!$D$40)+(1-'1.Inputs'!$D$40)*(1+'1.Inputs'!$D$41))*(1+$G366)^(4-1))-(('1.Inputs'!$D$37*12*IF(4=1,'1.Inputs'!$D$38,IF(4=2,'1.Inputs'!$D$39,$E366)))/(1-'1.Inputs'!$D$42)*$D366*(1+$G366)^(4-1))-('1.Inputs'!$D$37*12*IF(4=1,'1.Inputs'!$D$38,IF(4=2,'1.Inputs'!$D$39,$E366)))*'1.Inputs'!$D$43*(1+$G366)^(4-1)-'1.Inputs'!$D$44*(1+$G366)^(4-1)-('1.Inputs'!$D$20/'1.Inputs'!$D$27+'1.Inputs'!$D$23/'1.Inputs'!$D$28))-MAX(0,((('1.Inputs'!$D$37*12*IF(4=1,'1.Inputs'!$D$38,IF(4=2,'1.Inputs'!$D$39,$E366)))*$F366*(('1.Inputs'!$D$40)+(1-'1.Inputs'!$D$40)*(1+'1.Inputs'!$D$41))*(1+$G366)^(4-1))-(('1.Inputs'!$D$37*12*IF(4=1,'1.Inputs'!$D$38,IF(4=2,'1.Inputs'!$D$39,$E366)))/(1-'1.Inputs'!$D$42)*$D366*(1+$G366)^(4-1))-('1.Inputs'!$D$37*12*IF(4=1,'1.Inputs'!$D$38,IF(4=2,'1.Inputs'!$D$39,$E366)))*'1.Inputs'!$D$43*(1+$G366)^(4-1)-'1.Inputs'!$D$44*(1+$G366)^(4-1)-('1.Inputs'!$D$20/'1.Inputs'!$D$27+'1.Inputs'!$D$23/'1.Inputs'!$D$28)))*'1.Inputs'!$D$53+('1.Inputs'!$D$20/'1.Inputs'!$D$27+'1.Inputs'!$D$23/'1.Inputs'!$D$28)-(K366-J366)</f>
        <v>497119873.95951724</v>
      </c>
      <c r="W366" s="36">
        <f ca="1">((('1.Inputs'!$D$37*12*IF(5=1,'1.Inputs'!$D$38,IF(5=2,'1.Inputs'!$D$39,$E366)))*$F366*(('1.Inputs'!$D$40)+(1-'1.Inputs'!$D$40)*(1+'1.Inputs'!$D$41))*(1+$G366)^(5-1))-(('1.Inputs'!$D$37*12*IF(5=1,'1.Inputs'!$D$38,IF(5=2,'1.Inputs'!$D$39,$E366)))/(1-'1.Inputs'!$D$42)*$D366*(1+$G366)^(5-1))-('1.Inputs'!$D$37*12*IF(5=1,'1.Inputs'!$D$38,IF(5=2,'1.Inputs'!$D$39,$E366)))*'1.Inputs'!$D$43*(1+$G366)^(5-1)-'1.Inputs'!$D$44*(1+$G366)^(5-1)-('1.Inputs'!$D$20/'1.Inputs'!$D$27+'1.Inputs'!$D$23/'1.Inputs'!$D$28))-MAX(0,((('1.Inputs'!$D$37*12*IF(5=1,'1.Inputs'!$D$38,IF(5=2,'1.Inputs'!$D$39,$E366)))*$F366*(('1.Inputs'!$D$40)+(1-'1.Inputs'!$D$40)*(1+'1.Inputs'!$D$41))*(1+$G366)^(5-1))-(('1.Inputs'!$D$37*12*IF(5=1,'1.Inputs'!$D$38,IF(5=2,'1.Inputs'!$D$39,$E366)))/(1-'1.Inputs'!$D$42)*$D366*(1+$G366)^(5-1))-('1.Inputs'!$D$37*12*IF(5=1,'1.Inputs'!$D$38,IF(5=2,'1.Inputs'!$D$39,$E366)))*'1.Inputs'!$D$43*(1+$G366)^(5-1)-'1.Inputs'!$D$44*(1+$G366)^(5-1)-('1.Inputs'!$D$20/'1.Inputs'!$D$27+'1.Inputs'!$D$23/'1.Inputs'!$D$28)))*'1.Inputs'!$D$53+('1.Inputs'!$D$20/'1.Inputs'!$D$27+'1.Inputs'!$D$23/'1.Inputs'!$D$28)-(L366-K366)</f>
        <v>519453126.46502173</v>
      </c>
      <c r="X366" s="36">
        <f ca="1">((('1.Inputs'!$D$37*12*IF(6=1,'1.Inputs'!$D$38,IF(6=2,'1.Inputs'!$D$39,$E366)))*$F366*(('1.Inputs'!$D$40)+(1-'1.Inputs'!$D$40)*(1+'1.Inputs'!$D$41))*(1+$G366)^(6-1))-(('1.Inputs'!$D$37*12*IF(6=1,'1.Inputs'!$D$38,IF(6=2,'1.Inputs'!$D$39,$E366)))/(1-'1.Inputs'!$D$42)*$D366*(1+$G366)^(6-1))-('1.Inputs'!$D$37*12*IF(6=1,'1.Inputs'!$D$38,IF(6=2,'1.Inputs'!$D$39,$E366)))*'1.Inputs'!$D$43*(1+$G366)^(6-1)-'1.Inputs'!$D$44*(1+$G366)^(6-1)-('1.Inputs'!$D$20/'1.Inputs'!$D$27+'1.Inputs'!$D$23/'1.Inputs'!$D$28))-MAX(0,((('1.Inputs'!$D$37*12*IF(6=1,'1.Inputs'!$D$38,IF(6=2,'1.Inputs'!$D$39,$E366)))*$F366*(('1.Inputs'!$D$40)+(1-'1.Inputs'!$D$40)*(1+'1.Inputs'!$D$41))*(1+$G366)^(6-1))-(('1.Inputs'!$D$37*12*IF(6=1,'1.Inputs'!$D$38,IF(6=2,'1.Inputs'!$D$39,$E366)))/(1-'1.Inputs'!$D$42)*$D366*(1+$G366)^(6-1))-('1.Inputs'!$D$37*12*IF(6=1,'1.Inputs'!$D$38,IF(6=2,'1.Inputs'!$D$39,$E366)))*'1.Inputs'!$D$43*(1+$G366)^(6-1)-'1.Inputs'!$D$44*(1+$G366)^(6-1)-('1.Inputs'!$D$20/'1.Inputs'!$D$27+'1.Inputs'!$D$23/'1.Inputs'!$D$28)))*'1.Inputs'!$D$53+('1.Inputs'!$D$20/'1.Inputs'!$D$27+'1.Inputs'!$D$23/'1.Inputs'!$D$28)-(M366-L366)</f>
        <v>542895086.61321557</v>
      </c>
      <c r="Y366" s="36">
        <f ca="1">((('1.Inputs'!$D$37*12*IF(7=1,'1.Inputs'!$D$38,IF(7=2,'1.Inputs'!$D$39,$E366)))*$F366*(('1.Inputs'!$D$40)+(1-'1.Inputs'!$D$40)*(1+'1.Inputs'!$D$41))*(1+$G366)^(7-1))-(('1.Inputs'!$D$37*12*IF(7=1,'1.Inputs'!$D$38,IF(7=2,'1.Inputs'!$D$39,$E366)))/(1-'1.Inputs'!$D$42)*$D366*(1+$G366)^(7-1))-('1.Inputs'!$D$37*12*IF(7=1,'1.Inputs'!$D$38,IF(7=2,'1.Inputs'!$D$39,$E366)))*'1.Inputs'!$D$43*(1+$G366)^(7-1)-'1.Inputs'!$D$44*(1+$G366)^(7-1)-('1.Inputs'!$D$20/'1.Inputs'!$D$27+'1.Inputs'!$D$23/'1.Inputs'!$D$28))-MAX(0,((('1.Inputs'!$D$37*12*IF(7=1,'1.Inputs'!$D$38,IF(7=2,'1.Inputs'!$D$39,$E366)))*$F366*(('1.Inputs'!$D$40)+(1-'1.Inputs'!$D$40)*(1+'1.Inputs'!$D$41))*(1+$G366)^(7-1))-(('1.Inputs'!$D$37*12*IF(7=1,'1.Inputs'!$D$38,IF(7=2,'1.Inputs'!$D$39,$E366)))/(1-'1.Inputs'!$D$42)*$D366*(1+$G366)^(7-1))-('1.Inputs'!$D$37*12*IF(7=1,'1.Inputs'!$D$38,IF(7=2,'1.Inputs'!$D$39,$E366)))*'1.Inputs'!$D$43*(1+$G366)^(7-1)-'1.Inputs'!$D$44*(1+$G366)^(7-1)-('1.Inputs'!$D$20/'1.Inputs'!$D$27+'1.Inputs'!$D$23/'1.Inputs'!$D$28)))*'1.Inputs'!$D$53+('1.Inputs'!$D$20/'1.Inputs'!$D$27+'1.Inputs'!$D$23/'1.Inputs'!$D$28)-(N366-M366)</f>
        <v>567500794.8706255</v>
      </c>
      <c r="Z366" s="36">
        <f ca="1">((('1.Inputs'!$D$37*12*IF(8=1,'1.Inputs'!$D$38,IF(8=2,'1.Inputs'!$D$39,$E366)))*$F366*(('1.Inputs'!$D$40)+(1-'1.Inputs'!$D$40)*(1+'1.Inputs'!$D$41))*(1+$G366)^(8-1))-(('1.Inputs'!$D$37*12*IF(8=1,'1.Inputs'!$D$38,IF(8=2,'1.Inputs'!$D$39,$E366)))/(1-'1.Inputs'!$D$42)*$D366*(1+$G366)^(8-1))-('1.Inputs'!$D$37*12*IF(8=1,'1.Inputs'!$D$38,IF(8=2,'1.Inputs'!$D$39,$E366)))*'1.Inputs'!$D$43*(1+$G366)^(8-1)-'1.Inputs'!$D$44*(1+$G366)^(8-1)-('1.Inputs'!$D$20/'1.Inputs'!$D$27+'1.Inputs'!$D$23/'1.Inputs'!$D$28))-MAX(0,((('1.Inputs'!$D$37*12*IF(8=1,'1.Inputs'!$D$38,IF(8=2,'1.Inputs'!$D$39,$E366)))*$F366*(('1.Inputs'!$D$40)+(1-'1.Inputs'!$D$40)*(1+'1.Inputs'!$D$41))*(1+$G366)^(8-1))-(('1.Inputs'!$D$37*12*IF(8=1,'1.Inputs'!$D$38,IF(8=2,'1.Inputs'!$D$39,$E366)))/(1-'1.Inputs'!$D$42)*$D366*(1+$G366)^(8-1))-('1.Inputs'!$D$37*12*IF(8=1,'1.Inputs'!$D$38,IF(8=2,'1.Inputs'!$D$39,$E366)))*'1.Inputs'!$D$43*(1+$G366)^(8-1)-'1.Inputs'!$D$44*(1+$G366)^(8-1)-('1.Inputs'!$D$20/'1.Inputs'!$D$27+'1.Inputs'!$D$23/'1.Inputs'!$D$28)))*'1.Inputs'!$D$53+('1.Inputs'!$D$20/'1.Inputs'!$D$27+'1.Inputs'!$D$23/'1.Inputs'!$D$28)-(O366-N366)</f>
        <v>593328024.12199044</v>
      </c>
      <c r="AA366" s="36">
        <f ca="1">((('1.Inputs'!$D$37*12*IF(9=1,'1.Inputs'!$D$38,IF(9=2,'1.Inputs'!$D$39,$E366)))*$F366*(('1.Inputs'!$D$40)+(1-'1.Inputs'!$D$40)*(1+'1.Inputs'!$D$41))*(1+$G366)^(9-1))-(('1.Inputs'!$D$37*12*IF(9=1,'1.Inputs'!$D$38,IF(9=2,'1.Inputs'!$D$39,$E366)))/(1-'1.Inputs'!$D$42)*$D366*(1+$G366)^(9-1))-('1.Inputs'!$D$37*12*IF(9=1,'1.Inputs'!$D$38,IF(9=2,'1.Inputs'!$D$39,$E366)))*'1.Inputs'!$D$43*(1+$G366)^(9-1)-'1.Inputs'!$D$44*(1+$G366)^(9-1)-('1.Inputs'!$D$20/'1.Inputs'!$D$27+'1.Inputs'!$D$23/'1.Inputs'!$D$28))-MAX(0,((('1.Inputs'!$D$37*12*IF(9=1,'1.Inputs'!$D$38,IF(9=2,'1.Inputs'!$D$39,$E366)))*$F366*(('1.Inputs'!$D$40)+(1-'1.Inputs'!$D$40)*(1+'1.Inputs'!$D$41))*(1+$G366)^(9-1))-(('1.Inputs'!$D$37*12*IF(9=1,'1.Inputs'!$D$38,IF(9=2,'1.Inputs'!$D$39,$E366)))/(1-'1.Inputs'!$D$42)*$D366*(1+$G366)^(9-1))-('1.Inputs'!$D$37*12*IF(9=1,'1.Inputs'!$D$38,IF(9=2,'1.Inputs'!$D$39,$E366)))*'1.Inputs'!$D$43*(1+$G366)^(9-1)-'1.Inputs'!$D$44*(1+$G366)^(9-1)-('1.Inputs'!$D$20/'1.Inputs'!$D$27+'1.Inputs'!$D$23/'1.Inputs'!$D$28)))*'1.Inputs'!$D$53+('1.Inputs'!$D$20/'1.Inputs'!$D$27+'1.Inputs'!$D$23/'1.Inputs'!$D$28)-(P366-O366)</f>
        <v>620437415.31790113</v>
      </c>
      <c r="AB366" s="36">
        <f ca="1">((('1.Inputs'!$D$37*12*IF(10=1,'1.Inputs'!$D$38,IF(10=2,'1.Inputs'!$D$39,$E366)))*$F366*(('1.Inputs'!$D$40)+(1-'1.Inputs'!$D$40)*(1+'1.Inputs'!$D$41))*(1+$G366)^(10-1))-(('1.Inputs'!$D$37*12*IF(10=1,'1.Inputs'!$D$38,IF(10=2,'1.Inputs'!$D$39,$E366)))/(1-'1.Inputs'!$D$42)*$D366*(1+$G366)^(10-1))-('1.Inputs'!$D$37*12*IF(10=1,'1.Inputs'!$D$38,IF(10=2,'1.Inputs'!$D$39,$E366)))*'1.Inputs'!$D$43*(1+$G366)^(10-1)-'1.Inputs'!$D$44*(1+$G366)^(10-1)-('1.Inputs'!$D$20/'1.Inputs'!$D$27+'1.Inputs'!$D$23/'1.Inputs'!$D$28))-MAX(0,((('1.Inputs'!$D$37*12*IF(10=1,'1.Inputs'!$D$38,IF(10=2,'1.Inputs'!$D$39,$E366)))*$F366*(('1.Inputs'!$D$40)+(1-'1.Inputs'!$D$40)*(1+'1.Inputs'!$D$41))*(1+$G366)^(10-1))-(('1.Inputs'!$D$37*12*IF(10=1,'1.Inputs'!$D$38,IF(10=2,'1.Inputs'!$D$39,$E366)))/(1-'1.Inputs'!$D$42)*$D366*(1+$G366)^(10-1))-('1.Inputs'!$D$37*12*IF(10=1,'1.Inputs'!$D$38,IF(10=2,'1.Inputs'!$D$39,$E366)))*'1.Inputs'!$D$43*(1+$G366)^(10-1)-'1.Inputs'!$D$44*(1+$G366)^(10-1)-('1.Inputs'!$D$20/'1.Inputs'!$D$27+'1.Inputs'!$D$23/'1.Inputs'!$D$28)))*'1.Inputs'!$D$53+('1.Inputs'!$D$20/'1.Inputs'!$D$27+'1.Inputs'!$D$23/'1.Inputs'!$D$28)-(Q366-P366)+(('1.Inputs'!$D$20+'1.Inputs'!$D$23-('1.Inputs'!$D$20/'1.Inputs'!$D$27+'1.Inputs'!$D$23/'1.Inputs'!$D$28)*'1.Inputs'!$D$10)*'1.Inputs'!$D$60+'1.Inputs'!$D$19*'1.Inputs'!$D$59+Q366)</f>
        <v>3563411931.7534103</v>
      </c>
      <c r="AC366" s="36">
        <f ca="1">S366-AC$13-AC$14+MIN(AC$13,MAX(0,((('1.Inputs'!$D$37*12*IF(1=1,'1.Inputs'!$D$38,IF(1=2,'1.Inputs'!$D$39,$E366)))*$F366*(('1.Inputs'!$D$40)+(1-'1.Inputs'!$D$40)*(1+'1.Inputs'!$D$41))*(1+$G366)^(1-1))-(('1.Inputs'!$D$37*12*IF(1=1,'1.Inputs'!$D$38,IF(1=2,'1.Inputs'!$D$39,$E366)))/(1-'1.Inputs'!$D$42)*$D366*(1+$G366)^(1-1))-('1.Inputs'!$D$37*12*IF(1=1,'1.Inputs'!$D$38,IF(1=2,'1.Inputs'!$D$39,$E366)))*'1.Inputs'!$D$43*(1+$G366)^(1-1)-'1.Inputs'!$D$44*(1+$G366)^(1-1)-('1.Inputs'!$D$20/'1.Inputs'!$D$27+'1.Inputs'!$D$23/'1.Inputs'!$D$28))))*'1.Inputs'!$D$53</f>
        <v>-952137797.85852849</v>
      </c>
      <c r="AD366" s="36">
        <f ca="1">T366-AD$13-AD$14+MIN(AD$13,MAX(0,((('1.Inputs'!$D$37*12*IF(2=1,'1.Inputs'!$D$38,IF(2=2,'1.Inputs'!$D$39,$E366)))*$F366*(('1.Inputs'!$D$40)+(1-'1.Inputs'!$D$40)*(1+'1.Inputs'!$D$41))*(1+$G366)^(2-1))-(('1.Inputs'!$D$37*12*IF(2=1,'1.Inputs'!$D$38,IF(2=2,'1.Inputs'!$D$39,$E366)))/(1-'1.Inputs'!$D$42)*$D366*(1+$G366)^(2-1))-('1.Inputs'!$D$37*12*IF(2=1,'1.Inputs'!$D$38,IF(2=2,'1.Inputs'!$D$39,$E366)))*'1.Inputs'!$D$43*(1+$G366)^(2-1)-'1.Inputs'!$D$44*(1+$G366)^(2-1)-('1.Inputs'!$D$20/'1.Inputs'!$D$27+'1.Inputs'!$D$23/'1.Inputs'!$D$28))))*'1.Inputs'!$D$53</f>
        <v>-182868074.72395712</v>
      </c>
      <c r="AE366" s="36">
        <f ca="1">U366-AE$13-AE$14+MIN(AE$13,MAX(0,((('1.Inputs'!$D$37*12*IF(3=1,'1.Inputs'!$D$38,IF(3=2,'1.Inputs'!$D$39,$E366)))*$F366*(('1.Inputs'!$D$40)+(1-'1.Inputs'!$D$40)*(1+'1.Inputs'!$D$41))*(1+$G366)^(3-1))-(('1.Inputs'!$D$37*12*IF(3=1,'1.Inputs'!$D$38,IF(3=2,'1.Inputs'!$D$39,$E366)))/(1-'1.Inputs'!$D$42)*$D366*(1+$G366)^(3-1))-('1.Inputs'!$D$37*12*IF(3=1,'1.Inputs'!$D$38,IF(3=2,'1.Inputs'!$D$39,$E366)))*'1.Inputs'!$D$43*(1+$G366)^(3-1)-'1.Inputs'!$D$44*(1+$G366)^(3-1)-('1.Inputs'!$D$20/'1.Inputs'!$D$27+'1.Inputs'!$D$23/'1.Inputs'!$D$28))))*'1.Inputs'!$D$53</f>
        <v>-193018028.12669551</v>
      </c>
      <c r="AF366" s="36">
        <f ca="1">V366-AF$13-AF$14+MIN(AF$13,MAX(0,((('1.Inputs'!$D$37*12*IF(4=1,'1.Inputs'!$D$38,IF(4=2,'1.Inputs'!$D$39,$E366)))*$F366*(('1.Inputs'!$D$40)+(1-'1.Inputs'!$D$40)*(1+'1.Inputs'!$D$41))*(1+$G366)^(4-1))-(('1.Inputs'!$D$37*12*IF(4=1,'1.Inputs'!$D$38,IF(4=2,'1.Inputs'!$D$39,$E366)))/(1-'1.Inputs'!$D$42)*$D366*(1+$G366)^(4-1))-('1.Inputs'!$D$37*12*IF(4=1,'1.Inputs'!$D$38,IF(4=2,'1.Inputs'!$D$39,$E366)))*'1.Inputs'!$D$43*(1+$G366)^(4-1)-'1.Inputs'!$D$44*(1+$G366)^(4-1)-('1.Inputs'!$D$20/'1.Inputs'!$D$27+'1.Inputs'!$D$23/'1.Inputs'!$D$28))))*'1.Inputs'!$D$53</f>
        <v>174367873.95951724</v>
      </c>
      <c r="AG366" s="36">
        <f ca="1">W366-AG$13-AG$14+MIN(AG$13,MAX(0,((('1.Inputs'!$D$37*12*IF(5=1,'1.Inputs'!$D$38,IF(5=2,'1.Inputs'!$D$39,$E366)))*$F366*(('1.Inputs'!$D$40)+(1-'1.Inputs'!$D$40)*(1+'1.Inputs'!$D$41))*(1+$G366)^(5-1))-(('1.Inputs'!$D$37*12*IF(5=1,'1.Inputs'!$D$38,IF(5=2,'1.Inputs'!$D$39,$E366)))/(1-'1.Inputs'!$D$42)*$D366*(1+$G366)^(5-1))-('1.Inputs'!$D$37*12*IF(5=1,'1.Inputs'!$D$38,IF(5=2,'1.Inputs'!$D$39,$E366)))*'1.Inputs'!$D$43*(1+$G366)^(5-1)-'1.Inputs'!$D$44*(1+$G366)^(5-1)-('1.Inputs'!$D$20/'1.Inputs'!$D$27+'1.Inputs'!$D$23/'1.Inputs'!$D$28))))*'1.Inputs'!$D$53</f>
        <v>215889126.46502173</v>
      </c>
      <c r="AH366" s="36">
        <f ca="1">X366-AH$13-AH$14+MIN(AH$13,MAX(0,((('1.Inputs'!$D$37*12*IF(6=1,'1.Inputs'!$D$38,IF(6=2,'1.Inputs'!$D$39,$E366)))*$F366*(('1.Inputs'!$D$40)+(1-'1.Inputs'!$D$40)*(1+'1.Inputs'!$D$41))*(1+$G366)^(6-1))-(('1.Inputs'!$D$37*12*IF(6=1,'1.Inputs'!$D$38,IF(6=2,'1.Inputs'!$D$39,$E366)))/(1-'1.Inputs'!$D$42)*$D366*(1+$G366)^(6-1))-('1.Inputs'!$D$37*12*IF(6=1,'1.Inputs'!$D$38,IF(6=2,'1.Inputs'!$D$39,$E366)))*'1.Inputs'!$D$43*(1+$G366)^(6-1)-'1.Inputs'!$D$44*(1+$G366)^(6-1)-('1.Inputs'!$D$20/'1.Inputs'!$D$27+'1.Inputs'!$D$23/'1.Inputs'!$D$28))))*'1.Inputs'!$D$53</f>
        <v>258519086.61321557</v>
      </c>
      <c r="AI366" s="36">
        <f ca="1">Y366-AI$13-AI$14+MIN(AI$13,MAX(0,((('1.Inputs'!$D$37*12*IF(7=1,'1.Inputs'!$D$38,IF(7=2,'1.Inputs'!$D$39,$E366)))*$F366*(('1.Inputs'!$D$40)+(1-'1.Inputs'!$D$40)*(1+'1.Inputs'!$D$41))*(1+$G366)^(7-1))-(('1.Inputs'!$D$37*12*IF(7=1,'1.Inputs'!$D$38,IF(7=2,'1.Inputs'!$D$39,$E366)))/(1-'1.Inputs'!$D$42)*$D366*(1+$G366)^(7-1))-('1.Inputs'!$D$37*12*IF(7=1,'1.Inputs'!$D$38,IF(7=2,'1.Inputs'!$D$39,$E366)))*'1.Inputs'!$D$43*(1+$G366)^(7-1)-'1.Inputs'!$D$44*(1+$G366)^(7-1)-('1.Inputs'!$D$20/'1.Inputs'!$D$27+'1.Inputs'!$D$23/'1.Inputs'!$D$28))))*'1.Inputs'!$D$53</f>
        <v>302312794.8706255</v>
      </c>
      <c r="AJ366" s="36">
        <f ca="1">Z366-AJ$13-AJ$14+MIN(AJ$13,MAX(0,((('1.Inputs'!$D$37*12*IF(8=1,'1.Inputs'!$D$38,IF(8=2,'1.Inputs'!$D$39,$E366)))*$F366*(('1.Inputs'!$D$40)+(1-'1.Inputs'!$D$40)*(1+'1.Inputs'!$D$41))*(1+$G366)^(8-1))-(('1.Inputs'!$D$37*12*IF(8=1,'1.Inputs'!$D$38,IF(8=2,'1.Inputs'!$D$39,$E366)))/(1-'1.Inputs'!$D$42)*$D366*(1+$G366)^(8-1))-('1.Inputs'!$D$37*12*IF(8=1,'1.Inputs'!$D$38,IF(8=2,'1.Inputs'!$D$39,$E366)))*'1.Inputs'!$D$43*(1+$G366)^(8-1)-'1.Inputs'!$D$44*(1+$G366)^(8-1)-('1.Inputs'!$D$20/'1.Inputs'!$D$27+'1.Inputs'!$D$23/'1.Inputs'!$D$28))))*'1.Inputs'!$D$53</f>
        <v>593328024.12199044</v>
      </c>
      <c r="AK366" s="36">
        <f ca="1">AA366-AK$13-AK$14+MIN(AK$13,MAX(0,((('1.Inputs'!$D$37*12*IF(9=1,'1.Inputs'!$D$38,IF(9=2,'1.Inputs'!$D$39,$E366)))*$F366*(('1.Inputs'!$D$40)+(1-'1.Inputs'!$D$40)*(1+'1.Inputs'!$D$41))*(1+$G366)^(9-1))-(('1.Inputs'!$D$37*12*IF(9=1,'1.Inputs'!$D$38,IF(9=2,'1.Inputs'!$D$39,$E366)))/(1-'1.Inputs'!$D$42)*$D366*(1+$G366)^(9-1))-('1.Inputs'!$D$37*12*IF(9=1,'1.Inputs'!$D$38,IF(9=2,'1.Inputs'!$D$39,$E366)))*'1.Inputs'!$D$43*(1+$G366)^(9-1)-'1.Inputs'!$D$44*(1+$G366)^(9-1)-('1.Inputs'!$D$20/'1.Inputs'!$D$27+'1.Inputs'!$D$23/'1.Inputs'!$D$28))))*'1.Inputs'!$D$53</f>
        <v>620437415.31790113</v>
      </c>
      <c r="AL366" s="36">
        <f ca="1">AB366-AL$13-AL$14+MIN(AL$13,MAX(0,((('1.Inputs'!$D$37*12*IF(10=1,'1.Inputs'!$D$38,IF(10=2,'1.Inputs'!$D$39,$E366)))*$F366*(('1.Inputs'!$D$40)+(1-'1.Inputs'!$D$40)*(1+'1.Inputs'!$D$41))*(1+$G366)^(10-1))-(('1.Inputs'!$D$37*12*IF(10=1,'1.Inputs'!$D$38,IF(10=2,'1.Inputs'!$D$39,$E366)))/(1-'1.Inputs'!$D$42)*$D366*(1+$G366)^(10-1))-('1.Inputs'!$D$37*12*IF(10=1,'1.Inputs'!$D$38,IF(10=2,'1.Inputs'!$D$39,$E366)))*'1.Inputs'!$D$43*(1+$G366)^(10-1)-'1.Inputs'!$D$44*(1+$G366)^(10-1)-('1.Inputs'!$D$20/'1.Inputs'!$D$27+'1.Inputs'!$D$23/'1.Inputs'!$D$28))))*'1.Inputs'!$D$53+'1.Inputs'!$D$35</f>
        <v>4363411931.7534103</v>
      </c>
      <c r="AM366" s="48">
        <f ca="1">R366+NPV('1.Inputs'!$D$55,S366:AB366)</f>
        <v>44165621.613671541</v>
      </c>
      <c r="AN366" s="48">
        <f ca="1">-('1.Inputs'!$D$24*(1-'1.Inputs'!$D$31)+'1.Inputs'!$D$35)+NPV('1.Inputs'!$D$54,AC366:AL366)</f>
        <v>-1169312605.344542</v>
      </c>
      <c r="AO366" s="36">
        <f t="shared" ca="1" si="45"/>
        <v>-5.450798088472415</v>
      </c>
      <c r="AP366" s="36">
        <f t="shared" ca="1" si="46"/>
        <v>0.37835866837729798</v>
      </c>
      <c r="AQ366" s="36">
        <f ca="1">'1.Inputs'!$D$35+MIN(SUM($AC366:AC366),SUM($AC366:AD366),SUM($AC366:AE366),SUM($AC366:AF366),SUM($AC366:AG366),SUM($AC366:AH366),SUM($AC366:AI366),SUM($AC366:AJ366),SUM($AC366:AK366),SUM($AC366:AL366))</f>
        <v>-528023900.70918131</v>
      </c>
      <c r="AR366" s="36">
        <f ca="1">IF(AP366&lt;'1.Inputs'!$D$57,1,0)</f>
        <v>1</v>
      </c>
      <c r="AS366" s="36">
        <f t="shared" ca="1" si="47"/>
        <v>1</v>
      </c>
    </row>
    <row r="367" spans="2:45" ht="15" customHeight="1" x14ac:dyDescent="0.25">
      <c r="B367" s="36">
        <v>352</v>
      </c>
      <c r="C367" s="36">
        <f t="shared" ca="1" si="40"/>
        <v>0.68221178015753825</v>
      </c>
      <c r="D367" s="36">
        <f t="shared" ca="1" si="41"/>
        <v>16440.405534646845</v>
      </c>
      <c r="E367" s="47">
        <f t="shared" ca="1" si="42"/>
        <v>0.85004330921510141</v>
      </c>
      <c r="F367" s="36">
        <f t="shared" ca="1" si="43"/>
        <v>30169.926177231035</v>
      </c>
      <c r="G367" s="36">
        <f t="shared" ca="1" si="44"/>
        <v>4.7085538002875876E-2</v>
      </c>
      <c r="H367" s="36">
        <f ca="1">((('1.Inputs'!$D$37*12*IF(1=1,'1.Inputs'!$D$38,IF(1=2,'1.Inputs'!$D$39,$E367)))*$F367*(('1.Inputs'!$D$40)+(1-'1.Inputs'!$D$40)*(1+'1.Inputs'!$D$41))*(1+$G367)^(1-1))*'1.Inputs'!$D$47+(('1.Inputs'!$D$37*12*IF(1=1,'1.Inputs'!$D$38,IF(1=2,'1.Inputs'!$D$39,$E367)))/(1-'1.Inputs'!$D$42)*$D367*(1+$G367)^(1-1))*('1.Inputs'!$D$48-'1.Inputs'!$D$49))/'1.Inputs'!$D$51</f>
        <v>785103699.43440568</v>
      </c>
      <c r="I367" s="36">
        <f ca="1">((('1.Inputs'!$D$37*12*IF(2=1,'1.Inputs'!$D$38,IF(2=2,'1.Inputs'!$D$39,$E367)))*$F367*(('1.Inputs'!$D$40)+(1-'1.Inputs'!$D$40)*(1+'1.Inputs'!$D$41))*(1+$G367)^(2-1))*'1.Inputs'!$D$47+(('1.Inputs'!$D$37*12*IF(2=1,'1.Inputs'!$D$38,IF(2=2,'1.Inputs'!$D$39,$E367)))/(1-'1.Inputs'!$D$42)*$D367*(1+$G367)^(2-1))*('1.Inputs'!$D$48-'1.Inputs'!$D$49))/'1.Inputs'!$D$51</f>
        <v>1150899021.3144519</v>
      </c>
      <c r="J367" s="36">
        <f ca="1">((('1.Inputs'!$D$37*12*IF(3=1,'1.Inputs'!$D$38,IF(3=2,'1.Inputs'!$D$39,$E367)))*$F367*(('1.Inputs'!$D$40)+(1-'1.Inputs'!$D$40)*(1+'1.Inputs'!$D$41))*(1+$G367)^(3-1))*'1.Inputs'!$D$47+(('1.Inputs'!$D$37*12*IF(3=1,'1.Inputs'!$D$38,IF(3=2,'1.Inputs'!$D$39,$E367)))/(1-'1.Inputs'!$D$42)*$D367*(1+$G367)^(3-1))*('1.Inputs'!$D$48-'1.Inputs'!$D$49))/'1.Inputs'!$D$51</f>
        <v>1463397791.8170888</v>
      </c>
      <c r="K367" s="36">
        <f ca="1">((('1.Inputs'!$D$37*12*IF(4=1,'1.Inputs'!$D$38,IF(4=2,'1.Inputs'!$D$39,$E367)))*$F367*(('1.Inputs'!$D$40)+(1-'1.Inputs'!$D$40)*(1+'1.Inputs'!$D$41))*(1+$G367)^(4-1))*'1.Inputs'!$D$47+(('1.Inputs'!$D$37*12*IF(4=1,'1.Inputs'!$D$38,IF(4=2,'1.Inputs'!$D$39,$E367)))/(1-'1.Inputs'!$D$42)*$D367*(1+$G367)^(4-1))*('1.Inputs'!$D$48-'1.Inputs'!$D$49))/'1.Inputs'!$D$51</f>
        <v>1532302664.157017</v>
      </c>
      <c r="L367" s="36">
        <f ca="1">((('1.Inputs'!$D$37*12*IF(5=1,'1.Inputs'!$D$38,IF(5=2,'1.Inputs'!$D$39,$E367)))*$F367*(('1.Inputs'!$D$40)+(1-'1.Inputs'!$D$40)*(1+'1.Inputs'!$D$41))*(1+$G367)^(5-1))*'1.Inputs'!$D$47+(('1.Inputs'!$D$37*12*IF(5=1,'1.Inputs'!$D$38,IF(5=2,'1.Inputs'!$D$39,$E367)))/(1-'1.Inputs'!$D$42)*$D367*(1+$G367)^(5-1))*('1.Inputs'!$D$48-'1.Inputs'!$D$49))/'1.Inputs'!$D$51</f>
        <v>1604451959.48209</v>
      </c>
      <c r="M367" s="36">
        <f ca="1">((('1.Inputs'!$D$37*12*IF(6=1,'1.Inputs'!$D$38,IF(6=2,'1.Inputs'!$D$39,$E367)))*$F367*(('1.Inputs'!$D$40)+(1-'1.Inputs'!$D$40)*(1+'1.Inputs'!$D$41))*(1+$G367)^(6-1))*'1.Inputs'!$D$47+(('1.Inputs'!$D$37*12*IF(6=1,'1.Inputs'!$D$38,IF(6=2,'1.Inputs'!$D$39,$E367)))/(1-'1.Inputs'!$D$42)*$D367*(1+$G367)^(6-1))*('1.Inputs'!$D$48-'1.Inputs'!$D$49))/'1.Inputs'!$D$51</f>
        <v>1679998443.1940725</v>
      </c>
      <c r="N367" s="36">
        <f ca="1">((('1.Inputs'!$D$37*12*IF(7=1,'1.Inputs'!$D$38,IF(7=2,'1.Inputs'!$D$39,$E367)))*$F367*(('1.Inputs'!$D$40)+(1-'1.Inputs'!$D$40)*(1+'1.Inputs'!$D$41))*(1+$G367)^(7-1))*'1.Inputs'!$D$47+(('1.Inputs'!$D$37*12*IF(7=1,'1.Inputs'!$D$38,IF(7=2,'1.Inputs'!$D$39,$E367)))/(1-'1.Inputs'!$D$42)*$D367*(1+$G367)^(7-1))*('1.Inputs'!$D$48-'1.Inputs'!$D$49))/'1.Inputs'!$D$51</f>
        <v>1759102073.7358592</v>
      </c>
      <c r="O367" s="36">
        <f ca="1">((('1.Inputs'!$D$37*12*IF(8=1,'1.Inputs'!$D$38,IF(8=2,'1.Inputs'!$D$39,$E367)))*$F367*(('1.Inputs'!$D$40)+(1-'1.Inputs'!$D$40)*(1+'1.Inputs'!$D$41))*(1+$G367)^(8-1))*'1.Inputs'!$D$47+(('1.Inputs'!$D$37*12*IF(8=1,'1.Inputs'!$D$38,IF(8=2,'1.Inputs'!$D$39,$E367)))/(1-'1.Inputs'!$D$42)*$D367*(1+$G367)^(8-1))*('1.Inputs'!$D$48-'1.Inputs'!$D$49))/'1.Inputs'!$D$51</f>
        <v>1841930341.2796869</v>
      </c>
      <c r="P367" s="36">
        <f ca="1">((('1.Inputs'!$D$37*12*IF(9=1,'1.Inputs'!$D$38,IF(9=2,'1.Inputs'!$D$39,$E367)))*$F367*(('1.Inputs'!$D$40)+(1-'1.Inputs'!$D$40)*(1+'1.Inputs'!$D$41))*(1+$G367)^(9-1))*'1.Inputs'!$D$47+(('1.Inputs'!$D$37*12*IF(9=1,'1.Inputs'!$D$38,IF(9=2,'1.Inputs'!$D$39,$E367)))/(1-'1.Inputs'!$D$42)*$D367*(1+$G367)^(9-1))*('1.Inputs'!$D$48-'1.Inputs'!$D$49))/'1.Inputs'!$D$51</f>
        <v>1928658622.3626614</v>
      </c>
      <c r="Q367" s="36">
        <f ca="1">((('1.Inputs'!$D$37*12*IF(10=1,'1.Inputs'!$D$38,IF(10=2,'1.Inputs'!$D$39,$E367)))*$F367*(('1.Inputs'!$D$40)+(1-'1.Inputs'!$D$40)*(1+'1.Inputs'!$D$41))*(1+$G367)^(10-1))*'1.Inputs'!$D$47+(('1.Inputs'!$D$37*12*IF(10=1,'1.Inputs'!$D$38,IF(10=2,'1.Inputs'!$D$39,$E367)))/(1-'1.Inputs'!$D$42)*$D367*(1+$G367)^(10-1))*('1.Inputs'!$D$48-'1.Inputs'!$D$49))/'1.Inputs'!$D$51</f>
        <v>2019470551.2204928</v>
      </c>
      <c r="R367" s="36">
        <f>-'1.Inputs'!$D$24</f>
        <v>-2050000000</v>
      </c>
      <c r="S367" s="36">
        <f ca="1">((('1.Inputs'!$D$37*12*IF(1=1,'1.Inputs'!$D$38,IF(1=2,'1.Inputs'!$D$39,$E367)))*$F367*(('1.Inputs'!$D$40)+(1-'1.Inputs'!$D$40)*(1+'1.Inputs'!$D$41))*(1+$G367)^(1-1))-(('1.Inputs'!$D$37*12*IF(1=1,'1.Inputs'!$D$38,IF(1=2,'1.Inputs'!$D$39,$E367)))/(1-'1.Inputs'!$D$42)*$D367*(1+$G367)^(1-1))-('1.Inputs'!$D$37*12*IF(1=1,'1.Inputs'!$D$38,IF(1=2,'1.Inputs'!$D$39,$E367)))*'1.Inputs'!$D$43*(1+$G367)^(1-1)-'1.Inputs'!$D$44*(1+$G367)^(1-1)-('1.Inputs'!$D$20/'1.Inputs'!$D$27+'1.Inputs'!$D$23/'1.Inputs'!$D$28))-MAX(0,((('1.Inputs'!$D$37*12*IF(1=1,'1.Inputs'!$D$38,IF(1=2,'1.Inputs'!$D$39,$E367)))*$F367*(('1.Inputs'!$D$40)+(1-'1.Inputs'!$D$40)*(1+'1.Inputs'!$D$41))*(1+$G367)^(1-1))-(('1.Inputs'!$D$37*12*IF(1=1,'1.Inputs'!$D$38,IF(1=2,'1.Inputs'!$D$39,$E367)))/(1-'1.Inputs'!$D$42)*$D367*(1+$G367)^(1-1))-('1.Inputs'!$D$37*12*IF(1=1,'1.Inputs'!$D$38,IF(1=2,'1.Inputs'!$D$39,$E367)))*'1.Inputs'!$D$43*(1+$G367)^(1-1)-'1.Inputs'!$D$44*(1+$G367)^(1-1)-('1.Inputs'!$D$20/'1.Inputs'!$D$27+'1.Inputs'!$D$23/'1.Inputs'!$D$28)))*'1.Inputs'!$D$53+('1.Inputs'!$D$20/'1.Inputs'!$D$27+'1.Inputs'!$D$23/'1.Inputs'!$D$28)-H367</f>
        <v>-309353588.25981784</v>
      </c>
      <c r="T367" s="36">
        <f ca="1">((('1.Inputs'!$D$37*12*IF(2=1,'1.Inputs'!$D$38,IF(2=2,'1.Inputs'!$D$39,$E367)))*$F367*(('1.Inputs'!$D$40)+(1-'1.Inputs'!$D$40)*(1+'1.Inputs'!$D$41))*(1+$G367)^(2-1))-(('1.Inputs'!$D$37*12*IF(2=1,'1.Inputs'!$D$38,IF(2=2,'1.Inputs'!$D$39,$E367)))/(1-'1.Inputs'!$D$42)*$D367*(1+$G367)^(2-1))-('1.Inputs'!$D$37*12*IF(2=1,'1.Inputs'!$D$38,IF(2=2,'1.Inputs'!$D$39,$E367)))*'1.Inputs'!$D$43*(1+$G367)^(2-1)-'1.Inputs'!$D$44*(1+$G367)^(2-1)-('1.Inputs'!$D$20/'1.Inputs'!$D$27+'1.Inputs'!$D$23/'1.Inputs'!$D$28))-MAX(0,((('1.Inputs'!$D$37*12*IF(2=1,'1.Inputs'!$D$38,IF(2=2,'1.Inputs'!$D$39,$E367)))*$F367*(('1.Inputs'!$D$40)+(1-'1.Inputs'!$D$40)*(1+'1.Inputs'!$D$41))*(1+$G367)^(2-1))-(('1.Inputs'!$D$37*12*IF(2=1,'1.Inputs'!$D$38,IF(2=2,'1.Inputs'!$D$39,$E367)))/(1-'1.Inputs'!$D$42)*$D367*(1+$G367)^(2-1))-('1.Inputs'!$D$37*12*IF(2=1,'1.Inputs'!$D$38,IF(2=2,'1.Inputs'!$D$39,$E367)))*'1.Inputs'!$D$43*(1+$G367)^(2-1)-'1.Inputs'!$D$44*(1+$G367)^(2-1)-('1.Inputs'!$D$20/'1.Inputs'!$D$27+'1.Inputs'!$D$23/'1.Inputs'!$D$28)))*'1.Inputs'!$D$53+('1.Inputs'!$D$20/'1.Inputs'!$D$27+'1.Inputs'!$D$23/'1.Inputs'!$D$28)-(I367-H367)</f>
        <v>554619471.23357666</v>
      </c>
      <c r="U367" s="36">
        <f ca="1">((('1.Inputs'!$D$37*12*IF(3=1,'1.Inputs'!$D$38,IF(3=2,'1.Inputs'!$D$39,$E367)))*$F367*(('1.Inputs'!$D$40)+(1-'1.Inputs'!$D$40)*(1+'1.Inputs'!$D$41))*(1+$G367)^(3-1))-(('1.Inputs'!$D$37*12*IF(3=1,'1.Inputs'!$D$38,IF(3=2,'1.Inputs'!$D$39,$E367)))/(1-'1.Inputs'!$D$42)*$D367*(1+$G367)^(3-1))-('1.Inputs'!$D$37*12*IF(3=1,'1.Inputs'!$D$38,IF(3=2,'1.Inputs'!$D$39,$E367)))*'1.Inputs'!$D$43*(1+$G367)^(3-1)-'1.Inputs'!$D$44*(1+$G367)^(3-1)-('1.Inputs'!$D$20/'1.Inputs'!$D$27+'1.Inputs'!$D$23/'1.Inputs'!$D$28))-MAX(0,((('1.Inputs'!$D$37*12*IF(3=1,'1.Inputs'!$D$38,IF(3=2,'1.Inputs'!$D$39,$E367)))*$F367*(('1.Inputs'!$D$40)+(1-'1.Inputs'!$D$40)*(1+'1.Inputs'!$D$41))*(1+$G367)^(3-1))-(('1.Inputs'!$D$37*12*IF(3=1,'1.Inputs'!$D$38,IF(3=2,'1.Inputs'!$D$39,$E367)))/(1-'1.Inputs'!$D$42)*$D367*(1+$G367)^(3-1))-('1.Inputs'!$D$37*12*IF(3=1,'1.Inputs'!$D$38,IF(3=2,'1.Inputs'!$D$39,$E367)))*'1.Inputs'!$D$43*(1+$G367)^(3-1)-'1.Inputs'!$D$44*(1+$G367)^(3-1)-('1.Inputs'!$D$20/'1.Inputs'!$D$27+'1.Inputs'!$D$23/'1.Inputs'!$D$28)))*'1.Inputs'!$D$53+('1.Inputs'!$D$20/'1.Inputs'!$D$27+'1.Inputs'!$D$23/'1.Inputs'!$D$28)-(J367-I367)</f>
        <v>982482551.78615427</v>
      </c>
      <c r="V367" s="36">
        <f ca="1">((('1.Inputs'!$D$37*12*IF(4=1,'1.Inputs'!$D$38,IF(4=2,'1.Inputs'!$D$39,$E367)))*$F367*(('1.Inputs'!$D$40)+(1-'1.Inputs'!$D$40)*(1+'1.Inputs'!$D$41))*(1+$G367)^(4-1))-(('1.Inputs'!$D$37*12*IF(4=1,'1.Inputs'!$D$38,IF(4=2,'1.Inputs'!$D$39,$E367)))/(1-'1.Inputs'!$D$42)*$D367*(1+$G367)^(4-1))-('1.Inputs'!$D$37*12*IF(4=1,'1.Inputs'!$D$38,IF(4=2,'1.Inputs'!$D$39,$E367)))*'1.Inputs'!$D$43*(1+$G367)^(4-1)-'1.Inputs'!$D$44*(1+$G367)^(4-1)-('1.Inputs'!$D$20/'1.Inputs'!$D$27+'1.Inputs'!$D$23/'1.Inputs'!$D$28))-MAX(0,((('1.Inputs'!$D$37*12*IF(4=1,'1.Inputs'!$D$38,IF(4=2,'1.Inputs'!$D$39,$E367)))*$F367*(('1.Inputs'!$D$40)+(1-'1.Inputs'!$D$40)*(1+'1.Inputs'!$D$41))*(1+$G367)^(4-1))-(('1.Inputs'!$D$37*12*IF(4=1,'1.Inputs'!$D$38,IF(4=2,'1.Inputs'!$D$39,$E367)))/(1-'1.Inputs'!$D$42)*$D367*(1+$G367)^(4-1))-('1.Inputs'!$D$37*12*IF(4=1,'1.Inputs'!$D$38,IF(4=2,'1.Inputs'!$D$39,$E367)))*'1.Inputs'!$D$43*(1+$G367)^(4-1)-'1.Inputs'!$D$44*(1+$G367)^(4-1)-('1.Inputs'!$D$20/'1.Inputs'!$D$27+'1.Inputs'!$D$23/'1.Inputs'!$D$28)))*'1.Inputs'!$D$53+('1.Inputs'!$D$20/'1.Inputs'!$D$27+'1.Inputs'!$D$23/'1.Inputs'!$D$28)-(K367-J367)</f>
        <v>1284826550.5418706</v>
      </c>
      <c r="W367" s="36">
        <f ca="1">((('1.Inputs'!$D$37*12*IF(5=1,'1.Inputs'!$D$38,IF(5=2,'1.Inputs'!$D$39,$E367)))*$F367*(('1.Inputs'!$D$40)+(1-'1.Inputs'!$D$40)*(1+'1.Inputs'!$D$41))*(1+$G367)^(5-1))-(('1.Inputs'!$D$37*12*IF(5=1,'1.Inputs'!$D$38,IF(5=2,'1.Inputs'!$D$39,$E367)))/(1-'1.Inputs'!$D$42)*$D367*(1+$G367)^(5-1))-('1.Inputs'!$D$37*12*IF(5=1,'1.Inputs'!$D$38,IF(5=2,'1.Inputs'!$D$39,$E367)))*'1.Inputs'!$D$43*(1+$G367)^(5-1)-'1.Inputs'!$D$44*(1+$G367)^(5-1)-('1.Inputs'!$D$20/'1.Inputs'!$D$27+'1.Inputs'!$D$23/'1.Inputs'!$D$28))-MAX(0,((('1.Inputs'!$D$37*12*IF(5=1,'1.Inputs'!$D$38,IF(5=2,'1.Inputs'!$D$39,$E367)))*$F367*(('1.Inputs'!$D$40)+(1-'1.Inputs'!$D$40)*(1+'1.Inputs'!$D$41))*(1+$G367)^(5-1))-(('1.Inputs'!$D$37*12*IF(5=1,'1.Inputs'!$D$38,IF(5=2,'1.Inputs'!$D$39,$E367)))/(1-'1.Inputs'!$D$42)*$D367*(1+$G367)^(5-1))-('1.Inputs'!$D$37*12*IF(5=1,'1.Inputs'!$D$38,IF(5=2,'1.Inputs'!$D$39,$E367)))*'1.Inputs'!$D$43*(1+$G367)^(5-1)-'1.Inputs'!$D$44*(1+$G367)^(5-1)-('1.Inputs'!$D$20/'1.Inputs'!$D$27+'1.Inputs'!$D$23/'1.Inputs'!$D$28)))*'1.Inputs'!$D$53+('1.Inputs'!$D$20/'1.Inputs'!$D$27+'1.Inputs'!$D$23/'1.Inputs'!$D$28)-(L367-K367)</f>
        <v>1343098508.2438774</v>
      </c>
      <c r="X367" s="36">
        <f ca="1">((('1.Inputs'!$D$37*12*IF(6=1,'1.Inputs'!$D$38,IF(6=2,'1.Inputs'!$D$39,$E367)))*$F367*(('1.Inputs'!$D$40)+(1-'1.Inputs'!$D$40)*(1+'1.Inputs'!$D$41))*(1+$G367)^(6-1))-(('1.Inputs'!$D$37*12*IF(6=1,'1.Inputs'!$D$38,IF(6=2,'1.Inputs'!$D$39,$E367)))/(1-'1.Inputs'!$D$42)*$D367*(1+$G367)^(6-1))-('1.Inputs'!$D$37*12*IF(6=1,'1.Inputs'!$D$38,IF(6=2,'1.Inputs'!$D$39,$E367)))*'1.Inputs'!$D$43*(1+$G367)^(6-1)-'1.Inputs'!$D$44*(1+$G367)^(6-1)-('1.Inputs'!$D$20/'1.Inputs'!$D$27+'1.Inputs'!$D$23/'1.Inputs'!$D$28))-MAX(0,((('1.Inputs'!$D$37*12*IF(6=1,'1.Inputs'!$D$38,IF(6=2,'1.Inputs'!$D$39,$E367)))*$F367*(('1.Inputs'!$D$40)+(1-'1.Inputs'!$D$40)*(1+'1.Inputs'!$D$41))*(1+$G367)^(6-1))-(('1.Inputs'!$D$37*12*IF(6=1,'1.Inputs'!$D$38,IF(6=2,'1.Inputs'!$D$39,$E367)))/(1-'1.Inputs'!$D$42)*$D367*(1+$G367)^(6-1))-('1.Inputs'!$D$37*12*IF(6=1,'1.Inputs'!$D$38,IF(6=2,'1.Inputs'!$D$39,$E367)))*'1.Inputs'!$D$43*(1+$G367)^(6-1)-'1.Inputs'!$D$44*(1+$G367)^(6-1)-('1.Inputs'!$D$20/'1.Inputs'!$D$27+'1.Inputs'!$D$23/'1.Inputs'!$D$28)))*'1.Inputs'!$D$53+('1.Inputs'!$D$20/'1.Inputs'!$D$27+'1.Inputs'!$D$23/'1.Inputs'!$D$28)-(M367-L367)</f>
        <v>1404114232.4247651</v>
      </c>
      <c r="Y367" s="36">
        <f ca="1">((('1.Inputs'!$D$37*12*IF(7=1,'1.Inputs'!$D$38,IF(7=2,'1.Inputs'!$D$39,$E367)))*$F367*(('1.Inputs'!$D$40)+(1-'1.Inputs'!$D$40)*(1+'1.Inputs'!$D$41))*(1+$G367)^(7-1))-(('1.Inputs'!$D$37*12*IF(7=1,'1.Inputs'!$D$38,IF(7=2,'1.Inputs'!$D$39,$E367)))/(1-'1.Inputs'!$D$42)*$D367*(1+$G367)^(7-1))-('1.Inputs'!$D$37*12*IF(7=1,'1.Inputs'!$D$38,IF(7=2,'1.Inputs'!$D$39,$E367)))*'1.Inputs'!$D$43*(1+$G367)^(7-1)-'1.Inputs'!$D$44*(1+$G367)^(7-1)-('1.Inputs'!$D$20/'1.Inputs'!$D$27+'1.Inputs'!$D$23/'1.Inputs'!$D$28))-MAX(0,((('1.Inputs'!$D$37*12*IF(7=1,'1.Inputs'!$D$38,IF(7=2,'1.Inputs'!$D$39,$E367)))*$F367*(('1.Inputs'!$D$40)+(1-'1.Inputs'!$D$40)*(1+'1.Inputs'!$D$41))*(1+$G367)^(7-1))-(('1.Inputs'!$D$37*12*IF(7=1,'1.Inputs'!$D$38,IF(7=2,'1.Inputs'!$D$39,$E367)))/(1-'1.Inputs'!$D$42)*$D367*(1+$G367)^(7-1))-('1.Inputs'!$D$37*12*IF(7=1,'1.Inputs'!$D$38,IF(7=2,'1.Inputs'!$D$39,$E367)))*'1.Inputs'!$D$43*(1+$G367)^(7-1)-'1.Inputs'!$D$44*(1+$G367)^(7-1)-('1.Inputs'!$D$20/'1.Inputs'!$D$27+'1.Inputs'!$D$23/'1.Inputs'!$D$28)))*'1.Inputs'!$D$53+('1.Inputs'!$D$20/'1.Inputs'!$D$27+'1.Inputs'!$D$23/'1.Inputs'!$D$28)-(N367-M367)</f>
        <v>1468002914.8053429</v>
      </c>
      <c r="Z367" s="36">
        <f ca="1">((('1.Inputs'!$D$37*12*IF(8=1,'1.Inputs'!$D$38,IF(8=2,'1.Inputs'!$D$39,$E367)))*$F367*(('1.Inputs'!$D$40)+(1-'1.Inputs'!$D$40)*(1+'1.Inputs'!$D$41))*(1+$G367)^(8-1))-(('1.Inputs'!$D$37*12*IF(8=1,'1.Inputs'!$D$38,IF(8=2,'1.Inputs'!$D$39,$E367)))/(1-'1.Inputs'!$D$42)*$D367*(1+$G367)^(8-1))-('1.Inputs'!$D$37*12*IF(8=1,'1.Inputs'!$D$38,IF(8=2,'1.Inputs'!$D$39,$E367)))*'1.Inputs'!$D$43*(1+$G367)^(8-1)-'1.Inputs'!$D$44*(1+$G367)^(8-1)-('1.Inputs'!$D$20/'1.Inputs'!$D$27+'1.Inputs'!$D$23/'1.Inputs'!$D$28))-MAX(0,((('1.Inputs'!$D$37*12*IF(8=1,'1.Inputs'!$D$38,IF(8=2,'1.Inputs'!$D$39,$E367)))*$F367*(('1.Inputs'!$D$40)+(1-'1.Inputs'!$D$40)*(1+'1.Inputs'!$D$41))*(1+$G367)^(8-1))-(('1.Inputs'!$D$37*12*IF(8=1,'1.Inputs'!$D$38,IF(8=2,'1.Inputs'!$D$39,$E367)))/(1-'1.Inputs'!$D$42)*$D367*(1+$G367)^(8-1))-('1.Inputs'!$D$37*12*IF(8=1,'1.Inputs'!$D$38,IF(8=2,'1.Inputs'!$D$39,$E367)))*'1.Inputs'!$D$43*(1+$G367)^(8-1)-'1.Inputs'!$D$44*(1+$G367)^(8-1)-('1.Inputs'!$D$20/'1.Inputs'!$D$27+'1.Inputs'!$D$23/'1.Inputs'!$D$28)))*'1.Inputs'!$D$53+('1.Inputs'!$D$20/'1.Inputs'!$D$27+'1.Inputs'!$D$23/'1.Inputs'!$D$28)-(O367-N367)</f>
        <v>1534899830.1681077</v>
      </c>
      <c r="AA367" s="36">
        <f ca="1">((('1.Inputs'!$D$37*12*IF(9=1,'1.Inputs'!$D$38,IF(9=2,'1.Inputs'!$D$39,$E367)))*$F367*(('1.Inputs'!$D$40)+(1-'1.Inputs'!$D$40)*(1+'1.Inputs'!$D$41))*(1+$G367)^(9-1))-(('1.Inputs'!$D$37*12*IF(9=1,'1.Inputs'!$D$38,IF(9=2,'1.Inputs'!$D$39,$E367)))/(1-'1.Inputs'!$D$42)*$D367*(1+$G367)^(9-1))-('1.Inputs'!$D$37*12*IF(9=1,'1.Inputs'!$D$38,IF(9=2,'1.Inputs'!$D$39,$E367)))*'1.Inputs'!$D$43*(1+$G367)^(9-1)-'1.Inputs'!$D$44*(1+$G367)^(9-1)-('1.Inputs'!$D$20/'1.Inputs'!$D$27+'1.Inputs'!$D$23/'1.Inputs'!$D$28))-MAX(0,((('1.Inputs'!$D$37*12*IF(9=1,'1.Inputs'!$D$38,IF(9=2,'1.Inputs'!$D$39,$E367)))*$F367*(('1.Inputs'!$D$40)+(1-'1.Inputs'!$D$40)*(1+'1.Inputs'!$D$41))*(1+$G367)^(9-1))-(('1.Inputs'!$D$37*12*IF(9=1,'1.Inputs'!$D$38,IF(9=2,'1.Inputs'!$D$39,$E367)))/(1-'1.Inputs'!$D$42)*$D367*(1+$G367)^(9-1))-('1.Inputs'!$D$37*12*IF(9=1,'1.Inputs'!$D$38,IF(9=2,'1.Inputs'!$D$39,$E367)))*'1.Inputs'!$D$43*(1+$G367)^(9-1)-'1.Inputs'!$D$44*(1+$G367)^(9-1)-('1.Inputs'!$D$20/'1.Inputs'!$D$27+'1.Inputs'!$D$23/'1.Inputs'!$D$28)))*'1.Inputs'!$D$53+('1.Inputs'!$D$20/'1.Inputs'!$D$27+'1.Inputs'!$D$23/'1.Inputs'!$D$28)-(P367-O367)</f>
        <v>1604946622.7814598</v>
      </c>
      <c r="AB367" s="36">
        <f ca="1">((('1.Inputs'!$D$37*12*IF(10=1,'1.Inputs'!$D$38,IF(10=2,'1.Inputs'!$D$39,$E367)))*$F367*(('1.Inputs'!$D$40)+(1-'1.Inputs'!$D$40)*(1+'1.Inputs'!$D$41))*(1+$G367)^(10-1))-(('1.Inputs'!$D$37*12*IF(10=1,'1.Inputs'!$D$38,IF(10=2,'1.Inputs'!$D$39,$E367)))/(1-'1.Inputs'!$D$42)*$D367*(1+$G367)^(10-1))-('1.Inputs'!$D$37*12*IF(10=1,'1.Inputs'!$D$38,IF(10=2,'1.Inputs'!$D$39,$E367)))*'1.Inputs'!$D$43*(1+$G367)^(10-1)-'1.Inputs'!$D$44*(1+$G367)^(10-1)-('1.Inputs'!$D$20/'1.Inputs'!$D$27+'1.Inputs'!$D$23/'1.Inputs'!$D$28))-MAX(0,((('1.Inputs'!$D$37*12*IF(10=1,'1.Inputs'!$D$38,IF(10=2,'1.Inputs'!$D$39,$E367)))*$F367*(('1.Inputs'!$D$40)+(1-'1.Inputs'!$D$40)*(1+'1.Inputs'!$D$41))*(1+$G367)^(10-1))-(('1.Inputs'!$D$37*12*IF(10=1,'1.Inputs'!$D$38,IF(10=2,'1.Inputs'!$D$39,$E367)))/(1-'1.Inputs'!$D$42)*$D367*(1+$G367)^(10-1))-('1.Inputs'!$D$37*12*IF(10=1,'1.Inputs'!$D$38,IF(10=2,'1.Inputs'!$D$39,$E367)))*'1.Inputs'!$D$43*(1+$G367)^(10-1)-'1.Inputs'!$D$44*(1+$G367)^(10-1)-('1.Inputs'!$D$20/'1.Inputs'!$D$27+'1.Inputs'!$D$23/'1.Inputs'!$D$28)))*'1.Inputs'!$D$53+('1.Inputs'!$D$20/'1.Inputs'!$D$27+'1.Inputs'!$D$23/'1.Inputs'!$D$28)-(Q367-P367)+(('1.Inputs'!$D$20+'1.Inputs'!$D$23-('1.Inputs'!$D$20/'1.Inputs'!$D$27+'1.Inputs'!$D$23/'1.Inputs'!$D$28)*'1.Inputs'!$D$10)*'1.Inputs'!$D$60+'1.Inputs'!$D$19*'1.Inputs'!$D$59+Q367)</f>
        <v>4397762157.53088</v>
      </c>
      <c r="AC367" s="36">
        <f ca="1">S367-AC$13-AC$14+MIN(AC$13,MAX(0,((('1.Inputs'!$D$37*12*IF(1=1,'1.Inputs'!$D$38,IF(1=2,'1.Inputs'!$D$39,$E367)))*$F367*(('1.Inputs'!$D$40)+(1-'1.Inputs'!$D$40)*(1+'1.Inputs'!$D$41))*(1+$G367)^(1-1))-(('1.Inputs'!$D$37*12*IF(1=1,'1.Inputs'!$D$38,IF(1=2,'1.Inputs'!$D$39,$E367)))/(1-'1.Inputs'!$D$42)*$D367*(1+$G367)^(1-1))-('1.Inputs'!$D$37*12*IF(1=1,'1.Inputs'!$D$38,IF(1=2,'1.Inputs'!$D$39,$E367)))*'1.Inputs'!$D$43*(1+$G367)^(1-1)-'1.Inputs'!$D$44*(1+$G367)^(1-1)-('1.Inputs'!$D$20/'1.Inputs'!$D$27+'1.Inputs'!$D$23/'1.Inputs'!$D$28))))*'1.Inputs'!$D$53</f>
        <v>-405293588.25981784</v>
      </c>
      <c r="AD367" s="36">
        <f ca="1">T367-AD$13-AD$14+MIN(AD$13,MAX(0,((('1.Inputs'!$D$37*12*IF(2=1,'1.Inputs'!$D$38,IF(2=2,'1.Inputs'!$D$39,$E367)))*$F367*(('1.Inputs'!$D$40)+(1-'1.Inputs'!$D$40)*(1+'1.Inputs'!$D$41))*(1+$G367)^(2-1))-(('1.Inputs'!$D$37*12*IF(2=1,'1.Inputs'!$D$38,IF(2=2,'1.Inputs'!$D$39,$E367)))/(1-'1.Inputs'!$D$42)*$D367*(1+$G367)^(2-1))-('1.Inputs'!$D$37*12*IF(2=1,'1.Inputs'!$D$38,IF(2=2,'1.Inputs'!$D$39,$E367)))*'1.Inputs'!$D$43*(1+$G367)^(2-1)-'1.Inputs'!$D$44*(1+$G367)^(2-1)-('1.Inputs'!$D$20/'1.Inputs'!$D$27+'1.Inputs'!$D$23/'1.Inputs'!$D$28))))*'1.Inputs'!$D$53</f>
        <v>458679471.23357666</v>
      </c>
      <c r="AE367" s="36">
        <f ca="1">U367-AE$13-AE$14+MIN(AE$13,MAX(0,((('1.Inputs'!$D$37*12*IF(3=1,'1.Inputs'!$D$38,IF(3=2,'1.Inputs'!$D$39,$E367)))*$F367*(('1.Inputs'!$D$40)+(1-'1.Inputs'!$D$40)*(1+'1.Inputs'!$D$41))*(1+$G367)^(3-1))-(('1.Inputs'!$D$37*12*IF(3=1,'1.Inputs'!$D$38,IF(3=2,'1.Inputs'!$D$39,$E367)))/(1-'1.Inputs'!$D$42)*$D367*(1+$G367)^(3-1))-('1.Inputs'!$D$37*12*IF(3=1,'1.Inputs'!$D$38,IF(3=2,'1.Inputs'!$D$39,$E367)))*'1.Inputs'!$D$43*(1+$G367)^(3-1)-'1.Inputs'!$D$44*(1+$G367)^(3-1)-('1.Inputs'!$D$20/'1.Inputs'!$D$27+'1.Inputs'!$D$23/'1.Inputs'!$D$28))))*'1.Inputs'!$D$53</f>
        <v>640542551.78615427</v>
      </c>
      <c r="AF367" s="36">
        <f ca="1">V367-AF$13-AF$14+MIN(AF$13,MAX(0,((('1.Inputs'!$D$37*12*IF(4=1,'1.Inputs'!$D$38,IF(4=2,'1.Inputs'!$D$39,$E367)))*$F367*(('1.Inputs'!$D$40)+(1-'1.Inputs'!$D$40)*(1+'1.Inputs'!$D$41))*(1+$G367)^(4-1))-(('1.Inputs'!$D$37*12*IF(4=1,'1.Inputs'!$D$38,IF(4=2,'1.Inputs'!$D$39,$E367)))/(1-'1.Inputs'!$D$42)*$D367*(1+$G367)^(4-1))-('1.Inputs'!$D$37*12*IF(4=1,'1.Inputs'!$D$38,IF(4=2,'1.Inputs'!$D$39,$E367)))*'1.Inputs'!$D$43*(1+$G367)^(4-1)-'1.Inputs'!$D$44*(1+$G367)^(4-1)-('1.Inputs'!$D$20/'1.Inputs'!$D$27+'1.Inputs'!$D$23/'1.Inputs'!$D$28))))*'1.Inputs'!$D$53</f>
        <v>962074550.54187059</v>
      </c>
      <c r="AG367" s="36">
        <f ca="1">W367-AG$13-AG$14+MIN(AG$13,MAX(0,((('1.Inputs'!$D$37*12*IF(5=1,'1.Inputs'!$D$38,IF(5=2,'1.Inputs'!$D$39,$E367)))*$F367*(('1.Inputs'!$D$40)+(1-'1.Inputs'!$D$40)*(1+'1.Inputs'!$D$41))*(1+$G367)^(5-1))-(('1.Inputs'!$D$37*12*IF(5=1,'1.Inputs'!$D$38,IF(5=2,'1.Inputs'!$D$39,$E367)))/(1-'1.Inputs'!$D$42)*$D367*(1+$G367)^(5-1))-('1.Inputs'!$D$37*12*IF(5=1,'1.Inputs'!$D$38,IF(5=2,'1.Inputs'!$D$39,$E367)))*'1.Inputs'!$D$43*(1+$G367)^(5-1)-'1.Inputs'!$D$44*(1+$G367)^(5-1)-('1.Inputs'!$D$20/'1.Inputs'!$D$27+'1.Inputs'!$D$23/'1.Inputs'!$D$28))))*'1.Inputs'!$D$53</f>
        <v>1039534508.2438774</v>
      </c>
      <c r="AH367" s="36">
        <f ca="1">X367-AH$13-AH$14+MIN(AH$13,MAX(0,((('1.Inputs'!$D$37*12*IF(6=1,'1.Inputs'!$D$38,IF(6=2,'1.Inputs'!$D$39,$E367)))*$F367*(('1.Inputs'!$D$40)+(1-'1.Inputs'!$D$40)*(1+'1.Inputs'!$D$41))*(1+$G367)^(6-1))-(('1.Inputs'!$D$37*12*IF(6=1,'1.Inputs'!$D$38,IF(6=2,'1.Inputs'!$D$39,$E367)))/(1-'1.Inputs'!$D$42)*$D367*(1+$G367)^(6-1))-('1.Inputs'!$D$37*12*IF(6=1,'1.Inputs'!$D$38,IF(6=2,'1.Inputs'!$D$39,$E367)))*'1.Inputs'!$D$43*(1+$G367)^(6-1)-'1.Inputs'!$D$44*(1+$G367)^(6-1)-('1.Inputs'!$D$20/'1.Inputs'!$D$27+'1.Inputs'!$D$23/'1.Inputs'!$D$28))))*'1.Inputs'!$D$53</f>
        <v>1119738232.4247651</v>
      </c>
      <c r="AI367" s="36">
        <f ca="1">Y367-AI$13-AI$14+MIN(AI$13,MAX(0,((('1.Inputs'!$D$37*12*IF(7=1,'1.Inputs'!$D$38,IF(7=2,'1.Inputs'!$D$39,$E367)))*$F367*(('1.Inputs'!$D$40)+(1-'1.Inputs'!$D$40)*(1+'1.Inputs'!$D$41))*(1+$G367)^(7-1))-(('1.Inputs'!$D$37*12*IF(7=1,'1.Inputs'!$D$38,IF(7=2,'1.Inputs'!$D$39,$E367)))/(1-'1.Inputs'!$D$42)*$D367*(1+$G367)^(7-1))-('1.Inputs'!$D$37*12*IF(7=1,'1.Inputs'!$D$38,IF(7=2,'1.Inputs'!$D$39,$E367)))*'1.Inputs'!$D$43*(1+$G367)^(7-1)-'1.Inputs'!$D$44*(1+$G367)^(7-1)-('1.Inputs'!$D$20/'1.Inputs'!$D$27+'1.Inputs'!$D$23/'1.Inputs'!$D$28))))*'1.Inputs'!$D$53</f>
        <v>1202814914.8053429</v>
      </c>
      <c r="AJ367" s="36">
        <f ca="1">Z367-AJ$13-AJ$14+MIN(AJ$13,MAX(0,((('1.Inputs'!$D$37*12*IF(8=1,'1.Inputs'!$D$38,IF(8=2,'1.Inputs'!$D$39,$E367)))*$F367*(('1.Inputs'!$D$40)+(1-'1.Inputs'!$D$40)*(1+'1.Inputs'!$D$41))*(1+$G367)^(8-1))-(('1.Inputs'!$D$37*12*IF(8=1,'1.Inputs'!$D$38,IF(8=2,'1.Inputs'!$D$39,$E367)))/(1-'1.Inputs'!$D$42)*$D367*(1+$G367)^(8-1))-('1.Inputs'!$D$37*12*IF(8=1,'1.Inputs'!$D$38,IF(8=2,'1.Inputs'!$D$39,$E367)))*'1.Inputs'!$D$43*(1+$G367)^(8-1)-'1.Inputs'!$D$44*(1+$G367)^(8-1)-('1.Inputs'!$D$20/'1.Inputs'!$D$27+'1.Inputs'!$D$23/'1.Inputs'!$D$28))))*'1.Inputs'!$D$53</f>
        <v>1534899830.1681077</v>
      </c>
      <c r="AK367" s="36">
        <f ca="1">AA367-AK$13-AK$14+MIN(AK$13,MAX(0,((('1.Inputs'!$D$37*12*IF(9=1,'1.Inputs'!$D$38,IF(9=2,'1.Inputs'!$D$39,$E367)))*$F367*(('1.Inputs'!$D$40)+(1-'1.Inputs'!$D$40)*(1+'1.Inputs'!$D$41))*(1+$G367)^(9-1))-(('1.Inputs'!$D$37*12*IF(9=1,'1.Inputs'!$D$38,IF(9=2,'1.Inputs'!$D$39,$E367)))/(1-'1.Inputs'!$D$42)*$D367*(1+$G367)^(9-1))-('1.Inputs'!$D$37*12*IF(9=1,'1.Inputs'!$D$38,IF(9=2,'1.Inputs'!$D$39,$E367)))*'1.Inputs'!$D$43*(1+$G367)^(9-1)-'1.Inputs'!$D$44*(1+$G367)^(9-1)-('1.Inputs'!$D$20/'1.Inputs'!$D$27+'1.Inputs'!$D$23/'1.Inputs'!$D$28))))*'1.Inputs'!$D$53</f>
        <v>1604946622.7814598</v>
      </c>
      <c r="AL367" s="36">
        <f ca="1">AB367-AL$13-AL$14+MIN(AL$13,MAX(0,((('1.Inputs'!$D$37*12*IF(10=1,'1.Inputs'!$D$38,IF(10=2,'1.Inputs'!$D$39,$E367)))*$F367*(('1.Inputs'!$D$40)+(1-'1.Inputs'!$D$40)*(1+'1.Inputs'!$D$41))*(1+$G367)^(10-1))-(('1.Inputs'!$D$37*12*IF(10=1,'1.Inputs'!$D$38,IF(10=2,'1.Inputs'!$D$39,$E367)))/(1-'1.Inputs'!$D$42)*$D367*(1+$G367)^(10-1))-('1.Inputs'!$D$37*12*IF(10=1,'1.Inputs'!$D$38,IF(10=2,'1.Inputs'!$D$39,$E367)))*'1.Inputs'!$D$43*(1+$G367)^(10-1)-'1.Inputs'!$D$44*(1+$G367)^(10-1)-('1.Inputs'!$D$20/'1.Inputs'!$D$27+'1.Inputs'!$D$23/'1.Inputs'!$D$28))))*'1.Inputs'!$D$53+'1.Inputs'!$D$35</f>
        <v>5197762157.53088</v>
      </c>
      <c r="AM367" s="48">
        <f ca="1">R367+NPV('1.Inputs'!$D$55,S367:AB367)</f>
        <v>4430255933.5017719</v>
      </c>
      <c r="AN367" s="48">
        <f ca="1">-('1.Inputs'!$D$24*(1-'1.Inputs'!$D$31)+'1.Inputs'!$D$35)+NPV('1.Inputs'!$D$54,AC367:AL367)</f>
        <v>2262093365.3096042</v>
      </c>
      <c r="AO367" s="36">
        <f t="shared" ca="1" si="45"/>
        <v>-2.0958915193754595</v>
      </c>
      <c r="AP367" s="36">
        <f t="shared" ca="1" si="46"/>
        <v>2.4961446945786441</v>
      </c>
      <c r="AQ367" s="36">
        <f ca="1">'1.Inputs'!$D$35+MIN(SUM($AC367:AC367),SUM($AC367:AD367),SUM($AC367:AE367),SUM($AC367:AF367),SUM($AC367:AG367),SUM($AC367:AH367),SUM($AC367:AI367),SUM($AC367:AJ367),SUM($AC367:AK367),SUM($AC367:AL367))</f>
        <v>394706411.74018216</v>
      </c>
      <c r="AR367" s="36">
        <f ca="1">IF(AP367&lt;'1.Inputs'!$D$57,1,0)</f>
        <v>0</v>
      </c>
      <c r="AS367" s="36">
        <f t="shared" ca="1" si="47"/>
        <v>0</v>
      </c>
    </row>
    <row r="368" spans="2:45" ht="15" customHeight="1" x14ac:dyDescent="0.25">
      <c r="B368" s="36">
        <v>353</v>
      </c>
      <c r="C368" s="36">
        <f t="shared" ca="1" si="40"/>
        <v>0.85813036951198063</v>
      </c>
      <c r="D368" s="36">
        <f t="shared" ca="1" si="41"/>
        <v>17884.884938921696</v>
      </c>
      <c r="E368" s="47">
        <f t="shared" ca="1" si="42"/>
        <v>0.87325823805722025</v>
      </c>
      <c r="F368" s="36">
        <f t="shared" ca="1" si="43"/>
        <v>31516.112826756027</v>
      </c>
      <c r="G368" s="36">
        <f t="shared" ca="1" si="44"/>
        <v>5.9924177252078922E-2</v>
      </c>
      <c r="H368" s="36">
        <f ca="1">((('1.Inputs'!$D$37*12*IF(1=1,'1.Inputs'!$D$38,IF(1=2,'1.Inputs'!$D$39,$E368)))*$F368*(('1.Inputs'!$D$40)+(1-'1.Inputs'!$D$40)*(1+'1.Inputs'!$D$41))*(1+$G368)^(1-1))*'1.Inputs'!$D$47+(('1.Inputs'!$D$37*12*IF(1=1,'1.Inputs'!$D$38,IF(1=2,'1.Inputs'!$D$39,$E368)))/(1-'1.Inputs'!$D$42)*$D368*(1+$G368)^(1-1))*('1.Inputs'!$D$48-'1.Inputs'!$D$49))/'1.Inputs'!$D$51</f>
        <v>824469937.62420142</v>
      </c>
      <c r="I368" s="36">
        <f ca="1">((('1.Inputs'!$D$37*12*IF(2=1,'1.Inputs'!$D$38,IF(2=2,'1.Inputs'!$D$39,$E368)))*$F368*(('1.Inputs'!$D$40)+(1-'1.Inputs'!$D$40)*(1+'1.Inputs'!$D$41))*(1+$G368)^(2-1))*'1.Inputs'!$D$47+(('1.Inputs'!$D$37*12*IF(2=1,'1.Inputs'!$D$38,IF(2=2,'1.Inputs'!$D$39,$E368)))/(1-'1.Inputs'!$D$42)*$D368*(1+$G368)^(2-1))*('1.Inputs'!$D$48-'1.Inputs'!$D$49))/'1.Inputs'!$D$51</f>
        <v>1223425868.4275663</v>
      </c>
      <c r="J368" s="36">
        <f ca="1">((('1.Inputs'!$D$37*12*IF(3=1,'1.Inputs'!$D$38,IF(3=2,'1.Inputs'!$D$39,$E368)))*$F368*(('1.Inputs'!$D$40)+(1-'1.Inputs'!$D$40)*(1+'1.Inputs'!$D$41))*(1+$G368)^(3-1))*'1.Inputs'!$D$47+(('1.Inputs'!$D$37*12*IF(3=1,'1.Inputs'!$D$38,IF(3=2,'1.Inputs'!$D$39,$E368)))/(1-'1.Inputs'!$D$42)*$D368*(1+$G368)^(3-1))*('1.Inputs'!$D$48-'1.Inputs'!$D$49))/'1.Inputs'!$D$51</f>
        <v>1617696735.5024519</v>
      </c>
      <c r="K368" s="36">
        <f ca="1">((('1.Inputs'!$D$37*12*IF(4=1,'1.Inputs'!$D$38,IF(4=2,'1.Inputs'!$D$39,$E368)))*$F368*(('1.Inputs'!$D$40)+(1-'1.Inputs'!$D$40)*(1+'1.Inputs'!$D$41))*(1+$G368)^(4-1))*'1.Inputs'!$D$47+(('1.Inputs'!$D$37*12*IF(4=1,'1.Inputs'!$D$38,IF(4=2,'1.Inputs'!$D$39,$E368)))/(1-'1.Inputs'!$D$42)*$D368*(1+$G368)^(4-1))*('1.Inputs'!$D$48-'1.Inputs'!$D$49))/'1.Inputs'!$D$51</f>
        <v>1714635881.42081</v>
      </c>
      <c r="L368" s="36">
        <f ca="1">((('1.Inputs'!$D$37*12*IF(5=1,'1.Inputs'!$D$38,IF(5=2,'1.Inputs'!$D$39,$E368)))*$F368*(('1.Inputs'!$D$40)+(1-'1.Inputs'!$D$40)*(1+'1.Inputs'!$D$41))*(1+$G368)^(5-1))*'1.Inputs'!$D$47+(('1.Inputs'!$D$37*12*IF(5=1,'1.Inputs'!$D$38,IF(5=2,'1.Inputs'!$D$39,$E368)))/(1-'1.Inputs'!$D$42)*$D368*(1+$G368)^(5-1))*('1.Inputs'!$D$48-'1.Inputs'!$D$49))/'1.Inputs'!$D$51</f>
        <v>1817384025.9018452</v>
      </c>
      <c r="M368" s="36">
        <f ca="1">((('1.Inputs'!$D$37*12*IF(6=1,'1.Inputs'!$D$38,IF(6=2,'1.Inputs'!$D$39,$E368)))*$F368*(('1.Inputs'!$D$40)+(1-'1.Inputs'!$D$40)*(1+'1.Inputs'!$D$41))*(1+$G368)^(6-1))*'1.Inputs'!$D$47+(('1.Inputs'!$D$37*12*IF(6=1,'1.Inputs'!$D$38,IF(6=2,'1.Inputs'!$D$39,$E368)))/(1-'1.Inputs'!$D$42)*$D368*(1+$G368)^(6-1))*('1.Inputs'!$D$48-'1.Inputs'!$D$49))/'1.Inputs'!$D$51</f>
        <v>1926289268.4050837</v>
      </c>
      <c r="N368" s="36">
        <f ca="1">((('1.Inputs'!$D$37*12*IF(7=1,'1.Inputs'!$D$38,IF(7=2,'1.Inputs'!$D$39,$E368)))*$F368*(('1.Inputs'!$D$40)+(1-'1.Inputs'!$D$40)*(1+'1.Inputs'!$D$41))*(1+$G368)^(7-1))*'1.Inputs'!$D$47+(('1.Inputs'!$D$37*12*IF(7=1,'1.Inputs'!$D$38,IF(7=2,'1.Inputs'!$D$39,$E368)))/(1-'1.Inputs'!$D$42)*$D368*(1+$G368)^(7-1))*('1.Inputs'!$D$48-'1.Inputs'!$D$49))/'1.Inputs'!$D$51</f>
        <v>2041720567.9637675</v>
      </c>
      <c r="O368" s="36">
        <f ca="1">((('1.Inputs'!$D$37*12*IF(8=1,'1.Inputs'!$D$38,IF(8=2,'1.Inputs'!$D$39,$E368)))*$F368*(('1.Inputs'!$D$40)+(1-'1.Inputs'!$D$40)*(1+'1.Inputs'!$D$41))*(1+$G368)^(8-1))*'1.Inputs'!$D$47+(('1.Inputs'!$D$37*12*IF(8=1,'1.Inputs'!$D$38,IF(8=2,'1.Inputs'!$D$39,$E368)))/(1-'1.Inputs'!$D$42)*$D368*(1+$G368)^(8-1))*('1.Inputs'!$D$48-'1.Inputs'!$D$49))/'1.Inputs'!$D$51</f>
        <v>2164068993.1776433</v>
      </c>
      <c r="P368" s="36">
        <f ca="1">((('1.Inputs'!$D$37*12*IF(9=1,'1.Inputs'!$D$38,IF(9=2,'1.Inputs'!$D$39,$E368)))*$F368*(('1.Inputs'!$D$40)+(1-'1.Inputs'!$D$40)*(1+'1.Inputs'!$D$41))*(1+$G368)^(9-1))*'1.Inputs'!$D$47+(('1.Inputs'!$D$37*12*IF(9=1,'1.Inputs'!$D$38,IF(9=2,'1.Inputs'!$D$39,$E368)))/(1-'1.Inputs'!$D$42)*$D368*(1+$G368)^(9-1))*('1.Inputs'!$D$48-'1.Inputs'!$D$49))/'1.Inputs'!$D$51</f>
        <v>2293749047.1105485</v>
      </c>
      <c r="Q368" s="36">
        <f ca="1">((('1.Inputs'!$D$37*12*IF(10=1,'1.Inputs'!$D$38,IF(10=2,'1.Inputs'!$D$39,$E368)))*$F368*(('1.Inputs'!$D$40)+(1-'1.Inputs'!$D$40)*(1+'1.Inputs'!$D$41))*(1+$G368)^(10-1))*'1.Inputs'!$D$47+(('1.Inputs'!$D$37*12*IF(10=1,'1.Inputs'!$D$38,IF(10=2,'1.Inputs'!$D$39,$E368)))/(1-'1.Inputs'!$D$42)*$D368*(1+$G368)^(10-1))*('1.Inputs'!$D$48-'1.Inputs'!$D$49))/'1.Inputs'!$D$51</f>
        <v>2431200071.581388</v>
      </c>
      <c r="R368" s="36">
        <f>-'1.Inputs'!$D$24</f>
        <v>-2050000000</v>
      </c>
      <c r="S368" s="36">
        <f ca="1">((('1.Inputs'!$D$37*12*IF(1=1,'1.Inputs'!$D$38,IF(1=2,'1.Inputs'!$D$39,$E368)))*$F368*(('1.Inputs'!$D$40)+(1-'1.Inputs'!$D$40)*(1+'1.Inputs'!$D$41))*(1+$G368)^(1-1))-(('1.Inputs'!$D$37*12*IF(1=1,'1.Inputs'!$D$38,IF(1=2,'1.Inputs'!$D$39,$E368)))/(1-'1.Inputs'!$D$42)*$D368*(1+$G368)^(1-1))-('1.Inputs'!$D$37*12*IF(1=1,'1.Inputs'!$D$38,IF(1=2,'1.Inputs'!$D$39,$E368)))*'1.Inputs'!$D$43*(1+$G368)^(1-1)-'1.Inputs'!$D$44*(1+$G368)^(1-1)-('1.Inputs'!$D$20/'1.Inputs'!$D$27+'1.Inputs'!$D$23/'1.Inputs'!$D$28))-MAX(0,((('1.Inputs'!$D$37*12*IF(1=1,'1.Inputs'!$D$38,IF(1=2,'1.Inputs'!$D$39,$E368)))*$F368*(('1.Inputs'!$D$40)+(1-'1.Inputs'!$D$40)*(1+'1.Inputs'!$D$41))*(1+$G368)^(1-1))-(('1.Inputs'!$D$37*12*IF(1=1,'1.Inputs'!$D$38,IF(1=2,'1.Inputs'!$D$39,$E368)))/(1-'1.Inputs'!$D$42)*$D368*(1+$G368)^(1-1))-('1.Inputs'!$D$37*12*IF(1=1,'1.Inputs'!$D$38,IF(1=2,'1.Inputs'!$D$39,$E368)))*'1.Inputs'!$D$43*(1+$G368)^(1-1)-'1.Inputs'!$D$44*(1+$G368)^(1-1)-('1.Inputs'!$D$20/'1.Inputs'!$D$27+'1.Inputs'!$D$23/'1.Inputs'!$D$28)))*'1.Inputs'!$D$53+('1.Inputs'!$D$20/'1.Inputs'!$D$27+'1.Inputs'!$D$23/'1.Inputs'!$D$28)-H368</f>
        <v>-366943621.79818809</v>
      </c>
      <c r="T368" s="36">
        <f ca="1">((('1.Inputs'!$D$37*12*IF(2=1,'1.Inputs'!$D$38,IF(2=2,'1.Inputs'!$D$39,$E368)))*$F368*(('1.Inputs'!$D$40)+(1-'1.Inputs'!$D$40)*(1+'1.Inputs'!$D$41))*(1+$G368)^(2-1))-(('1.Inputs'!$D$37*12*IF(2=1,'1.Inputs'!$D$38,IF(2=2,'1.Inputs'!$D$39,$E368)))/(1-'1.Inputs'!$D$42)*$D368*(1+$G368)^(2-1))-('1.Inputs'!$D$37*12*IF(2=1,'1.Inputs'!$D$38,IF(2=2,'1.Inputs'!$D$39,$E368)))*'1.Inputs'!$D$43*(1+$G368)^(2-1)-'1.Inputs'!$D$44*(1+$G368)^(2-1)-('1.Inputs'!$D$20/'1.Inputs'!$D$27+'1.Inputs'!$D$23/'1.Inputs'!$D$28))-MAX(0,((('1.Inputs'!$D$37*12*IF(2=1,'1.Inputs'!$D$38,IF(2=2,'1.Inputs'!$D$39,$E368)))*$F368*(('1.Inputs'!$D$40)+(1-'1.Inputs'!$D$40)*(1+'1.Inputs'!$D$41))*(1+$G368)^(2-1))-(('1.Inputs'!$D$37*12*IF(2=1,'1.Inputs'!$D$38,IF(2=2,'1.Inputs'!$D$39,$E368)))/(1-'1.Inputs'!$D$42)*$D368*(1+$G368)^(2-1))-('1.Inputs'!$D$37*12*IF(2=1,'1.Inputs'!$D$38,IF(2=2,'1.Inputs'!$D$39,$E368)))*'1.Inputs'!$D$43*(1+$G368)^(2-1)-'1.Inputs'!$D$44*(1+$G368)^(2-1)-('1.Inputs'!$D$20/'1.Inputs'!$D$27+'1.Inputs'!$D$23/'1.Inputs'!$D$28)))*'1.Inputs'!$D$53+('1.Inputs'!$D$20/'1.Inputs'!$D$27+'1.Inputs'!$D$23/'1.Inputs'!$D$28)-(I368-H368)</f>
        <v>505122827.77068341</v>
      </c>
      <c r="U368" s="36">
        <f ca="1">((('1.Inputs'!$D$37*12*IF(3=1,'1.Inputs'!$D$38,IF(3=2,'1.Inputs'!$D$39,$E368)))*$F368*(('1.Inputs'!$D$40)+(1-'1.Inputs'!$D$40)*(1+'1.Inputs'!$D$41))*(1+$G368)^(3-1))-(('1.Inputs'!$D$37*12*IF(3=1,'1.Inputs'!$D$38,IF(3=2,'1.Inputs'!$D$39,$E368)))/(1-'1.Inputs'!$D$42)*$D368*(1+$G368)^(3-1))-('1.Inputs'!$D$37*12*IF(3=1,'1.Inputs'!$D$38,IF(3=2,'1.Inputs'!$D$39,$E368)))*'1.Inputs'!$D$43*(1+$G368)^(3-1)-'1.Inputs'!$D$44*(1+$G368)^(3-1)-('1.Inputs'!$D$20/'1.Inputs'!$D$27+'1.Inputs'!$D$23/'1.Inputs'!$D$28))-MAX(0,((('1.Inputs'!$D$37*12*IF(3=1,'1.Inputs'!$D$38,IF(3=2,'1.Inputs'!$D$39,$E368)))*$F368*(('1.Inputs'!$D$40)+(1-'1.Inputs'!$D$40)*(1+'1.Inputs'!$D$41))*(1+$G368)^(3-1))-(('1.Inputs'!$D$37*12*IF(3=1,'1.Inputs'!$D$38,IF(3=2,'1.Inputs'!$D$39,$E368)))/(1-'1.Inputs'!$D$42)*$D368*(1+$G368)^(3-1))-('1.Inputs'!$D$37*12*IF(3=1,'1.Inputs'!$D$38,IF(3=2,'1.Inputs'!$D$39,$E368)))*'1.Inputs'!$D$43*(1+$G368)^(3-1)-'1.Inputs'!$D$44*(1+$G368)^(3-1)-('1.Inputs'!$D$20/'1.Inputs'!$D$27+'1.Inputs'!$D$23/'1.Inputs'!$D$28)))*'1.Inputs'!$D$53+('1.Inputs'!$D$20/'1.Inputs'!$D$27+'1.Inputs'!$D$23/'1.Inputs'!$D$28)-(J368-I368)</f>
        <v>948603979.91125417</v>
      </c>
      <c r="V368" s="36">
        <f ca="1">((('1.Inputs'!$D$37*12*IF(4=1,'1.Inputs'!$D$38,IF(4=2,'1.Inputs'!$D$39,$E368)))*$F368*(('1.Inputs'!$D$40)+(1-'1.Inputs'!$D$40)*(1+'1.Inputs'!$D$41))*(1+$G368)^(4-1))-(('1.Inputs'!$D$37*12*IF(4=1,'1.Inputs'!$D$38,IF(4=2,'1.Inputs'!$D$39,$E368)))/(1-'1.Inputs'!$D$42)*$D368*(1+$G368)^(4-1))-('1.Inputs'!$D$37*12*IF(4=1,'1.Inputs'!$D$38,IF(4=2,'1.Inputs'!$D$39,$E368)))*'1.Inputs'!$D$43*(1+$G368)^(4-1)-'1.Inputs'!$D$44*(1+$G368)^(4-1)-('1.Inputs'!$D$20/'1.Inputs'!$D$27+'1.Inputs'!$D$23/'1.Inputs'!$D$28))-MAX(0,((('1.Inputs'!$D$37*12*IF(4=1,'1.Inputs'!$D$38,IF(4=2,'1.Inputs'!$D$39,$E368)))*$F368*(('1.Inputs'!$D$40)+(1-'1.Inputs'!$D$40)*(1+'1.Inputs'!$D$41))*(1+$G368)^(4-1))-(('1.Inputs'!$D$37*12*IF(4=1,'1.Inputs'!$D$38,IF(4=2,'1.Inputs'!$D$39,$E368)))/(1-'1.Inputs'!$D$42)*$D368*(1+$G368)^(4-1))-('1.Inputs'!$D$37*12*IF(4=1,'1.Inputs'!$D$38,IF(4=2,'1.Inputs'!$D$39,$E368)))*'1.Inputs'!$D$43*(1+$G368)^(4-1)-'1.Inputs'!$D$44*(1+$G368)^(4-1)-('1.Inputs'!$D$20/'1.Inputs'!$D$27+'1.Inputs'!$D$23/'1.Inputs'!$D$28)))*'1.Inputs'!$D$53+('1.Inputs'!$D$20/'1.Inputs'!$D$27+'1.Inputs'!$D$23/'1.Inputs'!$D$28)-(K368-J368)</f>
        <v>1323574954.0507767</v>
      </c>
      <c r="W368" s="36">
        <f ca="1">((('1.Inputs'!$D$37*12*IF(5=1,'1.Inputs'!$D$38,IF(5=2,'1.Inputs'!$D$39,$E368)))*$F368*(('1.Inputs'!$D$40)+(1-'1.Inputs'!$D$40)*(1+'1.Inputs'!$D$41))*(1+$G368)^(5-1))-(('1.Inputs'!$D$37*12*IF(5=1,'1.Inputs'!$D$38,IF(5=2,'1.Inputs'!$D$39,$E368)))/(1-'1.Inputs'!$D$42)*$D368*(1+$G368)^(5-1))-('1.Inputs'!$D$37*12*IF(5=1,'1.Inputs'!$D$38,IF(5=2,'1.Inputs'!$D$39,$E368)))*'1.Inputs'!$D$43*(1+$G368)^(5-1)-'1.Inputs'!$D$44*(1+$G368)^(5-1)-('1.Inputs'!$D$20/'1.Inputs'!$D$27+'1.Inputs'!$D$23/'1.Inputs'!$D$28))-MAX(0,((('1.Inputs'!$D$37*12*IF(5=1,'1.Inputs'!$D$38,IF(5=2,'1.Inputs'!$D$39,$E368)))*$F368*(('1.Inputs'!$D$40)+(1-'1.Inputs'!$D$40)*(1+'1.Inputs'!$D$41))*(1+$G368)^(5-1))-(('1.Inputs'!$D$37*12*IF(5=1,'1.Inputs'!$D$38,IF(5=2,'1.Inputs'!$D$39,$E368)))/(1-'1.Inputs'!$D$42)*$D368*(1+$G368)^(5-1))-('1.Inputs'!$D$37*12*IF(5=1,'1.Inputs'!$D$38,IF(5=2,'1.Inputs'!$D$39,$E368)))*'1.Inputs'!$D$43*(1+$G368)^(5-1)-'1.Inputs'!$D$44*(1+$G368)^(5-1)-('1.Inputs'!$D$20/'1.Inputs'!$D$27+'1.Inputs'!$D$23/'1.Inputs'!$D$28)))*'1.Inputs'!$D$53+('1.Inputs'!$D$20/'1.Inputs'!$D$27+'1.Inputs'!$D$23/'1.Inputs'!$D$28)-(L368-K368)</f>
        <v>1400057676.8285661</v>
      </c>
      <c r="X368" s="36">
        <f ca="1">((('1.Inputs'!$D$37*12*IF(6=1,'1.Inputs'!$D$38,IF(6=2,'1.Inputs'!$D$39,$E368)))*$F368*(('1.Inputs'!$D$40)+(1-'1.Inputs'!$D$40)*(1+'1.Inputs'!$D$41))*(1+$G368)^(6-1))-(('1.Inputs'!$D$37*12*IF(6=1,'1.Inputs'!$D$38,IF(6=2,'1.Inputs'!$D$39,$E368)))/(1-'1.Inputs'!$D$42)*$D368*(1+$G368)^(6-1))-('1.Inputs'!$D$37*12*IF(6=1,'1.Inputs'!$D$38,IF(6=2,'1.Inputs'!$D$39,$E368)))*'1.Inputs'!$D$43*(1+$G368)^(6-1)-'1.Inputs'!$D$44*(1+$G368)^(6-1)-('1.Inputs'!$D$20/'1.Inputs'!$D$27+'1.Inputs'!$D$23/'1.Inputs'!$D$28))-MAX(0,((('1.Inputs'!$D$37*12*IF(6=1,'1.Inputs'!$D$38,IF(6=2,'1.Inputs'!$D$39,$E368)))*$F368*(('1.Inputs'!$D$40)+(1-'1.Inputs'!$D$40)*(1+'1.Inputs'!$D$41))*(1+$G368)^(6-1))-(('1.Inputs'!$D$37*12*IF(6=1,'1.Inputs'!$D$38,IF(6=2,'1.Inputs'!$D$39,$E368)))/(1-'1.Inputs'!$D$42)*$D368*(1+$G368)^(6-1))-('1.Inputs'!$D$37*12*IF(6=1,'1.Inputs'!$D$38,IF(6=2,'1.Inputs'!$D$39,$E368)))*'1.Inputs'!$D$43*(1+$G368)^(6-1)-'1.Inputs'!$D$44*(1+$G368)^(6-1)-('1.Inputs'!$D$20/'1.Inputs'!$D$27+'1.Inputs'!$D$23/'1.Inputs'!$D$28)))*'1.Inputs'!$D$53+('1.Inputs'!$D$20/'1.Inputs'!$D$27+'1.Inputs'!$D$23/'1.Inputs'!$D$28)-(M368-L368)</f>
        <v>1481123563.8428147</v>
      </c>
      <c r="Y368" s="36">
        <f ca="1">((('1.Inputs'!$D$37*12*IF(7=1,'1.Inputs'!$D$38,IF(7=2,'1.Inputs'!$D$39,$E368)))*$F368*(('1.Inputs'!$D$40)+(1-'1.Inputs'!$D$40)*(1+'1.Inputs'!$D$41))*(1+$G368)^(7-1))-(('1.Inputs'!$D$37*12*IF(7=1,'1.Inputs'!$D$38,IF(7=2,'1.Inputs'!$D$39,$E368)))/(1-'1.Inputs'!$D$42)*$D368*(1+$G368)^(7-1))-('1.Inputs'!$D$37*12*IF(7=1,'1.Inputs'!$D$38,IF(7=2,'1.Inputs'!$D$39,$E368)))*'1.Inputs'!$D$43*(1+$G368)^(7-1)-'1.Inputs'!$D$44*(1+$G368)^(7-1)-('1.Inputs'!$D$20/'1.Inputs'!$D$27+'1.Inputs'!$D$23/'1.Inputs'!$D$28))-MAX(0,((('1.Inputs'!$D$37*12*IF(7=1,'1.Inputs'!$D$38,IF(7=2,'1.Inputs'!$D$39,$E368)))*$F368*(('1.Inputs'!$D$40)+(1-'1.Inputs'!$D$40)*(1+'1.Inputs'!$D$41))*(1+$G368)^(7-1))-(('1.Inputs'!$D$37*12*IF(7=1,'1.Inputs'!$D$38,IF(7=2,'1.Inputs'!$D$39,$E368)))/(1-'1.Inputs'!$D$42)*$D368*(1+$G368)^(7-1))-('1.Inputs'!$D$37*12*IF(7=1,'1.Inputs'!$D$38,IF(7=2,'1.Inputs'!$D$39,$E368)))*'1.Inputs'!$D$43*(1+$G368)^(7-1)-'1.Inputs'!$D$44*(1+$G368)^(7-1)-('1.Inputs'!$D$20/'1.Inputs'!$D$27+'1.Inputs'!$D$23/'1.Inputs'!$D$28)))*'1.Inputs'!$D$53+('1.Inputs'!$D$20/'1.Inputs'!$D$27+'1.Inputs'!$D$23/'1.Inputs'!$D$28)-(N368-M368)</f>
        <v>1567047257.4396009</v>
      </c>
      <c r="Z368" s="36">
        <f ca="1">((('1.Inputs'!$D$37*12*IF(8=1,'1.Inputs'!$D$38,IF(8=2,'1.Inputs'!$D$39,$E368)))*$F368*(('1.Inputs'!$D$40)+(1-'1.Inputs'!$D$40)*(1+'1.Inputs'!$D$41))*(1+$G368)^(8-1))-(('1.Inputs'!$D$37*12*IF(8=1,'1.Inputs'!$D$38,IF(8=2,'1.Inputs'!$D$39,$E368)))/(1-'1.Inputs'!$D$42)*$D368*(1+$G368)^(8-1))-('1.Inputs'!$D$37*12*IF(8=1,'1.Inputs'!$D$38,IF(8=2,'1.Inputs'!$D$39,$E368)))*'1.Inputs'!$D$43*(1+$G368)^(8-1)-'1.Inputs'!$D$44*(1+$G368)^(8-1)-('1.Inputs'!$D$20/'1.Inputs'!$D$27+'1.Inputs'!$D$23/'1.Inputs'!$D$28))-MAX(0,((('1.Inputs'!$D$37*12*IF(8=1,'1.Inputs'!$D$38,IF(8=2,'1.Inputs'!$D$39,$E368)))*$F368*(('1.Inputs'!$D$40)+(1-'1.Inputs'!$D$40)*(1+'1.Inputs'!$D$41))*(1+$G368)^(8-1))-(('1.Inputs'!$D$37*12*IF(8=1,'1.Inputs'!$D$38,IF(8=2,'1.Inputs'!$D$39,$E368)))/(1-'1.Inputs'!$D$42)*$D368*(1+$G368)^(8-1))-('1.Inputs'!$D$37*12*IF(8=1,'1.Inputs'!$D$38,IF(8=2,'1.Inputs'!$D$39,$E368)))*'1.Inputs'!$D$43*(1+$G368)^(8-1)-'1.Inputs'!$D$44*(1+$G368)^(8-1)-('1.Inputs'!$D$20/'1.Inputs'!$D$27+'1.Inputs'!$D$23/'1.Inputs'!$D$28)))*'1.Inputs'!$D$53+('1.Inputs'!$D$20/'1.Inputs'!$D$27+'1.Inputs'!$D$23/'1.Inputs'!$D$28)-(O368-N368)</f>
        <v>1658119857.6816349</v>
      </c>
      <c r="AA368" s="36">
        <f ca="1">((('1.Inputs'!$D$37*12*IF(9=1,'1.Inputs'!$D$38,IF(9=2,'1.Inputs'!$D$39,$E368)))*$F368*(('1.Inputs'!$D$40)+(1-'1.Inputs'!$D$40)*(1+'1.Inputs'!$D$41))*(1+$G368)^(9-1))-(('1.Inputs'!$D$37*12*IF(9=1,'1.Inputs'!$D$38,IF(9=2,'1.Inputs'!$D$39,$E368)))/(1-'1.Inputs'!$D$42)*$D368*(1+$G368)^(9-1))-('1.Inputs'!$D$37*12*IF(9=1,'1.Inputs'!$D$38,IF(9=2,'1.Inputs'!$D$39,$E368)))*'1.Inputs'!$D$43*(1+$G368)^(9-1)-'1.Inputs'!$D$44*(1+$G368)^(9-1)-('1.Inputs'!$D$20/'1.Inputs'!$D$27+'1.Inputs'!$D$23/'1.Inputs'!$D$28))-MAX(0,((('1.Inputs'!$D$37*12*IF(9=1,'1.Inputs'!$D$38,IF(9=2,'1.Inputs'!$D$39,$E368)))*$F368*(('1.Inputs'!$D$40)+(1-'1.Inputs'!$D$40)*(1+'1.Inputs'!$D$41))*(1+$G368)^(9-1))-(('1.Inputs'!$D$37*12*IF(9=1,'1.Inputs'!$D$38,IF(9=2,'1.Inputs'!$D$39,$E368)))/(1-'1.Inputs'!$D$42)*$D368*(1+$G368)^(9-1))-('1.Inputs'!$D$37*12*IF(9=1,'1.Inputs'!$D$38,IF(9=2,'1.Inputs'!$D$39,$E368)))*'1.Inputs'!$D$43*(1+$G368)^(9-1)-'1.Inputs'!$D$44*(1+$G368)^(9-1)-('1.Inputs'!$D$20/'1.Inputs'!$D$27+'1.Inputs'!$D$23/'1.Inputs'!$D$28)))*'1.Inputs'!$D$53+('1.Inputs'!$D$20/'1.Inputs'!$D$27+'1.Inputs'!$D$23/'1.Inputs'!$D$28)-(P368-O368)</f>
        <v>1754649908.5633807</v>
      </c>
      <c r="AB368" s="36">
        <f ca="1">((('1.Inputs'!$D$37*12*IF(10=1,'1.Inputs'!$D$38,IF(10=2,'1.Inputs'!$D$39,$E368)))*$F368*(('1.Inputs'!$D$40)+(1-'1.Inputs'!$D$40)*(1+'1.Inputs'!$D$41))*(1+$G368)^(10-1))-(('1.Inputs'!$D$37*12*IF(10=1,'1.Inputs'!$D$38,IF(10=2,'1.Inputs'!$D$39,$E368)))/(1-'1.Inputs'!$D$42)*$D368*(1+$G368)^(10-1))-('1.Inputs'!$D$37*12*IF(10=1,'1.Inputs'!$D$38,IF(10=2,'1.Inputs'!$D$39,$E368)))*'1.Inputs'!$D$43*(1+$G368)^(10-1)-'1.Inputs'!$D$44*(1+$G368)^(10-1)-('1.Inputs'!$D$20/'1.Inputs'!$D$27+'1.Inputs'!$D$23/'1.Inputs'!$D$28))-MAX(0,((('1.Inputs'!$D$37*12*IF(10=1,'1.Inputs'!$D$38,IF(10=2,'1.Inputs'!$D$39,$E368)))*$F368*(('1.Inputs'!$D$40)+(1-'1.Inputs'!$D$40)*(1+'1.Inputs'!$D$41))*(1+$G368)^(10-1))-(('1.Inputs'!$D$37*12*IF(10=1,'1.Inputs'!$D$38,IF(10=2,'1.Inputs'!$D$39,$E368)))/(1-'1.Inputs'!$D$42)*$D368*(1+$G368)^(10-1))-('1.Inputs'!$D$37*12*IF(10=1,'1.Inputs'!$D$38,IF(10=2,'1.Inputs'!$D$39,$E368)))*'1.Inputs'!$D$43*(1+$G368)^(10-1)-'1.Inputs'!$D$44*(1+$G368)^(10-1)-('1.Inputs'!$D$20/'1.Inputs'!$D$27+'1.Inputs'!$D$23/'1.Inputs'!$D$28)))*'1.Inputs'!$D$53+('1.Inputs'!$D$20/'1.Inputs'!$D$27+'1.Inputs'!$D$23/'1.Inputs'!$D$28)-(Q368-P368)+(('1.Inputs'!$D$20+'1.Inputs'!$D$23-('1.Inputs'!$D$20/'1.Inputs'!$D$27+'1.Inputs'!$D$23/'1.Inputs'!$D$28)*'1.Inputs'!$D$10)*'1.Inputs'!$D$60+'1.Inputs'!$D$19*'1.Inputs'!$D$59+Q368)</f>
        <v>4988164514.9057045</v>
      </c>
      <c r="AC368" s="36">
        <f ca="1">S368-AC$13-AC$14+MIN(AC$13,MAX(0,((('1.Inputs'!$D$37*12*IF(1=1,'1.Inputs'!$D$38,IF(1=2,'1.Inputs'!$D$39,$E368)))*$F368*(('1.Inputs'!$D$40)+(1-'1.Inputs'!$D$40)*(1+'1.Inputs'!$D$41))*(1+$G368)^(1-1))-(('1.Inputs'!$D$37*12*IF(1=1,'1.Inputs'!$D$38,IF(1=2,'1.Inputs'!$D$39,$E368)))/(1-'1.Inputs'!$D$42)*$D368*(1+$G368)^(1-1))-('1.Inputs'!$D$37*12*IF(1=1,'1.Inputs'!$D$38,IF(1=2,'1.Inputs'!$D$39,$E368)))*'1.Inputs'!$D$43*(1+$G368)^(1-1)-'1.Inputs'!$D$44*(1+$G368)^(1-1)-('1.Inputs'!$D$20/'1.Inputs'!$D$27+'1.Inputs'!$D$23/'1.Inputs'!$D$28))))*'1.Inputs'!$D$53</f>
        <v>-462883621.79818809</v>
      </c>
      <c r="AD368" s="36">
        <f ca="1">T368-AD$13-AD$14+MIN(AD$13,MAX(0,((('1.Inputs'!$D$37*12*IF(2=1,'1.Inputs'!$D$38,IF(2=2,'1.Inputs'!$D$39,$E368)))*$F368*(('1.Inputs'!$D$40)+(1-'1.Inputs'!$D$40)*(1+'1.Inputs'!$D$41))*(1+$G368)^(2-1))-(('1.Inputs'!$D$37*12*IF(2=1,'1.Inputs'!$D$38,IF(2=2,'1.Inputs'!$D$39,$E368)))/(1-'1.Inputs'!$D$42)*$D368*(1+$G368)^(2-1))-('1.Inputs'!$D$37*12*IF(2=1,'1.Inputs'!$D$38,IF(2=2,'1.Inputs'!$D$39,$E368)))*'1.Inputs'!$D$43*(1+$G368)^(2-1)-'1.Inputs'!$D$44*(1+$G368)^(2-1)-('1.Inputs'!$D$20/'1.Inputs'!$D$27+'1.Inputs'!$D$23/'1.Inputs'!$D$28))))*'1.Inputs'!$D$53</f>
        <v>409182827.77068341</v>
      </c>
      <c r="AE368" s="36">
        <f ca="1">U368-AE$13-AE$14+MIN(AE$13,MAX(0,((('1.Inputs'!$D$37*12*IF(3=1,'1.Inputs'!$D$38,IF(3=2,'1.Inputs'!$D$39,$E368)))*$F368*(('1.Inputs'!$D$40)+(1-'1.Inputs'!$D$40)*(1+'1.Inputs'!$D$41))*(1+$G368)^(3-1))-(('1.Inputs'!$D$37*12*IF(3=1,'1.Inputs'!$D$38,IF(3=2,'1.Inputs'!$D$39,$E368)))/(1-'1.Inputs'!$D$42)*$D368*(1+$G368)^(3-1))-('1.Inputs'!$D$37*12*IF(3=1,'1.Inputs'!$D$38,IF(3=2,'1.Inputs'!$D$39,$E368)))*'1.Inputs'!$D$43*(1+$G368)^(3-1)-'1.Inputs'!$D$44*(1+$G368)^(3-1)-('1.Inputs'!$D$20/'1.Inputs'!$D$27+'1.Inputs'!$D$23/'1.Inputs'!$D$28))))*'1.Inputs'!$D$53</f>
        <v>606663979.91125417</v>
      </c>
      <c r="AF368" s="36">
        <f ca="1">V368-AF$13-AF$14+MIN(AF$13,MAX(0,((('1.Inputs'!$D$37*12*IF(4=1,'1.Inputs'!$D$38,IF(4=2,'1.Inputs'!$D$39,$E368)))*$F368*(('1.Inputs'!$D$40)+(1-'1.Inputs'!$D$40)*(1+'1.Inputs'!$D$41))*(1+$G368)^(4-1))-(('1.Inputs'!$D$37*12*IF(4=1,'1.Inputs'!$D$38,IF(4=2,'1.Inputs'!$D$39,$E368)))/(1-'1.Inputs'!$D$42)*$D368*(1+$G368)^(4-1))-('1.Inputs'!$D$37*12*IF(4=1,'1.Inputs'!$D$38,IF(4=2,'1.Inputs'!$D$39,$E368)))*'1.Inputs'!$D$43*(1+$G368)^(4-1)-'1.Inputs'!$D$44*(1+$G368)^(4-1)-('1.Inputs'!$D$20/'1.Inputs'!$D$27+'1.Inputs'!$D$23/'1.Inputs'!$D$28))))*'1.Inputs'!$D$53</f>
        <v>1000822954.0507767</v>
      </c>
      <c r="AG368" s="36">
        <f ca="1">W368-AG$13-AG$14+MIN(AG$13,MAX(0,((('1.Inputs'!$D$37*12*IF(5=1,'1.Inputs'!$D$38,IF(5=2,'1.Inputs'!$D$39,$E368)))*$F368*(('1.Inputs'!$D$40)+(1-'1.Inputs'!$D$40)*(1+'1.Inputs'!$D$41))*(1+$G368)^(5-1))-(('1.Inputs'!$D$37*12*IF(5=1,'1.Inputs'!$D$38,IF(5=2,'1.Inputs'!$D$39,$E368)))/(1-'1.Inputs'!$D$42)*$D368*(1+$G368)^(5-1))-('1.Inputs'!$D$37*12*IF(5=1,'1.Inputs'!$D$38,IF(5=2,'1.Inputs'!$D$39,$E368)))*'1.Inputs'!$D$43*(1+$G368)^(5-1)-'1.Inputs'!$D$44*(1+$G368)^(5-1)-('1.Inputs'!$D$20/'1.Inputs'!$D$27+'1.Inputs'!$D$23/'1.Inputs'!$D$28))))*'1.Inputs'!$D$53</f>
        <v>1096493676.8285661</v>
      </c>
      <c r="AH368" s="36">
        <f ca="1">X368-AH$13-AH$14+MIN(AH$13,MAX(0,((('1.Inputs'!$D$37*12*IF(6=1,'1.Inputs'!$D$38,IF(6=2,'1.Inputs'!$D$39,$E368)))*$F368*(('1.Inputs'!$D$40)+(1-'1.Inputs'!$D$40)*(1+'1.Inputs'!$D$41))*(1+$G368)^(6-1))-(('1.Inputs'!$D$37*12*IF(6=1,'1.Inputs'!$D$38,IF(6=2,'1.Inputs'!$D$39,$E368)))/(1-'1.Inputs'!$D$42)*$D368*(1+$G368)^(6-1))-('1.Inputs'!$D$37*12*IF(6=1,'1.Inputs'!$D$38,IF(6=2,'1.Inputs'!$D$39,$E368)))*'1.Inputs'!$D$43*(1+$G368)^(6-1)-'1.Inputs'!$D$44*(1+$G368)^(6-1)-('1.Inputs'!$D$20/'1.Inputs'!$D$27+'1.Inputs'!$D$23/'1.Inputs'!$D$28))))*'1.Inputs'!$D$53</f>
        <v>1196747563.8428147</v>
      </c>
      <c r="AI368" s="36">
        <f ca="1">Y368-AI$13-AI$14+MIN(AI$13,MAX(0,((('1.Inputs'!$D$37*12*IF(7=1,'1.Inputs'!$D$38,IF(7=2,'1.Inputs'!$D$39,$E368)))*$F368*(('1.Inputs'!$D$40)+(1-'1.Inputs'!$D$40)*(1+'1.Inputs'!$D$41))*(1+$G368)^(7-1))-(('1.Inputs'!$D$37*12*IF(7=1,'1.Inputs'!$D$38,IF(7=2,'1.Inputs'!$D$39,$E368)))/(1-'1.Inputs'!$D$42)*$D368*(1+$G368)^(7-1))-('1.Inputs'!$D$37*12*IF(7=1,'1.Inputs'!$D$38,IF(7=2,'1.Inputs'!$D$39,$E368)))*'1.Inputs'!$D$43*(1+$G368)^(7-1)-'1.Inputs'!$D$44*(1+$G368)^(7-1)-('1.Inputs'!$D$20/'1.Inputs'!$D$27+'1.Inputs'!$D$23/'1.Inputs'!$D$28))))*'1.Inputs'!$D$53</f>
        <v>1301859257.4396009</v>
      </c>
      <c r="AJ368" s="36">
        <f ca="1">Z368-AJ$13-AJ$14+MIN(AJ$13,MAX(0,((('1.Inputs'!$D$37*12*IF(8=1,'1.Inputs'!$D$38,IF(8=2,'1.Inputs'!$D$39,$E368)))*$F368*(('1.Inputs'!$D$40)+(1-'1.Inputs'!$D$40)*(1+'1.Inputs'!$D$41))*(1+$G368)^(8-1))-(('1.Inputs'!$D$37*12*IF(8=1,'1.Inputs'!$D$38,IF(8=2,'1.Inputs'!$D$39,$E368)))/(1-'1.Inputs'!$D$42)*$D368*(1+$G368)^(8-1))-('1.Inputs'!$D$37*12*IF(8=1,'1.Inputs'!$D$38,IF(8=2,'1.Inputs'!$D$39,$E368)))*'1.Inputs'!$D$43*(1+$G368)^(8-1)-'1.Inputs'!$D$44*(1+$G368)^(8-1)-('1.Inputs'!$D$20/'1.Inputs'!$D$27+'1.Inputs'!$D$23/'1.Inputs'!$D$28))))*'1.Inputs'!$D$53</f>
        <v>1658119857.6816349</v>
      </c>
      <c r="AK368" s="36">
        <f ca="1">AA368-AK$13-AK$14+MIN(AK$13,MAX(0,((('1.Inputs'!$D$37*12*IF(9=1,'1.Inputs'!$D$38,IF(9=2,'1.Inputs'!$D$39,$E368)))*$F368*(('1.Inputs'!$D$40)+(1-'1.Inputs'!$D$40)*(1+'1.Inputs'!$D$41))*(1+$G368)^(9-1))-(('1.Inputs'!$D$37*12*IF(9=1,'1.Inputs'!$D$38,IF(9=2,'1.Inputs'!$D$39,$E368)))/(1-'1.Inputs'!$D$42)*$D368*(1+$G368)^(9-1))-('1.Inputs'!$D$37*12*IF(9=1,'1.Inputs'!$D$38,IF(9=2,'1.Inputs'!$D$39,$E368)))*'1.Inputs'!$D$43*(1+$G368)^(9-1)-'1.Inputs'!$D$44*(1+$G368)^(9-1)-('1.Inputs'!$D$20/'1.Inputs'!$D$27+'1.Inputs'!$D$23/'1.Inputs'!$D$28))))*'1.Inputs'!$D$53</f>
        <v>1754649908.5633807</v>
      </c>
      <c r="AL368" s="36">
        <f ca="1">AB368-AL$13-AL$14+MIN(AL$13,MAX(0,((('1.Inputs'!$D$37*12*IF(10=1,'1.Inputs'!$D$38,IF(10=2,'1.Inputs'!$D$39,$E368)))*$F368*(('1.Inputs'!$D$40)+(1-'1.Inputs'!$D$40)*(1+'1.Inputs'!$D$41))*(1+$G368)^(10-1))-(('1.Inputs'!$D$37*12*IF(10=1,'1.Inputs'!$D$38,IF(10=2,'1.Inputs'!$D$39,$E368)))/(1-'1.Inputs'!$D$42)*$D368*(1+$G368)^(10-1))-('1.Inputs'!$D$37*12*IF(10=1,'1.Inputs'!$D$38,IF(10=2,'1.Inputs'!$D$39,$E368)))*'1.Inputs'!$D$43*(1+$G368)^(10-1)-'1.Inputs'!$D$44*(1+$G368)^(10-1)-('1.Inputs'!$D$20/'1.Inputs'!$D$27+'1.Inputs'!$D$23/'1.Inputs'!$D$28))))*'1.Inputs'!$D$53+'1.Inputs'!$D$35</f>
        <v>5788164514.9057045</v>
      </c>
      <c r="AM368" s="48">
        <f ca="1">R368+NPV('1.Inputs'!$D$55,S368:AB368)</f>
        <v>4753523931.0102749</v>
      </c>
      <c r="AN368" s="48">
        <f ca="1">-('1.Inputs'!$D$24*(1-'1.Inputs'!$D$31)+'1.Inputs'!$D$35)+NPV('1.Inputs'!$D$54,AC368:AL368)</f>
        <v>2440961201.5836134</v>
      </c>
      <c r="AO368" s="36">
        <f t="shared" ca="1" si="45"/>
        <v>-2.4860678983617079</v>
      </c>
      <c r="AP368" s="36">
        <f t="shared" ca="1" si="46"/>
        <v>2.4100710871729016</v>
      </c>
      <c r="AQ368" s="36">
        <f ca="1">'1.Inputs'!$D$35+MIN(SUM($AC368:AC368),SUM($AC368:AD368),SUM($AC368:AE368),SUM($AC368:AF368),SUM($AC368:AG368),SUM($AC368:AH368),SUM($AC368:AI368),SUM($AC368:AJ368),SUM($AC368:AK368),SUM($AC368:AL368))</f>
        <v>337116378.20181191</v>
      </c>
      <c r="AR368" s="36">
        <f ca="1">IF(AP368&lt;'1.Inputs'!$D$57,1,0)</f>
        <v>0</v>
      </c>
      <c r="AS368" s="36">
        <f t="shared" ca="1" si="47"/>
        <v>0</v>
      </c>
    </row>
    <row r="369" spans="2:45" ht="15" customHeight="1" x14ac:dyDescent="0.25">
      <c r="B369" s="36">
        <v>354</v>
      </c>
      <c r="C369" s="36">
        <f t="shared" ca="1" si="40"/>
        <v>0.35418492872685026</v>
      </c>
      <c r="D369" s="36">
        <f t="shared" ca="1" si="41"/>
        <v>22435.989648737403</v>
      </c>
      <c r="E369" s="47">
        <f t="shared" ca="1" si="42"/>
        <v>0.80811152874687353</v>
      </c>
      <c r="F369" s="36">
        <f t="shared" ca="1" si="43"/>
        <v>31104.346760636428</v>
      </c>
      <c r="G369" s="36">
        <f t="shared" ca="1" si="44"/>
        <v>4.9571543646405689E-2</v>
      </c>
      <c r="H369" s="36">
        <f ca="1">((('1.Inputs'!$D$37*12*IF(1=1,'1.Inputs'!$D$38,IF(1=2,'1.Inputs'!$D$39,$E369)))*$F369*(('1.Inputs'!$D$40)+(1-'1.Inputs'!$D$40)*(1+'1.Inputs'!$D$41))*(1+$G369)^(1-1))*'1.Inputs'!$D$47+(('1.Inputs'!$D$37*12*IF(1=1,'1.Inputs'!$D$38,IF(1=2,'1.Inputs'!$D$39,$E369)))/(1-'1.Inputs'!$D$42)*$D369*(1+$G369)^(1-1))*('1.Inputs'!$D$48-'1.Inputs'!$D$49))/'1.Inputs'!$D$51</f>
        <v>842873486.39777255</v>
      </c>
      <c r="I369" s="36">
        <f ca="1">((('1.Inputs'!$D$37*12*IF(2=1,'1.Inputs'!$D$38,IF(2=2,'1.Inputs'!$D$39,$E369)))*$F369*(('1.Inputs'!$D$40)+(1-'1.Inputs'!$D$40)*(1+'1.Inputs'!$D$41))*(1+$G369)^(2-1))*'1.Inputs'!$D$47+(('1.Inputs'!$D$37*12*IF(2=1,'1.Inputs'!$D$38,IF(2=2,'1.Inputs'!$D$39,$E369)))/(1-'1.Inputs'!$D$42)*$D369*(1+$G369)^(2-1))*('1.Inputs'!$D$48-'1.Inputs'!$D$49))/'1.Inputs'!$D$51</f>
        <v>1238518436.7039928</v>
      </c>
      <c r="J369" s="36">
        <f ca="1">((('1.Inputs'!$D$37*12*IF(3=1,'1.Inputs'!$D$38,IF(3=2,'1.Inputs'!$D$39,$E369)))*$F369*(('1.Inputs'!$D$40)+(1-'1.Inputs'!$D$40)*(1+'1.Inputs'!$D$41))*(1+$G369)^(3-1))*'1.Inputs'!$D$47+(('1.Inputs'!$D$37*12*IF(3=1,'1.Inputs'!$D$38,IF(3=2,'1.Inputs'!$D$39,$E369)))/(1-'1.Inputs'!$D$42)*$D369*(1+$G369)^(3-1))*('1.Inputs'!$D$48-'1.Inputs'!$D$49))/'1.Inputs'!$D$51</f>
        <v>1500678933.3759389</v>
      </c>
      <c r="K369" s="36">
        <f ca="1">((('1.Inputs'!$D$37*12*IF(4=1,'1.Inputs'!$D$38,IF(4=2,'1.Inputs'!$D$39,$E369)))*$F369*(('1.Inputs'!$D$40)+(1-'1.Inputs'!$D$40)*(1+'1.Inputs'!$D$41))*(1+$G369)^(4-1))*'1.Inputs'!$D$47+(('1.Inputs'!$D$37*12*IF(4=1,'1.Inputs'!$D$38,IF(4=2,'1.Inputs'!$D$39,$E369)))/(1-'1.Inputs'!$D$42)*$D369*(1+$G369)^(4-1))*('1.Inputs'!$D$48-'1.Inputs'!$D$49))/'1.Inputs'!$D$51</f>
        <v>1575069904.621026</v>
      </c>
      <c r="L369" s="36">
        <f ca="1">((('1.Inputs'!$D$37*12*IF(5=1,'1.Inputs'!$D$38,IF(5=2,'1.Inputs'!$D$39,$E369)))*$F369*(('1.Inputs'!$D$40)+(1-'1.Inputs'!$D$40)*(1+'1.Inputs'!$D$41))*(1+$G369)^(5-1))*'1.Inputs'!$D$47+(('1.Inputs'!$D$37*12*IF(5=1,'1.Inputs'!$D$38,IF(5=2,'1.Inputs'!$D$39,$E369)))/(1-'1.Inputs'!$D$42)*$D369*(1+$G369)^(5-1))*('1.Inputs'!$D$48-'1.Inputs'!$D$49))/'1.Inputs'!$D$51</f>
        <v>1653148551.1440871</v>
      </c>
      <c r="M369" s="36">
        <f ca="1">((('1.Inputs'!$D$37*12*IF(6=1,'1.Inputs'!$D$38,IF(6=2,'1.Inputs'!$D$39,$E369)))*$F369*(('1.Inputs'!$D$40)+(1-'1.Inputs'!$D$40)*(1+'1.Inputs'!$D$41))*(1+$G369)^(6-1))*'1.Inputs'!$D$47+(('1.Inputs'!$D$37*12*IF(6=1,'1.Inputs'!$D$38,IF(6=2,'1.Inputs'!$D$39,$E369)))/(1-'1.Inputs'!$D$42)*$D369*(1+$G369)^(6-1))*('1.Inputs'!$D$48-'1.Inputs'!$D$49))/'1.Inputs'!$D$51</f>
        <v>1735097676.7011182</v>
      </c>
      <c r="N369" s="36">
        <f ca="1">((('1.Inputs'!$D$37*12*IF(7=1,'1.Inputs'!$D$38,IF(7=2,'1.Inputs'!$D$39,$E369)))*$F369*(('1.Inputs'!$D$40)+(1-'1.Inputs'!$D$40)*(1+'1.Inputs'!$D$41))*(1+$G369)^(7-1))*'1.Inputs'!$D$47+(('1.Inputs'!$D$37*12*IF(7=1,'1.Inputs'!$D$38,IF(7=2,'1.Inputs'!$D$39,$E369)))/(1-'1.Inputs'!$D$42)*$D369*(1+$G369)^(7-1))*('1.Inputs'!$D$48-'1.Inputs'!$D$49))/'1.Inputs'!$D$51</f>
        <v>1821109146.9124851</v>
      </c>
      <c r="O369" s="36">
        <f ca="1">((('1.Inputs'!$D$37*12*IF(8=1,'1.Inputs'!$D$38,IF(8=2,'1.Inputs'!$D$39,$E369)))*$F369*(('1.Inputs'!$D$40)+(1-'1.Inputs'!$D$40)*(1+'1.Inputs'!$D$41))*(1+$G369)^(8-1))*'1.Inputs'!$D$47+(('1.Inputs'!$D$37*12*IF(8=1,'1.Inputs'!$D$38,IF(8=2,'1.Inputs'!$D$39,$E369)))/(1-'1.Inputs'!$D$42)*$D369*(1+$G369)^(8-1))*('1.Inputs'!$D$48-'1.Inputs'!$D$49))/'1.Inputs'!$D$51</f>
        <v>1911384338.473526</v>
      </c>
      <c r="P369" s="36">
        <f ca="1">((('1.Inputs'!$D$37*12*IF(9=1,'1.Inputs'!$D$38,IF(9=2,'1.Inputs'!$D$39,$E369)))*$F369*(('1.Inputs'!$D$40)+(1-'1.Inputs'!$D$40)*(1+'1.Inputs'!$D$41))*(1+$G369)^(9-1))*'1.Inputs'!$D$47+(('1.Inputs'!$D$37*12*IF(9=1,'1.Inputs'!$D$38,IF(9=2,'1.Inputs'!$D$39,$E369)))/(1-'1.Inputs'!$D$42)*$D369*(1+$G369)^(9-1))*('1.Inputs'!$D$48-'1.Inputs'!$D$49))/'1.Inputs'!$D$51</f>
        <v>2006134610.6332223</v>
      </c>
      <c r="Q369" s="36">
        <f ca="1">((('1.Inputs'!$D$37*12*IF(10=1,'1.Inputs'!$D$38,IF(10=2,'1.Inputs'!$D$39,$E369)))*$F369*(('1.Inputs'!$D$40)+(1-'1.Inputs'!$D$40)*(1+'1.Inputs'!$D$41))*(1+$G369)^(10-1))*'1.Inputs'!$D$47+(('1.Inputs'!$D$37*12*IF(10=1,'1.Inputs'!$D$38,IF(10=2,'1.Inputs'!$D$39,$E369)))/(1-'1.Inputs'!$D$42)*$D369*(1+$G369)^(10-1))*('1.Inputs'!$D$48-'1.Inputs'!$D$49))/'1.Inputs'!$D$51</f>
        <v>2105581800.0447924</v>
      </c>
      <c r="R369" s="36">
        <f>-'1.Inputs'!$D$24</f>
        <v>-2050000000</v>
      </c>
      <c r="S369" s="36">
        <f ca="1">((('1.Inputs'!$D$37*12*IF(1=1,'1.Inputs'!$D$38,IF(1=2,'1.Inputs'!$D$39,$E369)))*$F369*(('1.Inputs'!$D$40)+(1-'1.Inputs'!$D$40)*(1+'1.Inputs'!$D$41))*(1+$G369)^(1-1))-(('1.Inputs'!$D$37*12*IF(1=1,'1.Inputs'!$D$38,IF(1=2,'1.Inputs'!$D$39,$E369)))/(1-'1.Inputs'!$D$42)*$D369*(1+$G369)^(1-1))-('1.Inputs'!$D$37*12*IF(1=1,'1.Inputs'!$D$38,IF(1=2,'1.Inputs'!$D$39,$E369)))*'1.Inputs'!$D$43*(1+$G369)^(1-1)-'1.Inputs'!$D$44*(1+$G369)^(1-1)-('1.Inputs'!$D$20/'1.Inputs'!$D$27+'1.Inputs'!$D$23/'1.Inputs'!$D$28))-MAX(0,((('1.Inputs'!$D$37*12*IF(1=1,'1.Inputs'!$D$38,IF(1=2,'1.Inputs'!$D$39,$E369)))*$F369*(('1.Inputs'!$D$40)+(1-'1.Inputs'!$D$40)*(1+'1.Inputs'!$D$41))*(1+$G369)^(1-1))-(('1.Inputs'!$D$37*12*IF(1=1,'1.Inputs'!$D$38,IF(1=2,'1.Inputs'!$D$39,$E369)))/(1-'1.Inputs'!$D$42)*$D369*(1+$G369)^(1-1))-('1.Inputs'!$D$37*12*IF(1=1,'1.Inputs'!$D$38,IF(1=2,'1.Inputs'!$D$39,$E369)))*'1.Inputs'!$D$43*(1+$G369)^(1-1)-'1.Inputs'!$D$44*(1+$G369)^(1-1)-('1.Inputs'!$D$20/'1.Inputs'!$D$27+'1.Inputs'!$D$23/'1.Inputs'!$D$28)))*'1.Inputs'!$D$53+('1.Inputs'!$D$20/'1.Inputs'!$D$27+'1.Inputs'!$D$23/'1.Inputs'!$D$28)-H369</f>
        <v>-933777015.95090556</v>
      </c>
      <c r="T369" s="36">
        <f ca="1">((('1.Inputs'!$D$37*12*IF(2=1,'1.Inputs'!$D$38,IF(2=2,'1.Inputs'!$D$39,$E369)))*$F369*(('1.Inputs'!$D$40)+(1-'1.Inputs'!$D$40)*(1+'1.Inputs'!$D$41))*(1+$G369)^(2-1))-(('1.Inputs'!$D$37*12*IF(2=1,'1.Inputs'!$D$38,IF(2=2,'1.Inputs'!$D$39,$E369)))/(1-'1.Inputs'!$D$42)*$D369*(1+$G369)^(2-1))-('1.Inputs'!$D$37*12*IF(2=1,'1.Inputs'!$D$38,IF(2=2,'1.Inputs'!$D$39,$E369)))*'1.Inputs'!$D$43*(1+$G369)^(2-1)-'1.Inputs'!$D$44*(1+$G369)^(2-1)-('1.Inputs'!$D$20/'1.Inputs'!$D$27+'1.Inputs'!$D$23/'1.Inputs'!$D$28))-MAX(0,((('1.Inputs'!$D$37*12*IF(2=1,'1.Inputs'!$D$38,IF(2=2,'1.Inputs'!$D$39,$E369)))*$F369*(('1.Inputs'!$D$40)+(1-'1.Inputs'!$D$40)*(1+'1.Inputs'!$D$41))*(1+$G369)^(2-1))-(('1.Inputs'!$D$37*12*IF(2=1,'1.Inputs'!$D$38,IF(2=2,'1.Inputs'!$D$39,$E369)))/(1-'1.Inputs'!$D$42)*$D369*(1+$G369)^(2-1))-('1.Inputs'!$D$37*12*IF(2=1,'1.Inputs'!$D$38,IF(2=2,'1.Inputs'!$D$39,$E369)))*'1.Inputs'!$D$43*(1+$G369)^(2-1)-'1.Inputs'!$D$44*(1+$G369)^(2-1)-('1.Inputs'!$D$20/'1.Inputs'!$D$27+'1.Inputs'!$D$23/'1.Inputs'!$D$28)))*'1.Inputs'!$D$53+('1.Inputs'!$D$20/'1.Inputs'!$D$27+'1.Inputs'!$D$23/'1.Inputs'!$D$28)-(I369-H369)</f>
        <v>-189618088.72371203</v>
      </c>
      <c r="U369" s="36">
        <f ca="1">((('1.Inputs'!$D$37*12*IF(3=1,'1.Inputs'!$D$38,IF(3=2,'1.Inputs'!$D$39,$E369)))*$F369*(('1.Inputs'!$D$40)+(1-'1.Inputs'!$D$40)*(1+'1.Inputs'!$D$41))*(1+$G369)^(3-1))-(('1.Inputs'!$D$37*12*IF(3=1,'1.Inputs'!$D$38,IF(3=2,'1.Inputs'!$D$39,$E369)))/(1-'1.Inputs'!$D$42)*$D369*(1+$G369)^(3-1))-('1.Inputs'!$D$37*12*IF(3=1,'1.Inputs'!$D$38,IF(3=2,'1.Inputs'!$D$39,$E369)))*'1.Inputs'!$D$43*(1+$G369)^(3-1)-'1.Inputs'!$D$44*(1+$G369)^(3-1)-('1.Inputs'!$D$20/'1.Inputs'!$D$27+'1.Inputs'!$D$23/'1.Inputs'!$D$28))-MAX(0,((('1.Inputs'!$D$37*12*IF(3=1,'1.Inputs'!$D$38,IF(3=2,'1.Inputs'!$D$39,$E369)))*$F369*(('1.Inputs'!$D$40)+(1-'1.Inputs'!$D$40)*(1+'1.Inputs'!$D$41))*(1+$G369)^(3-1))-(('1.Inputs'!$D$37*12*IF(3=1,'1.Inputs'!$D$38,IF(3=2,'1.Inputs'!$D$39,$E369)))/(1-'1.Inputs'!$D$42)*$D369*(1+$G369)^(3-1))-('1.Inputs'!$D$37*12*IF(3=1,'1.Inputs'!$D$38,IF(3=2,'1.Inputs'!$D$39,$E369)))*'1.Inputs'!$D$43*(1+$G369)^(3-1)-'1.Inputs'!$D$44*(1+$G369)^(3-1)-('1.Inputs'!$D$20/'1.Inputs'!$D$27+'1.Inputs'!$D$23/'1.Inputs'!$D$28)))*'1.Inputs'!$D$53+('1.Inputs'!$D$20/'1.Inputs'!$D$27+'1.Inputs'!$D$23/'1.Inputs'!$D$28)-(J369-I369)</f>
        <v>77005069.057657957</v>
      </c>
      <c r="V369" s="36">
        <f ca="1">((('1.Inputs'!$D$37*12*IF(4=1,'1.Inputs'!$D$38,IF(4=2,'1.Inputs'!$D$39,$E369)))*$F369*(('1.Inputs'!$D$40)+(1-'1.Inputs'!$D$40)*(1+'1.Inputs'!$D$41))*(1+$G369)^(4-1))-(('1.Inputs'!$D$37*12*IF(4=1,'1.Inputs'!$D$38,IF(4=2,'1.Inputs'!$D$39,$E369)))/(1-'1.Inputs'!$D$42)*$D369*(1+$G369)^(4-1))-('1.Inputs'!$D$37*12*IF(4=1,'1.Inputs'!$D$38,IF(4=2,'1.Inputs'!$D$39,$E369)))*'1.Inputs'!$D$43*(1+$G369)^(4-1)-'1.Inputs'!$D$44*(1+$G369)^(4-1)-('1.Inputs'!$D$20/'1.Inputs'!$D$27+'1.Inputs'!$D$23/'1.Inputs'!$D$28))-MAX(0,((('1.Inputs'!$D$37*12*IF(4=1,'1.Inputs'!$D$38,IF(4=2,'1.Inputs'!$D$39,$E369)))*$F369*(('1.Inputs'!$D$40)+(1-'1.Inputs'!$D$40)*(1+'1.Inputs'!$D$41))*(1+$G369)^(4-1))-(('1.Inputs'!$D$37*12*IF(4=1,'1.Inputs'!$D$38,IF(4=2,'1.Inputs'!$D$39,$E369)))/(1-'1.Inputs'!$D$42)*$D369*(1+$G369)^(4-1))-('1.Inputs'!$D$37*12*IF(4=1,'1.Inputs'!$D$38,IF(4=2,'1.Inputs'!$D$39,$E369)))*'1.Inputs'!$D$43*(1+$G369)^(4-1)-'1.Inputs'!$D$44*(1+$G369)^(4-1)-('1.Inputs'!$D$20/'1.Inputs'!$D$27+'1.Inputs'!$D$23/'1.Inputs'!$D$28)))*'1.Inputs'!$D$53+('1.Inputs'!$D$20/'1.Inputs'!$D$27+'1.Inputs'!$D$23/'1.Inputs'!$D$28)-(K369-J369)</f>
        <v>279245299.69214708</v>
      </c>
      <c r="W369" s="36">
        <f ca="1">((('1.Inputs'!$D$37*12*IF(5=1,'1.Inputs'!$D$38,IF(5=2,'1.Inputs'!$D$39,$E369)))*$F369*(('1.Inputs'!$D$40)+(1-'1.Inputs'!$D$40)*(1+'1.Inputs'!$D$41))*(1+$G369)^(5-1))-(('1.Inputs'!$D$37*12*IF(5=1,'1.Inputs'!$D$38,IF(5=2,'1.Inputs'!$D$39,$E369)))/(1-'1.Inputs'!$D$42)*$D369*(1+$G369)^(5-1))-('1.Inputs'!$D$37*12*IF(5=1,'1.Inputs'!$D$38,IF(5=2,'1.Inputs'!$D$39,$E369)))*'1.Inputs'!$D$43*(1+$G369)^(5-1)-'1.Inputs'!$D$44*(1+$G369)^(5-1)-('1.Inputs'!$D$20/'1.Inputs'!$D$27+'1.Inputs'!$D$23/'1.Inputs'!$D$28))-MAX(0,((('1.Inputs'!$D$37*12*IF(5=1,'1.Inputs'!$D$38,IF(5=2,'1.Inputs'!$D$39,$E369)))*$F369*(('1.Inputs'!$D$40)+(1-'1.Inputs'!$D$40)*(1+'1.Inputs'!$D$41))*(1+$G369)^(5-1))-(('1.Inputs'!$D$37*12*IF(5=1,'1.Inputs'!$D$38,IF(5=2,'1.Inputs'!$D$39,$E369)))/(1-'1.Inputs'!$D$42)*$D369*(1+$G369)^(5-1))-('1.Inputs'!$D$37*12*IF(5=1,'1.Inputs'!$D$38,IF(5=2,'1.Inputs'!$D$39,$E369)))*'1.Inputs'!$D$43*(1+$G369)^(5-1)-'1.Inputs'!$D$44*(1+$G369)^(5-1)-('1.Inputs'!$D$20/'1.Inputs'!$D$27+'1.Inputs'!$D$23/'1.Inputs'!$D$28)))*'1.Inputs'!$D$53+('1.Inputs'!$D$20/'1.Inputs'!$D$27+'1.Inputs'!$D$23/'1.Inputs'!$D$28)-(L369-K369)</f>
        <v>290745664.8165974</v>
      </c>
      <c r="X369" s="36">
        <f ca="1">((('1.Inputs'!$D$37*12*IF(6=1,'1.Inputs'!$D$38,IF(6=2,'1.Inputs'!$D$39,$E369)))*$F369*(('1.Inputs'!$D$40)+(1-'1.Inputs'!$D$40)*(1+'1.Inputs'!$D$41))*(1+$G369)^(6-1))-(('1.Inputs'!$D$37*12*IF(6=1,'1.Inputs'!$D$38,IF(6=2,'1.Inputs'!$D$39,$E369)))/(1-'1.Inputs'!$D$42)*$D369*(1+$G369)^(6-1))-('1.Inputs'!$D$37*12*IF(6=1,'1.Inputs'!$D$38,IF(6=2,'1.Inputs'!$D$39,$E369)))*'1.Inputs'!$D$43*(1+$G369)^(6-1)-'1.Inputs'!$D$44*(1+$G369)^(6-1)-('1.Inputs'!$D$20/'1.Inputs'!$D$27+'1.Inputs'!$D$23/'1.Inputs'!$D$28))-MAX(0,((('1.Inputs'!$D$37*12*IF(6=1,'1.Inputs'!$D$38,IF(6=2,'1.Inputs'!$D$39,$E369)))*$F369*(('1.Inputs'!$D$40)+(1-'1.Inputs'!$D$40)*(1+'1.Inputs'!$D$41))*(1+$G369)^(6-1))-(('1.Inputs'!$D$37*12*IF(6=1,'1.Inputs'!$D$38,IF(6=2,'1.Inputs'!$D$39,$E369)))/(1-'1.Inputs'!$D$42)*$D369*(1+$G369)^(6-1))-('1.Inputs'!$D$37*12*IF(6=1,'1.Inputs'!$D$38,IF(6=2,'1.Inputs'!$D$39,$E369)))*'1.Inputs'!$D$43*(1+$G369)^(6-1)-'1.Inputs'!$D$44*(1+$G369)^(6-1)-('1.Inputs'!$D$20/'1.Inputs'!$D$27+'1.Inputs'!$D$23/'1.Inputs'!$D$28)))*'1.Inputs'!$D$53+('1.Inputs'!$D$20/'1.Inputs'!$D$27+'1.Inputs'!$D$23/'1.Inputs'!$D$28)-(M369-L369)</f>
        <v>302816120.79276454</v>
      </c>
      <c r="Y369" s="36">
        <f ca="1">((('1.Inputs'!$D$37*12*IF(7=1,'1.Inputs'!$D$38,IF(7=2,'1.Inputs'!$D$39,$E369)))*$F369*(('1.Inputs'!$D$40)+(1-'1.Inputs'!$D$40)*(1+'1.Inputs'!$D$41))*(1+$G369)^(7-1))-(('1.Inputs'!$D$37*12*IF(7=1,'1.Inputs'!$D$38,IF(7=2,'1.Inputs'!$D$39,$E369)))/(1-'1.Inputs'!$D$42)*$D369*(1+$G369)^(7-1))-('1.Inputs'!$D$37*12*IF(7=1,'1.Inputs'!$D$38,IF(7=2,'1.Inputs'!$D$39,$E369)))*'1.Inputs'!$D$43*(1+$G369)^(7-1)-'1.Inputs'!$D$44*(1+$G369)^(7-1)-('1.Inputs'!$D$20/'1.Inputs'!$D$27+'1.Inputs'!$D$23/'1.Inputs'!$D$28))-MAX(0,((('1.Inputs'!$D$37*12*IF(7=1,'1.Inputs'!$D$38,IF(7=2,'1.Inputs'!$D$39,$E369)))*$F369*(('1.Inputs'!$D$40)+(1-'1.Inputs'!$D$40)*(1+'1.Inputs'!$D$41))*(1+$G369)^(7-1))-(('1.Inputs'!$D$37*12*IF(7=1,'1.Inputs'!$D$38,IF(7=2,'1.Inputs'!$D$39,$E369)))/(1-'1.Inputs'!$D$42)*$D369*(1+$G369)^(7-1))-('1.Inputs'!$D$37*12*IF(7=1,'1.Inputs'!$D$38,IF(7=2,'1.Inputs'!$D$39,$E369)))*'1.Inputs'!$D$43*(1+$G369)^(7-1)-'1.Inputs'!$D$44*(1+$G369)^(7-1)-('1.Inputs'!$D$20/'1.Inputs'!$D$27+'1.Inputs'!$D$23/'1.Inputs'!$D$28)))*'1.Inputs'!$D$53+('1.Inputs'!$D$20/'1.Inputs'!$D$27+'1.Inputs'!$D$23/'1.Inputs'!$D$28)-(N369-M369)</f>
        <v>315484927.90418518</v>
      </c>
      <c r="Z369" s="36">
        <f ca="1">((('1.Inputs'!$D$37*12*IF(8=1,'1.Inputs'!$D$38,IF(8=2,'1.Inputs'!$D$39,$E369)))*$F369*(('1.Inputs'!$D$40)+(1-'1.Inputs'!$D$40)*(1+'1.Inputs'!$D$41))*(1+$G369)^(8-1))-(('1.Inputs'!$D$37*12*IF(8=1,'1.Inputs'!$D$38,IF(8=2,'1.Inputs'!$D$39,$E369)))/(1-'1.Inputs'!$D$42)*$D369*(1+$G369)^(8-1))-('1.Inputs'!$D$37*12*IF(8=1,'1.Inputs'!$D$38,IF(8=2,'1.Inputs'!$D$39,$E369)))*'1.Inputs'!$D$43*(1+$G369)^(8-1)-'1.Inputs'!$D$44*(1+$G369)^(8-1)-('1.Inputs'!$D$20/'1.Inputs'!$D$27+'1.Inputs'!$D$23/'1.Inputs'!$D$28))-MAX(0,((('1.Inputs'!$D$37*12*IF(8=1,'1.Inputs'!$D$38,IF(8=2,'1.Inputs'!$D$39,$E369)))*$F369*(('1.Inputs'!$D$40)+(1-'1.Inputs'!$D$40)*(1+'1.Inputs'!$D$41))*(1+$G369)^(8-1))-(('1.Inputs'!$D$37*12*IF(8=1,'1.Inputs'!$D$38,IF(8=2,'1.Inputs'!$D$39,$E369)))/(1-'1.Inputs'!$D$42)*$D369*(1+$G369)^(8-1))-('1.Inputs'!$D$37*12*IF(8=1,'1.Inputs'!$D$38,IF(8=2,'1.Inputs'!$D$39,$E369)))*'1.Inputs'!$D$43*(1+$G369)^(8-1)-'1.Inputs'!$D$44*(1+$G369)^(8-1)-('1.Inputs'!$D$20/'1.Inputs'!$D$27+'1.Inputs'!$D$23/'1.Inputs'!$D$28)))*'1.Inputs'!$D$53+('1.Inputs'!$D$20/'1.Inputs'!$D$27+'1.Inputs'!$D$23/'1.Inputs'!$D$28)-(O369-N369)</f>
        <v>328781747.34027791</v>
      </c>
      <c r="AA369" s="36">
        <f ca="1">((('1.Inputs'!$D$37*12*IF(9=1,'1.Inputs'!$D$38,IF(9=2,'1.Inputs'!$D$39,$E369)))*$F369*(('1.Inputs'!$D$40)+(1-'1.Inputs'!$D$40)*(1+'1.Inputs'!$D$41))*(1+$G369)^(9-1))-(('1.Inputs'!$D$37*12*IF(9=1,'1.Inputs'!$D$38,IF(9=2,'1.Inputs'!$D$39,$E369)))/(1-'1.Inputs'!$D$42)*$D369*(1+$G369)^(9-1))-('1.Inputs'!$D$37*12*IF(9=1,'1.Inputs'!$D$38,IF(9=2,'1.Inputs'!$D$39,$E369)))*'1.Inputs'!$D$43*(1+$G369)^(9-1)-'1.Inputs'!$D$44*(1+$G369)^(9-1)-('1.Inputs'!$D$20/'1.Inputs'!$D$27+'1.Inputs'!$D$23/'1.Inputs'!$D$28))-MAX(0,((('1.Inputs'!$D$37*12*IF(9=1,'1.Inputs'!$D$38,IF(9=2,'1.Inputs'!$D$39,$E369)))*$F369*(('1.Inputs'!$D$40)+(1-'1.Inputs'!$D$40)*(1+'1.Inputs'!$D$41))*(1+$G369)^(9-1))-(('1.Inputs'!$D$37*12*IF(9=1,'1.Inputs'!$D$38,IF(9=2,'1.Inputs'!$D$39,$E369)))/(1-'1.Inputs'!$D$42)*$D369*(1+$G369)^(9-1))-('1.Inputs'!$D$37*12*IF(9=1,'1.Inputs'!$D$38,IF(9=2,'1.Inputs'!$D$39,$E369)))*'1.Inputs'!$D$43*(1+$G369)^(9-1)-'1.Inputs'!$D$44*(1+$G369)^(9-1)-('1.Inputs'!$D$20/'1.Inputs'!$D$27+'1.Inputs'!$D$23/'1.Inputs'!$D$28)))*'1.Inputs'!$D$53+('1.Inputs'!$D$20/'1.Inputs'!$D$27+'1.Inputs'!$D$23/'1.Inputs'!$D$28)-(P369-O369)</f>
        <v>342737710.64140582</v>
      </c>
      <c r="AB369" s="36">
        <f ca="1">((('1.Inputs'!$D$37*12*IF(10=1,'1.Inputs'!$D$38,IF(10=2,'1.Inputs'!$D$39,$E369)))*$F369*(('1.Inputs'!$D$40)+(1-'1.Inputs'!$D$40)*(1+'1.Inputs'!$D$41))*(1+$G369)^(10-1))-(('1.Inputs'!$D$37*12*IF(10=1,'1.Inputs'!$D$38,IF(10=2,'1.Inputs'!$D$39,$E369)))/(1-'1.Inputs'!$D$42)*$D369*(1+$G369)^(10-1))-('1.Inputs'!$D$37*12*IF(10=1,'1.Inputs'!$D$38,IF(10=2,'1.Inputs'!$D$39,$E369)))*'1.Inputs'!$D$43*(1+$G369)^(10-1)-'1.Inputs'!$D$44*(1+$G369)^(10-1)-('1.Inputs'!$D$20/'1.Inputs'!$D$27+'1.Inputs'!$D$23/'1.Inputs'!$D$28))-MAX(0,((('1.Inputs'!$D$37*12*IF(10=1,'1.Inputs'!$D$38,IF(10=2,'1.Inputs'!$D$39,$E369)))*$F369*(('1.Inputs'!$D$40)+(1-'1.Inputs'!$D$40)*(1+'1.Inputs'!$D$41))*(1+$G369)^(10-1))-(('1.Inputs'!$D$37*12*IF(10=1,'1.Inputs'!$D$38,IF(10=2,'1.Inputs'!$D$39,$E369)))/(1-'1.Inputs'!$D$42)*$D369*(1+$G369)^(10-1))-('1.Inputs'!$D$37*12*IF(10=1,'1.Inputs'!$D$38,IF(10=2,'1.Inputs'!$D$39,$E369)))*'1.Inputs'!$D$43*(1+$G369)^(10-1)-'1.Inputs'!$D$44*(1+$G369)^(10-1)-('1.Inputs'!$D$20/'1.Inputs'!$D$27+'1.Inputs'!$D$23/'1.Inputs'!$D$28)))*'1.Inputs'!$D$53+('1.Inputs'!$D$20/'1.Inputs'!$D$27+'1.Inputs'!$D$23/'1.Inputs'!$D$28)-(Q369-P369)+(('1.Inputs'!$D$20+'1.Inputs'!$D$23-('1.Inputs'!$D$20/'1.Inputs'!$D$27+'1.Inputs'!$D$23/'1.Inputs'!$D$28)*'1.Inputs'!$D$10)*'1.Inputs'!$D$60+'1.Inputs'!$D$19*'1.Inputs'!$D$59+Q369)</f>
        <v>3162967292.6312342</v>
      </c>
      <c r="AC369" s="36">
        <f ca="1">S369-AC$13-AC$14+MIN(AC$13,MAX(0,((('1.Inputs'!$D$37*12*IF(1=1,'1.Inputs'!$D$38,IF(1=2,'1.Inputs'!$D$39,$E369)))*$F369*(('1.Inputs'!$D$40)+(1-'1.Inputs'!$D$40)*(1+'1.Inputs'!$D$41))*(1+$G369)^(1-1))-(('1.Inputs'!$D$37*12*IF(1=1,'1.Inputs'!$D$38,IF(1=2,'1.Inputs'!$D$39,$E369)))/(1-'1.Inputs'!$D$42)*$D369*(1+$G369)^(1-1))-('1.Inputs'!$D$37*12*IF(1=1,'1.Inputs'!$D$38,IF(1=2,'1.Inputs'!$D$39,$E369)))*'1.Inputs'!$D$43*(1+$G369)^(1-1)-'1.Inputs'!$D$44*(1+$G369)^(1-1)-('1.Inputs'!$D$20/'1.Inputs'!$D$27+'1.Inputs'!$D$23/'1.Inputs'!$D$28))))*'1.Inputs'!$D$53</f>
        <v>-1081377015.9509056</v>
      </c>
      <c r="AD369" s="36">
        <f ca="1">T369-AD$13-AD$14+MIN(AD$13,MAX(0,((('1.Inputs'!$D$37*12*IF(2=1,'1.Inputs'!$D$38,IF(2=2,'1.Inputs'!$D$39,$E369)))*$F369*(('1.Inputs'!$D$40)+(1-'1.Inputs'!$D$40)*(1+'1.Inputs'!$D$41))*(1+$G369)^(2-1))-(('1.Inputs'!$D$37*12*IF(2=1,'1.Inputs'!$D$38,IF(2=2,'1.Inputs'!$D$39,$E369)))/(1-'1.Inputs'!$D$42)*$D369*(1+$G369)^(2-1))-('1.Inputs'!$D$37*12*IF(2=1,'1.Inputs'!$D$38,IF(2=2,'1.Inputs'!$D$39,$E369)))*'1.Inputs'!$D$43*(1+$G369)^(2-1)-'1.Inputs'!$D$44*(1+$G369)^(2-1)-('1.Inputs'!$D$20/'1.Inputs'!$D$27+'1.Inputs'!$D$23/'1.Inputs'!$D$28))))*'1.Inputs'!$D$53</f>
        <v>-298972855.56389987</v>
      </c>
      <c r="AE369" s="36">
        <f ca="1">U369-AE$13-AE$14+MIN(AE$13,MAX(0,((('1.Inputs'!$D$37*12*IF(3=1,'1.Inputs'!$D$38,IF(3=2,'1.Inputs'!$D$39,$E369)))*$F369*(('1.Inputs'!$D$40)+(1-'1.Inputs'!$D$40)*(1+'1.Inputs'!$D$41))*(1+$G369)^(3-1))-(('1.Inputs'!$D$37*12*IF(3=1,'1.Inputs'!$D$38,IF(3=2,'1.Inputs'!$D$39,$E369)))/(1-'1.Inputs'!$D$42)*$D369*(1+$G369)^(3-1))-('1.Inputs'!$D$37*12*IF(3=1,'1.Inputs'!$D$38,IF(3=2,'1.Inputs'!$D$39,$E369)))*'1.Inputs'!$D$43*(1+$G369)^(3-1)-'1.Inputs'!$D$44*(1+$G369)^(3-1)-('1.Inputs'!$D$20/'1.Inputs'!$D$27+'1.Inputs'!$D$23/'1.Inputs'!$D$28))))*'1.Inputs'!$D$53</f>
        <v>-264934930.94234204</v>
      </c>
      <c r="AF369" s="36">
        <f ca="1">V369-AF$13-AF$14+MIN(AF$13,MAX(0,((('1.Inputs'!$D$37*12*IF(4=1,'1.Inputs'!$D$38,IF(4=2,'1.Inputs'!$D$39,$E369)))*$F369*(('1.Inputs'!$D$40)+(1-'1.Inputs'!$D$40)*(1+'1.Inputs'!$D$41))*(1+$G369)^(4-1))-(('1.Inputs'!$D$37*12*IF(4=1,'1.Inputs'!$D$38,IF(4=2,'1.Inputs'!$D$39,$E369)))/(1-'1.Inputs'!$D$42)*$D369*(1+$G369)^(4-1))-('1.Inputs'!$D$37*12*IF(4=1,'1.Inputs'!$D$38,IF(4=2,'1.Inputs'!$D$39,$E369)))*'1.Inputs'!$D$43*(1+$G369)^(4-1)-'1.Inputs'!$D$44*(1+$G369)^(4-1)-('1.Inputs'!$D$20/'1.Inputs'!$D$27+'1.Inputs'!$D$23/'1.Inputs'!$D$28))))*'1.Inputs'!$D$53</f>
        <v>-43506700.307852924</v>
      </c>
      <c r="AG369" s="36">
        <f ca="1">W369-AG$13-AG$14+MIN(AG$13,MAX(0,((('1.Inputs'!$D$37*12*IF(5=1,'1.Inputs'!$D$38,IF(5=2,'1.Inputs'!$D$39,$E369)))*$F369*(('1.Inputs'!$D$40)+(1-'1.Inputs'!$D$40)*(1+'1.Inputs'!$D$41))*(1+$G369)^(5-1))-(('1.Inputs'!$D$37*12*IF(5=1,'1.Inputs'!$D$38,IF(5=2,'1.Inputs'!$D$39,$E369)))/(1-'1.Inputs'!$D$42)*$D369*(1+$G369)^(5-1))-('1.Inputs'!$D$37*12*IF(5=1,'1.Inputs'!$D$38,IF(5=2,'1.Inputs'!$D$39,$E369)))*'1.Inputs'!$D$43*(1+$G369)^(5-1)-'1.Inputs'!$D$44*(1+$G369)^(5-1)-('1.Inputs'!$D$20/'1.Inputs'!$D$27+'1.Inputs'!$D$23/'1.Inputs'!$D$28))))*'1.Inputs'!$D$53</f>
        <v>-12818335.183402602</v>
      </c>
      <c r="AH369" s="36">
        <f ca="1">X369-AH$13-AH$14+MIN(AH$13,MAX(0,((('1.Inputs'!$D$37*12*IF(6=1,'1.Inputs'!$D$38,IF(6=2,'1.Inputs'!$D$39,$E369)))*$F369*(('1.Inputs'!$D$40)+(1-'1.Inputs'!$D$40)*(1+'1.Inputs'!$D$41))*(1+$G369)^(6-1))-(('1.Inputs'!$D$37*12*IF(6=1,'1.Inputs'!$D$38,IF(6=2,'1.Inputs'!$D$39,$E369)))/(1-'1.Inputs'!$D$42)*$D369*(1+$G369)^(6-1))-('1.Inputs'!$D$37*12*IF(6=1,'1.Inputs'!$D$38,IF(6=2,'1.Inputs'!$D$39,$E369)))*'1.Inputs'!$D$43*(1+$G369)^(6-1)-'1.Inputs'!$D$44*(1+$G369)^(6-1)-('1.Inputs'!$D$20/'1.Inputs'!$D$27+'1.Inputs'!$D$23/'1.Inputs'!$D$28))))*'1.Inputs'!$D$53</f>
        <v>18440120.792764544</v>
      </c>
      <c r="AI369" s="36">
        <f ca="1">Y369-AI$13-AI$14+MIN(AI$13,MAX(0,((('1.Inputs'!$D$37*12*IF(7=1,'1.Inputs'!$D$38,IF(7=2,'1.Inputs'!$D$39,$E369)))*$F369*(('1.Inputs'!$D$40)+(1-'1.Inputs'!$D$40)*(1+'1.Inputs'!$D$41))*(1+$G369)^(7-1))-(('1.Inputs'!$D$37*12*IF(7=1,'1.Inputs'!$D$38,IF(7=2,'1.Inputs'!$D$39,$E369)))/(1-'1.Inputs'!$D$42)*$D369*(1+$G369)^(7-1))-('1.Inputs'!$D$37*12*IF(7=1,'1.Inputs'!$D$38,IF(7=2,'1.Inputs'!$D$39,$E369)))*'1.Inputs'!$D$43*(1+$G369)^(7-1)-'1.Inputs'!$D$44*(1+$G369)^(7-1)-('1.Inputs'!$D$20/'1.Inputs'!$D$27+'1.Inputs'!$D$23/'1.Inputs'!$D$28))))*'1.Inputs'!$D$53</f>
        <v>50296927.904185176</v>
      </c>
      <c r="AJ369" s="36">
        <f ca="1">Z369-AJ$13-AJ$14+MIN(AJ$13,MAX(0,((('1.Inputs'!$D$37*12*IF(8=1,'1.Inputs'!$D$38,IF(8=2,'1.Inputs'!$D$39,$E369)))*$F369*(('1.Inputs'!$D$40)+(1-'1.Inputs'!$D$40)*(1+'1.Inputs'!$D$41))*(1+$G369)^(8-1))-(('1.Inputs'!$D$37*12*IF(8=1,'1.Inputs'!$D$38,IF(8=2,'1.Inputs'!$D$39,$E369)))/(1-'1.Inputs'!$D$42)*$D369*(1+$G369)^(8-1))-('1.Inputs'!$D$37*12*IF(8=1,'1.Inputs'!$D$38,IF(8=2,'1.Inputs'!$D$39,$E369)))*'1.Inputs'!$D$43*(1+$G369)^(8-1)-'1.Inputs'!$D$44*(1+$G369)^(8-1)-('1.Inputs'!$D$20/'1.Inputs'!$D$27+'1.Inputs'!$D$23/'1.Inputs'!$D$28))))*'1.Inputs'!$D$53</f>
        <v>328781747.34027791</v>
      </c>
      <c r="AK369" s="36">
        <f ca="1">AA369-AK$13-AK$14+MIN(AK$13,MAX(0,((('1.Inputs'!$D$37*12*IF(9=1,'1.Inputs'!$D$38,IF(9=2,'1.Inputs'!$D$39,$E369)))*$F369*(('1.Inputs'!$D$40)+(1-'1.Inputs'!$D$40)*(1+'1.Inputs'!$D$41))*(1+$G369)^(9-1))-(('1.Inputs'!$D$37*12*IF(9=1,'1.Inputs'!$D$38,IF(9=2,'1.Inputs'!$D$39,$E369)))/(1-'1.Inputs'!$D$42)*$D369*(1+$G369)^(9-1))-('1.Inputs'!$D$37*12*IF(9=1,'1.Inputs'!$D$38,IF(9=2,'1.Inputs'!$D$39,$E369)))*'1.Inputs'!$D$43*(1+$G369)^(9-1)-'1.Inputs'!$D$44*(1+$G369)^(9-1)-('1.Inputs'!$D$20/'1.Inputs'!$D$27+'1.Inputs'!$D$23/'1.Inputs'!$D$28))))*'1.Inputs'!$D$53</f>
        <v>342737710.64140582</v>
      </c>
      <c r="AL369" s="36">
        <f ca="1">AB369-AL$13-AL$14+MIN(AL$13,MAX(0,((('1.Inputs'!$D$37*12*IF(10=1,'1.Inputs'!$D$38,IF(10=2,'1.Inputs'!$D$39,$E369)))*$F369*(('1.Inputs'!$D$40)+(1-'1.Inputs'!$D$40)*(1+'1.Inputs'!$D$41))*(1+$G369)^(10-1))-(('1.Inputs'!$D$37*12*IF(10=1,'1.Inputs'!$D$38,IF(10=2,'1.Inputs'!$D$39,$E369)))/(1-'1.Inputs'!$D$42)*$D369*(1+$G369)^(10-1))-('1.Inputs'!$D$37*12*IF(10=1,'1.Inputs'!$D$38,IF(10=2,'1.Inputs'!$D$39,$E369)))*'1.Inputs'!$D$43*(1+$G369)^(10-1)-'1.Inputs'!$D$44*(1+$G369)^(10-1)-('1.Inputs'!$D$20/'1.Inputs'!$D$27+'1.Inputs'!$D$23/'1.Inputs'!$D$28))))*'1.Inputs'!$D$53+'1.Inputs'!$D$35</f>
        <v>3962967292.6312342</v>
      </c>
      <c r="AM369" s="48">
        <f ca="1">R369+NPV('1.Inputs'!$D$55,S369:AB369)</f>
        <v>-1050748665.1892209</v>
      </c>
      <c r="AN369" s="48">
        <f ca="1">-('1.Inputs'!$D$24*(1-'1.Inputs'!$D$31)+'1.Inputs'!$D$35)+NPV('1.Inputs'!$D$54,AC369:AL369)</f>
        <v>-1995886422.2334566</v>
      </c>
      <c r="AO369" s="36">
        <f t="shared" ca="1" si="45"/>
        <v>-6.3264025470928562</v>
      </c>
      <c r="AP369" s="36">
        <f t="shared" ca="1" si="46"/>
        <v>0.1956429600042123</v>
      </c>
      <c r="AQ369" s="36">
        <f ca="1">'1.Inputs'!$D$35+MIN(SUM($AC369:AC369),SUM($AC369:AD369),SUM($AC369:AE369),SUM($AC369:AF369),SUM($AC369:AG369),SUM($AC369:AH369),SUM($AC369:AI369),SUM($AC369:AJ369),SUM($AC369:AK369),SUM($AC369:AL369))</f>
        <v>-901609837.94840288</v>
      </c>
      <c r="AR369" s="36">
        <f ca="1">IF(AP369&lt;'1.Inputs'!$D$57,1,0)</f>
        <v>1</v>
      </c>
      <c r="AS369" s="36">
        <f t="shared" ca="1" si="47"/>
        <v>1</v>
      </c>
    </row>
    <row r="370" spans="2:45" ht="15" customHeight="1" x14ac:dyDescent="0.25">
      <c r="B370" s="36">
        <v>355</v>
      </c>
      <c r="C370" s="36">
        <f t="shared" ca="1" si="40"/>
        <v>0.41327418767829127</v>
      </c>
      <c r="D370" s="36">
        <f t="shared" ca="1" si="41"/>
        <v>20991.832598840145</v>
      </c>
      <c r="E370" s="47">
        <f t="shared" ca="1" si="42"/>
        <v>0.81678205424372197</v>
      </c>
      <c r="F370" s="36">
        <f t="shared" ca="1" si="43"/>
        <v>32803.874186195819</v>
      </c>
      <c r="G370" s="36">
        <f t="shared" ca="1" si="44"/>
        <v>3.7576917647225032E-2</v>
      </c>
      <c r="H370" s="36">
        <f ca="1">((('1.Inputs'!$D$37*12*IF(1=1,'1.Inputs'!$D$38,IF(1=2,'1.Inputs'!$D$39,$E370)))*$F370*(('1.Inputs'!$D$40)+(1-'1.Inputs'!$D$40)*(1+'1.Inputs'!$D$41))*(1+$G370)^(1-1))*'1.Inputs'!$D$47+(('1.Inputs'!$D$37*12*IF(1=1,'1.Inputs'!$D$38,IF(1=2,'1.Inputs'!$D$39,$E370)))/(1-'1.Inputs'!$D$42)*$D370*(1+$G370)^(1-1))*('1.Inputs'!$D$48-'1.Inputs'!$D$49))/'1.Inputs'!$D$51</f>
        <v>872646923.28786552</v>
      </c>
      <c r="I370" s="36">
        <f ca="1">((('1.Inputs'!$D$37*12*IF(2=1,'1.Inputs'!$D$38,IF(2=2,'1.Inputs'!$D$39,$E370)))*$F370*(('1.Inputs'!$D$40)+(1-'1.Inputs'!$D$40)*(1+'1.Inputs'!$D$41))*(1+$G370)^(2-1))*'1.Inputs'!$D$47+(('1.Inputs'!$D$37*12*IF(2=1,'1.Inputs'!$D$38,IF(2=2,'1.Inputs'!$D$39,$E370)))/(1-'1.Inputs'!$D$42)*$D370*(1+$G370)^(2-1))*('1.Inputs'!$D$48-'1.Inputs'!$D$49))/'1.Inputs'!$D$51</f>
        <v>1267613626.8031008</v>
      </c>
      <c r="J370" s="36">
        <f ca="1">((('1.Inputs'!$D$37*12*IF(3=1,'1.Inputs'!$D$38,IF(3=2,'1.Inputs'!$D$39,$E370)))*$F370*(('1.Inputs'!$D$40)+(1-'1.Inputs'!$D$40)*(1+'1.Inputs'!$D$41))*(1+$G370)^(3-1))*'1.Inputs'!$D$47+(('1.Inputs'!$D$37*12*IF(3=1,'1.Inputs'!$D$38,IF(3=2,'1.Inputs'!$D$39,$E370)))/(1-'1.Inputs'!$D$42)*$D370*(1+$G370)^(3-1))*('1.Inputs'!$D$48-'1.Inputs'!$D$49))/'1.Inputs'!$D$51</f>
        <v>1534671217.4050467</v>
      </c>
      <c r="K370" s="36">
        <f ca="1">((('1.Inputs'!$D$37*12*IF(4=1,'1.Inputs'!$D$38,IF(4=2,'1.Inputs'!$D$39,$E370)))*$F370*(('1.Inputs'!$D$40)+(1-'1.Inputs'!$D$40)*(1+'1.Inputs'!$D$41))*(1+$G370)^(4-1))*'1.Inputs'!$D$47+(('1.Inputs'!$D$37*12*IF(4=1,'1.Inputs'!$D$38,IF(4=2,'1.Inputs'!$D$39,$E370)))/(1-'1.Inputs'!$D$42)*$D370*(1+$G370)^(4-1))*('1.Inputs'!$D$48-'1.Inputs'!$D$49))/'1.Inputs'!$D$51</f>
        <v>1592339431.3570421</v>
      </c>
      <c r="L370" s="36">
        <f ca="1">((('1.Inputs'!$D$37*12*IF(5=1,'1.Inputs'!$D$38,IF(5=2,'1.Inputs'!$D$39,$E370)))*$F370*(('1.Inputs'!$D$40)+(1-'1.Inputs'!$D$40)*(1+'1.Inputs'!$D$41))*(1+$G370)^(5-1))*'1.Inputs'!$D$47+(('1.Inputs'!$D$37*12*IF(5=1,'1.Inputs'!$D$38,IF(5=2,'1.Inputs'!$D$39,$E370)))/(1-'1.Inputs'!$D$42)*$D370*(1+$G370)^(5-1))*('1.Inputs'!$D$48-'1.Inputs'!$D$49))/'1.Inputs'!$D$51</f>
        <v>1652174639.0355749</v>
      </c>
      <c r="M370" s="36">
        <f ca="1">((('1.Inputs'!$D$37*12*IF(6=1,'1.Inputs'!$D$38,IF(6=2,'1.Inputs'!$D$39,$E370)))*$F370*(('1.Inputs'!$D$40)+(1-'1.Inputs'!$D$40)*(1+'1.Inputs'!$D$41))*(1+$G370)^(6-1))*'1.Inputs'!$D$47+(('1.Inputs'!$D$37*12*IF(6=1,'1.Inputs'!$D$38,IF(6=2,'1.Inputs'!$D$39,$E370)))/(1-'1.Inputs'!$D$42)*$D370*(1+$G370)^(6-1))*('1.Inputs'!$D$48-'1.Inputs'!$D$49))/'1.Inputs'!$D$51</f>
        <v>1714258269.3854482</v>
      </c>
      <c r="N370" s="36">
        <f ca="1">((('1.Inputs'!$D$37*12*IF(7=1,'1.Inputs'!$D$38,IF(7=2,'1.Inputs'!$D$39,$E370)))*$F370*(('1.Inputs'!$D$40)+(1-'1.Inputs'!$D$40)*(1+'1.Inputs'!$D$41))*(1+$G370)^(7-1))*'1.Inputs'!$D$47+(('1.Inputs'!$D$37*12*IF(7=1,'1.Inputs'!$D$38,IF(7=2,'1.Inputs'!$D$39,$E370)))/(1-'1.Inputs'!$D$42)*$D370*(1+$G370)^(7-1))*('1.Inputs'!$D$48-'1.Inputs'!$D$49))/'1.Inputs'!$D$51</f>
        <v>1778674811.2002196</v>
      </c>
      <c r="O370" s="36">
        <f ca="1">((('1.Inputs'!$D$37*12*IF(8=1,'1.Inputs'!$D$38,IF(8=2,'1.Inputs'!$D$39,$E370)))*$F370*(('1.Inputs'!$D$40)+(1-'1.Inputs'!$D$40)*(1+'1.Inputs'!$D$41))*(1+$G370)^(8-1))*'1.Inputs'!$D$47+(('1.Inputs'!$D$37*12*IF(8=1,'1.Inputs'!$D$38,IF(8=2,'1.Inputs'!$D$39,$E370)))/(1-'1.Inputs'!$D$42)*$D370*(1+$G370)^(8-1))*('1.Inputs'!$D$48-'1.Inputs'!$D$49))/'1.Inputs'!$D$51</f>
        <v>1845511928.1018836</v>
      </c>
      <c r="P370" s="36">
        <f ca="1">((('1.Inputs'!$D$37*12*IF(9=1,'1.Inputs'!$D$38,IF(9=2,'1.Inputs'!$D$39,$E370)))*$F370*(('1.Inputs'!$D$40)+(1-'1.Inputs'!$D$40)*(1+'1.Inputs'!$D$41))*(1+$G370)^(9-1))*'1.Inputs'!$D$47+(('1.Inputs'!$D$37*12*IF(9=1,'1.Inputs'!$D$38,IF(9=2,'1.Inputs'!$D$39,$E370)))/(1-'1.Inputs'!$D$42)*$D370*(1+$G370)^(9-1))*('1.Inputs'!$D$48-'1.Inputs'!$D$49))/'1.Inputs'!$D$51</f>
        <v>1914860577.8411398</v>
      </c>
      <c r="Q370" s="36">
        <f ca="1">((('1.Inputs'!$D$37*12*IF(10=1,'1.Inputs'!$D$38,IF(10=2,'1.Inputs'!$D$39,$E370)))*$F370*(('1.Inputs'!$D$40)+(1-'1.Inputs'!$D$40)*(1+'1.Inputs'!$D$41))*(1+$G370)^(10-1))*'1.Inputs'!$D$47+(('1.Inputs'!$D$37*12*IF(10=1,'1.Inputs'!$D$38,IF(10=2,'1.Inputs'!$D$39,$E370)))/(1-'1.Inputs'!$D$42)*$D370*(1+$G370)^(10-1))*('1.Inputs'!$D$48-'1.Inputs'!$D$49))/'1.Inputs'!$D$51</f>
        <v>1986815136.0805936</v>
      </c>
      <c r="R370" s="36">
        <f>-'1.Inputs'!$D$24</f>
        <v>-2050000000</v>
      </c>
      <c r="S370" s="36">
        <f ca="1">((('1.Inputs'!$D$37*12*IF(1=1,'1.Inputs'!$D$38,IF(1=2,'1.Inputs'!$D$39,$E370)))*$F370*(('1.Inputs'!$D$40)+(1-'1.Inputs'!$D$40)*(1+'1.Inputs'!$D$41))*(1+$G370)^(1-1))-(('1.Inputs'!$D$37*12*IF(1=1,'1.Inputs'!$D$38,IF(1=2,'1.Inputs'!$D$39,$E370)))/(1-'1.Inputs'!$D$42)*$D370*(1+$G370)^(1-1))-('1.Inputs'!$D$37*12*IF(1=1,'1.Inputs'!$D$38,IF(1=2,'1.Inputs'!$D$39,$E370)))*'1.Inputs'!$D$43*(1+$G370)^(1-1)-'1.Inputs'!$D$44*(1+$G370)^(1-1)-('1.Inputs'!$D$20/'1.Inputs'!$D$27+'1.Inputs'!$D$23/'1.Inputs'!$D$28))-MAX(0,((('1.Inputs'!$D$37*12*IF(1=1,'1.Inputs'!$D$38,IF(1=2,'1.Inputs'!$D$39,$E370)))*$F370*(('1.Inputs'!$D$40)+(1-'1.Inputs'!$D$40)*(1+'1.Inputs'!$D$41))*(1+$G370)^(1-1))-(('1.Inputs'!$D$37*12*IF(1=1,'1.Inputs'!$D$38,IF(1=2,'1.Inputs'!$D$39,$E370)))/(1-'1.Inputs'!$D$42)*$D370*(1+$G370)^(1-1))-('1.Inputs'!$D$37*12*IF(1=1,'1.Inputs'!$D$38,IF(1=2,'1.Inputs'!$D$39,$E370)))*'1.Inputs'!$D$43*(1+$G370)^(1-1)-'1.Inputs'!$D$44*(1+$G370)^(1-1)-('1.Inputs'!$D$20/'1.Inputs'!$D$27+'1.Inputs'!$D$23/'1.Inputs'!$D$28)))*'1.Inputs'!$D$53+('1.Inputs'!$D$20/'1.Inputs'!$D$27+'1.Inputs'!$D$23/'1.Inputs'!$D$28)-H370</f>
        <v>-596654018.05898809</v>
      </c>
      <c r="T370" s="36">
        <f ca="1">((('1.Inputs'!$D$37*12*IF(2=1,'1.Inputs'!$D$38,IF(2=2,'1.Inputs'!$D$39,$E370)))*$F370*(('1.Inputs'!$D$40)+(1-'1.Inputs'!$D$40)*(1+'1.Inputs'!$D$41))*(1+$G370)^(2-1))-(('1.Inputs'!$D$37*12*IF(2=1,'1.Inputs'!$D$38,IF(2=2,'1.Inputs'!$D$39,$E370)))/(1-'1.Inputs'!$D$42)*$D370*(1+$G370)^(2-1))-('1.Inputs'!$D$37*12*IF(2=1,'1.Inputs'!$D$38,IF(2=2,'1.Inputs'!$D$39,$E370)))*'1.Inputs'!$D$43*(1+$G370)^(2-1)-'1.Inputs'!$D$44*(1+$G370)^(2-1)-('1.Inputs'!$D$20/'1.Inputs'!$D$27+'1.Inputs'!$D$23/'1.Inputs'!$D$28))-MAX(0,((('1.Inputs'!$D$37*12*IF(2=1,'1.Inputs'!$D$38,IF(2=2,'1.Inputs'!$D$39,$E370)))*$F370*(('1.Inputs'!$D$40)+(1-'1.Inputs'!$D$40)*(1+'1.Inputs'!$D$41))*(1+$G370)^(2-1))-(('1.Inputs'!$D$37*12*IF(2=1,'1.Inputs'!$D$38,IF(2=2,'1.Inputs'!$D$39,$E370)))/(1-'1.Inputs'!$D$42)*$D370*(1+$G370)^(2-1))-('1.Inputs'!$D$37*12*IF(2=1,'1.Inputs'!$D$38,IF(2=2,'1.Inputs'!$D$39,$E370)))*'1.Inputs'!$D$43*(1+$G370)^(2-1)-'1.Inputs'!$D$44*(1+$G370)^(2-1)-('1.Inputs'!$D$20/'1.Inputs'!$D$27+'1.Inputs'!$D$23/'1.Inputs'!$D$28)))*'1.Inputs'!$D$53+('1.Inputs'!$D$20/'1.Inputs'!$D$27+'1.Inputs'!$D$23/'1.Inputs'!$D$28)-(I370-H370)</f>
        <v>227349997.17168558</v>
      </c>
      <c r="U370" s="36">
        <f ca="1">((('1.Inputs'!$D$37*12*IF(3=1,'1.Inputs'!$D$38,IF(3=2,'1.Inputs'!$D$39,$E370)))*$F370*(('1.Inputs'!$D$40)+(1-'1.Inputs'!$D$40)*(1+'1.Inputs'!$D$41))*(1+$G370)^(3-1))-(('1.Inputs'!$D$37*12*IF(3=1,'1.Inputs'!$D$38,IF(3=2,'1.Inputs'!$D$39,$E370)))/(1-'1.Inputs'!$D$42)*$D370*(1+$G370)^(3-1))-('1.Inputs'!$D$37*12*IF(3=1,'1.Inputs'!$D$38,IF(3=2,'1.Inputs'!$D$39,$E370)))*'1.Inputs'!$D$43*(1+$G370)^(3-1)-'1.Inputs'!$D$44*(1+$G370)^(3-1)-('1.Inputs'!$D$20/'1.Inputs'!$D$27+'1.Inputs'!$D$23/'1.Inputs'!$D$28))-MAX(0,((('1.Inputs'!$D$37*12*IF(3=1,'1.Inputs'!$D$38,IF(3=2,'1.Inputs'!$D$39,$E370)))*$F370*(('1.Inputs'!$D$40)+(1-'1.Inputs'!$D$40)*(1+'1.Inputs'!$D$41))*(1+$G370)^(3-1))-(('1.Inputs'!$D$37*12*IF(3=1,'1.Inputs'!$D$38,IF(3=2,'1.Inputs'!$D$39,$E370)))/(1-'1.Inputs'!$D$42)*$D370*(1+$G370)^(3-1))-('1.Inputs'!$D$37*12*IF(3=1,'1.Inputs'!$D$38,IF(3=2,'1.Inputs'!$D$39,$E370)))*'1.Inputs'!$D$43*(1+$G370)^(3-1)-'1.Inputs'!$D$44*(1+$G370)^(3-1)-('1.Inputs'!$D$20/'1.Inputs'!$D$27+'1.Inputs'!$D$23/'1.Inputs'!$D$28)))*'1.Inputs'!$D$53+('1.Inputs'!$D$20/'1.Inputs'!$D$27+'1.Inputs'!$D$23/'1.Inputs'!$D$28)-(J370-I370)</f>
        <v>581481674.6881963</v>
      </c>
      <c r="V370" s="36">
        <f ca="1">((('1.Inputs'!$D$37*12*IF(4=1,'1.Inputs'!$D$38,IF(4=2,'1.Inputs'!$D$39,$E370)))*$F370*(('1.Inputs'!$D$40)+(1-'1.Inputs'!$D$40)*(1+'1.Inputs'!$D$41))*(1+$G370)^(4-1))-(('1.Inputs'!$D$37*12*IF(4=1,'1.Inputs'!$D$38,IF(4=2,'1.Inputs'!$D$39,$E370)))/(1-'1.Inputs'!$D$42)*$D370*(1+$G370)^(4-1))-('1.Inputs'!$D$37*12*IF(4=1,'1.Inputs'!$D$38,IF(4=2,'1.Inputs'!$D$39,$E370)))*'1.Inputs'!$D$43*(1+$G370)^(4-1)-'1.Inputs'!$D$44*(1+$G370)^(4-1)-('1.Inputs'!$D$20/'1.Inputs'!$D$27+'1.Inputs'!$D$23/'1.Inputs'!$D$28))-MAX(0,((('1.Inputs'!$D$37*12*IF(4=1,'1.Inputs'!$D$38,IF(4=2,'1.Inputs'!$D$39,$E370)))*$F370*(('1.Inputs'!$D$40)+(1-'1.Inputs'!$D$40)*(1+'1.Inputs'!$D$41))*(1+$G370)^(4-1))-(('1.Inputs'!$D$37*12*IF(4=1,'1.Inputs'!$D$38,IF(4=2,'1.Inputs'!$D$39,$E370)))/(1-'1.Inputs'!$D$42)*$D370*(1+$G370)^(4-1))-('1.Inputs'!$D$37*12*IF(4=1,'1.Inputs'!$D$38,IF(4=2,'1.Inputs'!$D$39,$E370)))*'1.Inputs'!$D$43*(1+$G370)^(4-1)-'1.Inputs'!$D$44*(1+$G370)^(4-1)-('1.Inputs'!$D$20/'1.Inputs'!$D$27+'1.Inputs'!$D$23/'1.Inputs'!$D$28)))*'1.Inputs'!$D$53+('1.Inputs'!$D$20/'1.Inputs'!$D$27+'1.Inputs'!$D$23/'1.Inputs'!$D$28)-(K370-J370)</f>
        <v>820981032.07155991</v>
      </c>
      <c r="W370" s="36">
        <f ca="1">((('1.Inputs'!$D$37*12*IF(5=1,'1.Inputs'!$D$38,IF(5=2,'1.Inputs'!$D$39,$E370)))*$F370*(('1.Inputs'!$D$40)+(1-'1.Inputs'!$D$40)*(1+'1.Inputs'!$D$41))*(1+$G370)^(5-1))-(('1.Inputs'!$D$37*12*IF(5=1,'1.Inputs'!$D$38,IF(5=2,'1.Inputs'!$D$39,$E370)))/(1-'1.Inputs'!$D$42)*$D370*(1+$G370)^(5-1))-('1.Inputs'!$D$37*12*IF(5=1,'1.Inputs'!$D$38,IF(5=2,'1.Inputs'!$D$39,$E370)))*'1.Inputs'!$D$43*(1+$G370)^(5-1)-'1.Inputs'!$D$44*(1+$G370)^(5-1)-('1.Inputs'!$D$20/'1.Inputs'!$D$27+'1.Inputs'!$D$23/'1.Inputs'!$D$28))-MAX(0,((('1.Inputs'!$D$37*12*IF(5=1,'1.Inputs'!$D$38,IF(5=2,'1.Inputs'!$D$39,$E370)))*$F370*(('1.Inputs'!$D$40)+(1-'1.Inputs'!$D$40)*(1+'1.Inputs'!$D$41))*(1+$G370)^(5-1))-(('1.Inputs'!$D$37*12*IF(5=1,'1.Inputs'!$D$38,IF(5=2,'1.Inputs'!$D$39,$E370)))/(1-'1.Inputs'!$D$42)*$D370*(1+$G370)^(5-1))-('1.Inputs'!$D$37*12*IF(5=1,'1.Inputs'!$D$38,IF(5=2,'1.Inputs'!$D$39,$E370)))*'1.Inputs'!$D$43*(1+$G370)^(5-1)-'1.Inputs'!$D$44*(1+$G370)^(5-1)-('1.Inputs'!$D$20/'1.Inputs'!$D$27+'1.Inputs'!$D$23/'1.Inputs'!$D$28)))*'1.Inputs'!$D$53+('1.Inputs'!$D$20/'1.Inputs'!$D$27+'1.Inputs'!$D$23/'1.Inputs'!$D$28)-(L370-K370)</f>
        <v>850055459.34481418</v>
      </c>
      <c r="X370" s="36">
        <f ca="1">((('1.Inputs'!$D$37*12*IF(6=1,'1.Inputs'!$D$38,IF(6=2,'1.Inputs'!$D$39,$E370)))*$F370*(('1.Inputs'!$D$40)+(1-'1.Inputs'!$D$40)*(1+'1.Inputs'!$D$41))*(1+$G370)^(6-1))-(('1.Inputs'!$D$37*12*IF(6=1,'1.Inputs'!$D$38,IF(6=2,'1.Inputs'!$D$39,$E370)))/(1-'1.Inputs'!$D$42)*$D370*(1+$G370)^(6-1))-('1.Inputs'!$D$37*12*IF(6=1,'1.Inputs'!$D$38,IF(6=2,'1.Inputs'!$D$39,$E370)))*'1.Inputs'!$D$43*(1+$G370)^(6-1)-'1.Inputs'!$D$44*(1+$G370)^(6-1)-('1.Inputs'!$D$20/'1.Inputs'!$D$27+'1.Inputs'!$D$23/'1.Inputs'!$D$28))-MAX(0,((('1.Inputs'!$D$37*12*IF(6=1,'1.Inputs'!$D$38,IF(6=2,'1.Inputs'!$D$39,$E370)))*$F370*(('1.Inputs'!$D$40)+(1-'1.Inputs'!$D$40)*(1+'1.Inputs'!$D$41))*(1+$G370)^(6-1))-(('1.Inputs'!$D$37*12*IF(6=1,'1.Inputs'!$D$38,IF(6=2,'1.Inputs'!$D$39,$E370)))/(1-'1.Inputs'!$D$42)*$D370*(1+$G370)^(6-1))-('1.Inputs'!$D$37*12*IF(6=1,'1.Inputs'!$D$38,IF(6=2,'1.Inputs'!$D$39,$E370)))*'1.Inputs'!$D$43*(1+$G370)^(6-1)-'1.Inputs'!$D$44*(1+$G370)^(6-1)-('1.Inputs'!$D$20/'1.Inputs'!$D$27+'1.Inputs'!$D$23/'1.Inputs'!$D$28)))*'1.Inputs'!$D$53+('1.Inputs'!$D$20/'1.Inputs'!$D$27+'1.Inputs'!$D$23/'1.Inputs'!$D$28)-(M370-L370)</f>
        <v>880222413.97735691</v>
      </c>
      <c r="Y370" s="36">
        <f ca="1">((('1.Inputs'!$D$37*12*IF(7=1,'1.Inputs'!$D$38,IF(7=2,'1.Inputs'!$D$39,$E370)))*$F370*(('1.Inputs'!$D$40)+(1-'1.Inputs'!$D$40)*(1+'1.Inputs'!$D$41))*(1+$G370)^(7-1))-(('1.Inputs'!$D$37*12*IF(7=1,'1.Inputs'!$D$38,IF(7=2,'1.Inputs'!$D$39,$E370)))/(1-'1.Inputs'!$D$42)*$D370*(1+$G370)^(7-1))-('1.Inputs'!$D$37*12*IF(7=1,'1.Inputs'!$D$38,IF(7=2,'1.Inputs'!$D$39,$E370)))*'1.Inputs'!$D$43*(1+$G370)^(7-1)-'1.Inputs'!$D$44*(1+$G370)^(7-1)-('1.Inputs'!$D$20/'1.Inputs'!$D$27+'1.Inputs'!$D$23/'1.Inputs'!$D$28))-MAX(0,((('1.Inputs'!$D$37*12*IF(7=1,'1.Inputs'!$D$38,IF(7=2,'1.Inputs'!$D$39,$E370)))*$F370*(('1.Inputs'!$D$40)+(1-'1.Inputs'!$D$40)*(1+'1.Inputs'!$D$41))*(1+$G370)^(7-1))-(('1.Inputs'!$D$37*12*IF(7=1,'1.Inputs'!$D$38,IF(7=2,'1.Inputs'!$D$39,$E370)))/(1-'1.Inputs'!$D$42)*$D370*(1+$G370)^(7-1))-('1.Inputs'!$D$37*12*IF(7=1,'1.Inputs'!$D$38,IF(7=2,'1.Inputs'!$D$39,$E370)))*'1.Inputs'!$D$43*(1+$G370)^(7-1)-'1.Inputs'!$D$44*(1+$G370)^(7-1)-('1.Inputs'!$D$20/'1.Inputs'!$D$27+'1.Inputs'!$D$23/'1.Inputs'!$D$28)))*'1.Inputs'!$D$53+('1.Inputs'!$D$20/'1.Inputs'!$D$27+'1.Inputs'!$D$23/'1.Inputs'!$D$28)-(N370-M370)</f>
        <v>911522949.77979493</v>
      </c>
      <c r="Z370" s="36">
        <f ca="1">((('1.Inputs'!$D$37*12*IF(8=1,'1.Inputs'!$D$38,IF(8=2,'1.Inputs'!$D$39,$E370)))*$F370*(('1.Inputs'!$D$40)+(1-'1.Inputs'!$D$40)*(1+'1.Inputs'!$D$41))*(1+$G370)^(8-1))-(('1.Inputs'!$D$37*12*IF(8=1,'1.Inputs'!$D$38,IF(8=2,'1.Inputs'!$D$39,$E370)))/(1-'1.Inputs'!$D$42)*$D370*(1+$G370)^(8-1))-('1.Inputs'!$D$37*12*IF(8=1,'1.Inputs'!$D$38,IF(8=2,'1.Inputs'!$D$39,$E370)))*'1.Inputs'!$D$43*(1+$G370)^(8-1)-'1.Inputs'!$D$44*(1+$G370)^(8-1)-('1.Inputs'!$D$20/'1.Inputs'!$D$27+'1.Inputs'!$D$23/'1.Inputs'!$D$28))-MAX(0,((('1.Inputs'!$D$37*12*IF(8=1,'1.Inputs'!$D$38,IF(8=2,'1.Inputs'!$D$39,$E370)))*$F370*(('1.Inputs'!$D$40)+(1-'1.Inputs'!$D$40)*(1+'1.Inputs'!$D$41))*(1+$G370)^(8-1))-(('1.Inputs'!$D$37*12*IF(8=1,'1.Inputs'!$D$38,IF(8=2,'1.Inputs'!$D$39,$E370)))/(1-'1.Inputs'!$D$42)*$D370*(1+$G370)^(8-1))-('1.Inputs'!$D$37*12*IF(8=1,'1.Inputs'!$D$38,IF(8=2,'1.Inputs'!$D$39,$E370)))*'1.Inputs'!$D$43*(1+$G370)^(8-1)-'1.Inputs'!$D$44*(1+$G370)^(8-1)-('1.Inputs'!$D$20/'1.Inputs'!$D$27+'1.Inputs'!$D$23/'1.Inputs'!$D$28)))*'1.Inputs'!$D$53+('1.Inputs'!$D$20/'1.Inputs'!$D$27+'1.Inputs'!$D$23/'1.Inputs'!$D$28)-(O370-N370)</f>
        <v>943999663.23839426</v>
      </c>
      <c r="AA370" s="36">
        <f ca="1">((('1.Inputs'!$D$37*12*IF(9=1,'1.Inputs'!$D$38,IF(9=2,'1.Inputs'!$D$39,$E370)))*$F370*(('1.Inputs'!$D$40)+(1-'1.Inputs'!$D$40)*(1+'1.Inputs'!$D$41))*(1+$G370)^(9-1))-(('1.Inputs'!$D$37*12*IF(9=1,'1.Inputs'!$D$38,IF(9=2,'1.Inputs'!$D$39,$E370)))/(1-'1.Inputs'!$D$42)*$D370*(1+$G370)^(9-1))-('1.Inputs'!$D$37*12*IF(9=1,'1.Inputs'!$D$38,IF(9=2,'1.Inputs'!$D$39,$E370)))*'1.Inputs'!$D$43*(1+$G370)^(9-1)-'1.Inputs'!$D$44*(1+$G370)^(9-1)-('1.Inputs'!$D$20/'1.Inputs'!$D$27+'1.Inputs'!$D$23/'1.Inputs'!$D$28))-MAX(0,((('1.Inputs'!$D$37*12*IF(9=1,'1.Inputs'!$D$38,IF(9=2,'1.Inputs'!$D$39,$E370)))*$F370*(('1.Inputs'!$D$40)+(1-'1.Inputs'!$D$40)*(1+'1.Inputs'!$D$41))*(1+$G370)^(9-1))-(('1.Inputs'!$D$37*12*IF(9=1,'1.Inputs'!$D$38,IF(9=2,'1.Inputs'!$D$39,$E370)))/(1-'1.Inputs'!$D$42)*$D370*(1+$G370)^(9-1))-('1.Inputs'!$D$37*12*IF(9=1,'1.Inputs'!$D$38,IF(9=2,'1.Inputs'!$D$39,$E370)))*'1.Inputs'!$D$43*(1+$G370)^(9-1)-'1.Inputs'!$D$44*(1+$G370)^(9-1)-('1.Inputs'!$D$20/'1.Inputs'!$D$27+'1.Inputs'!$D$23/'1.Inputs'!$D$28)))*'1.Inputs'!$D$53+('1.Inputs'!$D$20/'1.Inputs'!$D$27+'1.Inputs'!$D$23/'1.Inputs'!$D$28)-(P370-O370)</f>
        <v>977696751.48408079</v>
      </c>
      <c r="AB370" s="36">
        <f ca="1">((('1.Inputs'!$D$37*12*IF(10=1,'1.Inputs'!$D$38,IF(10=2,'1.Inputs'!$D$39,$E370)))*$F370*(('1.Inputs'!$D$40)+(1-'1.Inputs'!$D$40)*(1+'1.Inputs'!$D$41))*(1+$G370)^(10-1))-(('1.Inputs'!$D$37*12*IF(10=1,'1.Inputs'!$D$38,IF(10=2,'1.Inputs'!$D$39,$E370)))/(1-'1.Inputs'!$D$42)*$D370*(1+$G370)^(10-1))-('1.Inputs'!$D$37*12*IF(10=1,'1.Inputs'!$D$38,IF(10=2,'1.Inputs'!$D$39,$E370)))*'1.Inputs'!$D$43*(1+$G370)^(10-1)-'1.Inputs'!$D$44*(1+$G370)^(10-1)-('1.Inputs'!$D$20/'1.Inputs'!$D$27+'1.Inputs'!$D$23/'1.Inputs'!$D$28))-MAX(0,((('1.Inputs'!$D$37*12*IF(10=1,'1.Inputs'!$D$38,IF(10=2,'1.Inputs'!$D$39,$E370)))*$F370*(('1.Inputs'!$D$40)+(1-'1.Inputs'!$D$40)*(1+'1.Inputs'!$D$41))*(1+$G370)^(10-1))-(('1.Inputs'!$D$37*12*IF(10=1,'1.Inputs'!$D$38,IF(10=2,'1.Inputs'!$D$39,$E370)))/(1-'1.Inputs'!$D$42)*$D370*(1+$G370)^(10-1))-('1.Inputs'!$D$37*12*IF(10=1,'1.Inputs'!$D$38,IF(10=2,'1.Inputs'!$D$39,$E370)))*'1.Inputs'!$D$43*(1+$G370)^(10-1)-'1.Inputs'!$D$44*(1+$G370)^(10-1)-('1.Inputs'!$D$20/'1.Inputs'!$D$27+'1.Inputs'!$D$23/'1.Inputs'!$D$28)))*'1.Inputs'!$D$53+('1.Inputs'!$D$20/'1.Inputs'!$D$27+'1.Inputs'!$D$23/'1.Inputs'!$D$28)-(Q370-P370)+(('1.Inputs'!$D$20+'1.Inputs'!$D$23-('1.Inputs'!$D$20/'1.Inputs'!$D$27+'1.Inputs'!$D$23/'1.Inputs'!$D$28)*'1.Inputs'!$D$10)*'1.Inputs'!$D$60+'1.Inputs'!$D$19*'1.Inputs'!$D$59+Q370)</f>
        <v>3699475208.5203199</v>
      </c>
      <c r="AC370" s="36">
        <f ca="1">S370-AC$13-AC$14+MIN(AC$13,MAX(0,((('1.Inputs'!$D$37*12*IF(1=1,'1.Inputs'!$D$38,IF(1=2,'1.Inputs'!$D$39,$E370)))*$F370*(('1.Inputs'!$D$40)+(1-'1.Inputs'!$D$40)*(1+'1.Inputs'!$D$41))*(1+$G370)^(1-1))-(('1.Inputs'!$D$37*12*IF(1=1,'1.Inputs'!$D$38,IF(1=2,'1.Inputs'!$D$39,$E370)))/(1-'1.Inputs'!$D$42)*$D370*(1+$G370)^(1-1))-('1.Inputs'!$D$37*12*IF(1=1,'1.Inputs'!$D$38,IF(1=2,'1.Inputs'!$D$39,$E370)))*'1.Inputs'!$D$43*(1+$G370)^(1-1)-'1.Inputs'!$D$44*(1+$G370)^(1-1)-('1.Inputs'!$D$20/'1.Inputs'!$D$27+'1.Inputs'!$D$23/'1.Inputs'!$D$28))))*'1.Inputs'!$D$53</f>
        <v>-692594018.05898809</v>
      </c>
      <c r="AD370" s="36">
        <f ca="1">T370-AD$13-AD$14+MIN(AD$13,MAX(0,((('1.Inputs'!$D$37*12*IF(2=1,'1.Inputs'!$D$38,IF(2=2,'1.Inputs'!$D$39,$E370)))*$F370*(('1.Inputs'!$D$40)+(1-'1.Inputs'!$D$40)*(1+'1.Inputs'!$D$41))*(1+$G370)^(2-1))-(('1.Inputs'!$D$37*12*IF(2=1,'1.Inputs'!$D$38,IF(2=2,'1.Inputs'!$D$39,$E370)))/(1-'1.Inputs'!$D$42)*$D370*(1+$G370)^(2-1))-('1.Inputs'!$D$37*12*IF(2=1,'1.Inputs'!$D$38,IF(2=2,'1.Inputs'!$D$39,$E370)))*'1.Inputs'!$D$43*(1+$G370)^(2-1)-'1.Inputs'!$D$44*(1+$G370)^(2-1)-('1.Inputs'!$D$20/'1.Inputs'!$D$27+'1.Inputs'!$D$23/'1.Inputs'!$D$28))))*'1.Inputs'!$D$53</f>
        <v>131409997.17168558</v>
      </c>
      <c r="AE370" s="36">
        <f ca="1">U370-AE$13-AE$14+MIN(AE$13,MAX(0,((('1.Inputs'!$D$37*12*IF(3=1,'1.Inputs'!$D$38,IF(3=2,'1.Inputs'!$D$39,$E370)))*$F370*(('1.Inputs'!$D$40)+(1-'1.Inputs'!$D$40)*(1+'1.Inputs'!$D$41))*(1+$G370)^(3-1))-(('1.Inputs'!$D$37*12*IF(3=1,'1.Inputs'!$D$38,IF(3=2,'1.Inputs'!$D$39,$E370)))/(1-'1.Inputs'!$D$42)*$D370*(1+$G370)^(3-1))-('1.Inputs'!$D$37*12*IF(3=1,'1.Inputs'!$D$38,IF(3=2,'1.Inputs'!$D$39,$E370)))*'1.Inputs'!$D$43*(1+$G370)^(3-1)-'1.Inputs'!$D$44*(1+$G370)^(3-1)-('1.Inputs'!$D$20/'1.Inputs'!$D$27+'1.Inputs'!$D$23/'1.Inputs'!$D$28))))*'1.Inputs'!$D$53</f>
        <v>239541674.6881963</v>
      </c>
      <c r="AF370" s="36">
        <f ca="1">V370-AF$13-AF$14+MIN(AF$13,MAX(0,((('1.Inputs'!$D$37*12*IF(4=1,'1.Inputs'!$D$38,IF(4=2,'1.Inputs'!$D$39,$E370)))*$F370*(('1.Inputs'!$D$40)+(1-'1.Inputs'!$D$40)*(1+'1.Inputs'!$D$41))*(1+$G370)^(4-1))-(('1.Inputs'!$D$37*12*IF(4=1,'1.Inputs'!$D$38,IF(4=2,'1.Inputs'!$D$39,$E370)))/(1-'1.Inputs'!$D$42)*$D370*(1+$G370)^(4-1))-('1.Inputs'!$D$37*12*IF(4=1,'1.Inputs'!$D$38,IF(4=2,'1.Inputs'!$D$39,$E370)))*'1.Inputs'!$D$43*(1+$G370)^(4-1)-'1.Inputs'!$D$44*(1+$G370)^(4-1)-('1.Inputs'!$D$20/'1.Inputs'!$D$27+'1.Inputs'!$D$23/'1.Inputs'!$D$28))))*'1.Inputs'!$D$53</f>
        <v>498229032.07155991</v>
      </c>
      <c r="AG370" s="36">
        <f ca="1">W370-AG$13-AG$14+MIN(AG$13,MAX(0,((('1.Inputs'!$D$37*12*IF(5=1,'1.Inputs'!$D$38,IF(5=2,'1.Inputs'!$D$39,$E370)))*$F370*(('1.Inputs'!$D$40)+(1-'1.Inputs'!$D$40)*(1+'1.Inputs'!$D$41))*(1+$G370)^(5-1))-(('1.Inputs'!$D$37*12*IF(5=1,'1.Inputs'!$D$38,IF(5=2,'1.Inputs'!$D$39,$E370)))/(1-'1.Inputs'!$D$42)*$D370*(1+$G370)^(5-1))-('1.Inputs'!$D$37*12*IF(5=1,'1.Inputs'!$D$38,IF(5=2,'1.Inputs'!$D$39,$E370)))*'1.Inputs'!$D$43*(1+$G370)^(5-1)-'1.Inputs'!$D$44*(1+$G370)^(5-1)-('1.Inputs'!$D$20/'1.Inputs'!$D$27+'1.Inputs'!$D$23/'1.Inputs'!$D$28))))*'1.Inputs'!$D$53</f>
        <v>546491459.34481418</v>
      </c>
      <c r="AH370" s="36">
        <f ca="1">X370-AH$13-AH$14+MIN(AH$13,MAX(0,((('1.Inputs'!$D$37*12*IF(6=1,'1.Inputs'!$D$38,IF(6=2,'1.Inputs'!$D$39,$E370)))*$F370*(('1.Inputs'!$D$40)+(1-'1.Inputs'!$D$40)*(1+'1.Inputs'!$D$41))*(1+$G370)^(6-1))-(('1.Inputs'!$D$37*12*IF(6=1,'1.Inputs'!$D$38,IF(6=2,'1.Inputs'!$D$39,$E370)))/(1-'1.Inputs'!$D$42)*$D370*(1+$G370)^(6-1))-('1.Inputs'!$D$37*12*IF(6=1,'1.Inputs'!$D$38,IF(6=2,'1.Inputs'!$D$39,$E370)))*'1.Inputs'!$D$43*(1+$G370)^(6-1)-'1.Inputs'!$D$44*(1+$G370)^(6-1)-('1.Inputs'!$D$20/'1.Inputs'!$D$27+'1.Inputs'!$D$23/'1.Inputs'!$D$28))))*'1.Inputs'!$D$53</f>
        <v>595846413.97735691</v>
      </c>
      <c r="AI370" s="36">
        <f ca="1">Y370-AI$13-AI$14+MIN(AI$13,MAX(0,((('1.Inputs'!$D$37*12*IF(7=1,'1.Inputs'!$D$38,IF(7=2,'1.Inputs'!$D$39,$E370)))*$F370*(('1.Inputs'!$D$40)+(1-'1.Inputs'!$D$40)*(1+'1.Inputs'!$D$41))*(1+$G370)^(7-1))-(('1.Inputs'!$D$37*12*IF(7=1,'1.Inputs'!$D$38,IF(7=2,'1.Inputs'!$D$39,$E370)))/(1-'1.Inputs'!$D$42)*$D370*(1+$G370)^(7-1))-('1.Inputs'!$D$37*12*IF(7=1,'1.Inputs'!$D$38,IF(7=2,'1.Inputs'!$D$39,$E370)))*'1.Inputs'!$D$43*(1+$G370)^(7-1)-'1.Inputs'!$D$44*(1+$G370)^(7-1)-('1.Inputs'!$D$20/'1.Inputs'!$D$27+'1.Inputs'!$D$23/'1.Inputs'!$D$28))))*'1.Inputs'!$D$53</f>
        <v>646334949.77979493</v>
      </c>
      <c r="AJ370" s="36">
        <f ca="1">Z370-AJ$13-AJ$14+MIN(AJ$13,MAX(0,((('1.Inputs'!$D$37*12*IF(8=1,'1.Inputs'!$D$38,IF(8=2,'1.Inputs'!$D$39,$E370)))*$F370*(('1.Inputs'!$D$40)+(1-'1.Inputs'!$D$40)*(1+'1.Inputs'!$D$41))*(1+$G370)^(8-1))-(('1.Inputs'!$D$37*12*IF(8=1,'1.Inputs'!$D$38,IF(8=2,'1.Inputs'!$D$39,$E370)))/(1-'1.Inputs'!$D$42)*$D370*(1+$G370)^(8-1))-('1.Inputs'!$D$37*12*IF(8=1,'1.Inputs'!$D$38,IF(8=2,'1.Inputs'!$D$39,$E370)))*'1.Inputs'!$D$43*(1+$G370)^(8-1)-'1.Inputs'!$D$44*(1+$G370)^(8-1)-('1.Inputs'!$D$20/'1.Inputs'!$D$27+'1.Inputs'!$D$23/'1.Inputs'!$D$28))))*'1.Inputs'!$D$53</f>
        <v>943999663.23839426</v>
      </c>
      <c r="AK370" s="36">
        <f ca="1">AA370-AK$13-AK$14+MIN(AK$13,MAX(0,((('1.Inputs'!$D$37*12*IF(9=1,'1.Inputs'!$D$38,IF(9=2,'1.Inputs'!$D$39,$E370)))*$F370*(('1.Inputs'!$D$40)+(1-'1.Inputs'!$D$40)*(1+'1.Inputs'!$D$41))*(1+$G370)^(9-1))-(('1.Inputs'!$D$37*12*IF(9=1,'1.Inputs'!$D$38,IF(9=2,'1.Inputs'!$D$39,$E370)))/(1-'1.Inputs'!$D$42)*$D370*(1+$G370)^(9-1))-('1.Inputs'!$D$37*12*IF(9=1,'1.Inputs'!$D$38,IF(9=2,'1.Inputs'!$D$39,$E370)))*'1.Inputs'!$D$43*(1+$G370)^(9-1)-'1.Inputs'!$D$44*(1+$G370)^(9-1)-('1.Inputs'!$D$20/'1.Inputs'!$D$27+'1.Inputs'!$D$23/'1.Inputs'!$D$28))))*'1.Inputs'!$D$53</f>
        <v>977696751.48408079</v>
      </c>
      <c r="AL370" s="36">
        <f ca="1">AB370-AL$13-AL$14+MIN(AL$13,MAX(0,((('1.Inputs'!$D$37*12*IF(10=1,'1.Inputs'!$D$38,IF(10=2,'1.Inputs'!$D$39,$E370)))*$F370*(('1.Inputs'!$D$40)+(1-'1.Inputs'!$D$40)*(1+'1.Inputs'!$D$41))*(1+$G370)^(10-1))-(('1.Inputs'!$D$37*12*IF(10=1,'1.Inputs'!$D$38,IF(10=2,'1.Inputs'!$D$39,$E370)))/(1-'1.Inputs'!$D$42)*$D370*(1+$G370)^(10-1))-('1.Inputs'!$D$37*12*IF(10=1,'1.Inputs'!$D$38,IF(10=2,'1.Inputs'!$D$39,$E370)))*'1.Inputs'!$D$43*(1+$G370)^(10-1)-'1.Inputs'!$D$44*(1+$G370)^(10-1)-('1.Inputs'!$D$20/'1.Inputs'!$D$27+'1.Inputs'!$D$23/'1.Inputs'!$D$28))))*'1.Inputs'!$D$53+'1.Inputs'!$D$35</f>
        <v>4499475208.5203199</v>
      </c>
      <c r="AM370" s="48">
        <f ca="1">R370+NPV('1.Inputs'!$D$55,S370:AB370)</f>
        <v>1831242662.1742539</v>
      </c>
      <c r="AN370" s="48">
        <f ca="1">-('1.Inputs'!$D$24*(1-'1.Inputs'!$D$31)+'1.Inputs'!$D$35)+NPV('1.Inputs'!$D$54,AC370:AL370)</f>
        <v>283960896.8503952</v>
      </c>
      <c r="AO370" s="36">
        <f t="shared" ca="1" si="45"/>
        <v>-4.0423713960636052</v>
      </c>
      <c r="AP370" s="36">
        <f t="shared" ca="1" si="46"/>
        <v>1.4773416531712305</v>
      </c>
      <c r="AQ370" s="36">
        <f ca="1">'1.Inputs'!$D$35+MIN(SUM($AC370:AC370),SUM($AC370:AD370),SUM($AC370:AE370),SUM($AC370:AF370),SUM($AC370:AG370),SUM($AC370:AH370),SUM($AC370:AI370),SUM($AC370:AJ370),SUM($AC370:AK370),SUM($AC370:AL370))</f>
        <v>107405981.94101191</v>
      </c>
      <c r="AR370" s="36">
        <f ca="1">IF(AP370&lt;'1.Inputs'!$D$57,1,0)</f>
        <v>0</v>
      </c>
      <c r="AS370" s="36">
        <f t="shared" ca="1" si="47"/>
        <v>0</v>
      </c>
    </row>
    <row r="371" spans="2:45" ht="15" customHeight="1" x14ac:dyDescent="0.25">
      <c r="B371" s="36">
        <v>356</v>
      </c>
      <c r="C371" s="36">
        <f t="shared" ca="1" si="40"/>
        <v>7.8699158496102539E-2</v>
      </c>
      <c r="D371" s="36">
        <f t="shared" ca="1" si="41"/>
        <v>17662.221715959284</v>
      </c>
      <c r="E371" s="47">
        <f t="shared" ca="1" si="42"/>
        <v>0.75096147790607515</v>
      </c>
      <c r="F371" s="36">
        <f t="shared" ca="1" si="43"/>
        <v>31230.016936012842</v>
      </c>
      <c r="G371" s="36">
        <f t="shared" ca="1" si="44"/>
        <v>4.5756844891601513E-2</v>
      </c>
      <c r="H371" s="36">
        <f ca="1">((('1.Inputs'!$D$37*12*IF(1=1,'1.Inputs'!$D$38,IF(1=2,'1.Inputs'!$D$39,$E371)))*$F371*(('1.Inputs'!$D$40)+(1-'1.Inputs'!$D$40)*(1+'1.Inputs'!$D$41))*(1+$G371)^(1-1))*'1.Inputs'!$D$47+(('1.Inputs'!$D$37*12*IF(1=1,'1.Inputs'!$D$38,IF(1=2,'1.Inputs'!$D$39,$E371)))/(1-'1.Inputs'!$D$42)*$D371*(1+$G371)^(1-1))*('1.Inputs'!$D$48-'1.Inputs'!$D$49))/'1.Inputs'!$D$51</f>
        <v>816617858.32529199</v>
      </c>
      <c r="I371" s="36">
        <f ca="1">((('1.Inputs'!$D$37*12*IF(2=1,'1.Inputs'!$D$38,IF(2=2,'1.Inputs'!$D$39,$E371)))*$F371*(('1.Inputs'!$D$40)+(1-'1.Inputs'!$D$40)*(1+'1.Inputs'!$D$41))*(1+$G371)^(2-1))*'1.Inputs'!$D$47+(('1.Inputs'!$D$37*12*IF(2=1,'1.Inputs'!$D$38,IF(2=2,'1.Inputs'!$D$39,$E371)))/(1-'1.Inputs'!$D$42)*$D371*(1+$G371)^(2-1))*('1.Inputs'!$D$48-'1.Inputs'!$D$49))/'1.Inputs'!$D$51</f>
        <v>1195577201.0061517</v>
      </c>
      <c r="J371" s="36">
        <f ca="1">((('1.Inputs'!$D$37*12*IF(3=1,'1.Inputs'!$D$38,IF(3=2,'1.Inputs'!$D$39,$E371)))*$F371*(('1.Inputs'!$D$40)+(1-'1.Inputs'!$D$40)*(1+'1.Inputs'!$D$41))*(1+$G371)^(3-1))*'1.Inputs'!$D$47+(('1.Inputs'!$D$37*12*IF(3=1,'1.Inputs'!$D$38,IF(3=2,'1.Inputs'!$D$39,$E371)))/(1-'1.Inputs'!$D$42)*$D371*(1+$G371)^(3-1))*('1.Inputs'!$D$48-'1.Inputs'!$D$49))/'1.Inputs'!$D$51</f>
        <v>1341306286.6888337</v>
      </c>
      <c r="K371" s="36">
        <f ca="1">((('1.Inputs'!$D$37*12*IF(4=1,'1.Inputs'!$D$38,IF(4=2,'1.Inputs'!$D$39,$E371)))*$F371*(('1.Inputs'!$D$40)+(1-'1.Inputs'!$D$40)*(1+'1.Inputs'!$D$41))*(1+$G371)^(4-1))*'1.Inputs'!$D$47+(('1.Inputs'!$D$37*12*IF(4=1,'1.Inputs'!$D$38,IF(4=2,'1.Inputs'!$D$39,$E371)))/(1-'1.Inputs'!$D$42)*$D371*(1+$G371)^(4-1))*('1.Inputs'!$D$48-'1.Inputs'!$D$49))/'1.Inputs'!$D$51</f>
        <v>1402680230.4009843</v>
      </c>
      <c r="L371" s="36">
        <f ca="1">((('1.Inputs'!$D$37*12*IF(5=1,'1.Inputs'!$D$38,IF(5=2,'1.Inputs'!$D$39,$E371)))*$F371*(('1.Inputs'!$D$40)+(1-'1.Inputs'!$D$40)*(1+'1.Inputs'!$D$41))*(1+$G371)^(5-1))*'1.Inputs'!$D$47+(('1.Inputs'!$D$37*12*IF(5=1,'1.Inputs'!$D$38,IF(5=2,'1.Inputs'!$D$39,$E371)))/(1-'1.Inputs'!$D$42)*$D371*(1+$G371)^(5-1))*('1.Inputs'!$D$48-'1.Inputs'!$D$49))/'1.Inputs'!$D$51</f>
        <v>1466862452.135958</v>
      </c>
      <c r="M371" s="36">
        <f ca="1">((('1.Inputs'!$D$37*12*IF(6=1,'1.Inputs'!$D$38,IF(6=2,'1.Inputs'!$D$39,$E371)))*$F371*(('1.Inputs'!$D$40)+(1-'1.Inputs'!$D$40)*(1+'1.Inputs'!$D$41))*(1+$G371)^(6-1))*'1.Inputs'!$D$47+(('1.Inputs'!$D$37*12*IF(6=1,'1.Inputs'!$D$38,IF(6=2,'1.Inputs'!$D$39,$E371)))/(1-'1.Inputs'!$D$42)*$D371*(1+$G371)^(6-1))*('1.Inputs'!$D$48-'1.Inputs'!$D$49))/'1.Inputs'!$D$51</f>
        <v>1533981449.8356571</v>
      </c>
      <c r="N371" s="36">
        <f ca="1">((('1.Inputs'!$D$37*12*IF(7=1,'1.Inputs'!$D$38,IF(7=2,'1.Inputs'!$D$39,$E371)))*$F371*(('1.Inputs'!$D$40)+(1-'1.Inputs'!$D$40)*(1+'1.Inputs'!$D$41))*(1+$G371)^(7-1))*'1.Inputs'!$D$47+(('1.Inputs'!$D$37*12*IF(7=1,'1.Inputs'!$D$38,IF(7=2,'1.Inputs'!$D$39,$E371)))/(1-'1.Inputs'!$D$42)*$D371*(1+$G371)^(7-1))*('1.Inputs'!$D$48-'1.Inputs'!$D$49))/'1.Inputs'!$D$51</f>
        <v>1604171601.1023815</v>
      </c>
      <c r="O371" s="36">
        <f ca="1">((('1.Inputs'!$D$37*12*IF(8=1,'1.Inputs'!$D$38,IF(8=2,'1.Inputs'!$D$39,$E371)))*$F371*(('1.Inputs'!$D$40)+(1-'1.Inputs'!$D$40)*(1+'1.Inputs'!$D$41))*(1+$G371)^(8-1))*'1.Inputs'!$D$47+(('1.Inputs'!$D$37*12*IF(8=1,'1.Inputs'!$D$38,IF(8=2,'1.Inputs'!$D$39,$E371)))/(1-'1.Inputs'!$D$42)*$D371*(1+$G371)^(8-1))*('1.Inputs'!$D$48-'1.Inputs'!$D$49))/'1.Inputs'!$D$51</f>
        <v>1677573432.2335348</v>
      </c>
      <c r="P371" s="36">
        <f ca="1">((('1.Inputs'!$D$37*12*IF(9=1,'1.Inputs'!$D$38,IF(9=2,'1.Inputs'!$D$39,$E371)))*$F371*(('1.Inputs'!$D$40)+(1-'1.Inputs'!$D$40)*(1+'1.Inputs'!$D$41))*(1+$G371)^(9-1))*'1.Inputs'!$D$47+(('1.Inputs'!$D$37*12*IF(9=1,'1.Inputs'!$D$38,IF(9=2,'1.Inputs'!$D$39,$E371)))/(1-'1.Inputs'!$D$42)*$D371*(1+$G371)^(9-1))*('1.Inputs'!$D$48-'1.Inputs'!$D$49))/'1.Inputs'!$D$51</f>
        <v>1754333899.5665162</v>
      </c>
      <c r="Q371" s="36">
        <f ca="1">((('1.Inputs'!$D$37*12*IF(10=1,'1.Inputs'!$D$38,IF(10=2,'1.Inputs'!$D$39,$E371)))*$F371*(('1.Inputs'!$D$40)+(1-'1.Inputs'!$D$40)*(1+'1.Inputs'!$D$41))*(1+$G371)^(10-1))*'1.Inputs'!$D$47+(('1.Inputs'!$D$37*12*IF(10=1,'1.Inputs'!$D$38,IF(10=2,'1.Inputs'!$D$39,$E371)))/(1-'1.Inputs'!$D$42)*$D371*(1+$G371)^(10-1))*('1.Inputs'!$D$48-'1.Inputs'!$D$49))/'1.Inputs'!$D$51</f>
        <v>1834606683.6970594</v>
      </c>
      <c r="R371" s="36">
        <f>-'1.Inputs'!$D$24</f>
        <v>-2050000000</v>
      </c>
      <c r="S371" s="36">
        <f ca="1">((('1.Inputs'!$D$37*12*IF(1=1,'1.Inputs'!$D$38,IF(1=2,'1.Inputs'!$D$39,$E371)))*$F371*(('1.Inputs'!$D$40)+(1-'1.Inputs'!$D$40)*(1+'1.Inputs'!$D$41))*(1+$G371)^(1-1))-(('1.Inputs'!$D$37*12*IF(1=1,'1.Inputs'!$D$38,IF(1=2,'1.Inputs'!$D$39,$E371)))/(1-'1.Inputs'!$D$42)*$D371*(1+$G371)^(1-1))-('1.Inputs'!$D$37*12*IF(1=1,'1.Inputs'!$D$38,IF(1=2,'1.Inputs'!$D$39,$E371)))*'1.Inputs'!$D$43*(1+$G371)^(1-1)-'1.Inputs'!$D$44*(1+$G371)^(1-1)-('1.Inputs'!$D$20/'1.Inputs'!$D$27+'1.Inputs'!$D$23/'1.Inputs'!$D$28))-MAX(0,((('1.Inputs'!$D$37*12*IF(1=1,'1.Inputs'!$D$38,IF(1=2,'1.Inputs'!$D$39,$E371)))*$F371*(('1.Inputs'!$D$40)+(1-'1.Inputs'!$D$40)*(1+'1.Inputs'!$D$41))*(1+$G371)^(1-1))-(('1.Inputs'!$D$37*12*IF(1=1,'1.Inputs'!$D$38,IF(1=2,'1.Inputs'!$D$39,$E371)))/(1-'1.Inputs'!$D$42)*$D371*(1+$G371)^(1-1))-('1.Inputs'!$D$37*12*IF(1=1,'1.Inputs'!$D$38,IF(1=2,'1.Inputs'!$D$39,$E371)))*'1.Inputs'!$D$43*(1+$G371)^(1-1)-'1.Inputs'!$D$44*(1+$G371)^(1-1)-('1.Inputs'!$D$20/'1.Inputs'!$D$27+'1.Inputs'!$D$23/'1.Inputs'!$D$28)))*'1.Inputs'!$D$53+('1.Inputs'!$D$20/'1.Inputs'!$D$27+'1.Inputs'!$D$23/'1.Inputs'!$D$28)-H371</f>
        <v>-363239451.47376305</v>
      </c>
      <c r="T371" s="36">
        <f ca="1">((('1.Inputs'!$D$37*12*IF(2=1,'1.Inputs'!$D$38,IF(2=2,'1.Inputs'!$D$39,$E371)))*$F371*(('1.Inputs'!$D$40)+(1-'1.Inputs'!$D$40)*(1+'1.Inputs'!$D$41))*(1+$G371)^(2-1))-(('1.Inputs'!$D$37*12*IF(2=1,'1.Inputs'!$D$38,IF(2=2,'1.Inputs'!$D$39,$E371)))/(1-'1.Inputs'!$D$42)*$D371*(1+$G371)^(2-1))-('1.Inputs'!$D$37*12*IF(2=1,'1.Inputs'!$D$38,IF(2=2,'1.Inputs'!$D$39,$E371)))*'1.Inputs'!$D$43*(1+$G371)^(2-1)-'1.Inputs'!$D$44*(1+$G371)^(2-1)-('1.Inputs'!$D$20/'1.Inputs'!$D$27+'1.Inputs'!$D$23/'1.Inputs'!$D$28))-MAX(0,((('1.Inputs'!$D$37*12*IF(2=1,'1.Inputs'!$D$38,IF(2=2,'1.Inputs'!$D$39,$E371)))*$F371*(('1.Inputs'!$D$40)+(1-'1.Inputs'!$D$40)*(1+'1.Inputs'!$D$41))*(1+$G371)^(2-1))-(('1.Inputs'!$D$37*12*IF(2=1,'1.Inputs'!$D$38,IF(2=2,'1.Inputs'!$D$39,$E371)))/(1-'1.Inputs'!$D$42)*$D371*(1+$G371)^(2-1))-('1.Inputs'!$D$37*12*IF(2=1,'1.Inputs'!$D$38,IF(2=2,'1.Inputs'!$D$39,$E371)))*'1.Inputs'!$D$43*(1+$G371)^(2-1)-'1.Inputs'!$D$44*(1+$G371)^(2-1)-('1.Inputs'!$D$20/'1.Inputs'!$D$27+'1.Inputs'!$D$23/'1.Inputs'!$D$28)))*'1.Inputs'!$D$53+('1.Inputs'!$D$20/'1.Inputs'!$D$27+'1.Inputs'!$D$23/'1.Inputs'!$D$28)-(I371-H371)</f>
        <v>507593944.9416455</v>
      </c>
      <c r="U371" s="36">
        <f ca="1">((('1.Inputs'!$D$37*12*IF(3=1,'1.Inputs'!$D$38,IF(3=2,'1.Inputs'!$D$39,$E371)))*$F371*(('1.Inputs'!$D$40)+(1-'1.Inputs'!$D$40)*(1+'1.Inputs'!$D$41))*(1+$G371)^(3-1))-(('1.Inputs'!$D$37*12*IF(3=1,'1.Inputs'!$D$38,IF(3=2,'1.Inputs'!$D$39,$E371)))/(1-'1.Inputs'!$D$42)*$D371*(1+$G371)^(3-1))-('1.Inputs'!$D$37*12*IF(3=1,'1.Inputs'!$D$38,IF(3=2,'1.Inputs'!$D$39,$E371)))*'1.Inputs'!$D$43*(1+$G371)^(3-1)-'1.Inputs'!$D$44*(1+$G371)^(3-1)-('1.Inputs'!$D$20/'1.Inputs'!$D$27+'1.Inputs'!$D$23/'1.Inputs'!$D$28))-MAX(0,((('1.Inputs'!$D$37*12*IF(3=1,'1.Inputs'!$D$38,IF(3=2,'1.Inputs'!$D$39,$E371)))*$F371*(('1.Inputs'!$D$40)+(1-'1.Inputs'!$D$40)*(1+'1.Inputs'!$D$41))*(1+$G371)^(3-1))-(('1.Inputs'!$D$37*12*IF(3=1,'1.Inputs'!$D$38,IF(3=2,'1.Inputs'!$D$39,$E371)))/(1-'1.Inputs'!$D$42)*$D371*(1+$G371)^(3-1))-('1.Inputs'!$D$37*12*IF(3=1,'1.Inputs'!$D$38,IF(3=2,'1.Inputs'!$D$39,$E371)))*'1.Inputs'!$D$43*(1+$G371)^(3-1)-'1.Inputs'!$D$44*(1+$G371)^(3-1)-('1.Inputs'!$D$20/'1.Inputs'!$D$27+'1.Inputs'!$D$23/'1.Inputs'!$D$28)))*'1.Inputs'!$D$53+('1.Inputs'!$D$20/'1.Inputs'!$D$27+'1.Inputs'!$D$23/'1.Inputs'!$D$28)-(J371-I371)</f>
        <v>889702908.25087595</v>
      </c>
      <c r="V371" s="36">
        <f ca="1">((('1.Inputs'!$D$37*12*IF(4=1,'1.Inputs'!$D$38,IF(4=2,'1.Inputs'!$D$39,$E371)))*$F371*(('1.Inputs'!$D$40)+(1-'1.Inputs'!$D$40)*(1+'1.Inputs'!$D$41))*(1+$G371)^(4-1))-(('1.Inputs'!$D$37*12*IF(4=1,'1.Inputs'!$D$38,IF(4=2,'1.Inputs'!$D$39,$E371)))/(1-'1.Inputs'!$D$42)*$D371*(1+$G371)^(4-1))-('1.Inputs'!$D$37*12*IF(4=1,'1.Inputs'!$D$38,IF(4=2,'1.Inputs'!$D$39,$E371)))*'1.Inputs'!$D$43*(1+$G371)^(4-1)-'1.Inputs'!$D$44*(1+$G371)^(4-1)-('1.Inputs'!$D$20/'1.Inputs'!$D$27+'1.Inputs'!$D$23/'1.Inputs'!$D$28))-MAX(0,((('1.Inputs'!$D$37*12*IF(4=1,'1.Inputs'!$D$38,IF(4=2,'1.Inputs'!$D$39,$E371)))*$F371*(('1.Inputs'!$D$40)+(1-'1.Inputs'!$D$40)*(1+'1.Inputs'!$D$41))*(1+$G371)^(4-1))-(('1.Inputs'!$D$37*12*IF(4=1,'1.Inputs'!$D$38,IF(4=2,'1.Inputs'!$D$39,$E371)))/(1-'1.Inputs'!$D$42)*$D371*(1+$G371)^(4-1))-('1.Inputs'!$D$37*12*IF(4=1,'1.Inputs'!$D$38,IF(4=2,'1.Inputs'!$D$39,$E371)))*'1.Inputs'!$D$43*(1+$G371)^(4-1)-'1.Inputs'!$D$44*(1+$G371)^(4-1)-('1.Inputs'!$D$20/'1.Inputs'!$D$27+'1.Inputs'!$D$23/'1.Inputs'!$D$28)))*'1.Inputs'!$D$53+('1.Inputs'!$D$20/'1.Inputs'!$D$27+'1.Inputs'!$D$23/'1.Inputs'!$D$28)-(K371-J371)</f>
        <v>1019274140.442498</v>
      </c>
      <c r="W371" s="36">
        <f ca="1">((('1.Inputs'!$D$37*12*IF(5=1,'1.Inputs'!$D$38,IF(5=2,'1.Inputs'!$D$39,$E371)))*$F371*(('1.Inputs'!$D$40)+(1-'1.Inputs'!$D$40)*(1+'1.Inputs'!$D$41))*(1+$G371)^(5-1))-(('1.Inputs'!$D$37*12*IF(5=1,'1.Inputs'!$D$38,IF(5=2,'1.Inputs'!$D$39,$E371)))/(1-'1.Inputs'!$D$42)*$D371*(1+$G371)^(5-1))-('1.Inputs'!$D$37*12*IF(5=1,'1.Inputs'!$D$38,IF(5=2,'1.Inputs'!$D$39,$E371)))*'1.Inputs'!$D$43*(1+$G371)^(5-1)-'1.Inputs'!$D$44*(1+$G371)^(5-1)-('1.Inputs'!$D$20/'1.Inputs'!$D$27+'1.Inputs'!$D$23/'1.Inputs'!$D$28))-MAX(0,((('1.Inputs'!$D$37*12*IF(5=1,'1.Inputs'!$D$38,IF(5=2,'1.Inputs'!$D$39,$E371)))*$F371*(('1.Inputs'!$D$40)+(1-'1.Inputs'!$D$40)*(1+'1.Inputs'!$D$41))*(1+$G371)^(5-1))-(('1.Inputs'!$D$37*12*IF(5=1,'1.Inputs'!$D$38,IF(5=2,'1.Inputs'!$D$39,$E371)))/(1-'1.Inputs'!$D$42)*$D371*(1+$G371)^(5-1))-('1.Inputs'!$D$37*12*IF(5=1,'1.Inputs'!$D$38,IF(5=2,'1.Inputs'!$D$39,$E371)))*'1.Inputs'!$D$43*(1+$G371)^(5-1)-'1.Inputs'!$D$44*(1+$G371)^(5-1)-('1.Inputs'!$D$20/'1.Inputs'!$D$27+'1.Inputs'!$D$23/'1.Inputs'!$D$28)))*'1.Inputs'!$D$53+('1.Inputs'!$D$20/'1.Inputs'!$D$27+'1.Inputs'!$D$23/'1.Inputs'!$D$28)-(L371-K371)</f>
        <v>1063750898.2676179</v>
      </c>
      <c r="X371" s="36">
        <f ca="1">((('1.Inputs'!$D$37*12*IF(6=1,'1.Inputs'!$D$38,IF(6=2,'1.Inputs'!$D$39,$E371)))*$F371*(('1.Inputs'!$D$40)+(1-'1.Inputs'!$D$40)*(1+'1.Inputs'!$D$41))*(1+$G371)^(6-1))-(('1.Inputs'!$D$37*12*IF(6=1,'1.Inputs'!$D$38,IF(6=2,'1.Inputs'!$D$39,$E371)))/(1-'1.Inputs'!$D$42)*$D371*(1+$G371)^(6-1))-('1.Inputs'!$D$37*12*IF(6=1,'1.Inputs'!$D$38,IF(6=2,'1.Inputs'!$D$39,$E371)))*'1.Inputs'!$D$43*(1+$G371)^(6-1)-'1.Inputs'!$D$44*(1+$G371)^(6-1)-('1.Inputs'!$D$20/'1.Inputs'!$D$27+'1.Inputs'!$D$23/'1.Inputs'!$D$28))-MAX(0,((('1.Inputs'!$D$37*12*IF(6=1,'1.Inputs'!$D$38,IF(6=2,'1.Inputs'!$D$39,$E371)))*$F371*(('1.Inputs'!$D$40)+(1-'1.Inputs'!$D$40)*(1+'1.Inputs'!$D$41))*(1+$G371)^(6-1))-(('1.Inputs'!$D$37*12*IF(6=1,'1.Inputs'!$D$38,IF(6=2,'1.Inputs'!$D$39,$E371)))/(1-'1.Inputs'!$D$42)*$D371*(1+$G371)^(6-1))-('1.Inputs'!$D$37*12*IF(6=1,'1.Inputs'!$D$38,IF(6=2,'1.Inputs'!$D$39,$E371)))*'1.Inputs'!$D$43*(1+$G371)^(6-1)-'1.Inputs'!$D$44*(1+$G371)^(6-1)-('1.Inputs'!$D$20/'1.Inputs'!$D$27+'1.Inputs'!$D$23/'1.Inputs'!$D$28)))*'1.Inputs'!$D$53+('1.Inputs'!$D$20/'1.Inputs'!$D$27+'1.Inputs'!$D$23/'1.Inputs'!$D$28)-(M371-L371)</f>
        <v>1110262772.2018225</v>
      </c>
      <c r="Y371" s="36">
        <f ca="1">((('1.Inputs'!$D$37*12*IF(7=1,'1.Inputs'!$D$38,IF(7=2,'1.Inputs'!$D$39,$E371)))*$F371*(('1.Inputs'!$D$40)+(1-'1.Inputs'!$D$40)*(1+'1.Inputs'!$D$41))*(1+$G371)^(7-1))-(('1.Inputs'!$D$37*12*IF(7=1,'1.Inputs'!$D$38,IF(7=2,'1.Inputs'!$D$39,$E371)))/(1-'1.Inputs'!$D$42)*$D371*(1+$G371)^(7-1))-('1.Inputs'!$D$37*12*IF(7=1,'1.Inputs'!$D$38,IF(7=2,'1.Inputs'!$D$39,$E371)))*'1.Inputs'!$D$43*(1+$G371)^(7-1)-'1.Inputs'!$D$44*(1+$G371)^(7-1)-('1.Inputs'!$D$20/'1.Inputs'!$D$27+'1.Inputs'!$D$23/'1.Inputs'!$D$28))-MAX(0,((('1.Inputs'!$D$37*12*IF(7=1,'1.Inputs'!$D$38,IF(7=2,'1.Inputs'!$D$39,$E371)))*$F371*(('1.Inputs'!$D$40)+(1-'1.Inputs'!$D$40)*(1+'1.Inputs'!$D$41))*(1+$G371)^(7-1))-(('1.Inputs'!$D$37*12*IF(7=1,'1.Inputs'!$D$38,IF(7=2,'1.Inputs'!$D$39,$E371)))/(1-'1.Inputs'!$D$42)*$D371*(1+$G371)^(7-1))-('1.Inputs'!$D$37*12*IF(7=1,'1.Inputs'!$D$38,IF(7=2,'1.Inputs'!$D$39,$E371)))*'1.Inputs'!$D$43*(1+$G371)^(7-1)-'1.Inputs'!$D$44*(1+$G371)^(7-1)-('1.Inputs'!$D$20/'1.Inputs'!$D$27+'1.Inputs'!$D$23/'1.Inputs'!$D$28)))*'1.Inputs'!$D$53+('1.Inputs'!$D$20/'1.Inputs'!$D$27+'1.Inputs'!$D$23/'1.Inputs'!$D$28)-(N371-M371)</f>
        <v>1158902882.7372527</v>
      </c>
      <c r="Z371" s="36">
        <f ca="1">((('1.Inputs'!$D$37*12*IF(8=1,'1.Inputs'!$D$38,IF(8=2,'1.Inputs'!$D$39,$E371)))*$F371*(('1.Inputs'!$D$40)+(1-'1.Inputs'!$D$40)*(1+'1.Inputs'!$D$41))*(1+$G371)^(8-1))-(('1.Inputs'!$D$37*12*IF(8=1,'1.Inputs'!$D$38,IF(8=2,'1.Inputs'!$D$39,$E371)))/(1-'1.Inputs'!$D$42)*$D371*(1+$G371)^(8-1))-('1.Inputs'!$D$37*12*IF(8=1,'1.Inputs'!$D$38,IF(8=2,'1.Inputs'!$D$39,$E371)))*'1.Inputs'!$D$43*(1+$G371)^(8-1)-'1.Inputs'!$D$44*(1+$G371)^(8-1)-('1.Inputs'!$D$20/'1.Inputs'!$D$27+'1.Inputs'!$D$23/'1.Inputs'!$D$28))-MAX(0,((('1.Inputs'!$D$37*12*IF(8=1,'1.Inputs'!$D$38,IF(8=2,'1.Inputs'!$D$39,$E371)))*$F371*(('1.Inputs'!$D$40)+(1-'1.Inputs'!$D$40)*(1+'1.Inputs'!$D$41))*(1+$G371)^(8-1))-(('1.Inputs'!$D$37*12*IF(8=1,'1.Inputs'!$D$38,IF(8=2,'1.Inputs'!$D$39,$E371)))/(1-'1.Inputs'!$D$42)*$D371*(1+$G371)^(8-1))-('1.Inputs'!$D$37*12*IF(8=1,'1.Inputs'!$D$38,IF(8=2,'1.Inputs'!$D$39,$E371)))*'1.Inputs'!$D$43*(1+$G371)^(8-1)-'1.Inputs'!$D$44*(1+$G371)^(8-1)-('1.Inputs'!$D$20/'1.Inputs'!$D$27+'1.Inputs'!$D$23/'1.Inputs'!$D$28)))*'1.Inputs'!$D$53+('1.Inputs'!$D$20/'1.Inputs'!$D$27+'1.Inputs'!$D$23/'1.Inputs'!$D$28)-(O371-N371)</f>
        <v>1209768611.2659626</v>
      </c>
      <c r="AA371" s="36">
        <f ca="1">((('1.Inputs'!$D$37*12*IF(9=1,'1.Inputs'!$D$38,IF(9=2,'1.Inputs'!$D$39,$E371)))*$F371*(('1.Inputs'!$D$40)+(1-'1.Inputs'!$D$40)*(1+'1.Inputs'!$D$41))*(1+$G371)^(9-1))-(('1.Inputs'!$D$37*12*IF(9=1,'1.Inputs'!$D$38,IF(9=2,'1.Inputs'!$D$39,$E371)))/(1-'1.Inputs'!$D$42)*$D371*(1+$G371)^(9-1))-('1.Inputs'!$D$37*12*IF(9=1,'1.Inputs'!$D$38,IF(9=2,'1.Inputs'!$D$39,$E371)))*'1.Inputs'!$D$43*(1+$G371)^(9-1)-'1.Inputs'!$D$44*(1+$G371)^(9-1)-('1.Inputs'!$D$20/'1.Inputs'!$D$27+'1.Inputs'!$D$23/'1.Inputs'!$D$28))-MAX(0,((('1.Inputs'!$D$37*12*IF(9=1,'1.Inputs'!$D$38,IF(9=2,'1.Inputs'!$D$39,$E371)))*$F371*(('1.Inputs'!$D$40)+(1-'1.Inputs'!$D$40)*(1+'1.Inputs'!$D$41))*(1+$G371)^(9-1))-(('1.Inputs'!$D$37*12*IF(9=1,'1.Inputs'!$D$38,IF(9=2,'1.Inputs'!$D$39,$E371)))/(1-'1.Inputs'!$D$42)*$D371*(1+$G371)^(9-1))-('1.Inputs'!$D$37*12*IF(9=1,'1.Inputs'!$D$38,IF(9=2,'1.Inputs'!$D$39,$E371)))*'1.Inputs'!$D$43*(1+$G371)^(9-1)-'1.Inputs'!$D$44*(1+$G371)^(9-1)-('1.Inputs'!$D$20/'1.Inputs'!$D$27+'1.Inputs'!$D$23/'1.Inputs'!$D$28)))*'1.Inputs'!$D$53+('1.Inputs'!$D$20/'1.Inputs'!$D$27+'1.Inputs'!$D$23/'1.Inputs'!$D$28)-(P371-O371)</f>
        <v>1262961795.0452597</v>
      </c>
      <c r="AB371" s="36">
        <f ca="1">((('1.Inputs'!$D$37*12*IF(10=1,'1.Inputs'!$D$38,IF(10=2,'1.Inputs'!$D$39,$E371)))*$F371*(('1.Inputs'!$D$40)+(1-'1.Inputs'!$D$40)*(1+'1.Inputs'!$D$41))*(1+$G371)^(10-1))-(('1.Inputs'!$D$37*12*IF(10=1,'1.Inputs'!$D$38,IF(10=2,'1.Inputs'!$D$39,$E371)))/(1-'1.Inputs'!$D$42)*$D371*(1+$G371)^(10-1))-('1.Inputs'!$D$37*12*IF(10=1,'1.Inputs'!$D$38,IF(10=2,'1.Inputs'!$D$39,$E371)))*'1.Inputs'!$D$43*(1+$G371)^(10-1)-'1.Inputs'!$D$44*(1+$G371)^(10-1)-('1.Inputs'!$D$20/'1.Inputs'!$D$27+'1.Inputs'!$D$23/'1.Inputs'!$D$28))-MAX(0,((('1.Inputs'!$D$37*12*IF(10=1,'1.Inputs'!$D$38,IF(10=2,'1.Inputs'!$D$39,$E371)))*$F371*(('1.Inputs'!$D$40)+(1-'1.Inputs'!$D$40)*(1+'1.Inputs'!$D$41))*(1+$G371)^(10-1))-(('1.Inputs'!$D$37*12*IF(10=1,'1.Inputs'!$D$38,IF(10=2,'1.Inputs'!$D$39,$E371)))/(1-'1.Inputs'!$D$42)*$D371*(1+$G371)^(10-1))-('1.Inputs'!$D$37*12*IF(10=1,'1.Inputs'!$D$38,IF(10=2,'1.Inputs'!$D$39,$E371)))*'1.Inputs'!$D$43*(1+$G371)^(10-1)-'1.Inputs'!$D$44*(1+$G371)^(10-1)-('1.Inputs'!$D$20/'1.Inputs'!$D$27+'1.Inputs'!$D$23/'1.Inputs'!$D$28)))*'1.Inputs'!$D$53+('1.Inputs'!$D$20/'1.Inputs'!$D$27+'1.Inputs'!$D$23/'1.Inputs'!$D$28)-(Q371-P371)+(('1.Inputs'!$D$20+'1.Inputs'!$D$23-('1.Inputs'!$D$20/'1.Inputs'!$D$27+'1.Inputs'!$D$23/'1.Inputs'!$D$28)*'1.Inputs'!$D$10)*'1.Inputs'!$D$60+'1.Inputs'!$D$19*'1.Inputs'!$D$59+Q371)</f>
        <v>3853195614.781095</v>
      </c>
      <c r="AC371" s="36">
        <f ca="1">S371-AC$13-AC$14+MIN(AC$13,MAX(0,((('1.Inputs'!$D$37*12*IF(1=1,'1.Inputs'!$D$38,IF(1=2,'1.Inputs'!$D$39,$E371)))*$F371*(('1.Inputs'!$D$40)+(1-'1.Inputs'!$D$40)*(1+'1.Inputs'!$D$41))*(1+$G371)^(1-1))-(('1.Inputs'!$D$37*12*IF(1=1,'1.Inputs'!$D$38,IF(1=2,'1.Inputs'!$D$39,$E371)))/(1-'1.Inputs'!$D$42)*$D371*(1+$G371)^(1-1))-('1.Inputs'!$D$37*12*IF(1=1,'1.Inputs'!$D$38,IF(1=2,'1.Inputs'!$D$39,$E371)))*'1.Inputs'!$D$43*(1+$G371)^(1-1)-'1.Inputs'!$D$44*(1+$G371)^(1-1)-('1.Inputs'!$D$20/'1.Inputs'!$D$27+'1.Inputs'!$D$23/'1.Inputs'!$D$28))))*'1.Inputs'!$D$53</f>
        <v>-459179451.47376305</v>
      </c>
      <c r="AD371" s="36">
        <f ca="1">T371-AD$13-AD$14+MIN(AD$13,MAX(0,((('1.Inputs'!$D$37*12*IF(2=1,'1.Inputs'!$D$38,IF(2=2,'1.Inputs'!$D$39,$E371)))*$F371*(('1.Inputs'!$D$40)+(1-'1.Inputs'!$D$40)*(1+'1.Inputs'!$D$41))*(1+$G371)^(2-1))-(('1.Inputs'!$D$37*12*IF(2=1,'1.Inputs'!$D$38,IF(2=2,'1.Inputs'!$D$39,$E371)))/(1-'1.Inputs'!$D$42)*$D371*(1+$G371)^(2-1))-('1.Inputs'!$D$37*12*IF(2=1,'1.Inputs'!$D$38,IF(2=2,'1.Inputs'!$D$39,$E371)))*'1.Inputs'!$D$43*(1+$G371)^(2-1)-'1.Inputs'!$D$44*(1+$G371)^(2-1)-('1.Inputs'!$D$20/'1.Inputs'!$D$27+'1.Inputs'!$D$23/'1.Inputs'!$D$28))))*'1.Inputs'!$D$53</f>
        <v>411653944.9416455</v>
      </c>
      <c r="AE371" s="36">
        <f ca="1">U371-AE$13-AE$14+MIN(AE$13,MAX(0,((('1.Inputs'!$D$37*12*IF(3=1,'1.Inputs'!$D$38,IF(3=2,'1.Inputs'!$D$39,$E371)))*$F371*(('1.Inputs'!$D$40)+(1-'1.Inputs'!$D$40)*(1+'1.Inputs'!$D$41))*(1+$G371)^(3-1))-(('1.Inputs'!$D$37*12*IF(3=1,'1.Inputs'!$D$38,IF(3=2,'1.Inputs'!$D$39,$E371)))/(1-'1.Inputs'!$D$42)*$D371*(1+$G371)^(3-1))-('1.Inputs'!$D$37*12*IF(3=1,'1.Inputs'!$D$38,IF(3=2,'1.Inputs'!$D$39,$E371)))*'1.Inputs'!$D$43*(1+$G371)^(3-1)-'1.Inputs'!$D$44*(1+$G371)^(3-1)-('1.Inputs'!$D$20/'1.Inputs'!$D$27+'1.Inputs'!$D$23/'1.Inputs'!$D$28))))*'1.Inputs'!$D$53</f>
        <v>547762908.25087595</v>
      </c>
      <c r="AF371" s="36">
        <f ca="1">V371-AF$13-AF$14+MIN(AF$13,MAX(0,((('1.Inputs'!$D$37*12*IF(4=1,'1.Inputs'!$D$38,IF(4=2,'1.Inputs'!$D$39,$E371)))*$F371*(('1.Inputs'!$D$40)+(1-'1.Inputs'!$D$40)*(1+'1.Inputs'!$D$41))*(1+$G371)^(4-1))-(('1.Inputs'!$D$37*12*IF(4=1,'1.Inputs'!$D$38,IF(4=2,'1.Inputs'!$D$39,$E371)))/(1-'1.Inputs'!$D$42)*$D371*(1+$G371)^(4-1))-('1.Inputs'!$D$37*12*IF(4=1,'1.Inputs'!$D$38,IF(4=2,'1.Inputs'!$D$39,$E371)))*'1.Inputs'!$D$43*(1+$G371)^(4-1)-'1.Inputs'!$D$44*(1+$G371)^(4-1)-('1.Inputs'!$D$20/'1.Inputs'!$D$27+'1.Inputs'!$D$23/'1.Inputs'!$D$28))))*'1.Inputs'!$D$53</f>
        <v>696522140.44249797</v>
      </c>
      <c r="AG371" s="36">
        <f ca="1">W371-AG$13-AG$14+MIN(AG$13,MAX(0,((('1.Inputs'!$D$37*12*IF(5=1,'1.Inputs'!$D$38,IF(5=2,'1.Inputs'!$D$39,$E371)))*$F371*(('1.Inputs'!$D$40)+(1-'1.Inputs'!$D$40)*(1+'1.Inputs'!$D$41))*(1+$G371)^(5-1))-(('1.Inputs'!$D$37*12*IF(5=1,'1.Inputs'!$D$38,IF(5=2,'1.Inputs'!$D$39,$E371)))/(1-'1.Inputs'!$D$42)*$D371*(1+$G371)^(5-1))-('1.Inputs'!$D$37*12*IF(5=1,'1.Inputs'!$D$38,IF(5=2,'1.Inputs'!$D$39,$E371)))*'1.Inputs'!$D$43*(1+$G371)^(5-1)-'1.Inputs'!$D$44*(1+$G371)^(5-1)-('1.Inputs'!$D$20/'1.Inputs'!$D$27+'1.Inputs'!$D$23/'1.Inputs'!$D$28))))*'1.Inputs'!$D$53</f>
        <v>760186898.26761794</v>
      </c>
      <c r="AH371" s="36">
        <f ca="1">X371-AH$13-AH$14+MIN(AH$13,MAX(0,((('1.Inputs'!$D$37*12*IF(6=1,'1.Inputs'!$D$38,IF(6=2,'1.Inputs'!$D$39,$E371)))*$F371*(('1.Inputs'!$D$40)+(1-'1.Inputs'!$D$40)*(1+'1.Inputs'!$D$41))*(1+$G371)^(6-1))-(('1.Inputs'!$D$37*12*IF(6=1,'1.Inputs'!$D$38,IF(6=2,'1.Inputs'!$D$39,$E371)))/(1-'1.Inputs'!$D$42)*$D371*(1+$G371)^(6-1))-('1.Inputs'!$D$37*12*IF(6=1,'1.Inputs'!$D$38,IF(6=2,'1.Inputs'!$D$39,$E371)))*'1.Inputs'!$D$43*(1+$G371)^(6-1)-'1.Inputs'!$D$44*(1+$G371)^(6-1)-('1.Inputs'!$D$20/'1.Inputs'!$D$27+'1.Inputs'!$D$23/'1.Inputs'!$D$28))))*'1.Inputs'!$D$53</f>
        <v>825886772.20182252</v>
      </c>
      <c r="AI371" s="36">
        <f ca="1">Y371-AI$13-AI$14+MIN(AI$13,MAX(0,((('1.Inputs'!$D$37*12*IF(7=1,'1.Inputs'!$D$38,IF(7=2,'1.Inputs'!$D$39,$E371)))*$F371*(('1.Inputs'!$D$40)+(1-'1.Inputs'!$D$40)*(1+'1.Inputs'!$D$41))*(1+$G371)^(7-1))-(('1.Inputs'!$D$37*12*IF(7=1,'1.Inputs'!$D$38,IF(7=2,'1.Inputs'!$D$39,$E371)))/(1-'1.Inputs'!$D$42)*$D371*(1+$G371)^(7-1))-('1.Inputs'!$D$37*12*IF(7=1,'1.Inputs'!$D$38,IF(7=2,'1.Inputs'!$D$39,$E371)))*'1.Inputs'!$D$43*(1+$G371)^(7-1)-'1.Inputs'!$D$44*(1+$G371)^(7-1)-('1.Inputs'!$D$20/'1.Inputs'!$D$27+'1.Inputs'!$D$23/'1.Inputs'!$D$28))))*'1.Inputs'!$D$53</f>
        <v>893714882.73725271</v>
      </c>
      <c r="AJ371" s="36">
        <f ca="1">Z371-AJ$13-AJ$14+MIN(AJ$13,MAX(0,((('1.Inputs'!$D$37*12*IF(8=1,'1.Inputs'!$D$38,IF(8=2,'1.Inputs'!$D$39,$E371)))*$F371*(('1.Inputs'!$D$40)+(1-'1.Inputs'!$D$40)*(1+'1.Inputs'!$D$41))*(1+$G371)^(8-1))-(('1.Inputs'!$D$37*12*IF(8=1,'1.Inputs'!$D$38,IF(8=2,'1.Inputs'!$D$39,$E371)))/(1-'1.Inputs'!$D$42)*$D371*(1+$G371)^(8-1))-('1.Inputs'!$D$37*12*IF(8=1,'1.Inputs'!$D$38,IF(8=2,'1.Inputs'!$D$39,$E371)))*'1.Inputs'!$D$43*(1+$G371)^(8-1)-'1.Inputs'!$D$44*(1+$G371)^(8-1)-('1.Inputs'!$D$20/'1.Inputs'!$D$27+'1.Inputs'!$D$23/'1.Inputs'!$D$28))))*'1.Inputs'!$D$53</f>
        <v>1209768611.2659626</v>
      </c>
      <c r="AK371" s="36">
        <f ca="1">AA371-AK$13-AK$14+MIN(AK$13,MAX(0,((('1.Inputs'!$D$37*12*IF(9=1,'1.Inputs'!$D$38,IF(9=2,'1.Inputs'!$D$39,$E371)))*$F371*(('1.Inputs'!$D$40)+(1-'1.Inputs'!$D$40)*(1+'1.Inputs'!$D$41))*(1+$G371)^(9-1))-(('1.Inputs'!$D$37*12*IF(9=1,'1.Inputs'!$D$38,IF(9=2,'1.Inputs'!$D$39,$E371)))/(1-'1.Inputs'!$D$42)*$D371*(1+$G371)^(9-1))-('1.Inputs'!$D$37*12*IF(9=1,'1.Inputs'!$D$38,IF(9=2,'1.Inputs'!$D$39,$E371)))*'1.Inputs'!$D$43*(1+$G371)^(9-1)-'1.Inputs'!$D$44*(1+$G371)^(9-1)-('1.Inputs'!$D$20/'1.Inputs'!$D$27+'1.Inputs'!$D$23/'1.Inputs'!$D$28))))*'1.Inputs'!$D$53</f>
        <v>1262961795.0452597</v>
      </c>
      <c r="AL371" s="36">
        <f ca="1">AB371-AL$13-AL$14+MIN(AL$13,MAX(0,((('1.Inputs'!$D$37*12*IF(10=1,'1.Inputs'!$D$38,IF(10=2,'1.Inputs'!$D$39,$E371)))*$F371*(('1.Inputs'!$D$40)+(1-'1.Inputs'!$D$40)*(1+'1.Inputs'!$D$41))*(1+$G371)^(10-1))-(('1.Inputs'!$D$37*12*IF(10=1,'1.Inputs'!$D$38,IF(10=2,'1.Inputs'!$D$39,$E371)))/(1-'1.Inputs'!$D$42)*$D371*(1+$G371)^(10-1))-('1.Inputs'!$D$37*12*IF(10=1,'1.Inputs'!$D$38,IF(10=2,'1.Inputs'!$D$39,$E371)))*'1.Inputs'!$D$43*(1+$G371)^(10-1)-'1.Inputs'!$D$44*(1+$G371)^(10-1)-('1.Inputs'!$D$20/'1.Inputs'!$D$27+'1.Inputs'!$D$23/'1.Inputs'!$D$28))))*'1.Inputs'!$D$53+'1.Inputs'!$D$35</f>
        <v>4653195614.7810955</v>
      </c>
      <c r="AM371" s="48">
        <f ca="1">R371+NPV('1.Inputs'!$D$55,S371:AB371)</f>
        <v>3224522160.9170027</v>
      </c>
      <c r="AN371" s="48">
        <f ca="1">-('1.Inputs'!$D$24*(1-'1.Inputs'!$D$31)+'1.Inputs'!$D$35)+NPV('1.Inputs'!$D$54,AC371:AL371)</f>
        <v>1393578158.8312631</v>
      </c>
      <c r="AO371" s="36">
        <f t="shared" ca="1" si="45"/>
        <v>-2.4609718934536793</v>
      </c>
      <c r="AP371" s="36">
        <f t="shared" ca="1" si="46"/>
        <v>2.2604240555154367</v>
      </c>
      <c r="AQ371" s="36">
        <f ca="1">'1.Inputs'!$D$35+MIN(SUM($AC371:AC371),SUM($AC371:AD371),SUM($AC371:AE371),SUM($AC371:AF371),SUM($AC371:AG371),SUM($AC371:AH371),SUM($AC371:AI371),SUM($AC371:AJ371),SUM($AC371:AK371),SUM($AC371:AL371))</f>
        <v>340820548.52623695</v>
      </c>
      <c r="AR371" s="36">
        <f ca="1">IF(AP371&lt;'1.Inputs'!$D$57,1,0)</f>
        <v>0</v>
      </c>
      <c r="AS371" s="36">
        <f t="shared" ca="1" si="47"/>
        <v>0</v>
      </c>
    </row>
    <row r="372" spans="2:45" ht="15" customHeight="1" x14ac:dyDescent="0.25">
      <c r="B372" s="36">
        <v>357</v>
      </c>
      <c r="C372" s="36">
        <f t="shared" ca="1" si="40"/>
        <v>0.5021787830185469</v>
      </c>
      <c r="D372" s="36">
        <f t="shared" ca="1" si="41"/>
        <v>19809.963075857275</v>
      </c>
      <c r="E372" s="47">
        <f t="shared" ca="1" si="42"/>
        <v>0.82873189130752345</v>
      </c>
      <c r="F372" s="36">
        <f t="shared" ca="1" si="43"/>
        <v>27981.478211240916</v>
      </c>
      <c r="G372" s="36">
        <f t="shared" ca="1" si="44"/>
        <v>6.5242428548423687E-2</v>
      </c>
      <c r="H372" s="36">
        <f ca="1">((('1.Inputs'!$D$37*12*IF(1=1,'1.Inputs'!$D$38,IF(1=2,'1.Inputs'!$D$39,$E372)))*$F372*(('1.Inputs'!$D$40)+(1-'1.Inputs'!$D$40)*(1+'1.Inputs'!$D$41))*(1+$G372)^(1-1))*'1.Inputs'!$D$47+(('1.Inputs'!$D$37*12*IF(1=1,'1.Inputs'!$D$38,IF(1=2,'1.Inputs'!$D$39,$E372)))/(1-'1.Inputs'!$D$42)*$D372*(1+$G372)^(1-1))*('1.Inputs'!$D$48-'1.Inputs'!$D$49))/'1.Inputs'!$D$51</f>
        <v>755972013.17478633</v>
      </c>
      <c r="I372" s="36">
        <f ca="1">((('1.Inputs'!$D$37*12*IF(2=1,'1.Inputs'!$D$38,IF(2=2,'1.Inputs'!$D$39,$E372)))*$F372*(('1.Inputs'!$D$40)+(1-'1.Inputs'!$D$40)*(1+'1.Inputs'!$D$41))*(1+$G372)^(2-1))*'1.Inputs'!$D$47+(('1.Inputs'!$D$37*12*IF(2=1,'1.Inputs'!$D$38,IF(2=2,'1.Inputs'!$D$39,$E372)))/(1-'1.Inputs'!$D$42)*$D372*(1+$G372)^(2-1))*('1.Inputs'!$D$48-'1.Inputs'!$D$49))/'1.Inputs'!$D$51</f>
        <v>1127410848.5205305</v>
      </c>
      <c r="J372" s="36">
        <f ca="1">((('1.Inputs'!$D$37*12*IF(3=1,'1.Inputs'!$D$38,IF(3=2,'1.Inputs'!$D$39,$E372)))*$F372*(('1.Inputs'!$D$40)+(1-'1.Inputs'!$D$40)*(1+'1.Inputs'!$D$41))*(1+$G372)^(3-1))*'1.Inputs'!$D$47+(('1.Inputs'!$D$37*12*IF(3=1,'1.Inputs'!$D$38,IF(3=2,'1.Inputs'!$D$39,$E372)))/(1-'1.Inputs'!$D$42)*$D372*(1+$G372)^(3-1))*('1.Inputs'!$D$48-'1.Inputs'!$D$49))/'1.Inputs'!$D$51</f>
        <v>1421826738.6399188</v>
      </c>
      <c r="K372" s="36">
        <f ca="1">((('1.Inputs'!$D$37*12*IF(4=1,'1.Inputs'!$D$38,IF(4=2,'1.Inputs'!$D$39,$E372)))*$F372*(('1.Inputs'!$D$40)+(1-'1.Inputs'!$D$40)*(1+'1.Inputs'!$D$41))*(1+$G372)^(4-1))*'1.Inputs'!$D$47+(('1.Inputs'!$D$37*12*IF(4=1,'1.Inputs'!$D$38,IF(4=2,'1.Inputs'!$D$39,$E372)))/(1-'1.Inputs'!$D$42)*$D372*(1+$G372)^(4-1))*('1.Inputs'!$D$48-'1.Inputs'!$D$49))/'1.Inputs'!$D$51</f>
        <v>1514590168.0438719</v>
      </c>
      <c r="L372" s="36">
        <f ca="1">((('1.Inputs'!$D$37*12*IF(5=1,'1.Inputs'!$D$38,IF(5=2,'1.Inputs'!$D$39,$E372)))*$F372*(('1.Inputs'!$D$40)+(1-'1.Inputs'!$D$40)*(1+'1.Inputs'!$D$41))*(1+$G372)^(5-1))*'1.Inputs'!$D$47+(('1.Inputs'!$D$37*12*IF(5=1,'1.Inputs'!$D$38,IF(5=2,'1.Inputs'!$D$39,$E372)))/(1-'1.Inputs'!$D$42)*$D372*(1+$G372)^(5-1))*('1.Inputs'!$D$48-'1.Inputs'!$D$49))/'1.Inputs'!$D$51</f>
        <v>1613405708.8626189</v>
      </c>
      <c r="M372" s="36">
        <f ca="1">((('1.Inputs'!$D$37*12*IF(6=1,'1.Inputs'!$D$38,IF(6=2,'1.Inputs'!$D$39,$E372)))*$F372*(('1.Inputs'!$D$40)+(1-'1.Inputs'!$D$40)*(1+'1.Inputs'!$D$41))*(1+$G372)^(6-1))*'1.Inputs'!$D$47+(('1.Inputs'!$D$37*12*IF(6=1,'1.Inputs'!$D$38,IF(6=2,'1.Inputs'!$D$39,$E372)))/(1-'1.Inputs'!$D$42)*$D372*(1+$G372)^(6-1))*('1.Inputs'!$D$48-'1.Inputs'!$D$49))/'1.Inputs'!$D$51</f>
        <v>1718668215.5427077</v>
      </c>
      <c r="N372" s="36">
        <f ca="1">((('1.Inputs'!$D$37*12*IF(7=1,'1.Inputs'!$D$38,IF(7=2,'1.Inputs'!$D$39,$E372)))*$F372*(('1.Inputs'!$D$40)+(1-'1.Inputs'!$D$40)*(1+'1.Inputs'!$D$41))*(1+$G372)^(7-1))*'1.Inputs'!$D$47+(('1.Inputs'!$D$37*12*IF(7=1,'1.Inputs'!$D$38,IF(7=2,'1.Inputs'!$D$39,$E372)))/(1-'1.Inputs'!$D$42)*$D372*(1+$G372)^(7-1))*('1.Inputs'!$D$48-'1.Inputs'!$D$49))/'1.Inputs'!$D$51</f>
        <v>1830798303.793699</v>
      </c>
      <c r="O372" s="36">
        <f ca="1">((('1.Inputs'!$D$37*12*IF(8=1,'1.Inputs'!$D$38,IF(8=2,'1.Inputs'!$D$39,$E372)))*$F372*(('1.Inputs'!$D$40)+(1-'1.Inputs'!$D$40)*(1+'1.Inputs'!$D$41))*(1+$G372)^(8-1))*'1.Inputs'!$D$47+(('1.Inputs'!$D$37*12*IF(8=1,'1.Inputs'!$D$38,IF(8=2,'1.Inputs'!$D$39,$E372)))/(1-'1.Inputs'!$D$42)*$D372*(1+$G372)^(8-1))*('1.Inputs'!$D$48-'1.Inputs'!$D$49))/'1.Inputs'!$D$51</f>
        <v>1950244031.3155348</v>
      </c>
      <c r="P372" s="36">
        <f ca="1">((('1.Inputs'!$D$37*12*IF(9=1,'1.Inputs'!$D$38,IF(9=2,'1.Inputs'!$D$39,$E372)))*$F372*(('1.Inputs'!$D$40)+(1-'1.Inputs'!$D$40)*(1+'1.Inputs'!$D$41))*(1+$G372)^(9-1))*'1.Inputs'!$D$47+(('1.Inputs'!$D$37*12*IF(9=1,'1.Inputs'!$D$38,IF(9=2,'1.Inputs'!$D$39,$E372)))/(1-'1.Inputs'!$D$42)*$D372*(1+$G372)^(9-1))*('1.Inputs'!$D$48-'1.Inputs'!$D$49))/'1.Inputs'!$D$51</f>
        <v>2077482688.1806285</v>
      </c>
      <c r="Q372" s="36">
        <f ca="1">((('1.Inputs'!$D$37*12*IF(10=1,'1.Inputs'!$D$38,IF(10=2,'1.Inputs'!$D$39,$E372)))*$F372*(('1.Inputs'!$D$40)+(1-'1.Inputs'!$D$40)*(1+'1.Inputs'!$D$41))*(1+$G372)^(10-1))*'1.Inputs'!$D$47+(('1.Inputs'!$D$37*12*IF(10=1,'1.Inputs'!$D$38,IF(10=2,'1.Inputs'!$D$39,$E372)))/(1-'1.Inputs'!$D$42)*$D372*(1+$G372)^(10-1))*('1.Inputs'!$D$48-'1.Inputs'!$D$49))/'1.Inputs'!$D$51</f>
        <v>2213022704.0248399</v>
      </c>
      <c r="R372" s="36">
        <f>-'1.Inputs'!$D$24</f>
        <v>-2050000000</v>
      </c>
      <c r="S372" s="36">
        <f ca="1">((('1.Inputs'!$D$37*12*IF(1=1,'1.Inputs'!$D$38,IF(1=2,'1.Inputs'!$D$39,$E372)))*$F372*(('1.Inputs'!$D$40)+(1-'1.Inputs'!$D$40)*(1+'1.Inputs'!$D$41))*(1+$G372)^(1-1))-(('1.Inputs'!$D$37*12*IF(1=1,'1.Inputs'!$D$38,IF(1=2,'1.Inputs'!$D$39,$E372)))/(1-'1.Inputs'!$D$42)*$D372*(1+$G372)^(1-1))-('1.Inputs'!$D$37*12*IF(1=1,'1.Inputs'!$D$38,IF(1=2,'1.Inputs'!$D$39,$E372)))*'1.Inputs'!$D$43*(1+$G372)^(1-1)-'1.Inputs'!$D$44*(1+$G372)^(1-1)-('1.Inputs'!$D$20/'1.Inputs'!$D$27+'1.Inputs'!$D$23/'1.Inputs'!$D$28))-MAX(0,((('1.Inputs'!$D$37*12*IF(1=1,'1.Inputs'!$D$38,IF(1=2,'1.Inputs'!$D$39,$E372)))*$F372*(('1.Inputs'!$D$40)+(1-'1.Inputs'!$D$40)*(1+'1.Inputs'!$D$41))*(1+$G372)^(1-1))-(('1.Inputs'!$D$37*12*IF(1=1,'1.Inputs'!$D$38,IF(1=2,'1.Inputs'!$D$39,$E372)))/(1-'1.Inputs'!$D$42)*$D372*(1+$G372)^(1-1))-('1.Inputs'!$D$37*12*IF(1=1,'1.Inputs'!$D$38,IF(1=2,'1.Inputs'!$D$39,$E372)))*'1.Inputs'!$D$43*(1+$G372)^(1-1)-'1.Inputs'!$D$44*(1+$G372)^(1-1)-('1.Inputs'!$D$20/'1.Inputs'!$D$27+'1.Inputs'!$D$23/'1.Inputs'!$D$28)))*'1.Inputs'!$D$53+('1.Inputs'!$D$20/'1.Inputs'!$D$27+'1.Inputs'!$D$23/'1.Inputs'!$D$28)-H372</f>
        <v>-887913667.51459432</v>
      </c>
      <c r="T372" s="36">
        <f ca="1">((('1.Inputs'!$D$37*12*IF(2=1,'1.Inputs'!$D$38,IF(2=2,'1.Inputs'!$D$39,$E372)))*$F372*(('1.Inputs'!$D$40)+(1-'1.Inputs'!$D$40)*(1+'1.Inputs'!$D$41))*(1+$G372)^(2-1))-(('1.Inputs'!$D$37*12*IF(2=1,'1.Inputs'!$D$38,IF(2=2,'1.Inputs'!$D$39,$E372)))/(1-'1.Inputs'!$D$42)*$D372*(1+$G372)^(2-1))-('1.Inputs'!$D$37*12*IF(2=1,'1.Inputs'!$D$38,IF(2=2,'1.Inputs'!$D$39,$E372)))*'1.Inputs'!$D$43*(1+$G372)^(2-1)-'1.Inputs'!$D$44*(1+$G372)^(2-1)-('1.Inputs'!$D$20/'1.Inputs'!$D$27+'1.Inputs'!$D$23/'1.Inputs'!$D$28))-MAX(0,((('1.Inputs'!$D$37*12*IF(2=1,'1.Inputs'!$D$38,IF(2=2,'1.Inputs'!$D$39,$E372)))*$F372*(('1.Inputs'!$D$40)+(1-'1.Inputs'!$D$40)*(1+'1.Inputs'!$D$41))*(1+$G372)^(2-1))-(('1.Inputs'!$D$37*12*IF(2=1,'1.Inputs'!$D$38,IF(2=2,'1.Inputs'!$D$39,$E372)))/(1-'1.Inputs'!$D$42)*$D372*(1+$G372)^(2-1))-('1.Inputs'!$D$37*12*IF(2=1,'1.Inputs'!$D$38,IF(2=2,'1.Inputs'!$D$39,$E372)))*'1.Inputs'!$D$43*(1+$G372)^(2-1)-'1.Inputs'!$D$44*(1+$G372)^(2-1)-('1.Inputs'!$D$20/'1.Inputs'!$D$27+'1.Inputs'!$D$23/'1.Inputs'!$D$28)))*'1.Inputs'!$D$53+('1.Inputs'!$D$20/'1.Inputs'!$D$27+'1.Inputs'!$D$23/'1.Inputs'!$D$28)-(I372-H372)</f>
        <v>-202822469.01443964</v>
      </c>
      <c r="U372" s="36">
        <f ca="1">((('1.Inputs'!$D$37*12*IF(3=1,'1.Inputs'!$D$38,IF(3=2,'1.Inputs'!$D$39,$E372)))*$F372*(('1.Inputs'!$D$40)+(1-'1.Inputs'!$D$40)*(1+'1.Inputs'!$D$41))*(1+$G372)^(3-1))-(('1.Inputs'!$D$37*12*IF(3=1,'1.Inputs'!$D$38,IF(3=2,'1.Inputs'!$D$39,$E372)))/(1-'1.Inputs'!$D$42)*$D372*(1+$G372)^(3-1))-('1.Inputs'!$D$37*12*IF(3=1,'1.Inputs'!$D$38,IF(3=2,'1.Inputs'!$D$39,$E372)))*'1.Inputs'!$D$43*(1+$G372)^(3-1)-'1.Inputs'!$D$44*(1+$G372)^(3-1)-('1.Inputs'!$D$20/'1.Inputs'!$D$27+'1.Inputs'!$D$23/'1.Inputs'!$D$28))-MAX(0,((('1.Inputs'!$D$37*12*IF(3=1,'1.Inputs'!$D$38,IF(3=2,'1.Inputs'!$D$39,$E372)))*$F372*(('1.Inputs'!$D$40)+(1-'1.Inputs'!$D$40)*(1+'1.Inputs'!$D$41))*(1+$G372)^(3-1))-(('1.Inputs'!$D$37*12*IF(3=1,'1.Inputs'!$D$38,IF(3=2,'1.Inputs'!$D$39,$E372)))/(1-'1.Inputs'!$D$42)*$D372*(1+$G372)^(3-1))-('1.Inputs'!$D$37*12*IF(3=1,'1.Inputs'!$D$38,IF(3=2,'1.Inputs'!$D$39,$E372)))*'1.Inputs'!$D$43*(1+$G372)^(3-1)-'1.Inputs'!$D$44*(1+$G372)^(3-1)-('1.Inputs'!$D$20/'1.Inputs'!$D$27+'1.Inputs'!$D$23/'1.Inputs'!$D$28)))*'1.Inputs'!$D$53+('1.Inputs'!$D$20/'1.Inputs'!$D$27+'1.Inputs'!$D$23/'1.Inputs'!$D$28)-(J372-I372)</f>
        <v>27973479.348575234</v>
      </c>
      <c r="V372" s="36">
        <f ca="1">((('1.Inputs'!$D$37*12*IF(4=1,'1.Inputs'!$D$38,IF(4=2,'1.Inputs'!$D$39,$E372)))*$F372*(('1.Inputs'!$D$40)+(1-'1.Inputs'!$D$40)*(1+'1.Inputs'!$D$41))*(1+$G372)^(4-1))-(('1.Inputs'!$D$37*12*IF(4=1,'1.Inputs'!$D$38,IF(4=2,'1.Inputs'!$D$39,$E372)))/(1-'1.Inputs'!$D$42)*$D372*(1+$G372)^(4-1))-('1.Inputs'!$D$37*12*IF(4=1,'1.Inputs'!$D$38,IF(4=2,'1.Inputs'!$D$39,$E372)))*'1.Inputs'!$D$43*(1+$G372)^(4-1)-'1.Inputs'!$D$44*(1+$G372)^(4-1)-('1.Inputs'!$D$20/'1.Inputs'!$D$27+'1.Inputs'!$D$23/'1.Inputs'!$D$28))-MAX(0,((('1.Inputs'!$D$37*12*IF(4=1,'1.Inputs'!$D$38,IF(4=2,'1.Inputs'!$D$39,$E372)))*$F372*(('1.Inputs'!$D$40)+(1-'1.Inputs'!$D$40)*(1+'1.Inputs'!$D$41))*(1+$G372)^(4-1))-(('1.Inputs'!$D$37*12*IF(4=1,'1.Inputs'!$D$38,IF(4=2,'1.Inputs'!$D$39,$E372)))/(1-'1.Inputs'!$D$42)*$D372*(1+$G372)^(4-1))-('1.Inputs'!$D$37*12*IF(4=1,'1.Inputs'!$D$38,IF(4=2,'1.Inputs'!$D$39,$E372)))*'1.Inputs'!$D$43*(1+$G372)^(4-1)-'1.Inputs'!$D$44*(1+$G372)^(4-1)-('1.Inputs'!$D$20/'1.Inputs'!$D$27+'1.Inputs'!$D$23/'1.Inputs'!$D$28)))*'1.Inputs'!$D$53+('1.Inputs'!$D$20/'1.Inputs'!$D$27+'1.Inputs'!$D$23/'1.Inputs'!$D$28)-(K372-J372)</f>
        <v>247576700.71738279</v>
      </c>
      <c r="W372" s="36">
        <f ca="1">((('1.Inputs'!$D$37*12*IF(5=1,'1.Inputs'!$D$38,IF(5=2,'1.Inputs'!$D$39,$E372)))*$F372*(('1.Inputs'!$D$40)+(1-'1.Inputs'!$D$40)*(1+'1.Inputs'!$D$41))*(1+$G372)^(5-1))-(('1.Inputs'!$D$37*12*IF(5=1,'1.Inputs'!$D$38,IF(5=2,'1.Inputs'!$D$39,$E372)))/(1-'1.Inputs'!$D$42)*$D372*(1+$G372)^(5-1))-('1.Inputs'!$D$37*12*IF(5=1,'1.Inputs'!$D$38,IF(5=2,'1.Inputs'!$D$39,$E372)))*'1.Inputs'!$D$43*(1+$G372)^(5-1)-'1.Inputs'!$D$44*(1+$G372)^(5-1)-('1.Inputs'!$D$20/'1.Inputs'!$D$27+'1.Inputs'!$D$23/'1.Inputs'!$D$28))-MAX(0,((('1.Inputs'!$D$37*12*IF(5=1,'1.Inputs'!$D$38,IF(5=2,'1.Inputs'!$D$39,$E372)))*$F372*(('1.Inputs'!$D$40)+(1-'1.Inputs'!$D$40)*(1+'1.Inputs'!$D$41))*(1+$G372)^(5-1))-(('1.Inputs'!$D$37*12*IF(5=1,'1.Inputs'!$D$38,IF(5=2,'1.Inputs'!$D$39,$E372)))/(1-'1.Inputs'!$D$42)*$D372*(1+$G372)^(5-1))-('1.Inputs'!$D$37*12*IF(5=1,'1.Inputs'!$D$38,IF(5=2,'1.Inputs'!$D$39,$E372)))*'1.Inputs'!$D$43*(1+$G372)^(5-1)-'1.Inputs'!$D$44*(1+$G372)^(5-1)-('1.Inputs'!$D$20/'1.Inputs'!$D$27+'1.Inputs'!$D$23/'1.Inputs'!$D$28)))*'1.Inputs'!$D$53+('1.Inputs'!$D$20/'1.Inputs'!$D$27+'1.Inputs'!$D$23/'1.Inputs'!$D$28)-(L372-K372)</f>
        <v>260646501.17527747</v>
      </c>
      <c r="X372" s="36">
        <f ca="1">((('1.Inputs'!$D$37*12*IF(6=1,'1.Inputs'!$D$38,IF(6=2,'1.Inputs'!$D$39,$E372)))*$F372*(('1.Inputs'!$D$40)+(1-'1.Inputs'!$D$40)*(1+'1.Inputs'!$D$41))*(1+$G372)^(6-1))-(('1.Inputs'!$D$37*12*IF(6=1,'1.Inputs'!$D$38,IF(6=2,'1.Inputs'!$D$39,$E372)))/(1-'1.Inputs'!$D$42)*$D372*(1+$G372)^(6-1))-('1.Inputs'!$D$37*12*IF(6=1,'1.Inputs'!$D$38,IF(6=2,'1.Inputs'!$D$39,$E372)))*'1.Inputs'!$D$43*(1+$G372)^(6-1)-'1.Inputs'!$D$44*(1+$G372)^(6-1)-('1.Inputs'!$D$20/'1.Inputs'!$D$27+'1.Inputs'!$D$23/'1.Inputs'!$D$28))-MAX(0,((('1.Inputs'!$D$37*12*IF(6=1,'1.Inputs'!$D$38,IF(6=2,'1.Inputs'!$D$39,$E372)))*$F372*(('1.Inputs'!$D$40)+(1-'1.Inputs'!$D$40)*(1+'1.Inputs'!$D$41))*(1+$G372)^(6-1))-(('1.Inputs'!$D$37*12*IF(6=1,'1.Inputs'!$D$38,IF(6=2,'1.Inputs'!$D$39,$E372)))/(1-'1.Inputs'!$D$42)*$D372*(1+$G372)^(6-1))-('1.Inputs'!$D$37*12*IF(6=1,'1.Inputs'!$D$38,IF(6=2,'1.Inputs'!$D$39,$E372)))*'1.Inputs'!$D$43*(1+$G372)^(6-1)-'1.Inputs'!$D$44*(1+$G372)^(6-1)-('1.Inputs'!$D$20/'1.Inputs'!$D$27+'1.Inputs'!$D$23/'1.Inputs'!$D$28)))*'1.Inputs'!$D$53+('1.Inputs'!$D$20/'1.Inputs'!$D$27+'1.Inputs'!$D$23/'1.Inputs'!$D$28)-(M372-L372)</f>
        <v>274569007.15568924</v>
      </c>
      <c r="Y372" s="36">
        <f ca="1">((('1.Inputs'!$D$37*12*IF(7=1,'1.Inputs'!$D$38,IF(7=2,'1.Inputs'!$D$39,$E372)))*$F372*(('1.Inputs'!$D$40)+(1-'1.Inputs'!$D$40)*(1+'1.Inputs'!$D$41))*(1+$G372)^(7-1))-(('1.Inputs'!$D$37*12*IF(7=1,'1.Inputs'!$D$38,IF(7=2,'1.Inputs'!$D$39,$E372)))/(1-'1.Inputs'!$D$42)*$D372*(1+$G372)^(7-1))-('1.Inputs'!$D$37*12*IF(7=1,'1.Inputs'!$D$38,IF(7=2,'1.Inputs'!$D$39,$E372)))*'1.Inputs'!$D$43*(1+$G372)^(7-1)-'1.Inputs'!$D$44*(1+$G372)^(7-1)-('1.Inputs'!$D$20/'1.Inputs'!$D$27+'1.Inputs'!$D$23/'1.Inputs'!$D$28))-MAX(0,((('1.Inputs'!$D$37*12*IF(7=1,'1.Inputs'!$D$38,IF(7=2,'1.Inputs'!$D$39,$E372)))*$F372*(('1.Inputs'!$D$40)+(1-'1.Inputs'!$D$40)*(1+'1.Inputs'!$D$41))*(1+$G372)^(7-1))-(('1.Inputs'!$D$37*12*IF(7=1,'1.Inputs'!$D$38,IF(7=2,'1.Inputs'!$D$39,$E372)))/(1-'1.Inputs'!$D$42)*$D372*(1+$G372)^(7-1))-('1.Inputs'!$D$37*12*IF(7=1,'1.Inputs'!$D$38,IF(7=2,'1.Inputs'!$D$39,$E372)))*'1.Inputs'!$D$43*(1+$G372)^(7-1)-'1.Inputs'!$D$44*(1+$G372)^(7-1)-('1.Inputs'!$D$20/'1.Inputs'!$D$27+'1.Inputs'!$D$23/'1.Inputs'!$D$28)))*'1.Inputs'!$D$53+('1.Inputs'!$D$20/'1.Inputs'!$D$27+'1.Inputs'!$D$23/'1.Inputs'!$D$28)-(N372-M372)</f>
        <v>289399851.23774314</v>
      </c>
      <c r="Z372" s="36">
        <f ca="1">((('1.Inputs'!$D$37*12*IF(8=1,'1.Inputs'!$D$38,IF(8=2,'1.Inputs'!$D$39,$E372)))*$F372*(('1.Inputs'!$D$40)+(1-'1.Inputs'!$D$40)*(1+'1.Inputs'!$D$41))*(1+$G372)^(8-1))-(('1.Inputs'!$D$37*12*IF(8=1,'1.Inputs'!$D$38,IF(8=2,'1.Inputs'!$D$39,$E372)))/(1-'1.Inputs'!$D$42)*$D372*(1+$G372)^(8-1))-('1.Inputs'!$D$37*12*IF(8=1,'1.Inputs'!$D$38,IF(8=2,'1.Inputs'!$D$39,$E372)))*'1.Inputs'!$D$43*(1+$G372)^(8-1)-'1.Inputs'!$D$44*(1+$G372)^(8-1)-('1.Inputs'!$D$20/'1.Inputs'!$D$27+'1.Inputs'!$D$23/'1.Inputs'!$D$28))-MAX(0,((('1.Inputs'!$D$37*12*IF(8=1,'1.Inputs'!$D$38,IF(8=2,'1.Inputs'!$D$39,$E372)))*$F372*(('1.Inputs'!$D$40)+(1-'1.Inputs'!$D$40)*(1+'1.Inputs'!$D$41))*(1+$G372)^(8-1))-(('1.Inputs'!$D$37*12*IF(8=1,'1.Inputs'!$D$38,IF(8=2,'1.Inputs'!$D$39,$E372)))/(1-'1.Inputs'!$D$42)*$D372*(1+$G372)^(8-1))-('1.Inputs'!$D$37*12*IF(8=1,'1.Inputs'!$D$38,IF(8=2,'1.Inputs'!$D$39,$E372)))*'1.Inputs'!$D$43*(1+$G372)^(8-1)-'1.Inputs'!$D$44*(1+$G372)^(8-1)-('1.Inputs'!$D$20/'1.Inputs'!$D$27+'1.Inputs'!$D$23/'1.Inputs'!$D$28)))*'1.Inputs'!$D$53+('1.Inputs'!$D$20/'1.Inputs'!$D$27+'1.Inputs'!$D$23/'1.Inputs'!$D$28)-(O372-N372)</f>
        <v>305198295.60513246</v>
      </c>
      <c r="AA372" s="36">
        <f ca="1">((('1.Inputs'!$D$37*12*IF(9=1,'1.Inputs'!$D$38,IF(9=2,'1.Inputs'!$D$39,$E372)))*$F372*(('1.Inputs'!$D$40)+(1-'1.Inputs'!$D$40)*(1+'1.Inputs'!$D$41))*(1+$G372)^(9-1))-(('1.Inputs'!$D$37*12*IF(9=1,'1.Inputs'!$D$38,IF(9=2,'1.Inputs'!$D$39,$E372)))/(1-'1.Inputs'!$D$42)*$D372*(1+$G372)^(9-1))-('1.Inputs'!$D$37*12*IF(9=1,'1.Inputs'!$D$38,IF(9=2,'1.Inputs'!$D$39,$E372)))*'1.Inputs'!$D$43*(1+$G372)^(9-1)-'1.Inputs'!$D$44*(1+$G372)^(9-1)-('1.Inputs'!$D$20/'1.Inputs'!$D$27+'1.Inputs'!$D$23/'1.Inputs'!$D$28))-MAX(0,((('1.Inputs'!$D$37*12*IF(9=1,'1.Inputs'!$D$38,IF(9=2,'1.Inputs'!$D$39,$E372)))*$F372*(('1.Inputs'!$D$40)+(1-'1.Inputs'!$D$40)*(1+'1.Inputs'!$D$41))*(1+$G372)^(9-1))-(('1.Inputs'!$D$37*12*IF(9=1,'1.Inputs'!$D$38,IF(9=2,'1.Inputs'!$D$39,$E372)))/(1-'1.Inputs'!$D$42)*$D372*(1+$G372)^(9-1))-('1.Inputs'!$D$37*12*IF(9=1,'1.Inputs'!$D$38,IF(9=2,'1.Inputs'!$D$39,$E372)))*'1.Inputs'!$D$43*(1+$G372)^(9-1)-'1.Inputs'!$D$44*(1+$G372)^(9-1)-('1.Inputs'!$D$20/'1.Inputs'!$D$27+'1.Inputs'!$D$23/'1.Inputs'!$D$28)))*'1.Inputs'!$D$53+('1.Inputs'!$D$20/'1.Inputs'!$D$27+'1.Inputs'!$D$23/'1.Inputs'!$D$28)-(P372-O372)</f>
        <v>322027468.85033834</v>
      </c>
      <c r="AB372" s="36">
        <f ca="1">((('1.Inputs'!$D$37*12*IF(10=1,'1.Inputs'!$D$38,IF(10=2,'1.Inputs'!$D$39,$E372)))*$F372*(('1.Inputs'!$D$40)+(1-'1.Inputs'!$D$40)*(1+'1.Inputs'!$D$41))*(1+$G372)^(10-1))-(('1.Inputs'!$D$37*12*IF(10=1,'1.Inputs'!$D$38,IF(10=2,'1.Inputs'!$D$39,$E372)))/(1-'1.Inputs'!$D$42)*$D372*(1+$G372)^(10-1))-('1.Inputs'!$D$37*12*IF(10=1,'1.Inputs'!$D$38,IF(10=2,'1.Inputs'!$D$39,$E372)))*'1.Inputs'!$D$43*(1+$G372)^(10-1)-'1.Inputs'!$D$44*(1+$G372)^(10-1)-('1.Inputs'!$D$20/'1.Inputs'!$D$27+'1.Inputs'!$D$23/'1.Inputs'!$D$28))-MAX(0,((('1.Inputs'!$D$37*12*IF(10=1,'1.Inputs'!$D$38,IF(10=2,'1.Inputs'!$D$39,$E372)))*$F372*(('1.Inputs'!$D$40)+(1-'1.Inputs'!$D$40)*(1+'1.Inputs'!$D$41))*(1+$G372)^(10-1))-(('1.Inputs'!$D$37*12*IF(10=1,'1.Inputs'!$D$38,IF(10=2,'1.Inputs'!$D$39,$E372)))/(1-'1.Inputs'!$D$42)*$D372*(1+$G372)^(10-1))-('1.Inputs'!$D$37*12*IF(10=1,'1.Inputs'!$D$38,IF(10=2,'1.Inputs'!$D$39,$E372)))*'1.Inputs'!$D$43*(1+$G372)^(10-1)-'1.Inputs'!$D$44*(1+$G372)^(10-1)-('1.Inputs'!$D$20/'1.Inputs'!$D$27+'1.Inputs'!$D$23/'1.Inputs'!$D$28)))*'1.Inputs'!$D$53+('1.Inputs'!$D$20/'1.Inputs'!$D$27+'1.Inputs'!$D$23/'1.Inputs'!$D$28)-(Q372-P372)+(('1.Inputs'!$D$20+'1.Inputs'!$D$23-('1.Inputs'!$D$20/'1.Inputs'!$D$27+'1.Inputs'!$D$23/'1.Inputs'!$D$28)*'1.Inputs'!$D$10)*'1.Inputs'!$D$60+'1.Inputs'!$D$19*'1.Inputs'!$D$59+Q372)</f>
        <v>3252977322.2533636</v>
      </c>
      <c r="AC372" s="36">
        <f ca="1">S372-AC$13-AC$14+MIN(AC$13,MAX(0,((('1.Inputs'!$D$37*12*IF(1=1,'1.Inputs'!$D$38,IF(1=2,'1.Inputs'!$D$39,$E372)))*$F372*(('1.Inputs'!$D$40)+(1-'1.Inputs'!$D$40)*(1+'1.Inputs'!$D$41))*(1+$G372)^(1-1))-(('1.Inputs'!$D$37*12*IF(1=1,'1.Inputs'!$D$38,IF(1=2,'1.Inputs'!$D$39,$E372)))/(1-'1.Inputs'!$D$42)*$D372*(1+$G372)^(1-1))-('1.Inputs'!$D$37*12*IF(1=1,'1.Inputs'!$D$38,IF(1=2,'1.Inputs'!$D$39,$E372)))*'1.Inputs'!$D$43*(1+$G372)^(1-1)-'1.Inputs'!$D$44*(1+$G372)^(1-1)-('1.Inputs'!$D$20/'1.Inputs'!$D$27+'1.Inputs'!$D$23/'1.Inputs'!$D$28))))*'1.Inputs'!$D$53</f>
        <v>-1035513667.5145943</v>
      </c>
      <c r="AD372" s="36">
        <f ca="1">T372-AD$13-AD$14+MIN(AD$13,MAX(0,((('1.Inputs'!$D$37*12*IF(2=1,'1.Inputs'!$D$38,IF(2=2,'1.Inputs'!$D$39,$E372)))*$F372*(('1.Inputs'!$D$40)+(1-'1.Inputs'!$D$40)*(1+'1.Inputs'!$D$41))*(1+$G372)^(2-1))-(('1.Inputs'!$D$37*12*IF(2=1,'1.Inputs'!$D$38,IF(2=2,'1.Inputs'!$D$39,$E372)))/(1-'1.Inputs'!$D$42)*$D372*(1+$G372)^(2-1))-('1.Inputs'!$D$37*12*IF(2=1,'1.Inputs'!$D$38,IF(2=2,'1.Inputs'!$D$39,$E372)))*'1.Inputs'!$D$43*(1+$G372)^(2-1)-'1.Inputs'!$D$44*(1+$G372)^(2-1)-('1.Inputs'!$D$20/'1.Inputs'!$D$27+'1.Inputs'!$D$23/'1.Inputs'!$D$28))))*'1.Inputs'!$D$53</f>
        <v>-332321348.68219876</v>
      </c>
      <c r="AE372" s="36">
        <f ca="1">U372-AE$13-AE$14+MIN(AE$13,MAX(0,((('1.Inputs'!$D$37*12*IF(3=1,'1.Inputs'!$D$38,IF(3=2,'1.Inputs'!$D$39,$E372)))*$F372*(('1.Inputs'!$D$40)+(1-'1.Inputs'!$D$40)*(1+'1.Inputs'!$D$41))*(1+$G372)^(3-1))-(('1.Inputs'!$D$37*12*IF(3=1,'1.Inputs'!$D$38,IF(3=2,'1.Inputs'!$D$39,$E372)))/(1-'1.Inputs'!$D$42)*$D372*(1+$G372)^(3-1))-('1.Inputs'!$D$37*12*IF(3=1,'1.Inputs'!$D$38,IF(3=2,'1.Inputs'!$D$39,$E372)))*'1.Inputs'!$D$43*(1+$G372)^(3-1)-'1.Inputs'!$D$44*(1+$G372)^(3-1)-('1.Inputs'!$D$20/'1.Inputs'!$D$27+'1.Inputs'!$D$23/'1.Inputs'!$D$28))))*'1.Inputs'!$D$53</f>
        <v>-313966520.65142477</v>
      </c>
      <c r="AF372" s="36">
        <f ca="1">V372-AF$13-AF$14+MIN(AF$13,MAX(0,((('1.Inputs'!$D$37*12*IF(4=1,'1.Inputs'!$D$38,IF(4=2,'1.Inputs'!$D$39,$E372)))*$F372*(('1.Inputs'!$D$40)+(1-'1.Inputs'!$D$40)*(1+'1.Inputs'!$D$41))*(1+$G372)^(4-1))-(('1.Inputs'!$D$37*12*IF(4=1,'1.Inputs'!$D$38,IF(4=2,'1.Inputs'!$D$39,$E372)))/(1-'1.Inputs'!$D$42)*$D372*(1+$G372)^(4-1))-('1.Inputs'!$D$37*12*IF(4=1,'1.Inputs'!$D$38,IF(4=2,'1.Inputs'!$D$39,$E372)))*'1.Inputs'!$D$43*(1+$G372)^(4-1)-'1.Inputs'!$D$44*(1+$G372)^(4-1)-('1.Inputs'!$D$20/'1.Inputs'!$D$27+'1.Inputs'!$D$23/'1.Inputs'!$D$28))))*'1.Inputs'!$D$53</f>
        <v>-75175299.282617211</v>
      </c>
      <c r="AG372" s="36">
        <f ca="1">W372-AG$13-AG$14+MIN(AG$13,MAX(0,((('1.Inputs'!$D$37*12*IF(5=1,'1.Inputs'!$D$38,IF(5=2,'1.Inputs'!$D$39,$E372)))*$F372*(('1.Inputs'!$D$40)+(1-'1.Inputs'!$D$40)*(1+'1.Inputs'!$D$41))*(1+$G372)^(5-1))-(('1.Inputs'!$D$37*12*IF(5=1,'1.Inputs'!$D$38,IF(5=2,'1.Inputs'!$D$39,$E372)))/(1-'1.Inputs'!$D$42)*$D372*(1+$G372)^(5-1))-('1.Inputs'!$D$37*12*IF(5=1,'1.Inputs'!$D$38,IF(5=2,'1.Inputs'!$D$39,$E372)))*'1.Inputs'!$D$43*(1+$G372)^(5-1)-'1.Inputs'!$D$44*(1+$G372)^(5-1)-('1.Inputs'!$D$20/'1.Inputs'!$D$27+'1.Inputs'!$D$23/'1.Inputs'!$D$28))))*'1.Inputs'!$D$53</f>
        <v>-42917498.824722528</v>
      </c>
      <c r="AH372" s="36">
        <f ca="1">X372-AH$13-AH$14+MIN(AH$13,MAX(0,((('1.Inputs'!$D$37*12*IF(6=1,'1.Inputs'!$D$38,IF(6=2,'1.Inputs'!$D$39,$E372)))*$F372*(('1.Inputs'!$D$40)+(1-'1.Inputs'!$D$40)*(1+'1.Inputs'!$D$41))*(1+$G372)^(6-1))-(('1.Inputs'!$D$37*12*IF(6=1,'1.Inputs'!$D$38,IF(6=2,'1.Inputs'!$D$39,$E372)))/(1-'1.Inputs'!$D$42)*$D372*(1+$G372)^(6-1))-('1.Inputs'!$D$37*12*IF(6=1,'1.Inputs'!$D$38,IF(6=2,'1.Inputs'!$D$39,$E372)))*'1.Inputs'!$D$43*(1+$G372)^(6-1)-'1.Inputs'!$D$44*(1+$G372)^(6-1)-('1.Inputs'!$D$20/'1.Inputs'!$D$27+'1.Inputs'!$D$23/'1.Inputs'!$D$28))))*'1.Inputs'!$D$53</f>
        <v>-9806992.8443107605</v>
      </c>
      <c r="AI372" s="36">
        <f ca="1">Y372-AI$13-AI$14+MIN(AI$13,MAX(0,((('1.Inputs'!$D$37*12*IF(7=1,'1.Inputs'!$D$38,IF(7=2,'1.Inputs'!$D$39,$E372)))*$F372*(('1.Inputs'!$D$40)+(1-'1.Inputs'!$D$40)*(1+'1.Inputs'!$D$41))*(1+$G372)^(7-1))-(('1.Inputs'!$D$37*12*IF(7=1,'1.Inputs'!$D$38,IF(7=2,'1.Inputs'!$D$39,$E372)))/(1-'1.Inputs'!$D$42)*$D372*(1+$G372)^(7-1))-('1.Inputs'!$D$37*12*IF(7=1,'1.Inputs'!$D$38,IF(7=2,'1.Inputs'!$D$39,$E372)))*'1.Inputs'!$D$43*(1+$G372)^(7-1)-'1.Inputs'!$D$44*(1+$G372)^(7-1)-('1.Inputs'!$D$20/'1.Inputs'!$D$27+'1.Inputs'!$D$23/'1.Inputs'!$D$28))))*'1.Inputs'!$D$53</f>
        <v>24211851.237743139</v>
      </c>
      <c r="AJ372" s="36">
        <f ca="1">Z372-AJ$13-AJ$14+MIN(AJ$13,MAX(0,((('1.Inputs'!$D$37*12*IF(8=1,'1.Inputs'!$D$38,IF(8=2,'1.Inputs'!$D$39,$E372)))*$F372*(('1.Inputs'!$D$40)+(1-'1.Inputs'!$D$40)*(1+'1.Inputs'!$D$41))*(1+$G372)^(8-1))-(('1.Inputs'!$D$37*12*IF(8=1,'1.Inputs'!$D$38,IF(8=2,'1.Inputs'!$D$39,$E372)))/(1-'1.Inputs'!$D$42)*$D372*(1+$G372)^(8-1))-('1.Inputs'!$D$37*12*IF(8=1,'1.Inputs'!$D$38,IF(8=2,'1.Inputs'!$D$39,$E372)))*'1.Inputs'!$D$43*(1+$G372)^(8-1)-'1.Inputs'!$D$44*(1+$G372)^(8-1)-('1.Inputs'!$D$20/'1.Inputs'!$D$27+'1.Inputs'!$D$23/'1.Inputs'!$D$28))))*'1.Inputs'!$D$53</f>
        <v>305198295.60513246</v>
      </c>
      <c r="AK372" s="36">
        <f ca="1">AA372-AK$13-AK$14+MIN(AK$13,MAX(0,((('1.Inputs'!$D$37*12*IF(9=1,'1.Inputs'!$D$38,IF(9=2,'1.Inputs'!$D$39,$E372)))*$F372*(('1.Inputs'!$D$40)+(1-'1.Inputs'!$D$40)*(1+'1.Inputs'!$D$41))*(1+$G372)^(9-1))-(('1.Inputs'!$D$37*12*IF(9=1,'1.Inputs'!$D$38,IF(9=2,'1.Inputs'!$D$39,$E372)))/(1-'1.Inputs'!$D$42)*$D372*(1+$G372)^(9-1))-('1.Inputs'!$D$37*12*IF(9=1,'1.Inputs'!$D$38,IF(9=2,'1.Inputs'!$D$39,$E372)))*'1.Inputs'!$D$43*(1+$G372)^(9-1)-'1.Inputs'!$D$44*(1+$G372)^(9-1)-('1.Inputs'!$D$20/'1.Inputs'!$D$27+'1.Inputs'!$D$23/'1.Inputs'!$D$28))))*'1.Inputs'!$D$53</f>
        <v>322027468.85033834</v>
      </c>
      <c r="AL372" s="36">
        <f ca="1">AB372-AL$13-AL$14+MIN(AL$13,MAX(0,((('1.Inputs'!$D$37*12*IF(10=1,'1.Inputs'!$D$38,IF(10=2,'1.Inputs'!$D$39,$E372)))*$F372*(('1.Inputs'!$D$40)+(1-'1.Inputs'!$D$40)*(1+'1.Inputs'!$D$41))*(1+$G372)^(10-1))-(('1.Inputs'!$D$37*12*IF(10=1,'1.Inputs'!$D$38,IF(10=2,'1.Inputs'!$D$39,$E372)))/(1-'1.Inputs'!$D$42)*$D372*(1+$G372)^(10-1))-('1.Inputs'!$D$37*12*IF(10=1,'1.Inputs'!$D$38,IF(10=2,'1.Inputs'!$D$39,$E372)))*'1.Inputs'!$D$43*(1+$G372)^(10-1)-'1.Inputs'!$D$44*(1+$G372)^(10-1)-('1.Inputs'!$D$20/'1.Inputs'!$D$27+'1.Inputs'!$D$23/'1.Inputs'!$D$28))))*'1.Inputs'!$D$53+'1.Inputs'!$D$35</f>
        <v>4052977322.2533636</v>
      </c>
      <c r="AM372" s="48">
        <f ca="1">R372+NPV('1.Inputs'!$D$55,S372:AB372)</f>
        <v>-1106846029.3579626</v>
      </c>
      <c r="AN372" s="48">
        <f ca="1">-('1.Inputs'!$D$24*(1-'1.Inputs'!$D$31)+'1.Inputs'!$D$35)+NPV('1.Inputs'!$D$54,AC372:AL372)</f>
        <v>-2052700628.3649883</v>
      </c>
      <c r="AO372" s="36">
        <f t="shared" ca="1" si="45"/>
        <v>-6.0156752541639182</v>
      </c>
      <c r="AP372" s="36">
        <f t="shared" ca="1" si="46"/>
        <v>7.1070831678290744E-2</v>
      </c>
      <c r="AQ372" s="36">
        <f ca="1">'1.Inputs'!$D$35+MIN(SUM($AC372:AC372),SUM($AC372:AD372),SUM($AC372:AE372),SUM($AC372:AF372),SUM($AC372:AG372),SUM($AC372:AH372),SUM($AC372:AI372),SUM($AC372:AJ372),SUM($AC372:AK372),SUM($AC372:AL372))</f>
        <v>-1009701327.7998683</v>
      </c>
      <c r="AR372" s="36">
        <f ca="1">IF(AP372&lt;'1.Inputs'!$D$57,1,0)</f>
        <v>1</v>
      </c>
      <c r="AS372" s="36">
        <f t="shared" ca="1" si="47"/>
        <v>1</v>
      </c>
    </row>
    <row r="373" spans="2:45" ht="15" customHeight="1" x14ac:dyDescent="0.25">
      <c r="B373" s="36">
        <v>358</v>
      </c>
      <c r="C373" s="36">
        <f t="shared" ca="1" si="40"/>
        <v>0.98227504291660572</v>
      </c>
      <c r="D373" s="36">
        <f t="shared" ca="1" si="41"/>
        <v>19138.260457294451</v>
      </c>
      <c r="E373" s="47">
        <f t="shared" ca="1" si="42"/>
        <v>0.90347836754178723</v>
      </c>
      <c r="F373" s="36">
        <f t="shared" ca="1" si="43"/>
        <v>32785.660654655861</v>
      </c>
      <c r="G373" s="36">
        <f t="shared" ca="1" si="44"/>
        <v>4.4701227881057674E-2</v>
      </c>
      <c r="H373" s="36">
        <f ca="1">((('1.Inputs'!$D$37*12*IF(1=1,'1.Inputs'!$D$38,IF(1=2,'1.Inputs'!$D$39,$E373)))*$F373*(('1.Inputs'!$D$40)+(1-'1.Inputs'!$D$40)*(1+'1.Inputs'!$D$41))*(1+$G373)^(1-1))*'1.Inputs'!$D$47+(('1.Inputs'!$D$37*12*IF(1=1,'1.Inputs'!$D$38,IF(1=2,'1.Inputs'!$D$39,$E373)))/(1-'1.Inputs'!$D$42)*$D373*(1+$G373)^(1-1))*('1.Inputs'!$D$48-'1.Inputs'!$D$49))/'1.Inputs'!$D$51</f>
        <v>860931206.96614194</v>
      </c>
      <c r="I373" s="36">
        <f ca="1">((('1.Inputs'!$D$37*12*IF(2=1,'1.Inputs'!$D$38,IF(2=2,'1.Inputs'!$D$39,$E373)))*$F373*(('1.Inputs'!$D$40)+(1-'1.Inputs'!$D$40)*(1+'1.Inputs'!$D$41))*(1+$G373)^(2-1))*'1.Inputs'!$D$47+(('1.Inputs'!$D$37*12*IF(2=1,'1.Inputs'!$D$38,IF(2=2,'1.Inputs'!$D$39,$E373)))/(1-'1.Inputs'!$D$42)*$D373*(1+$G373)^(2-1))*('1.Inputs'!$D$48-'1.Inputs'!$D$49))/'1.Inputs'!$D$51</f>
        <v>1259182244.6541095</v>
      </c>
      <c r="J373" s="36">
        <f ca="1">((('1.Inputs'!$D$37*12*IF(3=1,'1.Inputs'!$D$38,IF(3=2,'1.Inputs'!$D$39,$E373)))*$F373*(('1.Inputs'!$D$40)+(1-'1.Inputs'!$D$40)*(1+'1.Inputs'!$D$41))*(1+$G373)^(3-1))*'1.Inputs'!$D$47+(('1.Inputs'!$D$37*12*IF(3=1,'1.Inputs'!$D$38,IF(3=2,'1.Inputs'!$D$39,$E373)))/(1-'1.Inputs'!$D$42)*$D373*(1+$G373)^(3-1))*('1.Inputs'!$D$48-'1.Inputs'!$D$49))/'1.Inputs'!$D$51</f>
        <v>1697854284.1445162</v>
      </c>
      <c r="K373" s="36">
        <f ca="1">((('1.Inputs'!$D$37*12*IF(4=1,'1.Inputs'!$D$38,IF(4=2,'1.Inputs'!$D$39,$E373)))*$F373*(('1.Inputs'!$D$40)+(1-'1.Inputs'!$D$40)*(1+'1.Inputs'!$D$41))*(1+$G373)^(4-1))*'1.Inputs'!$D$47+(('1.Inputs'!$D$37*12*IF(4=1,'1.Inputs'!$D$38,IF(4=2,'1.Inputs'!$D$39,$E373)))/(1-'1.Inputs'!$D$42)*$D373*(1+$G373)^(4-1))*('1.Inputs'!$D$48-'1.Inputs'!$D$49))/'1.Inputs'!$D$51</f>
        <v>1773750455.4088907</v>
      </c>
      <c r="L373" s="36">
        <f ca="1">((('1.Inputs'!$D$37*12*IF(5=1,'1.Inputs'!$D$38,IF(5=2,'1.Inputs'!$D$39,$E373)))*$F373*(('1.Inputs'!$D$40)+(1-'1.Inputs'!$D$40)*(1+'1.Inputs'!$D$41))*(1+$G373)^(5-1))*'1.Inputs'!$D$47+(('1.Inputs'!$D$37*12*IF(5=1,'1.Inputs'!$D$38,IF(5=2,'1.Inputs'!$D$39,$E373)))/(1-'1.Inputs'!$D$42)*$D373*(1+$G373)^(5-1))*('1.Inputs'!$D$48-'1.Inputs'!$D$49))/'1.Inputs'!$D$51</f>
        <v>1853039278.7202535</v>
      </c>
      <c r="M373" s="36">
        <f ca="1">((('1.Inputs'!$D$37*12*IF(6=1,'1.Inputs'!$D$38,IF(6=2,'1.Inputs'!$D$39,$E373)))*$F373*(('1.Inputs'!$D$40)+(1-'1.Inputs'!$D$40)*(1+'1.Inputs'!$D$41))*(1+$G373)^(6-1))*'1.Inputs'!$D$47+(('1.Inputs'!$D$37*12*IF(6=1,'1.Inputs'!$D$38,IF(6=2,'1.Inputs'!$D$39,$E373)))/(1-'1.Inputs'!$D$42)*$D373*(1+$G373)^(6-1))*('1.Inputs'!$D$48-'1.Inputs'!$D$49))/'1.Inputs'!$D$51</f>
        <v>1935872409.7908783</v>
      </c>
      <c r="N373" s="36">
        <f ca="1">((('1.Inputs'!$D$37*12*IF(7=1,'1.Inputs'!$D$38,IF(7=2,'1.Inputs'!$D$39,$E373)))*$F373*(('1.Inputs'!$D$40)+(1-'1.Inputs'!$D$40)*(1+'1.Inputs'!$D$41))*(1+$G373)^(7-1))*'1.Inputs'!$D$47+(('1.Inputs'!$D$37*12*IF(7=1,'1.Inputs'!$D$38,IF(7=2,'1.Inputs'!$D$39,$E373)))/(1-'1.Inputs'!$D$42)*$D373*(1+$G373)^(7-1))*('1.Inputs'!$D$48-'1.Inputs'!$D$49))/'1.Inputs'!$D$51</f>
        <v>2022408283.529593</v>
      </c>
      <c r="O373" s="36">
        <f ca="1">((('1.Inputs'!$D$37*12*IF(8=1,'1.Inputs'!$D$38,IF(8=2,'1.Inputs'!$D$39,$E373)))*$F373*(('1.Inputs'!$D$40)+(1-'1.Inputs'!$D$40)*(1+'1.Inputs'!$D$41))*(1+$G373)^(8-1))*'1.Inputs'!$D$47+(('1.Inputs'!$D$37*12*IF(8=1,'1.Inputs'!$D$38,IF(8=2,'1.Inputs'!$D$39,$E373)))/(1-'1.Inputs'!$D$42)*$D373*(1+$G373)^(8-1))*('1.Inputs'!$D$48-'1.Inputs'!$D$49))/'1.Inputs'!$D$51</f>
        <v>2112812417.080188</v>
      </c>
      <c r="P373" s="36">
        <f ca="1">((('1.Inputs'!$D$37*12*IF(9=1,'1.Inputs'!$D$38,IF(9=2,'1.Inputs'!$D$39,$E373)))*$F373*(('1.Inputs'!$D$40)+(1-'1.Inputs'!$D$40)*(1+'1.Inputs'!$D$41))*(1+$G373)^(9-1))*'1.Inputs'!$D$47+(('1.Inputs'!$D$37*12*IF(9=1,'1.Inputs'!$D$38,IF(9=2,'1.Inputs'!$D$39,$E373)))/(1-'1.Inputs'!$D$42)*$D373*(1+$G373)^(9-1))*('1.Inputs'!$D$48-'1.Inputs'!$D$49))/'1.Inputs'!$D$51</f>
        <v>2207257726.4060183</v>
      </c>
      <c r="Q373" s="36">
        <f ca="1">((('1.Inputs'!$D$37*12*IF(10=1,'1.Inputs'!$D$38,IF(10=2,'1.Inputs'!$D$39,$E373)))*$F373*(('1.Inputs'!$D$40)+(1-'1.Inputs'!$D$40)*(1+'1.Inputs'!$D$41))*(1+$G373)^(10-1))*'1.Inputs'!$D$47+(('1.Inputs'!$D$37*12*IF(10=1,'1.Inputs'!$D$38,IF(10=2,'1.Inputs'!$D$39,$E373)))/(1-'1.Inputs'!$D$42)*$D373*(1+$G373)^(10-1))*('1.Inputs'!$D$48-'1.Inputs'!$D$49))/'1.Inputs'!$D$51</f>
        <v>2305924857.026319</v>
      </c>
      <c r="R373" s="36">
        <f>-'1.Inputs'!$D$24</f>
        <v>-2050000000</v>
      </c>
      <c r="S373" s="36">
        <f ca="1">((('1.Inputs'!$D$37*12*IF(1=1,'1.Inputs'!$D$38,IF(1=2,'1.Inputs'!$D$39,$E373)))*$F373*(('1.Inputs'!$D$40)+(1-'1.Inputs'!$D$40)*(1+'1.Inputs'!$D$41))*(1+$G373)^(1-1))-(('1.Inputs'!$D$37*12*IF(1=1,'1.Inputs'!$D$38,IF(1=2,'1.Inputs'!$D$39,$E373)))/(1-'1.Inputs'!$D$42)*$D373*(1+$G373)^(1-1))-('1.Inputs'!$D$37*12*IF(1=1,'1.Inputs'!$D$38,IF(1=2,'1.Inputs'!$D$39,$E373)))*'1.Inputs'!$D$43*(1+$G373)^(1-1)-'1.Inputs'!$D$44*(1+$G373)^(1-1)-('1.Inputs'!$D$20/'1.Inputs'!$D$27+'1.Inputs'!$D$23/'1.Inputs'!$D$28))-MAX(0,((('1.Inputs'!$D$37*12*IF(1=1,'1.Inputs'!$D$38,IF(1=2,'1.Inputs'!$D$39,$E373)))*$F373*(('1.Inputs'!$D$40)+(1-'1.Inputs'!$D$40)*(1+'1.Inputs'!$D$41))*(1+$G373)^(1-1))-(('1.Inputs'!$D$37*12*IF(1=1,'1.Inputs'!$D$38,IF(1=2,'1.Inputs'!$D$39,$E373)))/(1-'1.Inputs'!$D$42)*$D373*(1+$G373)^(1-1))-('1.Inputs'!$D$37*12*IF(1=1,'1.Inputs'!$D$38,IF(1=2,'1.Inputs'!$D$39,$E373)))*'1.Inputs'!$D$43*(1+$G373)^(1-1)-'1.Inputs'!$D$44*(1+$G373)^(1-1)-('1.Inputs'!$D$20/'1.Inputs'!$D$27+'1.Inputs'!$D$23/'1.Inputs'!$D$28)))*'1.Inputs'!$D$53+('1.Inputs'!$D$20/'1.Inputs'!$D$27+'1.Inputs'!$D$23/'1.Inputs'!$D$28)-H373</f>
        <v>-410235346.85454047</v>
      </c>
      <c r="T373" s="36">
        <f ca="1">((('1.Inputs'!$D$37*12*IF(2=1,'1.Inputs'!$D$38,IF(2=2,'1.Inputs'!$D$39,$E373)))*$F373*(('1.Inputs'!$D$40)+(1-'1.Inputs'!$D$40)*(1+'1.Inputs'!$D$41))*(1+$G373)^(2-1))-(('1.Inputs'!$D$37*12*IF(2=1,'1.Inputs'!$D$38,IF(2=2,'1.Inputs'!$D$39,$E373)))/(1-'1.Inputs'!$D$42)*$D373*(1+$G373)^(2-1))-('1.Inputs'!$D$37*12*IF(2=1,'1.Inputs'!$D$38,IF(2=2,'1.Inputs'!$D$39,$E373)))*'1.Inputs'!$D$43*(1+$G373)^(2-1)-'1.Inputs'!$D$44*(1+$G373)^(2-1)-('1.Inputs'!$D$20/'1.Inputs'!$D$27+'1.Inputs'!$D$23/'1.Inputs'!$D$28))-MAX(0,((('1.Inputs'!$D$37*12*IF(2=1,'1.Inputs'!$D$38,IF(2=2,'1.Inputs'!$D$39,$E373)))*$F373*(('1.Inputs'!$D$40)+(1-'1.Inputs'!$D$40)*(1+'1.Inputs'!$D$41))*(1+$G373)^(2-1))-(('1.Inputs'!$D$37*12*IF(2=1,'1.Inputs'!$D$38,IF(2=2,'1.Inputs'!$D$39,$E373)))/(1-'1.Inputs'!$D$42)*$D373*(1+$G373)^(2-1))-('1.Inputs'!$D$37*12*IF(2=1,'1.Inputs'!$D$38,IF(2=2,'1.Inputs'!$D$39,$E373)))*'1.Inputs'!$D$43*(1+$G373)^(2-1)-'1.Inputs'!$D$44*(1+$G373)^(2-1)-('1.Inputs'!$D$20/'1.Inputs'!$D$27+'1.Inputs'!$D$23/'1.Inputs'!$D$28)))*'1.Inputs'!$D$53+('1.Inputs'!$D$20/'1.Inputs'!$D$27+'1.Inputs'!$D$23/'1.Inputs'!$D$28)-(I373-H373)</f>
        <v>483531589.25516796</v>
      </c>
      <c r="U373" s="36">
        <f ca="1">((('1.Inputs'!$D$37*12*IF(3=1,'1.Inputs'!$D$38,IF(3=2,'1.Inputs'!$D$39,$E373)))*$F373*(('1.Inputs'!$D$40)+(1-'1.Inputs'!$D$40)*(1+'1.Inputs'!$D$41))*(1+$G373)^(3-1))-(('1.Inputs'!$D$37*12*IF(3=1,'1.Inputs'!$D$38,IF(3=2,'1.Inputs'!$D$39,$E373)))/(1-'1.Inputs'!$D$42)*$D373*(1+$G373)^(3-1))-('1.Inputs'!$D$37*12*IF(3=1,'1.Inputs'!$D$38,IF(3=2,'1.Inputs'!$D$39,$E373)))*'1.Inputs'!$D$43*(1+$G373)^(3-1)-'1.Inputs'!$D$44*(1+$G373)^(3-1)-('1.Inputs'!$D$20/'1.Inputs'!$D$27+'1.Inputs'!$D$23/'1.Inputs'!$D$28))-MAX(0,((('1.Inputs'!$D$37*12*IF(3=1,'1.Inputs'!$D$38,IF(3=2,'1.Inputs'!$D$39,$E373)))*$F373*(('1.Inputs'!$D$40)+(1-'1.Inputs'!$D$40)*(1+'1.Inputs'!$D$41))*(1+$G373)^(3-1))-(('1.Inputs'!$D$37*12*IF(3=1,'1.Inputs'!$D$38,IF(3=2,'1.Inputs'!$D$39,$E373)))/(1-'1.Inputs'!$D$42)*$D373*(1+$G373)^(3-1))-('1.Inputs'!$D$37*12*IF(3=1,'1.Inputs'!$D$38,IF(3=2,'1.Inputs'!$D$39,$E373)))*'1.Inputs'!$D$43*(1+$G373)^(3-1)-'1.Inputs'!$D$44*(1+$G373)^(3-1)-('1.Inputs'!$D$20/'1.Inputs'!$D$27+'1.Inputs'!$D$23/'1.Inputs'!$D$28)))*'1.Inputs'!$D$53+('1.Inputs'!$D$20/'1.Inputs'!$D$27+'1.Inputs'!$D$23/'1.Inputs'!$D$28)-(J373-I373)</f>
        <v>919436263.89776015</v>
      </c>
      <c r="V373" s="36">
        <f ca="1">((('1.Inputs'!$D$37*12*IF(4=1,'1.Inputs'!$D$38,IF(4=2,'1.Inputs'!$D$39,$E373)))*$F373*(('1.Inputs'!$D$40)+(1-'1.Inputs'!$D$40)*(1+'1.Inputs'!$D$41))*(1+$G373)^(4-1))-(('1.Inputs'!$D$37*12*IF(4=1,'1.Inputs'!$D$38,IF(4=2,'1.Inputs'!$D$39,$E373)))/(1-'1.Inputs'!$D$42)*$D373*(1+$G373)^(4-1))-('1.Inputs'!$D$37*12*IF(4=1,'1.Inputs'!$D$38,IF(4=2,'1.Inputs'!$D$39,$E373)))*'1.Inputs'!$D$43*(1+$G373)^(4-1)-'1.Inputs'!$D$44*(1+$G373)^(4-1)-('1.Inputs'!$D$20/'1.Inputs'!$D$27+'1.Inputs'!$D$23/'1.Inputs'!$D$28))-MAX(0,((('1.Inputs'!$D$37*12*IF(4=1,'1.Inputs'!$D$38,IF(4=2,'1.Inputs'!$D$39,$E373)))*$F373*(('1.Inputs'!$D$40)+(1-'1.Inputs'!$D$40)*(1+'1.Inputs'!$D$41))*(1+$G373)^(4-1))-(('1.Inputs'!$D$37*12*IF(4=1,'1.Inputs'!$D$38,IF(4=2,'1.Inputs'!$D$39,$E373)))/(1-'1.Inputs'!$D$42)*$D373*(1+$G373)^(4-1))-('1.Inputs'!$D$37*12*IF(4=1,'1.Inputs'!$D$38,IF(4=2,'1.Inputs'!$D$39,$E373)))*'1.Inputs'!$D$43*(1+$G373)^(4-1)-'1.Inputs'!$D$44*(1+$G373)^(4-1)-('1.Inputs'!$D$20/'1.Inputs'!$D$27+'1.Inputs'!$D$23/'1.Inputs'!$D$28)))*'1.Inputs'!$D$53+('1.Inputs'!$D$20/'1.Inputs'!$D$27+'1.Inputs'!$D$23/'1.Inputs'!$D$28)-(K373-J373)</f>
        <v>1340809107.8633239</v>
      </c>
      <c r="W373" s="36">
        <f ca="1">((('1.Inputs'!$D$37*12*IF(5=1,'1.Inputs'!$D$38,IF(5=2,'1.Inputs'!$D$39,$E373)))*$F373*(('1.Inputs'!$D$40)+(1-'1.Inputs'!$D$40)*(1+'1.Inputs'!$D$41))*(1+$G373)^(5-1))-(('1.Inputs'!$D$37*12*IF(5=1,'1.Inputs'!$D$38,IF(5=2,'1.Inputs'!$D$39,$E373)))/(1-'1.Inputs'!$D$42)*$D373*(1+$G373)^(5-1))-('1.Inputs'!$D$37*12*IF(5=1,'1.Inputs'!$D$38,IF(5=2,'1.Inputs'!$D$39,$E373)))*'1.Inputs'!$D$43*(1+$G373)^(5-1)-'1.Inputs'!$D$44*(1+$G373)^(5-1)-('1.Inputs'!$D$20/'1.Inputs'!$D$27+'1.Inputs'!$D$23/'1.Inputs'!$D$28))-MAX(0,((('1.Inputs'!$D$37*12*IF(5=1,'1.Inputs'!$D$38,IF(5=2,'1.Inputs'!$D$39,$E373)))*$F373*(('1.Inputs'!$D$40)+(1-'1.Inputs'!$D$40)*(1+'1.Inputs'!$D$41))*(1+$G373)^(5-1))-(('1.Inputs'!$D$37*12*IF(5=1,'1.Inputs'!$D$38,IF(5=2,'1.Inputs'!$D$39,$E373)))/(1-'1.Inputs'!$D$42)*$D373*(1+$G373)^(5-1))-('1.Inputs'!$D$37*12*IF(5=1,'1.Inputs'!$D$38,IF(5=2,'1.Inputs'!$D$39,$E373)))*'1.Inputs'!$D$43*(1+$G373)^(5-1)-'1.Inputs'!$D$44*(1+$G373)^(5-1)-('1.Inputs'!$D$20/'1.Inputs'!$D$27+'1.Inputs'!$D$23/'1.Inputs'!$D$28)))*'1.Inputs'!$D$53+('1.Inputs'!$D$20/'1.Inputs'!$D$27+'1.Inputs'!$D$23/'1.Inputs'!$D$28)-(L373-K373)</f>
        <v>1398632788.3215394</v>
      </c>
      <c r="X373" s="36">
        <f ca="1">((('1.Inputs'!$D$37*12*IF(6=1,'1.Inputs'!$D$38,IF(6=2,'1.Inputs'!$D$39,$E373)))*$F373*(('1.Inputs'!$D$40)+(1-'1.Inputs'!$D$40)*(1+'1.Inputs'!$D$41))*(1+$G373)^(6-1))-(('1.Inputs'!$D$37*12*IF(6=1,'1.Inputs'!$D$38,IF(6=2,'1.Inputs'!$D$39,$E373)))/(1-'1.Inputs'!$D$42)*$D373*(1+$G373)^(6-1))-('1.Inputs'!$D$37*12*IF(6=1,'1.Inputs'!$D$38,IF(6=2,'1.Inputs'!$D$39,$E373)))*'1.Inputs'!$D$43*(1+$G373)^(6-1)-'1.Inputs'!$D$44*(1+$G373)^(6-1)-('1.Inputs'!$D$20/'1.Inputs'!$D$27+'1.Inputs'!$D$23/'1.Inputs'!$D$28))-MAX(0,((('1.Inputs'!$D$37*12*IF(6=1,'1.Inputs'!$D$38,IF(6=2,'1.Inputs'!$D$39,$E373)))*$F373*(('1.Inputs'!$D$40)+(1-'1.Inputs'!$D$40)*(1+'1.Inputs'!$D$41))*(1+$G373)^(6-1))-(('1.Inputs'!$D$37*12*IF(6=1,'1.Inputs'!$D$38,IF(6=2,'1.Inputs'!$D$39,$E373)))/(1-'1.Inputs'!$D$42)*$D373*(1+$G373)^(6-1))-('1.Inputs'!$D$37*12*IF(6=1,'1.Inputs'!$D$38,IF(6=2,'1.Inputs'!$D$39,$E373)))*'1.Inputs'!$D$43*(1+$G373)^(6-1)-'1.Inputs'!$D$44*(1+$G373)^(6-1)-('1.Inputs'!$D$20/'1.Inputs'!$D$27+'1.Inputs'!$D$23/'1.Inputs'!$D$28)))*'1.Inputs'!$D$53+('1.Inputs'!$D$20/'1.Inputs'!$D$27+'1.Inputs'!$D$23/'1.Inputs'!$D$28)-(M373-L373)</f>
        <v>1459041258.2968397</v>
      </c>
      <c r="Y373" s="36">
        <f ca="1">((('1.Inputs'!$D$37*12*IF(7=1,'1.Inputs'!$D$38,IF(7=2,'1.Inputs'!$D$39,$E373)))*$F373*(('1.Inputs'!$D$40)+(1-'1.Inputs'!$D$40)*(1+'1.Inputs'!$D$41))*(1+$G373)^(7-1))-(('1.Inputs'!$D$37*12*IF(7=1,'1.Inputs'!$D$38,IF(7=2,'1.Inputs'!$D$39,$E373)))/(1-'1.Inputs'!$D$42)*$D373*(1+$G373)^(7-1))-('1.Inputs'!$D$37*12*IF(7=1,'1.Inputs'!$D$38,IF(7=2,'1.Inputs'!$D$39,$E373)))*'1.Inputs'!$D$43*(1+$G373)^(7-1)-'1.Inputs'!$D$44*(1+$G373)^(7-1)-('1.Inputs'!$D$20/'1.Inputs'!$D$27+'1.Inputs'!$D$23/'1.Inputs'!$D$28))-MAX(0,((('1.Inputs'!$D$37*12*IF(7=1,'1.Inputs'!$D$38,IF(7=2,'1.Inputs'!$D$39,$E373)))*$F373*(('1.Inputs'!$D$40)+(1-'1.Inputs'!$D$40)*(1+'1.Inputs'!$D$41))*(1+$G373)^(7-1))-(('1.Inputs'!$D$37*12*IF(7=1,'1.Inputs'!$D$38,IF(7=2,'1.Inputs'!$D$39,$E373)))/(1-'1.Inputs'!$D$42)*$D373*(1+$G373)^(7-1))-('1.Inputs'!$D$37*12*IF(7=1,'1.Inputs'!$D$38,IF(7=2,'1.Inputs'!$D$39,$E373)))*'1.Inputs'!$D$43*(1+$G373)^(7-1)-'1.Inputs'!$D$44*(1+$G373)^(7-1)-('1.Inputs'!$D$20/'1.Inputs'!$D$27+'1.Inputs'!$D$23/'1.Inputs'!$D$28)))*'1.Inputs'!$D$53+('1.Inputs'!$D$20/'1.Inputs'!$D$27+'1.Inputs'!$D$23/'1.Inputs'!$D$28)-(N373-M373)</f>
        <v>1522150061.0544529</v>
      </c>
      <c r="Z373" s="36">
        <f ca="1">((('1.Inputs'!$D$37*12*IF(8=1,'1.Inputs'!$D$38,IF(8=2,'1.Inputs'!$D$39,$E373)))*$F373*(('1.Inputs'!$D$40)+(1-'1.Inputs'!$D$40)*(1+'1.Inputs'!$D$41))*(1+$G373)^(8-1))-(('1.Inputs'!$D$37*12*IF(8=1,'1.Inputs'!$D$38,IF(8=2,'1.Inputs'!$D$39,$E373)))/(1-'1.Inputs'!$D$42)*$D373*(1+$G373)^(8-1))-('1.Inputs'!$D$37*12*IF(8=1,'1.Inputs'!$D$38,IF(8=2,'1.Inputs'!$D$39,$E373)))*'1.Inputs'!$D$43*(1+$G373)^(8-1)-'1.Inputs'!$D$44*(1+$G373)^(8-1)-('1.Inputs'!$D$20/'1.Inputs'!$D$27+'1.Inputs'!$D$23/'1.Inputs'!$D$28))-MAX(0,((('1.Inputs'!$D$37*12*IF(8=1,'1.Inputs'!$D$38,IF(8=2,'1.Inputs'!$D$39,$E373)))*$F373*(('1.Inputs'!$D$40)+(1-'1.Inputs'!$D$40)*(1+'1.Inputs'!$D$41))*(1+$G373)^(8-1))-(('1.Inputs'!$D$37*12*IF(8=1,'1.Inputs'!$D$38,IF(8=2,'1.Inputs'!$D$39,$E373)))/(1-'1.Inputs'!$D$42)*$D373*(1+$G373)^(8-1))-('1.Inputs'!$D$37*12*IF(8=1,'1.Inputs'!$D$38,IF(8=2,'1.Inputs'!$D$39,$E373)))*'1.Inputs'!$D$43*(1+$G373)^(8-1)-'1.Inputs'!$D$44*(1+$G373)^(8-1)-('1.Inputs'!$D$20/'1.Inputs'!$D$27+'1.Inputs'!$D$23/'1.Inputs'!$D$28)))*'1.Inputs'!$D$53+('1.Inputs'!$D$20/'1.Inputs'!$D$27+'1.Inputs'!$D$23/'1.Inputs'!$D$28)-(O373-N373)</f>
        <v>1588079904.7854342</v>
      </c>
      <c r="AA373" s="36">
        <f ca="1">((('1.Inputs'!$D$37*12*IF(9=1,'1.Inputs'!$D$38,IF(9=2,'1.Inputs'!$D$39,$E373)))*$F373*(('1.Inputs'!$D$40)+(1-'1.Inputs'!$D$40)*(1+'1.Inputs'!$D$41))*(1+$G373)^(9-1))-(('1.Inputs'!$D$37*12*IF(9=1,'1.Inputs'!$D$38,IF(9=2,'1.Inputs'!$D$39,$E373)))/(1-'1.Inputs'!$D$42)*$D373*(1+$G373)^(9-1))-('1.Inputs'!$D$37*12*IF(9=1,'1.Inputs'!$D$38,IF(9=2,'1.Inputs'!$D$39,$E373)))*'1.Inputs'!$D$43*(1+$G373)^(9-1)-'1.Inputs'!$D$44*(1+$G373)^(9-1)-('1.Inputs'!$D$20/'1.Inputs'!$D$27+'1.Inputs'!$D$23/'1.Inputs'!$D$28))-MAX(0,((('1.Inputs'!$D$37*12*IF(9=1,'1.Inputs'!$D$38,IF(9=2,'1.Inputs'!$D$39,$E373)))*$F373*(('1.Inputs'!$D$40)+(1-'1.Inputs'!$D$40)*(1+'1.Inputs'!$D$41))*(1+$G373)^(9-1))-(('1.Inputs'!$D$37*12*IF(9=1,'1.Inputs'!$D$38,IF(9=2,'1.Inputs'!$D$39,$E373)))/(1-'1.Inputs'!$D$42)*$D373*(1+$G373)^(9-1))-('1.Inputs'!$D$37*12*IF(9=1,'1.Inputs'!$D$38,IF(9=2,'1.Inputs'!$D$39,$E373)))*'1.Inputs'!$D$43*(1+$G373)^(9-1)-'1.Inputs'!$D$44*(1+$G373)^(9-1)-('1.Inputs'!$D$20/'1.Inputs'!$D$27+'1.Inputs'!$D$23/'1.Inputs'!$D$28)))*'1.Inputs'!$D$53+('1.Inputs'!$D$20/'1.Inputs'!$D$27+'1.Inputs'!$D$23/'1.Inputs'!$D$28)-(P373-O373)</f>
        <v>1656956893.4851959</v>
      </c>
      <c r="AB373" s="36">
        <f ca="1">((('1.Inputs'!$D$37*12*IF(10=1,'1.Inputs'!$D$38,IF(10=2,'1.Inputs'!$D$39,$E373)))*$F373*(('1.Inputs'!$D$40)+(1-'1.Inputs'!$D$40)*(1+'1.Inputs'!$D$41))*(1+$G373)^(10-1))-(('1.Inputs'!$D$37*12*IF(10=1,'1.Inputs'!$D$38,IF(10=2,'1.Inputs'!$D$39,$E373)))/(1-'1.Inputs'!$D$42)*$D373*(1+$G373)^(10-1))-('1.Inputs'!$D$37*12*IF(10=1,'1.Inputs'!$D$38,IF(10=2,'1.Inputs'!$D$39,$E373)))*'1.Inputs'!$D$43*(1+$G373)^(10-1)-'1.Inputs'!$D$44*(1+$G373)^(10-1)-('1.Inputs'!$D$20/'1.Inputs'!$D$27+'1.Inputs'!$D$23/'1.Inputs'!$D$28))-MAX(0,((('1.Inputs'!$D$37*12*IF(10=1,'1.Inputs'!$D$38,IF(10=2,'1.Inputs'!$D$39,$E373)))*$F373*(('1.Inputs'!$D$40)+(1-'1.Inputs'!$D$40)*(1+'1.Inputs'!$D$41))*(1+$G373)^(10-1))-(('1.Inputs'!$D$37*12*IF(10=1,'1.Inputs'!$D$38,IF(10=2,'1.Inputs'!$D$39,$E373)))/(1-'1.Inputs'!$D$42)*$D373*(1+$G373)^(10-1))-('1.Inputs'!$D$37*12*IF(10=1,'1.Inputs'!$D$38,IF(10=2,'1.Inputs'!$D$39,$E373)))*'1.Inputs'!$D$43*(1+$G373)^(10-1)-'1.Inputs'!$D$44*(1+$G373)^(10-1)-('1.Inputs'!$D$20/'1.Inputs'!$D$27+'1.Inputs'!$D$23/'1.Inputs'!$D$28)))*'1.Inputs'!$D$53+('1.Inputs'!$D$20/'1.Inputs'!$D$27+'1.Inputs'!$D$23/'1.Inputs'!$D$28)-(Q373-P373)+(('1.Inputs'!$D$20+'1.Inputs'!$D$23-('1.Inputs'!$D$20/'1.Inputs'!$D$27+'1.Inputs'!$D$23/'1.Inputs'!$D$28)*'1.Inputs'!$D$10)*'1.Inputs'!$D$60+'1.Inputs'!$D$19*'1.Inputs'!$D$59+Q373)</f>
        <v>4734837625.1789074</v>
      </c>
      <c r="AC373" s="36">
        <f ca="1">S373-AC$13-AC$14+MIN(AC$13,MAX(0,((('1.Inputs'!$D$37*12*IF(1=1,'1.Inputs'!$D$38,IF(1=2,'1.Inputs'!$D$39,$E373)))*$F373*(('1.Inputs'!$D$40)+(1-'1.Inputs'!$D$40)*(1+'1.Inputs'!$D$41))*(1+$G373)^(1-1))-(('1.Inputs'!$D$37*12*IF(1=1,'1.Inputs'!$D$38,IF(1=2,'1.Inputs'!$D$39,$E373)))/(1-'1.Inputs'!$D$42)*$D373*(1+$G373)^(1-1))-('1.Inputs'!$D$37*12*IF(1=1,'1.Inputs'!$D$38,IF(1=2,'1.Inputs'!$D$39,$E373)))*'1.Inputs'!$D$43*(1+$G373)^(1-1)-'1.Inputs'!$D$44*(1+$G373)^(1-1)-('1.Inputs'!$D$20/'1.Inputs'!$D$27+'1.Inputs'!$D$23/'1.Inputs'!$D$28))))*'1.Inputs'!$D$53</f>
        <v>-506175346.85454047</v>
      </c>
      <c r="AD373" s="36">
        <f ca="1">T373-AD$13-AD$14+MIN(AD$13,MAX(0,((('1.Inputs'!$D$37*12*IF(2=1,'1.Inputs'!$D$38,IF(2=2,'1.Inputs'!$D$39,$E373)))*$F373*(('1.Inputs'!$D$40)+(1-'1.Inputs'!$D$40)*(1+'1.Inputs'!$D$41))*(1+$G373)^(2-1))-(('1.Inputs'!$D$37*12*IF(2=1,'1.Inputs'!$D$38,IF(2=2,'1.Inputs'!$D$39,$E373)))/(1-'1.Inputs'!$D$42)*$D373*(1+$G373)^(2-1))-('1.Inputs'!$D$37*12*IF(2=1,'1.Inputs'!$D$38,IF(2=2,'1.Inputs'!$D$39,$E373)))*'1.Inputs'!$D$43*(1+$G373)^(2-1)-'1.Inputs'!$D$44*(1+$G373)^(2-1)-('1.Inputs'!$D$20/'1.Inputs'!$D$27+'1.Inputs'!$D$23/'1.Inputs'!$D$28))))*'1.Inputs'!$D$53</f>
        <v>387591589.25516796</v>
      </c>
      <c r="AE373" s="36">
        <f ca="1">U373-AE$13-AE$14+MIN(AE$13,MAX(0,((('1.Inputs'!$D$37*12*IF(3=1,'1.Inputs'!$D$38,IF(3=2,'1.Inputs'!$D$39,$E373)))*$F373*(('1.Inputs'!$D$40)+(1-'1.Inputs'!$D$40)*(1+'1.Inputs'!$D$41))*(1+$G373)^(3-1))-(('1.Inputs'!$D$37*12*IF(3=1,'1.Inputs'!$D$38,IF(3=2,'1.Inputs'!$D$39,$E373)))/(1-'1.Inputs'!$D$42)*$D373*(1+$G373)^(3-1))-('1.Inputs'!$D$37*12*IF(3=1,'1.Inputs'!$D$38,IF(3=2,'1.Inputs'!$D$39,$E373)))*'1.Inputs'!$D$43*(1+$G373)^(3-1)-'1.Inputs'!$D$44*(1+$G373)^(3-1)-('1.Inputs'!$D$20/'1.Inputs'!$D$27+'1.Inputs'!$D$23/'1.Inputs'!$D$28))))*'1.Inputs'!$D$53</f>
        <v>577496263.89776015</v>
      </c>
      <c r="AF373" s="36">
        <f ca="1">V373-AF$13-AF$14+MIN(AF$13,MAX(0,((('1.Inputs'!$D$37*12*IF(4=1,'1.Inputs'!$D$38,IF(4=2,'1.Inputs'!$D$39,$E373)))*$F373*(('1.Inputs'!$D$40)+(1-'1.Inputs'!$D$40)*(1+'1.Inputs'!$D$41))*(1+$G373)^(4-1))-(('1.Inputs'!$D$37*12*IF(4=1,'1.Inputs'!$D$38,IF(4=2,'1.Inputs'!$D$39,$E373)))/(1-'1.Inputs'!$D$42)*$D373*(1+$G373)^(4-1))-('1.Inputs'!$D$37*12*IF(4=1,'1.Inputs'!$D$38,IF(4=2,'1.Inputs'!$D$39,$E373)))*'1.Inputs'!$D$43*(1+$G373)^(4-1)-'1.Inputs'!$D$44*(1+$G373)^(4-1)-('1.Inputs'!$D$20/'1.Inputs'!$D$27+'1.Inputs'!$D$23/'1.Inputs'!$D$28))))*'1.Inputs'!$D$53</f>
        <v>1018057107.8633239</v>
      </c>
      <c r="AG373" s="36">
        <f ca="1">W373-AG$13-AG$14+MIN(AG$13,MAX(0,((('1.Inputs'!$D$37*12*IF(5=1,'1.Inputs'!$D$38,IF(5=2,'1.Inputs'!$D$39,$E373)))*$F373*(('1.Inputs'!$D$40)+(1-'1.Inputs'!$D$40)*(1+'1.Inputs'!$D$41))*(1+$G373)^(5-1))-(('1.Inputs'!$D$37*12*IF(5=1,'1.Inputs'!$D$38,IF(5=2,'1.Inputs'!$D$39,$E373)))/(1-'1.Inputs'!$D$42)*$D373*(1+$G373)^(5-1))-('1.Inputs'!$D$37*12*IF(5=1,'1.Inputs'!$D$38,IF(5=2,'1.Inputs'!$D$39,$E373)))*'1.Inputs'!$D$43*(1+$G373)^(5-1)-'1.Inputs'!$D$44*(1+$G373)^(5-1)-('1.Inputs'!$D$20/'1.Inputs'!$D$27+'1.Inputs'!$D$23/'1.Inputs'!$D$28))))*'1.Inputs'!$D$53</f>
        <v>1095068788.3215394</v>
      </c>
      <c r="AH373" s="36">
        <f ca="1">X373-AH$13-AH$14+MIN(AH$13,MAX(0,((('1.Inputs'!$D$37*12*IF(6=1,'1.Inputs'!$D$38,IF(6=2,'1.Inputs'!$D$39,$E373)))*$F373*(('1.Inputs'!$D$40)+(1-'1.Inputs'!$D$40)*(1+'1.Inputs'!$D$41))*(1+$G373)^(6-1))-(('1.Inputs'!$D$37*12*IF(6=1,'1.Inputs'!$D$38,IF(6=2,'1.Inputs'!$D$39,$E373)))/(1-'1.Inputs'!$D$42)*$D373*(1+$G373)^(6-1))-('1.Inputs'!$D$37*12*IF(6=1,'1.Inputs'!$D$38,IF(6=2,'1.Inputs'!$D$39,$E373)))*'1.Inputs'!$D$43*(1+$G373)^(6-1)-'1.Inputs'!$D$44*(1+$G373)^(6-1)-('1.Inputs'!$D$20/'1.Inputs'!$D$27+'1.Inputs'!$D$23/'1.Inputs'!$D$28))))*'1.Inputs'!$D$53</f>
        <v>1174665258.2968397</v>
      </c>
      <c r="AI373" s="36">
        <f ca="1">Y373-AI$13-AI$14+MIN(AI$13,MAX(0,((('1.Inputs'!$D$37*12*IF(7=1,'1.Inputs'!$D$38,IF(7=2,'1.Inputs'!$D$39,$E373)))*$F373*(('1.Inputs'!$D$40)+(1-'1.Inputs'!$D$40)*(1+'1.Inputs'!$D$41))*(1+$G373)^(7-1))-(('1.Inputs'!$D$37*12*IF(7=1,'1.Inputs'!$D$38,IF(7=2,'1.Inputs'!$D$39,$E373)))/(1-'1.Inputs'!$D$42)*$D373*(1+$G373)^(7-1))-('1.Inputs'!$D$37*12*IF(7=1,'1.Inputs'!$D$38,IF(7=2,'1.Inputs'!$D$39,$E373)))*'1.Inputs'!$D$43*(1+$G373)^(7-1)-'1.Inputs'!$D$44*(1+$G373)^(7-1)-('1.Inputs'!$D$20/'1.Inputs'!$D$27+'1.Inputs'!$D$23/'1.Inputs'!$D$28))))*'1.Inputs'!$D$53</f>
        <v>1256962061.0544529</v>
      </c>
      <c r="AJ373" s="36">
        <f ca="1">Z373-AJ$13-AJ$14+MIN(AJ$13,MAX(0,((('1.Inputs'!$D$37*12*IF(8=1,'1.Inputs'!$D$38,IF(8=2,'1.Inputs'!$D$39,$E373)))*$F373*(('1.Inputs'!$D$40)+(1-'1.Inputs'!$D$40)*(1+'1.Inputs'!$D$41))*(1+$G373)^(8-1))-(('1.Inputs'!$D$37*12*IF(8=1,'1.Inputs'!$D$38,IF(8=2,'1.Inputs'!$D$39,$E373)))/(1-'1.Inputs'!$D$42)*$D373*(1+$G373)^(8-1))-('1.Inputs'!$D$37*12*IF(8=1,'1.Inputs'!$D$38,IF(8=2,'1.Inputs'!$D$39,$E373)))*'1.Inputs'!$D$43*(1+$G373)^(8-1)-'1.Inputs'!$D$44*(1+$G373)^(8-1)-('1.Inputs'!$D$20/'1.Inputs'!$D$27+'1.Inputs'!$D$23/'1.Inputs'!$D$28))))*'1.Inputs'!$D$53</f>
        <v>1588079904.7854342</v>
      </c>
      <c r="AK373" s="36">
        <f ca="1">AA373-AK$13-AK$14+MIN(AK$13,MAX(0,((('1.Inputs'!$D$37*12*IF(9=1,'1.Inputs'!$D$38,IF(9=2,'1.Inputs'!$D$39,$E373)))*$F373*(('1.Inputs'!$D$40)+(1-'1.Inputs'!$D$40)*(1+'1.Inputs'!$D$41))*(1+$G373)^(9-1))-(('1.Inputs'!$D$37*12*IF(9=1,'1.Inputs'!$D$38,IF(9=2,'1.Inputs'!$D$39,$E373)))/(1-'1.Inputs'!$D$42)*$D373*(1+$G373)^(9-1))-('1.Inputs'!$D$37*12*IF(9=1,'1.Inputs'!$D$38,IF(9=2,'1.Inputs'!$D$39,$E373)))*'1.Inputs'!$D$43*(1+$G373)^(9-1)-'1.Inputs'!$D$44*(1+$G373)^(9-1)-('1.Inputs'!$D$20/'1.Inputs'!$D$27+'1.Inputs'!$D$23/'1.Inputs'!$D$28))))*'1.Inputs'!$D$53</f>
        <v>1656956893.4851959</v>
      </c>
      <c r="AL373" s="36">
        <f ca="1">AB373-AL$13-AL$14+MIN(AL$13,MAX(0,((('1.Inputs'!$D$37*12*IF(10=1,'1.Inputs'!$D$38,IF(10=2,'1.Inputs'!$D$39,$E373)))*$F373*(('1.Inputs'!$D$40)+(1-'1.Inputs'!$D$40)*(1+'1.Inputs'!$D$41))*(1+$G373)^(10-1))-(('1.Inputs'!$D$37*12*IF(10=1,'1.Inputs'!$D$38,IF(10=2,'1.Inputs'!$D$39,$E373)))/(1-'1.Inputs'!$D$42)*$D373*(1+$G373)^(10-1))-('1.Inputs'!$D$37*12*IF(10=1,'1.Inputs'!$D$38,IF(10=2,'1.Inputs'!$D$39,$E373)))*'1.Inputs'!$D$43*(1+$G373)^(10-1)-'1.Inputs'!$D$44*(1+$G373)^(10-1)-('1.Inputs'!$D$20/'1.Inputs'!$D$27+'1.Inputs'!$D$23/'1.Inputs'!$D$28))))*'1.Inputs'!$D$53+'1.Inputs'!$D$35</f>
        <v>5534837625.1789074</v>
      </c>
      <c r="AM373" s="48">
        <f ca="1">R373+NPV('1.Inputs'!$D$55,S373:AB373)</f>
        <v>4508671002.2608604</v>
      </c>
      <c r="AN373" s="48">
        <f ca="1">-('1.Inputs'!$D$24*(1-'1.Inputs'!$D$31)+'1.Inputs'!$D$35)+NPV('1.Inputs'!$D$54,AC373:AL373)</f>
        <v>2267945900.897398</v>
      </c>
      <c r="AO373" s="36">
        <f t="shared" ca="1" si="45"/>
        <v>-2.7793722686621982</v>
      </c>
      <c r="AP373" s="36">
        <f t="shared" ca="1" si="46"/>
        <v>2.3359661176264233</v>
      </c>
      <c r="AQ373" s="36">
        <f ca="1">'1.Inputs'!$D$35+MIN(SUM($AC373:AC373),SUM($AC373:AD373),SUM($AC373:AE373),SUM($AC373:AF373),SUM($AC373:AG373),SUM($AC373:AH373),SUM($AC373:AI373),SUM($AC373:AJ373),SUM($AC373:AK373),SUM($AC373:AL373))</f>
        <v>293824653.14545953</v>
      </c>
      <c r="AR373" s="36">
        <f ca="1">IF(AP373&lt;'1.Inputs'!$D$57,1,0)</f>
        <v>0</v>
      </c>
      <c r="AS373" s="36">
        <f t="shared" ca="1" si="47"/>
        <v>0</v>
      </c>
    </row>
    <row r="374" spans="2:45" ht="15" customHeight="1" x14ac:dyDescent="0.25">
      <c r="B374" s="36">
        <v>359</v>
      </c>
      <c r="C374" s="36">
        <f t="shared" ca="1" si="40"/>
        <v>0.13665322813667113</v>
      </c>
      <c r="D374" s="36">
        <f t="shared" ca="1" si="41"/>
        <v>18790.533000960721</v>
      </c>
      <c r="E374" s="47">
        <f t="shared" ca="1" si="42"/>
        <v>0.76715323170563088</v>
      </c>
      <c r="F374" s="36">
        <f t="shared" ca="1" si="43"/>
        <v>32228.311110740065</v>
      </c>
      <c r="G374" s="36">
        <f t="shared" ca="1" si="44"/>
        <v>4.0857557881854127E-2</v>
      </c>
      <c r="H374" s="36">
        <f ca="1">((('1.Inputs'!$D$37*12*IF(1=1,'1.Inputs'!$D$38,IF(1=2,'1.Inputs'!$D$39,$E374)))*$F374*(('1.Inputs'!$D$40)+(1-'1.Inputs'!$D$40)*(1+'1.Inputs'!$D$41))*(1+$G374)^(1-1))*'1.Inputs'!$D$47+(('1.Inputs'!$D$37*12*IF(1=1,'1.Inputs'!$D$38,IF(1=2,'1.Inputs'!$D$39,$E374)))/(1-'1.Inputs'!$D$42)*$D374*(1+$G374)^(1-1))*('1.Inputs'!$D$48-'1.Inputs'!$D$49))/'1.Inputs'!$D$51</f>
        <v>846159082.95136476</v>
      </c>
      <c r="I374" s="36">
        <f ca="1">((('1.Inputs'!$D$37*12*IF(2=1,'1.Inputs'!$D$38,IF(2=2,'1.Inputs'!$D$39,$E374)))*$F374*(('1.Inputs'!$D$40)+(1-'1.Inputs'!$D$40)*(1+'1.Inputs'!$D$41))*(1+$G374)^(2-1))*'1.Inputs'!$D$47+(('1.Inputs'!$D$37*12*IF(2=1,'1.Inputs'!$D$38,IF(2=2,'1.Inputs'!$D$39,$E374)))/(1-'1.Inputs'!$D$42)*$D374*(1+$G374)^(2-1))*('1.Inputs'!$D$48-'1.Inputs'!$D$49))/'1.Inputs'!$D$51</f>
        <v>1233023507.3244298</v>
      </c>
      <c r="J374" s="36">
        <f ca="1">((('1.Inputs'!$D$37*12*IF(3=1,'1.Inputs'!$D$38,IF(3=2,'1.Inputs'!$D$39,$E374)))*$F374*(('1.Inputs'!$D$40)+(1-'1.Inputs'!$D$40)*(1+'1.Inputs'!$D$41))*(1+$G374)^(3-1))*'1.Inputs'!$D$47+(('1.Inputs'!$D$37*12*IF(3=1,'1.Inputs'!$D$38,IF(3=2,'1.Inputs'!$D$39,$E374)))/(1-'1.Inputs'!$D$42)*$D374*(1+$G374)^(3-1))*('1.Inputs'!$D$48-'1.Inputs'!$D$49))/'1.Inputs'!$D$51</f>
        <v>1406522666.5126653</v>
      </c>
      <c r="K374" s="36">
        <f ca="1">((('1.Inputs'!$D$37*12*IF(4=1,'1.Inputs'!$D$38,IF(4=2,'1.Inputs'!$D$39,$E374)))*$F374*(('1.Inputs'!$D$40)+(1-'1.Inputs'!$D$40)*(1+'1.Inputs'!$D$41))*(1+$G374)^(4-1))*'1.Inputs'!$D$47+(('1.Inputs'!$D$37*12*IF(4=1,'1.Inputs'!$D$38,IF(4=2,'1.Inputs'!$D$39,$E374)))/(1-'1.Inputs'!$D$42)*$D374*(1+$G374)^(4-1))*('1.Inputs'!$D$48-'1.Inputs'!$D$49))/'1.Inputs'!$D$51</f>
        <v>1463989747.7718463</v>
      </c>
      <c r="L374" s="36">
        <f ca="1">((('1.Inputs'!$D$37*12*IF(5=1,'1.Inputs'!$D$38,IF(5=2,'1.Inputs'!$D$39,$E374)))*$F374*(('1.Inputs'!$D$40)+(1-'1.Inputs'!$D$40)*(1+'1.Inputs'!$D$41))*(1+$G374)^(5-1))*'1.Inputs'!$D$47+(('1.Inputs'!$D$37*12*IF(5=1,'1.Inputs'!$D$38,IF(5=2,'1.Inputs'!$D$39,$E374)))/(1-'1.Inputs'!$D$42)*$D374*(1+$G374)^(5-1))*('1.Inputs'!$D$48-'1.Inputs'!$D$49))/'1.Inputs'!$D$51</f>
        <v>1523804793.6298754</v>
      </c>
      <c r="M374" s="36">
        <f ca="1">((('1.Inputs'!$D$37*12*IF(6=1,'1.Inputs'!$D$38,IF(6=2,'1.Inputs'!$D$39,$E374)))*$F374*(('1.Inputs'!$D$40)+(1-'1.Inputs'!$D$40)*(1+'1.Inputs'!$D$41))*(1+$G374)^(6-1))*'1.Inputs'!$D$47+(('1.Inputs'!$D$37*12*IF(6=1,'1.Inputs'!$D$38,IF(6=2,'1.Inputs'!$D$39,$E374)))/(1-'1.Inputs'!$D$42)*$D374*(1+$G374)^(6-1))*('1.Inputs'!$D$48-'1.Inputs'!$D$49))/'1.Inputs'!$D$51</f>
        <v>1586063736.186255</v>
      </c>
      <c r="N374" s="36">
        <f ca="1">((('1.Inputs'!$D$37*12*IF(7=1,'1.Inputs'!$D$38,IF(7=2,'1.Inputs'!$D$39,$E374)))*$F374*(('1.Inputs'!$D$40)+(1-'1.Inputs'!$D$40)*(1+'1.Inputs'!$D$41))*(1+$G374)^(7-1))*'1.Inputs'!$D$47+(('1.Inputs'!$D$37*12*IF(7=1,'1.Inputs'!$D$38,IF(7=2,'1.Inputs'!$D$39,$E374)))/(1-'1.Inputs'!$D$42)*$D374*(1+$G374)^(7-1))*('1.Inputs'!$D$48-'1.Inputs'!$D$49))/'1.Inputs'!$D$51</f>
        <v>1650866427.0917947</v>
      </c>
      <c r="O374" s="36">
        <f ca="1">((('1.Inputs'!$D$37*12*IF(8=1,'1.Inputs'!$D$38,IF(8=2,'1.Inputs'!$D$39,$E374)))*$F374*(('1.Inputs'!$D$40)+(1-'1.Inputs'!$D$40)*(1+'1.Inputs'!$D$41))*(1+$G374)^(8-1))*'1.Inputs'!$D$47+(('1.Inputs'!$D$37*12*IF(8=1,'1.Inputs'!$D$38,IF(8=2,'1.Inputs'!$D$39,$E374)))/(1-'1.Inputs'!$D$42)*$D374*(1+$G374)^(8-1))*('1.Inputs'!$D$48-'1.Inputs'!$D$49))/'1.Inputs'!$D$51</f>
        <v>1718316797.6919076</v>
      </c>
      <c r="P374" s="36">
        <f ca="1">((('1.Inputs'!$D$37*12*IF(9=1,'1.Inputs'!$D$38,IF(9=2,'1.Inputs'!$D$39,$E374)))*$F374*(('1.Inputs'!$D$40)+(1-'1.Inputs'!$D$40)*(1+'1.Inputs'!$D$41))*(1+$G374)^(9-1))*'1.Inputs'!$D$47+(('1.Inputs'!$D$37*12*IF(9=1,'1.Inputs'!$D$38,IF(9=2,'1.Inputs'!$D$39,$E374)))/(1-'1.Inputs'!$D$42)*$D374*(1+$G374)^(9-1))*('1.Inputs'!$D$48-'1.Inputs'!$D$49))/'1.Inputs'!$D$51</f>
        <v>1788523025.7129669</v>
      </c>
      <c r="Q374" s="36">
        <f ca="1">((('1.Inputs'!$D$37*12*IF(10=1,'1.Inputs'!$D$38,IF(10=2,'1.Inputs'!$D$39,$E374)))*$F374*(('1.Inputs'!$D$40)+(1-'1.Inputs'!$D$40)*(1+'1.Inputs'!$D$41))*(1+$G374)^(10-1))*'1.Inputs'!$D$47+(('1.Inputs'!$D$37*12*IF(10=1,'1.Inputs'!$D$38,IF(10=2,'1.Inputs'!$D$39,$E374)))/(1-'1.Inputs'!$D$42)*$D374*(1+$G374)^(10-1))*('1.Inputs'!$D$48-'1.Inputs'!$D$49))/'1.Inputs'!$D$51</f>
        <v>1861597708.7590635</v>
      </c>
      <c r="R374" s="36">
        <f>-'1.Inputs'!$D$24</f>
        <v>-2050000000</v>
      </c>
      <c r="S374" s="36">
        <f ca="1">((('1.Inputs'!$D$37*12*IF(1=1,'1.Inputs'!$D$38,IF(1=2,'1.Inputs'!$D$39,$E374)))*$F374*(('1.Inputs'!$D$40)+(1-'1.Inputs'!$D$40)*(1+'1.Inputs'!$D$41))*(1+$G374)^(1-1))-(('1.Inputs'!$D$37*12*IF(1=1,'1.Inputs'!$D$38,IF(1=2,'1.Inputs'!$D$39,$E374)))/(1-'1.Inputs'!$D$42)*$D374*(1+$G374)^(1-1))-('1.Inputs'!$D$37*12*IF(1=1,'1.Inputs'!$D$38,IF(1=2,'1.Inputs'!$D$39,$E374)))*'1.Inputs'!$D$43*(1+$G374)^(1-1)-'1.Inputs'!$D$44*(1+$G374)^(1-1)-('1.Inputs'!$D$20/'1.Inputs'!$D$27+'1.Inputs'!$D$23/'1.Inputs'!$D$28))-MAX(0,((('1.Inputs'!$D$37*12*IF(1=1,'1.Inputs'!$D$38,IF(1=2,'1.Inputs'!$D$39,$E374)))*$F374*(('1.Inputs'!$D$40)+(1-'1.Inputs'!$D$40)*(1+'1.Inputs'!$D$41))*(1+$G374)^(1-1))-(('1.Inputs'!$D$37*12*IF(1=1,'1.Inputs'!$D$38,IF(1=2,'1.Inputs'!$D$39,$E374)))/(1-'1.Inputs'!$D$42)*$D374*(1+$G374)^(1-1))-('1.Inputs'!$D$37*12*IF(1=1,'1.Inputs'!$D$38,IF(1=2,'1.Inputs'!$D$39,$E374)))*'1.Inputs'!$D$43*(1+$G374)^(1-1)-'1.Inputs'!$D$44*(1+$G374)^(1-1)-('1.Inputs'!$D$20/'1.Inputs'!$D$27+'1.Inputs'!$D$23/'1.Inputs'!$D$28)))*'1.Inputs'!$D$53+('1.Inputs'!$D$20/'1.Inputs'!$D$27+'1.Inputs'!$D$23/'1.Inputs'!$D$28)-H374</f>
        <v>-411728863.82356638</v>
      </c>
      <c r="T374" s="36">
        <f ca="1">((('1.Inputs'!$D$37*12*IF(2=1,'1.Inputs'!$D$38,IF(2=2,'1.Inputs'!$D$39,$E374)))*$F374*(('1.Inputs'!$D$40)+(1-'1.Inputs'!$D$40)*(1+'1.Inputs'!$D$41))*(1+$G374)^(2-1))-(('1.Inputs'!$D$37*12*IF(2=1,'1.Inputs'!$D$38,IF(2=2,'1.Inputs'!$D$39,$E374)))/(1-'1.Inputs'!$D$42)*$D374*(1+$G374)^(2-1))-('1.Inputs'!$D$37*12*IF(2=1,'1.Inputs'!$D$38,IF(2=2,'1.Inputs'!$D$39,$E374)))*'1.Inputs'!$D$43*(1+$G374)^(2-1)-'1.Inputs'!$D$44*(1+$G374)^(2-1)-('1.Inputs'!$D$20/'1.Inputs'!$D$27+'1.Inputs'!$D$23/'1.Inputs'!$D$28))-MAX(0,((('1.Inputs'!$D$37*12*IF(2=1,'1.Inputs'!$D$38,IF(2=2,'1.Inputs'!$D$39,$E374)))*$F374*(('1.Inputs'!$D$40)+(1-'1.Inputs'!$D$40)*(1+'1.Inputs'!$D$41))*(1+$G374)^(2-1))-(('1.Inputs'!$D$37*12*IF(2=1,'1.Inputs'!$D$38,IF(2=2,'1.Inputs'!$D$39,$E374)))/(1-'1.Inputs'!$D$42)*$D374*(1+$G374)^(2-1))-('1.Inputs'!$D$37*12*IF(2=1,'1.Inputs'!$D$38,IF(2=2,'1.Inputs'!$D$39,$E374)))*'1.Inputs'!$D$43*(1+$G374)^(2-1)-'1.Inputs'!$D$44*(1+$G374)^(2-1)-('1.Inputs'!$D$20/'1.Inputs'!$D$27+'1.Inputs'!$D$23/'1.Inputs'!$D$28)))*'1.Inputs'!$D$53+('1.Inputs'!$D$20/'1.Inputs'!$D$27+'1.Inputs'!$D$23/'1.Inputs'!$D$28)-(I374-H374)</f>
        <v>468145484.44941902</v>
      </c>
      <c r="U374" s="36">
        <f ca="1">((('1.Inputs'!$D$37*12*IF(3=1,'1.Inputs'!$D$38,IF(3=2,'1.Inputs'!$D$39,$E374)))*$F374*(('1.Inputs'!$D$40)+(1-'1.Inputs'!$D$40)*(1+'1.Inputs'!$D$41))*(1+$G374)^(3-1))-(('1.Inputs'!$D$37*12*IF(3=1,'1.Inputs'!$D$38,IF(3=2,'1.Inputs'!$D$39,$E374)))/(1-'1.Inputs'!$D$42)*$D374*(1+$G374)^(3-1))-('1.Inputs'!$D$37*12*IF(3=1,'1.Inputs'!$D$38,IF(3=2,'1.Inputs'!$D$39,$E374)))*'1.Inputs'!$D$43*(1+$G374)^(3-1)-'1.Inputs'!$D$44*(1+$G374)^(3-1)-('1.Inputs'!$D$20/'1.Inputs'!$D$27+'1.Inputs'!$D$23/'1.Inputs'!$D$28))-MAX(0,((('1.Inputs'!$D$37*12*IF(3=1,'1.Inputs'!$D$38,IF(3=2,'1.Inputs'!$D$39,$E374)))*$F374*(('1.Inputs'!$D$40)+(1-'1.Inputs'!$D$40)*(1+'1.Inputs'!$D$41))*(1+$G374)^(3-1))-(('1.Inputs'!$D$37*12*IF(3=1,'1.Inputs'!$D$38,IF(3=2,'1.Inputs'!$D$39,$E374)))/(1-'1.Inputs'!$D$42)*$D374*(1+$G374)^(3-1))-('1.Inputs'!$D$37*12*IF(3=1,'1.Inputs'!$D$38,IF(3=2,'1.Inputs'!$D$39,$E374)))*'1.Inputs'!$D$43*(1+$G374)^(3-1)-'1.Inputs'!$D$44*(1+$G374)^(3-1)-('1.Inputs'!$D$20/'1.Inputs'!$D$27+'1.Inputs'!$D$23/'1.Inputs'!$D$28)))*'1.Inputs'!$D$53+('1.Inputs'!$D$20/'1.Inputs'!$D$27+'1.Inputs'!$D$23/'1.Inputs'!$D$28)-(J374-I374)</f>
        <v>855971449.54372454</v>
      </c>
      <c r="V374" s="36">
        <f ca="1">((('1.Inputs'!$D$37*12*IF(4=1,'1.Inputs'!$D$38,IF(4=2,'1.Inputs'!$D$39,$E374)))*$F374*(('1.Inputs'!$D$40)+(1-'1.Inputs'!$D$40)*(1+'1.Inputs'!$D$41))*(1+$G374)^(4-1))-(('1.Inputs'!$D$37*12*IF(4=1,'1.Inputs'!$D$38,IF(4=2,'1.Inputs'!$D$39,$E374)))/(1-'1.Inputs'!$D$42)*$D374*(1+$G374)^(4-1))-('1.Inputs'!$D$37*12*IF(4=1,'1.Inputs'!$D$38,IF(4=2,'1.Inputs'!$D$39,$E374)))*'1.Inputs'!$D$43*(1+$G374)^(4-1)-'1.Inputs'!$D$44*(1+$G374)^(4-1)-('1.Inputs'!$D$20/'1.Inputs'!$D$27+'1.Inputs'!$D$23/'1.Inputs'!$D$28))-MAX(0,((('1.Inputs'!$D$37*12*IF(4=1,'1.Inputs'!$D$38,IF(4=2,'1.Inputs'!$D$39,$E374)))*$F374*(('1.Inputs'!$D$40)+(1-'1.Inputs'!$D$40)*(1+'1.Inputs'!$D$41))*(1+$G374)^(4-1))-(('1.Inputs'!$D$37*12*IF(4=1,'1.Inputs'!$D$38,IF(4=2,'1.Inputs'!$D$39,$E374)))/(1-'1.Inputs'!$D$42)*$D374*(1+$G374)^(4-1))-('1.Inputs'!$D$37*12*IF(4=1,'1.Inputs'!$D$38,IF(4=2,'1.Inputs'!$D$39,$E374)))*'1.Inputs'!$D$43*(1+$G374)^(4-1)-'1.Inputs'!$D$44*(1+$G374)^(4-1)-('1.Inputs'!$D$20/'1.Inputs'!$D$27+'1.Inputs'!$D$23/'1.Inputs'!$D$28)))*'1.Inputs'!$D$53+('1.Inputs'!$D$20/'1.Inputs'!$D$27+'1.Inputs'!$D$23/'1.Inputs'!$D$28)-(K374-J374)</f>
        <v>1012134662.8467945</v>
      </c>
      <c r="W374" s="36">
        <f ca="1">((('1.Inputs'!$D$37*12*IF(5=1,'1.Inputs'!$D$38,IF(5=2,'1.Inputs'!$D$39,$E374)))*$F374*(('1.Inputs'!$D$40)+(1-'1.Inputs'!$D$40)*(1+'1.Inputs'!$D$41))*(1+$G374)^(5-1))-(('1.Inputs'!$D$37*12*IF(5=1,'1.Inputs'!$D$38,IF(5=2,'1.Inputs'!$D$39,$E374)))/(1-'1.Inputs'!$D$42)*$D374*(1+$G374)^(5-1))-('1.Inputs'!$D$37*12*IF(5=1,'1.Inputs'!$D$38,IF(5=2,'1.Inputs'!$D$39,$E374)))*'1.Inputs'!$D$43*(1+$G374)^(5-1)-'1.Inputs'!$D$44*(1+$G374)^(5-1)-('1.Inputs'!$D$20/'1.Inputs'!$D$27+'1.Inputs'!$D$23/'1.Inputs'!$D$28))-MAX(0,((('1.Inputs'!$D$37*12*IF(5=1,'1.Inputs'!$D$38,IF(5=2,'1.Inputs'!$D$39,$E374)))*$F374*(('1.Inputs'!$D$40)+(1-'1.Inputs'!$D$40)*(1+'1.Inputs'!$D$41))*(1+$G374)^(5-1))-(('1.Inputs'!$D$37*12*IF(5=1,'1.Inputs'!$D$38,IF(5=2,'1.Inputs'!$D$39,$E374)))/(1-'1.Inputs'!$D$42)*$D374*(1+$G374)^(5-1))-('1.Inputs'!$D$37*12*IF(5=1,'1.Inputs'!$D$38,IF(5=2,'1.Inputs'!$D$39,$E374)))*'1.Inputs'!$D$43*(1+$G374)^(5-1)-'1.Inputs'!$D$44*(1+$G374)^(5-1)-('1.Inputs'!$D$20/'1.Inputs'!$D$27+'1.Inputs'!$D$23/'1.Inputs'!$D$28)))*'1.Inputs'!$D$53+('1.Inputs'!$D$20/'1.Inputs'!$D$27+'1.Inputs'!$D$23/'1.Inputs'!$D$28)-(L374-K374)</f>
        <v>1051557493.8083708</v>
      </c>
      <c r="X374" s="36">
        <f ca="1">((('1.Inputs'!$D$37*12*IF(6=1,'1.Inputs'!$D$38,IF(6=2,'1.Inputs'!$D$39,$E374)))*$F374*(('1.Inputs'!$D$40)+(1-'1.Inputs'!$D$40)*(1+'1.Inputs'!$D$41))*(1+$G374)^(6-1))-(('1.Inputs'!$D$37*12*IF(6=1,'1.Inputs'!$D$38,IF(6=2,'1.Inputs'!$D$39,$E374)))/(1-'1.Inputs'!$D$42)*$D374*(1+$G374)^(6-1))-('1.Inputs'!$D$37*12*IF(6=1,'1.Inputs'!$D$38,IF(6=2,'1.Inputs'!$D$39,$E374)))*'1.Inputs'!$D$43*(1+$G374)^(6-1)-'1.Inputs'!$D$44*(1+$G374)^(6-1)-('1.Inputs'!$D$20/'1.Inputs'!$D$27+'1.Inputs'!$D$23/'1.Inputs'!$D$28))-MAX(0,((('1.Inputs'!$D$37*12*IF(6=1,'1.Inputs'!$D$38,IF(6=2,'1.Inputs'!$D$39,$E374)))*$F374*(('1.Inputs'!$D$40)+(1-'1.Inputs'!$D$40)*(1+'1.Inputs'!$D$41))*(1+$G374)^(6-1))-(('1.Inputs'!$D$37*12*IF(6=1,'1.Inputs'!$D$38,IF(6=2,'1.Inputs'!$D$39,$E374)))/(1-'1.Inputs'!$D$42)*$D374*(1+$G374)^(6-1))-('1.Inputs'!$D$37*12*IF(6=1,'1.Inputs'!$D$38,IF(6=2,'1.Inputs'!$D$39,$E374)))*'1.Inputs'!$D$43*(1+$G374)^(6-1)-'1.Inputs'!$D$44*(1+$G374)^(6-1)-('1.Inputs'!$D$20/'1.Inputs'!$D$27+'1.Inputs'!$D$23/'1.Inputs'!$D$28)))*'1.Inputs'!$D$53+('1.Inputs'!$D$20/'1.Inputs'!$D$27+'1.Inputs'!$D$23/'1.Inputs'!$D$28)-(M374-L374)</f>
        <v>1092591045.3678262</v>
      </c>
      <c r="Y374" s="36">
        <f ca="1">((('1.Inputs'!$D$37*12*IF(7=1,'1.Inputs'!$D$38,IF(7=2,'1.Inputs'!$D$39,$E374)))*$F374*(('1.Inputs'!$D$40)+(1-'1.Inputs'!$D$40)*(1+'1.Inputs'!$D$41))*(1+$G374)^(7-1))-(('1.Inputs'!$D$37*12*IF(7=1,'1.Inputs'!$D$38,IF(7=2,'1.Inputs'!$D$39,$E374)))/(1-'1.Inputs'!$D$42)*$D374*(1+$G374)^(7-1))-('1.Inputs'!$D$37*12*IF(7=1,'1.Inputs'!$D$38,IF(7=2,'1.Inputs'!$D$39,$E374)))*'1.Inputs'!$D$43*(1+$G374)^(7-1)-'1.Inputs'!$D$44*(1+$G374)^(7-1)-('1.Inputs'!$D$20/'1.Inputs'!$D$27+'1.Inputs'!$D$23/'1.Inputs'!$D$28))-MAX(0,((('1.Inputs'!$D$37*12*IF(7=1,'1.Inputs'!$D$38,IF(7=2,'1.Inputs'!$D$39,$E374)))*$F374*(('1.Inputs'!$D$40)+(1-'1.Inputs'!$D$40)*(1+'1.Inputs'!$D$41))*(1+$G374)^(7-1))-(('1.Inputs'!$D$37*12*IF(7=1,'1.Inputs'!$D$38,IF(7=2,'1.Inputs'!$D$39,$E374)))/(1-'1.Inputs'!$D$42)*$D374*(1+$G374)^(7-1))-('1.Inputs'!$D$37*12*IF(7=1,'1.Inputs'!$D$38,IF(7=2,'1.Inputs'!$D$39,$E374)))*'1.Inputs'!$D$43*(1+$G374)^(7-1)-'1.Inputs'!$D$44*(1+$G374)^(7-1)-('1.Inputs'!$D$20/'1.Inputs'!$D$27+'1.Inputs'!$D$23/'1.Inputs'!$D$28)))*'1.Inputs'!$D$53+('1.Inputs'!$D$20/'1.Inputs'!$D$27+'1.Inputs'!$D$23/'1.Inputs'!$D$28)-(N374-M374)</f>
        <v>1135301127.6352203</v>
      </c>
      <c r="Z374" s="36">
        <f ca="1">((('1.Inputs'!$D$37*12*IF(8=1,'1.Inputs'!$D$38,IF(8=2,'1.Inputs'!$D$39,$E374)))*$F374*(('1.Inputs'!$D$40)+(1-'1.Inputs'!$D$40)*(1+'1.Inputs'!$D$41))*(1+$G374)^(8-1))-(('1.Inputs'!$D$37*12*IF(8=1,'1.Inputs'!$D$38,IF(8=2,'1.Inputs'!$D$39,$E374)))/(1-'1.Inputs'!$D$42)*$D374*(1+$G374)^(8-1))-('1.Inputs'!$D$37*12*IF(8=1,'1.Inputs'!$D$38,IF(8=2,'1.Inputs'!$D$39,$E374)))*'1.Inputs'!$D$43*(1+$G374)^(8-1)-'1.Inputs'!$D$44*(1+$G374)^(8-1)-('1.Inputs'!$D$20/'1.Inputs'!$D$27+'1.Inputs'!$D$23/'1.Inputs'!$D$28))-MAX(0,((('1.Inputs'!$D$37*12*IF(8=1,'1.Inputs'!$D$38,IF(8=2,'1.Inputs'!$D$39,$E374)))*$F374*(('1.Inputs'!$D$40)+(1-'1.Inputs'!$D$40)*(1+'1.Inputs'!$D$41))*(1+$G374)^(8-1))-(('1.Inputs'!$D$37*12*IF(8=1,'1.Inputs'!$D$38,IF(8=2,'1.Inputs'!$D$39,$E374)))/(1-'1.Inputs'!$D$42)*$D374*(1+$G374)^(8-1))-('1.Inputs'!$D$37*12*IF(8=1,'1.Inputs'!$D$38,IF(8=2,'1.Inputs'!$D$39,$E374)))*'1.Inputs'!$D$43*(1+$G374)^(8-1)-'1.Inputs'!$D$44*(1+$G374)^(8-1)-('1.Inputs'!$D$20/'1.Inputs'!$D$27+'1.Inputs'!$D$23/'1.Inputs'!$D$28)))*'1.Inputs'!$D$53+('1.Inputs'!$D$20/'1.Inputs'!$D$27+'1.Inputs'!$D$23/'1.Inputs'!$D$28)-(O374-N374)</f>
        <v>1179756239.560993</v>
      </c>
      <c r="AA374" s="36">
        <f ca="1">((('1.Inputs'!$D$37*12*IF(9=1,'1.Inputs'!$D$38,IF(9=2,'1.Inputs'!$D$39,$E374)))*$F374*(('1.Inputs'!$D$40)+(1-'1.Inputs'!$D$40)*(1+'1.Inputs'!$D$41))*(1+$G374)^(9-1))-(('1.Inputs'!$D$37*12*IF(9=1,'1.Inputs'!$D$38,IF(9=2,'1.Inputs'!$D$39,$E374)))/(1-'1.Inputs'!$D$42)*$D374*(1+$G374)^(9-1))-('1.Inputs'!$D$37*12*IF(9=1,'1.Inputs'!$D$38,IF(9=2,'1.Inputs'!$D$39,$E374)))*'1.Inputs'!$D$43*(1+$G374)^(9-1)-'1.Inputs'!$D$44*(1+$G374)^(9-1)-('1.Inputs'!$D$20/'1.Inputs'!$D$27+'1.Inputs'!$D$23/'1.Inputs'!$D$28))-MAX(0,((('1.Inputs'!$D$37*12*IF(9=1,'1.Inputs'!$D$38,IF(9=2,'1.Inputs'!$D$39,$E374)))*$F374*(('1.Inputs'!$D$40)+(1-'1.Inputs'!$D$40)*(1+'1.Inputs'!$D$41))*(1+$G374)^(9-1))-(('1.Inputs'!$D$37*12*IF(9=1,'1.Inputs'!$D$38,IF(9=2,'1.Inputs'!$D$39,$E374)))/(1-'1.Inputs'!$D$42)*$D374*(1+$G374)^(9-1))-('1.Inputs'!$D$37*12*IF(9=1,'1.Inputs'!$D$38,IF(9=2,'1.Inputs'!$D$39,$E374)))*'1.Inputs'!$D$43*(1+$G374)^(9-1)-'1.Inputs'!$D$44*(1+$G374)^(9-1)-('1.Inputs'!$D$20/'1.Inputs'!$D$27+'1.Inputs'!$D$23/'1.Inputs'!$D$28)))*'1.Inputs'!$D$53+('1.Inputs'!$D$20/'1.Inputs'!$D$27+'1.Inputs'!$D$23/'1.Inputs'!$D$28)-(P374-O374)</f>
        <v>1226027678.7954175</v>
      </c>
      <c r="AB374" s="36">
        <f ca="1">((('1.Inputs'!$D$37*12*IF(10=1,'1.Inputs'!$D$38,IF(10=2,'1.Inputs'!$D$39,$E374)))*$F374*(('1.Inputs'!$D$40)+(1-'1.Inputs'!$D$40)*(1+'1.Inputs'!$D$41))*(1+$G374)^(10-1))-(('1.Inputs'!$D$37*12*IF(10=1,'1.Inputs'!$D$38,IF(10=2,'1.Inputs'!$D$39,$E374)))/(1-'1.Inputs'!$D$42)*$D374*(1+$G374)^(10-1))-('1.Inputs'!$D$37*12*IF(10=1,'1.Inputs'!$D$38,IF(10=2,'1.Inputs'!$D$39,$E374)))*'1.Inputs'!$D$43*(1+$G374)^(10-1)-'1.Inputs'!$D$44*(1+$G374)^(10-1)-('1.Inputs'!$D$20/'1.Inputs'!$D$27+'1.Inputs'!$D$23/'1.Inputs'!$D$28))-MAX(0,((('1.Inputs'!$D$37*12*IF(10=1,'1.Inputs'!$D$38,IF(10=2,'1.Inputs'!$D$39,$E374)))*$F374*(('1.Inputs'!$D$40)+(1-'1.Inputs'!$D$40)*(1+'1.Inputs'!$D$41))*(1+$G374)^(10-1))-(('1.Inputs'!$D$37*12*IF(10=1,'1.Inputs'!$D$38,IF(10=2,'1.Inputs'!$D$39,$E374)))/(1-'1.Inputs'!$D$42)*$D374*(1+$G374)^(10-1))-('1.Inputs'!$D$37*12*IF(10=1,'1.Inputs'!$D$38,IF(10=2,'1.Inputs'!$D$39,$E374)))*'1.Inputs'!$D$43*(1+$G374)^(10-1)-'1.Inputs'!$D$44*(1+$G374)^(10-1)-('1.Inputs'!$D$20/'1.Inputs'!$D$27+'1.Inputs'!$D$23/'1.Inputs'!$D$28)))*'1.Inputs'!$D$53+('1.Inputs'!$D$20/'1.Inputs'!$D$27+'1.Inputs'!$D$23/'1.Inputs'!$D$28)-(Q374-P374)+(('1.Inputs'!$D$20+'1.Inputs'!$D$23-('1.Inputs'!$D$20/'1.Inputs'!$D$27+'1.Inputs'!$D$23/'1.Inputs'!$D$28)*'1.Inputs'!$D$10)*'1.Inputs'!$D$60+'1.Inputs'!$D$19*'1.Inputs'!$D$59+Q374)</f>
        <v>3835787364.795702</v>
      </c>
      <c r="AC374" s="36">
        <f ca="1">S374-AC$13-AC$14+MIN(AC$13,MAX(0,((('1.Inputs'!$D$37*12*IF(1=1,'1.Inputs'!$D$38,IF(1=2,'1.Inputs'!$D$39,$E374)))*$F374*(('1.Inputs'!$D$40)+(1-'1.Inputs'!$D$40)*(1+'1.Inputs'!$D$41))*(1+$G374)^(1-1))-(('1.Inputs'!$D$37*12*IF(1=1,'1.Inputs'!$D$38,IF(1=2,'1.Inputs'!$D$39,$E374)))/(1-'1.Inputs'!$D$42)*$D374*(1+$G374)^(1-1))-('1.Inputs'!$D$37*12*IF(1=1,'1.Inputs'!$D$38,IF(1=2,'1.Inputs'!$D$39,$E374)))*'1.Inputs'!$D$43*(1+$G374)^(1-1)-'1.Inputs'!$D$44*(1+$G374)^(1-1)-('1.Inputs'!$D$20/'1.Inputs'!$D$27+'1.Inputs'!$D$23/'1.Inputs'!$D$28))))*'1.Inputs'!$D$53</f>
        <v>-507668863.82356644</v>
      </c>
      <c r="AD374" s="36">
        <f ca="1">T374-AD$13-AD$14+MIN(AD$13,MAX(0,((('1.Inputs'!$D$37*12*IF(2=1,'1.Inputs'!$D$38,IF(2=2,'1.Inputs'!$D$39,$E374)))*$F374*(('1.Inputs'!$D$40)+(1-'1.Inputs'!$D$40)*(1+'1.Inputs'!$D$41))*(1+$G374)^(2-1))-(('1.Inputs'!$D$37*12*IF(2=1,'1.Inputs'!$D$38,IF(2=2,'1.Inputs'!$D$39,$E374)))/(1-'1.Inputs'!$D$42)*$D374*(1+$G374)^(2-1))-('1.Inputs'!$D$37*12*IF(2=1,'1.Inputs'!$D$38,IF(2=2,'1.Inputs'!$D$39,$E374)))*'1.Inputs'!$D$43*(1+$G374)^(2-1)-'1.Inputs'!$D$44*(1+$G374)^(2-1)-('1.Inputs'!$D$20/'1.Inputs'!$D$27+'1.Inputs'!$D$23/'1.Inputs'!$D$28))))*'1.Inputs'!$D$53</f>
        <v>372205484.44941902</v>
      </c>
      <c r="AE374" s="36">
        <f ca="1">U374-AE$13-AE$14+MIN(AE$13,MAX(0,((('1.Inputs'!$D$37*12*IF(3=1,'1.Inputs'!$D$38,IF(3=2,'1.Inputs'!$D$39,$E374)))*$F374*(('1.Inputs'!$D$40)+(1-'1.Inputs'!$D$40)*(1+'1.Inputs'!$D$41))*(1+$G374)^(3-1))-(('1.Inputs'!$D$37*12*IF(3=1,'1.Inputs'!$D$38,IF(3=2,'1.Inputs'!$D$39,$E374)))/(1-'1.Inputs'!$D$42)*$D374*(1+$G374)^(3-1))-('1.Inputs'!$D$37*12*IF(3=1,'1.Inputs'!$D$38,IF(3=2,'1.Inputs'!$D$39,$E374)))*'1.Inputs'!$D$43*(1+$G374)^(3-1)-'1.Inputs'!$D$44*(1+$G374)^(3-1)-('1.Inputs'!$D$20/'1.Inputs'!$D$27+'1.Inputs'!$D$23/'1.Inputs'!$D$28))))*'1.Inputs'!$D$53</f>
        <v>514031449.54372454</v>
      </c>
      <c r="AF374" s="36">
        <f ca="1">V374-AF$13-AF$14+MIN(AF$13,MAX(0,((('1.Inputs'!$D$37*12*IF(4=1,'1.Inputs'!$D$38,IF(4=2,'1.Inputs'!$D$39,$E374)))*$F374*(('1.Inputs'!$D$40)+(1-'1.Inputs'!$D$40)*(1+'1.Inputs'!$D$41))*(1+$G374)^(4-1))-(('1.Inputs'!$D$37*12*IF(4=1,'1.Inputs'!$D$38,IF(4=2,'1.Inputs'!$D$39,$E374)))/(1-'1.Inputs'!$D$42)*$D374*(1+$G374)^(4-1))-('1.Inputs'!$D$37*12*IF(4=1,'1.Inputs'!$D$38,IF(4=2,'1.Inputs'!$D$39,$E374)))*'1.Inputs'!$D$43*(1+$G374)^(4-1)-'1.Inputs'!$D$44*(1+$G374)^(4-1)-('1.Inputs'!$D$20/'1.Inputs'!$D$27+'1.Inputs'!$D$23/'1.Inputs'!$D$28))))*'1.Inputs'!$D$53</f>
        <v>689382662.84679449</v>
      </c>
      <c r="AG374" s="36">
        <f ca="1">W374-AG$13-AG$14+MIN(AG$13,MAX(0,((('1.Inputs'!$D$37*12*IF(5=1,'1.Inputs'!$D$38,IF(5=2,'1.Inputs'!$D$39,$E374)))*$F374*(('1.Inputs'!$D$40)+(1-'1.Inputs'!$D$40)*(1+'1.Inputs'!$D$41))*(1+$G374)^(5-1))-(('1.Inputs'!$D$37*12*IF(5=1,'1.Inputs'!$D$38,IF(5=2,'1.Inputs'!$D$39,$E374)))/(1-'1.Inputs'!$D$42)*$D374*(1+$G374)^(5-1))-('1.Inputs'!$D$37*12*IF(5=1,'1.Inputs'!$D$38,IF(5=2,'1.Inputs'!$D$39,$E374)))*'1.Inputs'!$D$43*(1+$G374)^(5-1)-'1.Inputs'!$D$44*(1+$G374)^(5-1)-('1.Inputs'!$D$20/'1.Inputs'!$D$27+'1.Inputs'!$D$23/'1.Inputs'!$D$28))))*'1.Inputs'!$D$53</f>
        <v>747993493.80837083</v>
      </c>
      <c r="AH374" s="36">
        <f ca="1">X374-AH$13-AH$14+MIN(AH$13,MAX(0,((('1.Inputs'!$D$37*12*IF(6=1,'1.Inputs'!$D$38,IF(6=2,'1.Inputs'!$D$39,$E374)))*$F374*(('1.Inputs'!$D$40)+(1-'1.Inputs'!$D$40)*(1+'1.Inputs'!$D$41))*(1+$G374)^(6-1))-(('1.Inputs'!$D$37*12*IF(6=1,'1.Inputs'!$D$38,IF(6=2,'1.Inputs'!$D$39,$E374)))/(1-'1.Inputs'!$D$42)*$D374*(1+$G374)^(6-1))-('1.Inputs'!$D$37*12*IF(6=1,'1.Inputs'!$D$38,IF(6=2,'1.Inputs'!$D$39,$E374)))*'1.Inputs'!$D$43*(1+$G374)^(6-1)-'1.Inputs'!$D$44*(1+$G374)^(6-1)-('1.Inputs'!$D$20/'1.Inputs'!$D$27+'1.Inputs'!$D$23/'1.Inputs'!$D$28))))*'1.Inputs'!$D$53</f>
        <v>808215045.36782622</v>
      </c>
      <c r="AI374" s="36">
        <f ca="1">Y374-AI$13-AI$14+MIN(AI$13,MAX(0,((('1.Inputs'!$D$37*12*IF(7=1,'1.Inputs'!$D$38,IF(7=2,'1.Inputs'!$D$39,$E374)))*$F374*(('1.Inputs'!$D$40)+(1-'1.Inputs'!$D$40)*(1+'1.Inputs'!$D$41))*(1+$G374)^(7-1))-(('1.Inputs'!$D$37*12*IF(7=1,'1.Inputs'!$D$38,IF(7=2,'1.Inputs'!$D$39,$E374)))/(1-'1.Inputs'!$D$42)*$D374*(1+$G374)^(7-1))-('1.Inputs'!$D$37*12*IF(7=1,'1.Inputs'!$D$38,IF(7=2,'1.Inputs'!$D$39,$E374)))*'1.Inputs'!$D$43*(1+$G374)^(7-1)-'1.Inputs'!$D$44*(1+$G374)^(7-1)-('1.Inputs'!$D$20/'1.Inputs'!$D$27+'1.Inputs'!$D$23/'1.Inputs'!$D$28))))*'1.Inputs'!$D$53</f>
        <v>870113127.63522029</v>
      </c>
      <c r="AJ374" s="36">
        <f ca="1">Z374-AJ$13-AJ$14+MIN(AJ$13,MAX(0,((('1.Inputs'!$D$37*12*IF(8=1,'1.Inputs'!$D$38,IF(8=2,'1.Inputs'!$D$39,$E374)))*$F374*(('1.Inputs'!$D$40)+(1-'1.Inputs'!$D$40)*(1+'1.Inputs'!$D$41))*(1+$G374)^(8-1))-(('1.Inputs'!$D$37*12*IF(8=1,'1.Inputs'!$D$38,IF(8=2,'1.Inputs'!$D$39,$E374)))/(1-'1.Inputs'!$D$42)*$D374*(1+$G374)^(8-1))-('1.Inputs'!$D$37*12*IF(8=1,'1.Inputs'!$D$38,IF(8=2,'1.Inputs'!$D$39,$E374)))*'1.Inputs'!$D$43*(1+$G374)^(8-1)-'1.Inputs'!$D$44*(1+$G374)^(8-1)-('1.Inputs'!$D$20/'1.Inputs'!$D$27+'1.Inputs'!$D$23/'1.Inputs'!$D$28))))*'1.Inputs'!$D$53</f>
        <v>1179756239.560993</v>
      </c>
      <c r="AK374" s="36">
        <f ca="1">AA374-AK$13-AK$14+MIN(AK$13,MAX(0,((('1.Inputs'!$D$37*12*IF(9=1,'1.Inputs'!$D$38,IF(9=2,'1.Inputs'!$D$39,$E374)))*$F374*(('1.Inputs'!$D$40)+(1-'1.Inputs'!$D$40)*(1+'1.Inputs'!$D$41))*(1+$G374)^(9-1))-(('1.Inputs'!$D$37*12*IF(9=1,'1.Inputs'!$D$38,IF(9=2,'1.Inputs'!$D$39,$E374)))/(1-'1.Inputs'!$D$42)*$D374*(1+$G374)^(9-1))-('1.Inputs'!$D$37*12*IF(9=1,'1.Inputs'!$D$38,IF(9=2,'1.Inputs'!$D$39,$E374)))*'1.Inputs'!$D$43*(1+$G374)^(9-1)-'1.Inputs'!$D$44*(1+$G374)^(9-1)-('1.Inputs'!$D$20/'1.Inputs'!$D$27+'1.Inputs'!$D$23/'1.Inputs'!$D$28))))*'1.Inputs'!$D$53</f>
        <v>1226027678.7954175</v>
      </c>
      <c r="AL374" s="36">
        <f ca="1">AB374-AL$13-AL$14+MIN(AL$13,MAX(0,((('1.Inputs'!$D$37*12*IF(10=1,'1.Inputs'!$D$38,IF(10=2,'1.Inputs'!$D$39,$E374)))*$F374*(('1.Inputs'!$D$40)+(1-'1.Inputs'!$D$40)*(1+'1.Inputs'!$D$41))*(1+$G374)^(10-1))-(('1.Inputs'!$D$37*12*IF(10=1,'1.Inputs'!$D$38,IF(10=2,'1.Inputs'!$D$39,$E374)))/(1-'1.Inputs'!$D$42)*$D374*(1+$G374)^(10-1))-('1.Inputs'!$D$37*12*IF(10=1,'1.Inputs'!$D$38,IF(10=2,'1.Inputs'!$D$39,$E374)))*'1.Inputs'!$D$43*(1+$G374)^(10-1)-'1.Inputs'!$D$44*(1+$G374)^(10-1)-('1.Inputs'!$D$20/'1.Inputs'!$D$27+'1.Inputs'!$D$23/'1.Inputs'!$D$28))))*'1.Inputs'!$D$53+'1.Inputs'!$D$35</f>
        <v>4635787364.795702</v>
      </c>
      <c r="AM374" s="48">
        <f ca="1">R374+NPV('1.Inputs'!$D$55,S374:AB374)</f>
        <v>3062959799.7146101</v>
      </c>
      <c r="AN374" s="48">
        <f ca="1">-('1.Inputs'!$D$24*(1-'1.Inputs'!$D$31)+'1.Inputs'!$D$35)+NPV('1.Inputs'!$D$54,AC374:AL374)</f>
        <v>1261018944.9430079</v>
      </c>
      <c r="AO374" s="36">
        <f t="shared" ca="1" si="45"/>
        <v>-2.7894909473141354</v>
      </c>
      <c r="AP374" s="36">
        <f t="shared" ca="1" si="46"/>
        <v>2.1747242112391376</v>
      </c>
      <c r="AQ374" s="36">
        <f ca="1">'1.Inputs'!$D$35+MIN(SUM($AC374:AC374),SUM($AC374:AD374),SUM($AC374:AE374),SUM($AC374:AF374),SUM($AC374:AG374),SUM($AC374:AH374),SUM($AC374:AI374),SUM($AC374:AJ374),SUM($AC374:AK374),SUM($AC374:AL374))</f>
        <v>292331136.17643356</v>
      </c>
      <c r="AR374" s="36">
        <f ca="1">IF(AP374&lt;'1.Inputs'!$D$57,1,0)</f>
        <v>0</v>
      </c>
      <c r="AS374" s="36">
        <f t="shared" ca="1" si="47"/>
        <v>0</v>
      </c>
    </row>
    <row r="375" spans="2:45" ht="15" customHeight="1" x14ac:dyDescent="0.25">
      <c r="B375" s="36">
        <v>360</v>
      </c>
      <c r="C375" s="36">
        <f t="shared" ca="1" si="40"/>
        <v>0.716474470598777</v>
      </c>
      <c r="D375" s="36">
        <f t="shared" ca="1" si="41"/>
        <v>19442.307125981217</v>
      </c>
      <c r="E375" s="47">
        <f t="shared" ca="1" si="42"/>
        <v>0.85392206758093259</v>
      </c>
      <c r="F375" s="36">
        <f t="shared" ca="1" si="43"/>
        <v>30030.111353069005</v>
      </c>
      <c r="G375" s="36">
        <f t="shared" ca="1" si="44"/>
        <v>5.4510044074026209E-2</v>
      </c>
      <c r="H375" s="36">
        <f ca="1">((('1.Inputs'!$D$37*12*IF(1=1,'1.Inputs'!$D$38,IF(1=2,'1.Inputs'!$D$39,$E375)))*$F375*(('1.Inputs'!$D$40)+(1-'1.Inputs'!$D$40)*(1+'1.Inputs'!$D$41))*(1+$G375)^(1-1))*'1.Inputs'!$D$47+(('1.Inputs'!$D$37*12*IF(1=1,'1.Inputs'!$D$38,IF(1=2,'1.Inputs'!$D$39,$E375)))/(1-'1.Inputs'!$D$42)*$D375*(1+$G375)^(1-1))*('1.Inputs'!$D$48-'1.Inputs'!$D$49))/'1.Inputs'!$D$51</f>
        <v>800234180.92186892</v>
      </c>
      <c r="I375" s="36">
        <f ca="1">((('1.Inputs'!$D$37*12*IF(2=1,'1.Inputs'!$D$38,IF(2=2,'1.Inputs'!$D$39,$E375)))*$F375*(('1.Inputs'!$D$40)+(1-'1.Inputs'!$D$40)*(1+'1.Inputs'!$D$41))*(1+$G375)^(2-1))*'1.Inputs'!$D$47+(('1.Inputs'!$D$37*12*IF(2=1,'1.Inputs'!$D$38,IF(2=2,'1.Inputs'!$D$39,$E375)))/(1-'1.Inputs'!$D$42)*$D375*(1+$G375)^(2-1))*('1.Inputs'!$D$48-'1.Inputs'!$D$49))/'1.Inputs'!$D$51</f>
        <v>1181396973.9508471</v>
      </c>
      <c r="J375" s="36">
        <f ca="1">((('1.Inputs'!$D$37*12*IF(3=1,'1.Inputs'!$D$38,IF(3=2,'1.Inputs'!$D$39,$E375)))*$F375*(('1.Inputs'!$D$40)+(1-'1.Inputs'!$D$40)*(1+'1.Inputs'!$D$41))*(1+$G375)^(3-1))*'1.Inputs'!$D$47+(('1.Inputs'!$D$37*12*IF(3=1,'1.Inputs'!$D$38,IF(3=2,'1.Inputs'!$D$39,$E375)))/(1-'1.Inputs'!$D$42)*$D375*(1+$G375)^(3-1))*('1.Inputs'!$D$48-'1.Inputs'!$D$49))/'1.Inputs'!$D$51</f>
        <v>1519731172.7050924</v>
      </c>
      <c r="K375" s="36">
        <f ca="1">((('1.Inputs'!$D$37*12*IF(4=1,'1.Inputs'!$D$38,IF(4=2,'1.Inputs'!$D$39,$E375)))*$F375*(('1.Inputs'!$D$40)+(1-'1.Inputs'!$D$40)*(1+'1.Inputs'!$D$41))*(1+$G375)^(4-1))*'1.Inputs'!$D$47+(('1.Inputs'!$D$37*12*IF(4=1,'1.Inputs'!$D$38,IF(4=2,'1.Inputs'!$D$39,$E375)))/(1-'1.Inputs'!$D$42)*$D375*(1+$G375)^(4-1))*('1.Inputs'!$D$48-'1.Inputs'!$D$49))/'1.Inputs'!$D$51</f>
        <v>1602571785.9099188</v>
      </c>
      <c r="L375" s="36">
        <f ca="1">((('1.Inputs'!$D$37*12*IF(5=1,'1.Inputs'!$D$38,IF(5=2,'1.Inputs'!$D$39,$E375)))*$F375*(('1.Inputs'!$D$40)+(1-'1.Inputs'!$D$40)*(1+'1.Inputs'!$D$41))*(1+$G375)^(5-1))*'1.Inputs'!$D$47+(('1.Inputs'!$D$37*12*IF(5=1,'1.Inputs'!$D$38,IF(5=2,'1.Inputs'!$D$39,$E375)))/(1-'1.Inputs'!$D$42)*$D375*(1+$G375)^(5-1))*('1.Inputs'!$D$48-'1.Inputs'!$D$49))/'1.Inputs'!$D$51</f>
        <v>1689928044.5916593</v>
      </c>
      <c r="M375" s="36">
        <f ca="1">((('1.Inputs'!$D$37*12*IF(6=1,'1.Inputs'!$D$38,IF(6=2,'1.Inputs'!$D$39,$E375)))*$F375*(('1.Inputs'!$D$40)+(1-'1.Inputs'!$D$40)*(1+'1.Inputs'!$D$41))*(1+$G375)^(6-1))*'1.Inputs'!$D$47+(('1.Inputs'!$D$37*12*IF(6=1,'1.Inputs'!$D$38,IF(6=2,'1.Inputs'!$D$39,$E375)))/(1-'1.Inputs'!$D$42)*$D375*(1+$G375)^(6-1))*('1.Inputs'!$D$48-'1.Inputs'!$D$49))/'1.Inputs'!$D$51</f>
        <v>1782046096.7842839</v>
      </c>
      <c r="N375" s="36">
        <f ca="1">((('1.Inputs'!$D$37*12*IF(7=1,'1.Inputs'!$D$38,IF(7=2,'1.Inputs'!$D$39,$E375)))*$F375*(('1.Inputs'!$D$40)+(1-'1.Inputs'!$D$40)*(1+'1.Inputs'!$D$41))*(1+$G375)^(7-1))*'1.Inputs'!$D$47+(('1.Inputs'!$D$37*12*IF(7=1,'1.Inputs'!$D$38,IF(7=2,'1.Inputs'!$D$39,$E375)))/(1-'1.Inputs'!$D$42)*$D375*(1+$G375)^(7-1))*('1.Inputs'!$D$48-'1.Inputs'!$D$49))/'1.Inputs'!$D$51</f>
        <v>1879185508.0619411</v>
      </c>
      <c r="O375" s="36">
        <f ca="1">((('1.Inputs'!$D$37*12*IF(8=1,'1.Inputs'!$D$38,IF(8=2,'1.Inputs'!$D$39,$E375)))*$F375*(('1.Inputs'!$D$40)+(1-'1.Inputs'!$D$40)*(1+'1.Inputs'!$D$41))*(1+$G375)^(8-1))*'1.Inputs'!$D$47+(('1.Inputs'!$D$37*12*IF(8=1,'1.Inputs'!$D$38,IF(8=2,'1.Inputs'!$D$39,$E375)))/(1-'1.Inputs'!$D$42)*$D375*(1+$G375)^(8-1))*('1.Inputs'!$D$48-'1.Inputs'!$D$49))/'1.Inputs'!$D$51</f>
        <v>1981619992.9296689</v>
      </c>
      <c r="P375" s="36">
        <f ca="1">((('1.Inputs'!$D$37*12*IF(9=1,'1.Inputs'!$D$38,IF(9=2,'1.Inputs'!$D$39,$E375)))*$F375*(('1.Inputs'!$D$40)+(1-'1.Inputs'!$D$40)*(1+'1.Inputs'!$D$41))*(1+$G375)^(9-1))*'1.Inputs'!$D$47+(('1.Inputs'!$D$37*12*IF(9=1,'1.Inputs'!$D$38,IF(9=2,'1.Inputs'!$D$39,$E375)))/(1-'1.Inputs'!$D$42)*$D375*(1+$G375)^(9-1))*('1.Inputs'!$D$48-'1.Inputs'!$D$49))/'1.Inputs'!$D$51</f>
        <v>2089638186.0822368</v>
      </c>
      <c r="Q375" s="36">
        <f ca="1">((('1.Inputs'!$D$37*12*IF(10=1,'1.Inputs'!$D$38,IF(10=2,'1.Inputs'!$D$39,$E375)))*$F375*(('1.Inputs'!$D$40)+(1-'1.Inputs'!$D$40)*(1+'1.Inputs'!$D$41))*(1+$G375)^(10-1))*'1.Inputs'!$D$47+(('1.Inputs'!$D$37*12*IF(10=1,'1.Inputs'!$D$38,IF(10=2,'1.Inputs'!$D$39,$E375)))/(1-'1.Inputs'!$D$42)*$D375*(1+$G375)^(10-1))*('1.Inputs'!$D$48-'1.Inputs'!$D$49))/'1.Inputs'!$D$51</f>
        <v>2203544455.7043476</v>
      </c>
      <c r="R375" s="36">
        <f>-'1.Inputs'!$D$24</f>
        <v>-2050000000</v>
      </c>
      <c r="S375" s="36">
        <f ca="1">((('1.Inputs'!$D$37*12*IF(1=1,'1.Inputs'!$D$38,IF(1=2,'1.Inputs'!$D$39,$E375)))*$F375*(('1.Inputs'!$D$40)+(1-'1.Inputs'!$D$40)*(1+'1.Inputs'!$D$41))*(1+$G375)^(1-1))-(('1.Inputs'!$D$37*12*IF(1=1,'1.Inputs'!$D$38,IF(1=2,'1.Inputs'!$D$39,$E375)))/(1-'1.Inputs'!$D$42)*$D375*(1+$G375)^(1-1))-('1.Inputs'!$D$37*12*IF(1=1,'1.Inputs'!$D$38,IF(1=2,'1.Inputs'!$D$39,$E375)))*'1.Inputs'!$D$43*(1+$G375)^(1-1)-'1.Inputs'!$D$44*(1+$G375)^(1-1)-('1.Inputs'!$D$20/'1.Inputs'!$D$27+'1.Inputs'!$D$23/'1.Inputs'!$D$28))-MAX(0,((('1.Inputs'!$D$37*12*IF(1=1,'1.Inputs'!$D$38,IF(1=2,'1.Inputs'!$D$39,$E375)))*$F375*(('1.Inputs'!$D$40)+(1-'1.Inputs'!$D$40)*(1+'1.Inputs'!$D$41))*(1+$G375)^(1-1))-(('1.Inputs'!$D$37*12*IF(1=1,'1.Inputs'!$D$38,IF(1=2,'1.Inputs'!$D$39,$E375)))/(1-'1.Inputs'!$D$42)*$D375*(1+$G375)^(1-1))-('1.Inputs'!$D$37*12*IF(1=1,'1.Inputs'!$D$38,IF(1=2,'1.Inputs'!$D$39,$E375)))*'1.Inputs'!$D$43*(1+$G375)^(1-1)-'1.Inputs'!$D$44*(1+$G375)^(1-1)-('1.Inputs'!$D$20/'1.Inputs'!$D$27+'1.Inputs'!$D$23/'1.Inputs'!$D$28)))*'1.Inputs'!$D$53+('1.Inputs'!$D$20/'1.Inputs'!$D$27+'1.Inputs'!$D$23/'1.Inputs'!$D$28)-H375</f>
        <v>-622408612.86702931</v>
      </c>
      <c r="T375" s="36">
        <f ca="1">((('1.Inputs'!$D$37*12*IF(2=1,'1.Inputs'!$D$38,IF(2=2,'1.Inputs'!$D$39,$E375)))*$F375*(('1.Inputs'!$D$40)+(1-'1.Inputs'!$D$40)*(1+'1.Inputs'!$D$41))*(1+$G375)^(2-1))-(('1.Inputs'!$D$37*12*IF(2=1,'1.Inputs'!$D$38,IF(2=2,'1.Inputs'!$D$39,$E375)))/(1-'1.Inputs'!$D$42)*$D375*(1+$G375)^(2-1))-('1.Inputs'!$D$37*12*IF(2=1,'1.Inputs'!$D$38,IF(2=2,'1.Inputs'!$D$39,$E375)))*'1.Inputs'!$D$43*(1+$G375)^(2-1)-'1.Inputs'!$D$44*(1+$G375)^(2-1)-('1.Inputs'!$D$20/'1.Inputs'!$D$27+'1.Inputs'!$D$23/'1.Inputs'!$D$28))-MAX(0,((('1.Inputs'!$D$37*12*IF(2=1,'1.Inputs'!$D$38,IF(2=2,'1.Inputs'!$D$39,$E375)))*$F375*(('1.Inputs'!$D$40)+(1-'1.Inputs'!$D$40)*(1+'1.Inputs'!$D$41))*(1+$G375)^(2-1))-(('1.Inputs'!$D$37*12*IF(2=1,'1.Inputs'!$D$38,IF(2=2,'1.Inputs'!$D$39,$E375)))/(1-'1.Inputs'!$D$42)*$D375*(1+$G375)^(2-1))-('1.Inputs'!$D$37*12*IF(2=1,'1.Inputs'!$D$38,IF(2=2,'1.Inputs'!$D$39,$E375)))*'1.Inputs'!$D$43*(1+$G375)^(2-1)-'1.Inputs'!$D$44*(1+$G375)^(2-1)-('1.Inputs'!$D$20/'1.Inputs'!$D$27+'1.Inputs'!$D$23/'1.Inputs'!$D$28)))*'1.Inputs'!$D$53+('1.Inputs'!$D$20/'1.Inputs'!$D$27+'1.Inputs'!$D$23/'1.Inputs'!$D$28)-(I375-H375)</f>
        <v>105613104.5186435</v>
      </c>
      <c r="U375" s="36">
        <f ca="1">((('1.Inputs'!$D$37*12*IF(3=1,'1.Inputs'!$D$38,IF(3=2,'1.Inputs'!$D$39,$E375)))*$F375*(('1.Inputs'!$D$40)+(1-'1.Inputs'!$D$40)*(1+'1.Inputs'!$D$41))*(1+$G375)^(3-1))-(('1.Inputs'!$D$37*12*IF(3=1,'1.Inputs'!$D$38,IF(3=2,'1.Inputs'!$D$39,$E375)))/(1-'1.Inputs'!$D$42)*$D375*(1+$G375)^(3-1))-('1.Inputs'!$D$37*12*IF(3=1,'1.Inputs'!$D$38,IF(3=2,'1.Inputs'!$D$39,$E375)))*'1.Inputs'!$D$43*(1+$G375)^(3-1)-'1.Inputs'!$D$44*(1+$G375)^(3-1)-('1.Inputs'!$D$20/'1.Inputs'!$D$27+'1.Inputs'!$D$23/'1.Inputs'!$D$28))-MAX(0,((('1.Inputs'!$D$37*12*IF(3=1,'1.Inputs'!$D$38,IF(3=2,'1.Inputs'!$D$39,$E375)))*$F375*(('1.Inputs'!$D$40)+(1-'1.Inputs'!$D$40)*(1+'1.Inputs'!$D$41))*(1+$G375)^(3-1))-(('1.Inputs'!$D$37*12*IF(3=1,'1.Inputs'!$D$38,IF(3=2,'1.Inputs'!$D$39,$E375)))/(1-'1.Inputs'!$D$42)*$D375*(1+$G375)^(3-1))-('1.Inputs'!$D$37*12*IF(3=1,'1.Inputs'!$D$38,IF(3=2,'1.Inputs'!$D$39,$E375)))*'1.Inputs'!$D$43*(1+$G375)^(3-1)-'1.Inputs'!$D$44*(1+$G375)^(3-1)-('1.Inputs'!$D$20/'1.Inputs'!$D$27+'1.Inputs'!$D$23/'1.Inputs'!$D$28)))*'1.Inputs'!$D$53+('1.Inputs'!$D$20/'1.Inputs'!$D$27+'1.Inputs'!$D$23/'1.Inputs'!$D$28)-(J375-I375)</f>
        <v>417356132.64667118</v>
      </c>
      <c r="V375" s="36">
        <f ca="1">((('1.Inputs'!$D$37*12*IF(4=1,'1.Inputs'!$D$38,IF(4=2,'1.Inputs'!$D$39,$E375)))*$F375*(('1.Inputs'!$D$40)+(1-'1.Inputs'!$D$40)*(1+'1.Inputs'!$D$41))*(1+$G375)^(4-1))-(('1.Inputs'!$D$37*12*IF(4=1,'1.Inputs'!$D$38,IF(4=2,'1.Inputs'!$D$39,$E375)))/(1-'1.Inputs'!$D$42)*$D375*(1+$G375)^(4-1))-('1.Inputs'!$D$37*12*IF(4=1,'1.Inputs'!$D$38,IF(4=2,'1.Inputs'!$D$39,$E375)))*'1.Inputs'!$D$43*(1+$G375)^(4-1)-'1.Inputs'!$D$44*(1+$G375)^(4-1)-('1.Inputs'!$D$20/'1.Inputs'!$D$27+'1.Inputs'!$D$23/'1.Inputs'!$D$28))-MAX(0,((('1.Inputs'!$D$37*12*IF(4=1,'1.Inputs'!$D$38,IF(4=2,'1.Inputs'!$D$39,$E375)))*$F375*(('1.Inputs'!$D$40)+(1-'1.Inputs'!$D$40)*(1+'1.Inputs'!$D$41))*(1+$G375)^(4-1))-(('1.Inputs'!$D$37*12*IF(4=1,'1.Inputs'!$D$38,IF(4=2,'1.Inputs'!$D$39,$E375)))/(1-'1.Inputs'!$D$42)*$D375*(1+$G375)^(4-1))-('1.Inputs'!$D$37*12*IF(4=1,'1.Inputs'!$D$38,IF(4=2,'1.Inputs'!$D$39,$E375)))*'1.Inputs'!$D$43*(1+$G375)^(4-1)-'1.Inputs'!$D$44*(1+$G375)^(4-1)-('1.Inputs'!$D$20/'1.Inputs'!$D$27+'1.Inputs'!$D$23/'1.Inputs'!$D$28)))*'1.Inputs'!$D$53+('1.Inputs'!$D$20/'1.Inputs'!$D$27+'1.Inputs'!$D$23/'1.Inputs'!$D$28)-(K375-J375)</f>
        <v>711466831.88457203</v>
      </c>
      <c r="W375" s="36">
        <f ca="1">((('1.Inputs'!$D$37*12*IF(5=1,'1.Inputs'!$D$38,IF(5=2,'1.Inputs'!$D$39,$E375)))*$F375*(('1.Inputs'!$D$40)+(1-'1.Inputs'!$D$40)*(1+'1.Inputs'!$D$41))*(1+$G375)^(5-1))-(('1.Inputs'!$D$37*12*IF(5=1,'1.Inputs'!$D$38,IF(5=2,'1.Inputs'!$D$39,$E375)))/(1-'1.Inputs'!$D$42)*$D375*(1+$G375)^(5-1))-('1.Inputs'!$D$37*12*IF(5=1,'1.Inputs'!$D$38,IF(5=2,'1.Inputs'!$D$39,$E375)))*'1.Inputs'!$D$43*(1+$G375)^(5-1)-'1.Inputs'!$D$44*(1+$G375)^(5-1)-('1.Inputs'!$D$20/'1.Inputs'!$D$27+'1.Inputs'!$D$23/'1.Inputs'!$D$28))-MAX(0,((('1.Inputs'!$D$37*12*IF(5=1,'1.Inputs'!$D$38,IF(5=2,'1.Inputs'!$D$39,$E375)))*$F375*(('1.Inputs'!$D$40)+(1-'1.Inputs'!$D$40)*(1+'1.Inputs'!$D$41))*(1+$G375)^(5-1))-(('1.Inputs'!$D$37*12*IF(5=1,'1.Inputs'!$D$38,IF(5=2,'1.Inputs'!$D$39,$E375)))/(1-'1.Inputs'!$D$42)*$D375*(1+$G375)^(5-1))-('1.Inputs'!$D$37*12*IF(5=1,'1.Inputs'!$D$38,IF(5=2,'1.Inputs'!$D$39,$E375)))*'1.Inputs'!$D$43*(1+$G375)^(5-1)-'1.Inputs'!$D$44*(1+$G375)^(5-1)-('1.Inputs'!$D$20/'1.Inputs'!$D$27+'1.Inputs'!$D$23/'1.Inputs'!$D$28)))*'1.Inputs'!$D$53+('1.Inputs'!$D$20/'1.Inputs'!$D$27+'1.Inputs'!$D$23/'1.Inputs'!$D$28)-(L375-K375)</f>
        <v>747673320.66530943</v>
      </c>
      <c r="X375" s="36">
        <f ca="1">((('1.Inputs'!$D$37*12*IF(6=1,'1.Inputs'!$D$38,IF(6=2,'1.Inputs'!$D$39,$E375)))*$F375*(('1.Inputs'!$D$40)+(1-'1.Inputs'!$D$40)*(1+'1.Inputs'!$D$41))*(1+$G375)^(6-1))-(('1.Inputs'!$D$37*12*IF(6=1,'1.Inputs'!$D$38,IF(6=2,'1.Inputs'!$D$39,$E375)))/(1-'1.Inputs'!$D$42)*$D375*(1+$G375)^(6-1))-('1.Inputs'!$D$37*12*IF(6=1,'1.Inputs'!$D$38,IF(6=2,'1.Inputs'!$D$39,$E375)))*'1.Inputs'!$D$43*(1+$G375)^(6-1)-'1.Inputs'!$D$44*(1+$G375)^(6-1)-('1.Inputs'!$D$20/'1.Inputs'!$D$27+'1.Inputs'!$D$23/'1.Inputs'!$D$28))-MAX(0,((('1.Inputs'!$D$37*12*IF(6=1,'1.Inputs'!$D$38,IF(6=2,'1.Inputs'!$D$39,$E375)))*$F375*(('1.Inputs'!$D$40)+(1-'1.Inputs'!$D$40)*(1+'1.Inputs'!$D$41))*(1+$G375)^(6-1))-(('1.Inputs'!$D$37*12*IF(6=1,'1.Inputs'!$D$38,IF(6=2,'1.Inputs'!$D$39,$E375)))/(1-'1.Inputs'!$D$42)*$D375*(1+$G375)^(6-1))-('1.Inputs'!$D$37*12*IF(6=1,'1.Inputs'!$D$38,IF(6=2,'1.Inputs'!$D$39,$E375)))*'1.Inputs'!$D$43*(1+$G375)^(6-1)-'1.Inputs'!$D$44*(1+$G375)^(6-1)-('1.Inputs'!$D$20/'1.Inputs'!$D$27+'1.Inputs'!$D$23/'1.Inputs'!$D$28)))*'1.Inputs'!$D$53+('1.Inputs'!$D$20/'1.Inputs'!$D$27+'1.Inputs'!$D$23/'1.Inputs'!$D$28)-(M375-L375)</f>
        <v>785853426.74525177</v>
      </c>
      <c r="Y375" s="36">
        <f ca="1">((('1.Inputs'!$D$37*12*IF(7=1,'1.Inputs'!$D$38,IF(7=2,'1.Inputs'!$D$39,$E375)))*$F375*(('1.Inputs'!$D$40)+(1-'1.Inputs'!$D$40)*(1+'1.Inputs'!$D$41))*(1+$G375)^(7-1))-(('1.Inputs'!$D$37*12*IF(7=1,'1.Inputs'!$D$38,IF(7=2,'1.Inputs'!$D$39,$E375)))/(1-'1.Inputs'!$D$42)*$D375*(1+$G375)^(7-1))-('1.Inputs'!$D$37*12*IF(7=1,'1.Inputs'!$D$38,IF(7=2,'1.Inputs'!$D$39,$E375)))*'1.Inputs'!$D$43*(1+$G375)^(7-1)-'1.Inputs'!$D$44*(1+$G375)^(7-1)-('1.Inputs'!$D$20/'1.Inputs'!$D$27+'1.Inputs'!$D$23/'1.Inputs'!$D$28))-MAX(0,((('1.Inputs'!$D$37*12*IF(7=1,'1.Inputs'!$D$38,IF(7=2,'1.Inputs'!$D$39,$E375)))*$F375*(('1.Inputs'!$D$40)+(1-'1.Inputs'!$D$40)*(1+'1.Inputs'!$D$41))*(1+$G375)^(7-1))-(('1.Inputs'!$D$37*12*IF(7=1,'1.Inputs'!$D$38,IF(7=2,'1.Inputs'!$D$39,$E375)))/(1-'1.Inputs'!$D$42)*$D375*(1+$G375)^(7-1))-('1.Inputs'!$D$37*12*IF(7=1,'1.Inputs'!$D$38,IF(7=2,'1.Inputs'!$D$39,$E375)))*'1.Inputs'!$D$43*(1+$G375)^(7-1)-'1.Inputs'!$D$44*(1+$G375)^(7-1)-('1.Inputs'!$D$20/'1.Inputs'!$D$27+'1.Inputs'!$D$23/'1.Inputs'!$D$28)))*'1.Inputs'!$D$53+('1.Inputs'!$D$20/'1.Inputs'!$D$27+'1.Inputs'!$D$23/'1.Inputs'!$D$28)-(N375-M375)</f>
        <v>826114732.09036303</v>
      </c>
      <c r="Z375" s="36">
        <f ca="1">((('1.Inputs'!$D$37*12*IF(8=1,'1.Inputs'!$D$38,IF(8=2,'1.Inputs'!$D$39,$E375)))*$F375*(('1.Inputs'!$D$40)+(1-'1.Inputs'!$D$40)*(1+'1.Inputs'!$D$41))*(1+$G375)^(8-1))-(('1.Inputs'!$D$37*12*IF(8=1,'1.Inputs'!$D$38,IF(8=2,'1.Inputs'!$D$39,$E375)))/(1-'1.Inputs'!$D$42)*$D375*(1+$G375)^(8-1))-('1.Inputs'!$D$37*12*IF(8=1,'1.Inputs'!$D$38,IF(8=2,'1.Inputs'!$D$39,$E375)))*'1.Inputs'!$D$43*(1+$G375)^(8-1)-'1.Inputs'!$D$44*(1+$G375)^(8-1)-('1.Inputs'!$D$20/'1.Inputs'!$D$27+'1.Inputs'!$D$23/'1.Inputs'!$D$28))-MAX(0,((('1.Inputs'!$D$37*12*IF(8=1,'1.Inputs'!$D$38,IF(8=2,'1.Inputs'!$D$39,$E375)))*$F375*(('1.Inputs'!$D$40)+(1-'1.Inputs'!$D$40)*(1+'1.Inputs'!$D$41))*(1+$G375)^(8-1))-(('1.Inputs'!$D$37*12*IF(8=1,'1.Inputs'!$D$38,IF(8=2,'1.Inputs'!$D$39,$E375)))/(1-'1.Inputs'!$D$42)*$D375*(1+$G375)^(8-1))-('1.Inputs'!$D$37*12*IF(8=1,'1.Inputs'!$D$38,IF(8=2,'1.Inputs'!$D$39,$E375)))*'1.Inputs'!$D$43*(1+$G375)^(8-1)-'1.Inputs'!$D$44*(1+$G375)^(8-1)-('1.Inputs'!$D$20/'1.Inputs'!$D$27+'1.Inputs'!$D$23/'1.Inputs'!$D$28)))*'1.Inputs'!$D$53+('1.Inputs'!$D$20/'1.Inputs'!$D$27+'1.Inputs'!$D$23/'1.Inputs'!$D$28)-(O375-N375)</f>
        <v>868570682.96431184</v>
      </c>
      <c r="AA375" s="36">
        <f ca="1">((('1.Inputs'!$D$37*12*IF(9=1,'1.Inputs'!$D$38,IF(9=2,'1.Inputs'!$D$39,$E375)))*$F375*(('1.Inputs'!$D$40)+(1-'1.Inputs'!$D$40)*(1+'1.Inputs'!$D$41))*(1+$G375)^(9-1))-(('1.Inputs'!$D$37*12*IF(9=1,'1.Inputs'!$D$38,IF(9=2,'1.Inputs'!$D$39,$E375)))/(1-'1.Inputs'!$D$42)*$D375*(1+$G375)^(9-1))-('1.Inputs'!$D$37*12*IF(9=1,'1.Inputs'!$D$38,IF(9=2,'1.Inputs'!$D$39,$E375)))*'1.Inputs'!$D$43*(1+$G375)^(9-1)-'1.Inputs'!$D$44*(1+$G375)^(9-1)-('1.Inputs'!$D$20/'1.Inputs'!$D$27+'1.Inputs'!$D$23/'1.Inputs'!$D$28))-MAX(0,((('1.Inputs'!$D$37*12*IF(9=1,'1.Inputs'!$D$38,IF(9=2,'1.Inputs'!$D$39,$E375)))*$F375*(('1.Inputs'!$D$40)+(1-'1.Inputs'!$D$40)*(1+'1.Inputs'!$D$41))*(1+$G375)^(9-1))-(('1.Inputs'!$D$37*12*IF(9=1,'1.Inputs'!$D$38,IF(9=2,'1.Inputs'!$D$39,$E375)))/(1-'1.Inputs'!$D$42)*$D375*(1+$G375)^(9-1))-('1.Inputs'!$D$37*12*IF(9=1,'1.Inputs'!$D$38,IF(9=2,'1.Inputs'!$D$39,$E375)))*'1.Inputs'!$D$43*(1+$G375)^(9-1)-'1.Inputs'!$D$44*(1+$G375)^(9-1)-('1.Inputs'!$D$20/'1.Inputs'!$D$27+'1.Inputs'!$D$23/'1.Inputs'!$D$28)))*'1.Inputs'!$D$53+('1.Inputs'!$D$20/'1.Inputs'!$D$27+'1.Inputs'!$D$23/'1.Inputs'!$D$28)-(P375-O375)</f>
        <v>913340909.59160686</v>
      </c>
      <c r="AB375" s="36">
        <f ca="1">((('1.Inputs'!$D$37*12*IF(10=1,'1.Inputs'!$D$38,IF(10=2,'1.Inputs'!$D$39,$E375)))*$F375*(('1.Inputs'!$D$40)+(1-'1.Inputs'!$D$40)*(1+'1.Inputs'!$D$41))*(1+$G375)^(10-1))-(('1.Inputs'!$D$37*12*IF(10=1,'1.Inputs'!$D$38,IF(10=2,'1.Inputs'!$D$39,$E375)))/(1-'1.Inputs'!$D$42)*$D375*(1+$G375)^(10-1))-('1.Inputs'!$D$37*12*IF(10=1,'1.Inputs'!$D$38,IF(10=2,'1.Inputs'!$D$39,$E375)))*'1.Inputs'!$D$43*(1+$G375)^(10-1)-'1.Inputs'!$D$44*(1+$G375)^(10-1)-('1.Inputs'!$D$20/'1.Inputs'!$D$27+'1.Inputs'!$D$23/'1.Inputs'!$D$28))-MAX(0,((('1.Inputs'!$D$37*12*IF(10=1,'1.Inputs'!$D$38,IF(10=2,'1.Inputs'!$D$39,$E375)))*$F375*(('1.Inputs'!$D$40)+(1-'1.Inputs'!$D$40)*(1+'1.Inputs'!$D$41))*(1+$G375)^(10-1))-(('1.Inputs'!$D$37*12*IF(10=1,'1.Inputs'!$D$38,IF(10=2,'1.Inputs'!$D$39,$E375)))/(1-'1.Inputs'!$D$42)*$D375*(1+$G375)^(10-1))-('1.Inputs'!$D$37*12*IF(10=1,'1.Inputs'!$D$38,IF(10=2,'1.Inputs'!$D$39,$E375)))*'1.Inputs'!$D$43*(1+$G375)^(10-1)-'1.Inputs'!$D$44*(1+$G375)^(10-1)-('1.Inputs'!$D$20/'1.Inputs'!$D$27+'1.Inputs'!$D$23/'1.Inputs'!$D$28)))*'1.Inputs'!$D$53+('1.Inputs'!$D$20/'1.Inputs'!$D$27+'1.Inputs'!$D$23/'1.Inputs'!$D$28)-(Q375-P375)+(('1.Inputs'!$D$20+'1.Inputs'!$D$23-('1.Inputs'!$D$20/'1.Inputs'!$D$27+'1.Inputs'!$D$23/'1.Inputs'!$D$28)*'1.Inputs'!$D$10)*'1.Inputs'!$D$60+'1.Inputs'!$D$19*'1.Inputs'!$D$59+Q375)</f>
        <v>3864096018.9499063</v>
      </c>
      <c r="AC375" s="36">
        <f ca="1">S375-AC$13-AC$14+MIN(AC$13,MAX(0,((('1.Inputs'!$D$37*12*IF(1=1,'1.Inputs'!$D$38,IF(1=2,'1.Inputs'!$D$39,$E375)))*$F375*(('1.Inputs'!$D$40)+(1-'1.Inputs'!$D$40)*(1+'1.Inputs'!$D$41))*(1+$G375)^(1-1))-(('1.Inputs'!$D$37*12*IF(1=1,'1.Inputs'!$D$38,IF(1=2,'1.Inputs'!$D$39,$E375)))/(1-'1.Inputs'!$D$42)*$D375*(1+$G375)^(1-1))-('1.Inputs'!$D$37*12*IF(1=1,'1.Inputs'!$D$38,IF(1=2,'1.Inputs'!$D$39,$E375)))*'1.Inputs'!$D$43*(1+$G375)^(1-1)-'1.Inputs'!$D$44*(1+$G375)^(1-1)-('1.Inputs'!$D$20/'1.Inputs'!$D$27+'1.Inputs'!$D$23/'1.Inputs'!$D$28))))*'1.Inputs'!$D$53</f>
        <v>-746948691.60673106</v>
      </c>
      <c r="AD375" s="36">
        <f ca="1">T375-AD$13-AD$14+MIN(AD$13,MAX(0,((('1.Inputs'!$D$37*12*IF(2=1,'1.Inputs'!$D$38,IF(2=2,'1.Inputs'!$D$39,$E375)))*$F375*(('1.Inputs'!$D$40)+(1-'1.Inputs'!$D$40)*(1+'1.Inputs'!$D$41))*(1+$G375)^(2-1))-(('1.Inputs'!$D$37*12*IF(2=1,'1.Inputs'!$D$38,IF(2=2,'1.Inputs'!$D$39,$E375)))/(1-'1.Inputs'!$D$42)*$D375*(1+$G375)^(2-1))-('1.Inputs'!$D$37*12*IF(2=1,'1.Inputs'!$D$38,IF(2=2,'1.Inputs'!$D$39,$E375)))*'1.Inputs'!$D$43*(1+$G375)^(2-1)-'1.Inputs'!$D$44*(1+$G375)^(2-1)-('1.Inputs'!$D$20/'1.Inputs'!$D$27+'1.Inputs'!$D$23/'1.Inputs'!$D$28))))*'1.Inputs'!$D$53</f>
        <v>9673104.5186434984</v>
      </c>
      <c r="AE375" s="36">
        <f ca="1">U375-AE$13-AE$14+MIN(AE$13,MAX(0,((('1.Inputs'!$D$37*12*IF(3=1,'1.Inputs'!$D$38,IF(3=2,'1.Inputs'!$D$39,$E375)))*$F375*(('1.Inputs'!$D$40)+(1-'1.Inputs'!$D$40)*(1+'1.Inputs'!$D$41))*(1+$G375)^(3-1))-(('1.Inputs'!$D$37*12*IF(3=1,'1.Inputs'!$D$38,IF(3=2,'1.Inputs'!$D$39,$E375)))/(1-'1.Inputs'!$D$42)*$D375*(1+$G375)^(3-1))-('1.Inputs'!$D$37*12*IF(3=1,'1.Inputs'!$D$38,IF(3=2,'1.Inputs'!$D$39,$E375)))*'1.Inputs'!$D$43*(1+$G375)^(3-1)-'1.Inputs'!$D$44*(1+$G375)^(3-1)-('1.Inputs'!$D$20/'1.Inputs'!$D$27+'1.Inputs'!$D$23/'1.Inputs'!$D$28))))*'1.Inputs'!$D$53</f>
        <v>75416132.646671176</v>
      </c>
      <c r="AF375" s="36">
        <f ca="1">V375-AF$13-AF$14+MIN(AF$13,MAX(0,((('1.Inputs'!$D$37*12*IF(4=1,'1.Inputs'!$D$38,IF(4=2,'1.Inputs'!$D$39,$E375)))*$F375*(('1.Inputs'!$D$40)+(1-'1.Inputs'!$D$40)*(1+'1.Inputs'!$D$41))*(1+$G375)^(4-1))-(('1.Inputs'!$D$37*12*IF(4=1,'1.Inputs'!$D$38,IF(4=2,'1.Inputs'!$D$39,$E375)))/(1-'1.Inputs'!$D$42)*$D375*(1+$G375)^(4-1))-('1.Inputs'!$D$37*12*IF(4=1,'1.Inputs'!$D$38,IF(4=2,'1.Inputs'!$D$39,$E375)))*'1.Inputs'!$D$43*(1+$G375)^(4-1)-'1.Inputs'!$D$44*(1+$G375)^(4-1)-('1.Inputs'!$D$20/'1.Inputs'!$D$27+'1.Inputs'!$D$23/'1.Inputs'!$D$28))))*'1.Inputs'!$D$53</f>
        <v>388714831.88457203</v>
      </c>
      <c r="AG375" s="36">
        <f ca="1">W375-AG$13-AG$14+MIN(AG$13,MAX(0,((('1.Inputs'!$D$37*12*IF(5=1,'1.Inputs'!$D$38,IF(5=2,'1.Inputs'!$D$39,$E375)))*$F375*(('1.Inputs'!$D$40)+(1-'1.Inputs'!$D$40)*(1+'1.Inputs'!$D$41))*(1+$G375)^(5-1))-(('1.Inputs'!$D$37*12*IF(5=1,'1.Inputs'!$D$38,IF(5=2,'1.Inputs'!$D$39,$E375)))/(1-'1.Inputs'!$D$42)*$D375*(1+$G375)^(5-1))-('1.Inputs'!$D$37*12*IF(5=1,'1.Inputs'!$D$38,IF(5=2,'1.Inputs'!$D$39,$E375)))*'1.Inputs'!$D$43*(1+$G375)^(5-1)-'1.Inputs'!$D$44*(1+$G375)^(5-1)-('1.Inputs'!$D$20/'1.Inputs'!$D$27+'1.Inputs'!$D$23/'1.Inputs'!$D$28))))*'1.Inputs'!$D$53</f>
        <v>444109320.66530943</v>
      </c>
      <c r="AH375" s="36">
        <f ca="1">X375-AH$13-AH$14+MIN(AH$13,MAX(0,((('1.Inputs'!$D$37*12*IF(6=1,'1.Inputs'!$D$38,IF(6=2,'1.Inputs'!$D$39,$E375)))*$F375*(('1.Inputs'!$D$40)+(1-'1.Inputs'!$D$40)*(1+'1.Inputs'!$D$41))*(1+$G375)^(6-1))-(('1.Inputs'!$D$37*12*IF(6=1,'1.Inputs'!$D$38,IF(6=2,'1.Inputs'!$D$39,$E375)))/(1-'1.Inputs'!$D$42)*$D375*(1+$G375)^(6-1))-('1.Inputs'!$D$37*12*IF(6=1,'1.Inputs'!$D$38,IF(6=2,'1.Inputs'!$D$39,$E375)))*'1.Inputs'!$D$43*(1+$G375)^(6-1)-'1.Inputs'!$D$44*(1+$G375)^(6-1)-('1.Inputs'!$D$20/'1.Inputs'!$D$27+'1.Inputs'!$D$23/'1.Inputs'!$D$28))))*'1.Inputs'!$D$53</f>
        <v>501477426.74525177</v>
      </c>
      <c r="AI375" s="36">
        <f ca="1">Y375-AI$13-AI$14+MIN(AI$13,MAX(0,((('1.Inputs'!$D$37*12*IF(7=1,'1.Inputs'!$D$38,IF(7=2,'1.Inputs'!$D$39,$E375)))*$F375*(('1.Inputs'!$D$40)+(1-'1.Inputs'!$D$40)*(1+'1.Inputs'!$D$41))*(1+$G375)^(7-1))-(('1.Inputs'!$D$37*12*IF(7=1,'1.Inputs'!$D$38,IF(7=2,'1.Inputs'!$D$39,$E375)))/(1-'1.Inputs'!$D$42)*$D375*(1+$G375)^(7-1))-('1.Inputs'!$D$37*12*IF(7=1,'1.Inputs'!$D$38,IF(7=2,'1.Inputs'!$D$39,$E375)))*'1.Inputs'!$D$43*(1+$G375)^(7-1)-'1.Inputs'!$D$44*(1+$G375)^(7-1)-('1.Inputs'!$D$20/'1.Inputs'!$D$27+'1.Inputs'!$D$23/'1.Inputs'!$D$28))))*'1.Inputs'!$D$53</f>
        <v>560926732.09036303</v>
      </c>
      <c r="AJ375" s="36">
        <f ca="1">Z375-AJ$13-AJ$14+MIN(AJ$13,MAX(0,((('1.Inputs'!$D$37*12*IF(8=1,'1.Inputs'!$D$38,IF(8=2,'1.Inputs'!$D$39,$E375)))*$F375*(('1.Inputs'!$D$40)+(1-'1.Inputs'!$D$40)*(1+'1.Inputs'!$D$41))*(1+$G375)^(8-1))-(('1.Inputs'!$D$37*12*IF(8=1,'1.Inputs'!$D$38,IF(8=2,'1.Inputs'!$D$39,$E375)))/(1-'1.Inputs'!$D$42)*$D375*(1+$G375)^(8-1))-('1.Inputs'!$D$37*12*IF(8=1,'1.Inputs'!$D$38,IF(8=2,'1.Inputs'!$D$39,$E375)))*'1.Inputs'!$D$43*(1+$G375)^(8-1)-'1.Inputs'!$D$44*(1+$G375)^(8-1)-('1.Inputs'!$D$20/'1.Inputs'!$D$27+'1.Inputs'!$D$23/'1.Inputs'!$D$28))))*'1.Inputs'!$D$53</f>
        <v>868570682.96431184</v>
      </c>
      <c r="AK375" s="36">
        <f ca="1">AA375-AK$13-AK$14+MIN(AK$13,MAX(0,((('1.Inputs'!$D$37*12*IF(9=1,'1.Inputs'!$D$38,IF(9=2,'1.Inputs'!$D$39,$E375)))*$F375*(('1.Inputs'!$D$40)+(1-'1.Inputs'!$D$40)*(1+'1.Inputs'!$D$41))*(1+$G375)^(9-1))-(('1.Inputs'!$D$37*12*IF(9=1,'1.Inputs'!$D$38,IF(9=2,'1.Inputs'!$D$39,$E375)))/(1-'1.Inputs'!$D$42)*$D375*(1+$G375)^(9-1))-('1.Inputs'!$D$37*12*IF(9=1,'1.Inputs'!$D$38,IF(9=2,'1.Inputs'!$D$39,$E375)))*'1.Inputs'!$D$43*(1+$G375)^(9-1)-'1.Inputs'!$D$44*(1+$G375)^(9-1)-('1.Inputs'!$D$20/'1.Inputs'!$D$27+'1.Inputs'!$D$23/'1.Inputs'!$D$28))))*'1.Inputs'!$D$53</f>
        <v>913340909.59160686</v>
      </c>
      <c r="AL375" s="36">
        <f ca="1">AB375-AL$13-AL$14+MIN(AL$13,MAX(0,((('1.Inputs'!$D$37*12*IF(10=1,'1.Inputs'!$D$38,IF(10=2,'1.Inputs'!$D$39,$E375)))*$F375*(('1.Inputs'!$D$40)+(1-'1.Inputs'!$D$40)*(1+'1.Inputs'!$D$41))*(1+$G375)^(10-1))-(('1.Inputs'!$D$37*12*IF(10=1,'1.Inputs'!$D$38,IF(10=2,'1.Inputs'!$D$39,$E375)))/(1-'1.Inputs'!$D$42)*$D375*(1+$G375)^(10-1))-('1.Inputs'!$D$37*12*IF(10=1,'1.Inputs'!$D$38,IF(10=2,'1.Inputs'!$D$39,$E375)))*'1.Inputs'!$D$43*(1+$G375)^(10-1)-'1.Inputs'!$D$44*(1+$G375)^(10-1)-('1.Inputs'!$D$20/'1.Inputs'!$D$27+'1.Inputs'!$D$23/'1.Inputs'!$D$28))))*'1.Inputs'!$D$53+'1.Inputs'!$D$35</f>
        <v>4664096018.9499063</v>
      </c>
      <c r="AM375" s="48">
        <f ca="1">R375+NPV('1.Inputs'!$D$55,S375:AB375)</f>
        <v>1377836466.4649425</v>
      </c>
      <c r="AN375" s="48">
        <f ca="1">-('1.Inputs'!$D$24*(1-'1.Inputs'!$D$31)+'1.Inputs'!$D$35)+NPV('1.Inputs'!$D$54,AC375:AL375)</f>
        <v>-115554423.08946609</v>
      </c>
      <c r="AO375" s="36">
        <f t="shared" ca="1" si="45"/>
        <v>-4.2168605207793313</v>
      </c>
      <c r="AP375" s="36">
        <f t="shared" ca="1" si="46"/>
        <v>1.0603560280657296</v>
      </c>
      <c r="AQ375" s="36">
        <f ca="1">'1.Inputs'!$D$35+MIN(SUM($AC375:AC375),SUM($AC375:AD375),SUM($AC375:AE375),SUM($AC375:AF375),SUM($AC375:AG375),SUM($AC375:AH375),SUM($AC375:AI375),SUM($AC375:AJ375),SUM($AC375:AK375),SUM($AC375:AL375))</f>
        <v>53051308.393268943</v>
      </c>
      <c r="AR375" s="36">
        <f ca="1">IF(AP375&lt;'1.Inputs'!$D$57,1,0)</f>
        <v>1</v>
      </c>
      <c r="AS375" s="36">
        <f t="shared" ca="1" si="47"/>
        <v>0</v>
      </c>
    </row>
    <row r="376" spans="2:45" ht="15" customHeight="1" x14ac:dyDescent="0.25">
      <c r="B376" s="36">
        <v>361</v>
      </c>
      <c r="C376" s="36">
        <f t="shared" ca="1" si="40"/>
        <v>0.81696116234406713</v>
      </c>
      <c r="D376" s="36">
        <f t="shared" ca="1" si="41"/>
        <v>19430.85199363056</v>
      </c>
      <c r="E376" s="47">
        <f t="shared" ca="1" si="42"/>
        <v>0.86690764556076494</v>
      </c>
      <c r="F376" s="36">
        <f t="shared" ca="1" si="43"/>
        <v>30400.12141489744</v>
      </c>
      <c r="G376" s="36">
        <f t="shared" ca="1" si="44"/>
        <v>4.8355585312434862E-2</v>
      </c>
      <c r="H376" s="36">
        <f ca="1">((('1.Inputs'!$D$37*12*IF(1=1,'1.Inputs'!$D$38,IF(1=2,'1.Inputs'!$D$39,$E376)))*$F376*(('1.Inputs'!$D$40)+(1-'1.Inputs'!$D$40)*(1+'1.Inputs'!$D$41))*(1+$G376)^(1-1))*'1.Inputs'!$D$47+(('1.Inputs'!$D$37*12*IF(1=1,'1.Inputs'!$D$38,IF(1=2,'1.Inputs'!$D$39,$E376)))/(1-'1.Inputs'!$D$42)*$D376*(1+$G376)^(1-1))*('1.Inputs'!$D$48-'1.Inputs'!$D$49))/'1.Inputs'!$D$51</f>
        <v>808563560.95738256</v>
      </c>
      <c r="I376" s="36">
        <f ca="1">((('1.Inputs'!$D$37*12*IF(2=1,'1.Inputs'!$D$38,IF(2=2,'1.Inputs'!$D$39,$E376)))*$F376*(('1.Inputs'!$D$40)+(1-'1.Inputs'!$D$40)*(1+'1.Inputs'!$D$41))*(1+$G376)^(2-1))*'1.Inputs'!$D$47+(('1.Inputs'!$D$37*12*IF(2=1,'1.Inputs'!$D$38,IF(2=2,'1.Inputs'!$D$39,$E376)))/(1-'1.Inputs'!$D$42)*$D376*(1+$G376)^(2-1))*('1.Inputs'!$D$48-'1.Inputs'!$D$49))/'1.Inputs'!$D$51</f>
        <v>1186726975.2936969</v>
      </c>
      <c r="J376" s="36">
        <f ca="1">((('1.Inputs'!$D$37*12*IF(3=1,'1.Inputs'!$D$38,IF(3=2,'1.Inputs'!$D$39,$E376)))*$F376*(('1.Inputs'!$D$40)+(1-'1.Inputs'!$D$40)*(1+'1.Inputs'!$D$41))*(1+$G376)^(3-1))*'1.Inputs'!$D$47+(('1.Inputs'!$D$37*12*IF(3=1,'1.Inputs'!$D$38,IF(3=2,'1.Inputs'!$D$39,$E376)))/(1-'1.Inputs'!$D$42)*$D376*(1+$G376)^(3-1))*('1.Inputs'!$D$48-'1.Inputs'!$D$49))/'1.Inputs'!$D$51</f>
        <v>1540757253.0235546</v>
      </c>
      <c r="K376" s="36">
        <f ca="1">((('1.Inputs'!$D$37*12*IF(4=1,'1.Inputs'!$D$38,IF(4=2,'1.Inputs'!$D$39,$E376)))*$F376*(('1.Inputs'!$D$40)+(1-'1.Inputs'!$D$40)*(1+'1.Inputs'!$D$41))*(1+$G376)^(4-1))*'1.Inputs'!$D$47+(('1.Inputs'!$D$37*12*IF(4=1,'1.Inputs'!$D$38,IF(4=2,'1.Inputs'!$D$39,$E376)))/(1-'1.Inputs'!$D$42)*$D376*(1+$G376)^(4-1))*('1.Inputs'!$D$48-'1.Inputs'!$D$49))/'1.Inputs'!$D$51</f>
        <v>1615261471.8178878</v>
      </c>
      <c r="L376" s="36">
        <f ca="1">((('1.Inputs'!$D$37*12*IF(5=1,'1.Inputs'!$D$38,IF(5=2,'1.Inputs'!$D$39,$E376)))*$F376*(('1.Inputs'!$D$40)+(1-'1.Inputs'!$D$40)*(1+'1.Inputs'!$D$41))*(1+$G376)^(5-1))*'1.Inputs'!$D$47+(('1.Inputs'!$D$37*12*IF(5=1,'1.Inputs'!$D$38,IF(5=2,'1.Inputs'!$D$39,$E376)))/(1-'1.Inputs'!$D$42)*$D376*(1+$G376)^(5-1))*('1.Inputs'!$D$48-'1.Inputs'!$D$49))/'1.Inputs'!$D$51</f>
        <v>1693368385.7202668</v>
      </c>
      <c r="M376" s="36">
        <f ca="1">((('1.Inputs'!$D$37*12*IF(6=1,'1.Inputs'!$D$38,IF(6=2,'1.Inputs'!$D$39,$E376)))*$F376*(('1.Inputs'!$D$40)+(1-'1.Inputs'!$D$40)*(1+'1.Inputs'!$D$41))*(1+$G376)^(6-1))*'1.Inputs'!$D$47+(('1.Inputs'!$D$37*12*IF(6=1,'1.Inputs'!$D$38,IF(6=2,'1.Inputs'!$D$39,$E376)))/(1-'1.Inputs'!$D$42)*$D376*(1+$G376)^(6-1))*('1.Inputs'!$D$48-'1.Inputs'!$D$49))/'1.Inputs'!$D$51</f>
        <v>1775252205.1613433</v>
      </c>
      <c r="N376" s="36">
        <f ca="1">((('1.Inputs'!$D$37*12*IF(7=1,'1.Inputs'!$D$38,IF(7=2,'1.Inputs'!$D$39,$E376)))*$F376*(('1.Inputs'!$D$40)+(1-'1.Inputs'!$D$40)*(1+'1.Inputs'!$D$41))*(1+$G376)^(7-1))*'1.Inputs'!$D$47+(('1.Inputs'!$D$37*12*IF(7=1,'1.Inputs'!$D$38,IF(7=2,'1.Inputs'!$D$39,$E376)))/(1-'1.Inputs'!$D$42)*$D376*(1+$G376)^(7-1))*('1.Inputs'!$D$48-'1.Inputs'!$D$49))/'1.Inputs'!$D$51</f>
        <v>1861095564.6191108</v>
      </c>
      <c r="O376" s="36">
        <f ca="1">((('1.Inputs'!$D$37*12*IF(8=1,'1.Inputs'!$D$38,IF(8=2,'1.Inputs'!$D$39,$E376)))*$F376*(('1.Inputs'!$D$40)+(1-'1.Inputs'!$D$40)*(1+'1.Inputs'!$D$41))*(1+$G376)^(8-1))*'1.Inputs'!$D$47+(('1.Inputs'!$D$37*12*IF(8=1,'1.Inputs'!$D$38,IF(8=2,'1.Inputs'!$D$39,$E376)))/(1-'1.Inputs'!$D$42)*$D376*(1+$G376)^(8-1))*('1.Inputs'!$D$48-'1.Inputs'!$D$49))/'1.Inputs'!$D$51</f>
        <v>1951089929.9686441</v>
      </c>
      <c r="P376" s="36">
        <f ca="1">((('1.Inputs'!$D$37*12*IF(9=1,'1.Inputs'!$D$38,IF(9=2,'1.Inputs'!$D$39,$E376)))*$F376*(('1.Inputs'!$D$40)+(1-'1.Inputs'!$D$40)*(1+'1.Inputs'!$D$41))*(1+$G376)^(9-1))*'1.Inputs'!$D$47+(('1.Inputs'!$D$37*12*IF(9=1,'1.Inputs'!$D$38,IF(9=2,'1.Inputs'!$D$39,$E376)))/(1-'1.Inputs'!$D$42)*$D376*(1+$G376)^(9-1))*('1.Inputs'!$D$48-'1.Inputs'!$D$49))/'1.Inputs'!$D$51</f>
        <v>2045436025.5294759</v>
      </c>
      <c r="Q376" s="36">
        <f ca="1">((('1.Inputs'!$D$37*12*IF(10=1,'1.Inputs'!$D$38,IF(10=2,'1.Inputs'!$D$39,$E376)))*$F376*(('1.Inputs'!$D$40)+(1-'1.Inputs'!$D$40)*(1+'1.Inputs'!$D$41))*(1+$G376)^(10-1))*'1.Inputs'!$D$47+(('1.Inputs'!$D$37*12*IF(10=1,'1.Inputs'!$D$38,IF(10=2,'1.Inputs'!$D$39,$E376)))/(1-'1.Inputs'!$D$42)*$D376*(1+$G376)^(10-1))*('1.Inputs'!$D$48-'1.Inputs'!$D$49))/'1.Inputs'!$D$51</f>
        <v>2144344281.7630942</v>
      </c>
      <c r="R376" s="36">
        <f>-'1.Inputs'!$D$24</f>
        <v>-2050000000</v>
      </c>
      <c r="S376" s="36">
        <f ca="1">((('1.Inputs'!$D$37*12*IF(1=1,'1.Inputs'!$D$38,IF(1=2,'1.Inputs'!$D$39,$E376)))*$F376*(('1.Inputs'!$D$40)+(1-'1.Inputs'!$D$40)*(1+'1.Inputs'!$D$41))*(1+$G376)^(1-1))-(('1.Inputs'!$D$37*12*IF(1=1,'1.Inputs'!$D$38,IF(1=2,'1.Inputs'!$D$39,$E376)))/(1-'1.Inputs'!$D$42)*$D376*(1+$G376)^(1-1))-('1.Inputs'!$D$37*12*IF(1=1,'1.Inputs'!$D$38,IF(1=2,'1.Inputs'!$D$39,$E376)))*'1.Inputs'!$D$43*(1+$G376)^(1-1)-'1.Inputs'!$D$44*(1+$G376)^(1-1)-('1.Inputs'!$D$20/'1.Inputs'!$D$27+'1.Inputs'!$D$23/'1.Inputs'!$D$28))-MAX(0,((('1.Inputs'!$D$37*12*IF(1=1,'1.Inputs'!$D$38,IF(1=2,'1.Inputs'!$D$39,$E376)))*$F376*(('1.Inputs'!$D$40)+(1-'1.Inputs'!$D$40)*(1+'1.Inputs'!$D$41))*(1+$G376)^(1-1))-(('1.Inputs'!$D$37*12*IF(1=1,'1.Inputs'!$D$38,IF(1=2,'1.Inputs'!$D$39,$E376)))/(1-'1.Inputs'!$D$42)*$D376*(1+$G376)^(1-1))-('1.Inputs'!$D$37*12*IF(1=1,'1.Inputs'!$D$38,IF(1=2,'1.Inputs'!$D$39,$E376)))*'1.Inputs'!$D$43*(1+$G376)^(1-1)-'1.Inputs'!$D$44*(1+$G376)^(1-1)-('1.Inputs'!$D$20/'1.Inputs'!$D$27+'1.Inputs'!$D$23/'1.Inputs'!$D$28)))*'1.Inputs'!$D$53+('1.Inputs'!$D$20/'1.Inputs'!$D$27+'1.Inputs'!$D$23/'1.Inputs'!$D$28)-H376</f>
        <v>-596891367.58819973</v>
      </c>
      <c r="T376" s="36">
        <f ca="1">((('1.Inputs'!$D$37*12*IF(2=1,'1.Inputs'!$D$38,IF(2=2,'1.Inputs'!$D$39,$E376)))*$F376*(('1.Inputs'!$D$40)+(1-'1.Inputs'!$D$40)*(1+'1.Inputs'!$D$41))*(1+$G376)^(2-1))-(('1.Inputs'!$D$37*12*IF(2=1,'1.Inputs'!$D$38,IF(2=2,'1.Inputs'!$D$39,$E376)))/(1-'1.Inputs'!$D$42)*$D376*(1+$G376)^(2-1))-('1.Inputs'!$D$37*12*IF(2=1,'1.Inputs'!$D$38,IF(2=2,'1.Inputs'!$D$39,$E376)))*'1.Inputs'!$D$43*(1+$G376)^(2-1)-'1.Inputs'!$D$44*(1+$G376)^(2-1)-('1.Inputs'!$D$20/'1.Inputs'!$D$27+'1.Inputs'!$D$23/'1.Inputs'!$D$28))-MAX(0,((('1.Inputs'!$D$37*12*IF(2=1,'1.Inputs'!$D$38,IF(2=2,'1.Inputs'!$D$39,$E376)))*$F376*(('1.Inputs'!$D$40)+(1-'1.Inputs'!$D$40)*(1+'1.Inputs'!$D$41))*(1+$G376)^(2-1))-(('1.Inputs'!$D$37*12*IF(2=1,'1.Inputs'!$D$38,IF(2=2,'1.Inputs'!$D$39,$E376)))/(1-'1.Inputs'!$D$42)*$D376*(1+$G376)^(2-1))-('1.Inputs'!$D$37*12*IF(2=1,'1.Inputs'!$D$38,IF(2=2,'1.Inputs'!$D$39,$E376)))*'1.Inputs'!$D$43*(1+$G376)^(2-1)-'1.Inputs'!$D$44*(1+$G376)^(2-1)-('1.Inputs'!$D$20/'1.Inputs'!$D$27+'1.Inputs'!$D$23/'1.Inputs'!$D$28)))*'1.Inputs'!$D$53+('1.Inputs'!$D$20/'1.Inputs'!$D$27+'1.Inputs'!$D$23/'1.Inputs'!$D$28)-(I376-H376)</f>
        <v>155723887.30186152</v>
      </c>
      <c r="U376" s="36">
        <f ca="1">((('1.Inputs'!$D$37*12*IF(3=1,'1.Inputs'!$D$38,IF(3=2,'1.Inputs'!$D$39,$E376)))*$F376*(('1.Inputs'!$D$40)+(1-'1.Inputs'!$D$40)*(1+'1.Inputs'!$D$41))*(1+$G376)^(3-1))-(('1.Inputs'!$D$37*12*IF(3=1,'1.Inputs'!$D$38,IF(3=2,'1.Inputs'!$D$39,$E376)))/(1-'1.Inputs'!$D$42)*$D376*(1+$G376)^(3-1))-('1.Inputs'!$D$37*12*IF(3=1,'1.Inputs'!$D$38,IF(3=2,'1.Inputs'!$D$39,$E376)))*'1.Inputs'!$D$43*(1+$G376)^(3-1)-'1.Inputs'!$D$44*(1+$G376)^(3-1)-('1.Inputs'!$D$20/'1.Inputs'!$D$27+'1.Inputs'!$D$23/'1.Inputs'!$D$28))-MAX(0,((('1.Inputs'!$D$37*12*IF(3=1,'1.Inputs'!$D$38,IF(3=2,'1.Inputs'!$D$39,$E376)))*$F376*(('1.Inputs'!$D$40)+(1-'1.Inputs'!$D$40)*(1+'1.Inputs'!$D$41))*(1+$G376)^(3-1))-(('1.Inputs'!$D$37*12*IF(3=1,'1.Inputs'!$D$38,IF(3=2,'1.Inputs'!$D$39,$E376)))/(1-'1.Inputs'!$D$42)*$D376*(1+$G376)^(3-1))-('1.Inputs'!$D$37*12*IF(3=1,'1.Inputs'!$D$38,IF(3=2,'1.Inputs'!$D$39,$E376)))*'1.Inputs'!$D$43*(1+$G376)^(3-1)-'1.Inputs'!$D$44*(1+$G376)^(3-1)-('1.Inputs'!$D$20/'1.Inputs'!$D$27+'1.Inputs'!$D$23/'1.Inputs'!$D$28)))*'1.Inputs'!$D$53+('1.Inputs'!$D$20/'1.Inputs'!$D$27+'1.Inputs'!$D$23/'1.Inputs'!$D$28)-(J376-I376)</f>
        <v>478336299.94173932</v>
      </c>
      <c r="V376" s="36">
        <f ca="1">((('1.Inputs'!$D$37*12*IF(4=1,'1.Inputs'!$D$38,IF(4=2,'1.Inputs'!$D$39,$E376)))*$F376*(('1.Inputs'!$D$40)+(1-'1.Inputs'!$D$40)*(1+'1.Inputs'!$D$41))*(1+$G376)^(4-1))-(('1.Inputs'!$D$37*12*IF(4=1,'1.Inputs'!$D$38,IF(4=2,'1.Inputs'!$D$39,$E376)))/(1-'1.Inputs'!$D$42)*$D376*(1+$G376)^(4-1))-('1.Inputs'!$D$37*12*IF(4=1,'1.Inputs'!$D$38,IF(4=2,'1.Inputs'!$D$39,$E376)))*'1.Inputs'!$D$43*(1+$G376)^(4-1)-'1.Inputs'!$D$44*(1+$G376)^(4-1)-('1.Inputs'!$D$20/'1.Inputs'!$D$27+'1.Inputs'!$D$23/'1.Inputs'!$D$28))-MAX(0,((('1.Inputs'!$D$37*12*IF(4=1,'1.Inputs'!$D$38,IF(4=2,'1.Inputs'!$D$39,$E376)))*$F376*(('1.Inputs'!$D$40)+(1-'1.Inputs'!$D$40)*(1+'1.Inputs'!$D$41))*(1+$G376)^(4-1))-(('1.Inputs'!$D$37*12*IF(4=1,'1.Inputs'!$D$38,IF(4=2,'1.Inputs'!$D$39,$E376)))/(1-'1.Inputs'!$D$42)*$D376*(1+$G376)^(4-1))-('1.Inputs'!$D$37*12*IF(4=1,'1.Inputs'!$D$38,IF(4=2,'1.Inputs'!$D$39,$E376)))*'1.Inputs'!$D$43*(1+$G376)^(4-1)-'1.Inputs'!$D$44*(1+$G376)^(4-1)-('1.Inputs'!$D$20/'1.Inputs'!$D$27+'1.Inputs'!$D$23/'1.Inputs'!$D$28)))*'1.Inputs'!$D$53+('1.Inputs'!$D$20/'1.Inputs'!$D$27+'1.Inputs'!$D$23/'1.Inputs'!$D$28)-(K376-J376)</f>
        <v>795827130.5290705</v>
      </c>
      <c r="W376" s="36">
        <f ca="1">((('1.Inputs'!$D$37*12*IF(5=1,'1.Inputs'!$D$38,IF(5=2,'1.Inputs'!$D$39,$E376)))*$F376*(('1.Inputs'!$D$40)+(1-'1.Inputs'!$D$40)*(1+'1.Inputs'!$D$41))*(1+$G376)^(5-1))-(('1.Inputs'!$D$37*12*IF(5=1,'1.Inputs'!$D$38,IF(5=2,'1.Inputs'!$D$39,$E376)))/(1-'1.Inputs'!$D$42)*$D376*(1+$G376)^(5-1))-('1.Inputs'!$D$37*12*IF(5=1,'1.Inputs'!$D$38,IF(5=2,'1.Inputs'!$D$39,$E376)))*'1.Inputs'!$D$43*(1+$G376)^(5-1)-'1.Inputs'!$D$44*(1+$G376)^(5-1)-('1.Inputs'!$D$20/'1.Inputs'!$D$27+'1.Inputs'!$D$23/'1.Inputs'!$D$28))-MAX(0,((('1.Inputs'!$D$37*12*IF(5=1,'1.Inputs'!$D$38,IF(5=2,'1.Inputs'!$D$39,$E376)))*$F376*(('1.Inputs'!$D$40)+(1-'1.Inputs'!$D$40)*(1+'1.Inputs'!$D$41))*(1+$G376)^(5-1))-(('1.Inputs'!$D$37*12*IF(5=1,'1.Inputs'!$D$38,IF(5=2,'1.Inputs'!$D$39,$E376)))/(1-'1.Inputs'!$D$42)*$D376*(1+$G376)^(5-1))-('1.Inputs'!$D$37*12*IF(5=1,'1.Inputs'!$D$38,IF(5=2,'1.Inputs'!$D$39,$E376)))*'1.Inputs'!$D$43*(1+$G376)^(5-1)-'1.Inputs'!$D$44*(1+$G376)^(5-1)-('1.Inputs'!$D$20/'1.Inputs'!$D$27+'1.Inputs'!$D$23/'1.Inputs'!$D$28)))*'1.Inputs'!$D$53+('1.Inputs'!$D$20/'1.Inputs'!$D$27+'1.Inputs'!$D$23/'1.Inputs'!$D$28)-(L376-K376)</f>
        <v>832025015.82730556</v>
      </c>
      <c r="X376" s="36">
        <f ca="1">((('1.Inputs'!$D$37*12*IF(6=1,'1.Inputs'!$D$38,IF(6=2,'1.Inputs'!$D$39,$E376)))*$F376*(('1.Inputs'!$D$40)+(1-'1.Inputs'!$D$40)*(1+'1.Inputs'!$D$41))*(1+$G376)^(6-1))-(('1.Inputs'!$D$37*12*IF(6=1,'1.Inputs'!$D$38,IF(6=2,'1.Inputs'!$D$39,$E376)))/(1-'1.Inputs'!$D$42)*$D376*(1+$G376)^(6-1))-('1.Inputs'!$D$37*12*IF(6=1,'1.Inputs'!$D$38,IF(6=2,'1.Inputs'!$D$39,$E376)))*'1.Inputs'!$D$43*(1+$G376)^(6-1)-'1.Inputs'!$D$44*(1+$G376)^(6-1)-('1.Inputs'!$D$20/'1.Inputs'!$D$27+'1.Inputs'!$D$23/'1.Inputs'!$D$28))-MAX(0,((('1.Inputs'!$D$37*12*IF(6=1,'1.Inputs'!$D$38,IF(6=2,'1.Inputs'!$D$39,$E376)))*$F376*(('1.Inputs'!$D$40)+(1-'1.Inputs'!$D$40)*(1+'1.Inputs'!$D$41))*(1+$G376)^(6-1))-(('1.Inputs'!$D$37*12*IF(6=1,'1.Inputs'!$D$38,IF(6=2,'1.Inputs'!$D$39,$E376)))/(1-'1.Inputs'!$D$42)*$D376*(1+$G376)^(6-1))-('1.Inputs'!$D$37*12*IF(6=1,'1.Inputs'!$D$38,IF(6=2,'1.Inputs'!$D$39,$E376)))*'1.Inputs'!$D$43*(1+$G376)^(6-1)-'1.Inputs'!$D$44*(1+$G376)^(6-1)-('1.Inputs'!$D$20/'1.Inputs'!$D$27+'1.Inputs'!$D$23/'1.Inputs'!$D$28)))*'1.Inputs'!$D$53+('1.Inputs'!$D$20/'1.Inputs'!$D$27+'1.Inputs'!$D$23/'1.Inputs'!$D$28)-(M376-L376)</f>
        <v>869973271.05621099</v>
      </c>
      <c r="Y376" s="36">
        <f ca="1">((('1.Inputs'!$D$37*12*IF(7=1,'1.Inputs'!$D$38,IF(7=2,'1.Inputs'!$D$39,$E376)))*$F376*(('1.Inputs'!$D$40)+(1-'1.Inputs'!$D$40)*(1+'1.Inputs'!$D$41))*(1+$G376)^(7-1))-(('1.Inputs'!$D$37*12*IF(7=1,'1.Inputs'!$D$38,IF(7=2,'1.Inputs'!$D$39,$E376)))/(1-'1.Inputs'!$D$42)*$D376*(1+$G376)^(7-1))-('1.Inputs'!$D$37*12*IF(7=1,'1.Inputs'!$D$38,IF(7=2,'1.Inputs'!$D$39,$E376)))*'1.Inputs'!$D$43*(1+$G376)^(7-1)-'1.Inputs'!$D$44*(1+$G376)^(7-1)-('1.Inputs'!$D$20/'1.Inputs'!$D$27+'1.Inputs'!$D$23/'1.Inputs'!$D$28))-MAX(0,((('1.Inputs'!$D$37*12*IF(7=1,'1.Inputs'!$D$38,IF(7=2,'1.Inputs'!$D$39,$E376)))*$F376*(('1.Inputs'!$D$40)+(1-'1.Inputs'!$D$40)*(1+'1.Inputs'!$D$41))*(1+$G376)^(7-1))-(('1.Inputs'!$D$37*12*IF(7=1,'1.Inputs'!$D$38,IF(7=2,'1.Inputs'!$D$39,$E376)))/(1-'1.Inputs'!$D$42)*$D376*(1+$G376)^(7-1))-('1.Inputs'!$D$37*12*IF(7=1,'1.Inputs'!$D$38,IF(7=2,'1.Inputs'!$D$39,$E376)))*'1.Inputs'!$D$43*(1+$G376)^(7-1)-'1.Inputs'!$D$44*(1+$G376)^(7-1)-('1.Inputs'!$D$20/'1.Inputs'!$D$27+'1.Inputs'!$D$23/'1.Inputs'!$D$28)))*'1.Inputs'!$D$53+('1.Inputs'!$D$20/'1.Inputs'!$D$27+'1.Inputs'!$D$23/'1.Inputs'!$D$28)-(N376-M376)</f>
        <v>909756536.37829518</v>
      </c>
      <c r="Z376" s="36">
        <f ca="1">((('1.Inputs'!$D$37*12*IF(8=1,'1.Inputs'!$D$38,IF(8=2,'1.Inputs'!$D$39,$E376)))*$F376*(('1.Inputs'!$D$40)+(1-'1.Inputs'!$D$40)*(1+'1.Inputs'!$D$41))*(1+$G376)^(8-1))-(('1.Inputs'!$D$37*12*IF(8=1,'1.Inputs'!$D$38,IF(8=2,'1.Inputs'!$D$39,$E376)))/(1-'1.Inputs'!$D$42)*$D376*(1+$G376)^(8-1))-('1.Inputs'!$D$37*12*IF(8=1,'1.Inputs'!$D$38,IF(8=2,'1.Inputs'!$D$39,$E376)))*'1.Inputs'!$D$43*(1+$G376)^(8-1)-'1.Inputs'!$D$44*(1+$G376)^(8-1)-('1.Inputs'!$D$20/'1.Inputs'!$D$27+'1.Inputs'!$D$23/'1.Inputs'!$D$28))-MAX(0,((('1.Inputs'!$D$37*12*IF(8=1,'1.Inputs'!$D$38,IF(8=2,'1.Inputs'!$D$39,$E376)))*$F376*(('1.Inputs'!$D$40)+(1-'1.Inputs'!$D$40)*(1+'1.Inputs'!$D$41))*(1+$G376)^(8-1))-(('1.Inputs'!$D$37*12*IF(8=1,'1.Inputs'!$D$38,IF(8=2,'1.Inputs'!$D$39,$E376)))/(1-'1.Inputs'!$D$42)*$D376*(1+$G376)^(8-1))-('1.Inputs'!$D$37*12*IF(8=1,'1.Inputs'!$D$38,IF(8=2,'1.Inputs'!$D$39,$E376)))*'1.Inputs'!$D$43*(1+$G376)^(8-1)-'1.Inputs'!$D$44*(1+$G376)^(8-1)-('1.Inputs'!$D$20/'1.Inputs'!$D$27+'1.Inputs'!$D$23/'1.Inputs'!$D$28)))*'1.Inputs'!$D$53+('1.Inputs'!$D$20/'1.Inputs'!$D$27+'1.Inputs'!$D$23/'1.Inputs'!$D$28)-(O376-N376)</f>
        <v>951463544.78066874</v>
      </c>
      <c r="AA376" s="36">
        <f ca="1">((('1.Inputs'!$D$37*12*IF(9=1,'1.Inputs'!$D$38,IF(9=2,'1.Inputs'!$D$39,$E376)))*$F376*(('1.Inputs'!$D$40)+(1-'1.Inputs'!$D$40)*(1+'1.Inputs'!$D$41))*(1+$G376)^(9-1))-(('1.Inputs'!$D$37*12*IF(9=1,'1.Inputs'!$D$38,IF(9=2,'1.Inputs'!$D$39,$E376)))/(1-'1.Inputs'!$D$42)*$D376*(1+$G376)^(9-1))-('1.Inputs'!$D$37*12*IF(9=1,'1.Inputs'!$D$38,IF(9=2,'1.Inputs'!$D$39,$E376)))*'1.Inputs'!$D$43*(1+$G376)^(9-1)-'1.Inputs'!$D$44*(1+$G376)^(9-1)-('1.Inputs'!$D$20/'1.Inputs'!$D$27+'1.Inputs'!$D$23/'1.Inputs'!$D$28))-MAX(0,((('1.Inputs'!$D$37*12*IF(9=1,'1.Inputs'!$D$38,IF(9=2,'1.Inputs'!$D$39,$E376)))*$F376*(('1.Inputs'!$D$40)+(1-'1.Inputs'!$D$40)*(1+'1.Inputs'!$D$41))*(1+$G376)^(9-1))-(('1.Inputs'!$D$37*12*IF(9=1,'1.Inputs'!$D$38,IF(9=2,'1.Inputs'!$D$39,$E376)))/(1-'1.Inputs'!$D$42)*$D376*(1+$G376)^(9-1))-('1.Inputs'!$D$37*12*IF(9=1,'1.Inputs'!$D$38,IF(9=2,'1.Inputs'!$D$39,$E376)))*'1.Inputs'!$D$43*(1+$G376)^(9-1)-'1.Inputs'!$D$44*(1+$G376)^(9-1)-('1.Inputs'!$D$20/'1.Inputs'!$D$27+'1.Inputs'!$D$23/'1.Inputs'!$D$28)))*'1.Inputs'!$D$53+('1.Inputs'!$D$20/'1.Inputs'!$D$27+'1.Inputs'!$D$23/'1.Inputs'!$D$28)-(P376-O376)</f>
        <v>995187319.98596883</v>
      </c>
      <c r="AB376" s="36">
        <f ca="1">((('1.Inputs'!$D$37*12*IF(10=1,'1.Inputs'!$D$38,IF(10=2,'1.Inputs'!$D$39,$E376)))*$F376*(('1.Inputs'!$D$40)+(1-'1.Inputs'!$D$40)*(1+'1.Inputs'!$D$41))*(1+$G376)^(10-1))-(('1.Inputs'!$D$37*12*IF(10=1,'1.Inputs'!$D$38,IF(10=2,'1.Inputs'!$D$39,$E376)))/(1-'1.Inputs'!$D$42)*$D376*(1+$G376)^(10-1))-('1.Inputs'!$D$37*12*IF(10=1,'1.Inputs'!$D$38,IF(10=2,'1.Inputs'!$D$39,$E376)))*'1.Inputs'!$D$43*(1+$G376)^(10-1)-'1.Inputs'!$D$44*(1+$G376)^(10-1)-('1.Inputs'!$D$20/'1.Inputs'!$D$27+'1.Inputs'!$D$23/'1.Inputs'!$D$28))-MAX(0,((('1.Inputs'!$D$37*12*IF(10=1,'1.Inputs'!$D$38,IF(10=2,'1.Inputs'!$D$39,$E376)))*$F376*(('1.Inputs'!$D$40)+(1-'1.Inputs'!$D$40)*(1+'1.Inputs'!$D$41))*(1+$G376)^(10-1))-(('1.Inputs'!$D$37*12*IF(10=1,'1.Inputs'!$D$38,IF(10=2,'1.Inputs'!$D$39,$E376)))/(1-'1.Inputs'!$D$42)*$D376*(1+$G376)^(10-1))-('1.Inputs'!$D$37*12*IF(10=1,'1.Inputs'!$D$38,IF(10=2,'1.Inputs'!$D$39,$E376)))*'1.Inputs'!$D$43*(1+$G376)^(10-1)-'1.Inputs'!$D$44*(1+$G376)^(10-1)-('1.Inputs'!$D$20/'1.Inputs'!$D$27+'1.Inputs'!$D$23/'1.Inputs'!$D$28)))*'1.Inputs'!$D$53+('1.Inputs'!$D$20/'1.Inputs'!$D$27+'1.Inputs'!$D$23/'1.Inputs'!$D$28)-(Q376-P376)+(('1.Inputs'!$D$20+'1.Inputs'!$D$23-('1.Inputs'!$D$20/'1.Inputs'!$D$27+'1.Inputs'!$D$23/'1.Inputs'!$D$28)*'1.Inputs'!$D$10)*'1.Inputs'!$D$60+'1.Inputs'!$D$19*'1.Inputs'!$D$59+Q376)</f>
        <v>3885369665.696486</v>
      </c>
      <c r="AC376" s="36">
        <f ca="1">S376-AC$13-AC$14+MIN(AC$13,MAX(0,((('1.Inputs'!$D$37*12*IF(1=1,'1.Inputs'!$D$38,IF(1=2,'1.Inputs'!$D$39,$E376)))*$F376*(('1.Inputs'!$D$40)+(1-'1.Inputs'!$D$40)*(1+'1.Inputs'!$D$41))*(1+$G376)^(1-1))-(('1.Inputs'!$D$37*12*IF(1=1,'1.Inputs'!$D$38,IF(1=2,'1.Inputs'!$D$39,$E376)))/(1-'1.Inputs'!$D$42)*$D376*(1+$G376)^(1-1))-('1.Inputs'!$D$37*12*IF(1=1,'1.Inputs'!$D$38,IF(1=2,'1.Inputs'!$D$39,$E376)))*'1.Inputs'!$D$43*(1+$G376)^(1-1)-'1.Inputs'!$D$44*(1+$G376)^(1-1)-('1.Inputs'!$D$20/'1.Inputs'!$D$27+'1.Inputs'!$D$23/'1.Inputs'!$D$28))))*'1.Inputs'!$D$53</f>
        <v>-703206340.38940895</v>
      </c>
      <c r="AD376" s="36">
        <f ca="1">T376-AD$13-AD$14+MIN(AD$13,MAX(0,((('1.Inputs'!$D$37*12*IF(2=1,'1.Inputs'!$D$38,IF(2=2,'1.Inputs'!$D$39,$E376)))*$F376*(('1.Inputs'!$D$40)+(1-'1.Inputs'!$D$40)*(1+'1.Inputs'!$D$41))*(1+$G376)^(2-1))-(('1.Inputs'!$D$37*12*IF(2=1,'1.Inputs'!$D$38,IF(2=2,'1.Inputs'!$D$39,$E376)))/(1-'1.Inputs'!$D$42)*$D376*(1+$G376)^(2-1))-('1.Inputs'!$D$37*12*IF(2=1,'1.Inputs'!$D$38,IF(2=2,'1.Inputs'!$D$39,$E376)))*'1.Inputs'!$D$43*(1+$G376)^(2-1)-'1.Inputs'!$D$44*(1+$G376)^(2-1)-('1.Inputs'!$D$20/'1.Inputs'!$D$27+'1.Inputs'!$D$23/'1.Inputs'!$D$28))))*'1.Inputs'!$D$53</f>
        <v>59783887.301861525</v>
      </c>
      <c r="AE376" s="36">
        <f ca="1">U376-AE$13-AE$14+MIN(AE$13,MAX(0,((('1.Inputs'!$D$37*12*IF(3=1,'1.Inputs'!$D$38,IF(3=2,'1.Inputs'!$D$39,$E376)))*$F376*(('1.Inputs'!$D$40)+(1-'1.Inputs'!$D$40)*(1+'1.Inputs'!$D$41))*(1+$G376)^(3-1))-(('1.Inputs'!$D$37*12*IF(3=1,'1.Inputs'!$D$38,IF(3=2,'1.Inputs'!$D$39,$E376)))/(1-'1.Inputs'!$D$42)*$D376*(1+$G376)^(3-1))-('1.Inputs'!$D$37*12*IF(3=1,'1.Inputs'!$D$38,IF(3=2,'1.Inputs'!$D$39,$E376)))*'1.Inputs'!$D$43*(1+$G376)^(3-1)-'1.Inputs'!$D$44*(1+$G376)^(3-1)-('1.Inputs'!$D$20/'1.Inputs'!$D$27+'1.Inputs'!$D$23/'1.Inputs'!$D$28))))*'1.Inputs'!$D$53</f>
        <v>136396299.94173932</v>
      </c>
      <c r="AF376" s="36">
        <f ca="1">V376-AF$13-AF$14+MIN(AF$13,MAX(0,((('1.Inputs'!$D$37*12*IF(4=1,'1.Inputs'!$D$38,IF(4=2,'1.Inputs'!$D$39,$E376)))*$F376*(('1.Inputs'!$D$40)+(1-'1.Inputs'!$D$40)*(1+'1.Inputs'!$D$41))*(1+$G376)^(4-1))-(('1.Inputs'!$D$37*12*IF(4=1,'1.Inputs'!$D$38,IF(4=2,'1.Inputs'!$D$39,$E376)))/(1-'1.Inputs'!$D$42)*$D376*(1+$G376)^(4-1))-('1.Inputs'!$D$37*12*IF(4=1,'1.Inputs'!$D$38,IF(4=2,'1.Inputs'!$D$39,$E376)))*'1.Inputs'!$D$43*(1+$G376)^(4-1)-'1.Inputs'!$D$44*(1+$G376)^(4-1)-('1.Inputs'!$D$20/'1.Inputs'!$D$27+'1.Inputs'!$D$23/'1.Inputs'!$D$28))))*'1.Inputs'!$D$53</f>
        <v>473075130.5290705</v>
      </c>
      <c r="AG376" s="36">
        <f ca="1">W376-AG$13-AG$14+MIN(AG$13,MAX(0,((('1.Inputs'!$D$37*12*IF(5=1,'1.Inputs'!$D$38,IF(5=2,'1.Inputs'!$D$39,$E376)))*$F376*(('1.Inputs'!$D$40)+(1-'1.Inputs'!$D$40)*(1+'1.Inputs'!$D$41))*(1+$G376)^(5-1))-(('1.Inputs'!$D$37*12*IF(5=1,'1.Inputs'!$D$38,IF(5=2,'1.Inputs'!$D$39,$E376)))/(1-'1.Inputs'!$D$42)*$D376*(1+$G376)^(5-1))-('1.Inputs'!$D$37*12*IF(5=1,'1.Inputs'!$D$38,IF(5=2,'1.Inputs'!$D$39,$E376)))*'1.Inputs'!$D$43*(1+$G376)^(5-1)-'1.Inputs'!$D$44*(1+$G376)^(5-1)-('1.Inputs'!$D$20/'1.Inputs'!$D$27+'1.Inputs'!$D$23/'1.Inputs'!$D$28))))*'1.Inputs'!$D$53</f>
        <v>528461015.82730556</v>
      </c>
      <c r="AH376" s="36">
        <f ca="1">X376-AH$13-AH$14+MIN(AH$13,MAX(0,((('1.Inputs'!$D$37*12*IF(6=1,'1.Inputs'!$D$38,IF(6=2,'1.Inputs'!$D$39,$E376)))*$F376*(('1.Inputs'!$D$40)+(1-'1.Inputs'!$D$40)*(1+'1.Inputs'!$D$41))*(1+$G376)^(6-1))-(('1.Inputs'!$D$37*12*IF(6=1,'1.Inputs'!$D$38,IF(6=2,'1.Inputs'!$D$39,$E376)))/(1-'1.Inputs'!$D$42)*$D376*(1+$G376)^(6-1))-('1.Inputs'!$D$37*12*IF(6=1,'1.Inputs'!$D$38,IF(6=2,'1.Inputs'!$D$39,$E376)))*'1.Inputs'!$D$43*(1+$G376)^(6-1)-'1.Inputs'!$D$44*(1+$G376)^(6-1)-('1.Inputs'!$D$20/'1.Inputs'!$D$27+'1.Inputs'!$D$23/'1.Inputs'!$D$28))))*'1.Inputs'!$D$53</f>
        <v>585597271.05621099</v>
      </c>
      <c r="AI376" s="36">
        <f ca="1">Y376-AI$13-AI$14+MIN(AI$13,MAX(0,((('1.Inputs'!$D$37*12*IF(7=1,'1.Inputs'!$D$38,IF(7=2,'1.Inputs'!$D$39,$E376)))*$F376*(('1.Inputs'!$D$40)+(1-'1.Inputs'!$D$40)*(1+'1.Inputs'!$D$41))*(1+$G376)^(7-1))-(('1.Inputs'!$D$37*12*IF(7=1,'1.Inputs'!$D$38,IF(7=2,'1.Inputs'!$D$39,$E376)))/(1-'1.Inputs'!$D$42)*$D376*(1+$G376)^(7-1))-('1.Inputs'!$D$37*12*IF(7=1,'1.Inputs'!$D$38,IF(7=2,'1.Inputs'!$D$39,$E376)))*'1.Inputs'!$D$43*(1+$G376)^(7-1)-'1.Inputs'!$D$44*(1+$G376)^(7-1)-('1.Inputs'!$D$20/'1.Inputs'!$D$27+'1.Inputs'!$D$23/'1.Inputs'!$D$28))))*'1.Inputs'!$D$53</f>
        <v>644568536.37829518</v>
      </c>
      <c r="AJ376" s="36">
        <f ca="1">Z376-AJ$13-AJ$14+MIN(AJ$13,MAX(0,((('1.Inputs'!$D$37*12*IF(8=1,'1.Inputs'!$D$38,IF(8=2,'1.Inputs'!$D$39,$E376)))*$F376*(('1.Inputs'!$D$40)+(1-'1.Inputs'!$D$40)*(1+'1.Inputs'!$D$41))*(1+$G376)^(8-1))-(('1.Inputs'!$D$37*12*IF(8=1,'1.Inputs'!$D$38,IF(8=2,'1.Inputs'!$D$39,$E376)))/(1-'1.Inputs'!$D$42)*$D376*(1+$G376)^(8-1))-('1.Inputs'!$D$37*12*IF(8=1,'1.Inputs'!$D$38,IF(8=2,'1.Inputs'!$D$39,$E376)))*'1.Inputs'!$D$43*(1+$G376)^(8-1)-'1.Inputs'!$D$44*(1+$G376)^(8-1)-('1.Inputs'!$D$20/'1.Inputs'!$D$27+'1.Inputs'!$D$23/'1.Inputs'!$D$28))))*'1.Inputs'!$D$53</f>
        <v>951463544.78066874</v>
      </c>
      <c r="AK376" s="36">
        <f ca="1">AA376-AK$13-AK$14+MIN(AK$13,MAX(0,((('1.Inputs'!$D$37*12*IF(9=1,'1.Inputs'!$D$38,IF(9=2,'1.Inputs'!$D$39,$E376)))*$F376*(('1.Inputs'!$D$40)+(1-'1.Inputs'!$D$40)*(1+'1.Inputs'!$D$41))*(1+$G376)^(9-1))-(('1.Inputs'!$D$37*12*IF(9=1,'1.Inputs'!$D$38,IF(9=2,'1.Inputs'!$D$39,$E376)))/(1-'1.Inputs'!$D$42)*$D376*(1+$G376)^(9-1))-('1.Inputs'!$D$37*12*IF(9=1,'1.Inputs'!$D$38,IF(9=2,'1.Inputs'!$D$39,$E376)))*'1.Inputs'!$D$43*(1+$G376)^(9-1)-'1.Inputs'!$D$44*(1+$G376)^(9-1)-('1.Inputs'!$D$20/'1.Inputs'!$D$27+'1.Inputs'!$D$23/'1.Inputs'!$D$28))))*'1.Inputs'!$D$53</f>
        <v>995187319.98596883</v>
      </c>
      <c r="AL376" s="36">
        <f ca="1">AB376-AL$13-AL$14+MIN(AL$13,MAX(0,((('1.Inputs'!$D$37*12*IF(10=1,'1.Inputs'!$D$38,IF(10=2,'1.Inputs'!$D$39,$E376)))*$F376*(('1.Inputs'!$D$40)+(1-'1.Inputs'!$D$40)*(1+'1.Inputs'!$D$41))*(1+$G376)^(10-1))-(('1.Inputs'!$D$37*12*IF(10=1,'1.Inputs'!$D$38,IF(10=2,'1.Inputs'!$D$39,$E376)))/(1-'1.Inputs'!$D$42)*$D376*(1+$G376)^(10-1))-('1.Inputs'!$D$37*12*IF(10=1,'1.Inputs'!$D$38,IF(10=2,'1.Inputs'!$D$39,$E376)))*'1.Inputs'!$D$43*(1+$G376)^(10-1)-'1.Inputs'!$D$44*(1+$G376)^(10-1)-('1.Inputs'!$D$20/'1.Inputs'!$D$27+'1.Inputs'!$D$23/'1.Inputs'!$D$28))))*'1.Inputs'!$D$53+'1.Inputs'!$D$35</f>
        <v>4685369665.6964855</v>
      </c>
      <c r="AM376" s="48">
        <f ca="1">R376+NPV('1.Inputs'!$D$55,S376:AB376)</f>
        <v>1737690283.9971948</v>
      </c>
      <c r="AN376" s="48">
        <f ca="1">-('1.Inputs'!$D$24*(1-'1.Inputs'!$D$31)+'1.Inputs'!$D$35)+NPV('1.Inputs'!$D$54,AC376:AL376)</f>
        <v>176989541.79823494</v>
      </c>
      <c r="AO376" s="36">
        <f t="shared" ca="1" si="45"/>
        <v>-4.0439794552046049</v>
      </c>
      <c r="AP376" s="36">
        <f t="shared" ca="1" si="46"/>
        <v>1.2152853148926304</v>
      </c>
      <c r="AQ376" s="36">
        <f ca="1">'1.Inputs'!$D$35+MIN(SUM($AC376:AC376),SUM($AC376:AD376),SUM($AC376:AE376),SUM($AC376:AF376),SUM($AC376:AG376),SUM($AC376:AH376),SUM($AC376:AI376),SUM($AC376:AJ376),SUM($AC376:AK376),SUM($AC376:AL376))</f>
        <v>96793659.610591054</v>
      </c>
      <c r="AR376" s="36">
        <f ca="1">IF(AP376&lt;'1.Inputs'!$D$57,1,0)</f>
        <v>0</v>
      </c>
      <c r="AS376" s="36">
        <f t="shared" ca="1" si="47"/>
        <v>0</v>
      </c>
    </row>
    <row r="377" spans="2:45" ht="15" customHeight="1" x14ac:dyDescent="0.25">
      <c r="B377" s="36">
        <v>362</v>
      </c>
      <c r="C377" s="36">
        <f t="shared" ca="1" si="40"/>
        <v>0.66426406155474482</v>
      </c>
      <c r="D377" s="36">
        <f t="shared" ca="1" si="41"/>
        <v>19352.369077847183</v>
      </c>
      <c r="E377" s="47">
        <f t="shared" ca="1" si="42"/>
        <v>0.84805645555431408</v>
      </c>
      <c r="F377" s="36">
        <f t="shared" ca="1" si="43"/>
        <v>32735.330296587472</v>
      </c>
      <c r="G377" s="36">
        <f t="shared" ca="1" si="44"/>
        <v>3.9699719965657985E-2</v>
      </c>
      <c r="H377" s="36">
        <f ca="1">((('1.Inputs'!$D$37*12*IF(1=1,'1.Inputs'!$D$38,IF(1=2,'1.Inputs'!$D$39,$E377)))*$F377*(('1.Inputs'!$D$40)+(1-'1.Inputs'!$D$40)*(1+'1.Inputs'!$D$41))*(1+$G377)^(1-1))*'1.Inputs'!$D$47+(('1.Inputs'!$D$37*12*IF(1=1,'1.Inputs'!$D$38,IF(1=2,'1.Inputs'!$D$39,$E377)))/(1-'1.Inputs'!$D$42)*$D377*(1+$G377)^(1-1))*('1.Inputs'!$D$48-'1.Inputs'!$D$49))/'1.Inputs'!$D$51</f>
        <v>861094248.20721352</v>
      </c>
      <c r="I377" s="36">
        <f ca="1">((('1.Inputs'!$D$37*12*IF(2=1,'1.Inputs'!$D$38,IF(2=2,'1.Inputs'!$D$39,$E377)))*$F377*(('1.Inputs'!$D$40)+(1-'1.Inputs'!$D$40)*(1+'1.Inputs'!$D$41))*(1+$G377)^(2-1))*'1.Inputs'!$D$47+(('1.Inputs'!$D$37*12*IF(2=1,'1.Inputs'!$D$38,IF(2=2,'1.Inputs'!$D$39,$E377)))/(1-'1.Inputs'!$D$42)*$D377*(1+$G377)^(2-1))*('1.Inputs'!$D$48-'1.Inputs'!$D$49))/'1.Inputs'!$D$51</f>
        <v>1253391228.2151101</v>
      </c>
      <c r="J377" s="36">
        <f ca="1">((('1.Inputs'!$D$37*12*IF(3=1,'1.Inputs'!$D$38,IF(3=2,'1.Inputs'!$D$39,$E377)))*$F377*(('1.Inputs'!$D$40)+(1-'1.Inputs'!$D$40)*(1+'1.Inputs'!$D$41))*(1+$G377)^(3-1))*'1.Inputs'!$D$47+(('1.Inputs'!$D$37*12*IF(3=1,'1.Inputs'!$D$38,IF(3=2,'1.Inputs'!$D$39,$E377)))/(1-'1.Inputs'!$D$42)*$D377*(1+$G377)^(3-1))*('1.Inputs'!$D$48-'1.Inputs'!$D$49))/'1.Inputs'!$D$51</f>
        <v>1578778859.5737665</v>
      </c>
      <c r="K377" s="36">
        <f ca="1">((('1.Inputs'!$D$37*12*IF(4=1,'1.Inputs'!$D$38,IF(4=2,'1.Inputs'!$D$39,$E377)))*$F377*(('1.Inputs'!$D$40)+(1-'1.Inputs'!$D$40)*(1+'1.Inputs'!$D$41))*(1+$G377)^(4-1))*'1.Inputs'!$D$47+(('1.Inputs'!$D$37*12*IF(4=1,'1.Inputs'!$D$38,IF(4=2,'1.Inputs'!$D$39,$E377)))/(1-'1.Inputs'!$D$42)*$D377*(1+$G377)^(4-1))*('1.Inputs'!$D$48-'1.Inputs'!$D$49))/'1.Inputs'!$D$51</f>
        <v>1641455938.1865458</v>
      </c>
      <c r="L377" s="36">
        <f ca="1">((('1.Inputs'!$D$37*12*IF(5=1,'1.Inputs'!$D$38,IF(5=2,'1.Inputs'!$D$39,$E377)))*$F377*(('1.Inputs'!$D$40)+(1-'1.Inputs'!$D$40)*(1+'1.Inputs'!$D$41))*(1+$G377)^(5-1))*'1.Inputs'!$D$47+(('1.Inputs'!$D$37*12*IF(5=1,'1.Inputs'!$D$38,IF(5=2,'1.Inputs'!$D$39,$E377)))/(1-'1.Inputs'!$D$42)*$D377*(1+$G377)^(5-1))*('1.Inputs'!$D$48-'1.Inputs'!$D$49))/'1.Inputs'!$D$51</f>
        <v>1706621279.2685177</v>
      </c>
      <c r="M377" s="36">
        <f ca="1">((('1.Inputs'!$D$37*12*IF(6=1,'1.Inputs'!$D$38,IF(6=2,'1.Inputs'!$D$39,$E377)))*$F377*(('1.Inputs'!$D$40)+(1-'1.Inputs'!$D$40)*(1+'1.Inputs'!$D$41))*(1+$G377)^(6-1))*'1.Inputs'!$D$47+(('1.Inputs'!$D$37*12*IF(6=1,'1.Inputs'!$D$38,IF(6=2,'1.Inputs'!$D$39,$E377)))/(1-'1.Inputs'!$D$42)*$D377*(1+$G377)^(6-1))*('1.Inputs'!$D$48-'1.Inputs'!$D$49))/'1.Inputs'!$D$51</f>
        <v>1774373666.1429112</v>
      </c>
      <c r="N377" s="36">
        <f ca="1">((('1.Inputs'!$D$37*12*IF(7=1,'1.Inputs'!$D$38,IF(7=2,'1.Inputs'!$D$39,$E377)))*$F377*(('1.Inputs'!$D$40)+(1-'1.Inputs'!$D$40)*(1+'1.Inputs'!$D$41))*(1+$G377)^(7-1))*'1.Inputs'!$D$47+(('1.Inputs'!$D$37*12*IF(7=1,'1.Inputs'!$D$38,IF(7=2,'1.Inputs'!$D$39,$E377)))/(1-'1.Inputs'!$D$42)*$D377*(1+$G377)^(7-1))*('1.Inputs'!$D$48-'1.Inputs'!$D$49))/'1.Inputs'!$D$51</f>
        <v>1844815803.8032219</v>
      </c>
      <c r="O377" s="36">
        <f ca="1">((('1.Inputs'!$D$37*12*IF(8=1,'1.Inputs'!$D$38,IF(8=2,'1.Inputs'!$D$39,$E377)))*$F377*(('1.Inputs'!$D$40)+(1-'1.Inputs'!$D$40)*(1+'1.Inputs'!$D$41))*(1+$G377)^(8-1))*'1.Inputs'!$D$47+(('1.Inputs'!$D$37*12*IF(8=1,'1.Inputs'!$D$38,IF(8=2,'1.Inputs'!$D$39,$E377)))/(1-'1.Inputs'!$D$42)*$D377*(1+$G377)^(8-1))*('1.Inputs'!$D$48-'1.Inputs'!$D$49))/'1.Inputs'!$D$51</f>
        <v>1918054474.6024301</v>
      </c>
      <c r="P377" s="36">
        <f ca="1">((('1.Inputs'!$D$37*12*IF(9=1,'1.Inputs'!$D$38,IF(9=2,'1.Inputs'!$D$39,$E377)))*$F377*(('1.Inputs'!$D$40)+(1-'1.Inputs'!$D$40)*(1+'1.Inputs'!$D$41))*(1+$G377)^(9-1))*'1.Inputs'!$D$47+(('1.Inputs'!$D$37*12*IF(9=1,'1.Inputs'!$D$38,IF(9=2,'1.Inputs'!$D$39,$E377)))/(1-'1.Inputs'!$D$42)*$D377*(1+$G377)^(9-1))*('1.Inputs'!$D$48-'1.Inputs'!$D$49))/'1.Inputs'!$D$51</f>
        <v>1994200700.1230237</v>
      </c>
      <c r="Q377" s="36">
        <f ca="1">((('1.Inputs'!$D$37*12*IF(10=1,'1.Inputs'!$D$38,IF(10=2,'1.Inputs'!$D$39,$E377)))*$F377*(('1.Inputs'!$D$40)+(1-'1.Inputs'!$D$40)*(1+'1.Inputs'!$D$41))*(1+$G377)^(10-1))*'1.Inputs'!$D$47+(('1.Inputs'!$D$37*12*IF(10=1,'1.Inputs'!$D$38,IF(10=2,'1.Inputs'!$D$39,$E377)))/(1-'1.Inputs'!$D$42)*$D377*(1+$G377)^(10-1))*('1.Inputs'!$D$48-'1.Inputs'!$D$49))/'1.Inputs'!$D$51</f>
        <v>2073369909.4732265</v>
      </c>
      <c r="R377" s="36">
        <f>-'1.Inputs'!$D$24</f>
        <v>-2050000000</v>
      </c>
      <c r="S377" s="36">
        <f ca="1">((('1.Inputs'!$D$37*12*IF(1=1,'1.Inputs'!$D$38,IF(1=2,'1.Inputs'!$D$39,$E377)))*$F377*(('1.Inputs'!$D$40)+(1-'1.Inputs'!$D$40)*(1+'1.Inputs'!$D$41))*(1+$G377)^(1-1))-(('1.Inputs'!$D$37*12*IF(1=1,'1.Inputs'!$D$38,IF(1=2,'1.Inputs'!$D$39,$E377)))/(1-'1.Inputs'!$D$42)*$D377*(1+$G377)^(1-1))-('1.Inputs'!$D$37*12*IF(1=1,'1.Inputs'!$D$38,IF(1=2,'1.Inputs'!$D$39,$E377)))*'1.Inputs'!$D$43*(1+$G377)^(1-1)-'1.Inputs'!$D$44*(1+$G377)^(1-1)-('1.Inputs'!$D$20/'1.Inputs'!$D$27+'1.Inputs'!$D$23/'1.Inputs'!$D$28))-MAX(0,((('1.Inputs'!$D$37*12*IF(1=1,'1.Inputs'!$D$38,IF(1=2,'1.Inputs'!$D$39,$E377)))*$F377*(('1.Inputs'!$D$40)+(1-'1.Inputs'!$D$40)*(1+'1.Inputs'!$D$41))*(1+$G377)^(1-1))-(('1.Inputs'!$D$37*12*IF(1=1,'1.Inputs'!$D$38,IF(1=2,'1.Inputs'!$D$39,$E377)))/(1-'1.Inputs'!$D$42)*$D377*(1+$G377)^(1-1))-('1.Inputs'!$D$37*12*IF(1=1,'1.Inputs'!$D$38,IF(1=2,'1.Inputs'!$D$39,$E377)))*'1.Inputs'!$D$43*(1+$G377)^(1-1)-'1.Inputs'!$D$44*(1+$G377)^(1-1)-('1.Inputs'!$D$20/'1.Inputs'!$D$27+'1.Inputs'!$D$23/'1.Inputs'!$D$28)))*'1.Inputs'!$D$53+('1.Inputs'!$D$20/'1.Inputs'!$D$27+'1.Inputs'!$D$23/'1.Inputs'!$D$28)-H377</f>
        <v>-435220564.45530021</v>
      </c>
      <c r="T377" s="36">
        <f ca="1">((('1.Inputs'!$D$37*12*IF(2=1,'1.Inputs'!$D$38,IF(2=2,'1.Inputs'!$D$39,$E377)))*$F377*(('1.Inputs'!$D$40)+(1-'1.Inputs'!$D$40)*(1+'1.Inputs'!$D$41))*(1+$G377)^(2-1))-(('1.Inputs'!$D$37*12*IF(2=1,'1.Inputs'!$D$38,IF(2=2,'1.Inputs'!$D$39,$E377)))/(1-'1.Inputs'!$D$42)*$D377*(1+$G377)^(2-1))-('1.Inputs'!$D$37*12*IF(2=1,'1.Inputs'!$D$38,IF(2=2,'1.Inputs'!$D$39,$E377)))*'1.Inputs'!$D$43*(1+$G377)^(2-1)-'1.Inputs'!$D$44*(1+$G377)^(2-1)-('1.Inputs'!$D$20/'1.Inputs'!$D$27+'1.Inputs'!$D$23/'1.Inputs'!$D$28))-MAX(0,((('1.Inputs'!$D$37*12*IF(2=1,'1.Inputs'!$D$38,IF(2=2,'1.Inputs'!$D$39,$E377)))*$F377*(('1.Inputs'!$D$40)+(1-'1.Inputs'!$D$40)*(1+'1.Inputs'!$D$41))*(1+$G377)^(2-1))-(('1.Inputs'!$D$37*12*IF(2=1,'1.Inputs'!$D$38,IF(2=2,'1.Inputs'!$D$39,$E377)))/(1-'1.Inputs'!$D$42)*$D377*(1+$G377)^(2-1))-('1.Inputs'!$D$37*12*IF(2=1,'1.Inputs'!$D$38,IF(2=2,'1.Inputs'!$D$39,$E377)))*'1.Inputs'!$D$43*(1+$G377)^(2-1)-'1.Inputs'!$D$44*(1+$G377)^(2-1)-('1.Inputs'!$D$20/'1.Inputs'!$D$27+'1.Inputs'!$D$23/'1.Inputs'!$D$28)))*'1.Inputs'!$D$53+('1.Inputs'!$D$20/'1.Inputs'!$D$27+'1.Inputs'!$D$23/'1.Inputs'!$D$28)-(I377-H377)</f>
        <v>449359667.62098944</v>
      </c>
      <c r="U377" s="36">
        <f ca="1">((('1.Inputs'!$D$37*12*IF(3=1,'1.Inputs'!$D$38,IF(3=2,'1.Inputs'!$D$39,$E377)))*$F377*(('1.Inputs'!$D$40)+(1-'1.Inputs'!$D$40)*(1+'1.Inputs'!$D$41))*(1+$G377)^(3-1))-(('1.Inputs'!$D$37*12*IF(3=1,'1.Inputs'!$D$38,IF(3=2,'1.Inputs'!$D$39,$E377)))/(1-'1.Inputs'!$D$42)*$D377*(1+$G377)^(3-1))-('1.Inputs'!$D$37*12*IF(3=1,'1.Inputs'!$D$38,IF(3=2,'1.Inputs'!$D$39,$E377)))*'1.Inputs'!$D$43*(1+$G377)^(3-1)-'1.Inputs'!$D$44*(1+$G377)^(3-1)-('1.Inputs'!$D$20/'1.Inputs'!$D$27+'1.Inputs'!$D$23/'1.Inputs'!$D$28))-MAX(0,((('1.Inputs'!$D$37*12*IF(3=1,'1.Inputs'!$D$38,IF(3=2,'1.Inputs'!$D$39,$E377)))*$F377*(('1.Inputs'!$D$40)+(1-'1.Inputs'!$D$40)*(1+'1.Inputs'!$D$41))*(1+$G377)^(3-1))-(('1.Inputs'!$D$37*12*IF(3=1,'1.Inputs'!$D$38,IF(3=2,'1.Inputs'!$D$39,$E377)))/(1-'1.Inputs'!$D$42)*$D377*(1+$G377)^(3-1))-('1.Inputs'!$D$37*12*IF(3=1,'1.Inputs'!$D$38,IF(3=2,'1.Inputs'!$D$39,$E377)))*'1.Inputs'!$D$43*(1+$G377)^(3-1)-'1.Inputs'!$D$44*(1+$G377)^(3-1)-('1.Inputs'!$D$20/'1.Inputs'!$D$27+'1.Inputs'!$D$23/'1.Inputs'!$D$28)))*'1.Inputs'!$D$53+('1.Inputs'!$D$20/'1.Inputs'!$D$27+'1.Inputs'!$D$23/'1.Inputs'!$D$28)-(J377-I377)</f>
        <v>856253817.81141114</v>
      </c>
      <c r="V377" s="36">
        <f ca="1">((('1.Inputs'!$D$37*12*IF(4=1,'1.Inputs'!$D$38,IF(4=2,'1.Inputs'!$D$39,$E377)))*$F377*(('1.Inputs'!$D$40)+(1-'1.Inputs'!$D$40)*(1+'1.Inputs'!$D$41))*(1+$G377)^(4-1))-(('1.Inputs'!$D$37*12*IF(4=1,'1.Inputs'!$D$38,IF(4=2,'1.Inputs'!$D$39,$E377)))/(1-'1.Inputs'!$D$42)*$D377*(1+$G377)^(4-1))-('1.Inputs'!$D$37*12*IF(4=1,'1.Inputs'!$D$38,IF(4=2,'1.Inputs'!$D$39,$E377)))*'1.Inputs'!$D$43*(1+$G377)^(4-1)-'1.Inputs'!$D$44*(1+$G377)^(4-1)-('1.Inputs'!$D$20/'1.Inputs'!$D$27+'1.Inputs'!$D$23/'1.Inputs'!$D$28))-MAX(0,((('1.Inputs'!$D$37*12*IF(4=1,'1.Inputs'!$D$38,IF(4=2,'1.Inputs'!$D$39,$E377)))*$F377*(('1.Inputs'!$D$40)+(1-'1.Inputs'!$D$40)*(1+'1.Inputs'!$D$41))*(1+$G377)^(4-1))-(('1.Inputs'!$D$37*12*IF(4=1,'1.Inputs'!$D$38,IF(4=2,'1.Inputs'!$D$39,$E377)))/(1-'1.Inputs'!$D$42)*$D377*(1+$G377)^(4-1))-('1.Inputs'!$D$37*12*IF(4=1,'1.Inputs'!$D$38,IF(4=2,'1.Inputs'!$D$39,$E377)))*'1.Inputs'!$D$43*(1+$G377)^(4-1)-'1.Inputs'!$D$44*(1+$G377)^(4-1)-('1.Inputs'!$D$20/'1.Inputs'!$D$27+'1.Inputs'!$D$23/'1.Inputs'!$D$28)))*'1.Inputs'!$D$53+('1.Inputs'!$D$20/'1.Inputs'!$D$27+'1.Inputs'!$D$23/'1.Inputs'!$D$28)-(K377-J377)</f>
        <v>1163999393.4207761</v>
      </c>
      <c r="W377" s="36">
        <f ca="1">((('1.Inputs'!$D$37*12*IF(5=1,'1.Inputs'!$D$38,IF(5=2,'1.Inputs'!$D$39,$E377)))*$F377*(('1.Inputs'!$D$40)+(1-'1.Inputs'!$D$40)*(1+'1.Inputs'!$D$41))*(1+$G377)^(5-1))-(('1.Inputs'!$D$37*12*IF(5=1,'1.Inputs'!$D$38,IF(5=2,'1.Inputs'!$D$39,$E377)))/(1-'1.Inputs'!$D$42)*$D377*(1+$G377)^(5-1))-('1.Inputs'!$D$37*12*IF(5=1,'1.Inputs'!$D$38,IF(5=2,'1.Inputs'!$D$39,$E377)))*'1.Inputs'!$D$43*(1+$G377)^(5-1)-'1.Inputs'!$D$44*(1+$G377)^(5-1)-('1.Inputs'!$D$20/'1.Inputs'!$D$27+'1.Inputs'!$D$23/'1.Inputs'!$D$28))-MAX(0,((('1.Inputs'!$D$37*12*IF(5=1,'1.Inputs'!$D$38,IF(5=2,'1.Inputs'!$D$39,$E377)))*$F377*(('1.Inputs'!$D$40)+(1-'1.Inputs'!$D$40)*(1+'1.Inputs'!$D$41))*(1+$G377)^(5-1))-(('1.Inputs'!$D$37*12*IF(5=1,'1.Inputs'!$D$38,IF(5=2,'1.Inputs'!$D$39,$E377)))/(1-'1.Inputs'!$D$42)*$D377*(1+$G377)^(5-1))-('1.Inputs'!$D$37*12*IF(5=1,'1.Inputs'!$D$38,IF(5=2,'1.Inputs'!$D$39,$E377)))*'1.Inputs'!$D$43*(1+$G377)^(5-1)-'1.Inputs'!$D$44*(1+$G377)^(5-1)-('1.Inputs'!$D$20/'1.Inputs'!$D$27+'1.Inputs'!$D$23/'1.Inputs'!$D$28)))*'1.Inputs'!$D$53+('1.Inputs'!$D$20/'1.Inputs'!$D$27+'1.Inputs'!$D$23/'1.Inputs'!$D$28)-(L377-K377)</f>
        <v>1208334031.6114004</v>
      </c>
      <c r="X377" s="36">
        <f ca="1">((('1.Inputs'!$D$37*12*IF(6=1,'1.Inputs'!$D$38,IF(6=2,'1.Inputs'!$D$39,$E377)))*$F377*(('1.Inputs'!$D$40)+(1-'1.Inputs'!$D$40)*(1+'1.Inputs'!$D$41))*(1+$G377)^(6-1))-(('1.Inputs'!$D$37*12*IF(6=1,'1.Inputs'!$D$38,IF(6=2,'1.Inputs'!$D$39,$E377)))/(1-'1.Inputs'!$D$42)*$D377*(1+$G377)^(6-1))-('1.Inputs'!$D$37*12*IF(6=1,'1.Inputs'!$D$38,IF(6=2,'1.Inputs'!$D$39,$E377)))*'1.Inputs'!$D$43*(1+$G377)^(6-1)-'1.Inputs'!$D$44*(1+$G377)^(6-1)-('1.Inputs'!$D$20/'1.Inputs'!$D$27+'1.Inputs'!$D$23/'1.Inputs'!$D$28))-MAX(0,((('1.Inputs'!$D$37*12*IF(6=1,'1.Inputs'!$D$38,IF(6=2,'1.Inputs'!$D$39,$E377)))*$F377*(('1.Inputs'!$D$40)+(1-'1.Inputs'!$D$40)*(1+'1.Inputs'!$D$41))*(1+$G377)^(6-1))-(('1.Inputs'!$D$37*12*IF(6=1,'1.Inputs'!$D$38,IF(6=2,'1.Inputs'!$D$39,$E377)))/(1-'1.Inputs'!$D$42)*$D377*(1+$G377)^(6-1))-('1.Inputs'!$D$37*12*IF(6=1,'1.Inputs'!$D$38,IF(6=2,'1.Inputs'!$D$39,$E377)))*'1.Inputs'!$D$43*(1+$G377)^(6-1)-'1.Inputs'!$D$44*(1+$G377)^(6-1)-('1.Inputs'!$D$20/'1.Inputs'!$D$27+'1.Inputs'!$D$23/'1.Inputs'!$D$28)))*'1.Inputs'!$D$53+('1.Inputs'!$D$20/'1.Inputs'!$D$27+'1.Inputs'!$D$23/'1.Inputs'!$D$28)-(M377-L377)</f>
        <v>1254428742.5229688</v>
      </c>
      <c r="Y377" s="36">
        <f ca="1">((('1.Inputs'!$D$37*12*IF(7=1,'1.Inputs'!$D$38,IF(7=2,'1.Inputs'!$D$39,$E377)))*$F377*(('1.Inputs'!$D$40)+(1-'1.Inputs'!$D$40)*(1+'1.Inputs'!$D$41))*(1+$G377)^(7-1))-(('1.Inputs'!$D$37*12*IF(7=1,'1.Inputs'!$D$38,IF(7=2,'1.Inputs'!$D$39,$E377)))/(1-'1.Inputs'!$D$42)*$D377*(1+$G377)^(7-1))-('1.Inputs'!$D$37*12*IF(7=1,'1.Inputs'!$D$38,IF(7=2,'1.Inputs'!$D$39,$E377)))*'1.Inputs'!$D$43*(1+$G377)^(7-1)-'1.Inputs'!$D$44*(1+$G377)^(7-1)-('1.Inputs'!$D$20/'1.Inputs'!$D$27+'1.Inputs'!$D$23/'1.Inputs'!$D$28))-MAX(0,((('1.Inputs'!$D$37*12*IF(7=1,'1.Inputs'!$D$38,IF(7=2,'1.Inputs'!$D$39,$E377)))*$F377*(('1.Inputs'!$D$40)+(1-'1.Inputs'!$D$40)*(1+'1.Inputs'!$D$41))*(1+$G377)^(7-1))-(('1.Inputs'!$D$37*12*IF(7=1,'1.Inputs'!$D$38,IF(7=2,'1.Inputs'!$D$39,$E377)))/(1-'1.Inputs'!$D$42)*$D377*(1+$G377)^(7-1))-('1.Inputs'!$D$37*12*IF(7=1,'1.Inputs'!$D$38,IF(7=2,'1.Inputs'!$D$39,$E377)))*'1.Inputs'!$D$43*(1+$G377)^(7-1)-'1.Inputs'!$D$44*(1+$G377)^(7-1)-('1.Inputs'!$D$20/'1.Inputs'!$D$27+'1.Inputs'!$D$23/'1.Inputs'!$D$28)))*'1.Inputs'!$D$53+('1.Inputs'!$D$20/'1.Inputs'!$D$27+'1.Inputs'!$D$23/'1.Inputs'!$D$28)-(N377-M377)</f>
        <v>1302353400.5496273</v>
      </c>
      <c r="Z377" s="36">
        <f ca="1">((('1.Inputs'!$D$37*12*IF(8=1,'1.Inputs'!$D$38,IF(8=2,'1.Inputs'!$D$39,$E377)))*$F377*(('1.Inputs'!$D$40)+(1-'1.Inputs'!$D$40)*(1+'1.Inputs'!$D$41))*(1+$G377)^(8-1))-(('1.Inputs'!$D$37*12*IF(8=1,'1.Inputs'!$D$38,IF(8=2,'1.Inputs'!$D$39,$E377)))/(1-'1.Inputs'!$D$42)*$D377*(1+$G377)^(8-1))-('1.Inputs'!$D$37*12*IF(8=1,'1.Inputs'!$D$38,IF(8=2,'1.Inputs'!$D$39,$E377)))*'1.Inputs'!$D$43*(1+$G377)^(8-1)-'1.Inputs'!$D$44*(1+$G377)^(8-1)-('1.Inputs'!$D$20/'1.Inputs'!$D$27+'1.Inputs'!$D$23/'1.Inputs'!$D$28))-MAX(0,((('1.Inputs'!$D$37*12*IF(8=1,'1.Inputs'!$D$38,IF(8=2,'1.Inputs'!$D$39,$E377)))*$F377*(('1.Inputs'!$D$40)+(1-'1.Inputs'!$D$40)*(1+'1.Inputs'!$D$41))*(1+$G377)^(8-1))-(('1.Inputs'!$D$37*12*IF(8=1,'1.Inputs'!$D$38,IF(8=2,'1.Inputs'!$D$39,$E377)))/(1-'1.Inputs'!$D$42)*$D377*(1+$G377)^(8-1))-('1.Inputs'!$D$37*12*IF(8=1,'1.Inputs'!$D$38,IF(8=2,'1.Inputs'!$D$39,$E377)))*'1.Inputs'!$D$43*(1+$G377)^(8-1)-'1.Inputs'!$D$44*(1+$G377)^(8-1)-('1.Inputs'!$D$20/'1.Inputs'!$D$27+'1.Inputs'!$D$23/'1.Inputs'!$D$28)))*'1.Inputs'!$D$53+('1.Inputs'!$D$20/'1.Inputs'!$D$27+'1.Inputs'!$D$23/'1.Inputs'!$D$28)-(O377-N377)</f>
        <v>1352180654.0793917</v>
      </c>
      <c r="AA377" s="36">
        <f ca="1">((('1.Inputs'!$D$37*12*IF(9=1,'1.Inputs'!$D$38,IF(9=2,'1.Inputs'!$D$39,$E377)))*$F377*(('1.Inputs'!$D$40)+(1-'1.Inputs'!$D$40)*(1+'1.Inputs'!$D$41))*(1+$G377)^(9-1))-(('1.Inputs'!$D$37*12*IF(9=1,'1.Inputs'!$D$38,IF(9=2,'1.Inputs'!$D$39,$E377)))/(1-'1.Inputs'!$D$42)*$D377*(1+$G377)^(9-1))-('1.Inputs'!$D$37*12*IF(9=1,'1.Inputs'!$D$38,IF(9=2,'1.Inputs'!$D$39,$E377)))*'1.Inputs'!$D$43*(1+$G377)^(9-1)-'1.Inputs'!$D$44*(1+$G377)^(9-1)-('1.Inputs'!$D$20/'1.Inputs'!$D$27+'1.Inputs'!$D$23/'1.Inputs'!$D$28))-MAX(0,((('1.Inputs'!$D$37*12*IF(9=1,'1.Inputs'!$D$38,IF(9=2,'1.Inputs'!$D$39,$E377)))*$F377*(('1.Inputs'!$D$40)+(1-'1.Inputs'!$D$40)*(1+'1.Inputs'!$D$41))*(1+$G377)^(9-1))-(('1.Inputs'!$D$37*12*IF(9=1,'1.Inputs'!$D$38,IF(9=2,'1.Inputs'!$D$39,$E377)))/(1-'1.Inputs'!$D$42)*$D377*(1+$G377)^(9-1))-('1.Inputs'!$D$37*12*IF(9=1,'1.Inputs'!$D$38,IF(9=2,'1.Inputs'!$D$39,$E377)))*'1.Inputs'!$D$43*(1+$G377)^(9-1)-'1.Inputs'!$D$44*(1+$G377)^(9-1)-('1.Inputs'!$D$20/'1.Inputs'!$D$27+'1.Inputs'!$D$23/'1.Inputs'!$D$28)))*'1.Inputs'!$D$53+('1.Inputs'!$D$20/'1.Inputs'!$D$27+'1.Inputs'!$D$23/'1.Inputs'!$D$28)-(P377-O377)</f>
        <v>1403986035.6209459</v>
      </c>
      <c r="AB377" s="36">
        <f ca="1">((('1.Inputs'!$D$37*12*IF(10=1,'1.Inputs'!$D$38,IF(10=2,'1.Inputs'!$D$39,$E377)))*$F377*(('1.Inputs'!$D$40)+(1-'1.Inputs'!$D$40)*(1+'1.Inputs'!$D$41))*(1+$G377)^(10-1))-(('1.Inputs'!$D$37*12*IF(10=1,'1.Inputs'!$D$38,IF(10=2,'1.Inputs'!$D$39,$E377)))/(1-'1.Inputs'!$D$42)*$D377*(1+$G377)^(10-1))-('1.Inputs'!$D$37*12*IF(10=1,'1.Inputs'!$D$38,IF(10=2,'1.Inputs'!$D$39,$E377)))*'1.Inputs'!$D$43*(1+$G377)^(10-1)-'1.Inputs'!$D$44*(1+$G377)^(10-1)-('1.Inputs'!$D$20/'1.Inputs'!$D$27+'1.Inputs'!$D$23/'1.Inputs'!$D$28))-MAX(0,((('1.Inputs'!$D$37*12*IF(10=1,'1.Inputs'!$D$38,IF(10=2,'1.Inputs'!$D$39,$E377)))*$F377*(('1.Inputs'!$D$40)+(1-'1.Inputs'!$D$40)*(1+'1.Inputs'!$D$41))*(1+$G377)^(10-1))-(('1.Inputs'!$D$37*12*IF(10=1,'1.Inputs'!$D$38,IF(10=2,'1.Inputs'!$D$39,$E377)))/(1-'1.Inputs'!$D$42)*$D377*(1+$G377)^(10-1))-('1.Inputs'!$D$37*12*IF(10=1,'1.Inputs'!$D$38,IF(10=2,'1.Inputs'!$D$39,$E377)))*'1.Inputs'!$D$43*(1+$G377)^(10-1)-'1.Inputs'!$D$44*(1+$G377)^(10-1)-('1.Inputs'!$D$20/'1.Inputs'!$D$27+'1.Inputs'!$D$23/'1.Inputs'!$D$28)))*'1.Inputs'!$D$53+('1.Inputs'!$D$20/'1.Inputs'!$D$27+'1.Inputs'!$D$23/'1.Inputs'!$D$28)-(Q377-P377)+(('1.Inputs'!$D$20+'1.Inputs'!$D$23-('1.Inputs'!$D$20/'1.Inputs'!$D$27+'1.Inputs'!$D$23/'1.Inputs'!$D$28)*'1.Inputs'!$D$10)*'1.Inputs'!$D$60+'1.Inputs'!$D$19*'1.Inputs'!$D$59+Q377)</f>
        <v>4231217985.775641</v>
      </c>
      <c r="AC377" s="36">
        <f ca="1">S377-AC$13-AC$14+MIN(AC$13,MAX(0,((('1.Inputs'!$D$37*12*IF(1=1,'1.Inputs'!$D$38,IF(1=2,'1.Inputs'!$D$39,$E377)))*$F377*(('1.Inputs'!$D$40)+(1-'1.Inputs'!$D$40)*(1+'1.Inputs'!$D$41))*(1+$G377)^(1-1))-(('1.Inputs'!$D$37*12*IF(1=1,'1.Inputs'!$D$38,IF(1=2,'1.Inputs'!$D$39,$E377)))/(1-'1.Inputs'!$D$42)*$D377*(1+$G377)^(1-1))-('1.Inputs'!$D$37*12*IF(1=1,'1.Inputs'!$D$38,IF(1=2,'1.Inputs'!$D$39,$E377)))*'1.Inputs'!$D$43*(1+$G377)^(1-1)-'1.Inputs'!$D$44*(1+$G377)^(1-1)-('1.Inputs'!$D$20/'1.Inputs'!$D$27+'1.Inputs'!$D$23/'1.Inputs'!$D$28))))*'1.Inputs'!$D$53</f>
        <v>-531160564.45530021</v>
      </c>
      <c r="AD377" s="36">
        <f ca="1">T377-AD$13-AD$14+MIN(AD$13,MAX(0,((('1.Inputs'!$D$37*12*IF(2=1,'1.Inputs'!$D$38,IF(2=2,'1.Inputs'!$D$39,$E377)))*$F377*(('1.Inputs'!$D$40)+(1-'1.Inputs'!$D$40)*(1+'1.Inputs'!$D$41))*(1+$G377)^(2-1))-(('1.Inputs'!$D$37*12*IF(2=1,'1.Inputs'!$D$38,IF(2=2,'1.Inputs'!$D$39,$E377)))/(1-'1.Inputs'!$D$42)*$D377*(1+$G377)^(2-1))-('1.Inputs'!$D$37*12*IF(2=1,'1.Inputs'!$D$38,IF(2=2,'1.Inputs'!$D$39,$E377)))*'1.Inputs'!$D$43*(1+$G377)^(2-1)-'1.Inputs'!$D$44*(1+$G377)^(2-1)-('1.Inputs'!$D$20/'1.Inputs'!$D$27+'1.Inputs'!$D$23/'1.Inputs'!$D$28))))*'1.Inputs'!$D$53</f>
        <v>353419667.62098944</v>
      </c>
      <c r="AE377" s="36">
        <f ca="1">U377-AE$13-AE$14+MIN(AE$13,MAX(0,((('1.Inputs'!$D$37*12*IF(3=1,'1.Inputs'!$D$38,IF(3=2,'1.Inputs'!$D$39,$E377)))*$F377*(('1.Inputs'!$D$40)+(1-'1.Inputs'!$D$40)*(1+'1.Inputs'!$D$41))*(1+$G377)^(3-1))-(('1.Inputs'!$D$37*12*IF(3=1,'1.Inputs'!$D$38,IF(3=2,'1.Inputs'!$D$39,$E377)))/(1-'1.Inputs'!$D$42)*$D377*(1+$G377)^(3-1))-('1.Inputs'!$D$37*12*IF(3=1,'1.Inputs'!$D$38,IF(3=2,'1.Inputs'!$D$39,$E377)))*'1.Inputs'!$D$43*(1+$G377)^(3-1)-'1.Inputs'!$D$44*(1+$G377)^(3-1)-('1.Inputs'!$D$20/'1.Inputs'!$D$27+'1.Inputs'!$D$23/'1.Inputs'!$D$28))))*'1.Inputs'!$D$53</f>
        <v>514313817.81141114</v>
      </c>
      <c r="AF377" s="36">
        <f ca="1">V377-AF$13-AF$14+MIN(AF$13,MAX(0,((('1.Inputs'!$D$37*12*IF(4=1,'1.Inputs'!$D$38,IF(4=2,'1.Inputs'!$D$39,$E377)))*$F377*(('1.Inputs'!$D$40)+(1-'1.Inputs'!$D$40)*(1+'1.Inputs'!$D$41))*(1+$G377)^(4-1))-(('1.Inputs'!$D$37*12*IF(4=1,'1.Inputs'!$D$38,IF(4=2,'1.Inputs'!$D$39,$E377)))/(1-'1.Inputs'!$D$42)*$D377*(1+$G377)^(4-1))-('1.Inputs'!$D$37*12*IF(4=1,'1.Inputs'!$D$38,IF(4=2,'1.Inputs'!$D$39,$E377)))*'1.Inputs'!$D$43*(1+$G377)^(4-1)-'1.Inputs'!$D$44*(1+$G377)^(4-1)-('1.Inputs'!$D$20/'1.Inputs'!$D$27+'1.Inputs'!$D$23/'1.Inputs'!$D$28))))*'1.Inputs'!$D$53</f>
        <v>841247393.42077613</v>
      </c>
      <c r="AG377" s="36">
        <f ca="1">W377-AG$13-AG$14+MIN(AG$13,MAX(0,((('1.Inputs'!$D$37*12*IF(5=1,'1.Inputs'!$D$38,IF(5=2,'1.Inputs'!$D$39,$E377)))*$F377*(('1.Inputs'!$D$40)+(1-'1.Inputs'!$D$40)*(1+'1.Inputs'!$D$41))*(1+$G377)^(5-1))-(('1.Inputs'!$D$37*12*IF(5=1,'1.Inputs'!$D$38,IF(5=2,'1.Inputs'!$D$39,$E377)))/(1-'1.Inputs'!$D$42)*$D377*(1+$G377)^(5-1))-('1.Inputs'!$D$37*12*IF(5=1,'1.Inputs'!$D$38,IF(5=2,'1.Inputs'!$D$39,$E377)))*'1.Inputs'!$D$43*(1+$G377)^(5-1)-'1.Inputs'!$D$44*(1+$G377)^(5-1)-('1.Inputs'!$D$20/'1.Inputs'!$D$27+'1.Inputs'!$D$23/'1.Inputs'!$D$28))))*'1.Inputs'!$D$53</f>
        <v>904770031.61140037</v>
      </c>
      <c r="AH377" s="36">
        <f ca="1">X377-AH$13-AH$14+MIN(AH$13,MAX(0,((('1.Inputs'!$D$37*12*IF(6=1,'1.Inputs'!$D$38,IF(6=2,'1.Inputs'!$D$39,$E377)))*$F377*(('1.Inputs'!$D$40)+(1-'1.Inputs'!$D$40)*(1+'1.Inputs'!$D$41))*(1+$G377)^(6-1))-(('1.Inputs'!$D$37*12*IF(6=1,'1.Inputs'!$D$38,IF(6=2,'1.Inputs'!$D$39,$E377)))/(1-'1.Inputs'!$D$42)*$D377*(1+$G377)^(6-1))-('1.Inputs'!$D$37*12*IF(6=1,'1.Inputs'!$D$38,IF(6=2,'1.Inputs'!$D$39,$E377)))*'1.Inputs'!$D$43*(1+$G377)^(6-1)-'1.Inputs'!$D$44*(1+$G377)^(6-1)-('1.Inputs'!$D$20/'1.Inputs'!$D$27+'1.Inputs'!$D$23/'1.Inputs'!$D$28))))*'1.Inputs'!$D$53</f>
        <v>970052742.52296877</v>
      </c>
      <c r="AI377" s="36">
        <f ca="1">Y377-AI$13-AI$14+MIN(AI$13,MAX(0,((('1.Inputs'!$D$37*12*IF(7=1,'1.Inputs'!$D$38,IF(7=2,'1.Inputs'!$D$39,$E377)))*$F377*(('1.Inputs'!$D$40)+(1-'1.Inputs'!$D$40)*(1+'1.Inputs'!$D$41))*(1+$G377)^(7-1))-(('1.Inputs'!$D$37*12*IF(7=1,'1.Inputs'!$D$38,IF(7=2,'1.Inputs'!$D$39,$E377)))/(1-'1.Inputs'!$D$42)*$D377*(1+$G377)^(7-1))-('1.Inputs'!$D$37*12*IF(7=1,'1.Inputs'!$D$38,IF(7=2,'1.Inputs'!$D$39,$E377)))*'1.Inputs'!$D$43*(1+$G377)^(7-1)-'1.Inputs'!$D$44*(1+$G377)^(7-1)-('1.Inputs'!$D$20/'1.Inputs'!$D$27+'1.Inputs'!$D$23/'1.Inputs'!$D$28))))*'1.Inputs'!$D$53</f>
        <v>1037165400.5496273</v>
      </c>
      <c r="AJ377" s="36">
        <f ca="1">Z377-AJ$13-AJ$14+MIN(AJ$13,MAX(0,((('1.Inputs'!$D$37*12*IF(8=1,'1.Inputs'!$D$38,IF(8=2,'1.Inputs'!$D$39,$E377)))*$F377*(('1.Inputs'!$D$40)+(1-'1.Inputs'!$D$40)*(1+'1.Inputs'!$D$41))*(1+$G377)^(8-1))-(('1.Inputs'!$D$37*12*IF(8=1,'1.Inputs'!$D$38,IF(8=2,'1.Inputs'!$D$39,$E377)))/(1-'1.Inputs'!$D$42)*$D377*(1+$G377)^(8-1))-('1.Inputs'!$D$37*12*IF(8=1,'1.Inputs'!$D$38,IF(8=2,'1.Inputs'!$D$39,$E377)))*'1.Inputs'!$D$43*(1+$G377)^(8-1)-'1.Inputs'!$D$44*(1+$G377)^(8-1)-('1.Inputs'!$D$20/'1.Inputs'!$D$27+'1.Inputs'!$D$23/'1.Inputs'!$D$28))))*'1.Inputs'!$D$53</f>
        <v>1352180654.0793917</v>
      </c>
      <c r="AK377" s="36">
        <f ca="1">AA377-AK$13-AK$14+MIN(AK$13,MAX(0,((('1.Inputs'!$D$37*12*IF(9=1,'1.Inputs'!$D$38,IF(9=2,'1.Inputs'!$D$39,$E377)))*$F377*(('1.Inputs'!$D$40)+(1-'1.Inputs'!$D$40)*(1+'1.Inputs'!$D$41))*(1+$G377)^(9-1))-(('1.Inputs'!$D$37*12*IF(9=1,'1.Inputs'!$D$38,IF(9=2,'1.Inputs'!$D$39,$E377)))/(1-'1.Inputs'!$D$42)*$D377*(1+$G377)^(9-1))-('1.Inputs'!$D$37*12*IF(9=1,'1.Inputs'!$D$38,IF(9=2,'1.Inputs'!$D$39,$E377)))*'1.Inputs'!$D$43*(1+$G377)^(9-1)-'1.Inputs'!$D$44*(1+$G377)^(9-1)-('1.Inputs'!$D$20/'1.Inputs'!$D$27+'1.Inputs'!$D$23/'1.Inputs'!$D$28))))*'1.Inputs'!$D$53</f>
        <v>1403986035.6209459</v>
      </c>
      <c r="AL377" s="36">
        <f ca="1">AB377-AL$13-AL$14+MIN(AL$13,MAX(0,((('1.Inputs'!$D$37*12*IF(10=1,'1.Inputs'!$D$38,IF(10=2,'1.Inputs'!$D$39,$E377)))*$F377*(('1.Inputs'!$D$40)+(1-'1.Inputs'!$D$40)*(1+'1.Inputs'!$D$41))*(1+$G377)^(10-1))-(('1.Inputs'!$D$37*12*IF(10=1,'1.Inputs'!$D$38,IF(10=2,'1.Inputs'!$D$39,$E377)))/(1-'1.Inputs'!$D$42)*$D377*(1+$G377)^(10-1))-('1.Inputs'!$D$37*12*IF(10=1,'1.Inputs'!$D$38,IF(10=2,'1.Inputs'!$D$39,$E377)))*'1.Inputs'!$D$43*(1+$G377)^(10-1)-'1.Inputs'!$D$44*(1+$G377)^(10-1)-('1.Inputs'!$D$20/'1.Inputs'!$D$27+'1.Inputs'!$D$23/'1.Inputs'!$D$28))))*'1.Inputs'!$D$53+'1.Inputs'!$D$35</f>
        <v>5031217985.7756405</v>
      </c>
      <c r="AM377" s="48">
        <f ca="1">R377+NPV('1.Inputs'!$D$55,S377:AB377)</f>
        <v>3635902303.6645441</v>
      </c>
      <c r="AN377" s="48">
        <f ca="1">-('1.Inputs'!$D$24*(1-'1.Inputs'!$D$31)+'1.Inputs'!$D$35)+NPV('1.Inputs'!$D$54,AC377:AL377)</f>
        <v>1648587194.0067687</v>
      </c>
      <c r="AO377" s="36">
        <f t="shared" ca="1" si="45"/>
        <v>-2.9486488106727657</v>
      </c>
      <c r="AP377" s="36">
        <f t="shared" ca="1" si="46"/>
        <v>2.1754416102932193</v>
      </c>
      <c r="AQ377" s="36">
        <f ca="1">'1.Inputs'!$D$35+MIN(SUM($AC377:AC377),SUM($AC377:AD377),SUM($AC377:AE377),SUM($AC377:AF377),SUM($AC377:AG377),SUM($AC377:AH377),SUM($AC377:AI377),SUM($AC377:AJ377),SUM($AC377:AK377),SUM($AC377:AL377))</f>
        <v>268839435.54469979</v>
      </c>
      <c r="AR377" s="36">
        <f ca="1">IF(AP377&lt;'1.Inputs'!$D$57,1,0)</f>
        <v>0</v>
      </c>
      <c r="AS377" s="36">
        <f t="shared" ca="1" si="47"/>
        <v>0</v>
      </c>
    </row>
    <row r="378" spans="2:45" ht="15" customHeight="1" x14ac:dyDescent="0.25">
      <c r="B378" s="36">
        <v>363</v>
      </c>
      <c r="C378" s="36">
        <f t="shared" ca="1" si="40"/>
        <v>8.8044400480291607E-2</v>
      </c>
      <c r="D378" s="36">
        <f t="shared" ca="1" si="41"/>
        <v>18732.557660335111</v>
      </c>
      <c r="E378" s="47">
        <f t="shared" ca="1" si="42"/>
        <v>0.75390236744197436</v>
      </c>
      <c r="F378" s="36">
        <f t="shared" ca="1" si="43"/>
        <v>27160.862343076966</v>
      </c>
      <c r="G378" s="36">
        <f t="shared" ca="1" si="44"/>
        <v>4.3876023830263518E-2</v>
      </c>
      <c r="H378" s="36">
        <f ca="1">((('1.Inputs'!$D$37*12*IF(1=1,'1.Inputs'!$D$38,IF(1=2,'1.Inputs'!$D$39,$E378)))*$F378*(('1.Inputs'!$D$40)+(1-'1.Inputs'!$D$40)*(1+'1.Inputs'!$D$41))*(1+$G378)^(1-1))*'1.Inputs'!$D$47+(('1.Inputs'!$D$37*12*IF(1=1,'1.Inputs'!$D$38,IF(1=2,'1.Inputs'!$D$39,$E378)))/(1-'1.Inputs'!$D$42)*$D378*(1+$G378)^(1-1))*('1.Inputs'!$D$48-'1.Inputs'!$D$49))/'1.Inputs'!$D$51</f>
        <v>730774487.75086606</v>
      </c>
      <c r="I378" s="36">
        <f ca="1">((('1.Inputs'!$D$37*12*IF(2=1,'1.Inputs'!$D$38,IF(2=2,'1.Inputs'!$D$39,$E378)))*$F378*(('1.Inputs'!$D$40)+(1-'1.Inputs'!$D$40)*(1+'1.Inputs'!$D$41))*(1+$G378)^(2-1))*'1.Inputs'!$D$47+(('1.Inputs'!$D$37*12*IF(2=1,'1.Inputs'!$D$38,IF(2=2,'1.Inputs'!$D$39,$E378)))/(1-'1.Inputs'!$D$42)*$D378*(1+$G378)^(2-1))*('1.Inputs'!$D$48-'1.Inputs'!$D$49))/'1.Inputs'!$D$51</f>
        <v>1067973153.2259605</v>
      </c>
      <c r="J378" s="36">
        <f ca="1">((('1.Inputs'!$D$37*12*IF(3=1,'1.Inputs'!$D$38,IF(3=2,'1.Inputs'!$D$39,$E378)))*$F378*(('1.Inputs'!$D$40)+(1-'1.Inputs'!$D$40)*(1+'1.Inputs'!$D$41))*(1+$G378)^(3-1))*'1.Inputs'!$D$47+(('1.Inputs'!$D$37*12*IF(3=1,'1.Inputs'!$D$38,IF(3=2,'1.Inputs'!$D$39,$E378)))/(1-'1.Inputs'!$D$42)*$D378*(1+$G378)^(3-1))*('1.Inputs'!$D$48-'1.Inputs'!$D$49))/'1.Inputs'!$D$51</f>
        <v>1200677369.9677167</v>
      </c>
      <c r="K378" s="36">
        <f ca="1">((('1.Inputs'!$D$37*12*IF(4=1,'1.Inputs'!$D$38,IF(4=2,'1.Inputs'!$D$39,$E378)))*$F378*(('1.Inputs'!$D$40)+(1-'1.Inputs'!$D$40)*(1+'1.Inputs'!$D$41))*(1+$G378)^(4-1))*'1.Inputs'!$D$47+(('1.Inputs'!$D$37*12*IF(4=1,'1.Inputs'!$D$38,IF(4=2,'1.Inputs'!$D$39,$E378)))/(1-'1.Inputs'!$D$42)*$D378*(1+$G378)^(4-1))*('1.Inputs'!$D$48-'1.Inputs'!$D$49))/'1.Inputs'!$D$51</f>
        <v>1253358318.8648784</v>
      </c>
      <c r="L378" s="36">
        <f ca="1">((('1.Inputs'!$D$37*12*IF(5=1,'1.Inputs'!$D$38,IF(5=2,'1.Inputs'!$D$39,$E378)))*$F378*(('1.Inputs'!$D$40)+(1-'1.Inputs'!$D$40)*(1+'1.Inputs'!$D$41))*(1+$G378)^(5-1))*'1.Inputs'!$D$47+(('1.Inputs'!$D$37*12*IF(5=1,'1.Inputs'!$D$38,IF(5=2,'1.Inputs'!$D$39,$E378)))/(1-'1.Inputs'!$D$42)*$D378*(1+$G378)^(5-1))*('1.Inputs'!$D$48-'1.Inputs'!$D$49))/'1.Inputs'!$D$51</f>
        <v>1308350698.3312531</v>
      </c>
      <c r="M378" s="36">
        <f ca="1">((('1.Inputs'!$D$37*12*IF(6=1,'1.Inputs'!$D$38,IF(6=2,'1.Inputs'!$D$39,$E378)))*$F378*(('1.Inputs'!$D$40)+(1-'1.Inputs'!$D$40)*(1+'1.Inputs'!$D$41))*(1+$G378)^(6-1))*'1.Inputs'!$D$47+(('1.Inputs'!$D$37*12*IF(6=1,'1.Inputs'!$D$38,IF(6=2,'1.Inputs'!$D$39,$E378)))/(1-'1.Inputs'!$D$42)*$D378*(1+$G378)^(6-1))*('1.Inputs'!$D$48-'1.Inputs'!$D$49))/'1.Inputs'!$D$51</f>
        <v>1365755924.7495773</v>
      </c>
      <c r="N378" s="36">
        <f ca="1">((('1.Inputs'!$D$37*12*IF(7=1,'1.Inputs'!$D$38,IF(7=2,'1.Inputs'!$D$39,$E378)))*$F378*(('1.Inputs'!$D$40)+(1-'1.Inputs'!$D$40)*(1+'1.Inputs'!$D$41))*(1+$G378)^(7-1))*'1.Inputs'!$D$47+(('1.Inputs'!$D$37*12*IF(7=1,'1.Inputs'!$D$38,IF(7=2,'1.Inputs'!$D$39,$E378)))/(1-'1.Inputs'!$D$42)*$D378*(1+$G378)^(7-1))*('1.Inputs'!$D$48-'1.Inputs'!$D$49))/'1.Inputs'!$D$51</f>
        <v>1425679864.2502134</v>
      </c>
      <c r="O378" s="36">
        <f ca="1">((('1.Inputs'!$D$37*12*IF(8=1,'1.Inputs'!$D$38,IF(8=2,'1.Inputs'!$D$39,$E378)))*$F378*(('1.Inputs'!$D$40)+(1-'1.Inputs'!$D$40)*(1+'1.Inputs'!$D$41))*(1+$G378)^(8-1))*'1.Inputs'!$D$47+(('1.Inputs'!$D$37*12*IF(8=1,'1.Inputs'!$D$38,IF(8=2,'1.Inputs'!$D$39,$E378)))/(1-'1.Inputs'!$D$42)*$D378*(1+$G378)^(8-1))*('1.Inputs'!$D$48-'1.Inputs'!$D$49))/'1.Inputs'!$D$51</f>
        <v>1488233027.9483824</v>
      </c>
      <c r="P378" s="36">
        <f ca="1">((('1.Inputs'!$D$37*12*IF(9=1,'1.Inputs'!$D$38,IF(9=2,'1.Inputs'!$D$39,$E378)))*$F378*(('1.Inputs'!$D$40)+(1-'1.Inputs'!$D$40)*(1+'1.Inputs'!$D$41))*(1+$G378)^(9-1))*'1.Inputs'!$D$47+(('1.Inputs'!$D$37*12*IF(9=1,'1.Inputs'!$D$38,IF(9=2,'1.Inputs'!$D$39,$E378)))/(1-'1.Inputs'!$D$42)*$D378*(1+$G378)^(9-1))*('1.Inputs'!$D$48-'1.Inputs'!$D$49))/'1.Inputs'!$D$51</f>
        <v>1553530775.7476315</v>
      </c>
      <c r="Q378" s="36">
        <f ca="1">((('1.Inputs'!$D$37*12*IF(10=1,'1.Inputs'!$D$38,IF(10=2,'1.Inputs'!$D$39,$E378)))*$F378*(('1.Inputs'!$D$40)+(1-'1.Inputs'!$D$40)*(1+'1.Inputs'!$D$41))*(1+$G378)^(10-1))*'1.Inputs'!$D$47+(('1.Inputs'!$D$37*12*IF(10=1,'1.Inputs'!$D$38,IF(10=2,'1.Inputs'!$D$39,$E378)))/(1-'1.Inputs'!$D$42)*$D378*(1+$G378)^(10-1))*('1.Inputs'!$D$48-'1.Inputs'!$D$49))/'1.Inputs'!$D$51</f>
        <v>1621693529.0853825</v>
      </c>
      <c r="R378" s="36">
        <f>-'1.Inputs'!$D$24</f>
        <v>-2050000000</v>
      </c>
      <c r="S378" s="36">
        <f ca="1">((('1.Inputs'!$D$37*12*IF(1=1,'1.Inputs'!$D$38,IF(1=2,'1.Inputs'!$D$39,$E378)))*$F378*(('1.Inputs'!$D$40)+(1-'1.Inputs'!$D$40)*(1+'1.Inputs'!$D$41))*(1+$G378)^(1-1))-(('1.Inputs'!$D$37*12*IF(1=1,'1.Inputs'!$D$38,IF(1=2,'1.Inputs'!$D$39,$E378)))/(1-'1.Inputs'!$D$42)*$D378*(1+$G378)^(1-1))-('1.Inputs'!$D$37*12*IF(1=1,'1.Inputs'!$D$38,IF(1=2,'1.Inputs'!$D$39,$E378)))*'1.Inputs'!$D$43*(1+$G378)^(1-1)-'1.Inputs'!$D$44*(1+$G378)^(1-1)-('1.Inputs'!$D$20/'1.Inputs'!$D$27+'1.Inputs'!$D$23/'1.Inputs'!$D$28))-MAX(0,((('1.Inputs'!$D$37*12*IF(1=1,'1.Inputs'!$D$38,IF(1=2,'1.Inputs'!$D$39,$E378)))*$F378*(('1.Inputs'!$D$40)+(1-'1.Inputs'!$D$40)*(1+'1.Inputs'!$D$41))*(1+$G378)^(1-1))-(('1.Inputs'!$D$37*12*IF(1=1,'1.Inputs'!$D$38,IF(1=2,'1.Inputs'!$D$39,$E378)))/(1-'1.Inputs'!$D$42)*$D378*(1+$G378)^(1-1))-('1.Inputs'!$D$37*12*IF(1=1,'1.Inputs'!$D$38,IF(1=2,'1.Inputs'!$D$39,$E378)))*'1.Inputs'!$D$43*(1+$G378)^(1-1)-'1.Inputs'!$D$44*(1+$G378)^(1-1)-('1.Inputs'!$D$20/'1.Inputs'!$D$27+'1.Inputs'!$D$23/'1.Inputs'!$D$28)))*'1.Inputs'!$D$53+('1.Inputs'!$D$20/'1.Inputs'!$D$27+'1.Inputs'!$D$23/'1.Inputs'!$D$28)-H378</f>
        <v>-816814938.13623869</v>
      </c>
      <c r="T378" s="36">
        <f ca="1">((('1.Inputs'!$D$37*12*IF(2=1,'1.Inputs'!$D$38,IF(2=2,'1.Inputs'!$D$39,$E378)))*$F378*(('1.Inputs'!$D$40)+(1-'1.Inputs'!$D$40)*(1+'1.Inputs'!$D$41))*(1+$G378)^(2-1))-(('1.Inputs'!$D$37*12*IF(2=1,'1.Inputs'!$D$38,IF(2=2,'1.Inputs'!$D$39,$E378)))/(1-'1.Inputs'!$D$42)*$D378*(1+$G378)^(2-1))-('1.Inputs'!$D$37*12*IF(2=1,'1.Inputs'!$D$38,IF(2=2,'1.Inputs'!$D$39,$E378)))*'1.Inputs'!$D$43*(1+$G378)^(2-1)-'1.Inputs'!$D$44*(1+$G378)^(2-1)-('1.Inputs'!$D$20/'1.Inputs'!$D$27+'1.Inputs'!$D$23/'1.Inputs'!$D$28))-MAX(0,((('1.Inputs'!$D$37*12*IF(2=1,'1.Inputs'!$D$38,IF(2=2,'1.Inputs'!$D$39,$E378)))*$F378*(('1.Inputs'!$D$40)+(1-'1.Inputs'!$D$40)*(1+'1.Inputs'!$D$41))*(1+$G378)^(2-1))-(('1.Inputs'!$D$37*12*IF(2=1,'1.Inputs'!$D$38,IF(2=2,'1.Inputs'!$D$39,$E378)))/(1-'1.Inputs'!$D$42)*$D378*(1+$G378)^(2-1))-('1.Inputs'!$D$37*12*IF(2=1,'1.Inputs'!$D$38,IF(2=2,'1.Inputs'!$D$39,$E378)))*'1.Inputs'!$D$43*(1+$G378)^(2-1)-'1.Inputs'!$D$44*(1+$G378)^(2-1)-('1.Inputs'!$D$20/'1.Inputs'!$D$27+'1.Inputs'!$D$23/'1.Inputs'!$D$28)))*'1.Inputs'!$D$53+('1.Inputs'!$D$20/'1.Inputs'!$D$27+'1.Inputs'!$D$23/'1.Inputs'!$D$28)-(I378-H378)</f>
        <v>-127413838.44434381</v>
      </c>
      <c r="U378" s="36">
        <f ca="1">((('1.Inputs'!$D$37*12*IF(3=1,'1.Inputs'!$D$38,IF(3=2,'1.Inputs'!$D$39,$E378)))*$F378*(('1.Inputs'!$D$40)+(1-'1.Inputs'!$D$40)*(1+'1.Inputs'!$D$41))*(1+$G378)^(3-1))-(('1.Inputs'!$D$37*12*IF(3=1,'1.Inputs'!$D$38,IF(3=2,'1.Inputs'!$D$39,$E378)))/(1-'1.Inputs'!$D$42)*$D378*(1+$G378)^(3-1))-('1.Inputs'!$D$37*12*IF(3=1,'1.Inputs'!$D$38,IF(3=2,'1.Inputs'!$D$39,$E378)))*'1.Inputs'!$D$43*(1+$G378)^(3-1)-'1.Inputs'!$D$44*(1+$G378)^(3-1)-('1.Inputs'!$D$20/'1.Inputs'!$D$27+'1.Inputs'!$D$23/'1.Inputs'!$D$28))-MAX(0,((('1.Inputs'!$D$37*12*IF(3=1,'1.Inputs'!$D$38,IF(3=2,'1.Inputs'!$D$39,$E378)))*$F378*(('1.Inputs'!$D$40)+(1-'1.Inputs'!$D$40)*(1+'1.Inputs'!$D$41))*(1+$G378)^(3-1))-(('1.Inputs'!$D$37*12*IF(3=1,'1.Inputs'!$D$38,IF(3=2,'1.Inputs'!$D$39,$E378)))/(1-'1.Inputs'!$D$42)*$D378*(1+$G378)^(3-1))-('1.Inputs'!$D$37*12*IF(3=1,'1.Inputs'!$D$38,IF(3=2,'1.Inputs'!$D$39,$E378)))*'1.Inputs'!$D$43*(1+$G378)^(3-1)-'1.Inputs'!$D$44*(1+$G378)^(3-1)-('1.Inputs'!$D$20/'1.Inputs'!$D$27+'1.Inputs'!$D$23/'1.Inputs'!$D$28)))*'1.Inputs'!$D$53+('1.Inputs'!$D$20/'1.Inputs'!$D$27+'1.Inputs'!$D$23/'1.Inputs'!$D$28)-(J378-I378)</f>
        <v>146363527.43981355</v>
      </c>
      <c r="V378" s="36">
        <f ca="1">((('1.Inputs'!$D$37*12*IF(4=1,'1.Inputs'!$D$38,IF(4=2,'1.Inputs'!$D$39,$E378)))*$F378*(('1.Inputs'!$D$40)+(1-'1.Inputs'!$D$40)*(1+'1.Inputs'!$D$41))*(1+$G378)^(4-1))-(('1.Inputs'!$D$37*12*IF(4=1,'1.Inputs'!$D$38,IF(4=2,'1.Inputs'!$D$39,$E378)))/(1-'1.Inputs'!$D$42)*$D378*(1+$G378)^(4-1))-('1.Inputs'!$D$37*12*IF(4=1,'1.Inputs'!$D$38,IF(4=2,'1.Inputs'!$D$39,$E378)))*'1.Inputs'!$D$43*(1+$G378)^(4-1)-'1.Inputs'!$D$44*(1+$G378)^(4-1)-('1.Inputs'!$D$20/'1.Inputs'!$D$27+'1.Inputs'!$D$23/'1.Inputs'!$D$28))-MAX(0,((('1.Inputs'!$D$37*12*IF(4=1,'1.Inputs'!$D$38,IF(4=2,'1.Inputs'!$D$39,$E378)))*$F378*(('1.Inputs'!$D$40)+(1-'1.Inputs'!$D$40)*(1+'1.Inputs'!$D$41))*(1+$G378)^(4-1))-(('1.Inputs'!$D$37*12*IF(4=1,'1.Inputs'!$D$38,IF(4=2,'1.Inputs'!$D$39,$E378)))/(1-'1.Inputs'!$D$42)*$D378*(1+$G378)^(4-1))-('1.Inputs'!$D$37*12*IF(4=1,'1.Inputs'!$D$38,IF(4=2,'1.Inputs'!$D$39,$E378)))*'1.Inputs'!$D$43*(1+$G378)^(4-1)-'1.Inputs'!$D$44*(1+$G378)^(4-1)-('1.Inputs'!$D$20/'1.Inputs'!$D$27+'1.Inputs'!$D$23/'1.Inputs'!$D$28)))*'1.Inputs'!$D$53+('1.Inputs'!$D$20/'1.Inputs'!$D$27+'1.Inputs'!$D$23/'1.Inputs'!$D$28)-(K378-J378)</f>
        <v>236558036.15239668</v>
      </c>
      <c r="W378" s="36">
        <f ca="1">((('1.Inputs'!$D$37*12*IF(5=1,'1.Inputs'!$D$38,IF(5=2,'1.Inputs'!$D$39,$E378)))*$F378*(('1.Inputs'!$D$40)+(1-'1.Inputs'!$D$40)*(1+'1.Inputs'!$D$41))*(1+$G378)^(5-1))-(('1.Inputs'!$D$37*12*IF(5=1,'1.Inputs'!$D$38,IF(5=2,'1.Inputs'!$D$39,$E378)))/(1-'1.Inputs'!$D$42)*$D378*(1+$G378)^(5-1))-('1.Inputs'!$D$37*12*IF(5=1,'1.Inputs'!$D$38,IF(5=2,'1.Inputs'!$D$39,$E378)))*'1.Inputs'!$D$43*(1+$G378)^(5-1)-'1.Inputs'!$D$44*(1+$G378)^(5-1)-('1.Inputs'!$D$20/'1.Inputs'!$D$27+'1.Inputs'!$D$23/'1.Inputs'!$D$28))-MAX(0,((('1.Inputs'!$D$37*12*IF(5=1,'1.Inputs'!$D$38,IF(5=2,'1.Inputs'!$D$39,$E378)))*$F378*(('1.Inputs'!$D$40)+(1-'1.Inputs'!$D$40)*(1+'1.Inputs'!$D$41))*(1+$G378)^(5-1))-(('1.Inputs'!$D$37*12*IF(5=1,'1.Inputs'!$D$38,IF(5=2,'1.Inputs'!$D$39,$E378)))/(1-'1.Inputs'!$D$42)*$D378*(1+$G378)^(5-1))-('1.Inputs'!$D$37*12*IF(5=1,'1.Inputs'!$D$38,IF(5=2,'1.Inputs'!$D$39,$E378)))*'1.Inputs'!$D$43*(1+$G378)^(5-1)-'1.Inputs'!$D$44*(1+$G378)^(5-1)-('1.Inputs'!$D$20/'1.Inputs'!$D$27+'1.Inputs'!$D$23/'1.Inputs'!$D$28)))*'1.Inputs'!$D$53+('1.Inputs'!$D$20/'1.Inputs'!$D$27+'1.Inputs'!$D$23/'1.Inputs'!$D$28)-(L378-K378)</f>
        <v>244864120.05787927</v>
      </c>
      <c r="X378" s="36">
        <f ca="1">((('1.Inputs'!$D$37*12*IF(6=1,'1.Inputs'!$D$38,IF(6=2,'1.Inputs'!$D$39,$E378)))*$F378*(('1.Inputs'!$D$40)+(1-'1.Inputs'!$D$40)*(1+'1.Inputs'!$D$41))*(1+$G378)^(6-1))-(('1.Inputs'!$D$37*12*IF(6=1,'1.Inputs'!$D$38,IF(6=2,'1.Inputs'!$D$39,$E378)))/(1-'1.Inputs'!$D$42)*$D378*(1+$G378)^(6-1))-('1.Inputs'!$D$37*12*IF(6=1,'1.Inputs'!$D$38,IF(6=2,'1.Inputs'!$D$39,$E378)))*'1.Inputs'!$D$43*(1+$G378)^(6-1)-'1.Inputs'!$D$44*(1+$G378)^(6-1)-('1.Inputs'!$D$20/'1.Inputs'!$D$27+'1.Inputs'!$D$23/'1.Inputs'!$D$28))-MAX(0,((('1.Inputs'!$D$37*12*IF(6=1,'1.Inputs'!$D$38,IF(6=2,'1.Inputs'!$D$39,$E378)))*$F378*(('1.Inputs'!$D$40)+(1-'1.Inputs'!$D$40)*(1+'1.Inputs'!$D$41))*(1+$G378)^(6-1))-(('1.Inputs'!$D$37*12*IF(6=1,'1.Inputs'!$D$38,IF(6=2,'1.Inputs'!$D$39,$E378)))/(1-'1.Inputs'!$D$42)*$D378*(1+$G378)^(6-1))-('1.Inputs'!$D$37*12*IF(6=1,'1.Inputs'!$D$38,IF(6=2,'1.Inputs'!$D$39,$E378)))*'1.Inputs'!$D$43*(1+$G378)^(6-1)-'1.Inputs'!$D$44*(1+$G378)^(6-1)-('1.Inputs'!$D$20/'1.Inputs'!$D$27+'1.Inputs'!$D$23/'1.Inputs'!$D$28)))*'1.Inputs'!$D$53+('1.Inputs'!$D$20/'1.Inputs'!$D$27+'1.Inputs'!$D$23/'1.Inputs'!$D$28)-(M378-L378)</f>
        <v>253534641.89873594</v>
      </c>
      <c r="Y378" s="36">
        <f ca="1">((('1.Inputs'!$D$37*12*IF(7=1,'1.Inputs'!$D$38,IF(7=2,'1.Inputs'!$D$39,$E378)))*$F378*(('1.Inputs'!$D$40)+(1-'1.Inputs'!$D$40)*(1+'1.Inputs'!$D$41))*(1+$G378)^(7-1))-(('1.Inputs'!$D$37*12*IF(7=1,'1.Inputs'!$D$38,IF(7=2,'1.Inputs'!$D$39,$E378)))/(1-'1.Inputs'!$D$42)*$D378*(1+$G378)^(7-1))-('1.Inputs'!$D$37*12*IF(7=1,'1.Inputs'!$D$38,IF(7=2,'1.Inputs'!$D$39,$E378)))*'1.Inputs'!$D$43*(1+$G378)^(7-1)-'1.Inputs'!$D$44*(1+$G378)^(7-1)-('1.Inputs'!$D$20/'1.Inputs'!$D$27+'1.Inputs'!$D$23/'1.Inputs'!$D$28))-MAX(0,((('1.Inputs'!$D$37*12*IF(7=1,'1.Inputs'!$D$38,IF(7=2,'1.Inputs'!$D$39,$E378)))*$F378*(('1.Inputs'!$D$40)+(1-'1.Inputs'!$D$40)*(1+'1.Inputs'!$D$41))*(1+$G378)^(7-1))-(('1.Inputs'!$D$37*12*IF(7=1,'1.Inputs'!$D$38,IF(7=2,'1.Inputs'!$D$39,$E378)))/(1-'1.Inputs'!$D$42)*$D378*(1+$G378)^(7-1))-('1.Inputs'!$D$37*12*IF(7=1,'1.Inputs'!$D$38,IF(7=2,'1.Inputs'!$D$39,$E378)))*'1.Inputs'!$D$43*(1+$G378)^(7-1)-'1.Inputs'!$D$44*(1+$G378)^(7-1)-('1.Inputs'!$D$20/'1.Inputs'!$D$27+'1.Inputs'!$D$23/'1.Inputs'!$D$28)))*'1.Inputs'!$D$53+('1.Inputs'!$D$20/'1.Inputs'!$D$27+'1.Inputs'!$D$23/'1.Inputs'!$D$28)-(N378-M378)</f>
        <v>262585591.76250243</v>
      </c>
      <c r="Z378" s="36">
        <f ca="1">((('1.Inputs'!$D$37*12*IF(8=1,'1.Inputs'!$D$38,IF(8=2,'1.Inputs'!$D$39,$E378)))*$F378*(('1.Inputs'!$D$40)+(1-'1.Inputs'!$D$40)*(1+'1.Inputs'!$D$41))*(1+$G378)^(8-1))-(('1.Inputs'!$D$37*12*IF(8=1,'1.Inputs'!$D$38,IF(8=2,'1.Inputs'!$D$39,$E378)))/(1-'1.Inputs'!$D$42)*$D378*(1+$G378)^(8-1))-('1.Inputs'!$D$37*12*IF(8=1,'1.Inputs'!$D$38,IF(8=2,'1.Inputs'!$D$39,$E378)))*'1.Inputs'!$D$43*(1+$G378)^(8-1)-'1.Inputs'!$D$44*(1+$G378)^(8-1)-('1.Inputs'!$D$20/'1.Inputs'!$D$27+'1.Inputs'!$D$23/'1.Inputs'!$D$28))-MAX(0,((('1.Inputs'!$D$37*12*IF(8=1,'1.Inputs'!$D$38,IF(8=2,'1.Inputs'!$D$39,$E378)))*$F378*(('1.Inputs'!$D$40)+(1-'1.Inputs'!$D$40)*(1+'1.Inputs'!$D$41))*(1+$G378)^(8-1))-(('1.Inputs'!$D$37*12*IF(8=1,'1.Inputs'!$D$38,IF(8=2,'1.Inputs'!$D$39,$E378)))/(1-'1.Inputs'!$D$42)*$D378*(1+$G378)^(8-1))-('1.Inputs'!$D$37*12*IF(8=1,'1.Inputs'!$D$38,IF(8=2,'1.Inputs'!$D$39,$E378)))*'1.Inputs'!$D$43*(1+$G378)^(8-1)-'1.Inputs'!$D$44*(1+$G378)^(8-1)-('1.Inputs'!$D$20/'1.Inputs'!$D$27+'1.Inputs'!$D$23/'1.Inputs'!$D$28)))*'1.Inputs'!$D$53+('1.Inputs'!$D$20/'1.Inputs'!$D$27+'1.Inputs'!$D$23/'1.Inputs'!$D$28)-(O378-N378)</f>
        <v>272033661.31817788</v>
      </c>
      <c r="AA378" s="36">
        <f ca="1">((('1.Inputs'!$D$37*12*IF(9=1,'1.Inputs'!$D$38,IF(9=2,'1.Inputs'!$D$39,$E378)))*$F378*(('1.Inputs'!$D$40)+(1-'1.Inputs'!$D$40)*(1+'1.Inputs'!$D$41))*(1+$G378)^(9-1))-(('1.Inputs'!$D$37*12*IF(9=1,'1.Inputs'!$D$38,IF(9=2,'1.Inputs'!$D$39,$E378)))/(1-'1.Inputs'!$D$42)*$D378*(1+$G378)^(9-1))-('1.Inputs'!$D$37*12*IF(9=1,'1.Inputs'!$D$38,IF(9=2,'1.Inputs'!$D$39,$E378)))*'1.Inputs'!$D$43*(1+$G378)^(9-1)-'1.Inputs'!$D$44*(1+$G378)^(9-1)-('1.Inputs'!$D$20/'1.Inputs'!$D$27+'1.Inputs'!$D$23/'1.Inputs'!$D$28))-MAX(0,((('1.Inputs'!$D$37*12*IF(9=1,'1.Inputs'!$D$38,IF(9=2,'1.Inputs'!$D$39,$E378)))*$F378*(('1.Inputs'!$D$40)+(1-'1.Inputs'!$D$40)*(1+'1.Inputs'!$D$41))*(1+$G378)^(9-1))-(('1.Inputs'!$D$37*12*IF(9=1,'1.Inputs'!$D$38,IF(9=2,'1.Inputs'!$D$39,$E378)))/(1-'1.Inputs'!$D$42)*$D378*(1+$G378)^(9-1))-('1.Inputs'!$D$37*12*IF(9=1,'1.Inputs'!$D$38,IF(9=2,'1.Inputs'!$D$39,$E378)))*'1.Inputs'!$D$43*(1+$G378)^(9-1)-'1.Inputs'!$D$44*(1+$G378)^(9-1)-('1.Inputs'!$D$20/'1.Inputs'!$D$27+'1.Inputs'!$D$23/'1.Inputs'!$D$28)))*'1.Inputs'!$D$53+('1.Inputs'!$D$20/'1.Inputs'!$D$27+'1.Inputs'!$D$23/'1.Inputs'!$D$28)-(P378-O378)</f>
        <v>281896274.59882736</v>
      </c>
      <c r="AB378" s="36">
        <f ca="1">((('1.Inputs'!$D$37*12*IF(10=1,'1.Inputs'!$D$38,IF(10=2,'1.Inputs'!$D$39,$E378)))*$F378*(('1.Inputs'!$D$40)+(1-'1.Inputs'!$D$40)*(1+'1.Inputs'!$D$41))*(1+$G378)^(10-1))-(('1.Inputs'!$D$37*12*IF(10=1,'1.Inputs'!$D$38,IF(10=2,'1.Inputs'!$D$39,$E378)))/(1-'1.Inputs'!$D$42)*$D378*(1+$G378)^(10-1))-('1.Inputs'!$D$37*12*IF(10=1,'1.Inputs'!$D$38,IF(10=2,'1.Inputs'!$D$39,$E378)))*'1.Inputs'!$D$43*(1+$G378)^(10-1)-'1.Inputs'!$D$44*(1+$G378)^(10-1)-('1.Inputs'!$D$20/'1.Inputs'!$D$27+'1.Inputs'!$D$23/'1.Inputs'!$D$28))-MAX(0,((('1.Inputs'!$D$37*12*IF(10=1,'1.Inputs'!$D$38,IF(10=2,'1.Inputs'!$D$39,$E378)))*$F378*(('1.Inputs'!$D$40)+(1-'1.Inputs'!$D$40)*(1+'1.Inputs'!$D$41))*(1+$G378)^(10-1))-(('1.Inputs'!$D$37*12*IF(10=1,'1.Inputs'!$D$38,IF(10=2,'1.Inputs'!$D$39,$E378)))/(1-'1.Inputs'!$D$42)*$D378*(1+$G378)^(10-1))-('1.Inputs'!$D$37*12*IF(10=1,'1.Inputs'!$D$38,IF(10=2,'1.Inputs'!$D$39,$E378)))*'1.Inputs'!$D$43*(1+$G378)^(10-1)-'1.Inputs'!$D$44*(1+$G378)^(10-1)-('1.Inputs'!$D$20/'1.Inputs'!$D$27+'1.Inputs'!$D$23/'1.Inputs'!$D$28)))*'1.Inputs'!$D$53+('1.Inputs'!$D$20/'1.Inputs'!$D$27+'1.Inputs'!$D$23/'1.Inputs'!$D$28)-(Q378-P378)+(('1.Inputs'!$D$20+'1.Inputs'!$D$23-('1.Inputs'!$D$20/'1.Inputs'!$D$27+'1.Inputs'!$D$23/'1.Inputs'!$D$28)*'1.Inputs'!$D$10)*'1.Inputs'!$D$60+'1.Inputs'!$D$19*'1.Inputs'!$D$59+Q378)</f>
        <v>2613885149.220191</v>
      </c>
      <c r="AC378" s="36">
        <f ca="1">S378-AC$13-AC$14+MIN(AC$13,MAX(0,((('1.Inputs'!$D$37*12*IF(1=1,'1.Inputs'!$D$38,IF(1=2,'1.Inputs'!$D$39,$E378)))*$F378*(('1.Inputs'!$D$40)+(1-'1.Inputs'!$D$40)*(1+'1.Inputs'!$D$41))*(1+$G378)^(1-1))-(('1.Inputs'!$D$37*12*IF(1=1,'1.Inputs'!$D$38,IF(1=2,'1.Inputs'!$D$39,$E378)))/(1-'1.Inputs'!$D$42)*$D378*(1+$G378)^(1-1))-('1.Inputs'!$D$37*12*IF(1=1,'1.Inputs'!$D$38,IF(1=2,'1.Inputs'!$D$39,$E378)))*'1.Inputs'!$D$43*(1+$G378)^(1-1)-'1.Inputs'!$D$44*(1+$G378)^(1-1)-('1.Inputs'!$D$20/'1.Inputs'!$D$27+'1.Inputs'!$D$23/'1.Inputs'!$D$28))))*'1.Inputs'!$D$53</f>
        <v>-964414938.13623869</v>
      </c>
      <c r="AD378" s="36">
        <f ca="1">T378-AD$13-AD$14+MIN(AD$13,MAX(0,((('1.Inputs'!$D$37*12*IF(2=1,'1.Inputs'!$D$38,IF(2=2,'1.Inputs'!$D$39,$E378)))*$F378*(('1.Inputs'!$D$40)+(1-'1.Inputs'!$D$40)*(1+'1.Inputs'!$D$41))*(1+$G378)^(2-1))-(('1.Inputs'!$D$37*12*IF(2=1,'1.Inputs'!$D$38,IF(2=2,'1.Inputs'!$D$39,$E378)))/(1-'1.Inputs'!$D$42)*$D378*(1+$G378)^(2-1))-('1.Inputs'!$D$37*12*IF(2=1,'1.Inputs'!$D$38,IF(2=2,'1.Inputs'!$D$39,$E378)))*'1.Inputs'!$D$43*(1+$G378)^(2-1)-'1.Inputs'!$D$44*(1+$G378)^(2-1)-('1.Inputs'!$D$20/'1.Inputs'!$D$27+'1.Inputs'!$D$23/'1.Inputs'!$D$28))))*'1.Inputs'!$D$53</f>
        <v>-234745085.42778575</v>
      </c>
      <c r="AE378" s="36">
        <f ca="1">U378-AE$13-AE$14+MIN(AE$13,MAX(0,((('1.Inputs'!$D$37*12*IF(3=1,'1.Inputs'!$D$38,IF(3=2,'1.Inputs'!$D$39,$E378)))*$F378*(('1.Inputs'!$D$40)+(1-'1.Inputs'!$D$40)*(1+'1.Inputs'!$D$41))*(1+$G378)^(3-1))-(('1.Inputs'!$D$37*12*IF(3=1,'1.Inputs'!$D$38,IF(3=2,'1.Inputs'!$D$39,$E378)))/(1-'1.Inputs'!$D$42)*$D378*(1+$G378)^(3-1))-('1.Inputs'!$D$37*12*IF(3=1,'1.Inputs'!$D$38,IF(3=2,'1.Inputs'!$D$39,$E378)))*'1.Inputs'!$D$43*(1+$G378)^(3-1)-'1.Inputs'!$D$44*(1+$G378)^(3-1)-('1.Inputs'!$D$20/'1.Inputs'!$D$27+'1.Inputs'!$D$23/'1.Inputs'!$D$28))))*'1.Inputs'!$D$53</f>
        <v>-195576472.56018645</v>
      </c>
      <c r="AF378" s="36">
        <f ca="1">V378-AF$13-AF$14+MIN(AF$13,MAX(0,((('1.Inputs'!$D$37*12*IF(4=1,'1.Inputs'!$D$38,IF(4=2,'1.Inputs'!$D$39,$E378)))*$F378*(('1.Inputs'!$D$40)+(1-'1.Inputs'!$D$40)*(1+'1.Inputs'!$D$41))*(1+$G378)^(4-1))-(('1.Inputs'!$D$37*12*IF(4=1,'1.Inputs'!$D$38,IF(4=2,'1.Inputs'!$D$39,$E378)))/(1-'1.Inputs'!$D$42)*$D378*(1+$G378)^(4-1))-('1.Inputs'!$D$37*12*IF(4=1,'1.Inputs'!$D$38,IF(4=2,'1.Inputs'!$D$39,$E378)))*'1.Inputs'!$D$43*(1+$G378)^(4-1)-'1.Inputs'!$D$44*(1+$G378)^(4-1)-('1.Inputs'!$D$20/'1.Inputs'!$D$27+'1.Inputs'!$D$23/'1.Inputs'!$D$28))))*'1.Inputs'!$D$53</f>
        <v>-86193963.847603321</v>
      </c>
      <c r="AG378" s="36">
        <f ca="1">W378-AG$13-AG$14+MIN(AG$13,MAX(0,((('1.Inputs'!$D$37*12*IF(5=1,'1.Inputs'!$D$38,IF(5=2,'1.Inputs'!$D$39,$E378)))*$F378*(('1.Inputs'!$D$40)+(1-'1.Inputs'!$D$40)*(1+'1.Inputs'!$D$41))*(1+$G378)^(5-1))-(('1.Inputs'!$D$37*12*IF(5=1,'1.Inputs'!$D$38,IF(5=2,'1.Inputs'!$D$39,$E378)))/(1-'1.Inputs'!$D$42)*$D378*(1+$G378)^(5-1))-('1.Inputs'!$D$37*12*IF(5=1,'1.Inputs'!$D$38,IF(5=2,'1.Inputs'!$D$39,$E378)))*'1.Inputs'!$D$43*(1+$G378)^(5-1)-'1.Inputs'!$D$44*(1+$G378)^(5-1)-('1.Inputs'!$D$20/'1.Inputs'!$D$27+'1.Inputs'!$D$23/'1.Inputs'!$D$28))))*'1.Inputs'!$D$53</f>
        <v>-58699879.942120731</v>
      </c>
      <c r="AH378" s="36">
        <f ca="1">X378-AH$13-AH$14+MIN(AH$13,MAX(0,((('1.Inputs'!$D$37*12*IF(6=1,'1.Inputs'!$D$38,IF(6=2,'1.Inputs'!$D$39,$E378)))*$F378*(('1.Inputs'!$D$40)+(1-'1.Inputs'!$D$40)*(1+'1.Inputs'!$D$41))*(1+$G378)^(6-1))-(('1.Inputs'!$D$37*12*IF(6=1,'1.Inputs'!$D$38,IF(6=2,'1.Inputs'!$D$39,$E378)))/(1-'1.Inputs'!$D$42)*$D378*(1+$G378)^(6-1))-('1.Inputs'!$D$37*12*IF(6=1,'1.Inputs'!$D$38,IF(6=2,'1.Inputs'!$D$39,$E378)))*'1.Inputs'!$D$43*(1+$G378)^(6-1)-'1.Inputs'!$D$44*(1+$G378)^(6-1)-('1.Inputs'!$D$20/'1.Inputs'!$D$27+'1.Inputs'!$D$23/'1.Inputs'!$D$28))))*'1.Inputs'!$D$53</f>
        <v>-30841358.10126406</v>
      </c>
      <c r="AI378" s="36">
        <f ca="1">Y378-AI$13-AI$14+MIN(AI$13,MAX(0,((('1.Inputs'!$D$37*12*IF(7=1,'1.Inputs'!$D$38,IF(7=2,'1.Inputs'!$D$39,$E378)))*$F378*(('1.Inputs'!$D$40)+(1-'1.Inputs'!$D$40)*(1+'1.Inputs'!$D$41))*(1+$G378)^(7-1))-(('1.Inputs'!$D$37*12*IF(7=1,'1.Inputs'!$D$38,IF(7=2,'1.Inputs'!$D$39,$E378)))/(1-'1.Inputs'!$D$42)*$D378*(1+$G378)^(7-1))-('1.Inputs'!$D$37*12*IF(7=1,'1.Inputs'!$D$38,IF(7=2,'1.Inputs'!$D$39,$E378)))*'1.Inputs'!$D$43*(1+$G378)^(7-1)-'1.Inputs'!$D$44*(1+$G378)^(7-1)-('1.Inputs'!$D$20/'1.Inputs'!$D$27+'1.Inputs'!$D$23/'1.Inputs'!$D$28))))*'1.Inputs'!$D$53</f>
        <v>-2602408.2374975681</v>
      </c>
      <c r="AJ378" s="36">
        <f ca="1">Z378-AJ$13-AJ$14+MIN(AJ$13,MAX(0,((('1.Inputs'!$D$37*12*IF(8=1,'1.Inputs'!$D$38,IF(8=2,'1.Inputs'!$D$39,$E378)))*$F378*(('1.Inputs'!$D$40)+(1-'1.Inputs'!$D$40)*(1+'1.Inputs'!$D$41))*(1+$G378)^(8-1))-(('1.Inputs'!$D$37*12*IF(8=1,'1.Inputs'!$D$38,IF(8=2,'1.Inputs'!$D$39,$E378)))/(1-'1.Inputs'!$D$42)*$D378*(1+$G378)^(8-1))-('1.Inputs'!$D$37*12*IF(8=1,'1.Inputs'!$D$38,IF(8=2,'1.Inputs'!$D$39,$E378)))*'1.Inputs'!$D$43*(1+$G378)^(8-1)-'1.Inputs'!$D$44*(1+$G378)^(8-1)-('1.Inputs'!$D$20/'1.Inputs'!$D$27+'1.Inputs'!$D$23/'1.Inputs'!$D$28))))*'1.Inputs'!$D$53</f>
        <v>272033661.31817788</v>
      </c>
      <c r="AK378" s="36">
        <f ca="1">AA378-AK$13-AK$14+MIN(AK$13,MAX(0,((('1.Inputs'!$D$37*12*IF(9=1,'1.Inputs'!$D$38,IF(9=2,'1.Inputs'!$D$39,$E378)))*$F378*(('1.Inputs'!$D$40)+(1-'1.Inputs'!$D$40)*(1+'1.Inputs'!$D$41))*(1+$G378)^(9-1))-(('1.Inputs'!$D$37*12*IF(9=1,'1.Inputs'!$D$38,IF(9=2,'1.Inputs'!$D$39,$E378)))/(1-'1.Inputs'!$D$42)*$D378*(1+$G378)^(9-1))-('1.Inputs'!$D$37*12*IF(9=1,'1.Inputs'!$D$38,IF(9=2,'1.Inputs'!$D$39,$E378)))*'1.Inputs'!$D$43*(1+$G378)^(9-1)-'1.Inputs'!$D$44*(1+$G378)^(9-1)-('1.Inputs'!$D$20/'1.Inputs'!$D$27+'1.Inputs'!$D$23/'1.Inputs'!$D$28))))*'1.Inputs'!$D$53</f>
        <v>281896274.59882736</v>
      </c>
      <c r="AL378" s="36">
        <f ca="1">AB378-AL$13-AL$14+MIN(AL$13,MAX(0,((('1.Inputs'!$D$37*12*IF(10=1,'1.Inputs'!$D$38,IF(10=2,'1.Inputs'!$D$39,$E378)))*$F378*(('1.Inputs'!$D$40)+(1-'1.Inputs'!$D$40)*(1+'1.Inputs'!$D$41))*(1+$G378)^(10-1))-(('1.Inputs'!$D$37*12*IF(10=1,'1.Inputs'!$D$38,IF(10=2,'1.Inputs'!$D$39,$E378)))/(1-'1.Inputs'!$D$42)*$D378*(1+$G378)^(10-1))-('1.Inputs'!$D$37*12*IF(10=1,'1.Inputs'!$D$38,IF(10=2,'1.Inputs'!$D$39,$E378)))*'1.Inputs'!$D$43*(1+$G378)^(10-1)-'1.Inputs'!$D$44*(1+$G378)^(10-1)-('1.Inputs'!$D$20/'1.Inputs'!$D$27+'1.Inputs'!$D$23/'1.Inputs'!$D$28))))*'1.Inputs'!$D$53+'1.Inputs'!$D$35</f>
        <v>3413885149.220191</v>
      </c>
      <c r="AM378" s="48">
        <f ca="1">R378+NPV('1.Inputs'!$D$55,S378:AB378)</f>
        <v>-1173606121.2798729</v>
      </c>
      <c r="AN378" s="48">
        <f ca="1">-('1.Inputs'!$D$24*(1-'1.Inputs'!$D$31)+'1.Inputs'!$D$35)+NPV('1.Inputs'!$D$54,AC378:AL378)</f>
        <v>-2019083950.1753962</v>
      </c>
      <c r="AO378" s="36">
        <f t="shared" ca="1" si="45"/>
        <v>-5.533976545638474</v>
      </c>
      <c r="AP378" s="36">
        <f t="shared" ca="1" si="46"/>
        <v>0.37185855548733121</v>
      </c>
      <c r="AQ378" s="36">
        <f ca="1">'1.Inputs'!$D$35+MIN(SUM($AC378:AC378),SUM($AC378:AD378),SUM($AC378:AE378),SUM($AC378:AF378),SUM($AC378:AG378),SUM($AC378:AH378),SUM($AC378:AI378),SUM($AC378:AJ378),SUM($AC378:AK378),SUM($AC378:AL378))</f>
        <v>-773074106.25269651</v>
      </c>
      <c r="AR378" s="36">
        <f ca="1">IF(AP378&lt;'1.Inputs'!$D$57,1,0)</f>
        <v>1</v>
      </c>
      <c r="AS378" s="36">
        <f t="shared" ca="1" si="47"/>
        <v>1</v>
      </c>
    </row>
    <row r="379" spans="2:45" ht="15" customHeight="1" x14ac:dyDescent="0.25">
      <c r="B379" s="36">
        <v>364</v>
      </c>
      <c r="C379" s="36">
        <f t="shared" ca="1" si="40"/>
        <v>0.92715023777001482</v>
      </c>
      <c r="D379" s="36">
        <f t="shared" ca="1" si="41"/>
        <v>17055.003473232446</v>
      </c>
      <c r="E379" s="47">
        <f t="shared" ca="1" si="42"/>
        <v>0.88650542822572931</v>
      </c>
      <c r="F379" s="36">
        <f t="shared" ca="1" si="43"/>
        <v>32809.65575643714</v>
      </c>
      <c r="G379" s="36">
        <f t="shared" ca="1" si="44"/>
        <v>5.4387704740035639E-2</v>
      </c>
      <c r="H379" s="36">
        <f ca="1">((('1.Inputs'!$D$37*12*IF(1=1,'1.Inputs'!$D$38,IF(1=2,'1.Inputs'!$D$39,$E379)))*$F379*(('1.Inputs'!$D$40)+(1-'1.Inputs'!$D$40)*(1+'1.Inputs'!$D$41))*(1+$G379)^(1-1))*'1.Inputs'!$D$47+(('1.Inputs'!$D$37*12*IF(1=1,'1.Inputs'!$D$38,IF(1=2,'1.Inputs'!$D$39,$E379)))/(1-'1.Inputs'!$D$42)*$D379*(1+$G379)^(1-1))*('1.Inputs'!$D$48-'1.Inputs'!$D$49))/'1.Inputs'!$D$51</f>
        <v>848773109.28839397</v>
      </c>
      <c r="I379" s="36">
        <f ca="1">((('1.Inputs'!$D$37*12*IF(2=1,'1.Inputs'!$D$38,IF(2=2,'1.Inputs'!$D$39,$E379)))*$F379*(('1.Inputs'!$D$40)+(1-'1.Inputs'!$D$40)*(1+'1.Inputs'!$D$41))*(1+$G379)^(2-1))*'1.Inputs'!$D$47+(('1.Inputs'!$D$37*12*IF(2=1,'1.Inputs'!$D$38,IF(2=2,'1.Inputs'!$D$39,$E379)))/(1-'1.Inputs'!$D$42)*$D379*(1+$G379)^(2-1))*('1.Inputs'!$D$48-'1.Inputs'!$D$49))/'1.Inputs'!$D$51</f>
        <v>1252910302.7667143</v>
      </c>
      <c r="J379" s="36">
        <f ca="1">((('1.Inputs'!$D$37*12*IF(3=1,'1.Inputs'!$D$38,IF(3=2,'1.Inputs'!$D$39,$E379)))*$F379*(('1.Inputs'!$D$40)+(1-'1.Inputs'!$D$40)*(1+'1.Inputs'!$D$41))*(1+$G379)^(3-1))*'1.Inputs'!$D$47+(('1.Inputs'!$D$37*12*IF(3=1,'1.Inputs'!$D$38,IF(3=2,'1.Inputs'!$D$39,$E379)))/(1-'1.Inputs'!$D$42)*$D379*(1+$G379)^(3-1))*('1.Inputs'!$D$48-'1.Inputs'!$D$49))/'1.Inputs'!$D$51</f>
        <v>1673029784.3833628</v>
      </c>
      <c r="K379" s="36">
        <f ca="1">((('1.Inputs'!$D$37*12*IF(4=1,'1.Inputs'!$D$38,IF(4=2,'1.Inputs'!$D$39,$E379)))*$F379*(('1.Inputs'!$D$40)+(1-'1.Inputs'!$D$40)*(1+'1.Inputs'!$D$41))*(1+$G379)^(4-1))*'1.Inputs'!$D$47+(('1.Inputs'!$D$37*12*IF(4=1,'1.Inputs'!$D$38,IF(4=2,'1.Inputs'!$D$39,$E379)))/(1-'1.Inputs'!$D$42)*$D379*(1+$G379)^(4-1))*('1.Inputs'!$D$48-'1.Inputs'!$D$49))/'1.Inputs'!$D$51</f>
        <v>1764022034.3176906</v>
      </c>
      <c r="L379" s="36">
        <f ca="1">((('1.Inputs'!$D$37*12*IF(5=1,'1.Inputs'!$D$38,IF(5=2,'1.Inputs'!$D$39,$E379)))*$F379*(('1.Inputs'!$D$40)+(1-'1.Inputs'!$D$40)*(1+'1.Inputs'!$D$41))*(1+$G379)^(5-1))*'1.Inputs'!$D$47+(('1.Inputs'!$D$37*12*IF(5=1,'1.Inputs'!$D$38,IF(5=2,'1.Inputs'!$D$39,$E379)))/(1-'1.Inputs'!$D$42)*$D379*(1+$G379)^(5-1))*('1.Inputs'!$D$48-'1.Inputs'!$D$49))/'1.Inputs'!$D$51</f>
        <v>1859963143.875078</v>
      </c>
      <c r="M379" s="36">
        <f ca="1">((('1.Inputs'!$D$37*12*IF(6=1,'1.Inputs'!$D$38,IF(6=2,'1.Inputs'!$D$39,$E379)))*$F379*(('1.Inputs'!$D$40)+(1-'1.Inputs'!$D$40)*(1+'1.Inputs'!$D$41))*(1+$G379)^(6-1))*'1.Inputs'!$D$47+(('1.Inputs'!$D$37*12*IF(6=1,'1.Inputs'!$D$38,IF(6=2,'1.Inputs'!$D$39,$E379)))/(1-'1.Inputs'!$D$42)*$D379*(1+$G379)^(6-1))*('1.Inputs'!$D$48-'1.Inputs'!$D$49))/'1.Inputs'!$D$51</f>
        <v>1961122270.1715045</v>
      </c>
      <c r="N379" s="36">
        <f ca="1">((('1.Inputs'!$D$37*12*IF(7=1,'1.Inputs'!$D$38,IF(7=2,'1.Inputs'!$D$39,$E379)))*$F379*(('1.Inputs'!$D$40)+(1-'1.Inputs'!$D$40)*(1+'1.Inputs'!$D$41))*(1+$G379)^(7-1))*'1.Inputs'!$D$47+(('1.Inputs'!$D$37*12*IF(7=1,'1.Inputs'!$D$38,IF(7=2,'1.Inputs'!$D$39,$E379)))/(1-'1.Inputs'!$D$42)*$D379*(1+$G379)^(7-1))*('1.Inputs'!$D$48-'1.Inputs'!$D$49))/'1.Inputs'!$D$51</f>
        <v>2067783209.1607006</v>
      </c>
      <c r="O379" s="36">
        <f ca="1">((('1.Inputs'!$D$37*12*IF(8=1,'1.Inputs'!$D$38,IF(8=2,'1.Inputs'!$D$39,$E379)))*$F379*(('1.Inputs'!$D$40)+(1-'1.Inputs'!$D$40)*(1+'1.Inputs'!$D$41))*(1+$G379)^(8-1))*'1.Inputs'!$D$47+(('1.Inputs'!$D$37*12*IF(8=1,'1.Inputs'!$D$38,IF(8=2,'1.Inputs'!$D$39,$E379)))/(1-'1.Inputs'!$D$42)*$D379*(1+$G379)^(8-1))*('1.Inputs'!$D$48-'1.Inputs'!$D$49))/'1.Inputs'!$D$51</f>
        <v>2180245191.8069358</v>
      </c>
      <c r="P379" s="36">
        <f ca="1">((('1.Inputs'!$D$37*12*IF(9=1,'1.Inputs'!$D$38,IF(9=2,'1.Inputs'!$D$39,$E379)))*$F379*(('1.Inputs'!$D$40)+(1-'1.Inputs'!$D$40)*(1+'1.Inputs'!$D$41))*(1+$G379)^(9-1))*'1.Inputs'!$D$47+(('1.Inputs'!$D$37*12*IF(9=1,'1.Inputs'!$D$38,IF(9=2,'1.Inputs'!$D$39,$E379)))/(1-'1.Inputs'!$D$42)*$D379*(1+$G379)^(9-1))*('1.Inputs'!$D$48-'1.Inputs'!$D$49))/'1.Inputs'!$D$51</f>
        <v>2298823723.559814</v>
      </c>
      <c r="Q379" s="36">
        <f ca="1">((('1.Inputs'!$D$37*12*IF(10=1,'1.Inputs'!$D$38,IF(10=2,'1.Inputs'!$D$39,$E379)))*$F379*(('1.Inputs'!$D$40)+(1-'1.Inputs'!$D$40)*(1+'1.Inputs'!$D$41))*(1+$G379)^(10-1))*'1.Inputs'!$D$47+(('1.Inputs'!$D$37*12*IF(10=1,'1.Inputs'!$D$38,IF(10=2,'1.Inputs'!$D$39,$E379)))/(1-'1.Inputs'!$D$42)*$D379*(1+$G379)^(10-1))*('1.Inputs'!$D$48-'1.Inputs'!$D$49))/'1.Inputs'!$D$51</f>
        <v>2423851469.4861741</v>
      </c>
      <c r="R379" s="36">
        <f>-'1.Inputs'!$D$24</f>
        <v>-2050000000</v>
      </c>
      <c r="S379" s="36">
        <f ca="1">((('1.Inputs'!$D$37*12*IF(1=1,'1.Inputs'!$D$38,IF(1=2,'1.Inputs'!$D$39,$E379)))*$F379*(('1.Inputs'!$D$40)+(1-'1.Inputs'!$D$40)*(1+'1.Inputs'!$D$41))*(1+$G379)^(1-1))-(('1.Inputs'!$D$37*12*IF(1=1,'1.Inputs'!$D$38,IF(1=2,'1.Inputs'!$D$39,$E379)))/(1-'1.Inputs'!$D$42)*$D379*(1+$G379)^(1-1))-('1.Inputs'!$D$37*12*IF(1=1,'1.Inputs'!$D$38,IF(1=2,'1.Inputs'!$D$39,$E379)))*'1.Inputs'!$D$43*(1+$G379)^(1-1)-'1.Inputs'!$D$44*(1+$G379)^(1-1)-('1.Inputs'!$D$20/'1.Inputs'!$D$27+'1.Inputs'!$D$23/'1.Inputs'!$D$28))-MAX(0,((('1.Inputs'!$D$37*12*IF(1=1,'1.Inputs'!$D$38,IF(1=2,'1.Inputs'!$D$39,$E379)))*$F379*(('1.Inputs'!$D$40)+(1-'1.Inputs'!$D$40)*(1+'1.Inputs'!$D$41))*(1+$G379)^(1-1))-(('1.Inputs'!$D$37*12*IF(1=1,'1.Inputs'!$D$38,IF(1=2,'1.Inputs'!$D$39,$E379)))/(1-'1.Inputs'!$D$42)*$D379*(1+$G379)^(1-1))-('1.Inputs'!$D$37*12*IF(1=1,'1.Inputs'!$D$38,IF(1=2,'1.Inputs'!$D$39,$E379)))*'1.Inputs'!$D$43*(1+$G379)^(1-1)-'1.Inputs'!$D$44*(1+$G379)^(1-1)-('1.Inputs'!$D$20/'1.Inputs'!$D$27+'1.Inputs'!$D$23/'1.Inputs'!$D$28)))*'1.Inputs'!$D$53+('1.Inputs'!$D$20/'1.Inputs'!$D$27+'1.Inputs'!$D$23/'1.Inputs'!$D$28)-H379</f>
        <v>-197789493.60044193</v>
      </c>
      <c r="T379" s="36">
        <f ca="1">((('1.Inputs'!$D$37*12*IF(2=1,'1.Inputs'!$D$38,IF(2=2,'1.Inputs'!$D$39,$E379)))*$F379*(('1.Inputs'!$D$40)+(1-'1.Inputs'!$D$40)*(1+'1.Inputs'!$D$41))*(1+$G379)^(2-1))-(('1.Inputs'!$D$37*12*IF(2=1,'1.Inputs'!$D$38,IF(2=2,'1.Inputs'!$D$39,$E379)))/(1-'1.Inputs'!$D$42)*$D379*(1+$G379)^(2-1))-('1.Inputs'!$D$37*12*IF(2=1,'1.Inputs'!$D$38,IF(2=2,'1.Inputs'!$D$39,$E379)))*'1.Inputs'!$D$43*(1+$G379)^(2-1)-'1.Inputs'!$D$44*(1+$G379)^(2-1)-('1.Inputs'!$D$20/'1.Inputs'!$D$27+'1.Inputs'!$D$23/'1.Inputs'!$D$28))-MAX(0,((('1.Inputs'!$D$37*12*IF(2=1,'1.Inputs'!$D$38,IF(2=2,'1.Inputs'!$D$39,$E379)))*$F379*(('1.Inputs'!$D$40)+(1-'1.Inputs'!$D$40)*(1+'1.Inputs'!$D$41))*(1+$G379)^(2-1))-(('1.Inputs'!$D$37*12*IF(2=1,'1.Inputs'!$D$38,IF(2=2,'1.Inputs'!$D$39,$E379)))/(1-'1.Inputs'!$D$42)*$D379*(1+$G379)^(2-1))-('1.Inputs'!$D$37*12*IF(2=1,'1.Inputs'!$D$38,IF(2=2,'1.Inputs'!$D$39,$E379)))*'1.Inputs'!$D$43*(1+$G379)^(2-1)-'1.Inputs'!$D$44*(1+$G379)^(2-1)-('1.Inputs'!$D$20/'1.Inputs'!$D$27+'1.Inputs'!$D$23/'1.Inputs'!$D$28)))*'1.Inputs'!$D$53+('1.Inputs'!$D$20/'1.Inputs'!$D$27+'1.Inputs'!$D$23/'1.Inputs'!$D$28)-(I379-H379)</f>
        <v>781036551.27831912</v>
      </c>
      <c r="U379" s="36">
        <f ca="1">((('1.Inputs'!$D$37*12*IF(3=1,'1.Inputs'!$D$38,IF(3=2,'1.Inputs'!$D$39,$E379)))*$F379*(('1.Inputs'!$D$40)+(1-'1.Inputs'!$D$40)*(1+'1.Inputs'!$D$41))*(1+$G379)^(3-1))-(('1.Inputs'!$D$37*12*IF(3=1,'1.Inputs'!$D$38,IF(3=2,'1.Inputs'!$D$39,$E379)))/(1-'1.Inputs'!$D$42)*$D379*(1+$G379)^(3-1))-('1.Inputs'!$D$37*12*IF(3=1,'1.Inputs'!$D$38,IF(3=2,'1.Inputs'!$D$39,$E379)))*'1.Inputs'!$D$43*(1+$G379)^(3-1)-'1.Inputs'!$D$44*(1+$G379)^(3-1)-('1.Inputs'!$D$20/'1.Inputs'!$D$27+'1.Inputs'!$D$23/'1.Inputs'!$D$28))-MAX(0,((('1.Inputs'!$D$37*12*IF(3=1,'1.Inputs'!$D$38,IF(3=2,'1.Inputs'!$D$39,$E379)))*$F379*(('1.Inputs'!$D$40)+(1-'1.Inputs'!$D$40)*(1+'1.Inputs'!$D$41))*(1+$G379)^(3-1))-(('1.Inputs'!$D$37*12*IF(3=1,'1.Inputs'!$D$38,IF(3=2,'1.Inputs'!$D$39,$E379)))/(1-'1.Inputs'!$D$42)*$D379*(1+$G379)^(3-1))-('1.Inputs'!$D$37*12*IF(3=1,'1.Inputs'!$D$38,IF(3=2,'1.Inputs'!$D$39,$E379)))*'1.Inputs'!$D$43*(1+$G379)^(3-1)-'1.Inputs'!$D$44*(1+$G379)^(3-1)-('1.Inputs'!$D$20/'1.Inputs'!$D$27+'1.Inputs'!$D$23/'1.Inputs'!$D$28)))*'1.Inputs'!$D$53+('1.Inputs'!$D$20/'1.Inputs'!$D$27+'1.Inputs'!$D$23/'1.Inputs'!$D$28)-(J379-I379)</f>
        <v>1319897649.7007287</v>
      </c>
      <c r="V379" s="36">
        <f ca="1">((('1.Inputs'!$D$37*12*IF(4=1,'1.Inputs'!$D$38,IF(4=2,'1.Inputs'!$D$39,$E379)))*$F379*(('1.Inputs'!$D$40)+(1-'1.Inputs'!$D$40)*(1+'1.Inputs'!$D$41))*(1+$G379)^(4-1))-(('1.Inputs'!$D$37*12*IF(4=1,'1.Inputs'!$D$38,IF(4=2,'1.Inputs'!$D$39,$E379)))/(1-'1.Inputs'!$D$42)*$D379*(1+$G379)^(4-1))-('1.Inputs'!$D$37*12*IF(4=1,'1.Inputs'!$D$38,IF(4=2,'1.Inputs'!$D$39,$E379)))*'1.Inputs'!$D$43*(1+$G379)^(4-1)-'1.Inputs'!$D$44*(1+$G379)^(4-1)-('1.Inputs'!$D$20/'1.Inputs'!$D$27+'1.Inputs'!$D$23/'1.Inputs'!$D$28))-MAX(0,((('1.Inputs'!$D$37*12*IF(4=1,'1.Inputs'!$D$38,IF(4=2,'1.Inputs'!$D$39,$E379)))*$F379*(('1.Inputs'!$D$40)+(1-'1.Inputs'!$D$40)*(1+'1.Inputs'!$D$41))*(1+$G379)^(4-1))-(('1.Inputs'!$D$37*12*IF(4=1,'1.Inputs'!$D$38,IF(4=2,'1.Inputs'!$D$39,$E379)))/(1-'1.Inputs'!$D$42)*$D379*(1+$G379)^(4-1))-('1.Inputs'!$D$37*12*IF(4=1,'1.Inputs'!$D$38,IF(4=2,'1.Inputs'!$D$39,$E379)))*'1.Inputs'!$D$43*(1+$G379)^(4-1)-'1.Inputs'!$D$44*(1+$G379)^(4-1)-('1.Inputs'!$D$20/'1.Inputs'!$D$27+'1.Inputs'!$D$23/'1.Inputs'!$D$28)))*'1.Inputs'!$D$53+('1.Inputs'!$D$20/'1.Inputs'!$D$27+'1.Inputs'!$D$23/'1.Inputs'!$D$28)-(K379-J379)</f>
        <v>1741090600.3147757</v>
      </c>
      <c r="W379" s="36">
        <f ca="1">((('1.Inputs'!$D$37*12*IF(5=1,'1.Inputs'!$D$38,IF(5=2,'1.Inputs'!$D$39,$E379)))*$F379*(('1.Inputs'!$D$40)+(1-'1.Inputs'!$D$40)*(1+'1.Inputs'!$D$41))*(1+$G379)^(5-1))-(('1.Inputs'!$D$37*12*IF(5=1,'1.Inputs'!$D$38,IF(5=2,'1.Inputs'!$D$39,$E379)))/(1-'1.Inputs'!$D$42)*$D379*(1+$G379)^(5-1))-('1.Inputs'!$D$37*12*IF(5=1,'1.Inputs'!$D$38,IF(5=2,'1.Inputs'!$D$39,$E379)))*'1.Inputs'!$D$43*(1+$G379)^(5-1)-'1.Inputs'!$D$44*(1+$G379)^(5-1)-('1.Inputs'!$D$20/'1.Inputs'!$D$27+'1.Inputs'!$D$23/'1.Inputs'!$D$28))-MAX(0,((('1.Inputs'!$D$37*12*IF(5=1,'1.Inputs'!$D$38,IF(5=2,'1.Inputs'!$D$39,$E379)))*$F379*(('1.Inputs'!$D$40)+(1-'1.Inputs'!$D$40)*(1+'1.Inputs'!$D$41))*(1+$G379)^(5-1))-(('1.Inputs'!$D$37*12*IF(5=1,'1.Inputs'!$D$38,IF(5=2,'1.Inputs'!$D$39,$E379)))/(1-'1.Inputs'!$D$42)*$D379*(1+$G379)^(5-1))-('1.Inputs'!$D$37*12*IF(5=1,'1.Inputs'!$D$38,IF(5=2,'1.Inputs'!$D$39,$E379)))*'1.Inputs'!$D$43*(1+$G379)^(5-1)-'1.Inputs'!$D$44*(1+$G379)^(5-1)-('1.Inputs'!$D$20/'1.Inputs'!$D$27+'1.Inputs'!$D$23/'1.Inputs'!$D$28)))*'1.Inputs'!$D$53+('1.Inputs'!$D$20/'1.Inputs'!$D$27+'1.Inputs'!$D$23/'1.Inputs'!$D$28)-(L379-K379)</f>
        <v>1833214702.7613811</v>
      </c>
      <c r="X379" s="36">
        <f ca="1">((('1.Inputs'!$D$37*12*IF(6=1,'1.Inputs'!$D$38,IF(6=2,'1.Inputs'!$D$39,$E379)))*$F379*(('1.Inputs'!$D$40)+(1-'1.Inputs'!$D$40)*(1+'1.Inputs'!$D$41))*(1+$G379)^(6-1))-(('1.Inputs'!$D$37*12*IF(6=1,'1.Inputs'!$D$38,IF(6=2,'1.Inputs'!$D$39,$E379)))/(1-'1.Inputs'!$D$42)*$D379*(1+$G379)^(6-1))-('1.Inputs'!$D$37*12*IF(6=1,'1.Inputs'!$D$38,IF(6=2,'1.Inputs'!$D$39,$E379)))*'1.Inputs'!$D$43*(1+$G379)^(6-1)-'1.Inputs'!$D$44*(1+$G379)^(6-1)-('1.Inputs'!$D$20/'1.Inputs'!$D$27+'1.Inputs'!$D$23/'1.Inputs'!$D$28))-MAX(0,((('1.Inputs'!$D$37*12*IF(6=1,'1.Inputs'!$D$38,IF(6=2,'1.Inputs'!$D$39,$E379)))*$F379*(('1.Inputs'!$D$40)+(1-'1.Inputs'!$D$40)*(1+'1.Inputs'!$D$41))*(1+$G379)^(6-1))-(('1.Inputs'!$D$37*12*IF(6=1,'1.Inputs'!$D$38,IF(6=2,'1.Inputs'!$D$39,$E379)))/(1-'1.Inputs'!$D$42)*$D379*(1+$G379)^(6-1))-('1.Inputs'!$D$37*12*IF(6=1,'1.Inputs'!$D$38,IF(6=2,'1.Inputs'!$D$39,$E379)))*'1.Inputs'!$D$43*(1+$G379)^(6-1)-'1.Inputs'!$D$44*(1+$G379)^(6-1)-('1.Inputs'!$D$20/'1.Inputs'!$D$27+'1.Inputs'!$D$23/'1.Inputs'!$D$28)))*'1.Inputs'!$D$53+('1.Inputs'!$D$20/'1.Inputs'!$D$27+'1.Inputs'!$D$23/'1.Inputs'!$D$28)-(M379-L379)</f>
        <v>1930349223.691292</v>
      </c>
      <c r="Y379" s="36">
        <f ca="1">((('1.Inputs'!$D$37*12*IF(7=1,'1.Inputs'!$D$38,IF(7=2,'1.Inputs'!$D$39,$E379)))*$F379*(('1.Inputs'!$D$40)+(1-'1.Inputs'!$D$40)*(1+'1.Inputs'!$D$41))*(1+$G379)^(7-1))-(('1.Inputs'!$D$37*12*IF(7=1,'1.Inputs'!$D$38,IF(7=2,'1.Inputs'!$D$39,$E379)))/(1-'1.Inputs'!$D$42)*$D379*(1+$G379)^(7-1))-('1.Inputs'!$D$37*12*IF(7=1,'1.Inputs'!$D$38,IF(7=2,'1.Inputs'!$D$39,$E379)))*'1.Inputs'!$D$43*(1+$G379)^(7-1)-'1.Inputs'!$D$44*(1+$G379)^(7-1)-('1.Inputs'!$D$20/'1.Inputs'!$D$27+'1.Inputs'!$D$23/'1.Inputs'!$D$28))-MAX(0,((('1.Inputs'!$D$37*12*IF(7=1,'1.Inputs'!$D$38,IF(7=2,'1.Inputs'!$D$39,$E379)))*$F379*(('1.Inputs'!$D$40)+(1-'1.Inputs'!$D$40)*(1+'1.Inputs'!$D$41))*(1+$G379)^(7-1))-(('1.Inputs'!$D$37*12*IF(7=1,'1.Inputs'!$D$38,IF(7=2,'1.Inputs'!$D$39,$E379)))/(1-'1.Inputs'!$D$42)*$D379*(1+$G379)^(7-1))-('1.Inputs'!$D$37*12*IF(7=1,'1.Inputs'!$D$38,IF(7=2,'1.Inputs'!$D$39,$E379)))*'1.Inputs'!$D$43*(1+$G379)^(7-1)-'1.Inputs'!$D$44*(1+$G379)^(7-1)-('1.Inputs'!$D$20/'1.Inputs'!$D$27+'1.Inputs'!$D$23/'1.Inputs'!$D$28)))*'1.Inputs'!$D$53+('1.Inputs'!$D$20/'1.Inputs'!$D$27+'1.Inputs'!$D$23/'1.Inputs'!$D$28)-(N379-M379)</f>
        <v>2032766668.2656054</v>
      </c>
      <c r="Z379" s="36">
        <f ca="1">((('1.Inputs'!$D$37*12*IF(8=1,'1.Inputs'!$D$38,IF(8=2,'1.Inputs'!$D$39,$E379)))*$F379*(('1.Inputs'!$D$40)+(1-'1.Inputs'!$D$40)*(1+'1.Inputs'!$D$41))*(1+$G379)^(8-1))-(('1.Inputs'!$D$37*12*IF(8=1,'1.Inputs'!$D$38,IF(8=2,'1.Inputs'!$D$39,$E379)))/(1-'1.Inputs'!$D$42)*$D379*(1+$G379)^(8-1))-('1.Inputs'!$D$37*12*IF(8=1,'1.Inputs'!$D$38,IF(8=2,'1.Inputs'!$D$39,$E379)))*'1.Inputs'!$D$43*(1+$G379)^(8-1)-'1.Inputs'!$D$44*(1+$G379)^(8-1)-('1.Inputs'!$D$20/'1.Inputs'!$D$27+'1.Inputs'!$D$23/'1.Inputs'!$D$28))-MAX(0,((('1.Inputs'!$D$37*12*IF(8=1,'1.Inputs'!$D$38,IF(8=2,'1.Inputs'!$D$39,$E379)))*$F379*(('1.Inputs'!$D$40)+(1-'1.Inputs'!$D$40)*(1+'1.Inputs'!$D$41))*(1+$G379)^(8-1))-(('1.Inputs'!$D$37*12*IF(8=1,'1.Inputs'!$D$38,IF(8=2,'1.Inputs'!$D$39,$E379)))/(1-'1.Inputs'!$D$42)*$D379*(1+$G379)^(8-1))-('1.Inputs'!$D$37*12*IF(8=1,'1.Inputs'!$D$38,IF(8=2,'1.Inputs'!$D$39,$E379)))*'1.Inputs'!$D$43*(1+$G379)^(8-1)-'1.Inputs'!$D$44*(1+$G379)^(8-1)-('1.Inputs'!$D$20/'1.Inputs'!$D$27+'1.Inputs'!$D$23/'1.Inputs'!$D$28)))*'1.Inputs'!$D$53+('1.Inputs'!$D$20/'1.Inputs'!$D$27+'1.Inputs'!$D$23/'1.Inputs'!$D$28)-(O379-N379)</f>
        <v>2140754362.5756543</v>
      </c>
      <c r="AA379" s="36">
        <f ca="1">((('1.Inputs'!$D$37*12*IF(9=1,'1.Inputs'!$D$38,IF(9=2,'1.Inputs'!$D$39,$E379)))*$F379*(('1.Inputs'!$D$40)+(1-'1.Inputs'!$D$40)*(1+'1.Inputs'!$D$41))*(1+$G379)^(9-1))-(('1.Inputs'!$D$37*12*IF(9=1,'1.Inputs'!$D$38,IF(9=2,'1.Inputs'!$D$39,$E379)))/(1-'1.Inputs'!$D$42)*$D379*(1+$G379)^(9-1))-('1.Inputs'!$D$37*12*IF(9=1,'1.Inputs'!$D$38,IF(9=2,'1.Inputs'!$D$39,$E379)))*'1.Inputs'!$D$43*(1+$G379)^(9-1)-'1.Inputs'!$D$44*(1+$G379)^(9-1)-('1.Inputs'!$D$20/'1.Inputs'!$D$27+'1.Inputs'!$D$23/'1.Inputs'!$D$28))-MAX(0,((('1.Inputs'!$D$37*12*IF(9=1,'1.Inputs'!$D$38,IF(9=2,'1.Inputs'!$D$39,$E379)))*$F379*(('1.Inputs'!$D$40)+(1-'1.Inputs'!$D$40)*(1+'1.Inputs'!$D$41))*(1+$G379)^(9-1))-(('1.Inputs'!$D$37*12*IF(9=1,'1.Inputs'!$D$38,IF(9=2,'1.Inputs'!$D$39,$E379)))/(1-'1.Inputs'!$D$42)*$D379*(1+$G379)^(9-1))-('1.Inputs'!$D$37*12*IF(9=1,'1.Inputs'!$D$38,IF(9=2,'1.Inputs'!$D$39,$E379)))*'1.Inputs'!$D$43*(1+$G379)^(9-1)-'1.Inputs'!$D$44*(1+$G379)^(9-1)-('1.Inputs'!$D$20/'1.Inputs'!$D$27+'1.Inputs'!$D$23/'1.Inputs'!$D$28)))*'1.Inputs'!$D$53+('1.Inputs'!$D$20/'1.Inputs'!$D$27+'1.Inputs'!$D$23/'1.Inputs'!$D$28)-(P379-O379)</f>
        <v>2254615259.7193956</v>
      </c>
      <c r="AB379" s="36">
        <f ca="1">((('1.Inputs'!$D$37*12*IF(10=1,'1.Inputs'!$D$38,IF(10=2,'1.Inputs'!$D$39,$E379)))*$F379*(('1.Inputs'!$D$40)+(1-'1.Inputs'!$D$40)*(1+'1.Inputs'!$D$41))*(1+$G379)^(10-1))-(('1.Inputs'!$D$37*12*IF(10=1,'1.Inputs'!$D$38,IF(10=2,'1.Inputs'!$D$39,$E379)))/(1-'1.Inputs'!$D$42)*$D379*(1+$G379)^(10-1))-('1.Inputs'!$D$37*12*IF(10=1,'1.Inputs'!$D$38,IF(10=2,'1.Inputs'!$D$39,$E379)))*'1.Inputs'!$D$43*(1+$G379)^(10-1)-'1.Inputs'!$D$44*(1+$G379)^(10-1)-('1.Inputs'!$D$20/'1.Inputs'!$D$27+'1.Inputs'!$D$23/'1.Inputs'!$D$28))-MAX(0,((('1.Inputs'!$D$37*12*IF(10=1,'1.Inputs'!$D$38,IF(10=2,'1.Inputs'!$D$39,$E379)))*$F379*(('1.Inputs'!$D$40)+(1-'1.Inputs'!$D$40)*(1+'1.Inputs'!$D$41))*(1+$G379)^(10-1))-(('1.Inputs'!$D$37*12*IF(10=1,'1.Inputs'!$D$38,IF(10=2,'1.Inputs'!$D$39,$E379)))/(1-'1.Inputs'!$D$42)*$D379*(1+$G379)^(10-1))-('1.Inputs'!$D$37*12*IF(10=1,'1.Inputs'!$D$38,IF(10=2,'1.Inputs'!$D$39,$E379)))*'1.Inputs'!$D$43*(1+$G379)^(10-1)-'1.Inputs'!$D$44*(1+$G379)^(10-1)-('1.Inputs'!$D$20/'1.Inputs'!$D$27+'1.Inputs'!$D$23/'1.Inputs'!$D$28)))*'1.Inputs'!$D$53+('1.Inputs'!$D$20/'1.Inputs'!$D$27+'1.Inputs'!$D$23/'1.Inputs'!$D$28)-(Q379-P379)+(('1.Inputs'!$D$20+'1.Inputs'!$D$23-('1.Inputs'!$D$20/'1.Inputs'!$D$27+'1.Inputs'!$D$23/'1.Inputs'!$D$28)*'1.Inputs'!$D$10)*'1.Inputs'!$D$60+'1.Inputs'!$D$19*'1.Inputs'!$D$59+Q379)</f>
        <v>5498520259.2045994</v>
      </c>
      <c r="AC379" s="36">
        <f ca="1">S379-AC$13-AC$14+MIN(AC$13,MAX(0,((('1.Inputs'!$D$37*12*IF(1=1,'1.Inputs'!$D$38,IF(1=2,'1.Inputs'!$D$39,$E379)))*$F379*(('1.Inputs'!$D$40)+(1-'1.Inputs'!$D$40)*(1+'1.Inputs'!$D$41))*(1+$G379)^(1-1))-(('1.Inputs'!$D$37*12*IF(1=1,'1.Inputs'!$D$38,IF(1=2,'1.Inputs'!$D$39,$E379)))/(1-'1.Inputs'!$D$42)*$D379*(1+$G379)^(1-1))-('1.Inputs'!$D$37*12*IF(1=1,'1.Inputs'!$D$38,IF(1=2,'1.Inputs'!$D$39,$E379)))*'1.Inputs'!$D$43*(1+$G379)^(1-1)-'1.Inputs'!$D$44*(1+$G379)^(1-1)-('1.Inputs'!$D$20/'1.Inputs'!$D$27+'1.Inputs'!$D$23/'1.Inputs'!$D$28))))*'1.Inputs'!$D$53</f>
        <v>-293729493.60044193</v>
      </c>
      <c r="AD379" s="36">
        <f ca="1">T379-AD$13-AD$14+MIN(AD$13,MAX(0,((('1.Inputs'!$D$37*12*IF(2=1,'1.Inputs'!$D$38,IF(2=2,'1.Inputs'!$D$39,$E379)))*$F379*(('1.Inputs'!$D$40)+(1-'1.Inputs'!$D$40)*(1+'1.Inputs'!$D$41))*(1+$G379)^(2-1))-(('1.Inputs'!$D$37*12*IF(2=1,'1.Inputs'!$D$38,IF(2=2,'1.Inputs'!$D$39,$E379)))/(1-'1.Inputs'!$D$42)*$D379*(1+$G379)^(2-1))-('1.Inputs'!$D$37*12*IF(2=1,'1.Inputs'!$D$38,IF(2=2,'1.Inputs'!$D$39,$E379)))*'1.Inputs'!$D$43*(1+$G379)^(2-1)-'1.Inputs'!$D$44*(1+$G379)^(2-1)-('1.Inputs'!$D$20/'1.Inputs'!$D$27+'1.Inputs'!$D$23/'1.Inputs'!$D$28))))*'1.Inputs'!$D$53</f>
        <v>685096551.27831912</v>
      </c>
      <c r="AE379" s="36">
        <f ca="1">U379-AE$13-AE$14+MIN(AE$13,MAX(0,((('1.Inputs'!$D$37*12*IF(3=1,'1.Inputs'!$D$38,IF(3=2,'1.Inputs'!$D$39,$E379)))*$F379*(('1.Inputs'!$D$40)+(1-'1.Inputs'!$D$40)*(1+'1.Inputs'!$D$41))*(1+$G379)^(3-1))-(('1.Inputs'!$D$37*12*IF(3=1,'1.Inputs'!$D$38,IF(3=2,'1.Inputs'!$D$39,$E379)))/(1-'1.Inputs'!$D$42)*$D379*(1+$G379)^(3-1))-('1.Inputs'!$D$37*12*IF(3=1,'1.Inputs'!$D$38,IF(3=2,'1.Inputs'!$D$39,$E379)))*'1.Inputs'!$D$43*(1+$G379)^(3-1)-'1.Inputs'!$D$44*(1+$G379)^(3-1)-('1.Inputs'!$D$20/'1.Inputs'!$D$27+'1.Inputs'!$D$23/'1.Inputs'!$D$28))))*'1.Inputs'!$D$53</f>
        <v>977957649.70072865</v>
      </c>
      <c r="AF379" s="36">
        <f ca="1">V379-AF$13-AF$14+MIN(AF$13,MAX(0,((('1.Inputs'!$D$37*12*IF(4=1,'1.Inputs'!$D$38,IF(4=2,'1.Inputs'!$D$39,$E379)))*$F379*(('1.Inputs'!$D$40)+(1-'1.Inputs'!$D$40)*(1+'1.Inputs'!$D$41))*(1+$G379)^(4-1))-(('1.Inputs'!$D$37*12*IF(4=1,'1.Inputs'!$D$38,IF(4=2,'1.Inputs'!$D$39,$E379)))/(1-'1.Inputs'!$D$42)*$D379*(1+$G379)^(4-1))-('1.Inputs'!$D$37*12*IF(4=1,'1.Inputs'!$D$38,IF(4=2,'1.Inputs'!$D$39,$E379)))*'1.Inputs'!$D$43*(1+$G379)^(4-1)-'1.Inputs'!$D$44*(1+$G379)^(4-1)-('1.Inputs'!$D$20/'1.Inputs'!$D$27+'1.Inputs'!$D$23/'1.Inputs'!$D$28))))*'1.Inputs'!$D$53</f>
        <v>1418338600.3147757</v>
      </c>
      <c r="AG379" s="36">
        <f ca="1">W379-AG$13-AG$14+MIN(AG$13,MAX(0,((('1.Inputs'!$D$37*12*IF(5=1,'1.Inputs'!$D$38,IF(5=2,'1.Inputs'!$D$39,$E379)))*$F379*(('1.Inputs'!$D$40)+(1-'1.Inputs'!$D$40)*(1+'1.Inputs'!$D$41))*(1+$G379)^(5-1))-(('1.Inputs'!$D$37*12*IF(5=1,'1.Inputs'!$D$38,IF(5=2,'1.Inputs'!$D$39,$E379)))/(1-'1.Inputs'!$D$42)*$D379*(1+$G379)^(5-1))-('1.Inputs'!$D$37*12*IF(5=1,'1.Inputs'!$D$38,IF(5=2,'1.Inputs'!$D$39,$E379)))*'1.Inputs'!$D$43*(1+$G379)^(5-1)-'1.Inputs'!$D$44*(1+$G379)^(5-1)-('1.Inputs'!$D$20/'1.Inputs'!$D$27+'1.Inputs'!$D$23/'1.Inputs'!$D$28))))*'1.Inputs'!$D$53</f>
        <v>1529650702.7613811</v>
      </c>
      <c r="AH379" s="36">
        <f ca="1">X379-AH$13-AH$14+MIN(AH$13,MAX(0,((('1.Inputs'!$D$37*12*IF(6=1,'1.Inputs'!$D$38,IF(6=2,'1.Inputs'!$D$39,$E379)))*$F379*(('1.Inputs'!$D$40)+(1-'1.Inputs'!$D$40)*(1+'1.Inputs'!$D$41))*(1+$G379)^(6-1))-(('1.Inputs'!$D$37*12*IF(6=1,'1.Inputs'!$D$38,IF(6=2,'1.Inputs'!$D$39,$E379)))/(1-'1.Inputs'!$D$42)*$D379*(1+$G379)^(6-1))-('1.Inputs'!$D$37*12*IF(6=1,'1.Inputs'!$D$38,IF(6=2,'1.Inputs'!$D$39,$E379)))*'1.Inputs'!$D$43*(1+$G379)^(6-1)-'1.Inputs'!$D$44*(1+$G379)^(6-1)-('1.Inputs'!$D$20/'1.Inputs'!$D$27+'1.Inputs'!$D$23/'1.Inputs'!$D$28))))*'1.Inputs'!$D$53</f>
        <v>1645973223.691292</v>
      </c>
      <c r="AI379" s="36">
        <f ca="1">Y379-AI$13-AI$14+MIN(AI$13,MAX(0,((('1.Inputs'!$D$37*12*IF(7=1,'1.Inputs'!$D$38,IF(7=2,'1.Inputs'!$D$39,$E379)))*$F379*(('1.Inputs'!$D$40)+(1-'1.Inputs'!$D$40)*(1+'1.Inputs'!$D$41))*(1+$G379)^(7-1))-(('1.Inputs'!$D$37*12*IF(7=1,'1.Inputs'!$D$38,IF(7=2,'1.Inputs'!$D$39,$E379)))/(1-'1.Inputs'!$D$42)*$D379*(1+$G379)^(7-1))-('1.Inputs'!$D$37*12*IF(7=1,'1.Inputs'!$D$38,IF(7=2,'1.Inputs'!$D$39,$E379)))*'1.Inputs'!$D$43*(1+$G379)^(7-1)-'1.Inputs'!$D$44*(1+$G379)^(7-1)-('1.Inputs'!$D$20/'1.Inputs'!$D$27+'1.Inputs'!$D$23/'1.Inputs'!$D$28))))*'1.Inputs'!$D$53</f>
        <v>1767578668.2656054</v>
      </c>
      <c r="AJ379" s="36">
        <f ca="1">Z379-AJ$13-AJ$14+MIN(AJ$13,MAX(0,((('1.Inputs'!$D$37*12*IF(8=1,'1.Inputs'!$D$38,IF(8=2,'1.Inputs'!$D$39,$E379)))*$F379*(('1.Inputs'!$D$40)+(1-'1.Inputs'!$D$40)*(1+'1.Inputs'!$D$41))*(1+$G379)^(8-1))-(('1.Inputs'!$D$37*12*IF(8=1,'1.Inputs'!$D$38,IF(8=2,'1.Inputs'!$D$39,$E379)))/(1-'1.Inputs'!$D$42)*$D379*(1+$G379)^(8-1))-('1.Inputs'!$D$37*12*IF(8=1,'1.Inputs'!$D$38,IF(8=2,'1.Inputs'!$D$39,$E379)))*'1.Inputs'!$D$43*(1+$G379)^(8-1)-'1.Inputs'!$D$44*(1+$G379)^(8-1)-('1.Inputs'!$D$20/'1.Inputs'!$D$27+'1.Inputs'!$D$23/'1.Inputs'!$D$28))))*'1.Inputs'!$D$53</f>
        <v>2140754362.5756543</v>
      </c>
      <c r="AK379" s="36">
        <f ca="1">AA379-AK$13-AK$14+MIN(AK$13,MAX(0,((('1.Inputs'!$D$37*12*IF(9=1,'1.Inputs'!$D$38,IF(9=2,'1.Inputs'!$D$39,$E379)))*$F379*(('1.Inputs'!$D$40)+(1-'1.Inputs'!$D$40)*(1+'1.Inputs'!$D$41))*(1+$G379)^(9-1))-(('1.Inputs'!$D$37*12*IF(9=1,'1.Inputs'!$D$38,IF(9=2,'1.Inputs'!$D$39,$E379)))/(1-'1.Inputs'!$D$42)*$D379*(1+$G379)^(9-1))-('1.Inputs'!$D$37*12*IF(9=1,'1.Inputs'!$D$38,IF(9=2,'1.Inputs'!$D$39,$E379)))*'1.Inputs'!$D$43*(1+$G379)^(9-1)-'1.Inputs'!$D$44*(1+$G379)^(9-1)-('1.Inputs'!$D$20/'1.Inputs'!$D$27+'1.Inputs'!$D$23/'1.Inputs'!$D$28))))*'1.Inputs'!$D$53</f>
        <v>2254615259.7193956</v>
      </c>
      <c r="AL379" s="36">
        <f ca="1">AB379-AL$13-AL$14+MIN(AL$13,MAX(0,((('1.Inputs'!$D$37*12*IF(10=1,'1.Inputs'!$D$38,IF(10=2,'1.Inputs'!$D$39,$E379)))*$F379*(('1.Inputs'!$D$40)+(1-'1.Inputs'!$D$40)*(1+'1.Inputs'!$D$41))*(1+$G379)^(10-1))-(('1.Inputs'!$D$37*12*IF(10=1,'1.Inputs'!$D$38,IF(10=2,'1.Inputs'!$D$39,$E379)))/(1-'1.Inputs'!$D$42)*$D379*(1+$G379)^(10-1))-('1.Inputs'!$D$37*12*IF(10=1,'1.Inputs'!$D$38,IF(10=2,'1.Inputs'!$D$39,$E379)))*'1.Inputs'!$D$43*(1+$G379)^(10-1)-'1.Inputs'!$D$44*(1+$G379)^(10-1)-('1.Inputs'!$D$20/'1.Inputs'!$D$27+'1.Inputs'!$D$23/'1.Inputs'!$D$28))))*'1.Inputs'!$D$53+'1.Inputs'!$D$35</f>
        <v>6298520259.2045994</v>
      </c>
      <c r="AM379" s="48">
        <f ca="1">R379+NPV('1.Inputs'!$D$55,S379:AB379)</f>
        <v>6889914925.9562263</v>
      </c>
      <c r="AN379" s="48">
        <f ca="1">-('1.Inputs'!$D$24*(1-'1.Inputs'!$D$31)+'1.Inputs'!$D$35)+NPV('1.Inputs'!$D$54,AC379:AL379)</f>
        <v>4064375345.2484388</v>
      </c>
      <c r="AO379" s="36">
        <f t="shared" ca="1" si="45"/>
        <v>-1.3400372195151893</v>
      </c>
      <c r="AP379" s="36">
        <f t="shared" ca="1" si="46"/>
        <v>3.3533985002559161</v>
      </c>
      <c r="AQ379" s="36">
        <f ca="1">'1.Inputs'!$D$35+MIN(SUM($AC379:AC379),SUM($AC379:AD379),SUM($AC379:AE379),SUM($AC379:AF379),SUM($AC379:AG379),SUM($AC379:AH379),SUM($AC379:AI379),SUM($AC379:AJ379),SUM($AC379:AK379),SUM($AC379:AL379))</f>
        <v>506270506.39955807</v>
      </c>
      <c r="AR379" s="36">
        <f ca="1">IF(AP379&lt;'1.Inputs'!$D$57,1,0)</f>
        <v>0</v>
      </c>
      <c r="AS379" s="36">
        <f t="shared" ca="1" si="47"/>
        <v>0</v>
      </c>
    </row>
    <row r="380" spans="2:45" ht="15" customHeight="1" x14ac:dyDescent="0.25">
      <c r="B380" s="36">
        <v>365</v>
      </c>
      <c r="C380" s="36">
        <f t="shared" ca="1" si="40"/>
        <v>0.75966901427922251</v>
      </c>
      <c r="D380" s="36">
        <f t="shared" ca="1" si="41"/>
        <v>18228.708464913223</v>
      </c>
      <c r="E380" s="47">
        <f t="shared" ca="1" si="42"/>
        <v>0.85916335660064758</v>
      </c>
      <c r="F380" s="36">
        <f t="shared" ca="1" si="43"/>
        <v>29881.374075955478</v>
      </c>
      <c r="G380" s="36">
        <f t="shared" ca="1" si="44"/>
        <v>4.3622680476736092E-2</v>
      </c>
      <c r="H380" s="36">
        <f ca="1">((('1.Inputs'!$D$37*12*IF(1=1,'1.Inputs'!$D$38,IF(1=2,'1.Inputs'!$D$39,$E380)))*$F380*(('1.Inputs'!$D$40)+(1-'1.Inputs'!$D$40)*(1+'1.Inputs'!$D$41))*(1+$G380)^(1-1))*'1.Inputs'!$D$47+(('1.Inputs'!$D$37*12*IF(1=1,'1.Inputs'!$D$38,IF(1=2,'1.Inputs'!$D$39,$E380)))/(1-'1.Inputs'!$D$42)*$D380*(1+$G380)^(1-1))*('1.Inputs'!$D$48-'1.Inputs'!$D$49))/'1.Inputs'!$D$51</f>
        <v>789457852.89561152</v>
      </c>
      <c r="I380" s="36">
        <f ca="1">((('1.Inputs'!$D$37*12*IF(2=1,'1.Inputs'!$D$38,IF(2=2,'1.Inputs'!$D$39,$E380)))*$F380*(('1.Inputs'!$D$40)+(1-'1.Inputs'!$D$40)*(1+'1.Inputs'!$D$41))*(1+$G380)^(2-1))*'1.Inputs'!$D$47+(('1.Inputs'!$D$37*12*IF(2=1,'1.Inputs'!$D$38,IF(2=2,'1.Inputs'!$D$39,$E380)))/(1-'1.Inputs'!$D$42)*$D380*(1+$G380)^(2-1))*('1.Inputs'!$D$48-'1.Inputs'!$D$49))/'1.Inputs'!$D$51</f>
        <v>1153454568.7872574</v>
      </c>
      <c r="J380" s="36">
        <f ca="1">((('1.Inputs'!$D$37*12*IF(3=1,'1.Inputs'!$D$38,IF(3=2,'1.Inputs'!$D$39,$E380)))*$F380*(('1.Inputs'!$D$40)+(1-'1.Inputs'!$D$40)*(1+'1.Inputs'!$D$41))*(1+$G380)^(3-1))*'1.Inputs'!$D$47+(('1.Inputs'!$D$37*12*IF(3=1,'1.Inputs'!$D$38,IF(3=2,'1.Inputs'!$D$39,$E380)))/(1-'1.Inputs'!$D$42)*$D380*(1+$G380)^(3-1))*('1.Inputs'!$D$48-'1.Inputs'!$D$49))/'1.Inputs'!$D$51</f>
        <v>1477480332.4121363</v>
      </c>
      <c r="K380" s="36">
        <f ca="1">((('1.Inputs'!$D$37*12*IF(4=1,'1.Inputs'!$D$38,IF(4=2,'1.Inputs'!$D$39,$E380)))*$F380*(('1.Inputs'!$D$40)+(1-'1.Inputs'!$D$40)*(1+'1.Inputs'!$D$41))*(1+$G380)^(4-1))*'1.Inputs'!$D$47+(('1.Inputs'!$D$37*12*IF(4=1,'1.Inputs'!$D$38,IF(4=2,'1.Inputs'!$D$39,$E380)))/(1-'1.Inputs'!$D$42)*$D380*(1+$G380)^(4-1))*('1.Inputs'!$D$48-'1.Inputs'!$D$49))/'1.Inputs'!$D$51</f>
        <v>1541931984.8636129</v>
      </c>
      <c r="L380" s="36">
        <f ca="1">((('1.Inputs'!$D$37*12*IF(5=1,'1.Inputs'!$D$38,IF(5=2,'1.Inputs'!$D$39,$E380)))*$F380*(('1.Inputs'!$D$40)+(1-'1.Inputs'!$D$40)*(1+'1.Inputs'!$D$41))*(1+$G380)^(5-1))*'1.Inputs'!$D$47+(('1.Inputs'!$D$37*12*IF(5=1,'1.Inputs'!$D$38,IF(5=2,'1.Inputs'!$D$39,$E380)))/(1-'1.Inputs'!$D$42)*$D380*(1+$G380)^(5-1))*('1.Inputs'!$D$48-'1.Inputs'!$D$49))/'1.Inputs'!$D$51</f>
        <v>1609195191.1561778</v>
      </c>
      <c r="M380" s="36">
        <f ca="1">((('1.Inputs'!$D$37*12*IF(6=1,'1.Inputs'!$D$38,IF(6=2,'1.Inputs'!$D$39,$E380)))*$F380*(('1.Inputs'!$D$40)+(1-'1.Inputs'!$D$40)*(1+'1.Inputs'!$D$41))*(1+$G380)^(6-1))*'1.Inputs'!$D$47+(('1.Inputs'!$D$37*12*IF(6=1,'1.Inputs'!$D$38,IF(6=2,'1.Inputs'!$D$39,$E380)))/(1-'1.Inputs'!$D$42)*$D380*(1+$G380)^(6-1))*('1.Inputs'!$D$48-'1.Inputs'!$D$49))/'1.Inputs'!$D$51</f>
        <v>1679392598.8046842</v>
      </c>
      <c r="N380" s="36">
        <f ca="1">((('1.Inputs'!$D$37*12*IF(7=1,'1.Inputs'!$D$38,IF(7=2,'1.Inputs'!$D$39,$E380)))*$F380*(('1.Inputs'!$D$40)+(1-'1.Inputs'!$D$40)*(1+'1.Inputs'!$D$41))*(1+$G380)^(7-1))*'1.Inputs'!$D$47+(('1.Inputs'!$D$37*12*IF(7=1,'1.Inputs'!$D$38,IF(7=2,'1.Inputs'!$D$39,$E380)))/(1-'1.Inputs'!$D$42)*$D380*(1+$G380)^(7-1))*('1.Inputs'!$D$48-'1.Inputs'!$D$49))/'1.Inputs'!$D$51</f>
        <v>1752652205.5373366</v>
      </c>
      <c r="O380" s="36">
        <f ca="1">((('1.Inputs'!$D$37*12*IF(8=1,'1.Inputs'!$D$38,IF(8=2,'1.Inputs'!$D$39,$E380)))*$F380*(('1.Inputs'!$D$40)+(1-'1.Inputs'!$D$40)*(1+'1.Inputs'!$D$41))*(1+$G380)^(8-1))*'1.Inputs'!$D$47+(('1.Inputs'!$D$37*12*IF(8=1,'1.Inputs'!$D$38,IF(8=2,'1.Inputs'!$D$39,$E380)))/(1-'1.Inputs'!$D$42)*$D380*(1+$G380)^(8-1))*('1.Inputs'!$D$48-'1.Inputs'!$D$49))/'1.Inputs'!$D$51</f>
        <v>1829107592.6863387</v>
      </c>
      <c r="P380" s="36">
        <f ca="1">((('1.Inputs'!$D$37*12*IF(9=1,'1.Inputs'!$D$38,IF(9=2,'1.Inputs'!$D$39,$E380)))*$F380*(('1.Inputs'!$D$40)+(1-'1.Inputs'!$D$40)*(1+'1.Inputs'!$D$41))*(1+$G380)^(9-1))*'1.Inputs'!$D$47+(('1.Inputs'!$D$37*12*IF(9=1,'1.Inputs'!$D$38,IF(9=2,'1.Inputs'!$D$39,$E380)))/(1-'1.Inputs'!$D$42)*$D380*(1+$G380)^(9-1))*('1.Inputs'!$D$48-'1.Inputs'!$D$49))/'1.Inputs'!$D$51</f>
        <v>1908898168.7596674</v>
      </c>
      <c r="Q380" s="36">
        <f ca="1">((('1.Inputs'!$D$37*12*IF(10=1,'1.Inputs'!$D$38,IF(10=2,'1.Inputs'!$D$39,$E380)))*$F380*(('1.Inputs'!$D$40)+(1-'1.Inputs'!$D$40)*(1+'1.Inputs'!$D$41))*(1+$G380)^(10-1))*'1.Inputs'!$D$47+(('1.Inputs'!$D$37*12*IF(10=1,'1.Inputs'!$D$38,IF(10=2,'1.Inputs'!$D$39,$E380)))/(1-'1.Inputs'!$D$42)*$D380*(1+$G380)^(10-1))*('1.Inputs'!$D$48-'1.Inputs'!$D$49))/'1.Inputs'!$D$51</f>
        <v>1992169423.6380963</v>
      </c>
      <c r="R380" s="36">
        <f>-'1.Inputs'!$D$24</f>
        <v>-2050000000</v>
      </c>
      <c r="S380" s="36">
        <f ca="1">((('1.Inputs'!$D$37*12*IF(1=1,'1.Inputs'!$D$38,IF(1=2,'1.Inputs'!$D$39,$E380)))*$F380*(('1.Inputs'!$D$40)+(1-'1.Inputs'!$D$40)*(1+'1.Inputs'!$D$41))*(1+$G380)^(1-1))-(('1.Inputs'!$D$37*12*IF(1=1,'1.Inputs'!$D$38,IF(1=2,'1.Inputs'!$D$39,$E380)))/(1-'1.Inputs'!$D$42)*$D380*(1+$G380)^(1-1))-('1.Inputs'!$D$37*12*IF(1=1,'1.Inputs'!$D$38,IF(1=2,'1.Inputs'!$D$39,$E380)))*'1.Inputs'!$D$43*(1+$G380)^(1-1)-'1.Inputs'!$D$44*(1+$G380)^(1-1)-('1.Inputs'!$D$20/'1.Inputs'!$D$27+'1.Inputs'!$D$23/'1.Inputs'!$D$28))-MAX(0,((('1.Inputs'!$D$37*12*IF(1=1,'1.Inputs'!$D$38,IF(1=2,'1.Inputs'!$D$39,$E380)))*$F380*(('1.Inputs'!$D$40)+(1-'1.Inputs'!$D$40)*(1+'1.Inputs'!$D$41))*(1+$G380)^(1-1))-(('1.Inputs'!$D$37*12*IF(1=1,'1.Inputs'!$D$38,IF(1=2,'1.Inputs'!$D$39,$E380)))/(1-'1.Inputs'!$D$42)*$D380*(1+$G380)^(1-1))-('1.Inputs'!$D$37*12*IF(1=1,'1.Inputs'!$D$38,IF(1=2,'1.Inputs'!$D$39,$E380)))*'1.Inputs'!$D$43*(1+$G380)^(1-1)-'1.Inputs'!$D$44*(1+$G380)^(1-1)-('1.Inputs'!$D$20/'1.Inputs'!$D$27+'1.Inputs'!$D$23/'1.Inputs'!$D$28)))*'1.Inputs'!$D$53+('1.Inputs'!$D$20/'1.Inputs'!$D$27+'1.Inputs'!$D$23/'1.Inputs'!$D$28)-H380</f>
        <v>-509360123.34545755</v>
      </c>
      <c r="T380" s="36">
        <f ca="1">((('1.Inputs'!$D$37*12*IF(2=1,'1.Inputs'!$D$38,IF(2=2,'1.Inputs'!$D$39,$E380)))*$F380*(('1.Inputs'!$D$40)+(1-'1.Inputs'!$D$40)*(1+'1.Inputs'!$D$41))*(1+$G380)^(2-1))-(('1.Inputs'!$D$37*12*IF(2=1,'1.Inputs'!$D$38,IF(2=2,'1.Inputs'!$D$39,$E380)))/(1-'1.Inputs'!$D$42)*$D380*(1+$G380)^(2-1))-('1.Inputs'!$D$37*12*IF(2=1,'1.Inputs'!$D$38,IF(2=2,'1.Inputs'!$D$39,$E380)))*'1.Inputs'!$D$43*(1+$G380)^(2-1)-'1.Inputs'!$D$44*(1+$G380)^(2-1)-('1.Inputs'!$D$20/'1.Inputs'!$D$27+'1.Inputs'!$D$23/'1.Inputs'!$D$28))-MAX(0,((('1.Inputs'!$D$37*12*IF(2=1,'1.Inputs'!$D$38,IF(2=2,'1.Inputs'!$D$39,$E380)))*$F380*(('1.Inputs'!$D$40)+(1-'1.Inputs'!$D$40)*(1+'1.Inputs'!$D$41))*(1+$G380)^(2-1))-(('1.Inputs'!$D$37*12*IF(2=1,'1.Inputs'!$D$38,IF(2=2,'1.Inputs'!$D$39,$E380)))/(1-'1.Inputs'!$D$42)*$D380*(1+$G380)^(2-1))-('1.Inputs'!$D$37*12*IF(2=1,'1.Inputs'!$D$38,IF(2=2,'1.Inputs'!$D$39,$E380)))*'1.Inputs'!$D$43*(1+$G380)^(2-1)-'1.Inputs'!$D$44*(1+$G380)^(2-1)-('1.Inputs'!$D$20/'1.Inputs'!$D$27+'1.Inputs'!$D$23/'1.Inputs'!$D$28)))*'1.Inputs'!$D$53+('1.Inputs'!$D$20/'1.Inputs'!$D$27+'1.Inputs'!$D$23/'1.Inputs'!$D$28)-(I380-H380)</f>
        <v>267668231.65838516</v>
      </c>
      <c r="U380" s="36">
        <f ca="1">((('1.Inputs'!$D$37*12*IF(3=1,'1.Inputs'!$D$38,IF(3=2,'1.Inputs'!$D$39,$E380)))*$F380*(('1.Inputs'!$D$40)+(1-'1.Inputs'!$D$40)*(1+'1.Inputs'!$D$41))*(1+$G380)^(3-1))-(('1.Inputs'!$D$37*12*IF(3=1,'1.Inputs'!$D$38,IF(3=2,'1.Inputs'!$D$39,$E380)))/(1-'1.Inputs'!$D$42)*$D380*(1+$G380)^(3-1))-('1.Inputs'!$D$37*12*IF(3=1,'1.Inputs'!$D$38,IF(3=2,'1.Inputs'!$D$39,$E380)))*'1.Inputs'!$D$43*(1+$G380)^(3-1)-'1.Inputs'!$D$44*(1+$G380)^(3-1)-('1.Inputs'!$D$20/'1.Inputs'!$D$27+'1.Inputs'!$D$23/'1.Inputs'!$D$28))-MAX(0,((('1.Inputs'!$D$37*12*IF(3=1,'1.Inputs'!$D$38,IF(3=2,'1.Inputs'!$D$39,$E380)))*$F380*(('1.Inputs'!$D$40)+(1-'1.Inputs'!$D$40)*(1+'1.Inputs'!$D$41))*(1+$G380)^(3-1))-(('1.Inputs'!$D$37*12*IF(3=1,'1.Inputs'!$D$38,IF(3=2,'1.Inputs'!$D$39,$E380)))/(1-'1.Inputs'!$D$42)*$D380*(1+$G380)^(3-1))-('1.Inputs'!$D$37*12*IF(3=1,'1.Inputs'!$D$38,IF(3=2,'1.Inputs'!$D$39,$E380)))*'1.Inputs'!$D$43*(1+$G380)^(3-1)-'1.Inputs'!$D$44*(1+$G380)^(3-1)-('1.Inputs'!$D$20/'1.Inputs'!$D$27+'1.Inputs'!$D$23/'1.Inputs'!$D$28)))*'1.Inputs'!$D$53+('1.Inputs'!$D$20/'1.Inputs'!$D$27+'1.Inputs'!$D$23/'1.Inputs'!$D$28)-(J380-I380)</f>
        <v>616684826.11073315</v>
      </c>
      <c r="V380" s="36">
        <f ca="1">((('1.Inputs'!$D$37*12*IF(4=1,'1.Inputs'!$D$38,IF(4=2,'1.Inputs'!$D$39,$E380)))*$F380*(('1.Inputs'!$D$40)+(1-'1.Inputs'!$D$40)*(1+'1.Inputs'!$D$41))*(1+$G380)^(4-1))-(('1.Inputs'!$D$37*12*IF(4=1,'1.Inputs'!$D$38,IF(4=2,'1.Inputs'!$D$39,$E380)))/(1-'1.Inputs'!$D$42)*$D380*(1+$G380)^(4-1))-('1.Inputs'!$D$37*12*IF(4=1,'1.Inputs'!$D$38,IF(4=2,'1.Inputs'!$D$39,$E380)))*'1.Inputs'!$D$43*(1+$G380)^(4-1)-'1.Inputs'!$D$44*(1+$G380)^(4-1)-('1.Inputs'!$D$20/'1.Inputs'!$D$27+'1.Inputs'!$D$23/'1.Inputs'!$D$28))-MAX(0,((('1.Inputs'!$D$37*12*IF(4=1,'1.Inputs'!$D$38,IF(4=2,'1.Inputs'!$D$39,$E380)))*$F380*(('1.Inputs'!$D$40)+(1-'1.Inputs'!$D$40)*(1+'1.Inputs'!$D$41))*(1+$G380)^(4-1))-(('1.Inputs'!$D$37*12*IF(4=1,'1.Inputs'!$D$38,IF(4=2,'1.Inputs'!$D$39,$E380)))/(1-'1.Inputs'!$D$42)*$D380*(1+$G380)^(4-1))-('1.Inputs'!$D$37*12*IF(4=1,'1.Inputs'!$D$38,IF(4=2,'1.Inputs'!$D$39,$E380)))*'1.Inputs'!$D$43*(1+$G380)^(4-1)-'1.Inputs'!$D$44*(1+$G380)^(4-1)-('1.Inputs'!$D$20/'1.Inputs'!$D$27+'1.Inputs'!$D$23/'1.Inputs'!$D$28)))*'1.Inputs'!$D$53+('1.Inputs'!$D$20/'1.Inputs'!$D$27+'1.Inputs'!$D$23/'1.Inputs'!$D$28)-(K380-J380)</f>
        <v>915234083.10872793</v>
      </c>
      <c r="W380" s="36">
        <f ca="1">((('1.Inputs'!$D$37*12*IF(5=1,'1.Inputs'!$D$38,IF(5=2,'1.Inputs'!$D$39,$E380)))*$F380*(('1.Inputs'!$D$40)+(1-'1.Inputs'!$D$40)*(1+'1.Inputs'!$D$41))*(1+$G380)^(5-1))-(('1.Inputs'!$D$37*12*IF(5=1,'1.Inputs'!$D$38,IF(5=2,'1.Inputs'!$D$39,$E380)))/(1-'1.Inputs'!$D$42)*$D380*(1+$G380)^(5-1))-('1.Inputs'!$D$37*12*IF(5=1,'1.Inputs'!$D$38,IF(5=2,'1.Inputs'!$D$39,$E380)))*'1.Inputs'!$D$43*(1+$G380)^(5-1)-'1.Inputs'!$D$44*(1+$G380)^(5-1)-('1.Inputs'!$D$20/'1.Inputs'!$D$27+'1.Inputs'!$D$23/'1.Inputs'!$D$28))-MAX(0,((('1.Inputs'!$D$37*12*IF(5=1,'1.Inputs'!$D$38,IF(5=2,'1.Inputs'!$D$39,$E380)))*$F380*(('1.Inputs'!$D$40)+(1-'1.Inputs'!$D$40)*(1+'1.Inputs'!$D$41))*(1+$G380)^(5-1))-(('1.Inputs'!$D$37*12*IF(5=1,'1.Inputs'!$D$38,IF(5=2,'1.Inputs'!$D$39,$E380)))/(1-'1.Inputs'!$D$42)*$D380*(1+$G380)^(5-1))-('1.Inputs'!$D$37*12*IF(5=1,'1.Inputs'!$D$38,IF(5=2,'1.Inputs'!$D$39,$E380)))*'1.Inputs'!$D$43*(1+$G380)^(5-1)-'1.Inputs'!$D$44*(1+$G380)^(5-1)-('1.Inputs'!$D$20/'1.Inputs'!$D$27+'1.Inputs'!$D$23/'1.Inputs'!$D$28)))*'1.Inputs'!$D$53+('1.Inputs'!$D$20/'1.Inputs'!$D$27+'1.Inputs'!$D$23/'1.Inputs'!$D$28)-(L380-K380)</f>
        <v>953097875.42507362</v>
      </c>
      <c r="X380" s="36">
        <f ca="1">((('1.Inputs'!$D$37*12*IF(6=1,'1.Inputs'!$D$38,IF(6=2,'1.Inputs'!$D$39,$E380)))*$F380*(('1.Inputs'!$D$40)+(1-'1.Inputs'!$D$40)*(1+'1.Inputs'!$D$41))*(1+$G380)^(6-1))-(('1.Inputs'!$D$37*12*IF(6=1,'1.Inputs'!$D$38,IF(6=2,'1.Inputs'!$D$39,$E380)))/(1-'1.Inputs'!$D$42)*$D380*(1+$G380)^(6-1))-('1.Inputs'!$D$37*12*IF(6=1,'1.Inputs'!$D$38,IF(6=2,'1.Inputs'!$D$39,$E380)))*'1.Inputs'!$D$43*(1+$G380)^(6-1)-'1.Inputs'!$D$44*(1+$G380)^(6-1)-('1.Inputs'!$D$20/'1.Inputs'!$D$27+'1.Inputs'!$D$23/'1.Inputs'!$D$28))-MAX(0,((('1.Inputs'!$D$37*12*IF(6=1,'1.Inputs'!$D$38,IF(6=2,'1.Inputs'!$D$39,$E380)))*$F380*(('1.Inputs'!$D$40)+(1-'1.Inputs'!$D$40)*(1+'1.Inputs'!$D$41))*(1+$G380)^(6-1))-(('1.Inputs'!$D$37*12*IF(6=1,'1.Inputs'!$D$38,IF(6=2,'1.Inputs'!$D$39,$E380)))/(1-'1.Inputs'!$D$42)*$D380*(1+$G380)^(6-1))-('1.Inputs'!$D$37*12*IF(6=1,'1.Inputs'!$D$38,IF(6=2,'1.Inputs'!$D$39,$E380)))*'1.Inputs'!$D$43*(1+$G380)^(6-1)-'1.Inputs'!$D$44*(1+$G380)^(6-1)-('1.Inputs'!$D$20/'1.Inputs'!$D$27+'1.Inputs'!$D$23/'1.Inputs'!$D$28)))*'1.Inputs'!$D$53+('1.Inputs'!$D$20/'1.Inputs'!$D$27+'1.Inputs'!$D$23/'1.Inputs'!$D$28)-(M380-L380)</f>
        <v>992613387.85527182</v>
      </c>
      <c r="Y380" s="36">
        <f ca="1">((('1.Inputs'!$D$37*12*IF(7=1,'1.Inputs'!$D$38,IF(7=2,'1.Inputs'!$D$39,$E380)))*$F380*(('1.Inputs'!$D$40)+(1-'1.Inputs'!$D$40)*(1+'1.Inputs'!$D$41))*(1+$G380)^(7-1))-(('1.Inputs'!$D$37*12*IF(7=1,'1.Inputs'!$D$38,IF(7=2,'1.Inputs'!$D$39,$E380)))/(1-'1.Inputs'!$D$42)*$D380*(1+$G380)^(7-1))-('1.Inputs'!$D$37*12*IF(7=1,'1.Inputs'!$D$38,IF(7=2,'1.Inputs'!$D$39,$E380)))*'1.Inputs'!$D$43*(1+$G380)^(7-1)-'1.Inputs'!$D$44*(1+$G380)^(7-1)-('1.Inputs'!$D$20/'1.Inputs'!$D$27+'1.Inputs'!$D$23/'1.Inputs'!$D$28))-MAX(0,((('1.Inputs'!$D$37*12*IF(7=1,'1.Inputs'!$D$38,IF(7=2,'1.Inputs'!$D$39,$E380)))*$F380*(('1.Inputs'!$D$40)+(1-'1.Inputs'!$D$40)*(1+'1.Inputs'!$D$41))*(1+$G380)^(7-1))-(('1.Inputs'!$D$37*12*IF(7=1,'1.Inputs'!$D$38,IF(7=2,'1.Inputs'!$D$39,$E380)))/(1-'1.Inputs'!$D$42)*$D380*(1+$G380)^(7-1))-('1.Inputs'!$D$37*12*IF(7=1,'1.Inputs'!$D$38,IF(7=2,'1.Inputs'!$D$39,$E380)))*'1.Inputs'!$D$43*(1+$G380)^(7-1)-'1.Inputs'!$D$44*(1+$G380)^(7-1)-('1.Inputs'!$D$20/'1.Inputs'!$D$27+'1.Inputs'!$D$23/'1.Inputs'!$D$28)))*'1.Inputs'!$D$53+('1.Inputs'!$D$20/'1.Inputs'!$D$27+'1.Inputs'!$D$23/'1.Inputs'!$D$28)-(N380-M380)</f>
        <v>1033852672.8580873</v>
      </c>
      <c r="Z380" s="36">
        <f ca="1">((('1.Inputs'!$D$37*12*IF(8=1,'1.Inputs'!$D$38,IF(8=2,'1.Inputs'!$D$39,$E380)))*$F380*(('1.Inputs'!$D$40)+(1-'1.Inputs'!$D$40)*(1+'1.Inputs'!$D$41))*(1+$G380)^(8-1))-(('1.Inputs'!$D$37*12*IF(8=1,'1.Inputs'!$D$38,IF(8=2,'1.Inputs'!$D$39,$E380)))/(1-'1.Inputs'!$D$42)*$D380*(1+$G380)^(8-1))-('1.Inputs'!$D$37*12*IF(8=1,'1.Inputs'!$D$38,IF(8=2,'1.Inputs'!$D$39,$E380)))*'1.Inputs'!$D$43*(1+$G380)^(8-1)-'1.Inputs'!$D$44*(1+$G380)^(8-1)-('1.Inputs'!$D$20/'1.Inputs'!$D$27+'1.Inputs'!$D$23/'1.Inputs'!$D$28))-MAX(0,((('1.Inputs'!$D$37*12*IF(8=1,'1.Inputs'!$D$38,IF(8=2,'1.Inputs'!$D$39,$E380)))*$F380*(('1.Inputs'!$D$40)+(1-'1.Inputs'!$D$40)*(1+'1.Inputs'!$D$41))*(1+$G380)^(8-1))-(('1.Inputs'!$D$37*12*IF(8=1,'1.Inputs'!$D$38,IF(8=2,'1.Inputs'!$D$39,$E380)))/(1-'1.Inputs'!$D$42)*$D380*(1+$G380)^(8-1))-('1.Inputs'!$D$37*12*IF(8=1,'1.Inputs'!$D$38,IF(8=2,'1.Inputs'!$D$39,$E380)))*'1.Inputs'!$D$43*(1+$G380)^(8-1)-'1.Inputs'!$D$44*(1+$G380)^(8-1)-('1.Inputs'!$D$20/'1.Inputs'!$D$27+'1.Inputs'!$D$23/'1.Inputs'!$D$28)))*'1.Inputs'!$D$53+('1.Inputs'!$D$20/'1.Inputs'!$D$27+'1.Inputs'!$D$23/'1.Inputs'!$D$28)-(O380-N380)</f>
        <v>1076890926.01367</v>
      </c>
      <c r="AA380" s="36">
        <f ca="1">((('1.Inputs'!$D$37*12*IF(9=1,'1.Inputs'!$D$38,IF(9=2,'1.Inputs'!$D$39,$E380)))*$F380*(('1.Inputs'!$D$40)+(1-'1.Inputs'!$D$40)*(1+'1.Inputs'!$D$41))*(1+$G380)^(9-1))-(('1.Inputs'!$D$37*12*IF(9=1,'1.Inputs'!$D$38,IF(9=2,'1.Inputs'!$D$39,$E380)))/(1-'1.Inputs'!$D$42)*$D380*(1+$G380)^(9-1))-('1.Inputs'!$D$37*12*IF(9=1,'1.Inputs'!$D$38,IF(9=2,'1.Inputs'!$D$39,$E380)))*'1.Inputs'!$D$43*(1+$G380)^(9-1)-'1.Inputs'!$D$44*(1+$G380)^(9-1)-('1.Inputs'!$D$20/'1.Inputs'!$D$27+'1.Inputs'!$D$23/'1.Inputs'!$D$28))-MAX(0,((('1.Inputs'!$D$37*12*IF(9=1,'1.Inputs'!$D$38,IF(9=2,'1.Inputs'!$D$39,$E380)))*$F380*(('1.Inputs'!$D$40)+(1-'1.Inputs'!$D$40)*(1+'1.Inputs'!$D$41))*(1+$G380)^(9-1))-(('1.Inputs'!$D$37*12*IF(9=1,'1.Inputs'!$D$38,IF(9=2,'1.Inputs'!$D$39,$E380)))/(1-'1.Inputs'!$D$42)*$D380*(1+$G380)^(9-1))-('1.Inputs'!$D$37*12*IF(9=1,'1.Inputs'!$D$38,IF(9=2,'1.Inputs'!$D$39,$E380)))*'1.Inputs'!$D$43*(1+$G380)^(9-1)-'1.Inputs'!$D$44*(1+$G380)^(9-1)-('1.Inputs'!$D$20/'1.Inputs'!$D$27+'1.Inputs'!$D$23/'1.Inputs'!$D$28)))*'1.Inputs'!$D$53+('1.Inputs'!$D$20/'1.Inputs'!$D$27+'1.Inputs'!$D$23/'1.Inputs'!$D$28)-(P380-O380)</f>
        <v>1121806623.1349332</v>
      </c>
      <c r="AB380" s="36">
        <f ca="1">((('1.Inputs'!$D$37*12*IF(10=1,'1.Inputs'!$D$38,IF(10=2,'1.Inputs'!$D$39,$E380)))*$F380*(('1.Inputs'!$D$40)+(1-'1.Inputs'!$D$40)*(1+'1.Inputs'!$D$41))*(1+$G380)^(10-1))-(('1.Inputs'!$D$37*12*IF(10=1,'1.Inputs'!$D$38,IF(10=2,'1.Inputs'!$D$39,$E380)))/(1-'1.Inputs'!$D$42)*$D380*(1+$G380)^(10-1))-('1.Inputs'!$D$37*12*IF(10=1,'1.Inputs'!$D$38,IF(10=2,'1.Inputs'!$D$39,$E380)))*'1.Inputs'!$D$43*(1+$G380)^(10-1)-'1.Inputs'!$D$44*(1+$G380)^(10-1)-('1.Inputs'!$D$20/'1.Inputs'!$D$27+'1.Inputs'!$D$23/'1.Inputs'!$D$28))-MAX(0,((('1.Inputs'!$D$37*12*IF(10=1,'1.Inputs'!$D$38,IF(10=2,'1.Inputs'!$D$39,$E380)))*$F380*(('1.Inputs'!$D$40)+(1-'1.Inputs'!$D$40)*(1+'1.Inputs'!$D$41))*(1+$G380)^(10-1))-(('1.Inputs'!$D$37*12*IF(10=1,'1.Inputs'!$D$38,IF(10=2,'1.Inputs'!$D$39,$E380)))/(1-'1.Inputs'!$D$42)*$D380*(1+$G380)^(10-1))-('1.Inputs'!$D$37*12*IF(10=1,'1.Inputs'!$D$38,IF(10=2,'1.Inputs'!$D$39,$E380)))*'1.Inputs'!$D$43*(1+$G380)^(10-1)-'1.Inputs'!$D$44*(1+$G380)^(10-1)-('1.Inputs'!$D$20/'1.Inputs'!$D$27+'1.Inputs'!$D$23/'1.Inputs'!$D$28)))*'1.Inputs'!$D$53+('1.Inputs'!$D$20/'1.Inputs'!$D$27+'1.Inputs'!$D$23/'1.Inputs'!$D$28)-(Q380-P380)+(('1.Inputs'!$D$20+'1.Inputs'!$D$23-('1.Inputs'!$D$20/'1.Inputs'!$D$27+'1.Inputs'!$D$23/'1.Inputs'!$D$28)*'1.Inputs'!$D$10)*'1.Inputs'!$D$60+'1.Inputs'!$D$19*'1.Inputs'!$D$59+Q380)</f>
        <v>3860851086.9982066</v>
      </c>
      <c r="AC380" s="36">
        <f ca="1">S380-AC$13-AC$14+MIN(AC$13,MAX(0,((('1.Inputs'!$D$37*12*IF(1=1,'1.Inputs'!$D$38,IF(1=2,'1.Inputs'!$D$39,$E380)))*$F380*(('1.Inputs'!$D$40)+(1-'1.Inputs'!$D$40)*(1+'1.Inputs'!$D$41))*(1+$G380)^(1-1))-(('1.Inputs'!$D$37*12*IF(1=1,'1.Inputs'!$D$38,IF(1=2,'1.Inputs'!$D$39,$E380)))/(1-'1.Inputs'!$D$42)*$D380*(1+$G380)^(1-1))-('1.Inputs'!$D$37*12*IF(1=1,'1.Inputs'!$D$38,IF(1=2,'1.Inputs'!$D$39,$E380)))*'1.Inputs'!$D$43*(1+$G380)^(1-1)-'1.Inputs'!$D$44*(1+$G380)^(1-1)-('1.Inputs'!$D$20/'1.Inputs'!$D$27+'1.Inputs'!$D$23/'1.Inputs'!$D$28))))*'1.Inputs'!$D$53</f>
        <v>-605300123.34545755</v>
      </c>
      <c r="AD380" s="36">
        <f ca="1">T380-AD$13-AD$14+MIN(AD$13,MAX(0,((('1.Inputs'!$D$37*12*IF(2=1,'1.Inputs'!$D$38,IF(2=2,'1.Inputs'!$D$39,$E380)))*$F380*(('1.Inputs'!$D$40)+(1-'1.Inputs'!$D$40)*(1+'1.Inputs'!$D$41))*(1+$G380)^(2-1))-(('1.Inputs'!$D$37*12*IF(2=1,'1.Inputs'!$D$38,IF(2=2,'1.Inputs'!$D$39,$E380)))/(1-'1.Inputs'!$D$42)*$D380*(1+$G380)^(2-1))-('1.Inputs'!$D$37*12*IF(2=1,'1.Inputs'!$D$38,IF(2=2,'1.Inputs'!$D$39,$E380)))*'1.Inputs'!$D$43*(1+$G380)^(2-1)-'1.Inputs'!$D$44*(1+$G380)^(2-1)-('1.Inputs'!$D$20/'1.Inputs'!$D$27+'1.Inputs'!$D$23/'1.Inputs'!$D$28))))*'1.Inputs'!$D$53</f>
        <v>171728231.65838516</v>
      </c>
      <c r="AE380" s="36">
        <f ca="1">U380-AE$13-AE$14+MIN(AE$13,MAX(0,((('1.Inputs'!$D$37*12*IF(3=1,'1.Inputs'!$D$38,IF(3=2,'1.Inputs'!$D$39,$E380)))*$F380*(('1.Inputs'!$D$40)+(1-'1.Inputs'!$D$40)*(1+'1.Inputs'!$D$41))*(1+$G380)^(3-1))-(('1.Inputs'!$D$37*12*IF(3=1,'1.Inputs'!$D$38,IF(3=2,'1.Inputs'!$D$39,$E380)))/(1-'1.Inputs'!$D$42)*$D380*(1+$G380)^(3-1))-('1.Inputs'!$D$37*12*IF(3=1,'1.Inputs'!$D$38,IF(3=2,'1.Inputs'!$D$39,$E380)))*'1.Inputs'!$D$43*(1+$G380)^(3-1)-'1.Inputs'!$D$44*(1+$G380)^(3-1)-('1.Inputs'!$D$20/'1.Inputs'!$D$27+'1.Inputs'!$D$23/'1.Inputs'!$D$28))))*'1.Inputs'!$D$53</f>
        <v>274744826.11073315</v>
      </c>
      <c r="AF380" s="36">
        <f ca="1">V380-AF$13-AF$14+MIN(AF$13,MAX(0,((('1.Inputs'!$D$37*12*IF(4=1,'1.Inputs'!$D$38,IF(4=2,'1.Inputs'!$D$39,$E380)))*$F380*(('1.Inputs'!$D$40)+(1-'1.Inputs'!$D$40)*(1+'1.Inputs'!$D$41))*(1+$G380)^(4-1))-(('1.Inputs'!$D$37*12*IF(4=1,'1.Inputs'!$D$38,IF(4=2,'1.Inputs'!$D$39,$E380)))/(1-'1.Inputs'!$D$42)*$D380*(1+$G380)^(4-1))-('1.Inputs'!$D$37*12*IF(4=1,'1.Inputs'!$D$38,IF(4=2,'1.Inputs'!$D$39,$E380)))*'1.Inputs'!$D$43*(1+$G380)^(4-1)-'1.Inputs'!$D$44*(1+$G380)^(4-1)-('1.Inputs'!$D$20/'1.Inputs'!$D$27+'1.Inputs'!$D$23/'1.Inputs'!$D$28))))*'1.Inputs'!$D$53</f>
        <v>592482083.10872793</v>
      </c>
      <c r="AG380" s="36">
        <f ca="1">W380-AG$13-AG$14+MIN(AG$13,MAX(0,((('1.Inputs'!$D$37*12*IF(5=1,'1.Inputs'!$D$38,IF(5=2,'1.Inputs'!$D$39,$E380)))*$F380*(('1.Inputs'!$D$40)+(1-'1.Inputs'!$D$40)*(1+'1.Inputs'!$D$41))*(1+$G380)^(5-1))-(('1.Inputs'!$D$37*12*IF(5=1,'1.Inputs'!$D$38,IF(5=2,'1.Inputs'!$D$39,$E380)))/(1-'1.Inputs'!$D$42)*$D380*(1+$G380)^(5-1))-('1.Inputs'!$D$37*12*IF(5=1,'1.Inputs'!$D$38,IF(5=2,'1.Inputs'!$D$39,$E380)))*'1.Inputs'!$D$43*(1+$G380)^(5-1)-'1.Inputs'!$D$44*(1+$G380)^(5-1)-('1.Inputs'!$D$20/'1.Inputs'!$D$27+'1.Inputs'!$D$23/'1.Inputs'!$D$28))))*'1.Inputs'!$D$53</f>
        <v>649533875.42507362</v>
      </c>
      <c r="AH380" s="36">
        <f ca="1">X380-AH$13-AH$14+MIN(AH$13,MAX(0,((('1.Inputs'!$D$37*12*IF(6=1,'1.Inputs'!$D$38,IF(6=2,'1.Inputs'!$D$39,$E380)))*$F380*(('1.Inputs'!$D$40)+(1-'1.Inputs'!$D$40)*(1+'1.Inputs'!$D$41))*(1+$G380)^(6-1))-(('1.Inputs'!$D$37*12*IF(6=1,'1.Inputs'!$D$38,IF(6=2,'1.Inputs'!$D$39,$E380)))/(1-'1.Inputs'!$D$42)*$D380*(1+$G380)^(6-1))-('1.Inputs'!$D$37*12*IF(6=1,'1.Inputs'!$D$38,IF(6=2,'1.Inputs'!$D$39,$E380)))*'1.Inputs'!$D$43*(1+$G380)^(6-1)-'1.Inputs'!$D$44*(1+$G380)^(6-1)-('1.Inputs'!$D$20/'1.Inputs'!$D$27+'1.Inputs'!$D$23/'1.Inputs'!$D$28))))*'1.Inputs'!$D$53</f>
        <v>708237387.85527182</v>
      </c>
      <c r="AI380" s="36">
        <f ca="1">Y380-AI$13-AI$14+MIN(AI$13,MAX(0,((('1.Inputs'!$D$37*12*IF(7=1,'1.Inputs'!$D$38,IF(7=2,'1.Inputs'!$D$39,$E380)))*$F380*(('1.Inputs'!$D$40)+(1-'1.Inputs'!$D$40)*(1+'1.Inputs'!$D$41))*(1+$G380)^(7-1))-(('1.Inputs'!$D$37*12*IF(7=1,'1.Inputs'!$D$38,IF(7=2,'1.Inputs'!$D$39,$E380)))/(1-'1.Inputs'!$D$42)*$D380*(1+$G380)^(7-1))-('1.Inputs'!$D$37*12*IF(7=1,'1.Inputs'!$D$38,IF(7=2,'1.Inputs'!$D$39,$E380)))*'1.Inputs'!$D$43*(1+$G380)^(7-1)-'1.Inputs'!$D$44*(1+$G380)^(7-1)-('1.Inputs'!$D$20/'1.Inputs'!$D$27+'1.Inputs'!$D$23/'1.Inputs'!$D$28))))*'1.Inputs'!$D$53</f>
        <v>768664672.8580873</v>
      </c>
      <c r="AJ380" s="36">
        <f ca="1">Z380-AJ$13-AJ$14+MIN(AJ$13,MAX(0,((('1.Inputs'!$D$37*12*IF(8=1,'1.Inputs'!$D$38,IF(8=2,'1.Inputs'!$D$39,$E380)))*$F380*(('1.Inputs'!$D$40)+(1-'1.Inputs'!$D$40)*(1+'1.Inputs'!$D$41))*(1+$G380)^(8-1))-(('1.Inputs'!$D$37*12*IF(8=1,'1.Inputs'!$D$38,IF(8=2,'1.Inputs'!$D$39,$E380)))/(1-'1.Inputs'!$D$42)*$D380*(1+$G380)^(8-1))-('1.Inputs'!$D$37*12*IF(8=1,'1.Inputs'!$D$38,IF(8=2,'1.Inputs'!$D$39,$E380)))*'1.Inputs'!$D$43*(1+$G380)^(8-1)-'1.Inputs'!$D$44*(1+$G380)^(8-1)-('1.Inputs'!$D$20/'1.Inputs'!$D$27+'1.Inputs'!$D$23/'1.Inputs'!$D$28))))*'1.Inputs'!$D$53</f>
        <v>1076890926.01367</v>
      </c>
      <c r="AK380" s="36">
        <f ca="1">AA380-AK$13-AK$14+MIN(AK$13,MAX(0,((('1.Inputs'!$D$37*12*IF(9=1,'1.Inputs'!$D$38,IF(9=2,'1.Inputs'!$D$39,$E380)))*$F380*(('1.Inputs'!$D$40)+(1-'1.Inputs'!$D$40)*(1+'1.Inputs'!$D$41))*(1+$G380)^(9-1))-(('1.Inputs'!$D$37*12*IF(9=1,'1.Inputs'!$D$38,IF(9=2,'1.Inputs'!$D$39,$E380)))/(1-'1.Inputs'!$D$42)*$D380*(1+$G380)^(9-1))-('1.Inputs'!$D$37*12*IF(9=1,'1.Inputs'!$D$38,IF(9=2,'1.Inputs'!$D$39,$E380)))*'1.Inputs'!$D$43*(1+$G380)^(9-1)-'1.Inputs'!$D$44*(1+$G380)^(9-1)-('1.Inputs'!$D$20/'1.Inputs'!$D$27+'1.Inputs'!$D$23/'1.Inputs'!$D$28))))*'1.Inputs'!$D$53</f>
        <v>1121806623.1349332</v>
      </c>
      <c r="AL380" s="36">
        <f ca="1">AB380-AL$13-AL$14+MIN(AL$13,MAX(0,((('1.Inputs'!$D$37*12*IF(10=1,'1.Inputs'!$D$38,IF(10=2,'1.Inputs'!$D$39,$E380)))*$F380*(('1.Inputs'!$D$40)+(1-'1.Inputs'!$D$40)*(1+'1.Inputs'!$D$41))*(1+$G380)^(10-1))-(('1.Inputs'!$D$37*12*IF(10=1,'1.Inputs'!$D$38,IF(10=2,'1.Inputs'!$D$39,$E380)))/(1-'1.Inputs'!$D$42)*$D380*(1+$G380)^(10-1))-('1.Inputs'!$D$37*12*IF(10=1,'1.Inputs'!$D$38,IF(10=2,'1.Inputs'!$D$39,$E380)))*'1.Inputs'!$D$43*(1+$G380)^(10-1)-'1.Inputs'!$D$44*(1+$G380)^(10-1)-('1.Inputs'!$D$20/'1.Inputs'!$D$27+'1.Inputs'!$D$23/'1.Inputs'!$D$28))))*'1.Inputs'!$D$53+'1.Inputs'!$D$35</f>
        <v>4660851086.9982071</v>
      </c>
      <c r="AM380" s="48">
        <f ca="1">R380+NPV('1.Inputs'!$D$55,S380:AB380)</f>
        <v>2357741041.2754316</v>
      </c>
      <c r="AN380" s="48">
        <f ca="1">-('1.Inputs'!$D$24*(1-'1.Inputs'!$D$31)+'1.Inputs'!$D$35)+NPV('1.Inputs'!$D$54,AC380:AL380)</f>
        <v>680689204.63650608</v>
      </c>
      <c r="AO380" s="36">
        <f t="shared" ca="1" si="45"/>
        <v>-3.4509493451589264</v>
      </c>
      <c r="AP380" s="36">
        <f t="shared" ca="1" si="46"/>
        <v>1.5667805541431228</v>
      </c>
      <c r="AQ380" s="36">
        <f ca="1">'1.Inputs'!$D$35+MIN(SUM($AC380:AC380),SUM($AC380:AD380),SUM($AC380:AE380),SUM($AC380:AF380),SUM($AC380:AG380),SUM($AC380:AH380),SUM($AC380:AI380),SUM($AC380:AJ380),SUM($AC380:AK380),SUM($AC380:AL380))</f>
        <v>194699876.65454245</v>
      </c>
      <c r="AR380" s="36">
        <f ca="1">IF(AP380&lt;'1.Inputs'!$D$57,1,0)</f>
        <v>0</v>
      </c>
      <c r="AS380" s="36">
        <f t="shared" ca="1" si="47"/>
        <v>0</v>
      </c>
    </row>
    <row r="381" spans="2:45" ht="15" customHeight="1" x14ac:dyDescent="0.25">
      <c r="B381" s="36">
        <v>366</v>
      </c>
      <c r="C381" s="36">
        <f t="shared" ca="1" si="40"/>
        <v>0.81387713866359379</v>
      </c>
      <c r="D381" s="36">
        <f t="shared" ca="1" si="41"/>
        <v>18704.108725549999</v>
      </c>
      <c r="E381" s="47">
        <f t="shared" ca="1" si="42"/>
        <v>0.86646223702300729</v>
      </c>
      <c r="F381" s="36">
        <f t="shared" ca="1" si="43"/>
        <v>28774.679012434572</v>
      </c>
      <c r="G381" s="36">
        <f t="shared" ca="1" si="44"/>
        <v>4.4912485238426392E-2</v>
      </c>
      <c r="H381" s="36">
        <f ca="1">((('1.Inputs'!$D$37*12*IF(1=1,'1.Inputs'!$D$38,IF(1=2,'1.Inputs'!$D$39,$E381)))*$F381*(('1.Inputs'!$D$40)+(1-'1.Inputs'!$D$40)*(1+'1.Inputs'!$D$41))*(1+$G381)^(1-1))*'1.Inputs'!$D$47+(('1.Inputs'!$D$37*12*IF(1=1,'1.Inputs'!$D$38,IF(1=2,'1.Inputs'!$D$39,$E381)))/(1-'1.Inputs'!$D$42)*$D381*(1+$G381)^(1-1))*('1.Inputs'!$D$48-'1.Inputs'!$D$49))/'1.Inputs'!$D$51</f>
        <v>767234657.03074038</v>
      </c>
      <c r="I381" s="36">
        <f ca="1">((('1.Inputs'!$D$37*12*IF(2=1,'1.Inputs'!$D$38,IF(2=2,'1.Inputs'!$D$39,$E381)))*$F381*(('1.Inputs'!$D$40)+(1-'1.Inputs'!$D$40)*(1+'1.Inputs'!$D$41))*(1+$G381)^(2-1))*'1.Inputs'!$D$47+(('1.Inputs'!$D$37*12*IF(2=1,'1.Inputs'!$D$38,IF(2=2,'1.Inputs'!$D$39,$E381)))/(1-'1.Inputs'!$D$42)*$D381*(1+$G381)^(2-1))*('1.Inputs'!$D$48-'1.Inputs'!$D$49))/'1.Inputs'!$D$51</f>
        <v>1122370301.1346598</v>
      </c>
      <c r="J381" s="36">
        <f ca="1">((('1.Inputs'!$D$37*12*IF(3=1,'1.Inputs'!$D$38,IF(3=2,'1.Inputs'!$D$39,$E381)))*$F381*(('1.Inputs'!$D$40)+(1-'1.Inputs'!$D$40)*(1+'1.Inputs'!$D$41))*(1+$G381)^(3-1))*'1.Inputs'!$D$47+(('1.Inputs'!$D$37*12*IF(3=1,'1.Inputs'!$D$38,IF(3=2,'1.Inputs'!$D$39,$E381)))/(1-'1.Inputs'!$D$42)*$D381*(1+$G381)^(3-1))*('1.Inputs'!$D$48-'1.Inputs'!$D$49))/'1.Inputs'!$D$51</f>
        <v>1451669273.1631045</v>
      </c>
      <c r="K381" s="36">
        <f ca="1">((('1.Inputs'!$D$37*12*IF(4=1,'1.Inputs'!$D$38,IF(4=2,'1.Inputs'!$D$39,$E381)))*$F381*(('1.Inputs'!$D$40)+(1-'1.Inputs'!$D$40)*(1+'1.Inputs'!$D$41))*(1+$G381)^(4-1))*'1.Inputs'!$D$47+(('1.Inputs'!$D$37*12*IF(4=1,'1.Inputs'!$D$38,IF(4=2,'1.Inputs'!$D$39,$E381)))/(1-'1.Inputs'!$D$42)*$D381*(1+$G381)^(4-1))*('1.Inputs'!$D$48-'1.Inputs'!$D$49))/'1.Inputs'!$D$51</f>
        <v>1516867347.9651198</v>
      </c>
      <c r="L381" s="36">
        <f ca="1">((('1.Inputs'!$D$37*12*IF(5=1,'1.Inputs'!$D$38,IF(5=2,'1.Inputs'!$D$39,$E381)))*$F381*(('1.Inputs'!$D$40)+(1-'1.Inputs'!$D$40)*(1+'1.Inputs'!$D$41))*(1+$G381)^(5-1))*'1.Inputs'!$D$47+(('1.Inputs'!$D$37*12*IF(5=1,'1.Inputs'!$D$38,IF(5=2,'1.Inputs'!$D$39,$E381)))/(1-'1.Inputs'!$D$42)*$D381*(1+$G381)^(5-1))*('1.Inputs'!$D$48-'1.Inputs'!$D$49))/'1.Inputs'!$D$51</f>
        <v>1584993630.3392541</v>
      </c>
      <c r="M381" s="36">
        <f ca="1">((('1.Inputs'!$D$37*12*IF(6=1,'1.Inputs'!$D$38,IF(6=2,'1.Inputs'!$D$39,$E381)))*$F381*(('1.Inputs'!$D$40)+(1-'1.Inputs'!$D$40)*(1+'1.Inputs'!$D$41))*(1+$G381)^(6-1))*'1.Inputs'!$D$47+(('1.Inputs'!$D$37*12*IF(6=1,'1.Inputs'!$D$38,IF(6=2,'1.Inputs'!$D$39,$E381)))/(1-'1.Inputs'!$D$42)*$D381*(1+$G381)^(6-1))*('1.Inputs'!$D$48-'1.Inputs'!$D$49))/'1.Inputs'!$D$51</f>
        <v>1656179633.3648658</v>
      </c>
      <c r="N381" s="36">
        <f ca="1">((('1.Inputs'!$D$37*12*IF(7=1,'1.Inputs'!$D$38,IF(7=2,'1.Inputs'!$D$39,$E381)))*$F381*(('1.Inputs'!$D$40)+(1-'1.Inputs'!$D$40)*(1+'1.Inputs'!$D$41))*(1+$G381)^(7-1))*'1.Inputs'!$D$47+(('1.Inputs'!$D$37*12*IF(7=1,'1.Inputs'!$D$38,IF(7=2,'1.Inputs'!$D$39,$E381)))/(1-'1.Inputs'!$D$42)*$D381*(1+$G381)^(7-1))*('1.Inputs'!$D$48-'1.Inputs'!$D$49))/'1.Inputs'!$D$51</f>
        <v>1730562776.7005479</v>
      </c>
      <c r="O381" s="36">
        <f ca="1">((('1.Inputs'!$D$37*12*IF(8=1,'1.Inputs'!$D$38,IF(8=2,'1.Inputs'!$D$39,$E381)))*$F381*(('1.Inputs'!$D$40)+(1-'1.Inputs'!$D$40)*(1+'1.Inputs'!$D$41))*(1+$G381)^(8-1))*'1.Inputs'!$D$47+(('1.Inputs'!$D$37*12*IF(8=1,'1.Inputs'!$D$38,IF(8=2,'1.Inputs'!$D$39,$E381)))/(1-'1.Inputs'!$D$42)*$D381*(1+$G381)^(8-1))*('1.Inputs'!$D$48-'1.Inputs'!$D$49))/'1.Inputs'!$D$51</f>
        <v>1808286651.8632815</v>
      </c>
      <c r="P381" s="36">
        <f ca="1">((('1.Inputs'!$D$37*12*IF(9=1,'1.Inputs'!$D$38,IF(9=2,'1.Inputs'!$D$39,$E381)))*$F381*(('1.Inputs'!$D$40)+(1-'1.Inputs'!$D$40)*(1+'1.Inputs'!$D$41))*(1+$G381)^(9-1))*'1.Inputs'!$D$47+(('1.Inputs'!$D$37*12*IF(9=1,'1.Inputs'!$D$38,IF(9=2,'1.Inputs'!$D$39,$E381)))/(1-'1.Inputs'!$D$42)*$D381*(1+$G381)^(9-1))*('1.Inputs'!$D$48-'1.Inputs'!$D$49))/'1.Inputs'!$D$51</f>
        <v>1889501299.4219346</v>
      </c>
      <c r="Q381" s="36">
        <f ca="1">((('1.Inputs'!$D$37*12*IF(10=1,'1.Inputs'!$D$38,IF(10=2,'1.Inputs'!$D$39,$E381)))*$F381*(('1.Inputs'!$D$40)+(1-'1.Inputs'!$D$40)*(1+'1.Inputs'!$D$41))*(1+$G381)^(10-1))*'1.Inputs'!$D$47+(('1.Inputs'!$D$37*12*IF(10=1,'1.Inputs'!$D$38,IF(10=2,'1.Inputs'!$D$39,$E381)))/(1-'1.Inputs'!$D$42)*$D381*(1+$G381)^(10-1))*('1.Inputs'!$D$48-'1.Inputs'!$D$49))/'1.Inputs'!$D$51</f>
        <v>1974363498.6402097</v>
      </c>
      <c r="R381" s="36">
        <f>-'1.Inputs'!$D$24</f>
        <v>-2050000000</v>
      </c>
      <c r="S381" s="36">
        <f ca="1">((('1.Inputs'!$D$37*12*IF(1=1,'1.Inputs'!$D$38,IF(1=2,'1.Inputs'!$D$39,$E381)))*$F381*(('1.Inputs'!$D$40)+(1-'1.Inputs'!$D$40)*(1+'1.Inputs'!$D$41))*(1+$G381)^(1-1))-(('1.Inputs'!$D$37*12*IF(1=1,'1.Inputs'!$D$38,IF(1=2,'1.Inputs'!$D$39,$E381)))/(1-'1.Inputs'!$D$42)*$D381*(1+$G381)^(1-1))-('1.Inputs'!$D$37*12*IF(1=1,'1.Inputs'!$D$38,IF(1=2,'1.Inputs'!$D$39,$E381)))*'1.Inputs'!$D$43*(1+$G381)^(1-1)-'1.Inputs'!$D$44*(1+$G381)^(1-1)-('1.Inputs'!$D$20/'1.Inputs'!$D$27+'1.Inputs'!$D$23/'1.Inputs'!$D$28))-MAX(0,((('1.Inputs'!$D$37*12*IF(1=1,'1.Inputs'!$D$38,IF(1=2,'1.Inputs'!$D$39,$E381)))*$F381*(('1.Inputs'!$D$40)+(1-'1.Inputs'!$D$40)*(1+'1.Inputs'!$D$41))*(1+$G381)^(1-1))-(('1.Inputs'!$D$37*12*IF(1=1,'1.Inputs'!$D$38,IF(1=2,'1.Inputs'!$D$39,$E381)))/(1-'1.Inputs'!$D$42)*$D381*(1+$G381)^(1-1))-('1.Inputs'!$D$37*12*IF(1=1,'1.Inputs'!$D$38,IF(1=2,'1.Inputs'!$D$39,$E381)))*'1.Inputs'!$D$43*(1+$G381)^(1-1)-'1.Inputs'!$D$44*(1+$G381)^(1-1)-('1.Inputs'!$D$20/'1.Inputs'!$D$27+'1.Inputs'!$D$23/'1.Inputs'!$D$28)))*'1.Inputs'!$D$53+('1.Inputs'!$D$20/'1.Inputs'!$D$27+'1.Inputs'!$D$23/'1.Inputs'!$D$28)-H381</f>
        <v>-630333641.85612726</v>
      </c>
      <c r="T381" s="36">
        <f ca="1">((('1.Inputs'!$D$37*12*IF(2=1,'1.Inputs'!$D$38,IF(2=2,'1.Inputs'!$D$39,$E381)))*$F381*(('1.Inputs'!$D$40)+(1-'1.Inputs'!$D$40)*(1+'1.Inputs'!$D$41))*(1+$G381)^(2-1))-(('1.Inputs'!$D$37*12*IF(2=1,'1.Inputs'!$D$38,IF(2=2,'1.Inputs'!$D$39,$E381)))/(1-'1.Inputs'!$D$42)*$D381*(1+$G381)^(2-1))-('1.Inputs'!$D$37*12*IF(2=1,'1.Inputs'!$D$38,IF(2=2,'1.Inputs'!$D$39,$E381)))*'1.Inputs'!$D$43*(1+$G381)^(2-1)-'1.Inputs'!$D$44*(1+$G381)^(2-1)-('1.Inputs'!$D$20/'1.Inputs'!$D$27+'1.Inputs'!$D$23/'1.Inputs'!$D$28))-MAX(0,((('1.Inputs'!$D$37*12*IF(2=1,'1.Inputs'!$D$38,IF(2=2,'1.Inputs'!$D$39,$E381)))*$F381*(('1.Inputs'!$D$40)+(1-'1.Inputs'!$D$40)*(1+'1.Inputs'!$D$41))*(1+$G381)^(2-1))-(('1.Inputs'!$D$37*12*IF(2=1,'1.Inputs'!$D$38,IF(2=2,'1.Inputs'!$D$39,$E381)))/(1-'1.Inputs'!$D$42)*$D381*(1+$G381)^(2-1))-('1.Inputs'!$D$37*12*IF(2=1,'1.Inputs'!$D$38,IF(2=2,'1.Inputs'!$D$39,$E381)))*'1.Inputs'!$D$43*(1+$G381)^(2-1)-'1.Inputs'!$D$44*(1+$G381)^(2-1)-('1.Inputs'!$D$20/'1.Inputs'!$D$27+'1.Inputs'!$D$23/'1.Inputs'!$D$28)))*'1.Inputs'!$D$53+('1.Inputs'!$D$20/'1.Inputs'!$D$27+'1.Inputs'!$D$23/'1.Inputs'!$D$28)-(I381-H381)</f>
        <v>67772328.540227056</v>
      </c>
      <c r="U381" s="36">
        <f ca="1">((('1.Inputs'!$D$37*12*IF(3=1,'1.Inputs'!$D$38,IF(3=2,'1.Inputs'!$D$39,$E381)))*$F381*(('1.Inputs'!$D$40)+(1-'1.Inputs'!$D$40)*(1+'1.Inputs'!$D$41))*(1+$G381)^(3-1))-(('1.Inputs'!$D$37*12*IF(3=1,'1.Inputs'!$D$38,IF(3=2,'1.Inputs'!$D$39,$E381)))/(1-'1.Inputs'!$D$42)*$D381*(1+$G381)^(3-1))-('1.Inputs'!$D$37*12*IF(3=1,'1.Inputs'!$D$38,IF(3=2,'1.Inputs'!$D$39,$E381)))*'1.Inputs'!$D$43*(1+$G381)^(3-1)-'1.Inputs'!$D$44*(1+$G381)^(3-1)-('1.Inputs'!$D$20/'1.Inputs'!$D$27+'1.Inputs'!$D$23/'1.Inputs'!$D$28))-MAX(0,((('1.Inputs'!$D$37*12*IF(3=1,'1.Inputs'!$D$38,IF(3=2,'1.Inputs'!$D$39,$E381)))*$F381*(('1.Inputs'!$D$40)+(1-'1.Inputs'!$D$40)*(1+'1.Inputs'!$D$41))*(1+$G381)^(3-1))-(('1.Inputs'!$D$37*12*IF(3=1,'1.Inputs'!$D$38,IF(3=2,'1.Inputs'!$D$39,$E381)))/(1-'1.Inputs'!$D$42)*$D381*(1+$G381)^(3-1))-('1.Inputs'!$D$37*12*IF(3=1,'1.Inputs'!$D$38,IF(3=2,'1.Inputs'!$D$39,$E381)))*'1.Inputs'!$D$43*(1+$G381)^(3-1)-'1.Inputs'!$D$44*(1+$G381)^(3-1)-('1.Inputs'!$D$20/'1.Inputs'!$D$27+'1.Inputs'!$D$23/'1.Inputs'!$D$28)))*'1.Inputs'!$D$53+('1.Inputs'!$D$20/'1.Inputs'!$D$27+'1.Inputs'!$D$23/'1.Inputs'!$D$28)-(J381-I381)</f>
        <v>355717023.75127459</v>
      </c>
      <c r="V381" s="36">
        <f ca="1">((('1.Inputs'!$D$37*12*IF(4=1,'1.Inputs'!$D$38,IF(4=2,'1.Inputs'!$D$39,$E381)))*$F381*(('1.Inputs'!$D$40)+(1-'1.Inputs'!$D$40)*(1+'1.Inputs'!$D$41))*(1+$G381)^(4-1))-(('1.Inputs'!$D$37*12*IF(4=1,'1.Inputs'!$D$38,IF(4=2,'1.Inputs'!$D$39,$E381)))/(1-'1.Inputs'!$D$42)*$D381*(1+$G381)^(4-1))-('1.Inputs'!$D$37*12*IF(4=1,'1.Inputs'!$D$38,IF(4=2,'1.Inputs'!$D$39,$E381)))*'1.Inputs'!$D$43*(1+$G381)^(4-1)-'1.Inputs'!$D$44*(1+$G381)^(4-1)-('1.Inputs'!$D$20/'1.Inputs'!$D$27+'1.Inputs'!$D$23/'1.Inputs'!$D$28))-MAX(0,((('1.Inputs'!$D$37*12*IF(4=1,'1.Inputs'!$D$38,IF(4=2,'1.Inputs'!$D$39,$E381)))*$F381*(('1.Inputs'!$D$40)+(1-'1.Inputs'!$D$40)*(1+'1.Inputs'!$D$41))*(1+$G381)^(4-1))-(('1.Inputs'!$D$37*12*IF(4=1,'1.Inputs'!$D$38,IF(4=2,'1.Inputs'!$D$39,$E381)))/(1-'1.Inputs'!$D$42)*$D381*(1+$G381)^(4-1))-('1.Inputs'!$D$37*12*IF(4=1,'1.Inputs'!$D$38,IF(4=2,'1.Inputs'!$D$39,$E381)))*'1.Inputs'!$D$43*(1+$G381)^(4-1)-'1.Inputs'!$D$44*(1+$G381)^(4-1)-('1.Inputs'!$D$20/'1.Inputs'!$D$27+'1.Inputs'!$D$23/'1.Inputs'!$D$28)))*'1.Inputs'!$D$53+('1.Inputs'!$D$20/'1.Inputs'!$D$27+'1.Inputs'!$D$23/'1.Inputs'!$D$28)-(K381-J381)</f>
        <v>648461576.84873056</v>
      </c>
      <c r="W381" s="36">
        <f ca="1">((('1.Inputs'!$D$37*12*IF(5=1,'1.Inputs'!$D$38,IF(5=2,'1.Inputs'!$D$39,$E381)))*$F381*(('1.Inputs'!$D$40)+(1-'1.Inputs'!$D$40)*(1+'1.Inputs'!$D$41))*(1+$G381)^(5-1))-(('1.Inputs'!$D$37*12*IF(5=1,'1.Inputs'!$D$38,IF(5=2,'1.Inputs'!$D$39,$E381)))/(1-'1.Inputs'!$D$42)*$D381*(1+$G381)^(5-1))-('1.Inputs'!$D$37*12*IF(5=1,'1.Inputs'!$D$38,IF(5=2,'1.Inputs'!$D$39,$E381)))*'1.Inputs'!$D$43*(1+$G381)^(5-1)-'1.Inputs'!$D$44*(1+$G381)^(5-1)-('1.Inputs'!$D$20/'1.Inputs'!$D$27+'1.Inputs'!$D$23/'1.Inputs'!$D$28))-MAX(0,((('1.Inputs'!$D$37*12*IF(5=1,'1.Inputs'!$D$38,IF(5=2,'1.Inputs'!$D$39,$E381)))*$F381*(('1.Inputs'!$D$40)+(1-'1.Inputs'!$D$40)*(1+'1.Inputs'!$D$41))*(1+$G381)^(5-1))-(('1.Inputs'!$D$37*12*IF(5=1,'1.Inputs'!$D$38,IF(5=2,'1.Inputs'!$D$39,$E381)))/(1-'1.Inputs'!$D$42)*$D381*(1+$G381)^(5-1))-('1.Inputs'!$D$37*12*IF(5=1,'1.Inputs'!$D$38,IF(5=2,'1.Inputs'!$D$39,$E381)))*'1.Inputs'!$D$43*(1+$G381)^(5-1)-'1.Inputs'!$D$44*(1+$G381)^(5-1)-('1.Inputs'!$D$20/'1.Inputs'!$D$27+'1.Inputs'!$D$23/'1.Inputs'!$D$28)))*'1.Inputs'!$D$53+('1.Inputs'!$D$20/'1.Inputs'!$D$27+'1.Inputs'!$D$23/'1.Inputs'!$D$28)-(L381-K381)</f>
        <v>675463482.91912043</v>
      </c>
      <c r="X381" s="36">
        <f ca="1">((('1.Inputs'!$D$37*12*IF(6=1,'1.Inputs'!$D$38,IF(6=2,'1.Inputs'!$D$39,$E381)))*$F381*(('1.Inputs'!$D$40)+(1-'1.Inputs'!$D$40)*(1+'1.Inputs'!$D$41))*(1+$G381)^(6-1))-(('1.Inputs'!$D$37*12*IF(6=1,'1.Inputs'!$D$38,IF(6=2,'1.Inputs'!$D$39,$E381)))/(1-'1.Inputs'!$D$42)*$D381*(1+$G381)^(6-1))-('1.Inputs'!$D$37*12*IF(6=1,'1.Inputs'!$D$38,IF(6=2,'1.Inputs'!$D$39,$E381)))*'1.Inputs'!$D$43*(1+$G381)^(6-1)-'1.Inputs'!$D$44*(1+$G381)^(6-1)-('1.Inputs'!$D$20/'1.Inputs'!$D$27+'1.Inputs'!$D$23/'1.Inputs'!$D$28))-MAX(0,((('1.Inputs'!$D$37*12*IF(6=1,'1.Inputs'!$D$38,IF(6=2,'1.Inputs'!$D$39,$E381)))*$F381*(('1.Inputs'!$D$40)+(1-'1.Inputs'!$D$40)*(1+'1.Inputs'!$D$41))*(1+$G381)^(6-1))-(('1.Inputs'!$D$37*12*IF(6=1,'1.Inputs'!$D$38,IF(6=2,'1.Inputs'!$D$39,$E381)))/(1-'1.Inputs'!$D$42)*$D381*(1+$G381)^(6-1))-('1.Inputs'!$D$37*12*IF(6=1,'1.Inputs'!$D$38,IF(6=2,'1.Inputs'!$D$39,$E381)))*'1.Inputs'!$D$43*(1+$G381)^(6-1)-'1.Inputs'!$D$44*(1+$G381)^(6-1)-('1.Inputs'!$D$20/'1.Inputs'!$D$27+'1.Inputs'!$D$23/'1.Inputs'!$D$28)))*'1.Inputs'!$D$53+('1.Inputs'!$D$20/'1.Inputs'!$D$27+'1.Inputs'!$D$23/'1.Inputs'!$D$28)-(M381-L381)</f>
        <v>703678111.69730544</v>
      </c>
      <c r="Y381" s="36">
        <f ca="1">((('1.Inputs'!$D$37*12*IF(7=1,'1.Inputs'!$D$38,IF(7=2,'1.Inputs'!$D$39,$E381)))*$F381*(('1.Inputs'!$D$40)+(1-'1.Inputs'!$D$40)*(1+'1.Inputs'!$D$41))*(1+$G381)^(7-1))-(('1.Inputs'!$D$37*12*IF(7=1,'1.Inputs'!$D$38,IF(7=2,'1.Inputs'!$D$39,$E381)))/(1-'1.Inputs'!$D$42)*$D381*(1+$G381)^(7-1))-('1.Inputs'!$D$37*12*IF(7=1,'1.Inputs'!$D$38,IF(7=2,'1.Inputs'!$D$39,$E381)))*'1.Inputs'!$D$43*(1+$G381)^(7-1)-'1.Inputs'!$D$44*(1+$G381)^(7-1)-('1.Inputs'!$D$20/'1.Inputs'!$D$27+'1.Inputs'!$D$23/'1.Inputs'!$D$28))-MAX(0,((('1.Inputs'!$D$37*12*IF(7=1,'1.Inputs'!$D$38,IF(7=2,'1.Inputs'!$D$39,$E381)))*$F381*(('1.Inputs'!$D$40)+(1-'1.Inputs'!$D$40)*(1+'1.Inputs'!$D$41))*(1+$G381)^(7-1))-(('1.Inputs'!$D$37*12*IF(7=1,'1.Inputs'!$D$38,IF(7=2,'1.Inputs'!$D$39,$E381)))/(1-'1.Inputs'!$D$42)*$D381*(1+$G381)^(7-1))-('1.Inputs'!$D$37*12*IF(7=1,'1.Inputs'!$D$38,IF(7=2,'1.Inputs'!$D$39,$E381)))*'1.Inputs'!$D$43*(1+$G381)^(7-1)-'1.Inputs'!$D$44*(1+$G381)^(7-1)-('1.Inputs'!$D$20/'1.Inputs'!$D$27+'1.Inputs'!$D$23/'1.Inputs'!$D$28)))*'1.Inputs'!$D$53+('1.Inputs'!$D$20/'1.Inputs'!$D$27+'1.Inputs'!$D$23/'1.Inputs'!$D$28)-(N381-M381)</f>
        <v>733159929.5739994</v>
      </c>
      <c r="Z381" s="36">
        <f ca="1">((('1.Inputs'!$D$37*12*IF(8=1,'1.Inputs'!$D$38,IF(8=2,'1.Inputs'!$D$39,$E381)))*$F381*(('1.Inputs'!$D$40)+(1-'1.Inputs'!$D$40)*(1+'1.Inputs'!$D$41))*(1+$G381)^(8-1))-(('1.Inputs'!$D$37*12*IF(8=1,'1.Inputs'!$D$38,IF(8=2,'1.Inputs'!$D$39,$E381)))/(1-'1.Inputs'!$D$42)*$D381*(1+$G381)^(8-1))-('1.Inputs'!$D$37*12*IF(8=1,'1.Inputs'!$D$38,IF(8=2,'1.Inputs'!$D$39,$E381)))*'1.Inputs'!$D$43*(1+$G381)^(8-1)-'1.Inputs'!$D$44*(1+$G381)^(8-1)-('1.Inputs'!$D$20/'1.Inputs'!$D$27+'1.Inputs'!$D$23/'1.Inputs'!$D$28))-MAX(0,((('1.Inputs'!$D$37*12*IF(8=1,'1.Inputs'!$D$38,IF(8=2,'1.Inputs'!$D$39,$E381)))*$F381*(('1.Inputs'!$D$40)+(1-'1.Inputs'!$D$40)*(1+'1.Inputs'!$D$41))*(1+$G381)^(8-1))-(('1.Inputs'!$D$37*12*IF(8=1,'1.Inputs'!$D$38,IF(8=2,'1.Inputs'!$D$39,$E381)))/(1-'1.Inputs'!$D$42)*$D381*(1+$G381)^(8-1))-('1.Inputs'!$D$37*12*IF(8=1,'1.Inputs'!$D$38,IF(8=2,'1.Inputs'!$D$39,$E381)))*'1.Inputs'!$D$43*(1+$G381)^(8-1)-'1.Inputs'!$D$44*(1+$G381)^(8-1)-('1.Inputs'!$D$20/'1.Inputs'!$D$27+'1.Inputs'!$D$23/'1.Inputs'!$D$28)))*'1.Inputs'!$D$53+('1.Inputs'!$D$20/'1.Inputs'!$D$27+'1.Inputs'!$D$23/'1.Inputs'!$D$28)-(O381-N381)</f>
        <v>763965849.16088176</v>
      </c>
      <c r="AA381" s="36">
        <f ca="1">((('1.Inputs'!$D$37*12*IF(9=1,'1.Inputs'!$D$38,IF(9=2,'1.Inputs'!$D$39,$E381)))*$F381*(('1.Inputs'!$D$40)+(1-'1.Inputs'!$D$40)*(1+'1.Inputs'!$D$41))*(1+$G381)^(9-1))-(('1.Inputs'!$D$37*12*IF(9=1,'1.Inputs'!$D$38,IF(9=2,'1.Inputs'!$D$39,$E381)))/(1-'1.Inputs'!$D$42)*$D381*(1+$G381)^(9-1))-('1.Inputs'!$D$37*12*IF(9=1,'1.Inputs'!$D$38,IF(9=2,'1.Inputs'!$D$39,$E381)))*'1.Inputs'!$D$43*(1+$G381)^(9-1)-'1.Inputs'!$D$44*(1+$G381)^(9-1)-('1.Inputs'!$D$20/'1.Inputs'!$D$27+'1.Inputs'!$D$23/'1.Inputs'!$D$28))-MAX(0,((('1.Inputs'!$D$37*12*IF(9=1,'1.Inputs'!$D$38,IF(9=2,'1.Inputs'!$D$39,$E381)))*$F381*(('1.Inputs'!$D$40)+(1-'1.Inputs'!$D$40)*(1+'1.Inputs'!$D$41))*(1+$G381)^(9-1))-(('1.Inputs'!$D$37*12*IF(9=1,'1.Inputs'!$D$38,IF(9=2,'1.Inputs'!$D$39,$E381)))/(1-'1.Inputs'!$D$42)*$D381*(1+$G381)^(9-1))-('1.Inputs'!$D$37*12*IF(9=1,'1.Inputs'!$D$38,IF(9=2,'1.Inputs'!$D$39,$E381)))*'1.Inputs'!$D$43*(1+$G381)^(9-1)-'1.Inputs'!$D$44*(1+$G381)^(9-1)-('1.Inputs'!$D$20/'1.Inputs'!$D$27+'1.Inputs'!$D$23/'1.Inputs'!$D$28)))*'1.Inputs'!$D$53+('1.Inputs'!$D$20/'1.Inputs'!$D$27+'1.Inputs'!$D$23/'1.Inputs'!$D$28)-(P381-O381)</f>
        <v>796155339.15646648</v>
      </c>
      <c r="AB381" s="36">
        <f ca="1">((('1.Inputs'!$D$37*12*IF(10=1,'1.Inputs'!$D$38,IF(10=2,'1.Inputs'!$D$39,$E381)))*$F381*(('1.Inputs'!$D$40)+(1-'1.Inputs'!$D$40)*(1+'1.Inputs'!$D$41))*(1+$G381)^(10-1))-(('1.Inputs'!$D$37*12*IF(10=1,'1.Inputs'!$D$38,IF(10=2,'1.Inputs'!$D$39,$E381)))/(1-'1.Inputs'!$D$42)*$D381*(1+$G381)^(10-1))-('1.Inputs'!$D$37*12*IF(10=1,'1.Inputs'!$D$38,IF(10=2,'1.Inputs'!$D$39,$E381)))*'1.Inputs'!$D$43*(1+$G381)^(10-1)-'1.Inputs'!$D$44*(1+$G381)^(10-1)-('1.Inputs'!$D$20/'1.Inputs'!$D$27+'1.Inputs'!$D$23/'1.Inputs'!$D$28))-MAX(0,((('1.Inputs'!$D$37*12*IF(10=1,'1.Inputs'!$D$38,IF(10=2,'1.Inputs'!$D$39,$E381)))*$F381*(('1.Inputs'!$D$40)+(1-'1.Inputs'!$D$40)*(1+'1.Inputs'!$D$41))*(1+$G381)^(10-1))-(('1.Inputs'!$D$37*12*IF(10=1,'1.Inputs'!$D$38,IF(10=2,'1.Inputs'!$D$39,$E381)))/(1-'1.Inputs'!$D$42)*$D381*(1+$G381)^(10-1))-('1.Inputs'!$D$37*12*IF(10=1,'1.Inputs'!$D$38,IF(10=2,'1.Inputs'!$D$39,$E381)))*'1.Inputs'!$D$43*(1+$G381)^(10-1)-'1.Inputs'!$D$44*(1+$G381)^(10-1)-('1.Inputs'!$D$20/'1.Inputs'!$D$27+'1.Inputs'!$D$23/'1.Inputs'!$D$28)))*'1.Inputs'!$D$53+('1.Inputs'!$D$20/'1.Inputs'!$D$27+'1.Inputs'!$D$23/'1.Inputs'!$D$28)-(Q381-P381)+(('1.Inputs'!$D$20+'1.Inputs'!$D$23-('1.Inputs'!$D$20/'1.Inputs'!$D$27+'1.Inputs'!$D$23/'1.Inputs'!$D$28)*'1.Inputs'!$D$10)*'1.Inputs'!$D$60+'1.Inputs'!$D$19*'1.Inputs'!$D$59+Q381)</f>
        <v>3504154037.7865191</v>
      </c>
      <c r="AC381" s="36">
        <f ca="1">S381-AC$13-AC$14+MIN(AC$13,MAX(0,((('1.Inputs'!$D$37*12*IF(1=1,'1.Inputs'!$D$38,IF(1=2,'1.Inputs'!$D$39,$E381)))*$F381*(('1.Inputs'!$D$40)+(1-'1.Inputs'!$D$40)*(1+'1.Inputs'!$D$41))*(1+$G381)^(1-1))-(('1.Inputs'!$D$37*12*IF(1=1,'1.Inputs'!$D$38,IF(1=2,'1.Inputs'!$D$39,$E381)))/(1-'1.Inputs'!$D$42)*$D381*(1+$G381)^(1-1))-('1.Inputs'!$D$37*12*IF(1=1,'1.Inputs'!$D$38,IF(1=2,'1.Inputs'!$D$39,$E381)))*'1.Inputs'!$D$43*(1+$G381)^(1-1)-'1.Inputs'!$D$44*(1+$G381)^(1-1)-('1.Inputs'!$D$20/'1.Inputs'!$D$27+'1.Inputs'!$D$23/'1.Inputs'!$D$28))))*'1.Inputs'!$D$53</f>
        <v>-776910018.30056632</v>
      </c>
      <c r="AD381" s="36">
        <f ca="1">T381-AD$13-AD$14+MIN(AD$13,MAX(0,((('1.Inputs'!$D$37*12*IF(2=1,'1.Inputs'!$D$38,IF(2=2,'1.Inputs'!$D$39,$E381)))*$F381*(('1.Inputs'!$D$40)+(1-'1.Inputs'!$D$40)*(1+'1.Inputs'!$D$41))*(1+$G381)^(2-1))-(('1.Inputs'!$D$37*12*IF(2=1,'1.Inputs'!$D$38,IF(2=2,'1.Inputs'!$D$39,$E381)))/(1-'1.Inputs'!$D$42)*$D381*(1+$G381)^(2-1))-('1.Inputs'!$D$37*12*IF(2=1,'1.Inputs'!$D$38,IF(2=2,'1.Inputs'!$D$39,$E381)))*'1.Inputs'!$D$43*(1+$G381)^(2-1)-'1.Inputs'!$D$44*(1+$G381)^(2-1)-('1.Inputs'!$D$20/'1.Inputs'!$D$27+'1.Inputs'!$D$23/'1.Inputs'!$D$28))))*'1.Inputs'!$D$53</f>
        <v>-28167671.459772944</v>
      </c>
      <c r="AE381" s="36">
        <f ca="1">U381-AE$13-AE$14+MIN(AE$13,MAX(0,((('1.Inputs'!$D$37*12*IF(3=1,'1.Inputs'!$D$38,IF(3=2,'1.Inputs'!$D$39,$E381)))*$F381*(('1.Inputs'!$D$40)+(1-'1.Inputs'!$D$40)*(1+'1.Inputs'!$D$41))*(1+$G381)^(3-1))-(('1.Inputs'!$D$37*12*IF(3=1,'1.Inputs'!$D$38,IF(3=2,'1.Inputs'!$D$39,$E381)))/(1-'1.Inputs'!$D$42)*$D381*(1+$G381)^(3-1))-('1.Inputs'!$D$37*12*IF(3=1,'1.Inputs'!$D$38,IF(3=2,'1.Inputs'!$D$39,$E381)))*'1.Inputs'!$D$43*(1+$G381)^(3-1)-'1.Inputs'!$D$44*(1+$G381)^(3-1)-('1.Inputs'!$D$20/'1.Inputs'!$D$27+'1.Inputs'!$D$23/'1.Inputs'!$D$28))))*'1.Inputs'!$D$53</f>
        <v>13777023.751274586</v>
      </c>
      <c r="AF381" s="36">
        <f ca="1">V381-AF$13-AF$14+MIN(AF$13,MAX(0,((('1.Inputs'!$D$37*12*IF(4=1,'1.Inputs'!$D$38,IF(4=2,'1.Inputs'!$D$39,$E381)))*$F381*(('1.Inputs'!$D$40)+(1-'1.Inputs'!$D$40)*(1+'1.Inputs'!$D$41))*(1+$G381)^(4-1))-(('1.Inputs'!$D$37*12*IF(4=1,'1.Inputs'!$D$38,IF(4=2,'1.Inputs'!$D$39,$E381)))/(1-'1.Inputs'!$D$42)*$D381*(1+$G381)^(4-1))-('1.Inputs'!$D$37*12*IF(4=1,'1.Inputs'!$D$38,IF(4=2,'1.Inputs'!$D$39,$E381)))*'1.Inputs'!$D$43*(1+$G381)^(4-1)-'1.Inputs'!$D$44*(1+$G381)^(4-1)-('1.Inputs'!$D$20/'1.Inputs'!$D$27+'1.Inputs'!$D$23/'1.Inputs'!$D$28))))*'1.Inputs'!$D$53</f>
        <v>325709576.84873056</v>
      </c>
      <c r="AG381" s="36">
        <f ca="1">W381-AG$13-AG$14+MIN(AG$13,MAX(0,((('1.Inputs'!$D$37*12*IF(5=1,'1.Inputs'!$D$38,IF(5=2,'1.Inputs'!$D$39,$E381)))*$F381*(('1.Inputs'!$D$40)+(1-'1.Inputs'!$D$40)*(1+'1.Inputs'!$D$41))*(1+$G381)^(5-1))-(('1.Inputs'!$D$37*12*IF(5=1,'1.Inputs'!$D$38,IF(5=2,'1.Inputs'!$D$39,$E381)))/(1-'1.Inputs'!$D$42)*$D381*(1+$G381)^(5-1))-('1.Inputs'!$D$37*12*IF(5=1,'1.Inputs'!$D$38,IF(5=2,'1.Inputs'!$D$39,$E381)))*'1.Inputs'!$D$43*(1+$G381)^(5-1)-'1.Inputs'!$D$44*(1+$G381)^(5-1)-('1.Inputs'!$D$20/'1.Inputs'!$D$27+'1.Inputs'!$D$23/'1.Inputs'!$D$28))))*'1.Inputs'!$D$53</f>
        <v>371899482.91912043</v>
      </c>
      <c r="AH381" s="36">
        <f ca="1">X381-AH$13-AH$14+MIN(AH$13,MAX(0,((('1.Inputs'!$D$37*12*IF(6=1,'1.Inputs'!$D$38,IF(6=2,'1.Inputs'!$D$39,$E381)))*$F381*(('1.Inputs'!$D$40)+(1-'1.Inputs'!$D$40)*(1+'1.Inputs'!$D$41))*(1+$G381)^(6-1))-(('1.Inputs'!$D$37*12*IF(6=1,'1.Inputs'!$D$38,IF(6=2,'1.Inputs'!$D$39,$E381)))/(1-'1.Inputs'!$D$42)*$D381*(1+$G381)^(6-1))-('1.Inputs'!$D$37*12*IF(6=1,'1.Inputs'!$D$38,IF(6=2,'1.Inputs'!$D$39,$E381)))*'1.Inputs'!$D$43*(1+$G381)^(6-1)-'1.Inputs'!$D$44*(1+$G381)^(6-1)-('1.Inputs'!$D$20/'1.Inputs'!$D$27+'1.Inputs'!$D$23/'1.Inputs'!$D$28))))*'1.Inputs'!$D$53</f>
        <v>419302111.69730544</v>
      </c>
      <c r="AI381" s="36">
        <f ca="1">Y381-AI$13-AI$14+MIN(AI$13,MAX(0,((('1.Inputs'!$D$37*12*IF(7=1,'1.Inputs'!$D$38,IF(7=2,'1.Inputs'!$D$39,$E381)))*$F381*(('1.Inputs'!$D$40)+(1-'1.Inputs'!$D$40)*(1+'1.Inputs'!$D$41))*(1+$G381)^(7-1))-(('1.Inputs'!$D$37*12*IF(7=1,'1.Inputs'!$D$38,IF(7=2,'1.Inputs'!$D$39,$E381)))/(1-'1.Inputs'!$D$42)*$D381*(1+$G381)^(7-1))-('1.Inputs'!$D$37*12*IF(7=1,'1.Inputs'!$D$38,IF(7=2,'1.Inputs'!$D$39,$E381)))*'1.Inputs'!$D$43*(1+$G381)^(7-1)-'1.Inputs'!$D$44*(1+$G381)^(7-1)-('1.Inputs'!$D$20/'1.Inputs'!$D$27+'1.Inputs'!$D$23/'1.Inputs'!$D$28))))*'1.Inputs'!$D$53</f>
        <v>467971929.5739994</v>
      </c>
      <c r="AJ381" s="36">
        <f ca="1">Z381-AJ$13-AJ$14+MIN(AJ$13,MAX(0,((('1.Inputs'!$D$37*12*IF(8=1,'1.Inputs'!$D$38,IF(8=2,'1.Inputs'!$D$39,$E381)))*$F381*(('1.Inputs'!$D$40)+(1-'1.Inputs'!$D$40)*(1+'1.Inputs'!$D$41))*(1+$G381)^(8-1))-(('1.Inputs'!$D$37*12*IF(8=1,'1.Inputs'!$D$38,IF(8=2,'1.Inputs'!$D$39,$E381)))/(1-'1.Inputs'!$D$42)*$D381*(1+$G381)^(8-1))-('1.Inputs'!$D$37*12*IF(8=1,'1.Inputs'!$D$38,IF(8=2,'1.Inputs'!$D$39,$E381)))*'1.Inputs'!$D$43*(1+$G381)^(8-1)-'1.Inputs'!$D$44*(1+$G381)^(8-1)-('1.Inputs'!$D$20/'1.Inputs'!$D$27+'1.Inputs'!$D$23/'1.Inputs'!$D$28))))*'1.Inputs'!$D$53</f>
        <v>763965849.16088176</v>
      </c>
      <c r="AK381" s="36">
        <f ca="1">AA381-AK$13-AK$14+MIN(AK$13,MAX(0,((('1.Inputs'!$D$37*12*IF(9=1,'1.Inputs'!$D$38,IF(9=2,'1.Inputs'!$D$39,$E381)))*$F381*(('1.Inputs'!$D$40)+(1-'1.Inputs'!$D$40)*(1+'1.Inputs'!$D$41))*(1+$G381)^(9-1))-(('1.Inputs'!$D$37*12*IF(9=1,'1.Inputs'!$D$38,IF(9=2,'1.Inputs'!$D$39,$E381)))/(1-'1.Inputs'!$D$42)*$D381*(1+$G381)^(9-1))-('1.Inputs'!$D$37*12*IF(9=1,'1.Inputs'!$D$38,IF(9=2,'1.Inputs'!$D$39,$E381)))*'1.Inputs'!$D$43*(1+$G381)^(9-1)-'1.Inputs'!$D$44*(1+$G381)^(9-1)-('1.Inputs'!$D$20/'1.Inputs'!$D$27+'1.Inputs'!$D$23/'1.Inputs'!$D$28))))*'1.Inputs'!$D$53</f>
        <v>796155339.15646648</v>
      </c>
      <c r="AL381" s="36">
        <f ca="1">AB381-AL$13-AL$14+MIN(AL$13,MAX(0,((('1.Inputs'!$D$37*12*IF(10=1,'1.Inputs'!$D$38,IF(10=2,'1.Inputs'!$D$39,$E381)))*$F381*(('1.Inputs'!$D$40)+(1-'1.Inputs'!$D$40)*(1+'1.Inputs'!$D$41))*(1+$G381)^(10-1))-(('1.Inputs'!$D$37*12*IF(10=1,'1.Inputs'!$D$38,IF(10=2,'1.Inputs'!$D$39,$E381)))/(1-'1.Inputs'!$D$42)*$D381*(1+$G381)^(10-1))-('1.Inputs'!$D$37*12*IF(10=1,'1.Inputs'!$D$38,IF(10=2,'1.Inputs'!$D$39,$E381)))*'1.Inputs'!$D$43*(1+$G381)^(10-1)-'1.Inputs'!$D$44*(1+$G381)^(10-1)-('1.Inputs'!$D$20/'1.Inputs'!$D$27+'1.Inputs'!$D$23/'1.Inputs'!$D$28))))*'1.Inputs'!$D$53+'1.Inputs'!$D$35</f>
        <v>4304154037.7865191</v>
      </c>
      <c r="AM381" s="48">
        <f ca="1">R381+NPV('1.Inputs'!$D$55,S381:AB381)</f>
        <v>928413212.29057598</v>
      </c>
      <c r="AN381" s="48">
        <f ca="1">-('1.Inputs'!$D$24*(1-'1.Inputs'!$D$31)+'1.Inputs'!$D$35)+NPV('1.Inputs'!$D$54,AC381:AL381)</f>
        <v>-452340860.71409202</v>
      </c>
      <c r="AO381" s="36">
        <f t="shared" ca="1" si="45"/>
        <v>-4.2705531291065535</v>
      </c>
      <c r="AP381" s="36">
        <f t="shared" ca="1" si="46"/>
        <v>0.90375260099409194</v>
      </c>
      <c r="AQ381" s="36">
        <f ca="1">'1.Inputs'!$D$35+MIN(SUM($AC381:AC381),SUM($AC381:AD381),SUM($AC381:AE381),SUM($AC381:AF381),SUM($AC381:AG381),SUM($AC381:AH381),SUM($AC381:AI381),SUM($AC381:AJ381),SUM($AC381:AK381),SUM($AC381:AL381))</f>
        <v>-5077689.7603392601</v>
      </c>
      <c r="AR381" s="36">
        <f ca="1">IF(AP381&lt;'1.Inputs'!$D$57,1,0)</f>
        <v>1</v>
      </c>
      <c r="AS381" s="36">
        <f t="shared" ca="1" si="47"/>
        <v>1</v>
      </c>
    </row>
    <row r="382" spans="2:45" ht="15" customHeight="1" x14ac:dyDescent="0.25">
      <c r="B382" s="36">
        <v>367</v>
      </c>
      <c r="C382" s="36">
        <f t="shared" ca="1" si="40"/>
        <v>0.59721524584318886</v>
      </c>
      <c r="D382" s="36">
        <f t="shared" ca="1" si="41"/>
        <v>20185.73562710773</v>
      </c>
      <c r="E382" s="47">
        <f t="shared" ca="1" si="42"/>
        <v>0.8403855516526727</v>
      </c>
      <c r="F382" s="36">
        <f t="shared" ca="1" si="43"/>
        <v>26383.469074121138</v>
      </c>
      <c r="G382" s="36">
        <f t="shared" ca="1" si="44"/>
        <v>6.298552059904175E-2</v>
      </c>
      <c r="H382" s="36">
        <f ca="1">((('1.Inputs'!$D$37*12*IF(1=1,'1.Inputs'!$D$38,IF(1=2,'1.Inputs'!$D$39,$E382)))*$F382*(('1.Inputs'!$D$40)+(1-'1.Inputs'!$D$40)*(1+'1.Inputs'!$D$41))*(1+$G382)^(1-1))*'1.Inputs'!$D$47+(('1.Inputs'!$D$37*12*IF(1=1,'1.Inputs'!$D$38,IF(1=2,'1.Inputs'!$D$39,$E382)))/(1-'1.Inputs'!$D$42)*$D382*(1+$G382)^(1-1))*('1.Inputs'!$D$48-'1.Inputs'!$D$49))/'1.Inputs'!$D$51</f>
        <v>721988501.80637741</v>
      </c>
      <c r="I382" s="36">
        <f ca="1">((('1.Inputs'!$D$37*12*IF(2=1,'1.Inputs'!$D$38,IF(2=2,'1.Inputs'!$D$39,$E382)))*$F382*(('1.Inputs'!$D$40)+(1-'1.Inputs'!$D$40)*(1+'1.Inputs'!$D$41))*(1+$G382)^(2-1))*'1.Inputs'!$D$47+(('1.Inputs'!$D$37*12*IF(2=1,'1.Inputs'!$D$38,IF(2=2,'1.Inputs'!$D$39,$E382)))/(1-'1.Inputs'!$D$42)*$D382*(1+$G382)^(2-1))*('1.Inputs'!$D$48-'1.Inputs'!$D$49))/'1.Inputs'!$D$51</f>
        <v>1074448652.8428442</v>
      </c>
      <c r="J382" s="36">
        <f ca="1">((('1.Inputs'!$D$37*12*IF(3=1,'1.Inputs'!$D$38,IF(3=2,'1.Inputs'!$D$39,$E382)))*$F382*(('1.Inputs'!$D$40)+(1-'1.Inputs'!$D$40)*(1+'1.Inputs'!$D$41))*(1+$G382)^(3-1))*'1.Inputs'!$D$47+(('1.Inputs'!$D$37*12*IF(3=1,'1.Inputs'!$D$38,IF(3=2,'1.Inputs'!$D$39,$E382)))/(1-'1.Inputs'!$D$42)*$D382*(1+$G382)^(3-1))*('1.Inputs'!$D$48-'1.Inputs'!$D$49))/'1.Inputs'!$D$51</f>
        <v>1371177100.6463861</v>
      </c>
      <c r="K382" s="36">
        <f ca="1">((('1.Inputs'!$D$37*12*IF(4=1,'1.Inputs'!$D$38,IF(4=2,'1.Inputs'!$D$39,$E382)))*$F382*(('1.Inputs'!$D$40)+(1-'1.Inputs'!$D$40)*(1+'1.Inputs'!$D$41))*(1+$G382)^(4-1))*'1.Inputs'!$D$47+(('1.Inputs'!$D$37*12*IF(4=1,'1.Inputs'!$D$38,IF(4=2,'1.Inputs'!$D$39,$E382)))/(1-'1.Inputs'!$D$42)*$D382*(1+$G382)^(4-1))*('1.Inputs'!$D$48-'1.Inputs'!$D$49))/'1.Inputs'!$D$51</f>
        <v>1457541404.1640832</v>
      </c>
      <c r="L382" s="36">
        <f ca="1">((('1.Inputs'!$D$37*12*IF(5=1,'1.Inputs'!$D$38,IF(5=2,'1.Inputs'!$D$39,$E382)))*$F382*(('1.Inputs'!$D$40)+(1-'1.Inputs'!$D$40)*(1+'1.Inputs'!$D$41))*(1+$G382)^(5-1))*'1.Inputs'!$D$47+(('1.Inputs'!$D$37*12*IF(5=1,'1.Inputs'!$D$38,IF(5=2,'1.Inputs'!$D$39,$E382)))/(1-'1.Inputs'!$D$42)*$D382*(1+$G382)^(5-1))*('1.Inputs'!$D$48-'1.Inputs'!$D$49))/'1.Inputs'!$D$51</f>
        <v>1549345408.3000162</v>
      </c>
      <c r="M382" s="36">
        <f ca="1">((('1.Inputs'!$D$37*12*IF(6=1,'1.Inputs'!$D$38,IF(6=2,'1.Inputs'!$D$39,$E382)))*$F382*(('1.Inputs'!$D$40)+(1-'1.Inputs'!$D$40)*(1+'1.Inputs'!$D$41))*(1+$G382)^(6-1))*'1.Inputs'!$D$47+(('1.Inputs'!$D$37*12*IF(6=1,'1.Inputs'!$D$38,IF(6=2,'1.Inputs'!$D$39,$E382)))/(1-'1.Inputs'!$D$42)*$D382*(1+$G382)^(6-1))*('1.Inputs'!$D$48-'1.Inputs'!$D$49))/'1.Inputs'!$D$51</f>
        <v>1646931735.4295278</v>
      </c>
      <c r="N382" s="36">
        <f ca="1">((('1.Inputs'!$D$37*12*IF(7=1,'1.Inputs'!$D$38,IF(7=2,'1.Inputs'!$D$39,$E382)))*$F382*(('1.Inputs'!$D$40)+(1-'1.Inputs'!$D$40)*(1+'1.Inputs'!$D$41))*(1+$G382)^(7-1))*'1.Inputs'!$D$47+(('1.Inputs'!$D$37*12*IF(7=1,'1.Inputs'!$D$38,IF(7=2,'1.Inputs'!$D$39,$E382)))/(1-'1.Inputs'!$D$42)*$D382*(1+$G382)^(7-1))*('1.Inputs'!$D$48-'1.Inputs'!$D$49))/'1.Inputs'!$D$51</f>
        <v>1750664588.1766396</v>
      </c>
      <c r="O382" s="36">
        <f ca="1">((('1.Inputs'!$D$37*12*IF(8=1,'1.Inputs'!$D$38,IF(8=2,'1.Inputs'!$D$39,$E382)))*$F382*(('1.Inputs'!$D$40)+(1-'1.Inputs'!$D$40)*(1+'1.Inputs'!$D$41))*(1+$G382)^(8-1))*'1.Inputs'!$D$47+(('1.Inputs'!$D$37*12*IF(8=1,'1.Inputs'!$D$38,IF(8=2,'1.Inputs'!$D$39,$E382)))/(1-'1.Inputs'!$D$42)*$D382*(1+$G382)^(8-1))*('1.Inputs'!$D$48-'1.Inputs'!$D$49))/'1.Inputs'!$D$51</f>
        <v>1860931108.6572523</v>
      </c>
      <c r="P382" s="36">
        <f ca="1">((('1.Inputs'!$D$37*12*IF(9=1,'1.Inputs'!$D$38,IF(9=2,'1.Inputs'!$D$39,$E382)))*$F382*(('1.Inputs'!$D$40)+(1-'1.Inputs'!$D$40)*(1+'1.Inputs'!$D$41))*(1+$G382)^(9-1))*'1.Inputs'!$D$47+(('1.Inputs'!$D$37*12*IF(9=1,'1.Inputs'!$D$38,IF(9=2,'1.Inputs'!$D$39,$E382)))/(1-'1.Inputs'!$D$42)*$D382*(1+$G382)^(9-1))*('1.Inputs'!$D$48-'1.Inputs'!$D$49))/'1.Inputs'!$D$51</f>
        <v>1978142823.3349812</v>
      </c>
      <c r="Q382" s="36">
        <f ca="1">((('1.Inputs'!$D$37*12*IF(10=1,'1.Inputs'!$D$38,IF(10=2,'1.Inputs'!$D$39,$E382)))*$F382*(('1.Inputs'!$D$40)+(1-'1.Inputs'!$D$40)*(1+'1.Inputs'!$D$41))*(1+$G382)^(10-1))*'1.Inputs'!$D$47+(('1.Inputs'!$D$37*12*IF(10=1,'1.Inputs'!$D$38,IF(10=2,'1.Inputs'!$D$39,$E382)))/(1-'1.Inputs'!$D$42)*$D382*(1+$G382)^(10-1))*('1.Inputs'!$D$48-'1.Inputs'!$D$49))/'1.Inputs'!$D$51</f>
        <v>2102737178.8819933</v>
      </c>
      <c r="R382" s="36">
        <f>-'1.Inputs'!$D$24</f>
        <v>-2050000000</v>
      </c>
      <c r="S382" s="36">
        <f ca="1">((('1.Inputs'!$D$37*12*IF(1=1,'1.Inputs'!$D$38,IF(1=2,'1.Inputs'!$D$39,$E382)))*$F382*(('1.Inputs'!$D$40)+(1-'1.Inputs'!$D$40)*(1+'1.Inputs'!$D$41))*(1+$G382)^(1-1))-(('1.Inputs'!$D$37*12*IF(1=1,'1.Inputs'!$D$38,IF(1=2,'1.Inputs'!$D$39,$E382)))/(1-'1.Inputs'!$D$42)*$D382*(1+$G382)^(1-1))-('1.Inputs'!$D$37*12*IF(1=1,'1.Inputs'!$D$38,IF(1=2,'1.Inputs'!$D$39,$E382)))*'1.Inputs'!$D$43*(1+$G382)^(1-1)-'1.Inputs'!$D$44*(1+$G382)^(1-1)-('1.Inputs'!$D$20/'1.Inputs'!$D$27+'1.Inputs'!$D$23/'1.Inputs'!$D$28))-MAX(0,((('1.Inputs'!$D$37*12*IF(1=1,'1.Inputs'!$D$38,IF(1=2,'1.Inputs'!$D$39,$E382)))*$F382*(('1.Inputs'!$D$40)+(1-'1.Inputs'!$D$40)*(1+'1.Inputs'!$D$41))*(1+$G382)^(1-1))-(('1.Inputs'!$D$37*12*IF(1=1,'1.Inputs'!$D$38,IF(1=2,'1.Inputs'!$D$39,$E382)))/(1-'1.Inputs'!$D$42)*$D382*(1+$G382)^(1-1))-('1.Inputs'!$D$37*12*IF(1=1,'1.Inputs'!$D$38,IF(1=2,'1.Inputs'!$D$39,$E382)))*'1.Inputs'!$D$43*(1+$G382)^(1-1)-'1.Inputs'!$D$44*(1+$G382)^(1-1)-('1.Inputs'!$D$20/'1.Inputs'!$D$27+'1.Inputs'!$D$23/'1.Inputs'!$D$28)))*'1.Inputs'!$D$53+('1.Inputs'!$D$20/'1.Inputs'!$D$27+'1.Inputs'!$D$23/'1.Inputs'!$D$28)-H382</f>
        <v>-1126570105.6829414</v>
      </c>
      <c r="T382" s="36">
        <f ca="1">((('1.Inputs'!$D$37*12*IF(2=1,'1.Inputs'!$D$38,IF(2=2,'1.Inputs'!$D$39,$E382)))*$F382*(('1.Inputs'!$D$40)+(1-'1.Inputs'!$D$40)*(1+'1.Inputs'!$D$41))*(1+$G382)^(2-1))-(('1.Inputs'!$D$37*12*IF(2=1,'1.Inputs'!$D$38,IF(2=2,'1.Inputs'!$D$39,$E382)))/(1-'1.Inputs'!$D$42)*$D382*(1+$G382)^(2-1))-('1.Inputs'!$D$37*12*IF(2=1,'1.Inputs'!$D$38,IF(2=2,'1.Inputs'!$D$39,$E382)))*'1.Inputs'!$D$43*(1+$G382)^(2-1)-'1.Inputs'!$D$44*(1+$G382)^(2-1)-('1.Inputs'!$D$20/'1.Inputs'!$D$27+'1.Inputs'!$D$23/'1.Inputs'!$D$28))-MAX(0,((('1.Inputs'!$D$37*12*IF(2=1,'1.Inputs'!$D$38,IF(2=2,'1.Inputs'!$D$39,$E382)))*$F382*(('1.Inputs'!$D$40)+(1-'1.Inputs'!$D$40)*(1+'1.Inputs'!$D$41))*(1+$G382)^(2-1))-(('1.Inputs'!$D$37*12*IF(2=1,'1.Inputs'!$D$38,IF(2=2,'1.Inputs'!$D$39,$E382)))/(1-'1.Inputs'!$D$42)*$D382*(1+$G382)^(2-1))-('1.Inputs'!$D$37*12*IF(2=1,'1.Inputs'!$D$38,IF(2=2,'1.Inputs'!$D$39,$E382)))*'1.Inputs'!$D$43*(1+$G382)^(2-1)-'1.Inputs'!$D$44*(1+$G382)^(2-1)-('1.Inputs'!$D$20/'1.Inputs'!$D$27+'1.Inputs'!$D$23/'1.Inputs'!$D$28)))*'1.Inputs'!$D$53+('1.Inputs'!$D$20/'1.Inputs'!$D$27+'1.Inputs'!$D$23/'1.Inputs'!$D$28)-(I382-H382)</f>
        <v>-571875505.17094553</v>
      </c>
      <c r="U382" s="36">
        <f ca="1">((('1.Inputs'!$D$37*12*IF(3=1,'1.Inputs'!$D$38,IF(3=2,'1.Inputs'!$D$39,$E382)))*$F382*(('1.Inputs'!$D$40)+(1-'1.Inputs'!$D$40)*(1+'1.Inputs'!$D$41))*(1+$G382)^(3-1))-(('1.Inputs'!$D$37*12*IF(3=1,'1.Inputs'!$D$38,IF(3=2,'1.Inputs'!$D$39,$E382)))/(1-'1.Inputs'!$D$42)*$D382*(1+$G382)^(3-1))-('1.Inputs'!$D$37*12*IF(3=1,'1.Inputs'!$D$38,IF(3=2,'1.Inputs'!$D$39,$E382)))*'1.Inputs'!$D$43*(1+$G382)^(3-1)-'1.Inputs'!$D$44*(1+$G382)^(3-1)-('1.Inputs'!$D$20/'1.Inputs'!$D$27+'1.Inputs'!$D$23/'1.Inputs'!$D$28))-MAX(0,((('1.Inputs'!$D$37*12*IF(3=1,'1.Inputs'!$D$38,IF(3=2,'1.Inputs'!$D$39,$E382)))*$F382*(('1.Inputs'!$D$40)+(1-'1.Inputs'!$D$40)*(1+'1.Inputs'!$D$41))*(1+$G382)^(3-1))-(('1.Inputs'!$D$37*12*IF(3=1,'1.Inputs'!$D$38,IF(3=2,'1.Inputs'!$D$39,$E382)))/(1-'1.Inputs'!$D$42)*$D382*(1+$G382)^(3-1))-('1.Inputs'!$D$37*12*IF(3=1,'1.Inputs'!$D$38,IF(3=2,'1.Inputs'!$D$39,$E382)))*'1.Inputs'!$D$43*(1+$G382)^(3-1)-'1.Inputs'!$D$44*(1+$G382)^(3-1)-('1.Inputs'!$D$20/'1.Inputs'!$D$27+'1.Inputs'!$D$23/'1.Inputs'!$D$28)))*'1.Inputs'!$D$53+('1.Inputs'!$D$20/'1.Inputs'!$D$27+'1.Inputs'!$D$23/'1.Inputs'!$D$28)-(J382-I382)</f>
        <v>-372790324.47376204</v>
      </c>
      <c r="V382" s="36">
        <f ca="1">((('1.Inputs'!$D$37*12*IF(4=1,'1.Inputs'!$D$38,IF(4=2,'1.Inputs'!$D$39,$E382)))*$F382*(('1.Inputs'!$D$40)+(1-'1.Inputs'!$D$40)*(1+'1.Inputs'!$D$41))*(1+$G382)^(4-1))-(('1.Inputs'!$D$37*12*IF(4=1,'1.Inputs'!$D$38,IF(4=2,'1.Inputs'!$D$39,$E382)))/(1-'1.Inputs'!$D$42)*$D382*(1+$G382)^(4-1))-('1.Inputs'!$D$37*12*IF(4=1,'1.Inputs'!$D$38,IF(4=2,'1.Inputs'!$D$39,$E382)))*'1.Inputs'!$D$43*(1+$G382)^(4-1)-'1.Inputs'!$D$44*(1+$G382)^(4-1)-('1.Inputs'!$D$20/'1.Inputs'!$D$27+'1.Inputs'!$D$23/'1.Inputs'!$D$28))-MAX(0,((('1.Inputs'!$D$37*12*IF(4=1,'1.Inputs'!$D$38,IF(4=2,'1.Inputs'!$D$39,$E382)))*$F382*(('1.Inputs'!$D$40)+(1-'1.Inputs'!$D$40)*(1+'1.Inputs'!$D$41))*(1+$G382)^(4-1))-(('1.Inputs'!$D$37*12*IF(4=1,'1.Inputs'!$D$38,IF(4=2,'1.Inputs'!$D$39,$E382)))/(1-'1.Inputs'!$D$42)*$D382*(1+$G382)^(4-1))-('1.Inputs'!$D$37*12*IF(4=1,'1.Inputs'!$D$38,IF(4=2,'1.Inputs'!$D$39,$E382)))*'1.Inputs'!$D$43*(1+$G382)^(4-1)-'1.Inputs'!$D$44*(1+$G382)^(4-1)-('1.Inputs'!$D$20/'1.Inputs'!$D$27+'1.Inputs'!$D$23/'1.Inputs'!$D$28)))*'1.Inputs'!$D$53+('1.Inputs'!$D$20/'1.Inputs'!$D$27+'1.Inputs'!$D$23/'1.Inputs'!$D$28)-(K382-J382)</f>
        <v>-167216977.08773088</v>
      </c>
      <c r="W382" s="36">
        <f ca="1">((('1.Inputs'!$D$37*12*IF(5=1,'1.Inputs'!$D$38,IF(5=2,'1.Inputs'!$D$39,$E382)))*$F382*(('1.Inputs'!$D$40)+(1-'1.Inputs'!$D$40)*(1+'1.Inputs'!$D$41))*(1+$G382)^(5-1))-(('1.Inputs'!$D$37*12*IF(5=1,'1.Inputs'!$D$38,IF(5=2,'1.Inputs'!$D$39,$E382)))/(1-'1.Inputs'!$D$42)*$D382*(1+$G382)^(5-1))-('1.Inputs'!$D$37*12*IF(5=1,'1.Inputs'!$D$38,IF(5=2,'1.Inputs'!$D$39,$E382)))*'1.Inputs'!$D$43*(1+$G382)^(5-1)-'1.Inputs'!$D$44*(1+$G382)^(5-1)-('1.Inputs'!$D$20/'1.Inputs'!$D$27+'1.Inputs'!$D$23/'1.Inputs'!$D$28))-MAX(0,((('1.Inputs'!$D$37*12*IF(5=1,'1.Inputs'!$D$38,IF(5=2,'1.Inputs'!$D$39,$E382)))*$F382*(('1.Inputs'!$D$40)+(1-'1.Inputs'!$D$40)*(1+'1.Inputs'!$D$41))*(1+$G382)^(5-1))-(('1.Inputs'!$D$37*12*IF(5=1,'1.Inputs'!$D$38,IF(5=2,'1.Inputs'!$D$39,$E382)))/(1-'1.Inputs'!$D$42)*$D382*(1+$G382)^(5-1))-('1.Inputs'!$D$37*12*IF(5=1,'1.Inputs'!$D$38,IF(5=2,'1.Inputs'!$D$39,$E382)))*'1.Inputs'!$D$43*(1+$G382)^(5-1)-'1.Inputs'!$D$44*(1+$G382)^(5-1)-('1.Inputs'!$D$20/'1.Inputs'!$D$27+'1.Inputs'!$D$23/'1.Inputs'!$D$28)))*'1.Inputs'!$D$53+('1.Inputs'!$D$20/'1.Inputs'!$D$27+'1.Inputs'!$D$23/'1.Inputs'!$D$28)-(L382-K382)</f>
        <v>-177749225.44259918</v>
      </c>
      <c r="X382" s="36">
        <f ca="1">((('1.Inputs'!$D$37*12*IF(6=1,'1.Inputs'!$D$38,IF(6=2,'1.Inputs'!$D$39,$E382)))*$F382*(('1.Inputs'!$D$40)+(1-'1.Inputs'!$D$40)*(1+'1.Inputs'!$D$41))*(1+$G382)^(6-1))-(('1.Inputs'!$D$37*12*IF(6=1,'1.Inputs'!$D$38,IF(6=2,'1.Inputs'!$D$39,$E382)))/(1-'1.Inputs'!$D$42)*$D382*(1+$G382)^(6-1))-('1.Inputs'!$D$37*12*IF(6=1,'1.Inputs'!$D$38,IF(6=2,'1.Inputs'!$D$39,$E382)))*'1.Inputs'!$D$43*(1+$G382)^(6-1)-'1.Inputs'!$D$44*(1+$G382)^(6-1)-('1.Inputs'!$D$20/'1.Inputs'!$D$27+'1.Inputs'!$D$23/'1.Inputs'!$D$28))-MAX(0,((('1.Inputs'!$D$37*12*IF(6=1,'1.Inputs'!$D$38,IF(6=2,'1.Inputs'!$D$39,$E382)))*$F382*(('1.Inputs'!$D$40)+(1-'1.Inputs'!$D$40)*(1+'1.Inputs'!$D$41))*(1+$G382)^(6-1))-(('1.Inputs'!$D$37*12*IF(6=1,'1.Inputs'!$D$38,IF(6=2,'1.Inputs'!$D$39,$E382)))/(1-'1.Inputs'!$D$42)*$D382*(1+$G382)^(6-1))-('1.Inputs'!$D$37*12*IF(6=1,'1.Inputs'!$D$38,IF(6=2,'1.Inputs'!$D$39,$E382)))*'1.Inputs'!$D$43*(1+$G382)^(6-1)-'1.Inputs'!$D$44*(1+$G382)^(6-1)-('1.Inputs'!$D$20/'1.Inputs'!$D$27+'1.Inputs'!$D$23/'1.Inputs'!$D$28)))*'1.Inputs'!$D$53+('1.Inputs'!$D$20/'1.Inputs'!$D$27+'1.Inputs'!$D$23/'1.Inputs'!$D$28)-(M382-L382)</f>
        <v>-188944852.94317913</v>
      </c>
      <c r="Y382" s="36">
        <f ca="1">((('1.Inputs'!$D$37*12*IF(7=1,'1.Inputs'!$D$38,IF(7=2,'1.Inputs'!$D$39,$E382)))*$F382*(('1.Inputs'!$D$40)+(1-'1.Inputs'!$D$40)*(1+'1.Inputs'!$D$41))*(1+$G382)^(7-1))-(('1.Inputs'!$D$37*12*IF(7=1,'1.Inputs'!$D$38,IF(7=2,'1.Inputs'!$D$39,$E382)))/(1-'1.Inputs'!$D$42)*$D382*(1+$G382)^(7-1))-('1.Inputs'!$D$37*12*IF(7=1,'1.Inputs'!$D$38,IF(7=2,'1.Inputs'!$D$39,$E382)))*'1.Inputs'!$D$43*(1+$G382)^(7-1)-'1.Inputs'!$D$44*(1+$G382)^(7-1)-('1.Inputs'!$D$20/'1.Inputs'!$D$27+'1.Inputs'!$D$23/'1.Inputs'!$D$28))-MAX(0,((('1.Inputs'!$D$37*12*IF(7=1,'1.Inputs'!$D$38,IF(7=2,'1.Inputs'!$D$39,$E382)))*$F382*(('1.Inputs'!$D$40)+(1-'1.Inputs'!$D$40)*(1+'1.Inputs'!$D$41))*(1+$G382)^(7-1))-(('1.Inputs'!$D$37*12*IF(7=1,'1.Inputs'!$D$38,IF(7=2,'1.Inputs'!$D$39,$E382)))/(1-'1.Inputs'!$D$42)*$D382*(1+$G382)^(7-1))-('1.Inputs'!$D$37*12*IF(7=1,'1.Inputs'!$D$38,IF(7=2,'1.Inputs'!$D$39,$E382)))*'1.Inputs'!$D$43*(1+$G382)^(7-1)-'1.Inputs'!$D$44*(1+$G382)^(7-1)-('1.Inputs'!$D$20/'1.Inputs'!$D$27+'1.Inputs'!$D$23/'1.Inputs'!$D$28)))*'1.Inputs'!$D$53+('1.Inputs'!$D$20/'1.Inputs'!$D$27+'1.Inputs'!$D$23/'1.Inputs'!$D$28)-(N382-M382)</f>
        <v>-200845642.8703146</v>
      </c>
      <c r="Z382" s="36">
        <f ca="1">((('1.Inputs'!$D$37*12*IF(8=1,'1.Inputs'!$D$38,IF(8=2,'1.Inputs'!$D$39,$E382)))*$F382*(('1.Inputs'!$D$40)+(1-'1.Inputs'!$D$40)*(1+'1.Inputs'!$D$41))*(1+$G382)^(8-1))-(('1.Inputs'!$D$37*12*IF(8=1,'1.Inputs'!$D$38,IF(8=2,'1.Inputs'!$D$39,$E382)))/(1-'1.Inputs'!$D$42)*$D382*(1+$G382)^(8-1))-('1.Inputs'!$D$37*12*IF(8=1,'1.Inputs'!$D$38,IF(8=2,'1.Inputs'!$D$39,$E382)))*'1.Inputs'!$D$43*(1+$G382)^(8-1)-'1.Inputs'!$D$44*(1+$G382)^(8-1)-('1.Inputs'!$D$20/'1.Inputs'!$D$27+'1.Inputs'!$D$23/'1.Inputs'!$D$28))-MAX(0,((('1.Inputs'!$D$37*12*IF(8=1,'1.Inputs'!$D$38,IF(8=2,'1.Inputs'!$D$39,$E382)))*$F382*(('1.Inputs'!$D$40)+(1-'1.Inputs'!$D$40)*(1+'1.Inputs'!$D$41))*(1+$G382)^(8-1))-(('1.Inputs'!$D$37*12*IF(8=1,'1.Inputs'!$D$38,IF(8=2,'1.Inputs'!$D$39,$E382)))/(1-'1.Inputs'!$D$42)*$D382*(1+$G382)^(8-1))-('1.Inputs'!$D$37*12*IF(8=1,'1.Inputs'!$D$38,IF(8=2,'1.Inputs'!$D$39,$E382)))*'1.Inputs'!$D$43*(1+$G382)^(8-1)-'1.Inputs'!$D$44*(1+$G382)^(8-1)-('1.Inputs'!$D$20/'1.Inputs'!$D$27+'1.Inputs'!$D$23/'1.Inputs'!$D$28)))*'1.Inputs'!$D$53+('1.Inputs'!$D$20/'1.Inputs'!$D$27+'1.Inputs'!$D$23/'1.Inputs'!$D$28)-(O382-N382)</f>
        <v>-213496010.24655104</v>
      </c>
      <c r="AA382" s="36">
        <f ca="1">((('1.Inputs'!$D$37*12*IF(9=1,'1.Inputs'!$D$38,IF(9=2,'1.Inputs'!$D$39,$E382)))*$F382*(('1.Inputs'!$D$40)+(1-'1.Inputs'!$D$40)*(1+'1.Inputs'!$D$41))*(1+$G382)^(9-1))-(('1.Inputs'!$D$37*12*IF(9=1,'1.Inputs'!$D$38,IF(9=2,'1.Inputs'!$D$39,$E382)))/(1-'1.Inputs'!$D$42)*$D382*(1+$G382)^(9-1))-('1.Inputs'!$D$37*12*IF(9=1,'1.Inputs'!$D$38,IF(9=2,'1.Inputs'!$D$39,$E382)))*'1.Inputs'!$D$43*(1+$G382)^(9-1)-'1.Inputs'!$D$44*(1+$G382)^(9-1)-('1.Inputs'!$D$20/'1.Inputs'!$D$27+'1.Inputs'!$D$23/'1.Inputs'!$D$28))-MAX(0,((('1.Inputs'!$D$37*12*IF(9=1,'1.Inputs'!$D$38,IF(9=2,'1.Inputs'!$D$39,$E382)))*$F382*(('1.Inputs'!$D$40)+(1-'1.Inputs'!$D$40)*(1+'1.Inputs'!$D$41))*(1+$G382)^(9-1))-(('1.Inputs'!$D$37*12*IF(9=1,'1.Inputs'!$D$38,IF(9=2,'1.Inputs'!$D$39,$E382)))/(1-'1.Inputs'!$D$42)*$D382*(1+$G382)^(9-1))-('1.Inputs'!$D$37*12*IF(9=1,'1.Inputs'!$D$38,IF(9=2,'1.Inputs'!$D$39,$E382)))*'1.Inputs'!$D$43*(1+$G382)^(9-1)-'1.Inputs'!$D$44*(1+$G382)^(9-1)-('1.Inputs'!$D$20/'1.Inputs'!$D$27+'1.Inputs'!$D$23/'1.Inputs'!$D$28)))*'1.Inputs'!$D$53+('1.Inputs'!$D$20/'1.Inputs'!$D$27+'1.Inputs'!$D$23/'1.Inputs'!$D$28)-(P382-O382)</f>
        <v>-226943167.59774709</v>
      </c>
      <c r="AB382" s="36">
        <f ca="1">((('1.Inputs'!$D$37*12*IF(10=1,'1.Inputs'!$D$38,IF(10=2,'1.Inputs'!$D$39,$E382)))*$F382*(('1.Inputs'!$D$40)+(1-'1.Inputs'!$D$40)*(1+'1.Inputs'!$D$41))*(1+$G382)^(10-1))-(('1.Inputs'!$D$37*12*IF(10=1,'1.Inputs'!$D$38,IF(10=2,'1.Inputs'!$D$39,$E382)))/(1-'1.Inputs'!$D$42)*$D382*(1+$G382)^(10-1))-('1.Inputs'!$D$37*12*IF(10=1,'1.Inputs'!$D$38,IF(10=2,'1.Inputs'!$D$39,$E382)))*'1.Inputs'!$D$43*(1+$G382)^(10-1)-'1.Inputs'!$D$44*(1+$G382)^(10-1)-('1.Inputs'!$D$20/'1.Inputs'!$D$27+'1.Inputs'!$D$23/'1.Inputs'!$D$28))-MAX(0,((('1.Inputs'!$D$37*12*IF(10=1,'1.Inputs'!$D$38,IF(10=2,'1.Inputs'!$D$39,$E382)))*$F382*(('1.Inputs'!$D$40)+(1-'1.Inputs'!$D$40)*(1+'1.Inputs'!$D$41))*(1+$G382)^(10-1))-(('1.Inputs'!$D$37*12*IF(10=1,'1.Inputs'!$D$38,IF(10=2,'1.Inputs'!$D$39,$E382)))/(1-'1.Inputs'!$D$42)*$D382*(1+$G382)^(10-1))-('1.Inputs'!$D$37*12*IF(10=1,'1.Inputs'!$D$38,IF(10=2,'1.Inputs'!$D$39,$E382)))*'1.Inputs'!$D$43*(1+$G382)^(10-1)-'1.Inputs'!$D$44*(1+$G382)^(10-1)-('1.Inputs'!$D$20/'1.Inputs'!$D$27+'1.Inputs'!$D$23/'1.Inputs'!$D$28)))*'1.Inputs'!$D$53+('1.Inputs'!$D$20/'1.Inputs'!$D$27+'1.Inputs'!$D$23/'1.Inputs'!$D$28)-(Q382-P382)+(('1.Inputs'!$D$20+'1.Inputs'!$D$23-('1.Inputs'!$D$20/'1.Inputs'!$D$27+'1.Inputs'!$D$23/'1.Inputs'!$D$28)*'1.Inputs'!$D$10)*'1.Inputs'!$D$60+'1.Inputs'!$D$19*'1.Inputs'!$D$59+Q382)</f>
        <v>2561499877.7267056</v>
      </c>
      <c r="AC382" s="36">
        <f ca="1">S382-AC$13-AC$14+MIN(AC$13,MAX(0,((('1.Inputs'!$D$37*12*IF(1=1,'1.Inputs'!$D$38,IF(1=2,'1.Inputs'!$D$39,$E382)))*$F382*(('1.Inputs'!$D$40)+(1-'1.Inputs'!$D$40)*(1+'1.Inputs'!$D$41))*(1+$G382)^(1-1))-(('1.Inputs'!$D$37*12*IF(1=1,'1.Inputs'!$D$38,IF(1=2,'1.Inputs'!$D$39,$E382)))/(1-'1.Inputs'!$D$42)*$D382*(1+$G382)^(1-1))-('1.Inputs'!$D$37*12*IF(1=1,'1.Inputs'!$D$38,IF(1=2,'1.Inputs'!$D$39,$E382)))*'1.Inputs'!$D$43*(1+$G382)^(1-1)-'1.Inputs'!$D$44*(1+$G382)^(1-1)-('1.Inputs'!$D$20/'1.Inputs'!$D$27+'1.Inputs'!$D$23/'1.Inputs'!$D$28))))*'1.Inputs'!$D$53</f>
        <v>-1274170105.6829414</v>
      </c>
      <c r="AD382" s="36">
        <f ca="1">T382-AD$13-AD$14+MIN(AD$13,MAX(0,((('1.Inputs'!$D$37*12*IF(2=1,'1.Inputs'!$D$38,IF(2=2,'1.Inputs'!$D$39,$E382)))*$F382*(('1.Inputs'!$D$40)+(1-'1.Inputs'!$D$40)*(1+'1.Inputs'!$D$41))*(1+$G382)^(2-1))-(('1.Inputs'!$D$37*12*IF(2=1,'1.Inputs'!$D$38,IF(2=2,'1.Inputs'!$D$39,$E382)))/(1-'1.Inputs'!$D$42)*$D382*(1+$G382)^(2-1))-('1.Inputs'!$D$37*12*IF(2=1,'1.Inputs'!$D$38,IF(2=2,'1.Inputs'!$D$39,$E382)))*'1.Inputs'!$D$43*(1+$G382)^(2-1)-'1.Inputs'!$D$44*(1+$G382)^(2-1)-('1.Inputs'!$D$20/'1.Inputs'!$D$27+'1.Inputs'!$D$23/'1.Inputs'!$D$28))))*'1.Inputs'!$D$53</f>
        <v>-719475505.17094553</v>
      </c>
      <c r="AE382" s="36">
        <f ca="1">U382-AE$13-AE$14+MIN(AE$13,MAX(0,((('1.Inputs'!$D$37*12*IF(3=1,'1.Inputs'!$D$38,IF(3=2,'1.Inputs'!$D$39,$E382)))*$F382*(('1.Inputs'!$D$40)+(1-'1.Inputs'!$D$40)*(1+'1.Inputs'!$D$41))*(1+$G382)^(3-1))-(('1.Inputs'!$D$37*12*IF(3=1,'1.Inputs'!$D$38,IF(3=2,'1.Inputs'!$D$39,$E382)))/(1-'1.Inputs'!$D$42)*$D382*(1+$G382)^(3-1))-('1.Inputs'!$D$37*12*IF(3=1,'1.Inputs'!$D$38,IF(3=2,'1.Inputs'!$D$39,$E382)))*'1.Inputs'!$D$43*(1+$G382)^(3-1)-'1.Inputs'!$D$44*(1+$G382)^(3-1)-('1.Inputs'!$D$20/'1.Inputs'!$D$27+'1.Inputs'!$D$23/'1.Inputs'!$D$28))))*'1.Inputs'!$D$53</f>
        <v>-766390324.47376204</v>
      </c>
      <c r="AF382" s="36">
        <f ca="1">V382-AF$13-AF$14+MIN(AF$13,MAX(0,((('1.Inputs'!$D$37*12*IF(4=1,'1.Inputs'!$D$38,IF(4=2,'1.Inputs'!$D$39,$E382)))*$F382*(('1.Inputs'!$D$40)+(1-'1.Inputs'!$D$40)*(1+'1.Inputs'!$D$41))*(1+$G382)^(4-1))-(('1.Inputs'!$D$37*12*IF(4=1,'1.Inputs'!$D$38,IF(4=2,'1.Inputs'!$D$39,$E382)))/(1-'1.Inputs'!$D$42)*$D382*(1+$G382)^(4-1))-('1.Inputs'!$D$37*12*IF(4=1,'1.Inputs'!$D$38,IF(4=2,'1.Inputs'!$D$39,$E382)))*'1.Inputs'!$D$43*(1+$G382)^(4-1)-'1.Inputs'!$D$44*(1+$G382)^(4-1)-('1.Inputs'!$D$20/'1.Inputs'!$D$27+'1.Inputs'!$D$23/'1.Inputs'!$D$28))))*'1.Inputs'!$D$53</f>
        <v>-531296977.08773088</v>
      </c>
      <c r="AG382" s="36">
        <f ca="1">W382-AG$13-AG$14+MIN(AG$13,MAX(0,((('1.Inputs'!$D$37*12*IF(5=1,'1.Inputs'!$D$38,IF(5=2,'1.Inputs'!$D$39,$E382)))*$F382*(('1.Inputs'!$D$40)+(1-'1.Inputs'!$D$40)*(1+'1.Inputs'!$D$41))*(1+$G382)^(5-1))-(('1.Inputs'!$D$37*12*IF(5=1,'1.Inputs'!$D$38,IF(5=2,'1.Inputs'!$D$39,$E382)))/(1-'1.Inputs'!$D$42)*$D382*(1+$G382)^(5-1))-('1.Inputs'!$D$37*12*IF(5=1,'1.Inputs'!$D$38,IF(5=2,'1.Inputs'!$D$39,$E382)))*'1.Inputs'!$D$43*(1+$G382)^(5-1)-'1.Inputs'!$D$44*(1+$G382)^(5-1)-('1.Inputs'!$D$20/'1.Inputs'!$D$27+'1.Inputs'!$D$23/'1.Inputs'!$D$28))))*'1.Inputs'!$D$53</f>
        <v>-512309225.44259918</v>
      </c>
      <c r="AH382" s="36">
        <f ca="1">X382-AH$13-AH$14+MIN(AH$13,MAX(0,((('1.Inputs'!$D$37*12*IF(6=1,'1.Inputs'!$D$38,IF(6=2,'1.Inputs'!$D$39,$E382)))*$F382*(('1.Inputs'!$D$40)+(1-'1.Inputs'!$D$40)*(1+'1.Inputs'!$D$41))*(1+$G382)^(6-1))-(('1.Inputs'!$D$37*12*IF(6=1,'1.Inputs'!$D$38,IF(6=2,'1.Inputs'!$D$39,$E382)))/(1-'1.Inputs'!$D$42)*$D382*(1+$G382)^(6-1))-('1.Inputs'!$D$37*12*IF(6=1,'1.Inputs'!$D$38,IF(6=2,'1.Inputs'!$D$39,$E382)))*'1.Inputs'!$D$43*(1+$G382)^(6-1)-'1.Inputs'!$D$44*(1+$G382)^(6-1)-('1.Inputs'!$D$20/'1.Inputs'!$D$27+'1.Inputs'!$D$23/'1.Inputs'!$D$28))))*'1.Inputs'!$D$53</f>
        <v>-493984852.94317913</v>
      </c>
      <c r="AI382" s="36">
        <f ca="1">Y382-AI$13-AI$14+MIN(AI$13,MAX(0,((('1.Inputs'!$D$37*12*IF(7=1,'1.Inputs'!$D$38,IF(7=2,'1.Inputs'!$D$39,$E382)))*$F382*(('1.Inputs'!$D$40)+(1-'1.Inputs'!$D$40)*(1+'1.Inputs'!$D$41))*(1+$G382)^(7-1))-(('1.Inputs'!$D$37*12*IF(7=1,'1.Inputs'!$D$38,IF(7=2,'1.Inputs'!$D$39,$E382)))/(1-'1.Inputs'!$D$42)*$D382*(1+$G382)^(7-1))-('1.Inputs'!$D$37*12*IF(7=1,'1.Inputs'!$D$38,IF(7=2,'1.Inputs'!$D$39,$E382)))*'1.Inputs'!$D$43*(1+$G382)^(7-1)-'1.Inputs'!$D$44*(1+$G382)^(7-1)-('1.Inputs'!$D$20/'1.Inputs'!$D$27+'1.Inputs'!$D$23/'1.Inputs'!$D$28))))*'1.Inputs'!$D$53</f>
        <v>-476365642.8703146</v>
      </c>
      <c r="AJ382" s="36">
        <f ca="1">Z382-AJ$13-AJ$14+MIN(AJ$13,MAX(0,((('1.Inputs'!$D$37*12*IF(8=1,'1.Inputs'!$D$38,IF(8=2,'1.Inputs'!$D$39,$E382)))*$F382*(('1.Inputs'!$D$40)+(1-'1.Inputs'!$D$40)*(1+'1.Inputs'!$D$41))*(1+$G382)^(8-1))-(('1.Inputs'!$D$37*12*IF(8=1,'1.Inputs'!$D$38,IF(8=2,'1.Inputs'!$D$39,$E382)))/(1-'1.Inputs'!$D$42)*$D382*(1+$G382)^(8-1))-('1.Inputs'!$D$37*12*IF(8=1,'1.Inputs'!$D$38,IF(8=2,'1.Inputs'!$D$39,$E382)))*'1.Inputs'!$D$43*(1+$G382)^(8-1)-'1.Inputs'!$D$44*(1+$G382)^(8-1)-('1.Inputs'!$D$20/'1.Inputs'!$D$27+'1.Inputs'!$D$23/'1.Inputs'!$D$28))))*'1.Inputs'!$D$53</f>
        <v>-213496010.24655104</v>
      </c>
      <c r="AK382" s="36">
        <f ca="1">AA382-AK$13-AK$14+MIN(AK$13,MAX(0,((('1.Inputs'!$D$37*12*IF(9=1,'1.Inputs'!$D$38,IF(9=2,'1.Inputs'!$D$39,$E382)))*$F382*(('1.Inputs'!$D$40)+(1-'1.Inputs'!$D$40)*(1+'1.Inputs'!$D$41))*(1+$G382)^(9-1))-(('1.Inputs'!$D$37*12*IF(9=1,'1.Inputs'!$D$38,IF(9=2,'1.Inputs'!$D$39,$E382)))/(1-'1.Inputs'!$D$42)*$D382*(1+$G382)^(9-1))-('1.Inputs'!$D$37*12*IF(9=1,'1.Inputs'!$D$38,IF(9=2,'1.Inputs'!$D$39,$E382)))*'1.Inputs'!$D$43*(1+$G382)^(9-1)-'1.Inputs'!$D$44*(1+$G382)^(9-1)-('1.Inputs'!$D$20/'1.Inputs'!$D$27+'1.Inputs'!$D$23/'1.Inputs'!$D$28))))*'1.Inputs'!$D$53</f>
        <v>-226943167.59774709</v>
      </c>
      <c r="AL382" s="36">
        <f ca="1">AB382-AL$13-AL$14+MIN(AL$13,MAX(0,((('1.Inputs'!$D$37*12*IF(10=1,'1.Inputs'!$D$38,IF(10=2,'1.Inputs'!$D$39,$E382)))*$F382*(('1.Inputs'!$D$40)+(1-'1.Inputs'!$D$40)*(1+'1.Inputs'!$D$41))*(1+$G382)^(10-1))-(('1.Inputs'!$D$37*12*IF(10=1,'1.Inputs'!$D$38,IF(10=2,'1.Inputs'!$D$39,$E382)))/(1-'1.Inputs'!$D$42)*$D382*(1+$G382)^(10-1))-('1.Inputs'!$D$37*12*IF(10=1,'1.Inputs'!$D$38,IF(10=2,'1.Inputs'!$D$39,$E382)))*'1.Inputs'!$D$43*(1+$G382)^(10-1)-'1.Inputs'!$D$44*(1+$G382)^(10-1)-('1.Inputs'!$D$20/'1.Inputs'!$D$27+'1.Inputs'!$D$23/'1.Inputs'!$D$28))))*'1.Inputs'!$D$53+'1.Inputs'!$D$35</f>
        <v>3361499877.7267056</v>
      </c>
      <c r="AM382" s="48">
        <f ca="1">R382+NPV('1.Inputs'!$D$55,S382:AB382)</f>
        <v>-3512004600.2197113</v>
      </c>
      <c r="AN382" s="48">
        <f ca="1">-('1.Inputs'!$D$24*(1-'1.Inputs'!$D$31)+'1.Inputs'!$D$35)+NPV('1.Inputs'!$D$54,AC382:AL382)</f>
        <v>-3979173534.8182011</v>
      </c>
      <c r="AO382" s="36">
        <f t="shared" ca="1" si="45"/>
        <v>-7.6325887918898472</v>
      </c>
      <c r="AP382" s="36">
        <f t="shared" ca="1" si="46"/>
        <v>-0.94712988941504583</v>
      </c>
      <c r="AQ382" s="36">
        <f ca="1">'1.Inputs'!$D$35+MIN(SUM($AC382:AC382),SUM($AC382:AD382),SUM($AC382:AE382),SUM($AC382:AF382),SUM($AC382:AG382),SUM($AC382:AH382),SUM($AC382:AI382),SUM($AC382:AJ382),SUM($AC382:AK382),SUM($AC382:AL382))</f>
        <v>-4414431811.5157709</v>
      </c>
      <c r="AR382" s="36">
        <f ca="1">IF(AP382&lt;'1.Inputs'!$D$57,1,0)</f>
        <v>1</v>
      </c>
      <c r="AS382" s="36">
        <f t="shared" ca="1" si="47"/>
        <v>1</v>
      </c>
    </row>
    <row r="383" spans="2:45" ht="15" customHeight="1" x14ac:dyDescent="0.25">
      <c r="B383" s="36">
        <v>368</v>
      </c>
      <c r="C383" s="36">
        <f t="shared" ca="1" si="40"/>
        <v>0.60757718898851221</v>
      </c>
      <c r="D383" s="36">
        <f t="shared" ca="1" si="41"/>
        <v>19540.162587033101</v>
      </c>
      <c r="E383" s="47">
        <f t="shared" ca="1" si="42"/>
        <v>0.8415981893832718</v>
      </c>
      <c r="F383" s="36">
        <f t="shared" ca="1" si="43"/>
        <v>29607.111308426895</v>
      </c>
      <c r="G383" s="36">
        <f t="shared" ca="1" si="44"/>
        <v>4.0176627607451561E-2</v>
      </c>
      <c r="H383" s="36">
        <f ca="1">((('1.Inputs'!$D$37*12*IF(1=1,'1.Inputs'!$D$38,IF(1=2,'1.Inputs'!$D$39,$E383)))*$F383*(('1.Inputs'!$D$40)+(1-'1.Inputs'!$D$40)*(1+'1.Inputs'!$D$41))*(1+$G383)^(1-1))*'1.Inputs'!$D$47+(('1.Inputs'!$D$37*12*IF(1=1,'1.Inputs'!$D$38,IF(1=2,'1.Inputs'!$D$39,$E383)))/(1-'1.Inputs'!$D$42)*$D383*(1+$G383)^(1-1))*('1.Inputs'!$D$48-'1.Inputs'!$D$49))/'1.Inputs'!$D$51</f>
        <v>791228759.54905331</v>
      </c>
      <c r="I383" s="36">
        <f ca="1">((('1.Inputs'!$D$37*12*IF(2=1,'1.Inputs'!$D$38,IF(2=2,'1.Inputs'!$D$39,$E383)))*$F383*(('1.Inputs'!$D$40)+(1-'1.Inputs'!$D$40)*(1+'1.Inputs'!$D$41))*(1+$G383)^(2-1))*'1.Inputs'!$D$47+(('1.Inputs'!$D$37*12*IF(2=1,'1.Inputs'!$D$38,IF(2=2,'1.Inputs'!$D$39,$E383)))/(1-'1.Inputs'!$D$42)*$D383*(1+$G383)^(2-1))*('1.Inputs'!$D$48-'1.Inputs'!$D$49))/'1.Inputs'!$D$51</f>
        <v>1152224727.883266</v>
      </c>
      <c r="J383" s="36">
        <f ca="1">((('1.Inputs'!$D$37*12*IF(3=1,'1.Inputs'!$D$38,IF(3=2,'1.Inputs'!$D$39,$E383)))*$F383*(('1.Inputs'!$D$40)+(1-'1.Inputs'!$D$40)*(1+'1.Inputs'!$D$41))*(1+$G383)^(3-1))*'1.Inputs'!$D$47+(('1.Inputs'!$D$37*12*IF(3=1,'1.Inputs'!$D$38,IF(3=2,'1.Inputs'!$D$39,$E383)))/(1-'1.Inputs'!$D$42)*$D383*(1+$G383)^(3-1))*('1.Inputs'!$D$48-'1.Inputs'!$D$49))/'1.Inputs'!$D$51</f>
        <v>1440957045.9137266</v>
      </c>
      <c r="K383" s="36">
        <f ca="1">((('1.Inputs'!$D$37*12*IF(4=1,'1.Inputs'!$D$38,IF(4=2,'1.Inputs'!$D$39,$E383)))*$F383*(('1.Inputs'!$D$40)+(1-'1.Inputs'!$D$40)*(1+'1.Inputs'!$D$41))*(1+$G383)^(4-1))*'1.Inputs'!$D$47+(('1.Inputs'!$D$37*12*IF(4=1,'1.Inputs'!$D$38,IF(4=2,'1.Inputs'!$D$39,$E383)))/(1-'1.Inputs'!$D$42)*$D383*(1+$G383)^(4-1))*('1.Inputs'!$D$48-'1.Inputs'!$D$49))/'1.Inputs'!$D$51</f>
        <v>1498849840.5457356</v>
      </c>
      <c r="L383" s="36">
        <f ca="1">((('1.Inputs'!$D$37*12*IF(5=1,'1.Inputs'!$D$38,IF(5=2,'1.Inputs'!$D$39,$E383)))*$F383*(('1.Inputs'!$D$40)+(1-'1.Inputs'!$D$40)*(1+'1.Inputs'!$D$41))*(1+$G383)^(5-1))*'1.Inputs'!$D$47+(('1.Inputs'!$D$37*12*IF(5=1,'1.Inputs'!$D$38,IF(5=2,'1.Inputs'!$D$39,$E383)))/(1-'1.Inputs'!$D$42)*$D383*(1+$G383)^(5-1))*('1.Inputs'!$D$48-'1.Inputs'!$D$49))/'1.Inputs'!$D$51</f>
        <v>1559068572.4288297</v>
      </c>
      <c r="M383" s="36">
        <f ca="1">((('1.Inputs'!$D$37*12*IF(6=1,'1.Inputs'!$D$38,IF(6=2,'1.Inputs'!$D$39,$E383)))*$F383*(('1.Inputs'!$D$40)+(1-'1.Inputs'!$D$40)*(1+'1.Inputs'!$D$41))*(1+$G383)^(6-1))*'1.Inputs'!$D$47+(('1.Inputs'!$D$37*12*IF(6=1,'1.Inputs'!$D$38,IF(6=2,'1.Inputs'!$D$39,$E383)))/(1-'1.Inputs'!$D$42)*$D383*(1+$G383)^(6-1))*('1.Inputs'!$D$48-'1.Inputs'!$D$49))/'1.Inputs'!$D$51</f>
        <v>1621706689.8777838</v>
      </c>
      <c r="N383" s="36">
        <f ca="1">((('1.Inputs'!$D$37*12*IF(7=1,'1.Inputs'!$D$38,IF(7=2,'1.Inputs'!$D$39,$E383)))*$F383*(('1.Inputs'!$D$40)+(1-'1.Inputs'!$D$40)*(1+'1.Inputs'!$D$41))*(1+$G383)^(7-1))*'1.Inputs'!$D$47+(('1.Inputs'!$D$37*12*IF(7=1,'1.Inputs'!$D$38,IF(7=2,'1.Inputs'!$D$39,$E383)))/(1-'1.Inputs'!$D$42)*$D383*(1+$G383)^(7-1))*('1.Inputs'!$D$48-'1.Inputs'!$D$49))/'1.Inputs'!$D$51</f>
        <v>1686861395.6455164</v>
      </c>
      <c r="O383" s="36">
        <f ca="1">((('1.Inputs'!$D$37*12*IF(8=1,'1.Inputs'!$D$38,IF(8=2,'1.Inputs'!$D$39,$E383)))*$F383*(('1.Inputs'!$D$40)+(1-'1.Inputs'!$D$40)*(1+'1.Inputs'!$D$41))*(1+$G383)^(8-1))*'1.Inputs'!$D$47+(('1.Inputs'!$D$37*12*IF(8=1,'1.Inputs'!$D$38,IF(8=2,'1.Inputs'!$D$39,$E383)))/(1-'1.Inputs'!$D$42)*$D383*(1+$G383)^(8-1))*('1.Inputs'!$D$48-'1.Inputs'!$D$49))/'1.Inputs'!$D$51</f>
        <v>1754633797.7637525</v>
      </c>
      <c r="P383" s="36">
        <f ca="1">((('1.Inputs'!$D$37*12*IF(9=1,'1.Inputs'!$D$38,IF(9=2,'1.Inputs'!$D$39,$E383)))*$F383*(('1.Inputs'!$D$40)+(1-'1.Inputs'!$D$40)*(1+'1.Inputs'!$D$41))*(1+$G383)^(9-1))*'1.Inputs'!$D$47+(('1.Inputs'!$D$37*12*IF(9=1,'1.Inputs'!$D$38,IF(9=2,'1.Inputs'!$D$39,$E383)))/(1-'1.Inputs'!$D$42)*$D383*(1+$G383)^(9-1))*('1.Inputs'!$D$48-'1.Inputs'!$D$49))/'1.Inputs'!$D$51</f>
        <v>1825129066.4439552</v>
      </c>
      <c r="Q383" s="36">
        <f ca="1">((('1.Inputs'!$D$37*12*IF(10=1,'1.Inputs'!$D$38,IF(10=2,'1.Inputs'!$D$39,$E383)))*$F383*(('1.Inputs'!$D$40)+(1-'1.Inputs'!$D$40)*(1+'1.Inputs'!$D$41))*(1+$G383)^(10-1))*'1.Inputs'!$D$47+(('1.Inputs'!$D$37*12*IF(10=1,'1.Inputs'!$D$38,IF(10=2,'1.Inputs'!$D$39,$E383)))/(1-'1.Inputs'!$D$42)*$D383*(1+$G383)^(10-1))*('1.Inputs'!$D$48-'1.Inputs'!$D$49))/'1.Inputs'!$D$51</f>
        <v>1898456597.2820091</v>
      </c>
      <c r="R383" s="36">
        <f>-'1.Inputs'!$D$24</f>
        <v>-2050000000</v>
      </c>
      <c r="S383" s="36">
        <f ca="1">((('1.Inputs'!$D$37*12*IF(1=1,'1.Inputs'!$D$38,IF(1=2,'1.Inputs'!$D$39,$E383)))*$F383*(('1.Inputs'!$D$40)+(1-'1.Inputs'!$D$40)*(1+'1.Inputs'!$D$41))*(1+$G383)^(1-1))-(('1.Inputs'!$D$37*12*IF(1=1,'1.Inputs'!$D$38,IF(1=2,'1.Inputs'!$D$39,$E383)))/(1-'1.Inputs'!$D$42)*$D383*(1+$G383)^(1-1))-('1.Inputs'!$D$37*12*IF(1=1,'1.Inputs'!$D$38,IF(1=2,'1.Inputs'!$D$39,$E383)))*'1.Inputs'!$D$43*(1+$G383)^(1-1)-'1.Inputs'!$D$44*(1+$G383)^(1-1)-('1.Inputs'!$D$20/'1.Inputs'!$D$27+'1.Inputs'!$D$23/'1.Inputs'!$D$28))-MAX(0,((('1.Inputs'!$D$37*12*IF(1=1,'1.Inputs'!$D$38,IF(1=2,'1.Inputs'!$D$39,$E383)))*$F383*(('1.Inputs'!$D$40)+(1-'1.Inputs'!$D$40)*(1+'1.Inputs'!$D$41))*(1+$G383)^(1-1))-(('1.Inputs'!$D$37*12*IF(1=1,'1.Inputs'!$D$38,IF(1=2,'1.Inputs'!$D$39,$E383)))/(1-'1.Inputs'!$D$42)*$D383*(1+$G383)^(1-1))-('1.Inputs'!$D$37*12*IF(1=1,'1.Inputs'!$D$38,IF(1=2,'1.Inputs'!$D$39,$E383)))*'1.Inputs'!$D$43*(1+$G383)^(1-1)-'1.Inputs'!$D$44*(1+$G383)^(1-1)-('1.Inputs'!$D$20/'1.Inputs'!$D$27+'1.Inputs'!$D$23/'1.Inputs'!$D$28)))*'1.Inputs'!$D$53+('1.Inputs'!$D$20/'1.Inputs'!$D$27+'1.Inputs'!$D$23/'1.Inputs'!$D$28)-H383</f>
        <v>-662276187.6876179</v>
      </c>
      <c r="T383" s="36">
        <f ca="1">((('1.Inputs'!$D$37*12*IF(2=1,'1.Inputs'!$D$38,IF(2=2,'1.Inputs'!$D$39,$E383)))*$F383*(('1.Inputs'!$D$40)+(1-'1.Inputs'!$D$40)*(1+'1.Inputs'!$D$41))*(1+$G383)^(2-1))-(('1.Inputs'!$D$37*12*IF(2=1,'1.Inputs'!$D$38,IF(2=2,'1.Inputs'!$D$39,$E383)))/(1-'1.Inputs'!$D$42)*$D383*(1+$G383)^(2-1))-('1.Inputs'!$D$37*12*IF(2=1,'1.Inputs'!$D$38,IF(2=2,'1.Inputs'!$D$39,$E383)))*'1.Inputs'!$D$43*(1+$G383)^(2-1)-'1.Inputs'!$D$44*(1+$G383)^(2-1)-('1.Inputs'!$D$20/'1.Inputs'!$D$27+'1.Inputs'!$D$23/'1.Inputs'!$D$28))-MAX(0,((('1.Inputs'!$D$37*12*IF(2=1,'1.Inputs'!$D$38,IF(2=2,'1.Inputs'!$D$39,$E383)))*$F383*(('1.Inputs'!$D$40)+(1-'1.Inputs'!$D$40)*(1+'1.Inputs'!$D$41))*(1+$G383)^(2-1))-(('1.Inputs'!$D$37*12*IF(2=1,'1.Inputs'!$D$38,IF(2=2,'1.Inputs'!$D$39,$E383)))/(1-'1.Inputs'!$D$42)*$D383*(1+$G383)^(2-1))-('1.Inputs'!$D$37*12*IF(2=1,'1.Inputs'!$D$38,IF(2=2,'1.Inputs'!$D$39,$E383)))*'1.Inputs'!$D$43*(1+$G383)^(2-1)-'1.Inputs'!$D$44*(1+$G383)^(2-1)-('1.Inputs'!$D$20/'1.Inputs'!$D$27+'1.Inputs'!$D$23/'1.Inputs'!$D$28)))*'1.Inputs'!$D$53+('1.Inputs'!$D$20/'1.Inputs'!$D$27+'1.Inputs'!$D$23/'1.Inputs'!$D$28)-(I383-H383)</f>
        <v>51716803.227254748</v>
      </c>
      <c r="U383" s="36">
        <f ca="1">((('1.Inputs'!$D$37*12*IF(3=1,'1.Inputs'!$D$38,IF(3=2,'1.Inputs'!$D$39,$E383)))*$F383*(('1.Inputs'!$D$40)+(1-'1.Inputs'!$D$40)*(1+'1.Inputs'!$D$41))*(1+$G383)^(3-1))-(('1.Inputs'!$D$37*12*IF(3=1,'1.Inputs'!$D$38,IF(3=2,'1.Inputs'!$D$39,$E383)))/(1-'1.Inputs'!$D$42)*$D383*(1+$G383)^(3-1))-('1.Inputs'!$D$37*12*IF(3=1,'1.Inputs'!$D$38,IF(3=2,'1.Inputs'!$D$39,$E383)))*'1.Inputs'!$D$43*(1+$G383)^(3-1)-'1.Inputs'!$D$44*(1+$G383)^(3-1)-('1.Inputs'!$D$20/'1.Inputs'!$D$27+'1.Inputs'!$D$23/'1.Inputs'!$D$28))-MAX(0,((('1.Inputs'!$D$37*12*IF(3=1,'1.Inputs'!$D$38,IF(3=2,'1.Inputs'!$D$39,$E383)))*$F383*(('1.Inputs'!$D$40)+(1-'1.Inputs'!$D$40)*(1+'1.Inputs'!$D$41))*(1+$G383)^(3-1))-(('1.Inputs'!$D$37*12*IF(3=1,'1.Inputs'!$D$38,IF(3=2,'1.Inputs'!$D$39,$E383)))/(1-'1.Inputs'!$D$42)*$D383*(1+$G383)^(3-1))-('1.Inputs'!$D$37*12*IF(3=1,'1.Inputs'!$D$38,IF(3=2,'1.Inputs'!$D$39,$E383)))*'1.Inputs'!$D$43*(1+$G383)^(3-1)-'1.Inputs'!$D$44*(1+$G383)^(3-1)-('1.Inputs'!$D$20/'1.Inputs'!$D$27+'1.Inputs'!$D$23/'1.Inputs'!$D$28)))*'1.Inputs'!$D$53+('1.Inputs'!$D$20/'1.Inputs'!$D$27+'1.Inputs'!$D$23/'1.Inputs'!$D$28)-(J383-I383)</f>
        <v>343595898.89393926</v>
      </c>
      <c r="V383" s="36">
        <f ca="1">((('1.Inputs'!$D$37*12*IF(4=1,'1.Inputs'!$D$38,IF(4=2,'1.Inputs'!$D$39,$E383)))*$F383*(('1.Inputs'!$D$40)+(1-'1.Inputs'!$D$40)*(1+'1.Inputs'!$D$41))*(1+$G383)^(4-1))-(('1.Inputs'!$D$37*12*IF(4=1,'1.Inputs'!$D$38,IF(4=2,'1.Inputs'!$D$39,$E383)))/(1-'1.Inputs'!$D$42)*$D383*(1+$G383)^(4-1))-('1.Inputs'!$D$37*12*IF(4=1,'1.Inputs'!$D$38,IF(4=2,'1.Inputs'!$D$39,$E383)))*'1.Inputs'!$D$43*(1+$G383)^(4-1)-'1.Inputs'!$D$44*(1+$G383)^(4-1)-('1.Inputs'!$D$20/'1.Inputs'!$D$27+'1.Inputs'!$D$23/'1.Inputs'!$D$28))-MAX(0,((('1.Inputs'!$D$37*12*IF(4=1,'1.Inputs'!$D$38,IF(4=2,'1.Inputs'!$D$39,$E383)))*$F383*(('1.Inputs'!$D$40)+(1-'1.Inputs'!$D$40)*(1+'1.Inputs'!$D$41))*(1+$G383)^(4-1))-(('1.Inputs'!$D$37*12*IF(4=1,'1.Inputs'!$D$38,IF(4=2,'1.Inputs'!$D$39,$E383)))/(1-'1.Inputs'!$D$42)*$D383*(1+$G383)^(4-1))-('1.Inputs'!$D$37*12*IF(4=1,'1.Inputs'!$D$38,IF(4=2,'1.Inputs'!$D$39,$E383)))*'1.Inputs'!$D$43*(1+$G383)^(4-1)-'1.Inputs'!$D$44*(1+$G383)^(4-1)-('1.Inputs'!$D$20/'1.Inputs'!$D$27+'1.Inputs'!$D$23/'1.Inputs'!$D$28)))*'1.Inputs'!$D$53+('1.Inputs'!$D$20/'1.Inputs'!$D$27+'1.Inputs'!$D$23/'1.Inputs'!$D$28)-(K383-J383)</f>
        <v>597941891.93499398</v>
      </c>
      <c r="W383" s="36">
        <f ca="1">((('1.Inputs'!$D$37*12*IF(5=1,'1.Inputs'!$D$38,IF(5=2,'1.Inputs'!$D$39,$E383)))*$F383*(('1.Inputs'!$D$40)+(1-'1.Inputs'!$D$40)*(1+'1.Inputs'!$D$41))*(1+$G383)^(5-1))-(('1.Inputs'!$D$37*12*IF(5=1,'1.Inputs'!$D$38,IF(5=2,'1.Inputs'!$D$39,$E383)))/(1-'1.Inputs'!$D$42)*$D383*(1+$G383)^(5-1))-('1.Inputs'!$D$37*12*IF(5=1,'1.Inputs'!$D$38,IF(5=2,'1.Inputs'!$D$39,$E383)))*'1.Inputs'!$D$43*(1+$G383)^(5-1)-'1.Inputs'!$D$44*(1+$G383)^(5-1)-('1.Inputs'!$D$20/'1.Inputs'!$D$27+'1.Inputs'!$D$23/'1.Inputs'!$D$28))-MAX(0,((('1.Inputs'!$D$37*12*IF(5=1,'1.Inputs'!$D$38,IF(5=2,'1.Inputs'!$D$39,$E383)))*$F383*(('1.Inputs'!$D$40)+(1-'1.Inputs'!$D$40)*(1+'1.Inputs'!$D$41))*(1+$G383)^(5-1))-(('1.Inputs'!$D$37*12*IF(5=1,'1.Inputs'!$D$38,IF(5=2,'1.Inputs'!$D$39,$E383)))/(1-'1.Inputs'!$D$42)*$D383*(1+$G383)^(5-1))-('1.Inputs'!$D$37*12*IF(5=1,'1.Inputs'!$D$38,IF(5=2,'1.Inputs'!$D$39,$E383)))*'1.Inputs'!$D$43*(1+$G383)^(5-1)-'1.Inputs'!$D$44*(1+$G383)^(5-1)-('1.Inputs'!$D$20/'1.Inputs'!$D$27+'1.Inputs'!$D$23/'1.Inputs'!$D$28)))*'1.Inputs'!$D$53+('1.Inputs'!$D$20/'1.Inputs'!$D$27+'1.Inputs'!$D$23/'1.Inputs'!$D$28)-(L383-K383)</f>
        <v>620066835.00370884</v>
      </c>
      <c r="X383" s="36">
        <f ca="1">((('1.Inputs'!$D$37*12*IF(6=1,'1.Inputs'!$D$38,IF(6=2,'1.Inputs'!$D$39,$E383)))*$F383*(('1.Inputs'!$D$40)+(1-'1.Inputs'!$D$40)*(1+'1.Inputs'!$D$41))*(1+$G383)^(6-1))-(('1.Inputs'!$D$37*12*IF(6=1,'1.Inputs'!$D$38,IF(6=2,'1.Inputs'!$D$39,$E383)))/(1-'1.Inputs'!$D$42)*$D383*(1+$G383)^(6-1))-('1.Inputs'!$D$37*12*IF(6=1,'1.Inputs'!$D$38,IF(6=2,'1.Inputs'!$D$39,$E383)))*'1.Inputs'!$D$43*(1+$G383)^(6-1)-'1.Inputs'!$D$44*(1+$G383)^(6-1)-('1.Inputs'!$D$20/'1.Inputs'!$D$27+'1.Inputs'!$D$23/'1.Inputs'!$D$28))-MAX(0,((('1.Inputs'!$D$37*12*IF(6=1,'1.Inputs'!$D$38,IF(6=2,'1.Inputs'!$D$39,$E383)))*$F383*(('1.Inputs'!$D$40)+(1-'1.Inputs'!$D$40)*(1+'1.Inputs'!$D$41))*(1+$G383)^(6-1))-(('1.Inputs'!$D$37*12*IF(6=1,'1.Inputs'!$D$38,IF(6=2,'1.Inputs'!$D$39,$E383)))/(1-'1.Inputs'!$D$42)*$D383*(1+$G383)^(6-1))-('1.Inputs'!$D$37*12*IF(6=1,'1.Inputs'!$D$38,IF(6=2,'1.Inputs'!$D$39,$E383)))*'1.Inputs'!$D$43*(1+$G383)^(6-1)-'1.Inputs'!$D$44*(1+$G383)^(6-1)-('1.Inputs'!$D$20/'1.Inputs'!$D$27+'1.Inputs'!$D$23/'1.Inputs'!$D$28)))*'1.Inputs'!$D$53+('1.Inputs'!$D$20/'1.Inputs'!$D$27+'1.Inputs'!$D$23/'1.Inputs'!$D$28)-(M383-L383)</f>
        <v>643080683.67093205</v>
      </c>
      <c r="Y383" s="36">
        <f ca="1">((('1.Inputs'!$D$37*12*IF(7=1,'1.Inputs'!$D$38,IF(7=2,'1.Inputs'!$D$39,$E383)))*$F383*(('1.Inputs'!$D$40)+(1-'1.Inputs'!$D$40)*(1+'1.Inputs'!$D$41))*(1+$G383)^(7-1))-(('1.Inputs'!$D$37*12*IF(7=1,'1.Inputs'!$D$38,IF(7=2,'1.Inputs'!$D$39,$E383)))/(1-'1.Inputs'!$D$42)*$D383*(1+$G383)^(7-1))-('1.Inputs'!$D$37*12*IF(7=1,'1.Inputs'!$D$38,IF(7=2,'1.Inputs'!$D$39,$E383)))*'1.Inputs'!$D$43*(1+$G383)^(7-1)-'1.Inputs'!$D$44*(1+$G383)^(7-1)-('1.Inputs'!$D$20/'1.Inputs'!$D$27+'1.Inputs'!$D$23/'1.Inputs'!$D$28))-MAX(0,((('1.Inputs'!$D$37*12*IF(7=1,'1.Inputs'!$D$38,IF(7=2,'1.Inputs'!$D$39,$E383)))*$F383*(('1.Inputs'!$D$40)+(1-'1.Inputs'!$D$40)*(1+'1.Inputs'!$D$41))*(1+$G383)^(7-1))-(('1.Inputs'!$D$37*12*IF(7=1,'1.Inputs'!$D$38,IF(7=2,'1.Inputs'!$D$39,$E383)))/(1-'1.Inputs'!$D$42)*$D383*(1+$G383)^(7-1))-('1.Inputs'!$D$37*12*IF(7=1,'1.Inputs'!$D$38,IF(7=2,'1.Inputs'!$D$39,$E383)))*'1.Inputs'!$D$43*(1+$G383)^(7-1)-'1.Inputs'!$D$44*(1+$G383)^(7-1)-('1.Inputs'!$D$20/'1.Inputs'!$D$27+'1.Inputs'!$D$23/'1.Inputs'!$D$28)))*'1.Inputs'!$D$53+('1.Inputs'!$D$20/'1.Inputs'!$D$27+'1.Inputs'!$D$23/'1.Inputs'!$D$28)-(N383-M383)</f>
        <v>667019151.16587186</v>
      </c>
      <c r="Z383" s="36">
        <f ca="1">((('1.Inputs'!$D$37*12*IF(8=1,'1.Inputs'!$D$38,IF(8=2,'1.Inputs'!$D$39,$E383)))*$F383*(('1.Inputs'!$D$40)+(1-'1.Inputs'!$D$40)*(1+'1.Inputs'!$D$41))*(1+$G383)^(8-1))-(('1.Inputs'!$D$37*12*IF(8=1,'1.Inputs'!$D$38,IF(8=2,'1.Inputs'!$D$39,$E383)))/(1-'1.Inputs'!$D$42)*$D383*(1+$G383)^(8-1))-('1.Inputs'!$D$37*12*IF(8=1,'1.Inputs'!$D$38,IF(8=2,'1.Inputs'!$D$39,$E383)))*'1.Inputs'!$D$43*(1+$G383)^(8-1)-'1.Inputs'!$D$44*(1+$G383)^(8-1)-('1.Inputs'!$D$20/'1.Inputs'!$D$27+'1.Inputs'!$D$23/'1.Inputs'!$D$28))-MAX(0,((('1.Inputs'!$D$37*12*IF(8=1,'1.Inputs'!$D$38,IF(8=2,'1.Inputs'!$D$39,$E383)))*$F383*(('1.Inputs'!$D$40)+(1-'1.Inputs'!$D$40)*(1+'1.Inputs'!$D$41))*(1+$G383)^(8-1))-(('1.Inputs'!$D$37*12*IF(8=1,'1.Inputs'!$D$38,IF(8=2,'1.Inputs'!$D$39,$E383)))/(1-'1.Inputs'!$D$42)*$D383*(1+$G383)^(8-1))-('1.Inputs'!$D$37*12*IF(8=1,'1.Inputs'!$D$38,IF(8=2,'1.Inputs'!$D$39,$E383)))*'1.Inputs'!$D$43*(1+$G383)^(8-1)-'1.Inputs'!$D$44*(1+$G383)^(8-1)-('1.Inputs'!$D$20/'1.Inputs'!$D$27+'1.Inputs'!$D$23/'1.Inputs'!$D$28)))*'1.Inputs'!$D$53+('1.Inputs'!$D$20/'1.Inputs'!$D$27+'1.Inputs'!$D$23/'1.Inputs'!$D$28)-(O383-N383)</f>
        <v>691919385.55484962</v>
      </c>
      <c r="AA383" s="36">
        <f ca="1">((('1.Inputs'!$D$37*12*IF(9=1,'1.Inputs'!$D$38,IF(9=2,'1.Inputs'!$D$39,$E383)))*$F383*(('1.Inputs'!$D$40)+(1-'1.Inputs'!$D$40)*(1+'1.Inputs'!$D$41))*(1+$G383)^(9-1))-(('1.Inputs'!$D$37*12*IF(9=1,'1.Inputs'!$D$38,IF(9=2,'1.Inputs'!$D$39,$E383)))/(1-'1.Inputs'!$D$42)*$D383*(1+$G383)^(9-1))-('1.Inputs'!$D$37*12*IF(9=1,'1.Inputs'!$D$38,IF(9=2,'1.Inputs'!$D$39,$E383)))*'1.Inputs'!$D$43*(1+$G383)^(9-1)-'1.Inputs'!$D$44*(1+$G383)^(9-1)-('1.Inputs'!$D$20/'1.Inputs'!$D$27+'1.Inputs'!$D$23/'1.Inputs'!$D$28))-MAX(0,((('1.Inputs'!$D$37*12*IF(9=1,'1.Inputs'!$D$38,IF(9=2,'1.Inputs'!$D$39,$E383)))*$F383*(('1.Inputs'!$D$40)+(1-'1.Inputs'!$D$40)*(1+'1.Inputs'!$D$41))*(1+$G383)^(9-1))-(('1.Inputs'!$D$37*12*IF(9=1,'1.Inputs'!$D$38,IF(9=2,'1.Inputs'!$D$39,$E383)))/(1-'1.Inputs'!$D$42)*$D383*(1+$G383)^(9-1))-('1.Inputs'!$D$37*12*IF(9=1,'1.Inputs'!$D$38,IF(9=2,'1.Inputs'!$D$39,$E383)))*'1.Inputs'!$D$43*(1+$G383)^(9-1)-'1.Inputs'!$D$44*(1+$G383)^(9-1)-('1.Inputs'!$D$20/'1.Inputs'!$D$27+'1.Inputs'!$D$23/'1.Inputs'!$D$28)))*'1.Inputs'!$D$53+('1.Inputs'!$D$20/'1.Inputs'!$D$27+'1.Inputs'!$D$23/'1.Inputs'!$D$28)-(P383-O383)</f>
        <v>717820027.38821125</v>
      </c>
      <c r="AB383" s="36">
        <f ca="1">((('1.Inputs'!$D$37*12*IF(10=1,'1.Inputs'!$D$38,IF(10=2,'1.Inputs'!$D$39,$E383)))*$F383*(('1.Inputs'!$D$40)+(1-'1.Inputs'!$D$40)*(1+'1.Inputs'!$D$41))*(1+$G383)^(10-1))-(('1.Inputs'!$D$37*12*IF(10=1,'1.Inputs'!$D$38,IF(10=2,'1.Inputs'!$D$39,$E383)))/(1-'1.Inputs'!$D$42)*$D383*(1+$G383)^(10-1))-('1.Inputs'!$D$37*12*IF(10=1,'1.Inputs'!$D$38,IF(10=2,'1.Inputs'!$D$39,$E383)))*'1.Inputs'!$D$43*(1+$G383)^(10-1)-'1.Inputs'!$D$44*(1+$G383)^(10-1)-('1.Inputs'!$D$20/'1.Inputs'!$D$27+'1.Inputs'!$D$23/'1.Inputs'!$D$28))-MAX(0,((('1.Inputs'!$D$37*12*IF(10=1,'1.Inputs'!$D$38,IF(10=2,'1.Inputs'!$D$39,$E383)))*$F383*(('1.Inputs'!$D$40)+(1-'1.Inputs'!$D$40)*(1+'1.Inputs'!$D$41))*(1+$G383)^(10-1))-(('1.Inputs'!$D$37*12*IF(10=1,'1.Inputs'!$D$38,IF(10=2,'1.Inputs'!$D$39,$E383)))/(1-'1.Inputs'!$D$42)*$D383*(1+$G383)^(10-1))-('1.Inputs'!$D$37*12*IF(10=1,'1.Inputs'!$D$38,IF(10=2,'1.Inputs'!$D$39,$E383)))*'1.Inputs'!$D$43*(1+$G383)^(10-1)-'1.Inputs'!$D$44*(1+$G383)^(10-1)-('1.Inputs'!$D$20/'1.Inputs'!$D$27+'1.Inputs'!$D$23/'1.Inputs'!$D$28)))*'1.Inputs'!$D$53+('1.Inputs'!$D$20/'1.Inputs'!$D$27+'1.Inputs'!$D$23/'1.Inputs'!$D$28)-(Q383-P383)+(('1.Inputs'!$D$20+'1.Inputs'!$D$23-('1.Inputs'!$D$20/'1.Inputs'!$D$27+'1.Inputs'!$D$23/'1.Inputs'!$D$28)*'1.Inputs'!$D$10)*'1.Inputs'!$D$60+'1.Inputs'!$D$19*'1.Inputs'!$D$59+Q383)</f>
        <v>3343217866.9453158</v>
      </c>
      <c r="AC383" s="36">
        <f ca="1">S383-AC$13-AC$14+MIN(AC$13,MAX(0,((('1.Inputs'!$D$37*12*IF(1=1,'1.Inputs'!$D$38,IF(1=2,'1.Inputs'!$D$39,$E383)))*$F383*(('1.Inputs'!$D$40)+(1-'1.Inputs'!$D$40)*(1+'1.Inputs'!$D$41))*(1+$G383)^(1-1))-(('1.Inputs'!$D$37*12*IF(1=1,'1.Inputs'!$D$38,IF(1=2,'1.Inputs'!$D$39,$E383)))/(1-'1.Inputs'!$D$42)*$D383*(1+$G383)^(1-1))-('1.Inputs'!$D$37*12*IF(1=1,'1.Inputs'!$D$38,IF(1=2,'1.Inputs'!$D$39,$E383)))*'1.Inputs'!$D$43*(1+$G383)^(1-1)-'1.Inputs'!$D$44*(1+$G383)^(1-1)-('1.Inputs'!$D$20/'1.Inputs'!$D$27+'1.Inputs'!$D$23/'1.Inputs'!$D$28))))*'1.Inputs'!$D$53</f>
        <v>-809876187.6876179</v>
      </c>
      <c r="AD383" s="36">
        <f ca="1">T383-AD$13-AD$14+MIN(AD$13,MAX(0,((('1.Inputs'!$D$37*12*IF(2=1,'1.Inputs'!$D$38,IF(2=2,'1.Inputs'!$D$39,$E383)))*$F383*(('1.Inputs'!$D$40)+(1-'1.Inputs'!$D$40)*(1+'1.Inputs'!$D$41))*(1+$G383)^(2-1))-(('1.Inputs'!$D$37*12*IF(2=1,'1.Inputs'!$D$38,IF(2=2,'1.Inputs'!$D$39,$E383)))/(1-'1.Inputs'!$D$42)*$D383*(1+$G383)^(2-1))-('1.Inputs'!$D$37*12*IF(2=1,'1.Inputs'!$D$38,IF(2=2,'1.Inputs'!$D$39,$E383)))*'1.Inputs'!$D$43*(1+$G383)^(2-1)-'1.Inputs'!$D$44*(1+$G383)^(2-1)-('1.Inputs'!$D$20/'1.Inputs'!$D$27+'1.Inputs'!$D$23/'1.Inputs'!$D$28))))*'1.Inputs'!$D$53</f>
        <v>-44223196.772745252</v>
      </c>
      <c r="AE383" s="36">
        <f ca="1">U383-AE$13-AE$14+MIN(AE$13,MAX(0,((('1.Inputs'!$D$37*12*IF(3=1,'1.Inputs'!$D$38,IF(3=2,'1.Inputs'!$D$39,$E383)))*$F383*(('1.Inputs'!$D$40)+(1-'1.Inputs'!$D$40)*(1+'1.Inputs'!$D$41))*(1+$G383)^(3-1))-(('1.Inputs'!$D$37*12*IF(3=1,'1.Inputs'!$D$38,IF(3=2,'1.Inputs'!$D$39,$E383)))/(1-'1.Inputs'!$D$42)*$D383*(1+$G383)^(3-1))-('1.Inputs'!$D$37*12*IF(3=1,'1.Inputs'!$D$38,IF(3=2,'1.Inputs'!$D$39,$E383)))*'1.Inputs'!$D$43*(1+$G383)^(3-1)-'1.Inputs'!$D$44*(1+$G383)^(3-1)-('1.Inputs'!$D$20/'1.Inputs'!$D$27+'1.Inputs'!$D$23/'1.Inputs'!$D$28))))*'1.Inputs'!$D$53</f>
        <v>1655898.8939392567</v>
      </c>
      <c r="AF383" s="36">
        <f ca="1">V383-AF$13-AF$14+MIN(AF$13,MAX(0,((('1.Inputs'!$D$37*12*IF(4=1,'1.Inputs'!$D$38,IF(4=2,'1.Inputs'!$D$39,$E383)))*$F383*(('1.Inputs'!$D$40)+(1-'1.Inputs'!$D$40)*(1+'1.Inputs'!$D$41))*(1+$G383)^(4-1))-(('1.Inputs'!$D$37*12*IF(4=1,'1.Inputs'!$D$38,IF(4=2,'1.Inputs'!$D$39,$E383)))/(1-'1.Inputs'!$D$42)*$D383*(1+$G383)^(4-1))-('1.Inputs'!$D$37*12*IF(4=1,'1.Inputs'!$D$38,IF(4=2,'1.Inputs'!$D$39,$E383)))*'1.Inputs'!$D$43*(1+$G383)^(4-1)-'1.Inputs'!$D$44*(1+$G383)^(4-1)-('1.Inputs'!$D$20/'1.Inputs'!$D$27+'1.Inputs'!$D$23/'1.Inputs'!$D$28))))*'1.Inputs'!$D$53</f>
        <v>275189891.93499398</v>
      </c>
      <c r="AG383" s="36">
        <f ca="1">W383-AG$13-AG$14+MIN(AG$13,MAX(0,((('1.Inputs'!$D$37*12*IF(5=1,'1.Inputs'!$D$38,IF(5=2,'1.Inputs'!$D$39,$E383)))*$F383*(('1.Inputs'!$D$40)+(1-'1.Inputs'!$D$40)*(1+'1.Inputs'!$D$41))*(1+$G383)^(5-1))-(('1.Inputs'!$D$37*12*IF(5=1,'1.Inputs'!$D$38,IF(5=2,'1.Inputs'!$D$39,$E383)))/(1-'1.Inputs'!$D$42)*$D383*(1+$G383)^(5-1))-('1.Inputs'!$D$37*12*IF(5=1,'1.Inputs'!$D$38,IF(5=2,'1.Inputs'!$D$39,$E383)))*'1.Inputs'!$D$43*(1+$G383)^(5-1)-'1.Inputs'!$D$44*(1+$G383)^(5-1)-('1.Inputs'!$D$20/'1.Inputs'!$D$27+'1.Inputs'!$D$23/'1.Inputs'!$D$28))))*'1.Inputs'!$D$53</f>
        <v>316502835.00370884</v>
      </c>
      <c r="AH383" s="36">
        <f ca="1">X383-AH$13-AH$14+MIN(AH$13,MAX(0,((('1.Inputs'!$D$37*12*IF(6=1,'1.Inputs'!$D$38,IF(6=2,'1.Inputs'!$D$39,$E383)))*$F383*(('1.Inputs'!$D$40)+(1-'1.Inputs'!$D$40)*(1+'1.Inputs'!$D$41))*(1+$G383)^(6-1))-(('1.Inputs'!$D$37*12*IF(6=1,'1.Inputs'!$D$38,IF(6=2,'1.Inputs'!$D$39,$E383)))/(1-'1.Inputs'!$D$42)*$D383*(1+$G383)^(6-1))-('1.Inputs'!$D$37*12*IF(6=1,'1.Inputs'!$D$38,IF(6=2,'1.Inputs'!$D$39,$E383)))*'1.Inputs'!$D$43*(1+$G383)^(6-1)-'1.Inputs'!$D$44*(1+$G383)^(6-1)-('1.Inputs'!$D$20/'1.Inputs'!$D$27+'1.Inputs'!$D$23/'1.Inputs'!$D$28))))*'1.Inputs'!$D$53</f>
        <v>358704683.67093205</v>
      </c>
      <c r="AI383" s="36">
        <f ca="1">Y383-AI$13-AI$14+MIN(AI$13,MAX(0,((('1.Inputs'!$D$37*12*IF(7=1,'1.Inputs'!$D$38,IF(7=2,'1.Inputs'!$D$39,$E383)))*$F383*(('1.Inputs'!$D$40)+(1-'1.Inputs'!$D$40)*(1+'1.Inputs'!$D$41))*(1+$G383)^(7-1))-(('1.Inputs'!$D$37*12*IF(7=1,'1.Inputs'!$D$38,IF(7=2,'1.Inputs'!$D$39,$E383)))/(1-'1.Inputs'!$D$42)*$D383*(1+$G383)^(7-1))-('1.Inputs'!$D$37*12*IF(7=1,'1.Inputs'!$D$38,IF(7=2,'1.Inputs'!$D$39,$E383)))*'1.Inputs'!$D$43*(1+$G383)^(7-1)-'1.Inputs'!$D$44*(1+$G383)^(7-1)-('1.Inputs'!$D$20/'1.Inputs'!$D$27+'1.Inputs'!$D$23/'1.Inputs'!$D$28))))*'1.Inputs'!$D$53</f>
        <v>401831151.16587186</v>
      </c>
      <c r="AJ383" s="36">
        <f ca="1">Z383-AJ$13-AJ$14+MIN(AJ$13,MAX(0,((('1.Inputs'!$D$37*12*IF(8=1,'1.Inputs'!$D$38,IF(8=2,'1.Inputs'!$D$39,$E383)))*$F383*(('1.Inputs'!$D$40)+(1-'1.Inputs'!$D$40)*(1+'1.Inputs'!$D$41))*(1+$G383)^(8-1))-(('1.Inputs'!$D$37*12*IF(8=1,'1.Inputs'!$D$38,IF(8=2,'1.Inputs'!$D$39,$E383)))/(1-'1.Inputs'!$D$42)*$D383*(1+$G383)^(8-1))-('1.Inputs'!$D$37*12*IF(8=1,'1.Inputs'!$D$38,IF(8=2,'1.Inputs'!$D$39,$E383)))*'1.Inputs'!$D$43*(1+$G383)^(8-1)-'1.Inputs'!$D$44*(1+$G383)^(8-1)-('1.Inputs'!$D$20/'1.Inputs'!$D$27+'1.Inputs'!$D$23/'1.Inputs'!$D$28))))*'1.Inputs'!$D$53</f>
        <v>691919385.55484962</v>
      </c>
      <c r="AK383" s="36">
        <f ca="1">AA383-AK$13-AK$14+MIN(AK$13,MAX(0,((('1.Inputs'!$D$37*12*IF(9=1,'1.Inputs'!$D$38,IF(9=2,'1.Inputs'!$D$39,$E383)))*$F383*(('1.Inputs'!$D$40)+(1-'1.Inputs'!$D$40)*(1+'1.Inputs'!$D$41))*(1+$G383)^(9-1))-(('1.Inputs'!$D$37*12*IF(9=1,'1.Inputs'!$D$38,IF(9=2,'1.Inputs'!$D$39,$E383)))/(1-'1.Inputs'!$D$42)*$D383*(1+$G383)^(9-1))-('1.Inputs'!$D$37*12*IF(9=1,'1.Inputs'!$D$38,IF(9=2,'1.Inputs'!$D$39,$E383)))*'1.Inputs'!$D$43*(1+$G383)^(9-1)-'1.Inputs'!$D$44*(1+$G383)^(9-1)-('1.Inputs'!$D$20/'1.Inputs'!$D$27+'1.Inputs'!$D$23/'1.Inputs'!$D$28))))*'1.Inputs'!$D$53</f>
        <v>717820027.38821125</v>
      </c>
      <c r="AL383" s="36">
        <f ca="1">AB383-AL$13-AL$14+MIN(AL$13,MAX(0,((('1.Inputs'!$D$37*12*IF(10=1,'1.Inputs'!$D$38,IF(10=2,'1.Inputs'!$D$39,$E383)))*$F383*(('1.Inputs'!$D$40)+(1-'1.Inputs'!$D$40)*(1+'1.Inputs'!$D$41))*(1+$G383)^(10-1))-(('1.Inputs'!$D$37*12*IF(10=1,'1.Inputs'!$D$38,IF(10=2,'1.Inputs'!$D$39,$E383)))/(1-'1.Inputs'!$D$42)*$D383*(1+$G383)^(10-1))-('1.Inputs'!$D$37*12*IF(10=1,'1.Inputs'!$D$38,IF(10=2,'1.Inputs'!$D$39,$E383)))*'1.Inputs'!$D$43*(1+$G383)^(10-1)-'1.Inputs'!$D$44*(1+$G383)^(10-1)-('1.Inputs'!$D$20/'1.Inputs'!$D$27+'1.Inputs'!$D$23/'1.Inputs'!$D$28))))*'1.Inputs'!$D$53+'1.Inputs'!$D$35</f>
        <v>4143217866.9453158</v>
      </c>
      <c r="AM383" s="48">
        <f ca="1">R383+NPV('1.Inputs'!$D$55,S383:AB383)</f>
        <v>643243984.25701714</v>
      </c>
      <c r="AN383" s="48">
        <f ca="1">-('1.Inputs'!$D$24*(1-'1.Inputs'!$D$31)+'1.Inputs'!$D$35)+NPV('1.Inputs'!$D$54,AC383:AL383)</f>
        <v>-660246197.06631327</v>
      </c>
      <c r="AO383" s="36">
        <f t="shared" ca="1" si="45"/>
        <v>-4.486966041244024</v>
      </c>
      <c r="AP383" s="36">
        <f t="shared" ca="1" si="46"/>
        <v>0.87295706019801644</v>
      </c>
      <c r="AQ383" s="36">
        <f ca="1">'1.Inputs'!$D$35+MIN(SUM($AC383:AC383),SUM($AC383:AD383),SUM($AC383:AE383),SUM($AC383:AF383),SUM($AC383:AG383),SUM($AC383:AH383),SUM($AC383:AI383),SUM($AC383:AJ383),SUM($AC383:AK383),SUM($AC383:AL383))</f>
        <v>-54099384.46036315</v>
      </c>
      <c r="AR383" s="36">
        <f ca="1">IF(AP383&lt;'1.Inputs'!$D$57,1,0)</f>
        <v>1</v>
      </c>
      <c r="AS383" s="36">
        <f t="shared" ca="1" si="47"/>
        <v>1</v>
      </c>
    </row>
    <row r="384" spans="2:45" ht="15" customHeight="1" x14ac:dyDescent="0.25">
      <c r="B384" s="36">
        <v>369</v>
      </c>
      <c r="C384" s="36">
        <f t="shared" ca="1" si="40"/>
        <v>7.7064064945890132E-2</v>
      </c>
      <c r="D384" s="36">
        <f t="shared" ca="1" si="41"/>
        <v>17326.692325324104</v>
      </c>
      <c r="E384" s="47">
        <f t="shared" ca="1" si="42"/>
        <v>0.75042929846046214</v>
      </c>
      <c r="F384" s="36">
        <f t="shared" ca="1" si="43"/>
        <v>31941.237580001864</v>
      </c>
      <c r="G384" s="36">
        <f t="shared" ca="1" si="44"/>
        <v>4.4003543184224669E-2</v>
      </c>
      <c r="H384" s="36">
        <f ca="1">((('1.Inputs'!$D$37*12*IF(1=1,'1.Inputs'!$D$38,IF(1=2,'1.Inputs'!$D$39,$E384)))*$F384*(('1.Inputs'!$D$40)+(1-'1.Inputs'!$D$40)*(1+'1.Inputs'!$D$41))*(1+$G384)^(1-1))*'1.Inputs'!$D$47+(('1.Inputs'!$D$37*12*IF(1=1,'1.Inputs'!$D$38,IF(1=2,'1.Inputs'!$D$39,$E384)))/(1-'1.Inputs'!$D$42)*$D384*(1+$G384)^(1-1))*('1.Inputs'!$D$48-'1.Inputs'!$D$49))/'1.Inputs'!$D$51</f>
        <v>830716656.02533555</v>
      </c>
      <c r="I384" s="36">
        <f ca="1">((('1.Inputs'!$D$37*12*IF(2=1,'1.Inputs'!$D$38,IF(2=2,'1.Inputs'!$D$39,$E384)))*$F384*(('1.Inputs'!$D$40)+(1-'1.Inputs'!$D$40)*(1+'1.Inputs'!$D$41))*(1+$G384)^(2-1))*'1.Inputs'!$D$47+(('1.Inputs'!$D$37*12*IF(2=1,'1.Inputs'!$D$38,IF(2=2,'1.Inputs'!$D$39,$E384)))/(1-'1.Inputs'!$D$42)*$D384*(1+$G384)^(2-1))*('1.Inputs'!$D$48-'1.Inputs'!$D$49))/'1.Inputs'!$D$51</f>
        <v>1214179585.1816421</v>
      </c>
      <c r="J384" s="36">
        <f ca="1">((('1.Inputs'!$D$37*12*IF(3=1,'1.Inputs'!$D$38,IF(3=2,'1.Inputs'!$D$39,$E384)))*$F384*(('1.Inputs'!$D$40)+(1-'1.Inputs'!$D$40)*(1+'1.Inputs'!$D$41))*(1+$G384)^(3-1))*'1.Inputs'!$D$47+(('1.Inputs'!$D$37*12*IF(3=1,'1.Inputs'!$D$38,IF(3=2,'1.Inputs'!$D$39,$E384)))/(1-'1.Inputs'!$D$42)*$D384*(1+$G384)^(3-1))*('1.Inputs'!$D$48-'1.Inputs'!$D$49))/'1.Inputs'!$D$51</f>
        <v>1358928605.4513905</v>
      </c>
      <c r="K384" s="36">
        <f ca="1">((('1.Inputs'!$D$37*12*IF(4=1,'1.Inputs'!$D$38,IF(4=2,'1.Inputs'!$D$39,$E384)))*$F384*(('1.Inputs'!$D$40)+(1-'1.Inputs'!$D$40)*(1+'1.Inputs'!$D$41))*(1+$G384)^(4-1))*'1.Inputs'!$D$47+(('1.Inputs'!$D$37*12*IF(4=1,'1.Inputs'!$D$38,IF(4=2,'1.Inputs'!$D$39,$E384)))/(1-'1.Inputs'!$D$42)*$D384*(1+$G384)^(4-1))*('1.Inputs'!$D$48-'1.Inputs'!$D$49))/'1.Inputs'!$D$51</f>
        <v>1418726279.0256491</v>
      </c>
      <c r="L384" s="36">
        <f ca="1">((('1.Inputs'!$D$37*12*IF(5=1,'1.Inputs'!$D$38,IF(5=2,'1.Inputs'!$D$39,$E384)))*$F384*(('1.Inputs'!$D$40)+(1-'1.Inputs'!$D$40)*(1+'1.Inputs'!$D$41))*(1+$G384)^(5-1))*'1.Inputs'!$D$47+(('1.Inputs'!$D$37*12*IF(5=1,'1.Inputs'!$D$38,IF(5=2,'1.Inputs'!$D$39,$E384)))/(1-'1.Inputs'!$D$42)*$D384*(1+$G384)^(5-1))*('1.Inputs'!$D$48-'1.Inputs'!$D$49))/'1.Inputs'!$D$51</f>
        <v>1481155262.1113489</v>
      </c>
      <c r="M384" s="36">
        <f ca="1">((('1.Inputs'!$D$37*12*IF(6=1,'1.Inputs'!$D$38,IF(6=2,'1.Inputs'!$D$39,$E384)))*$F384*(('1.Inputs'!$D$40)+(1-'1.Inputs'!$D$40)*(1+'1.Inputs'!$D$41))*(1+$G384)^(6-1))*'1.Inputs'!$D$47+(('1.Inputs'!$D$37*12*IF(6=1,'1.Inputs'!$D$38,IF(6=2,'1.Inputs'!$D$39,$E384)))/(1-'1.Inputs'!$D$42)*$D384*(1+$G384)^(6-1))*('1.Inputs'!$D$48-'1.Inputs'!$D$49))/'1.Inputs'!$D$51</f>
        <v>1546331341.6502073</v>
      </c>
      <c r="N384" s="36">
        <f ca="1">((('1.Inputs'!$D$37*12*IF(7=1,'1.Inputs'!$D$38,IF(7=2,'1.Inputs'!$D$39,$E384)))*$F384*(('1.Inputs'!$D$40)+(1-'1.Inputs'!$D$40)*(1+'1.Inputs'!$D$41))*(1+$G384)^(7-1))*'1.Inputs'!$D$47+(('1.Inputs'!$D$37*12*IF(7=1,'1.Inputs'!$D$38,IF(7=2,'1.Inputs'!$D$39,$E384)))/(1-'1.Inputs'!$D$42)*$D384*(1+$G384)^(7-1))*('1.Inputs'!$D$48-'1.Inputs'!$D$49))/'1.Inputs'!$D$51</f>
        <v>1614375399.6196327</v>
      </c>
      <c r="O384" s="36">
        <f ca="1">((('1.Inputs'!$D$37*12*IF(8=1,'1.Inputs'!$D$38,IF(8=2,'1.Inputs'!$D$39,$E384)))*$F384*(('1.Inputs'!$D$40)+(1-'1.Inputs'!$D$40)*(1+'1.Inputs'!$D$41))*(1+$G384)^(8-1))*'1.Inputs'!$D$47+(('1.Inputs'!$D$37*12*IF(8=1,'1.Inputs'!$D$38,IF(8=2,'1.Inputs'!$D$39,$E384)))/(1-'1.Inputs'!$D$42)*$D384*(1+$G384)^(8-1))*('1.Inputs'!$D$48-'1.Inputs'!$D$49))/'1.Inputs'!$D$51</f>
        <v>1685413637.2323449</v>
      </c>
      <c r="P384" s="36">
        <f ca="1">((('1.Inputs'!$D$37*12*IF(9=1,'1.Inputs'!$D$38,IF(9=2,'1.Inputs'!$D$39,$E384)))*$F384*(('1.Inputs'!$D$40)+(1-'1.Inputs'!$D$40)*(1+'1.Inputs'!$D$41))*(1+$G384)^(9-1))*'1.Inputs'!$D$47+(('1.Inputs'!$D$37*12*IF(9=1,'1.Inputs'!$D$38,IF(9=2,'1.Inputs'!$D$39,$E384)))/(1-'1.Inputs'!$D$42)*$D384*(1+$G384)^(9-1))*('1.Inputs'!$D$48-'1.Inputs'!$D$49))/'1.Inputs'!$D$51</f>
        <v>1759577809.0015795</v>
      </c>
      <c r="Q384" s="36">
        <f ca="1">((('1.Inputs'!$D$37*12*IF(10=1,'1.Inputs'!$D$38,IF(10=2,'1.Inputs'!$D$39,$E384)))*$F384*(('1.Inputs'!$D$40)+(1-'1.Inputs'!$D$40)*(1+'1.Inputs'!$D$41))*(1+$G384)^(10-1))*'1.Inputs'!$D$47+(('1.Inputs'!$D$37*12*IF(10=1,'1.Inputs'!$D$38,IF(10=2,'1.Inputs'!$D$39,$E384)))/(1-'1.Inputs'!$D$42)*$D384*(1+$G384)^(10-1))*('1.Inputs'!$D$48-'1.Inputs'!$D$49))/'1.Inputs'!$D$51</f>
        <v>1837005467.1059842</v>
      </c>
      <c r="R384" s="36">
        <f>-'1.Inputs'!$D$24</f>
        <v>-2050000000</v>
      </c>
      <c r="S384" s="36">
        <f ca="1">((('1.Inputs'!$D$37*12*IF(1=1,'1.Inputs'!$D$38,IF(1=2,'1.Inputs'!$D$39,$E384)))*$F384*(('1.Inputs'!$D$40)+(1-'1.Inputs'!$D$40)*(1+'1.Inputs'!$D$41))*(1+$G384)^(1-1))-(('1.Inputs'!$D$37*12*IF(1=1,'1.Inputs'!$D$38,IF(1=2,'1.Inputs'!$D$39,$E384)))/(1-'1.Inputs'!$D$42)*$D384*(1+$G384)^(1-1))-('1.Inputs'!$D$37*12*IF(1=1,'1.Inputs'!$D$38,IF(1=2,'1.Inputs'!$D$39,$E384)))*'1.Inputs'!$D$43*(1+$G384)^(1-1)-'1.Inputs'!$D$44*(1+$G384)^(1-1)-('1.Inputs'!$D$20/'1.Inputs'!$D$27+'1.Inputs'!$D$23/'1.Inputs'!$D$28))-MAX(0,((('1.Inputs'!$D$37*12*IF(1=1,'1.Inputs'!$D$38,IF(1=2,'1.Inputs'!$D$39,$E384)))*$F384*(('1.Inputs'!$D$40)+(1-'1.Inputs'!$D$40)*(1+'1.Inputs'!$D$41))*(1+$G384)^(1-1))-(('1.Inputs'!$D$37*12*IF(1=1,'1.Inputs'!$D$38,IF(1=2,'1.Inputs'!$D$39,$E384)))/(1-'1.Inputs'!$D$42)*$D384*(1+$G384)^(1-1))-('1.Inputs'!$D$37*12*IF(1=1,'1.Inputs'!$D$38,IF(1=2,'1.Inputs'!$D$39,$E384)))*'1.Inputs'!$D$43*(1+$G384)^(1-1)-'1.Inputs'!$D$44*(1+$G384)^(1-1)-('1.Inputs'!$D$20/'1.Inputs'!$D$27+'1.Inputs'!$D$23/'1.Inputs'!$D$28)))*'1.Inputs'!$D$53+('1.Inputs'!$D$20/'1.Inputs'!$D$27+'1.Inputs'!$D$23/'1.Inputs'!$D$28)-H384</f>
        <v>-282457675.23274624</v>
      </c>
      <c r="T384" s="36">
        <f ca="1">((('1.Inputs'!$D$37*12*IF(2=1,'1.Inputs'!$D$38,IF(2=2,'1.Inputs'!$D$39,$E384)))*$F384*(('1.Inputs'!$D$40)+(1-'1.Inputs'!$D$40)*(1+'1.Inputs'!$D$41))*(1+$G384)^(2-1))-(('1.Inputs'!$D$37*12*IF(2=1,'1.Inputs'!$D$38,IF(2=2,'1.Inputs'!$D$39,$E384)))/(1-'1.Inputs'!$D$42)*$D384*(1+$G384)^(2-1))-('1.Inputs'!$D$37*12*IF(2=1,'1.Inputs'!$D$38,IF(2=2,'1.Inputs'!$D$39,$E384)))*'1.Inputs'!$D$43*(1+$G384)^(2-1)-'1.Inputs'!$D$44*(1+$G384)^(2-1)-('1.Inputs'!$D$20/'1.Inputs'!$D$27+'1.Inputs'!$D$23/'1.Inputs'!$D$28))-MAX(0,((('1.Inputs'!$D$37*12*IF(2=1,'1.Inputs'!$D$38,IF(2=2,'1.Inputs'!$D$39,$E384)))*$F384*(('1.Inputs'!$D$40)+(1-'1.Inputs'!$D$40)*(1+'1.Inputs'!$D$41))*(1+$G384)^(2-1))-(('1.Inputs'!$D$37*12*IF(2=1,'1.Inputs'!$D$38,IF(2=2,'1.Inputs'!$D$39,$E384)))/(1-'1.Inputs'!$D$42)*$D384*(1+$G384)^(2-1))-('1.Inputs'!$D$37*12*IF(2=1,'1.Inputs'!$D$38,IF(2=2,'1.Inputs'!$D$39,$E384)))*'1.Inputs'!$D$43*(1+$G384)^(2-1)-'1.Inputs'!$D$44*(1+$G384)^(2-1)-('1.Inputs'!$D$20/'1.Inputs'!$D$27+'1.Inputs'!$D$23/'1.Inputs'!$D$28)))*'1.Inputs'!$D$53+('1.Inputs'!$D$20/'1.Inputs'!$D$27+'1.Inputs'!$D$23/'1.Inputs'!$D$28)-(I384-H384)</f>
        <v>640361111.50921524</v>
      </c>
      <c r="U384" s="36">
        <f ca="1">((('1.Inputs'!$D$37*12*IF(3=1,'1.Inputs'!$D$38,IF(3=2,'1.Inputs'!$D$39,$E384)))*$F384*(('1.Inputs'!$D$40)+(1-'1.Inputs'!$D$40)*(1+'1.Inputs'!$D$41))*(1+$G384)^(3-1))-(('1.Inputs'!$D$37*12*IF(3=1,'1.Inputs'!$D$38,IF(3=2,'1.Inputs'!$D$39,$E384)))/(1-'1.Inputs'!$D$42)*$D384*(1+$G384)^(3-1))-('1.Inputs'!$D$37*12*IF(3=1,'1.Inputs'!$D$38,IF(3=2,'1.Inputs'!$D$39,$E384)))*'1.Inputs'!$D$43*(1+$G384)^(3-1)-'1.Inputs'!$D$44*(1+$G384)^(3-1)-('1.Inputs'!$D$20/'1.Inputs'!$D$27+'1.Inputs'!$D$23/'1.Inputs'!$D$28))-MAX(0,((('1.Inputs'!$D$37*12*IF(3=1,'1.Inputs'!$D$38,IF(3=2,'1.Inputs'!$D$39,$E384)))*$F384*(('1.Inputs'!$D$40)+(1-'1.Inputs'!$D$40)*(1+'1.Inputs'!$D$41))*(1+$G384)^(3-1))-(('1.Inputs'!$D$37*12*IF(3=1,'1.Inputs'!$D$38,IF(3=2,'1.Inputs'!$D$39,$E384)))/(1-'1.Inputs'!$D$42)*$D384*(1+$G384)^(3-1))-('1.Inputs'!$D$37*12*IF(3=1,'1.Inputs'!$D$38,IF(3=2,'1.Inputs'!$D$39,$E384)))*'1.Inputs'!$D$43*(1+$G384)^(3-1)-'1.Inputs'!$D$44*(1+$G384)^(3-1)-('1.Inputs'!$D$20/'1.Inputs'!$D$27+'1.Inputs'!$D$23/'1.Inputs'!$D$28)))*'1.Inputs'!$D$53+('1.Inputs'!$D$20/'1.Inputs'!$D$27+'1.Inputs'!$D$23/'1.Inputs'!$D$28)-(J384-I384)</f>
        <v>1041432881.4108403</v>
      </c>
      <c r="V384" s="36">
        <f ca="1">((('1.Inputs'!$D$37*12*IF(4=1,'1.Inputs'!$D$38,IF(4=2,'1.Inputs'!$D$39,$E384)))*$F384*(('1.Inputs'!$D$40)+(1-'1.Inputs'!$D$40)*(1+'1.Inputs'!$D$41))*(1+$G384)^(4-1))-(('1.Inputs'!$D$37*12*IF(4=1,'1.Inputs'!$D$38,IF(4=2,'1.Inputs'!$D$39,$E384)))/(1-'1.Inputs'!$D$42)*$D384*(1+$G384)^(4-1))-('1.Inputs'!$D$37*12*IF(4=1,'1.Inputs'!$D$38,IF(4=2,'1.Inputs'!$D$39,$E384)))*'1.Inputs'!$D$43*(1+$G384)^(4-1)-'1.Inputs'!$D$44*(1+$G384)^(4-1)-('1.Inputs'!$D$20/'1.Inputs'!$D$27+'1.Inputs'!$D$23/'1.Inputs'!$D$28))-MAX(0,((('1.Inputs'!$D$37*12*IF(4=1,'1.Inputs'!$D$38,IF(4=2,'1.Inputs'!$D$39,$E384)))*$F384*(('1.Inputs'!$D$40)+(1-'1.Inputs'!$D$40)*(1+'1.Inputs'!$D$41))*(1+$G384)^(4-1))-(('1.Inputs'!$D$37*12*IF(4=1,'1.Inputs'!$D$38,IF(4=2,'1.Inputs'!$D$39,$E384)))/(1-'1.Inputs'!$D$42)*$D384*(1+$G384)^(4-1))-('1.Inputs'!$D$37*12*IF(4=1,'1.Inputs'!$D$38,IF(4=2,'1.Inputs'!$D$39,$E384)))*'1.Inputs'!$D$43*(1+$G384)^(4-1)-'1.Inputs'!$D$44*(1+$G384)^(4-1)-('1.Inputs'!$D$20/'1.Inputs'!$D$27+'1.Inputs'!$D$23/'1.Inputs'!$D$28)))*'1.Inputs'!$D$53+('1.Inputs'!$D$20/'1.Inputs'!$D$27+'1.Inputs'!$D$23/'1.Inputs'!$D$28)-(K384-J384)</f>
        <v>1176501267.2258241</v>
      </c>
      <c r="W384" s="36">
        <f ca="1">((('1.Inputs'!$D$37*12*IF(5=1,'1.Inputs'!$D$38,IF(5=2,'1.Inputs'!$D$39,$E384)))*$F384*(('1.Inputs'!$D$40)+(1-'1.Inputs'!$D$40)*(1+'1.Inputs'!$D$41))*(1+$G384)^(5-1))-(('1.Inputs'!$D$37*12*IF(5=1,'1.Inputs'!$D$38,IF(5=2,'1.Inputs'!$D$39,$E384)))/(1-'1.Inputs'!$D$42)*$D384*(1+$G384)^(5-1))-('1.Inputs'!$D$37*12*IF(5=1,'1.Inputs'!$D$38,IF(5=2,'1.Inputs'!$D$39,$E384)))*'1.Inputs'!$D$43*(1+$G384)^(5-1)-'1.Inputs'!$D$44*(1+$G384)^(5-1)-('1.Inputs'!$D$20/'1.Inputs'!$D$27+'1.Inputs'!$D$23/'1.Inputs'!$D$28))-MAX(0,((('1.Inputs'!$D$37*12*IF(5=1,'1.Inputs'!$D$38,IF(5=2,'1.Inputs'!$D$39,$E384)))*$F384*(('1.Inputs'!$D$40)+(1-'1.Inputs'!$D$40)*(1+'1.Inputs'!$D$41))*(1+$G384)^(5-1))-(('1.Inputs'!$D$37*12*IF(5=1,'1.Inputs'!$D$38,IF(5=2,'1.Inputs'!$D$39,$E384)))/(1-'1.Inputs'!$D$42)*$D384*(1+$G384)^(5-1))-('1.Inputs'!$D$37*12*IF(5=1,'1.Inputs'!$D$38,IF(5=2,'1.Inputs'!$D$39,$E384)))*'1.Inputs'!$D$43*(1+$G384)^(5-1)-'1.Inputs'!$D$44*(1+$G384)^(5-1)-('1.Inputs'!$D$20/'1.Inputs'!$D$27+'1.Inputs'!$D$23/'1.Inputs'!$D$28)))*'1.Inputs'!$D$53+('1.Inputs'!$D$20/'1.Inputs'!$D$27+'1.Inputs'!$D$23/'1.Inputs'!$D$28)-(L384-K384)</f>
        <v>1226192324.1290355</v>
      </c>
      <c r="X384" s="36">
        <f ca="1">((('1.Inputs'!$D$37*12*IF(6=1,'1.Inputs'!$D$38,IF(6=2,'1.Inputs'!$D$39,$E384)))*$F384*(('1.Inputs'!$D$40)+(1-'1.Inputs'!$D$40)*(1+'1.Inputs'!$D$41))*(1+$G384)^(6-1))-(('1.Inputs'!$D$37*12*IF(6=1,'1.Inputs'!$D$38,IF(6=2,'1.Inputs'!$D$39,$E384)))/(1-'1.Inputs'!$D$42)*$D384*(1+$G384)^(6-1))-('1.Inputs'!$D$37*12*IF(6=1,'1.Inputs'!$D$38,IF(6=2,'1.Inputs'!$D$39,$E384)))*'1.Inputs'!$D$43*(1+$G384)^(6-1)-'1.Inputs'!$D$44*(1+$G384)^(6-1)-('1.Inputs'!$D$20/'1.Inputs'!$D$27+'1.Inputs'!$D$23/'1.Inputs'!$D$28))-MAX(0,((('1.Inputs'!$D$37*12*IF(6=1,'1.Inputs'!$D$38,IF(6=2,'1.Inputs'!$D$39,$E384)))*$F384*(('1.Inputs'!$D$40)+(1-'1.Inputs'!$D$40)*(1+'1.Inputs'!$D$41))*(1+$G384)^(6-1))-(('1.Inputs'!$D$37*12*IF(6=1,'1.Inputs'!$D$38,IF(6=2,'1.Inputs'!$D$39,$E384)))/(1-'1.Inputs'!$D$42)*$D384*(1+$G384)^(6-1))-('1.Inputs'!$D$37*12*IF(6=1,'1.Inputs'!$D$38,IF(6=2,'1.Inputs'!$D$39,$E384)))*'1.Inputs'!$D$43*(1+$G384)^(6-1)-'1.Inputs'!$D$44*(1+$G384)^(6-1)-('1.Inputs'!$D$20/'1.Inputs'!$D$27+'1.Inputs'!$D$23/'1.Inputs'!$D$28)))*'1.Inputs'!$D$53+('1.Inputs'!$D$20/'1.Inputs'!$D$27+'1.Inputs'!$D$23/'1.Inputs'!$D$28)-(M384-L384)</f>
        <v>1278069963.6005573</v>
      </c>
      <c r="Y384" s="36">
        <f ca="1">((('1.Inputs'!$D$37*12*IF(7=1,'1.Inputs'!$D$38,IF(7=2,'1.Inputs'!$D$39,$E384)))*$F384*(('1.Inputs'!$D$40)+(1-'1.Inputs'!$D$40)*(1+'1.Inputs'!$D$41))*(1+$G384)^(7-1))-(('1.Inputs'!$D$37*12*IF(7=1,'1.Inputs'!$D$38,IF(7=2,'1.Inputs'!$D$39,$E384)))/(1-'1.Inputs'!$D$42)*$D384*(1+$G384)^(7-1))-('1.Inputs'!$D$37*12*IF(7=1,'1.Inputs'!$D$38,IF(7=2,'1.Inputs'!$D$39,$E384)))*'1.Inputs'!$D$43*(1+$G384)^(7-1)-'1.Inputs'!$D$44*(1+$G384)^(7-1)-('1.Inputs'!$D$20/'1.Inputs'!$D$27+'1.Inputs'!$D$23/'1.Inputs'!$D$28))-MAX(0,((('1.Inputs'!$D$37*12*IF(7=1,'1.Inputs'!$D$38,IF(7=2,'1.Inputs'!$D$39,$E384)))*$F384*(('1.Inputs'!$D$40)+(1-'1.Inputs'!$D$40)*(1+'1.Inputs'!$D$41))*(1+$G384)^(7-1))-(('1.Inputs'!$D$37*12*IF(7=1,'1.Inputs'!$D$38,IF(7=2,'1.Inputs'!$D$39,$E384)))/(1-'1.Inputs'!$D$42)*$D384*(1+$G384)^(7-1))-('1.Inputs'!$D$37*12*IF(7=1,'1.Inputs'!$D$38,IF(7=2,'1.Inputs'!$D$39,$E384)))*'1.Inputs'!$D$43*(1+$G384)^(7-1)-'1.Inputs'!$D$44*(1+$G384)^(7-1)-('1.Inputs'!$D$20/'1.Inputs'!$D$27+'1.Inputs'!$D$23/'1.Inputs'!$D$28)))*'1.Inputs'!$D$53+('1.Inputs'!$D$20/'1.Inputs'!$D$27+'1.Inputs'!$D$23/'1.Inputs'!$D$28)-(N384-M384)</f>
        <v>1332230403.0208609</v>
      </c>
      <c r="Z384" s="36">
        <f ca="1">((('1.Inputs'!$D$37*12*IF(8=1,'1.Inputs'!$D$38,IF(8=2,'1.Inputs'!$D$39,$E384)))*$F384*(('1.Inputs'!$D$40)+(1-'1.Inputs'!$D$40)*(1+'1.Inputs'!$D$41))*(1+$G384)^(8-1))-(('1.Inputs'!$D$37*12*IF(8=1,'1.Inputs'!$D$38,IF(8=2,'1.Inputs'!$D$39,$E384)))/(1-'1.Inputs'!$D$42)*$D384*(1+$G384)^(8-1))-('1.Inputs'!$D$37*12*IF(8=1,'1.Inputs'!$D$38,IF(8=2,'1.Inputs'!$D$39,$E384)))*'1.Inputs'!$D$43*(1+$G384)^(8-1)-'1.Inputs'!$D$44*(1+$G384)^(8-1)-('1.Inputs'!$D$20/'1.Inputs'!$D$27+'1.Inputs'!$D$23/'1.Inputs'!$D$28))-MAX(0,((('1.Inputs'!$D$37*12*IF(8=1,'1.Inputs'!$D$38,IF(8=2,'1.Inputs'!$D$39,$E384)))*$F384*(('1.Inputs'!$D$40)+(1-'1.Inputs'!$D$40)*(1+'1.Inputs'!$D$41))*(1+$G384)^(8-1))-(('1.Inputs'!$D$37*12*IF(8=1,'1.Inputs'!$D$38,IF(8=2,'1.Inputs'!$D$39,$E384)))/(1-'1.Inputs'!$D$42)*$D384*(1+$G384)^(8-1))-('1.Inputs'!$D$37*12*IF(8=1,'1.Inputs'!$D$38,IF(8=2,'1.Inputs'!$D$39,$E384)))*'1.Inputs'!$D$43*(1+$G384)^(8-1)-'1.Inputs'!$D$44*(1+$G384)^(8-1)-('1.Inputs'!$D$20/'1.Inputs'!$D$27+'1.Inputs'!$D$23/'1.Inputs'!$D$28)))*'1.Inputs'!$D$53+('1.Inputs'!$D$20/'1.Inputs'!$D$27+'1.Inputs'!$D$23/'1.Inputs'!$D$28)-(O384-N384)</f>
        <v>1388774093.6760719</v>
      </c>
      <c r="AA384" s="36">
        <f ca="1">((('1.Inputs'!$D$37*12*IF(9=1,'1.Inputs'!$D$38,IF(9=2,'1.Inputs'!$D$39,$E384)))*$F384*(('1.Inputs'!$D$40)+(1-'1.Inputs'!$D$40)*(1+'1.Inputs'!$D$41))*(1+$G384)^(9-1))-(('1.Inputs'!$D$37*12*IF(9=1,'1.Inputs'!$D$38,IF(9=2,'1.Inputs'!$D$39,$E384)))/(1-'1.Inputs'!$D$42)*$D384*(1+$G384)^(9-1))-('1.Inputs'!$D$37*12*IF(9=1,'1.Inputs'!$D$38,IF(9=2,'1.Inputs'!$D$39,$E384)))*'1.Inputs'!$D$43*(1+$G384)^(9-1)-'1.Inputs'!$D$44*(1+$G384)^(9-1)-('1.Inputs'!$D$20/'1.Inputs'!$D$27+'1.Inputs'!$D$23/'1.Inputs'!$D$28))-MAX(0,((('1.Inputs'!$D$37*12*IF(9=1,'1.Inputs'!$D$38,IF(9=2,'1.Inputs'!$D$39,$E384)))*$F384*(('1.Inputs'!$D$40)+(1-'1.Inputs'!$D$40)*(1+'1.Inputs'!$D$41))*(1+$G384)^(9-1))-(('1.Inputs'!$D$37*12*IF(9=1,'1.Inputs'!$D$38,IF(9=2,'1.Inputs'!$D$39,$E384)))/(1-'1.Inputs'!$D$42)*$D384*(1+$G384)^(9-1))-('1.Inputs'!$D$37*12*IF(9=1,'1.Inputs'!$D$38,IF(9=2,'1.Inputs'!$D$39,$E384)))*'1.Inputs'!$D$43*(1+$G384)^(9-1)-'1.Inputs'!$D$44*(1+$G384)^(9-1)-('1.Inputs'!$D$20/'1.Inputs'!$D$27+'1.Inputs'!$D$23/'1.Inputs'!$D$28)))*'1.Inputs'!$D$53+('1.Inputs'!$D$20/'1.Inputs'!$D$27+'1.Inputs'!$D$23/'1.Inputs'!$D$28)-(P384-O384)</f>
        <v>1447805907.0648251</v>
      </c>
      <c r="AB384" s="36">
        <f ca="1">((('1.Inputs'!$D$37*12*IF(10=1,'1.Inputs'!$D$38,IF(10=2,'1.Inputs'!$D$39,$E384)))*$F384*(('1.Inputs'!$D$40)+(1-'1.Inputs'!$D$40)*(1+'1.Inputs'!$D$41))*(1+$G384)^(10-1))-(('1.Inputs'!$D$37*12*IF(10=1,'1.Inputs'!$D$38,IF(10=2,'1.Inputs'!$D$39,$E384)))/(1-'1.Inputs'!$D$42)*$D384*(1+$G384)^(10-1))-('1.Inputs'!$D$37*12*IF(10=1,'1.Inputs'!$D$38,IF(10=2,'1.Inputs'!$D$39,$E384)))*'1.Inputs'!$D$43*(1+$G384)^(10-1)-'1.Inputs'!$D$44*(1+$G384)^(10-1)-('1.Inputs'!$D$20/'1.Inputs'!$D$27+'1.Inputs'!$D$23/'1.Inputs'!$D$28))-MAX(0,((('1.Inputs'!$D$37*12*IF(10=1,'1.Inputs'!$D$38,IF(10=2,'1.Inputs'!$D$39,$E384)))*$F384*(('1.Inputs'!$D$40)+(1-'1.Inputs'!$D$40)*(1+'1.Inputs'!$D$41))*(1+$G384)^(10-1))-(('1.Inputs'!$D$37*12*IF(10=1,'1.Inputs'!$D$38,IF(10=2,'1.Inputs'!$D$39,$E384)))/(1-'1.Inputs'!$D$42)*$D384*(1+$G384)^(10-1))-('1.Inputs'!$D$37*12*IF(10=1,'1.Inputs'!$D$38,IF(10=2,'1.Inputs'!$D$39,$E384)))*'1.Inputs'!$D$43*(1+$G384)^(10-1)-'1.Inputs'!$D$44*(1+$G384)^(10-1)-('1.Inputs'!$D$20/'1.Inputs'!$D$27+'1.Inputs'!$D$23/'1.Inputs'!$D$28)))*'1.Inputs'!$D$53+('1.Inputs'!$D$20/'1.Inputs'!$D$27+'1.Inputs'!$D$23/'1.Inputs'!$D$28)-(Q384-P384)+(('1.Inputs'!$D$20+'1.Inputs'!$D$23-('1.Inputs'!$D$20/'1.Inputs'!$D$27+'1.Inputs'!$D$23/'1.Inputs'!$D$28)*'1.Inputs'!$D$10)*'1.Inputs'!$D$60+'1.Inputs'!$D$19*'1.Inputs'!$D$59+Q384)</f>
        <v>4046440796.5092564</v>
      </c>
      <c r="AC384" s="36">
        <f ca="1">S384-AC$13-AC$14+MIN(AC$13,MAX(0,((('1.Inputs'!$D$37*12*IF(1=1,'1.Inputs'!$D$38,IF(1=2,'1.Inputs'!$D$39,$E384)))*$F384*(('1.Inputs'!$D$40)+(1-'1.Inputs'!$D$40)*(1+'1.Inputs'!$D$41))*(1+$G384)^(1-1))-(('1.Inputs'!$D$37*12*IF(1=1,'1.Inputs'!$D$38,IF(1=2,'1.Inputs'!$D$39,$E384)))/(1-'1.Inputs'!$D$42)*$D384*(1+$G384)^(1-1))-('1.Inputs'!$D$37*12*IF(1=1,'1.Inputs'!$D$38,IF(1=2,'1.Inputs'!$D$39,$E384)))*'1.Inputs'!$D$43*(1+$G384)^(1-1)-'1.Inputs'!$D$44*(1+$G384)^(1-1)-('1.Inputs'!$D$20/'1.Inputs'!$D$27+'1.Inputs'!$D$23/'1.Inputs'!$D$28))))*'1.Inputs'!$D$53</f>
        <v>-378397675.23274624</v>
      </c>
      <c r="AD384" s="36">
        <f ca="1">T384-AD$13-AD$14+MIN(AD$13,MAX(0,((('1.Inputs'!$D$37*12*IF(2=1,'1.Inputs'!$D$38,IF(2=2,'1.Inputs'!$D$39,$E384)))*$F384*(('1.Inputs'!$D$40)+(1-'1.Inputs'!$D$40)*(1+'1.Inputs'!$D$41))*(1+$G384)^(2-1))-(('1.Inputs'!$D$37*12*IF(2=1,'1.Inputs'!$D$38,IF(2=2,'1.Inputs'!$D$39,$E384)))/(1-'1.Inputs'!$D$42)*$D384*(1+$G384)^(2-1))-('1.Inputs'!$D$37*12*IF(2=1,'1.Inputs'!$D$38,IF(2=2,'1.Inputs'!$D$39,$E384)))*'1.Inputs'!$D$43*(1+$G384)^(2-1)-'1.Inputs'!$D$44*(1+$G384)^(2-1)-('1.Inputs'!$D$20/'1.Inputs'!$D$27+'1.Inputs'!$D$23/'1.Inputs'!$D$28))))*'1.Inputs'!$D$53</f>
        <v>544421111.50921524</v>
      </c>
      <c r="AE384" s="36">
        <f ca="1">U384-AE$13-AE$14+MIN(AE$13,MAX(0,((('1.Inputs'!$D$37*12*IF(3=1,'1.Inputs'!$D$38,IF(3=2,'1.Inputs'!$D$39,$E384)))*$F384*(('1.Inputs'!$D$40)+(1-'1.Inputs'!$D$40)*(1+'1.Inputs'!$D$41))*(1+$G384)^(3-1))-(('1.Inputs'!$D$37*12*IF(3=1,'1.Inputs'!$D$38,IF(3=2,'1.Inputs'!$D$39,$E384)))/(1-'1.Inputs'!$D$42)*$D384*(1+$G384)^(3-1))-('1.Inputs'!$D$37*12*IF(3=1,'1.Inputs'!$D$38,IF(3=2,'1.Inputs'!$D$39,$E384)))*'1.Inputs'!$D$43*(1+$G384)^(3-1)-'1.Inputs'!$D$44*(1+$G384)^(3-1)-('1.Inputs'!$D$20/'1.Inputs'!$D$27+'1.Inputs'!$D$23/'1.Inputs'!$D$28))))*'1.Inputs'!$D$53</f>
        <v>699492881.41084027</v>
      </c>
      <c r="AF384" s="36">
        <f ca="1">V384-AF$13-AF$14+MIN(AF$13,MAX(0,((('1.Inputs'!$D$37*12*IF(4=1,'1.Inputs'!$D$38,IF(4=2,'1.Inputs'!$D$39,$E384)))*$F384*(('1.Inputs'!$D$40)+(1-'1.Inputs'!$D$40)*(1+'1.Inputs'!$D$41))*(1+$G384)^(4-1))-(('1.Inputs'!$D$37*12*IF(4=1,'1.Inputs'!$D$38,IF(4=2,'1.Inputs'!$D$39,$E384)))/(1-'1.Inputs'!$D$42)*$D384*(1+$G384)^(4-1))-('1.Inputs'!$D$37*12*IF(4=1,'1.Inputs'!$D$38,IF(4=2,'1.Inputs'!$D$39,$E384)))*'1.Inputs'!$D$43*(1+$G384)^(4-1)-'1.Inputs'!$D$44*(1+$G384)^(4-1)-('1.Inputs'!$D$20/'1.Inputs'!$D$27+'1.Inputs'!$D$23/'1.Inputs'!$D$28))))*'1.Inputs'!$D$53</f>
        <v>853749267.22582412</v>
      </c>
      <c r="AG384" s="36">
        <f ca="1">W384-AG$13-AG$14+MIN(AG$13,MAX(0,((('1.Inputs'!$D$37*12*IF(5=1,'1.Inputs'!$D$38,IF(5=2,'1.Inputs'!$D$39,$E384)))*$F384*(('1.Inputs'!$D$40)+(1-'1.Inputs'!$D$40)*(1+'1.Inputs'!$D$41))*(1+$G384)^(5-1))-(('1.Inputs'!$D$37*12*IF(5=1,'1.Inputs'!$D$38,IF(5=2,'1.Inputs'!$D$39,$E384)))/(1-'1.Inputs'!$D$42)*$D384*(1+$G384)^(5-1))-('1.Inputs'!$D$37*12*IF(5=1,'1.Inputs'!$D$38,IF(5=2,'1.Inputs'!$D$39,$E384)))*'1.Inputs'!$D$43*(1+$G384)^(5-1)-'1.Inputs'!$D$44*(1+$G384)^(5-1)-('1.Inputs'!$D$20/'1.Inputs'!$D$27+'1.Inputs'!$D$23/'1.Inputs'!$D$28))))*'1.Inputs'!$D$53</f>
        <v>922628324.12903547</v>
      </c>
      <c r="AH384" s="36">
        <f ca="1">X384-AH$13-AH$14+MIN(AH$13,MAX(0,((('1.Inputs'!$D$37*12*IF(6=1,'1.Inputs'!$D$38,IF(6=2,'1.Inputs'!$D$39,$E384)))*$F384*(('1.Inputs'!$D$40)+(1-'1.Inputs'!$D$40)*(1+'1.Inputs'!$D$41))*(1+$G384)^(6-1))-(('1.Inputs'!$D$37*12*IF(6=1,'1.Inputs'!$D$38,IF(6=2,'1.Inputs'!$D$39,$E384)))/(1-'1.Inputs'!$D$42)*$D384*(1+$G384)^(6-1))-('1.Inputs'!$D$37*12*IF(6=1,'1.Inputs'!$D$38,IF(6=2,'1.Inputs'!$D$39,$E384)))*'1.Inputs'!$D$43*(1+$G384)^(6-1)-'1.Inputs'!$D$44*(1+$G384)^(6-1)-('1.Inputs'!$D$20/'1.Inputs'!$D$27+'1.Inputs'!$D$23/'1.Inputs'!$D$28))))*'1.Inputs'!$D$53</f>
        <v>993693963.60055733</v>
      </c>
      <c r="AI384" s="36">
        <f ca="1">Y384-AI$13-AI$14+MIN(AI$13,MAX(0,((('1.Inputs'!$D$37*12*IF(7=1,'1.Inputs'!$D$38,IF(7=2,'1.Inputs'!$D$39,$E384)))*$F384*(('1.Inputs'!$D$40)+(1-'1.Inputs'!$D$40)*(1+'1.Inputs'!$D$41))*(1+$G384)^(7-1))-(('1.Inputs'!$D$37*12*IF(7=1,'1.Inputs'!$D$38,IF(7=2,'1.Inputs'!$D$39,$E384)))/(1-'1.Inputs'!$D$42)*$D384*(1+$G384)^(7-1))-('1.Inputs'!$D$37*12*IF(7=1,'1.Inputs'!$D$38,IF(7=2,'1.Inputs'!$D$39,$E384)))*'1.Inputs'!$D$43*(1+$G384)^(7-1)-'1.Inputs'!$D$44*(1+$G384)^(7-1)-('1.Inputs'!$D$20/'1.Inputs'!$D$27+'1.Inputs'!$D$23/'1.Inputs'!$D$28))))*'1.Inputs'!$D$53</f>
        <v>1067042403.0208609</v>
      </c>
      <c r="AJ384" s="36">
        <f ca="1">Z384-AJ$13-AJ$14+MIN(AJ$13,MAX(0,((('1.Inputs'!$D$37*12*IF(8=1,'1.Inputs'!$D$38,IF(8=2,'1.Inputs'!$D$39,$E384)))*$F384*(('1.Inputs'!$D$40)+(1-'1.Inputs'!$D$40)*(1+'1.Inputs'!$D$41))*(1+$G384)^(8-1))-(('1.Inputs'!$D$37*12*IF(8=1,'1.Inputs'!$D$38,IF(8=2,'1.Inputs'!$D$39,$E384)))/(1-'1.Inputs'!$D$42)*$D384*(1+$G384)^(8-1))-('1.Inputs'!$D$37*12*IF(8=1,'1.Inputs'!$D$38,IF(8=2,'1.Inputs'!$D$39,$E384)))*'1.Inputs'!$D$43*(1+$G384)^(8-1)-'1.Inputs'!$D$44*(1+$G384)^(8-1)-('1.Inputs'!$D$20/'1.Inputs'!$D$27+'1.Inputs'!$D$23/'1.Inputs'!$D$28))))*'1.Inputs'!$D$53</f>
        <v>1388774093.6760719</v>
      </c>
      <c r="AK384" s="36">
        <f ca="1">AA384-AK$13-AK$14+MIN(AK$13,MAX(0,((('1.Inputs'!$D$37*12*IF(9=1,'1.Inputs'!$D$38,IF(9=2,'1.Inputs'!$D$39,$E384)))*$F384*(('1.Inputs'!$D$40)+(1-'1.Inputs'!$D$40)*(1+'1.Inputs'!$D$41))*(1+$G384)^(9-1))-(('1.Inputs'!$D$37*12*IF(9=1,'1.Inputs'!$D$38,IF(9=2,'1.Inputs'!$D$39,$E384)))/(1-'1.Inputs'!$D$42)*$D384*(1+$G384)^(9-1))-('1.Inputs'!$D$37*12*IF(9=1,'1.Inputs'!$D$38,IF(9=2,'1.Inputs'!$D$39,$E384)))*'1.Inputs'!$D$43*(1+$G384)^(9-1)-'1.Inputs'!$D$44*(1+$G384)^(9-1)-('1.Inputs'!$D$20/'1.Inputs'!$D$27+'1.Inputs'!$D$23/'1.Inputs'!$D$28))))*'1.Inputs'!$D$53</f>
        <v>1447805907.0648251</v>
      </c>
      <c r="AL384" s="36">
        <f ca="1">AB384-AL$13-AL$14+MIN(AL$13,MAX(0,((('1.Inputs'!$D$37*12*IF(10=1,'1.Inputs'!$D$38,IF(10=2,'1.Inputs'!$D$39,$E384)))*$F384*(('1.Inputs'!$D$40)+(1-'1.Inputs'!$D$40)*(1+'1.Inputs'!$D$41))*(1+$G384)^(10-1))-(('1.Inputs'!$D$37*12*IF(10=1,'1.Inputs'!$D$38,IF(10=2,'1.Inputs'!$D$39,$E384)))/(1-'1.Inputs'!$D$42)*$D384*(1+$G384)^(10-1))-('1.Inputs'!$D$37*12*IF(10=1,'1.Inputs'!$D$38,IF(10=2,'1.Inputs'!$D$39,$E384)))*'1.Inputs'!$D$43*(1+$G384)^(10-1)-'1.Inputs'!$D$44*(1+$G384)^(10-1)-('1.Inputs'!$D$20/'1.Inputs'!$D$27+'1.Inputs'!$D$23/'1.Inputs'!$D$28))))*'1.Inputs'!$D$53+'1.Inputs'!$D$35</f>
        <v>4846440796.5092564</v>
      </c>
      <c r="AM384" s="48">
        <f ca="1">R384+NPV('1.Inputs'!$D$55,S384:AB384)</f>
        <v>4071833083.6334743</v>
      </c>
      <c r="AN384" s="48">
        <f ca="1">-('1.Inputs'!$D$24*(1-'1.Inputs'!$D$31)+'1.Inputs'!$D$35)+NPV('1.Inputs'!$D$54,AC384:AL384)</f>
        <v>2044628524.6949692</v>
      </c>
      <c r="AO384" s="36">
        <f t="shared" ca="1" si="45"/>
        <v>-1.9136698864007198</v>
      </c>
      <c r="AP384" s="36">
        <f t="shared" ca="1" si="46"/>
        <v>2.6459168735031513</v>
      </c>
      <c r="AQ384" s="36">
        <f ca="1">'1.Inputs'!$D$35+MIN(SUM($AC384:AC384),SUM($AC384:AD384),SUM($AC384:AE384),SUM($AC384:AF384),SUM($AC384:AG384),SUM($AC384:AH384),SUM($AC384:AI384),SUM($AC384:AJ384),SUM($AC384:AK384),SUM($AC384:AL384))</f>
        <v>421602324.76725376</v>
      </c>
      <c r="AR384" s="36">
        <f ca="1">IF(AP384&lt;'1.Inputs'!$D$57,1,0)</f>
        <v>0</v>
      </c>
      <c r="AS384" s="36">
        <f t="shared" ca="1" si="47"/>
        <v>0</v>
      </c>
    </row>
    <row r="385" spans="2:45" ht="15" customHeight="1" x14ac:dyDescent="0.25">
      <c r="B385" s="36">
        <v>370</v>
      </c>
      <c r="C385" s="36">
        <f t="shared" ca="1" si="40"/>
        <v>0.95638414685058104</v>
      </c>
      <c r="D385" s="36">
        <f t="shared" ca="1" si="41"/>
        <v>20109.459767260207</v>
      </c>
      <c r="E385" s="47">
        <f t="shared" ca="1" si="42"/>
        <v>0.89408313023335861</v>
      </c>
      <c r="F385" s="36">
        <f t="shared" ca="1" si="43"/>
        <v>29904.355503610714</v>
      </c>
      <c r="G385" s="36">
        <f t="shared" ca="1" si="44"/>
        <v>4.0196693538076873E-2</v>
      </c>
      <c r="H385" s="36">
        <f ca="1">((('1.Inputs'!$D$37*12*IF(1=1,'1.Inputs'!$D$38,IF(1=2,'1.Inputs'!$D$39,$E385)))*$F385*(('1.Inputs'!$D$40)+(1-'1.Inputs'!$D$40)*(1+'1.Inputs'!$D$41))*(1+$G385)^(1-1))*'1.Inputs'!$D$47+(('1.Inputs'!$D$37*12*IF(1=1,'1.Inputs'!$D$38,IF(1=2,'1.Inputs'!$D$39,$E385)))/(1-'1.Inputs'!$D$42)*$D385*(1+$G385)^(1-1))*('1.Inputs'!$D$48-'1.Inputs'!$D$49))/'1.Inputs'!$D$51</f>
        <v>801447527.04940355</v>
      </c>
      <c r="I385" s="36">
        <f ca="1">((('1.Inputs'!$D$37*12*IF(2=1,'1.Inputs'!$D$38,IF(2=2,'1.Inputs'!$D$39,$E385)))*$F385*(('1.Inputs'!$D$40)+(1-'1.Inputs'!$D$40)*(1+'1.Inputs'!$D$41))*(1+$G385)^(2-1))*'1.Inputs'!$D$47+(('1.Inputs'!$D$37*12*IF(2=1,'1.Inputs'!$D$38,IF(2=2,'1.Inputs'!$D$39,$E385)))/(1-'1.Inputs'!$D$42)*$D385*(1+$G385)^(2-1))*('1.Inputs'!$D$48-'1.Inputs'!$D$49))/'1.Inputs'!$D$51</f>
        <v>1167128294.7534811</v>
      </c>
      <c r="J385" s="36">
        <f ca="1">((('1.Inputs'!$D$37*12*IF(3=1,'1.Inputs'!$D$38,IF(3=2,'1.Inputs'!$D$39,$E385)))*$F385*(('1.Inputs'!$D$40)+(1-'1.Inputs'!$D$40)*(1+'1.Inputs'!$D$41))*(1+$G385)^(3-1))*'1.Inputs'!$D$47+(('1.Inputs'!$D$37*12*IF(3=1,'1.Inputs'!$D$38,IF(3=2,'1.Inputs'!$D$39,$E385)))/(1-'1.Inputs'!$D$42)*$D385*(1+$G385)^(3-1))*('1.Inputs'!$D$48-'1.Inputs'!$D$49))/'1.Inputs'!$D$51</f>
        <v>1550650513.6315393</v>
      </c>
      <c r="K385" s="36">
        <f ca="1">((('1.Inputs'!$D$37*12*IF(4=1,'1.Inputs'!$D$38,IF(4=2,'1.Inputs'!$D$39,$E385)))*$F385*(('1.Inputs'!$D$40)+(1-'1.Inputs'!$D$40)*(1+'1.Inputs'!$D$41))*(1+$G385)^(4-1))*'1.Inputs'!$D$47+(('1.Inputs'!$D$37*12*IF(4=1,'1.Inputs'!$D$38,IF(4=2,'1.Inputs'!$D$39,$E385)))/(1-'1.Inputs'!$D$42)*$D385*(1+$G385)^(4-1))*('1.Inputs'!$D$48-'1.Inputs'!$D$49))/'1.Inputs'!$D$51</f>
        <v>1612981537.1126478</v>
      </c>
      <c r="L385" s="36">
        <f ca="1">((('1.Inputs'!$D$37*12*IF(5=1,'1.Inputs'!$D$38,IF(5=2,'1.Inputs'!$D$39,$E385)))*$F385*(('1.Inputs'!$D$40)+(1-'1.Inputs'!$D$40)*(1+'1.Inputs'!$D$41))*(1+$G385)^(5-1))*'1.Inputs'!$D$47+(('1.Inputs'!$D$37*12*IF(5=1,'1.Inputs'!$D$38,IF(5=2,'1.Inputs'!$D$39,$E385)))/(1-'1.Inputs'!$D$42)*$D385*(1+$G385)^(5-1))*('1.Inputs'!$D$48-'1.Inputs'!$D$49))/'1.Inputs'!$D$51</f>
        <v>1677818061.6425409</v>
      </c>
      <c r="M385" s="36">
        <f ca="1">((('1.Inputs'!$D$37*12*IF(6=1,'1.Inputs'!$D$38,IF(6=2,'1.Inputs'!$D$39,$E385)))*$F385*(('1.Inputs'!$D$40)+(1-'1.Inputs'!$D$40)*(1+'1.Inputs'!$D$41))*(1+$G385)^(6-1))*'1.Inputs'!$D$47+(('1.Inputs'!$D$37*12*IF(6=1,'1.Inputs'!$D$38,IF(6=2,'1.Inputs'!$D$39,$E385)))/(1-'1.Inputs'!$D$42)*$D385*(1+$G385)^(6-1))*('1.Inputs'!$D$48-'1.Inputs'!$D$49))/'1.Inputs'!$D$51</f>
        <v>1745260800.0790362</v>
      </c>
      <c r="N385" s="36">
        <f ca="1">((('1.Inputs'!$D$37*12*IF(7=1,'1.Inputs'!$D$38,IF(7=2,'1.Inputs'!$D$39,$E385)))*$F385*(('1.Inputs'!$D$40)+(1-'1.Inputs'!$D$40)*(1+'1.Inputs'!$D$41))*(1+$G385)^(7-1))*'1.Inputs'!$D$47+(('1.Inputs'!$D$37*12*IF(7=1,'1.Inputs'!$D$38,IF(7=2,'1.Inputs'!$D$39,$E385)))/(1-'1.Inputs'!$D$42)*$D385*(1+$G385)^(7-1))*('1.Inputs'!$D$48-'1.Inputs'!$D$49))/'1.Inputs'!$D$51</f>
        <v>1815414513.603832</v>
      </c>
      <c r="O385" s="36">
        <f ca="1">((('1.Inputs'!$D$37*12*IF(8=1,'1.Inputs'!$D$38,IF(8=2,'1.Inputs'!$D$39,$E385)))*$F385*(('1.Inputs'!$D$40)+(1-'1.Inputs'!$D$40)*(1+'1.Inputs'!$D$41))*(1+$G385)^(8-1))*'1.Inputs'!$D$47+(('1.Inputs'!$D$37*12*IF(8=1,'1.Inputs'!$D$38,IF(8=2,'1.Inputs'!$D$39,$E385)))/(1-'1.Inputs'!$D$42)*$D385*(1+$G385)^(8-1))*('1.Inputs'!$D$48-'1.Inputs'!$D$49))/'1.Inputs'!$D$51</f>
        <v>1888388174.4517419</v>
      </c>
      <c r="P385" s="36">
        <f ca="1">((('1.Inputs'!$D$37*12*IF(9=1,'1.Inputs'!$D$38,IF(9=2,'1.Inputs'!$D$39,$E385)))*$F385*(('1.Inputs'!$D$40)+(1-'1.Inputs'!$D$40)*(1+'1.Inputs'!$D$41))*(1+$G385)^(9-1))*'1.Inputs'!$D$47+(('1.Inputs'!$D$37*12*IF(9=1,'1.Inputs'!$D$38,IF(9=2,'1.Inputs'!$D$39,$E385)))/(1-'1.Inputs'!$D$42)*$D385*(1+$G385)^(9-1))*('1.Inputs'!$D$48-'1.Inputs'!$D$49))/'1.Inputs'!$D$51</f>
        <v>1964295135.1811068</v>
      </c>
      <c r="Q385" s="36">
        <f ca="1">((('1.Inputs'!$D$37*12*IF(10=1,'1.Inputs'!$D$38,IF(10=2,'1.Inputs'!$D$39,$E385)))*$F385*(('1.Inputs'!$D$40)+(1-'1.Inputs'!$D$40)*(1+'1.Inputs'!$D$41))*(1+$G385)^(10-1))*'1.Inputs'!$D$47+(('1.Inputs'!$D$37*12*IF(10=1,'1.Inputs'!$D$38,IF(10=2,'1.Inputs'!$D$39,$E385)))/(1-'1.Inputs'!$D$42)*$D385*(1+$G385)^(10-1))*('1.Inputs'!$D$48-'1.Inputs'!$D$49))/'1.Inputs'!$D$51</f>
        <v>2043253304.7483172</v>
      </c>
      <c r="R385" s="36">
        <f>-'1.Inputs'!$D$24</f>
        <v>-2050000000</v>
      </c>
      <c r="S385" s="36">
        <f ca="1">((('1.Inputs'!$D$37*12*IF(1=1,'1.Inputs'!$D$38,IF(1=2,'1.Inputs'!$D$39,$E385)))*$F385*(('1.Inputs'!$D$40)+(1-'1.Inputs'!$D$40)*(1+'1.Inputs'!$D$41))*(1+$G385)^(1-1))-(('1.Inputs'!$D$37*12*IF(1=1,'1.Inputs'!$D$38,IF(1=2,'1.Inputs'!$D$39,$E385)))/(1-'1.Inputs'!$D$42)*$D385*(1+$G385)^(1-1))-('1.Inputs'!$D$37*12*IF(1=1,'1.Inputs'!$D$38,IF(1=2,'1.Inputs'!$D$39,$E385)))*'1.Inputs'!$D$43*(1+$G385)^(1-1)-'1.Inputs'!$D$44*(1+$G385)^(1-1)-('1.Inputs'!$D$20/'1.Inputs'!$D$27+'1.Inputs'!$D$23/'1.Inputs'!$D$28))-MAX(0,((('1.Inputs'!$D$37*12*IF(1=1,'1.Inputs'!$D$38,IF(1=2,'1.Inputs'!$D$39,$E385)))*$F385*(('1.Inputs'!$D$40)+(1-'1.Inputs'!$D$40)*(1+'1.Inputs'!$D$41))*(1+$G385)^(1-1))-(('1.Inputs'!$D$37*12*IF(1=1,'1.Inputs'!$D$38,IF(1=2,'1.Inputs'!$D$39,$E385)))/(1-'1.Inputs'!$D$42)*$D385*(1+$G385)^(1-1))-('1.Inputs'!$D$37*12*IF(1=1,'1.Inputs'!$D$38,IF(1=2,'1.Inputs'!$D$39,$E385)))*'1.Inputs'!$D$43*(1+$G385)^(1-1)-'1.Inputs'!$D$44*(1+$G385)^(1-1)-('1.Inputs'!$D$20/'1.Inputs'!$D$27+'1.Inputs'!$D$23/'1.Inputs'!$D$28)))*'1.Inputs'!$D$53+('1.Inputs'!$D$20/'1.Inputs'!$D$27+'1.Inputs'!$D$23/'1.Inputs'!$D$28)-H385</f>
        <v>-715322078.27619112</v>
      </c>
      <c r="T385" s="36">
        <f ca="1">((('1.Inputs'!$D$37*12*IF(2=1,'1.Inputs'!$D$38,IF(2=2,'1.Inputs'!$D$39,$E385)))*$F385*(('1.Inputs'!$D$40)+(1-'1.Inputs'!$D$40)*(1+'1.Inputs'!$D$41))*(1+$G385)^(2-1))-(('1.Inputs'!$D$37*12*IF(2=1,'1.Inputs'!$D$38,IF(2=2,'1.Inputs'!$D$39,$E385)))/(1-'1.Inputs'!$D$42)*$D385*(1+$G385)^(2-1))-('1.Inputs'!$D$37*12*IF(2=1,'1.Inputs'!$D$38,IF(2=2,'1.Inputs'!$D$39,$E385)))*'1.Inputs'!$D$43*(1+$G385)^(2-1)-'1.Inputs'!$D$44*(1+$G385)^(2-1)-('1.Inputs'!$D$20/'1.Inputs'!$D$27+'1.Inputs'!$D$23/'1.Inputs'!$D$28))-MAX(0,((('1.Inputs'!$D$37*12*IF(2=1,'1.Inputs'!$D$38,IF(2=2,'1.Inputs'!$D$39,$E385)))*$F385*(('1.Inputs'!$D$40)+(1-'1.Inputs'!$D$40)*(1+'1.Inputs'!$D$41))*(1+$G385)^(2-1))-(('1.Inputs'!$D$37*12*IF(2=1,'1.Inputs'!$D$38,IF(2=2,'1.Inputs'!$D$39,$E385)))/(1-'1.Inputs'!$D$42)*$D385*(1+$G385)^(2-1))-('1.Inputs'!$D$37*12*IF(2=1,'1.Inputs'!$D$38,IF(2=2,'1.Inputs'!$D$39,$E385)))*'1.Inputs'!$D$43*(1+$G385)^(2-1)-'1.Inputs'!$D$44*(1+$G385)^(2-1)-('1.Inputs'!$D$20/'1.Inputs'!$D$27+'1.Inputs'!$D$23/'1.Inputs'!$D$28)))*'1.Inputs'!$D$53+('1.Inputs'!$D$20/'1.Inputs'!$D$27+'1.Inputs'!$D$23/'1.Inputs'!$D$28)-(I385-H385)</f>
        <v>6499798.993307054</v>
      </c>
      <c r="U385" s="36">
        <f ca="1">((('1.Inputs'!$D$37*12*IF(3=1,'1.Inputs'!$D$38,IF(3=2,'1.Inputs'!$D$39,$E385)))*$F385*(('1.Inputs'!$D$40)+(1-'1.Inputs'!$D$40)*(1+'1.Inputs'!$D$41))*(1+$G385)^(3-1))-(('1.Inputs'!$D$37*12*IF(3=1,'1.Inputs'!$D$38,IF(3=2,'1.Inputs'!$D$39,$E385)))/(1-'1.Inputs'!$D$42)*$D385*(1+$G385)^(3-1))-('1.Inputs'!$D$37*12*IF(3=1,'1.Inputs'!$D$38,IF(3=2,'1.Inputs'!$D$39,$E385)))*'1.Inputs'!$D$43*(1+$G385)^(3-1)-'1.Inputs'!$D$44*(1+$G385)^(3-1)-('1.Inputs'!$D$20/'1.Inputs'!$D$27+'1.Inputs'!$D$23/'1.Inputs'!$D$28))-MAX(0,((('1.Inputs'!$D$37*12*IF(3=1,'1.Inputs'!$D$38,IF(3=2,'1.Inputs'!$D$39,$E385)))*$F385*(('1.Inputs'!$D$40)+(1-'1.Inputs'!$D$40)*(1+'1.Inputs'!$D$41))*(1+$G385)^(3-1))-(('1.Inputs'!$D$37*12*IF(3=1,'1.Inputs'!$D$38,IF(3=2,'1.Inputs'!$D$39,$E385)))/(1-'1.Inputs'!$D$42)*$D385*(1+$G385)^(3-1))-('1.Inputs'!$D$37*12*IF(3=1,'1.Inputs'!$D$38,IF(3=2,'1.Inputs'!$D$39,$E385)))*'1.Inputs'!$D$43*(1+$G385)^(3-1)-'1.Inputs'!$D$44*(1+$G385)^(3-1)-('1.Inputs'!$D$20/'1.Inputs'!$D$27+'1.Inputs'!$D$23/'1.Inputs'!$D$28)))*'1.Inputs'!$D$53+('1.Inputs'!$D$20/'1.Inputs'!$D$27+'1.Inputs'!$D$23/'1.Inputs'!$D$28)-(J385-I385)</f>
        <v>270931377.1489687</v>
      </c>
      <c r="V385" s="36">
        <f ca="1">((('1.Inputs'!$D$37*12*IF(4=1,'1.Inputs'!$D$38,IF(4=2,'1.Inputs'!$D$39,$E385)))*$F385*(('1.Inputs'!$D$40)+(1-'1.Inputs'!$D$40)*(1+'1.Inputs'!$D$41))*(1+$G385)^(4-1))-(('1.Inputs'!$D$37*12*IF(4=1,'1.Inputs'!$D$38,IF(4=2,'1.Inputs'!$D$39,$E385)))/(1-'1.Inputs'!$D$42)*$D385*(1+$G385)^(4-1))-('1.Inputs'!$D$37*12*IF(4=1,'1.Inputs'!$D$38,IF(4=2,'1.Inputs'!$D$39,$E385)))*'1.Inputs'!$D$43*(1+$G385)^(4-1)-'1.Inputs'!$D$44*(1+$G385)^(4-1)-('1.Inputs'!$D$20/'1.Inputs'!$D$27+'1.Inputs'!$D$23/'1.Inputs'!$D$28))-MAX(0,((('1.Inputs'!$D$37*12*IF(4=1,'1.Inputs'!$D$38,IF(4=2,'1.Inputs'!$D$39,$E385)))*$F385*(('1.Inputs'!$D$40)+(1-'1.Inputs'!$D$40)*(1+'1.Inputs'!$D$41))*(1+$G385)^(4-1))-(('1.Inputs'!$D$37*12*IF(4=1,'1.Inputs'!$D$38,IF(4=2,'1.Inputs'!$D$39,$E385)))/(1-'1.Inputs'!$D$42)*$D385*(1+$G385)^(4-1))-('1.Inputs'!$D$37*12*IF(4=1,'1.Inputs'!$D$38,IF(4=2,'1.Inputs'!$D$39,$E385)))*'1.Inputs'!$D$43*(1+$G385)^(4-1)-'1.Inputs'!$D$44*(1+$G385)^(4-1)-('1.Inputs'!$D$20/'1.Inputs'!$D$27+'1.Inputs'!$D$23/'1.Inputs'!$D$28)))*'1.Inputs'!$D$53+('1.Inputs'!$D$20/'1.Inputs'!$D$27+'1.Inputs'!$D$23/'1.Inputs'!$D$28)-(K385-J385)</f>
        <v>616530149.41063476</v>
      </c>
      <c r="W385" s="36">
        <f ca="1">((('1.Inputs'!$D$37*12*IF(5=1,'1.Inputs'!$D$38,IF(5=2,'1.Inputs'!$D$39,$E385)))*$F385*(('1.Inputs'!$D$40)+(1-'1.Inputs'!$D$40)*(1+'1.Inputs'!$D$41))*(1+$G385)^(5-1))-(('1.Inputs'!$D$37*12*IF(5=1,'1.Inputs'!$D$38,IF(5=2,'1.Inputs'!$D$39,$E385)))/(1-'1.Inputs'!$D$42)*$D385*(1+$G385)^(5-1))-('1.Inputs'!$D$37*12*IF(5=1,'1.Inputs'!$D$38,IF(5=2,'1.Inputs'!$D$39,$E385)))*'1.Inputs'!$D$43*(1+$G385)^(5-1)-'1.Inputs'!$D$44*(1+$G385)^(5-1)-('1.Inputs'!$D$20/'1.Inputs'!$D$27+'1.Inputs'!$D$23/'1.Inputs'!$D$28))-MAX(0,((('1.Inputs'!$D$37*12*IF(5=1,'1.Inputs'!$D$38,IF(5=2,'1.Inputs'!$D$39,$E385)))*$F385*(('1.Inputs'!$D$40)+(1-'1.Inputs'!$D$40)*(1+'1.Inputs'!$D$41))*(1+$G385)^(5-1))-(('1.Inputs'!$D$37*12*IF(5=1,'1.Inputs'!$D$38,IF(5=2,'1.Inputs'!$D$39,$E385)))/(1-'1.Inputs'!$D$42)*$D385*(1+$G385)^(5-1))-('1.Inputs'!$D$37*12*IF(5=1,'1.Inputs'!$D$38,IF(5=2,'1.Inputs'!$D$39,$E385)))*'1.Inputs'!$D$43*(1+$G385)^(5-1)-'1.Inputs'!$D$44*(1+$G385)^(5-1)-('1.Inputs'!$D$20/'1.Inputs'!$D$27+'1.Inputs'!$D$23/'1.Inputs'!$D$28)))*'1.Inputs'!$D$53+('1.Inputs'!$D$20/'1.Inputs'!$D$27+'1.Inputs'!$D$23/'1.Inputs'!$D$28)-(L385-K385)</f>
        <v>639413329.11380529</v>
      </c>
      <c r="X385" s="36">
        <f ca="1">((('1.Inputs'!$D$37*12*IF(6=1,'1.Inputs'!$D$38,IF(6=2,'1.Inputs'!$D$39,$E385)))*$F385*(('1.Inputs'!$D$40)+(1-'1.Inputs'!$D$40)*(1+'1.Inputs'!$D$41))*(1+$G385)^(6-1))-(('1.Inputs'!$D$37*12*IF(6=1,'1.Inputs'!$D$38,IF(6=2,'1.Inputs'!$D$39,$E385)))/(1-'1.Inputs'!$D$42)*$D385*(1+$G385)^(6-1))-('1.Inputs'!$D$37*12*IF(6=1,'1.Inputs'!$D$38,IF(6=2,'1.Inputs'!$D$39,$E385)))*'1.Inputs'!$D$43*(1+$G385)^(6-1)-'1.Inputs'!$D$44*(1+$G385)^(6-1)-('1.Inputs'!$D$20/'1.Inputs'!$D$27+'1.Inputs'!$D$23/'1.Inputs'!$D$28))-MAX(0,((('1.Inputs'!$D$37*12*IF(6=1,'1.Inputs'!$D$38,IF(6=2,'1.Inputs'!$D$39,$E385)))*$F385*(('1.Inputs'!$D$40)+(1-'1.Inputs'!$D$40)*(1+'1.Inputs'!$D$41))*(1+$G385)^(6-1))-(('1.Inputs'!$D$37*12*IF(6=1,'1.Inputs'!$D$38,IF(6=2,'1.Inputs'!$D$39,$E385)))/(1-'1.Inputs'!$D$42)*$D385*(1+$G385)^(6-1))-('1.Inputs'!$D$37*12*IF(6=1,'1.Inputs'!$D$38,IF(6=2,'1.Inputs'!$D$39,$E385)))*'1.Inputs'!$D$43*(1+$G385)^(6-1)-'1.Inputs'!$D$44*(1+$G385)^(6-1)-('1.Inputs'!$D$20/'1.Inputs'!$D$27+'1.Inputs'!$D$23/'1.Inputs'!$D$28)))*'1.Inputs'!$D$53+('1.Inputs'!$D$20/'1.Inputs'!$D$27+'1.Inputs'!$D$23/'1.Inputs'!$D$28)-(M385-L385)</f>
        <v>663216336.97868037</v>
      </c>
      <c r="Y385" s="36">
        <f ca="1">((('1.Inputs'!$D$37*12*IF(7=1,'1.Inputs'!$D$38,IF(7=2,'1.Inputs'!$D$39,$E385)))*$F385*(('1.Inputs'!$D$40)+(1-'1.Inputs'!$D$40)*(1+'1.Inputs'!$D$41))*(1+$G385)^(7-1))-(('1.Inputs'!$D$37*12*IF(7=1,'1.Inputs'!$D$38,IF(7=2,'1.Inputs'!$D$39,$E385)))/(1-'1.Inputs'!$D$42)*$D385*(1+$G385)^(7-1))-('1.Inputs'!$D$37*12*IF(7=1,'1.Inputs'!$D$38,IF(7=2,'1.Inputs'!$D$39,$E385)))*'1.Inputs'!$D$43*(1+$G385)^(7-1)-'1.Inputs'!$D$44*(1+$G385)^(7-1)-('1.Inputs'!$D$20/'1.Inputs'!$D$27+'1.Inputs'!$D$23/'1.Inputs'!$D$28))-MAX(0,((('1.Inputs'!$D$37*12*IF(7=1,'1.Inputs'!$D$38,IF(7=2,'1.Inputs'!$D$39,$E385)))*$F385*(('1.Inputs'!$D$40)+(1-'1.Inputs'!$D$40)*(1+'1.Inputs'!$D$41))*(1+$G385)^(7-1))-(('1.Inputs'!$D$37*12*IF(7=1,'1.Inputs'!$D$38,IF(7=2,'1.Inputs'!$D$39,$E385)))/(1-'1.Inputs'!$D$42)*$D385*(1+$G385)^(7-1))-('1.Inputs'!$D$37*12*IF(7=1,'1.Inputs'!$D$38,IF(7=2,'1.Inputs'!$D$39,$E385)))*'1.Inputs'!$D$43*(1+$G385)^(7-1)-'1.Inputs'!$D$44*(1+$G385)^(7-1)-('1.Inputs'!$D$20/'1.Inputs'!$D$27+'1.Inputs'!$D$23/'1.Inputs'!$D$28)))*'1.Inputs'!$D$53+('1.Inputs'!$D$20/'1.Inputs'!$D$27+'1.Inputs'!$D$23/'1.Inputs'!$D$28)-(N385-M385)</f>
        <v>687976147.0559845</v>
      </c>
      <c r="Z385" s="36">
        <f ca="1">((('1.Inputs'!$D$37*12*IF(8=1,'1.Inputs'!$D$38,IF(8=2,'1.Inputs'!$D$39,$E385)))*$F385*(('1.Inputs'!$D$40)+(1-'1.Inputs'!$D$40)*(1+'1.Inputs'!$D$41))*(1+$G385)^(8-1))-(('1.Inputs'!$D$37*12*IF(8=1,'1.Inputs'!$D$38,IF(8=2,'1.Inputs'!$D$39,$E385)))/(1-'1.Inputs'!$D$42)*$D385*(1+$G385)^(8-1))-('1.Inputs'!$D$37*12*IF(8=1,'1.Inputs'!$D$38,IF(8=2,'1.Inputs'!$D$39,$E385)))*'1.Inputs'!$D$43*(1+$G385)^(8-1)-'1.Inputs'!$D$44*(1+$G385)^(8-1)-('1.Inputs'!$D$20/'1.Inputs'!$D$27+'1.Inputs'!$D$23/'1.Inputs'!$D$28))-MAX(0,((('1.Inputs'!$D$37*12*IF(8=1,'1.Inputs'!$D$38,IF(8=2,'1.Inputs'!$D$39,$E385)))*$F385*(('1.Inputs'!$D$40)+(1-'1.Inputs'!$D$40)*(1+'1.Inputs'!$D$41))*(1+$G385)^(8-1))-(('1.Inputs'!$D$37*12*IF(8=1,'1.Inputs'!$D$38,IF(8=2,'1.Inputs'!$D$39,$E385)))/(1-'1.Inputs'!$D$42)*$D385*(1+$G385)^(8-1))-('1.Inputs'!$D$37*12*IF(8=1,'1.Inputs'!$D$38,IF(8=2,'1.Inputs'!$D$39,$E385)))*'1.Inputs'!$D$43*(1+$G385)^(8-1)-'1.Inputs'!$D$44*(1+$G385)^(8-1)-('1.Inputs'!$D$20/'1.Inputs'!$D$27+'1.Inputs'!$D$23/'1.Inputs'!$D$28)))*'1.Inputs'!$D$53+('1.Inputs'!$D$20/'1.Inputs'!$D$27+'1.Inputs'!$D$23/'1.Inputs'!$D$28)-(O385-N385)</f>
        <v>713731219.63102579</v>
      </c>
      <c r="AA385" s="36">
        <f ca="1">((('1.Inputs'!$D$37*12*IF(9=1,'1.Inputs'!$D$38,IF(9=2,'1.Inputs'!$D$39,$E385)))*$F385*(('1.Inputs'!$D$40)+(1-'1.Inputs'!$D$40)*(1+'1.Inputs'!$D$41))*(1+$G385)^(9-1))-(('1.Inputs'!$D$37*12*IF(9=1,'1.Inputs'!$D$38,IF(9=2,'1.Inputs'!$D$39,$E385)))/(1-'1.Inputs'!$D$42)*$D385*(1+$G385)^(9-1))-('1.Inputs'!$D$37*12*IF(9=1,'1.Inputs'!$D$38,IF(9=2,'1.Inputs'!$D$39,$E385)))*'1.Inputs'!$D$43*(1+$G385)^(9-1)-'1.Inputs'!$D$44*(1+$G385)^(9-1)-('1.Inputs'!$D$20/'1.Inputs'!$D$27+'1.Inputs'!$D$23/'1.Inputs'!$D$28))-MAX(0,((('1.Inputs'!$D$37*12*IF(9=1,'1.Inputs'!$D$38,IF(9=2,'1.Inputs'!$D$39,$E385)))*$F385*(('1.Inputs'!$D$40)+(1-'1.Inputs'!$D$40)*(1+'1.Inputs'!$D$41))*(1+$G385)^(9-1))-(('1.Inputs'!$D$37*12*IF(9=1,'1.Inputs'!$D$38,IF(9=2,'1.Inputs'!$D$39,$E385)))/(1-'1.Inputs'!$D$42)*$D385*(1+$G385)^(9-1))-('1.Inputs'!$D$37*12*IF(9=1,'1.Inputs'!$D$38,IF(9=2,'1.Inputs'!$D$39,$E385)))*'1.Inputs'!$D$43*(1+$G385)^(9-1)-'1.Inputs'!$D$44*(1+$G385)^(9-1)-('1.Inputs'!$D$20/'1.Inputs'!$D$27+'1.Inputs'!$D$23/'1.Inputs'!$D$28)))*'1.Inputs'!$D$53+('1.Inputs'!$D$20/'1.Inputs'!$D$27+'1.Inputs'!$D$23/'1.Inputs'!$D$28)-(P385-O385)</f>
        <v>740521560.96541834</v>
      </c>
      <c r="AB385" s="36">
        <f ca="1">((('1.Inputs'!$D$37*12*IF(10=1,'1.Inputs'!$D$38,IF(10=2,'1.Inputs'!$D$39,$E385)))*$F385*(('1.Inputs'!$D$40)+(1-'1.Inputs'!$D$40)*(1+'1.Inputs'!$D$41))*(1+$G385)^(10-1))-(('1.Inputs'!$D$37*12*IF(10=1,'1.Inputs'!$D$38,IF(10=2,'1.Inputs'!$D$39,$E385)))/(1-'1.Inputs'!$D$42)*$D385*(1+$G385)^(10-1))-('1.Inputs'!$D$37*12*IF(10=1,'1.Inputs'!$D$38,IF(10=2,'1.Inputs'!$D$39,$E385)))*'1.Inputs'!$D$43*(1+$G385)^(10-1)-'1.Inputs'!$D$44*(1+$G385)^(10-1)-('1.Inputs'!$D$20/'1.Inputs'!$D$27+'1.Inputs'!$D$23/'1.Inputs'!$D$28))-MAX(0,((('1.Inputs'!$D$37*12*IF(10=1,'1.Inputs'!$D$38,IF(10=2,'1.Inputs'!$D$39,$E385)))*$F385*(('1.Inputs'!$D$40)+(1-'1.Inputs'!$D$40)*(1+'1.Inputs'!$D$41))*(1+$G385)^(10-1))-(('1.Inputs'!$D$37*12*IF(10=1,'1.Inputs'!$D$38,IF(10=2,'1.Inputs'!$D$39,$E385)))/(1-'1.Inputs'!$D$42)*$D385*(1+$G385)^(10-1))-('1.Inputs'!$D$37*12*IF(10=1,'1.Inputs'!$D$38,IF(10=2,'1.Inputs'!$D$39,$E385)))*'1.Inputs'!$D$43*(1+$G385)^(10-1)-'1.Inputs'!$D$44*(1+$G385)^(10-1)-('1.Inputs'!$D$20/'1.Inputs'!$D$27+'1.Inputs'!$D$23/'1.Inputs'!$D$28)))*'1.Inputs'!$D$53+('1.Inputs'!$D$20/'1.Inputs'!$D$27+'1.Inputs'!$D$23/'1.Inputs'!$D$28)-(Q385-P385)+(('1.Inputs'!$D$20+'1.Inputs'!$D$23-('1.Inputs'!$D$20/'1.Inputs'!$D$27+'1.Inputs'!$D$23/'1.Inputs'!$D$28)*'1.Inputs'!$D$10)*'1.Inputs'!$D$60+'1.Inputs'!$D$19*'1.Inputs'!$D$59+Q385)</f>
        <v>3511642090.1885262</v>
      </c>
      <c r="AC385" s="36">
        <f ca="1">S385-AC$13-AC$14+MIN(AC$13,MAX(0,((('1.Inputs'!$D$37*12*IF(1=1,'1.Inputs'!$D$38,IF(1=2,'1.Inputs'!$D$39,$E385)))*$F385*(('1.Inputs'!$D$40)+(1-'1.Inputs'!$D$40)*(1+'1.Inputs'!$D$41))*(1+$G385)^(1-1))-(('1.Inputs'!$D$37*12*IF(1=1,'1.Inputs'!$D$38,IF(1=2,'1.Inputs'!$D$39,$E385)))/(1-'1.Inputs'!$D$42)*$D385*(1+$G385)^(1-1))-('1.Inputs'!$D$37*12*IF(1=1,'1.Inputs'!$D$38,IF(1=2,'1.Inputs'!$D$39,$E385)))*'1.Inputs'!$D$43*(1+$G385)^(1-1)-'1.Inputs'!$D$44*(1+$G385)^(1-1)-('1.Inputs'!$D$20/'1.Inputs'!$D$27+'1.Inputs'!$D$23/'1.Inputs'!$D$28))))*'1.Inputs'!$D$53</f>
        <v>-862922078.27619112</v>
      </c>
      <c r="AD385" s="36">
        <f ca="1">T385-AD$13-AD$14+MIN(AD$13,MAX(0,((('1.Inputs'!$D$37*12*IF(2=1,'1.Inputs'!$D$38,IF(2=2,'1.Inputs'!$D$39,$E385)))*$F385*(('1.Inputs'!$D$40)+(1-'1.Inputs'!$D$40)*(1+'1.Inputs'!$D$41))*(1+$G385)^(2-1))-(('1.Inputs'!$D$37*12*IF(2=1,'1.Inputs'!$D$38,IF(2=2,'1.Inputs'!$D$39,$E385)))/(1-'1.Inputs'!$D$42)*$D385*(1+$G385)^(2-1))-('1.Inputs'!$D$37*12*IF(2=1,'1.Inputs'!$D$38,IF(2=2,'1.Inputs'!$D$39,$E385)))*'1.Inputs'!$D$43*(1+$G385)^(2-1)-'1.Inputs'!$D$44*(1+$G385)^(2-1)-('1.Inputs'!$D$20/'1.Inputs'!$D$27+'1.Inputs'!$D$23/'1.Inputs'!$D$28))))*'1.Inputs'!$D$53</f>
        <v>-89440201.006692946</v>
      </c>
      <c r="AE385" s="36">
        <f ca="1">U385-AE$13-AE$14+MIN(AE$13,MAX(0,((('1.Inputs'!$D$37*12*IF(3=1,'1.Inputs'!$D$38,IF(3=2,'1.Inputs'!$D$39,$E385)))*$F385*(('1.Inputs'!$D$40)+(1-'1.Inputs'!$D$40)*(1+'1.Inputs'!$D$41))*(1+$G385)^(3-1))-(('1.Inputs'!$D$37*12*IF(3=1,'1.Inputs'!$D$38,IF(3=2,'1.Inputs'!$D$39,$E385)))/(1-'1.Inputs'!$D$42)*$D385*(1+$G385)^(3-1))-('1.Inputs'!$D$37*12*IF(3=1,'1.Inputs'!$D$38,IF(3=2,'1.Inputs'!$D$39,$E385)))*'1.Inputs'!$D$43*(1+$G385)^(3-1)-'1.Inputs'!$D$44*(1+$G385)^(3-1)-('1.Inputs'!$D$20/'1.Inputs'!$D$27+'1.Inputs'!$D$23/'1.Inputs'!$D$28))))*'1.Inputs'!$D$53</f>
        <v>-71008622.851031303</v>
      </c>
      <c r="AF385" s="36">
        <f ca="1">V385-AF$13-AF$14+MIN(AF$13,MAX(0,((('1.Inputs'!$D$37*12*IF(4=1,'1.Inputs'!$D$38,IF(4=2,'1.Inputs'!$D$39,$E385)))*$F385*(('1.Inputs'!$D$40)+(1-'1.Inputs'!$D$40)*(1+'1.Inputs'!$D$41))*(1+$G385)^(4-1))-(('1.Inputs'!$D$37*12*IF(4=1,'1.Inputs'!$D$38,IF(4=2,'1.Inputs'!$D$39,$E385)))/(1-'1.Inputs'!$D$42)*$D385*(1+$G385)^(4-1))-('1.Inputs'!$D$37*12*IF(4=1,'1.Inputs'!$D$38,IF(4=2,'1.Inputs'!$D$39,$E385)))*'1.Inputs'!$D$43*(1+$G385)^(4-1)-'1.Inputs'!$D$44*(1+$G385)^(4-1)-('1.Inputs'!$D$20/'1.Inputs'!$D$27+'1.Inputs'!$D$23/'1.Inputs'!$D$28))))*'1.Inputs'!$D$53</f>
        <v>293778149.41063476</v>
      </c>
      <c r="AG385" s="36">
        <f ca="1">W385-AG$13-AG$14+MIN(AG$13,MAX(0,((('1.Inputs'!$D$37*12*IF(5=1,'1.Inputs'!$D$38,IF(5=2,'1.Inputs'!$D$39,$E385)))*$F385*(('1.Inputs'!$D$40)+(1-'1.Inputs'!$D$40)*(1+'1.Inputs'!$D$41))*(1+$G385)^(5-1))-(('1.Inputs'!$D$37*12*IF(5=1,'1.Inputs'!$D$38,IF(5=2,'1.Inputs'!$D$39,$E385)))/(1-'1.Inputs'!$D$42)*$D385*(1+$G385)^(5-1))-('1.Inputs'!$D$37*12*IF(5=1,'1.Inputs'!$D$38,IF(5=2,'1.Inputs'!$D$39,$E385)))*'1.Inputs'!$D$43*(1+$G385)^(5-1)-'1.Inputs'!$D$44*(1+$G385)^(5-1)-('1.Inputs'!$D$20/'1.Inputs'!$D$27+'1.Inputs'!$D$23/'1.Inputs'!$D$28))))*'1.Inputs'!$D$53</f>
        <v>335849329.11380529</v>
      </c>
      <c r="AH385" s="36">
        <f ca="1">X385-AH$13-AH$14+MIN(AH$13,MAX(0,((('1.Inputs'!$D$37*12*IF(6=1,'1.Inputs'!$D$38,IF(6=2,'1.Inputs'!$D$39,$E385)))*$F385*(('1.Inputs'!$D$40)+(1-'1.Inputs'!$D$40)*(1+'1.Inputs'!$D$41))*(1+$G385)^(6-1))-(('1.Inputs'!$D$37*12*IF(6=1,'1.Inputs'!$D$38,IF(6=2,'1.Inputs'!$D$39,$E385)))/(1-'1.Inputs'!$D$42)*$D385*(1+$G385)^(6-1))-('1.Inputs'!$D$37*12*IF(6=1,'1.Inputs'!$D$38,IF(6=2,'1.Inputs'!$D$39,$E385)))*'1.Inputs'!$D$43*(1+$G385)^(6-1)-'1.Inputs'!$D$44*(1+$G385)^(6-1)-('1.Inputs'!$D$20/'1.Inputs'!$D$27+'1.Inputs'!$D$23/'1.Inputs'!$D$28))))*'1.Inputs'!$D$53</f>
        <v>378840336.97868037</v>
      </c>
      <c r="AI385" s="36">
        <f ca="1">Y385-AI$13-AI$14+MIN(AI$13,MAX(0,((('1.Inputs'!$D$37*12*IF(7=1,'1.Inputs'!$D$38,IF(7=2,'1.Inputs'!$D$39,$E385)))*$F385*(('1.Inputs'!$D$40)+(1-'1.Inputs'!$D$40)*(1+'1.Inputs'!$D$41))*(1+$G385)^(7-1))-(('1.Inputs'!$D$37*12*IF(7=1,'1.Inputs'!$D$38,IF(7=2,'1.Inputs'!$D$39,$E385)))/(1-'1.Inputs'!$D$42)*$D385*(1+$G385)^(7-1))-('1.Inputs'!$D$37*12*IF(7=1,'1.Inputs'!$D$38,IF(7=2,'1.Inputs'!$D$39,$E385)))*'1.Inputs'!$D$43*(1+$G385)^(7-1)-'1.Inputs'!$D$44*(1+$G385)^(7-1)-('1.Inputs'!$D$20/'1.Inputs'!$D$27+'1.Inputs'!$D$23/'1.Inputs'!$D$28))))*'1.Inputs'!$D$53</f>
        <v>422788147.0559845</v>
      </c>
      <c r="AJ385" s="36">
        <f ca="1">Z385-AJ$13-AJ$14+MIN(AJ$13,MAX(0,((('1.Inputs'!$D$37*12*IF(8=1,'1.Inputs'!$D$38,IF(8=2,'1.Inputs'!$D$39,$E385)))*$F385*(('1.Inputs'!$D$40)+(1-'1.Inputs'!$D$40)*(1+'1.Inputs'!$D$41))*(1+$G385)^(8-1))-(('1.Inputs'!$D$37*12*IF(8=1,'1.Inputs'!$D$38,IF(8=2,'1.Inputs'!$D$39,$E385)))/(1-'1.Inputs'!$D$42)*$D385*(1+$G385)^(8-1))-('1.Inputs'!$D$37*12*IF(8=1,'1.Inputs'!$D$38,IF(8=2,'1.Inputs'!$D$39,$E385)))*'1.Inputs'!$D$43*(1+$G385)^(8-1)-'1.Inputs'!$D$44*(1+$G385)^(8-1)-('1.Inputs'!$D$20/'1.Inputs'!$D$27+'1.Inputs'!$D$23/'1.Inputs'!$D$28))))*'1.Inputs'!$D$53</f>
        <v>713731219.63102579</v>
      </c>
      <c r="AK385" s="36">
        <f ca="1">AA385-AK$13-AK$14+MIN(AK$13,MAX(0,((('1.Inputs'!$D$37*12*IF(9=1,'1.Inputs'!$D$38,IF(9=2,'1.Inputs'!$D$39,$E385)))*$F385*(('1.Inputs'!$D$40)+(1-'1.Inputs'!$D$40)*(1+'1.Inputs'!$D$41))*(1+$G385)^(9-1))-(('1.Inputs'!$D$37*12*IF(9=1,'1.Inputs'!$D$38,IF(9=2,'1.Inputs'!$D$39,$E385)))/(1-'1.Inputs'!$D$42)*$D385*(1+$G385)^(9-1))-('1.Inputs'!$D$37*12*IF(9=1,'1.Inputs'!$D$38,IF(9=2,'1.Inputs'!$D$39,$E385)))*'1.Inputs'!$D$43*(1+$G385)^(9-1)-'1.Inputs'!$D$44*(1+$G385)^(9-1)-('1.Inputs'!$D$20/'1.Inputs'!$D$27+'1.Inputs'!$D$23/'1.Inputs'!$D$28))))*'1.Inputs'!$D$53</f>
        <v>740521560.96541834</v>
      </c>
      <c r="AL385" s="36">
        <f ca="1">AB385-AL$13-AL$14+MIN(AL$13,MAX(0,((('1.Inputs'!$D$37*12*IF(10=1,'1.Inputs'!$D$38,IF(10=2,'1.Inputs'!$D$39,$E385)))*$F385*(('1.Inputs'!$D$40)+(1-'1.Inputs'!$D$40)*(1+'1.Inputs'!$D$41))*(1+$G385)^(10-1))-(('1.Inputs'!$D$37*12*IF(10=1,'1.Inputs'!$D$38,IF(10=2,'1.Inputs'!$D$39,$E385)))/(1-'1.Inputs'!$D$42)*$D385*(1+$G385)^(10-1))-('1.Inputs'!$D$37*12*IF(10=1,'1.Inputs'!$D$38,IF(10=2,'1.Inputs'!$D$39,$E385)))*'1.Inputs'!$D$43*(1+$G385)^(10-1)-'1.Inputs'!$D$44*(1+$G385)^(10-1)-('1.Inputs'!$D$20/'1.Inputs'!$D$27+'1.Inputs'!$D$23/'1.Inputs'!$D$28))))*'1.Inputs'!$D$53+'1.Inputs'!$D$35</f>
        <v>4311642090.1885262</v>
      </c>
      <c r="AM385" s="48">
        <f ca="1">R385+NPV('1.Inputs'!$D$55,S385:AB385)</f>
        <v>622501658.66677666</v>
      </c>
      <c r="AN385" s="48">
        <f ca="1">-('1.Inputs'!$D$24*(1-'1.Inputs'!$D$31)+'1.Inputs'!$D$35)+NPV('1.Inputs'!$D$54,AC385:AL385)</f>
        <v>-706717544.06765187</v>
      </c>
      <c r="AO385" s="36">
        <f t="shared" ca="1" si="45"/>
        <v>-4.8463555438766335</v>
      </c>
      <c r="AP385" s="36">
        <f t="shared" ca="1" si="46"/>
        <v>0.68834191348823348</v>
      </c>
      <c r="AQ385" s="36">
        <f ca="1">'1.Inputs'!$D$35+MIN(SUM($AC385:AC385),SUM($AC385:AD385),SUM($AC385:AE385),SUM($AC385:AF385),SUM($AC385:AG385),SUM($AC385:AH385),SUM($AC385:AI385),SUM($AC385:AJ385),SUM($AC385:AK385),SUM($AC385:AL385))</f>
        <v>-223370902.13391542</v>
      </c>
      <c r="AR385" s="36">
        <f ca="1">IF(AP385&lt;'1.Inputs'!$D$57,1,0)</f>
        <v>1</v>
      </c>
      <c r="AS385" s="36">
        <f t="shared" ca="1" si="47"/>
        <v>1</v>
      </c>
    </row>
    <row r="386" spans="2:45" ht="15" customHeight="1" x14ac:dyDescent="0.25">
      <c r="B386" s="36">
        <v>371</v>
      </c>
      <c r="C386" s="36">
        <f t="shared" ca="1" si="40"/>
        <v>0.15871706757800152</v>
      </c>
      <c r="D386" s="36">
        <f t="shared" ca="1" si="41"/>
        <v>17028.752291241268</v>
      </c>
      <c r="E386" s="47">
        <f t="shared" ca="1" si="42"/>
        <v>0.77237170185973281</v>
      </c>
      <c r="F386" s="36">
        <f t="shared" ca="1" si="43"/>
        <v>28888.316735603894</v>
      </c>
      <c r="G386" s="36">
        <f t="shared" ca="1" si="44"/>
        <v>5.8096487333389485E-2</v>
      </c>
      <c r="H386" s="36">
        <f ca="1">((('1.Inputs'!$D$37*12*IF(1=1,'1.Inputs'!$D$38,IF(1=2,'1.Inputs'!$D$39,$E386)))*$F386*(('1.Inputs'!$D$40)+(1-'1.Inputs'!$D$40)*(1+'1.Inputs'!$D$41))*(1+$G386)^(1-1))*'1.Inputs'!$D$47+(('1.Inputs'!$D$37*12*IF(1=1,'1.Inputs'!$D$38,IF(1=2,'1.Inputs'!$D$39,$E386)))/(1-'1.Inputs'!$D$42)*$D386*(1+$G386)^(1-1))*('1.Inputs'!$D$48-'1.Inputs'!$D$49))/'1.Inputs'!$D$51</f>
        <v>759598645.33260632</v>
      </c>
      <c r="I386" s="36">
        <f ca="1">((('1.Inputs'!$D$37*12*IF(2=1,'1.Inputs'!$D$38,IF(2=2,'1.Inputs'!$D$39,$E386)))*$F386*(('1.Inputs'!$D$40)+(1-'1.Inputs'!$D$40)*(1+'1.Inputs'!$D$41))*(1+$G386)^(2-1))*'1.Inputs'!$D$47+(('1.Inputs'!$D$37*12*IF(2=1,'1.Inputs'!$D$38,IF(2=2,'1.Inputs'!$D$39,$E386)))/(1-'1.Inputs'!$D$42)*$D386*(1+$G386)^(2-1))*('1.Inputs'!$D$48-'1.Inputs'!$D$49))/'1.Inputs'!$D$51</f>
        <v>1125220121.7734849</v>
      </c>
      <c r="J386" s="36">
        <f ca="1">((('1.Inputs'!$D$37*12*IF(3=1,'1.Inputs'!$D$38,IF(3=2,'1.Inputs'!$D$39,$E386)))*$F386*(('1.Inputs'!$D$40)+(1-'1.Inputs'!$D$40)*(1+'1.Inputs'!$D$41))*(1+$G386)^(3-1))*'1.Inputs'!$D$47+(('1.Inputs'!$D$37*12*IF(3=1,'1.Inputs'!$D$38,IF(3=2,'1.Inputs'!$D$39,$E386)))/(1-'1.Inputs'!$D$42)*$D386*(1+$G386)^(3-1))*('1.Inputs'!$D$48-'1.Inputs'!$D$49))/'1.Inputs'!$D$51</f>
        <v>1313684501.2663279</v>
      </c>
      <c r="K386" s="36">
        <f ca="1">((('1.Inputs'!$D$37*12*IF(4=1,'1.Inputs'!$D$38,IF(4=2,'1.Inputs'!$D$39,$E386)))*$F386*(('1.Inputs'!$D$40)+(1-'1.Inputs'!$D$40)*(1+'1.Inputs'!$D$41))*(1+$G386)^(4-1))*'1.Inputs'!$D$47+(('1.Inputs'!$D$37*12*IF(4=1,'1.Inputs'!$D$38,IF(4=2,'1.Inputs'!$D$39,$E386)))/(1-'1.Inputs'!$D$42)*$D386*(1+$G386)^(4-1))*('1.Inputs'!$D$48-'1.Inputs'!$D$49))/'1.Inputs'!$D$51</f>
        <v>1390004956.2542171</v>
      </c>
      <c r="L386" s="36">
        <f ca="1">((('1.Inputs'!$D$37*12*IF(5=1,'1.Inputs'!$D$38,IF(5=2,'1.Inputs'!$D$39,$E386)))*$F386*(('1.Inputs'!$D$40)+(1-'1.Inputs'!$D$40)*(1+'1.Inputs'!$D$41))*(1+$G386)^(5-1))*'1.Inputs'!$D$47+(('1.Inputs'!$D$37*12*IF(5=1,'1.Inputs'!$D$38,IF(5=2,'1.Inputs'!$D$39,$E386)))/(1-'1.Inputs'!$D$42)*$D386*(1+$G386)^(5-1))*('1.Inputs'!$D$48-'1.Inputs'!$D$49))/'1.Inputs'!$D$51</f>
        <v>1470759361.588589</v>
      </c>
      <c r="M386" s="36">
        <f ca="1">((('1.Inputs'!$D$37*12*IF(6=1,'1.Inputs'!$D$38,IF(6=2,'1.Inputs'!$D$39,$E386)))*$F386*(('1.Inputs'!$D$40)+(1-'1.Inputs'!$D$40)*(1+'1.Inputs'!$D$41))*(1+$G386)^(6-1))*'1.Inputs'!$D$47+(('1.Inputs'!$D$37*12*IF(6=1,'1.Inputs'!$D$38,IF(6=2,'1.Inputs'!$D$39,$E386)))/(1-'1.Inputs'!$D$42)*$D386*(1+$G386)^(6-1))*('1.Inputs'!$D$48-'1.Inputs'!$D$49))/'1.Inputs'!$D$51</f>
        <v>1556205314.2095845</v>
      </c>
      <c r="N386" s="36">
        <f ca="1">((('1.Inputs'!$D$37*12*IF(7=1,'1.Inputs'!$D$38,IF(7=2,'1.Inputs'!$D$39,$E386)))*$F386*(('1.Inputs'!$D$40)+(1-'1.Inputs'!$D$40)*(1+'1.Inputs'!$D$41))*(1+$G386)^(7-1))*'1.Inputs'!$D$47+(('1.Inputs'!$D$37*12*IF(7=1,'1.Inputs'!$D$38,IF(7=2,'1.Inputs'!$D$39,$E386)))/(1-'1.Inputs'!$D$42)*$D386*(1+$G386)^(7-1))*('1.Inputs'!$D$48-'1.Inputs'!$D$49))/'1.Inputs'!$D$51</f>
        <v>1646615376.5347154</v>
      </c>
      <c r="O386" s="36">
        <f ca="1">((('1.Inputs'!$D$37*12*IF(8=1,'1.Inputs'!$D$38,IF(8=2,'1.Inputs'!$D$39,$E386)))*$F386*(('1.Inputs'!$D$40)+(1-'1.Inputs'!$D$40)*(1+'1.Inputs'!$D$41))*(1+$G386)^(8-1))*'1.Inputs'!$D$47+(('1.Inputs'!$D$37*12*IF(8=1,'1.Inputs'!$D$38,IF(8=2,'1.Inputs'!$D$39,$E386)))/(1-'1.Inputs'!$D$42)*$D386*(1+$G386)^(8-1))*('1.Inputs'!$D$48-'1.Inputs'!$D$49))/'1.Inputs'!$D$51</f>
        <v>1742277945.9005287</v>
      </c>
      <c r="P386" s="36">
        <f ca="1">((('1.Inputs'!$D$37*12*IF(9=1,'1.Inputs'!$D$38,IF(9=2,'1.Inputs'!$D$39,$E386)))*$F386*(('1.Inputs'!$D$40)+(1-'1.Inputs'!$D$40)*(1+'1.Inputs'!$D$41))*(1+$G386)^(9-1))*'1.Inputs'!$D$47+(('1.Inputs'!$D$37*12*IF(9=1,'1.Inputs'!$D$38,IF(9=2,'1.Inputs'!$D$39,$E386)))/(1-'1.Inputs'!$D$42)*$D386*(1+$G386)^(9-1))*('1.Inputs'!$D$48-'1.Inputs'!$D$49))/'1.Inputs'!$D$51</f>
        <v>1843498174.5157826</v>
      </c>
      <c r="Q386" s="36">
        <f ca="1">((('1.Inputs'!$D$37*12*IF(10=1,'1.Inputs'!$D$38,IF(10=2,'1.Inputs'!$D$39,$E386)))*$F386*(('1.Inputs'!$D$40)+(1-'1.Inputs'!$D$40)*(1+'1.Inputs'!$D$41))*(1+$G386)^(10-1))*'1.Inputs'!$D$47+(('1.Inputs'!$D$37*12*IF(10=1,'1.Inputs'!$D$38,IF(10=2,'1.Inputs'!$D$39,$E386)))/(1-'1.Inputs'!$D$42)*$D386*(1+$G386)^(10-1))*('1.Inputs'!$D$48-'1.Inputs'!$D$49))/'1.Inputs'!$D$51</f>
        <v>1950598942.8606653</v>
      </c>
      <c r="R386" s="36">
        <f>-'1.Inputs'!$D$24</f>
        <v>-2050000000</v>
      </c>
      <c r="S386" s="36">
        <f ca="1">((('1.Inputs'!$D$37*12*IF(1=1,'1.Inputs'!$D$38,IF(1=2,'1.Inputs'!$D$39,$E386)))*$F386*(('1.Inputs'!$D$40)+(1-'1.Inputs'!$D$40)*(1+'1.Inputs'!$D$41))*(1+$G386)^(1-1))-(('1.Inputs'!$D$37*12*IF(1=1,'1.Inputs'!$D$38,IF(1=2,'1.Inputs'!$D$39,$E386)))/(1-'1.Inputs'!$D$42)*$D386*(1+$G386)^(1-1))-('1.Inputs'!$D$37*12*IF(1=1,'1.Inputs'!$D$38,IF(1=2,'1.Inputs'!$D$39,$E386)))*'1.Inputs'!$D$43*(1+$G386)^(1-1)-'1.Inputs'!$D$44*(1+$G386)^(1-1)-('1.Inputs'!$D$20/'1.Inputs'!$D$27+'1.Inputs'!$D$23/'1.Inputs'!$D$28))-MAX(0,((('1.Inputs'!$D$37*12*IF(1=1,'1.Inputs'!$D$38,IF(1=2,'1.Inputs'!$D$39,$E386)))*$F386*(('1.Inputs'!$D$40)+(1-'1.Inputs'!$D$40)*(1+'1.Inputs'!$D$41))*(1+$G386)^(1-1))-(('1.Inputs'!$D$37*12*IF(1=1,'1.Inputs'!$D$38,IF(1=2,'1.Inputs'!$D$39,$E386)))/(1-'1.Inputs'!$D$42)*$D386*(1+$G386)^(1-1))-('1.Inputs'!$D$37*12*IF(1=1,'1.Inputs'!$D$38,IF(1=2,'1.Inputs'!$D$39,$E386)))*'1.Inputs'!$D$43*(1+$G386)^(1-1)-'1.Inputs'!$D$44*(1+$G386)^(1-1)-('1.Inputs'!$D$20/'1.Inputs'!$D$27+'1.Inputs'!$D$23/'1.Inputs'!$D$28)))*'1.Inputs'!$D$53+('1.Inputs'!$D$20/'1.Inputs'!$D$27+'1.Inputs'!$D$23/'1.Inputs'!$D$28)-H386</f>
        <v>-453274109.50620204</v>
      </c>
      <c r="T386" s="36">
        <f ca="1">((('1.Inputs'!$D$37*12*IF(2=1,'1.Inputs'!$D$38,IF(2=2,'1.Inputs'!$D$39,$E386)))*$F386*(('1.Inputs'!$D$40)+(1-'1.Inputs'!$D$40)*(1+'1.Inputs'!$D$41))*(1+$G386)^(2-1))-(('1.Inputs'!$D$37*12*IF(2=1,'1.Inputs'!$D$38,IF(2=2,'1.Inputs'!$D$39,$E386)))/(1-'1.Inputs'!$D$42)*$D386*(1+$G386)^(2-1))-('1.Inputs'!$D$37*12*IF(2=1,'1.Inputs'!$D$38,IF(2=2,'1.Inputs'!$D$39,$E386)))*'1.Inputs'!$D$43*(1+$G386)^(2-1)-'1.Inputs'!$D$44*(1+$G386)^(2-1)-('1.Inputs'!$D$20/'1.Inputs'!$D$27+'1.Inputs'!$D$23/'1.Inputs'!$D$28))-MAX(0,((('1.Inputs'!$D$37*12*IF(2=1,'1.Inputs'!$D$38,IF(2=2,'1.Inputs'!$D$39,$E386)))*$F386*(('1.Inputs'!$D$40)+(1-'1.Inputs'!$D$40)*(1+'1.Inputs'!$D$41))*(1+$G386)^(2-1))-(('1.Inputs'!$D$37*12*IF(2=1,'1.Inputs'!$D$38,IF(2=2,'1.Inputs'!$D$39,$E386)))/(1-'1.Inputs'!$D$42)*$D386*(1+$G386)^(2-1))-('1.Inputs'!$D$37*12*IF(2=1,'1.Inputs'!$D$38,IF(2=2,'1.Inputs'!$D$39,$E386)))*'1.Inputs'!$D$43*(1+$G386)^(2-1)-'1.Inputs'!$D$44*(1+$G386)^(2-1)-('1.Inputs'!$D$20/'1.Inputs'!$D$27+'1.Inputs'!$D$23/'1.Inputs'!$D$28)))*'1.Inputs'!$D$53+('1.Inputs'!$D$20/'1.Inputs'!$D$27+'1.Inputs'!$D$23/'1.Inputs'!$D$28)-(I386-H386)</f>
        <v>312999300.43676066</v>
      </c>
      <c r="U386" s="36">
        <f ca="1">((('1.Inputs'!$D$37*12*IF(3=1,'1.Inputs'!$D$38,IF(3=2,'1.Inputs'!$D$39,$E386)))*$F386*(('1.Inputs'!$D$40)+(1-'1.Inputs'!$D$40)*(1+'1.Inputs'!$D$41))*(1+$G386)^(3-1))-(('1.Inputs'!$D$37*12*IF(3=1,'1.Inputs'!$D$38,IF(3=2,'1.Inputs'!$D$39,$E386)))/(1-'1.Inputs'!$D$42)*$D386*(1+$G386)^(3-1))-('1.Inputs'!$D$37*12*IF(3=1,'1.Inputs'!$D$38,IF(3=2,'1.Inputs'!$D$39,$E386)))*'1.Inputs'!$D$43*(1+$G386)^(3-1)-'1.Inputs'!$D$44*(1+$G386)^(3-1)-('1.Inputs'!$D$20/'1.Inputs'!$D$27+'1.Inputs'!$D$23/'1.Inputs'!$D$28))-MAX(0,((('1.Inputs'!$D$37*12*IF(3=1,'1.Inputs'!$D$38,IF(3=2,'1.Inputs'!$D$39,$E386)))*$F386*(('1.Inputs'!$D$40)+(1-'1.Inputs'!$D$40)*(1+'1.Inputs'!$D$41))*(1+$G386)^(3-1))-(('1.Inputs'!$D$37*12*IF(3=1,'1.Inputs'!$D$38,IF(3=2,'1.Inputs'!$D$39,$E386)))/(1-'1.Inputs'!$D$42)*$D386*(1+$G386)^(3-1))-('1.Inputs'!$D$37*12*IF(3=1,'1.Inputs'!$D$38,IF(3=2,'1.Inputs'!$D$39,$E386)))*'1.Inputs'!$D$43*(1+$G386)^(3-1)-'1.Inputs'!$D$44*(1+$G386)^(3-1)-('1.Inputs'!$D$20/'1.Inputs'!$D$27+'1.Inputs'!$D$23/'1.Inputs'!$D$28)))*'1.Inputs'!$D$53+('1.Inputs'!$D$20/'1.Inputs'!$D$27+'1.Inputs'!$D$23/'1.Inputs'!$D$28)-(J386-I386)</f>
        <v>663619191.89282584</v>
      </c>
      <c r="V386" s="36">
        <f ca="1">((('1.Inputs'!$D$37*12*IF(4=1,'1.Inputs'!$D$38,IF(4=2,'1.Inputs'!$D$39,$E386)))*$F386*(('1.Inputs'!$D$40)+(1-'1.Inputs'!$D$40)*(1+'1.Inputs'!$D$41))*(1+$G386)^(4-1))-(('1.Inputs'!$D$37*12*IF(4=1,'1.Inputs'!$D$38,IF(4=2,'1.Inputs'!$D$39,$E386)))/(1-'1.Inputs'!$D$42)*$D386*(1+$G386)^(4-1))-('1.Inputs'!$D$37*12*IF(4=1,'1.Inputs'!$D$38,IF(4=2,'1.Inputs'!$D$39,$E386)))*'1.Inputs'!$D$43*(1+$G386)^(4-1)-'1.Inputs'!$D$44*(1+$G386)^(4-1)-('1.Inputs'!$D$20/'1.Inputs'!$D$27+'1.Inputs'!$D$23/'1.Inputs'!$D$28))-MAX(0,((('1.Inputs'!$D$37*12*IF(4=1,'1.Inputs'!$D$38,IF(4=2,'1.Inputs'!$D$39,$E386)))*$F386*(('1.Inputs'!$D$40)+(1-'1.Inputs'!$D$40)*(1+'1.Inputs'!$D$41))*(1+$G386)^(4-1))-(('1.Inputs'!$D$37*12*IF(4=1,'1.Inputs'!$D$38,IF(4=2,'1.Inputs'!$D$39,$E386)))/(1-'1.Inputs'!$D$42)*$D386*(1+$G386)^(4-1))-('1.Inputs'!$D$37*12*IF(4=1,'1.Inputs'!$D$38,IF(4=2,'1.Inputs'!$D$39,$E386)))*'1.Inputs'!$D$43*(1+$G386)^(4-1)-'1.Inputs'!$D$44*(1+$G386)^(4-1)-('1.Inputs'!$D$20/'1.Inputs'!$D$27+'1.Inputs'!$D$23/'1.Inputs'!$D$28)))*'1.Inputs'!$D$53+('1.Inputs'!$D$20/'1.Inputs'!$D$27+'1.Inputs'!$D$23/'1.Inputs'!$D$28)-(K386-J386)</f>
        <v>822521119.78327429</v>
      </c>
      <c r="W386" s="36">
        <f ca="1">((('1.Inputs'!$D$37*12*IF(5=1,'1.Inputs'!$D$38,IF(5=2,'1.Inputs'!$D$39,$E386)))*$F386*(('1.Inputs'!$D$40)+(1-'1.Inputs'!$D$40)*(1+'1.Inputs'!$D$41))*(1+$G386)^(5-1))-(('1.Inputs'!$D$37*12*IF(5=1,'1.Inputs'!$D$38,IF(5=2,'1.Inputs'!$D$39,$E386)))/(1-'1.Inputs'!$D$42)*$D386*(1+$G386)^(5-1))-('1.Inputs'!$D$37*12*IF(5=1,'1.Inputs'!$D$38,IF(5=2,'1.Inputs'!$D$39,$E386)))*'1.Inputs'!$D$43*(1+$G386)^(5-1)-'1.Inputs'!$D$44*(1+$G386)^(5-1)-('1.Inputs'!$D$20/'1.Inputs'!$D$27+'1.Inputs'!$D$23/'1.Inputs'!$D$28))-MAX(0,((('1.Inputs'!$D$37*12*IF(5=1,'1.Inputs'!$D$38,IF(5=2,'1.Inputs'!$D$39,$E386)))*$F386*(('1.Inputs'!$D$40)+(1-'1.Inputs'!$D$40)*(1+'1.Inputs'!$D$41))*(1+$G386)^(5-1))-(('1.Inputs'!$D$37*12*IF(5=1,'1.Inputs'!$D$38,IF(5=2,'1.Inputs'!$D$39,$E386)))/(1-'1.Inputs'!$D$42)*$D386*(1+$G386)^(5-1))-('1.Inputs'!$D$37*12*IF(5=1,'1.Inputs'!$D$38,IF(5=2,'1.Inputs'!$D$39,$E386)))*'1.Inputs'!$D$43*(1+$G386)^(5-1)-'1.Inputs'!$D$44*(1+$G386)^(5-1)-('1.Inputs'!$D$20/'1.Inputs'!$D$27+'1.Inputs'!$D$23/'1.Inputs'!$D$28)))*'1.Inputs'!$D$53+('1.Inputs'!$D$20/'1.Inputs'!$D$27+'1.Inputs'!$D$23/'1.Inputs'!$D$28)-(L386-K386)</f>
        <v>867561648.57370579</v>
      </c>
      <c r="X386" s="36">
        <f ca="1">((('1.Inputs'!$D$37*12*IF(6=1,'1.Inputs'!$D$38,IF(6=2,'1.Inputs'!$D$39,$E386)))*$F386*(('1.Inputs'!$D$40)+(1-'1.Inputs'!$D$40)*(1+'1.Inputs'!$D$41))*(1+$G386)^(6-1))-(('1.Inputs'!$D$37*12*IF(6=1,'1.Inputs'!$D$38,IF(6=2,'1.Inputs'!$D$39,$E386)))/(1-'1.Inputs'!$D$42)*$D386*(1+$G386)^(6-1))-('1.Inputs'!$D$37*12*IF(6=1,'1.Inputs'!$D$38,IF(6=2,'1.Inputs'!$D$39,$E386)))*'1.Inputs'!$D$43*(1+$G386)^(6-1)-'1.Inputs'!$D$44*(1+$G386)^(6-1)-('1.Inputs'!$D$20/'1.Inputs'!$D$27+'1.Inputs'!$D$23/'1.Inputs'!$D$28))-MAX(0,((('1.Inputs'!$D$37*12*IF(6=1,'1.Inputs'!$D$38,IF(6=2,'1.Inputs'!$D$39,$E386)))*$F386*(('1.Inputs'!$D$40)+(1-'1.Inputs'!$D$40)*(1+'1.Inputs'!$D$41))*(1+$G386)^(6-1))-(('1.Inputs'!$D$37*12*IF(6=1,'1.Inputs'!$D$38,IF(6=2,'1.Inputs'!$D$39,$E386)))/(1-'1.Inputs'!$D$42)*$D386*(1+$G386)^(6-1))-('1.Inputs'!$D$37*12*IF(6=1,'1.Inputs'!$D$38,IF(6=2,'1.Inputs'!$D$39,$E386)))*'1.Inputs'!$D$43*(1+$G386)^(6-1)-'1.Inputs'!$D$44*(1+$G386)^(6-1)-('1.Inputs'!$D$20/'1.Inputs'!$D$27+'1.Inputs'!$D$23/'1.Inputs'!$D$28)))*'1.Inputs'!$D$53+('1.Inputs'!$D$20/'1.Inputs'!$D$27+'1.Inputs'!$D$23/'1.Inputs'!$D$28)-(M386-L386)</f>
        <v>915218873.87449932</v>
      </c>
      <c r="Y386" s="36">
        <f ca="1">((('1.Inputs'!$D$37*12*IF(7=1,'1.Inputs'!$D$38,IF(7=2,'1.Inputs'!$D$39,$E386)))*$F386*(('1.Inputs'!$D$40)+(1-'1.Inputs'!$D$40)*(1+'1.Inputs'!$D$41))*(1+$G386)^(7-1))-(('1.Inputs'!$D$37*12*IF(7=1,'1.Inputs'!$D$38,IF(7=2,'1.Inputs'!$D$39,$E386)))/(1-'1.Inputs'!$D$42)*$D386*(1+$G386)^(7-1))-('1.Inputs'!$D$37*12*IF(7=1,'1.Inputs'!$D$38,IF(7=2,'1.Inputs'!$D$39,$E386)))*'1.Inputs'!$D$43*(1+$G386)^(7-1)-'1.Inputs'!$D$44*(1+$G386)^(7-1)-('1.Inputs'!$D$20/'1.Inputs'!$D$27+'1.Inputs'!$D$23/'1.Inputs'!$D$28))-MAX(0,((('1.Inputs'!$D$37*12*IF(7=1,'1.Inputs'!$D$38,IF(7=2,'1.Inputs'!$D$39,$E386)))*$F386*(('1.Inputs'!$D$40)+(1-'1.Inputs'!$D$40)*(1+'1.Inputs'!$D$41))*(1+$G386)^(7-1))-(('1.Inputs'!$D$37*12*IF(7=1,'1.Inputs'!$D$38,IF(7=2,'1.Inputs'!$D$39,$E386)))/(1-'1.Inputs'!$D$42)*$D386*(1+$G386)^(7-1))-('1.Inputs'!$D$37*12*IF(7=1,'1.Inputs'!$D$38,IF(7=2,'1.Inputs'!$D$39,$E386)))*'1.Inputs'!$D$43*(1+$G386)^(7-1)-'1.Inputs'!$D$44*(1+$G386)^(7-1)-('1.Inputs'!$D$20/'1.Inputs'!$D$27+'1.Inputs'!$D$23/'1.Inputs'!$D$28)))*'1.Inputs'!$D$53+('1.Inputs'!$D$20/'1.Inputs'!$D$27+'1.Inputs'!$D$23/'1.Inputs'!$D$28)-(N386-M386)</f>
        <v>965644816.56132555</v>
      </c>
      <c r="Z386" s="36">
        <f ca="1">((('1.Inputs'!$D$37*12*IF(8=1,'1.Inputs'!$D$38,IF(8=2,'1.Inputs'!$D$39,$E386)))*$F386*(('1.Inputs'!$D$40)+(1-'1.Inputs'!$D$40)*(1+'1.Inputs'!$D$41))*(1+$G386)^(8-1))-(('1.Inputs'!$D$37*12*IF(8=1,'1.Inputs'!$D$38,IF(8=2,'1.Inputs'!$D$39,$E386)))/(1-'1.Inputs'!$D$42)*$D386*(1+$G386)^(8-1))-('1.Inputs'!$D$37*12*IF(8=1,'1.Inputs'!$D$38,IF(8=2,'1.Inputs'!$D$39,$E386)))*'1.Inputs'!$D$43*(1+$G386)^(8-1)-'1.Inputs'!$D$44*(1+$G386)^(8-1)-('1.Inputs'!$D$20/'1.Inputs'!$D$27+'1.Inputs'!$D$23/'1.Inputs'!$D$28))-MAX(0,((('1.Inputs'!$D$37*12*IF(8=1,'1.Inputs'!$D$38,IF(8=2,'1.Inputs'!$D$39,$E386)))*$F386*(('1.Inputs'!$D$40)+(1-'1.Inputs'!$D$40)*(1+'1.Inputs'!$D$41))*(1+$G386)^(8-1))-(('1.Inputs'!$D$37*12*IF(8=1,'1.Inputs'!$D$38,IF(8=2,'1.Inputs'!$D$39,$E386)))/(1-'1.Inputs'!$D$42)*$D386*(1+$G386)^(8-1))-('1.Inputs'!$D$37*12*IF(8=1,'1.Inputs'!$D$38,IF(8=2,'1.Inputs'!$D$39,$E386)))*'1.Inputs'!$D$43*(1+$G386)^(8-1)-'1.Inputs'!$D$44*(1+$G386)^(8-1)-('1.Inputs'!$D$20/'1.Inputs'!$D$27+'1.Inputs'!$D$23/'1.Inputs'!$D$28)))*'1.Inputs'!$D$53+('1.Inputs'!$D$20/'1.Inputs'!$D$27+'1.Inputs'!$D$23/'1.Inputs'!$D$28)-(O386-N386)</f>
        <v>1019000329.3887324</v>
      </c>
      <c r="AA386" s="36">
        <f ca="1">((('1.Inputs'!$D$37*12*IF(9=1,'1.Inputs'!$D$38,IF(9=2,'1.Inputs'!$D$39,$E386)))*$F386*(('1.Inputs'!$D$40)+(1-'1.Inputs'!$D$40)*(1+'1.Inputs'!$D$41))*(1+$G386)^(9-1))-(('1.Inputs'!$D$37*12*IF(9=1,'1.Inputs'!$D$38,IF(9=2,'1.Inputs'!$D$39,$E386)))/(1-'1.Inputs'!$D$42)*$D386*(1+$G386)^(9-1))-('1.Inputs'!$D$37*12*IF(9=1,'1.Inputs'!$D$38,IF(9=2,'1.Inputs'!$D$39,$E386)))*'1.Inputs'!$D$43*(1+$G386)^(9-1)-'1.Inputs'!$D$44*(1+$G386)^(9-1)-('1.Inputs'!$D$20/'1.Inputs'!$D$27+'1.Inputs'!$D$23/'1.Inputs'!$D$28))-MAX(0,((('1.Inputs'!$D$37*12*IF(9=1,'1.Inputs'!$D$38,IF(9=2,'1.Inputs'!$D$39,$E386)))*$F386*(('1.Inputs'!$D$40)+(1-'1.Inputs'!$D$40)*(1+'1.Inputs'!$D$41))*(1+$G386)^(9-1))-(('1.Inputs'!$D$37*12*IF(9=1,'1.Inputs'!$D$38,IF(9=2,'1.Inputs'!$D$39,$E386)))/(1-'1.Inputs'!$D$42)*$D386*(1+$G386)^(9-1))-('1.Inputs'!$D$37*12*IF(9=1,'1.Inputs'!$D$38,IF(9=2,'1.Inputs'!$D$39,$E386)))*'1.Inputs'!$D$43*(1+$G386)^(9-1)-'1.Inputs'!$D$44*(1+$G386)^(9-1)-('1.Inputs'!$D$20/'1.Inputs'!$D$27+'1.Inputs'!$D$23/'1.Inputs'!$D$28)))*'1.Inputs'!$D$53+('1.Inputs'!$D$20/'1.Inputs'!$D$27+'1.Inputs'!$D$23/'1.Inputs'!$D$28)-(P386-O386)</f>
        <v>1075455610.0912819</v>
      </c>
      <c r="AB386" s="36">
        <f ca="1">((('1.Inputs'!$D$37*12*IF(10=1,'1.Inputs'!$D$38,IF(10=2,'1.Inputs'!$D$39,$E386)))*$F386*(('1.Inputs'!$D$40)+(1-'1.Inputs'!$D$40)*(1+'1.Inputs'!$D$41))*(1+$G386)^(10-1))-(('1.Inputs'!$D$37*12*IF(10=1,'1.Inputs'!$D$38,IF(10=2,'1.Inputs'!$D$39,$E386)))/(1-'1.Inputs'!$D$42)*$D386*(1+$G386)^(10-1))-('1.Inputs'!$D$37*12*IF(10=1,'1.Inputs'!$D$38,IF(10=2,'1.Inputs'!$D$39,$E386)))*'1.Inputs'!$D$43*(1+$G386)^(10-1)-'1.Inputs'!$D$44*(1+$G386)^(10-1)-('1.Inputs'!$D$20/'1.Inputs'!$D$27+'1.Inputs'!$D$23/'1.Inputs'!$D$28))-MAX(0,((('1.Inputs'!$D$37*12*IF(10=1,'1.Inputs'!$D$38,IF(10=2,'1.Inputs'!$D$39,$E386)))*$F386*(('1.Inputs'!$D$40)+(1-'1.Inputs'!$D$40)*(1+'1.Inputs'!$D$41))*(1+$G386)^(10-1))-(('1.Inputs'!$D$37*12*IF(10=1,'1.Inputs'!$D$38,IF(10=2,'1.Inputs'!$D$39,$E386)))/(1-'1.Inputs'!$D$42)*$D386*(1+$G386)^(10-1))-('1.Inputs'!$D$37*12*IF(10=1,'1.Inputs'!$D$38,IF(10=2,'1.Inputs'!$D$39,$E386)))*'1.Inputs'!$D$43*(1+$G386)^(10-1)-'1.Inputs'!$D$44*(1+$G386)^(10-1)-('1.Inputs'!$D$20/'1.Inputs'!$D$27+'1.Inputs'!$D$23/'1.Inputs'!$D$28)))*'1.Inputs'!$D$53+('1.Inputs'!$D$20/'1.Inputs'!$D$27+'1.Inputs'!$D$23/'1.Inputs'!$D$28)-(Q386-P386)+(('1.Inputs'!$D$20+'1.Inputs'!$D$23-('1.Inputs'!$D$20/'1.Inputs'!$D$27+'1.Inputs'!$D$23/'1.Inputs'!$D$28)*'1.Inputs'!$D$10)*'1.Inputs'!$D$60+'1.Inputs'!$D$19*'1.Inputs'!$D$59+Q386)</f>
        <v>3785789687.1547346</v>
      </c>
      <c r="AC386" s="36">
        <f ca="1">S386-AC$13-AC$14+MIN(AC$13,MAX(0,((('1.Inputs'!$D$37*12*IF(1=1,'1.Inputs'!$D$38,IF(1=2,'1.Inputs'!$D$39,$E386)))*$F386*(('1.Inputs'!$D$40)+(1-'1.Inputs'!$D$40)*(1+'1.Inputs'!$D$41))*(1+$G386)^(1-1))-(('1.Inputs'!$D$37*12*IF(1=1,'1.Inputs'!$D$38,IF(1=2,'1.Inputs'!$D$39,$E386)))/(1-'1.Inputs'!$D$42)*$D386*(1+$G386)^(1-1))-('1.Inputs'!$D$37*12*IF(1=1,'1.Inputs'!$D$38,IF(1=2,'1.Inputs'!$D$39,$E386)))*'1.Inputs'!$D$43*(1+$G386)^(1-1)-'1.Inputs'!$D$44*(1+$G386)^(1-1)-('1.Inputs'!$D$20/'1.Inputs'!$D$27+'1.Inputs'!$D$23/'1.Inputs'!$D$28))))*'1.Inputs'!$D$53</f>
        <v>-549214109.50620198</v>
      </c>
      <c r="AD386" s="36">
        <f ca="1">T386-AD$13-AD$14+MIN(AD$13,MAX(0,((('1.Inputs'!$D$37*12*IF(2=1,'1.Inputs'!$D$38,IF(2=2,'1.Inputs'!$D$39,$E386)))*$F386*(('1.Inputs'!$D$40)+(1-'1.Inputs'!$D$40)*(1+'1.Inputs'!$D$41))*(1+$G386)^(2-1))-(('1.Inputs'!$D$37*12*IF(2=1,'1.Inputs'!$D$38,IF(2=2,'1.Inputs'!$D$39,$E386)))/(1-'1.Inputs'!$D$42)*$D386*(1+$G386)^(2-1))-('1.Inputs'!$D$37*12*IF(2=1,'1.Inputs'!$D$38,IF(2=2,'1.Inputs'!$D$39,$E386)))*'1.Inputs'!$D$43*(1+$G386)^(2-1)-'1.Inputs'!$D$44*(1+$G386)^(2-1)-('1.Inputs'!$D$20/'1.Inputs'!$D$27+'1.Inputs'!$D$23/'1.Inputs'!$D$28))))*'1.Inputs'!$D$53</f>
        <v>217059300.43676066</v>
      </c>
      <c r="AE386" s="36">
        <f ca="1">U386-AE$13-AE$14+MIN(AE$13,MAX(0,((('1.Inputs'!$D$37*12*IF(3=1,'1.Inputs'!$D$38,IF(3=2,'1.Inputs'!$D$39,$E386)))*$F386*(('1.Inputs'!$D$40)+(1-'1.Inputs'!$D$40)*(1+'1.Inputs'!$D$41))*(1+$G386)^(3-1))-(('1.Inputs'!$D$37*12*IF(3=1,'1.Inputs'!$D$38,IF(3=2,'1.Inputs'!$D$39,$E386)))/(1-'1.Inputs'!$D$42)*$D386*(1+$G386)^(3-1))-('1.Inputs'!$D$37*12*IF(3=1,'1.Inputs'!$D$38,IF(3=2,'1.Inputs'!$D$39,$E386)))*'1.Inputs'!$D$43*(1+$G386)^(3-1)-'1.Inputs'!$D$44*(1+$G386)^(3-1)-('1.Inputs'!$D$20/'1.Inputs'!$D$27+'1.Inputs'!$D$23/'1.Inputs'!$D$28))))*'1.Inputs'!$D$53</f>
        <v>321679191.89282584</v>
      </c>
      <c r="AF386" s="36">
        <f ca="1">V386-AF$13-AF$14+MIN(AF$13,MAX(0,((('1.Inputs'!$D$37*12*IF(4=1,'1.Inputs'!$D$38,IF(4=2,'1.Inputs'!$D$39,$E386)))*$F386*(('1.Inputs'!$D$40)+(1-'1.Inputs'!$D$40)*(1+'1.Inputs'!$D$41))*(1+$G386)^(4-1))-(('1.Inputs'!$D$37*12*IF(4=1,'1.Inputs'!$D$38,IF(4=2,'1.Inputs'!$D$39,$E386)))/(1-'1.Inputs'!$D$42)*$D386*(1+$G386)^(4-1))-('1.Inputs'!$D$37*12*IF(4=1,'1.Inputs'!$D$38,IF(4=2,'1.Inputs'!$D$39,$E386)))*'1.Inputs'!$D$43*(1+$G386)^(4-1)-'1.Inputs'!$D$44*(1+$G386)^(4-1)-('1.Inputs'!$D$20/'1.Inputs'!$D$27+'1.Inputs'!$D$23/'1.Inputs'!$D$28))))*'1.Inputs'!$D$53</f>
        <v>499769119.78327429</v>
      </c>
      <c r="AG386" s="36">
        <f ca="1">W386-AG$13-AG$14+MIN(AG$13,MAX(0,((('1.Inputs'!$D$37*12*IF(5=1,'1.Inputs'!$D$38,IF(5=2,'1.Inputs'!$D$39,$E386)))*$F386*(('1.Inputs'!$D$40)+(1-'1.Inputs'!$D$40)*(1+'1.Inputs'!$D$41))*(1+$G386)^(5-1))-(('1.Inputs'!$D$37*12*IF(5=1,'1.Inputs'!$D$38,IF(5=2,'1.Inputs'!$D$39,$E386)))/(1-'1.Inputs'!$D$42)*$D386*(1+$G386)^(5-1))-('1.Inputs'!$D$37*12*IF(5=1,'1.Inputs'!$D$38,IF(5=2,'1.Inputs'!$D$39,$E386)))*'1.Inputs'!$D$43*(1+$G386)^(5-1)-'1.Inputs'!$D$44*(1+$G386)^(5-1)-('1.Inputs'!$D$20/'1.Inputs'!$D$27+'1.Inputs'!$D$23/'1.Inputs'!$D$28))))*'1.Inputs'!$D$53</f>
        <v>563997648.57370579</v>
      </c>
      <c r="AH386" s="36">
        <f ca="1">X386-AH$13-AH$14+MIN(AH$13,MAX(0,((('1.Inputs'!$D$37*12*IF(6=1,'1.Inputs'!$D$38,IF(6=2,'1.Inputs'!$D$39,$E386)))*$F386*(('1.Inputs'!$D$40)+(1-'1.Inputs'!$D$40)*(1+'1.Inputs'!$D$41))*(1+$G386)^(6-1))-(('1.Inputs'!$D$37*12*IF(6=1,'1.Inputs'!$D$38,IF(6=2,'1.Inputs'!$D$39,$E386)))/(1-'1.Inputs'!$D$42)*$D386*(1+$G386)^(6-1))-('1.Inputs'!$D$37*12*IF(6=1,'1.Inputs'!$D$38,IF(6=2,'1.Inputs'!$D$39,$E386)))*'1.Inputs'!$D$43*(1+$G386)^(6-1)-'1.Inputs'!$D$44*(1+$G386)^(6-1)-('1.Inputs'!$D$20/'1.Inputs'!$D$27+'1.Inputs'!$D$23/'1.Inputs'!$D$28))))*'1.Inputs'!$D$53</f>
        <v>630842873.87449932</v>
      </c>
      <c r="AI386" s="36">
        <f ca="1">Y386-AI$13-AI$14+MIN(AI$13,MAX(0,((('1.Inputs'!$D$37*12*IF(7=1,'1.Inputs'!$D$38,IF(7=2,'1.Inputs'!$D$39,$E386)))*$F386*(('1.Inputs'!$D$40)+(1-'1.Inputs'!$D$40)*(1+'1.Inputs'!$D$41))*(1+$G386)^(7-1))-(('1.Inputs'!$D$37*12*IF(7=1,'1.Inputs'!$D$38,IF(7=2,'1.Inputs'!$D$39,$E386)))/(1-'1.Inputs'!$D$42)*$D386*(1+$G386)^(7-1))-('1.Inputs'!$D$37*12*IF(7=1,'1.Inputs'!$D$38,IF(7=2,'1.Inputs'!$D$39,$E386)))*'1.Inputs'!$D$43*(1+$G386)^(7-1)-'1.Inputs'!$D$44*(1+$G386)^(7-1)-('1.Inputs'!$D$20/'1.Inputs'!$D$27+'1.Inputs'!$D$23/'1.Inputs'!$D$28))))*'1.Inputs'!$D$53</f>
        <v>700456816.56132555</v>
      </c>
      <c r="AJ386" s="36">
        <f ca="1">Z386-AJ$13-AJ$14+MIN(AJ$13,MAX(0,((('1.Inputs'!$D$37*12*IF(8=1,'1.Inputs'!$D$38,IF(8=2,'1.Inputs'!$D$39,$E386)))*$F386*(('1.Inputs'!$D$40)+(1-'1.Inputs'!$D$40)*(1+'1.Inputs'!$D$41))*(1+$G386)^(8-1))-(('1.Inputs'!$D$37*12*IF(8=1,'1.Inputs'!$D$38,IF(8=2,'1.Inputs'!$D$39,$E386)))/(1-'1.Inputs'!$D$42)*$D386*(1+$G386)^(8-1))-('1.Inputs'!$D$37*12*IF(8=1,'1.Inputs'!$D$38,IF(8=2,'1.Inputs'!$D$39,$E386)))*'1.Inputs'!$D$43*(1+$G386)^(8-1)-'1.Inputs'!$D$44*(1+$G386)^(8-1)-('1.Inputs'!$D$20/'1.Inputs'!$D$27+'1.Inputs'!$D$23/'1.Inputs'!$D$28))))*'1.Inputs'!$D$53</f>
        <v>1019000329.3887324</v>
      </c>
      <c r="AK386" s="36">
        <f ca="1">AA386-AK$13-AK$14+MIN(AK$13,MAX(0,((('1.Inputs'!$D$37*12*IF(9=1,'1.Inputs'!$D$38,IF(9=2,'1.Inputs'!$D$39,$E386)))*$F386*(('1.Inputs'!$D$40)+(1-'1.Inputs'!$D$40)*(1+'1.Inputs'!$D$41))*(1+$G386)^(9-1))-(('1.Inputs'!$D$37*12*IF(9=1,'1.Inputs'!$D$38,IF(9=2,'1.Inputs'!$D$39,$E386)))/(1-'1.Inputs'!$D$42)*$D386*(1+$G386)^(9-1))-('1.Inputs'!$D$37*12*IF(9=1,'1.Inputs'!$D$38,IF(9=2,'1.Inputs'!$D$39,$E386)))*'1.Inputs'!$D$43*(1+$G386)^(9-1)-'1.Inputs'!$D$44*(1+$G386)^(9-1)-('1.Inputs'!$D$20/'1.Inputs'!$D$27+'1.Inputs'!$D$23/'1.Inputs'!$D$28))))*'1.Inputs'!$D$53</f>
        <v>1075455610.0912819</v>
      </c>
      <c r="AL386" s="36">
        <f ca="1">AB386-AL$13-AL$14+MIN(AL$13,MAX(0,((('1.Inputs'!$D$37*12*IF(10=1,'1.Inputs'!$D$38,IF(10=2,'1.Inputs'!$D$39,$E386)))*$F386*(('1.Inputs'!$D$40)+(1-'1.Inputs'!$D$40)*(1+'1.Inputs'!$D$41))*(1+$G386)^(10-1))-(('1.Inputs'!$D$37*12*IF(10=1,'1.Inputs'!$D$38,IF(10=2,'1.Inputs'!$D$39,$E386)))/(1-'1.Inputs'!$D$42)*$D386*(1+$G386)^(10-1))-('1.Inputs'!$D$37*12*IF(10=1,'1.Inputs'!$D$38,IF(10=2,'1.Inputs'!$D$39,$E386)))*'1.Inputs'!$D$43*(1+$G386)^(10-1)-'1.Inputs'!$D$44*(1+$G386)^(10-1)-('1.Inputs'!$D$20/'1.Inputs'!$D$27+'1.Inputs'!$D$23/'1.Inputs'!$D$28))))*'1.Inputs'!$D$53+'1.Inputs'!$D$35</f>
        <v>4585789687.1547346</v>
      </c>
      <c r="AM386" s="48">
        <f ca="1">R386+NPV('1.Inputs'!$D$55,S386:AB386)</f>
        <v>2234193975.2546921</v>
      </c>
      <c r="AN386" s="48">
        <f ca="1">-('1.Inputs'!$D$24*(1-'1.Inputs'!$D$31)+'1.Inputs'!$D$35)+NPV('1.Inputs'!$D$54,AC386:AL386)</f>
        <v>613858194.33455086</v>
      </c>
      <c r="AO386" s="36">
        <f t="shared" ca="1" si="45"/>
        <v>-3.0709628015325343</v>
      </c>
      <c r="AP386" s="36">
        <f t="shared" ca="1" si="46"/>
        <v>1.6860243696464072</v>
      </c>
      <c r="AQ386" s="36">
        <f ca="1">'1.Inputs'!$D$35+MIN(SUM($AC386:AC386),SUM($AC386:AD386),SUM($AC386:AE386),SUM($AC386:AF386),SUM($AC386:AG386),SUM($AC386:AH386),SUM($AC386:AI386),SUM($AC386:AJ386),SUM($AC386:AK386),SUM($AC386:AL386))</f>
        <v>250785890.49379802</v>
      </c>
      <c r="AR386" s="36">
        <f ca="1">IF(AP386&lt;'1.Inputs'!$D$57,1,0)</f>
        <v>0</v>
      </c>
      <c r="AS386" s="36">
        <f t="shared" ca="1" si="47"/>
        <v>0</v>
      </c>
    </row>
    <row r="387" spans="2:45" ht="15" customHeight="1" x14ac:dyDescent="0.25">
      <c r="B387" s="36">
        <v>372</v>
      </c>
      <c r="C387" s="36">
        <f t="shared" ca="1" si="40"/>
        <v>0.49245379233780684</v>
      </c>
      <c r="D387" s="36">
        <f t="shared" ca="1" si="41"/>
        <v>18297.200778553946</v>
      </c>
      <c r="E387" s="47">
        <f t="shared" ca="1" si="42"/>
        <v>0.82747931262423569</v>
      </c>
      <c r="F387" s="36">
        <f t="shared" ca="1" si="43"/>
        <v>27375.45886409764</v>
      </c>
      <c r="G387" s="36">
        <f t="shared" ca="1" si="44"/>
        <v>4.5096707476630825E-2</v>
      </c>
      <c r="H387" s="36">
        <f ca="1">((('1.Inputs'!$D$37*12*IF(1=1,'1.Inputs'!$D$38,IF(1=2,'1.Inputs'!$D$39,$E387)))*$F387*(('1.Inputs'!$D$40)+(1-'1.Inputs'!$D$40)*(1+'1.Inputs'!$D$41))*(1+$G387)^(1-1))*'1.Inputs'!$D$47+(('1.Inputs'!$D$37*12*IF(1=1,'1.Inputs'!$D$38,IF(1=2,'1.Inputs'!$D$39,$E387)))/(1-'1.Inputs'!$D$42)*$D387*(1+$G387)^(1-1))*('1.Inputs'!$D$48-'1.Inputs'!$D$49))/'1.Inputs'!$D$51</f>
        <v>732991213.64522338</v>
      </c>
      <c r="I387" s="36">
        <f ca="1">((('1.Inputs'!$D$37*12*IF(2=1,'1.Inputs'!$D$38,IF(2=2,'1.Inputs'!$D$39,$E387)))*$F387*(('1.Inputs'!$D$40)+(1-'1.Inputs'!$D$40)*(1+'1.Inputs'!$D$41))*(1+$G387)^(2-1))*'1.Inputs'!$D$47+(('1.Inputs'!$D$37*12*IF(2=1,'1.Inputs'!$D$38,IF(2=2,'1.Inputs'!$D$39,$E387)))/(1-'1.Inputs'!$D$42)*$D387*(1+$G387)^(2-1))*('1.Inputs'!$D$48-'1.Inputs'!$D$49))/'1.Inputs'!$D$51</f>
        <v>1072465385.5858918</v>
      </c>
      <c r="J387" s="36">
        <f ca="1">((('1.Inputs'!$D$37*12*IF(3=1,'1.Inputs'!$D$38,IF(3=2,'1.Inputs'!$D$39,$E387)))*$F387*(('1.Inputs'!$D$40)+(1-'1.Inputs'!$D$40)*(1+'1.Inputs'!$D$41))*(1+$G387)^(3-1))*'1.Inputs'!$D$47+(('1.Inputs'!$D$37*12*IF(3=1,'1.Inputs'!$D$38,IF(3=2,'1.Inputs'!$D$39,$E387)))/(1-'1.Inputs'!$D$42)*$D387*(1+$G387)^(3-1))*('1.Inputs'!$D$48-'1.Inputs'!$D$49))/'1.Inputs'!$D$51</f>
        <v>1324948105.4955139</v>
      </c>
      <c r="K387" s="36">
        <f ca="1">((('1.Inputs'!$D$37*12*IF(4=1,'1.Inputs'!$D$38,IF(4=2,'1.Inputs'!$D$39,$E387)))*$F387*(('1.Inputs'!$D$40)+(1-'1.Inputs'!$D$40)*(1+'1.Inputs'!$D$41))*(1+$G387)^(4-1))*'1.Inputs'!$D$47+(('1.Inputs'!$D$37*12*IF(4=1,'1.Inputs'!$D$38,IF(4=2,'1.Inputs'!$D$39,$E387)))/(1-'1.Inputs'!$D$42)*$D387*(1+$G387)^(4-1))*('1.Inputs'!$D$48-'1.Inputs'!$D$49))/'1.Inputs'!$D$51</f>
        <v>1384698902.6307611</v>
      </c>
      <c r="L387" s="36">
        <f ca="1">((('1.Inputs'!$D$37*12*IF(5=1,'1.Inputs'!$D$38,IF(5=2,'1.Inputs'!$D$39,$E387)))*$F387*(('1.Inputs'!$D$40)+(1-'1.Inputs'!$D$40)*(1+'1.Inputs'!$D$41))*(1+$G387)^(5-1))*'1.Inputs'!$D$47+(('1.Inputs'!$D$37*12*IF(5=1,'1.Inputs'!$D$38,IF(5=2,'1.Inputs'!$D$39,$E387)))/(1-'1.Inputs'!$D$42)*$D387*(1+$G387)^(5-1))*('1.Inputs'!$D$48-'1.Inputs'!$D$49))/'1.Inputs'!$D$51</f>
        <v>1447144263.9859126</v>
      </c>
      <c r="M387" s="36">
        <f ca="1">((('1.Inputs'!$D$37*12*IF(6=1,'1.Inputs'!$D$38,IF(6=2,'1.Inputs'!$D$39,$E387)))*$F387*(('1.Inputs'!$D$40)+(1-'1.Inputs'!$D$40)*(1+'1.Inputs'!$D$41))*(1+$G387)^(6-1))*'1.Inputs'!$D$47+(('1.Inputs'!$D$37*12*IF(6=1,'1.Inputs'!$D$38,IF(6=2,'1.Inputs'!$D$39,$E387)))/(1-'1.Inputs'!$D$42)*$D387*(1+$G387)^(6-1))*('1.Inputs'!$D$48-'1.Inputs'!$D$49))/'1.Inputs'!$D$51</f>
        <v>1512405705.5353696</v>
      </c>
      <c r="N387" s="36">
        <f ca="1">((('1.Inputs'!$D$37*12*IF(7=1,'1.Inputs'!$D$38,IF(7=2,'1.Inputs'!$D$39,$E387)))*$F387*(('1.Inputs'!$D$40)+(1-'1.Inputs'!$D$40)*(1+'1.Inputs'!$D$41))*(1+$G387)^(7-1))*'1.Inputs'!$D$47+(('1.Inputs'!$D$37*12*IF(7=1,'1.Inputs'!$D$38,IF(7=2,'1.Inputs'!$D$39,$E387)))/(1-'1.Inputs'!$D$42)*$D387*(1+$G387)^(7-1))*('1.Inputs'!$D$48-'1.Inputs'!$D$49))/'1.Inputs'!$D$51</f>
        <v>1580610223.2238858</v>
      </c>
      <c r="O387" s="36">
        <f ca="1">((('1.Inputs'!$D$37*12*IF(8=1,'1.Inputs'!$D$38,IF(8=2,'1.Inputs'!$D$39,$E387)))*$F387*(('1.Inputs'!$D$40)+(1-'1.Inputs'!$D$40)*(1+'1.Inputs'!$D$41))*(1+$G387)^(8-1))*'1.Inputs'!$D$47+(('1.Inputs'!$D$37*12*IF(8=1,'1.Inputs'!$D$38,IF(8=2,'1.Inputs'!$D$39,$E387)))/(1-'1.Inputs'!$D$42)*$D387*(1+$G387)^(8-1))*('1.Inputs'!$D$48-'1.Inputs'!$D$49))/'1.Inputs'!$D$51</f>
        <v>1651890540.0951853</v>
      </c>
      <c r="P387" s="36">
        <f ca="1">((('1.Inputs'!$D$37*12*IF(9=1,'1.Inputs'!$D$38,IF(9=2,'1.Inputs'!$D$39,$E387)))*$F387*(('1.Inputs'!$D$40)+(1-'1.Inputs'!$D$40)*(1+'1.Inputs'!$D$41))*(1+$G387)^(9-1))*'1.Inputs'!$D$47+(('1.Inputs'!$D$37*12*IF(9=1,'1.Inputs'!$D$38,IF(9=2,'1.Inputs'!$D$39,$E387)))/(1-'1.Inputs'!$D$42)*$D387*(1+$G387)^(9-1))*('1.Inputs'!$D$48-'1.Inputs'!$D$49))/'1.Inputs'!$D$51</f>
        <v>1726385364.5652721</v>
      </c>
      <c r="Q387" s="36">
        <f ca="1">((('1.Inputs'!$D$37*12*IF(10=1,'1.Inputs'!$D$38,IF(10=2,'1.Inputs'!$D$39,$E387)))*$F387*(('1.Inputs'!$D$40)+(1-'1.Inputs'!$D$40)*(1+'1.Inputs'!$D$41))*(1+$G387)^(10-1))*'1.Inputs'!$D$47+(('1.Inputs'!$D$37*12*IF(10=1,'1.Inputs'!$D$38,IF(10=2,'1.Inputs'!$D$39,$E387)))/(1-'1.Inputs'!$D$42)*$D387*(1+$G387)^(10-1))*('1.Inputs'!$D$48-'1.Inputs'!$D$49))/'1.Inputs'!$D$51</f>
        <v>1804239660.3430085</v>
      </c>
      <c r="R387" s="36">
        <f>-'1.Inputs'!$D$24</f>
        <v>-2050000000</v>
      </c>
      <c r="S387" s="36">
        <f ca="1">((('1.Inputs'!$D$37*12*IF(1=1,'1.Inputs'!$D$38,IF(1=2,'1.Inputs'!$D$39,$E387)))*$F387*(('1.Inputs'!$D$40)+(1-'1.Inputs'!$D$40)*(1+'1.Inputs'!$D$41))*(1+$G387)^(1-1))-(('1.Inputs'!$D$37*12*IF(1=1,'1.Inputs'!$D$38,IF(1=2,'1.Inputs'!$D$39,$E387)))/(1-'1.Inputs'!$D$42)*$D387*(1+$G387)^(1-1))-('1.Inputs'!$D$37*12*IF(1=1,'1.Inputs'!$D$38,IF(1=2,'1.Inputs'!$D$39,$E387)))*'1.Inputs'!$D$43*(1+$G387)^(1-1)-'1.Inputs'!$D$44*(1+$G387)^(1-1)-('1.Inputs'!$D$20/'1.Inputs'!$D$27+'1.Inputs'!$D$23/'1.Inputs'!$D$28))-MAX(0,((('1.Inputs'!$D$37*12*IF(1=1,'1.Inputs'!$D$38,IF(1=2,'1.Inputs'!$D$39,$E387)))*$F387*(('1.Inputs'!$D$40)+(1-'1.Inputs'!$D$40)*(1+'1.Inputs'!$D$41))*(1+$G387)^(1-1))-(('1.Inputs'!$D$37*12*IF(1=1,'1.Inputs'!$D$38,IF(1=2,'1.Inputs'!$D$39,$E387)))/(1-'1.Inputs'!$D$42)*$D387*(1+$G387)^(1-1))-('1.Inputs'!$D$37*12*IF(1=1,'1.Inputs'!$D$38,IF(1=2,'1.Inputs'!$D$39,$E387)))*'1.Inputs'!$D$43*(1+$G387)^(1-1)-'1.Inputs'!$D$44*(1+$G387)^(1-1)-('1.Inputs'!$D$20/'1.Inputs'!$D$27+'1.Inputs'!$D$23/'1.Inputs'!$D$28)))*'1.Inputs'!$D$53+('1.Inputs'!$D$20/'1.Inputs'!$D$27+'1.Inputs'!$D$23/'1.Inputs'!$D$28)-H387</f>
        <v>-726092854.68009257</v>
      </c>
      <c r="T387" s="36">
        <f ca="1">((('1.Inputs'!$D$37*12*IF(2=1,'1.Inputs'!$D$38,IF(2=2,'1.Inputs'!$D$39,$E387)))*$F387*(('1.Inputs'!$D$40)+(1-'1.Inputs'!$D$40)*(1+'1.Inputs'!$D$41))*(1+$G387)^(2-1))-(('1.Inputs'!$D$37*12*IF(2=1,'1.Inputs'!$D$38,IF(2=2,'1.Inputs'!$D$39,$E387)))/(1-'1.Inputs'!$D$42)*$D387*(1+$G387)^(2-1))-('1.Inputs'!$D$37*12*IF(2=1,'1.Inputs'!$D$38,IF(2=2,'1.Inputs'!$D$39,$E387)))*'1.Inputs'!$D$43*(1+$G387)^(2-1)-'1.Inputs'!$D$44*(1+$G387)^(2-1)-('1.Inputs'!$D$20/'1.Inputs'!$D$27+'1.Inputs'!$D$23/'1.Inputs'!$D$28))-MAX(0,((('1.Inputs'!$D$37*12*IF(2=1,'1.Inputs'!$D$38,IF(2=2,'1.Inputs'!$D$39,$E387)))*$F387*(('1.Inputs'!$D$40)+(1-'1.Inputs'!$D$40)*(1+'1.Inputs'!$D$41))*(1+$G387)^(2-1))-(('1.Inputs'!$D$37*12*IF(2=1,'1.Inputs'!$D$38,IF(2=2,'1.Inputs'!$D$39,$E387)))/(1-'1.Inputs'!$D$42)*$D387*(1+$G387)^(2-1))-('1.Inputs'!$D$37*12*IF(2=1,'1.Inputs'!$D$38,IF(2=2,'1.Inputs'!$D$39,$E387)))*'1.Inputs'!$D$43*(1+$G387)^(2-1)-'1.Inputs'!$D$44*(1+$G387)^(2-1)-('1.Inputs'!$D$20/'1.Inputs'!$D$27+'1.Inputs'!$D$23/'1.Inputs'!$D$28)))*'1.Inputs'!$D$53+('1.Inputs'!$D$20/'1.Inputs'!$D$27+'1.Inputs'!$D$23/'1.Inputs'!$D$28)-(I387-H387)</f>
        <v>-41110940.851416528</v>
      </c>
      <c r="U387" s="36">
        <f ca="1">((('1.Inputs'!$D$37*12*IF(3=1,'1.Inputs'!$D$38,IF(3=2,'1.Inputs'!$D$39,$E387)))*$F387*(('1.Inputs'!$D$40)+(1-'1.Inputs'!$D$40)*(1+'1.Inputs'!$D$41))*(1+$G387)^(3-1))-(('1.Inputs'!$D$37*12*IF(3=1,'1.Inputs'!$D$38,IF(3=2,'1.Inputs'!$D$39,$E387)))/(1-'1.Inputs'!$D$42)*$D387*(1+$G387)^(3-1))-('1.Inputs'!$D$37*12*IF(3=1,'1.Inputs'!$D$38,IF(3=2,'1.Inputs'!$D$39,$E387)))*'1.Inputs'!$D$43*(1+$G387)^(3-1)-'1.Inputs'!$D$44*(1+$G387)^(3-1)-('1.Inputs'!$D$20/'1.Inputs'!$D$27+'1.Inputs'!$D$23/'1.Inputs'!$D$28))-MAX(0,((('1.Inputs'!$D$37*12*IF(3=1,'1.Inputs'!$D$38,IF(3=2,'1.Inputs'!$D$39,$E387)))*$F387*(('1.Inputs'!$D$40)+(1-'1.Inputs'!$D$40)*(1+'1.Inputs'!$D$41))*(1+$G387)^(3-1))-(('1.Inputs'!$D$37*12*IF(3=1,'1.Inputs'!$D$38,IF(3=2,'1.Inputs'!$D$39,$E387)))/(1-'1.Inputs'!$D$42)*$D387*(1+$G387)^(3-1))-('1.Inputs'!$D$37*12*IF(3=1,'1.Inputs'!$D$38,IF(3=2,'1.Inputs'!$D$39,$E387)))*'1.Inputs'!$D$43*(1+$G387)^(3-1)-'1.Inputs'!$D$44*(1+$G387)^(3-1)-('1.Inputs'!$D$20/'1.Inputs'!$D$27+'1.Inputs'!$D$23/'1.Inputs'!$D$28)))*'1.Inputs'!$D$53+('1.Inputs'!$D$20/'1.Inputs'!$D$27+'1.Inputs'!$D$23/'1.Inputs'!$D$28)-(J387-I387)</f>
        <v>221360089.54692352</v>
      </c>
      <c r="V387" s="36">
        <f ca="1">((('1.Inputs'!$D$37*12*IF(4=1,'1.Inputs'!$D$38,IF(4=2,'1.Inputs'!$D$39,$E387)))*$F387*(('1.Inputs'!$D$40)+(1-'1.Inputs'!$D$40)*(1+'1.Inputs'!$D$41))*(1+$G387)^(4-1))-(('1.Inputs'!$D$37*12*IF(4=1,'1.Inputs'!$D$38,IF(4=2,'1.Inputs'!$D$39,$E387)))/(1-'1.Inputs'!$D$42)*$D387*(1+$G387)^(4-1))-('1.Inputs'!$D$37*12*IF(4=1,'1.Inputs'!$D$38,IF(4=2,'1.Inputs'!$D$39,$E387)))*'1.Inputs'!$D$43*(1+$G387)^(4-1)-'1.Inputs'!$D$44*(1+$G387)^(4-1)-('1.Inputs'!$D$20/'1.Inputs'!$D$27+'1.Inputs'!$D$23/'1.Inputs'!$D$28))-MAX(0,((('1.Inputs'!$D$37*12*IF(4=1,'1.Inputs'!$D$38,IF(4=2,'1.Inputs'!$D$39,$E387)))*$F387*(('1.Inputs'!$D$40)+(1-'1.Inputs'!$D$40)*(1+'1.Inputs'!$D$41))*(1+$G387)^(4-1))-(('1.Inputs'!$D$37*12*IF(4=1,'1.Inputs'!$D$38,IF(4=2,'1.Inputs'!$D$39,$E387)))/(1-'1.Inputs'!$D$42)*$D387*(1+$G387)^(4-1))-('1.Inputs'!$D$37*12*IF(4=1,'1.Inputs'!$D$38,IF(4=2,'1.Inputs'!$D$39,$E387)))*'1.Inputs'!$D$43*(1+$G387)^(4-1)-'1.Inputs'!$D$44*(1+$G387)^(4-1)-('1.Inputs'!$D$20/'1.Inputs'!$D$27+'1.Inputs'!$D$23/'1.Inputs'!$D$28)))*'1.Inputs'!$D$53+('1.Inputs'!$D$20/'1.Inputs'!$D$27+'1.Inputs'!$D$23/'1.Inputs'!$D$28)-(K387-J387)</f>
        <v>433329943.46099377</v>
      </c>
      <c r="W387" s="36">
        <f ca="1">((('1.Inputs'!$D$37*12*IF(5=1,'1.Inputs'!$D$38,IF(5=2,'1.Inputs'!$D$39,$E387)))*$F387*(('1.Inputs'!$D$40)+(1-'1.Inputs'!$D$40)*(1+'1.Inputs'!$D$41))*(1+$G387)^(5-1))-(('1.Inputs'!$D$37*12*IF(5=1,'1.Inputs'!$D$38,IF(5=2,'1.Inputs'!$D$39,$E387)))/(1-'1.Inputs'!$D$42)*$D387*(1+$G387)^(5-1))-('1.Inputs'!$D$37*12*IF(5=1,'1.Inputs'!$D$38,IF(5=2,'1.Inputs'!$D$39,$E387)))*'1.Inputs'!$D$43*(1+$G387)^(5-1)-'1.Inputs'!$D$44*(1+$G387)^(5-1)-('1.Inputs'!$D$20/'1.Inputs'!$D$27+'1.Inputs'!$D$23/'1.Inputs'!$D$28))-MAX(0,((('1.Inputs'!$D$37*12*IF(5=1,'1.Inputs'!$D$38,IF(5=2,'1.Inputs'!$D$39,$E387)))*$F387*(('1.Inputs'!$D$40)+(1-'1.Inputs'!$D$40)*(1+'1.Inputs'!$D$41))*(1+$G387)^(5-1))-(('1.Inputs'!$D$37*12*IF(5=1,'1.Inputs'!$D$38,IF(5=2,'1.Inputs'!$D$39,$E387)))/(1-'1.Inputs'!$D$42)*$D387*(1+$G387)^(5-1))-('1.Inputs'!$D$37*12*IF(5=1,'1.Inputs'!$D$38,IF(5=2,'1.Inputs'!$D$39,$E387)))*'1.Inputs'!$D$43*(1+$G387)^(5-1)-'1.Inputs'!$D$44*(1+$G387)^(5-1)-('1.Inputs'!$D$20/'1.Inputs'!$D$27+'1.Inputs'!$D$23/'1.Inputs'!$D$28)))*'1.Inputs'!$D$53+('1.Inputs'!$D$20/'1.Inputs'!$D$27+'1.Inputs'!$D$23/'1.Inputs'!$D$28)-(L387-K387)</f>
        <v>450740877.73384809</v>
      </c>
      <c r="X387" s="36">
        <f ca="1">((('1.Inputs'!$D$37*12*IF(6=1,'1.Inputs'!$D$38,IF(6=2,'1.Inputs'!$D$39,$E387)))*$F387*(('1.Inputs'!$D$40)+(1-'1.Inputs'!$D$40)*(1+'1.Inputs'!$D$41))*(1+$G387)^(6-1))-(('1.Inputs'!$D$37*12*IF(6=1,'1.Inputs'!$D$38,IF(6=2,'1.Inputs'!$D$39,$E387)))/(1-'1.Inputs'!$D$42)*$D387*(1+$G387)^(6-1))-('1.Inputs'!$D$37*12*IF(6=1,'1.Inputs'!$D$38,IF(6=2,'1.Inputs'!$D$39,$E387)))*'1.Inputs'!$D$43*(1+$G387)^(6-1)-'1.Inputs'!$D$44*(1+$G387)^(6-1)-('1.Inputs'!$D$20/'1.Inputs'!$D$27+'1.Inputs'!$D$23/'1.Inputs'!$D$28))-MAX(0,((('1.Inputs'!$D$37*12*IF(6=1,'1.Inputs'!$D$38,IF(6=2,'1.Inputs'!$D$39,$E387)))*$F387*(('1.Inputs'!$D$40)+(1-'1.Inputs'!$D$40)*(1+'1.Inputs'!$D$41))*(1+$G387)^(6-1))-(('1.Inputs'!$D$37*12*IF(6=1,'1.Inputs'!$D$38,IF(6=2,'1.Inputs'!$D$39,$E387)))/(1-'1.Inputs'!$D$42)*$D387*(1+$G387)^(6-1))-('1.Inputs'!$D$37*12*IF(6=1,'1.Inputs'!$D$38,IF(6=2,'1.Inputs'!$D$39,$E387)))*'1.Inputs'!$D$43*(1+$G387)^(6-1)-'1.Inputs'!$D$44*(1+$G387)^(6-1)-('1.Inputs'!$D$20/'1.Inputs'!$D$27+'1.Inputs'!$D$23/'1.Inputs'!$D$28)))*'1.Inputs'!$D$53+('1.Inputs'!$D$20/'1.Inputs'!$D$27+'1.Inputs'!$D$23/'1.Inputs'!$D$28)-(M387-L387)</f>
        <v>468936987.8165009</v>
      </c>
      <c r="Y387" s="36">
        <f ca="1">((('1.Inputs'!$D$37*12*IF(7=1,'1.Inputs'!$D$38,IF(7=2,'1.Inputs'!$D$39,$E387)))*$F387*(('1.Inputs'!$D$40)+(1-'1.Inputs'!$D$40)*(1+'1.Inputs'!$D$41))*(1+$G387)^(7-1))-(('1.Inputs'!$D$37*12*IF(7=1,'1.Inputs'!$D$38,IF(7=2,'1.Inputs'!$D$39,$E387)))/(1-'1.Inputs'!$D$42)*$D387*(1+$G387)^(7-1))-('1.Inputs'!$D$37*12*IF(7=1,'1.Inputs'!$D$38,IF(7=2,'1.Inputs'!$D$39,$E387)))*'1.Inputs'!$D$43*(1+$G387)^(7-1)-'1.Inputs'!$D$44*(1+$G387)^(7-1)-('1.Inputs'!$D$20/'1.Inputs'!$D$27+'1.Inputs'!$D$23/'1.Inputs'!$D$28))-MAX(0,((('1.Inputs'!$D$37*12*IF(7=1,'1.Inputs'!$D$38,IF(7=2,'1.Inputs'!$D$39,$E387)))*$F387*(('1.Inputs'!$D$40)+(1-'1.Inputs'!$D$40)*(1+'1.Inputs'!$D$41))*(1+$G387)^(7-1))-(('1.Inputs'!$D$37*12*IF(7=1,'1.Inputs'!$D$38,IF(7=2,'1.Inputs'!$D$39,$E387)))/(1-'1.Inputs'!$D$42)*$D387*(1+$G387)^(7-1))-('1.Inputs'!$D$37*12*IF(7=1,'1.Inputs'!$D$38,IF(7=2,'1.Inputs'!$D$39,$E387)))*'1.Inputs'!$D$43*(1+$G387)^(7-1)-'1.Inputs'!$D$44*(1+$G387)^(7-1)-('1.Inputs'!$D$20/'1.Inputs'!$D$27+'1.Inputs'!$D$23/'1.Inputs'!$D$28)))*'1.Inputs'!$D$53+('1.Inputs'!$D$20/'1.Inputs'!$D$27+'1.Inputs'!$D$23/'1.Inputs'!$D$28)-(N387-M387)</f>
        <v>487953682.55276299</v>
      </c>
      <c r="Z387" s="36">
        <f ca="1">((('1.Inputs'!$D$37*12*IF(8=1,'1.Inputs'!$D$38,IF(8=2,'1.Inputs'!$D$39,$E387)))*$F387*(('1.Inputs'!$D$40)+(1-'1.Inputs'!$D$40)*(1+'1.Inputs'!$D$41))*(1+$G387)^(8-1))-(('1.Inputs'!$D$37*12*IF(8=1,'1.Inputs'!$D$38,IF(8=2,'1.Inputs'!$D$39,$E387)))/(1-'1.Inputs'!$D$42)*$D387*(1+$G387)^(8-1))-('1.Inputs'!$D$37*12*IF(8=1,'1.Inputs'!$D$38,IF(8=2,'1.Inputs'!$D$39,$E387)))*'1.Inputs'!$D$43*(1+$G387)^(8-1)-'1.Inputs'!$D$44*(1+$G387)^(8-1)-('1.Inputs'!$D$20/'1.Inputs'!$D$27+'1.Inputs'!$D$23/'1.Inputs'!$D$28))-MAX(0,((('1.Inputs'!$D$37*12*IF(8=1,'1.Inputs'!$D$38,IF(8=2,'1.Inputs'!$D$39,$E387)))*$F387*(('1.Inputs'!$D$40)+(1-'1.Inputs'!$D$40)*(1+'1.Inputs'!$D$41))*(1+$G387)^(8-1))-(('1.Inputs'!$D$37*12*IF(8=1,'1.Inputs'!$D$38,IF(8=2,'1.Inputs'!$D$39,$E387)))/(1-'1.Inputs'!$D$42)*$D387*(1+$G387)^(8-1))-('1.Inputs'!$D$37*12*IF(8=1,'1.Inputs'!$D$38,IF(8=2,'1.Inputs'!$D$39,$E387)))*'1.Inputs'!$D$43*(1+$G387)^(8-1)-'1.Inputs'!$D$44*(1+$G387)^(8-1)-('1.Inputs'!$D$20/'1.Inputs'!$D$27+'1.Inputs'!$D$23/'1.Inputs'!$D$28)))*'1.Inputs'!$D$53+('1.Inputs'!$D$20/'1.Inputs'!$D$27+'1.Inputs'!$D$23/'1.Inputs'!$D$28)-(O387-N387)</f>
        <v>507827967.60871947</v>
      </c>
      <c r="AA387" s="36">
        <f ca="1">((('1.Inputs'!$D$37*12*IF(9=1,'1.Inputs'!$D$38,IF(9=2,'1.Inputs'!$D$39,$E387)))*$F387*(('1.Inputs'!$D$40)+(1-'1.Inputs'!$D$40)*(1+'1.Inputs'!$D$41))*(1+$G387)^(9-1))-(('1.Inputs'!$D$37*12*IF(9=1,'1.Inputs'!$D$38,IF(9=2,'1.Inputs'!$D$39,$E387)))/(1-'1.Inputs'!$D$42)*$D387*(1+$G387)^(9-1))-('1.Inputs'!$D$37*12*IF(9=1,'1.Inputs'!$D$38,IF(9=2,'1.Inputs'!$D$39,$E387)))*'1.Inputs'!$D$43*(1+$G387)^(9-1)-'1.Inputs'!$D$44*(1+$G387)^(9-1)-('1.Inputs'!$D$20/'1.Inputs'!$D$27+'1.Inputs'!$D$23/'1.Inputs'!$D$28))-MAX(0,((('1.Inputs'!$D$37*12*IF(9=1,'1.Inputs'!$D$38,IF(9=2,'1.Inputs'!$D$39,$E387)))*$F387*(('1.Inputs'!$D$40)+(1-'1.Inputs'!$D$40)*(1+'1.Inputs'!$D$41))*(1+$G387)^(9-1))-(('1.Inputs'!$D$37*12*IF(9=1,'1.Inputs'!$D$38,IF(9=2,'1.Inputs'!$D$39,$E387)))/(1-'1.Inputs'!$D$42)*$D387*(1+$G387)^(9-1))-('1.Inputs'!$D$37*12*IF(9=1,'1.Inputs'!$D$38,IF(9=2,'1.Inputs'!$D$39,$E387)))*'1.Inputs'!$D$43*(1+$G387)^(9-1)-'1.Inputs'!$D$44*(1+$G387)^(9-1)-('1.Inputs'!$D$20/'1.Inputs'!$D$27+'1.Inputs'!$D$23/'1.Inputs'!$D$28)))*'1.Inputs'!$D$53+('1.Inputs'!$D$20/'1.Inputs'!$D$27+'1.Inputs'!$D$23/'1.Inputs'!$D$28)-(P387-O387)</f>
        <v>528598517.48415041</v>
      </c>
      <c r="AB387" s="36">
        <f ca="1">((('1.Inputs'!$D$37*12*IF(10=1,'1.Inputs'!$D$38,IF(10=2,'1.Inputs'!$D$39,$E387)))*$F387*(('1.Inputs'!$D$40)+(1-'1.Inputs'!$D$40)*(1+'1.Inputs'!$D$41))*(1+$G387)^(10-1))-(('1.Inputs'!$D$37*12*IF(10=1,'1.Inputs'!$D$38,IF(10=2,'1.Inputs'!$D$39,$E387)))/(1-'1.Inputs'!$D$42)*$D387*(1+$G387)^(10-1))-('1.Inputs'!$D$37*12*IF(10=1,'1.Inputs'!$D$38,IF(10=2,'1.Inputs'!$D$39,$E387)))*'1.Inputs'!$D$43*(1+$G387)^(10-1)-'1.Inputs'!$D$44*(1+$G387)^(10-1)-('1.Inputs'!$D$20/'1.Inputs'!$D$27+'1.Inputs'!$D$23/'1.Inputs'!$D$28))-MAX(0,((('1.Inputs'!$D$37*12*IF(10=1,'1.Inputs'!$D$38,IF(10=2,'1.Inputs'!$D$39,$E387)))*$F387*(('1.Inputs'!$D$40)+(1-'1.Inputs'!$D$40)*(1+'1.Inputs'!$D$41))*(1+$G387)^(10-1))-(('1.Inputs'!$D$37*12*IF(10=1,'1.Inputs'!$D$38,IF(10=2,'1.Inputs'!$D$39,$E387)))/(1-'1.Inputs'!$D$42)*$D387*(1+$G387)^(10-1))-('1.Inputs'!$D$37*12*IF(10=1,'1.Inputs'!$D$38,IF(10=2,'1.Inputs'!$D$39,$E387)))*'1.Inputs'!$D$43*(1+$G387)^(10-1)-'1.Inputs'!$D$44*(1+$G387)^(10-1)-('1.Inputs'!$D$20/'1.Inputs'!$D$27+'1.Inputs'!$D$23/'1.Inputs'!$D$28)))*'1.Inputs'!$D$53+('1.Inputs'!$D$20/'1.Inputs'!$D$27+'1.Inputs'!$D$23/'1.Inputs'!$D$28)-(Q387-P387)+(('1.Inputs'!$D$20+'1.Inputs'!$D$23-('1.Inputs'!$D$20/'1.Inputs'!$D$27+'1.Inputs'!$D$23/'1.Inputs'!$D$28)*'1.Inputs'!$D$10)*'1.Inputs'!$D$60+'1.Inputs'!$D$19*'1.Inputs'!$D$59+Q387)</f>
        <v>3054545411.1144514</v>
      </c>
      <c r="AC387" s="36">
        <f ca="1">S387-AC$13-AC$14+MIN(AC$13,MAX(0,((('1.Inputs'!$D$37*12*IF(1=1,'1.Inputs'!$D$38,IF(1=2,'1.Inputs'!$D$39,$E387)))*$F387*(('1.Inputs'!$D$40)+(1-'1.Inputs'!$D$40)*(1+'1.Inputs'!$D$41))*(1+$G387)^(1-1))-(('1.Inputs'!$D$37*12*IF(1=1,'1.Inputs'!$D$38,IF(1=2,'1.Inputs'!$D$39,$E387)))/(1-'1.Inputs'!$D$42)*$D387*(1+$G387)^(1-1))-('1.Inputs'!$D$37*12*IF(1=1,'1.Inputs'!$D$38,IF(1=2,'1.Inputs'!$D$39,$E387)))*'1.Inputs'!$D$43*(1+$G387)^(1-1)-'1.Inputs'!$D$44*(1+$G387)^(1-1)-('1.Inputs'!$D$20/'1.Inputs'!$D$27+'1.Inputs'!$D$23/'1.Inputs'!$D$28))))*'1.Inputs'!$D$53</f>
        <v>-873692854.68009257</v>
      </c>
      <c r="AD387" s="36">
        <f ca="1">T387-AD$13-AD$14+MIN(AD$13,MAX(0,((('1.Inputs'!$D$37*12*IF(2=1,'1.Inputs'!$D$38,IF(2=2,'1.Inputs'!$D$39,$E387)))*$F387*(('1.Inputs'!$D$40)+(1-'1.Inputs'!$D$40)*(1+'1.Inputs'!$D$41))*(1+$G387)^(2-1))-(('1.Inputs'!$D$37*12*IF(2=1,'1.Inputs'!$D$38,IF(2=2,'1.Inputs'!$D$39,$E387)))/(1-'1.Inputs'!$D$42)*$D387*(1+$G387)^(2-1))-('1.Inputs'!$D$37*12*IF(2=1,'1.Inputs'!$D$38,IF(2=2,'1.Inputs'!$D$39,$E387)))*'1.Inputs'!$D$43*(1+$G387)^(2-1)-'1.Inputs'!$D$44*(1+$G387)^(2-1)-('1.Inputs'!$D$20/'1.Inputs'!$D$27+'1.Inputs'!$D$23/'1.Inputs'!$D$28))))*'1.Inputs'!$D$53</f>
        <v>-137050940.85141653</v>
      </c>
      <c r="AE387" s="36">
        <f ca="1">U387-AE$13-AE$14+MIN(AE$13,MAX(0,((('1.Inputs'!$D$37*12*IF(3=1,'1.Inputs'!$D$38,IF(3=2,'1.Inputs'!$D$39,$E387)))*$F387*(('1.Inputs'!$D$40)+(1-'1.Inputs'!$D$40)*(1+'1.Inputs'!$D$41))*(1+$G387)^(3-1))-(('1.Inputs'!$D$37*12*IF(3=1,'1.Inputs'!$D$38,IF(3=2,'1.Inputs'!$D$39,$E387)))/(1-'1.Inputs'!$D$42)*$D387*(1+$G387)^(3-1))-('1.Inputs'!$D$37*12*IF(3=1,'1.Inputs'!$D$38,IF(3=2,'1.Inputs'!$D$39,$E387)))*'1.Inputs'!$D$43*(1+$G387)^(3-1)-'1.Inputs'!$D$44*(1+$G387)^(3-1)-('1.Inputs'!$D$20/'1.Inputs'!$D$27+'1.Inputs'!$D$23/'1.Inputs'!$D$28))))*'1.Inputs'!$D$53</f>
        <v>-120579910.45307648</v>
      </c>
      <c r="AF387" s="36">
        <f ca="1">V387-AF$13-AF$14+MIN(AF$13,MAX(0,((('1.Inputs'!$D$37*12*IF(4=1,'1.Inputs'!$D$38,IF(4=2,'1.Inputs'!$D$39,$E387)))*$F387*(('1.Inputs'!$D$40)+(1-'1.Inputs'!$D$40)*(1+'1.Inputs'!$D$41))*(1+$G387)^(4-1))-(('1.Inputs'!$D$37*12*IF(4=1,'1.Inputs'!$D$38,IF(4=2,'1.Inputs'!$D$39,$E387)))/(1-'1.Inputs'!$D$42)*$D387*(1+$G387)^(4-1))-('1.Inputs'!$D$37*12*IF(4=1,'1.Inputs'!$D$38,IF(4=2,'1.Inputs'!$D$39,$E387)))*'1.Inputs'!$D$43*(1+$G387)^(4-1)-'1.Inputs'!$D$44*(1+$G387)^(4-1)-('1.Inputs'!$D$20/'1.Inputs'!$D$27+'1.Inputs'!$D$23/'1.Inputs'!$D$28))))*'1.Inputs'!$D$53</f>
        <v>110577943.46099377</v>
      </c>
      <c r="AG387" s="36">
        <f ca="1">W387-AG$13-AG$14+MIN(AG$13,MAX(0,((('1.Inputs'!$D$37*12*IF(5=1,'1.Inputs'!$D$38,IF(5=2,'1.Inputs'!$D$39,$E387)))*$F387*(('1.Inputs'!$D$40)+(1-'1.Inputs'!$D$40)*(1+'1.Inputs'!$D$41))*(1+$G387)^(5-1))-(('1.Inputs'!$D$37*12*IF(5=1,'1.Inputs'!$D$38,IF(5=2,'1.Inputs'!$D$39,$E387)))/(1-'1.Inputs'!$D$42)*$D387*(1+$G387)^(5-1))-('1.Inputs'!$D$37*12*IF(5=1,'1.Inputs'!$D$38,IF(5=2,'1.Inputs'!$D$39,$E387)))*'1.Inputs'!$D$43*(1+$G387)^(5-1)-'1.Inputs'!$D$44*(1+$G387)^(5-1)-('1.Inputs'!$D$20/'1.Inputs'!$D$27+'1.Inputs'!$D$23/'1.Inputs'!$D$28))))*'1.Inputs'!$D$53</f>
        <v>147176877.73384809</v>
      </c>
      <c r="AH387" s="36">
        <f ca="1">X387-AH$13-AH$14+MIN(AH$13,MAX(0,((('1.Inputs'!$D$37*12*IF(6=1,'1.Inputs'!$D$38,IF(6=2,'1.Inputs'!$D$39,$E387)))*$F387*(('1.Inputs'!$D$40)+(1-'1.Inputs'!$D$40)*(1+'1.Inputs'!$D$41))*(1+$G387)^(6-1))-(('1.Inputs'!$D$37*12*IF(6=1,'1.Inputs'!$D$38,IF(6=2,'1.Inputs'!$D$39,$E387)))/(1-'1.Inputs'!$D$42)*$D387*(1+$G387)^(6-1))-('1.Inputs'!$D$37*12*IF(6=1,'1.Inputs'!$D$38,IF(6=2,'1.Inputs'!$D$39,$E387)))*'1.Inputs'!$D$43*(1+$G387)^(6-1)-'1.Inputs'!$D$44*(1+$G387)^(6-1)-('1.Inputs'!$D$20/'1.Inputs'!$D$27+'1.Inputs'!$D$23/'1.Inputs'!$D$28))))*'1.Inputs'!$D$53</f>
        <v>184560987.8165009</v>
      </c>
      <c r="AI387" s="36">
        <f ca="1">Y387-AI$13-AI$14+MIN(AI$13,MAX(0,((('1.Inputs'!$D$37*12*IF(7=1,'1.Inputs'!$D$38,IF(7=2,'1.Inputs'!$D$39,$E387)))*$F387*(('1.Inputs'!$D$40)+(1-'1.Inputs'!$D$40)*(1+'1.Inputs'!$D$41))*(1+$G387)^(7-1))-(('1.Inputs'!$D$37*12*IF(7=1,'1.Inputs'!$D$38,IF(7=2,'1.Inputs'!$D$39,$E387)))/(1-'1.Inputs'!$D$42)*$D387*(1+$G387)^(7-1))-('1.Inputs'!$D$37*12*IF(7=1,'1.Inputs'!$D$38,IF(7=2,'1.Inputs'!$D$39,$E387)))*'1.Inputs'!$D$43*(1+$G387)^(7-1)-'1.Inputs'!$D$44*(1+$G387)^(7-1)-('1.Inputs'!$D$20/'1.Inputs'!$D$27+'1.Inputs'!$D$23/'1.Inputs'!$D$28))))*'1.Inputs'!$D$53</f>
        <v>222765682.55276299</v>
      </c>
      <c r="AJ387" s="36">
        <f ca="1">Z387-AJ$13-AJ$14+MIN(AJ$13,MAX(0,((('1.Inputs'!$D$37*12*IF(8=1,'1.Inputs'!$D$38,IF(8=2,'1.Inputs'!$D$39,$E387)))*$F387*(('1.Inputs'!$D$40)+(1-'1.Inputs'!$D$40)*(1+'1.Inputs'!$D$41))*(1+$G387)^(8-1))-(('1.Inputs'!$D$37*12*IF(8=1,'1.Inputs'!$D$38,IF(8=2,'1.Inputs'!$D$39,$E387)))/(1-'1.Inputs'!$D$42)*$D387*(1+$G387)^(8-1))-('1.Inputs'!$D$37*12*IF(8=1,'1.Inputs'!$D$38,IF(8=2,'1.Inputs'!$D$39,$E387)))*'1.Inputs'!$D$43*(1+$G387)^(8-1)-'1.Inputs'!$D$44*(1+$G387)^(8-1)-('1.Inputs'!$D$20/'1.Inputs'!$D$27+'1.Inputs'!$D$23/'1.Inputs'!$D$28))))*'1.Inputs'!$D$53</f>
        <v>507827967.60871947</v>
      </c>
      <c r="AK387" s="36">
        <f ca="1">AA387-AK$13-AK$14+MIN(AK$13,MAX(0,((('1.Inputs'!$D$37*12*IF(9=1,'1.Inputs'!$D$38,IF(9=2,'1.Inputs'!$D$39,$E387)))*$F387*(('1.Inputs'!$D$40)+(1-'1.Inputs'!$D$40)*(1+'1.Inputs'!$D$41))*(1+$G387)^(9-1))-(('1.Inputs'!$D$37*12*IF(9=1,'1.Inputs'!$D$38,IF(9=2,'1.Inputs'!$D$39,$E387)))/(1-'1.Inputs'!$D$42)*$D387*(1+$G387)^(9-1))-('1.Inputs'!$D$37*12*IF(9=1,'1.Inputs'!$D$38,IF(9=2,'1.Inputs'!$D$39,$E387)))*'1.Inputs'!$D$43*(1+$G387)^(9-1)-'1.Inputs'!$D$44*(1+$G387)^(9-1)-('1.Inputs'!$D$20/'1.Inputs'!$D$27+'1.Inputs'!$D$23/'1.Inputs'!$D$28))))*'1.Inputs'!$D$53</f>
        <v>528598517.48415041</v>
      </c>
      <c r="AL387" s="36">
        <f ca="1">AB387-AL$13-AL$14+MIN(AL$13,MAX(0,((('1.Inputs'!$D$37*12*IF(10=1,'1.Inputs'!$D$38,IF(10=2,'1.Inputs'!$D$39,$E387)))*$F387*(('1.Inputs'!$D$40)+(1-'1.Inputs'!$D$40)*(1+'1.Inputs'!$D$41))*(1+$G387)^(10-1))-(('1.Inputs'!$D$37*12*IF(10=1,'1.Inputs'!$D$38,IF(10=2,'1.Inputs'!$D$39,$E387)))/(1-'1.Inputs'!$D$42)*$D387*(1+$G387)^(10-1))-('1.Inputs'!$D$37*12*IF(10=1,'1.Inputs'!$D$38,IF(10=2,'1.Inputs'!$D$39,$E387)))*'1.Inputs'!$D$43*(1+$G387)^(10-1)-'1.Inputs'!$D$44*(1+$G387)^(10-1)-('1.Inputs'!$D$20/'1.Inputs'!$D$27+'1.Inputs'!$D$23/'1.Inputs'!$D$28))))*'1.Inputs'!$D$53+'1.Inputs'!$D$35</f>
        <v>3854545411.1144514</v>
      </c>
      <c r="AM387" s="48">
        <f ca="1">R387+NPV('1.Inputs'!$D$55,S387:AB387)</f>
        <v>-185143222.47284174</v>
      </c>
      <c r="AN387" s="48">
        <f ca="1">-('1.Inputs'!$D$24*(1-'1.Inputs'!$D$31)+'1.Inputs'!$D$35)+NPV('1.Inputs'!$D$54,AC387:AL387)</f>
        <v>-1281823974.5306621</v>
      </c>
      <c r="AO387" s="36">
        <f t="shared" ca="1" si="45"/>
        <v>-4.9193282837404642</v>
      </c>
      <c r="AP387" s="36">
        <f t="shared" ca="1" si="46"/>
        <v>0.56239860149116749</v>
      </c>
      <c r="AQ387" s="36">
        <f ca="1">'1.Inputs'!$D$35+MIN(SUM($AC387:AC387),SUM($AC387:AD387),SUM($AC387:AE387),SUM($AC387:AF387),SUM($AC387:AG387),SUM($AC387:AH387),SUM($AC387:AI387),SUM($AC387:AJ387),SUM($AC387:AK387),SUM($AC387:AL387))</f>
        <v>-331323705.98458576</v>
      </c>
      <c r="AR387" s="36">
        <f ca="1">IF(AP387&lt;'1.Inputs'!$D$57,1,0)</f>
        <v>1</v>
      </c>
      <c r="AS387" s="36">
        <f t="shared" ca="1" si="47"/>
        <v>1</v>
      </c>
    </row>
    <row r="388" spans="2:45" ht="15" customHeight="1" x14ac:dyDescent="0.25">
      <c r="B388" s="36">
        <v>373</v>
      </c>
      <c r="C388" s="36">
        <f t="shared" ca="1" si="40"/>
        <v>0.74611222598677041</v>
      </c>
      <c r="D388" s="36">
        <f t="shared" ca="1" si="41"/>
        <v>19258.09589396228</v>
      </c>
      <c r="E388" s="47">
        <f t="shared" ca="1" si="42"/>
        <v>0.85747103295428806</v>
      </c>
      <c r="F388" s="36">
        <f t="shared" ca="1" si="43"/>
        <v>28444.196006814014</v>
      </c>
      <c r="G388" s="36">
        <f t="shared" ca="1" si="44"/>
        <v>4.8039652417807915E-2</v>
      </c>
      <c r="H388" s="36">
        <f ca="1">((('1.Inputs'!$D$37*12*IF(1=1,'1.Inputs'!$D$38,IF(1=2,'1.Inputs'!$D$39,$E388)))*$F388*(('1.Inputs'!$D$40)+(1-'1.Inputs'!$D$40)*(1+'1.Inputs'!$D$41))*(1+$G388)^(1-1))*'1.Inputs'!$D$47+(('1.Inputs'!$D$37*12*IF(1=1,'1.Inputs'!$D$38,IF(1=2,'1.Inputs'!$D$39,$E388)))/(1-'1.Inputs'!$D$42)*$D388*(1+$G388)^(1-1))*('1.Inputs'!$D$48-'1.Inputs'!$D$49))/'1.Inputs'!$D$51</f>
        <v>763110663.34225297</v>
      </c>
      <c r="I388" s="36">
        <f ca="1">((('1.Inputs'!$D$37*12*IF(2=1,'1.Inputs'!$D$38,IF(2=2,'1.Inputs'!$D$39,$E388)))*$F388*(('1.Inputs'!$D$40)+(1-'1.Inputs'!$D$40)*(1+'1.Inputs'!$D$41))*(1+$G388)^(2-1))*'1.Inputs'!$D$47+(('1.Inputs'!$D$37*12*IF(2=1,'1.Inputs'!$D$38,IF(2=2,'1.Inputs'!$D$39,$E388)))/(1-'1.Inputs'!$D$42)*$D388*(1+$G388)^(2-1))*('1.Inputs'!$D$48-'1.Inputs'!$D$49))/'1.Inputs'!$D$51</f>
        <v>1119678328.1117527</v>
      </c>
      <c r="J388" s="36">
        <f ca="1">((('1.Inputs'!$D$37*12*IF(3=1,'1.Inputs'!$D$38,IF(3=2,'1.Inputs'!$D$39,$E388)))*$F388*(('1.Inputs'!$D$40)+(1-'1.Inputs'!$D$40)*(1+'1.Inputs'!$D$41))*(1+$G388)^(3-1))*'1.Inputs'!$D$47+(('1.Inputs'!$D$37*12*IF(3=1,'1.Inputs'!$D$38,IF(3=2,'1.Inputs'!$D$39,$E388)))/(1-'1.Inputs'!$D$42)*$D388*(1+$G388)^(3-1))*('1.Inputs'!$D$48-'1.Inputs'!$D$49))/'1.Inputs'!$D$51</f>
        <v>1437448865.2928429</v>
      </c>
      <c r="K388" s="36">
        <f ca="1">((('1.Inputs'!$D$37*12*IF(4=1,'1.Inputs'!$D$38,IF(4=2,'1.Inputs'!$D$39,$E388)))*$F388*(('1.Inputs'!$D$40)+(1-'1.Inputs'!$D$40)*(1+'1.Inputs'!$D$41))*(1+$G388)^(4-1))*'1.Inputs'!$D$47+(('1.Inputs'!$D$37*12*IF(4=1,'1.Inputs'!$D$38,IF(4=2,'1.Inputs'!$D$39,$E388)))/(1-'1.Inputs'!$D$42)*$D388*(1+$G388)^(4-1))*('1.Inputs'!$D$48-'1.Inputs'!$D$49))/'1.Inputs'!$D$51</f>
        <v>1506503409.1498835</v>
      </c>
      <c r="L388" s="36">
        <f ca="1">((('1.Inputs'!$D$37*12*IF(5=1,'1.Inputs'!$D$38,IF(5=2,'1.Inputs'!$D$39,$E388)))*$F388*(('1.Inputs'!$D$40)+(1-'1.Inputs'!$D$40)*(1+'1.Inputs'!$D$41))*(1+$G388)^(5-1))*'1.Inputs'!$D$47+(('1.Inputs'!$D$37*12*IF(5=1,'1.Inputs'!$D$38,IF(5=2,'1.Inputs'!$D$39,$E388)))/(1-'1.Inputs'!$D$42)*$D388*(1+$G388)^(5-1))*('1.Inputs'!$D$48-'1.Inputs'!$D$49))/'1.Inputs'!$D$51</f>
        <v>1578875309.291687</v>
      </c>
      <c r="M388" s="36">
        <f ca="1">((('1.Inputs'!$D$37*12*IF(6=1,'1.Inputs'!$D$38,IF(6=2,'1.Inputs'!$D$39,$E388)))*$F388*(('1.Inputs'!$D$40)+(1-'1.Inputs'!$D$40)*(1+'1.Inputs'!$D$41))*(1+$G388)^(6-1))*'1.Inputs'!$D$47+(('1.Inputs'!$D$37*12*IF(6=1,'1.Inputs'!$D$38,IF(6=2,'1.Inputs'!$D$39,$E388)))/(1-'1.Inputs'!$D$42)*$D388*(1+$G388)^(6-1))*('1.Inputs'!$D$48-'1.Inputs'!$D$49))/'1.Inputs'!$D$51</f>
        <v>1654723930.3611186</v>
      </c>
      <c r="N388" s="36">
        <f ca="1">((('1.Inputs'!$D$37*12*IF(7=1,'1.Inputs'!$D$38,IF(7=2,'1.Inputs'!$D$39,$E388)))*$F388*(('1.Inputs'!$D$40)+(1-'1.Inputs'!$D$40)*(1+'1.Inputs'!$D$41))*(1+$G388)^(7-1))*'1.Inputs'!$D$47+(('1.Inputs'!$D$37*12*IF(7=1,'1.Inputs'!$D$38,IF(7=2,'1.Inputs'!$D$39,$E388)))/(1-'1.Inputs'!$D$42)*$D388*(1+$G388)^(7-1))*('1.Inputs'!$D$48-'1.Inputs'!$D$49))/'1.Inputs'!$D$51</f>
        <v>1734216292.8230953</v>
      </c>
      <c r="O388" s="36">
        <f ca="1">((('1.Inputs'!$D$37*12*IF(8=1,'1.Inputs'!$D$38,IF(8=2,'1.Inputs'!$D$39,$E388)))*$F388*(('1.Inputs'!$D$40)+(1-'1.Inputs'!$D$40)*(1+'1.Inputs'!$D$41))*(1+$G388)^(8-1))*'1.Inputs'!$D$47+(('1.Inputs'!$D$37*12*IF(8=1,'1.Inputs'!$D$38,IF(8=2,'1.Inputs'!$D$39,$E388)))/(1-'1.Inputs'!$D$42)*$D388*(1+$G388)^(8-1))*('1.Inputs'!$D$48-'1.Inputs'!$D$49))/'1.Inputs'!$D$51</f>
        <v>1817527440.7476163</v>
      </c>
      <c r="P388" s="36">
        <f ca="1">((('1.Inputs'!$D$37*12*IF(9=1,'1.Inputs'!$D$38,IF(9=2,'1.Inputs'!$D$39,$E388)))*$F388*(('1.Inputs'!$D$40)+(1-'1.Inputs'!$D$40)*(1+'1.Inputs'!$D$41))*(1+$G388)^(9-1))*'1.Inputs'!$D$47+(('1.Inputs'!$D$37*12*IF(9=1,'1.Inputs'!$D$38,IF(9=2,'1.Inputs'!$D$39,$E388)))/(1-'1.Inputs'!$D$42)*$D388*(1+$G388)^(9-1))*('1.Inputs'!$D$48-'1.Inputs'!$D$49))/'1.Inputs'!$D$51</f>
        <v>1904840827.2609606</v>
      </c>
      <c r="Q388" s="36">
        <f ca="1">((('1.Inputs'!$D$37*12*IF(10=1,'1.Inputs'!$D$38,IF(10=2,'1.Inputs'!$D$39,$E388)))*$F388*(('1.Inputs'!$D$40)+(1-'1.Inputs'!$D$40)*(1+'1.Inputs'!$D$41))*(1+$G388)^(10-1))*'1.Inputs'!$D$47+(('1.Inputs'!$D$37*12*IF(10=1,'1.Inputs'!$D$38,IF(10=2,'1.Inputs'!$D$39,$E388)))/(1-'1.Inputs'!$D$42)*$D388*(1+$G388)^(10-1))*('1.Inputs'!$D$48-'1.Inputs'!$D$49))/'1.Inputs'!$D$51</f>
        <v>1996348718.5138266</v>
      </c>
      <c r="R388" s="36">
        <f>-'1.Inputs'!$D$24</f>
        <v>-2050000000</v>
      </c>
      <c r="S388" s="36">
        <f ca="1">((('1.Inputs'!$D$37*12*IF(1=1,'1.Inputs'!$D$38,IF(1=2,'1.Inputs'!$D$39,$E388)))*$F388*(('1.Inputs'!$D$40)+(1-'1.Inputs'!$D$40)*(1+'1.Inputs'!$D$41))*(1+$G388)^(1-1))-(('1.Inputs'!$D$37*12*IF(1=1,'1.Inputs'!$D$38,IF(1=2,'1.Inputs'!$D$39,$E388)))/(1-'1.Inputs'!$D$42)*$D388*(1+$G388)^(1-1))-('1.Inputs'!$D$37*12*IF(1=1,'1.Inputs'!$D$38,IF(1=2,'1.Inputs'!$D$39,$E388)))*'1.Inputs'!$D$43*(1+$G388)^(1-1)-'1.Inputs'!$D$44*(1+$G388)^(1-1)-('1.Inputs'!$D$20/'1.Inputs'!$D$27+'1.Inputs'!$D$23/'1.Inputs'!$D$28))-MAX(0,((('1.Inputs'!$D$37*12*IF(1=1,'1.Inputs'!$D$38,IF(1=2,'1.Inputs'!$D$39,$E388)))*$F388*(('1.Inputs'!$D$40)+(1-'1.Inputs'!$D$40)*(1+'1.Inputs'!$D$41))*(1+$G388)^(1-1))-(('1.Inputs'!$D$37*12*IF(1=1,'1.Inputs'!$D$38,IF(1=2,'1.Inputs'!$D$39,$E388)))/(1-'1.Inputs'!$D$42)*$D388*(1+$G388)^(1-1))-('1.Inputs'!$D$37*12*IF(1=1,'1.Inputs'!$D$38,IF(1=2,'1.Inputs'!$D$39,$E388)))*'1.Inputs'!$D$43*(1+$G388)^(1-1)-'1.Inputs'!$D$44*(1+$G388)^(1-1)-('1.Inputs'!$D$20/'1.Inputs'!$D$27+'1.Inputs'!$D$23/'1.Inputs'!$D$28)))*'1.Inputs'!$D$53+('1.Inputs'!$D$20/'1.Inputs'!$D$27+'1.Inputs'!$D$23/'1.Inputs'!$D$28)-H388</f>
        <v>-751269102.91598105</v>
      </c>
      <c r="T388" s="36">
        <f ca="1">((('1.Inputs'!$D$37*12*IF(2=1,'1.Inputs'!$D$38,IF(2=2,'1.Inputs'!$D$39,$E388)))*$F388*(('1.Inputs'!$D$40)+(1-'1.Inputs'!$D$40)*(1+'1.Inputs'!$D$41))*(1+$G388)^(2-1))-(('1.Inputs'!$D$37*12*IF(2=1,'1.Inputs'!$D$38,IF(2=2,'1.Inputs'!$D$39,$E388)))/(1-'1.Inputs'!$D$42)*$D388*(1+$G388)^(2-1))-('1.Inputs'!$D$37*12*IF(2=1,'1.Inputs'!$D$38,IF(2=2,'1.Inputs'!$D$39,$E388)))*'1.Inputs'!$D$43*(1+$G388)^(2-1)-'1.Inputs'!$D$44*(1+$G388)^(2-1)-('1.Inputs'!$D$20/'1.Inputs'!$D$27+'1.Inputs'!$D$23/'1.Inputs'!$D$28))-MAX(0,((('1.Inputs'!$D$37*12*IF(2=1,'1.Inputs'!$D$38,IF(2=2,'1.Inputs'!$D$39,$E388)))*$F388*(('1.Inputs'!$D$40)+(1-'1.Inputs'!$D$40)*(1+'1.Inputs'!$D$41))*(1+$G388)^(2-1))-(('1.Inputs'!$D$37*12*IF(2=1,'1.Inputs'!$D$38,IF(2=2,'1.Inputs'!$D$39,$E388)))/(1-'1.Inputs'!$D$42)*$D388*(1+$G388)^(2-1))-('1.Inputs'!$D$37*12*IF(2=1,'1.Inputs'!$D$38,IF(2=2,'1.Inputs'!$D$39,$E388)))*'1.Inputs'!$D$43*(1+$G388)^(2-1)-'1.Inputs'!$D$44*(1+$G388)^(2-1)-('1.Inputs'!$D$20/'1.Inputs'!$D$27+'1.Inputs'!$D$23/'1.Inputs'!$D$28)))*'1.Inputs'!$D$53+('1.Inputs'!$D$20/'1.Inputs'!$D$27+'1.Inputs'!$D$23/'1.Inputs'!$D$28)-(I388-H388)</f>
        <v>-52782899.469089508</v>
      </c>
      <c r="U388" s="36">
        <f ca="1">((('1.Inputs'!$D$37*12*IF(3=1,'1.Inputs'!$D$38,IF(3=2,'1.Inputs'!$D$39,$E388)))*$F388*(('1.Inputs'!$D$40)+(1-'1.Inputs'!$D$40)*(1+'1.Inputs'!$D$41))*(1+$G388)^(3-1))-(('1.Inputs'!$D$37*12*IF(3=1,'1.Inputs'!$D$38,IF(3=2,'1.Inputs'!$D$39,$E388)))/(1-'1.Inputs'!$D$42)*$D388*(1+$G388)^(3-1))-('1.Inputs'!$D$37*12*IF(3=1,'1.Inputs'!$D$38,IF(3=2,'1.Inputs'!$D$39,$E388)))*'1.Inputs'!$D$43*(1+$G388)^(3-1)-'1.Inputs'!$D$44*(1+$G388)^(3-1)-('1.Inputs'!$D$20/'1.Inputs'!$D$27+'1.Inputs'!$D$23/'1.Inputs'!$D$28))-MAX(0,((('1.Inputs'!$D$37*12*IF(3=1,'1.Inputs'!$D$38,IF(3=2,'1.Inputs'!$D$39,$E388)))*$F388*(('1.Inputs'!$D$40)+(1-'1.Inputs'!$D$40)*(1+'1.Inputs'!$D$41))*(1+$G388)^(3-1))-(('1.Inputs'!$D$37*12*IF(3=1,'1.Inputs'!$D$38,IF(3=2,'1.Inputs'!$D$39,$E388)))/(1-'1.Inputs'!$D$42)*$D388*(1+$G388)^(3-1))-('1.Inputs'!$D$37*12*IF(3=1,'1.Inputs'!$D$38,IF(3=2,'1.Inputs'!$D$39,$E388)))*'1.Inputs'!$D$43*(1+$G388)^(3-1)-'1.Inputs'!$D$44*(1+$G388)^(3-1)-('1.Inputs'!$D$20/'1.Inputs'!$D$27+'1.Inputs'!$D$23/'1.Inputs'!$D$28)))*'1.Inputs'!$D$53+('1.Inputs'!$D$20/'1.Inputs'!$D$27+'1.Inputs'!$D$23/'1.Inputs'!$D$28)-(J388-I388)</f>
        <v>203368743.52247125</v>
      </c>
      <c r="V388" s="36">
        <f ca="1">((('1.Inputs'!$D$37*12*IF(4=1,'1.Inputs'!$D$38,IF(4=2,'1.Inputs'!$D$39,$E388)))*$F388*(('1.Inputs'!$D$40)+(1-'1.Inputs'!$D$40)*(1+'1.Inputs'!$D$41))*(1+$G388)^(4-1))-(('1.Inputs'!$D$37*12*IF(4=1,'1.Inputs'!$D$38,IF(4=2,'1.Inputs'!$D$39,$E388)))/(1-'1.Inputs'!$D$42)*$D388*(1+$G388)^(4-1))-('1.Inputs'!$D$37*12*IF(4=1,'1.Inputs'!$D$38,IF(4=2,'1.Inputs'!$D$39,$E388)))*'1.Inputs'!$D$43*(1+$G388)^(4-1)-'1.Inputs'!$D$44*(1+$G388)^(4-1)-('1.Inputs'!$D$20/'1.Inputs'!$D$27+'1.Inputs'!$D$23/'1.Inputs'!$D$28))-MAX(0,((('1.Inputs'!$D$37*12*IF(4=1,'1.Inputs'!$D$38,IF(4=2,'1.Inputs'!$D$39,$E388)))*$F388*(('1.Inputs'!$D$40)+(1-'1.Inputs'!$D$40)*(1+'1.Inputs'!$D$41))*(1+$G388)^(4-1))-(('1.Inputs'!$D$37*12*IF(4=1,'1.Inputs'!$D$38,IF(4=2,'1.Inputs'!$D$39,$E388)))/(1-'1.Inputs'!$D$42)*$D388*(1+$G388)^(4-1))-('1.Inputs'!$D$37*12*IF(4=1,'1.Inputs'!$D$38,IF(4=2,'1.Inputs'!$D$39,$E388)))*'1.Inputs'!$D$43*(1+$G388)^(4-1)-'1.Inputs'!$D$44*(1+$G388)^(4-1)-('1.Inputs'!$D$20/'1.Inputs'!$D$27+'1.Inputs'!$D$23/'1.Inputs'!$D$28)))*'1.Inputs'!$D$53+('1.Inputs'!$D$20/'1.Inputs'!$D$27+'1.Inputs'!$D$23/'1.Inputs'!$D$28)-(K388-J388)</f>
        <v>474850213.17604518</v>
      </c>
      <c r="W388" s="36">
        <f ca="1">((('1.Inputs'!$D$37*12*IF(5=1,'1.Inputs'!$D$38,IF(5=2,'1.Inputs'!$D$39,$E388)))*$F388*(('1.Inputs'!$D$40)+(1-'1.Inputs'!$D$40)*(1+'1.Inputs'!$D$41))*(1+$G388)^(5-1))-(('1.Inputs'!$D$37*12*IF(5=1,'1.Inputs'!$D$38,IF(5=2,'1.Inputs'!$D$39,$E388)))/(1-'1.Inputs'!$D$42)*$D388*(1+$G388)^(5-1))-('1.Inputs'!$D$37*12*IF(5=1,'1.Inputs'!$D$38,IF(5=2,'1.Inputs'!$D$39,$E388)))*'1.Inputs'!$D$43*(1+$G388)^(5-1)-'1.Inputs'!$D$44*(1+$G388)^(5-1)-('1.Inputs'!$D$20/'1.Inputs'!$D$27+'1.Inputs'!$D$23/'1.Inputs'!$D$28))-MAX(0,((('1.Inputs'!$D$37*12*IF(5=1,'1.Inputs'!$D$38,IF(5=2,'1.Inputs'!$D$39,$E388)))*$F388*(('1.Inputs'!$D$40)+(1-'1.Inputs'!$D$40)*(1+'1.Inputs'!$D$41))*(1+$G388)^(5-1))-(('1.Inputs'!$D$37*12*IF(5=1,'1.Inputs'!$D$38,IF(5=2,'1.Inputs'!$D$39,$E388)))/(1-'1.Inputs'!$D$42)*$D388*(1+$G388)^(5-1))-('1.Inputs'!$D$37*12*IF(5=1,'1.Inputs'!$D$38,IF(5=2,'1.Inputs'!$D$39,$E388)))*'1.Inputs'!$D$43*(1+$G388)^(5-1)-'1.Inputs'!$D$44*(1+$G388)^(5-1)-('1.Inputs'!$D$20/'1.Inputs'!$D$27+'1.Inputs'!$D$23/'1.Inputs'!$D$28)))*'1.Inputs'!$D$53+('1.Inputs'!$D$20/'1.Inputs'!$D$27+'1.Inputs'!$D$23/'1.Inputs'!$D$28)-(L388-K388)</f>
        <v>495391978.7908026</v>
      </c>
      <c r="X388" s="36">
        <f ca="1">((('1.Inputs'!$D$37*12*IF(6=1,'1.Inputs'!$D$38,IF(6=2,'1.Inputs'!$D$39,$E388)))*$F388*(('1.Inputs'!$D$40)+(1-'1.Inputs'!$D$40)*(1+'1.Inputs'!$D$41))*(1+$G388)^(6-1))-(('1.Inputs'!$D$37*12*IF(6=1,'1.Inputs'!$D$38,IF(6=2,'1.Inputs'!$D$39,$E388)))/(1-'1.Inputs'!$D$42)*$D388*(1+$G388)^(6-1))-('1.Inputs'!$D$37*12*IF(6=1,'1.Inputs'!$D$38,IF(6=2,'1.Inputs'!$D$39,$E388)))*'1.Inputs'!$D$43*(1+$G388)^(6-1)-'1.Inputs'!$D$44*(1+$G388)^(6-1)-('1.Inputs'!$D$20/'1.Inputs'!$D$27+'1.Inputs'!$D$23/'1.Inputs'!$D$28))-MAX(0,((('1.Inputs'!$D$37*12*IF(6=1,'1.Inputs'!$D$38,IF(6=2,'1.Inputs'!$D$39,$E388)))*$F388*(('1.Inputs'!$D$40)+(1-'1.Inputs'!$D$40)*(1+'1.Inputs'!$D$41))*(1+$G388)^(6-1))-(('1.Inputs'!$D$37*12*IF(6=1,'1.Inputs'!$D$38,IF(6=2,'1.Inputs'!$D$39,$E388)))/(1-'1.Inputs'!$D$42)*$D388*(1+$G388)^(6-1))-('1.Inputs'!$D$37*12*IF(6=1,'1.Inputs'!$D$38,IF(6=2,'1.Inputs'!$D$39,$E388)))*'1.Inputs'!$D$43*(1+$G388)^(6-1)-'1.Inputs'!$D$44*(1+$G388)^(6-1)-('1.Inputs'!$D$20/'1.Inputs'!$D$27+'1.Inputs'!$D$23/'1.Inputs'!$D$28)))*'1.Inputs'!$D$53+('1.Inputs'!$D$20/'1.Inputs'!$D$27+'1.Inputs'!$D$23/'1.Inputs'!$D$28)-(M388-L388)</f>
        <v>516920563.68574214</v>
      </c>
      <c r="Y388" s="36">
        <f ca="1">((('1.Inputs'!$D$37*12*IF(7=1,'1.Inputs'!$D$38,IF(7=2,'1.Inputs'!$D$39,$E388)))*$F388*(('1.Inputs'!$D$40)+(1-'1.Inputs'!$D$40)*(1+'1.Inputs'!$D$41))*(1+$G388)^(7-1))-(('1.Inputs'!$D$37*12*IF(7=1,'1.Inputs'!$D$38,IF(7=2,'1.Inputs'!$D$39,$E388)))/(1-'1.Inputs'!$D$42)*$D388*(1+$G388)^(7-1))-('1.Inputs'!$D$37*12*IF(7=1,'1.Inputs'!$D$38,IF(7=2,'1.Inputs'!$D$39,$E388)))*'1.Inputs'!$D$43*(1+$G388)^(7-1)-'1.Inputs'!$D$44*(1+$G388)^(7-1)-('1.Inputs'!$D$20/'1.Inputs'!$D$27+'1.Inputs'!$D$23/'1.Inputs'!$D$28))-MAX(0,((('1.Inputs'!$D$37*12*IF(7=1,'1.Inputs'!$D$38,IF(7=2,'1.Inputs'!$D$39,$E388)))*$F388*(('1.Inputs'!$D$40)+(1-'1.Inputs'!$D$40)*(1+'1.Inputs'!$D$41))*(1+$G388)^(7-1))-(('1.Inputs'!$D$37*12*IF(7=1,'1.Inputs'!$D$38,IF(7=2,'1.Inputs'!$D$39,$E388)))/(1-'1.Inputs'!$D$42)*$D388*(1+$G388)^(7-1))-('1.Inputs'!$D$37*12*IF(7=1,'1.Inputs'!$D$38,IF(7=2,'1.Inputs'!$D$39,$E388)))*'1.Inputs'!$D$43*(1+$G388)^(7-1)-'1.Inputs'!$D$44*(1+$G388)^(7-1)-('1.Inputs'!$D$20/'1.Inputs'!$D$27+'1.Inputs'!$D$23/'1.Inputs'!$D$28)))*'1.Inputs'!$D$53+('1.Inputs'!$D$20/'1.Inputs'!$D$27+'1.Inputs'!$D$23/'1.Inputs'!$D$28)-(N388-M388)</f>
        <v>539483374.31608045</v>
      </c>
      <c r="Z388" s="36">
        <f ca="1">((('1.Inputs'!$D$37*12*IF(8=1,'1.Inputs'!$D$38,IF(8=2,'1.Inputs'!$D$39,$E388)))*$F388*(('1.Inputs'!$D$40)+(1-'1.Inputs'!$D$40)*(1+'1.Inputs'!$D$41))*(1+$G388)^(8-1))-(('1.Inputs'!$D$37*12*IF(8=1,'1.Inputs'!$D$38,IF(8=2,'1.Inputs'!$D$39,$E388)))/(1-'1.Inputs'!$D$42)*$D388*(1+$G388)^(8-1))-('1.Inputs'!$D$37*12*IF(8=1,'1.Inputs'!$D$38,IF(8=2,'1.Inputs'!$D$39,$E388)))*'1.Inputs'!$D$43*(1+$G388)^(8-1)-'1.Inputs'!$D$44*(1+$G388)^(8-1)-('1.Inputs'!$D$20/'1.Inputs'!$D$27+'1.Inputs'!$D$23/'1.Inputs'!$D$28))-MAX(0,((('1.Inputs'!$D$37*12*IF(8=1,'1.Inputs'!$D$38,IF(8=2,'1.Inputs'!$D$39,$E388)))*$F388*(('1.Inputs'!$D$40)+(1-'1.Inputs'!$D$40)*(1+'1.Inputs'!$D$41))*(1+$G388)^(8-1))-(('1.Inputs'!$D$37*12*IF(8=1,'1.Inputs'!$D$38,IF(8=2,'1.Inputs'!$D$39,$E388)))/(1-'1.Inputs'!$D$42)*$D388*(1+$G388)^(8-1))-('1.Inputs'!$D$37*12*IF(8=1,'1.Inputs'!$D$38,IF(8=2,'1.Inputs'!$D$39,$E388)))*'1.Inputs'!$D$43*(1+$G388)^(8-1)-'1.Inputs'!$D$44*(1+$G388)^(8-1)-('1.Inputs'!$D$20/'1.Inputs'!$D$27+'1.Inputs'!$D$23/'1.Inputs'!$D$28)))*'1.Inputs'!$D$53+('1.Inputs'!$D$20/'1.Inputs'!$D$27+'1.Inputs'!$D$23/'1.Inputs'!$D$28)-(O388-N388)</f>
        <v>563130094.52666938</v>
      </c>
      <c r="AA388" s="36">
        <f ca="1">((('1.Inputs'!$D$37*12*IF(9=1,'1.Inputs'!$D$38,IF(9=2,'1.Inputs'!$D$39,$E388)))*$F388*(('1.Inputs'!$D$40)+(1-'1.Inputs'!$D$40)*(1+'1.Inputs'!$D$41))*(1+$G388)^(9-1))-(('1.Inputs'!$D$37*12*IF(9=1,'1.Inputs'!$D$38,IF(9=2,'1.Inputs'!$D$39,$E388)))/(1-'1.Inputs'!$D$42)*$D388*(1+$G388)^(9-1))-('1.Inputs'!$D$37*12*IF(9=1,'1.Inputs'!$D$38,IF(9=2,'1.Inputs'!$D$39,$E388)))*'1.Inputs'!$D$43*(1+$G388)^(9-1)-'1.Inputs'!$D$44*(1+$G388)^(9-1)-('1.Inputs'!$D$20/'1.Inputs'!$D$27+'1.Inputs'!$D$23/'1.Inputs'!$D$28))-MAX(0,((('1.Inputs'!$D$37*12*IF(9=1,'1.Inputs'!$D$38,IF(9=2,'1.Inputs'!$D$39,$E388)))*$F388*(('1.Inputs'!$D$40)+(1-'1.Inputs'!$D$40)*(1+'1.Inputs'!$D$41))*(1+$G388)^(9-1))-(('1.Inputs'!$D$37*12*IF(9=1,'1.Inputs'!$D$38,IF(9=2,'1.Inputs'!$D$39,$E388)))/(1-'1.Inputs'!$D$42)*$D388*(1+$G388)^(9-1))-('1.Inputs'!$D$37*12*IF(9=1,'1.Inputs'!$D$38,IF(9=2,'1.Inputs'!$D$39,$E388)))*'1.Inputs'!$D$43*(1+$G388)^(9-1)-'1.Inputs'!$D$44*(1+$G388)^(9-1)-('1.Inputs'!$D$20/'1.Inputs'!$D$27+'1.Inputs'!$D$23/'1.Inputs'!$D$28)))*'1.Inputs'!$D$53+('1.Inputs'!$D$20/'1.Inputs'!$D$27+'1.Inputs'!$D$23/'1.Inputs'!$D$28)-(P388-O388)</f>
        <v>587912794.9569962</v>
      </c>
      <c r="AB388" s="36">
        <f ca="1">((('1.Inputs'!$D$37*12*IF(10=1,'1.Inputs'!$D$38,IF(10=2,'1.Inputs'!$D$39,$E388)))*$F388*(('1.Inputs'!$D$40)+(1-'1.Inputs'!$D$40)*(1+'1.Inputs'!$D$41))*(1+$G388)^(10-1))-(('1.Inputs'!$D$37*12*IF(10=1,'1.Inputs'!$D$38,IF(10=2,'1.Inputs'!$D$39,$E388)))/(1-'1.Inputs'!$D$42)*$D388*(1+$G388)^(10-1))-('1.Inputs'!$D$37*12*IF(10=1,'1.Inputs'!$D$38,IF(10=2,'1.Inputs'!$D$39,$E388)))*'1.Inputs'!$D$43*(1+$G388)^(10-1)-'1.Inputs'!$D$44*(1+$G388)^(10-1)-('1.Inputs'!$D$20/'1.Inputs'!$D$27+'1.Inputs'!$D$23/'1.Inputs'!$D$28))-MAX(0,((('1.Inputs'!$D$37*12*IF(10=1,'1.Inputs'!$D$38,IF(10=2,'1.Inputs'!$D$39,$E388)))*$F388*(('1.Inputs'!$D$40)+(1-'1.Inputs'!$D$40)*(1+'1.Inputs'!$D$41))*(1+$G388)^(10-1))-(('1.Inputs'!$D$37*12*IF(10=1,'1.Inputs'!$D$38,IF(10=2,'1.Inputs'!$D$39,$E388)))/(1-'1.Inputs'!$D$42)*$D388*(1+$G388)^(10-1))-('1.Inputs'!$D$37*12*IF(10=1,'1.Inputs'!$D$38,IF(10=2,'1.Inputs'!$D$39,$E388)))*'1.Inputs'!$D$43*(1+$G388)^(10-1)-'1.Inputs'!$D$44*(1+$G388)^(10-1)-('1.Inputs'!$D$20/'1.Inputs'!$D$27+'1.Inputs'!$D$23/'1.Inputs'!$D$28)))*'1.Inputs'!$D$53+('1.Inputs'!$D$20/'1.Inputs'!$D$27+'1.Inputs'!$D$23/'1.Inputs'!$D$28)-(Q388-P388)+(('1.Inputs'!$D$20+'1.Inputs'!$D$23-('1.Inputs'!$D$20/'1.Inputs'!$D$27+'1.Inputs'!$D$23/'1.Inputs'!$D$28)*'1.Inputs'!$D$10)*'1.Inputs'!$D$60+'1.Inputs'!$D$19*'1.Inputs'!$D$59+Q388)</f>
        <v>3310234766.2157979</v>
      </c>
      <c r="AC388" s="36">
        <f ca="1">S388-AC$13-AC$14+MIN(AC$13,MAX(0,((('1.Inputs'!$D$37*12*IF(1=1,'1.Inputs'!$D$38,IF(1=2,'1.Inputs'!$D$39,$E388)))*$F388*(('1.Inputs'!$D$40)+(1-'1.Inputs'!$D$40)*(1+'1.Inputs'!$D$41))*(1+$G388)^(1-1))-(('1.Inputs'!$D$37*12*IF(1=1,'1.Inputs'!$D$38,IF(1=2,'1.Inputs'!$D$39,$E388)))/(1-'1.Inputs'!$D$42)*$D388*(1+$G388)^(1-1))-('1.Inputs'!$D$37*12*IF(1=1,'1.Inputs'!$D$38,IF(1=2,'1.Inputs'!$D$39,$E388)))*'1.Inputs'!$D$43*(1+$G388)^(1-1)-'1.Inputs'!$D$44*(1+$G388)^(1-1)-('1.Inputs'!$D$20/'1.Inputs'!$D$27+'1.Inputs'!$D$23/'1.Inputs'!$D$28))))*'1.Inputs'!$D$53</f>
        <v>-898869102.91598105</v>
      </c>
      <c r="AD388" s="36">
        <f ca="1">T388-AD$13-AD$14+MIN(AD$13,MAX(0,((('1.Inputs'!$D$37*12*IF(2=1,'1.Inputs'!$D$38,IF(2=2,'1.Inputs'!$D$39,$E388)))*$F388*(('1.Inputs'!$D$40)+(1-'1.Inputs'!$D$40)*(1+'1.Inputs'!$D$41))*(1+$G388)^(2-1))-(('1.Inputs'!$D$37*12*IF(2=1,'1.Inputs'!$D$38,IF(2=2,'1.Inputs'!$D$39,$E388)))/(1-'1.Inputs'!$D$42)*$D388*(1+$G388)^(2-1))-('1.Inputs'!$D$37*12*IF(2=1,'1.Inputs'!$D$38,IF(2=2,'1.Inputs'!$D$39,$E388)))*'1.Inputs'!$D$43*(1+$G388)^(2-1)-'1.Inputs'!$D$44*(1+$G388)^(2-1)-('1.Inputs'!$D$20/'1.Inputs'!$D$27+'1.Inputs'!$D$23/'1.Inputs'!$D$28))))*'1.Inputs'!$D$53</f>
        <v>-148722899.46908951</v>
      </c>
      <c r="AE388" s="36">
        <f ca="1">U388-AE$13-AE$14+MIN(AE$13,MAX(0,((('1.Inputs'!$D$37*12*IF(3=1,'1.Inputs'!$D$38,IF(3=2,'1.Inputs'!$D$39,$E388)))*$F388*(('1.Inputs'!$D$40)+(1-'1.Inputs'!$D$40)*(1+'1.Inputs'!$D$41))*(1+$G388)^(3-1))-(('1.Inputs'!$D$37*12*IF(3=1,'1.Inputs'!$D$38,IF(3=2,'1.Inputs'!$D$39,$E388)))/(1-'1.Inputs'!$D$42)*$D388*(1+$G388)^(3-1))-('1.Inputs'!$D$37*12*IF(3=1,'1.Inputs'!$D$38,IF(3=2,'1.Inputs'!$D$39,$E388)))*'1.Inputs'!$D$43*(1+$G388)^(3-1)-'1.Inputs'!$D$44*(1+$G388)^(3-1)-('1.Inputs'!$D$20/'1.Inputs'!$D$27+'1.Inputs'!$D$23/'1.Inputs'!$D$28))))*'1.Inputs'!$D$53</f>
        <v>-138571256.47752875</v>
      </c>
      <c r="AF388" s="36">
        <f ca="1">V388-AF$13-AF$14+MIN(AF$13,MAX(0,((('1.Inputs'!$D$37*12*IF(4=1,'1.Inputs'!$D$38,IF(4=2,'1.Inputs'!$D$39,$E388)))*$F388*(('1.Inputs'!$D$40)+(1-'1.Inputs'!$D$40)*(1+'1.Inputs'!$D$41))*(1+$G388)^(4-1))-(('1.Inputs'!$D$37*12*IF(4=1,'1.Inputs'!$D$38,IF(4=2,'1.Inputs'!$D$39,$E388)))/(1-'1.Inputs'!$D$42)*$D388*(1+$G388)^(4-1))-('1.Inputs'!$D$37*12*IF(4=1,'1.Inputs'!$D$38,IF(4=2,'1.Inputs'!$D$39,$E388)))*'1.Inputs'!$D$43*(1+$G388)^(4-1)-'1.Inputs'!$D$44*(1+$G388)^(4-1)-('1.Inputs'!$D$20/'1.Inputs'!$D$27+'1.Inputs'!$D$23/'1.Inputs'!$D$28))))*'1.Inputs'!$D$53</f>
        <v>152098213.17604518</v>
      </c>
      <c r="AG388" s="36">
        <f ca="1">W388-AG$13-AG$14+MIN(AG$13,MAX(0,((('1.Inputs'!$D$37*12*IF(5=1,'1.Inputs'!$D$38,IF(5=2,'1.Inputs'!$D$39,$E388)))*$F388*(('1.Inputs'!$D$40)+(1-'1.Inputs'!$D$40)*(1+'1.Inputs'!$D$41))*(1+$G388)^(5-1))-(('1.Inputs'!$D$37*12*IF(5=1,'1.Inputs'!$D$38,IF(5=2,'1.Inputs'!$D$39,$E388)))/(1-'1.Inputs'!$D$42)*$D388*(1+$G388)^(5-1))-('1.Inputs'!$D$37*12*IF(5=1,'1.Inputs'!$D$38,IF(5=2,'1.Inputs'!$D$39,$E388)))*'1.Inputs'!$D$43*(1+$G388)^(5-1)-'1.Inputs'!$D$44*(1+$G388)^(5-1)-('1.Inputs'!$D$20/'1.Inputs'!$D$27+'1.Inputs'!$D$23/'1.Inputs'!$D$28))))*'1.Inputs'!$D$53</f>
        <v>191827978.7908026</v>
      </c>
      <c r="AH388" s="36">
        <f ca="1">X388-AH$13-AH$14+MIN(AH$13,MAX(0,((('1.Inputs'!$D$37*12*IF(6=1,'1.Inputs'!$D$38,IF(6=2,'1.Inputs'!$D$39,$E388)))*$F388*(('1.Inputs'!$D$40)+(1-'1.Inputs'!$D$40)*(1+'1.Inputs'!$D$41))*(1+$G388)^(6-1))-(('1.Inputs'!$D$37*12*IF(6=1,'1.Inputs'!$D$38,IF(6=2,'1.Inputs'!$D$39,$E388)))/(1-'1.Inputs'!$D$42)*$D388*(1+$G388)^(6-1))-('1.Inputs'!$D$37*12*IF(6=1,'1.Inputs'!$D$38,IF(6=2,'1.Inputs'!$D$39,$E388)))*'1.Inputs'!$D$43*(1+$G388)^(6-1)-'1.Inputs'!$D$44*(1+$G388)^(6-1)-('1.Inputs'!$D$20/'1.Inputs'!$D$27+'1.Inputs'!$D$23/'1.Inputs'!$D$28))))*'1.Inputs'!$D$53</f>
        <v>232544563.68574214</v>
      </c>
      <c r="AI388" s="36">
        <f ca="1">Y388-AI$13-AI$14+MIN(AI$13,MAX(0,((('1.Inputs'!$D$37*12*IF(7=1,'1.Inputs'!$D$38,IF(7=2,'1.Inputs'!$D$39,$E388)))*$F388*(('1.Inputs'!$D$40)+(1-'1.Inputs'!$D$40)*(1+'1.Inputs'!$D$41))*(1+$G388)^(7-1))-(('1.Inputs'!$D$37*12*IF(7=1,'1.Inputs'!$D$38,IF(7=2,'1.Inputs'!$D$39,$E388)))/(1-'1.Inputs'!$D$42)*$D388*(1+$G388)^(7-1))-('1.Inputs'!$D$37*12*IF(7=1,'1.Inputs'!$D$38,IF(7=2,'1.Inputs'!$D$39,$E388)))*'1.Inputs'!$D$43*(1+$G388)^(7-1)-'1.Inputs'!$D$44*(1+$G388)^(7-1)-('1.Inputs'!$D$20/'1.Inputs'!$D$27+'1.Inputs'!$D$23/'1.Inputs'!$D$28))))*'1.Inputs'!$D$53</f>
        <v>274295374.31608045</v>
      </c>
      <c r="AJ388" s="36">
        <f ca="1">Z388-AJ$13-AJ$14+MIN(AJ$13,MAX(0,((('1.Inputs'!$D$37*12*IF(8=1,'1.Inputs'!$D$38,IF(8=2,'1.Inputs'!$D$39,$E388)))*$F388*(('1.Inputs'!$D$40)+(1-'1.Inputs'!$D$40)*(1+'1.Inputs'!$D$41))*(1+$G388)^(8-1))-(('1.Inputs'!$D$37*12*IF(8=1,'1.Inputs'!$D$38,IF(8=2,'1.Inputs'!$D$39,$E388)))/(1-'1.Inputs'!$D$42)*$D388*(1+$G388)^(8-1))-('1.Inputs'!$D$37*12*IF(8=1,'1.Inputs'!$D$38,IF(8=2,'1.Inputs'!$D$39,$E388)))*'1.Inputs'!$D$43*(1+$G388)^(8-1)-'1.Inputs'!$D$44*(1+$G388)^(8-1)-('1.Inputs'!$D$20/'1.Inputs'!$D$27+'1.Inputs'!$D$23/'1.Inputs'!$D$28))))*'1.Inputs'!$D$53</f>
        <v>563130094.52666938</v>
      </c>
      <c r="AK388" s="36">
        <f ca="1">AA388-AK$13-AK$14+MIN(AK$13,MAX(0,((('1.Inputs'!$D$37*12*IF(9=1,'1.Inputs'!$D$38,IF(9=2,'1.Inputs'!$D$39,$E388)))*$F388*(('1.Inputs'!$D$40)+(1-'1.Inputs'!$D$40)*(1+'1.Inputs'!$D$41))*(1+$G388)^(9-1))-(('1.Inputs'!$D$37*12*IF(9=1,'1.Inputs'!$D$38,IF(9=2,'1.Inputs'!$D$39,$E388)))/(1-'1.Inputs'!$D$42)*$D388*(1+$G388)^(9-1))-('1.Inputs'!$D$37*12*IF(9=1,'1.Inputs'!$D$38,IF(9=2,'1.Inputs'!$D$39,$E388)))*'1.Inputs'!$D$43*(1+$G388)^(9-1)-'1.Inputs'!$D$44*(1+$G388)^(9-1)-('1.Inputs'!$D$20/'1.Inputs'!$D$27+'1.Inputs'!$D$23/'1.Inputs'!$D$28))))*'1.Inputs'!$D$53</f>
        <v>587912794.9569962</v>
      </c>
      <c r="AL388" s="36">
        <f ca="1">AB388-AL$13-AL$14+MIN(AL$13,MAX(0,((('1.Inputs'!$D$37*12*IF(10=1,'1.Inputs'!$D$38,IF(10=2,'1.Inputs'!$D$39,$E388)))*$F388*(('1.Inputs'!$D$40)+(1-'1.Inputs'!$D$40)*(1+'1.Inputs'!$D$41))*(1+$G388)^(10-1))-(('1.Inputs'!$D$37*12*IF(10=1,'1.Inputs'!$D$38,IF(10=2,'1.Inputs'!$D$39,$E388)))/(1-'1.Inputs'!$D$42)*$D388*(1+$G388)^(10-1))-('1.Inputs'!$D$37*12*IF(10=1,'1.Inputs'!$D$38,IF(10=2,'1.Inputs'!$D$39,$E388)))*'1.Inputs'!$D$43*(1+$G388)^(10-1)-'1.Inputs'!$D$44*(1+$G388)^(10-1)-('1.Inputs'!$D$20/'1.Inputs'!$D$27+'1.Inputs'!$D$23/'1.Inputs'!$D$28))))*'1.Inputs'!$D$53+'1.Inputs'!$D$35</f>
        <v>4110234766.2157979</v>
      </c>
      <c r="AM388" s="48">
        <f ca="1">R388+NPV('1.Inputs'!$D$55,S388:AB388)</f>
        <v>-2556478.6162371635</v>
      </c>
      <c r="AN388" s="48">
        <f ca="1">-('1.Inputs'!$D$24*(1-'1.Inputs'!$D$31)+'1.Inputs'!$D$35)+NPV('1.Inputs'!$D$54,AC388:AL388)</f>
        <v>-1170669904.0602846</v>
      </c>
      <c r="AO388" s="36">
        <f t="shared" ca="1" si="45"/>
        <v>-5.0898990712464842</v>
      </c>
      <c r="AP388" s="36">
        <f t="shared" ca="1" si="46"/>
        <v>0.51668888090058751</v>
      </c>
      <c r="AQ388" s="36">
        <f ca="1">'1.Inputs'!$D$35+MIN(SUM($AC388:AC388),SUM($AC388:AD388),SUM($AC388:AE388),SUM($AC388:AF388),SUM($AC388:AG388),SUM($AC388:AH388),SUM($AC388:AI388),SUM($AC388:AJ388),SUM($AC388:AK388),SUM($AC388:AL388))</f>
        <v>-386163258.86259937</v>
      </c>
      <c r="AR388" s="36">
        <f ca="1">IF(AP388&lt;'1.Inputs'!$D$57,1,0)</f>
        <v>1</v>
      </c>
      <c r="AS388" s="36">
        <f t="shared" ca="1" si="47"/>
        <v>1</v>
      </c>
    </row>
    <row r="389" spans="2:45" ht="15" customHeight="1" x14ac:dyDescent="0.25">
      <c r="B389" s="36">
        <v>374</v>
      </c>
      <c r="C389" s="36">
        <f t="shared" ca="1" si="40"/>
        <v>0.30650055164521661</v>
      </c>
      <c r="D389" s="36">
        <f t="shared" ca="1" si="41"/>
        <v>20598.505554003907</v>
      </c>
      <c r="E389" s="47">
        <f t="shared" ca="1" si="42"/>
        <v>0.80057096103892089</v>
      </c>
      <c r="F389" s="36">
        <f t="shared" ca="1" si="43"/>
        <v>29382.777440061782</v>
      </c>
      <c r="G389" s="36">
        <f t="shared" ca="1" si="44"/>
        <v>5.3231516307492822E-2</v>
      </c>
      <c r="H389" s="36">
        <f ca="1">((('1.Inputs'!$D$37*12*IF(1=1,'1.Inputs'!$D$38,IF(1=2,'1.Inputs'!$D$39,$E389)))*$F389*(('1.Inputs'!$D$40)+(1-'1.Inputs'!$D$40)*(1+'1.Inputs'!$D$41))*(1+$G389)^(1-1))*'1.Inputs'!$D$47+(('1.Inputs'!$D$37*12*IF(1=1,'1.Inputs'!$D$38,IF(1=2,'1.Inputs'!$D$39,$E389)))/(1-'1.Inputs'!$D$42)*$D389*(1+$G389)^(1-1))*('1.Inputs'!$D$48-'1.Inputs'!$D$49))/'1.Inputs'!$D$51</f>
        <v>792589691.51137745</v>
      </c>
      <c r="I389" s="36">
        <f ca="1">((('1.Inputs'!$D$37*12*IF(2=1,'1.Inputs'!$D$38,IF(2=2,'1.Inputs'!$D$39,$E389)))*$F389*(('1.Inputs'!$D$40)+(1-'1.Inputs'!$D$40)*(1+'1.Inputs'!$D$41))*(1+$G389)^(2-1))*'1.Inputs'!$D$47+(('1.Inputs'!$D$37*12*IF(2=1,'1.Inputs'!$D$38,IF(2=2,'1.Inputs'!$D$39,$E389)))/(1-'1.Inputs'!$D$42)*$D389*(1+$G389)^(2-1))*('1.Inputs'!$D$48-'1.Inputs'!$D$49))/'1.Inputs'!$D$51</f>
        <v>1168692619.6403022</v>
      </c>
      <c r="J389" s="36">
        <f ca="1">((('1.Inputs'!$D$37*12*IF(3=1,'1.Inputs'!$D$38,IF(3=2,'1.Inputs'!$D$39,$E389)))*$F389*(('1.Inputs'!$D$40)+(1-'1.Inputs'!$D$40)*(1+'1.Inputs'!$D$41))*(1+$G389)^(3-1))*'1.Inputs'!$D$47+(('1.Inputs'!$D$37*12*IF(3=1,'1.Inputs'!$D$38,IF(3=2,'1.Inputs'!$D$39,$E389)))/(1-'1.Inputs'!$D$42)*$D389*(1+$G389)^(3-1))*('1.Inputs'!$D$48-'1.Inputs'!$D$49))/'1.Inputs'!$D$51</f>
        <v>1407751311.5348475</v>
      </c>
      <c r="K389" s="36">
        <f ca="1">((('1.Inputs'!$D$37*12*IF(4=1,'1.Inputs'!$D$38,IF(4=2,'1.Inputs'!$D$39,$E389)))*$F389*(('1.Inputs'!$D$40)+(1-'1.Inputs'!$D$40)*(1+'1.Inputs'!$D$41))*(1+$G389)^(4-1))*'1.Inputs'!$D$47+(('1.Inputs'!$D$37*12*IF(4=1,'1.Inputs'!$D$38,IF(4=2,'1.Inputs'!$D$39,$E389)))/(1-'1.Inputs'!$D$42)*$D389*(1+$G389)^(4-1))*('1.Inputs'!$D$48-'1.Inputs'!$D$49))/'1.Inputs'!$D$51</f>
        <v>1482688048.4317091</v>
      </c>
      <c r="L389" s="36">
        <f ca="1">((('1.Inputs'!$D$37*12*IF(5=1,'1.Inputs'!$D$38,IF(5=2,'1.Inputs'!$D$39,$E389)))*$F389*(('1.Inputs'!$D$40)+(1-'1.Inputs'!$D$40)*(1+'1.Inputs'!$D$41))*(1+$G389)^(5-1))*'1.Inputs'!$D$47+(('1.Inputs'!$D$37*12*IF(5=1,'1.Inputs'!$D$38,IF(5=2,'1.Inputs'!$D$39,$E389)))/(1-'1.Inputs'!$D$42)*$D389*(1+$G389)^(5-1))*('1.Inputs'!$D$48-'1.Inputs'!$D$49))/'1.Inputs'!$D$51</f>
        <v>1561613781.4607263</v>
      </c>
      <c r="M389" s="36">
        <f ca="1">((('1.Inputs'!$D$37*12*IF(6=1,'1.Inputs'!$D$38,IF(6=2,'1.Inputs'!$D$39,$E389)))*$F389*(('1.Inputs'!$D$40)+(1-'1.Inputs'!$D$40)*(1+'1.Inputs'!$D$41))*(1+$G389)^(6-1))*'1.Inputs'!$D$47+(('1.Inputs'!$D$37*12*IF(6=1,'1.Inputs'!$D$38,IF(6=2,'1.Inputs'!$D$39,$E389)))/(1-'1.Inputs'!$D$42)*$D389*(1+$G389)^(6-1))*('1.Inputs'!$D$48-'1.Inputs'!$D$49))/'1.Inputs'!$D$51</f>
        <v>1644740850.9345584</v>
      </c>
      <c r="N389" s="36">
        <f ca="1">((('1.Inputs'!$D$37*12*IF(7=1,'1.Inputs'!$D$38,IF(7=2,'1.Inputs'!$D$39,$E389)))*$F389*(('1.Inputs'!$D$40)+(1-'1.Inputs'!$D$40)*(1+'1.Inputs'!$D$41))*(1+$G389)^(7-1))*'1.Inputs'!$D$47+(('1.Inputs'!$D$37*12*IF(7=1,'1.Inputs'!$D$38,IF(7=2,'1.Inputs'!$D$39,$E389)))/(1-'1.Inputs'!$D$42)*$D389*(1+$G389)^(7-1))*('1.Inputs'!$D$48-'1.Inputs'!$D$49))/'1.Inputs'!$D$51</f>
        <v>1732292900.3626807</v>
      </c>
      <c r="O389" s="36">
        <f ca="1">((('1.Inputs'!$D$37*12*IF(8=1,'1.Inputs'!$D$38,IF(8=2,'1.Inputs'!$D$39,$E389)))*$F389*(('1.Inputs'!$D$40)+(1-'1.Inputs'!$D$40)*(1+'1.Inputs'!$D$41))*(1+$G389)^(8-1))*'1.Inputs'!$D$47+(('1.Inputs'!$D$37*12*IF(8=1,'1.Inputs'!$D$38,IF(8=2,'1.Inputs'!$D$39,$E389)))/(1-'1.Inputs'!$D$42)*$D389*(1+$G389)^(8-1))*('1.Inputs'!$D$48-'1.Inputs'!$D$49))/'1.Inputs'!$D$51</f>
        <v>1824505478.1376913</v>
      </c>
      <c r="P389" s="36">
        <f ca="1">((('1.Inputs'!$D$37*12*IF(9=1,'1.Inputs'!$D$38,IF(9=2,'1.Inputs'!$D$39,$E389)))*$F389*(('1.Inputs'!$D$40)+(1-'1.Inputs'!$D$40)*(1+'1.Inputs'!$D$41))*(1+$G389)^(9-1))*'1.Inputs'!$D$47+(('1.Inputs'!$D$37*12*IF(9=1,'1.Inputs'!$D$38,IF(9=2,'1.Inputs'!$D$39,$E389)))/(1-'1.Inputs'!$D$42)*$D389*(1+$G389)^(9-1))*('1.Inputs'!$D$48-'1.Inputs'!$D$49))/'1.Inputs'!$D$51</f>
        <v>1921626671.2502875</v>
      </c>
      <c r="Q389" s="36">
        <f ca="1">((('1.Inputs'!$D$37*12*IF(10=1,'1.Inputs'!$D$38,IF(10=2,'1.Inputs'!$D$39,$E389)))*$F389*(('1.Inputs'!$D$40)+(1-'1.Inputs'!$D$40)*(1+'1.Inputs'!$D$41))*(1+$G389)^(10-1))*'1.Inputs'!$D$47+(('1.Inputs'!$D$37*12*IF(10=1,'1.Inputs'!$D$38,IF(10=2,'1.Inputs'!$D$39,$E389)))/(1-'1.Inputs'!$D$42)*$D389*(1+$G389)^(10-1))*('1.Inputs'!$D$48-'1.Inputs'!$D$49))/'1.Inputs'!$D$51</f>
        <v>2023917772.7378602</v>
      </c>
      <c r="R389" s="36">
        <f>-'1.Inputs'!$D$24</f>
        <v>-2050000000</v>
      </c>
      <c r="S389" s="36">
        <f ca="1">((('1.Inputs'!$D$37*12*IF(1=1,'1.Inputs'!$D$38,IF(1=2,'1.Inputs'!$D$39,$E389)))*$F389*(('1.Inputs'!$D$40)+(1-'1.Inputs'!$D$40)*(1+'1.Inputs'!$D$41))*(1+$G389)^(1-1))-(('1.Inputs'!$D$37*12*IF(1=1,'1.Inputs'!$D$38,IF(1=2,'1.Inputs'!$D$39,$E389)))/(1-'1.Inputs'!$D$42)*$D389*(1+$G389)^(1-1))-('1.Inputs'!$D$37*12*IF(1=1,'1.Inputs'!$D$38,IF(1=2,'1.Inputs'!$D$39,$E389)))*'1.Inputs'!$D$43*(1+$G389)^(1-1)-'1.Inputs'!$D$44*(1+$G389)^(1-1)-('1.Inputs'!$D$20/'1.Inputs'!$D$27+'1.Inputs'!$D$23/'1.Inputs'!$D$28))-MAX(0,((('1.Inputs'!$D$37*12*IF(1=1,'1.Inputs'!$D$38,IF(1=2,'1.Inputs'!$D$39,$E389)))*$F389*(('1.Inputs'!$D$40)+(1-'1.Inputs'!$D$40)*(1+'1.Inputs'!$D$41))*(1+$G389)^(1-1))-(('1.Inputs'!$D$37*12*IF(1=1,'1.Inputs'!$D$38,IF(1=2,'1.Inputs'!$D$39,$E389)))/(1-'1.Inputs'!$D$42)*$D389*(1+$G389)^(1-1))-('1.Inputs'!$D$37*12*IF(1=1,'1.Inputs'!$D$38,IF(1=2,'1.Inputs'!$D$39,$E389)))*'1.Inputs'!$D$43*(1+$G389)^(1-1)-'1.Inputs'!$D$44*(1+$G389)^(1-1)-('1.Inputs'!$D$20/'1.Inputs'!$D$27+'1.Inputs'!$D$23/'1.Inputs'!$D$28)))*'1.Inputs'!$D$53+('1.Inputs'!$D$20/'1.Inputs'!$D$27+'1.Inputs'!$D$23/'1.Inputs'!$D$28)-H389</f>
        <v>-849070851.10236371</v>
      </c>
      <c r="T389" s="36">
        <f ca="1">((('1.Inputs'!$D$37*12*IF(2=1,'1.Inputs'!$D$38,IF(2=2,'1.Inputs'!$D$39,$E389)))*$F389*(('1.Inputs'!$D$40)+(1-'1.Inputs'!$D$40)*(1+'1.Inputs'!$D$41))*(1+$G389)^(2-1))-(('1.Inputs'!$D$37*12*IF(2=1,'1.Inputs'!$D$38,IF(2=2,'1.Inputs'!$D$39,$E389)))/(1-'1.Inputs'!$D$42)*$D389*(1+$G389)^(2-1))-('1.Inputs'!$D$37*12*IF(2=1,'1.Inputs'!$D$38,IF(2=2,'1.Inputs'!$D$39,$E389)))*'1.Inputs'!$D$43*(1+$G389)^(2-1)-'1.Inputs'!$D$44*(1+$G389)^(2-1)-('1.Inputs'!$D$20/'1.Inputs'!$D$27+'1.Inputs'!$D$23/'1.Inputs'!$D$28))-MAX(0,((('1.Inputs'!$D$37*12*IF(2=1,'1.Inputs'!$D$38,IF(2=2,'1.Inputs'!$D$39,$E389)))*$F389*(('1.Inputs'!$D$40)+(1-'1.Inputs'!$D$40)*(1+'1.Inputs'!$D$41))*(1+$G389)^(2-1))-(('1.Inputs'!$D$37*12*IF(2=1,'1.Inputs'!$D$38,IF(2=2,'1.Inputs'!$D$39,$E389)))/(1-'1.Inputs'!$D$42)*$D389*(1+$G389)^(2-1))-('1.Inputs'!$D$37*12*IF(2=1,'1.Inputs'!$D$38,IF(2=2,'1.Inputs'!$D$39,$E389)))*'1.Inputs'!$D$43*(1+$G389)^(2-1)-'1.Inputs'!$D$44*(1+$G389)^(2-1)-('1.Inputs'!$D$20/'1.Inputs'!$D$27+'1.Inputs'!$D$23/'1.Inputs'!$D$28)))*'1.Inputs'!$D$53+('1.Inputs'!$D$20/'1.Inputs'!$D$27+'1.Inputs'!$D$23/'1.Inputs'!$D$28)-(I389-H389)</f>
        <v>-136530594.30949795</v>
      </c>
      <c r="U389" s="36">
        <f ca="1">((('1.Inputs'!$D$37*12*IF(3=1,'1.Inputs'!$D$38,IF(3=2,'1.Inputs'!$D$39,$E389)))*$F389*(('1.Inputs'!$D$40)+(1-'1.Inputs'!$D$40)*(1+'1.Inputs'!$D$41))*(1+$G389)^(3-1))-(('1.Inputs'!$D$37*12*IF(3=1,'1.Inputs'!$D$38,IF(3=2,'1.Inputs'!$D$39,$E389)))/(1-'1.Inputs'!$D$42)*$D389*(1+$G389)^(3-1))-('1.Inputs'!$D$37*12*IF(3=1,'1.Inputs'!$D$38,IF(3=2,'1.Inputs'!$D$39,$E389)))*'1.Inputs'!$D$43*(1+$G389)^(3-1)-'1.Inputs'!$D$44*(1+$G389)^(3-1)-('1.Inputs'!$D$20/'1.Inputs'!$D$27+'1.Inputs'!$D$23/'1.Inputs'!$D$28))-MAX(0,((('1.Inputs'!$D$37*12*IF(3=1,'1.Inputs'!$D$38,IF(3=2,'1.Inputs'!$D$39,$E389)))*$F389*(('1.Inputs'!$D$40)+(1-'1.Inputs'!$D$40)*(1+'1.Inputs'!$D$41))*(1+$G389)^(3-1))-(('1.Inputs'!$D$37*12*IF(3=1,'1.Inputs'!$D$38,IF(3=2,'1.Inputs'!$D$39,$E389)))/(1-'1.Inputs'!$D$42)*$D389*(1+$G389)^(3-1))-('1.Inputs'!$D$37*12*IF(3=1,'1.Inputs'!$D$38,IF(3=2,'1.Inputs'!$D$39,$E389)))*'1.Inputs'!$D$43*(1+$G389)^(3-1)-'1.Inputs'!$D$44*(1+$G389)^(3-1)-('1.Inputs'!$D$20/'1.Inputs'!$D$27+'1.Inputs'!$D$23/'1.Inputs'!$D$28)))*'1.Inputs'!$D$53+('1.Inputs'!$D$20/'1.Inputs'!$D$27+'1.Inputs'!$D$23/'1.Inputs'!$D$28)-(J389-I389)</f>
        <v>133088422.02262771</v>
      </c>
      <c r="V389" s="36">
        <f ca="1">((('1.Inputs'!$D$37*12*IF(4=1,'1.Inputs'!$D$38,IF(4=2,'1.Inputs'!$D$39,$E389)))*$F389*(('1.Inputs'!$D$40)+(1-'1.Inputs'!$D$40)*(1+'1.Inputs'!$D$41))*(1+$G389)^(4-1))-(('1.Inputs'!$D$37*12*IF(4=1,'1.Inputs'!$D$38,IF(4=2,'1.Inputs'!$D$39,$E389)))/(1-'1.Inputs'!$D$42)*$D389*(1+$G389)^(4-1))-('1.Inputs'!$D$37*12*IF(4=1,'1.Inputs'!$D$38,IF(4=2,'1.Inputs'!$D$39,$E389)))*'1.Inputs'!$D$43*(1+$G389)^(4-1)-'1.Inputs'!$D$44*(1+$G389)^(4-1)-('1.Inputs'!$D$20/'1.Inputs'!$D$27+'1.Inputs'!$D$23/'1.Inputs'!$D$28))-MAX(0,((('1.Inputs'!$D$37*12*IF(4=1,'1.Inputs'!$D$38,IF(4=2,'1.Inputs'!$D$39,$E389)))*$F389*(('1.Inputs'!$D$40)+(1-'1.Inputs'!$D$40)*(1+'1.Inputs'!$D$41))*(1+$G389)^(4-1))-(('1.Inputs'!$D$37*12*IF(4=1,'1.Inputs'!$D$38,IF(4=2,'1.Inputs'!$D$39,$E389)))/(1-'1.Inputs'!$D$42)*$D389*(1+$G389)^(4-1))-('1.Inputs'!$D$37*12*IF(4=1,'1.Inputs'!$D$38,IF(4=2,'1.Inputs'!$D$39,$E389)))*'1.Inputs'!$D$43*(1+$G389)^(4-1)-'1.Inputs'!$D$44*(1+$G389)^(4-1)-('1.Inputs'!$D$20/'1.Inputs'!$D$27+'1.Inputs'!$D$23/'1.Inputs'!$D$28)))*'1.Inputs'!$D$53+('1.Inputs'!$D$20/'1.Inputs'!$D$27+'1.Inputs'!$D$23/'1.Inputs'!$D$28)-(K389-J389)</f>
        <v>314505143.03805065</v>
      </c>
      <c r="W389" s="36">
        <f ca="1">((('1.Inputs'!$D$37*12*IF(5=1,'1.Inputs'!$D$38,IF(5=2,'1.Inputs'!$D$39,$E389)))*$F389*(('1.Inputs'!$D$40)+(1-'1.Inputs'!$D$40)*(1+'1.Inputs'!$D$41))*(1+$G389)^(5-1))-(('1.Inputs'!$D$37*12*IF(5=1,'1.Inputs'!$D$38,IF(5=2,'1.Inputs'!$D$39,$E389)))/(1-'1.Inputs'!$D$42)*$D389*(1+$G389)^(5-1))-('1.Inputs'!$D$37*12*IF(5=1,'1.Inputs'!$D$38,IF(5=2,'1.Inputs'!$D$39,$E389)))*'1.Inputs'!$D$43*(1+$G389)^(5-1)-'1.Inputs'!$D$44*(1+$G389)^(5-1)-('1.Inputs'!$D$20/'1.Inputs'!$D$27+'1.Inputs'!$D$23/'1.Inputs'!$D$28))-MAX(0,((('1.Inputs'!$D$37*12*IF(5=1,'1.Inputs'!$D$38,IF(5=2,'1.Inputs'!$D$39,$E389)))*$F389*(('1.Inputs'!$D$40)+(1-'1.Inputs'!$D$40)*(1+'1.Inputs'!$D$41))*(1+$G389)^(5-1))-(('1.Inputs'!$D$37*12*IF(5=1,'1.Inputs'!$D$38,IF(5=2,'1.Inputs'!$D$39,$E389)))/(1-'1.Inputs'!$D$42)*$D389*(1+$G389)^(5-1))-('1.Inputs'!$D$37*12*IF(5=1,'1.Inputs'!$D$38,IF(5=2,'1.Inputs'!$D$39,$E389)))*'1.Inputs'!$D$43*(1+$G389)^(5-1)-'1.Inputs'!$D$44*(1+$G389)^(5-1)-('1.Inputs'!$D$20/'1.Inputs'!$D$27+'1.Inputs'!$D$23/'1.Inputs'!$D$28)))*'1.Inputs'!$D$53+('1.Inputs'!$D$20/'1.Inputs'!$D$27+'1.Inputs'!$D$23/'1.Inputs'!$D$28)-(L389-K389)</f>
        <v>328731539.54294252</v>
      </c>
      <c r="X389" s="36">
        <f ca="1">((('1.Inputs'!$D$37*12*IF(6=1,'1.Inputs'!$D$38,IF(6=2,'1.Inputs'!$D$39,$E389)))*$F389*(('1.Inputs'!$D$40)+(1-'1.Inputs'!$D$40)*(1+'1.Inputs'!$D$41))*(1+$G389)^(6-1))-(('1.Inputs'!$D$37*12*IF(6=1,'1.Inputs'!$D$38,IF(6=2,'1.Inputs'!$D$39,$E389)))/(1-'1.Inputs'!$D$42)*$D389*(1+$G389)^(6-1))-('1.Inputs'!$D$37*12*IF(6=1,'1.Inputs'!$D$38,IF(6=2,'1.Inputs'!$D$39,$E389)))*'1.Inputs'!$D$43*(1+$G389)^(6-1)-'1.Inputs'!$D$44*(1+$G389)^(6-1)-('1.Inputs'!$D$20/'1.Inputs'!$D$27+'1.Inputs'!$D$23/'1.Inputs'!$D$28))-MAX(0,((('1.Inputs'!$D$37*12*IF(6=1,'1.Inputs'!$D$38,IF(6=2,'1.Inputs'!$D$39,$E389)))*$F389*(('1.Inputs'!$D$40)+(1-'1.Inputs'!$D$40)*(1+'1.Inputs'!$D$41))*(1+$G389)^(6-1))-(('1.Inputs'!$D$37*12*IF(6=1,'1.Inputs'!$D$38,IF(6=2,'1.Inputs'!$D$39,$E389)))/(1-'1.Inputs'!$D$42)*$D389*(1+$G389)^(6-1))-('1.Inputs'!$D$37*12*IF(6=1,'1.Inputs'!$D$38,IF(6=2,'1.Inputs'!$D$39,$E389)))*'1.Inputs'!$D$43*(1+$G389)^(6-1)-'1.Inputs'!$D$44*(1+$G389)^(6-1)-('1.Inputs'!$D$20/'1.Inputs'!$D$27+'1.Inputs'!$D$23/'1.Inputs'!$D$28)))*'1.Inputs'!$D$53+('1.Inputs'!$D$20/'1.Inputs'!$D$27+'1.Inputs'!$D$23/'1.Inputs'!$D$28)-(M389-L389)</f>
        <v>343715228.70538044</v>
      </c>
      <c r="Y389" s="36">
        <f ca="1">((('1.Inputs'!$D$37*12*IF(7=1,'1.Inputs'!$D$38,IF(7=2,'1.Inputs'!$D$39,$E389)))*$F389*(('1.Inputs'!$D$40)+(1-'1.Inputs'!$D$40)*(1+'1.Inputs'!$D$41))*(1+$G389)^(7-1))-(('1.Inputs'!$D$37*12*IF(7=1,'1.Inputs'!$D$38,IF(7=2,'1.Inputs'!$D$39,$E389)))/(1-'1.Inputs'!$D$42)*$D389*(1+$G389)^(7-1))-('1.Inputs'!$D$37*12*IF(7=1,'1.Inputs'!$D$38,IF(7=2,'1.Inputs'!$D$39,$E389)))*'1.Inputs'!$D$43*(1+$G389)^(7-1)-'1.Inputs'!$D$44*(1+$G389)^(7-1)-('1.Inputs'!$D$20/'1.Inputs'!$D$27+'1.Inputs'!$D$23/'1.Inputs'!$D$28))-MAX(0,((('1.Inputs'!$D$37*12*IF(7=1,'1.Inputs'!$D$38,IF(7=2,'1.Inputs'!$D$39,$E389)))*$F389*(('1.Inputs'!$D$40)+(1-'1.Inputs'!$D$40)*(1+'1.Inputs'!$D$41))*(1+$G389)^(7-1))-(('1.Inputs'!$D$37*12*IF(7=1,'1.Inputs'!$D$38,IF(7=2,'1.Inputs'!$D$39,$E389)))/(1-'1.Inputs'!$D$42)*$D389*(1+$G389)^(7-1))-('1.Inputs'!$D$37*12*IF(7=1,'1.Inputs'!$D$38,IF(7=2,'1.Inputs'!$D$39,$E389)))*'1.Inputs'!$D$43*(1+$G389)^(7-1)-'1.Inputs'!$D$44*(1+$G389)^(7-1)-('1.Inputs'!$D$20/'1.Inputs'!$D$27+'1.Inputs'!$D$23/'1.Inputs'!$D$28)))*'1.Inputs'!$D$53+('1.Inputs'!$D$20/'1.Inputs'!$D$27+'1.Inputs'!$D$23/'1.Inputs'!$D$28)-(N389-M389)</f>
        <v>359496522.36181486</v>
      </c>
      <c r="Z389" s="36">
        <f ca="1">((('1.Inputs'!$D$37*12*IF(8=1,'1.Inputs'!$D$38,IF(8=2,'1.Inputs'!$D$39,$E389)))*$F389*(('1.Inputs'!$D$40)+(1-'1.Inputs'!$D$40)*(1+'1.Inputs'!$D$41))*(1+$G389)^(8-1))-(('1.Inputs'!$D$37*12*IF(8=1,'1.Inputs'!$D$38,IF(8=2,'1.Inputs'!$D$39,$E389)))/(1-'1.Inputs'!$D$42)*$D389*(1+$G389)^(8-1))-('1.Inputs'!$D$37*12*IF(8=1,'1.Inputs'!$D$38,IF(8=2,'1.Inputs'!$D$39,$E389)))*'1.Inputs'!$D$43*(1+$G389)^(8-1)-'1.Inputs'!$D$44*(1+$G389)^(8-1)-('1.Inputs'!$D$20/'1.Inputs'!$D$27+'1.Inputs'!$D$23/'1.Inputs'!$D$28))-MAX(0,((('1.Inputs'!$D$37*12*IF(8=1,'1.Inputs'!$D$38,IF(8=2,'1.Inputs'!$D$39,$E389)))*$F389*(('1.Inputs'!$D$40)+(1-'1.Inputs'!$D$40)*(1+'1.Inputs'!$D$41))*(1+$G389)^(8-1))-(('1.Inputs'!$D$37*12*IF(8=1,'1.Inputs'!$D$38,IF(8=2,'1.Inputs'!$D$39,$E389)))/(1-'1.Inputs'!$D$42)*$D389*(1+$G389)^(8-1))-('1.Inputs'!$D$37*12*IF(8=1,'1.Inputs'!$D$38,IF(8=2,'1.Inputs'!$D$39,$E389)))*'1.Inputs'!$D$43*(1+$G389)^(8-1)-'1.Inputs'!$D$44*(1+$G389)^(8-1)-('1.Inputs'!$D$20/'1.Inputs'!$D$27+'1.Inputs'!$D$23/'1.Inputs'!$D$28)))*'1.Inputs'!$D$53+('1.Inputs'!$D$20/'1.Inputs'!$D$27+'1.Inputs'!$D$23/'1.Inputs'!$D$28)-(O389-N389)</f>
        <v>376117878.20887536</v>
      </c>
      <c r="AA389" s="36">
        <f ca="1">((('1.Inputs'!$D$37*12*IF(9=1,'1.Inputs'!$D$38,IF(9=2,'1.Inputs'!$D$39,$E389)))*$F389*(('1.Inputs'!$D$40)+(1-'1.Inputs'!$D$40)*(1+'1.Inputs'!$D$41))*(1+$G389)^(9-1))-(('1.Inputs'!$D$37*12*IF(9=1,'1.Inputs'!$D$38,IF(9=2,'1.Inputs'!$D$39,$E389)))/(1-'1.Inputs'!$D$42)*$D389*(1+$G389)^(9-1))-('1.Inputs'!$D$37*12*IF(9=1,'1.Inputs'!$D$38,IF(9=2,'1.Inputs'!$D$39,$E389)))*'1.Inputs'!$D$43*(1+$G389)^(9-1)-'1.Inputs'!$D$44*(1+$G389)^(9-1)-('1.Inputs'!$D$20/'1.Inputs'!$D$27+'1.Inputs'!$D$23/'1.Inputs'!$D$28))-MAX(0,((('1.Inputs'!$D$37*12*IF(9=1,'1.Inputs'!$D$38,IF(9=2,'1.Inputs'!$D$39,$E389)))*$F389*(('1.Inputs'!$D$40)+(1-'1.Inputs'!$D$40)*(1+'1.Inputs'!$D$41))*(1+$G389)^(9-1))-(('1.Inputs'!$D$37*12*IF(9=1,'1.Inputs'!$D$38,IF(9=2,'1.Inputs'!$D$39,$E389)))/(1-'1.Inputs'!$D$42)*$D389*(1+$G389)^(9-1))-('1.Inputs'!$D$37*12*IF(9=1,'1.Inputs'!$D$38,IF(9=2,'1.Inputs'!$D$39,$E389)))*'1.Inputs'!$D$43*(1+$G389)^(9-1)-'1.Inputs'!$D$44*(1+$G389)^(9-1)-('1.Inputs'!$D$20/'1.Inputs'!$D$27+'1.Inputs'!$D$23/'1.Inputs'!$D$28)))*'1.Inputs'!$D$53+('1.Inputs'!$D$20/'1.Inputs'!$D$27+'1.Inputs'!$D$23/'1.Inputs'!$D$28)-(P389-O389)</f>
        <v>393624014.03076291</v>
      </c>
      <c r="AB389" s="36">
        <f ca="1">((('1.Inputs'!$D$37*12*IF(10=1,'1.Inputs'!$D$38,IF(10=2,'1.Inputs'!$D$39,$E389)))*$F389*(('1.Inputs'!$D$40)+(1-'1.Inputs'!$D$40)*(1+'1.Inputs'!$D$41))*(1+$G389)^(10-1))-(('1.Inputs'!$D$37*12*IF(10=1,'1.Inputs'!$D$38,IF(10=2,'1.Inputs'!$D$39,$E389)))/(1-'1.Inputs'!$D$42)*$D389*(1+$G389)^(10-1))-('1.Inputs'!$D$37*12*IF(10=1,'1.Inputs'!$D$38,IF(10=2,'1.Inputs'!$D$39,$E389)))*'1.Inputs'!$D$43*(1+$G389)^(10-1)-'1.Inputs'!$D$44*(1+$G389)^(10-1)-('1.Inputs'!$D$20/'1.Inputs'!$D$27+'1.Inputs'!$D$23/'1.Inputs'!$D$28))-MAX(0,((('1.Inputs'!$D$37*12*IF(10=1,'1.Inputs'!$D$38,IF(10=2,'1.Inputs'!$D$39,$E389)))*$F389*(('1.Inputs'!$D$40)+(1-'1.Inputs'!$D$40)*(1+'1.Inputs'!$D$41))*(1+$G389)^(10-1))-(('1.Inputs'!$D$37*12*IF(10=1,'1.Inputs'!$D$38,IF(10=2,'1.Inputs'!$D$39,$E389)))/(1-'1.Inputs'!$D$42)*$D389*(1+$G389)^(10-1))-('1.Inputs'!$D$37*12*IF(10=1,'1.Inputs'!$D$38,IF(10=2,'1.Inputs'!$D$39,$E389)))*'1.Inputs'!$D$43*(1+$G389)^(10-1)-'1.Inputs'!$D$44*(1+$G389)^(10-1)-('1.Inputs'!$D$20/'1.Inputs'!$D$27+'1.Inputs'!$D$23/'1.Inputs'!$D$28)))*'1.Inputs'!$D$53+('1.Inputs'!$D$20/'1.Inputs'!$D$27+'1.Inputs'!$D$23/'1.Inputs'!$D$28)-(Q389-P389)+(('1.Inputs'!$D$20+'1.Inputs'!$D$23-('1.Inputs'!$D$20/'1.Inputs'!$D$27+'1.Inputs'!$D$23/'1.Inputs'!$D$28)*'1.Inputs'!$D$10)*'1.Inputs'!$D$60+'1.Inputs'!$D$19*'1.Inputs'!$D$59+Q389)</f>
        <v>3135979800.7449932</v>
      </c>
      <c r="AC389" s="36">
        <f ca="1">S389-AC$13-AC$14+MIN(AC$13,MAX(0,((('1.Inputs'!$D$37*12*IF(1=1,'1.Inputs'!$D$38,IF(1=2,'1.Inputs'!$D$39,$E389)))*$F389*(('1.Inputs'!$D$40)+(1-'1.Inputs'!$D$40)*(1+'1.Inputs'!$D$41))*(1+$G389)^(1-1))-(('1.Inputs'!$D$37*12*IF(1=1,'1.Inputs'!$D$38,IF(1=2,'1.Inputs'!$D$39,$E389)))/(1-'1.Inputs'!$D$42)*$D389*(1+$G389)^(1-1))-('1.Inputs'!$D$37*12*IF(1=1,'1.Inputs'!$D$38,IF(1=2,'1.Inputs'!$D$39,$E389)))*'1.Inputs'!$D$43*(1+$G389)^(1-1)-'1.Inputs'!$D$44*(1+$G389)^(1-1)-('1.Inputs'!$D$20/'1.Inputs'!$D$27+'1.Inputs'!$D$23/'1.Inputs'!$D$28))))*'1.Inputs'!$D$53</f>
        <v>-996670851.10236371</v>
      </c>
      <c r="AD389" s="36">
        <f ca="1">T389-AD$13-AD$14+MIN(AD$13,MAX(0,((('1.Inputs'!$D$37*12*IF(2=1,'1.Inputs'!$D$38,IF(2=2,'1.Inputs'!$D$39,$E389)))*$F389*(('1.Inputs'!$D$40)+(1-'1.Inputs'!$D$40)*(1+'1.Inputs'!$D$41))*(1+$G389)^(2-1))-(('1.Inputs'!$D$37*12*IF(2=1,'1.Inputs'!$D$38,IF(2=2,'1.Inputs'!$D$39,$E389)))/(1-'1.Inputs'!$D$42)*$D389*(1+$G389)^(2-1))-('1.Inputs'!$D$37*12*IF(2=1,'1.Inputs'!$D$38,IF(2=2,'1.Inputs'!$D$39,$E389)))*'1.Inputs'!$D$43*(1+$G389)^(2-1)-'1.Inputs'!$D$44*(1+$G389)^(2-1)-('1.Inputs'!$D$20/'1.Inputs'!$D$27+'1.Inputs'!$D$23/'1.Inputs'!$D$28))))*'1.Inputs'!$D$53</f>
        <v>-232470594.30949795</v>
      </c>
      <c r="AE389" s="36">
        <f ca="1">U389-AE$13-AE$14+MIN(AE$13,MAX(0,((('1.Inputs'!$D$37*12*IF(3=1,'1.Inputs'!$D$38,IF(3=2,'1.Inputs'!$D$39,$E389)))*$F389*(('1.Inputs'!$D$40)+(1-'1.Inputs'!$D$40)*(1+'1.Inputs'!$D$41))*(1+$G389)^(3-1))-(('1.Inputs'!$D$37*12*IF(3=1,'1.Inputs'!$D$38,IF(3=2,'1.Inputs'!$D$39,$E389)))/(1-'1.Inputs'!$D$42)*$D389*(1+$G389)^(3-1))-('1.Inputs'!$D$37*12*IF(3=1,'1.Inputs'!$D$38,IF(3=2,'1.Inputs'!$D$39,$E389)))*'1.Inputs'!$D$43*(1+$G389)^(3-1)-'1.Inputs'!$D$44*(1+$G389)^(3-1)-('1.Inputs'!$D$20/'1.Inputs'!$D$27+'1.Inputs'!$D$23/'1.Inputs'!$D$28))))*'1.Inputs'!$D$53</f>
        <v>-208851577.97737229</v>
      </c>
      <c r="AF389" s="36">
        <f ca="1">V389-AF$13-AF$14+MIN(AF$13,MAX(0,((('1.Inputs'!$D$37*12*IF(4=1,'1.Inputs'!$D$38,IF(4=2,'1.Inputs'!$D$39,$E389)))*$F389*(('1.Inputs'!$D$40)+(1-'1.Inputs'!$D$40)*(1+'1.Inputs'!$D$41))*(1+$G389)^(4-1))-(('1.Inputs'!$D$37*12*IF(4=1,'1.Inputs'!$D$38,IF(4=2,'1.Inputs'!$D$39,$E389)))/(1-'1.Inputs'!$D$42)*$D389*(1+$G389)^(4-1))-('1.Inputs'!$D$37*12*IF(4=1,'1.Inputs'!$D$38,IF(4=2,'1.Inputs'!$D$39,$E389)))*'1.Inputs'!$D$43*(1+$G389)^(4-1)-'1.Inputs'!$D$44*(1+$G389)^(4-1)-('1.Inputs'!$D$20/'1.Inputs'!$D$27+'1.Inputs'!$D$23/'1.Inputs'!$D$28))))*'1.Inputs'!$D$53</f>
        <v>-8246856.9619493484</v>
      </c>
      <c r="AG389" s="36">
        <f ca="1">W389-AG$13-AG$14+MIN(AG$13,MAX(0,((('1.Inputs'!$D$37*12*IF(5=1,'1.Inputs'!$D$38,IF(5=2,'1.Inputs'!$D$39,$E389)))*$F389*(('1.Inputs'!$D$40)+(1-'1.Inputs'!$D$40)*(1+'1.Inputs'!$D$41))*(1+$G389)^(5-1))-(('1.Inputs'!$D$37*12*IF(5=1,'1.Inputs'!$D$38,IF(5=2,'1.Inputs'!$D$39,$E389)))/(1-'1.Inputs'!$D$42)*$D389*(1+$G389)^(5-1))-('1.Inputs'!$D$37*12*IF(5=1,'1.Inputs'!$D$38,IF(5=2,'1.Inputs'!$D$39,$E389)))*'1.Inputs'!$D$43*(1+$G389)^(5-1)-'1.Inputs'!$D$44*(1+$G389)^(5-1)-('1.Inputs'!$D$20/'1.Inputs'!$D$27+'1.Inputs'!$D$23/'1.Inputs'!$D$28))))*'1.Inputs'!$D$53</f>
        <v>25167539.54294252</v>
      </c>
      <c r="AH389" s="36">
        <f ca="1">X389-AH$13-AH$14+MIN(AH$13,MAX(0,((('1.Inputs'!$D$37*12*IF(6=1,'1.Inputs'!$D$38,IF(6=2,'1.Inputs'!$D$39,$E389)))*$F389*(('1.Inputs'!$D$40)+(1-'1.Inputs'!$D$40)*(1+'1.Inputs'!$D$41))*(1+$G389)^(6-1))-(('1.Inputs'!$D$37*12*IF(6=1,'1.Inputs'!$D$38,IF(6=2,'1.Inputs'!$D$39,$E389)))/(1-'1.Inputs'!$D$42)*$D389*(1+$G389)^(6-1))-('1.Inputs'!$D$37*12*IF(6=1,'1.Inputs'!$D$38,IF(6=2,'1.Inputs'!$D$39,$E389)))*'1.Inputs'!$D$43*(1+$G389)^(6-1)-'1.Inputs'!$D$44*(1+$G389)^(6-1)-('1.Inputs'!$D$20/'1.Inputs'!$D$27+'1.Inputs'!$D$23/'1.Inputs'!$D$28))))*'1.Inputs'!$D$53</f>
        <v>59339228.70538044</v>
      </c>
      <c r="AI389" s="36">
        <f ca="1">Y389-AI$13-AI$14+MIN(AI$13,MAX(0,((('1.Inputs'!$D$37*12*IF(7=1,'1.Inputs'!$D$38,IF(7=2,'1.Inputs'!$D$39,$E389)))*$F389*(('1.Inputs'!$D$40)+(1-'1.Inputs'!$D$40)*(1+'1.Inputs'!$D$41))*(1+$G389)^(7-1))-(('1.Inputs'!$D$37*12*IF(7=1,'1.Inputs'!$D$38,IF(7=2,'1.Inputs'!$D$39,$E389)))/(1-'1.Inputs'!$D$42)*$D389*(1+$G389)^(7-1))-('1.Inputs'!$D$37*12*IF(7=1,'1.Inputs'!$D$38,IF(7=2,'1.Inputs'!$D$39,$E389)))*'1.Inputs'!$D$43*(1+$G389)^(7-1)-'1.Inputs'!$D$44*(1+$G389)^(7-1)-('1.Inputs'!$D$20/'1.Inputs'!$D$27+'1.Inputs'!$D$23/'1.Inputs'!$D$28))))*'1.Inputs'!$D$53</f>
        <v>94308522.361814857</v>
      </c>
      <c r="AJ389" s="36">
        <f ca="1">Z389-AJ$13-AJ$14+MIN(AJ$13,MAX(0,((('1.Inputs'!$D$37*12*IF(8=1,'1.Inputs'!$D$38,IF(8=2,'1.Inputs'!$D$39,$E389)))*$F389*(('1.Inputs'!$D$40)+(1-'1.Inputs'!$D$40)*(1+'1.Inputs'!$D$41))*(1+$G389)^(8-1))-(('1.Inputs'!$D$37*12*IF(8=1,'1.Inputs'!$D$38,IF(8=2,'1.Inputs'!$D$39,$E389)))/(1-'1.Inputs'!$D$42)*$D389*(1+$G389)^(8-1))-('1.Inputs'!$D$37*12*IF(8=1,'1.Inputs'!$D$38,IF(8=2,'1.Inputs'!$D$39,$E389)))*'1.Inputs'!$D$43*(1+$G389)^(8-1)-'1.Inputs'!$D$44*(1+$G389)^(8-1)-('1.Inputs'!$D$20/'1.Inputs'!$D$27+'1.Inputs'!$D$23/'1.Inputs'!$D$28))))*'1.Inputs'!$D$53</f>
        <v>376117878.20887536</v>
      </c>
      <c r="AK389" s="36">
        <f ca="1">AA389-AK$13-AK$14+MIN(AK$13,MAX(0,((('1.Inputs'!$D$37*12*IF(9=1,'1.Inputs'!$D$38,IF(9=2,'1.Inputs'!$D$39,$E389)))*$F389*(('1.Inputs'!$D$40)+(1-'1.Inputs'!$D$40)*(1+'1.Inputs'!$D$41))*(1+$G389)^(9-1))-(('1.Inputs'!$D$37*12*IF(9=1,'1.Inputs'!$D$38,IF(9=2,'1.Inputs'!$D$39,$E389)))/(1-'1.Inputs'!$D$42)*$D389*(1+$G389)^(9-1))-('1.Inputs'!$D$37*12*IF(9=1,'1.Inputs'!$D$38,IF(9=2,'1.Inputs'!$D$39,$E389)))*'1.Inputs'!$D$43*(1+$G389)^(9-1)-'1.Inputs'!$D$44*(1+$G389)^(9-1)-('1.Inputs'!$D$20/'1.Inputs'!$D$27+'1.Inputs'!$D$23/'1.Inputs'!$D$28))))*'1.Inputs'!$D$53</f>
        <v>393624014.03076291</v>
      </c>
      <c r="AL389" s="36">
        <f ca="1">AB389-AL$13-AL$14+MIN(AL$13,MAX(0,((('1.Inputs'!$D$37*12*IF(10=1,'1.Inputs'!$D$38,IF(10=2,'1.Inputs'!$D$39,$E389)))*$F389*(('1.Inputs'!$D$40)+(1-'1.Inputs'!$D$40)*(1+'1.Inputs'!$D$41))*(1+$G389)^(10-1))-(('1.Inputs'!$D$37*12*IF(10=1,'1.Inputs'!$D$38,IF(10=2,'1.Inputs'!$D$39,$E389)))/(1-'1.Inputs'!$D$42)*$D389*(1+$G389)^(10-1))-('1.Inputs'!$D$37*12*IF(10=1,'1.Inputs'!$D$38,IF(10=2,'1.Inputs'!$D$39,$E389)))*'1.Inputs'!$D$43*(1+$G389)^(10-1)-'1.Inputs'!$D$44*(1+$G389)^(10-1)-('1.Inputs'!$D$20/'1.Inputs'!$D$27+'1.Inputs'!$D$23/'1.Inputs'!$D$28))))*'1.Inputs'!$D$53+'1.Inputs'!$D$35</f>
        <v>3935979800.7449932</v>
      </c>
      <c r="AM389" s="48">
        <f ca="1">R389+NPV('1.Inputs'!$D$55,S389:AB389)</f>
        <v>-778461888.04458332</v>
      </c>
      <c r="AN389" s="48">
        <f ca="1">-('1.Inputs'!$D$24*(1-'1.Inputs'!$D$31)+'1.Inputs'!$D$35)+NPV('1.Inputs'!$D$54,AC389:AL389)</f>
        <v>-1759539823.9089863</v>
      </c>
      <c r="AO389" s="36">
        <f t="shared" ca="1" si="45"/>
        <v>-5.7525125413439273</v>
      </c>
      <c r="AP389" s="36">
        <f t="shared" ca="1" si="46"/>
        <v>0.33813115351277367</v>
      </c>
      <c r="AQ389" s="36">
        <f ca="1">'1.Inputs'!$D$35+MIN(SUM($AC389:AC389),SUM($AC389:AD389),SUM($AC389:AE389),SUM($AC389:AF389),SUM($AC389:AG389),SUM($AC389:AH389),SUM($AC389:AI389),SUM($AC389:AJ389),SUM($AC389:AK389),SUM($AC389:AL389))</f>
        <v>-646239880.35118341</v>
      </c>
      <c r="AR389" s="36">
        <f ca="1">IF(AP389&lt;'1.Inputs'!$D$57,1,0)</f>
        <v>1</v>
      </c>
      <c r="AS389" s="36">
        <f t="shared" ca="1" si="47"/>
        <v>1</v>
      </c>
    </row>
    <row r="390" spans="2:45" ht="15" customHeight="1" x14ac:dyDescent="0.25">
      <c r="B390" s="36">
        <v>375</v>
      </c>
      <c r="C390" s="36">
        <f t="shared" ca="1" si="40"/>
        <v>0.54642657161794439</v>
      </c>
      <c r="D390" s="36">
        <f t="shared" ca="1" si="41"/>
        <v>18291.251500190581</v>
      </c>
      <c r="E390" s="47">
        <f t="shared" ca="1" si="42"/>
        <v>0.8342835688511151</v>
      </c>
      <c r="F390" s="36">
        <f t="shared" ca="1" si="43"/>
        <v>29232.239645828173</v>
      </c>
      <c r="G390" s="36">
        <f t="shared" ca="1" si="44"/>
        <v>5.3386252604312068E-2</v>
      </c>
      <c r="H390" s="36">
        <f ca="1">((('1.Inputs'!$D$37*12*IF(1=1,'1.Inputs'!$D$38,IF(1=2,'1.Inputs'!$D$39,$E390)))*$F390*(('1.Inputs'!$D$40)+(1-'1.Inputs'!$D$40)*(1+'1.Inputs'!$D$41))*(1+$G390)^(1-1))*'1.Inputs'!$D$47+(('1.Inputs'!$D$37*12*IF(1=1,'1.Inputs'!$D$38,IF(1=2,'1.Inputs'!$D$39,$E390)))/(1-'1.Inputs'!$D$42)*$D390*(1+$G390)^(1-1))*('1.Inputs'!$D$48-'1.Inputs'!$D$49))/'1.Inputs'!$D$51</f>
        <v>775103861.30292499</v>
      </c>
      <c r="I390" s="36">
        <f ca="1">((('1.Inputs'!$D$37*12*IF(2=1,'1.Inputs'!$D$38,IF(2=2,'1.Inputs'!$D$39,$E390)))*$F390*(('1.Inputs'!$D$40)+(1-'1.Inputs'!$D$40)*(1+'1.Inputs'!$D$41))*(1+$G390)^(2-1))*'1.Inputs'!$D$47+(('1.Inputs'!$D$37*12*IF(2=1,'1.Inputs'!$D$38,IF(2=2,'1.Inputs'!$D$39,$E390)))/(1-'1.Inputs'!$D$42)*$D390*(1+$G390)^(2-1))*('1.Inputs'!$D$48-'1.Inputs'!$D$49))/'1.Inputs'!$D$51</f>
        <v>1143077252.5718291</v>
      </c>
      <c r="J390" s="36">
        <f ca="1">((('1.Inputs'!$D$37*12*IF(3=1,'1.Inputs'!$D$38,IF(3=2,'1.Inputs'!$D$39,$E390)))*$F390*(('1.Inputs'!$D$40)+(1-'1.Inputs'!$D$40)*(1+'1.Inputs'!$D$41))*(1+$G390)^(3-1))*'1.Inputs'!$D$47+(('1.Inputs'!$D$37*12*IF(3=1,'1.Inputs'!$D$38,IF(3=2,'1.Inputs'!$D$39,$E390)))/(1-'1.Inputs'!$D$42)*$D390*(1+$G390)^(3-1))*('1.Inputs'!$D$48-'1.Inputs'!$D$49))/'1.Inputs'!$D$51</f>
        <v>1435089142.8013914</v>
      </c>
      <c r="K390" s="36">
        <f ca="1">((('1.Inputs'!$D$37*12*IF(4=1,'1.Inputs'!$D$38,IF(4=2,'1.Inputs'!$D$39,$E390)))*$F390*(('1.Inputs'!$D$40)+(1-'1.Inputs'!$D$40)*(1+'1.Inputs'!$D$41))*(1+$G390)^(4-1))*'1.Inputs'!$D$47+(('1.Inputs'!$D$37*12*IF(4=1,'1.Inputs'!$D$38,IF(4=2,'1.Inputs'!$D$39,$E390)))/(1-'1.Inputs'!$D$42)*$D390*(1+$G390)^(4-1))*('1.Inputs'!$D$48-'1.Inputs'!$D$49))/'1.Inputs'!$D$51</f>
        <v>1511703174.288692</v>
      </c>
      <c r="L390" s="36">
        <f ca="1">((('1.Inputs'!$D$37*12*IF(5=1,'1.Inputs'!$D$38,IF(5=2,'1.Inputs'!$D$39,$E390)))*$F390*(('1.Inputs'!$D$40)+(1-'1.Inputs'!$D$40)*(1+'1.Inputs'!$D$41))*(1+$G390)^(5-1))*'1.Inputs'!$D$47+(('1.Inputs'!$D$37*12*IF(5=1,'1.Inputs'!$D$38,IF(5=2,'1.Inputs'!$D$39,$E390)))/(1-'1.Inputs'!$D$42)*$D390*(1+$G390)^(5-1))*('1.Inputs'!$D$48-'1.Inputs'!$D$49))/'1.Inputs'!$D$51</f>
        <v>1592407341.814009</v>
      </c>
      <c r="M390" s="36">
        <f ca="1">((('1.Inputs'!$D$37*12*IF(6=1,'1.Inputs'!$D$38,IF(6=2,'1.Inputs'!$D$39,$E390)))*$F390*(('1.Inputs'!$D$40)+(1-'1.Inputs'!$D$40)*(1+'1.Inputs'!$D$41))*(1+$G390)^(6-1))*'1.Inputs'!$D$47+(('1.Inputs'!$D$37*12*IF(6=1,'1.Inputs'!$D$38,IF(6=2,'1.Inputs'!$D$39,$E390)))/(1-'1.Inputs'!$D$42)*$D390*(1+$G390)^(6-1))*('1.Inputs'!$D$48-'1.Inputs'!$D$49))/'1.Inputs'!$D$51</f>
        <v>1677420002.4130523</v>
      </c>
      <c r="N390" s="36">
        <f ca="1">((('1.Inputs'!$D$37*12*IF(7=1,'1.Inputs'!$D$38,IF(7=2,'1.Inputs'!$D$39,$E390)))*$F390*(('1.Inputs'!$D$40)+(1-'1.Inputs'!$D$40)*(1+'1.Inputs'!$D$41))*(1+$G390)^(7-1))*'1.Inputs'!$D$47+(('1.Inputs'!$D$37*12*IF(7=1,'1.Inputs'!$D$38,IF(7=2,'1.Inputs'!$D$39,$E390)))/(1-'1.Inputs'!$D$42)*$D390*(1+$G390)^(7-1))*('1.Inputs'!$D$48-'1.Inputs'!$D$49))/'1.Inputs'!$D$51</f>
        <v>1766971170.3854015</v>
      </c>
      <c r="O390" s="36">
        <f ca="1">((('1.Inputs'!$D$37*12*IF(8=1,'1.Inputs'!$D$38,IF(8=2,'1.Inputs'!$D$39,$E390)))*$F390*(('1.Inputs'!$D$40)+(1-'1.Inputs'!$D$40)*(1+'1.Inputs'!$D$41))*(1+$G390)^(8-1))*'1.Inputs'!$D$47+(('1.Inputs'!$D$37*12*IF(8=1,'1.Inputs'!$D$38,IF(8=2,'1.Inputs'!$D$39,$E390)))/(1-'1.Inputs'!$D$42)*$D390*(1+$G390)^(8-1))*('1.Inputs'!$D$48-'1.Inputs'!$D$49))/'1.Inputs'!$D$51</f>
        <v>1861303139.6321332</v>
      </c>
      <c r="P390" s="36">
        <f ca="1">((('1.Inputs'!$D$37*12*IF(9=1,'1.Inputs'!$D$38,IF(9=2,'1.Inputs'!$D$39,$E390)))*$F390*(('1.Inputs'!$D$40)+(1-'1.Inputs'!$D$40)*(1+'1.Inputs'!$D$41))*(1+$G390)^(9-1))*'1.Inputs'!$D$47+(('1.Inputs'!$D$37*12*IF(9=1,'1.Inputs'!$D$38,IF(9=2,'1.Inputs'!$D$39,$E390)))/(1-'1.Inputs'!$D$42)*$D390*(1+$G390)^(9-1))*('1.Inputs'!$D$48-'1.Inputs'!$D$49))/'1.Inputs'!$D$51</f>
        <v>1960671139.2177334</v>
      </c>
      <c r="Q390" s="36">
        <f ca="1">((('1.Inputs'!$D$37*12*IF(10=1,'1.Inputs'!$D$38,IF(10=2,'1.Inputs'!$D$39,$E390)))*$F390*(('1.Inputs'!$D$40)+(1-'1.Inputs'!$D$40)*(1+'1.Inputs'!$D$41))*(1+$G390)^(10-1))*'1.Inputs'!$D$47+(('1.Inputs'!$D$37*12*IF(10=1,'1.Inputs'!$D$38,IF(10=2,'1.Inputs'!$D$39,$E390)))/(1-'1.Inputs'!$D$42)*$D390*(1+$G390)^(10-1))*('1.Inputs'!$D$48-'1.Inputs'!$D$49))/'1.Inputs'!$D$51</f>
        <v>2065344023.929996</v>
      </c>
      <c r="R390" s="36">
        <f>-'1.Inputs'!$D$24</f>
        <v>-2050000000</v>
      </c>
      <c r="S390" s="36">
        <f ca="1">((('1.Inputs'!$D$37*12*IF(1=1,'1.Inputs'!$D$38,IF(1=2,'1.Inputs'!$D$39,$E390)))*$F390*(('1.Inputs'!$D$40)+(1-'1.Inputs'!$D$40)*(1+'1.Inputs'!$D$41))*(1+$G390)^(1-1))-(('1.Inputs'!$D$37*12*IF(1=1,'1.Inputs'!$D$38,IF(1=2,'1.Inputs'!$D$39,$E390)))/(1-'1.Inputs'!$D$42)*$D390*(1+$G390)^(1-1))-('1.Inputs'!$D$37*12*IF(1=1,'1.Inputs'!$D$38,IF(1=2,'1.Inputs'!$D$39,$E390)))*'1.Inputs'!$D$43*(1+$G390)^(1-1)-'1.Inputs'!$D$44*(1+$G390)^(1-1)-('1.Inputs'!$D$20/'1.Inputs'!$D$27+'1.Inputs'!$D$23/'1.Inputs'!$D$28))-MAX(0,((('1.Inputs'!$D$37*12*IF(1=1,'1.Inputs'!$D$38,IF(1=2,'1.Inputs'!$D$39,$E390)))*$F390*(('1.Inputs'!$D$40)+(1-'1.Inputs'!$D$40)*(1+'1.Inputs'!$D$41))*(1+$G390)^(1-1))-(('1.Inputs'!$D$37*12*IF(1=1,'1.Inputs'!$D$38,IF(1=2,'1.Inputs'!$D$39,$E390)))/(1-'1.Inputs'!$D$42)*$D390*(1+$G390)^(1-1))-('1.Inputs'!$D$37*12*IF(1=1,'1.Inputs'!$D$38,IF(1=2,'1.Inputs'!$D$39,$E390)))*'1.Inputs'!$D$43*(1+$G390)^(1-1)-'1.Inputs'!$D$44*(1+$G390)^(1-1)-('1.Inputs'!$D$20/'1.Inputs'!$D$27+'1.Inputs'!$D$23/'1.Inputs'!$D$28)))*'1.Inputs'!$D$53+('1.Inputs'!$D$20/'1.Inputs'!$D$27+'1.Inputs'!$D$23/'1.Inputs'!$D$28)-H390</f>
        <v>-558423218.40271473</v>
      </c>
      <c r="T390" s="36">
        <f ca="1">((('1.Inputs'!$D$37*12*IF(2=1,'1.Inputs'!$D$38,IF(2=2,'1.Inputs'!$D$39,$E390)))*$F390*(('1.Inputs'!$D$40)+(1-'1.Inputs'!$D$40)*(1+'1.Inputs'!$D$41))*(1+$G390)^(2-1))-(('1.Inputs'!$D$37*12*IF(2=1,'1.Inputs'!$D$38,IF(2=2,'1.Inputs'!$D$39,$E390)))/(1-'1.Inputs'!$D$42)*$D390*(1+$G390)^(2-1))-('1.Inputs'!$D$37*12*IF(2=1,'1.Inputs'!$D$38,IF(2=2,'1.Inputs'!$D$39,$E390)))*'1.Inputs'!$D$43*(1+$G390)^(2-1)-'1.Inputs'!$D$44*(1+$G390)^(2-1)-('1.Inputs'!$D$20/'1.Inputs'!$D$27+'1.Inputs'!$D$23/'1.Inputs'!$D$28))-MAX(0,((('1.Inputs'!$D$37*12*IF(2=1,'1.Inputs'!$D$38,IF(2=2,'1.Inputs'!$D$39,$E390)))*$F390*(('1.Inputs'!$D$40)+(1-'1.Inputs'!$D$40)*(1+'1.Inputs'!$D$41))*(1+$G390)^(2-1))-(('1.Inputs'!$D$37*12*IF(2=1,'1.Inputs'!$D$38,IF(2=2,'1.Inputs'!$D$39,$E390)))/(1-'1.Inputs'!$D$42)*$D390*(1+$G390)^(2-1))-('1.Inputs'!$D$37*12*IF(2=1,'1.Inputs'!$D$38,IF(2=2,'1.Inputs'!$D$39,$E390)))*'1.Inputs'!$D$43*(1+$G390)^(2-1)-'1.Inputs'!$D$44*(1+$G390)^(2-1)-('1.Inputs'!$D$20/'1.Inputs'!$D$27+'1.Inputs'!$D$23/'1.Inputs'!$D$28)))*'1.Inputs'!$D$53+('1.Inputs'!$D$20/'1.Inputs'!$D$27+'1.Inputs'!$D$23/'1.Inputs'!$D$28)-(I390-H390)</f>
        <v>175635265.84189415</v>
      </c>
      <c r="U390" s="36">
        <f ca="1">((('1.Inputs'!$D$37*12*IF(3=1,'1.Inputs'!$D$38,IF(3=2,'1.Inputs'!$D$39,$E390)))*$F390*(('1.Inputs'!$D$40)+(1-'1.Inputs'!$D$40)*(1+'1.Inputs'!$D$41))*(1+$G390)^(3-1))-(('1.Inputs'!$D$37*12*IF(3=1,'1.Inputs'!$D$38,IF(3=2,'1.Inputs'!$D$39,$E390)))/(1-'1.Inputs'!$D$42)*$D390*(1+$G390)^(3-1))-('1.Inputs'!$D$37*12*IF(3=1,'1.Inputs'!$D$38,IF(3=2,'1.Inputs'!$D$39,$E390)))*'1.Inputs'!$D$43*(1+$G390)^(3-1)-'1.Inputs'!$D$44*(1+$G390)^(3-1)-('1.Inputs'!$D$20/'1.Inputs'!$D$27+'1.Inputs'!$D$23/'1.Inputs'!$D$28))-MAX(0,((('1.Inputs'!$D$37*12*IF(3=1,'1.Inputs'!$D$38,IF(3=2,'1.Inputs'!$D$39,$E390)))*$F390*(('1.Inputs'!$D$40)+(1-'1.Inputs'!$D$40)*(1+'1.Inputs'!$D$41))*(1+$G390)^(3-1))-(('1.Inputs'!$D$37*12*IF(3=1,'1.Inputs'!$D$38,IF(3=2,'1.Inputs'!$D$39,$E390)))/(1-'1.Inputs'!$D$42)*$D390*(1+$G390)^(3-1))-('1.Inputs'!$D$37*12*IF(3=1,'1.Inputs'!$D$38,IF(3=2,'1.Inputs'!$D$39,$E390)))*'1.Inputs'!$D$43*(1+$G390)^(3-1)-'1.Inputs'!$D$44*(1+$G390)^(3-1)-('1.Inputs'!$D$20/'1.Inputs'!$D$27+'1.Inputs'!$D$23/'1.Inputs'!$D$28)))*'1.Inputs'!$D$53+('1.Inputs'!$D$20/'1.Inputs'!$D$27+'1.Inputs'!$D$23/'1.Inputs'!$D$28)-(J390-I390)</f>
        <v>502921986.93180823</v>
      </c>
      <c r="V390" s="36">
        <f ca="1">((('1.Inputs'!$D$37*12*IF(4=1,'1.Inputs'!$D$38,IF(4=2,'1.Inputs'!$D$39,$E390)))*$F390*(('1.Inputs'!$D$40)+(1-'1.Inputs'!$D$40)*(1+'1.Inputs'!$D$41))*(1+$G390)^(4-1))-(('1.Inputs'!$D$37*12*IF(4=1,'1.Inputs'!$D$38,IF(4=2,'1.Inputs'!$D$39,$E390)))/(1-'1.Inputs'!$D$42)*$D390*(1+$G390)^(4-1))-('1.Inputs'!$D$37*12*IF(4=1,'1.Inputs'!$D$38,IF(4=2,'1.Inputs'!$D$39,$E390)))*'1.Inputs'!$D$43*(1+$G390)^(4-1)-'1.Inputs'!$D$44*(1+$G390)^(4-1)-('1.Inputs'!$D$20/'1.Inputs'!$D$27+'1.Inputs'!$D$23/'1.Inputs'!$D$28))-MAX(0,((('1.Inputs'!$D$37*12*IF(4=1,'1.Inputs'!$D$38,IF(4=2,'1.Inputs'!$D$39,$E390)))*$F390*(('1.Inputs'!$D$40)+(1-'1.Inputs'!$D$40)*(1+'1.Inputs'!$D$41))*(1+$G390)^(4-1))-(('1.Inputs'!$D$37*12*IF(4=1,'1.Inputs'!$D$38,IF(4=2,'1.Inputs'!$D$39,$E390)))/(1-'1.Inputs'!$D$42)*$D390*(1+$G390)^(4-1))-('1.Inputs'!$D$37*12*IF(4=1,'1.Inputs'!$D$38,IF(4=2,'1.Inputs'!$D$39,$E390)))*'1.Inputs'!$D$43*(1+$G390)^(4-1)-'1.Inputs'!$D$44*(1+$G390)^(4-1)-('1.Inputs'!$D$20/'1.Inputs'!$D$27+'1.Inputs'!$D$23/'1.Inputs'!$D$28)))*'1.Inputs'!$D$53+('1.Inputs'!$D$20/'1.Inputs'!$D$27+'1.Inputs'!$D$23/'1.Inputs'!$D$28)-(K390-J390)</f>
        <v>758235886.00837755</v>
      </c>
      <c r="W390" s="36">
        <f ca="1">((('1.Inputs'!$D$37*12*IF(5=1,'1.Inputs'!$D$38,IF(5=2,'1.Inputs'!$D$39,$E390)))*$F390*(('1.Inputs'!$D$40)+(1-'1.Inputs'!$D$40)*(1+'1.Inputs'!$D$41))*(1+$G390)^(5-1))-(('1.Inputs'!$D$37*12*IF(5=1,'1.Inputs'!$D$38,IF(5=2,'1.Inputs'!$D$39,$E390)))/(1-'1.Inputs'!$D$42)*$D390*(1+$G390)^(5-1))-('1.Inputs'!$D$37*12*IF(5=1,'1.Inputs'!$D$38,IF(5=2,'1.Inputs'!$D$39,$E390)))*'1.Inputs'!$D$43*(1+$G390)^(5-1)-'1.Inputs'!$D$44*(1+$G390)^(5-1)-('1.Inputs'!$D$20/'1.Inputs'!$D$27+'1.Inputs'!$D$23/'1.Inputs'!$D$28))-MAX(0,((('1.Inputs'!$D$37*12*IF(5=1,'1.Inputs'!$D$38,IF(5=2,'1.Inputs'!$D$39,$E390)))*$F390*(('1.Inputs'!$D$40)+(1-'1.Inputs'!$D$40)*(1+'1.Inputs'!$D$41))*(1+$G390)^(5-1))-(('1.Inputs'!$D$37*12*IF(5=1,'1.Inputs'!$D$38,IF(5=2,'1.Inputs'!$D$39,$E390)))/(1-'1.Inputs'!$D$42)*$D390*(1+$G390)^(5-1))-('1.Inputs'!$D$37*12*IF(5=1,'1.Inputs'!$D$38,IF(5=2,'1.Inputs'!$D$39,$E390)))*'1.Inputs'!$D$43*(1+$G390)^(5-1)-'1.Inputs'!$D$44*(1+$G390)^(5-1)-('1.Inputs'!$D$20/'1.Inputs'!$D$27+'1.Inputs'!$D$23/'1.Inputs'!$D$28)))*'1.Inputs'!$D$53+('1.Inputs'!$D$20/'1.Inputs'!$D$27+'1.Inputs'!$D$23/'1.Inputs'!$D$28)-(L390-K390)</f>
        <v>796192758.11692166</v>
      </c>
      <c r="X390" s="36">
        <f ca="1">((('1.Inputs'!$D$37*12*IF(6=1,'1.Inputs'!$D$38,IF(6=2,'1.Inputs'!$D$39,$E390)))*$F390*(('1.Inputs'!$D$40)+(1-'1.Inputs'!$D$40)*(1+'1.Inputs'!$D$41))*(1+$G390)^(6-1))-(('1.Inputs'!$D$37*12*IF(6=1,'1.Inputs'!$D$38,IF(6=2,'1.Inputs'!$D$39,$E390)))/(1-'1.Inputs'!$D$42)*$D390*(1+$G390)^(6-1))-('1.Inputs'!$D$37*12*IF(6=1,'1.Inputs'!$D$38,IF(6=2,'1.Inputs'!$D$39,$E390)))*'1.Inputs'!$D$43*(1+$G390)^(6-1)-'1.Inputs'!$D$44*(1+$G390)^(6-1)-('1.Inputs'!$D$20/'1.Inputs'!$D$27+'1.Inputs'!$D$23/'1.Inputs'!$D$28))-MAX(0,((('1.Inputs'!$D$37*12*IF(6=1,'1.Inputs'!$D$38,IF(6=2,'1.Inputs'!$D$39,$E390)))*$F390*(('1.Inputs'!$D$40)+(1-'1.Inputs'!$D$40)*(1+'1.Inputs'!$D$41))*(1+$G390)^(6-1))-(('1.Inputs'!$D$37*12*IF(6=1,'1.Inputs'!$D$38,IF(6=2,'1.Inputs'!$D$39,$E390)))/(1-'1.Inputs'!$D$42)*$D390*(1+$G390)^(6-1))-('1.Inputs'!$D$37*12*IF(6=1,'1.Inputs'!$D$38,IF(6=2,'1.Inputs'!$D$39,$E390)))*'1.Inputs'!$D$43*(1+$G390)^(6-1)-'1.Inputs'!$D$44*(1+$G390)^(6-1)-('1.Inputs'!$D$20/'1.Inputs'!$D$27+'1.Inputs'!$D$23/'1.Inputs'!$D$28)))*'1.Inputs'!$D$53+('1.Inputs'!$D$20/'1.Inputs'!$D$27+'1.Inputs'!$D$23/'1.Inputs'!$D$28)-(M390-L390)</f>
        <v>836176005.38792205</v>
      </c>
      <c r="Y390" s="36">
        <f ca="1">((('1.Inputs'!$D$37*12*IF(7=1,'1.Inputs'!$D$38,IF(7=2,'1.Inputs'!$D$39,$E390)))*$F390*(('1.Inputs'!$D$40)+(1-'1.Inputs'!$D$40)*(1+'1.Inputs'!$D$41))*(1+$G390)^(7-1))-(('1.Inputs'!$D$37*12*IF(7=1,'1.Inputs'!$D$38,IF(7=2,'1.Inputs'!$D$39,$E390)))/(1-'1.Inputs'!$D$42)*$D390*(1+$G390)^(7-1))-('1.Inputs'!$D$37*12*IF(7=1,'1.Inputs'!$D$38,IF(7=2,'1.Inputs'!$D$39,$E390)))*'1.Inputs'!$D$43*(1+$G390)^(7-1)-'1.Inputs'!$D$44*(1+$G390)^(7-1)-('1.Inputs'!$D$20/'1.Inputs'!$D$27+'1.Inputs'!$D$23/'1.Inputs'!$D$28))-MAX(0,((('1.Inputs'!$D$37*12*IF(7=1,'1.Inputs'!$D$38,IF(7=2,'1.Inputs'!$D$39,$E390)))*$F390*(('1.Inputs'!$D$40)+(1-'1.Inputs'!$D$40)*(1+'1.Inputs'!$D$41))*(1+$G390)^(7-1))-(('1.Inputs'!$D$37*12*IF(7=1,'1.Inputs'!$D$38,IF(7=2,'1.Inputs'!$D$39,$E390)))/(1-'1.Inputs'!$D$42)*$D390*(1+$G390)^(7-1))-('1.Inputs'!$D$37*12*IF(7=1,'1.Inputs'!$D$38,IF(7=2,'1.Inputs'!$D$39,$E390)))*'1.Inputs'!$D$43*(1+$G390)^(7-1)-'1.Inputs'!$D$44*(1+$G390)^(7-1)-('1.Inputs'!$D$20/'1.Inputs'!$D$27+'1.Inputs'!$D$23/'1.Inputs'!$D$28)))*'1.Inputs'!$D$53+('1.Inputs'!$D$20/'1.Inputs'!$D$27+'1.Inputs'!$D$23/'1.Inputs'!$D$28)-(N390-M390)</f>
        <v>878293808.39767265</v>
      </c>
      <c r="Z390" s="36">
        <f ca="1">((('1.Inputs'!$D$37*12*IF(8=1,'1.Inputs'!$D$38,IF(8=2,'1.Inputs'!$D$39,$E390)))*$F390*(('1.Inputs'!$D$40)+(1-'1.Inputs'!$D$40)*(1+'1.Inputs'!$D$41))*(1+$G390)^(8-1))-(('1.Inputs'!$D$37*12*IF(8=1,'1.Inputs'!$D$38,IF(8=2,'1.Inputs'!$D$39,$E390)))/(1-'1.Inputs'!$D$42)*$D390*(1+$G390)^(8-1))-('1.Inputs'!$D$37*12*IF(8=1,'1.Inputs'!$D$38,IF(8=2,'1.Inputs'!$D$39,$E390)))*'1.Inputs'!$D$43*(1+$G390)^(8-1)-'1.Inputs'!$D$44*(1+$G390)^(8-1)-('1.Inputs'!$D$20/'1.Inputs'!$D$27+'1.Inputs'!$D$23/'1.Inputs'!$D$28))-MAX(0,((('1.Inputs'!$D$37*12*IF(8=1,'1.Inputs'!$D$38,IF(8=2,'1.Inputs'!$D$39,$E390)))*$F390*(('1.Inputs'!$D$40)+(1-'1.Inputs'!$D$40)*(1+'1.Inputs'!$D$41))*(1+$G390)^(8-1))-(('1.Inputs'!$D$37*12*IF(8=1,'1.Inputs'!$D$38,IF(8=2,'1.Inputs'!$D$39,$E390)))/(1-'1.Inputs'!$D$42)*$D390*(1+$G390)^(8-1))-('1.Inputs'!$D$37*12*IF(8=1,'1.Inputs'!$D$38,IF(8=2,'1.Inputs'!$D$39,$E390)))*'1.Inputs'!$D$43*(1+$G390)^(8-1)-'1.Inputs'!$D$44*(1+$G390)^(8-1)-('1.Inputs'!$D$20/'1.Inputs'!$D$27+'1.Inputs'!$D$23/'1.Inputs'!$D$28)))*'1.Inputs'!$D$53+('1.Inputs'!$D$20/'1.Inputs'!$D$27+'1.Inputs'!$D$23/'1.Inputs'!$D$28)-(O390-N390)</f>
        <v>922660123.07804036</v>
      </c>
      <c r="AA390" s="36">
        <f ca="1">((('1.Inputs'!$D$37*12*IF(9=1,'1.Inputs'!$D$38,IF(9=2,'1.Inputs'!$D$39,$E390)))*$F390*(('1.Inputs'!$D$40)+(1-'1.Inputs'!$D$40)*(1+'1.Inputs'!$D$41))*(1+$G390)^(9-1))-(('1.Inputs'!$D$37*12*IF(9=1,'1.Inputs'!$D$38,IF(9=2,'1.Inputs'!$D$39,$E390)))/(1-'1.Inputs'!$D$42)*$D390*(1+$G390)^(9-1))-('1.Inputs'!$D$37*12*IF(9=1,'1.Inputs'!$D$38,IF(9=2,'1.Inputs'!$D$39,$E390)))*'1.Inputs'!$D$43*(1+$G390)^(9-1)-'1.Inputs'!$D$44*(1+$G390)^(9-1)-('1.Inputs'!$D$20/'1.Inputs'!$D$27+'1.Inputs'!$D$23/'1.Inputs'!$D$28))-MAX(0,((('1.Inputs'!$D$37*12*IF(9=1,'1.Inputs'!$D$38,IF(9=2,'1.Inputs'!$D$39,$E390)))*$F390*(('1.Inputs'!$D$40)+(1-'1.Inputs'!$D$40)*(1+'1.Inputs'!$D$41))*(1+$G390)^(9-1))-(('1.Inputs'!$D$37*12*IF(9=1,'1.Inputs'!$D$38,IF(9=2,'1.Inputs'!$D$39,$E390)))/(1-'1.Inputs'!$D$42)*$D390*(1+$G390)^(9-1))-('1.Inputs'!$D$37*12*IF(9=1,'1.Inputs'!$D$38,IF(9=2,'1.Inputs'!$D$39,$E390)))*'1.Inputs'!$D$43*(1+$G390)^(9-1)-'1.Inputs'!$D$44*(1+$G390)^(9-1)-('1.Inputs'!$D$20/'1.Inputs'!$D$27+'1.Inputs'!$D$23/'1.Inputs'!$D$28)))*'1.Inputs'!$D$53+('1.Inputs'!$D$20/'1.Inputs'!$D$27+'1.Inputs'!$D$23/'1.Inputs'!$D$28)-(P390-O390)</f>
        <v>969394989.04105568</v>
      </c>
      <c r="AB390" s="36">
        <f ca="1">((('1.Inputs'!$D$37*12*IF(10=1,'1.Inputs'!$D$38,IF(10=2,'1.Inputs'!$D$39,$E390)))*$F390*(('1.Inputs'!$D$40)+(1-'1.Inputs'!$D$40)*(1+'1.Inputs'!$D$41))*(1+$G390)^(10-1))-(('1.Inputs'!$D$37*12*IF(10=1,'1.Inputs'!$D$38,IF(10=2,'1.Inputs'!$D$39,$E390)))/(1-'1.Inputs'!$D$42)*$D390*(1+$G390)^(10-1))-('1.Inputs'!$D$37*12*IF(10=1,'1.Inputs'!$D$38,IF(10=2,'1.Inputs'!$D$39,$E390)))*'1.Inputs'!$D$43*(1+$G390)^(10-1)-'1.Inputs'!$D$44*(1+$G390)^(10-1)-('1.Inputs'!$D$20/'1.Inputs'!$D$27+'1.Inputs'!$D$23/'1.Inputs'!$D$28))-MAX(0,((('1.Inputs'!$D$37*12*IF(10=1,'1.Inputs'!$D$38,IF(10=2,'1.Inputs'!$D$39,$E390)))*$F390*(('1.Inputs'!$D$40)+(1-'1.Inputs'!$D$40)*(1+'1.Inputs'!$D$41))*(1+$G390)^(10-1))-(('1.Inputs'!$D$37*12*IF(10=1,'1.Inputs'!$D$38,IF(10=2,'1.Inputs'!$D$39,$E390)))/(1-'1.Inputs'!$D$42)*$D390*(1+$G390)^(10-1))-('1.Inputs'!$D$37*12*IF(10=1,'1.Inputs'!$D$38,IF(10=2,'1.Inputs'!$D$39,$E390)))*'1.Inputs'!$D$43*(1+$G390)^(10-1)-'1.Inputs'!$D$44*(1+$G390)^(10-1)-('1.Inputs'!$D$20/'1.Inputs'!$D$27+'1.Inputs'!$D$23/'1.Inputs'!$D$28)))*'1.Inputs'!$D$53+('1.Inputs'!$D$20/'1.Inputs'!$D$27+'1.Inputs'!$D$23/'1.Inputs'!$D$28)-(Q390-P390)+(('1.Inputs'!$D$20+'1.Inputs'!$D$23-('1.Inputs'!$D$20/'1.Inputs'!$D$27+'1.Inputs'!$D$23/'1.Inputs'!$D$28)*'1.Inputs'!$D$10)*'1.Inputs'!$D$60+'1.Inputs'!$D$19*'1.Inputs'!$D$59+Q390)</f>
        <v>3783968878.2937984</v>
      </c>
      <c r="AC390" s="36">
        <f ca="1">S390-AC$13-AC$14+MIN(AC$13,MAX(0,((('1.Inputs'!$D$37*12*IF(1=1,'1.Inputs'!$D$38,IF(1=2,'1.Inputs'!$D$39,$E390)))*$F390*(('1.Inputs'!$D$40)+(1-'1.Inputs'!$D$40)*(1+'1.Inputs'!$D$41))*(1+$G390)^(1-1))-(('1.Inputs'!$D$37*12*IF(1=1,'1.Inputs'!$D$38,IF(1=2,'1.Inputs'!$D$39,$E390)))/(1-'1.Inputs'!$D$42)*$D390*(1+$G390)^(1-1))-('1.Inputs'!$D$37*12*IF(1=1,'1.Inputs'!$D$38,IF(1=2,'1.Inputs'!$D$39,$E390)))*'1.Inputs'!$D$43*(1+$G390)^(1-1)-'1.Inputs'!$D$44*(1+$G390)^(1-1)-('1.Inputs'!$D$20/'1.Inputs'!$D$27+'1.Inputs'!$D$23/'1.Inputs'!$D$28))))*'1.Inputs'!$D$53</f>
        <v>-662041333.76414001</v>
      </c>
      <c r="AD390" s="36">
        <f ca="1">T390-AD$13-AD$14+MIN(AD$13,MAX(0,((('1.Inputs'!$D$37*12*IF(2=1,'1.Inputs'!$D$38,IF(2=2,'1.Inputs'!$D$39,$E390)))*$F390*(('1.Inputs'!$D$40)+(1-'1.Inputs'!$D$40)*(1+'1.Inputs'!$D$41))*(1+$G390)^(2-1))-(('1.Inputs'!$D$37*12*IF(2=1,'1.Inputs'!$D$38,IF(2=2,'1.Inputs'!$D$39,$E390)))/(1-'1.Inputs'!$D$42)*$D390*(1+$G390)^(2-1))-('1.Inputs'!$D$37*12*IF(2=1,'1.Inputs'!$D$38,IF(2=2,'1.Inputs'!$D$39,$E390)))*'1.Inputs'!$D$43*(1+$G390)^(2-1)-'1.Inputs'!$D$44*(1+$G390)^(2-1)-('1.Inputs'!$D$20/'1.Inputs'!$D$27+'1.Inputs'!$D$23/'1.Inputs'!$D$28))))*'1.Inputs'!$D$53</f>
        <v>79695265.84189415</v>
      </c>
      <c r="AE390" s="36">
        <f ca="1">U390-AE$13-AE$14+MIN(AE$13,MAX(0,((('1.Inputs'!$D$37*12*IF(3=1,'1.Inputs'!$D$38,IF(3=2,'1.Inputs'!$D$39,$E390)))*$F390*(('1.Inputs'!$D$40)+(1-'1.Inputs'!$D$40)*(1+'1.Inputs'!$D$41))*(1+$G390)^(3-1))-(('1.Inputs'!$D$37*12*IF(3=1,'1.Inputs'!$D$38,IF(3=2,'1.Inputs'!$D$39,$E390)))/(1-'1.Inputs'!$D$42)*$D390*(1+$G390)^(3-1))-('1.Inputs'!$D$37*12*IF(3=1,'1.Inputs'!$D$38,IF(3=2,'1.Inputs'!$D$39,$E390)))*'1.Inputs'!$D$43*(1+$G390)^(3-1)-'1.Inputs'!$D$44*(1+$G390)^(3-1)-('1.Inputs'!$D$20/'1.Inputs'!$D$27+'1.Inputs'!$D$23/'1.Inputs'!$D$28))))*'1.Inputs'!$D$53</f>
        <v>160981986.93180823</v>
      </c>
      <c r="AF390" s="36">
        <f ca="1">V390-AF$13-AF$14+MIN(AF$13,MAX(0,((('1.Inputs'!$D$37*12*IF(4=1,'1.Inputs'!$D$38,IF(4=2,'1.Inputs'!$D$39,$E390)))*$F390*(('1.Inputs'!$D$40)+(1-'1.Inputs'!$D$40)*(1+'1.Inputs'!$D$41))*(1+$G390)^(4-1))-(('1.Inputs'!$D$37*12*IF(4=1,'1.Inputs'!$D$38,IF(4=2,'1.Inputs'!$D$39,$E390)))/(1-'1.Inputs'!$D$42)*$D390*(1+$G390)^(4-1))-('1.Inputs'!$D$37*12*IF(4=1,'1.Inputs'!$D$38,IF(4=2,'1.Inputs'!$D$39,$E390)))*'1.Inputs'!$D$43*(1+$G390)^(4-1)-'1.Inputs'!$D$44*(1+$G390)^(4-1)-('1.Inputs'!$D$20/'1.Inputs'!$D$27+'1.Inputs'!$D$23/'1.Inputs'!$D$28))))*'1.Inputs'!$D$53</f>
        <v>435483886.00837755</v>
      </c>
      <c r="AG390" s="36">
        <f ca="1">W390-AG$13-AG$14+MIN(AG$13,MAX(0,((('1.Inputs'!$D$37*12*IF(5=1,'1.Inputs'!$D$38,IF(5=2,'1.Inputs'!$D$39,$E390)))*$F390*(('1.Inputs'!$D$40)+(1-'1.Inputs'!$D$40)*(1+'1.Inputs'!$D$41))*(1+$G390)^(5-1))-(('1.Inputs'!$D$37*12*IF(5=1,'1.Inputs'!$D$38,IF(5=2,'1.Inputs'!$D$39,$E390)))/(1-'1.Inputs'!$D$42)*$D390*(1+$G390)^(5-1))-('1.Inputs'!$D$37*12*IF(5=1,'1.Inputs'!$D$38,IF(5=2,'1.Inputs'!$D$39,$E390)))*'1.Inputs'!$D$43*(1+$G390)^(5-1)-'1.Inputs'!$D$44*(1+$G390)^(5-1)-('1.Inputs'!$D$20/'1.Inputs'!$D$27+'1.Inputs'!$D$23/'1.Inputs'!$D$28))))*'1.Inputs'!$D$53</f>
        <v>492628758.11692166</v>
      </c>
      <c r="AH390" s="36">
        <f ca="1">X390-AH$13-AH$14+MIN(AH$13,MAX(0,((('1.Inputs'!$D$37*12*IF(6=1,'1.Inputs'!$D$38,IF(6=2,'1.Inputs'!$D$39,$E390)))*$F390*(('1.Inputs'!$D$40)+(1-'1.Inputs'!$D$40)*(1+'1.Inputs'!$D$41))*(1+$G390)^(6-1))-(('1.Inputs'!$D$37*12*IF(6=1,'1.Inputs'!$D$38,IF(6=2,'1.Inputs'!$D$39,$E390)))/(1-'1.Inputs'!$D$42)*$D390*(1+$G390)^(6-1))-('1.Inputs'!$D$37*12*IF(6=1,'1.Inputs'!$D$38,IF(6=2,'1.Inputs'!$D$39,$E390)))*'1.Inputs'!$D$43*(1+$G390)^(6-1)-'1.Inputs'!$D$44*(1+$G390)^(6-1)-('1.Inputs'!$D$20/'1.Inputs'!$D$27+'1.Inputs'!$D$23/'1.Inputs'!$D$28))))*'1.Inputs'!$D$53</f>
        <v>551800005.38792205</v>
      </c>
      <c r="AI390" s="36">
        <f ca="1">Y390-AI$13-AI$14+MIN(AI$13,MAX(0,((('1.Inputs'!$D$37*12*IF(7=1,'1.Inputs'!$D$38,IF(7=2,'1.Inputs'!$D$39,$E390)))*$F390*(('1.Inputs'!$D$40)+(1-'1.Inputs'!$D$40)*(1+'1.Inputs'!$D$41))*(1+$G390)^(7-1))-(('1.Inputs'!$D$37*12*IF(7=1,'1.Inputs'!$D$38,IF(7=2,'1.Inputs'!$D$39,$E390)))/(1-'1.Inputs'!$D$42)*$D390*(1+$G390)^(7-1))-('1.Inputs'!$D$37*12*IF(7=1,'1.Inputs'!$D$38,IF(7=2,'1.Inputs'!$D$39,$E390)))*'1.Inputs'!$D$43*(1+$G390)^(7-1)-'1.Inputs'!$D$44*(1+$G390)^(7-1)-('1.Inputs'!$D$20/'1.Inputs'!$D$27+'1.Inputs'!$D$23/'1.Inputs'!$D$28))))*'1.Inputs'!$D$53</f>
        <v>613105808.39767265</v>
      </c>
      <c r="AJ390" s="36">
        <f ca="1">Z390-AJ$13-AJ$14+MIN(AJ$13,MAX(0,((('1.Inputs'!$D$37*12*IF(8=1,'1.Inputs'!$D$38,IF(8=2,'1.Inputs'!$D$39,$E390)))*$F390*(('1.Inputs'!$D$40)+(1-'1.Inputs'!$D$40)*(1+'1.Inputs'!$D$41))*(1+$G390)^(8-1))-(('1.Inputs'!$D$37*12*IF(8=1,'1.Inputs'!$D$38,IF(8=2,'1.Inputs'!$D$39,$E390)))/(1-'1.Inputs'!$D$42)*$D390*(1+$G390)^(8-1))-('1.Inputs'!$D$37*12*IF(8=1,'1.Inputs'!$D$38,IF(8=2,'1.Inputs'!$D$39,$E390)))*'1.Inputs'!$D$43*(1+$G390)^(8-1)-'1.Inputs'!$D$44*(1+$G390)^(8-1)-('1.Inputs'!$D$20/'1.Inputs'!$D$27+'1.Inputs'!$D$23/'1.Inputs'!$D$28))))*'1.Inputs'!$D$53</f>
        <v>922660123.07804036</v>
      </c>
      <c r="AK390" s="36">
        <f ca="1">AA390-AK$13-AK$14+MIN(AK$13,MAX(0,((('1.Inputs'!$D$37*12*IF(9=1,'1.Inputs'!$D$38,IF(9=2,'1.Inputs'!$D$39,$E390)))*$F390*(('1.Inputs'!$D$40)+(1-'1.Inputs'!$D$40)*(1+'1.Inputs'!$D$41))*(1+$G390)^(9-1))-(('1.Inputs'!$D$37*12*IF(9=1,'1.Inputs'!$D$38,IF(9=2,'1.Inputs'!$D$39,$E390)))/(1-'1.Inputs'!$D$42)*$D390*(1+$G390)^(9-1))-('1.Inputs'!$D$37*12*IF(9=1,'1.Inputs'!$D$38,IF(9=2,'1.Inputs'!$D$39,$E390)))*'1.Inputs'!$D$43*(1+$G390)^(9-1)-'1.Inputs'!$D$44*(1+$G390)^(9-1)-('1.Inputs'!$D$20/'1.Inputs'!$D$27+'1.Inputs'!$D$23/'1.Inputs'!$D$28))))*'1.Inputs'!$D$53</f>
        <v>969394989.04105568</v>
      </c>
      <c r="AL390" s="36">
        <f ca="1">AB390-AL$13-AL$14+MIN(AL$13,MAX(0,((('1.Inputs'!$D$37*12*IF(10=1,'1.Inputs'!$D$38,IF(10=2,'1.Inputs'!$D$39,$E390)))*$F390*(('1.Inputs'!$D$40)+(1-'1.Inputs'!$D$40)*(1+'1.Inputs'!$D$41))*(1+$G390)^(10-1))-(('1.Inputs'!$D$37*12*IF(10=1,'1.Inputs'!$D$38,IF(10=2,'1.Inputs'!$D$39,$E390)))/(1-'1.Inputs'!$D$42)*$D390*(1+$G390)^(10-1))-('1.Inputs'!$D$37*12*IF(10=1,'1.Inputs'!$D$38,IF(10=2,'1.Inputs'!$D$39,$E390)))*'1.Inputs'!$D$43*(1+$G390)^(10-1)-'1.Inputs'!$D$44*(1+$G390)^(10-1)-('1.Inputs'!$D$20/'1.Inputs'!$D$27+'1.Inputs'!$D$23/'1.Inputs'!$D$28))))*'1.Inputs'!$D$53+'1.Inputs'!$D$35</f>
        <v>4583968878.2937984</v>
      </c>
      <c r="AM390" s="48">
        <f ca="1">R390+NPV('1.Inputs'!$D$55,S390:AB390)</f>
        <v>1675405577.0875001</v>
      </c>
      <c r="AN390" s="48">
        <f ca="1">-('1.Inputs'!$D$24*(1-'1.Inputs'!$D$31)+'1.Inputs'!$D$35)+NPV('1.Inputs'!$D$54,AC390:AL390)</f>
        <v>150838589.52169704</v>
      </c>
      <c r="AO390" s="36">
        <f t="shared" ca="1" si="45"/>
        <v>-3.7833551382297745</v>
      </c>
      <c r="AP390" s="36">
        <f t="shared" ca="1" si="46"/>
        <v>1.2777489505381308</v>
      </c>
      <c r="AQ390" s="36">
        <f ca="1">'1.Inputs'!$D$35+MIN(SUM($AC390:AC390),SUM($AC390:AD390),SUM($AC390:AE390),SUM($AC390:AF390),SUM($AC390:AG390),SUM($AC390:AH390),SUM($AC390:AI390),SUM($AC390:AJ390),SUM($AC390:AK390),SUM($AC390:AL390))</f>
        <v>137958666.23585999</v>
      </c>
      <c r="AR390" s="36">
        <f ca="1">IF(AP390&lt;'1.Inputs'!$D$57,1,0)</f>
        <v>0</v>
      </c>
      <c r="AS390" s="36">
        <f t="shared" ca="1" si="47"/>
        <v>0</v>
      </c>
    </row>
    <row r="391" spans="2:45" ht="15" customHeight="1" x14ac:dyDescent="0.25">
      <c r="B391" s="36">
        <v>376</v>
      </c>
      <c r="C391" s="36">
        <f t="shared" ca="1" si="40"/>
        <v>0.20448385887637988</v>
      </c>
      <c r="D391" s="36">
        <f t="shared" ca="1" si="41"/>
        <v>18152.70439331036</v>
      </c>
      <c r="E391" s="47">
        <f t="shared" ca="1" si="42"/>
        <v>0.78214601233730419</v>
      </c>
      <c r="F391" s="36">
        <f t="shared" ca="1" si="43"/>
        <v>30440.799407425606</v>
      </c>
      <c r="G391" s="36">
        <f t="shared" ca="1" si="44"/>
        <v>5.6157427724538612E-2</v>
      </c>
      <c r="H391" s="36">
        <f ca="1">((('1.Inputs'!$D$37*12*IF(1=1,'1.Inputs'!$D$38,IF(1=2,'1.Inputs'!$D$39,$E391)))*$F391*(('1.Inputs'!$D$40)+(1-'1.Inputs'!$D$40)*(1+'1.Inputs'!$D$41))*(1+$G391)^(1-1))*'1.Inputs'!$D$47+(('1.Inputs'!$D$37*12*IF(1=1,'1.Inputs'!$D$38,IF(1=2,'1.Inputs'!$D$39,$E391)))/(1-'1.Inputs'!$D$42)*$D391*(1+$G391)^(1-1))*('1.Inputs'!$D$48-'1.Inputs'!$D$49))/'1.Inputs'!$D$51</f>
        <v>801693368.45899034</v>
      </c>
      <c r="I391" s="36">
        <f ca="1">((('1.Inputs'!$D$37*12*IF(2=1,'1.Inputs'!$D$38,IF(2=2,'1.Inputs'!$D$39,$E391)))*$F391*(('1.Inputs'!$D$40)+(1-'1.Inputs'!$D$40)*(1+'1.Inputs'!$D$41))*(1+$G391)^(2-1))*'1.Inputs'!$D$47+(('1.Inputs'!$D$37*12*IF(2=1,'1.Inputs'!$D$38,IF(2=2,'1.Inputs'!$D$39,$E391)))/(1-'1.Inputs'!$D$42)*$D391*(1+$G391)^(2-1))*('1.Inputs'!$D$48-'1.Inputs'!$D$49))/'1.Inputs'!$D$51</f>
        <v>1185400168.1976552</v>
      </c>
      <c r="J391" s="36">
        <f ca="1">((('1.Inputs'!$D$37*12*IF(3=1,'1.Inputs'!$D$38,IF(3=2,'1.Inputs'!$D$39,$E391)))*$F391*(('1.Inputs'!$D$40)+(1-'1.Inputs'!$D$40)*(1+'1.Inputs'!$D$41))*(1+$G391)^(3-1))*'1.Inputs'!$D$47+(('1.Inputs'!$D$37*12*IF(3=1,'1.Inputs'!$D$38,IF(3=2,'1.Inputs'!$D$39,$E391)))/(1-'1.Inputs'!$D$42)*$D391*(1+$G391)^(3-1))*('1.Inputs'!$D$48-'1.Inputs'!$D$49))/'1.Inputs'!$D$51</f>
        <v>1398889587.7970002</v>
      </c>
      <c r="K391" s="36">
        <f ca="1">((('1.Inputs'!$D$37*12*IF(4=1,'1.Inputs'!$D$38,IF(4=2,'1.Inputs'!$D$39,$E391)))*$F391*(('1.Inputs'!$D$40)+(1-'1.Inputs'!$D$40)*(1+'1.Inputs'!$D$41))*(1+$G391)^(4-1))*'1.Inputs'!$D$47+(('1.Inputs'!$D$37*12*IF(4=1,'1.Inputs'!$D$38,IF(4=2,'1.Inputs'!$D$39,$E391)))/(1-'1.Inputs'!$D$42)*$D391*(1+$G391)^(4-1))*('1.Inputs'!$D$48-'1.Inputs'!$D$49))/'1.Inputs'!$D$51</f>
        <v>1477447628.7183199</v>
      </c>
      <c r="L391" s="36">
        <f ca="1">((('1.Inputs'!$D$37*12*IF(5=1,'1.Inputs'!$D$38,IF(5=2,'1.Inputs'!$D$39,$E391)))*$F391*(('1.Inputs'!$D$40)+(1-'1.Inputs'!$D$40)*(1+'1.Inputs'!$D$41))*(1+$G391)^(5-1))*'1.Inputs'!$D$47+(('1.Inputs'!$D$37*12*IF(5=1,'1.Inputs'!$D$38,IF(5=2,'1.Inputs'!$D$39,$E391)))/(1-'1.Inputs'!$D$42)*$D391*(1+$G391)^(5-1))*('1.Inputs'!$D$48-'1.Inputs'!$D$49))/'1.Inputs'!$D$51</f>
        <v>1560417287.1448598</v>
      </c>
      <c r="M391" s="36">
        <f ca="1">((('1.Inputs'!$D$37*12*IF(6=1,'1.Inputs'!$D$38,IF(6=2,'1.Inputs'!$D$39,$E391)))*$F391*(('1.Inputs'!$D$40)+(1-'1.Inputs'!$D$40)*(1+'1.Inputs'!$D$41))*(1+$G391)^(6-1))*'1.Inputs'!$D$47+(('1.Inputs'!$D$37*12*IF(6=1,'1.Inputs'!$D$38,IF(6=2,'1.Inputs'!$D$39,$E391)))/(1-'1.Inputs'!$D$42)*$D391*(1+$G391)^(6-1))*('1.Inputs'!$D$48-'1.Inputs'!$D$49))/'1.Inputs'!$D$51</f>
        <v>1648046308.1678183</v>
      </c>
      <c r="N391" s="36">
        <f ca="1">((('1.Inputs'!$D$37*12*IF(7=1,'1.Inputs'!$D$38,IF(7=2,'1.Inputs'!$D$39,$E391)))*$F391*(('1.Inputs'!$D$40)+(1-'1.Inputs'!$D$40)*(1+'1.Inputs'!$D$41))*(1+$G391)^(7-1))*'1.Inputs'!$D$47+(('1.Inputs'!$D$37*12*IF(7=1,'1.Inputs'!$D$38,IF(7=2,'1.Inputs'!$D$39,$E391)))/(1-'1.Inputs'!$D$42)*$D391*(1+$G391)^(7-1))*('1.Inputs'!$D$48-'1.Inputs'!$D$49))/'1.Inputs'!$D$51</f>
        <v>1740596349.6054454</v>
      </c>
      <c r="O391" s="36">
        <f ca="1">((('1.Inputs'!$D$37*12*IF(8=1,'1.Inputs'!$D$38,IF(8=2,'1.Inputs'!$D$39,$E391)))*$F391*(('1.Inputs'!$D$40)+(1-'1.Inputs'!$D$40)*(1+'1.Inputs'!$D$41))*(1+$G391)^(8-1))*'1.Inputs'!$D$47+(('1.Inputs'!$D$37*12*IF(8=1,'1.Inputs'!$D$38,IF(8=2,'1.Inputs'!$D$39,$E391)))/(1-'1.Inputs'!$D$42)*$D391*(1+$G391)^(8-1))*('1.Inputs'!$D$48-'1.Inputs'!$D$49))/'1.Inputs'!$D$51</f>
        <v>1838343763.3060088</v>
      </c>
      <c r="P391" s="36">
        <f ca="1">((('1.Inputs'!$D$37*12*IF(9=1,'1.Inputs'!$D$38,IF(9=2,'1.Inputs'!$D$39,$E391)))*$F391*(('1.Inputs'!$D$40)+(1-'1.Inputs'!$D$40)*(1+'1.Inputs'!$D$41))*(1+$G391)^(9-1))*'1.Inputs'!$D$47+(('1.Inputs'!$D$37*12*IF(9=1,'1.Inputs'!$D$38,IF(9=2,'1.Inputs'!$D$39,$E391)))/(1-'1.Inputs'!$D$42)*$D391*(1+$G391)^(9-1))*('1.Inputs'!$D$48-'1.Inputs'!$D$49))/'1.Inputs'!$D$51</f>
        <v>1941580420.3267226</v>
      </c>
      <c r="Q391" s="36">
        <f ca="1">((('1.Inputs'!$D$37*12*IF(10=1,'1.Inputs'!$D$38,IF(10=2,'1.Inputs'!$D$39,$E391)))*$F391*(('1.Inputs'!$D$40)+(1-'1.Inputs'!$D$40)*(1+'1.Inputs'!$D$41))*(1+$G391)^(10-1))*'1.Inputs'!$D$47+(('1.Inputs'!$D$37*12*IF(10=1,'1.Inputs'!$D$38,IF(10=2,'1.Inputs'!$D$39,$E391)))/(1-'1.Inputs'!$D$42)*$D391*(1+$G391)^(10-1))*('1.Inputs'!$D$48-'1.Inputs'!$D$49))/'1.Inputs'!$D$51</f>
        <v>2050614582.4526</v>
      </c>
      <c r="R391" s="36">
        <f>-'1.Inputs'!$D$24</f>
        <v>-2050000000</v>
      </c>
      <c r="S391" s="36">
        <f ca="1">((('1.Inputs'!$D$37*12*IF(1=1,'1.Inputs'!$D$38,IF(1=2,'1.Inputs'!$D$39,$E391)))*$F391*(('1.Inputs'!$D$40)+(1-'1.Inputs'!$D$40)*(1+'1.Inputs'!$D$41))*(1+$G391)^(1-1))-(('1.Inputs'!$D$37*12*IF(1=1,'1.Inputs'!$D$38,IF(1=2,'1.Inputs'!$D$39,$E391)))/(1-'1.Inputs'!$D$42)*$D391*(1+$G391)^(1-1))-('1.Inputs'!$D$37*12*IF(1=1,'1.Inputs'!$D$38,IF(1=2,'1.Inputs'!$D$39,$E391)))*'1.Inputs'!$D$43*(1+$G391)^(1-1)-'1.Inputs'!$D$44*(1+$G391)^(1-1)-('1.Inputs'!$D$20/'1.Inputs'!$D$27+'1.Inputs'!$D$23/'1.Inputs'!$D$28))-MAX(0,((('1.Inputs'!$D$37*12*IF(1=1,'1.Inputs'!$D$38,IF(1=2,'1.Inputs'!$D$39,$E391)))*$F391*(('1.Inputs'!$D$40)+(1-'1.Inputs'!$D$40)*(1+'1.Inputs'!$D$41))*(1+$G391)^(1-1))-(('1.Inputs'!$D$37*12*IF(1=1,'1.Inputs'!$D$38,IF(1=2,'1.Inputs'!$D$39,$E391)))/(1-'1.Inputs'!$D$42)*$D391*(1+$G391)^(1-1))-('1.Inputs'!$D$37*12*IF(1=1,'1.Inputs'!$D$38,IF(1=2,'1.Inputs'!$D$39,$E391)))*'1.Inputs'!$D$43*(1+$G391)^(1-1)-'1.Inputs'!$D$44*(1+$G391)^(1-1)-('1.Inputs'!$D$20/'1.Inputs'!$D$27+'1.Inputs'!$D$23/'1.Inputs'!$D$28)))*'1.Inputs'!$D$53+('1.Inputs'!$D$20/'1.Inputs'!$D$27+'1.Inputs'!$D$23/'1.Inputs'!$D$28)-H391</f>
        <v>-464840058.72229415</v>
      </c>
      <c r="T391" s="36">
        <f ca="1">((('1.Inputs'!$D$37*12*IF(2=1,'1.Inputs'!$D$38,IF(2=2,'1.Inputs'!$D$39,$E391)))*$F391*(('1.Inputs'!$D$40)+(1-'1.Inputs'!$D$40)*(1+'1.Inputs'!$D$41))*(1+$G391)^(2-1))-(('1.Inputs'!$D$37*12*IF(2=1,'1.Inputs'!$D$38,IF(2=2,'1.Inputs'!$D$39,$E391)))/(1-'1.Inputs'!$D$42)*$D391*(1+$G391)^(2-1))-('1.Inputs'!$D$37*12*IF(2=1,'1.Inputs'!$D$38,IF(2=2,'1.Inputs'!$D$39,$E391)))*'1.Inputs'!$D$43*(1+$G391)^(2-1)-'1.Inputs'!$D$44*(1+$G391)^(2-1)-('1.Inputs'!$D$20/'1.Inputs'!$D$27+'1.Inputs'!$D$23/'1.Inputs'!$D$28))-MAX(0,((('1.Inputs'!$D$37*12*IF(2=1,'1.Inputs'!$D$38,IF(2=2,'1.Inputs'!$D$39,$E391)))*$F391*(('1.Inputs'!$D$40)+(1-'1.Inputs'!$D$40)*(1+'1.Inputs'!$D$41))*(1+$G391)^(2-1))-(('1.Inputs'!$D$37*12*IF(2=1,'1.Inputs'!$D$38,IF(2=2,'1.Inputs'!$D$39,$E391)))/(1-'1.Inputs'!$D$42)*$D391*(1+$G391)^(2-1))-('1.Inputs'!$D$37*12*IF(2=1,'1.Inputs'!$D$38,IF(2=2,'1.Inputs'!$D$39,$E391)))*'1.Inputs'!$D$43*(1+$G391)^(2-1)-'1.Inputs'!$D$44*(1+$G391)^(2-1)-('1.Inputs'!$D$20/'1.Inputs'!$D$27+'1.Inputs'!$D$23/'1.Inputs'!$D$28)))*'1.Inputs'!$D$53+('1.Inputs'!$D$20/'1.Inputs'!$D$27+'1.Inputs'!$D$23/'1.Inputs'!$D$28)-(I391-H391)</f>
        <v>338897399.68970823</v>
      </c>
      <c r="U391" s="36">
        <f ca="1">((('1.Inputs'!$D$37*12*IF(3=1,'1.Inputs'!$D$38,IF(3=2,'1.Inputs'!$D$39,$E391)))*$F391*(('1.Inputs'!$D$40)+(1-'1.Inputs'!$D$40)*(1+'1.Inputs'!$D$41))*(1+$G391)^(3-1))-(('1.Inputs'!$D$37*12*IF(3=1,'1.Inputs'!$D$38,IF(3=2,'1.Inputs'!$D$39,$E391)))/(1-'1.Inputs'!$D$42)*$D391*(1+$G391)^(3-1))-('1.Inputs'!$D$37*12*IF(3=1,'1.Inputs'!$D$38,IF(3=2,'1.Inputs'!$D$39,$E391)))*'1.Inputs'!$D$43*(1+$G391)^(3-1)-'1.Inputs'!$D$44*(1+$G391)^(3-1)-('1.Inputs'!$D$20/'1.Inputs'!$D$27+'1.Inputs'!$D$23/'1.Inputs'!$D$28))-MAX(0,((('1.Inputs'!$D$37*12*IF(3=1,'1.Inputs'!$D$38,IF(3=2,'1.Inputs'!$D$39,$E391)))*$F391*(('1.Inputs'!$D$40)+(1-'1.Inputs'!$D$40)*(1+'1.Inputs'!$D$41))*(1+$G391)^(3-1))-(('1.Inputs'!$D$37*12*IF(3=1,'1.Inputs'!$D$38,IF(3=2,'1.Inputs'!$D$39,$E391)))/(1-'1.Inputs'!$D$42)*$D391*(1+$G391)^(3-1))-('1.Inputs'!$D$37*12*IF(3=1,'1.Inputs'!$D$38,IF(3=2,'1.Inputs'!$D$39,$E391)))*'1.Inputs'!$D$43*(1+$G391)^(3-1)-'1.Inputs'!$D$44*(1+$G391)^(3-1)-('1.Inputs'!$D$20/'1.Inputs'!$D$27+'1.Inputs'!$D$23/'1.Inputs'!$D$28)))*'1.Inputs'!$D$53+('1.Inputs'!$D$20/'1.Inputs'!$D$27+'1.Inputs'!$D$23/'1.Inputs'!$D$28)-(J391-I391)</f>
        <v>707322993.77054262</v>
      </c>
      <c r="V391" s="36">
        <f ca="1">((('1.Inputs'!$D$37*12*IF(4=1,'1.Inputs'!$D$38,IF(4=2,'1.Inputs'!$D$39,$E391)))*$F391*(('1.Inputs'!$D$40)+(1-'1.Inputs'!$D$40)*(1+'1.Inputs'!$D$41))*(1+$G391)^(4-1))-(('1.Inputs'!$D$37*12*IF(4=1,'1.Inputs'!$D$38,IF(4=2,'1.Inputs'!$D$39,$E391)))/(1-'1.Inputs'!$D$42)*$D391*(1+$G391)^(4-1))-('1.Inputs'!$D$37*12*IF(4=1,'1.Inputs'!$D$38,IF(4=2,'1.Inputs'!$D$39,$E391)))*'1.Inputs'!$D$43*(1+$G391)^(4-1)-'1.Inputs'!$D$44*(1+$G391)^(4-1)-('1.Inputs'!$D$20/'1.Inputs'!$D$27+'1.Inputs'!$D$23/'1.Inputs'!$D$28))-MAX(0,((('1.Inputs'!$D$37*12*IF(4=1,'1.Inputs'!$D$38,IF(4=2,'1.Inputs'!$D$39,$E391)))*$F391*(('1.Inputs'!$D$40)+(1-'1.Inputs'!$D$40)*(1+'1.Inputs'!$D$41))*(1+$G391)^(4-1))-(('1.Inputs'!$D$37*12*IF(4=1,'1.Inputs'!$D$38,IF(4=2,'1.Inputs'!$D$39,$E391)))/(1-'1.Inputs'!$D$42)*$D391*(1+$G391)^(4-1))-('1.Inputs'!$D$37*12*IF(4=1,'1.Inputs'!$D$38,IF(4=2,'1.Inputs'!$D$39,$E391)))*'1.Inputs'!$D$43*(1+$G391)^(4-1)-'1.Inputs'!$D$44*(1+$G391)^(4-1)-('1.Inputs'!$D$20/'1.Inputs'!$D$27+'1.Inputs'!$D$23/'1.Inputs'!$D$28)))*'1.Inputs'!$D$53+('1.Inputs'!$D$20/'1.Inputs'!$D$27+'1.Inputs'!$D$23/'1.Inputs'!$D$28)-(K391-J391)</f>
        <v>891311390.54026115</v>
      </c>
      <c r="W391" s="36">
        <f ca="1">((('1.Inputs'!$D$37*12*IF(5=1,'1.Inputs'!$D$38,IF(5=2,'1.Inputs'!$D$39,$E391)))*$F391*(('1.Inputs'!$D$40)+(1-'1.Inputs'!$D$40)*(1+'1.Inputs'!$D$41))*(1+$G391)^(5-1))-(('1.Inputs'!$D$37*12*IF(5=1,'1.Inputs'!$D$38,IF(5=2,'1.Inputs'!$D$39,$E391)))/(1-'1.Inputs'!$D$42)*$D391*(1+$G391)^(5-1))-('1.Inputs'!$D$37*12*IF(5=1,'1.Inputs'!$D$38,IF(5=2,'1.Inputs'!$D$39,$E391)))*'1.Inputs'!$D$43*(1+$G391)^(5-1)-'1.Inputs'!$D$44*(1+$G391)^(5-1)-('1.Inputs'!$D$20/'1.Inputs'!$D$27+'1.Inputs'!$D$23/'1.Inputs'!$D$28))-MAX(0,((('1.Inputs'!$D$37*12*IF(5=1,'1.Inputs'!$D$38,IF(5=2,'1.Inputs'!$D$39,$E391)))*$F391*(('1.Inputs'!$D$40)+(1-'1.Inputs'!$D$40)*(1+'1.Inputs'!$D$41))*(1+$G391)^(5-1))-(('1.Inputs'!$D$37*12*IF(5=1,'1.Inputs'!$D$38,IF(5=2,'1.Inputs'!$D$39,$E391)))/(1-'1.Inputs'!$D$42)*$D391*(1+$G391)^(5-1))-('1.Inputs'!$D$37*12*IF(5=1,'1.Inputs'!$D$38,IF(5=2,'1.Inputs'!$D$39,$E391)))*'1.Inputs'!$D$43*(1+$G391)^(5-1)-'1.Inputs'!$D$44*(1+$G391)^(5-1)-('1.Inputs'!$D$20/'1.Inputs'!$D$27+'1.Inputs'!$D$23/'1.Inputs'!$D$28)))*'1.Inputs'!$D$53+('1.Inputs'!$D$20/'1.Inputs'!$D$27+'1.Inputs'!$D$23/'1.Inputs'!$D$28)-(L391-K391)</f>
        <v>938711707.07459974</v>
      </c>
      <c r="X391" s="36">
        <f ca="1">((('1.Inputs'!$D$37*12*IF(6=1,'1.Inputs'!$D$38,IF(6=2,'1.Inputs'!$D$39,$E391)))*$F391*(('1.Inputs'!$D$40)+(1-'1.Inputs'!$D$40)*(1+'1.Inputs'!$D$41))*(1+$G391)^(6-1))-(('1.Inputs'!$D$37*12*IF(6=1,'1.Inputs'!$D$38,IF(6=2,'1.Inputs'!$D$39,$E391)))/(1-'1.Inputs'!$D$42)*$D391*(1+$G391)^(6-1))-('1.Inputs'!$D$37*12*IF(6=1,'1.Inputs'!$D$38,IF(6=2,'1.Inputs'!$D$39,$E391)))*'1.Inputs'!$D$43*(1+$G391)^(6-1)-'1.Inputs'!$D$44*(1+$G391)^(6-1)-('1.Inputs'!$D$20/'1.Inputs'!$D$27+'1.Inputs'!$D$23/'1.Inputs'!$D$28))-MAX(0,((('1.Inputs'!$D$37*12*IF(6=1,'1.Inputs'!$D$38,IF(6=2,'1.Inputs'!$D$39,$E391)))*$F391*(('1.Inputs'!$D$40)+(1-'1.Inputs'!$D$40)*(1+'1.Inputs'!$D$41))*(1+$G391)^(6-1))-(('1.Inputs'!$D$37*12*IF(6=1,'1.Inputs'!$D$38,IF(6=2,'1.Inputs'!$D$39,$E391)))/(1-'1.Inputs'!$D$42)*$D391*(1+$G391)^(6-1))-('1.Inputs'!$D$37*12*IF(6=1,'1.Inputs'!$D$38,IF(6=2,'1.Inputs'!$D$39,$E391)))*'1.Inputs'!$D$43*(1+$G391)^(6-1)-'1.Inputs'!$D$44*(1+$G391)^(6-1)-('1.Inputs'!$D$20/'1.Inputs'!$D$27+'1.Inputs'!$D$23/'1.Inputs'!$D$28)))*'1.Inputs'!$D$53+('1.Inputs'!$D$20/'1.Inputs'!$D$27+'1.Inputs'!$D$23/'1.Inputs'!$D$28)-(M391-L391)</f>
        <v>988773903.45883489</v>
      </c>
      <c r="Y391" s="36">
        <f ca="1">((('1.Inputs'!$D$37*12*IF(7=1,'1.Inputs'!$D$38,IF(7=2,'1.Inputs'!$D$39,$E391)))*$F391*(('1.Inputs'!$D$40)+(1-'1.Inputs'!$D$40)*(1+'1.Inputs'!$D$41))*(1+$G391)^(7-1))-(('1.Inputs'!$D$37*12*IF(7=1,'1.Inputs'!$D$38,IF(7=2,'1.Inputs'!$D$39,$E391)))/(1-'1.Inputs'!$D$42)*$D391*(1+$G391)^(7-1))-('1.Inputs'!$D$37*12*IF(7=1,'1.Inputs'!$D$38,IF(7=2,'1.Inputs'!$D$39,$E391)))*'1.Inputs'!$D$43*(1+$G391)^(7-1)-'1.Inputs'!$D$44*(1+$G391)^(7-1)-('1.Inputs'!$D$20/'1.Inputs'!$D$27+'1.Inputs'!$D$23/'1.Inputs'!$D$28))-MAX(0,((('1.Inputs'!$D$37*12*IF(7=1,'1.Inputs'!$D$38,IF(7=2,'1.Inputs'!$D$39,$E391)))*$F391*(('1.Inputs'!$D$40)+(1-'1.Inputs'!$D$40)*(1+'1.Inputs'!$D$41))*(1+$G391)^(7-1))-(('1.Inputs'!$D$37*12*IF(7=1,'1.Inputs'!$D$38,IF(7=2,'1.Inputs'!$D$39,$E391)))/(1-'1.Inputs'!$D$42)*$D391*(1+$G391)^(7-1))-('1.Inputs'!$D$37*12*IF(7=1,'1.Inputs'!$D$38,IF(7=2,'1.Inputs'!$D$39,$E391)))*'1.Inputs'!$D$43*(1+$G391)^(7-1)-'1.Inputs'!$D$44*(1+$G391)^(7-1)-('1.Inputs'!$D$20/'1.Inputs'!$D$27+'1.Inputs'!$D$23/'1.Inputs'!$D$28)))*'1.Inputs'!$D$53+('1.Inputs'!$D$20/'1.Inputs'!$D$27+'1.Inputs'!$D$23/'1.Inputs'!$D$28)-(N391-M391)</f>
        <v>1041647464.01825</v>
      </c>
      <c r="Z391" s="36">
        <f ca="1">((('1.Inputs'!$D$37*12*IF(8=1,'1.Inputs'!$D$38,IF(8=2,'1.Inputs'!$D$39,$E391)))*$F391*(('1.Inputs'!$D$40)+(1-'1.Inputs'!$D$40)*(1+'1.Inputs'!$D$41))*(1+$G391)^(8-1))-(('1.Inputs'!$D$37*12*IF(8=1,'1.Inputs'!$D$38,IF(8=2,'1.Inputs'!$D$39,$E391)))/(1-'1.Inputs'!$D$42)*$D391*(1+$G391)^(8-1))-('1.Inputs'!$D$37*12*IF(8=1,'1.Inputs'!$D$38,IF(8=2,'1.Inputs'!$D$39,$E391)))*'1.Inputs'!$D$43*(1+$G391)^(8-1)-'1.Inputs'!$D$44*(1+$G391)^(8-1)-('1.Inputs'!$D$20/'1.Inputs'!$D$27+'1.Inputs'!$D$23/'1.Inputs'!$D$28))-MAX(0,((('1.Inputs'!$D$37*12*IF(8=1,'1.Inputs'!$D$38,IF(8=2,'1.Inputs'!$D$39,$E391)))*$F391*(('1.Inputs'!$D$40)+(1-'1.Inputs'!$D$40)*(1+'1.Inputs'!$D$41))*(1+$G391)^(8-1))-(('1.Inputs'!$D$37*12*IF(8=1,'1.Inputs'!$D$38,IF(8=2,'1.Inputs'!$D$39,$E391)))/(1-'1.Inputs'!$D$42)*$D391*(1+$G391)^(8-1))-('1.Inputs'!$D$37*12*IF(8=1,'1.Inputs'!$D$38,IF(8=2,'1.Inputs'!$D$39,$E391)))*'1.Inputs'!$D$43*(1+$G391)^(8-1)-'1.Inputs'!$D$44*(1+$G391)^(8-1)-('1.Inputs'!$D$20/'1.Inputs'!$D$27+'1.Inputs'!$D$23/'1.Inputs'!$D$28)))*'1.Inputs'!$D$53+('1.Inputs'!$D$20/'1.Inputs'!$D$27+'1.Inputs'!$D$23/'1.Inputs'!$D$28)-(O391-N391)</f>
        <v>1097490267.7333193</v>
      </c>
      <c r="AA391" s="36">
        <f ca="1">((('1.Inputs'!$D$37*12*IF(9=1,'1.Inputs'!$D$38,IF(9=2,'1.Inputs'!$D$39,$E391)))*$F391*(('1.Inputs'!$D$40)+(1-'1.Inputs'!$D$40)*(1+'1.Inputs'!$D$41))*(1+$G391)^(9-1))-(('1.Inputs'!$D$37*12*IF(9=1,'1.Inputs'!$D$38,IF(9=2,'1.Inputs'!$D$39,$E391)))/(1-'1.Inputs'!$D$42)*$D391*(1+$G391)^(9-1))-('1.Inputs'!$D$37*12*IF(9=1,'1.Inputs'!$D$38,IF(9=2,'1.Inputs'!$D$39,$E391)))*'1.Inputs'!$D$43*(1+$G391)^(9-1)-'1.Inputs'!$D$44*(1+$G391)^(9-1)-('1.Inputs'!$D$20/'1.Inputs'!$D$27+'1.Inputs'!$D$23/'1.Inputs'!$D$28))-MAX(0,((('1.Inputs'!$D$37*12*IF(9=1,'1.Inputs'!$D$38,IF(9=2,'1.Inputs'!$D$39,$E391)))*$F391*(('1.Inputs'!$D$40)+(1-'1.Inputs'!$D$40)*(1+'1.Inputs'!$D$41))*(1+$G391)^(9-1))-(('1.Inputs'!$D$37*12*IF(9=1,'1.Inputs'!$D$38,IF(9=2,'1.Inputs'!$D$39,$E391)))/(1-'1.Inputs'!$D$42)*$D391*(1+$G391)^(9-1))-('1.Inputs'!$D$37*12*IF(9=1,'1.Inputs'!$D$38,IF(9=2,'1.Inputs'!$D$39,$E391)))*'1.Inputs'!$D$43*(1+$G391)^(9-1)-'1.Inputs'!$D$44*(1+$G391)^(9-1)-('1.Inputs'!$D$20/'1.Inputs'!$D$27+'1.Inputs'!$D$23/'1.Inputs'!$D$28)))*'1.Inputs'!$D$53+('1.Inputs'!$D$20/'1.Inputs'!$D$27+'1.Inputs'!$D$23/'1.Inputs'!$D$28)-(P391-O391)</f>
        <v>1156469059.6619534</v>
      </c>
      <c r="AB391" s="36">
        <f ca="1">((('1.Inputs'!$D$37*12*IF(10=1,'1.Inputs'!$D$38,IF(10=2,'1.Inputs'!$D$39,$E391)))*$F391*(('1.Inputs'!$D$40)+(1-'1.Inputs'!$D$40)*(1+'1.Inputs'!$D$41))*(1+$G391)^(10-1))-(('1.Inputs'!$D$37*12*IF(10=1,'1.Inputs'!$D$38,IF(10=2,'1.Inputs'!$D$39,$E391)))/(1-'1.Inputs'!$D$42)*$D391*(1+$G391)^(10-1))-('1.Inputs'!$D$37*12*IF(10=1,'1.Inputs'!$D$38,IF(10=2,'1.Inputs'!$D$39,$E391)))*'1.Inputs'!$D$43*(1+$G391)^(10-1)-'1.Inputs'!$D$44*(1+$G391)^(10-1)-('1.Inputs'!$D$20/'1.Inputs'!$D$27+'1.Inputs'!$D$23/'1.Inputs'!$D$28))-MAX(0,((('1.Inputs'!$D$37*12*IF(10=1,'1.Inputs'!$D$38,IF(10=2,'1.Inputs'!$D$39,$E391)))*$F391*(('1.Inputs'!$D$40)+(1-'1.Inputs'!$D$40)*(1+'1.Inputs'!$D$41))*(1+$G391)^(10-1))-(('1.Inputs'!$D$37*12*IF(10=1,'1.Inputs'!$D$38,IF(10=2,'1.Inputs'!$D$39,$E391)))/(1-'1.Inputs'!$D$42)*$D391*(1+$G391)^(10-1))-('1.Inputs'!$D$37*12*IF(10=1,'1.Inputs'!$D$38,IF(10=2,'1.Inputs'!$D$39,$E391)))*'1.Inputs'!$D$43*(1+$G391)^(10-1)-'1.Inputs'!$D$44*(1+$G391)^(10-1)-('1.Inputs'!$D$20/'1.Inputs'!$D$27+'1.Inputs'!$D$23/'1.Inputs'!$D$28)))*'1.Inputs'!$D$53+('1.Inputs'!$D$20/'1.Inputs'!$D$27+'1.Inputs'!$D$23/'1.Inputs'!$D$28)-(Q391-P391)+(('1.Inputs'!$D$20+'1.Inputs'!$D$23-('1.Inputs'!$D$20/'1.Inputs'!$D$27+'1.Inputs'!$D$23/'1.Inputs'!$D$28)*'1.Inputs'!$D$10)*'1.Inputs'!$D$60+'1.Inputs'!$D$19*'1.Inputs'!$D$59+Q391)</f>
        <v>3969374531.2881999</v>
      </c>
      <c r="AC391" s="36">
        <f ca="1">S391-AC$13-AC$14+MIN(AC$13,MAX(0,((('1.Inputs'!$D$37*12*IF(1=1,'1.Inputs'!$D$38,IF(1=2,'1.Inputs'!$D$39,$E391)))*$F391*(('1.Inputs'!$D$40)+(1-'1.Inputs'!$D$40)*(1+'1.Inputs'!$D$41))*(1+$G391)^(1-1))-(('1.Inputs'!$D$37*12*IF(1=1,'1.Inputs'!$D$38,IF(1=2,'1.Inputs'!$D$39,$E391)))/(1-'1.Inputs'!$D$42)*$D391*(1+$G391)^(1-1))-('1.Inputs'!$D$37*12*IF(1=1,'1.Inputs'!$D$38,IF(1=2,'1.Inputs'!$D$39,$E391)))*'1.Inputs'!$D$43*(1+$G391)^(1-1)-'1.Inputs'!$D$44*(1+$G391)^(1-1)-('1.Inputs'!$D$20/'1.Inputs'!$D$27+'1.Inputs'!$D$23/'1.Inputs'!$D$28))))*'1.Inputs'!$D$53</f>
        <v>-560780058.72229409</v>
      </c>
      <c r="AD391" s="36">
        <f ca="1">T391-AD$13-AD$14+MIN(AD$13,MAX(0,((('1.Inputs'!$D$37*12*IF(2=1,'1.Inputs'!$D$38,IF(2=2,'1.Inputs'!$D$39,$E391)))*$F391*(('1.Inputs'!$D$40)+(1-'1.Inputs'!$D$40)*(1+'1.Inputs'!$D$41))*(1+$G391)^(2-1))-(('1.Inputs'!$D$37*12*IF(2=1,'1.Inputs'!$D$38,IF(2=2,'1.Inputs'!$D$39,$E391)))/(1-'1.Inputs'!$D$42)*$D391*(1+$G391)^(2-1))-('1.Inputs'!$D$37*12*IF(2=1,'1.Inputs'!$D$38,IF(2=2,'1.Inputs'!$D$39,$E391)))*'1.Inputs'!$D$43*(1+$G391)^(2-1)-'1.Inputs'!$D$44*(1+$G391)^(2-1)-('1.Inputs'!$D$20/'1.Inputs'!$D$27+'1.Inputs'!$D$23/'1.Inputs'!$D$28))))*'1.Inputs'!$D$53</f>
        <v>242957399.68970823</v>
      </c>
      <c r="AE391" s="36">
        <f ca="1">U391-AE$13-AE$14+MIN(AE$13,MAX(0,((('1.Inputs'!$D$37*12*IF(3=1,'1.Inputs'!$D$38,IF(3=2,'1.Inputs'!$D$39,$E391)))*$F391*(('1.Inputs'!$D$40)+(1-'1.Inputs'!$D$40)*(1+'1.Inputs'!$D$41))*(1+$G391)^(3-1))-(('1.Inputs'!$D$37*12*IF(3=1,'1.Inputs'!$D$38,IF(3=2,'1.Inputs'!$D$39,$E391)))/(1-'1.Inputs'!$D$42)*$D391*(1+$G391)^(3-1))-('1.Inputs'!$D$37*12*IF(3=1,'1.Inputs'!$D$38,IF(3=2,'1.Inputs'!$D$39,$E391)))*'1.Inputs'!$D$43*(1+$G391)^(3-1)-'1.Inputs'!$D$44*(1+$G391)^(3-1)-('1.Inputs'!$D$20/'1.Inputs'!$D$27+'1.Inputs'!$D$23/'1.Inputs'!$D$28))))*'1.Inputs'!$D$53</f>
        <v>365382993.77054262</v>
      </c>
      <c r="AF391" s="36">
        <f ca="1">V391-AF$13-AF$14+MIN(AF$13,MAX(0,((('1.Inputs'!$D$37*12*IF(4=1,'1.Inputs'!$D$38,IF(4=2,'1.Inputs'!$D$39,$E391)))*$F391*(('1.Inputs'!$D$40)+(1-'1.Inputs'!$D$40)*(1+'1.Inputs'!$D$41))*(1+$G391)^(4-1))-(('1.Inputs'!$D$37*12*IF(4=1,'1.Inputs'!$D$38,IF(4=2,'1.Inputs'!$D$39,$E391)))/(1-'1.Inputs'!$D$42)*$D391*(1+$G391)^(4-1))-('1.Inputs'!$D$37*12*IF(4=1,'1.Inputs'!$D$38,IF(4=2,'1.Inputs'!$D$39,$E391)))*'1.Inputs'!$D$43*(1+$G391)^(4-1)-'1.Inputs'!$D$44*(1+$G391)^(4-1)-('1.Inputs'!$D$20/'1.Inputs'!$D$27+'1.Inputs'!$D$23/'1.Inputs'!$D$28))))*'1.Inputs'!$D$53</f>
        <v>568559390.54026115</v>
      </c>
      <c r="AG391" s="36">
        <f ca="1">W391-AG$13-AG$14+MIN(AG$13,MAX(0,((('1.Inputs'!$D$37*12*IF(5=1,'1.Inputs'!$D$38,IF(5=2,'1.Inputs'!$D$39,$E391)))*$F391*(('1.Inputs'!$D$40)+(1-'1.Inputs'!$D$40)*(1+'1.Inputs'!$D$41))*(1+$G391)^(5-1))-(('1.Inputs'!$D$37*12*IF(5=1,'1.Inputs'!$D$38,IF(5=2,'1.Inputs'!$D$39,$E391)))/(1-'1.Inputs'!$D$42)*$D391*(1+$G391)^(5-1))-('1.Inputs'!$D$37*12*IF(5=1,'1.Inputs'!$D$38,IF(5=2,'1.Inputs'!$D$39,$E391)))*'1.Inputs'!$D$43*(1+$G391)^(5-1)-'1.Inputs'!$D$44*(1+$G391)^(5-1)-('1.Inputs'!$D$20/'1.Inputs'!$D$27+'1.Inputs'!$D$23/'1.Inputs'!$D$28))))*'1.Inputs'!$D$53</f>
        <v>635147707.07459974</v>
      </c>
      <c r="AH391" s="36">
        <f ca="1">X391-AH$13-AH$14+MIN(AH$13,MAX(0,((('1.Inputs'!$D$37*12*IF(6=1,'1.Inputs'!$D$38,IF(6=2,'1.Inputs'!$D$39,$E391)))*$F391*(('1.Inputs'!$D$40)+(1-'1.Inputs'!$D$40)*(1+'1.Inputs'!$D$41))*(1+$G391)^(6-1))-(('1.Inputs'!$D$37*12*IF(6=1,'1.Inputs'!$D$38,IF(6=2,'1.Inputs'!$D$39,$E391)))/(1-'1.Inputs'!$D$42)*$D391*(1+$G391)^(6-1))-('1.Inputs'!$D$37*12*IF(6=1,'1.Inputs'!$D$38,IF(6=2,'1.Inputs'!$D$39,$E391)))*'1.Inputs'!$D$43*(1+$G391)^(6-1)-'1.Inputs'!$D$44*(1+$G391)^(6-1)-('1.Inputs'!$D$20/'1.Inputs'!$D$27+'1.Inputs'!$D$23/'1.Inputs'!$D$28))))*'1.Inputs'!$D$53</f>
        <v>704397903.45883489</v>
      </c>
      <c r="AI391" s="36">
        <f ca="1">Y391-AI$13-AI$14+MIN(AI$13,MAX(0,((('1.Inputs'!$D$37*12*IF(7=1,'1.Inputs'!$D$38,IF(7=2,'1.Inputs'!$D$39,$E391)))*$F391*(('1.Inputs'!$D$40)+(1-'1.Inputs'!$D$40)*(1+'1.Inputs'!$D$41))*(1+$G391)^(7-1))-(('1.Inputs'!$D$37*12*IF(7=1,'1.Inputs'!$D$38,IF(7=2,'1.Inputs'!$D$39,$E391)))/(1-'1.Inputs'!$D$42)*$D391*(1+$G391)^(7-1))-('1.Inputs'!$D$37*12*IF(7=1,'1.Inputs'!$D$38,IF(7=2,'1.Inputs'!$D$39,$E391)))*'1.Inputs'!$D$43*(1+$G391)^(7-1)-'1.Inputs'!$D$44*(1+$G391)^(7-1)-('1.Inputs'!$D$20/'1.Inputs'!$D$27+'1.Inputs'!$D$23/'1.Inputs'!$D$28))))*'1.Inputs'!$D$53</f>
        <v>776459464.01824999</v>
      </c>
      <c r="AJ391" s="36">
        <f ca="1">Z391-AJ$13-AJ$14+MIN(AJ$13,MAX(0,((('1.Inputs'!$D$37*12*IF(8=1,'1.Inputs'!$D$38,IF(8=2,'1.Inputs'!$D$39,$E391)))*$F391*(('1.Inputs'!$D$40)+(1-'1.Inputs'!$D$40)*(1+'1.Inputs'!$D$41))*(1+$G391)^(8-1))-(('1.Inputs'!$D$37*12*IF(8=1,'1.Inputs'!$D$38,IF(8=2,'1.Inputs'!$D$39,$E391)))/(1-'1.Inputs'!$D$42)*$D391*(1+$G391)^(8-1))-('1.Inputs'!$D$37*12*IF(8=1,'1.Inputs'!$D$38,IF(8=2,'1.Inputs'!$D$39,$E391)))*'1.Inputs'!$D$43*(1+$G391)^(8-1)-'1.Inputs'!$D$44*(1+$G391)^(8-1)-('1.Inputs'!$D$20/'1.Inputs'!$D$27+'1.Inputs'!$D$23/'1.Inputs'!$D$28))))*'1.Inputs'!$D$53</f>
        <v>1097490267.7333193</v>
      </c>
      <c r="AK391" s="36">
        <f ca="1">AA391-AK$13-AK$14+MIN(AK$13,MAX(0,((('1.Inputs'!$D$37*12*IF(9=1,'1.Inputs'!$D$38,IF(9=2,'1.Inputs'!$D$39,$E391)))*$F391*(('1.Inputs'!$D$40)+(1-'1.Inputs'!$D$40)*(1+'1.Inputs'!$D$41))*(1+$G391)^(9-1))-(('1.Inputs'!$D$37*12*IF(9=1,'1.Inputs'!$D$38,IF(9=2,'1.Inputs'!$D$39,$E391)))/(1-'1.Inputs'!$D$42)*$D391*(1+$G391)^(9-1))-('1.Inputs'!$D$37*12*IF(9=1,'1.Inputs'!$D$38,IF(9=2,'1.Inputs'!$D$39,$E391)))*'1.Inputs'!$D$43*(1+$G391)^(9-1)-'1.Inputs'!$D$44*(1+$G391)^(9-1)-('1.Inputs'!$D$20/'1.Inputs'!$D$27+'1.Inputs'!$D$23/'1.Inputs'!$D$28))))*'1.Inputs'!$D$53</f>
        <v>1156469059.6619534</v>
      </c>
      <c r="AL391" s="36">
        <f ca="1">AB391-AL$13-AL$14+MIN(AL$13,MAX(0,((('1.Inputs'!$D$37*12*IF(10=1,'1.Inputs'!$D$38,IF(10=2,'1.Inputs'!$D$39,$E391)))*$F391*(('1.Inputs'!$D$40)+(1-'1.Inputs'!$D$40)*(1+'1.Inputs'!$D$41))*(1+$G391)^(10-1))-(('1.Inputs'!$D$37*12*IF(10=1,'1.Inputs'!$D$38,IF(10=2,'1.Inputs'!$D$39,$E391)))/(1-'1.Inputs'!$D$42)*$D391*(1+$G391)^(10-1))-('1.Inputs'!$D$37*12*IF(10=1,'1.Inputs'!$D$38,IF(10=2,'1.Inputs'!$D$39,$E391)))*'1.Inputs'!$D$43*(1+$G391)^(10-1)-'1.Inputs'!$D$44*(1+$G391)^(10-1)-('1.Inputs'!$D$20/'1.Inputs'!$D$27+'1.Inputs'!$D$23/'1.Inputs'!$D$28))))*'1.Inputs'!$D$53+'1.Inputs'!$D$35</f>
        <v>4769374531.2882004</v>
      </c>
      <c r="AM391" s="48">
        <f ca="1">R391+NPV('1.Inputs'!$D$55,S391:AB391)</f>
        <v>2553610925.2215281</v>
      </c>
      <c r="AN391" s="48">
        <f ca="1">-('1.Inputs'!$D$24*(1-'1.Inputs'!$D$31)+'1.Inputs'!$D$35)+NPV('1.Inputs'!$D$54,AC391:AL391)</f>
        <v>841166309.78869534</v>
      </c>
      <c r="AO391" s="36">
        <f t="shared" ca="1" si="45"/>
        <v>-3.1493228910724538</v>
      </c>
      <c r="AP391" s="36">
        <f t="shared" ca="1" si="46"/>
        <v>1.7970604516528015</v>
      </c>
      <c r="AQ391" s="36">
        <f ca="1">'1.Inputs'!$D$35+MIN(SUM($AC391:AC391),SUM($AC391:AD391),SUM($AC391:AE391),SUM($AC391:AF391),SUM($AC391:AG391),SUM($AC391:AH391),SUM($AC391:AI391),SUM($AC391:AJ391),SUM($AC391:AK391),SUM($AC391:AL391))</f>
        <v>239219941.27770591</v>
      </c>
      <c r="AR391" s="36">
        <f ca="1">IF(AP391&lt;'1.Inputs'!$D$57,1,0)</f>
        <v>0</v>
      </c>
      <c r="AS391" s="36">
        <f t="shared" ca="1" si="47"/>
        <v>0</v>
      </c>
    </row>
    <row r="392" spans="2:45" ht="15" customHeight="1" x14ac:dyDescent="0.25">
      <c r="B392" s="36">
        <v>377</v>
      </c>
      <c r="C392" s="36">
        <f t="shared" ca="1" si="40"/>
        <v>0.93960902870113239</v>
      </c>
      <c r="D392" s="36">
        <f t="shared" ca="1" si="41"/>
        <v>20382.673386178922</v>
      </c>
      <c r="E392" s="47">
        <f t="shared" ca="1" si="42"/>
        <v>0.88950375501799339</v>
      </c>
      <c r="F392" s="36">
        <f t="shared" ca="1" si="43"/>
        <v>29198.186040740198</v>
      </c>
      <c r="G392" s="36">
        <f t="shared" ca="1" si="44"/>
        <v>4.2033673686759261E-2</v>
      </c>
      <c r="H392" s="36">
        <f ca="1">((('1.Inputs'!$D$37*12*IF(1=1,'1.Inputs'!$D$38,IF(1=2,'1.Inputs'!$D$39,$E392)))*$F392*(('1.Inputs'!$D$40)+(1-'1.Inputs'!$D$40)*(1+'1.Inputs'!$D$41))*(1+$G392)^(1-1))*'1.Inputs'!$D$47+(('1.Inputs'!$D$37*12*IF(1=1,'1.Inputs'!$D$38,IF(1=2,'1.Inputs'!$D$39,$E392)))/(1-'1.Inputs'!$D$42)*$D392*(1+$G392)^(1-1))*('1.Inputs'!$D$48-'1.Inputs'!$D$49))/'1.Inputs'!$D$51</f>
        <v>787083416.9429667</v>
      </c>
      <c r="I392" s="36">
        <f ca="1">((('1.Inputs'!$D$37*12*IF(2=1,'1.Inputs'!$D$38,IF(2=2,'1.Inputs'!$D$39,$E392)))*$F392*(('1.Inputs'!$D$40)+(1-'1.Inputs'!$D$40)*(1+'1.Inputs'!$D$41))*(1+$G392)^(2-1))*'1.Inputs'!$D$47+(('1.Inputs'!$D$37*12*IF(2=1,'1.Inputs'!$D$38,IF(2=2,'1.Inputs'!$D$39,$E392)))/(1-'1.Inputs'!$D$42)*$D392*(1+$G392)^(2-1))*('1.Inputs'!$D$48-'1.Inputs'!$D$49))/'1.Inputs'!$D$51</f>
        <v>1148234394.2370098</v>
      </c>
      <c r="J392" s="36">
        <f ca="1">((('1.Inputs'!$D$37*12*IF(3=1,'1.Inputs'!$D$38,IF(3=2,'1.Inputs'!$D$39,$E392)))*$F392*(('1.Inputs'!$D$40)+(1-'1.Inputs'!$D$40)*(1+'1.Inputs'!$D$41))*(1+$G392)^(3-1))*'1.Inputs'!$D$47+(('1.Inputs'!$D$37*12*IF(3=1,'1.Inputs'!$D$38,IF(3=2,'1.Inputs'!$D$39,$E392)))/(1-'1.Inputs'!$D$42)*$D392*(1+$G392)^(3-1))*('1.Inputs'!$D$48-'1.Inputs'!$D$49))/'1.Inputs'!$D$51</f>
        <v>1520414668.6490347</v>
      </c>
      <c r="K392" s="36">
        <f ca="1">((('1.Inputs'!$D$37*12*IF(4=1,'1.Inputs'!$D$38,IF(4=2,'1.Inputs'!$D$39,$E392)))*$F392*(('1.Inputs'!$D$40)+(1-'1.Inputs'!$D$40)*(1+'1.Inputs'!$D$41))*(1+$G392)^(4-1))*'1.Inputs'!$D$47+(('1.Inputs'!$D$37*12*IF(4=1,'1.Inputs'!$D$38,IF(4=2,'1.Inputs'!$D$39,$E392)))/(1-'1.Inputs'!$D$42)*$D392*(1+$G392)^(4-1))*('1.Inputs'!$D$48-'1.Inputs'!$D$49))/'1.Inputs'!$D$51</f>
        <v>1584323282.6995907</v>
      </c>
      <c r="L392" s="36">
        <f ca="1">((('1.Inputs'!$D$37*12*IF(5=1,'1.Inputs'!$D$38,IF(5=2,'1.Inputs'!$D$39,$E392)))*$F392*(('1.Inputs'!$D$40)+(1-'1.Inputs'!$D$40)*(1+'1.Inputs'!$D$41))*(1+$G392)^(5-1))*'1.Inputs'!$D$47+(('1.Inputs'!$D$37*12*IF(5=1,'1.Inputs'!$D$38,IF(5=2,'1.Inputs'!$D$39,$E392)))/(1-'1.Inputs'!$D$42)*$D392*(1+$G392)^(5-1))*('1.Inputs'!$D$48-'1.Inputs'!$D$49))/'1.Inputs'!$D$51</f>
        <v>1650918210.5789201</v>
      </c>
      <c r="M392" s="36">
        <f ca="1">((('1.Inputs'!$D$37*12*IF(6=1,'1.Inputs'!$D$38,IF(6=2,'1.Inputs'!$D$39,$E392)))*$F392*(('1.Inputs'!$D$40)+(1-'1.Inputs'!$D$40)*(1+'1.Inputs'!$D$41))*(1+$G392)^(6-1))*'1.Inputs'!$D$47+(('1.Inputs'!$D$37*12*IF(6=1,'1.Inputs'!$D$38,IF(6=2,'1.Inputs'!$D$39,$E392)))/(1-'1.Inputs'!$D$42)*$D392*(1+$G392)^(6-1))*('1.Inputs'!$D$48-'1.Inputs'!$D$49))/'1.Inputs'!$D$51</f>
        <v>1720312367.9259229</v>
      </c>
      <c r="N392" s="36">
        <f ca="1">((('1.Inputs'!$D$37*12*IF(7=1,'1.Inputs'!$D$38,IF(7=2,'1.Inputs'!$D$39,$E392)))*$F392*(('1.Inputs'!$D$40)+(1-'1.Inputs'!$D$40)*(1+'1.Inputs'!$D$41))*(1+$G392)^(7-1))*'1.Inputs'!$D$47+(('1.Inputs'!$D$37*12*IF(7=1,'1.Inputs'!$D$38,IF(7=2,'1.Inputs'!$D$39,$E392)))/(1-'1.Inputs'!$D$42)*$D392*(1+$G392)^(7-1))*('1.Inputs'!$D$48-'1.Inputs'!$D$49))/'1.Inputs'!$D$51</f>
        <v>1792623416.6386175</v>
      </c>
      <c r="O392" s="36">
        <f ca="1">((('1.Inputs'!$D$37*12*IF(8=1,'1.Inputs'!$D$38,IF(8=2,'1.Inputs'!$D$39,$E392)))*$F392*(('1.Inputs'!$D$40)+(1-'1.Inputs'!$D$40)*(1+'1.Inputs'!$D$41))*(1+$G392)^(8-1))*'1.Inputs'!$D$47+(('1.Inputs'!$D$37*12*IF(8=1,'1.Inputs'!$D$38,IF(8=2,'1.Inputs'!$D$39,$E392)))/(1-'1.Inputs'!$D$42)*$D392*(1+$G392)^(8-1))*('1.Inputs'!$D$48-'1.Inputs'!$D$49))/'1.Inputs'!$D$51</f>
        <v>1867973964.3768485</v>
      </c>
      <c r="P392" s="36">
        <f ca="1">((('1.Inputs'!$D$37*12*IF(9=1,'1.Inputs'!$D$38,IF(9=2,'1.Inputs'!$D$39,$E392)))*$F392*(('1.Inputs'!$D$40)+(1-'1.Inputs'!$D$40)*(1+'1.Inputs'!$D$41))*(1+$G392)^(9-1))*'1.Inputs'!$D$47+(('1.Inputs'!$D$37*12*IF(9=1,'1.Inputs'!$D$38,IF(9=2,'1.Inputs'!$D$39,$E392)))/(1-'1.Inputs'!$D$42)*$D392*(1+$G392)^(9-1))*('1.Inputs'!$D$48-'1.Inputs'!$D$49))/'1.Inputs'!$D$51</f>
        <v>1946491772.4508271</v>
      </c>
      <c r="Q392" s="36">
        <f ca="1">((('1.Inputs'!$D$37*12*IF(10=1,'1.Inputs'!$D$38,IF(10=2,'1.Inputs'!$D$39,$E392)))*$F392*(('1.Inputs'!$D$40)+(1-'1.Inputs'!$D$40)*(1+'1.Inputs'!$D$41))*(1+$G392)^(10-1))*'1.Inputs'!$D$47+(('1.Inputs'!$D$37*12*IF(10=1,'1.Inputs'!$D$38,IF(10=2,'1.Inputs'!$D$39,$E392)))/(1-'1.Inputs'!$D$42)*$D392*(1+$G392)^(10-1))*('1.Inputs'!$D$48-'1.Inputs'!$D$49))/'1.Inputs'!$D$51</f>
        <v>2028309972.4479861</v>
      </c>
      <c r="R392" s="36">
        <f>-'1.Inputs'!$D$24</f>
        <v>-2050000000</v>
      </c>
      <c r="S392" s="36">
        <f ca="1">((('1.Inputs'!$D$37*12*IF(1=1,'1.Inputs'!$D$38,IF(1=2,'1.Inputs'!$D$39,$E392)))*$F392*(('1.Inputs'!$D$40)+(1-'1.Inputs'!$D$40)*(1+'1.Inputs'!$D$41))*(1+$G392)^(1-1))-(('1.Inputs'!$D$37*12*IF(1=1,'1.Inputs'!$D$38,IF(1=2,'1.Inputs'!$D$39,$E392)))/(1-'1.Inputs'!$D$42)*$D392*(1+$G392)^(1-1))-('1.Inputs'!$D$37*12*IF(1=1,'1.Inputs'!$D$38,IF(1=2,'1.Inputs'!$D$39,$E392)))*'1.Inputs'!$D$43*(1+$G392)^(1-1)-'1.Inputs'!$D$44*(1+$G392)^(1-1)-('1.Inputs'!$D$20/'1.Inputs'!$D$27+'1.Inputs'!$D$23/'1.Inputs'!$D$28))-MAX(0,((('1.Inputs'!$D$37*12*IF(1=1,'1.Inputs'!$D$38,IF(1=2,'1.Inputs'!$D$39,$E392)))*$F392*(('1.Inputs'!$D$40)+(1-'1.Inputs'!$D$40)*(1+'1.Inputs'!$D$41))*(1+$G392)^(1-1))-(('1.Inputs'!$D$37*12*IF(1=1,'1.Inputs'!$D$38,IF(1=2,'1.Inputs'!$D$39,$E392)))/(1-'1.Inputs'!$D$42)*$D392*(1+$G392)^(1-1))-('1.Inputs'!$D$37*12*IF(1=1,'1.Inputs'!$D$38,IF(1=2,'1.Inputs'!$D$39,$E392)))*'1.Inputs'!$D$43*(1+$G392)^(1-1)-'1.Inputs'!$D$44*(1+$G392)^(1-1)-('1.Inputs'!$D$20/'1.Inputs'!$D$27+'1.Inputs'!$D$23/'1.Inputs'!$D$28)))*'1.Inputs'!$D$53+('1.Inputs'!$D$20/'1.Inputs'!$D$27+'1.Inputs'!$D$23/'1.Inputs'!$D$28)-H392</f>
        <v>-837120729.83009124</v>
      </c>
      <c r="T392" s="36">
        <f ca="1">((('1.Inputs'!$D$37*12*IF(2=1,'1.Inputs'!$D$38,IF(2=2,'1.Inputs'!$D$39,$E392)))*$F392*(('1.Inputs'!$D$40)+(1-'1.Inputs'!$D$40)*(1+'1.Inputs'!$D$41))*(1+$G392)^(2-1))-(('1.Inputs'!$D$37*12*IF(2=1,'1.Inputs'!$D$38,IF(2=2,'1.Inputs'!$D$39,$E392)))/(1-'1.Inputs'!$D$42)*$D392*(1+$G392)^(2-1))-('1.Inputs'!$D$37*12*IF(2=1,'1.Inputs'!$D$38,IF(2=2,'1.Inputs'!$D$39,$E392)))*'1.Inputs'!$D$43*(1+$G392)^(2-1)-'1.Inputs'!$D$44*(1+$G392)^(2-1)-('1.Inputs'!$D$20/'1.Inputs'!$D$27+'1.Inputs'!$D$23/'1.Inputs'!$D$28))-MAX(0,((('1.Inputs'!$D$37*12*IF(2=1,'1.Inputs'!$D$38,IF(2=2,'1.Inputs'!$D$39,$E392)))*$F392*(('1.Inputs'!$D$40)+(1-'1.Inputs'!$D$40)*(1+'1.Inputs'!$D$41))*(1+$G392)^(2-1))-(('1.Inputs'!$D$37*12*IF(2=1,'1.Inputs'!$D$38,IF(2=2,'1.Inputs'!$D$39,$E392)))/(1-'1.Inputs'!$D$42)*$D392*(1+$G392)^(2-1))-('1.Inputs'!$D$37*12*IF(2=1,'1.Inputs'!$D$38,IF(2=2,'1.Inputs'!$D$39,$E392)))*'1.Inputs'!$D$43*(1+$G392)^(2-1)-'1.Inputs'!$D$44*(1+$G392)^(2-1)-('1.Inputs'!$D$20/'1.Inputs'!$D$27+'1.Inputs'!$D$23/'1.Inputs'!$D$28)))*'1.Inputs'!$D$53+('1.Inputs'!$D$20/'1.Inputs'!$D$27+'1.Inputs'!$D$23/'1.Inputs'!$D$28)-(I392-H392)</f>
        <v>-117513011.77329871</v>
      </c>
      <c r="U392" s="36">
        <f ca="1">((('1.Inputs'!$D$37*12*IF(3=1,'1.Inputs'!$D$38,IF(3=2,'1.Inputs'!$D$39,$E392)))*$F392*(('1.Inputs'!$D$40)+(1-'1.Inputs'!$D$40)*(1+'1.Inputs'!$D$41))*(1+$G392)^(3-1))-(('1.Inputs'!$D$37*12*IF(3=1,'1.Inputs'!$D$38,IF(3=2,'1.Inputs'!$D$39,$E392)))/(1-'1.Inputs'!$D$42)*$D392*(1+$G392)^(3-1))-('1.Inputs'!$D$37*12*IF(3=1,'1.Inputs'!$D$38,IF(3=2,'1.Inputs'!$D$39,$E392)))*'1.Inputs'!$D$43*(1+$G392)^(3-1)-'1.Inputs'!$D$44*(1+$G392)^(3-1)-('1.Inputs'!$D$20/'1.Inputs'!$D$27+'1.Inputs'!$D$23/'1.Inputs'!$D$28))-MAX(0,((('1.Inputs'!$D$37*12*IF(3=1,'1.Inputs'!$D$38,IF(3=2,'1.Inputs'!$D$39,$E392)))*$F392*(('1.Inputs'!$D$40)+(1-'1.Inputs'!$D$40)*(1+'1.Inputs'!$D$41))*(1+$G392)^(3-1))-(('1.Inputs'!$D$37*12*IF(3=1,'1.Inputs'!$D$38,IF(3=2,'1.Inputs'!$D$39,$E392)))/(1-'1.Inputs'!$D$42)*$D392*(1+$G392)^(3-1))-('1.Inputs'!$D$37*12*IF(3=1,'1.Inputs'!$D$38,IF(3=2,'1.Inputs'!$D$39,$E392)))*'1.Inputs'!$D$43*(1+$G392)^(3-1)-'1.Inputs'!$D$44*(1+$G392)^(3-1)-('1.Inputs'!$D$20/'1.Inputs'!$D$27+'1.Inputs'!$D$23/'1.Inputs'!$D$28)))*'1.Inputs'!$D$53+('1.Inputs'!$D$20/'1.Inputs'!$D$27+'1.Inputs'!$D$23/'1.Inputs'!$D$28)-(J392-I392)</f>
        <v>107078085.09448457</v>
      </c>
      <c r="V392" s="36">
        <f ca="1">((('1.Inputs'!$D$37*12*IF(4=1,'1.Inputs'!$D$38,IF(4=2,'1.Inputs'!$D$39,$E392)))*$F392*(('1.Inputs'!$D$40)+(1-'1.Inputs'!$D$40)*(1+'1.Inputs'!$D$41))*(1+$G392)^(4-1))-(('1.Inputs'!$D$37*12*IF(4=1,'1.Inputs'!$D$38,IF(4=2,'1.Inputs'!$D$39,$E392)))/(1-'1.Inputs'!$D$42)*$D392*(1+$G392)^(4-1))-('1.Inputs'!$D$37*12*IF(4=1,'1.Inputs'!$D$38,IF(4=2,'1.Inputs'!$D$39,$E392)))*'1.Inputs'!$D$43*(1+$G392)^(4-1)-'1.Inputs'!$D$44*(1+$G392)^(4-1)-('1.Inputs'!$D$20/'1.Inputs'!$D$27+'1.Inputs'!$D$23/'1.Inputs'!$D$28))-MAX(0,((('1.Inputs'!$D$37*12*IF(4=1,'1.Inputs'!$D$38,IF(4=2,'1.Inputs'!$D$39,$E392)))*$F392*(('1.Inputs'!$D$40)+(1-'1.Inputs'!$D$40)*(1+'1.Inputs'!$D$41))*(1+$G392)^(4-1))-(('1.Inputs'!$D$37*12*IF(4=1,'1.Inputs'!$D$38,IF(4=2,'1.Inputs'!$D$39,$E392)))/(1-'1.Inputs'!$D$42)*$D392*(1+$G392)^(4-1))-('1.Inputs'!$D$37*12*IF(4=1,'1.Inputs'!$D$38,IF(4=2,'1.Inputs'!$D$39,$E392)))*'1.Inputs'!$D$43*(1+$G392)^(4-1)-'1.Inputs'!$D$44*(1+$G392)^(4-1)-('1.Inputs'!$D$20/'1.Inputs'!$D$27+'1.Inputs'!$D$23/'1.Inputs'!$D$28)))*'1.Inputs'!$D$53+('1.Inputs'!$D$20/'1.Inputs'!$D$27+'1.Inputs'!$D$23/'1.Inputs'!$D$28)-(K392-J392)</f>
        <v>433508643.86940229</v>
      </c>
      <c r="W392" s="36">
        <f ca="1">((('1.Inputs'!$D$37*12*IF(5=1,'1.Inputs'!$D$38,IF(5=2,'1.Inputs'!$D$39,$E392)))*$F392*(('1.Inputs'!$D$40)+(1-'1.Inputs'!$D$40)*(1+'1.Inputs'!$D$41))*(1+$G392)^(5-1))-(('1.Inputs'!$D$37*12*IF(5=1,'1.Inputs'!$D$38,IF(5=2,'1.Inputs'!$D$39,$E392)))/(1-'1.Inputs'!$D$42)*$D392*(1+$G392)^(5-1))-('1.Inputs'!$D$37*12*IF(5=1,'1.Inputs'!$D$38,IF(5=2,'1.Inputs'!$D$39,$E392)))*'1.Inputs'!$D$43*(1+$G392)^(5-1)-'1.Inputs'!$D$44*(1+$G392)^(5-1)-('1.Inputs'!$D$20/'1.Inputs'!$D$27+'1.Inputs'!$D$23/'1.Inputs'!$D$28))-MAX(0,((('1.Inputs'!$D$37*12*IF(5=1,'1.Inputs'!$D$38,IF(5=2,'1.Inputs'!$D$39,$E392)))*$F392*(('1.Inputs'!$D$40)+(1-'1.Inputs'!$D$40)*(1+'1.Inputs'!$D$41))*(1+$G392)^(5-1))-(('1.Inputs'!$D$37*12*IF(5=1,'1.Inputs'!$D$38,IF(5=2,'1.Inputs'!$D$39,$E392)))/(1-'1.Inputs'!$D$42)*$D392*(1+$G392)^(5-1))-('1.Inputs'!$D$37*12*IF(5=1,'1.Inputs'!$D$38,IF(5=2,'1.Inputs'!$D$39,$E392)))*'1.Inputs'!$D$43*(1+$G392)^(5-1)-'1.Inputs'!$D$44*(1+$G392)^(5-1)-('1.Inputs'!$D$20/'1.Inputs'!$D$27+'1.Inputs'!$D$23/'1.Inputs'!$D$28)))*'1.Inputs'!$D$53+('1.Inputs'!$D$20/'1.Inputs'!$D$27+'1.Inputs'!$D$23/'1.Inputs'!$D$28)-(L392-K392)</f>
        <v>449744513.66449952</v>
      </c>
      <c r="X392" s="36">
        <f ca="1">((('1.Inputs'!$D$37*12*IF(6=1,'1.Inputs'!$D$38,IF(6=2,'1.Inputs'!$D$39,$E392)))*$F392*(('1.Inputs'!$D$40)+(1-'1.Inputs'!$D$40)*(1+'1.Inputs'!$D$41))*(1+$G392)^(6-1))-(('1.Inputs'!$D$37*12*IF(6=1,'1.Inputs'!$D$38,IF(6=2,'1.Inputs'!$D$39,$E392)))/(1-'1.Inputs'!$D$42)*$D392*(1+$G392)^(6-1))-('1.Inputs'!$D$37*12*IF(6=1,'1.Inputs'!$D$38,IF(6=2,'1.Inputs'!$D$39,$E392)))*'1.Inputs'!$D$43*(1+$G392)^(6-1)-'1.Inputs'!$D$44*(1+$G392)^(6-1)-('1.Inputs'!$D$20/'1.Inputs'!$D$27+'1.Inputs'!$D$23/'1.Inputs'!$D$28))-MAX(0,((('1.Inputs'!$D$37*12*IF(6=1,'1.Inputs'!$D$38,IF(6=2,'1.Inputs'!$D$39,$E392)))*$F392*(('1.Inputs'!$D$40)+(1-'1.Inputs'!$D$40)*(1+'1.Inputs'!$D$41))*(1+$G392)^(6-1))-(('1.Inputs'!$D$37*12*IF(6=1,'1.Inputs'!$D$38,IF(6=2,'1.Inputs'!$D$39,$E392)))/(1-'1.Inputs'!$D$42)*$D392*(1+$G392)^(6-1))-('1.Inputs'!$D$37*12*IF(6=1,'1.Inputs'!$D$38,IF(6=2,'1.Inputs'!$D$39,$E392)))*'1.Inputs'!$D$43*(1+$G392)^(6-1)-'1.Inputs'!$D$44*(1+$G392)^(6-1)-('1.Inputs'!$D$20/'1.Inputs'!$D$27+'1.Inputs'!$D$23/'1.Inputs'!$D$28)))*'1.Inputs'!$D$53+('1.Inputs'!$D$20/'1.Inputs'!$D$27+'1.Inputs'!$D$23/'1.Inputs'!$D$28)-(M392-L392)</f>
        <v>466662836.71258372</v>
      </c>
      <c r="Y392" s="36">
        <f ca="1">((('1.Inputs'!$D$37*12*IF(7=1,'1.Inputs'!$D$38,IF(7=2,'1.Inputs'!$D$39,$E392)))*$F392*(('1.Inputs'!$D$40)+(1-'1.Inputs'!$D$40)*(1+'1.Inputs'!$D$41))*(1+$G392)^(7-1))-(('1.Inputs'!$D$37*12*IF(7=1,'1.Inputs'!$D$38,IF(7=2,'1.Inputs'!$D$39,$E392)))/(1-'1.Inputs'!$D$42)*$D392*(1+$G392)^(7-1))-('1.Inputs'!$D$37*12*IF(7=1,'1.Inputs'!$D$38,IF(7=2,'1.Inputs'!$D$39,$E392)))*'1.Inputs'!$D$43*(1+$G392)^(7-1)-'1.Inputs'!$D$44*(1+$G392)^(7-1)-('1.Inputs'!$D$20/'1.Inputs'!$D$27+'1.Inputs'!$D$23/'1.Inputs'!$D$28))-MAX(0,((('1.Inputs'!$D$37*12*IF(7=1,'1.Inputs'!$D$38,IF(7=2,'1.Inputs'!$D$39,$E392)))*$F392*(('1.Inputs'!$D$40)+(1-'1.Inputs'!$D$40)*(1+'1.Inputs'!$D$41))*(1+$G392)^(7-1))-(('1.Inputs'!$D$37*12*IF(7=1,'1.Inputs'!$D$38,IF(7=2,'1.Inputs'!$D$39,$E392)))/(1-'1.Inputs'!$D$42)*$D392*(1+$G392)^(7-1))-('1.Inputs'!$D$37*12*IF(7=1,'1.Inputs'!$D$38,IF(7=2,'1.Inputs'!$D$39,$E392)))*'1.Inputs'!$D$43*(1+$G392)^(7-1)-'1.Inputs'!$D$44*(1+$G392)^(7-1)-('1.Inputs'!$D$20/'1.Inputs'!$D$27+'1.Inputs'!$D$23/'1.Inputs'!$D$28)))*'1.Inputs'!$D$53+('1.Inputs'!$D$20/'1.Inputs'!$D$27+'1.Inputs'!$D$23/'1.Inputs'!$D$28)-(N392-M392)</f>
        <v>484292299.03099835</v>
      </c>
      <c r="Z392" s="36">
        <f ca="1">((('1.Inputs'!$D$37*12*IF(8=1,'1.Inputs'!$D$38,IF(8=2,'1.Inputs'!$D$39,$E392)))*$F392*(('1.Inputs'!$D$40)+(1-'1.Inputs'!$D$40)*(1+'1.Inputs'!$D$41))*(1+$G392)^(8-1))-(('1.Inputs'!$D$37*12*IF(8=1,'1.Inputs'!$D$38,IF(8=2,'1.Inputs'!$D$39,$E392)))/(1-'1.Inputs'!$D$42)*$D392*(1+$G392)^(8-1))-('1.Inputs'!$D$37*12*IF(8=1,'1.Inputs'!$D$38,IF(8=2,'1.Inputs'!$D$39,$E392)))*'1.Inputs'!$D$43*(1+$G392)^(8-1)-'1.Inputs'!$D$44*(1+$G392)^(8-1)-('1.Inputs'!$D$20/'1.Inputs'!$D$27+'1.Inputs'!$D$23/'1.Inputs'!$D$28))-MAX(0,((('1.Inputs'!$D$37*12*IF(8=1,'1.Inputs'!$D$38,IF(8=2,'1.Inputs'!$D$39,$E392)))*$F392*(('1.Inputs'!$D$40)+(1-'1.Inputs'!$D$40)*(1+'1.Inputs'!$D$41))*(1+$G392)^(8-1))-(('1.Inputs'!$D$37*12*IF(8=1,'1.Inputs'!$D$38,IF(8=2,'1.Inputs'!$D$39,$E392)))/(1-'1.Inputs'!$D$42)*$D392*(1+$G392)^(8-1))-('1.Inputs'!$D$37*12*IF(8=1,'1.Inputs'!$D$38,IF(8=2,'1.Inputs'!$D$39,$E392)))*'1.Inputs'!$D$43*(1+$G392)^(8-1)-'1.Inputs'!$D$44*(1+$G392)^(8-1)-('1.Inputs'!$D$20/'1.Inputs'!$D$27+'1.Inputs'!$D$23/'1.Inputs'!$D$28)))*'1.Inputs'!$D$53+('1.Inputs'!$D$20/'1.Inputs'!$D$27+'1.Inputs'!$D$23/'1.Inputs'!$D$28)-(O392-N392)</f>
        <v>502662792.41577792</v>
      </c>
      <c r="AA392" s="36">
        <f ca="1">((('1.Inputs'!$D$37*12*IF(9=1,'1.Inputs'!$D$38,IF(9=2,'1.Inputs'!$D$39,$E392)))*$F392*(('1.Inputs'!$D$40)+(1-'1.Inputs'!$D$40)*(1+'1.Inputs'!$D$41))*(1+$G392)^(9-1))-(('1.Inputs'!$D$37*12*IF(9=1,'1.Inputs'!$D$38,IF(9=2,'1.Inputs'!$D$39,$E392)))/(1-'1.Inputs'!$D$42)*$D392*(1+$G392)^(9-1))-('1.Inputs'!$D$37*12*IF(9=1,'1.Inputs'!$D$38,IF(9=2,'1.Inputs'!$D$39,$E392)))*'1.Inputs'!$D$43*(1+$G392)^(9-1)-'1.Inputs'!$D$44*(1+$G392)^(9-1)-('1.Inputs'!$D$20/'1.Inputs'!$D$27+'1.Inputs'!$D$23/'1.Inputs'!$D$28))-MAX(0,((('1.Inputs'!$D$37*12*IF(9=1,'1.Inputs'!$D$38,IF(9=2,'1.Inputs'!$D$39,$E392)))*$F392*(('1.Inputs'!$D$40)+(1-'1.Inputs'!$D$40)*(1+'1.Inputs'!$D$41))*(1+$G392)^(9-1))-(('1.Inputs'!$D$37*12*IF(9=1,'1.Inputs'!$D$38,IF(9=2,'1.Inputs'!$D$39,$E392)))/(1-'1.Inputs'!$D$42)*$D392*(1+$G392)^(9-1))-('1.Inputs'!$D$37*12*IF(9=1,'1.Inputs'!$D$38,IF(9=2,'1.Inputs'!$D$39,$E392)))*'1.Inputs'!$D$43*(1+$G392)^(9-1)-'1.Inputs'!$D$44*(1+$G392)^(9-1)-('1.Inputs'!$D$20/'1.Inputs'!$D$27+'1.Inputs'!$D$23/'1.Inputs'!$D$28)))*'1.Inputs'!$D$53+('1.Inputs'!$D$20/'1.Inputs'!$D$27+'1.Inputs'!$D$23/'1.Inputs'!$D$28)-(P392-O392)</f>
        <v>521805465.12495971</v>
      </c>
      <c r="AB392" s="36">
        <f ca="1">((('1.Inputs'!$D$37*12*IF(10=1,'1.Inputs'!$D$38,IF(10=2,'1.Inputs'!$D$39,$E392)))*$F392*(('1.Inputs'!$D$40)+(1-'1.Inputs'!$D$40)*(1+'1.Inputs'!$D$41))*(1+$G392)^(10-1))-(('1.Inputs'!$D$37*12*IF(10=1,'1.Inputs'!$D$38,IF(10=2,'1.Inputs'!$D$39,$E392)))/(1-'1.Inputs'!$D$42)*$D392*(1+$G392)^(10-1))-('1.Inputs'!$D$37*12*IF(10=1,'1.Inputs'!$D$38,IF(10=2,'1.Inputs'!$D$39,$E392)))*'1.Inputs'!$D$43*(1+$G392)^(10-1)-'1.Inputs'!$D$44*(1+$G392)^(10-1)-('1.Inputs'!$D$20/'1.Inputs'!$D$27+'1.Inputs'!$D$23/'1.Inputs'!$D$28))-MAX(0,((('1.Inputs'!$D$37*12*IF(10=1,'1.Inputs'!$D$38,IF(10=2,'1.Inputs'!$D$39,$E392)))*$F392*(('1.Inputs'!$D$40)+(1-'1.Inputs'!$D$40)*(1+'1.Inputs'!$D$41))*(1+$G392)^(10-1))-(('1.Inputs'!$D$37*12*IF(10=1,'1.Inputs'!$D$38,IF(10=2,'1.Inputs'!$D$39,$E392)))/(1-'1.Inputs'!$D$42)*$D392*(1+$G392)^(10-1))-('1.Inputs'!$D$37*12*IF(10=1,'1.Inputs'!$D$38,IF(10=2,'1.Inputs'!$D$39,$E392)))*'1.Inputs'!$D$43*(1+$G392)^(10-1)-'1.Inputs'!$D$44*(1+$G392)^(10-1)-('1.Inputs'!$D$20/'1.Inputs'!$D$27+'1.Inputs'!$D$23/'1.Inputs'!$D$28)))*'1.Inputs'!$D$53+('1.Inputs'!$D$20/'1.Inputs'!$D$27+'1.Inputs'!$D$23/'1.Inputs'!$D$28)-(Q392-P392)+(('1.Inputs'!$D$20+'1.Inputs'!$D$23-('1.Inputs'!$D$20/'1.Inputs'!$D$27+'1.Inputs'!$D$23/'1.Inputs'!$D$28)*'1.Inputs'!$D$10)*'1.Inputs'!$D$60+'1.Inputs'!$D$19*'1.Inputs'!$D$59+Q392)</f>
        <v>3270062747.1402764</v>
      </c>
      <c r="AC392" s="36">
        <f ca="1">S392-AC$13-AC$14+MIN(AC$13,MAX(0,((('1.Inputs'!$D$37*12*IF(1=1,'1.Inputs'!$D$38,IF(1=2,'1.Inputs'!$D$39,$E392)))*$F392*(('1.Inputs'!$D$40)+(1-'1.Inputs'!$D$40)*(1+'1.Inputs'!$D$41))*(1+$G392)^(1-1))-(('1.Inputs'!$D$37*12*IF(1=1,'1.Inputs'!$D$38,IF(1=2,'1.Inputs'!$D$39,$E392)))/(1-'1.Inputs'!$D$42)*$D392*(1+$G392)^(1-1))-('1.Inputs'!$D$37*12*IF(1=1,'1.Inputs'!$D$38,IF(1=2,'1.Inputs'!$D$39,$E392)))*'1.Inputs'!$D$43*(1+$G392)^(1-1)-'1.Inputs'!$D$44*(1+$G392)^(1-1)-('1.Inputs'!$D$20/'1.Inputs'!$D$27+'1.Inputs'!$D$23/'1.Inputs'!$D$28))))*'1.Inputs'!$D$53</f>
        <v>-984720729.83009124</v>
      </c>
      <c r="AD392" s="36">
        <f ca="1">T392-AD$13-AD$14+MIN(AD$13,MAX(0,((('1.Inputs'!$D$37*12*IF(2=1,'1.Inputs'!$D$38,IF(2=2,'1.Inputs'!$D$39,$E392)))*$F392*(('1.Inputs'!$D$40)+(1-'1.Inputs'!$D$40)*(1+'1.Inputs'!$D$41))*(1+$G392)^(2-1))-(('1.Inputs'!$D$37*12*IF(2=1,'1.Inputs'!$D$38,IF(2=2,'1.Inputs'!$D$39,$E392)))/(1-'1.Inputs'!$D$42)*$D392*(1+$G392)^(2-1))-('1.Inputs'!$D$37*12*IF(2=1,'1.Inputs'!$D$38,IF(2=2,'1.Inputs'!$D$39,$E392)))*'1.Inputs'!$D$43*(1+$G392)^(2-1)-'1.Inputs'!$D$44*(1+$G392)^(2-1)-('1.Inputs'!$D$20/'1.Inputs'!$D$27+'1.Inputs'!$D$23/'1.Inputs'!$D$28))))*'1.Inputs'!$D$53</f>
        <v>-213453011.77329871</v>
      </c>
      <c r="AE392" s="36">
        <f ca="1">U392-AE$13-AE$14+MIN(AE$13,MAX(0,((('1.Inputs'!$D$37*12*IF(3=1,'1.Inputs'!$D$38,IF(3=2,'1.Inputs'!$D$39,$E392)))*$F392*(('1.Inputs'!$D$40)+(1-'1.Inputs'!$D$40)*(1+'1.Inputs'!$D$41))*(1+$G392)^(3-1))-(('1.Inputs'!$D$37*12*IF(3=1,'1.Inputs'!$D$38,IF(3=2,'1.Inputs'!$D$39,$E392)))/(1-'1.Inputs'!$D$42)*$D392*(1+$G392)^(3-1))-('1.Inputs'!$D$37*12*IF(3=1,'1.Inputs'!$D$38,IF(3=2,'1.Inputs'!$D$39,$E392)))*'1.Inputs'!$D$43*(1+$G392)^(3-1)-'1.Inputs'!$D$44*(1+$G392)^(3-1)-('1.Inputs'!$D$20/'1.Inputs'!$D$27+'1.Inputs'!$D$23/'1.Inputs'!$D$28))))*'1.Inputs'!$D$53</f>
        <v>-234861914.90551543</v>
      </c>
      <c r="AF392" s="36">
        <f ca="1">V392-AF$13-AF$14+MIN(AF$13,MAX(0,((('1.Inputs'!$D$37*12*IF(4=1,'1.Inputs'!$D$38,IF(4=2,'1.Inputs'!$D$39,$E392)))*$F392*(('1.Inputs'!$D$40)+(1-'1.Inputs'!$D$40)*(1+'1.Inputs'!$D$41))*(1+$G392)^(4-1))-(('1.Inputs'!$D$37*12*IF(4=1,'1.Inputs'!$D$38,IF(4=2,'1.Inputs'!$D$39,$E392)))/(1-'1.Inputs'!$D$42)*$D392*(1+$G392)^(4-1))-('1.Inputs'!$D$37*12*IF(4=1,'1.Inputs'!$D$38,IF(4=2,'1.Inputs'!$D$39,$E392)))*'1.Inputs'!$D$43*(1+$G392)^(4-1)-'1.Inputs'!$D$44*(1+$G392)^(4-1)-('1.Inputs'!$D$20/'1.Inputs'!$D$27+'1.Inputs'!$D$23/'1.Inputs'!$D$28))))*'1.Inputs'!$D$53</f>
        <v>110756643.86940229</v>
      </c>
      <c r="AG392" s="36">
        <f ca="1">W392-AG$13-AG$14+MIN(AG$13,MAX(0,((('1.Inputs'!$D$37*12*IF(5=1,'1.Inputs'!$D$38,IF(5=2,'1.Inputs'!$D$39,$E392)))*$F392*(('1.Inputs'!$D$40)+(1-'1.Inputs'!$D$40)*(1+'1.Inputs'!$D$41))*(1+$G392)^(5-1))-(('1.Inputs'!$D$37*12*IF(5=1,'1.Inputs'!$D$38,IF(5=2,'1.Inputs'!$D$39,$E392)))/(1-'1.Inputs'!$D$42)*$D392*(1+$G392)^(5-1))-('1.Inputs'!$D$37*12*IF(5=1,'1.Inputs'!$D$38,IF(5=2,'1.Inputs'!$D$39,$E392)))*'1.Inputs'!$D$43*(1+$G392)^(5-1)-'1.Inputs'!$D$44*(1+$G392)^(5-1)-('1.Inputs'!$D$20/'1.Inputs'!$D$27+'1.Inputs'!$D$23/'1.Inputs'!$D$28))))*'1.Inputs'!$D$53</f>
        <v>146180513.66449952</v>
      </c>
      <c r="AH392" s="36">
        <f ca="1">X392-AH$13-AH$14+MIN(AH$13,MAX(0,((('1.Inputs'!$D$37*12*IF(6=1,'1.Inputs'!$D$38,IF(6=2,'1.Inputs'!$D$39,$E392)))*$F392*(('1.Inputs'!$D$40)+(1-'1.Inputs'!$D$40)*(1+'1.Inputs'!$D$41))*(1+$G392)^(6-1))-(('1.Inputs'!$D$37*12*IF(6=1,'1.Inputs'!$D$38,IF(6=2,'1.Inputs'!$D$39,$E392)))/(1-'1.Inputs'!$D$42)*$D392*(1+$G392)^(6-1))-('1.Inputs'!$D$37*12*IF(6=1,'1.Inputs'!$D$38,IF(6=2,'1.Inputs'!$D$39,$E392)))*'1.Inputs'!$D$43*(1+$G392)^(6-1)-'1.Inputs'!$D$44*(1+$G392)^(6-1)-('1.Inputs'!$D$20/'1.Inputs'!$D$27+'1.Inputs'!$D$23/'1.Inputs'!$D$28))))*'1.Inputs'!$D$53</f>
        <v>182286836.71258372</v>
      </c>
      <c r="AI392" s="36">
        <f ca="1">Y392-AI$13-AI$14+MIN(AI$13,MAX(0,((('1.Inputs'!$D$37*12*IF(7=1,'1.Inputs'!$D$38,IF(7=2,'1.Inputs'!$D$39,$E392)))*$F392*(('1.Inputs'!$D$40)+(1-'1.Inputs'!$D$40)*(1+'1.Inputs'!$D$41))*(1+$G392)^(7-1))-(('1.Inputs'!$D$37*12*IF(7=1,'1.Inputs'!$D$38,IF(7=2,'1.Inputs'!$D$39,$E392)))/(1-'1.Inputs'!$D$42)*$D392*(1+$G392)^(7-1))-('1.Inputs'!$D$37*12*IF(7=1,'1.Inputs'!$D$38,IF(7=2,'1.Inputs'!$D$39,$E392)))*'1.Inputs'!$D$43*(1+$G392)^(7-1)-'1.Inputs'!$D$44*(1+$G392)^(7-1)-('1.Inputs'!$D$20/'1.Inputs'!$D$27+'1.Inputs'!$D$23/'1.Inputs'!$D$28))))*'1.Inputs'!$D$53</f>
        <v>219104299.03099835</v>
      </c>
      <c r="AJ392" s="36">
        <f ca="1">Z392-AJ$13-AJ$14+MIN(AJ$13,MAX(0,((('1.Inputs'!$D$37*12*IF(8=1,'1.Inputs'!$D$38,IF(8=2,'1.Inputs'!$D$39,$E392)))*$F392*(('1.Inputs'!$D$40)+(1-'1.Inputs'!$D$40)*(1+'1.Inputs'!$D$41))*(1+$G392)^(8-1))-(('1.Inputs'!$D$37*12*IF(8=1,'1.Inputs'!$D$38,IF(8=2,'1.Inputs'!$D$39,$E392)))/(1-'1.Inputs'!$D$42)*$D392*(1+$G392)^(8-1))-('1.Inputs'!$D$37*12*IF(8=1,'1.Inputs'!$D$38,IF(8=2,'1.Inputs'!$D$39,$E392)))*'1.Inputs'!$D$43*(1+$G392)^(8-1)-'1.Inputs'!$D$44*(1+$G392)^(8-1)-('1.Inputs'!$D$20/'1.Inputs'!$D$27+'1.Inputs'!$D$23/'1.Inputs'!$D$28))))*'1.Inputs'!$D$53</f>
        <v>502662792.41577792</v>
      </c>
      <c r="AK392" s="36">
        <f ca="1">AA392-AK$13-AK$14+MIN(AK$13,MAX(0,((('1.Inputs'!$D$37*12*IF(9=1,'1.Inputs'!$D$38,IF(9=2,'1.Inputs'!$D$39,$E392)))*$F392*(('1.Inputs'!$D$40)+(1-'1.Inputs'!$D$40)*(1+'1.Inputs'!$D$41))*(1+$G392)^(9-1))-(('1.Inputs'!$D$37*12*IF(9=1,'1.Inputs'!$D$38,IF(9=2,'1.Inputs'!$D$39,$E392)))/(1-'1.Inputs'!$D$42)*$D392*(1+$G392)^(9-1))-('1.Inputs'!$D$37*12*IF(9=1,'1.Inputs'!$D$38,IF(9=2,'1.Inputs'!$D$39,$E392)))*'1.Inputs'!$D$43*(1+$G392)^(9-1)-'1.Inputs'!$D$44*(1+$G392)^(9-1)-('1.Inputs'!$D$20/'1.Inputs'!$D$27+'1.Inputs'!$D$23/'1.Inputs'!$D$28))))*'1.Inputs'!$D$53</f>
        <v>521805465.12495971</v>
      </c>
      <c r="AL392" s="36">
        <f ca="1">AB392-AL$13-AL$14+MIN(AL$13,MAX(0,((('1.Inputs'!$D$37*12*IF(10=1,'1.Inputs'!$D$38,IF(10=2,'1.Inputs'!$D$39,$E392)))*$F392*(('1.Inputs'!$D$40)+(1-'1.Inputs'!$D$40)*(1+'1.Inputs'!$D$41))*(1+$G392)^(10-1))-(('1.Inputs'!$D$37*12*IF(10=1,'1.Inputs'!$D$38,IF(10=2,'1.Inputs'!$D$39,$E392)))/(1-'1.Inputs'!$D$42)*$D392*(1+$G392)^(10-1))-('1.Inputs'!$D$37*12*IF(10=1,'1.Inputs'!$D$38,IF(10=2,'1.Inputs'!$D$39,$E392)))*'1.Inputs'!$D$43*(1+$G392)^(10-1)-'1.Inputs'!$D$44*(1+$G392)^(10-1)-('1.Inputs'!$D$20/'1.Inputs'!$D$27+'1.Inputs'!$D$23/'1.Inputs'!$D$28))))*'1.Inputs'!$D$53+'1.Inputs'!$D$35</f>
        <v>4070062747.1402764</v>
      </c>
      <c r="AM392" s="48">
        <f ca="1">R392+NPV('1.Inputs'!$D$55,S392:AB392)</f>
        <v>-364746701.57182598</v>
      </c>
      <c r="AN392" s="48">
        <f ca="1">-('1.Inputs'!$D$24*(1-'1.Inputs'!$D$31)+'1.Inputs'!$D$35)+NPV('1.Inputs'!$D$54,AC392:AL392)</f>
        <v>-1464404857.1605177</v>
      </c>
      <c r="AO392" s="36">
        <f t="shared" ca="1" si="45"/>
        <v>-5.6715496600954687</v>
      </c>
      <c r="AP392" s="36">
        <f t="shared" ca="1" si="46"/>
        <v>0.27204798042297906</v>
      </c>
      <c r="AQ392" s="36">
        <f ca="1">'1.Inputs'!$D$35+MIN(SUM($AC392:AC392),SUM($AC392:AD392),SUM($AC392:AE392),SUM($AC392:AF392),SUM($AC392:AG392),SUM($AC392:AH392),SUM($AC392:AI392),SUM($AC392:AJ392),SUM($AC392:AK392),SUM($AC392:AL392))</f>
        <v>-633035656.50890541</v>
      </c>
      <c r="AR392" s="36">
        <f ca="1">IF(AP392&lt;'1.Inputs'!$D$57,1,0)</f>
        <v>1</v>
      </c>
      <c r="AS392" s="36">
        <f t="shared" ca="1" si="47"/>
        <v>1</v>
      </c>
    </row>
    <row r="393" spans="2:45" ht="15" customHeight="1" x14ac:dyDescent="0.25">
      <c r="B393" s="36">
        <v>378</v>
      </c>
      <c r="C393" s="36">
        <f t="shared" ca="1" si="40"/>
        <v>0.74082671170218728</v>
      </c>
      <c r="D393" s="36">
        <f t="shared" ca="1" si="41"/>
        <v>16664.398041317942</v>
      </c>
      <c r="E393" s="47">
        <f t="shared" ca="1" si="42"/>
        <v>0.85682351197014572</v>
      </c>
      <c r="F393" s="36">
        <f t="shared" ca="1" si="43"/>
        <v>29923.869405310772</v>
      </c>
      <c r="G393" s="36">
        <f t="shared" ca="1" si="44"/>
        <v>4.8331268870652686E-2</v>
      </c>
      <c r="H393" s="36">
        <f ca="1">((('1.Inputs'!$D$37*12*IF(1=1,'1.Inputs'!$D$38,IF(1=2,'1.Inputs'!$D$39,$E393)))*$F393*(('1.Inputs'!$D$40)+(1-'1.Inputs'!$D$40)*(1+'1.Inputs'!$D$41))*(1+$G393)^(1-1))*'1.Inputs'!$D$47+(('1.Inputs'!$D$37*12*IF(1=1,'1.Inputs'!$D$38,IF(1=2,'1.Inputs'!$D$39,$E393)))/(1-'1.Inputs'!$D$42)*$D393*(1+$G393)^(1-1))*('1.Inputs'!$D$48-'1.Inputs'!$D$49))/'1.Inputs'!$D$51</f>
        <v>780884018.67932248</v>
      </c>
      <c r="I393" s="36">
        <f ca="1">((('1.Inputs'!$D$37*12*IF(2=1,'1.Inputs'!$D$38,IF(2=2,'1.Inputs'!$D$39,$E393)))*$F393*(('1.Inputs'!$D$40)+(1-'1.Inputs'!$D$40)*(1+'1.Inputs'!$D$41))*(1+$G393)^(2-1))*'1.Inputs'!$D$47+(('1.Inputs'!$D$37*12*IF(2=1,'1.Inputs'!$D$38,IF(2=2,'1.Inputs'!$D$39,$E393)))/(1-'1.Inputs'!$D$42)*$D393*(1+$G393)^(2-1))*('1.Inputs'!$D$48-'1.Inputs'!$D$49))/'1.Inputs'!$D$51</f>
        <v>1146075187.8000722</v>
      </c>
      <c r="J393" s="36">
        <f ca="1">((('1.Inputs'!$D$37*12*IF(3=1,'1.Inputs'!$D$38,IF(3=2,'1.Inputs'!$D$39,$E393)))*$F393*(('1.Inputs'!$D$40)+(1-'1.Inputs'!$D$40)*(1+'1.Inputs'!$D$41))*(1+$G393)^(3-1))*'1.Inputs'!$D$47+(('1.Inputs'!$D$37*12*IF(3=1,'1.Inputs'!$D$38,IF(3=2,'1.Inputs'!$D$39,$E393)))/(1-'1.Inputs'!$D$42)*$D393*(1+$G393)^(3-1))*('1.Inputs'!$D$48-'1.Inputs'!$D$49))/'1.Inputs'!$D$51</f>
        <v>1470635297.4481184</v>
      </c>
      <c r="K393" s="36">
        <f ca="1">((('1.Inputs'!$D$37*12*IF(4=1,'1.Inputs'!$D$38,IF(4=2,'1.Inputs'!$D$39,$E393)))*$F393*(('1.Inputs'!$D$40)+(1-'1.Inputs'!$D$40)*(1+'1.Inputs'!$D$41))*(1+$G393)^(4-1))*'1.Inputs'!$D$47+(('1.Inputs'!$D$37*12*IF(4=1,'1.Inputs'!$D$38,IF(4=2,'1.Inputs'!$D$39,$E393)))/(1-'1.Inputs'!$D$42)*$D393*(1+$G393)^(4-1))*('1.Inputs'!$D$48-'1.Inputs'!$D$49))/'1.Inputs'!$D$51</f>
        <v>1541712967.4197557</v>
      </c>
      <c r="L393" s="36">
        <f ca="1">((('1.Inputs'!$D$37*12*IF(5=1,'1.Inputs'!$D$38,IF(5=2,'1.Inputs'!$D$39,$E393)))*$F393*(('1.Inputs'!$D$40)+(1-'1.Inputs'!$D$40)*(1+'1.Inputs'!$D$41))*(1+$G393)^(5-1))*'1.Inputs'!$D$47+(('1.Inputs'!$D$37*12*IF(5=1,'1.Inputs'!$D$38,IF(5=2,'1.Inputs'!$D$39,$E393)))/(1-'1.Inputs'!$D$42)*$D393*(1+$G393)^(5-1))*('1.Inputs'!$D$48-'1.Inputs'!$D$49))/'1.Inputs'!$D$51</f>
        <v>1616225911.3694923</v>
      </c>
      <c r="M393" s="36">
        <f ca="1">((('1.Inputs'!$D$37*12*IF(6=1,'1.Inputs'!$D$38,IF(6=2,'1.Inputs'!$D$39,$E393)))*$F393*(('1.Inputs'!$D$40)+(1-'1.Inputs'!$D$40)*(1+'1.Inputs'!$D$41))*(1+$G393)^(6-1))*'1.Inputs'!$D$47+(('1.Inputs'!$D$37*12*IF(6=1,'1.Inputs'!$D$38,IF(6=2,'1.Inputs'!$D$39,$E393)))/(1-'1.Inputs'!$D$42)*$D393*(1+$G393)^(6-1))*('1.Inputs'!$D$48-'1.Inputs'!$D$49))/'1.Inputs'!$D$51</f>
        <v>1694340160.4476068</v>
      </c>
      <c r="N393" s="36">
        <f ca="1">((('1.Inputs'!$D$37*12*IF(7=1,'1.Inputs'!$D$38,IF(7=2,'1.Inputs'!$D$39,$E393)))*$F393*(('1.Inputs'!$D$40)+(1-'1.Inputs'!$D$40)*(1+'1.Inputs'!$D$41))*(1+$G393)^(7-1))*'1.Inputs'!$D$47+(('1.Inputs'!$D$37*12*IF(7=1,'1.Inputs'!$D$38,IF(7=2,'1.Inputs'!$D$39,$E393)))/(1-'1.Inputs'!$D$42)*$D393*(1+$G393)^(7-1))*('1.Inputs'!$D$48-'1.Inputs'!$D$49))/'1.Inputs'!$D$51</f>
        <v>1776229770.3005452</v>
      </c>
      <c r="O393" s="36">
        <f ca="1">((('1.Inputs'!$D$37*12*IF(8=1,'1.Inputs'!$D$38,IF(8=2,'1.Inputs'!$D$39,$E393)))*$F393*(('1.Inputs'!$D$40)+(1-'1.Inputs'!$D$40)*(1+'1.Inputs'!$D$41))*(1+$G393)^(8-1))*'1.Inputs'!$D$47+(('1.Inputs'!$D$37*12*IF(8=1,'1.Inputs'!$D$38,IF(8=2,'1.Inputs'!$D$39,$E393)))/(1-'1.Inputs'!$D$42)*$D393*(1+$G393)^(8-1))*('1.Inputs'!$D$48-'1.Inputs'!$D$49))/'1.Inputs'!$D$51</f>
        <v>1862077208.9049985</v>
      </c>
      <c r="P393" s="36">
        <f ca="1">((('1.Inputs'!$D$37*12*IF(9=1,'1.Inputs'!$D$38,IF(9=2,'1.Inputs'!$D$39,$E393)))*$F393*(('1.Inputs'!$D$40)+(1-'1.Inputs'!$D$40)*(1+'1.Inputs'!$D$41))*(1+$G393)^(9-1))*'1.Inputs'!$D$47+(('1.Inputs'!$D$37*12*IF(9=1,'1.Inputs'!$D$38,IF(9=2,'1.Inputs'!$D$39,$E393)))/(1-'1.Inputs'!$D$42)*$D393*(1+$G393)^(9-1))*('1.Inputs'!$D$48-'1.Inputs'!$D$49))/'1.Inputs'!$D$51</f>
        <v>1952073763.1465011</v>
      </c>
      <c r="Q393" s="36">
        <f ca="1">((('1.Inputs'!$D$37*12*IF(10=1,'1.Inputs'!$D$38,IF(10=2,'1.Inputs'!$D$39,$E393)))*$F393*(('1.Inputs'!$D$40)+(1-'1.Inputs'!$D$40)*(1+'1.Inputs'!$D$41))*(1+$G393)^(10-1))*'1.Inputs'!$D$47+(('1.Inputs'!$D$37*12*IF(10=1,'1.Inputs'!$D$38,IF(10=2,'1.Inputs'!$D$39,$E393)))/(1-'1.Inputs'!$D$42)*$D393*(1+$G393)^(10-1))*('1.Inputs'!$D$48-'1.Inputs'!$D$49))/'1.Inputs'!$D$51</f>
        <v>2046419965.0484812</v>
      </c>
      <c r="R393" s="36">
        <f>-'1.Inputs'!$D$24</f>
        <v>-2050000000</v>
      </c>
      <c r="S393" s="36">
        <f ca="1">((('1.Inputs'!$D$37*12*IF(1=1,'1.Inputs'!$D$38,IF(1=2,'1.Inputs'!$D$39,$E393)))*$F393*(('1.Inputs'!$D$40)+(1-'1.Inputs'!$D$40)*(1+'1.Inputs'!$D$41))*(1+$G393)^(1-1))-(('1.Inputs'!$D$37*12*IF(1=1,'1.Inputs'!$D$38,IF(1=2,'1.Inputs'!$D$39,$E393)))/(1-'1.Inputs'!$D$42)*$D393*(1+$G393)^(1-1))-('1.Inputs'!$D$37*12*IF(1=1,'1.Inputs'!$D$38,IF(1=2,'1.Inputs'!$D$39,$E393)))*'1.Inputs'!$D$43*(1+$G393)^(1-1)-'1.Inputs'!$D$44*(1+$G393)^(1-1)-('1.Inputs'!$D$20/'1.Inputs'!$D$27+'1.Inputs'!$D$23/'1.Inputs'!$D$28))-MAX(0,((('1.Inputs'!$D$37*12*IF(1=1,'1.Inputs'!$D$38,IF(1=2,'1.Inputs'!$D$39,$E393)))*$F393*(('1.Inputs'!$D$40)+(1-'1.Inputs'!$D$40)*(1+'1.Inputs'!$D$41))*(1+$G393)^(1-1))-(('1.Inputs'!$D$37*12*IF(1=1,'1.Inputs'!$D$38,IF(1=2,'1.Inputs'!$D$39,$E393)))/(1-'1.Inputs'!$D$42)*$D393*(1+$G393)^(1-1))-('1.Inputs'!$D$37*12*IF(1=1,'1.Inputs'!$D$38,IF(1=2,'1.Inputs'!$D$39,$E393)))*'1.Inputs'!$D$43*(1+$G393)^(1-1)-'1.Inputs'!$D$44*(1+$G393)^(1-1)-('1.Inputs'!$D$20/'1.Inputs'!$D$27+'1.Inputs'!$D$23/'1.Inputs'!$D$28)))*'1.Inputs'!$D$53+('1.Inputs'!$D$20/'1.Inputs'!$D$27+'1.Inputs'!$D$23/'1.Inputs'!$D$28)-H393</f>
        <v>-348223917.81593955</v>
      </c>
      <c r="T393" s="36">
        <f ca="1">((('1.Inputs'!$D$37*12*IF(2=1,'1.Inputs'!$D$38,IF(2=2,'1.Inputs'!$D$39,$E393)))*$F393*(('1.Inputs'!$D$40)+(1-'1.Inputs'!$D$40)*(1+'1.Inputs'!$D$41))*(1+$G393)^(2-1))-(('1.Inputs'!$D$37*12*IF(2=1,'1.Inputs'!$D$38,IF(2=2,'1.Inputs'!$D$39,$E393)))/(1-'1.Inputs'!$D$42)*$D393*(1+$G393)^(2-1))-('1.Inputs'!$D$37*12*IF(2=1,'1.Inputs'!$D$38,IF(2=2,'1.Inputs'!$D$39,$E393)))*'1.Inputs'!$D$43*(1+$G393)^(2-1)-'1.Inputs'!$D$44*(1+$G393)^(2-1)-('1.Inputs'!$D$20/'1.Inputs'!$D$27+'1.Inputs'!$D$23/'1.Inputs'!$D$28))-MAX(0,((('1.Inputs'!$D$37*12*IF(2=1,'1.Inputs'!$D$38,IF(2=2,'1.Inputs'!$D$39,$E393)))*$F393*(('1.Inputs'!$D$40)+(1-'1.Inputs'!$D$40)*(1+'1.Inputs'!$D$41))*(1+$G393)^(2-1))-(('1.Inputs'!$D$37*12*IF(2=1,'1.Inputs'!$D$38,IF(2=2,'1.Inputs'!$D$39,$E393)))/(1-'1.Inputs'!$D$42)*$D393*(1+$G393)^(2-1))-('1.Inputs'!$D$37*12*IF(2=1,'1.Inputs'!$D$38,IF(2=2,'1.Inputs'!$D$39,$E393)))*'1.Inputs'!$D$43*(1+$G393)^(2-1)-'1.Inputs'!$D$44*(1+$G393)^(2-1)-('1.Inputs'!$D$20/'1.Inputs'!$D$27+'1.Inputs'!$D$23/'1.Inputs'!$D$28)))*'1.Inputs'!$D$53+('1.Inputs'!$D$20/'1.Inputs'!$D$27+'1.Inputs'!$D$23/'1.Inputs'!$D$28)-(I393-H393)</f>
        <v>493020791.89813042</v>
      </c>
      <c r="U393" s="36">
        <f ca="1">((('1.Inputs'!$D$37*12*IF(3=1,'1.Inputs'!$D$38,IF(3=2,'1.Inputs'!$D$39,$E393)))*$F393*(('1.Inputs'!$D$40)+(1-'1.Inputs'!$D$40)*(1+'1.Inputs'!$D$41))*(1+$G393)^(3-1))-(('1.Inputs'!$D$37*12*IF(3=1,'1.Inputs'!$D$38,IF(3=2,'1.Inputs'!$D$39,$E393)))/(1-'1.Inputs'!$D$42)*$D393*(1+$G393)^(3-1))-('1.Inputs'!$D$37*12*IF(3=1,'1.Inputs'!$D$38,IF(3=2,'1.Inputs'!$D$39,$E393)))*'1.Inputs'!$D$43*(1+$G393)^(3-1)-'1.Inputs'!$D$44*(1+$G393)^(3-1)-('1.Inputs'!$D$20/'1.Inputs'!$D$27+'1.Inputs'!$D$23/'1.Inputs'!$D$28))-MAX(0,((('1.Inputs'!$D$37*12*IF(3=1,'1.Inputs'!$D$38,IF(3=2,'1.Inputs'!$D$39,$E393)))*$F393*(('1.Inputs'!$D$40)+(1-'1.Inputs'!$D$40)*(1+'1.Inputs'!$D$41))*(1+$G393)^(3-1))-(('1.Inputs'!$D$37*12*IF(3=1,'1.Inputs'!$D$38,IF(3=2,'1.Inputs'!$D$39,$E393)))/(1-'1.Inputs'!$D$42)*$D393*(1+$G393)^(3-1))-('1.Inputs'!$D$37*12*IF(3=1,'1.Inputs'!$D$38,IF(3=2,'1.Inputs'!$D$39,$E393)))*'1.Inputs'!$D$43*(1+$G393)^(3-1)-'1.Inputs'!$D$44*(1+$G393)^(3-1)-('1.Inputs'!$D$20/'1.Inputs'!$D$27+'1.Inputs'!$D$23/'1.Inputs'!$D$28)))*'1.Inputs'!$D$53+('1.Inputs'!$D$20/'1.Inputs'!$D$27+'1.Inputs'!$D$23/'1.Inputs'!$D$28)-(J393-I393)</f>
        <v>907344697.88053155</v>
      </c>
      <c r="V393" s="36">
        <f ca="1">((('1.Inputs'!$D$37*12*IF(4=1,'1.Inputs'!$D$38,IF(4=2,'1.Inputs'!$D$39,$E393)))*$F393*(('1.Inputs'!$D$40)+(1-'1.Inputs'!$D$40)*(1+'1.Inputs'!$D$41))*(1+$G393)^(4-1))-(('1.Inputs'!$D$37*12*IF(4=1,'1.Inputs'!$D$38,IF(4=2,'1.Inputs'!$D$39,$E393)))/(1-'1.Inputs'!$D$42)*$D393*(1+$G393)^(4-1))-('1.Inputs'!$D$37*12*IF(4=1,'1.Inputs'!$D$38,IF(4=2,'1.Inputs'!$D$39,$E393)))*'1.Inputs'!$D$43*(1+$G393)^(4-1)-'1.Inputs'!$D$44*(1+$G393)^(4-1)-('1.Inputs'!$D$20/'1.Inputs'!$D$27+'1.Inputs'!$D$23/'1.Inputs'!$D$28))-MAX(0,((('1.Inputs'!$D$37*12*IF(4=1,'1.Inputs'!$D$38,IF(4=2,'1.Inputs'!$D$39,$E393)))*$F393*(('1.Inputs'!$D$40)+(1-'1.Inputs'!$D$40)*(1+'1.Inputs'!$D$41))*(1+$G393)^(4-1))-(('1.Inputs'!$D$37*12*IF(4=1,'1.Inputs'!$D$38,IF(4=2,'1.Inputs'!$D$39,$E393)))/(1-'1.Inputs'!$D$42)*$D393*(1+$G393)^(4-1))-('1.Inputs'!$D$37*12*IF(4=1,'1.Inputs'!$D$38,IF(4=2,'1.Inputs'!$D$39,$E393)))*'1.Inputs'!$D$43*(1+$G393)^(4-1)-'1.Inputs'!$D$44*(1+$G393)^(4-1)-('1.Inputs'!$D$20/'1.Inputs'!$D$27+'1.Inputs'!$D$23/'1.Inputs'!$D$28)))*'1.Inputs'!$D$53+('1.Inputs'!$D$20/'1.Inputs'!$D$27+'1.Inputs'!$D$23/'1.Inputs'!$D$28)-(K393-J393)</f>
        <v>1218083007.5785155</v>
      </c>
      <c r="W393" s="36">
        <f ca="1">((('1.Inputs'!$D$37*12*IF(5=1,'1.Inputs'!$D$38,IF(5=2,'1.Inputs'!$D$39,$E393)))*$F393*(('1.Inputs'!$D$40)+(1-'1.Inputs'!$D$40)*(1+'1.Inputs'!$D$41))*(1+$G393)^(5-1))-(('1.Inputs'!$D$37*12*IF(5=1,'1.Inputs'!$D$38,IF(5=2,'1.Inputs'!$D$39,$E393)))/(1-'1.Inputs'!$D$42)*$D393*(1+$G393)^(5-1))-('1.Inputs'!$D$37*12*IF(5=1,'1.Inputs'!$D$38,IF(5=2,'1.Inputs'!$D$39,$E393)))*'1.Inputs'!$D$43*(1+$G393)^(5-1)-'1.Inputs'!$D$44*(1+$G393)^(5-1)-('1.Inputs'!$D$20/'1.Inputs'!$D$27+'1.Inputs'!$D$23/'1.Inputs'!$D$28))-MAX(0,((('1.Inputs'!$D$37*12*IF(5=1,'1.Inputs'!$D$38,IF(5=2,'1.Inputs'!$D$39,$E393)))*$F393*(('1.Inputs'!$D$40)+(1-'1.Inputs'!$D$40)*(1+'1.Inputs'!$D$41))*(1+$G393)^(5-1))-(('1.Inputs'!$D$37*12*IF(5=1,'1.Inputs'!$D$38,IF(5=2,'1.Inputs'!$D$39,$E393)))/(1-'1.Inputs'!$D$42)*$D393*(1+$G393)^(5-1))-('1.Inputs'!$D$37*12*IF(5=1,'1.Inputs'!$D$38,IF(5=2,'1.Inputs'!$D$39,$E393)))*'1.Inputs'!$D$43*(1+$G393)^(5-1)-'1.Inputs'!$D$44*(1+$G393)^(5-1)-('1.Inputs'!$D$20/'1.Inputs'!$D$27+'1.Inputs'!$D$23/'1.Inputs'!$D$28)))*'1.Inputs'!$D$53+('1.Inputs'!$D$20/'1.Inputs'!$D$27+'1.Inputs'!$D$23/'1.Inputs'!$D$28)-(L393-K393)</f>
        <v>1274670852.4704275</v>
      </c>
      <c r="X393" s="36">
        <f ca="1">((('1.Inputs'!$D$37*12*IF(6=1,'1.Inputs'!$D$38,IF(6=2,'1.Inputs'!$D$39,$E393)))*$F393*(('1.Inputs'!$D$40)+(1-'1.Inputs'!$D$40)*(1+'1.Inputs'!$D$41))*(1+$G393)^(6-1))-(('1.Inputs'!$D$37*12*IF(6=1,'1.Inputs'!$D$38,IF(6=2,'1.Inputs'!$D$39,$E393)))/(1-'1.Inputs'!$D$42)*$D393*(1+$G393)^(6-1))-('1.Inputs'!$D$37*12*IF(6=1,'1.Inputs'!$D$38,IF(6=2,'1.Inputs'!$D$39,$E393)))*'1.Inputs'!$D$43*(1+$G393)^(6-1)-'1.Inputs'!$D$44*(1+$G393)^(6-1)-('1.Inputs'!$D$20/'1.Inputs'!$D$27+'1.Inputs'!$D$23/'1.Inputs'!$D$28))-MAX(0,((('1.Inputs'!$D$37*12*IF(6=1,'1.Inputs'!$D$38,IF(6=2,'1.Inputs'!$D$39,$E393)))*$F393*(('1.Inputs'!$D$40)+(1-'1.Inputs'!$D$40)*(1+'1.Inputs'!$D$41))*(1+$G393)^(6-1))-(('1.Inputs'!$D$37*12*IF(6=1,'1.Inputs'!$D$38,IF(6=2,'1.Inputs'!$D$39,$E393)))/(1-'1.Inputs'!$D$42)*$D393*(1+$G393)^(6-1))-('1.Inputs'!$D$37*12*IF(6=1,'1.Inputs'!$D$38,IF(6=2,'1.Inputs'!$D$39,$E393)))*'1.Inputs'!$D$43*(1+$G393)^(6-1)-'1.Inputs'!$D$44*(1+$G393)^(6-1)-('1.Inputs'!$D$20/'1.Inputs'!$D$27+'1.Inputs'!$D$23/'1.Inputs'!$D$28)))*'1.Inputs'!$D$53+('1.Inputs'!$D$20/'1.Inputs'!$D$27+'1.Inputs'!$D$23/'1.Inputs'!$D$28)-(M393-L393)</f>
        <v>1333993659.708622</v>
      </c>
      <c r="Y393" s="36">
        <f ca="1">((('1.Inputs'!$D$37*12*IF(7=1,'1.Inputs'!$D$38,IF(7=2,'1.Inputs'!$D$39,$E393)))*$F393*(('1.Inputs'!$D$40)+(1-'1.Inputs'!$D$40)*(1+'1.Inputs'!$D$41))*(1+$G393)^(7-1))-(('1.Inputs'!$D$37*12*IF(7=1,'1.Inputs'!$D$38,IF(7=2,'1.Inputs'!$D$39,$E393)))/(1-'1.Inputs'!$D$42)*$D393*(1+$G393)^(7-1))-('1.Inputs'!$D$37*12*IF(7=1,'1.Inputs'!$D$38,IF(7=2,'1.Inputs'!$D$39,$E393)))*'1.Inputs'!$D$43*(1+$G393)^(7-1)-'1.Inputs'!$D$44*(1+$G393)^(7-1)-('1.Inputs'!$D$20/'1.Inputs'!$D$27+'1.Inputs'!$D$23/'1.Inputs'!$D$28))-MAX(0,((('1.Inputs'!$D$37*12*IF(7=1,'1.Inputs'!$D$38,IF(7=2,'1.Inputs'!$D$39,$E393)))*$F393*(('1.Inputs'!$D$40)+(1-'1.Inputs'!$D$40)*(1+'1.Inputs'!$D$41))*(1+$G393)^(7-1))-(('1.Inputs'!$D$37*12*IF(7=1,'1.Inputs'!$D$38,IF(7=2,'1.Inputs'!$D$39,$E393)))/(1-'1.Inputs'!$D$42)*$D393*(1+$G393)^(7-1))-('1.Inputs'!$D$37*12*IF(7=1,'1.Inputs'!$D$38,IF(7=2,'1.Inputs'!$D$39,$E393)))*'1.Inputs'!$D$43*(1+$G393)^(7-1)-'1.Inputs'!$D$44*(1+$G393)^(7-1)-('1.Inputs'!$D$20/'1.Inputs'!$D$27+'1.Inputs'!$D$23/'1.Inputs'!$D$28)))*'1.Inputs'!$D$53+('1.Inputs'!$D$20/'1.Inputs'!$D$27+'1.Inputs'!$D$23/'1.Inputs'!$D$28)-(N393-M393)</f>
        <v>1396183613.4936075</v>
      </c>
      <c r="Z393" s="36">
        <f ca="1">((('1.Inputs'!$D$37*12*IF(8=1,'1.Inputs'!$D$38,IF(8=2,'1.Inputs'!$D$39,$E393)))*$F393*(('1.Inputs'!$D$40)+(1-'1.Inputs'!$D$40)*(1+'1.Inputs'!$D$41))*(1+$G393)^(8-1))-(('1.Inputs'!$D$37*12*IF(8=1,'1.Inputs'!$D$38,IF(8=2,'1.Inputs'!$D$39,$E393)))/(1-'1.Inputs'!$D$42)*$D393*(1+$G393)^(8-1))-('1.Inputs'!$D$37*12*IF(8=1,'1.Inputs'!$D$38,IF(8=2,'1.Inputs'!$D$39,$E393)))*'1.Inputs'!$D$43*(1+$G393)^(8-1)-'1.Inputs'!$D$44*(1+$G393)^(8-1)-('1.Inputs'!$D$20/'1.Inputs'!$D$27+'1.Inputs'!$D$23/'1.Inputs'!$D$28))-MAX(0,((('1.Inputs'!$D$37*12*IF(8=1,'1.Inputs'!$D$38,IF(8=2,'1.Inputs'!$D$39,$E393)))*$F393*(('1.Inputs'!$D$40)+(1-'1.Inputs'!$D$40)*(1+'1.Inputs'!$D$41))*(1+$G393)^(8-1))-(('1.Inputs'!$D$37*12*IF(8=1,'1.Inputs'!$D$38,IF(8=2,'1.Inputs'!$D$39,$E393)))/(1-'1.Inputs'!$D$42)*$D393*(1+$G393)^(8-1))-('1.Inputs'!$D$37*12*IF(8=1,'1.Inputs'!$D$38,IF(8=2,'1.Inputs'!$D$39,$E393)))*'1.Inputs'!$D$43*(1+$G393)^(8-1)-'1.Inputs'!$D$44*(1+$G393)^(8-1)-('1.Inputs'!$D$20/'1.Inputs'!$D$27+'1.Inputs'!$D$23/'1.Inputs'!$D$28)))*'1.Inputs'!$D$53+('1.Inputs'!$D$20/'1.Inputs'!$D$27+'1.Inputs'!$D$23/'1.Inputs'!$D$28)-(O393-N393)</f>
        <v>1461379286.6560276</v>
      </c>
      <c r="AA393" s="36">
        <f ca="1">((('1.Inputs'!$D$37*12*IF(9=1,'1.Inputs'!$D$38,IF(9=2,'1.Inputs'!$D$39,$E393)))*$F393*(('1.Inputs'!$D$40)+(1-'1.Inputs'!$D$40)*(1+'1.Inputs'!$D$41))*(1+$G393)^(9-1))-(('1.Inputs'!$D$37*12*IF(9=1,'1.Inputs'!$D$38,IF(9=2,'1.Inputs'!$D$39,$E393)))/(1-'1.Inputs'!$D$42)*$D393*(1+$G393)^(9-1))-('1.Inputs'!$D$37*12*IF(9=1,'1.Inputs'!$D$38,IF(9=2,'1.Inputs'!$D$39,$E393)))*'1.Inputs'!$D$43*(1+$G393)^(9-1)-'1.Inputs'!$D$44*(1+$G393)^(9-1)-('1.Inputs'!$D$20/'1.Inputs'!$D$27+'1.Inputs'!$D$23/'1.Inputs'!$D$28))-MAX(0,((('1.Inputs'!$D$37*12*IF(9=1,'1.Inputs'!$D$38,IF(9=2,'1.Inputs'!$D$39,$E393)))*$F393*(('1.Inputs'!$D$40)+(1-'1.Inputs'!$D$40)*(1+'1.Inputs'!$D$41))*(1+$G393)^(9-1))-(('1.Inputs'!$D$37*12*IF(9=1,'1.Inputs'!$D$38,IF(9=2,'1.Inputs'!$D$39,$E393)))/(1-'1.Inputs'!$D$42)*$D393*(1+$G393)^(9-1))-('1.Inputs'!$D$37*12*IF(9=1,'1.Inputs'!$D$38,IF(9=2,'1.Inputs'!$D$39,$E393)))*'1.Inputs'!$D$43*(1+$G393)^(9-1)-'1.Inputs'!$D$44*(1+$G393)^(9-1)-('1.Inputs'!$D$20/'1.Inputs'!$D$27+'1.Inputs'!$D$23/'1.Inputs'!$D$28)))*'1.Inputs'!$D$53+('1.Inputs'!$D$20/'1.Inputs'!$D$27+'1.Inputs'!$D$23/'1.Inputs'!$D$28)-(P393-O393)</f>
        <v>1529725949.4272649</v>
      </c>
      <c r="AB393" s="36">
        <f ca="1">((('1.Inputs'!$D$37*12*IF(10=1,'1.Inputs'!$D$38,IF(10=2,'1.Inputs'!$D$39,$E393)))*$F393*(('1.Inputs'!$D$40)+(1-'1.Inputs'!$D$40)*(1+'1.Inputs'!$D$41))*(1+$G393)^(10-1))-(('1.Inputs'!$D$37*12*IF(10=1,'1.Inputs'!$D$38,IF(10=2,'1.Inputs'!$D$39,$E393)))/(1-'1.Inputs'!$D$42)*$D393*(1+$G393)^(10-1))-('1.Inputs'!$D$37*12*IF(10=1,'1.Inputs'!$D$38,IF(10=2,'1.Inputs'!$D$39,$E393)))*'1.Inputs'!$D$43*(1+$G393)^(10-1)-'1.Inputs'!$D$44*(1+$G393)^(10-1)-('1.Inputs'!$D$20/'1.Inputs'!$D$27+'1.Inputs'!$D$23/'1.Inputs'!$D$28))-MAX(0,((('1.Inputs'!$D$37*12*IF(10=1,'1.Inputs'!$D$38,IF(10=2,'1.Inputs'!$D$39,$E393)))*$F393*(('1.Inputs'!$D$40)+(1-'1.Inputs'!$D$40)*(1+'1.Inputs'!$D$41))*(1+$G393)^(10-1))-(('1.Inputs'!$D$37*12*IF(10=1,'1.Inputs'!$D$38,IF(10=2,'1.Inputs'!$D$39,$E393)))/(1-'1.Inputs'!$D$42)*$D393*(1+$G393)^(10-1))-('1.Inputs'!$D$37*12*IF(10=1,'1.Inputs'!$D$38,IF(10=2,'1.Inputs'!$D$39,$E393)))*'1.Inputs'!$D$43*(1+$G393)^(10-1)-'1.Inputs'!$D$44*(1+$G393)^(10-1)-('1.Inputs'!$D$20/'1.Inputs'!$D$27+'1.Inputs'!$D$23/'1.Inputs'!$D$28)))*'1.Inputs'!$D$53+('1.Inputs'!$D$20/'1.Inputs'!$D$27+'1.Inputs'!$D$23/'1.Inputs'!$D$28)-(Q393-P393)+(('1.Inputs'!$D$20+'1.Inputs'!$D$23-('1.Inputs'!$D$20/'1.Inputs'!$D$27+'1.Inputs'!$D$23/'1.Inputs'!$D$28)*'1.Inputs'!$D$10)*'1.Inputs'!$D$60+'1.Inputs'!$D$19*'1.Inputs'!$D$59+Q393)</f>
        <v>4347795858.1817913</v>
      </c>
      <c r="AC393" s="36">
        <f ca="1">S393-AC$13-AC$14+MIN(AC$13,MAX(0,((('1.Inputs'!$D$37*12*IF(1=1,'1.Inputs'!$D$38,IF(1=2,'1.Inputs'!$D$39,$E393)))*$F393*(('1.Inputs'!$D$40)+(1-'1.Inputs'!$D$40)*(1+'1.Inputs'!$D$41))*(1+$G393)^(1-1))-(('1.Inputs'!$D$37*12*IF(1=1,'1.Inputs'!$D$38,IF(1=2,'1.Inputs'!$D$39,$E393)))/(1-'1.Inputs'!$D$42)*$D393*(1+$G393)^(1-1))-('1.Inputs'!$D$37*12*IF(1=1,'1.Inputs'!$D$38,IF(1=2,'1.Inputs'!$D$39,$E393)))*'1.Inputs'!$D$43*(1+$G393)^(1-1)-'1.Inputs'!$D$44*(1+$G393)^(1-1)-('1.Inputs'!$D$20/'1.Inputs'!$D$27+'1.Inputs'!$D$23/'1.Inputs'!$D$28))))*'1.Inputs'!$D$53</f>
        <v>-444163917.81593955</v>
      </c>
      <c r="AD393" s="36">
        <f ca="1">T393-AD$13-AD$14+MIN(AD$13,MAX(0,((('1.Inputs'!$D$37*12*IF(2=1,'1.Inputs'!$D$38,IF(2=2,'1.Inputs'!$D$39,$E393)))*$F393*(('1.Inputs'!$D$40)+(1-'1.Inputs'!$D$40)*(1+'1.Inputs'!$D$41))*(1+$G393)^(2-1))-(('1.Inputs'!$D$37*12*IF(2=1,'1.Inputs'!$D$38,IF(2=2,'1.Inputs'!$D$39,$E393)))/(1-'1.Inputs'!$D$42)*$D393*(1+$G393)^(2-1))-('1.Inputs'!$D$37*12*IF(2=1,'1.Inputs'!$D$38,IF(2=2,'1.Inputs'!$D$39,$E393)))*'1.Inputs'!$D$43*(1+$G393)^(2-1)-'1.Inputs'!$D$44*(1+$G393)^(2-1)-('1.Inputs'!$D$20/'1.Inputs'!$D$27+'1.Inputs'!$D$23/'1.Inputs'!$D$28))))*'1.Inputs'!$D$53</f>
        <v>397080791.89813042</v>
      </c>
      <c r="AE393" s="36">
        <f ca="1">U393-AE$13-AE$14+MIN(AE$13,MAX(0,((('1.Inputs'!$D$37*12*IF(3=1,'1.Inputs'!$D$38,IF(3=2,'1.Inputs'!$D$39,$E393)))*$F393*(('1.Inputs'!$D$40)+(1-'1.Inputs'!$D$40)*(1+'1.Inputs'!$D$41))*(1+$G393)^(3-1))-(('1.Inputs'!$D$37*12*IF(3=1,'1.Inputs'!$D$38,IF(3=2,'1.Inputs'!$D$39,$E393)))/(1-'1.Inputs'!$D$42)*$D393*(1+$G393)^(3-1))-('1.Inputs'!$D$37*12*IF(3=1,'1.Inputs'!$D$38,IF(3=2,'1.Inputs'!$D$39,$E393)))*'1.Inputs'!$D$43*(1+$G393)^(3-1)-'1.Inputs'!$D$44*(1+$G393)^(3-1)-('1.Inputs'!$D$20/'1.Inputs'!$D$27+'1.Inputs'!$D$23/'1.Inputs'!$D$28))))*'1.Inputs'!$D$53</f>
        <v>565404697.88053155</v>
      </c>
      <c r="AF393" s="36">
        <f ca="1">V393-AF$13-AF$14+MIN(AF$13,MAX(0,((('1.Inputs'!$D$37*12*IF(4=1,'1.Inputs'!$D$38,IF(4=2,'1.Inputs'!$D$39,$E393)))*$F393*(('1.Inputs'!$D$40)+(1-'1.Inputs'!$D$40)*(1+'1.Inputs'!$D$41))*(1+$G393)^(4-1))-(('1.Inputs'!$D$37*12*IF(4=1,'1.Inputs'!$D$38,IF(4=2,'1.Inputs'!$D$39,$E393)))/(1-'1.Inputs'!$D$42)*$D393*(1+$G393)^(4-1))-('1.Inputs'!$D$37*12*IF(4=1,'1.Inputs'!$D$38,IF(4=2,'1.Inputs'!$D$39,$E393)))*'1.Inputs'!$D$43*(1+$G393)^(4-1)-'1.Inputs'!$D$44*(1+$G393)^(4-1)-('1.Inputs'!$D$20/'1.Inputs'!$D$27+'1.Inputs'!$D$23/'1.Inputs'!$D$28))))*'1.Inputs'!$D$53</f>
        <v>895331007.57851553</v>
      </c>
      <c r="AG393" s="36">
        <f ca="1">W393-AG$13-AG$14+MIN(AG$13,MAX(0,((('1.Inputs'!$D$37*12*IF(5=1,'1.Inputs'!$D$38,IF(5=2,'1.Inputs'!$D$39,$E393)))*$F393*(('1.Inputs'!$D$40)+(1-'1.Inputs'!$D$40)*(1+'1.Inputs'!$D$41))*(1+$G393)^(5-1))-(('1.Inputs'!$D$37*12*IF(5=1,'1.Inputs'!$D$38,IF(5=2,'1.Inputs'!$D$39,$E393)))/(1-'1.Inputs'!$D$42)*$D393*(1+$G393)^(5-1))-('1.Inputs'!$D$37*12*IF(5=1,'1.Inputs'!$D$38,IF(5=2,'1.Inputs'!$D$39,$E393)))*'1.Inputs'!$D$43*(1+$G393)^(5-1)-'1.Inputs'!$D$44*(1+$G393)^(5-1)-('1.Inputs'!$D$20/'1.Inputs'!$D$27+'1.Inputs'!$D$23/'1.Inputs'!$D$28))))*'1.Inputs'!$D$53</f>
        <v>971106852.47042751</v>
      </c>
      <c r="AH393" s="36">
        <f ca="1">X393-AH$13-AH$14+MIN(AH$13,MAX(0,((('1.Inputs'!$D$37*12*IF(6=1,'1.Inputs'!$D$38,IF(6=2,'1.Inputs'!$D$39,$E393)))*$F393*(('1.Inputs'!$D$40)+(1-'1.Inputs'!$D$40)*(1+'1.Inputs'!$D$41))*(1+$G393)^(6-1))-(('1.Inputs'!$D$37*12*IF(6=1,'1.Inputs'!$D$38,IF(6=2,'1.Inputs'!$D$39,$E393)))/(1-'1.Inputs'!$D$42)*$D393*(1+$G393)^(6-1))-('1.Inputs'!$D$37*12*IF(6=1,'1.Inputs'!$D$38,IF(6=2,'1.Inputs'!$D$39,$E393)))*'1.Inputs'!$D$43*(1+$G393)^(6-1)-'1.Inputs'!$D$44*(1+$G393)^(6-1)-('1.Inputs'!$D$20/'1.Inputs'!$D$27+'1.Inputs'!$D$23/'1.Inputs'!$D$28))))*'1.Inputs'!$D$53</f>
        <v>1049617659.708622</v>
      </c>
      <c r="AI393" s="36">
        <f ca="1">Y393-AI$13-AI$14+MIN(AI$13,MAX(0,((('1.Inputs'!$D$37*12*IF(7=1,'1.Inputs'!$D$38,IF(7=2,'1.Inputs'!$D$39,$E393)))*$F393*(('1.Inputs'!$D$40)+(1-'1.Inputs'!$D$40)*(1+'1.Inputs'!$D$41))*(1+$G393)^(7-1))-(('1.Inputs'!$D$37*12*IF(7=1,'1.Inputs'!$D$38,IF(7=2,'1.Inputs'!$D$39,$E393)))/(1-'1.Inputs'!$D$42)*$D393*(1+$G393)^(7-1))-('1.Inputs'!$D$37*12*IF(7=1,'1.Inputs'!$D$38,IF(7=2,'1.Inputs'!$D$39,$E393)))*'1.Inputs'!$D$43*(1+$G393)^(7-1)-'1.Inputs'!$D$44*(1+$G393)^(7-1)-('1.Inputs'!$D$20/'1.Inputs'!$D$27+'1.Inputs'!$D$23/'1.Inputs'!$D$28))))*'1.Inputs'!$D$53</f>
        <v>1130995613.4936075</v>
      </c>
      <c r="AJ393" s="36">
        <f ca="1">Z393-AJ$13-AJ$14+MIN(AJ$13,MAX(0,((('1.Inputs'!$D$37*12*IF(8=1,'1.Inputs'!$D$38,IF(8=2,'1.Inputs'!$D$39,$E393)))*$F393*(('1.Inputs'!$D$40)+(1-'1.Inputs'!$D$40)*(1+'1.Inputs'!$D$41))*(1+$G393)^(8-1))-(('1.Inputs'!$D$37*12*IF(8=1,'1.Inputs'!$D$38,IF(8=2,'1.Inputs'!$D$39,$E393)))/(1-'1.Inputs'!$D$42)*$D393*(1+$G393)^(8-1))-('1.Inputs'!$D$37*12*IF(8=1,'1.Inputs'!$D$38,IF(8=2,'1.Inputs'!$D$39,$E393)))*'1.Inputs'!$D$43*(1+$G393)^(8-1)-'1.Inputs'!$D$44*(1+$G393)^(8-1)-('1.Inputs'!$D$20/'1.Inputs'!$D$27+'1.Inputs'!$D$23/'1.Inputs'!$D$28))))*'1.Inputs'!$D$53</f>
        <v>1461379286.6560276</v>
      </c>
      <c r="AK393" s="36">
        <f ca="1">AA393-AK$13-AK$14+MIN(AK$13,MAX(0,((('1.Inputs'!$D$37*12*IF(9=1,'1.Inputs'!$D$38,IF(9=2,'1.Inputs'!$D$39,$E393)))*$F393*(('1.Inputs'!$D$40)+(1-'1.Inputs'!$D$40)*(1+'1.Inputs'!$D$41))*(1+$G393)^(9-1))-(('1.Inputs'!$D$37*12*IF(9=1,'1.Inputs'!$D$38,IF(9=2,'1.Inputs'!$D$39,$E393)))/(1-'1.Inputs'!$D$42)*$D393*(1+$G393)^(9-1))-('1.Inputs'!$D$37*12*IF(9=1,'1.Inputs'!$D$38,IF(9=2,'1.Inputs'!$D$39,$E393)))*'1.Inputs'!$D$43*(1+$G393)^(9-1)-'1.Inputs'!$D$44*(1+$G393)^(9-1)-('1.Inputs'!$D$20/'1.Inputs'!$D$27+'1.Inputs'!$D$23/'1.Inputs'!$D$28))))*'1.Inputs'!$D$53</f>
        <v>1529725949.4272649</v>
      </c>
      <c r="AL393" s="36">
        <f ca="1">AB393-AL$13-AL$14+MIN(AL$13,MAX(0,((('1.Inputs'!$D$37*12*IF(10=1,'1.Inputs'!$D$38,IF(10=2,'1.Inputs'!$D$39,$E393)))*$F393*(('1.Inputs'!$D$40)+(1-'1.Inputs'!$D$40)*(1+'1.Inputs'!$D$41))*(1+$G393)^(10-1))-(('1.Inputs'!$D$37*12*IF(10=1,'1.Inputs'!$D$38,IF(10=2,'1.Inputs'!$D$39,$E393)))/(1-'1.Inputs'!$D$42)*$D393*(1+$G393)^(10-1))-('1.Inputs'!$D$37*12*IF(10=1,'1.Inputs'!$D$38,IF(10=2,'1.Inputs'!$D$39,$E393)))*'1.Inputs'!$D$43*(1+$G393)^(10-1)-'1.Inputs'!$D$44*(1+$G393)^(10-1)-('1.Inputs'!$D$20/'1.Inputs'!$D$27+'1.Inputs'!$D$23/'1.Inputs'!$D$28))))*'1.Inputs'!$D$53+'1.Inputs'!$D$35</f>
        <v>5147795858.1817913</v>
      </c>
      <c r="AM393" s="48">
        <f ca="1">R393+NPV('1.Inputs'!$D$55,S393:AB393)</f>
        <v>4068926715.7093678</v>
      </c>
      <c r="AN393" s="48">
        <f ca="1">-('1.Inputs'!$D$24*(1-'1.Inputs'!$D$31)+'1.Inputs'!$D$35)+NPV('1.Inputs'!$D$54,AC393:AL393)</f>
        <v>1980260281.7012911</v>
      </c>
      <c r="AO393" s="36">
        <f t="shared" ca="1" si="45"/>
        <v>-2.3592406356093467</v>
      </c>
      <c r="AP393" s="36">
        <f t="shared" ca="1" si="46"/>
        <v>2.3052456755094806</v>
      </c>
      <c r="AQ393" s="36">
        <f ca="1">'1.Inputs'!$D$35+MIN(SUM($AC393:AC393),SUM($AC393:AD393),SUM($AC393:AE393),SUM($AC393:AF393),SUM($AC393:AG393),SUM($AC393:AH393),SUM($AC393:AI393),SUM($AC393:AJ393),SUM($AC393:AK393),SUM($AC393:AL393))</f>
        <v>355836082.18406045</v>
      </c>
      <c r="AR393" s="36">
        <f ca="1">IF(AP393&lt;'1.Inputs'!$D$57,1,0)</f>
        <v>0</v>
      </c>
      <c r="AS393" s="36">
        <f t="shared" ca="1" si="47"/>
        <v>0</v>
      </c>
    </row>
    <row r="394" spans="2:45" ht="15" customHeight="1" x14ac:dyDescent="0.25">
      <c r="B394" s="36">
        <v>379</v>
      </c>
      <c r="C394" s="36">
        <f t="shared" ca="1" si="40"/>
        <v>0.42491605844530456</v>
      </c>
      <c r="D394" s="36">
        <f t="shared" ca="1" si="41"/>
        <v>16852.710161799761</v>
      </c>
      <c r="E394" s="47">
        <f t="shared" ca="1" si="42"/>
        <v>0.81841549699551597</v>
      </c>
      <c r="F394" s="36">
        <f t="shared" ca="1" si="43"/>
        <v>28094.474831892614</v>
      </c>
      <c r="G394" s="36">
        <f t="shared" ca="1" si="44"/>
        <v>7.0785367358817311E-2</v>
      </c>
      <c r="H394" s="36">
        <f ca="1">((('1.Inputs'!$D$37*12*IF(1=1,'1.Inputs'!$D$38,IF(1=2,'1.Inputs'!$D$39,$E394)))*$F394*(('1.Inputs'!$D$40)+(1-'1.Inputs'!$D$40)*(1+'1.Inputs'!$D$41))*(1+$G394)^(1-1))*'1.Inputs'!$D$47+(('1.Inputs'!$D$37*12*IF(1=1,'1.Inputs'!$D$38,IF(1=2,'1.Inputs'!$D$39,$E394)))/(1-'1.Inputs'!$D$42)*$D394*(1+$G394)^(1-1))*('1.Inputs'!$D$48-'1.Inputs'!$D$49))/'1.Inputs'!$D$51</f>
        <v>740505006.49981451</v>
      </c>
      <c r="I394" s="36">
        <f ca="1">((('1.Inputs'!$D$37*12*IF(2=1,'1.Inputs'!$D$38,IF(2=2,'1.Inputs'!$D$39,$E394)))*$F394*(('1.Inputs'!$D$40)+(1-'1.Inputs'!$D$40)*(1+'1.Inputs'!$D$41))*(1+$G394)^(2-1))*'1.Inputs'!$D$47+(('1.Inputs'!$D$37*12*IF(2=1,'1.Inputs'!$D$38,IF(2=2,'1.Inputs'!$D$39,$E394)))/(1-'1.Inputs'!$D$42)*$D394*(1+$G394)^(2-1))*('1.Inputs'!$D$48-'1.Inputs'!$D$49))/'1.Inputs'!$D$51</f>
        <v>1110090695.5823262</v>
      </c>
      <c r="J394" s="36">
        <f ca="1">((('1.Inputs'!$D$37*12*IF(3=1,'1.Inputs'!$D$38,IF(3=2,'1.Inputs'!$D$39,$E394)))*$F394*(('1.Inputs'!$D$40)+(1-'1.Inputs'!$D$40)*(1+'1.Inputs'!$D$41))*(1+$G394)^(3-1))*'1.Inputs'!$D$47+(('1.Inputs'!$D$37*12*IF(3=1,'1.Inputs'!$D$38,IF(3=2,'1.Inputs'!$D$39,$E394)))/(1-'1.Inputs'!$D$42)*$D394*(1+$G394)^(3-1))*('1.Inputs'!$D$48-'1.Inputs'!$D$49))/'1.Inputs'!$D$51</f>
        <v>1389750038.1156588</v>
      </c>
      <c r="K394" s="36">
        <f ca="1">((('1.Inputs'!$D$37*12*IF(4=1,'1.Inputs'!$D$38,IF(4=2,'1.Inputs'!$D$39,$E394)))*$F394*(('1.Inputs'!$D$40)+(1-'1.Inputs'!$D$40)*(1+'1.Inputs'!$D$41))*(1+$G394)^(4-1))*'1.Inputs'!$D$47+(('1.Inputs'!$D$37*12*IF(4=1,'1.Inputs'!$D$38,IF(4=2,'1.Inputs'!$D$39,$E394)))/(1-'1.Inputs'!$D$42)*$D394*(1+$G394)^(4-1))*('1.Inputs'!$D$48-'1.Inputs'!$D$49))/'1.Inputs'!$D$51</f>
        <v>1488124005.1006055</v>
      </c>
      <c r="L394" s="36">
        <f ca="1">((('1.Inputs'!$D$37*12*IF(5=1,'1.Inputs'!$D$38,IF(5=2,'1.Inputs'!$D$39,$E394)))*$F394*(('1.Inputs'!$D$40)+(1-'1.Inputs'!$D$40)*(1+'1.Inputs'!$D$41))*(1+$G394)^(5-1))*'1.Inputs'!$D$47+(('1.Inputs'!$D$37*12*IF(5=1,'1.Inputs'!$D$38,IF(5=2,'1.Inputs'!$D$39,$E394)))/(1-'1.Inputs'!$D$42)*$D394*(1+$G394)^(5-1))*('1.Inputs'!$D$48-'1.Inputs'!$D$49))/'1.Inputs'!$D$51</f>
        <v>1593461409.4771264</v>
      </c>
      <c r="M394" s="36">
        <f ca="1">((('1.Inputs'!$D$37*12*IF(6=1,'1.Inputs'!$D$38,IF(6=2,'1.Inputs'!$D$39,$E394)))*$F394*(('1.Inputs'!$D$40)+(1-'1.Inputs'!$D$40)*(1+'1.Inputs'!$D$41))*(1+$G394)^(6-1))*'1.Inputs'!$D$47+(('1.Inputs'!$D$37*12*IF(6=1,'1.Inputs'!$D$38,IF(6=2,'1.Inputs'!$D$39,$E394)))/(1-'1.Inputs'!$D$42)*$D394*(1+$G394)^(6-1))*('1.Inputs'!$D$48-'1.Inputs'!$D$49))/'1.Inputs'!$D$51</f>
        <v>1706255160.7190633</v>
      </c>
      <c r="N394" s="36">
        <f ca="1">((('1.Inputs'!$D$37*12*IF(7=1,'1.Inputs'!$D$38,IF(7=2,'1.Inputs'!$D$39,$E394)))*$F394*(('1.Inputs'!$D$40)+(1-'1.Inputs'!$D$40)*(1+'1.Inputs'!$D$41))*(1+$G394)^(7-1))*'1.Inputs'!$D$47+(('1.Inputs'!$D$37*12*IF(7=1,'1.Inputs'!$D$38,IF(7=2,'1.Inputs'!$D$39,$E394)))/(1-'1.Inputs'!$D$42)*$D394*(1+$G394)^(7-1))*('1.Inputs'!$D$48-'1.Inputs'!$D$49))/'1.Inputs'!$D$51</f>
        <v>1827033059.0784404</v>
      </c>
      <c r="O394" s="36">
        <f ca="1">((('1.Inputs'!$D$37*12*IF(8=1,'1.Inputs'!$D$38,IF(8=2,'1.Inputs'!$D$39,$E394)))*$F394*(('1.Inputs'!$D$40)+(1-'1.Inputs'!$D$40)*(1+'1.Inputs'!$D$41))*(1+$G394)^(8-1))*'1.Inputs'!$D$47+(('1.Inputs'!$D$37*12*IF(8=1,'1.Inputs'!$D$38,IF(8=2,'1.Inputs'!$D$39,$E394)))/(1-'1.Inputs'!$D$42)*$D394*(1+$G394)^(8-1))*('1.Inputs'!$D$48-'1.Inputs'!$D$49))/'1.Inputs'!$D$51</f>
        <v>1956360265.3420107</v>
      </c>
      <c r="P394" s="36">
        <f ca="1">((('1.Inputs'!$D$37*12*IF(9=1,'1.Inputs'!$D$38,IF(9=2,'1.Inputs'!$D$39,$E394)))*$F394*(('1.Inputs'!$D$40)+(1-'1.Inputs'!$D$40)*(1+'1.Inputs'!$D$41))*(1+$G394)^(9-1))*'1.Inputs'!$D$47+(('1.Inputs'!$D$37*12*IF(9=1,'1.Inputs'!$D$38,IF(9=2,'1.Inputs'!$D$39,$E394)))/(1-'1.Inputs'!$D$42)*$D394*(1+$G394)^(9-1))*('1.Inputs'!$D$48-'1.Inputs'!$D$49))/'1.Inputs'!$D$51</f>
        <v>2094841945.4104383</v>
      </c>
      <c r="Q394" s="36">
        <f ca="1">((('1.Inputs'!$D$37*12*IF(10=1,'1.Inputs'!$D$38,IF(10=2,'1.Inputs'!$D$39,$E394)))*$F394*(('1.Inputs'!$D$40)+(1-'1.Inputs'!$D$40)*(1+'1.Inputs'!$D$41))*(1+$G394)^(10-1))*'1.Inputs'!$D$47+(('1.Inputs'!$D$37*12*IF(10=1,'1.Inputs'!$D$38,IF(10=2,'1.Inputs'!$D$39,$E394)))/(1-'1.Inputs'!$D$42)*$D394*(1+$G394)^(10-1))*('1.Inputs'!$D$48-'1.Inputs'!$D$49))/'1.Inputs'!$D$51</f>
        <v>2243126102.074976</v>
      </c>
      <c r="R394" s="36">
        <f>-'1.Inputs'!$D$24</f>
        <v>-2050000000</v>
      </c>
      <c r="S394" s="36">
        <f ca="1">((('1.Inputs'!$D$37*12*IF(1=1,'1.Inputs'!$D$38,IF(1=2,'1.Inputs'!$D$39,$E394)))*$F394*(('1.Inputs'!$D$40)+(1-'1.Inputs'!$D$40)*(1+'1.Inputs'!$D$41))*(1+$G394)^(1-1))-(('1.Inputs'!$D$37*12*IF(1=1,'1.Inputs'!$D$38,IF(1=2,'1.Inputs'!$D$39,$E394)))/(1-'1.Inputs'!$D$42)*$D394*(1+$G394)^(1-1))-('1.Inputs'!$D$37*12*IF(1=1,'1.Inputs'!$D$38,IF(1=2,'1.Inputs'!$D$39,$E394)))*'1.Inputs'!$D$43*(1+$G394)^(1-1)-'1.Inputs'!$D$44*(1+$G394)^(1-1)-('1.Inputs'!$D$20/'1.Inputs'!$D$27+'1.Inputs'!$D$23/'1.Inputs'!$D$28))-MAX(0,((('1.Inputs'!$D$37*12*IF(1=1,'1.Inputs'!$D$38,IF(1=2,'1.Inputs'!$D$39,$E394)))*$F394*(('1.Inputs'!$D$40)+(1-'1.Inputs'!$D$40)*(1+'1.Inputs'!$D$41))*(1+$G394)^(1-1))-(('1.Inputs'!$D$37*12*IF(1=1,'1.Inputs'!$D$38,IF(1=2,'1.Inputs'!$D$39,$E394)))/(1-'1.Inputs'!$D$42)*$D394*(1+$G394)^(1-1))-('1.Inputs'!$D$37*12*IF(1=1,'1.Inputs'!$D$38,IF(1=2,'1.Inputs'!$D$39,$E394)))*'1.Inputs'!$D$43*(1+$G394)^(1-1)-'1.Inputs'!$D$44*(1+$G394)^(1-1)-('1.Inputs'!$D$20/'1.Inputs'!$D$27+'1.Inputs'!$D$23/'1.Inputs'!$D$28)))*'1.Inputs'!$D$53+('1.Inputs'!$D$20/'1.Inputs'!$D$27+'1.Inputs'!$D$23/'1.Inputs'!$D$28)-H394</f>
        <v>-487713823.55965579</v>
      </c>
      <c r="T394" s="36">
        <f ca="1">((('1.Inputs'!$D$37*12*IF(2=1,'1.Inputs'!$D$38,IF(2=2,'1.Inputs'!$D$39,$E394)))*$F394*(('1.Inputs'!$D$40)+(1-'1.Inputs'!$D$40)*(1+'1.Inputs'!$D$41))*(1+$G394)^(2-1))-(('1.Inputs'!$D$37*12*IF(2=1,'1.Inputs'!$D$38,IF(2=2,'1.Inputs'!$D$39,$E394)))/(1-'1.Inputs'!$D$42)*$D394*(1+$G394)^(2-1))-('1.Inputs'!$D$37*12*IF(2=1,'1.Inputs'!$D$38,IF(2=2,'1.Inputs'!$D$39,$E394)))*'1.Inputs'!$D$43*(1+$G394)^(2-1)-'1.Inputs'!$D$44*(1+$G394)^(2-1)-('1.Inputs'!$D$20/'1.Inputs'!$D$27+'1.Inputs'!$D$23/'1.Inputs'!$D$28))-MAX(0,((('1.Inputs'!$D$37*12*IF(2=1,'1.Inputs'!$D$38,IF(2=2,'1.Inputs'!$D$39,$E394)))*$F394*(('1.Inputs'!$D$40)+(1-'1.Inputs'!$D$40)*(1+'1.Inputs'!$D$41))*(1+$G394)^(2-1))-(('1.Inputs'!$D$37*12*IF(2=1,'1.Inputs'!$D$38,IF(2=2,'1.Inputs'!$D$39,$E394)))/(1-'1.Inputs'!$D$42)*$D394*(1+$G394)^(2-1))-('1.Inputs'!$D$37*12*IF(2=1,'1.Inputs'!$D$38,IF(2=2,'1.Inputs'!$D$39,$E394)))*'1.Inputs'!$D$43*(1+$G394)^(2-1)-'1.Inputs'!$D$44*(1+$G394)^(2-1)-('1.Inputs'!$D$20/'1.Inputs'!$D$27+'1.Inputs'!$D$23/'1.Inputs'!$D$28)))*'1.Inputs'!$D$53+('1.Inputs'!$D$20/'1.Inputs'!$D$27+'1.Inputs'!$D$23/'1.Inputs'!$D$28)-(I394-H394)</f>
        <v>236354774.39417279</v>
      </c>
      <c r="U394" s="36">
        <f ca="1">((('1.Inputs'!$D$37*12*IF(3=1,'1.Inputs'!$D$38,IF(3=2,'1.Inputs'!$D$39,$E394)))*$F394*(('1.Inputs'!$D$40)+(1-'1.Inputs'!$D$40)*(1+'1.Inputs'!$D$41))*(1+$G394)^(3-1))-(('1.Inputs'!$D$37*12*IF(3=1,'1.Inputs'!$D$38,IF(3=2,'1.Inputs'!$D$39,$E394)))/(1-'1.Inputs'!$D$42)*$D394*(1+$G394)^(3-1))-('1.Inputs'!$D$37*12*IF(3=1,'1.Inputs'!$D$38,IF(3=2,'1.Inputs'!$D$39,$E394)))*'1.Inputs'!$D$43*(1+$G394)^(3-1)-'1.Inputs'!$D$44*(1+$G394)^(3-1)-('1.Inputs'!$D$20/'1.Inputs'!$D$27+'1.Inputs'!$D$23/'1.Inputs'!$D$28))-MAX(0,((('1.Inputs'!$D$37*12*IF(3=1,'1.Inputs'!$D$38,IF(3=2,'1.Inputs'!$D$39,$E394)))*$F394*(('1.Inputs'!$D$40)+(1-'1.Inputs'!$D$40)*(1+'1.Inputs'!$D$41))*(1+$G394)^(3-1))-(('1.Inputs'!$D$37*12*IF(3=1,'1.Inputs'!$D$38,IF(3=2,'1.Inputs'!$D$39,$E394)))/(1-'1.Inputs'!$D$42)*$D394*(1+$G394)^(3-1))-('1.Inputs'!$D$37*12*IF(3=1,'1.Inputs'!$D$38,IF(3=2,'1.Inputs'!$D$39,$E394)))*'1.Inputs'!$D$43*(1+$G394)^(3-1)-'1.Inputs'!$D$44*(1+$G394)^(3-1)-('1.Inputs'!$D$20/'1.Inputs'!$D$27+'1.Inputs'!$D$23/'1.Inputs'!$D$28)))*'1.Inputs'!$D$53+('1.Inputs'!$D$20/'1.Inputs'!$D$27+'1.Inputs'!$D$23/'1.Inputs'!$D$28)-(J394-I394)</f>
        <v>580496518.53610122</v>
      </c>
      <c r="V394" s="36">
        <f ca="1">((('1.Inputs'!$D$37*12*IF(4=1,'1.Inputs'!$D$38,IF(4=2,'1.Inputs'!$D$39,$E394)))*$F394*(('1.Inputs'!$D$40)+(1-'1.Inputs'!$D$40)*(1+'1.Inputs'!$D$41))*(1+$G394)^(4-1))-(('1.Inputs'!$D$37*12*IF(4=1,'1.Inputs'!$D$38,IF(4=2,'1.Inputs'!$D$39,$E394)))/(1-'1.Inputs'!$D$42)*$D394*(1+$G394)^(4-1))-('1.Inputs'!$D$37*12*IF(4=1,'1.Inputs'!$D$38,IF(4=2,'1.Inputs'!$D$39,$E394)))*'1.Inputs'!$D$43*(1+$G394)^(4-1)-'1.Inputs'!$D$44*(1+$G394)^(4-1)-('1.Inputs'!$D$20/'1.Inputs'!$D$27+'1.Inputs'!$D$23/'1.Inputs'!$D$28))-MAX(0,((('1.Inputs'!$D$37*12*IF(4=1,'1.Inputs'!$D$38,IF(4=2,'1.Inputs'!$D$39,$E394)))*$F394*(('1.Inputs'!$D$40)+(1-'1.Inputs'!$D$40)*(1+'1.Inputs'!$D$41))*(1+$G394)^(4-1))-(('1.Inputs'!$D$37*12*IF(4=1,'1.Inputs'!$D$38,IF(4=2,'1.Inputs'!$D$39,$E394)))/(1-'1.Inputs'!$D$42)*$D394*(1+$G394)^(4-1))-('1.Inputs'!$D$37*12*IF(4=1,'1.Inputs'!$D$38,IF(4=2,'1.Inputs'!$D$39,$E394)))*'1.Inputs'!$D$43*(1+$G394)^(4-1)-'1.Inputs'!$D$44*(1+$G394)^(4-1)-('1.Inputs'!$D$20/'1.Inputs'!$D$27+'1.Inputs'!$D$23/'1.Inputs'!$D$28)))*'1.Inputs'!$D$53+('1.Inputs'!$D$20/'1.Inputs'!$D$27+'1.Inputs'!$D$23/'1.Inputs'!$D$28)-(K394-J394)</f>
        <v>819323734.08842254</v>
      </c>
      <c r="W394" s="36">
        <f ca="1">((('1.Inputs'!$D$37*12*IF(5=1,'1.Inputs'!$D$38,IF(5=2,'1.Inputs'!$D$39,$E394)))*$F394*(('1.Inputs'!$D$40)+(1-'1.Inputs'!$D$40)*(1+'1.Inputs'!$D$41))*(1+$G394)^(5-1))-(('1.Inputs'!$D$37*12*IF(5=1,'1.Inputs'!$D$38,IF(5=2,'1.Inputs'!$D$39,$E394)))/(1-'1.Inputs'!$D$42)*$D394*(1+$G394)^(5-1))-('1.Inputs'!$D$37*12*IF(5=1,'1.Inputs'!$D$38,IF(5=2,'1.Inputs'!$D$39,$E394)))*'1.Inputs'!$D$43*(1+$G394)^(5-1)-'1.Inputs'!$D$44*(1+$G394)^(5-1)-('1.Inputs'!$D$20/'1.Inputs'!$D$27+'1.Inputs'!$D$23/'1.Inputs'!$D$28))-MAX(0,((('1.Inputs'!$D$37*12*IF(5=1,'1.Inputs'!$D$38,IF(5=2,'1.Inputs'!$D$39,$E394)))*$F394*(('1.Inputs'!$D$40)+(1-'1.Inputs'!$D$40)*(1+'1.Inputs'!$D$41))*(1+$G394)^(5-1))-(('1.Inputs'!$D$37*12*IF(5=1,'1.Inputs'!$D$38,IF(5=2,'1.Inputs'!$D$39,$E394)))/(1-'1.Inputs'!$D$42)*$D394*(1+$G394)^(5-1))-('1.Inputs'!$D$37*12*IF(5=1,'1.Inputs'!$D$38,IF(5=2,'1.Inputs'!$D$39,$E394)))*'1.Inputs'!$D$43*(1+$G394)^(5-1)-'1.Inputs'!$D$44*(1+$G394)^(5-1)-('1.Inputs'!$D$20/'1.Inputs'!$D$27+'1.Inputs'!$D$23/'1.Inputs'!$D$28)))*'1.Inputs'!$D$53+('1.Inputs'!$D$20/'1.Inputs'!$D$27+'1.Inputs'!$D$23/'1.Inputs'!$D$28)-(L394-K394)</f>
        <v>873975256.9839654</v>
      </c>
      <c r="X394" s="36">
        <f ca="1">((('1.Inputs'!$D$37*12*IF(6=1,'1.Inputs'!$D$38,IF(6=2,'1.Inputs'!$D$39,$E394)))*$F394*(('1.Inputs'!$D$40)+(1-'1.Inputs'!$D$40)*(1+'1.Inputs'!$D$41))*(1+$G394)^(6-1))-(('1.Inputs'!$D$37*12*IF(6=1,'1.Inputs'!$D$38,IF(6=2,'1.Inputs'!$D$39,$E394)))/(1-'1.Inputs'!$D$42)*$D394*(1+$G394)^(6-1))-('1.Inputs'!$D$37*12*IF(6=1,'1.Inputs'!$D$38,IF(6=2,'1.Inputs'!$D$39,$E394)))*'1.Inputs'!$D$43*(1+$G394)^(6-1)-'1.Inputs'!$D$44*(1+$G394)^(6-1)-('1.Inputs'!$D$20/'1.Inputs'!$D$27+'1.Inputs'!$D$23/'1.Inputs'!$D$28))-MAX(0,((('1.Inputs'!$D$37*12*IF(6=1,'1.Inputs'!$D$38,IF(6=2,'1.Inputs'!$D$39,$E394)))*$F394*(('1.Inputs'!$D$40)+(1-'1.Inputs'!$D$40)*(1+'1.Inputs'!$D$41))*(1+$G394)^(6-1))-(('1.Inputs'!$D$37*12*IF(6=1,'1.Inputs'!$D$38,IF(6=2,'1.Inputs'!$D$39,$E394)))/(1-'1.Inputs'!$D$42)*$D394*(1+$G394)^(6-1))-('1.Inputs'!$D$37*12*IF(6=1,'1.Inputs'!$D$38,IF(6=2,'1.Inputs'!$D$39,$E394)))*'1.Inputs'!$D$43*(1+$G394)^(6-1)-'1.Inputs'!$D$44*(1+$G394)^(6-1)-('1.Inputs'!$D$20/'1.Inputs'!$D$27+'1.Inputs'!$D$23/'1.Inputs'!$D$28)))*'1.Inputs'!$D$53+('1.Inputs'!$D$20/'1.Inputs'!$D$27+'1.Inputs'!$D$23/'1.Inputs'!$D$28)-(M394-L394)</f>
        <v>932495308.00438774</v>
      </c>
      <c r="Y394" s="36">
        <f ca="1">((('1.Inputs'!$D$37*12*IF(7=1,'1.Inputs'!$D$38,IF(7=2,'1.Inputs'!$D$39,$E394)))*$F394*(('1.Inputs'!$D$40)+(1-'1.Inputs'!$D$40)*(1+'1.Inputs'!$D$41))*(1+$G394)^(7-1))-(('1.Inputs'!$D$37*12*IF(7=1,'1.Inputs'!$D$38,IF(7=2,'1.Inputs'!$D$39,$E394)))/(1-'1.Inputs'!$D$42)*$D394*(1+$G394)^(7-1))-('1.Inputs'!$D$37*12*IF(7=1,'1.Inputs'!$D$38,IF(7=2,'1.Inputs'!$D$39,$E394)))*'1.Inputs'!$D$43*(1+$G394)^(7-1)-'1.Inputs'!$D$44*(1+$G394)^(7-1)-('1.Inputs'!$D$20/'1.Inputs'!$D$27+'1.Inputs'!$D$23/'1.Inputs'!$D$28))-MAX(0,((('1.Inputs'!$D$37*12*IF(7=1,'1.Inputs'!$D$38,IF(7=2,'1.Inputs'!$D$39,$E394)))*$F394*(('1.Inputs'!$D$40)+(1-'1.Inputs'!$D$40)*(1+'1.Inputs'!$D$41))*(1+$G394)^(7-1))-(('1.Inputs'!$D$37*12*IF(7=1,'1.Inputs'!$D$38,IF(7=2,'1.Inputs'!$D$39,$E394)))/(1-'1.Inputs'!$D$42)*$D394*(1+$G394)^(7-1))-('1.Inputs'!$D$37*12*IF(7=1,'1.Inputs'!$D$38,IF(7=2,'1.Inputs'!$D$39,$E394)))*'1.Inputs'!$D$43*(1+$G394)^(7-1)-'1.Inputs'!$D$44*(1+$G394)^(7-1)-('1.Inputs'!$D$20/'1.Inputs'!$D$27+'1.Inputs'!$D$23/'1.Inputs'!$D$28)))*'1.Inputs'!$D$53+('1.Inputs'!$D$20/'1.Inputs'!$D$27+'1.Inputs'!$D$23/'1.Inputs'!$D$28)-(N394-M394)</f>
        <v>995157722.33414769</v>
      </c>
      <c r="Z394" s="36">
        <f ca="1">((('1.Inputs'!$D$37*12*IF(8=1,'1.Inputs'!$D$38,IF(8=2,'1.Inputs'!$D$39,$E394)))*$F394*(('1.Inputs'!$D$40)+(1-'1.Inputs'!$D$40)*(1+'1.Inputs'!$D$41))*(1+$G394)^(8-1))-(('1.Inputs'!$D$37*12*IF(8=1,'1.Inputs'!$D$38,IF(8=2,'1.Inputs'!$D$39,$E394)))/(1-'1.Inputs'!$D$42)*$D394*(1+$G394)^(8-1))-('1.Inputs'!$D$37*12*IF(8=1,'1.Inputs'!$D$38,IF(8=2,'1.Inputs'!$D$39,$E394)))*'1.Inputs'!$D$43*(1+$G394)^(8-1)-'1.Inputs'!$D$44*(1+$G394)^(8-1)-('1.Inputs'!$D$20/'1.Inputs'!$D$27+'1.Inputs'!$D$23/'1.Inputs'!$D$28))-MAX(0,((('1.Inputs'!$D$37*12*IF(8=1,'1.Inputs'!$D$38,IF(8=2,'1.Inputs'!$D$39,$E394)))*$F394*(('1.Inputs'!$D$40)+(1-'1.Inputs'!$D$40)*(1+'1.Inputs'!$D$41))*(1+$G394)^(8-1))-(('1.Inputs'!$D$37*12*IF(8=1,'1.Inputs'!$D$38,IF(8=2,'1.Inputs'!$D$39,$E394)))/(1-'1.Inputs'!$D$42)*$D394*(1+$G394)^(8-1))-('1.Inputs'!$D$37*12*IF(8=1,'1.Inputs'!$D$38,IF(8=2,'1.Inputs'!$D$39,$E394)))*'1.Inputs'!$D$43*(1+$G394)^(8-1)-'1.Inputs'!$D$44*(1+$G394)^(8-1)-('1.Inputs'!$D$20/'1.Inputs'!$D$27+'1.Inputs'!$D$23/'1.Inputs'!$D$28)))*'1.Inputs'!$D$53+('1.Inputs'!$D$20/'1.Inputs'!$D$27+'1.Inputs'!$D$23/'1.Inputs'!$D$28)-(O394-N394)</f>
        <v>1062255718.6818304</v>
      </c>
      <c r="AA394" s="36">
        <f ca="1">((('1.Inputs'!$D$37*12*IF(9=1,'1.Inputs'!$D$38,IF(9=2,'1.Inputs'!$D$39,$E394)))*$F394*(('1.Inputs'!$D$40)+(1-'1.Inputs'!$D$40)*(1+'1.Inputs'!$D$41))*(1+$G394)^(9-1))-(('1.Inputs'!$D$37*12*IF(9=1,'1.Inputs'!$D$38,IF(9=2,'1.Inputs'!$D$39,$E394)))/(1-'1.Inputs'!$D$42)*$D394*(1+$G394)^(9-1))-('1.Inputs'!$D$37*12*IF(9=1,'1.Inputs'!$D$38,IF(9=2,'1.Inputs'!$D$39,$E394)))*'1.Inputs'!$D$43*(1+$G394)^(9-1)-'1.Inputs'!$D$44*(1+$G394)^(9-1)-('1.Inputs'!$D$20/'1.Inputs'!$D$27+'1.Inputs'!$D$23/'1.Inputs'!$D$28))-MAX(0,((('1.Inputs'!$D$37*12*IF(9=1,'1.Inputs'!$D$38,IF(9=2,'1.Inputs'!$D$39,$E394)))*$F394*(('1.Inputs'!$D$40)+(1-'1.Inputs'!$D$40)*(1+'1.Inputs'!$D$41))*(1+$G394)^(9-1))-(('1.Inputs'!$D$37*12*IF(9=1,'1.Inputs'!$D$38,IF(9=2,'1.Inputs'!$D$39,$E394)))/(1-'1.Inputs'!$D$42)*$D394*(1+$G394)^(9-1))-('1.Inputs'!$D$37*12*IF(9=1,'1.Inputs'!$D$38,IF(9=2,'1.Inputs'!$D$39,$E394)))*'1.Inputs'!$D$43*(1+$G394)^(9-1)-'1.Inputs'!$D$44*(1+$G394)^(9-1)-('1.Inputs'!$D$20/'1.Inputs'!$D$27+'1.Inputs'!$D$23/'1.Inputs'!$D$28)))*'1.Inputs'!$D$53+('1.Inputs'!$D$20/'1.Inputs'!$D$27+'1.Inputs'!$D$23/'1.Inputs'!$D$28)-(P394-O394)</f>
        <v>1134103271.350023</v>
      </c>
      <c r="AB394" s="36">
        <f ca="1">((('1.Inputs'!$D$37*12*IF(10=1,'1.Inputs'!$D$38,IF(10=2,'1.Inputs'!$D$39,$E394)))*$F394*(('1.Inputs'!$D$40)+(1-'1.Inputs'!$D$40)*(1+'1.Inputs'!$D$41))*(1+$G394)^(10-1))-(('1.Inputs'!$D$37*12*IF(10=1,'1.Inputs'!$D$38,IF(10=2,'1.Inputs'!$D$39,$E394)))/(1-'1.Inputs'!$D$42)*$D394*(1+$G394)^(10-1))-('1.Inputs'!$D$37*12*IF(10=1,'1.Inputs'!$D$38,IF(10=2,'1.Inputs'!$D$39,$E394)))*'1.Inputs'!$D$43*(1+$G394)^(10-1)-'1.Inputs'!$D$44*(1+$G394)^(10-1)-('1.Inputs'!$D$20/'1.Inputs'!$D$27+'1.Inputs'!$D$23/'1.Inputs'!$D$28))-MAX(0,((('1.Inputs'!$D$37*12*IF(10=1,'1.Inputs'!$D$38,IF(10=2,'1.Inputs'!$D$39,$E394)))*$F394*(('1.Inputs'!$D$40)+(1-'1.Inputs'!$D$40)*(1+'1.Inputs'!$D$41))*(1+$G394)^(10-1))-(('1.Inputs'!$D$37*12*IF(10=1,'1.Inputs'!$D$38,IF(10=2,'1.Inputs'!$D$39,$E394)))/(1-'1.Inputs'!$D$42)*$D394*(1+$G394)^(10-1))-('1.Inputs'!$D$37*12*IF(10=1,'1.Inputs'!$D$38,IF(10=2,'1.Inputs'!$D$39,$E394)))*'1.Inputs'!$D$43*(1+$G394)^(10-1)-'1.Inputs'!$D$44*(1+$G394)^(10-1)-('1.Inputs'!$D$20/'1.Inputs'!$D$27+'1.Inputs'!$D$23/'1.Inputs'!$D$28)))*'1.Inputs'!$D$53+('1.Inputs'!$D$20/'1.Inputs'!$D$27+'1.Inputs'!$D$23/'1.Inputs'!$D$28)-(Q394-P394)+(('1.Inputs'!$D$20+'1.Inputs'!$D$23-('1.Inputs'!$D$20/'1.Inputs'!$D$27+'1.Inputs'!$D$23/'1.Inputs'!$D$28)*'1.Inputs'!$D$10)*'1.Inputs'!$D$60+'1.Inputs'!$D$19*'1.Inputs'!$D$59+Q394)</f>
        <v>4154162681.5026426</v>
      </c>
      <c r="AC394" s="36">
        <f ca="1">S394-AC$13-AC$14+MIN(AC$13,MAX(0,((('1.Inputs'!$D$37*12*IF(1=1,'1.Inputs'!$D$38,IF(1=2,'1.Inputs'!$D$39,$E394)))*$F394*(('1.Inputs'!$D$40)+(1-'1.Inputs'!$D$40)*(1+'1.Inputs'!$D$41))*(1+$G394)^(1-1))-(('1.Inputs'!$D$37*12*IF(1=1,'1.Inputs'!$D$38,IF(1=2,'1.Inputs'!$D$39,$E394)))/(1-'1.Inputs'!$D$42)*$D394*(1+$G394)^(1-1))-('1.Inputs'!$D$37*12*IF(1=1,'1.Inputs'!$D$38,IF(1=2,'1.Inputs'!$D$39,$E394)))*'1.Inputs'!$D$43*(1+$G394)^(1-1)-'1.Inputs'!$D$44*(1+$G394)^(1-1)-('1.Inputs'!$D$20/'1.Inputs'!$D$27+'1.Inputs'!$D$23/'1.Inputs'!$D$28))))*'1.Inputs'!$D$53</f>
        <v>-583653823.55965579</v>
      </c>
      <c r="AD394" s="36">
        <f ca="1">T394-AD$13-AD$14+MIN(AD$13,MAX(0,((('1.Inputs'!$D$37*12*IF(2=1,'1.Inputs'!$D$38,IF(2=2,'1.Inputs'!$D$39,$E394)))*$F394*(('1.Inputs'!$D$40)+(1-'1.Inputs'!$D$40)*(1+'1.Inputs'!$D$41))*(1+$G394)^(2-1))-(('1.Inputs'!$D$37*12*IF(2=1,'1.Inputs'!$D$38,IF(2=2,'1.Inputs'!$D$39,$E394)))/(1-'1.Inputs'!$D$42)*$D394*(1+$G394)^(2-1))-('1.Inputs'!$D$37*12*IF(2=1,'1.Inputs'!$D$38,IF(2=2,'1.Inputs'!$D$39,$E394)))*'1.Inputs'!$D$43*(1+$G394)^(2-1)-'1.Inputs'!$D$44*(1+$G394)^(2-1)-('1.Inputs'!$D$20/'1.Inputs'!$D$27+'1.Inputs'!$D$23/'1.Inputs'!$D$28))))*'1.Inputs'!$D$53</f>
        <v>140414774.39417279</v>
      </c>
      <c r="AE394" s="36">
        <f ca="1">U394-AE$13-AE$14+MIN(AE$13,MAX(0,((('1.Inputs'!$D$37*12*IF(3=1,'1.Inputs'!$D$38,IF(3=2,'1.Inputs'!$D$39,$E394)))*$F394*(('1.Inputs'!$D$40)+(1-'1.Inputs'!$D$40)*(1+'1.Inputs'!$D$41))*(1+$G394)^(3-1))-(('1.Inputs'!$D$37*12*IF(3=1,'1.Inputs'!$D$38,IF(3=2,'1.Inputs'!$D$39,$E394)))/(1-'1.Inputs'!$D$42)*$D394*(1+$G394)^(3-1))-('1.Inputs'!$D$37*12*IF(3=1,'1.Inputs'!$D$38,IF(3=2,'1.Inputs'!$D$39,$E394)))*'1.Inputs'!$D$43*(1+$G394)^(3-1)-'1.Inputs'!$D$44*(1+$G394)^(3-1)-('1.Inputs'!$D$20/'1.Inputs'!$D$27+'1.Inputs'!$D$23/'1.Inputs'!$D$28))))*'1.Inputs'!$D$53</f>
        <v>238556518.53610122</v>
      </c>
      <c r="AF394" s="36">
        <f ca="1">V394-AF$13-AF$14+MIN(AF$13,MAX(0,((('1.Inputs'!$D$37*12*IF(4=1,'1.Inputs'!$D$38,IF(4=2,'1.Inputs'!$D$39,$E394)))*$F394*(('1.Inputs'!$D$40)+(1-'1.Inputs'!$D$40)*(1+'1.Inputs'!$D$41))*(1+$G394)^(4-1))-(('1.Inputs'!$D$37*12*IF(4=1,'1.Inputs'!$D$38,IF(4=2,'1.Inputs'!$D$39,$E394)))/(1-'1.Inputs'!$D$42)*$D394*(1+$G394)^(4-1))-('1.Inputs'!$D$37*12*IF(4=1,'1.Inputs'!$D$38,IF(4=2,'1.Inputs'!$D$39,$E394)))*'1.Inputs'!$D$43*(1+$G394)^(4-1)-'1.Inputs'!$D$44*(1+$G394)^(4-1)-('1.Inputs'!$D$20/'1.Inputs'!$D$27+'1.Inputs'!$D$23/'1.Inputs'!$D$28))))*'1.Inputs'!$D$53</f>
        <v>496571734.08842254</v>
      </c>
      <c r="AG394" s="36">
        <f ca="1">W394-AG$13-AG$14+MIN(AG$13,MAX(0,((('1.Inputs'!$D$37*12*IF(5=1,'1.Inputs'!$D$38,IF(5=2,'1.Inputs'!$D$39,$E394)))*$F394*(('1.Inputs'!$D$40)+(1-'1.Inputs'!$D$40)*(1+'1.Inputs'!$D$41))*(1+$G394)^(5-1))-(('1.Inputs'!$D$37*12*IF(5=1,'1.Inputs'!$D$38,IF(5=2,'1.Inputs'!$D$39,$E394)))/(1-'1.Inputs'!$D$42)*$D394*(1+$G394)^(5-1))-('1.Inputs'!$D$37*12*IF(5=1,'1.Inputs'!$D$38,IF(5=2,'1.Inputs'!$D$39,$E394)))*'1.Inputs'!$D$43*(1+$G394)^(5-1)-'1.Inputs'!$D$44*(1+$G394)^(5-1)-('1.Inputs'!$D$20/'1.Inputs'!$D$27+'1.Inputs'!$D$23/'1.Inputs'!$D$28))))*'1.Inputs'!$D$53</f>
        <v>570411256.9839654</v>
      </c>
      <c r="AH394" s="36">
        <f ca="1">X394-AH$13-AH$14+MIN(AH$13,MAX(0,((('1.Inputs'!$D$37*12*IF(6=1,'1.Inputs'!$D$38,IF(6=2,'1.Inputs'!$D$39,$E394)))*$F394*(('1.Inputs'!$D$40)+(1-'1.Inputs'!$D$40)*(1+'1.Inputs'!$D$41))*(1+$G394)^(6-1))-(('1.Inputs'!$D$37*12*IF(6=1,'1.Inputs'!$D$38,IF(6=2,'1.Inputs'!$D$39,$E394)))/(1-'1.Inputs'!$D$42)*$D394*(1+$G394)^(6-1))-('1.Inputs'!$D$37*12*IF(6=1,'1.Inputs'!$D$38,IF(6=2,'1.Inputs'!$D$39,$E394)))*'1.Inputs'!$D$43*(1+$G394)^(6-1)-'1.Inputs'!$D$44*(1+$G394)^(6-1)-('1.Inputs'!$D$20/'1.Inputs'!$D$27+'1.Inputs'!$D$23/'1.Inputs'!$D$28))))*'1.Inputs'!$D$53</f>
        <v>648119308.00438774</v>
      </c>
      <c r="AI394" s="36">
        <f ca="1">Y394-AI$13-AI$14+MIN(AI$13,MAX(0,((('1.Inputs'!$D$37*12*IF(7=1,'1.Inputs'!$D$38,IF(7=2,'1.Inputs'!$D$39,$E394)))*$F394*(('1.Inputs'!$D$40)+(1-'1.Inputs'!$D$40)*(1+'1.Inputs'!$D$41))*(1+$G394)^(7-1))-(('1.Inputs'!$D$37*12*IF(7=1,'1.Inputs'!$D$38,IF(7=2,'1.Inputs'!$D$39,$E394)))/(1-'1.Inputs'!$D$42)*$D394*(1+$G394)^(7-1))-('1.Inputs'!$D$37*12*IF(7=1,'1.Inputs'!$D$38,IF(7=2,'1.Inputs'!$D$39,$E394)))*'1.Inputs'!$D$43*(1+$G394)^(7-1)-'1.Inputs'!$D$44*(1+$G394)^(7-1)-('1.Inputs'!$D$20/'1.Inputs'!$D$27+'1.Inputs'!$D$23/'1.Inputs'!$D$28))))*'1.Inputs'!$D$53</f>
        <v>729969722.33414769</v>
      </c>
      <c r="AJ394" s="36">
        <f ca="1">Z394-AJ$13-AJ$14+MIN(AJ$13,MAX(0,((('1.Inputs'!$D$37*12*IF(8=1,'1.Inputs'!$D$38,IF(8=2,'1.Inputs'!$D$39,$E394)))*$F394*(('1.Inputs'!$D$40)+(1-'1.Inputs'!$D$40)*(1+'1.Inputs'!$D$41))*(1+$G394)^(8-1))-(('1.Inputs'!$D$37*12*IF(8=1,'1.Inputs'!$D$38,IF(8=2,'1.Inputs'!$D$39,$E394)))/(1-'1.Inputs'!$D$42)*$D394*(1+$G394)^(8-1))-('1.Inputs'!$D$37*12*IF(8=1,'1.Inputs'!$D$38,IF(8=2,'1.Inputs'!$D$39,$E394)))*'1.Inputs'!$D$43*(1+$G394)^(8-1)-'1.Inputs'!$D$44*(1+$G394)^(8-1)-('1.Inputs'!$D$20/'1.Inputs'!$D$27+'1.Inputs'!$D$23/'1.Inputs'!$D$28))))*'1.Inputs'!$D$53</f>
        <v>1062255718.6818304</v>
      </c>
      <c r="AK394" s="36">
        <f ca="1">AA394-AK$13-AK$14+MIN(AK$13,MAX(0,((('1.Inputs'!$D$37*12*IF(9=1,'1.Inputs'!$D$38,IF(9=2,'1.Inputs'!$D$39,$E394)))*$F394*(('1.Inputs'!$D$40)+(1-'1.Inputs'!$D$40)*(1+'1.Inputs'!$D$41))*(1+$G394)^(9-1))-(('1.Inputs'!$D$37*12*IF(9=1,'1.Inputs'!$D$38,IF(9=2,'1.Inputs'!$D$39,$E394)))/(1-'1.Inputs'!$D$42)*$D394*(1+$G394)^(9-1))-('1.Inputs'!$D$37*12*IF(9=1,'1.Inputs'!$D$38,IF(9=2,'1.Inputs'!$D$39,$E394)))*'1.Inputs'!$D$43*(1+$G394)^(9-1)-'1.Inputs'!$D$44*(1+$G394)^(9-1)-('1.Inputs'!$D$20/'1.Inputs'!$D$27+'1.Inputs'!$D$23/'1.Inputs'!$D$28))))*'1.Inputs'!$D$53</f>
        <v>1134103271.350023</v>
      </c>
      <c r="AL394" s="36">
        <f ca="1">AB394-AL$13-AL$14+MIN(AL$13,MAX(0,((('1.Inputs'!$D$37*12*IF(10=1,'1.Inputs'!$D$38,IF(10=2,'1.Inputs'!$D$39,$E394)))*$F394*(('1.Inputs'!$D$40)+(1-'1.Inputs'!$D$40)*(1+'1.Inputs'!$D$41))*(1+$G394)^(10-1))-(('1.Inputs'!$D$37*12*IF(10=1,'1.Inputs'!$D$38,IF(10=2,'1.Inputs'!$D$39,$E394)))/(1-'1.Inputs'!$D$42)*$D394*(1+$G394)^(10-1))-('1.Inputs'!$D$37*12*IF(10=1,'1.Inputs'!$D$38,IF(10=2,'1.Inputs'!$D$39,$E394)))*'1.Inputs'!$D$43*(1+$G394)^(10-1)-'1.Inputs'!$D$44*(1+$G394)^(10-1)-('1.Inputs'!$D$20/'1.Inputs'!$D$27+'1.Inputs'!$D$23/'1.Inputs'!$D$28))))*'1.Inputs'!$D$53+'1.Inputs'!$D$35</f>
        <v>4954162681.5026426</v>
      </c>
      <c r="AM394" s="48">
        <f ca="1">R394+NPV('1.Inputs'!$D$55,S394:AB394)</f>
        <v>2265561051.5903015</v>
      </c>
      <c r="AN394" s="48">
        <f ca="1">-('1.Inputs'!$D$24*(1-'1.Inputs'!$D$31)+'1.Inputs'!$D$35)+NPV('1.Inputs'!$D$54,AC394:AL394)</f>
        <v>590967958.32240772</v>
      </c>
      <c r="AO394" s="36">
        <f t="shared" ca="1" si="45"/>
        <v>-3.3042941975586437</v>
      </c>
      <c r="AP394" s="36">
        <f t="shared" ca="1" si="46"/>
        <v>1.4748387157929401</v>
      </c>
      <c r="AQ394" s="36">
        <f ca="1">'1.Inputs'!$D$35+MIN(SUM($AC394:AC394),SUM($AC394:AD394),SUM($AC394:AE394),SUM($AC394:AF394),SUM($AC394:AG394),SUM($AC394:AH394),SUM($AC394:AI394),SUM($AC394:AJ394),SUM($AC394:AK394),SUM($AC394:AL394))</f>
        <v>216346176.44034421</v>
      </c>
      <c r="AR394" s="36">
        <f ca="1">IF(AP394&lt;'1.Inputs'!$D$57,1,0)</f>
        <v>0</v>
      </c>
      <c r="AS394" s="36">
        <f t="shared" ca="1" si="47"/>
        <v>0</v>
      </c>
    </row>
    <row r="395" spans="2:45" ht="15" customHeight="1" x14ac:dyDescent="0.25">
      <c r="B395" s="36">
        <v>380</v>
      </c>
      <c r="C395" s="36">
        <f t="shared" ca="1" si="40"/>
        <v>0.98132240891711509</v>
      </c>
      <c r="D395" s="36">
        <f t="shared" ca="1" si="41"/>
        <v>17625.639611399853</v>
      </c>
      <c r="E395" s="47">
        <f t="shared" ca="1" si="42"/>
        <v>0.90304019744583008</v>
      </c>
      <c r="F395" s="36">
        <f t="shared" ca="1" si="43"/>
        <v>32392.469797729394</v>
      </c>
      <c r="G395" s="36">
        <f t="shared" ca="1" si="44"/>
        <v>3.746815781997459E-2</v>
      </c>
      <c r="H395" s="36">
        <f ca="1">((('1.Inputs'!$D$37*12*IF(1=1,'1.Inputs'!$D$38,IF(1=2,'1.Inputs'!$D$39,$E395)))*$F395*(('1.Inputs'!$D$40)+(1-'1.Inputs'!$D$40)*(1+'1.Inputs'!$D$41))*(1+$G395)^(1-1))*'1.Inputs'!$D$47+(('1.Inputs'!$D$37*12*IF(1=1,'1.Inputs'!$D$38,IF(1=2,'1.Inputs'!$D$39,$E395)))/(1-'1.Inputs'!$D$42)*$D395*(1+$G395)^(1-1))*('1.Inputs'!$D$48-'1.Inputs'!$D$49))/'1.Inputs'!$D$51</f>
        <v>842782476.67309046</v>
      </c>
      <c r="I395" s="36">
        <f ca="1">((('1.Inputs'!$D$37*12*IF(2=1,'1.Inputs'!$D$38,IF(2=2,'1.Inputs'!$D$39,$E395)))*$F395*(('1.Inputs'!$D$40)+(1-'1.Inputs'!$D$40)*(1+'1.Inputs'!$D$41))*(1+$G395)^(2-1))*'1.Inputs'!$D$47+(('1.Inputs'!$D$37*12*IF(2=1,'1.Inputs'!$D$38,IF(2=2,'1.Inputs'!$D$39,$E395)))/(1-'1.Inputs'!$D$42)*$D395*(1+$G395)^(2-1))*('1.Inputs'!$D$48-'1.Inputs'!$D$49))/'1.Inputs'!$D$51</f>
        <v>1224103976.9237816</v>
      </c>
      <c r="J395" s="36">
        <f ca="1">((('1.Inputs'!$D$37*12*IF(3=1,'1.Inputs'!$D$38,IF(3=2,'1.Inputs'!$D$39,$E395)))*$F395*(('1.Inputs'!$D$40)+(1-'1.Inputs'!$D$40)*(1+'1.Inputs'!$D$41))*(1+$G395)^(3-1))*'1.Inputs'!$D$47+(('1.Inputs'!$D$37*12*IF(3=1,'1.Inputs'!$D$38,IF(3=2,'1.Inputs'!$D$39,$E395)))/(1-'1.Inputs'!$D$42)*$D395*(1+$G395)^(3-1))*('1.Inputs'!$D$48-'1.Inputs'!$D$49))/'1.Inputs'!$D$51</f>
        <v>1638332806.1814795</v>
      </c>
      <c r="K395" s="36">
        <f ca="1">((('1.Inputs'!$D$37*12*IF(4=1,'1.Inputs'!$D$38,IF(4=2,'1.Inputs'!$D$39,$E395)))*$F395*(('1.Inputs'!$D$40)+(1-'1.Inputs'!$D$40)*(1+'1.Inputs'!$D$41))*(1+$G395)^(4-1))*'1.Inputs'!$D$47+(('1.Inputs'!$D$37*12*IF(4=1,'1.Inputs'!$D$38,IF(4=2,'1.Inputs'!$D$39,$E395)))/(1-'1.Inputs'!$D$42)*$D395*(1+$G395)^(4-1))*('1.Inputs'!$D$48-'1.Inputs'!$D$49))/'1.Inputs'!$D$51</f>
        <v>1699718118.3251293</v>
      </c>
      <c r="L395" s="36">
        <f ca="1">((('1.Inputs'!$D$37*12*IF(5=1,'1.Inputs'!$D$38,IF(5=2,'1.Inputs'!$D$39,$E395)))*$F395*(('1.Inputs'!$D$40)+(1-'1.Inputs'!$D$40)*(1+'1.Inputs'!$D$41))*(1+$G395)^(5-1))*'1.Inputs'!$D$47+(('1.Inputs'!$D$37*12*IF(5=1,'1.Inputs'!$D$38,IF(5=2,'1.Inputs'!$D$39,$E395)))/(1-'1.Inputs'!$D$42)*$D395*(1+$G395)^(5-1))*('1.Inputs'!$D$48-'1.Inputs'!$D$49))/'1.Inputs'!$D$51</f>
        <v>1763403425.0320048</v>
      </c>
      <c r="M395" s="36">
        <f ca="1">((('1.Inputs'!$D$37*12*IF(6=1,'1.Inputs'!$D$38,IF(6=2,'1.Inputs'!$D$39,$E395)))*$F395*(('1.Inputs'!$D$40)+(1-'1.Inputs'!$D$40)*(1+'1.Inputs'!$D$41))*(1+$G395)^(6-1))*'1.Inputs'!$D$47+(('1.Inputs'!$D$37*12*IF(6=1,'1.Inputs'!$D$38,IF(6=2,'1.Inputs'!$D$39,$E395)))/(1-'1.Inputs'!$D$42)*$D395*(1+$G395)^(6-1))*('1.Inputs'!$D$48-'1.Inputs'!$D$49))/'1.Inputs'!$D$51</f>
        <v>1829474902.8613875</v>
      </c>
      <c r="N395" s="36">
        <f ca="1">((('1.Inputs'!$D$37*12*IF(7=1,'1.Inputs'!$D$38,IF(7=2,'1.Inputs'!$D$39,$E395)))*$F395*(('1.Inputs'!$D$40)+(1-'1.Inputs'!$D$40)*(1+'1.Inputs'!$D$41))*(1+$G395)^(7-1))*'1.Inputs'!$D$47+(('1.Inputs'!$D$37*12*IF(7=1,'1.Inputs'!$D$38,IF(7=2,'1.Inputs'!$D$39,$E395)))/(1-'1.Inputs'!$D$42)*$D395*(1+$G395)^(7-1))*('1.Inputs'!$D$48-'1.Inputs'!$D$49))/'1.Inputs'!$D$51</f>
        <v>1898021957.2494805</v>
      </c>
      <c r="O395" s="36">
        <f ca="1">((('1.Inputs'!$D$37*12*IF(8=1,'1.Inputs'!$D$38,IF(8=2,'1.Inputs'!$D$39,$E395)))*$F395*(('1.Inputs'!$D$40)+(1-'1.Inputs'!$D$40)*(1+'1.Inputs'!$D$41))*(1+$G395)^(8-1))*'1.Inputs'!$D$47+(('1.Inputs'!$D$37*12*IF(8=1,'1.Inputs'!$D$38,IF(8=2,'1.Inputs'!$D$39,$E395)))/(1-'1.Inputs'!$D$42)*$D395*(1+$G395)^(8-1))*('1.Inputs'!$D$48-'1.Inputs'!$D$49))/'1.Inputs'!$D$51</f>
        <v>1969137343.489481</v>
      </c>
      <c r="P395" s="36">
        <f ca="1">((('1.Inputs'!$D$37*12*IF(9=1,'1.Inputs'!$D$38,IF(9=2,'1.Inputs'!$D$39,$E395)))*$F395*(('1.Inputs'!$D$40)+(1-'1.Inputs'!$D$40)*(1+'1.Inputs'!$D$41))*(1+$G395)^(9-1))*'1.Inputs'!$D$47+(('1.Inputs'!$D$37*12*IF(9=1,'1.Inputs'!$D$38,IF(9=2,'1.Inputs'!$D$39,$E395)))/(1-'1.Inputs'!$D$42)*$D395*(1+$G395)^(9-1))*('1.Inputs'!$D$48-'1.Inputs'!$D$49))/'1.Inputs'!$D$51</f>
        <v>2042917292.24455</v>
      </c>
      <c r="Q395" s="36">
        <f ca="1">((('1.Inputs'!$D$37*12*IF(10=1,'1.Inputs'!$D$38,IF(10=2,'1.Inputs'!$D$39,$E395)))*$F395*(('1.Inputs'!$D$40)+(1-'1.Inputs'!$D$40)*(1+'1.Inputs'!$D$41))*(1+$G395)^(10-1))*'1.Inputs'!$D$47+(('1.Inputs'!$D$37*12*IF(10=1,'1.Inputs'!$D$38,IF(10=2,'1.Inputs'!$D$39,$E395)))/(1-'1.Inputs'!$D$42)*$D395*(1+$G395)^(10-1))*('1.Inputs'!$D$48-'1.Inputs'!$D$49))/'1.Inputs'!$D$51</f>
        <v>2119461639.7635236</v>
      </c>
      <c r="R395" s="36">
        <f>-'1.Inputs'!$D$24</f>
        <v>-2050000000</v>
      </c>
      <c r="S395" s="36">
        <f ca="1">((('1.Inputs'!$D$37*12*IF(1=1,'1.Inputs'!$D$38,IF(1=2,'1.Inputs'!$D$39,$E395)))*$F395*(('1.Inputs'!$D$40)+(1-'1.Inputs'!$D$40)*(1+'1.Inputs'!$D$41))*(1+$G395)^(1-1))-(('1.Inputs'!$D$37*12*IF(1=1,'1.Inputs'!$D$38,IF(1=2,'1.Inputs'!$D$39,$E395)))/(1-'1.Inputs'!$D$42)*$D395*(1+$G395)^(1-1))-('1.Inputs'!$D$37*12*IF(1=1,'1.Inputs'!$D$38,IF(1=2,'1.Inputs'!$D$39,$E395)))*'1.Inputs'!$D$43*(1+$G395)^(1-1)-'1.Inputs'!$D$44*(1+$G395)^(1-1)-('1.Inputs'!$D$20/'1.Inputs'!$D$27+'1.Inputs'!$D$23/'1.Inputs'!$D$28))-MAX(0,((('1.Inputs'!$D$37*12*IF(1=1,'1.Inputs'!$D$38,IF(1=2,'1.Inputs'!$D$39,$E395)))*$F395*(('1.Inputs'!$D$40)+(1-'1.Inputs'!$D$40)*(1+'1.Inputs'!$D$41))*(1+$G395)^(1-1))-(('1.Inputs'!$D$37*12*IF(1=1,'1.Inputs'!$D$38,IF(1=2,'1.Inputs'!$D$39,$E395)))/(1-'1.Inputs'!$D$42)*$D395*(1+$G395)^(1-1))-('1.Inputs'!$D$37*12*IF(1=1,'1.Inputs'!$D$38,IF(1=2,'1.Inputs'!$D$39,$E395)))*'1.Inputs'!$D$43*(1+$G395)^(1-1)-'1.Inputs'!$D$44*(1+$G395)^(1-1)-('1.Inputs'!$D$20/'1.Inputs'!$D$27+'1.Inputs'!$D$23/'1.Inputs'!$D$28)))*'1.Inputs'!$D$53+('1.Inputs'!$D$20/'1.Inputs'!$D$27+'1.Inputs'!$D$23/'1.Inputs'!$D$28)-H395</f>
        <v>-283012356.80838561</v>
      </c>
      <c r="T395" s="36">
        <f ca="1">((('1.Inputs'!$D$37*12*IF(2=1,'1.Inputs'!$D$38,IF(2=2,'1.Inputs'!$D$39,$E395)))*$F395*(('1.Inputs'!$D$40)+(1-'1.Inputs'!$D$40)*(1+'1.Inputs'!$D$41))*(1+$G395)^(2-1))-(('1.Inputs'!$D$37*12*IF(2=1,'1.Inputs'!$D$38,IF(2=2,'1.Inputs'!$D$39,$E395)))/(1-'1.Inputs'!$D$42)*$D395*(1+$G395)^(2-1))-('1.Inputs'!$D$37*12*IF(2=1,'1.Inputs'!$D$38,IF(2=2,'1.Inputs'!$D$39,$E395)))*'1.Inputs'!$D$43*(1+$G395)^(2-1)-'1.Inputs'!$D$44*(1+$G395)^(2-1)-('1.Inputs'!$D$20/'1.Inputs'!$D$27+'1.Inputs'!$D$23/'1.Inputs'!$D$28))-MAX(0,((('1.Inputs'!$D$37*12*IF(2=1,'1.Inputs'!$D$38,IF(2=2,'1.Inputs'!$D$39,$E395)))*$F395*(('1.Inputs'!$D$40)+(1-'1.Inputs'!$D$40)*(1+'1.Inputs'!$D$41))*(1+$G395)^(2-1))-(('1.Inputs'!$D$37*12*IF(2=1,'1.Inputs'!$D$38,IF(2=2,'1.Inputs'!$D$39,$E395)))/(1-'1.Inputs'!$D$42)*$D395*(1+$G395)^(2-1))-('1.Inputs'!$D$37*12*IF(2=1,'1.Inputs'!$D$38,IF(2=2,'1.Inputs'!$D$39,$E395)))*'1.Inputs'!$D$43*(1+$G395)^(2-1)-'1.Inputs'!$D$44*(1+$G395)^(2-1)-('1.Inputs'!$D$20/'1.Inputs'!$D$27+'1.Inputs'!$D$23/'1.Inputs'!$D$28)))*'1.Inputs'!$D$53+('1.Inputs'!$D$20/'1.Inputs'!$D$27+'1.Inputs'!$D$23/'1.Inputs'!$D$28)-(I395-H395)</f>
        <v>653108675.12157393</v>
      </c>
      <c r="U395" s="36">
        <f ca="1">((('1.Inputs'!$D$37*12*IF(3=1,'1.Inputs'!$D$38,IF(3=2,'1.Inputs'!$D$39,$E395)))*$F395*(('1.Inputs'!$D$40)+(1-'1.Inputs'!$D$40)*(1+'1.Inputs'!$D$41))*(1+$G395)^(3-1))-(('1.Inputs'!$D$37*12*IF(3=1,'1.Inputs'!$D$38,IF(3=2,'1.Inputs'!$D$39,$E395)))/(1-'1.Inputs'!$D$42)*$D395*(1+$G395)^(3-1))-('1.Inputs'!$D$37*12*IF(3=1,'1.Inputs'!$D$38,IF(3=2,'1.Inputs'!$D$39,$E395)))*'1.Inputs'!$D$43*(1+$G395)^(3-1)-'1.Inputs'!$D$44*(1+$G395)^(3-1)-('1.Inputs'!$D$20/'1.Inputs'!$D$27+'1.Inputs'!$D$23/'1.Inputs'!$D$28))-MAX(0,((('1.Inputs'!$D$37*12*IF(3=1,'1.Inputs'!$D$38,IF(3=2,'1.Inputs'!$D$39,$E395)))*$F395*(('1.Inputs'!$D$40)+(1-'1.Inputs'!$D$40)*(1+'1.Inputs'!$D$41))*(1+$G395)^(3-1))-(('1.Inputs'!$D$37*12*IF(3=1,'1.Inputs'!$D$38,IF(3=2,'1.Inputs'!$D$39,$E395)))/(1-'1.Inputs'!$D$42)*$D395*(1+$G395)^(3-1))-('1.Inputs'!$D$37*12*IF(3=1,'1.Inputs'!$D$38,IF(3=2,'1.Inputs'!$D$39,$E395)))*'1.Inputs'!$D$43*(1+$G395)^(3-1)-'1.Inputs'!$D$44*(1+$G395)^(3-1)-('1.Inputs'!$D$20/'1.Inputs'!$D$27+'1.Inputs'!$D$23/'1.Inputs'!$D$28)))*'1.Inputs'!$D$53+('1.Inputs'!$D$20/'1.Inputs'!$D$27+'1.Inputs'!$D$23/'1.Inputs'!$D$28)-(J395-I395)</f>
        <v>1136893970.304847</v>
      </c>
      <c r="V395" s="36">
        <f ca="1">((('1.Inputs'!$D$37*12*IF(4=1,'1.Inputs'!$D$38,IF(4=2,'1.Inputs'!$D$39,$E395)))*$F395*(('1.Inputs'!$D$40)+(1-'1.Inputs'!$D$40)*(1+'1.Inputs'!$D$41))*(1+$G395)^(4-1))-(('1.Inputs'!$D$37*12*IF(4=1,'1.Inputs'!$D$38,IF(4=2,'1.Inputs'!$D$39,$E395)))/(1-'1.Inputs'!$D$42)*$D395*(1+$G395)^(4-1))-('1.Inputs'!$D$37*12*IF(4=1,'1.Inputs'!$D$38,IF(4=2,'1.Inputs'!$D$39,$E395)))*'1.Inputs'!$D$43*(1+$G395)^(4-1)-'1.Inputs'!$D$44*(1+$G395)^(4-1)-('1.Inputs'!$D$20/'1.Inputs'!$D$27+'1.Inputs'!$D$23/'1.Inputs'!$D$28))-MAX(0,((('1.Inputs'!$D$37*12*IF(4=1,'1.Inputs'!$D$38,IF(4=2,'1.Inputs'!$D$39,$E395)))*$F395*(('1.Inputs'!$D$40)+(1-'1.Inputs'!$D$40)*(1+'1.Inputs'!$D$41))*(1+$G395)^(4-1))-(('1.Inputs'!$D$37*12*IF(4=1,'1.Inputs'!$D$38,IF(4=2,'1.Inputs'!$D$39,$E395)))/(1-'1.Inputs'!$D$42)*$D395*(1+$G395)^(4-1))-('1.Inputs'!$D$37*12*IF(4=1,'1.Inputs'!$D$38,IF(4=2,'1.Inputs'!$D$39,$E395)))*'1.Inputs'!$D$43*(1+$G395)^(4-1)-'1.Inputs'!$D$44*(1+$G395)^(4-1)-('1.Inputs'!$D$20/'1.Inputs'!$D$27+'1.Inputs'!$D$23/'1.Inputs'!$D$28)))*'1.Inputs'!$D$53+('1.Inputs'!$D$20/'1.Inputs'!$D$27+'1.Inputs'!$D$23/'1.Inputs'!$D$28)-(K395-J395)</f>
        <v>1546084830.8140721</v>
      </c>
      <c r="W395" s="36">
        <f ca="1">((('1.Inputs'!$D$37*12*IF(5=1,'1.Inputs'!$D$38,IF(5=2,'1.Inputs'!$D$39,$E395)))*$F395*(('1.Inputs'!$D$40)+(1-'1.Inputs'!$D$40)*(1+'1.Inputs'!$D$41))*(1+$G395)^(5-1))-(('1.Inputs'!$D$37*12*IF(5=1,'1.Inputs'!$D$38,IF(5=2,'1.Inputs'!$D$39,$E395)))/(1-'1.Inputs'!$D$42)*$D395*(1+$G395)^(5-1))-('1.Inputs'!$D$37*12*IF(5=1,'1.Inputs'!$D$38,IF(5=2,'1.Inputs'!$D$39,$E395)))*'1.Inputs'!$D$43*(1+$G395)^(5-1)-'1.Inputs'!$D$44*(1+$G395)^(5-1)-('1.Inputs'!$D$20/'1.Inputs'!$D$27+'1.Inputs'!$D$23/'1.Inputs'!$D$28))-MAX(0,((('1.Inputs'!$D$37*12*IF(5=1,'1.Inputs'!$D$38,IF(5=2,'1.Inputs'!$D$39,$E395)))*$F395*(('1.Inputs'!$D$40)+(1-'1.Inputs'!$D$40)*(1+'1.Inputs'!$D$41))*(1+$G395)^(5-1))-(('1.Inputs'!$D$37*12*IF(5=1,'1.Inputs'!$D$38,IF(5=2,'1.Inputs'!$D$39,$E395)))/(1-'1.Inputs'!$D$42)*$D395*(1+$G395)^(5-1))-('1.Inputs'!$D$37*12*IF(5=1,'1.Inputs'!$D$38,IF(5=2,'1.Inputs'!$D$39,$E395)))*'1.Inputs'!$D$43*(1+$G395)^(5-1)-'1.Inputs'!$D$44*(1+$G395)^(5-1)-('1.Inputs'!$D$20/'1.Inputs'!$D$27+'1.Inputs'!$D$23/'1.Inputs'!$D$28)))*'1.Inputs'!$D$53+('1.Inputs'!$D$20/'1.Inputs'!$D$27+'1.Inputs'!$D$23/'1.Inputs'!$D$28)-(L395-K395)</f>
        <v>1602243410.801089</v>
      </c>
      <c r="X395" s="36">
        <f ca="1">((('1.Inputs'!$D$37*12*IF(6=1,'1.Inputs'!$D$38,IF(6=2,'1.Inputs'!$D$39,$E395)))*$F395*(('1.Inputs'!$D$40)+(1-'1.Inputs'!$D$40)*(1+'1.Inputs'!$D$41))*(1+$G395)^(6-1))-(('1.Inputs'!$D$37*12*IF(6=1,'1.Inputs'!$D$38,IF(6=2,'1.Inputs'!$D$39,$E395)))/(1-'1.Inputs'!$D$42)*$D395*(1+$G395)^(6-1))-('1.Inputs'!$D$37*12*IF(6=1,'1.Inputs'!$D$38,IF(6=2,'1.Inputs'!$D$39,$E395)))*'1.Inputs'!$D$43*(1+$G395)^(6-1)-'1.Inputs'!$D$44*(1+$G395)^(6-1)-('1.Inputs'!$D$20/'1.Inputs'!$D$27+'1.Inputs'!$D$23/'1.Inputs'!$D$28))-MAX(0,((('1.Inputs'!$D$37*12*IF(6=1,'1.Inputs'!$D$38,IF(6=2,'1.Inputs'!$D$39,$E395)))*$F395*(('1.Inputs'!$D$40)+(1-'1.Inputs'!$D$40)*(1+'1.Inputs'!$D$41))*(1+$G395)^(6-1))-(('1.Inputs'!$D$37*12*IF(6=1,'1.Inputs'!$D$38,IF(6=2,'1.Inputs'!$D$39,$E395)))/(1-'1.Inputs'!$D$42)*$D395*(1+$G395)^(6-1))-('1.Inputs'!$D$37*12*IF(6=1,'1.Inputs'!$D$38,IF(6=2,'1.Inputs'!$D$39,$E395)))*'1.Inputs'!$D$43*(1+$G395)^(6-1)-'1.Inputs'!$D$44*(1+$G395)^(6-1)-('1.Inputs'!$D$20/'1.Inputs'!$D$27+'1.Inputs'!$D$23/'1.Inputs'!$D$28)))*'1.Inputs'!$D$53+('1.Inputs'!$D$20/'1.Inputs'!$D$27+'1.Inputs'!$D$23/'1.Inputs'!$D$28)-(M395-L395)</f>
        <v>1660506149.3260045</v>
      </c>
      <c r="Y395" s="36">
        <f ca="1">((('1.Inputs'!$D$37*12*IF(7=1,'1.Inputs'!$D$38,IF(7=2,'1.Inputs'!$D$39,$E395)))*$F395*(('1.Inputs'!$D$40)+(1-'1.Inputs'!$D$40)*(1+'1.Inputs'!$D$41))*(1+$G395)^(7-1))-(('1.Inputs'!$D$37*12*IF(7=1,'1.Inputs'!$D$38,IF(7=2,'1.Inputs'!$D$39,$E395)))/(1-'1.Inputs'!$D$42)*$D395*(1+$G395)^(7-1))-('1.Inputs'!$D$37*12*IF(7=1,'1.Inputs'!$D$38,IF(7=2,'1.Inputs'!$D$39,$E395)))*'1.Inputs'!$D$43*(1+$G395)^(7-1)-'1.Inputs'!$D$44*(1+$G395)^(7-1)-('1.Inputs'!$D$20/'1.Inputs'!$D$27+'1.Inputs'!$D$23/'1.Inputs'!$D$28))-MAX(0,((('1.Inputs'!$D$37*12*IF(7=1,'1.Inputs'!$D$38,IF(7=2,'1.Inputs'!$D$39,$E395)))*$F395*(('1.Inputs'!$D$40)+(1-'1.Inputs'!$D$40)*(1+'1.Inputs'!$D$41))*(1+$G395)^(7-1))-(('1.Inputs'!$D$37*12*IF(7=1,'1.Inputs'!$D$38,IF(7=2,'1.Inputs'!$D$39,$E395)))/(1-'1.Inputs'!$D$42)*$D395*(1+$G395)^(7-1))-('1.Inputs'!$D$37*12*IF(7=1,'1.Inputs'!$D$38,IF(7=2,'1.Inputs'!$D$39,$E395)))*'1.Inputs'!$D$43*(1+$G395)^(7-1)-'1.Inputs'!$D$44*(1+$G395)^(7-1)-('1.Inputs'!$D$20/'1.Inputs'!$D$27+'1.Inputs'!$D$23/'1.Inputs'!$D$28)))*'1.Inputs'!$D$53+('1.Inputs'!$D$20/'1.Inputs'!$D$27+'1.Inputs'!$D$23/'1.Inputs'!$D$28)-(N395-M395)</f>
        <v>1720951885.3329954</v>
      </c>
      <c r="Z395" s="36">
        <f ca="1">((('1.Inputs'!$D$37*12*IF(8=1,'1.Inputs'!$D$38,IF(8=2,'1.Inputs'!$D$39,$E395)))*$F395*(('1.Inputs'!$D$40)+(1-'1.Inputs'!$D$40)*(1+'1.Inputs'!$D$41))*(1+$G395)^(8-1))-(('1.Inputs'!$D$37*12*IF(8=1,'1.Inputs'!$D$38,IF(8=2,'1.Inputs'!$D$39,$E395)))/(1-'1.Inputs'!$D$42)*$D395*(1+$G395)^(8-1))-('1.Inputs'!$D$37*12*IF(8=1,'1.Inputs'!$D$38,IF(8=2,'1.Inputs'!$D$39,$E395)))*'1.Inputs'!$D$43*(1+$G395)^(8-1)-'1.Inputs'!$D$44*(1+$G395)^(8-1)-('1.Inputs'!$D$20/'1.Inputs'!$D$27+'1.Inputs'!$D$23/'1.Inputs'!$D$28))-MAX(0,((('1.Inputs'!$D$37*12*IF(8=1,'1.Inputs'!$D$38,IF(8=2,'1.Inputs'!$D$39,$E395)))*$F395*(('1.Inputs'!$D$40)+(1-'1.Inputs'!$D$40)*(1+'1.Inputs'!$D$41))*(1+$G395)^(8-1))-(('1.Inputs'!$D$37*12*IF(8=1,'1.Inputs'!$D$38,IF(8=2,'1.Inputs'!$D$39,$E395)))/(1-'1.Inputs'!$D$42)*$D395*(1+$G395)^(8-1))-('1.Inputs'!$D$37*12*IF(8=1,'1.Inputs'!$D$38,IF(8=2,'1.Inputs'!$D$39,$E395)))*'1.Inputs'!$D$43*(1+$G395)^(8-1)-'1.Inputs'!$D$44*(1+$G395)^(8-1)-('1.Inputs'!$D$20/'1.Inputs'!$D$27+'1.Inputs'!$D$23/'1.Inputs'!$D$28)))*'1.Inputs'!$D$53+('1.Inputs'!$D$20/'1.Inputs'!$D$27+'1.Inputs'!$D$23/'1.Inputs'!$D$28)-(O395-N395)</f>
        <v>1783662411.7162416</v>
      </c>
      <c r="AA395" s="36">
        <f ca="1">((('1.Inputs'!$D$37*12*IF(9=1,'1.Inputs'!$D$38,IF(9=2,'1.Inputs'!$D$39,$E395)))*$F395*(('1.Inputs'!$D$40)+(1-'1.Inputs'!$D$40)*(1+'1.Inputs'!$D$41))*(1+$G395)^(9-1))-(('1.Inputs'!$D$37*12*IF(9=1,'1.Inputs'!$D$38,IF(9=2,'1.Inputs'!$D$39,$E395)))/(1-'1.Inputs'!$D$42)*$D395*(1+$G395)^(9-1))-('1.Inputs'!$D$37*12*IF(9=1,'1.Inputs'!$D$38,IF(9=2,'1.Inputs'!$D$39,$E395)))*'1.Inputs'!$D$43*(1+$G395)^(9-1)-'1.Inputs'!$D$44*(1+$G395)^(9-1)-('1.Inputs'!$D$20/'1.Inputs'!$D$27+'1.Inputs'!$D$23/'1.Inputs'!$D$28))-MAX(0,((('1.Inputs'!$D$37*12*IF(9=1,'1.Inputs'!$D$38,IF(9=2,'1.Inputs'!$D$39,$E395)))*$F395*(('1.Inputs'!$D$40)+(1-'1.Inputs'!$D$40)*(1+'1.Inputs'!$D$41))*(1+$G395)^(9-1))-(('1.Inputs'!$D$37*12*IF(9=1,'1.Inputs'!$D$38,IF(9=2,'1.Inputs'!$D$39,$E395)))/(1-'1.Inputs'!$D$42)*$D395*(1+$G395)^(9-1))-('1.Inputs'!$D$37*12*IF(9=1,'1.Inputs'!$D$38,IF(9=2,'1.Inputs'!$D$39,$E395)))*'1.Inputs'!$D$43*(1+$G395)^(9-1)-'1.Inputs'!$D$44*(1+$G395)^(9-1)-('1.Inputs'!$D$20/'1.Inputs'!$D$27+'1.Inputs'!$D$23/'1.Inputs'!$D$28)))*'1.Inputs'!$D$53+('1.Inputs'!$D$20/'1.Inputs'!$D$27+'1.Inputs'!$D$23/'1.Inputs'!$D$28)-(P395-O395)</f>
        <v>1848722585.998987</v>
      </c>
      <c r="AB395" s="36">
        <f ca="1">((('1.Inputs'!$D$37*12*IF(10=1,'1.Inputs'!$D$38,IF(10=2,'1.Inputs'!$D$39,$E395)))*$F395*(('1.Inputs'!$D$40)+(1-'1.Inputs'!$D$40)*(1+'1.Inputs'!$D$41))*(1+$G395)^(10-1))-(('1.Inputs'!$D$37*12*IF(10=1,'1.Inputs'!$D$38,IF(10=2,'1.Inputs'!$D$39,$E395)))/(1-'1.Inputs'!$D$42)*$D395*(1+$G395)^(10-1))-('1.Inputs'!$D$37*12*IF(10=1,'1.Inputs'!$D$38,IF(10=2,'1.Inputs'!$D$39,$E395)))*'1.Inputs'!$D$43*(1+$G395)^(10-1)-'1.Inputs'!$D$44*(1+$G395)^(10-1)-('1.Inputs'!$D$20/'1.Inputs'!$D$27+'1.Inputs'!$D$23/'1.Inputs'!$D$28))-MAX(0,((('1.Inputs'!$D$37*12*IF(10=1,'1.Inputs'!$D$38,IF(10=2,'1.Inputs'!$D$39,$E395)))*$F395*(('1.Inputs'!$D$40)+(1-'1.Inputs'!$D$40)*(1+'1.Inputs'!$D$41))*(1+$G395)^(10-1))-(('1.Inputs'!$D$37*12*IF(10=1,'1.Inputs'!$D$38,IF(10=2,'1.Inputs'!$D$39,$E395)))/(1-'1.Inputs'!$D$42)*$D395*(1+$G395)^(10-1))-('1.Inputs'!$D$37*12*IF(10=1,'1.Inputs'!$D$38,IF(10=2,'1.Inputs'!$D$39,$E395)))*'1.Inputs'!$D$43*(1+$G395)^(10-1)-'1.Inputs'!$D$44*(1+$G395)^(10-1)-('1.Inputs'!$D$20/'1.Inputs'!$D$27+'1.Inputs'!$D$23/'1.Inputs'!$D$28)))*'1.Inputs'!$D$53+('1.Inputs'!$D$20/'1.Inputs'!$D$27+'1.Inputs'!$D$23/'1.Inputs'!$D$28)-(Q395-P395)+(('1.Inputs'!$D$20+'1.Inputs'!$D$23-('1.Inputs'!$D$20/'1.Inputs'!$D$27+'1.Inputs'!$D$23/'1.Inputs'!$D$28)*'1.Inputs'!$D$10)*'1.Inputs'!$D$60+'1.Inputs'!$D$19*'1.Inputs'!$D$59+Q395)</f>
        <v>4735682084.9230785</v>
      </c>
      <c r="AC395" s="36">
        <f ca="1">S395-AC$13-AC$14+MIN(AC$13,MAX(0,((('1.Inputs'!$D$37*12*IF(1=1,'1.Inputs'!$D$38,IF(1=2,'1.Inputs'!$D$39,$E395)))*$F395*(('1.Inputs'!$D$40)+(1-'1.Inputs'!$D$40)*(1+'1.Inputs'!$D$41))*(1+$G395)^(1-1))-(('1.Inputs'!$D$37*12*IF(1=1,'1.Inputs'!$D$38,IF(1=2,'1.Inputs'!$D$39,$E395)))/(1-'1.Inputs'!$D$42)*$D395*(1+$G395)^(1-1))-('1.Inputs'!$D$37*12*IF(1=1,'1.Inputs'!$D$38,IF(1=2,'1.Inputs'!$D$39,$E395)))*'1.Inputs'!$D$43*(1+$G395)^(1-1)-'1.Inputs'!$D$44*(1+$G395)^(1-1)-('1.Inputs'!$D$20/'1.Inputs'!$D$27+'1.Inputs'!$D$23/'1.Inputs'!$D$28))))*'1.Inputs'!$D$53</f>
        <v>-378952356.80838561</v>
      </c>
      <c r="AD395" s="36">
        <f ca="1">T395-AD$13-AD$14+MIN(AD$13,MAX(0,((('1.Inputs'!$D$37*12*IF(2=1,'1.Inputs'!$D$38,IF(2=2,'1.Inputs'!$D$39,$E395)))*$F395*(('1.Inputs'!$D$40)+(1-'1.Inputs'!$D$40)*(1+'1.Inputs'!$D$41))*(1+$G395)^(2-1))-(('1.Inputs'!$D$37*12*IF(2=1,'1.Inputs'!$D$38,IF(2=2,'1.Inputs'!$D$39,$E395)))/(1-'1.Inputs'!$D$42)*$D395*(1+$G395)^(2-1))-('1.Inputs'!$D$37*12*IF(2=1,'1.Inputs'!$D$38,IF(2=2,'1.Inputs'!$D$39,$E395)))*'1.Inputs'!$D$43*(1+$G395)^(2-1)-'1.Inputs'!$D$44*(1+$G395)^(2-1)-('1.Inputs'!$D$20/'1.Inputs'!$D$27+'1.Inputs'!$D$23/'1.Inputs'!$D$28))))*'1.Inputs'!$D$53</f>
        <v>557168675.12157393</v>
      </c>
      <c r="AE395" s="36">
        <f ca="1">U395-AE$13-AE$14+MIN(AE$13,MAX(0,((('1.Inputs'!$D$37*12*IF(3=1,'1.Inputs'!$D$38,IF(3=2,'1.Inputs'!$D$39,$E395)))*$F395*(('1.Inputs'!$D$40)+(1-'1.Inputs'!$D$40)*(1+'1.Inputs'!$D$41))*(1+$G395)^(3-1))-(('1.Inputs'!$D$37*12*IF(3=1,'1.Inputs'!$D$38,IF(3=2,'1.Inputs'!$D$39,$E395)))/(1-'1.Inputs'!$D$42)*$D395*(1+$G395)^(3-1))-('1.Inputs'!$D$37*12*IF(3=1,'1.Inputs'!$D$38,IF(3=2,'1.Inputs'!$D$39,$E395)))*'1.Inputs'!$D$43*(1+$G395)^(3-1)-'1.Inputs'!$D$44*(1+$G395)^(3-1)-('1.Inputs'!$D$20/'1.Inputs'!$D$27+'1.Inputs'!$D$23/'1.Inputs'!$D$28))))*'1.Inputs'!$D$53</f>
        <v>794953970.304847</v>
      </c>
      <c r="AF395" s="36">
        <f ca="1">V395-AF$13-AF$14+MIN(AF$13,MAX(0,((('1.Inputs'!$D$37*12*IF(4=1,'1.Inputs'!$D$38,IF(4=2,'1.Inputs'!$D$39,$E395)))*$F395*(('1.Inputs'!$D$40)+(1-'1.Inputs'!$D$40)*(1+'1.Inputs'!$D$41))*(1+$G395)^(4-1))-(('1.Inputs'!$D$37*12*IF(4=1,'1.Inputs'!$D$38,IF(4=2,'1.Inputs'!$D$39,$E395)))/(1-'1.Inputs'!$D$42)*$D395*(1+$G395)^(4-1))-('1.Inputs'!$D$37*12*IF(4=1,'1.Inputs'!$D$38,IF(4=2,'1.Inputs'!$D$39,$E395)))*'1.Inputs'!$D$43*(1+$G395)^(4-1)-'1.Inputs'!$D$44*(1+$G395)^(4-1)-('1.Inputs'!$D$20/'1.Inputs'!$D$27+'1.Inputs'!$D$23/'1.Inputs'!$D$28))))*'1.Inputs'!$D$53</f>
        <v>1223332830.8140721</v>
      </c>
      <c r="AG395" s="36">
        <f ca="1">W395-AG$13-AG$14+MIN(AG$13,MAX(0,((('1.Inputs'!$D$37*12*IF(5=1,'1.Inputs'!$D$38,IF(5=2,'1.Inputs'!$D$39,$E395)))*$F395*(('1.Inputs'!$D$40)+(1-'1.Inputs'!$D$40)*(1+'1.Inputs'!$D$41))*(1+$G395)^(5-1))-(('1.Inputs'!$D$37*12*IF(5=1,'1.Inputs'!$D$38,IF(5=2,'1.Inputs'!$D$39,$E395)))/(1-'1.Inputs'!$D$42)*$D395*(1+$G395)^(5-1))-('1.Inputs'!$D$37*12*IF(5=1,'1.Inputs'!$D$38,IF(5=2,'1.Inputs'!$D$39,$E395)))*'1.Inputs'!$D$43*(1+$G395)^(5-1)-'1.Inputs'!$D$44*(1+$G395)^(5-1)-('1.Inputs'!$D$20/'1.Inputs'!$D$27+'1.Inputs'!$D$23/'1.Inputs'!$D$28))))*'1.Inputs'!$D$53</f>
        <v>1298679410.801089</v>
      </c>
      <c r="AH395" s="36">
        <f ca="1">X395-AH$13-AH$14+MIN(AH$13,MAX(0,((('1.Inputs'!$D$37*12*IF(6=1,'1.Inputs'!$D$38,IF(6=2,'1.Inputs'!$D$39,$E395)))*$F395*(('1.Inputs'!$D$40)+(1-'1.Inputs'!$D$40)*(1+'1.Inputs'!$D$41))*(1+$G395)^(6-1))-(('1.Inputs'!$D$37*12*IF(6=1,'1.Inputs'!$D$38,IF(6=2,'1.Inputs'!$D$39,$E395)))/(1-'1.Inputs'!$D$42)*$D395*(1+$G395)^(6-1))-('1.Inputs'!$D$37*12*IF(6=1,'1.Inputs'!$D$38,IF(6=2,'1.Inputs'!$D$39,$E395)))*'1.Inputs'!$D$43*(1+$G395)^(6-1)-'1.Inputs'!$D$44*(1+$G395)^(6-1)-('1.Inputs'!$D$20/'1.Inputs'!$D$27+'1.Inputs'!$D$23/'1.Inputs'!$D$28))))*'1.Inputs'!$D$53</f>
        <v>1376130149.3260045</v>
      </c>
      <c r="AI395" s="36">
        <f ca="1">Y395-AI$13-AI$14+MIN(AI$13,MAX(0,((('1.Inputs'!$D$37*12*IF(7=1,'1.Inputs'!$D$38,IF(7=2,'1.Inputs'!$D$39,$E395)))*$F395*(('1.Inputs'!$D$40)+(1-'1.Inputs'!$D$40)*(1+'1.Inputs'!$D$41))*(1+$G395)^(7-1))-(('1.Inputs'!$D$37*12*IF(7=1,'1.Inputs'!$D$38,IF(7=2,'1.Inputs'!$D$39,$E395)))/(1-'1.Inputs'!$D$42)*$D395*(1+$G395)^(7-1))-('1.Inputs'!$D$37*12*IF(7=1,'1.Inputs'!$D$38,IF(7=2,'1.Inputs'!$D$39,$E395)))*'1.Inputs'!$D$43*(1+$G395)^(7-1)-'1.Inputs'!$D$44*(1+$G395)^(7-1)-('1.Inputs'!$D$20/'1.Inputs'!$D$27+'1.Inputs'!$D$23/'1.Inputs'!$D$28))))*'1.Inputs'!$D$53</f>
        <v>1455763885.3329954</v>
      </c>
      <c r="AJ395" s="36">
        <f ca="1">Z395-AJ$13-AJ$14+MIN(AJ$13,MAX(0,((('1.Inputs'!$D$37*12*IF(8=1,'1.Inputs'!$D$38,IF(8=2,'1.Inputs'!$D$39,$E395)))*$F395*(('1.Inputs'!$D$40)+(1-'1.Inputs'!$D$40)*(1+'1.Inputs'!$D$41))*(1+$G395)^(8-1))-(('1.Inputs'!$D$37*12*IF(8=1,'1.Inputs'!$D$38,IF(8=2,'1.Inputs'!$D$39,$E395)))/(1-'1.Inputs'!$D$42)*$D395*(1+$G395)^(8-1))-('1.Inputs'!$D$37*12*IF(8=1,'1.Inputs'!$D$38,IF(8=2,'1.Inputs'!$D$39,$E395)))*'1.Inputs'!$D$43*(1+$G395)^(8-1)-'1.Inputs'!$D$44*(1+$G395)^(8-1)-('1.Inputs'!$D$20/'1.Inputs'!$D$27+'1.Inputs'!$D$23/'1.Inputs'!$D$28))))*'1.Inputs'!$D$53</f>
        <v>1783662411.7162416</v>
      </c>
      <c r="AK395" s="36">
        <f ca="1">AA395-AK$13-AK$14+MIN(AK$13,MAX(0,((('1.Inputs'!$D$37*12*IF(9=1,'1.Inputs'!$D$38,IF(9=2,'1.Inputs'!$D$39,$E395)))*$F395*(('1.Inputs'!$D$40)+(1-'1.Inputs'!$D$40)*(1+'1.Inputs'!$D$41))*(1+$G395)^(9-1))-(('1.Inputs'!$D$37*12*IF(9=1,'1.Inputs'!$D$38,IF(9=2,'1.Inputs'!$D$39,$E395)))/(1-'1.Inputs'!$D$42)*$D395*(1+$G395)^(9-1))-('1.Inputs'!$D$37*12*IF(9=1,'1.Inputs'!$D$38,IF(9=2,'1.Inputs'!$D$39,$E395)))*'1.Inputs'!$D$43*(1+$G395)^(9-1)-'1.Inputs'!$D$44*(1+$G395)^(9-1)-('1.Inputs'!$D$20/'1.Inputs'!$D$27+'1.Inputs'!$D$23/'1.Inputs'!$D$28))))*'1.Inputs'!$D$53</f>
        <v>1848722585.998987</v>
      </c>
      <c r="AL395" s="36">
        <f ca="1">AB395-AL$13-AL$14+MIN(AL$13,MAX(0,((('1.Inputs'!$D$37*12*IF(10=1,'1.Inputs'!$D$38,IF(10=2,'1.Inputs'!$D$39,$E395)))*$F395*(('1.Inputs'!$D$40)+(1-'1.Inputs'!$D$40)*(1+'1.Inputs'!$D$41))*(1+$G395)^(10-1))-(('1.Inputs'!$D$37*12*IF(10=1,'1.Inputs'!$D$38,IF(10=2,'1.Inputs'!$D$39,$E395)))/(1-'1.Inputs'!$D$42)*$D395*(1+$G395)^(10-1))-('1.Inputs'!$D$37*12*IF(10=1,'1.Inputs'!$D$38,IF(10=2,'1.Inputs'!$D$39,$E395)))*'1.Inputs'!$D$43*(1+$G395)^(10-1)-'1.Inputs'!$D$44*(1+$G395)^(10-1)-('1.Inputs'!$D$20/'1.Inputs'!$D$27+'1.Inputs'!$D$23/'1.Inputs'!$D$28))))*'1.Inputs'!$D$53+'1.Inputs'!$D$35</f>
        <v>5535682084.9230785</v>
      </c>
      <c r="AM395" s="48">
        <f ca="1">R395+NPV('1.Inputs'!$D$55,S395:AB395)</f>
        <v>5503416468.3701086</v>
      </c>
      <c r="AN395" s="48">
        <f ca="1">-('1.Inputs'!$D$24*(1-'1.Inputs'!$D$31)+'1.Inputs'!$D$35)+NPV('1.Inputs'!$D$54,AC395:AL395)</f>
        <v>3057246420.1296587</v>
      </c>
      <c r="AO395" s="36">
        <f t="shared" ca="1" si="45"/>
        <v>-1.917427891655729</v>
      </c>
      <c r="AP395" s="36">
        <f t="shared" ca="1" si="46"/>
        <v>2.88845012780703</v>
      </c>
      <c r="AQ395" s="36">
        <f ca="1">'1.Inputs'!$D$35+MIN(SUM($AC395:AC395),SUM($AC395:AD395),SUM($AC395:AE395),SUM($AC395:AF395),SUM($AC395:AG395),SUM($AC395:AH395),SUM($AC395:AI395),SUM($AC395:AJ395),SUM($AC395:AK395),SUM($AC395:AL395))</f>
        <v>421047643.19161439</v>
      </c>
      <c r="AR395" s="36">
        <f ca="1">IF(AP395&lt;'1.Inputs'!$D$57,1,0)</f>
        <v>0</v>
      </c>
      <c r="AS395" s="36">
        <f t="shared" ca="1" si="47"/>
        <v>0</v>
      </c>
    </row>
    <row r="396" spans="2:45" ht="15" customHeight="1" x14ac:dyDescent="0.25">
      <c r="B396" s="36">
        <v>381</v>
      </c>
      <c r="C396" s="36">
        <f t="shared" ca="1" si="40"/>
        <v>0.43812501880818333</v>
      </c>
      <c r="D396" s="36">
        <f t="shared" ca="1" si="41"/>
        <v>18456.215117499749</v>
      </c>
      <c r="E396" s="47">
        <f t="shared" ca="1" si="42"/>
        <v>0.82024194617798751</v>
      </c>
      <c r="F396" s="36">
        <f t="shared" ca="1" si="43"/>
        <v>30115.665896089311</v>
      </c>
      <c r="G396" s="36">
        <f t="shared" ca="1" si="44"/>
        <v>5.2586820005743794E-2</v>
      </c>
      <c r="H396" s="36">
        <f ca="1">((('1.Inputs'!$D$37*12*IF(1=1,'1.Inputs'!$D$38,IF(1=2,'1.Inputs'!$D$39,$E396)))*$F396*(('1.Inputs'!$D$40)+(1-'1.Inputs'!$D$40)*(1+'1.Inputs'!$D$41))*(1+$G396)^(1-1))*'1.Inputs'!$D$47+(('1.Inputs'!$D$37*12*IF(1=1,'1.Inputs'!$D$38,IF(1=2,'1.Inputs'!$D$39,$E396)))/(1-'1.Inputs'!$D$42)*$D396*(1+$G396)^(1-1))*('1.Inputs'!$D$48-'1.Inputs'!$D$49))/'1.Inputs'!$D$51</f>
        <v>796163512.89915264</v>
      </c>
      <c r="I396" s="36">
        <f ca="1">((('1.Inputs'!$D$37*12*IF(2=1,'1.Inputs'!$D$38,IF(2=2,'1.Inputs'!$D$39,$E396)))*$F396*(('1.Inputs'!$D$40)+(1-'1.Inputs'!$D$40)*(1+'1.Inputs'!$D$41))*(1+$G396)^(2-1))*'1.Inputs'!$D$47+(('1.Inputs'!$D$37*12*IF(2=1,'1.Inputs'!$D$38,IF(2=2,'1.Inputs'!$D$39,$E396)))/(1-'1.Inputs'!$D$42)*$D396*(1+$G396)^(2-1))*('1.Inputs'!$D$48-'1.Inputs'!$D$49))/'1.Inputs'!$D$51</f>
        <v>1173243708.3459694</v>
      </c>
      <c r="J396" s="36">
        <f ca="1">((('1.Inputs'!$D$37*12*IF(3=1,'1.Inputs'!$D$38,IF(3=2,'1.Inputs'!$D$39,$E396)))*$F396*(('1.Inputs'!$D$40)+(1-'1.Inputs'!$D$40)*(1+'1.Inputs'!$D$41))*(1+$G396)^(3-1))*'1.Inputs'!$D$47+(('1.Inputs'!$D$37*12*IF(3=1,'1.Inputs'!$D$38,IF(3=2,'1.Inputs'!$D$39,$E396)))/(1-'1.Inputs'!$D$42)*$D396*(1+$G396)^(3-1))*('1.Inputs'!$D$48-'1.Inputs'!$D$49))/'1.Inputs'!$D$51</f>
        <v>1447071853.9299951</v>
      </c>
      <c r="K396" s="36">
        <f ca="1">((('1.Inputs'!$D$37*12*IF(4=1,'1.Inputs'!$D$38,IF(4=2,'1.Inputs'!$D$39,$E396)))*$F396*(('1.Inputs'!$D$40)+(1-'1.Inputs'!$D$40)*(1+'1.Inputs'!$D$41))*(1+$G396)^(4-1))*'1.Inputs'!$D$47+(('1.Inputs'!$D$37*12*IF(4=1,'1.Inputs'!$D$38,IF(4=2,'1.Inputs'!$D$39,$E396)))/(1-'1.Inputs'!$D$42)*$D396*(1+$G396)^(4-1))*('1.Inputs'!$D$48-'1.Inputs'!$D$49))/'1.Inputs'!$D$51</f>
        <v>1523168761.0479896</v>
      </c>
      <c r="L396" s="36">
        <f ca="1">((('1.Inputs'!$D$37*12*IF(5=1,'1.Inputs'!$D$38,IF(5=2,'1.Inputs'!$D$39,$E396)))*$F396*(('1.Inputs'!$D$40)+(1-'1.Inputs'!$D$40)*(1+'1.Inputs'!$D$41))*(1+$G396)^(5-1))*'1.Inputs'!$D$47+(('1.Inputs'!$D$37*12*IF(5=1,'1.Inputs'!$D$38,IF(5=2,'1.Inputs'!$D$39,$E396)))/(1-'1.Inputs'!$D$42)*$D396*(1+$G396)^(5-1))*('1.Inputs'!$D$48-'1.Inputs'!$D$49))/'1.Inputs'!$D$51</f>
        <v>1603267362.5235922</v>
      </c>
      <c r="M396" s="36">
        <f ca="1">((('1.Inputs'!$D$37*12*IF(6=1,'1.Inputs'!$D$38,IF(6=2,'1.Inputs'!$D$39,$E396)))*$F396*(('1.Inputs'!$D$40)+(1-'1.Inputs'!$D$40)*(1+'1.Inputs'!$D$41))*(1+$G396)^(6-1))*'1.Inputs'!$D$47+(('1.Inputs'!$D$37*12*IF(6=1,'1.Inputs'!$D$38,IF(6=2,'1.Inputs'!$D$39,$E396)))/(1-'1.Inputs'!$D$42)*$D396*(1+$G396)^(6-1))*('1.Inputs'!$D$48-'1.Inputs'!$D$49))/'1.Inputs'!$D$51</f>
        <v>1687578094.7377038</v>
      </c>
      <c r="N396" s="36">
        <f ca="1">((('1.Inputs'!$D$37*12*IF(7=1,'1.Inputs'!$D$38,IF(7=2,'1.Inputs'!$D$39,$E396)))*$F396*(('1.Inputs'!$D$40)+(1-'1.Inputs'!$D$40)*(1+'1.Inputs'!$D$41))*(1+$G396)^(7-1))*'1.Inputs'!$D$47+(('1.Inputs'!$D$37*12*IF(7=1,'1.Inputs'!$D$38,IF(7=2,'1.Inputs'!$D$39,$E396)))/(1-'1.Inputs'!$D$42)*$D396*(1+$G396)^(7-1))*('1.Inputs'!$D$48-'1.Inputs'!$D$49))/'1.Inputs'!$D$51</f>
        <v>1776322460.2513108</v>
      </c>
      <c r="O396" s="36">
        <f ca="1">((('1.Inputs'!$D$37*12*IF(8=1,'1.Inputs'!$D$38,IF(8=2,'1.Inputs'!$D$39,$E396)))*$F396*(('1.Inputs'!$D$40)+(1-'1.Inputs'!$D$40)*(1+'1.Inputs'!$D$41))*(1+$G396)^(8-1))*'1.Inputs'!$D$47+(('1.Inputs'!$D$37*12*IF(8=1,'1.Inputs'!$D$38,IF(8=2,'1.Inputs'!$D$39,$E396)))/(1-'1.Inputs'!$D$42)*$D396*(1+$G396)^(8-1))*('1.Inputs'!$D$48-'1.Inputs'!$D$49))/'1.Inputs'!$D$51</f>
        <v>1869733609.7407067</v>
      </c>
      <c r="P396" s="36">
        <f ca="1">((('1.Inputs'!$D$37*12*IF(9=1,'1.Inputs'!$D$38,IF(9=2,'1.Inputs'!$D$39,$E396)))*$F396*(('1.Inputs'!$D$40)+(1-'1.Inputs'!$D$40)*(1+'1.Inputs'!$D$41))*(1+$G396)^(9-1))*'1.Inputs'!$D$47+(('1.Inputs'!$D$37*12*IF(9=1,'1.Inputs'!$D$38,IF(9=2,'1.Inputs'!$D$39,$E396)))/(1-'1.Inputs'!$D$42)*$D396*(1+$G396)^(9-1))*('1.Inputs'!$D$48-'1.Inputs'!$D$49))/'1.Inputs'!$D$51</f>
        <v>1968056954.534831</v>
      </c>
      <c r="Q396" s="36">
        <f ca="1">((('1.Inputs'!$D$37*12*IF(10=1,'1.Inputs'!$D$38,IF(10=2,'1.Inputs'!$D$39,$E396)))*$F396*(('1.Inputs'!$D$40)+(1-'1.Inputs'!$D$40)*(1+'1.Inputs'!$D$41))*(1+$G396)^(10-1))*'1.Inputs'!$D$47+(('1.Inputs'!$D$37*12*IF(10=1,'1.Inputs'!$D$38,IF(10=2,'1.Inputs'!$D$39,$E396)))/(1-'1.Inputs'!$D$42)*$D396*(1+$G396)^(10-1))*('1.Inputs'!$D$48-'1.Inputs'!$D$49))/'1.Inputs'!$D$51</f>
        <v>2071550811.3640065</v>
      </c>
      <c r="R396" s="36">
        <f>-'1.Inputs'!$D$24</f>
        <v>-2050000000</v>
      </c>
      <c r="S396" s="36">
        <f ca="1">((('1.Inputs'!$D$37*12*IF(1=1,'1.Inputs'!$D$38,IF(1=2,'1.Inputs'!$D$39,$E396)))*$F396*(('1.Inputs'!$D$40)+(1-'1.Inputs'!$D$40)*(1+'1.Inputs'!$D$41))*(1+$G396)^(1-1))-(('1.Inputs'!$D$37*12*IF(1=1,'1.Inputs'!$D$38,IF(1=2,'1.Inputs'!$D$39,$E396)))/(1-'1.Inputs'!$D$42)*$D396*(1+$G396)^(1-1))-('1.Inputs'!$D$37*12*IF(1=1,'1.Inputs'!$D$38,IF(1=2,'1.Inputs'!$D$39,$E396)))*'1.Inputs'!$D$43*(1+$G396)^(1-1)-'1.Inputs'!$D$44*(1+$G396)^(1-1)-('1.Inputs'!$D$20/'1.Inputs'!$D$27+'1.Inputs'!$D$23/'1.Inputs'!$D$28))-MAX(0,((('1.Inputs'!$D$37*12*IF(1=1,'1.Inputs'!$D$38,IF(1=2,'1.Inputs'!$D$39,$E396)))*$F396*(('1.Inputs'!$D$40)+(1-'1.Inputs'!$D$40)*(1+'1.Inputs'!$D$41))*(1+$G396)^(1-1))-(('1.Inputs'!$D$37*12*IF(1=1,'1.Inputs'!$D$38,IF(1=2,'1.Inputs'!$D$39,$E396)))/(1-'1.Inputs'!$D$42)*$D396*(1+$G396)^(1-1))-('1.Inputs'!$D$37*12*IF(1=1,'1.Inputs'!$D$38,IF(1=2,'1.Inputs'!$D$39,$E396)))*'1.Inputs'!$D$43*(1+$G396)^(1-1)-'1.Inputs'!$D$44*(1+$G396)^(1-1)-('1.Inputs'!$D$20/'1.Inputs'!$D$27+'1.Inputs'!$D$23/'1.Inputs'!$D$28)))*'1.Inputs'!$D$53+('1.Inputs'!$D$20/'1.Inputs'!$D$27+'1.Inputs'!$D$23/'1.Inputs'!$D$28)-H396</f>
        <v>-516964805.2220006</v>
      </c>
      <c r="T396" s="36">
        <f ca="1">((('1.Inputs'!$D$37*12*IF(2=1,'1.Inputs'!$D$38,IF(2=2,'1.Inputs'!$D$39,$E396)))*$F396*(('1.Inputs'!$D$40)+(1-'1.Inputs'!$D$40)*(1+'1.Inputs'!$D$41))*(1+$G396)^(2-1))-(('1.Inputs'!$D$37*12*IF(2=1,'1.Inputs'!$D$38,IF(2=2,'1.Inputs'!$D$39,$E396)))/(1-'1.Inputs'!$D$42)*$D396*(1+$G396)^(2-1))-('1.Inputs'!$D$37*12*IF(2=1,'1.Inputs'!$D$38,IF(2=2,'1.Inputs'!$D$39,$E396)))*'1.Inputs'!$D$43*(1+$G396)^(2-1)-'1.Inputs'!$D$44*(1+$G396)^(2-1)-('1.Inputs'!$D$20/'1.Inputs'!$D$27+'1.Inputs'!$D$23/'1.Inputs'!$D$28))-MAX(0,((('1.Inputs'!$D$37*12*IF(2=1,'1.Inputs'!$D$38,IF(2=2,'1.Inputs'!$D$39,$E396)))*$F396*(('1.Inputs'!$D$40)+(1-'1.Inputs'!$D$40)*(1+'1.Inputs'!$D$41))*(1+$G396)^(2-1))-(('1.Inputs'!$D$37*12*IF(2=1,'1.Inputs'!$D$38,IF(2=2,'1.Inputs'!$D$39,$E396)))/(1-'1.Inputs'!$D$42)*$D396*(1+$G396)^(2-1))-('1.Inputs'!$D$37*12*IF(2=1,'1.Inputs'!$D$38,IF(2=2,'1.Inputs'!$D$39,$E396)))*'1.Inputs'!$D$43*(1+$G396)^(2-1)-'1.Inputs'!$D$44*(1+$G396)^(2-1)-('1.Inputs'!$D$20/'1.Inputs'!$D$27+'1.Inputs'!$D$23/'1.Inputs'!$D$28)))*'1.Inputs'!$D$53+('1.Inputs'!$D$20/'1.Inputs'!$D$27+'1.Inputs'!$D$23/'1.Inputs'!$D$28)-(I396-H396)</f>
        <v>258279734.10019696</v>
      </c>
      <c r="U396" s="36">
        <f ca="1">((('1.Inputs'!$D$37*12*IF(3=1,'1.Inputs'!$D$38,IF(3=2,'1.Inputs'!$D$39,$E396)))*$F396*(('1.Inputs'!$D$40)+(1-'1.Inputs'!$D$40)*(1+'1.Inputs'!$D$41))*(1+$G396)^(3-1))-(('1.Inputs'!$D$37*12*IF(3=1,'1.Inputs'!$D$38,IF(3=2,'1.Inputs'!$D$39,$E396)))/(1-'1.Inputs'!$D$42)*$D396*(1+$G396)^(3-1))-('1.Inputs'!$D$37*12*IF(3=1,'1.Inputs'!$D$38,IF(3=2,'1.Inputs'!$D$39,$E396)))*'1.Inputs'!$D$43*(1+$G396)^(3-1)-'1.Inputs'!$D$44*(1+$G396)^(3-1)-('1.Inputs'!$D$20/'1.Inputs'!$D$27+'1.Inputs'!$D$23/'1.Inputs'!$D$28))-MAX(0,((('1.Inputs'!$D$37*12*IF(3=1,'1.Inputs'!$D$38,IF(3=2,'1.Inputs'!$D$39,$E396)))*$F396*(('1.Inputs'!$D$40)+(1-'1.Inputs'!$D$40)*(1+'1.Inputs'!$D$41))*(1+$G396)^(3-1))-(('1.Inputs'!$D$37*12*IF(3=1,'1.Inputs'!$D$38,IF(3=2,'1.Inputs'!$D$39,$E396)))/(1-'1.Inputs'!$D$42)*$D396*(1+$G396)^(3-1))-('1.Inputs'!$D$37*12*IF(3=1,'1.Inputs'!$D$38,IF(3=2,'1.Inputs'!$D$39,$E396)))*'1.Inputs'!$D$43*(1+$G396)^(3-1)-'1.Inputs'!$D$44*(1+$G396)^(3-1)-('1.Inputs'!$D$20/'1.Inputs'!$D$27+'1.Inputs'!$D$23/'1.Inputs'!$D$28)))*'1.Inputs'!$D$53+('1.Inputs'!$D$20/'1.Inputs'!$D$27+'1.Inputs'!$D$23/'1.Inputs'!$D$28)-(J396-I396)</f>
        <v>610127643.03578174</v>
      </c>
      <c r="V396" s="36">
        <f ca="1">((('1.Inputs'!$D$37*12*IF(4=1,'1.Inputs'!$D$38,IF(4=2,'1.Inputs'!$D$39,$E396)))*$F396*(('1.Inputs'!$D$40)+(1-'1.Inputs'!$D$40)*(1+'1.Inputs'!$D$41))*(1+$G396)^(4-1))-(('1.Inputs'!$D$37*12*IF(4=1,'1.Inputs'!$D$38,IF(4=2,'1.Inputs'!$D$39,$E396)))/(1-'1.Inputs'!$D$42)*$D396*(1+$G396)^(4-1))-('1.Inputs'!$D$37*12*IF(4=1,'1.Inputs'!$D$38,IF(4=2,'1.Inputs'!$D$39,$E396)))*'1.Inputs'!$D$43*(1+$G396)^(4-1)-'1.Inputs'!$D$44*(1+$G396)^(4-1)-('1.Inputs'!$D$20/'1.Inputs'!$D$27+'1.Inputs'!$D$23/'1.Inputs'!$D$28))-MAX(0,((('1.Inputs'!$D$37*12*IF(4=1,'1.Inputs'!$D$38,IF(4=2,'1.Inputs'!$D$39,$E396)))*$F396*(('1.Inputs'!$D$40)+(1-'1.Inputs'!$D$40)*(1+'1.Inputs'!$D$41))*(1+$G396)^(4-1))-(('1.Inputs'!$D$37*12*IF(4=1,'1.Inputs'!$D$38,IF(4=2,'1.Inputs'!$D$39,$E396)))/(1-'1.Inputs'!$D$42)*$D396*(1+$G396)^(4-1))-('1.Inputs'!$D$37*12*IF(4=1,'1.Inputs'!$D$38,IF(4=2,'1.Inputs'!$D$39,$E396)))*'1.Inputs'!$D$43*(1+$G396)^(4-1)-'1.Inputs'!$D$44*(1+$G396)^(4-1)-('1.Inputs'!$D$20/'1.Inputs'!$D$27+'1.Inputs'!$D$23/'1.Inputs'!$D$28)))*'1.Inputs'!$D$53+('1.Inputs'!$D$20/'1.Inputs'!$D$27+'1.Inputs'!$D$23/'1.Inputs'!$D$28)-(K396-J396)</f>
        <v>851858578.2057265</v>
      </c>
      <c r="W396" s="36">
        <f ca="1">((('1.Inputs'!$D$37*12*IF(5=1,'1.Inputs'!$D$38,IF(5=2,'1.Inputs'!$D$39,$E396)))*$F396*(('1.Inputs'!$D$40)+(1-'1.Inputs'!$D$40)*(1+'1.Inputs'!$D$41))*(1+$G396)^(5-1))-(('1.Inputs'!$D$37*12*IF(5=1,'1.Inputs'!$D$38,IF(5=2,'1.Inputs'!$D$39,$E396)))/(1-'1.Inputs'!$D$42)*$D396*(1+$G396)^(5-1))-('1.Inputs'!$D$37*12*IF(5=1,'1.Inputs'!$D$38,IF(5=2,'1.Inputs'!$D$39,$E396)))*'1.Inputs'!$D$43*(1+$G396)^(5-1)-'1.Inputs'!$D$44*(1+$G396)^(5-1)-('1.Inputs'!$D$20/'1.Inputs'!$D$27+'1.Inputs'!$D$23/'1.Inputs'!$D$28))-MAX(0,((('1.Inputs'!$D$37*12*IF(5=1,'1.Inputs'!$D$38,IF(5=2,'1.Inputs'!$D$39,$E396)))*$F396*(('1.Inputs'!$D$40)+(1-'1.Inputs'!$D$40)*(1+'1.Inputs'!$D$41))*(1+$G396)^(5-1))-(('1.Inputs'!$D$37*12*IF(5=1,'1.Inputs'!$D$38,IF(5=2,'1.Inputs'!$D$39,$E396)))/(1-'1.Inputs'!$D$42)*$D396*(1+$G396)^(5-1))-('1.Inputs'!$D$37*12*IF(5=1,'1.Inputs'!$D$38,IF(5=2,'1.Inputs'!$D$39,$E396)))*'1.Inputs'!$D$43*(1+$G396)^(5-1)-'1.Inputs'!$D$44*(1+$G396)^(5-1)-('1.Inputs'!$D$20/'1.Inputs'!$D$27+'1.Inputs'!$D$23/'1.Inputs'!$D$28)))*'1.Inputs'!$D$53+('1.Inputs'!$D$20/'1.Inputs'!$D$27+'1.Inputs'!$D$23/'1.Inputs'!$D$28)-(L396-K396)</f>
        <v>894170384.68290842</v>
      </c>
      <c r="X396" s="36">
        <f ca="1">((('1.Inputs'!$D$37*12*IF(6=1,'1.Inputs'!$D$38,IF(6=2,'1.Inputs'!$D$39,$E396)))*$F396*(('1.Inputs'!$D$40)+(1-'1.Inputs'!$D$40)*(1+'1.Inputs'!$D$41))*(1+$G396)^(6-1))-(('1.Inputs'!$D$37*12*IF(6=1,'1.Inputs'!$D$38,IF(6=2,'1.Inputs'!$D$39,$E396)))/(1-'1.Inputs'!$D$42)*$D396*(1+$G396)^(6-1))-('1.Inputs'!$D$37*12*IF(6=1,'1.Inputs'!$D$38,IF(6=2,'1.Inputs'!$D$39,$E396)))*'1.Inputs'!$D$43*(1+$G396)^(6-1)-'1.Inputs'!$D$44*(1+$G396)^(6-1)-('1.Inputs'!$D$20/'1.Inputs'!$D$27+'1.Inputs'!$D$23/'1.Inputs'!$D$28))-MAX(0,((('1.Inputs'!$D$37*12*IF(6=1,'1.Inputs'!$D$38,IF(6=2,'1.Inputs'!$D$39,$E396)))*$F396*(('1.Inputs'!$D$40)+(1-'1.Inputs'!$D$40)*(1+'1.Inputs'!$D$41))*(1+$G396)^(6-1))-(('1.Inputs'!$D$37*12*IF(6=1,'1.Inputs'!$D$38,IF(6=2,'1.Inputs'!$D$39,$E396)))/(1-'1.Inputs'!$D$42)*$D396*(1+$G396)^(6-1))-('1.Inputs'!$D$37*12*IF(6=1,'1.Inputs'!$D$38,IF(6=2,'1.Inputs'!$D$39,$E396)))*'1.Inputs'!$D$43*(1+$G396)^(6-1)-'1.Inputs'!$D$44*(1+$G396)^(6-1)-('1.Inputs'!$D$20/'1.Inputs'!$D$27+'1.Inputs'!$D$23/'1.Inputs'!$D$28)))*'1.Inputs'!$D$53+('1.Inputs'!$D$20/'1.Inputs'!$D$27+'1.Inputs'!$D$23/'1.Inputs'!$D$28)-(M396-L396)</f>
        <v>938707234.51142395</v>
      </c>
      <c r="Y396" s="36">
        <f ca="1">((('1.Inputs'!$D$37*12*IF(7=1,'1.Inputs'!$D$38,IF(7=2,'1.Inputs'!$D$39,$E396)))*$F396*(('1.Inputs'!$D$40)+(1-'1.Inputs'!$D$40)*(1+'1.Inputs'!$D$41))*(1+$G396)^(7-1))-(('1.Inputs'!$D$37*12*IF(7=1,'1.Inputs'!$D$38,IF(7=2,'1.Inputs'!$D$39,$E396)))/(1-'1.Inputs'!$D$42)*$D396*(1+$G396)^(7-1))-('1.Inputs'!$D$37*12*IF(7=1,'1.Inputs'!$D$38,IF(7=2,'1.Inputs'!$D$39,$E396)))*'1.Inputs'!$D$43*(1+$G396)^(7-1)-'1.Inputs'!$D$44*(1+$G396)^(7-1)-('1.Inputs'!$D$20/'1.Inputs'!$D$27+'1.Inputs'!$D$23/'1.Inputs'!$D$28))-MAX(0,((('1.Inputs'!$D$37*12*IF(7=1,'1.Inputs'!$D$38,IF(7=2,'1.Inputs'!$D$39,$E396)))*$F396*(('1.Inputs'!$D$40)+(1-'1.Inputs'!$D$40)*(1+'1.Inputs'!$D$41))*(1+$G396)^(7-1))-(('1.Inputs'!$D$37*12*IF(7=1,'1.Inputs'!$D$38,IF(7=2,'1.Inputs'!$D$39,$E396)))/(1-'1.Inputs'!$D$42)*$D396*(1+$G396)^(7-1))-('1.Inputs'!$D$37*12*IF(7=1,'1.Inputs'!$D$38,IF(7=2,'1.Inputs'!$D$39,$E396)))*'1.Inputs'!$D$43*(1+$G396)^(7-1)-'1.Inputs'!$D$44*(1+$G396)^(7-1)-('1.Inputs'!$D$20/'1.Inputs'!$D$27+'1.Inputs'!$D$23/'1.Inputs'!$D$28)))*'1.Inputs'!$D$53+('1.Inputs'!$D$20/'1.Inputs'!$D$27+'1.Inputs'!$D$23/'1.Inputs'!$D$28)-(N396-M396)</f>
        <v>985586135.64549446</v>
      </c>
      <c r="Z396" s="36">
        <f ca="1">((('1.Inputs'!$D$37*12*IF(8=1,'1.Inputs'!$D$38,IF(8=2,'1.Inputs'!$D$39,$E396)))*$F396*(('1.Inputs'!$D$40)+(1-'1.Inputs'!$D$40)*(1+'1.Inputs'!$D$41))*(1+$G396)^(8-1))-(('1.Inputs'!$D$37*12*IF(8=1,'1.Inputs'!$D$38,IF(8=2,'1.Inputs'!$D$39,$E396)))/(1-'1.Inputs'!$D$42)*$D396*(1+$G396)^(8-1))-('1.Inputs'!$D$37*12*IF(8=1,'1.Inputs'!$D$38,IF(8=2,'1.Inputs'!$D$39,$E396)))*'1.Inputs'!$D$43*(1+$G396)^(8-1)-'1.Inputs'!$D$44*(1+$G396)^(8-1)-('1.Inputs'!$D$20/'1.Inputs'!$D$27+'1.Inputs'!$D$23/'1.Inputs'!$D$28))-MAX(0,((('1.Inputs'!$D$37*12*IF(8=1,'1.Inputs'!$D$38,IF(8=2,'1.Inputs'!$D$39,$E396)))*$F396*(('1.Inputs'!$D$40)+(1-'1.Inputs'!$D$40)*(1+'1.Inputs'!$D$41))*(1+$G396)^(8-1))-(('1.Inputs'!$D$37*12*IF(8=1,'1.Inputs'!$D$38,IF(8=2,'1.Inputs'!$D$39,$E396)))/(1-'1.Inputs'!$D$42)*$D396*(1+$G396)^(8-1))-('1.Inputs'!$D$37*12*IF(8=1,'1.Inputs'!$D$38,IF(8=2,'1.Inputs'!$D$39,$E396)))*'1.Inputs'!$D$43*(1+$G396)^(8-1)-'1.Inputs'!$D$44*(1+$G396)^(8-1)-('1.Inputs'!$D$20/'1.Inputs'!$D$27+'1.Inputs'!$D$23/'1.Inputs'!$D$28)))*'1.Inputs'!$D$53+('1.Inputs'!$D$20/'1.Inputs'!$D$27+'1.Inputs'!$D$23/'1.Inputs'!$D$28)-(O396-N396)</f>
        <v>1034930249.1155682</v>
      </c>
      <c r="AA396" s="36">
        <f ca="1">((('1.Inputs'!$D$37*12*IF(9=1,'1.Inputs'!$D$38,IF(9=2,'1.Inputs'!$D$39,$E396)))*$F396*(('1.Inputs'!$D$40)+(1-'1.Inputs'!$D$40)*(1+'1.Inputs'!$D$41))*(1+$G396)^(9-1))-(('1.Inputs'!$D$37*12*IF(9=1,'1.Inputs'!$D$38,IF(9=2,'1.Inputs'!$D$39,$E396)))/(1-'1.Inputs'!$D$42)*$D396*(1+$G396)^(9-1))-('1.Inputs'!$D$37*12*IF(9=1,'1.Inputs'!$D$38,IF(9=2,'1.Inputs'!$D$39,$E396)))*'1.Inputs'!$D$43*(1+$G396)^(9-1)-'1.Inputs'!$D$44*(1+$G396)^(9-1)-('1.Inputs'!$D$20/'1.Inputs'!$D$27+'1.Inputs'!$D$23/'1.Inputs'!$D$28))-MAX(0,((('1.Inputs'!$D$37*12*IF(9=1,'1.Inputs'!$D$38,IF(9=2,'1.Inputs'!$D$39,$E396)))*$F396*(('1.Inputs'!$D$40)+(1-'1.Inputs'!$D$40)*(1+'1.Inputs'!$D$41))*(1+$G396)^(9-1))-(('1.Inputs'!$D$37*12*IF(9=1,'1.Inputs'!$D$38,IF(9=2,'1.Inputs'!$D$39,$E396)))/(1-'1.Inputs'!$D$42)*$D396*(1+$G396)^(9-1))-('1.Inputs'!$D$37*12*IF(9=1,'1.Inputs'!$D$38,IF(9=2,'1.Inputs'!$D$39,$E396)))*'1.Inputs'!$D$43*(1+$G396)^(9-1)-'1.Inputs'!$D$44*(1+$G396)^(9-1)-('1.Inputs'!$D$20/'1.Inputs'!$D$27+'1.Inputs'!$D$23/'1.Inputs'!$D$28)))*'1.Inputs'!$D$53+('1.Inputs'!$D$20/'1.Inputs'!$D$27+'1.Inputs'!$D$23/'1.Inputs'!$D$28)-(P396-O396)</f>
        <v>1086869212.5990374</v>
      </c>
      <c r="AB396" s="36">
        <f ca="1">((('1.Inputs'!$D$37*12*IF(10=1,'1.Inputs'!$D$38,IF(10=2,'1.Inputs'!$D$39,$E396)))*$F396*(('1.Inputs'!$D$40)+(1-'1.Inputs'!$D$40)*(1+'1.Inputs'!$D$41))*(1+$G396)^(10-1))-(('1.Inputs'!$D$37*12*IF(10=1,'1.Inputs'!$D$38,IF(10=2,'1.Inputs'!$D$39,$E396)))/(1-'1.Inputs'!$D$42)*$D396*(1+$G396)^(10-1))-('1.Inputs'!$D$37*12*IF(10=1,'1.Inputs'!$D$38,IF(10=2,'1.Inputs'!$D$39,$E396)))*'1.Inputs'!$D$43*(1+$G396)^(10-1)-'1.Inputs'!$D$44*(1+$G396)^(10-1)-('1.Inputs'!$D$20/'1.Inputs'!$D$27+'1.Inputs'!$D$23/'1.Inputs'!$D$28))-MAX(0,((('1.Inputs'!$D$37*12*IF(10=1,'1.Inputs'!$D$38,IF(10=2,'1.Inputs'!$D$39,$E396)))*$F396*(('1.Inputs'!$D$40)+(1-'1.Inputs'!$D$40)*(1+'1.Inputs'!$D$41))*(1+$G396)^(10-1))-(('1.Inputs'!$D$37*12*IF(10=1,'1.Inputs'!$D$38,IF(10=2,'1.Inputs'!$D$39,$E396)))/(1-'1.Inputs'!$D$42)*$D396*(1+$G396)^(10-1))-('1.Inputs'!$D$37*12*IF(10=1,'1.Inputs'!$D$38,IF(10=2,'1.Inputs'!$D$39,$E396)))*'1.Inputs'!$D$43*(1+$G396)^(10-1)-'1.Inputs'!$D$44*(1+$G396)^(10-1)-('1.Inputs'!$D$20/'1.Inputs'!$D$27+'1.Inputs'!$D$23/'1.Inputs'!$D$28)))*'1.Inputs'!$D$53+('1.Inputs'!$D$20/'1.Inputs'!$D$27+'1.Inputs'!$D$23/'1.Inputs'!$D$28)-(Q396-P396)+(('1.Inputs'!$D$20+'1.Inputs'!$D$23-('1.Inputs'!$D$20/'1.Inputs'!$D$27+'1.Inputs'!$D$23/'1.Inputs'!$D$28)*'1.Inputs'!$D$10)*'1.Inputs'!$D$60+'1.Inputs'!$D$19*'1.Inputs'!$D$59+Q396)</f>
        <v>3913090292.3705029</v>
      </c>
      <c r="AC396" s="36">
        <f ca="1">S396-AC$13-AC$14+MIN(AC$13,MAX(0,((('1.Inputs'!$D$37*12*IF(1=1,'1.Inputs'!$D$38,IF(1=2,'1.Inputs'!$D$39,$E396)))*$F396*(('1.Inputs'!$D$40)+(1-'1.Inputs'!$D$40)*(1+'1.Inputs'!$D$41))*(1+$G396)^(1-1))-(('1.Inputs'!$D$37*12*IF(1=1,'1.Inputs'!$D$38,IF(1=2,'1.Inputs'!$D$39,$E396)))/(1-'1.Inputs'!$D$42)*$D396*(1+$G396)^(1-1))-('1.Inputs'!$D$37*12*IF(1=1,'1.Inputs'!$D$38,IF(1=2,'1.Inputs'!$D$39,$E396)))*'1.Inputs'!$D$43*(1+$G396)^(1-1)-'1.Inputs'!$D$44*(1+$G396)^(1-1)-('1.Inputs'!$D$20/'1.Inputs'!$D$27+'1.Inputs'!$D$23/'1.Inputs'!$D$28))))*'1.Inputs'!$D$53</f>
        <v>-612904805.2220006</v>
      </c>
      <c r="AD396" s="36">
        <f ca="1">T396-AD$13-AD$14+MIN(AD$13,MAX(0,((('1.Inputs'!$D$37*12*IF(2=1,'1.Inputs'!$D$38,IF(2=2,'1.Inputs'!$D$39,$E396)))*$F396*(('1.Inputs'!$D$40)+(1-'1.Inputs'!$D$40)*(1+'1.Inputs'!$D$41))*(1+$G396)^(2-1))-(('1.Inputs'!$D$37*12*IF(2=1,'1.Inputs'!$D$38,IF(2=2,'1.Inputs'!$D$39,$E396)))/(1-'1.Inputs'!$D$42)*$D396*(1+$G396)^(2-1))-('1.Inputs'!$D$37*12*IF(2=1,'1.Inputs'!$D$38,IF(2=2,'1.Inputs'!$D$39,$E396)))*'1.Inputs'!$D$43*(1+$G396)^(2-1)-'1.Inputs'!$D$44*(1+$G396)^(2-1)-('1.Inputs'!$D$20/'1.Inputs'!$D$27+'1.Inputs'!$D$23/'1.Inputs'!$D$28))))*'1.Inputs'!$D$53</f>
        <v>162339734.10019696</v>
      </c>
      <c r="AE396" s="36">
        <f ca="1">U396-AE$13-AE$14+MIN(AE$13,MAX(0,((('1.Inputs'!$D$37*12*IF(3=1,'1.Inputs'!$D$38,IF(3=2,'1.Inputs'!$D$39,$E396)))*$F396*(('1.Inputs'!$D$40)+(1-'1.Inputs'!$D$40)*(1+'1.Inputs'!$D$41))*(1+$G396)^(3-1))-(('1.Inputs'!$D$37*12*IF(3=1,'1.Inputs'!$D$38,IF(3=2,'1.Inputs'!$D$39,$E396)))/(1-'1.Inputs'!$D$42)*$D396*(1+$G396)^(3-1))-('1.Inputs'!$D$37*12*IF(3=1,'1.Inputs'!$D$38,IF(3=2,'1.Inputs'!$D$39,$E396)))*'1.Inputs'!$D$43*(1+$G396)^(3-1)-'1.Inputs'!$D$44*(1+$G396)^(3-1)-('1.Inputs'!$D$20/'1.Inputs'!$D$27+'1.Inputs'!$D$23/'1.Inputs'!$D$28))))*'1.Inputs'!$D$53</f>
        <v>268187643.03578174</v>
      </c>
      <c r="AF396" s="36">
        <f ca="1">V396-AF$13-AF$14+MIN(AF$13,MAX(0,((('1.Inputs'!$D$37*12*IF(4=1,'1.Inputs'!$D$38,IF(4=2,'1.Inputs'!$D$39,$E396)))*$F396*(('1.Inputs'!$D$40)+(1-'1.Inputs'!$D$40)*(1+'1.Inputs'!$D$41))*(1+$G396)^(4-1))-(('1.Inputs'!$D$37*12*IF(4=1,'1.Inputs'!$D$38,IF(4=2,'1.Inputs'!$D$39,$E396)))/(1-'1.Inputs'!$D$42)*$D396*(1+$G396)^(4-1))-('1.Inputs'!$D$37*12*IF(4=1,'1.Inputs'!$D$38,IF(4=2,'1.Inputs'!$D$39,$E396)))*'1.Inputs'!$D$43*(1+$G396)^(4-1)-'1.Inputs'!$D$44*(1+$G396)^(4-1)-('1.Inputs'!$D$20/'1.Inputs'!$D$27+'1.Inputs'!$D$23/'1.Inputs'!$D$28))))*'1.Inputs'!$D$53</f>
        <v>529106578.2057265</v>
      </c>
      <c r="AG396" s="36">
        <f ca="1">W396-AG$13-AG$14+MIN(AG$13,MAX(0,((('1.Inputs'!$D$37*12*IF(5=1,'1.Inputs'!$D$38,IF(5=2,'1.Inputs'!$D$39,$E396)))*$F396*(('1.Inputs'!$D$40)+(1-'1.Inputs'!$D$40)*(1+'1.Inputs'!$D$41))*(1+$G396)^(5-1))-(('1.Inputs'!$D$37*12*IF(5=1,'1.Inputs'!$D$38,IF(5=2,'1.Inputs'!$D$39,$E396)))/(1-'1.Inputs'!$D$42)*$D396*(1+$G396)^(5-1))-('1.Inputs'!$D$37*12*IF(5=1,'1.Inputs'!$D$38,IF(5=2,'1.Inputs'!$D$39,$E396)))*'1.Inputs'!$D$43*(1+$G396)^(5-1)-'1.Inputs'!$D$44*(1+$G396)^(5-1)-('1.Inputs'!$D$20/'1.Inputs'!$D$27+'1.Inputs'!$D$23/'1.Inputs'!$D$28))))*'1.Inputs'!$D$53</f>
        <v>590606384.68290842</v>
      </c>
      <c r="AH396" s="36">
        <f ca="1">X396-AH$13-AH$14+MIN(AH$13,MAX(0,((('1.Inputs'!$D$37*12*IF(6=1,'1.Inputs'!$D$38,IF(6=2,'1.Inputs'!$D$39,$E396)))*$F396*(('1.Inputs'!$D$40)+(1-'1.Inputs'!$D$40)*(1+'1.Inputs'!$D$41))*(1+$G396)^(6-1))-(('1.Inputs'!$D$37*12*IF(6=1,'1.Inputs'!$D$38,IF(6=2,'1.Inputs'!$D$39,$E396)))/(1-'1.Inputs'!$D$42)*$D396*(1+$G396)^(6-1))-('1.Inputs'!$D$37*12*IF(6=1,'1.Inputs'!$D$38,IF(6=2,'1.Inputs'!$D$39,$E396)))*'1.Inputs'!$D$43*(1+$G396)^(6-1)-'1.Inputs'!$D$44*(1+$G396)^(6-1)-('1.Inputs'!$D$20/'1.Inputs'!$D$27+'1.Inputs'!$D$23/'1.Inputs'!$D$28))))*'1.Inputs'!$D$53</f>
        <v>654331234.51142395</v>
      </c>
      <c r="AI396" s="36">
        <f ca="1">Y396-AI$13-AI$14+MIN(AI$13,MAX(0,((('1.Inputs'!$D$37*12*IF(7=1,'1.Inputs'!$D$38,IF(7=2,'1.Inputs'!$D$39,$E396)))*$F396*(('1.Inputs'!$D$40)+(1-'1.Inputs'!$D$40)*(1+'1.Inputs'!$D$41))*(1+$G396)^(7-1))-(('1.Inputs'!$D$37*12*IF(7=1,'1.Inputs'!$D$38,IF(7=2,'1.Inputs'!$D$39,$E396)))/(1-'1.Inputs'!$D$42)*$D396*(1+$G396)^(7-1))-('1.Inputs'!$D$37*12*IF(7=1,'1.Inputs'!$D$38,IF(7=2,'1.Inputs'!$D$39,$E396)))*'1.Inputs'!$D$43*(1+$G396)^(7-1)-'1.Inputs'!$D$44*(1+$G396)^(7-1)-('1.Inputs'!$D$20/'1.Inputs'!$D$27+'1.Inputs'!$D$23/'1.Inputs'!$D$28))))*'1.Inputs'!$D$53</f>
        <v>720398135.64549446</v>
      </c>
      <c r="AJ396" s="36">
        <f ca="1">Z396-AJ$13-AJ$14+MIN(AJ$13,MAX(0,((('1.Inputs'!$D$37*12*IF(8=1,'1.Inputs'!$D$38,IF(8=2,'1.Inputs'!$D$39,$E396)))*$F396*(('1.Inputs'!$D$40)+(1-'1.Inputs'!$D$40)*(1+'1.Inputs'!$D$41))*(1+$G396)^(8-1))-(('1.Inputs'!$D$37*12*IF(8=1,'1.Inputs'!$D$38,IF(8=2,'1.Inputs'!$D$39,$E396)))/(1-'1.Inputs'!$D$42)*$D396*(1+$G396)^(8-1))-('1.Inputs'!$D$37*12*IF(8=1,'1.Inputs'!$D$38,IF(8=2,'1.Inputs'!$D$39,$E396)))*'1.Inputs'!$D$43*(1+$G396)^(8-1)-'1.Inputs'!$D$44*(1+$G396)^(8-1)-('1.Inputs'!$D$20/'1.Inputs'!$D$27+'1.Inputs'!$D$23/'1.Inputs'!$D$28))))*'1.Inputs'!$D$53</f>
        <v>1034930249.1155682</v>
      </c>
      <c r="AK396" s="36">
        <f ca="1">AA396-AK$13-AK$14+MIN(AK$13,MAX(0,((('1.Inputs'!$D$37*12*IF(9=1,'1.Inputs'!$D$38,IF(9=2,'1.Inputs'!$D$39,$E396)))*$F396*(('1.Inputs'!$D$40)+(1-'1.Inputs'!$D$40)*(1+'1.Inputs'!$D$41))*(1+$G396)^(9-1))-(('1.Inputs'!$D$37*12*IF(9=1,'1.Inputs'!$D$38,IF(9=2,'1.Inputs'!$D$39,$E396)))/(1-'1.Inputs'!$D$42)*$D396*(1+$G396)^(9-1))-('1.Inputs'!$D$37*12*IF(9=1,'1.Inputs'!$D$38,IF(9=2,'1.Inputs'!$D$39,$E396)))*'1.Inputs'!$D$43*(1+$G396)^(9-1)-'1.Inputs'!$D$44*(1+$G396)^(9-1)-('1.Inputs'!$D$20/'1.Inputs'!$D$27+'1.Inputs'!$D$23/'1.Inputs'!$D$28))))*'1.Inputs'!$D$53</f>
        <v>1086869212.5990374</v>
      </c>
      <c r="AL396" s="36">
        <f ca="1">AB396-AL$13-AL$14+MIN(AL$13,MAX(0,((('1.Inputs'!$D$37*12*IF(10=1,'1.Inputs'!$D$38,IF(10=2,'1.Inputs'!$D$39,$E396)))*$F396*(('1.Inputs'!$D$40)+(1-'1.Inputs'!$D$40)*(1+'1.Inputs'!$D$41))*(1+$G396)^(10-1))-(('1.Inputs'!$D$37*12*IF(10=1,'1.Inputs'!$D$38,IF(10=2,'1.Inputs'!$D$39,$E396)))/(1-'1.Inputs'!$D$42)*$D396*(1+$G396)^(10-1))-('1.Inputs'!$D$37*12*IF(10=1,'1.Inputs'!$D$38,IF(10=2,'1.Inputs'!$D$39,$E396)))*'1.Inputs'!$D$43*(1+$G396)^(10-1)-'1.Inputs'!$D$44*(1+$G396)^(10-1)-('1.Inputs'!$D$20/'1.Inputs'!$D$27+'1.Inputs'!$D$23/'1.Inputs'!$D$28))))*'1.Inputs'!$D$53+'1.Inputs'!$D$35</f>
        <v>4713090292.3705025</v>
      </c>
      <c r="AM396" s="48">
        <f ca="1">R396+NPV('1.Inputs'!$D$55,S396:AB396)</f>
        <v>2202397194.9502645</v>
      </c>
      <c r="AN396" s="48">
        <f ca="1">-('1.Inputs'!$D$24*(1-'1.Inputs'!$D$31)+'1.Inputs'!$D$35)+NPV('1.Inputs'!$D$54,AC396:AL396)</f>
        <v>560885302.01256895</v>
      </c>
      <c r="AO396" s="36">
        <f t="shared" ca="1" si="45"/>
        <v>-3.5024715800948552</v>
      </c>
      <c r="AP396" s="36">
        <f t="shared" ca="1" si="46"/>
        <v>1.5501210442982261</v>
      </c>
      <c r="AQ396" s="36">
        <f ca="1">'1.Inputs'!$D$35+MIN(SUM($AC396:AC396),SUM($AC396:AD396),SUM($AC396:AE396),SUM($AC396:AF396),SUM($AC396:AG396),SUM($AC396:AH396),SUM($AC396:AI396),SUM($AC396:AJ396),SUM($AC396:AK396),SUM($AC396:AL396))</f>
        <v>187095194.7779994</v>
      </c>
      <c r="AR396" s="36">
        <f ca="1">IF(AP396&lt;'1.Inputs'!$D$57,1,0)</f>
        <v>0</v>
      </c>
      <c r="AS396" s="36">
        <f t="shared" ca="1" si="47"/>
        <v>0</v>
      </c>
    </row>
    <row r="397" spans="2:45" ht="15" customHeight="1" x14ac:dyDescent="0.25">
      <c r="B397" s="36">
        <v>382</v>
      </c>
      <c r="C397" s="36">
        <f t="shared" ca="1" si="40"/>
        <v>4.1821965970449182E-2</v>
      </c>
      <c r="D397" s="36">
        <f t="shared" ca="1" si="41"/>
        <v>19109.645364617259</v>
      </c>
      <c r="E397" s="47">
        <f t="shared" ca="1" si="42"/>
        <v>0.73715003199224494</v>
      </c>
      <c r="F397" s="36">
        <f t="shared" ca="1" si="43"/>
        <v>29408.672239868214</v>
      </c>
      <c r="G397" s="36">
        <f t="shared" ca="1" si="44"/>
        <v>3.4937225877604089E-2</v>
      </c>
      <c r="H397" s="36">
        <f ca="1">((('1.Inputs'!$D$37*12*IF(1=1,'1.Inputs'!$D$38,IF(1=2,'1.Inputs'!$D$39,$E397)))*$F397*(('1.Inputs'!$D$40)+(1-'1.Inputs'!$D$40)*(1+'1.Inputs'!$D$41))*(1+$G397)^(1-1))*'1.Inputs'!$D$47+(('1.Inputs'!$D$37*12*IF(1=1,'1.Inputs'!$D$38,IF(1=2,'1.Inputs'!$D$39,$E397)))/(1-'1.Inputs'!$D$42)*$D397*(1+$G397)^(1-1))*('1.Inputs'!$D$48-'1.Inputs'!$D$49))/'1.Inputs'!$D$51</f>
        <v>784099087.67804062</v>
      </c>
      <c r="I397" s="36">
        <f ca="1">((('1.Inputs'!$D$37*12*IF(2=1,'1.Inputs'!$D$38,IF(2=2,'1.Inputs'!$D$39,$E397)))*$F397*(('1.Inputs'!$D$40)+(1-'1.Inputs'!$D$40)*(1+'1.Inputs'!$D$41))*(1+$G397)^(2-1))*'1.Inputs'!$D$47+(('1.Inputs'!$D$37*12*IF(2=1,'1.Inputs'!$D$38,IF(2=2,'1.Inputs'!$D$39,$E397)))/(1-'1.Inputs'!$D$42)*$D397*(1+$G397)^(2-1))*('1.Inputs'!$D$48-'1.Inputs'!$D$49))/'1.Inputs'!$D$51</f>
        <v>1136090668.4605403</v>
      </c>
      <c r="J397" s="36">
        <f ca="1">((('1.Inputs'!$D$37*12*IF(3=1,'1.Inputs'!$D$38,IF(3=2,'1.Inputs'!$D$39,$E397)))*$F397*(('1.Inputs'!$D$40)+(1-'1.Inputs'!$D$40)*(1+'1.Inputs'!$D$41))*(1+$G397)^(3-1))*'1.Inputs'!$D$47+(('1.Inputs'!$D$37*12*IF(3=1,'1.Inputs'!$D$38,IF(3=2,'1.Inputs'!$D$39,$E397)))/(1-'1.Inputs'!$D$42)*$D397*(1+$G397)^(3-1))*('1.Inputs'!$D$48-'1.Inputs'!$D$49))/'1.Inputs'!$D$51</f>
        <v>1238183036.777456</v>
      </c>
      <c r="K397" s="36">
        <f ca="1">((('1.Inputs'!$D$37*12*IF(4=1,'1.Inputs'!$D$38,IF(4=2,'1.Inputs'!$D$39,$E397)))*$F397*(('1.Inputs'!$D$40)+(1-'1.Inputs'!$D$40)*(1+'1.Inputs'!$D$41))*(1+$G397)^(4-1))*'1.Inputs'!$D$47+(('1.Inputs'!$D$37*12*IF(4=1,'1.Inputs'!$D$38,IF(4=2,'1.Inputs'!$D$39,$E397)))/(1-'1.Inputs'!$D$42)*$D397*(1+$G397)^(4-1))*('1.Inputs'!$D$48-'1.Inputs'!$D$49))/'1.Inputs'!$D$51</f>
        <v>1281441717.2111678</v>
      </c>
      <c r="L397" s="36">
        <f ca="1">((('1.Inputs'!$D$37*12*IF(5=1,'1.Inputs'!$D$38,IF(5=2,'1.Inputs'!$D$39,$E397)))*$F397*(('1.Inputs'!$D$40)+(1-'1.Inputs'!$D$40)*(1+'1.Inputs'!$D$41))*(1+$G397)^(5-1))*'1.Inputs'!$D$47+(('1.Inputs'!$D$37*12*IF(5=1,'1.Inputs'!$D$38,IF(5=2,'1.Inputs'!$D$39,$E397)))/(1-'1.Inputs'!$D$42)*$D397*(1+$G397)^(5-1))*('1.Inputs'!$D$48-'1.Inputs'!$D$49))/'1.Inputs'!$D$51</f>
        <v>1326211735.9343593</v>
      </c>
      <c r="M397" s="36">
        <f ca="1">((('1.Inputs'!$D$37*12*IF(6=1,'1.Inputs'!$D$38,IF(6=2,'1.Inputs'!$D$39,$E397)))*$F397*(('1.Inputs'!$D$40)+(1-'1.Inputs'!$D$40)*(1+'1.Inputs'!$D$41))*(1+$G397)^(6-1))*'1.Inputs'!$D$47+(('1.Inputs'!$D$37*12*IF(6=1,'1.Inputs'!$D$38,IF(6=2,'1.Inputs'!$D$39,$E397)))/(1-'1.Inputs'!$D$42)*$D397*(1+$G397)^(6-1))*('1.Inputs'!$D$48-'1.Inputs'!$D$49))/'1.Inputs'!$D$51</f>
        <v>1372545894.9142275</v>
      </c>
      <c r="N397" s="36">
        <f ca="1">((('1.Inputs'!$D$37*12*IF(7=1,'1.Inputs'!$D$38,IF(7=2,'1.Inputs'!$D$39,$E397)))*$F397*(('1.Inputs'!$D$40)+(1-'1.Inputs'!$D$40)*(1+'1.Inputs'!$D$41))*(1+$G397)^(7-1))*'1.Inputs'!$D$47+(('1.Inputs'!$D$37*12*IF(7=1,'1.Inputs'!$D$38,IF(7=2,'1.Inputs'!$D$39,$E397)))/(1-'1.Inputs'!$D$42)*$D397*(1+$G397)^(7-1))*('1.Inputs'!$D$48-'1.Inputs'!$D$49))/'1.Inputs'!$D$51</f>
        <v>1420498840.8722241</v>
      </c>
      <c r="O397" s="36">
        <f ca="1">((('1.Inputs'!$D$37*12*IF(8=1,'1.Inputs'!$D$38,IF(8=2,'1.Inputs'!$D$39,$E397)))*$F397*(('1.Inputs'!$D$40)+(1-'1.Inputs'!$D$40)*(1+'1.Inputs'!$D$41))*(1+$G397)^(8-1))*'1.Inputs'!$D$47+(('1.Inputs'!$D$37*12*IF(8=1,'1.Inputs'!$D$38,IF(8=2,'1.Inputs'!$D$39,$E397)))/(1-'1.Inputs'!$D$42)*$D397*(1+$G397)^(8-1))*('1.Inputs'!$D$48-'1.Inputs'!$D$49))/'1.Inputs'!$D$51</f>
        <v>1470127129.734652</v>
      </c>
      <c r="P397" s="36">
        <f ca="1">((('1.Inputs'!$D$37*12*IF(9=1,'1.Inputs'!$D$38,IF(9=2,'1.Inputs'!$D$39,$E397)))*$F397*(('1.Inputs'!$D$40)+(1-'1.Inputs'!$D$40)*(1+'1.Inputs'!$D$41))*(1+$G397)^(9-1))*'1.Inputs'!$D$47+(('1.Inputs'!$D$37*12*IF(9=1,'1.Inputs'!$D$38,IF(9=2,'1.Inputs'!$D$39,$E397)))/(1-'1.Inputs'!$D$42)*$D397*(1+$G397)^(9-1))*('1.Inputs'!$D$48-'1.Inputs'!$D$49))/'1.Inputs'!$D$51</f>
        <v>1521489293.3349853</v>
      </c>
      <c r="Q397" s="36">
        <f ca="1">((('1.Inputs'!$D$37*12*IF(10=1,'1.Inputs'!$D$38,IF(10=2,'1.Inputs'!$D$39,$E397)))*$F397*(('1.Inputs'!$D$40)+(1-'1.Inputs'!$D$40)*(1+'1.Inputs'!$D$41))*(1+$G397)^(10-1))*'1.Inputs'!$D$47+(('1.Inputs'!$D$37*12*IF(10=1,'1.Inputs'!$D$38,IF(10=2,'1.Inputs'!$D$39,$E397)))/(1-'1.Inputs'!$D$42)*$D397*(1+$G397)^(10-1))*('1.Inputs'!$D$48-'1.Inputs'!$D$49))/'1.Inputs'!$D$51</f>
        <v>1574645908.4465857</v>
      </c>
      <c r="R397" s="36">
        <f>-'1.Inputs'!$D$24</f>
        <v>-2050000000</v>
      </c>
      <c r="S397" s="36">
        <f ca="1">((('1.Inputs'!$D$37*12*IF(1=1,'1.Inputs'!$D$38,IF(1=2,'1.Inputs'!$D$39,$E397)))*$F397*(('1.Inputs'!$D$40)+(1-'1.Inputs'!$D$40)*(1+'1.Inputs'!$D$41))*(1+$G397)^(1-1))-(('1.Inputs'!$D$37*12*IF(1=1,'1.Inputs'!$D$38,IF(1=2,'1.Inputs'!$D$39,$E397)))/(1-'1.Inputs'!$D$42)*$D397*(1+$G397)^(1-1))-('1.Inputs'!$D$37*12*IF(1=1,'1.Inputs'!$D$38,IF(1=2,'1.Inputs'!$D$39,$E397)))*'1.Inputs'!$D$43*(1+$G397)^(1-1)-'1.Inputs'!$D$44*(1+$G397)^(1-1)-('1.Inputs'!$D$20/'1.Inputs'!$D$27+'1.Inputs'!$D$23/'1.Inputs'!$D$28))-MAX(0,((('1.Inputs'!$D$37*12*IF(1=1,'1.Inputs'!$D$38,IF(1=2,'1.Inputs'!$D$39,$E397)))*$F397*(('1.Inputs'!$D$40)+(1-'1.Inputs'!$D$40)*(1+'1.Inputs'!$D$41))*(1+$G397)^(1-1))-(('1.Inputs'!$D$37*12*IF(1=1,'1.Inputs'!$D$38,IF(1=2,'1.Inputs'!$D$39,$E397)))/(1-'1.Inputs'!$D$42)*$D397*(1+$G397)^(1-1))-('1.Inputs'!$D$37*12*IF(1=1,'1.Inputs'!$D$38,IF(1=2,'1.Inputs'!$D$39,$E397)))*'1.Inputs'!$D$43*(1+$G397)^(1-1)-'1.Inputs'!$D$44*(1+$G397)^(1-1)-('1.Inputs'!$D$20/'1.Inputs'!$D$27+'1.Inputs'!$D$23/'1.Inputs'!$D$28)))*'1.Inputs'!$D$53+('1.Inputs'!$D$20/'1.Inputs'!$D$27+'1.Inputs'!$D$23/'1.Inputs'!$D$28)-H397</f>
        <v>-629646088.47780764</v>
      </c>
      <c r="T397" s="36">
        <f ca="1">((('1.Inputs'!$D$37*12*IF(2=1,'1.Inputs'!$D$38,IF(2=2,'1.Inputs'!$D$39,$E397)))*$F397*(('1.Inputs'!$D$40)+(1-'1.Inputs'!$D$40)*(1+'1.Inputs'!$D$41))*(1+$G397)^(2-1))-(('1.Inputs'!$D$37*12*IF(2=1,'1.Inputs'!$D$38,IF(2=2,'1.Inputs'!$D$39,$E397)))/(1-'1.Inputs'!$D$42)*$D397*(1+$G397)^(2-1))-('1.Inputs'!$D$37*12*IF(2=1,'1.Inputs'!$D$38,IF(2=2,'1.Inputs'!$D$39,$E397)))*'1.Inputs'!$D$43*(1+$G397)^(2-1)-'1.Inputs'!$D$44*(1+$G397)^(2-1)-('1.Inputs'!$D$20/'1.Inputs'!$D$27+'1.Inputs'!$D$23/'1.Inputs'!$D$28))-MAX(0,((('1.Inputs'!$D$37*12*IF(2=1,'1.Inputs'!$D$38,IF(2=2,'1.Inputs'!$D$39,$E397)))*$F397*(('1.Inputs'!$D$40)+(1-'1.Inputs'!$D$40)*(1+'1.Inputs'!$D$41))*(1+$G397)^(2-1))-(('1.Inputs'!$D$37*12*IF(2=1,'1.Inputs'!$D$38,IF(2=2,'1.Inputs'!$D$39,$E397)))/(1-'1.Inputs'!$D$42)*$D397*(1+$G397)^(2-1))-('1.Inputs'!$D$37*12*IF(2=1,'1.Inputs'!$D$38,IF(2=2,'1.Inputs'!$D$39,$E397)))*'1.Inputs'!$D$43*(1+$G397)^(2-1)-'1.Inputs'!$D$44*(1+$G397)^(2-1)-('1.Inputs'!$D$20/'1.Inputs'!$D$27+'1.Inputs'!$D$23/'1.Inputs'!$D$28)))*'1.Inputs'!$D$53+('1.Inputs'!$D$20/'1.Inputs'!$D$27+'1.Inputs'!$D$23/'1.Inputs'!$D$28)-(I397-H397)</f>
        <v>92761454.510126889</v>
      </c>
      <c r="U397" s="36">
        <f ca="1">((('1.Inputs'!$D$37*12*IF(3=1,'1.Inputs'!$D$38,IF(3=2,'1.Inputs'!$D$39,$E397)))*$F397*(('1.Inputs'!$D$40)+(1-'1.Inputs'!$D$40)*(1+'1.Inputs'!$D$41))*(1+$G397)^(3-1))-(('1.Inputs'!$D$37*12*IF(3=1,'1.Inputs'!$D$38,IF(3=2,'1.Inputs'!$D$39,$E397)))/(1-'1.Inputs'!$D$42)*$D397*(1+$G397)^(3-1))-('1.Inputs'!$D$37*12*IF(3=1,'1.Inputs'!$D$38,IF(3=2,'1.Inputs'!$D$39,$E397)))*'1.Inputs'!$D$43*(1+$G397)^(3-1)-'1.Inputs'!$D$44*(1+$G397)^(3-1)-('1.Inputs'!$D$20/'1.Inputs'!$D$27+'1.Inputs'!$D$23/'1.Inputs'!$D$28))-MAX(0,((('1.Inputs'!$D$37*12*IF(3=1,'1.Inputs'!$D$38,IF(3=2,'1.Inputs'!$D$39,$E397)))*$F397*(('1.Inputs'!$D$40)+(1-'1.Inputs'!$D$40)*(1+'1.Inputs'!$D$41))*(1+$G397)^(3-1))-(('1.Inputs'!$D$37*12*IF(3=1,'1.Inputs'!$D$38,IF(3=2,'1.Inputs'!$D$39,$E397)))/(1-'1.Inputs'!$D$42)*$D397*(1+$G397)^(3-1))-('1.Inputs'!$D$37*12*IF(3=1,'1.Inputs'!$D$38,IF(3=2,'1.Inputs'!$D$39,$E397)))*'1.Inputs'!$D$43*(1+$G397)^(3-1)-'1.Inputs'!$D$44*(1+$G397)^(3-1)-('1.Inputs'!$D$20/'1.Inputs'!$D$27+'1.Inputs'!$D$23/'1.Inputs'!$D$28)))*'1.Inputs'!$D$53+('1.Inputs'!$D$20/'1.Inputs'!$D$27+'1.Inputs'!$D$23/'1.Inputs'!$D$28)-(J397-I397)</f>
        <v>411635518.14632356</v>
      </c>
      <c r="V397" s="36">
        <f ca="1">((('1.Inputs'!$D$37*12*IF(4=1,'1.Inputs'!$D$38,IF(4=2,'1.Inputs'!$D$39,$E397)))*$F397*(('1.Inputs'!$D$40)+(1-'1.Inputs'!$D$40)*(1+'1.Inputs'!$D$41))*(1+$G397)^(4-1))-(('1.Inputs'!$D$37*12*IF(4=1,'1.Inputs'!$D$38,IF(4=2,'1.Inputs'!$D$39,$E397)))/(1-'1.Inputs'!$D$42)*$D397*(1+$G397)^(4-1))-('1.Inputs'!$D$37*12*IF(4=1,'1.Inputs'!$D$38,IF(4=2,'1.Inputs'!$D$39,$E397)))*'1.Inputs'!$D$43*(1+$G397)^(4-1)-'1.Inputs'!$D$44*(1+$G397)^(4-1)-('1.Inputs'!$D$20/'1.Inputs'!$D$27+'1.Inputs'!$D$23/'1.Inputs'!$D$28))-MAX(0,((('1.Inputs'!$D$37*12*IF(4=1,'1.Inputs'!$D$38,IF(4=2,'1.Inputs'!$D$39,$E397)))*$F397*(('1.Inputs'!$D$40)+(1-'1.Inputs'!$D$40)*(1+'1.Inputs'!$D$41))*(1+$G397)^(4-1))-(('1.Inputs'!$D$37*12*IF(4=1,'1.Inputs'!$D$38,IF(4=2,'1.Inputs'!$D$39,$E397)))/(1-'1.Inputs'!$D$42)*$D397*(1+$G397)^(4-1))-('1.Inputs'!$D$37*12*IF(4=1,'1.Inputs'!$D$38,IF(4=2,'1.Inputs'!$D$39,$E397)))*'1.Inputs'!$D$43*(1+$G397)^(4-1)-'1.Inputs'!$D$44*(1+$G397)^(4-1)-('1.Inputs'!$D$20/'1.Inputs'!$D$27+'1.Inputs'!$D$23/'1.Inputs'!$D$28)))*'1.Inputs'!$D$53+('1.Inputs'!$D$20/'1.Inputs'!$D$27+'1.Inputs'!$D$23/'1.Inputs'!$D$28)-(K397-J397)</f>
        <v>486766649.31580102</v>
      </c>
      <c r="W397" s="36">
        <f ca="1">((('1.Inputs'!$D$37*12*IF(5=1,'1.Inputs'!$D$38,IF(5=2,'1.Inputs'!$D$39,$E397)))*$F397*(('1.Inputs'!$D$40)+(1-'1.Inputs'!$D$40)*(1+'1.Inputs'!$D$41))*(1+$G397)^(5-1))-(('1.Inputs'!$D$37*12*IF(5=1,'1.Inputs'!$D$38,IF(5=2,'1.Inputs'!$D$39,$E397)))/(1-'1.Inputs'!$D$42)*$D397*(1+$G397)^(5-1))-('1.Inputs'!$D$37*12*IF(5=1,'1.Inputs'!$D$38,IF(5=2,'1.Inputs'!$D$39,$E397)))*'1.Inputs'!$D$43*(1+$G397)^(5-1)-'1.Inputs'!$D$44*(1+$G397)^(5-1)-('1.Inputs'!$D$20/'1.Inputs'!$D$27+'1.Inputs'!$D$23/'1.Inputs'!$D$28))-MAX(0,((('1.Inputs'!$D$37*12*IF(5=1,'1.Inputs'!$D$38,IF(5=2,'1.Inputs'!$D$39,$E397)))*$F397*(('1.Inputs'!$D$40)+(1-'1.Inputs'!$D$40)*(1+'1.Inputs'!$D$41))*(1+$G397)^(5-1))-(('1.Inputs'!$D$37*12*IF(5=1,'1.Inputs'!$D$38,IF(5=2,'1.Inputs'!$D$39,$E397)))/(1-'1.Inputs'!$D$42)*$D397*(1+$G397)^(5-1))-('1.Inputs'!$D$37*12*IF(5=1,'1.Inputs'!$D$38,IF(5=2,'1.Inputs'!$D$39,$E397)))*'1.Inputs'!$D$43*(1+$G397)^(5-1)-'1.Inputs'!$D$44*(1+$G397)^(5-1)-('1.Inputs'!$D$20/'1.Inputs'!$D$27+'1.Inputs'!$D$23/'1.Inputs'!$D$28)))*'1.Inputs'!$D$53+('1.Inputs'!$D$20/'1.Inputs'!$D$27+'1.Inputs'!$D$23/'1.Inputs'!$D$28)-(L397-K397)</f>
        <v>502122141.76991487</v>
      </c>
      <c r="X397" s="36">
        <f ca="1">((('1.Inputs'!$D$37*12*IF(6=1,'1.Inputs'!$D$38,IF(6=2,'1.Inputs'!$D$39,$E397)))*$F397*(('1.Inputs'!$D$40)+(1-'1.Inputs'!$D$40)*(1+'1.Inputs'!$D$41))*(1+$G397)^(6-1))-(('1.Inputs'!$D$37*12*IF(6=1,'1.Inputs'!$D$38,IF(6=2,'1.Inputs'!$D$39,$E397)))/(1-'1.Inputs'!$D$42)*$D397*(1+$G397)^(6-1))-('1.Inputs'!$D$37*12*IF(6=1,'1.Inputs'!$D$38,IF(6=2,'1.Inputs'!$D$39,$E397)))*'1.Inputs'!$D$43*(1+$G397)^(6-1)-'1.Inputs'!$D$44*(1+$G397)^(6-1)-('1.Inputs'!$D$20/'1.Inputs'!$D$27+'1.Inputs'!$D$23/'1.Inputs'!$D$28))-MAX(0,((('1.Inputs'!$D$37*12*IF(6=1,'1.Inputs'!$D$38,IF(6=2,'1.Inputs'!$D$39,$E397)))*$F397*(('1.Inputs'!$D$40)+(1-'1.Inputs'!$D$40)*(1+'1.Inputs'!$D$41))*(1+$G397)^(6-1))-(('1.Inputs'!$D$37*12*IF(6=1,'1.Inputs'!$D$38,IF(6=2,'1.Inputs'!$D$39,$E397)))/(1-'1.Inputs'!$D$42)*$D397*(1+$G397)^(6-1))-('1.Inputs'!$D$37*12*IF(6=1,'1.Inputs'!$D$38,IF(6=2,'1.Inputs'!$D$39,$E397)))*'1.Inputs'!$D$43*(1+$G397)^(6-1)-'1.Inputs'!$D$44*(1+$G397)^(6-1)-('1.Inputs'!$D$20/'1.Inputs'!$D$27+'1.Inputs'!$D$23/'1.Inputs'!$D$28)))*'1.Inputs'!$D$53+('1.Inputs'!$D$20/'1.Inputs'!$D$27+'1.Inputs'!$D$23/'1.Inputs'!$D$28)-(M397-L397)</f>
        <v>518014112.53236032</v>
      </c>
      <c r="Y397" s="36">
        <f ca="1">((('1.Inputs'!$D$37*12*IF(7=1,'1.Inputs'!$D$38,IF(7=2,'1.Inputs'!$D$39,$E397)))*$F397*(('1.Inputs'!$D$40)+(1-'1.Inputs'!$D$40)*(1+'1.Inputs'!$D$41))*(1+$G397)^(7-1))-(('1.Inputs'!$D$37*12*IF(7=1,'1.Inputs'!$D$38,IF(7=2,'1.Inputs'!$D$39,$E397)))/(1-'1.Inputs'!$D$42)*$D397*(1+$G397)^(7-1))-('1.Inputs'!$D$37*12*IF(7=1,'1.Inputs'!$D$38,IF(7=2,'1.Inputs'!$D$39,$E397)))*'1.Inputs'!$D$43*(1+$G397)^(7-1)-'1.Inputs'!$D$44*(1+$G397)^(7-1)-('1.Inputs'!$D$20/'1.Inputs'!$D$27+'1.Inputs'!$D$23/'1.Inputs'!$D$28))-MAX(0,((('1.Inputs'!$D$37*12*IF(7=1,'1.Inputs'!$D$38,IF(7=2,'1.Inputs'!$D$39,$E397)))*$F397*(('1.Inputs'!$D$40)+(1-'1.Inputs'!$D$40)*(1+'1.Inputs'!$D$41))*(1+$G397)^(7-1))-(('1.Inputs'!$D$37*12*IF(7=1,'1.Inputs'!$D$38,IF(7=2,'1.Inputs'!$D$39,$E397)))/(1-'1.Inputs'!$D$42)*$D397*(1+$G397)^(7-1))-('1.Inputs'!$D$37*12*IF(7=1,'1.Inputs'!$D$38,IF(7=2,'1.Inputs'!$D$39,$E397)))*'1.Inputs'!$D$43*(1+$G397)^(7-1)-'1.Inputs'!$D$44*(1+$G397)^(7-1)-('1.Inputs'!$D$20/'1.Inputs'!$D$27+'1.Inputs'!$D$23/'1.Inputs'!$D$28)))*'1.Inputs'!$D$53+('1.Inputs'!$D$20/'1.Inputs'!$D$27+'1.Inputs'!$D$23/'1.Inputs'!$D$28)-(N397-M397)</f>
        <v>534461304.66697299</v>
      </c>
      <c r="Z397" s="36">
        <f ca="1">((('1.Inputs'!$D$37*12*IF(8=1,'1.Inputs'!$D$38,IF(8=2,'1.Inputs'!$D$39,$E397)))*$F397*(('1.Inputs'!$D$40)+(1-'1.Inputs'!$D$40)*(1+'1.Inputs'!$D$41))*(1+$G397)^(8-1))-(('1.Inputs'!$D$37*12*IF(8=1,'1.Inputs'!$D$38,IF(8=2,'1.Inputs'!$D$39,$E397)))/(1-'1.Inputs'!$D$42)*$D397*(1+$G397)^(8-1))-('1.Inputs'!$D$37*12*IF(8=1,'1.Inputs'!$D$38,IF(8=2,'1.Inputs'!$D$39,$E397)))*'1.Inputs'!$D$43*(1+$G397)^(8-1)-'1.Inputs'!$D$44*(1+$G397)^(8-1)-('1.Inputs'!$D$20/'1.Inputs'!$D$27+'1.Inputs'!$D$23/'1.Inputs'!$D$28))-MAX(0,((('1.Inputs'!$D$37*12*IF(8=1,'1.Inputs'!$D$38,IF(8=2,'1.Inputs'!$D$39,$E397)))*$F397*(('1.Inputs'!$D$40)+(1-'1.Inputs'!$D$40)*(1+'1.Inputs'!$D$41))*(1+$G397)^(8-1))-(('1.Inputs'!$D$37*12*IF(8=1,'1.Inputs'!$D$38,IF(8=2,'1.Inputs'!$D$39,$E397)))/(1-'1.Inputs'!$D$42)*$D397*(1+$G397)^(8-1))-('1.Inputs'!$D$37*12*IF(8=1,'1.Inputs'!$D$38,IF(8=2,'1.Inputs'!$D$39,$E397)))*'1.Inputs'!$D$43*(1+$G397)^(8-1)-'1.Inputs'!$D$44*(1+$G397)^(8-1)-('1.Inputs'!$D$20/'1.Inputs'!$D$27+'1.Inputs'!$D$23/'1.Inputs'!$D$28)))*'1.Inputs'!$D$53+('1.Inputs'!$D$20/'1.Inputs'!$D$27+'1.Inputs'!$D$23/'1.Inputs'!$D$28)-(O397-N397)</f>
        <v>551483116.0682447</v>
      </c>
      <c r="AA397" s="36">
        <f ca="1">((('1.Inputs'!$D$37*12*IF(9=1,'1.Inputs'!$D$38,IF(9=2,'1.Inputs'!$D$39,$E397)))*$F397*(('1.Inputs'!$D$40)+(1-'1.Inputs'!$D$40)*(1+'1.Inputs'!$D$41))*(1+$G397)^(9-1))-(('1.Inputs'!$D$37*12*IF(9=1,'1.Inputs'!$D$38,IF(9=2,'1.Inputs'!$D$39,$E397)))/(1-'1.Inputs'!$D$42)*$D397*(1+$G397)^(9-1))-('1.Inputs'!$D$37*12*IF(9=1,'1.Inputs'!$D$38,IF(9=2,'1.Inputs'!$D$39,$E397)))*'1.Inputs'!$D$43*(1+$G397)^(9-1)-'1.Inputs'!$D$44*(1+$G397)^(9-1)-('1.Inputs'!$D$20/'1.Inputs'!$D$27+'1.Inputs'!$D$23/'1.Inputs'!$D$28))-MAX(0,((('1.Inputs'!$D$37*12*IF(9=1,'1.Inputs'!$D$38,IF(9=2,'1.Inputs'!$D$39,$E397)))*$F397*(('1.Inputs'!$D$40)+(1-'1.Inputs'!$D$40)*(1+'1.Inputs'!$D$41))*(1+$G397)^(9-1))-(('1.Inputs'!$D$37*12*IF(9=1,'1.Inputs'!$D$38,IF(9=2,'1.Inputs'!$D$39,$E397)))/(1-'1.Inputs'!$D$42)*$D397*(1+$G397)^(9-1))-('1.Inputs'!$D$37*12*IF(9=1,'1.Inputs'!$D$38,IF(9=2,'1.Inputs'!$D$39,$E397)))*'1.Inputs'!$D$43*(1+$G397)^(9-1)-'1.Inputs'!$D$44*(1+$G397)^(9-1)-('1.Inputs'!$D$20/'1.Inputs'!$D$27+'1.Inputs'!$D$23/'1.Inputs'!$D$28)))*'1.Inputs'!$D$53+('1.Inputs'!$D$20/'1.Inputs'!$D$27+'1.Inputs'!$D$23/'1.Inputs'!$D$28)-(P397-O397)</f>
        <v>569099622.33928978</v>
      </c>
      <c r="AB397" s="36">
        <f ca="1">((('1.Inputs'!$D$37*12*IF(10=1,'1.Inputs'!$D$38,IF(10=2,'1.Inputs'!$D$39,$E397)))*$F397*(('1.Inputs'!$D$40)+(1-'1.Inputs'!$D$40)*(1+'1.Inputs'!$D$41))*(1+$G397)^(10-1))-(('1.Inputs'!$D$37*12*IF(10=1,'1.Inputs'!$D$38,IF(10=2,'1.Inputs'!$D$39,$E397)))/(1-'1.Inputs'!$D$42)*$D397*(1+$G397)^(10-1))-('1.Inputs'!$D$37*12*IF(10=1,'1.Inputs'!$D$38,IF(10=2,'1.Inputs'!$D$39,$E397)))*'1.Inputs'!$D$43*(1+$G397)^(10-1)-'1.Inputs'!$D$44*(1+$G397)^(10-1)-('1.Inputs'!$D$20/'1.Inputs'!$D$27+'1.Inputs'!$D$23/'1.Inputs'!$D$28))-MAX(0,((('1.Inputs'!$D$37*12*IF(10=1,'1.Inputs'!$D$38,IF(10=2,'1.Inputs'!$D$39,$E397)))*$F397*(('1.Inputs'!$D$40)+(1-'1.Inputs'!$D$40)*(1+'1.Inputs'!$D$41))*(1+$G397)^(10-1))-(('1.Inputs'!$D$37*12*IF(10=1,'1.Inputs'!$D$38,IF(10=2,'1.Inputs'!$D$39,$E397)))/(1-'1.Inputs'!$D$42)*$D397*(1+$G397)^(10-1))-('1.Inputs'!$D$37*12*IF(10=1,'1.Inputs'!$D$38,IF(10=2,'1.Inputs'!$D$39,$E397)))*'1.Inputs'!$D$43*(1+$G397)^(10-1)-'1.Inputs'!$D$44*(1+$G397)^(10-1)-('1.Inputs'!$D$20/'1.Inputs'!$D$27+'1.Inputs'!$D$23/'1.Inputs'!$D$28)))*'1.Inputs'!$D$53+('1.Inputs'!$D$20/'1.Inputs'!$D$27+'1.Inputs'!$D$23/'1.Inputs'!$D$28)-(Q397-P397)+(('1.Inputs'!$D$20+'1.Inputs'!$D$23-('1.Inputs'!$D$20/'1.Inputs'!$D$27+'1.Inputs'!$D$23/'1.Inputs'!$D$28)*'1.Inputs'!$D$10)*'1.Inputs'!$D$60+'1.Inputs'!$D$19*'1.Inputs'!$D$59+Q397)</f>
        <v>2861977508.9156857</v>
      </c>
      <c r="AC397" s="36">
        <f ca="1">S397-AC$13-AC$14+MIN(AC$13,MAX(0,((('1.Inputs'!$D$37*12*IF(1=1,'1.Inputs'!$D$38,IF(1=2,'1.Inputs'!$D$39,$E397)))*$F397*(('1.Inputs'!$D$40)+(1-'1.Inputs'!$D$40)*(1+'1.Inputs'!$D$41))*(1+$G397)^(1-1))-(('1.Inputs'!$D$37*12*IF(1=1,'1.Inputs'!$D$38,IF(1=2,'1.Inputs'!$D$39,$E397)))/(1-'1.Inputs'!$D$42)*$D397*(1+$G397)^(1-1))-('1.Inputs'!$D$37*12*IF(1=1,'1.Inputs'!$D$38,IF(1=2,'1.Inputs'!$D$39,$E397)))*'1.Inputs'!$D$43*(1+$G397)^(1-1)-'1.Inputs'!$D$44*(1+$G397)^(1-1)-('1.Inputs'!$D$20/'1.Inputs'!$D$27+'1.Inputs'!$D$23/'1.Inputs'!$D$28))))*'1.Inputs'!$D$53</f>
        <v>-766771396.60075915</v>
      </c>
      <c r="AD397" s="36">
        <f ca="1">T397-AD$13-AD$14+MIN(AD$13,MAX(0,((('1.Inputs'!$D$37*12*IF(2=1,'1.Inputs'!$D$38,IF(2=2,'1.Inputs'!$D$39,$E397)))*$F397*(('1.Inputs'!$D$40)+(1-'1.Inputs'!$D$40)*(1+'1.Inputs'!$D$41))*(1+$G397)^(2-1))-(('1.Inputs'!$D$37*12*IF(2=1,'1.Inputs'!$D$38,IF(2=2,'1.Inputs'!$D$39,$E397)))/(1-'1.Inputs'!$D$42)*$D397*(1+$G397)^(2-1))-('1.Inputs'!$D$37*12*IF(2=1,'1.Inputs'!$D$38,IF(2=2,'1.Inputs'!$D$39,$E397)))*'1.Inputs'!$D$43*(1+$G397)^(2-1)-'1.Inputs'!$D$44*(1+$G397)^(2-1)-('1.Inputs'!$D$20/'1.Inputs'!$D$27+'1.Inputs'!$D$23/'1.Inputs'!$D$28))))*'1.Inputs'!$D$53</f>
        <v>-3178545.4898731112</v>
      </c>
      <c r="AE397" s="36">
        <f ca="1">U397-AE$13-AE$14+MIN(AE$13,MAX(0,((('1.Inputs'!$D$37*12*IF(3=1,'1.Inputs'!$D$38,IF(3=2,'1.Inputs'!$D$39,$E397)))*$F397*(('1.Inputs'!$D$40)+(1-'1.Inputs'!$D$40)*(1+'1.Inputs'!$D$41))*(1+$G397)^(3-1))-(('1.Inputs'!$D$37*12*IF(3=1,'1.Inputs'!$D$38,IF(3=2,'1.Inputs'!$D$39,$E397)))/(1-'1.Inputs'!$D$42)*$D397*(1+$G397)^(3-1))-('1.Inputs'!$D$37*12*IF(3=1,'1.Inputs'!$D$38,IF(3=2,'1.Inputs'!$D$39,$E397)))*'1.Inputs'!$D$43*(1+$G397)^(3-1)-'1.Inputs'!$D$44*(1+$G397)^(3-1)-('1.Inputs'!$D$20/'1.Inputs'!$D$27+'1.Inputs'!$D$23/'1.Inputs'!$D$28))))*'1.Inputs'!$D$53</f>
        <v>69695518.146323562</v>
      </c>
      <c r="AF397" s="36">
        <f ca="1">V397-AF$13-AF$14+MIN(AF$13,MAX(0,((('1.Inputs'!$D$37*12*IF(4=1,'1.Inputs'!$D$38,IF(4=2,'1.Inputs'!$D$39,$E397)))*$F397*(('1.Inputs'!$D$40)+(1-'1.Inputs'!$D$40)*(1+'1.Inputs'!$D$41))*(1+$G397)^(4-1))-(('1.Inputs'!$D$37*12*IF(4=1,'1.Inputs'!$D$38,IF(4=2,'1.Inputs'!$D$39,$E397)))/(1-'1.Inputs'!$D$42)*$D397*(1+$G397)^(4-1))-('1.Inputs'!$D$37*12*IF(4=1,'1.Inputs'!$D$38,IF(4=2,'1.Inputs'!$D$39,$E397)))*'1.Inputs'!$D$43*(1+$G397)^(4-1)-'1.Inputs'!$D$44*(1+$G397)^(4-1)-('1.Inputs'!$D$20/'1.Inputs'!$D$27+'1.Inputs'!$D$23/'1.Inputs'!$D$28))))*'1.Inputs'!$D$53</f>
        <v>164014649.31580102</v>
      </c>
      <c r="AG397" s="36">
        <f ca="1">W397-AG$13-AG$14+MIN(AG$13,MAX(0,((('1.Inputs'!$D$37*12*IF(5=1,'1.Inputs'!$D$38,IF(5=2,'1.Inputs'!$D$39,$E397)))*$F397*(('1.Inputs'!$D$40)+(1-'1.Inputs'!$D$40)*(1+'1.Inputs'!$D$41))*(1+$G397)^(5-1))-(('1.Inputs'!$D$37*12*IF(5=1,'1.Inputs'!$D$38,IF(5=2,'1.Inputs'!$D$39,$E397)))/(1-'1.Inputs'!$D$42)*$D397*(1+$G397)^(5-1))-('1.Inputs'!$D$37*12*IF(5=1,'1.Inputs'!$D$38,IF(5=2,'1.Inputs'!$D$39,$E397)))*'1.Inputs'!$D$43*(1+$G397)^(5-1)-'1.Inputs'!$D$44*(1+$G397)^(5-1)-('1.Inputs'!$D$20/'1.Inputs'!$D$27+'1.Inputs'!$D$23/'1.Inputs'!$D$28))))*'1.Inputs'!$D$53</f>
        <v>198558141.76991487</v>
      </c>
      <c r="AH397" s="36">
        <f ca="1">X397-AH$13-AH$14+MIN(AH$13,MAX(0,((('1.Inputs'!$D$37*12*IF(6=1,'1.Inputs'!$D$38,IF(6=2,'1.Inputs'!$D$39,$E397)))*$F397*(('1.Inputs'!$D$40)+(1-'1.Inputs'!$D$40)*(1+'1.Inputs'!$D$41))*(1+$G397)^(6-1))-(('1.Inputs'!$D$37*12*IF(6=1,'1.Inputs'!$D$38,IF(6=2,'1.Inputs'!$D$39,$E397)))/(1-'1.Inputs'!$D$42)*$D397*(1+$G397)^(6-1))-('1.Inputs'!$D$37*12*IF(6=1,'1.Inputs'!$D$38,IF(6=2,'1.Inputs'!$D$39,$E397)))*'1.Inputs'!$D$43*(1+$G397)^(6-1)-'1.Inputs'!$D$44*(1+$G397)^(6-1)-('1.Inputs'!$D$20/'1.Inputs'!$D$27+'1.Inputs'!$D$23/'1.Inputs'!$D$28))))*'1.Inputs'!$D$53</f>
        <v>233638112.53236032</v>
      </c>
      <c r="AI397" s="36">
        <f ca="1">Y397-AI$13-AI$14+MIN(AI$13,MAX(0,((('1.Inputs'!$D$37*12*IF(7=1,'1.Inputs'!$D$38,IF(7=2,'1.Inputs'!$D$39,$E397)))*$F397*(('1.Inputs'!$D$40)+(1-'1.Inputs'!$D$40)*(1+'1.Inputs'!$D$41))*(1+$G397)^(7-1))-(('1.Inputs'!$D$37*12*IF(7=1,'1.Inputs'!$D$38,IF(7=2,'1.Inputs'!$D$39,$E397)))/(1-'1.Inputs'!$D$42)*$D397*(1+$G397)^(7-1))-('1.Inputs'!$D$37*12*IF(7=1,'1.Inputs'!$D$38,IF(7=2,'1.Inputs'!$D$39,$E397)))*'1.Inputs'!$D$43*(1+$G397)^(7-1)-'1.Inputs'!$D$44*(1+$G397)^(7-1)-('1.Inputs'!$D$20/'1.Inputs'!$D$27+'1.Inputs'!$D$23/'1.Inputs'!$D$28))))*'1.Inputs'!$D$53</f>
        <v>269273304.66697299</v>
      </c>
      <c r="AJ397" s="36">
        <f ca="1">Z397-AJ$13-AJ$14+MIN(AJ$13,MAX(0,((('1.Inputs'!$D$37*12*IF(8=1,'1.Inputs'!$D$38,IF(8=2,'1.Inputs'!$D$39,$E397)))*$F397*(('1.Inputs'!$D$40)+(1-'1.Inputs'!$D$40)*(1+'1.Inputs'!$D$41))*(1+$G397)^(8-1))-(('1.Inputs'!$D$37*12*IF(8=1,'1.Inputs'!$D$38,IF(8=2,'1.Inputs'!$D$39,$E397)))/(1-'1.Inputs'!$D$42)*$D397*(1+$G397)^(8-1))-('1.Inputs'!$D$37*12*IF(8=1,'1.Inputs'!$D$38,IF(8=2,'1.Inputs'!$D$39,$E397)))*'1.Inputs'!$D$43*(1+$G397)^(8-1)-'1.Inputs'!$D$44*(1+$G397)^(8-1)-('1.Inputs'!$D$20/'1.Inputs'!$D$27+'1.Inputs'!$D$23/'1.Inputs'!$D$28))))*'1.Inputs'!$D$53</f>
        <v>551483116.0682447</v>
      </c>
      <c r="AK397" s="36">
        <f ca="1">AA397-AK$13-AK$14+MIN(AK$13,MAX(0,((('1.Inputs'!$D$37*12*IF(9=1,'1.Inputs'!$D$38,IF(9=2,'1.Inputs'!$D$39,$E397)))*$F397*(('1.Inputs'!$D$40)+(1-'1.Inputs'!$D$40)*(1+'1.Inputs'!$D$41))*(1+$G397)^(9-1))-(('1.Inputs'!$D$37*12*IF(9=1,'1.Inputs'!$D$38,IF(9=2,'1.Inputs'!$D$39,$E397)))/(1-'1.Inputs'!$D$42)*$D397*(1+$G397)^(9-1))-('1.Inputs'!$D$37*12*IF(9=1,'1.Inputs'!$D$38,IF(9=2,'1.Inputs'!$D$39,$E397)))*'1.Inputs'!$D$43*(1+$G397)^(9-1)-'1.Inputs'!$D$44*(1+$G397)^(9-1)-('1.Inputs'!$D$20/'1.Inputs'!$D$27+'1.Inputs'!$D$23/'1.Inputs'!$D$28))))*'1.Inputs'!$D$53</f>
        <v>569099622.33928978</v>
      </c>
      <c r="AL397" s="36">
        <f ca="1">AB397-AL$13-AL$14+MIN(AL$13,MAX(0,((('1.Inputs'!$D$37*12*IF(10=1,'1.Inputs'!$D$38,IF(10=2,'1.Inputs'!$D$39,$E397)))*$F397*(('1.Inputs'!$D$40)+(1-'1.Inputs'!$D$40)*(1+'1.Inputs'!$D$41))*(1+$G397)^(10-1))-(('1.Inputs'!$D$37*12*IF(10=1,'1.Inputs'!$D$38,IF(10=2,'1.Inputs'!$D$39,$E397)))/(1-'1.Inputs'!$D$42)*$D397*(1+$G397)^(10-1))-('1.Inputs'!$D$37*12*IF(10=1,'1.Inputs'!$D$38,IF(10=2,'1.Inputs'!$D$39,$E397)))*'1.Inputs'!$D$43*(1+$G397)^(10-1)-'1.Inputs'!$D$44*(1+$G397)^(10-1)-('1.Inputs'!$D$20/'1.Inputs'!$D$27+'1.Inputs'!$D$23/'1.Inputs'!$D$28))))*'1.Inputs'!$D$53+'1.Inputs'!$D$35</f>
        <v>3661977508.9156857</v>
      </c>
      <c r="AM397" s="48">
        <f ca="1">R397+NPV('1.Inputs'!$D$55,S397:AB397)</f>
        <v>223382693.8015461</v>
      </c>
      <c r="AN397" s="48">
        <f ca="1">-('1.Inputs'!$D$24*(1-'1.Inputs'!$D$31)+'1.Inputs'!$D$35)+NPV('1.Inputs'!$D$54,AC397:AL397)</f>
        <v>-912506823.2521807</v>
      </c>
      <c r="AO397" s="36">
        <f t="shared" ca="1" si="45"/>
        <v>-4.2658949083862305</v>
      </c>
      <c r="AP397" s="36">
        <f t="shared" ca="1" si="46"/>
        <v>1.0458219465099683</v>
      </c>
      <c r="AQ397" s="36">
        <f ca="1">'1.Inputs'!$D$35+MIN(SUM($AC397:AC397),SUM($AC397:AD397),SUM($AC397:AE397),SUM($AC397:AF397),SUM($AC397:AG397),SUM($AC397:AH397),SUM($AC397:AI397),SUM($AC397:AJ397),SUM($AC397:AK397),SUM($AC397:AL397))</f>
        <v>30050057.9093678</v>
      </c>
      <c r="AR397" s="36">
        <f ca="1">IF(AP397&lt;'1.Inputs'!$D$57,1,0)</f>
        <v>1</v>
      </c>
      <c r="AS397" s="36">
        <f t="shared" ca="1" si="47"/>
        <v>0</v>
      </c>
    </row>
    <row r="398" spans="2:45" ht="15" customHeight="1" x14ac:dyDescent="0.25">
      <c r="B398" s="36">
        <v>383</v>
      </c>
      <c r="C398" s="36">
        <f t="shared" ca="1" si="40"/>
        <v>0.36991853855446799</v>
      </c>
      <c r="D398" s="36">
        <f t="shared" ca="1" si="41"/>
        <v>18946.992663344954</v>
      </c>
      <c r="E398" s="47">
        <f t="shared" ca="1" si="42"/>
        <v>0.81048670405210499</v>
      </c>
      <c r="F398" s="36">
        <f t="shared" ca="1" si="43"/>
        <v>29956.75852717903</v>
      </c>
      <c r="G398" s="36">
        <f t="shared" ca="1" si="44"/>
        <v>4.5035024061321351E-2</v>
      </c>
      <c r="H398" s="36">
        <f ca="1">((('1.Inputs'!$D$37*12*IF(1=1,'1.Inputs'!$D$38,IF(1=2,'1.Inputs'!$D$39,$E398)))*$F398*(('1.Inputs'!$D$40)+(1-'1.Inputs'!$D$40)*(1+'1.Inputs'!$D$41))*(1+$G398)^(1-1))*'1.Inputs'!$D$47+(('1.Inputs'!$D$37*12*IF(1=1,'1.Inputs'!$D$38,IF(1=2,'1.Inputs'!$D$39,$E398)))/(1-'1.Inputs'!$D$42)*$D398*(1+$G398)^(1-1))*('1.Inputs'!$D$48-'1.Inputs'!$D$49))/'1.Inputs'!$D$51</f>
        <v>795548861.63614047</v>
      </c>
      <c r="I398" s="36">
        <f ca="1">((('1.Inputs'!$D$37*12*IF(2=1,'1.Inputs'!$D$38,IF(2=2,'1.Inputs'!$D$39,$E398)))*$F398*(('1.Inputs'!$D$40)+(1-'1.Inputs'!$D$40)*(1+'1.Inputs'!$D$41))*(1+$G398)^(2-1))*'1.Inputs'!$D$47+(('1.Inputs'!$D$37*12*IF(2=1,'1.Inputs'!$D$38,IF(2=2,'1.Inputs'!$D$39,$E398)))/(1-'1.Inputs'!$D$42)*$D398*(1+$G398)^(2-1))*('1.Inputs'!$D$48-'1.Inputs'!$D$49))/'1.Inputs'!$D$51</f>
        <v>1163926993.2666335</v>
      </c>
      <c r="J398" s="36">
        <f ca="1">((('1.Inputs'!$D$37*12*IF(3=1,'1.Inputs'!$D$38,IF(3=2,'1.Inputs'!$D$39,$E398)))*$F398*(('1.Inputs'!$D$40)+(1-'1.Inputs'!$D$40)*(1+'1.Inputs'!$D$41))*(1+$G398)^(3-1))*'1.Inputs'!$D$47+(('1.Inputs'!$D$37*12*IF(3=1,'1.Inputs'!$D$38,IF(3=2,'1.Inputs'!$D$39,$E398)))/(1-'1.Inputs'!$D$42)*$D398*(1+$G398)^(3-1))*('1.Inputs'!$D$48-'1.Inputs'!$D$49))/'1.Inputs'!$D$51</f>
        <v>1408330033.2133143</v>
      </c>
      <c r="K398" s="36">
        <f ca="1">((('1.Inputs'!$D$37*12*IF(4=1,'1.Inputs'!$D$38,IF(4=2,'1.Inputs'!$D$39,$E398)))*$F398*(('1.Inputs'!$D$40)+(1-'1.Inputs'!$D$40)*(1+'1.Inputs'!$D$41))*(1+$G398)^(4-1))*'1.Inputs'!$D$47+(('1.Inputs'!$D$37*12*IF(4=1,'1.Inputs'!$D$38,IF(4=2,'1.Inputs'!$D$39,$E398)))/(1-'1.Inputs'!$D$42)*$D398*(1+$G398)^(4-1))*('1.Inputs'!$D$48-'1.Inputs'!$D$49))/'1.Inputs'!$D$51</f>
        <v>1471754210.1453574</v>
      </c>
      <c r="L398" s="36">
        <f ca="1">((('1.Inputs'!$D$37*12*IF(5=1,'1.Inputs'!$D$38,IF(5=2,'1.Inputs'!$D$39,$E398)))*$F398*(('1.Inputs'!$D$40)+(1-'1.Inputs'!$D$40)*(1+'1.Inputs'!$D$41))*(1+$G398)^(5-1))*'1.Inputs'!$D$47+(('1.Inputs'!$D$37*12*IF(5=1,'1.Inputs'!$D$38,IF(5=2,'1.Inputs'!$D$39,$E398)))/(1-'1.Inputs'!$D$42)*$D398*(1+$G398)^(5-1))*('1.Inputs'!$D$48-'1.Inputs'!$D$49))/'1.Inputs'!$D$51</f>
        <v>1538034696.4116044</v>
      </c>
      <c r="M398" s="36">
        <f ca="1">((('1.Inputs'!$D$37*12*IF(6=1,'1.Inputs'!$D$38,IF(6=2,'1.Inputs'!$D$39,$E398)))*$F398*(('1.Inputs'!$D$40)+(1-'1.Inputs'!$D$40)*(1+'1.Inputs'!$D$41))*(1+$G398)^(6-1))*'1.Inputs'!$D$47+(('1.Inputs'!$D$37*12*IF(6=1,'1.Inputs'!$D$38,IF(6=2,'1.Inputs'!$D$39,$E398)))/(1-'1.Inputs'!$D$42)*$D398*(1+$G398)^(6-1))*('1.Inputs'!$D$48-'1.Inputs'!$D$49))/'1.Inputs'!$D$51</f>
        <v>1607300125.9716482</v>
      </c>
      <c r="N398" s="36">
        <f ca="1">((('1.Inputs'!$D$37*12*IF(7=1,'1.Inputs'!$D$38,IF(7=2,'1.Inputs'!$D$39,$E398)))*$F398*(('1.Inputs'!$D$40)+(1-'1.Inputs'!$D$40)*(1+'1.Inputs'!$D$41))*(1+$G398)^(7-1))*'1.Inputs'!$D$47+(('1.Inputs'!$D$37*12*IF(7=1,'1.Inputs'!$D$38,IF(7=2,'1.Inputs'!$D$39,$E398)))/(1-'1.Inputs'!$D$42)*$D398*(1+$G398)^(7-1))*('1.Inputs'!$D$48-'1.Inputs'!$D$49))/'1.Inputs'!$D$51</f>
        <v>1679684925.8185463</v>
      </c>
      <c r="O398" s="36">
        <f ca="1">((('1.Inputs'!$D$37*12*IF(8=1,'1.Inputs'!$D$38,IF(8=2,'1.Inputs'!$D$39,$E398)))*$F398*(('1.Inputs'!$D$40)+(1-'1.Inputs'!$D$40)*(1+'1.Inputs'!$D$41))*(1+$G398)^(8-1))*'1.Inputs'!$D$47+(('1.Inputs'!$D$37*12*IF(8=1,'1.Inputs'!$D$38,IF(8=2,'1.Inputs'!$D$39,$E398)))/(1-'1.Inputs'!$D$42)*$D398*(1+$G398)^(8-1))*('1.Inputs'!$D$48-'1.Inputs'!$D$49))/'1.Inputs'!$D$51</f>
        <v>1755329576.868223</v>
      </c>
      <c r="P398" s="36">
        <f ca="1">((('1.Inputs'!$D$37*12*IF(9=1,'1.Inputs'!$D$38,IF(9=2,'1.Inputs'!$D$39,$E398)))*$F398*(('1.Inputs'!$D$40)+(1-'1.Inputs'!$D$40)*(1+'1.Inputs'!$D$41))*(1+$G398)^(9-1))*'1.Inputs'!$D$47+(('1.Inputs'!$D$37*12*IF(9=1,'1.Inputs'!$D$38,IF(9=2,'1.Inputs'!$D$39,$E398)))/(1-'1.Inputs'!$D$42)*$D398*(1+$G398)^(9-1))*('1.Inputs'!$D$48-'1.Inputs'!$D$49))/'1.Inputs'!$D$51</f>
        <v>1834380886.5980322</v>
      </c>
      <c r="Q398" s="36">
        <f ca="1">((('1.Inputs'!$D$37*12*IF(10=1,'1.Inputs'!$D$38,IF(10=2,'1.Inputs'!$D$39,$E398)))*$F398*(('1.Inputs'!$D$40)+(1-'1.Inputs'!$D$40)*(1+'1.Inputs'!$D$41))*(1+$G398)^(10-1))*'1.Inputs'!$D$47+(('1.Inputs'!$D$37*12*IF(10=1,'1.Inputs'!$D$38,IF(10=2,'1.Inputs'!$D$39,$E398)))/(1-'1.Inputs'!$D$42)*$D398*(1+$G398)^(10-1))*('1.Inputs'!$D$48-'1.Inputs'!$D$49))/'1.Inputs'!$D$51</f>
        <v>1916992273.9636028</v>
      </c>
      <c r="R398" s="36">
        <f>-'1.Inputs'!$D$24</f>
        <v>-2050000000</v>
      </c>
      <c r="S398" s="36">
        <f ca="1">((('1.Inputs'!$D$37*12*IF(1=1,'1.Inputs'!$D$38,IF(1=2,'1.Inputs'!$D$39,$E398)))*$F398*(('1.Inputs'!$D$40)+(1-'1.Inputs'!$D$40)*(1+'1.Inputs'!$D$41))*(1+$G398)^(1-1))-(('1.Inputs'!$D$37*12*IF(1=1,'1.Inputs'!$D$38,IF(1=2,'1.Inputs'!$D$39,$E398)))/(1-'1.Inputs'!$D$42)*$D398*(1+$G398)^(1-1))-('1.Inputs'!$D$37*12*IF(1=1,'1.Inputs'!$D$38,IF(1=2,'1.Inputs'!$D$39,$E398)))*'1.Inputs'!$D$43*(1+$G398)^(1-1)-'1.Inputs'!$D$44*(1+$G398)^(1-1)-('1.Inputs'!$D$20/'1.Inputs'!$D$27+'1.Inputs'!$D$23/'1.Inputs'!$D$28))-MAX(0,((('1.Inputs'!$D$37*12*IF(1=1,'1.Inputs'!$D$38,IF(1=2,'1.Inputs'!$D$39,$E398)))*$F398*(('1.Inputs'!$D$40)+(1-'1.Inputs'!$D$40)*(1+'1.Inputs'!$D$41))*(1+$G398)^(1-1))-(('1.Inputs'!$D$37*12*IF(1=1,'1.Inputs'!$D$38,IF(1=2,'1.Inputs'!$D$39,$E398)))/(1-'1.Inputs'!$D$42)*$D398*(1+$G398)^(1-1))-('1.Inputs'!$D$37*12*IF(1=1,'1.Inputs'!$D$38,IF(1=2,'1.Inputs'!$D$39,$E398)))*'1.Inputs'!$D$43*(1+$G398)^(1-1)-'1.Inputs'!$D$44*(1+$G398)^(1-1)-('1.Inputs'!$D$20/'1.Inputs'!$D$27+'1.Inputs'!$D$23/'1.Inputs'!$D$28)))*'1.Inputs'!$D$53+('1.Inputs'!$D$20/'1.Inputs'!$D$27+'1.Inputs'!$D$23/'1.Inputs'!$D$28)-H398</f>
        <v>-577101941.10413516</v>
      </c>
      <c r="T398" s="36">
        <f ca="1">((('1.Inputs'!$D$37*12*IF(2=1,'1.Inputs'!$D$38,IF(2=2,'1.Inputs'!$D$39,$E398)))*$F398*(('1.Inputs'!$D$40)+(1-'1.Inputs'!$D$40)*(1+'1.Inputs'!$D$41))*(1+$G398)^(2-1))-(('1.Inputs'!$D$37*12*IF(2=1,'1.Inputs'!$D$38,IF(2=2,'1.Inputs'!$D$39,$E398)))/(1-'1.Inputs'!$D$42)*$D398*(1+$G398)^(2-1))-('1.Inputs'!$D$37*12*IF(2=1,'1.Inputs'!$D$38,IF(2=2,'1.Inputs'!$D$39,$E398)))*'1.Inputs'!$D$43*(1+$G398)^(2-1)-'1.Inputs'!$D$44*(1+$G398)^(2-1)-('1.Inputs'!$D$20/'1.Inputs'!$D$27+'1.Inputs'!$D$23/'1.Inputs'!$D$28))-MAX(0,((('1.Inputs'!$D$37*12*IF(2=1,'1.Inputs'!$D$38,IF(2=2,'1.Inputs'!$D$39,$E398)))*$F398*(('1.Inputs'!$D$40)+(1-'1.Inputs'!$D$40)*(1+'1.Inputs'!$D$41))*(1+$G398)^(2-1))-(('1.Inputs'!$D$37*12*IF(2=1,'1.Inputs'!$D$38,IF(2=2,'1.Inputs'!$D$39,$E398)))/(1-'1.Inputs'!$D$42)*$D398*(1+$G398)^(2-1))-('1.Inputs'!$D$37*12*IF(2=1,'1.Inputs'!$D$38,IF(2=2,'1.Inputs'!$D$39,$E398)))*'1.Inputs'!$D$43*(1+$G398)^(2-1)-'1.Inputs'!$D$44*(1+$G398)^(2-1)-('1.Inputs'!$D$20/'1.Inputs'!$D$27+'1.Inputs'!$D$23/'1.Inputs'!$D$28)))*'1.Inputs'!$D$53+('1.Inputs'!$D$20/'1.Inputs'!$D$27+'1.Inputs'!$D$23/'1.Inputs'!$D$28)-(I398-H398)</f>
        <v>173879553.1542002</v>
      </c>
      <c r="U398" s="36">
        <f ca="1">((('1.Inputs'!$D$37*12*IF(3=1,'1.Inputs'!$D$38,IF(3=2,'1.Inputs'!$D$39,$E398)))*$F398*(('1.Inputs'!$D$40)+(1-'1.Inputs'!$D$40)*(1+'1.Inputs'!$D$41))*(1+$G398)^(3-1))-(('1.Inputs'!$D$37*12*IF(3=1,'1.Inputs'!$D$38,IF(3=2,'1.Inputs'!$D$39,$E398)))/(1-'1.Inputs'!$D$42)*$D398*(1+$G398)^(3-1))-('1.Inputs'!$D$37*12*IF(3=1,'1.Inputs'!$D$38,IF(3=2,'1.Inputs'!$D$39,$E398)))*'1.Inputs'!$D$43*(1+$G398)^(3-1)-'1.Inputs'!$D$44*(1+$G398)^(3-1)-('1.Inputs'!$D$20/'1.Inputs'!$D$27+'1.Inputs'!$D$23/'1.Inputs'!$D$28))-MAX(0,((('1.Inputs'!$D$37*12*IF(3=1,'1.Inputs'!$D$38,IF(3=2,'1.Inputs'!$D$39,$E398)))*$F398*(('1.Inputs'!$D$40)+(1-'1.Inputs'!$D$40)*(1+'1.Inputs'!$D$41))*(1+$G398)^(3-1))-(('1.Inputs'!$D$37*12*IF(3=1,'1.Inputs'!$D$38,IF(3=2,'1.Inputs'!$D$39,$E398)))/(1-'1.Inputs'!$D$42)*$D398*(1+$G398)^(3-1))-('1.Inputs'!$D$37*12*IF(3=1,'1.Inputs'!$D$38,IF(3=2,'1.Inputs'!$D$39,$E398)))*'1.Inputs'!$D$43*(1+$G398)^(3-1)-'1.Inputs'!$D$44*(1+$G398)^(3-1)-('1.Inputs'!$D$20/'1.Inputs'!$D$27+'1.Inputs'!$D$23/'1.Inputs'!$D$28)))*'1.Inputs'!$D$53+('1.Inputs'!$D$20/'1.Inputs'!$D$27+'1.Inputs'!$D$23/'1.Inputs'!$D$28)-(J398-I398)</f>
        <v>502636293.76292205</v>
      </c>
      <c r="V398" s="36">
        <f ca="1">((('1.Inputs'!$D$37*12*IF(4=1,'1.Inputs'!$D$38,IF(4=2,'1.Inputs'!$D$39,$E398)))*$F398*(('1.Inputs'!$D$40)+(1-'1.Inputs'!$D$40)*(1+'1.Inputs'!$D$41))*(1+$G398)^(4-1))-(('1.Inputs'!$D$37*12*IF(4=1,'1.Inputs'!$D$38,IF(4=2,'1.Inputs'!$D$39,$E398)))/(1-'1.Inputs'!$D$42)*$D398*(1+$G398)^(4-1))-('1.Inputs'!$D$37*12*IF(4=1,'1.Inputs'!$D$38,IF(4=2,'1.Inputs'!$D$39,$E398)))*'1.Inputs'!$D$43*(1+$G398)^(4-1)-'1.Inputs'!$D$44*(1+$G398)^(4-1)-('1.Inputs'!$D$20/'1.Inputs'!$D$27+'1.Inputs'!$D$23/'1.Inputs'!$D$28))-MAX(0,((('1.Inputs'!$D$37*12*IF(4=1,'1.Inputs'!$D$38,IF(4=2,'1.Inputs'!$D$39,$E398)))*$F398*(('1.Inputs'!$D$40)+(1-'1.Inputs'!$D$40)*(1+'1.Inputs'!$D$41))*(1+$G398)^(4-1))-(('1.Inputs'!$D$37*12*IF(4=1,'1.Inputs'!$D$38,IF(4=2,'1.Inputs'!$D$39,$E398)))/(1-'1.Inputs'!$D$42)*$D398*(1+$G398)^(4-1))-('1.Inputs'!$D$37*12*IF(4=1,'1.Inputs'!$D$38,IF(4=2,'1.Inputs'!$D$39,$E398)))*'1.Inputs'!$D$43*(1+$G398)^(4-1)-'1.Inputs'!$D$44*(1+$G398)^(4-1)-('1.Inputs'!$D$20/'1.Inputs'!$D$27+'1.Inputs'!$D$23/'1.Inputs'!$D$28)))*'1.Inputs'!$D$53+('1.Inputs'!$D$20/'1.Inputs'!$D$27+'1.Inputs'!$D$23/'1.Inputs'!$D$28)-(K398-J398)</f>
        <v>715130186.25902724</v>
      </c>
      <c r="W398" s="36">
        <f ca="1">((('1.Inputs'!$D$37*12*IF(5=1,'1.Inputs'!$D$38,IF(5=2,'1.Inputs'!$D$39,$E398)))*$F398*(('1.Inputs'!$D$40)+(1-'1.Inputs'!$D$40)*(1+'1.Inputs'!$D$41))*(1+$G398)^(5-1))-(('1.Inputs'!$D$37*12*IF(5=1,'1.Inputs'!$D$38,IF(5=2,'1.Inputs'!$D$39,$E398)))/(1-'1.Inputs'!$D$42)*$D398*(1+$G398)^(5-1))-('1.Inputs'!$D$37*12*IF(5=1,'1.Inputs'!$D$38,IF(5=2,'1.Inputs'!$D$39,$E398)))*'1.Inputs'!$D$43*(1+$G398)^(5-1)-'1.Inputs'!$D$44*(1+$G398)^(5-1)-('1.Inputs'!$D$20/'1.Inputs'!$D$27+'1.Inputs'!$D$23/'1.Inputs'!$D$28))-MAX(0,((('1.Inputs'!$D$37*12*IF(5=1,'1.Inputs'!$D$38,IF(5=2,'1.Inputs'!$D$39,$E398)))*$F398*(('1.Inputs'!$D$40)+(1-'1.Inputs'!$D$40)*(1+'1.Inputs'!$D$41))*(1+$G398)^(5-1))-(('1.Inputs'!$D$37*12*IF(5=1,'1.Inputs'!$D$38,IF(5=2,'1.Inputs'!$D$39,$E398)))/(1-'1.Inputs'!$D$42)*$D398*(1+$G398)^(5-1))-('1.Inputs'!$D$37*12*IF(5=1,'1.Inputs'!$D$38,IF(5=2,'1.Inputs'!$D$39,$E398)))*'1.Inputs'!$D$43*(1+$G398)^(5-1)-'1.Inputs'!$D$44*(1+$G398)^(5-1)-('1.Inputs'!$D$20/'1.Inputs'!$D$27+'1.Inputs'!$D$23/'1.Inputs'!$D$28)))*'1.Inputs'!$D$53+('1.Inputs'!$D$20/'1.Inputs'!$D$27+'1.Inputs'!$D$23/'1.Inputs'!$D$28)-(L398-K398)</f>
        <v>745208186.5172832</v>
      </c>
      <c r="X398" s="36">
        <f ca="1">((('1.Inputs'!$D$37*12*IF(6=1,'1.Inputs'!$D$38,IF(6=2,'1.Inputs'!$D$39,$E398)))*$F398*(('1.Inputs'!$D$40)+(1-'1.Inputs'!$D$40)*(1+'1.Inputs'!$D$41))*(1+$G398)^(6-1))-(('1.Inputs'!$D$37*12*IF(6=1,'1.Inputs'!$D$38,IF(6=2,'1.Inputs'!$D$39,$E398)))/(1-'1.Inputs'!$D$42)*$D398*(1+$G398)^(6-1))-('1.Inputs'!$D$37*12*IF(6=1,'1.Inputs'!$D$38,IF(6=2,'1.Inputs'!$D$39,$E398)))*'1.Inputs'!$D$43*(1+$G398)^(6-1)-'1.Inputs'!$D$44*(1+$G398)^(6-1)-('1.Inputs'!$D$20/'1.Inputs'!$D$27+'1.Inputs'!$D$23/'1.Inputs'!$D$28))-MAX(0,((('1.Inputs'!$D$37*12*IF(6=1,'1.Inputs'!$D$38,IF(6=2,'1.Inputs'!$D$39,$E398)))*$F398*(('1.Inputs'!$D$40)+(1-'1.Inputs'!$D$40)*(1+'1.Inputs'!$D$41))*(1+$G398)^(6-1))-(('1.Inputs'!$D$37*12*IF(6=1,'1.Inputs'!$D$38,IF(6=2,'1.Inputs'!$D$39,$E398)))/(1-'1.Inputs'!$D$42)*$D398*(1+$G398)^(6-1))-('1.Inputs'!$D$37*12*IF(6=1,'1.Inputs'!$D$38,IF(6=2,'1.Inputs'!$D$39,$E398)))*'1.Inputs'!$D$43*(1+$G398)^(6-1)-'1.Inputs'!$D$44*(1+$G398)^(6-1)-('1.Inputs'!$D$20/'1.Inputs'!$D$27+'1.Inputs'!$D$23/'1.Inputs'!$D$28)))*'1.Inputs'!$D$53+('1.Inputs'!$D$20/'1.Inputs'!$D$27+'1.Inputs'!$D$23/'1.Inputs'!$D$28)-(M398-L398)</f>
        <v>776640750.24088454</v>
      </c>
      <c r="Y398" s="36">
        <f ca="1">((('1.Inputs'!$D$37*12*IF(7=1,'1.Inputs'!$D$38,IF(7=2,'1.Inputs'!$D$39,$E398)))*$F398*(('1.Inputs'!$D$40)+(1-'1.Inputs'!$D$40)*(1+'1.Inputs'!$D$41))*(1+$G398)^(7-1))-(('1.Inputs'!$D$37*12*IF(7=1,'1.Inputs'!$D$38,IF(7=2,'1.Inputs'!$D$39,$E398)))/(1-'1.Inputs'!$D$42)*$D398*(1+$G398)^(7-1))-('1.Inputs'!$D$37*12*IF(7=1,'1.Inputs'!$D$38,IF(7=2,'1.Inputs'!$D$39,$E398)))*'1.Inputs'!$D$43*(1+$G398)^(7-1)-'1.Inputs'!$D$44*(1+$G398)^(7-1)-('1.Inputs'!$D$20/'1.Inputs'!$D$27+'1.Inputs'!$D$23/'1.Inputs'!$D$28))-MAX(0,((('1.Inputs'!$D$37*12*IF(7=1,'1.Inputs'!$D$38,IF(7=2,'1.Inputs'!$D$39,$E398)))*$F398*(('1.Inputs'!$D$40)+(1-'1.Inputs'!$D$40)*(1+'1.Inputs'!$D$41))*(1+$G398)^(7-1))-(('1.Inputs'!$D$37*12*IF(7=1,'1.Inputs'!$D$38,IF(7=2,'1.Inputs'!$D$39,$E398)))/(1-'1.Inputs'!$D$42)*$D398*(1+$G398)^(7-1))-('1.Inputs'!$D$37*12*IF(7=1,'1.Inputs'!$D$38,IF(7=2,'1.Inputs'!$D$39,$E398)))*'1.Inputs'!$D$43*(1+$G398)^(7-1)-'1.Inputs'!$D$44*(1+$G398)^(7-1)-('1.Inputs'!$D$20/'1.Inputs'!$D$27+'1.Inputs'!$D$23/'1.Inputs'!$D$28)))*'1.Inputs'!$D$53+('1.Inputs'!$D$20/'1.Inputs'!$D$27+'1.Inputs'!$D$23/'1.Inputs'!$D$28)-(N398-M398)</f>
        <v>809488880.22808862</v>
      </c>
      <c r="Z398" s="36">
        <f ca="1">((('1.Inputs'!$D$37*12*IF(8=1,'1.Inputs'!$D$38,IF(8=2,'1.Inputs'!$D$39,$E398)))*$F398*(('1.Inputs'!$D$40)+(1-'1.Inputs'!$D$40)*(1+'1.Inputs'!$D$41))*(1+$G398)^(8-1))-(('1.Inputs'!$D$37*12*IF(8=1,'1.Inputs'!$D$38,IF(8=2,'1.Inputs'!$D$39,$E398)))/(1-'1.Inputs'!$D$42)*$D398*(1+$G398)^(8-1))-('1.Inputs'!$D$37*12*IF(8=1,'1.Inputs'!$D$38,IF(8=2,'1.Inputs'!$D$39,$E398)))*'1.Inputs'!$D$43*(1+$G398)^(8-1)-'1.Inputs'!$D$44*(1+$G398)^(8-1)-('1.Inputs'!$D$20/'1.Inputs'!$D$27+'1.Inputs'!$D$23/'1.Inputs'!$D$28))-MAX(0,((('1.Inputs'!$D$37*12*IF(8=1,'1.Inputs'!$D$38,IF(8=2,'1.Inputs'!$D$39,$E398)))*$F398*(('1.Inputs'!$D$40)+(1-'1.Inputs'!$D$40)*(1+'1.Inputs'!$D$41))*(1+$G398)^(8-1))-(('1.Inputs'!$D$37*12*IF(8=1,'1.Inputs'!$D$38,IF(8=2,'1.Inputs'!$D$39,$E398)))/(1-'1.Inputs'!$D$42)*$D398*(1+$G398)^(8-1))-('1.Inputs'!$D$37*12*IF(8=1,'1.Inputs'!$D$38,IF(8=2,'1.Inputs'!$D$39,$E398)))*'1.Inputs'!$D$43*(1+$G398)^(8-1)-'1.Inputs'!$D$44*(1+$G398)^(8-1)-('1.Inputs'!$D$20/'1.Inputs'!$D$27+'1.Inputs'!$D$23/'1.Inputs'!$D$28)))*'1.Inputs'!$D$53+('1.Inputs'!$D$20/'1.Inputs'!$D$27+'1.Inputs'!$D$23/'1.Inputs'!$D$28)-(O398-N398)</f>
        <v>843816326.53963494</v>
      </c>
      <c r="AA398" s="36">
        <f ca="1">((('1.Inputs'!$D$37*12*IF(9=1,'1.Inputs'!$D$38,IF(9=2,'1.Inputs'!$D$39,$E398)))*$F398*(('1.Inputs'!$D$40)+(1-'1.Inputs'!$D$40)*(1+'1.Inputs'!$D$41))*(1+$G398)^(9-1))-(('1.Inputs'!$D$37*12*IF(9=1,'1.Inputs'!$D$38,IF(9=2,'1.Inputs'!$D$39,$E398)))/(1-'1.Inputs'!$D$42)*$D398*(1+$G398)^(9-1))-('1.Inputs'!$D$37*12*IF(9=1,'1.Inputs'!$D$38,IF(9=2,'1.Inputs'!$D$39,$E398)))*'1.Inputs'!$D$43*(1+$G398)^(9-1)-'1.Inputs'!$D$44*(1+$G398)^(9-1)-('1.Inputs'!$D$20/'1.Inputs'!$D$27+'1.Inputs'!$D$23/'1.Inputs'!$D$28))-MAX(0,((('1.Inputs'!$D$37*12*IF(9=1,'1.Inputs'!$D$38,IF(9=2,'1.Inputs'!$D$39,$E398)))*$F398*(('1.Inputs'!$D$40)+(1-'1.Inputs'!$D$40)*(1+'1.Inputs'!$D$41))*(1+$G398)^(9-1))-(('1.Inputs'!$D$37*12*IF(9=1,'1.Inputs'!$D$38,IF(9=2,'1.Inputs'!$D$39,$E398)))/(1-'1.Inputs'!$D$42)*$D398*(1+$G398)^(9-1))-('1.Inputs'!$D$37*12*IF(9=1,'1.Inputs'!$D$38,IF(9=2,'1.Inputs'!$D$39,$E398)))*'1.Inputs'!$D$43*(1+$G398)^(9-1)-'1.Inputs'!$D$44*(1+$G398)^(9-1)-('1.Inputs'!$D$20/'1.Inputs'!$D$27+'1.Inputs'!$D$23/'1.Inputs'!$D$28)))*'1.Inputs'!$D$53+('1.Inputs'!$D$20/'1.Inputs'!$D$27+'1.Inputs'!$D$23/'1.Inputs'!$D$28)-(P398-O398)</f>
        <v>879689710.22178602</v>
      </c>
      <c r="AB398" s="36">
        <f ca="1">((('1.Inputs'!$D$37*12*IF(10=1,'1.Inputs'!$D$38,IF(10=2,'1.Inputs'!$D$39,$E398)))*$F398*(('1.Inputs'!$D$40)+(1-'1.Inputs'!$D$40)*(1+'1.Inputs'!$D$41))*(1+$G398)^(10-1))-(('1.Inputs'!$D$37*12*IF(10=1,'1.Inputs'!$D$38,IF(10=2,'1.Inputs'!$D$39,$E398)))/(1-'1.Inputs'!$D$42)*$D398*(1+$G398)^(10-1))-('1.Inputs'!$D$37*12*IF(10=1,'1.Inputs'!$D$38,IF(10=2,'1.Inputs'!$D$39,$E398)))*'1.Inputs'!$D$43*(1+$G398)^(10-1)-'1.Inputs'!$D$44*(1+$G398)^(10-1)-('1.Inputs'!$D$20/'1.Inputs'!$D$27+'1.Inputs'!$D$23/'1.Inputs'!$D$28))-MAX(0,((('1.Inputs'!$D$37*12*IF(10=1,'1.Inputs'!$D$38,IF(10=2,'1.Inputs'!$D$39,$E398)))*$F398*(('1.Inputs'!$D$40)+(1-'1.Inputs'!$D$40)*(1+'1.Inputs'!$D$41))*(1+$G398)^(10-1))-(('1.Inputs'!$D$37*12*IF(10=1,'1.Inputs'!$D$38,IF(10=2,'1.Inputs'!$D$39,$E398)))/(1-'1.Inputs'!$D$42)*$D398*(1+$G398)^(10-1))-('1.Inputs'!$D$37*12*IF(10=1,'1.Inputs'!$D$38,IF(10=2,'1.Inputs'!$D$39,$E398)))*'1.Inputs'!$D$43*(1+$G398)^(10-1)-'1.Inputs'!$D$44*(1+$G398)^(10-1)-('1.Inputs'!$D$20/'1.Inputs'!$D$27+'1.Inputs'!$D$23/'1.Inputs'!$D$28)))*'1.Inputs'!$D$53+('1.Inputs'!$D$20/'1.Inputs'!$D$27+'1.Inputs'!$D$23/'1.Inputs'!$D$28)-(Q398-P398)+(('1.Inputs'!$D$20+'1.Inputs'!$D$23-('1.Inputs'!$D$20/'1.Inputs'!$D$27+'1.Inputs'!$D$23/'1.Inputs'!$D$28)*'1.Inputs'!$D$10)*'1.Inputs'!$D$60+'1.Inputs'!$D$19*'1.Inputs'!$D$59+Q398)</f>
        <v>3534170926.5648265</v>
      </c>
      <c r="AC398" s="36">
        <f ca="1">S398-AC$13-AC$14+MIN(AC$13,MAX(0,((('1.Inputs'!$D$37*12*IF(1=1,'1.Inputs'!$D$38,IF(1=2,'1.Inputs'!$D$39,$E398)))*$F398*(('1.Inputs'!$D$40)+(1-'1.Inputs'!$D$40)*(1+'1.Inputs'!$D$41))*(1+$G398)^(1-1))-(('1.Inputs'!$D$37*12*IF(1=1,'1.Inputs'!$D$38,IF(1=2,'1.Inputs'!$D$39,$E398)))/(1-'1.Inputs'!$D$42)*$D398*(1+$G398)^(1-1))-('1.Inputs'!$D$37*12*IF(1=1,'1.Inputs'!$D$38,IF(1=2,'1.Inputs'!$D$39,$E398)))*'1.Inputs'!$D$43*(1+$G398)^(1-1)-'1.Inputs'!$D$44*(1+$G398)^(1-1)-('1.Inputs'!$D$20/'1.Inputs'!$D$27+'1.Inputs'!$D$23/'1.Inputs'!$D$28))))*'1.Inputs'!$D$53</f>
        <v>-679768983.89459383</v>
      </c>
      <c r="AD398" s="36">
        <f ca="1">T398-AD$13-AD$14+MIN(AD$13,MAX(0,((('1.Inputs'!$D$37*12*IF(2=1,'1.Inputs'!$D$38,IF(2=2,'1.Inputs'!$D$39,$E398)))*$F398*(('1.Inputs'!$D$40)+(1-'1.Inputs'!$D$40)*(1+'1.Inputs'!$D$41))*(1+$G398)^(2-1))-(('1.Inputs'!$D$37*12*IF(2=1,'1.Inputs'!$D$38,IF(2=2,'1.Inputs'!$D$39,$E398)))/(1-'1.Inputs'!$D$42)*$D398*(1+$G398)^(2-1))-('1.Inputs'!$D$37*12*IF(2=1,'1.Inputs'!$D$38,IF(2=2,'1.Inputs'!$D$39,$E398)))*'1.Inputs'!$D$43*(1+$G398)^(2-1)-'1.Inputs'!$D$44*(1+$G398)^(2-1)-('1.Inputs'!$D$20/'1.Inputs'!$D$27+'1.Inputs'!$D$23/'1.Inputs'!$D$28))))*'1.Inputs'!$D$53</f>
        <v>77939553.154200196</v>
      </c>
      <c r="AE398" s="36">
        <f ca="1">U398-AE$13-AE$14+MIN(AE$13,MAX(0,((('1.Inputs'!$D$37*12*IF(3=1,'1.Inputs'!$D$38,IF(3=2,'1.Inputs'!$D$39,$E398)))*$F398*(('1.Inputs'!$D$40)+(1-'1.Inputs'!$D$40)*(1+'1.Inputs'!$D$41))*(1+$G398)^(3-1))-(('1.Inputs'!$D$37*12*IF(3=1,'1.Inputs'!$D$38,IF(3=2,'1.Inputs'!$D$39,$E398)))/(1-'1.Inputs'!$D$42)*$D398*(1+$G398)^(3-1))-('1.Inputs'!$D$37*12*IF(3=1,'1.Inputs'!$D$38,IF(3=2,'1.Inputs'!$D$39,$E398)))*'1.Inputs'!$D$43*(1+$G398)^(3-1)-'1.Inputs'!$D$44*(1+$G398)^(3-1)-('1.Inputs'!$D$20/'1.Inputs'!$D$27+'1.Inputs'!$D$23/'1.Inputs'!$D$28))))*'1.Inputs'!$D$53</f>
        <v>160696293.76292205</v>
      </c>
      <c r="AF398" s="36">
        <f ca="1">V398-AF$13-AF$14+MIN(AF$13,MAX(0,((('1.Inputs'!$D$37*12*IF(4=1,'1.Inputs'!$D$38,IF(4=2,'1.Inputs'!$D$39,$E398)))*$F398*(('1.Inputs'!$D$40)+(1-'1.Inputs'!$D$40)*(1+'1.Inputs'!$D$41))*(1+$G398)^(4-1))-(('1.Inputs'!$D$37*12*IF(4=1,'1.Inputs'!$D$38,IF(4=2,'1.Inputs'!$D$39,$E398)))/(1-'1.Inputs'!$D$42)*$D398*(1+$G398)^(4-1))-('1.Inputs'!$D$37*12*IF(4=1,'1.Inputs'!$D$38,IF(4=2,'1.Inputs'!$D$39,$E398)))*'1.Inputs'!$D$43*(1+$G398)^(4-1)-'1.Inputs'!$D$44*(1+$G398)^(4-1)-('1.Inputs'!$D$20/'1.Inputs'!$D$27+'1.Inputs'!$D$23/'1.Inputs'!$D$28))))*'1.Inputs'!$D$53</f>
        <v>392378186.25902724</v>
      </c>
      <c r="AG398" s="36">
        <f ca="1">W398-AG$13-AG$14+MIN(AG$13,MAX(0,((('1.Inputs'!$D$37*12*IF(5=1,'1.Inputs'!$D$38,IF(5=2,'1.Inputs'!$D$39,$E398)))*$F398*(('1.Inputs'!$D$40)+(1-'1.Inputs'!$D$40)*(1+'1.Inputs'!$D$41))*(1+$G398)^(5-1))-(('1.Inputs'!$D$37*12*IF(5=1,'1.Inputs'!$D$38,IF(5=2,'1.Inputs'!$D$39,$E398)))/(1-'1.Inputs'!$D$42)*$D398*(1+$G398)^(5-1))-('1.Inputs'!$D$37*12*IF(5=1,'1.Inputs'!$D$38,IF(5=2,'1.Inputs'!$D$39,$E398)))*'1.Inputs'!$D$43*(1+$G398)^(5-1)-'1.Inputs'!$D$44*(1+$G398)^(5-1)-('1.Inputs'!$D$20/'1.Inputs'!$D$27+'1.Inputs'!$D$23/'1.Inputs'!$D$28))))*'1.Inputs'!$D$53</f>
        <v>441644186.5172832</v>
      </c>
      <c r="AH398" s="36">
        <f ca="1">X398-AH$13-AH$14+MIN(AH$13,MAX(0,((('1.Inputs'!$D$37*12*IF(6=1,'1.Inputs'!$D$38,IF(6=2,'1.Inputs'!$D$39,$E398)))*$F398*(('1.Inputs'!$D$40)+(1-'1.Inputs'!$D$40)*(1+'1.Inputs'!$D$41))*(1+$G398)^(6-1))-(('1.Inputs'!$D$37*12*IF(6=1,'1.Inputs'!$D$38,IF(6=2,'1.Inputs'!$D$39,$E398)))/(1-'1.Inputs'!$D$42)*$D398*(1+$G398)^(6-1))-('1.Inputs'!$D$37*12*IF(6=1,'1.Inputs'!$D$38,IF(6=2,'1.Inputs'!$D$39,$E398)))*'1.Inputs'!$D$43*(1+$G398)^(6-1)-'1.Inputs'!$D$44*(1+$G398)^(6-1)-('1.Inputs'!$D$20/'1.Inputs'!$D$27+'1.Inputs'!$D$23/'1.Inputs'!$D$28))))*'1.Inputs'!$D$53</f>
        <v>492264750.24088454</v>
      </c>
      <c r="AI398" s="36">
        <f ca="1">Y398-AI$13-AI$14+MIN(AI$13,MAX(0,((('1.Inputs'!$D$37*12*IF(7=1,'1.Inputs'!$D$38,IF(7=2,'1.Inputs'!$D$39,$E398)))*$F398*(('1.Inputs'!$D$40)+(1-'1.Inputs'!$D$40)*(1+'1.Inputs'!$D$41))*(1+$G398)^(7-1))-(('1.Inputs'!$D$37*12*IF(7=1,'1.Inputs'!$D$38,IF(7=2,'1.Inputs'!$D$39,$E398)))/(1-'1.Inputs'!$D$42)*$D398*(1+$G398)^(7-1))-('1.Inputs'!$D$37*12*IF(7=1,'1.Inputs'!$D$38,IF(7=2,'1.Inputs'!$D$39,$E398)))*'1.Inputs'!$D$43*(1+$G398)^(7-1)-'1.Inputs'!$D$44*(1+$G398)^(7-1)-('1.Inputs'!$D$20/'1.Inputs'!$D$27+'1.Inputs'!$D$23/'1.Inputs'!$D$28))))*'1.Inputs'!$D$53</f>
        <v>544300880.22808862</v>
      </c>
      <c r="AJ398" s="36">
        <f ca="1">Z398-AJ$13-AJ$14+MIN(AJ$13,MAX(0,((('1.Inputs'!$D$37*12*IF(8=1,'1.Inputs'!$D$38,IF(8=2,'1.Inputs'!$D$39,$E398)))*$F398*(('1.Inputs'!$D$40)+(1-'1.Inputs'!$D$40)*(1+'1.Inputs'!$D$41))*(1+$G398)^(8-1))-(('1.Inputs'!$D$37*12*IF(8=1,'1.Inputs'!$D$38,IF(8=2,'1.Inputs'!$D$39,$E398)))/(1-'1.Inputs'!$D$42)*$D398*(1+$G398)^(8-1))-('1.Inputs'!$D$37*12*IF(8=1,'1.Inputs'!$D$38,IF(8=2,'1.Inputs'!$D$39,$E398)))*'1.Inputs'!$D$43*(1+$G398)^(8-1)-'1.Inputs'!$D$44*(1+$G398)^(8-1)-('1.Inputs'!$D$20/'1.Inputs'!$D$27+'1.Inputs'!$D$23/'1.Inputs'!$D$28))))*'1.Inputs'!$D$53</f>
        <v>843816326.53963494</v>
      </c>
      <c r="AK398" s="36">
        <f ca="1">AA398-AK$13-AK$14+MIN(AK$13,MAX(0,((('1.Inputs'!$D$37*12*IF(9=1,'1.Inputs'!$D$38,IF(9=2,'1.Inputs'!$D$39,$E398)))*$F398*(('1.Inputs'!$D$40)+(1-'1.Inputs'!$D$40)*(1+'1.Inputs'!$D$41))*(1+$G398)^(9-1))-(('1.Inputs'!$D$37*12*IF(9=1,'1.Inputs'!$D$38,IF(9=2,'1.Inputs'!$D$39,$E398)))/(1-'1.Inputs'!$D$42)*$D398*(1+$G398)^(9-1))-('1.Inputs'!$D$37*12*IF(9=1,'1.Inputs'!$D$38,IF(9=2,'1.Inputs'!$D$39,$E398)))*'1.Inputs'!$D$43*(1+$G398)^(9-1)-'1.Inputs'!$D$44*(1+$G398)^(9-1)-('1.Inputs'!$D$20/'1.Inputs'!$D$27+'1.Inputs'!$D$23/'1.Inputs'!$D$28))))*'1.Inputs'!$D$53</f>
        <v>879689710.22178602</v>
      </c>
      <c r="AL398" s="36">
        <f ca="1">AB398-AL$13-AL$14+MIN(AL$13,MAX(0,((('1.Inputs'!$D$37*12*IF(10=1,'1.Inputs'!$D$38,IF(10=2,'1.Inputs'!$D$39,$E398)))*$F398*(('1.Inputs'!$D$40)+(1-'1.Inputs'!$D$40)*(1+'1.Inputs'!$D$41))*(1+$G398)^(10-1))-(('1.Inputs'!$D$37*12*IF(10=1,'1.Inputs'!$D$38,IF(10=2,'1.Inputs'!$D$39,$E398)))/(1-'1.Inputs'!$D$42)*$D398*(1+$G398)^(10-1))-('1.Inputs'!$D$37*12*IF(10=1,'1.Inputs'!$D$38,IF(10=2,'1.Inputs'!$D$39,$E398)))*'1.Inputs'!$D$43*(1+$G398)^(10-1)-'1.Inputs'!$D$44*(1+$G398)^(10-1)-('1.Inputs'!$D$20/'1.Inputs'!$D$27+'1.Inputs'!$D$23/'1.Inputs'!$D$28))))*'1.Inputs'!$D$53+'1.Inputs'!$D$35</f>
        <v>4334170926.564827</v>
      </c>
      <c r="AM398" s="48">
        <f ca="1">R398+NPV('1.Inputs'!$D$55,S398:AB398)</f>
        <v>1392715331.9891181</v>
      </c>
      <c r="AN398" s="48">
        <f ca="1">-('1.Inputs'!$D$24*(1-'1.Inputs'!$D$31)+'1.Inputs'!$D$35)+NPV('1.Inputs'!$D$54,AC398:AL398)</f>
        <v>-42719813.110705137</v>
      </c>
      <c r="AO398" s="36">
        <f t="shared" ca="1" si="45"/>
        <v>-3.9099047500280157</v>
      </c>
      <c r="AP398" s="36">
        <f t="shared" ca="1" si="46"/>
        <v>1.2770231040724644</v>
      </c>
      <c r="AQ398" s="36">
        <f ca="1">'1.Inputs'!$D$35+MIN(SUM($AC398:AC398),SUM($AC398:AD398),SUM($AC398:AE398),SUM($AC398:AF398),SUM($AC398:AG398),SUM($AC398:AH398),SUM($AC398:AI398),SUM($AC398:AJ398),SUM($AC398:AK398),SUM($AC398:AL398))</f>
        <v>120231016.10540617</v>
      </c>
      <c r="AR398" s="36">
        <f ca="1">IF(AP398&lt;'1.Inputs'!$D$57,1,0)</f>
        <v>0</v>
      </c>
      <c r="AS398" s="36">
        <f t="shared" ca="1" si="47"/>
        <v>0</v>
      </c>
    </row>
    <row r="399" spans="2:45" ht="15" customHeight="1" x14ac:dyDescent="0.25">
      <c r="B399" s="36">
        <v>384</v>
      </c>
      <c r="C399" s="36">
        <f t="shared" ca="1" si="40"/>
        <v>0.48385942641958424</v>
      </c>
      <c r="D399" s="36">
        <f t="shared" ca="1" si="41"/>
        <v>17992.633061936511</v>
      </c>
      <c r="E399" s="47">
        <f t="shared" ca="1" si="42"/>
        <v>0.82636202385149693</v>
      </c>
      <c r="F399" s="36">
        <f t="shared" ca="1" si="43"/>
        <v>30450.38729573923</v>
      </c>
      <c r="G399" s="36">
        <f t="shared" ca="1" si="44"/>
        <v>4.4122780884361314E-2</v>
      </c>
      <c r="H399" s="36">
        <f ca="1">((('1.Inputs'!$D$37*12*IF(1=1,'1.Inputs'!$D$38,IF(1=2,'1.Inputs'!$D$39,$E399)))*$F399*(('1.Inputs'!$D$40)+(1-'1.Inputs'!$D$40)*(1+'1.Inputs'!$D$41))*(1+$G399)^(1-1))*'1.Inputs'!$D$47+(('1.Inputs'!$D$37*12*IF(1=1,'1.Inputs'!$D$38,IF(1=2,'1.Inputs'!$D$39,$E399)))/(1-'1.Inputs'!$D$42)*$D399*(1+$G399)^(1-1))*('1.Inputs'!$D$48-'1.Inputs'!$D$49))/'1.Inputs'!$D$51</f>
        <v>800934968.82021046</v>
      </c>
      <c r="I399" s="36">
        <f ca="1">((('1.Inputs'!$D$37*12*IF(2=1,'1.Inputs'!$D$38,IF(2=2,'1.Inputs'!$D$39,$E399)))*$F399*(('1.Inputs'!$D$40)+(1-'1.Inputs'!$D$40)*(1+'1.Inputs'!$D$41))*(1+$G399)^(2-1))*'1.Inputs'!$D$47+(('1.Inputs'!$D$37*12*IF(2=1,'1.Inputs'!$D$38,IF(2=2,'1.Inputs'!$D$39,$E399)))/(1-'1.Inputs'!$D$42)*$D399*(1+$G399)^(2-1))*('1.Inputs'!$D$48-'1.Inputs'!$D$49))/'1.Inputs'!$D$51</f>
        <v>1170784225.7329226</v>
      </c>
      <c r="J399" s="36">
        <f ca="1">((('1.Inputs'!$D$37*12*IF(3=1,'1.Inputs'!$D$38,IF(3=2,'1.Inputs'!$D$39,$E399)))*$F399*(('1.Inputs'!$D$40)+(1-'1.Inputs'!$D$40)*(1+'1.Inputs'!$D$41))*(1+$G399)^(3-1))*'1.Inputs'!$D$47+(('1.Inputs'!$D$37*12*IF(3=1,'1.Inputs'!$D$38,IF(3=2,'1.Inputs'!$D$39,$E399)))/(1-'1.Inputs'!$D$42)*$D399*(1+$G399)^(3-1))*('1.Inputs'!$D$48-'1.Inputs'!$D$49))/'1.Inputs'!$D$51</f>
        <v>1443114347.3242042</v>
      </c>
      <c r="K399" s="36">
        <f ca="1">((('1.Inputs'!$D$37*12*IF(4=1,'1.Inputs'!$D$38,IF(4=2,'1.Inputs'!$D$39,$E399)))*$F399*(('1.Inputs'!$D$40)+(1-'1.Inputs'!$D$40)*(1+'1.Inputs'!$D$41))*(1+$G399)^(4-1))*'1.Inputs'!$D$47+(('1.Inputs'!$D$37*12*IF(4=1,'1.Inputs'!$D$38,IF(4=2,'1.Inputs'!$D$39,$E399)))/(1-'1.Inputs'!$D$42)*$D399*(1+$G399)^(4-1))*('1.Inputs'!$D$48-'1.Inputs'!$D$49))/'1.Inputs'!$D$51</f>
        <v>1506788565.4622684</v>
      </c>
      <c r="L399" s="36">
        <f ca="1">((('1.Inputs'!$D$37*12*IF(5=1,'1.Inputs'!$D$38,IF(5=2,'1.Inputs'!$D$39,$E399)))*$F399*(('1.Inputs'!$D$40)+(1-'1.Inputs'!$D$40)*(1+'1.Inputs'!$D$41))*(1+$G399)^(5-1))*'1.Inputs'!$D$47+(('1.Inputs'!$D$37*12*IF(5=1,'1.Inputs'!$D$38,IF(5=2,'1.Inputs'!$D$39,$E399)))/(1-'1.Inputs'!$D$42)*$D399*(1+$G399)^(5-1))*('1.Inputs'!$D$48-'1.Inputs'!$D$49))/'1.Inputs'!$D$51</f>
        <v>1573272267.175221</v>
      </c>
      <c r="M399" s="36">
        <f ca="1">((('1.Inputs'!$D$37*12*IF(6=1,'1.Inputs'!$D$38,IF(6=2,'1.Inputs'!$D$39,$E399)))*$F399*(('1.Inputs'!$D$40)+(1-'1.Inputs'!$D$40)*(1+'1.Inputs'!$D$41))*(1+$G399)^(6-1))*'1.Inputs'!$D$47+(('1.Inputs'!$D$37*12*IF(6=1,'1.Inputs'!$D$38,IF(6=2,'1.Inputs'!$D$39,$E399)))/(1-'1.Inputs'!$D$42)*$D399*(1+$G399)^(6-1))*('1.Inputs'!$D$48-'1.Inputs'!$D$49))/'1.Inputs'!$D$51</f>
        <v>1642689414.6912353</v>
      </c>
      <c r="N399" s="36">
        <f ca="1">((('1.Inputs'!$D$37*12*IF(7=1,'1.Inputs'!$D$38,IF(7=2,'1.Inputs'!$D$39,$E399)))*$F399*(('1.Inputs'!$D$40)+(1-'1.Inputs'!$D$40)*(1+'1.Inputs'!$D$41))*(1+$G399)^(7-1))*'1.Inputs'!$D$47+(('1.Inputs'!$D$37*12*IF(7=1,'1.Inputs'!$D$38,IF(7=2,'1.Inputs'!$D$39,$E399)))/(1-'1.Inputs'!$D$42)*$D399*(1+$G399)^(7-1))*('1.Inputs'!$D$48-'1.Inputs'!$D$49))/'1.Inputs'!$D$51</f>
        <v>1715169439.7967167</v>
      </c>
      <c r="O399" s="36">
        <f ca="1">((('1.Inputs'!$D$37*12*IF(8=1,'1.Inputs'!$D$38,IF(8=2,'1.Inputs'!$D$39,$E399)))*$F399*(('1.Inputs'!$D$40)+(1-'1.Inputs'!$D$40)*(1+'1.Inputs'!$D$41))*(1+$G399)^(8-1))*'1.Inputs'!$D$47+(('1.Inputs'!$D$37*12*IF(8=1,'1.Inputs'!$D$38,IF(8=2,'1.Inputs'!$D$39,$E399)))/(1-'1.Inputs'!$D$42)*$D399*(1+$G399)^(8-1))*('1.Inputs'!$D$48-'1.Inputs'!$D$49))/'1.Inputs'!$D$51</f>
        <v>1790847485.1684201</v>
      </c>
      <c r="P399" s="36">
        <f ca="1">((('1.Inputs'!$D$37*12*IF(9=1,'1.Inputs'!$D$38,IF(9=2,'1.Inputs'!$D$39,$E399)))*$F399*(('1.Inputs'!$D$40)+(1-'1.Inputs'!$D$40)*(1+'1.Inputs'!$D$41))*(1+$G399)^(9-1))*'1.Inputs'!$D$47+(('1.Inputs'!$D$37*12*IF(9=1,'1.Inputs'!$D$38,IF(9=2,'1.Inputs'!$D$39,$E399)))/(1-'1.Inputs'!$D$42)*$D399*(1+$G399)^(9-1))*('1.Inputs'!$D$48-'1.Inputs'!$D$49))/'1.Inputs'!$D$51</f>
        <v>1869864656.3538158</v>
      </c>
      <c r="Q399" s="36">
        <f ca="1">((('1.Inputs'!$D$37*12*IF(10=1,'1.Inputs'!$D$38,IF(10=2,'1.Inputs'!$D$39,$E399)))*$F399*(('1.Inputs'!$D$40)+(1-'1.Inputs'!$D$40)*(1+'1.Inputs'!$D$41))*(1+$G399)^(10-1))*'1.Inputs'!$D$47+(('1.Inputs'!$D$37*12*IF(10=1,'1.Inputs'!$D$38,IF(10=2,'1.Inputs'!$D$39,$E399)))/(1-'1.Inputs'!$D$42)*$D399*(1+$G399)^(10-1))*('1.Inputs'!$D$48-'1.Inputs'!$D$49))/'1.Inputs'!$D$51</f>
        <v>1952368284.8695271</v>
      </c>
      <c r="R399" s="36">
        <f>-'1.Inputs'!$D$24</f>
        <v>-2050000000</v>
      </c>
      <c r="S399" s="36">
        <f ca="1">((('1.Inputs'!$D$37*12*IF(1=1,'1.Inputs'!$D$38,IF(1=2,'1.Inputs'!$D$39,$E399)))*$F399*(('1.Inputs'!$D$40)+(1-'1.Inputs'!$D$40)*(1+'1.Inputs'!$D$41))*(1+$G399)^(1-1))-(('1.Inputs'!$D$37*12*IF(1=1,'1.Inputs'!$D$38,IF(1=2,'1.Inputs'!$D$39,$E399)))/(1-'1.Inputs'!$D$42)*$D399*(1+$G399)^(1-1))-('1.Inputs'!$D$37*12*IF(1=1,'1.Inputs'!$D$38,IF(1=2,'1.Inputs'!$D$39,$E399)))*'1.Inputs'!$D$43*(1+$G399)^(1-1)-'1.Inputs'!$D$44*(1+$G399)^(1-1)-('1.Inputs'!$D$20/'1.Inputs'!$D$27+'1.Inputs'!$D$23/'1.Inputs'!$D$28))-MAX(0,((('1.Inputs'!$D$37*12*IF(1=1,'1.Inputs'!$D$38,IF(1=2,'1.Inputs'!$D$39,$E399)))*$F399*(('1.Inputs'!$D$40)+(1-'1.Inputs'!$D$40)*(1+'1.Inputs'!$D$41))*(1+$G399)^(1-1))-(('1.Inputs'!$D$37*12*IF(1=1,'1.Inputs'!$D$38,IF(1=2,'1.Inputs'!$D$39,$E399)))/(1-'1.Inputs'!$D$42)*$D399*(1+$G399)^(1-1))-('1.Inputs'!$D$37*12*IF(1=1,'1.Inputs'!$D$38,IF(1=2,'1.Inputs'!$D$39,$E399)))*'1.Inputs'!$D$43*(1+$G399)^(1-1)-'1.Inputs'!$D$44*(1+$G399)^(1-1)-('1.Inputs'!$D$20/'1.Inputs'!$D$27+'1.Inputs'!$D$23/'1.Inputs'!$D$28)))*'1.Inputs'!$D$53+('1.Inputs'!$D$20/'1.Inputs'!$D$27+'1.Inputs'!$D$23/'1.Inputs'!$D$28)-H399</f>
        <v>-448006545.95652348</v>
      </c>
      <c r="T399" s="36">
        <f ca="1">((('1.Inputs'!$D$37*12*IF(2=1,'1.Inputs'!$D$38,IF(2=2,'1.Inputs'!$D$39,$E399)))*$F399*(('1.Inputs'!$D$40)+(1-'1.Inputs'!$D$40)*(1+'1.Inputs'!$D$41))*(1+$G399)^(2-1))-(('1.Inputs'!$D$37*12*IF(2=1,'1.Inputs'!$D$38,IF(2=2,'1.Inputs'!$D$39,$E399)))/(1-'1.Inputs'!$D$42)*$D399*(1+$G399)^(2-1))-('1.Inputs'!$D$37*12*IF(2=1,'1.Inputs'!$D$38,IF(2=2,'1.Inputs'!$D$39,$E399)))*'1.Inputs'!$D$43*(1+$G399)^(2-1)-'1.Inputs'!$D$44*(1+$G399)^(2-1)-('1.Inputs'!$D$20/'1.Inputs'!$D$27+'1.Inputs'!$D$23/'1.Inputs'!$D$28))-MAX(0,((('1.Inputs'!$D$37*12*IF(2=1,'1.Inputs'!$D$38,IF(2=2,'1.Inputs'!$D$39,$E399)))*$F399*(('1.Inputs'!$D$40)+(1-'1.Inputs'!$D$40)*(1+'1.Inputs'!$D$41))*(1+$G399)^(2-1))-(('1.Inputs'!$D$37*12*IF(2=1,'1.Inputs'!$D$38,IF(2=2,'1.Inputs'!$D$39,$E399)))/(1-'1.Inputs'!$D$42)*$D399*(1+$G399)^(2-1))-('1.Inputs'!$D$37*12*IF(2=1,'1.Inputs'!$D$38,IF(2=2,'1.Inputs'!$D$39,$E399)))*'1.Inputs'!$D$43*(1+$G399)^(2-1)-'1.Inputs'!$D$44*(1+$G399)^(2-1)-('1.Inputs'!$D$20/'1.Inputs'!$D$27+'1.Inputs'!$D$23/'1.Inputs'!$D$28)))*'1.Inputs'!$D$53+('1.Inputs'!$D$20/'1.Inputs'!$D$27+'1.Inputs'!$D$23/'1.Inputs'!$D$28)-(I399-H399)</f>
        <v>368557600.72571874</v>
      </c>
      <c r="U399" s="36">
        <f ca="1">((('1.Inputs'!$D$37*12*IF(3=1,'1.Inputs'!$D$38,IF(3=2,'1.Inputs'!$D$39,$E399)))*$F399*(('1.Inputs'!$D$40)+(1-'1.Inputs'!$D$40)*(1+'1.Inputs'!$D$41))*(1+$G399)^(3-1))-(('1.Inputs'!$D$37*12*IF(3=1,'1.Inputs'!$D$38,IF(3=2,'1.Inputs'!$D$39,$E399)))/(1-'1.Inputs'!$D$42)*$D399*(1+$G399)^(3-1))-('1.Inputs'!$D$37*12*IF(3=1,'1.Inputs'!$D$38,IF(3=2,'1.Inputs'!$D$39,$E399)))*'1.Inputs'!$D$43*(1+$G399)^(3-1)-'1.Inputs'!$D$44*(1+$G399)^(3-1)-('1.Inputs'!$D$20/'1.Inputs'!$D$27+'1.Inputs'!$D$23/'1.Inputs'!$D$28))-MAX(0,((('1.Inputs'!$D$37*12*IF(3=1,'1.Inputs'!$D$38,IF(3=2,'1.Inputs'!$D$39,$E399)))*$F399*(('1.Inputs'!$D$40)+(1-'1.Inputs'!$D$40)*(1+'1.Inputs'!$D$41))*(1+$G399)^(3-1))-(('1.Inputs'!$D$37*12*IF(3=1,'1.Inputs'!$D$38,IF(3=2,'1.Inputs'!$D$39,$E399)))/(1-'1.Inputs'!$D$42)*$D399*(1+$G399)^(3-1))-('1.Inputs'!$D$37*12*IF(3=1,'1.Inputs'!$D$38,IF(3=2,'1.Inputs'!$D$39,$E399)))*'1.Inputs'!$D$43*(1+$G399)^(3-1)-'1.Inputs'!$D$44*(1+$G399)^(3-1)-('1.Inputs'!$D$20/'1.Inputs'!$D$27+'1.Inputs'!$D$23/'1.Inputs'!$D$28)))*'1.Inputs'!$D$53+('1.Inputs'!$D$20/'1.Inputs'!$D$27+'1.Inputs'!$D$23/'1.Inputs'!$D$28)-(J399-I399)</f>
        <v>741970286.21413946</v>
      </c>
      <c r="V399" s="36">
        <f ca="1">((('1.Inputs'!$D$37*12*IF(4=1,'1.Inputs'!$D$38,IF(4=2,'1.Inputs'!$D$39,$E399)))*$F399*(('1.Inputs'!$D$40)+(1-'1.Inputs'!$D$40)*(1+'1.Inputs'!$D$41))*(1+$G399)^(4-1))-(('1.Inputs'!$D$37*12*IF(4=1,'1.Inputs'!$D$38,IF(4=2,'1.Inputs'!$D$39,$E399)))/(1-'1.Inputs'!$D$42)*$D399*(1+$G399)^(4-1))-('1.Inputs'!$D$37*12*IF(4=1,'1.Inputs'!$D$38,IF(4=2,'1.Inputs'!$D$39,$E399)))*'1.Inputs'!$D$43*(1+$G399)^(4-1)-'1.Inputs'!$D$44*(1+$G399)^(4-1)-('1.Inputs'!$D$20/'1.Inputs'!$D$27+'1.Inputs'!$D$23/'1.Inputs'!$D$28))-MAX(0,((('1.Inputs'!$D$37*12*IF(4=1,'1.Inputs'!$D$38,IF(4=2,'1.Inputs'!$D$39,$E399)))*$F399*(('1.Inputs'!$D$40)+(1-'1.Inputs'!$D$40)*(1+'1.Inputs'!$D$41))*(1+$G399)^(4-1))-(('1.Inputs'!$D$37*12*IF(4=1,'1.Inputs'!$D$38,IF(4=2,'1.Inputs'!$D$39,$E399)))/(1-'1.Inputs'!$D$42)*$D399*(1+$G399)^(4-1))-('1.Inputs'!$D$37*12*IF(4=1,'1.Inputs'!$D$38,IF(4=2,'1.Inputs'!$D$39,$E399)))*'1.Inputs'!$D$43*(1+$G399)^(4-1)-'1.Inputs'!$D$44*(1+$G399)^(4-1)-('1.Inputs'!$D$20/'1.Inputs'!$D$27+'1.Inputs'!$D$23/'1.Inputs'!$D$28)))*'1.Inputs'!$D$53+('1.Inputs'!$D$20/'1.Inputs'!$D$27+'1.Inputs'!$D$23/'1.Inputs'!$D$28)-(K399-J399)</f>
        <v>993295142.91508746</v>
      </c>
      <c r="W399" s="36">
        <f ca="1">((('1.Inputs'!$D$37*12*IF(5=1,'1.Inputs'!$D$38,IF(5=2,'1.Inputs'!$D$39,$E399)))*$F399*(('1.Inputs'!$D$40)+(1-'1.Inputs'!$D$40)*(1+'1.Inputs'!$D$41))*(1+$G399)^(5-1))-(('1.Inputs'!$D$37*12*IF(5=1,'1.Inputs'!$D$38,IF(5=2,'1.Inputs'!$D$39,$E399)))/(1-'1.Inputs'!$D$42)*$D399*(1+$G399)^(5-1))-('1.Inputs'!$D$37*12*IF(5=1,'1.Inputs'!$D$38,IF(5=2,'1.Inputs'!$D$39,$E399)))*'1.Inputs'!$D$43*(1+$G399)^(5-1)-'1.Inputs'!$D$44*(1+$G399)^(5-1)-('1.Inputs'!$D$20/'1.Inputs'!$D$27+'1.Inputs'!$D$23/'1.Inputs'!$D$28))-MAX(0,((('1.Inputs'!$D$37*12*IF(5=1,'1.Inputs'!$D$38,IF(5=2,'1.Inputs'!$D$39,$E399)))*$F399*(('1.Inputs'!$D$40)+(1-'1.Inputs'!$D$40)*(1+'1.Inputs'!$D$41))*(1+$G399)^(5-1))-(('1.Inputs'!$D$37*12*IF(5=1,'1.Inputs'!$D$38,IF(5=2,'1.Inputs'!$D$39,$E399)))/(1-'1.Inputs'!$D$42)*$D399*(1+$G399)^(5-1))-('1.Inputs'!$D$37*12*IF(5=1,'1.Inputs'!$D$38,IF(5=2,'1.Inputs'!$D$39,$E399)))*'1.Inputs'!$D$43*(1+$G399)^(5-1)-'1.Inputs'!$D$44*(1+$G399)^(5-1)-('1.Inputs'!$D$20/'1.Inputs'!$D$27+'1.Inputs'!$D$23/'1.Inputs'!$D$28)))*'1.Inputs'!$D$53+('1.Inputs'!$D$20/'1.Inputs'!$D$27+'1.Inputs'!$D$23/'1.Inputs'!$D$28)-(L399-K399)</f>
        <v>1035037285.4626446</v>
      </c>
      <c r="X399" s="36">
        <f ca="1">((('1.Inputs'!$D$37*12*IF(6=1,'1.Inputs'!$D$38,IF(6=2,'1.Inputs'!$D$39,$E399)))*$F399*(('1.Inputs'!$D$40)+(1-'1.Inputs'!$D$40)*(1+'1.Inputs'!$D$41))*(1+$G399)^(6-1))-(('1.Inputs'!$D$37*12*IF(6=1,'1.Inputs'!$D$38,IF(6=2,'1.Inputs'!$D$39,$E399)))/(1-'1.Inputs'!$D$42)*$D399*(1+$G399)^(6-1))-('1.Inputs'!$D$37*12*IF(6=1,'1.Inputs'!$D$38,IF(6=2,'1.Inputs'!$D$39,$E399)))*'1.Inputs'!$D$43*(1+$G399)^(6-1)-'1.Inputs'!$D$44*(1+$G399)^(6-1)-('1.Inputs'!$D$20/'1.Inputs'!$D$27+'1.Inputs'!$D$23/'1.Inputs'!$D$28))-MAX(0,((('1.Inputs'!$D$37*12*IF(6=1,'1.Inputs'!$D$38,IF(6=2,'1.Inputs'!$D$39,$E399)))*$F399*(('1.Inputs'!$D$40)+(1-'1.Inputs'!$D$40)*(1+'1.Inputs'!$D$41))*(1+$G399)^(6-1))-(('1.Inputs'!$D$37*12*IF(6=1,'1.Inputs'!$D$38,IF(6=2,'1.Inputs'!$D$39,$E399)))/(1-'1.Inputs'!$D$42)*$D399*(1+$G399)^(6-1))-('1.Inputs'!$D$37*12*IF(6=1,'1.Inputs'!$D$38,IF(6=2,'1.Inputs'!$D$39,$E399)))*'1.Inputs'!$D$43*(1+$G399)^(6-1)-'1.Inputs'!$D$44*(1+$G399)^(6-1)-('1.Inputs'!$D$20/'1.Inputs'!$D$27+'1.Inputs'!$D$23/'1.Inputs'!$D$28)))*'1.Inputs'!$D$53+('1.Inputs'!$D$20/'1.Inputs'!$D$27+'1.Inputs'!$D$23/'1.Inputs'!$D$28)-(M399-L399)</f>
        <v>1078621207.419471</v>
      </c>
      <c r="Y399" s="36">
        <f ca="1">((('1.Inputs'!$D$37*12*IF(7=1,'1.Inputs'!$D$38,IF(7=2,'1.Inputs'!$D$39,$E399)))*$F399*(('1.Inputs'!$D$40)+(1-'1.Inputs'!$D$40)*(1+'1.Inputs'!$D$41))*(1+$G399)^(7-1))-(('1.Inputs'!$D$37*12*IF(7=1,'1.Inputs'!$D$38,IF(7=2,'1.Inputs'!$D$39,$E399)))/(1-'1.Inputs'!$D$42)*$D399*(1+$G399)^(7-1))-('1.Inputs'!$D$37*12*IF(7=1,'1.Inputs'!$D$38,IF(7=2,'1.Inputs'!$D$39,$E399)))*'1.Inputs'!$D$43*(1+$G399)^(7-1)-'1.Inputs'!$D$44*(1+$G399)^(7-1)-('1.Inputs'!$D$20/'1.Inputs'!$D$27+'1.Inputs'!$D$23/'1.Inputs'!$D$28))-MAX(0,((('1.Inputs'!$D$37*12*IF(7=1,'1.Inputs'!$D$38,IF(7=2,'1.Inputs'!$D$39,$E399)))*$F399*(('1.Inputs'!$D$40)+(1-'1.Inputs'!$D$40)*(1+'1.Inputs'!$D$41))*(1+$G399)^(7-1))-(('1.Inputs'!$D$37*12*IF(7=1,'1.Inputs'!$D$38,IF(7=2,'1.Inputs'!$D$39,$E399)))/(1-'1.Inputs'!$D$42)*$D399*(1+$G399)^(7-1))-('1.Inputs'!$D$37*12*IF(7=1,'1.Inputs'!$D$38,IF(7=2,'1.Inputs'!$D$39,$E399)))*'1.Inputs'!$D$43*(1+$G399)^(7-1)-'1.Inputs'!$D$44*(1+$G399)^(7-1)-('1.Inputs'!$D$20/'1.Inputs'!$D$27+'1.Inputs'!$D$23/'1.Inputs'!$D$28)))*'1.Inputs'!$D$53+('1.Inputs'!$D$20/'1.Inputs'!$D$27+'1.Inputs'!$D$23/'1.Inputs'!$D$28)-(N399-M399)</f>
        <v>1124128173.21488</v>
      </c>
      <c r="Z399" s="36">
        <f ca="1">((('1.Inputs'!$D$37*12*IF(8=1,'1.Inputs'!$D$38,IF(8=2,'1.Inputs'!$D$39,$E399)))*$F399*(('1.Inputs'!$D$40)+(1-'1.Inputs'!$D$40)*(1+'1.Inputs'!$D$41))*(1+$G399)^(8-1))-(('1.Inputs'!$D$37*12*IF(8=1,'1.Inputs'!$D$38,IF(8=2,'1.Inputs'!$D$39,$E399)))/(1-'1.Inputs'!$D$42)*$D399*(1+$G399)^(8-1))-('1.Inputs'!$D$37*12*IF(8=1,'1.Inputs'!$D$38,IF(8=2,'1.Inputs'!$D$39,$E399)))*'1.Inputs'!$D$43*(1+$G399)^(8-1)-'1.Inputs'!$D$44*(1+$G399)^(8-1)-('1.Inputs'!$D$20/'1.Inputs'!$D$27+'1.Inputs'!$D$23/'1.Inputs'!$D$28))-MAX(0,((('1.Inputs'!$D$37*12*IF(8=1,'1.Inputs'!$D$38,IF(8=2,'1.Inputs'!$D$39,$E399)))*$F399*(('1.Inputs'!$D$40)+(1-'1.Inputs'!$D$40)*(1+'1.Inputs'!$D$41))*(1+$G399)^(8-1))-(('1.Inputs'!$D$37*12*IF(8=1,'1.Inputs'!$D$38,IF(8=2,'1.Inputs'!$D$39,$E399)))/(1-'1.Inputs'!$D$42)*$D399*(1+$G399)^(8-1))-('1.Inputs'!$D$37*12*IF(8=1,'1.Inputs'!$D$38,IF(8=2,'1.Inputs'!$D$39,$E399)))*'1.Inputs'!$D$43*(1+$G399)^(8-1)-'1.Inputs'!$D$44*(1+$G399)^(8-1)-('1.Inputs'!$D$20/'1.Inputs'!$D$27+'1.Inputs'!$D$23/'1.Inputs'!$D$28)))*'1.Inputs'!$D$53+('1.Inputs'!$D$20/'1.Inputs'!$D$27+'1.Inputs'!$D$23/'1.Inputs'!$D$28)-(O399-N399)</f>
        <v>1171643032.8907907</v>
      </c>
      <c r="AA399" s="36">
        <f ca="1">((('1.Inputs'!$D$37*12*IF(9=1,'1.Inputs'!$D$38,IF(9=2,'1.Inputs'!$D$39,$E399)))*$F399*(('1.Inputs'!$D$40)+(1-'1.Inputs'!$D$40)*(1+'1.Inputs'!$D$41))*(1+$G399)^(9-1))-(('1.Inputs'!$D$37*12*IF(9=1,'1.Inputs'!$D$38,IF(9=2,'1.Inputs'!$D$39,$E399)))/(1-'1.Inputs'!$D$42)*$D399*(1+$G399)^(9-1))-('1.Inputs'!$D$37*12*IF(9=1,'1.Inputs'!$D$38,IF(9=2,'1.Inputs'!$D$39,$E399)))*'1.Inputs'!$D$43*(1+$G399)^(9-1)-'1.Inputs'!$D$44*(1+$G399)^(9-1)-('1.Inputs'!$D$20/'1.Inputs'!$D$27+'1.Inputs'!$D$23/'1.Inputs'!$D$28))-MAX(0,((('1.Inputs'!$D$37*12*IF(9=1,'1.Inputs'!$D$38,IF(9=2,'1.Inputs'!$D$39,$E399)))*$F399*(('1.Inputs'!$D$40)+(1-'1.Inputs'!$D$40)*(1+'1.Inputs'!$D$41))*(1+$G399)^(9-1))-(('1.Inputs'!$D$37*12*IF(9=1,'1.Inputs'!$D$38,IF(9=2,'1.Inputs'!$D$39,$E399)))/(1-'1.Inputs'!$D$42)*$D399*(1+$G399)^(9-1))-('1.Inputs'!$D$37*12*IF(9=1,'1.Inputs'!$D$38,IF(9=2,'1.Inputs'!$D$39,$E399)))*'1.Inputs'!$D$43*(1+$G399)^(9-1)-'1.Inputs'!$D$44*(1+$G399)^(9-1)-('1.Inputs'!$D$20/'1.Inputs'!$D$27+'1.Inputs'!$D$23/'1.Inputs'!$D$28)))*'1.Inputs'!$D$53+('1.Inputs'!$D$20/'1.Inputs'!$D$27+'1.Inputs'!$D$23/'1.Inputs'!$D$28)-(P399-O399)</f>
        <v>1221254380.3089337</v>
      </c>
      <c r="AB399" s="36">
        <f ca="1">((('1.Inputs'!$D$37*12*IF(10=1,'1.Inputs'!$D$38,IF(10=2,'1.Inputs'!$D$39,$E399)))*$F399*(('1.Inputs'!$D$40)+(1-'1.Inputs'!$D$40)*(1+'1.Inputs'!$D$41))*(1+$G399)^(10-1))-(('1.Inputs'!$D$37*12*IF(10=1,'1.Inputs'!$D$38,IF(10=2,'1.Inputs'!$D$39,$E399)))/(1-'1.Inputs'!$D$42)*$D399*(1+$G399)^(10-1))-('1.Inputs'!$D$37*12*IF(10=1,'1.Inputs'!$D$38,IF(10=2,'1.Inputs'!$D$39,$E399)))*'1.Inputs'!$D$43*(1+$G399)^(10-1)-'1.Inputs'!$D$44*(1+$G399)^(10-1)-('1.Inputs'!$D$20/'1.Inputs'!$D$27+'1.Inputs'!$D$23/'1.Inputs'!$D$28))-MAX(0,((('1.Inputs'!$D$37*12*IF(10=1,'1.Inputs'!$D$38,IF(10=2,'1.Inputs'!$D$39,$E399)))*$F399*(('1.Inputs'!$D$40)+(1-'1.Inputs'!$D$40)*(1+'1.Inputs'!$D$41))*(1+$G399)^(10-1))-(('1.Inputs'!$D$37*12*IF(10=1,'1.Inputs'!$D$38,IF(10=2,'1.Inputs'!$D$39,$E399)))/(1-'1.Inputs'!$D$42)*$D399*(1+$G399)^(10-1))-('1.Inputs'!$D$37*12*IF(10=1,'1.Inputs'!$D$38,IF(10=2,'1.Inputs'!$D$39,$E399)))*'1.Inputs'!$D$43*(1+$G399)^(10-1)-'1.Inputs'!$D$44*(1+$G399)^(10-1)-('1.Inputs'!$D$20/'1.Inputs'!$D$27+'1.Inputs'!$D$23/'1.Inputs'!$D$28)))*'1.Inputs'!$D$53+('1.Inputs'!$D$20/'1.Inputs'!$D$27+'1.Inputs'!$D$23/'1.Inputs'!$D$28)-(Q399-P399)+(('1.Inputs'!$D$20+'1.Inputs'!$D$23-('1.Inputs'!$D$20/'1.Inputs'!$D$27+'1.Inputs'!$D$23/'1.Inputs'!$D$28)*'1.Inputs'!$D$10)*'1.Inputs'!$D$60+'1.Inputs'!$D$19*'1.Inputs'!$D$59+Q399)</f>
        <v>3925423003.2081122</v>
      </c>
      <c r="AC399" s="36">
        <f ca="1">S399-AC$13-AC$14+MIN(AC$13,MAX(0,((('1.Inputs'!$D$37*12*IF(1=1,'1.Inputs'!$D$38,IF(1=2,'1.Inputs'!$D$39,$E399)))*$F399*(('1.Inputs'!$D$40)+(1-'1.Inputs'!$D$40)*(1+'1.Inputs'!$D$41))*(1+$G399)^(1-1))-(('1.Inputs'!$D$37*12*IF(1=1,'1.Inputs'!$D$38,IF(1=2,'1.Inputs'!$D$39,$E399)))/(1-'1.Inputs'!$D$42)*$D399*(1+$G399)^(1-1))-('1.Inputs'!$D$37*12*IF(1=1,'1.Inputs'!$D$38,IF(1=2,'1.Inputs'!$D$39,$E399)))*'1.Inputs'!$D$43*(1+$G399)^(1-1)-'1.Inputs'!$D$44*(1+$G399)^(1-1)-('1.Inputs'!$D$20/'1.Inputs'!$D$27+'1.Inputs'!$D$23/'1.Inputs'!$D$28))))*'1.Inputs'!$D$53</f>
        <v>-543946545.95652342</v>
      </c>
      <c r="AD399" s="36">
        <f ca="1">T399-AD$13-AD$14+MIN(AD$13,MAX(0,((('1.Inputs'!$D$37*12*IF(2=1,'1.Inputs'!$D$38,IF(2=2,'1.Inputs'!$D$39,$E399)))*$F399*(('1.Inputs'!$D$40)+(1-'1.Inputs'!$D$40)*(1+'1.Inputs'!$D$41))*(1+$G399)^(2-1))-(('1.Inputs'!$D$37*12*IF(2=1,'1.Inputs'!$D$38,IF(2=2,'1.Inputs'!$D$39,$E399)))/(1-'1.Inputs'!$D$42)*$D399*(1+$G399)^(2-1))-('1.Inputs'!$D$37*12*IF(2=1,'1.Inputs'!$D$38,IF(2=2,'1.Inputs'!$D$39,$E399)))*'1.Inputs'!$D$43*(1+$G399)^(2-1)-'1.Inputs'!$D$44*(1+$G399)^(2-1)-('1.Inputs'!$D$20/'1.Inputs'!$D$27+'1.Inputs'!$D$23/'1.Inputs'!$D$28))))*'1.Inputs'!$D$53</f>
        <v>272617600.72571874</v>
      </c>
      <c r="AE399" s="36">
        <f ca="1">U399-AE$13-AE$14+MIN(AE$13,MAX(0,((('1.Inputs'!$D$37*12*IF(3=1,'1.Inputs'!$D$38,IF(3=2,'1.Inputs'!$D$39,$E399)))*$F399*(('1.Inputs'!$D$40)+(1-'1.Inputs'!$D$40)*(1+'1.Inputs'!$D$41))*(1+$G399)^(3-1))-(('1.Inputs'!$D$37*12*IF(3=1,'1.Inputs'!$D$38,IF(3=2,'1.Inputs'!$D$39,$E399)))/(1-'1.Inputs'!$D$42)*$D399*(1+$G399)^(3-1))-('1.Inputs'!$D$37*12*IF(3=1,'1.Inputs'!$D$38,IF(3=2,'1.Inputs'!$D$39,$E399)))*'1.Inputs'!$D$43*(1+$G399)^(3-1)-'1.Inputs'!$D$44*(1+$G399)^(3-1)-('1.Inputs'!$D$20/'1.Inputs'!$D$27+'1.Inputs'!$D$23/'1.Inputs'!$D$28))))*'1.Inputs'!$D$53</f>
        <v>400030286.21413946</v>
      </c>
      <c r="AF399" s="36">
        <f ca="1">V399-AF$13-AF$14+MIN(AF$13,MAX(0,((('1.Inputs'!$D$37*12*IF(4=1,'1.Inputs'!$D$38,IF(4=2,'1.Inputs'!$D$39,$E399)))*$F399*(('1.Inputs'!$D$40)+(1-'1.Inputs'!$D$40)*(1+'1.Inputs'!$D$41))*(1+$G399)^(4-1))-(('1.Inputs'!$D$37*12*IF(4=1,'1.Inputs'!$D$38,IF(4=2,'1.Inputs'!$D$39,$E399)))/(1-'1.Inputs'!$D$42)*$D399*(1+$G399)^(4-1))-('1.Inputs'!$D$37*12*IF(4=1,'1.Inputs'!$D$38,IF(4=2,'1.Inputs'!$D$39,$E399)))*'1.Inputs'!$D$43*(1+$G399)^(4-1)-'1.Inputs'!$D$44*(1+$G399)^(4-1)-('1.Inputs'!$D$20/'1.Inputs'!$D$27+'1.Inputs'!$D$23/'1.Inputs'!$D$28))))*'1.Inputs'!$D$53</f>
        <v>670543142.91508746</v>
      </c>
      <c r="AG399" s="36">
        <f ca="1">W399-AG$13-AG$14+MIN(AG$13,MAX(0,((('1.Inputs'!$D$37*12*IF(5=1,'1.Inputs'!$D$38,IF(5=2,'1.Inputs'!$D$39,$E399)))*$F399*(('1.Inputs'!$D$40)+(1-'1.Inputs'!$D$40)*(1+'1.Inputs'!$D$41))*(1+$G399)^(5-1))-(('1.Inputs'!$D$37*12*IF(5=1,'1.Inputs'!$D$38,IF(5=2,'1.Inputs'!$D$39,$E399)))/(1-'1.Inputs'!$D$42)*$D399*(1+$G399)^(5-1))-('1.Inputs'!$D$37*12*IF(5=1,'1.Inputs'!$D$38,IF(5=2,'1.Inputs'!$D$39,$E399)))*'1.Inputs'!$D$43*(1+$G399)^(5-1)-'1.Inputs'!$D$44*(1+$G399)^(5-1)-('1.Inputs'!$D$20/'1.Inputs'!$D$27+'1.Inputs'!$D$23/'1.Inputs'!$D$28))))*'1.Inputs'!$D$53</f>
        <v>731473285.46264458</v>
      </c>
      <c r="AH399" s="36">
        <f ca="1">X399-AH$13-AH$14+MIN(AH$13,MAX(0,((('1.Inputs'!$D$37*12*IF(6=1,'1.Inputs'!$D$38,IF(6=2,'1.Inputs'!$D$39,$E399)))*$F399*(('1.Inputs'!$D$40)+(1-'1.Inputs'!$D$40)*(1+'1.Inputs'!$D$41))*(1+$G399)^(6-1))-(('1.Inputs'!$D$37*12*IF(6=1,'1.Inputs'!$D$38,IF(6=2,'1.Inputs'!$D$39,$E399)))/(1-'1.Inputs'!$D$42)*$D399*(1+$G399)^(6-1))-('1.Inputs'!$D$37*12*IF(6=1,'1.Inputs'!$D$38,IF(6=2,'1.Inputs'!$D$39,$E399)))*'1.Inputs'!$D$43*(1+$G399)^(6-1)-'1.Inputs'!$D$44*(1+$G399)^(6-1)-('1.Inputs'!$D$20/'1.Inputs'!$D$27+'1.Inputs'!$D$23/'1.Inputs'!$D$28))))*'1.Inputs'!$D$53</f>
        <v>794245207.41947103</v>
      </c>
      <c r="AI399" s="36">
        <f ca="1">Y399-AI$13-AI$14+MIN(AI$13,MAX(0,((('1.Inputs'!$D$37*12*IF(7=1,'1.Inputs'!$D$38,IF(7=2,'1.Inputs'!$D$39,$E399)))*$F399*(('1.Inputs'!$D$40)+(1-'1.Inputs'!$D$40)*(1+'1.Inputs'!$D$41))*(1+$G399)^(7-1))-(('1.Inputs'!$D$37*12*IF(7=1,'1.Inputs'!$D$38,IF(7=2,'1.Inputs'!$D$39,$E399)))/(1-'1.Inputs'!$D$42)*$D399*(1+$G399)^(7-1))-('1.Inputs'!$D$37*12*IF(7=1,'1.Inputs'!$D$38,IF(7=2,'1.Inputs'!$D$39,$E399)))*'1.Inputs'!$D$43*(1+$G399)^(7-1)-'1.Inputs'!$D$44*(1+$G399)^(7-1)-('1.Inputs'!$D$20/'1.Inputs'!$D$27+'1.Inputs'!$D$23/'1.Inputs'!$D$28))))*'1.Inputs'!$D$53</f>
        <v>858940173.21487999</v>
      </c>
      <c r="AJ399" s="36">
        <f ca="1">Z399-AJ$13-AJ$14+MIN(AJ$13,MAX(0,((('1.Inputs'!$D$37*12*IF(8=1,'1.Inputs'!$D$38,IF(8=2,'1.Inputs'!$D$39,$E399)))*$F399*(('1.Inputs'!$D$40)+(1-'1.Inputs'!$D$40)*(1+'1.Inputs'!$D$41))*(1+$G399)^(8-1))-(('1.Inputs'!$D$37*12*IF(8=1,'1.Inputs'!$D$38,IF(8=2,'1.Inputs'!$D$39,$E399)))/(1-'1.Inputs'!$D$42)*$D399*(1+$G399)^(8-1))-('1.Inputs'!$D$37*12*IF(8=1,'1.Inputs'!$D$38,IF(8=2,'1.Inputs'!$D$39,$E399)))*'1.Inputs'!$D$43*(1+$G399)^(8-1)-'1.Inputs'!$D$44*(1+$G399)^(8-1)-('1.Inputs'!$D$20/'1.Inputs'!$D$27+'1.Inputs'!$D$23/'1.Inputs'!$D$28))))*'1.Inputs'!$D$53</f>
        <v>1171643032.8907907</v>
      </c>
      <c r="AK399" s="36">
        <f ca="1">AA399-AK$13-AK$14+MIN(AK$13,MAX(0,((('1.Inputs'!$D$37*12*IF(9=1,'1.Inputs'!$D$38,IF(9=2,'1.Inputs'!$D$39,$E399)))*$F399*(('1.Inputs'!$D$40)+(1-'1.Inputs'!$D$40)*(1+'1.Inputs'!$D$41))*(1+$G399)^(9-1))-(('1.Inputs'!$D$37*12*IF(9=1,'1.Inputs'!$D$38,IF(9=2,'1.Inputs'!$D$39,$E399)))/(1-'1.Inputs'!$D$42)*$D399*(1+$G399)^(9-1))-('1.Inputs'!$D$37*12*IF(9=1,'1.Inputs'!$D$38,IF(9=2,'1.Inputs'!$D$39,$E399)))*'1.Inputs'!$D$43*(1+$G399)^(9-1)-'1.Inputs'!$D$44*(1+$G399)^(9-1)-('1.Inputs'!$D$20/'1.Inputs'!$D$27+'1.Inputs'!$D$23/'1.Inputs'!$D$28))))*'1.Inputs'!$D$53</f>
        <v>1221254380.3089337</v>
      </c>
      <c r="AL399" s="36">
        <f ca="1">AB399-AL$13-AL$14+MIN(AL$13,MAX(0,((('1.Inputs'!$D$37*12*IF(10=1,'1.Inputs'!$D$38,IF(10=2,'1.Inputs'!$D$39,$E399)))*$F399*(('1.Inputs'!$D$40)+(1-'1.Inputs'!$D$40)*(1+'1.Inputs'!$D$41))*(1+$G399)^(10-1))-(('1.Inputs'!$D$37*12*IF(10=1,'1.Inputs'!$D$38,IF(10=2,'1.Inputs'!$D$39,$E399)))/(1-'1.Inputs'!$D$42)*$D399*(1+$G399)^(10-1))-('1.Inputs'!$D$37*12*IF(10=1,'1.Inputs'!$D$38,IF(10=2,'1.Inputs'!$D$39,$E399)))*'1.Inputs'!$D$43*(1+$G399)^(10-1)-'1.Inputs'!$D$44*(1+$G399)^(10-1)-('1.Inputs'!$D$20/'1.Inputs'!$D$27+'1.Inputs'!$D$23/'1.Inputs'!$D$28))))*'1.Inputs'!$D$53+'1.Inputs'!$D$35</f>
        <v>4725423003.2081127</v>
      </c>
      <c r="AM399" s="48">
        <f ca="1">R399+NPV('1.Inputs'!$D$55,S399:AB399)</f>
        <v>2860032127.925189</v>
      </c>
      <c r="AN399" s="48">
        <f ca="1">-('1.Inputs'!$D$24*(1-'1.Inputs'!$D$31)+'1.Inputs'!$D$35)+NPV('1.Inputs'!$D$54,AC399:AL399)</f>
        <v>1077638956.4845967</v>
      </c>
      <c r="AO399" s="36">
        <f t="shared" ca="1" si="45"/>
        <v>-3.0352747016024626</v>
      </c>
      <c r="AP399" s="36">
        <f t="shared" ca="1" si="46"/>
        <v>1.885087109283891</v>
      </c>
      <c r="AQ399" s="36">
        <f ca="1">'1.Inputs'!$D$35+MIN(SUM($AC399:AC399),SUM($AC399:AD399),SUM($AC399:AE399),SUM($AC399:AF399),SUM($AC399:AG399),SUM($AC399:AH399),SUM($AC399:AI399),SUM($AC399:AJ399),SUM($AC399:AK399),SUM($AC399:AL399))</f>
        <v>256053454.04347658</v>
      </c>
      <c r="AR399" s="36">
        <f ca="1">IF(AP399&lt;'1.Inputs'!$D$57,1,0)</f>
        <v>0</v>
      </c>
      <c r="AS399" s="36">
        <f t="shared" ca="1" si="47"/>
        <v>0</v>
      </c>
    </row>
    <row r="400" spans="2:45" ht="15" customHeight="1" x14ac:dyDescent="0.25">
      <c r="B400" s="36">
        <v>385</v>
      </c>
      <c r="C400" s="36">
        <f t="shared" ref="C400:C463" ca="1" si="48">RAND()</f>
        <v>3.3550691067505967E-2</v>
      </c>
      <c r="D400" s="36">
        <f t="shared" ref="D400:D463" ca="1" si="49">MAX(0,NORMINV(RAND(),$E$7,$F$7))</f>
        <v>19850.607045827612</v>
      </c>
      <c r="E400" s="47">
        <f t="shared" ref="E400:E463" ca="1" si="50">IF($C400&lt;($F$8-$E$8)/($G$8-$E$8),$E$8+SQRT($C400*($G$8-$E$8)*($F$8-$E$8)),$G$8-SQRT((1-$C400)*($G$8-$E$8)*($G$8-$F$8)))</f>
        <v>0.73327420630499984</v>
      </c>
      <c r="F400" s="36">
        <f t="shared" ref="F400:F463" ca="1" si="51">MAX(0,NORMINV(RAND(),$E$9,$F$9))</f>
        <v>27158.14710257691</v>
      </c>
      <c r="G400" s="36">
        <f t="shared" ref="G400:G463" ca="1" si="52">MAX(0,NORMINV(RAND(),$E$10,$F$10))</f>
        <v>3.6153575679181503E-2</v>
      </c>
      <c r="H400" s="36">
        <f ca="1">((('1.Inputs'!$D$37*12*IF(1=1,'1.Inputs'!$D$38,IF(1=2,'1.Inputs'!$D$39,$E400)))*$F400*(('1.Inputs'!$D$40)+(1-'1.Inputs'!$D$40)*(1+'1.Inputs'!$D$41))*(1+$G400)^(1-1))*'1.Inputs'!$D$47+(('1.Inputs'!$D$37*12*IF(1=1,'1.Inputs'!$D$38,IF(1=2,'1.Inputs'!$D$39,$E400)))/(1-'1.Inputs'!$D$42)*$D400*(1+$G400)^(1-1))*('1.Inputs'!$D$48-'1.Inputs'!$D$49))/'1.Inputs'!$D$51</f>
        <v>737530226.09329855</v>
      </c>
      <c r="I400" s="36">
        <f ca="1">((('1.Inputs'!$D$37*12*IF(2=1,'1.Inputs'!$D$38,IF(2=2,'1.Inputs'!$D$39,$E400)))*$F400*(('1.Inputs'!$D$40)+(1-'1.Inputs'!$D$40)*(1+'1.Inputs'!$D$41))*(1+$G400)^(2-1))*'1.Inputs'!$D$47+(('1.Inputs'!$D$37*12*IF(2=1,'1.Inputs'!$D$38,IF(2=2,'1.Inputs'!$D$39,$E400)))/(1-'1.Inputs'!$D$42)*$D400*(1+$G400)^(2-1))*('1.Inputs'!$D$48-'1.Inputs'!$D$49))/'1.Inputs'!$D$51</f>
        <v>1069872413.3132646</v>
      </c>
      <c r="J400" s="36">
        <f ca="1">((('1.Inputs'!$D$37*12*IF(3=1,'1.Inputs'!$D$38,IF(3=2,'1.Inputs'!$D$39,$E400)))*$F400*(('1.Inputs'!$D$40)+(1-'1.Inputs'!$D$40)*(1+'1.Inputs'!$D$41))*(1+$G400)^(3-1))*'1.Inputs'!$D$47+(('1.Inputs'!$D$37*12*IF(3=1,'1.Inputs'!$D$38,IF(3=2,'1.Inputs'!$D$39,$E400)))/(1-'1.Inputs'!$D$42)*$D400*(1+$G400)^(3-1))*('1.Inputs'!$D$48-'1.Inputs'!$D$49))/'1.Inputs'!$D$51</f>
        <v>1161246686.8029182</v>
      </c>
      <c r="K400" s="36">
        <f ca="1">((('1.Inputs'!$D$37*12*IF(4=1,'1.Inputs'!$D$38,IF(4=2,'1.Inputs'!$D$39,$E400)))*$F400*(('1.Inputs'!$D$40)+(1-'1.Inputs'!$D$40)*(1+'1.Inputs'!$D$41))*(1+$G400)^(4-1))*'1.Inputs'!$D$47+(('1.Inputs'!$D$37*12*IF(4=1,'1.Inputs'!$D$38,IF(4=2,'1.Inputs'!$D$39,$E400)))/(1-'1.Inputs'!$D$42)*$D400*(1+$G400)^(4-1))*('1.Inputs'!$D$48-'1.Inputs'!$D$49))/'1.Inputs'!$D$51</f>
        <v>1203229906.7764461</v>
      </c>
      <c r="L400" s="36">
        <f ca="1">((('1.Inputs'!$D$37*12*IF(5=1,'1.Inputs'!$D$38,IF(5=2,'1.Inputs'!$D$39,$E400)))*$F400*(('1.Inputs'!$D$40)+(1-'1.Inputs'!$D$40)*(1+'1.Inputs'!$D$41))*(1+$G400)^(5-1))*'1.Inputs'!$D$47+(('1.Inputs'!$D$37*12*IF(5=1,'1.Inputs'!$D$38,IF(5=2,'1.Inputs'!$D$39,$E400)))/(1-'1.Inputs'!$D$42)*$D400*(1+$G400)^(5-1))*('1.Inputs'!$D$48-'1.Inputs'!$D$49))/'1.Inputs'!$D$51</f>
        <v>1246730970.2705431</v>
      </c>
      <c r="M400" s="36">
        <f ca="1">((('1.Inputs'!$D$37*12*IF(6=1,'1.Inputs'!$D$38,IF(6=2,'1.Inputs'!$D$39,$E400)))*$F400*(('1.Inputs'!$D$40)+(1-'1.Inputs'!$D$40)*(1+'1.Inputs'!$D$41))*(1+$G400)^(6-1))*'1.Inputs'!$D$47+(('1.Inputs'!$D$37*12*IF(6=1,'1.Inputs'!$D$38,IF(6=2,'1.Inputs'!$D$39,$E400)))/(1-'1.Inputs'!$D$42)*$D400*(1+$G400)^(6-1))*('1.Inputs'!$D$48-'1.Inputs'!$D$49))/'1.Inputs'!$D$51</f>
        <v>1291804752.7557986</v>
      </c>
      <c r="N400" s="36">
        <f ca="1">((('1.Inputs'!$D$37*12*IF(7=1,'1.Inputs'!$D$38,IF(7=2,'1.Inputs'!$D$39,$E400)))*$F400*(('1.Inputs'!$D$40)+(1-'1.Inputs'!$D$40)*(1+'1.Inputs'!$D$41))*(1+$G400)^(7-1))*'1.Inputs'!$D$47+(('1.Inputs'!$D$37*12*IF(7=1,'1.Inputs'!$D$38,IF(7=2,'1.Inputs'!$D$39,$E400)))/(1-'1.Inputs'!$D$42)*$D400*(1+$G400)^(7-1))*('1.Inputs'!$D$48-'1.Inputs'!$D$49))/'1.Inputs'!$D$51</f>
        <v>1338508113.6472816</v>
      </c>
      <c r="O400" s="36">
        <f ca="1">((('1.Inputs'!$D$37*12*IF(8=1,'1.Inputs'!$D$38,IF(8=2,'1.Inputs'!$D$39,$E400)))*$F400*(('1.Inputs'!$D$40)+(1-'1.Inputs'!$D$40)*(1+'1.Inputs'!$D$41))*(1+$G400)^(8-1))*'1.Inputs'!$D$47+(('1.Inputs'!$D$37*12*IF(8=1,'1.Inputs'!$D$38,IF(8=2,'1.Inputs'!$D$39,$E400)))/(1-'1.Inputs'!$D$42)*$D400*(1+$G400)^(8-1))*('1.Inputs'!$D$48-'1.Inputs'!$D$49))/'1.Inputs'!$D$51</f>
        <v>1386899968.0312274</v>
      </c>
      <c r="P400" s="36">
        <f ca="1">((('1.Inputs'!$D$37*12*IF(9=1,'1.Inputs'!$D$38,IF(9=2,'1.Inputs'!$D$39,$E400)))*$F400*(('1.Inputs'!$D$40)+(1-'1.Inputs'!$D$40)*(1+'1.Inputs'!$D$41))*(1+$G400)^(9-1))*'1.Inputs'!$D$47+(('1.Inputs'!$D$37*12*IF(9=1,'1.Inputs'!$D$38,IF(9=2,'1.Inputs'!$D$39,$E400)))/(1-'1.Inputs'!$D$42)*$D400*(1+$G400)^(9-1))*('1.Inputs'!$D$48-'1.Inputs'!$D$49))/'1.Inputs'!$D$51</f>
        <v>1437041360.9848983</v>
      </c>
      <c r="Q400" s="36">
        <f ca="1">((('1.Inputs'!$D$37*12*IF(10=1,'1.Inputs'!$D$38,IF(10=2,'1.Inputs'!$D$39,$E400)))*$F400*(('1.Inputs'!$D$40)+(1-'1.Inputs'!$D$40)*(1+'1.Inputs'!$D$41))*(1+$G400)^(10-1))*'1.Inputs'!$D$47+(('1.Inputs'!$D$37*12*IF(10=1,'1.Inputs'!$D$38,IF(10=2,'1.Inputs'!$D$39,$E400)))/(1-'1.Inputs'!$D$42)*$D400*(1+$G400)^(10-1))*('1.Inputs'!$D$48-'1.Inputs'!$D$49))/'1.Inputs'!$D$51</f>
        <v>1488995544.58338</v>
      </c>
      <c r="R400" s="36">
        <f>-'1.Inputs'!$D$24</f>
        <v>-2050000000</v>
      </c>
      <c r="S400" s="36">
        <f ca="1">((('1.Inputs'!$D$37*12*IF(1=1,'1.Inputs'!$D$38,IF(1=2,'1.Inputs'!$D$39,$E400)))*$F400*(('1.Inputs'!$D$40)+(1-'1.Inputs'!$D$40)*(1+'1.Inputs'!$D$41))*(1+$G400)^(1-1))-(('1.Inputs'!$D$37*12*IF(1=1,'1.Inputs'!$D$38,IF(1=2,'1.Inputs'!$D$39,$E400)))/(1-'1.Inputs'!$D$42)*$D400*(1+$G400)^(1-1))-('1.Inputs'!$D$37*12*IF(1=1,'1.Inputs'!$D$38,IF(1=2,'1.Inputs'!$D$39,$E400)))*'1.Inputs'!$D$43*(1+$G400)^(1-1)-'1.Inputs'!$D$44*(1+$G400)^(1-1)-('1.Inputs'!$D$20/'1.Inputs'!$D$27+'1.Inputs'!$D$23/'1.Inputs'!$D$28))-MAX(0,((('1.Inputs'!$D$37*12*IF(1=1,'1.Inputs'!$D$38,IF(1=2,'1.Inputs'!$D$39,$E400)))*$F400*(('1.Inputs'!$D$40)+(1-'1.Inputs'!$D$40)*(1+'1.Inputs'!$D$41))*(1+$G400)^(1-1))-(('1.Inputs'!$D$37*12*IF(1=1,'1.Inputs'!$D$38,IF(1=2,'1.Inputs'!$D$39,$E400)))/(1-'1.Inputs'!$D$42)*$D400*(1+$G400)^(1-1))-('1.Inputs'!$D$37*12*IF(1=1,'1.Inputs'!$D$38,IF(1=2,'1.Inputs'!$D$39,$E400)))*'1.Inputs'!$D$43*(1+$G400)^(1-1)-'1.Inputs'!$D$44*(1+$G400)^(1-1)-('1.Inputs'!$D$20/'1.Inputs'!$D$27+'1.Inputs'!$D$23/'1.Inputs'!$D$28)))*'1.Inputs'!$D$53+('1.Inputs'!$D$20/'1.Inputs'!$D$27+'1.Inputs'!$D$23/'1.Inputs'!$D$28)-H400</f>
        <v>-987557475.47758305</v>
      </c>
      <c r="T400" s="36">
        <f ca="1">((('1.Inputs'!$D$37*12*IF(2=1,'1.Inputs'!$D$38,IF(2=2,'1.Inputs'!$D$39,$E400)))*$F400*(('1.Inputs'!$D$40)+(1-'1.Inputs'!$D$40)*(1+'1.Inputs'!$D$41))*(1+$G400)^(2-1))-(('1.Inputs'!$D$37*12*IF(2=1,'1.Inputs'!$D$38,IF(2=2,'1.Inputs'!$D$39,$E400)))/(1-'1.Inputs'!$D$42)*$D400*(1+$G400)^(2-1))-('1.Inputs'!$D$37*12*IF(2=1,'1.Inputs'!$D$38,IF(2=2,'1.Inputs'!$D$39,$E400)))*'1.Inputs'!$D$43*(1+$G400)^(2-1)-'1.Inputs'!$D$44*(1+$G400)^(2-1)-('1.Inputs'!$D$20/'1.Inputs'!$D$27+'1.Inputs'!$D$23/'1.Inputs'!$D$28))-MAX(0,((('1.Inputs'!$D$37*12*IF(2=1,'1.Inputs'!$D$38,IF(2=2,'1.Inputs'!$D$39,$E400)))*$F400*(('1.Inputs'!$D$40)+(1-'1.Inputs'!$D$40)*(1+'1.Inputs'!$D$41))*(1+$G400)^(2-1))-(('1.Inputs'!$D$37*12*IF(2=1,'1.Inputs'!$D$38,IF(2=2,'1.Inputs'!$D$39,$E400)))/(1-'1.Inputs'!$D$42)*$D400*(1+$G400)^(2-1))-('1.Inputs'!$D$37*12*IF(2=1,'1.Inputs'!$D$38,IF(2=2,'1.Inputs'!$D$39,$E400)))*'1.Inputs'!$D$43*(1+$G400)^(2-1)-'1.Inputs'!$D$44*(1+$G400)^(2-1)-('1.Inputs'!$D$20/'1.Inputs'!$D$27+'1.Inputs'!$D$23/'1.Inputs'!$D$28)))*'1.Inputs'!$D$53+('1.Inputs'!$D$20/'1.Inputs'!$D$27+'1.Inputs'!$D$23/'1.Inputs'!$D$28)-(I400-H400)</f>
        <v>-322020179.82892096</v>
      </c>
      <c r="U400" s="36">
        <f ca="1">((('1.Inputs'!$D$37*12*IF(3=1,'1.Inputs'!$D$38,IF(3=2,'1.Inputs'!$D$39,$E400)))*$F400*(('1.Inputs'!$D$40)+(1-'1.Inputs'!$D$40)*(1+'1.Inputs'!$D$41))*(1+$G400)^(3-1))-(('1.Inputs'!$D$37*12*IF(3=1,'1.Inputs'!$D$38,IF(3=2,'1.Inputs'!$D$39,$E400)))/(1-'1.Inputs'!$D$42)*$D400*(1+$G400)^(3-1))-('1.Inputs'!$D$37*12*IF(3=1,'1.Inputs'!$D$38,IF(3=2,'1.Inputs'!$D$39,$E400)))*'1.Inputs'!$D$43*(1+$G400)^(3-1)-'1.Inputs'!$D$44*(1+$G400)^(3-1)-('1.Inputs'!$D$20/'1.Inputs'!$D$27+'1.Inputs'!$D$23/'1.Inputs'!$D$28))-MAX(0,((('1.Inputs'!$D$37*12*IF(3=1,'1.Inputs'!$D$38,IF(3=2,'1.Inputs'!$D$39,$E400)))*$F400*(('1.Inputs'!$D$40)+(1-'1.Inputs'!$D$40)*(1+'1.Inputs'!$D$41))*(1+$G400)^(3-1))-(('1.Inputs'!$D$37*12*IF(3=1,'1.Inputs'!$D$38,IF(3=2,'1.Inputs'!$D$39,$E400)))/(1-'1.Inputs'!$D$42)*$D400*(1+$G400)^(3-1))-('1.Inputs'!$D$37*12*IF(3=1,'1.Inputs'!$D$38,IF(3=2,'1.Inputs'!$D$39,$E400)))*'1.Inputs'!$D$43*(1+$G400)^(3-1)-'1.Inputs'!$D$44*(1+$G400)^(3-1)-('1.Inputs'!$D$20/'1.Inputs'!$D$27+'1.Inputs'!$D$23/'1.Inputs'!$D$28)))*'1.Inputs'!$D$53+('1.Inputs'!$D$20/'1.Inputs'!$D$27+'1.Inputs'!$D$23/'1.Inputs'!$D$28)-(J400-I400)</f>
        <v>-34240275.61998713</v>
      </c>
      <c r="V400" s="36">
        <f ca="1">((('1.Inputs'!$D$37*12*IF(4=1,'1.Inputs'!$D$38,IF(4=2,'1.Inputs'!$D$39,$E400)))*$F400*(('1.Inputs'!$D$40)+(1-'1.Inputs'!$D$40)*(1+'1.Inputs'!$D$41))*(1+$G400)^(4-1))-(('1.Inputs'!$D$37*12*IF(4=1,'1.Inputs'!$D$38,IF(4=2,'1.Inputs'!$D$39,$E400)))/(1-'1.Inputs'!$D$42)*$D400*(1+$G400)^(4-1))-('1.Inputs'!$D$37*12*IF(4=1,'1.Inputs'!$D$38,IF(4=2,'1.Inputs'!$D$39,$E400)))*'1.Inputs'!$D$43*(1+$G400)^(4-1)-'1.Inputs'!$D$44*(1+$G400)^(4-1)-('1.Inputs'!$D$20/'1.Inputs'!$D$27+'1.Inputs'!$D$23/'1.Inputs'!$D$28))-MAX(0,((('1.Inputs'!$D$37*12*IF(4=1,'1.Inputs'!$D$38,IF(4=2,'1.Inputs'!$D$39,$E400)))*$F400*(('1.Inputs'!$D$40)+(1-'1.Inputs'!$D$40)*(1+'1.Inputs'!$D$41))*(1+$G400)^(4-1))-(('1.Inputs'!$D$37*12*IF(4=1,'1.Inputs'!$D$38,IF(4=2,'1.Inputs'!$D$39,$E400)))/(1-'1.Inputs'!$D$42)*$D400*(1+$G400)^(4-1))-('1.Inputs'!$D$37*12*IF(4=1,'1.Inputs'!$D$38,IF(4=2,'1.Inputs'!$D$39,$E400)))*'1.Inputs'!$D$43*(1+$G400)^(4-1)-'1.Inputs'!$D$44*(1+$G400)^(4-1)-('1.Inputs'!$D$20/'1.Inputs'!$D$27+'1.Inputs'!$D$23/'1.Inputs'!$D$28)))*'1.Inputs'!$D$53+('1.Inputs'!$D$20/'1.Inputs'!$D$27+'1.Inputs'!$D$23/'1.Inputs'!$D$28)-(K400-J400)</f>
        <v>17216376.211974263</v>
      </c>
      <c r="W400" s="36">
        <f ca="1">((('1.Inputs'!$D$37*12*IF(5=1,'1.Inputs'!$D$38,IF(5=2,'1.Inputs'!$D$39,$E400)))*$F400*(('1.Inputs'!$D$40)+(1-'1.Inputs'!$D$40)*(1+'1.Inputs'!$D$41))*(1+$G400)^(5-1))-(('1.Inputs'!$D$37*12*IF(5=1,'1.Inputs'!$D$38,IF(5=2,'1.Inputs'!$D$39,$E400)))/(1-'1.Inputs'!$D$42)*$D400*(1+$G400)^(5-1))-('1.Inputs'!$D$37*12*IF(5=1,'1.Inputs'!$D$38,IF(5=2,'1.Inputs'!$D$39,$E400)))*'1.Inputs'!$D$43*(1+$G400)^(5-1)-'1.Inputs'!$D$44*(1+$G400)^(5-1)-('1.Inputs'!$D$20/'1.Inputs'!$D$27+'1.Inputs'!$D$23/'1.Inputs'!$D$28))-MAX(0,((('1.Inputs'!$D$37*12*IF(5=1,'1.Inputs'!$D$38,IF(5=2,'1.Inputs'!$D$39,$E400)))*$F400*(('1.Inputs'!$D$40)+(1-'1.Inputs'!$D$40)*(1+'1.Inputs'!$D$41))*(1+$G400)^(5-1))-(('1.Inputs'!$D$37*12*IF(5=1,'1.Inputs'!$D$38,IF(5=2,'1.Inputs'!$D$39,$E400)))/(1-'1.Inputs'!$D$42)*$D400*(1+$G400)^(5-1))-('1.Inputs'!$D$37*12*IF(5=1,'1.Inputs'!$D$38,IF(5=2,'1.Inputs'!$D$39,$E400)))*'1.Inputs'!$D$43*(1+$G400)^(5-1)-'1.Inputs'!$D$44*(1+$G400)^(5-1)-('1.Inputs'!$D$20/'1.Inputs'!$D$27+'1.Inputs'!$D$23/'1.Inputs'!$D$28)))*'1.Inputs'!$D$53+('1.Inputs'!$D$20/'1.Inputs'!$D$27+'1.Inputs'!$D$23/'1.Inputs'!$D$28)-(L400-K400)</f>
        <v>17838809.772274017</v>
      </c>
      <c r="X400" s="36">
        <f ca="1">((('1.Inputs'!$D$37*12*IF(6=1,'1.Inputs'!$D$38,IF(6=2,'1.Inputs'!$D$39,$E400)))*$F400*(('1.Inputs'!$D$40)+(1-'1.Inputs'!$D$40)*(1+'1.Inputs'!$D$41))*(1+$G400)^(6-1))-(('1.Inputs'!$D$37*12*IF(6=1,'1.Inputs'!$D$38,IF(6=2,'1.Inputs'!$D$39,$E400)))/(1-'1.Inputs'!$D$42)*$D400*(1+$G400)^(6-1))-('1.Inputs'!$D$37*12*IF(6=1,'1.Inputs'!$D$38,IF(6=2,'1.Inputs'!$D$39,$E400)))*'1.Inputs'!$D$43*(1+$G400)^(6-1)-'1.Inputs'!$D$44*(1+$G400)^(6-1)-('1.Inputs'!$D$20/'1.Inputs'!$D$27+'1.Inputs'!$D$23/'1.Inputs'!$D$28))-MAX(0,((('1.Inputs'!$D$37*12*IF(6=1,'1.Inputs'!$D$38,IF(6=2,'1.Inputs'!$D$39,$E400)))*$F400*(('1.Inputs'!$D$40)+(1-'1.Inputs'!$D$40)*(1+'1.Inputs'!$D$41))*(1+$G400)^(6-1))-(('1.Inputs'!$D$37*12*IF(6=1,'1.Inputs'!$D$38,IF(6=2,'1.Inputs'!$D$39,$E400)))/(1-'1.Inputs'!$D$42)*$D400*(1+$G400)^(6-1))-('1.Inputs'!$D$37*12*IF(6=1,'1.Inputs'!$D$38,IF(6=2,'1.Inputs'!$D$39,$E400)))*'1.Inputs'!$D$43*(1+$G400)^(6-1)-'1.Inputs'!$D$44*(1+$G400)^(6-1)-('1.Inputs'!$D$20/'1.Inputs'!$D$27+'1.Inputs'!$D$23/'1.Inputs'!$D$28)))*'1.Inputs'!$D$53+('1.Inputs'!$D$20/'1.Inputs'!$D$27+'1.Inputs'!$D$23/'1.Inputs'!$D$28)-(M400-L400)</f>
        <v>18483746.53140378</v>
      </c>
      <c r="Y400" s="36">
        <f ca="1">((('1.Inputs'!$D$37*12*IF(7=1,'1.Inputs'!$D$38,IF(7=2,'1.Inputs'!$D$39,$E400)))*$F400*(('1.Inputs'!$D$40)+(1-'1.Inputs'!$D$40)*(1+'1.Inputs'!$D$41))*(1+$G400)^(7-1))-(('1.Inputs'!$D$37*12*IF(7=1,'1.Inputs'!$D$38,IF(7=2,'1.Inputs'!$D$39,$E400)))/(1-'1.Inputs'!$D$42)*$D400*(1+$G400)^(7-1))-('1.Inputs'!$D$37*12*IF(7=1,'1.Inputs'!$D$38,IF(7=2,'1.Inputs'!$D$39,$E400)))*'1.Inputs'!$D$43*(1+$G400)^(7-1)-'1.Inputs'!$D$44*(1+$G400)^(7-1)-('1.Inputs'!$D$20/'1.Inputs'!$D$27+'1.Inputs'!$D$23/'1.Inputs'!$D$28))-MAX(0,((('1.Inputs'!$D$37*12*IF(7=1,'1.Inputs'!$D$38,IF(7=2,'1.Inputs'!$D$39,$E400)))*$F400*(('1.Inputs'!$D$40)+(1-'1.Inputs'!$D$40)*(1+'1.Inputs'!$D$41))*(1+$G400)^(7-1))-(('1.Inputs'!$D$37*12*IF(7=1,'1.Inputs'!$D$38,IF(7=2,'1.Inputs'!$D$39,$E400)))/(1-'1.Inputs'!$D$42)*$D400*(1+$G400)^(7-1))-('1.Inputs'!$D$37*12*IF(7=1,'1.Inputs'!$D$38,IF(7=2,'1.Inputs'!$D$39,$E400)))*'1.Inputs'!$D$43*(1+$G400)^(7-1)-'1.Inputs'!$D$44*(1+$G400)^(7-1)-('1.Inputs'!$D$20/'1.Inputs'!$D$27+'1.Inputs'!$D$23/'1.Inputs'!$D$28)))*'1.Inputs'!$D$53+('1.Inputs'!$D$20/'1.Inputs'!$D$27+'1.Inputs'!$D$23/'1.Inputs'!$D$28)-(N400-M400)</f>
        <v>19152000.060461283</v>
      </c>
      <c r="Z400" s="36">
        <f ca="1">((('1.Inputs'!$D$37*12*IF(8=1,'1.Inputs'!$D$38,IF(8=2,'1.Inputs'!$D$39,$E400)))*$F400*(('1.Inputs'!$D$40)+(1-'1.Inputs'!$D$40)*(1+'1.Inputs'!$D$41))*(1+$G400)^(8-1))-(('1.Inputs'!$D$37*12*IF(8=1,'1.Inputs'!$D$38,IF(8=2,'1.Inputs'!$D$39,$E400)))/(1-'1.Inputs'!$D$42)*$D400*(1+$G400)^(8-1))-('1.Inputs'!$D$37*12*IF(8=1,'1.Inputs'!$D$38,IF(8=2,'1.Inputs'!$D$39,$E400)))*'1.Inputs'!$D$43*(1+$G400)^(8-1)-'1.Inputs'!$D$44*(1+$G400)^(8-1)-('1.Inputs'!$D$20/'1.Inputs'!$D$27+'1.Inputs'!$D$23/'1.Inputs'!$D$28))-MAX(0,((('1.Inputs'!$D$37*12*IF(8=1,'1.Inputs'!$D$38,IF(8=2,'1.Inputs'!$D$39,$E400)))*$F400*(('1.Inputs'!$D$40)+(1-'1.Inputs'!$D$40)*(1+'1.Inputs'!$D$41))*(1+$G400)^(8-1))-(('1.Inputs'!$D$37*12*IF(8=1,'1.Inputs'!$D$38,IF(8=2,'1.Inputs'!$D$39,$E400)))/(1-'1.Inputs'!$D$42)*$D400*(1+$G400)^(8-1))-('1.Inputs'!$D$37*12*IF(8=1,'1.Inputs'!$D$38,IF(8=2,'1.Inputs'!$D$39,$E400)))*'1.Inputs'!$D$43*(1+$G400)^(8-1)-'1.Inputs'!$D$44*(1+$G400)^(8-1)-('1.Inputs'!$D$20/'1.Inputs'!$D$27+'1.Inputs'!$D$23/'1.Inputs'!$D$28)))*'1.Inputs'!$D$53+('1.Inputs'!$D$20/'1.Inputs'!$D$27+'1.Inputs'!$D$23/'1.Inputs'!$D$28)-(O400-N400)</f>
        <v>19844413.344054699</v>
      </c>
      <c r="AA400" s="36">
        <f ca="1">((('1.Inputs'!$D$37*12*IF(9=1,'1.Inputs'!$D$38,IF(9=2,'1.Inputs'!$D$39,$E400)))*$F400*(('1.Inputs'!$D$40)+(1-'1.Inputs'!$D$40)*(1+'1.Inputs'!$D$41))*(1+$G400)^(9-1))-(('1.Inputs'!$D$37*12*IF(9=1,'1.Inputs'!$D$38,IF(9=2,'1.Inputs'!$D$39,$E400)))/(1-'1.Inputs'!$D$42)*$D400*(1+$G400)^(9-1))-('1.Inputs'!$D$37*12*IF(9=1,'1.Inputs'!$D$38,IF(9=2,'1.Inputs'!$D$39,$E400)))*'1.Inputs'!$D$43*(1+$G400)^(9-1)-'1.Inputs'!$D$44*(1+$G400)^(9-1)-('1.Inputs'!$D$20/'1.Inputs'!$D$27+'1.Inputs'!$D$23/'1.Inputs'!$D$28))-MAX(0,((('1.Inputs'!$D$37*12*IF(9=1,'1.Inputs'!$D$38,IF(9=2,'1.Inputs'!$D$39,$E400)))*$F400*(('1.Inputs'!$D$40)+(1-'1.Inputs'!$D$40)*(1+'1.Inputs'!$D$41))*(1+$G400)^(9-1))-(('1.Inputs'!$D$37*12*IF(9=1,'1.Inputs'!$D$38,IF(9=2,'1.Inputs'!$D$39,$E400)))/(1-'1.Inputs'!$D$42)*$D400*(1+$G400)^(9-1))-('1.Inputs'!$D$37*12*IF(9=1,'1.Inputs'!$D$38,IF(9=2,'1.Inputs'!$D$39,$E400)))*'1.Inputs'!$D$43*(1+$G400)^(9-1)-'1.Inputs'!$D$44*(1+$G400)^(9-1)-('1.Inputs'!$D$20/'1.Inputs'!$D$27+'1.Inputs'!$D$23/'1.Inputs'!$D$28)))*'1.Inputs'!$D$53+('1.Inputs'!$D$20/'1.Inputs'!$D$27+'1.Inputs'!$D$23/'1.Inputs'!$D$28)-(P400-O400)</f>
        <v>20561859.843697548</v>
      </c>
      <c r="AB400" s="36">
        <f ca="1">((('1.Inputs'!$D$37*12*IF(10=1,'1.Inputs'!$D$38,IF(10=2,'1.Inputs'!$D$39,$E400)))*$F400*(('1.Inputs'!$D$40)+(1-'1.Inputs'!$D$40)*(1+'1.Inputs'!$D$41))*(1+$G400)^(10-1))-(('1.Inputs'!$D$37*12*IF(10=1,'1.Inputs'!$D$38,IF(10=2,'1.Inputs'!$D$39,$E400)))/(1-'1.Inputs'!$D$42)*$D400*(1+$G400)^(10-1))-('1.Inputs'!$D$37*12*IF(10=1,'1.Inputs'!$D$38,IF(10=2,'1.Inputs'!$D$39,$E400)))*'1.Inputs'!$D$43*(1+$G400)^(10-1)-'1.Inputs'!$D$44*(1+$G400)^(10-1)-('1.Inputs'!$D$20/'1.Inputs'!$D$27+'1.Inputs'!$D$23/'1.Inputs'!$D$28))-MAX(0,((('1.Inputs'!$D$37*12*IF(10=1,'1.Inputs'!$D$38,IF(10=2,'1.Inputs'!$D$39,$E400)))*$F400*(('1.Inputs'!$D$40)+(1-'1.Inputs'!$D$40)*(1+'1.Inputs'!$D$41))*(1+$G400)^(10-1))-(('1.Inputs'!$D$37*12*IF(10=1,'1.Inputs'!$D$38,IF(10=2,'1.Inputs'!$D$39,$E400)))/(1-'1.Inputs'!$D$42)*$D400*(1+$G400)^(10-1))-('1.Inputs'!$D$37*12*IF(10=1,'1.Inputs'!$D$38,IF(10=2,'1.Inputs'!$D$39,$E400)))*'1.Inputs'!$D$43*(1+$G400)^(10-1)-'1.Inputs'!$D$44*(1+$G400)^(10-1)-('1.Inputs'!$D$20/'1.Inputs'!$D$27+'1.Inputs'!$D$23/'1.Inputs'!$D$28)))*'1.Inputs'!$D$53+('1.Inputs'!$D$20/'1.Inputs'!$D$27+'1.Inputs'!$D$23/'1.Inputs'!$D$28)-(Q400-P400)+(('1.Inputs'!$D$20+'1.Inputs'!$D$23-('1.Inputs'!$D$20/'1.Inputs'!$D$27+'1.Inputs'!$D$23/'1.Inputs'!$D$28)*'1.Inputs'!$D$10)*'1.Inputs'!$D$60+'1.Inputs'!$D$19*'1.Inputs'!$D$59+Q400)</f>
        <v>2210300789.1830411</v>
      </c>
      <c r="AC400" s="36">
        <f ca="1">S400-AC$13-AC$14+MIN(AC$13,MAX(0,((('1.Inputs'!$D$37*12*IF(1=1,'1.Inputs'!$D$38,IF(1=2,'1.Inputs'!$D$39,$E400)))*$F400*(('1.Inputs'!$D$40)+(1-'1.Inputs'!$D$40)*(1+'1.Inputs'!$D$41))*(1+$G400)^(1-1))-(('1.Inputs'!$D$37*12*IF(1=1,'1.Inputs'!$D$38,IF(1=2,'1.Inputs'!$D$39,$E400)))/(1-'1.Inputs'!$D$42)*$D400*(1+$G400)^(1-1))-('1.Inputs'!$D$37*12*IF(1=1,'1.Inputs'!$D$38,IF(1=2,'1.Inputs'!$D$39,$E400)))*'1.Inputs'!$D$43*(1+$G400)^(1-1)-'1.Inputs'!$D$44*(1+$G400)^(1-1)-('1.Inputs'!$D$20/'1.Inputs'!$D$27+'1.Inputs'!$D$23/'1.Inputs'!$D$28))))*'1.Inputs'!$D$53</f>
        <v>-1135157475.4775829</v>
      </c>
      <c r="AD400" s="36">
        <f ca="1">T400-AD$13-AD$14+MIN(AD$13,MAX(0,((('1.Inputs'!$D$37*12*IF(2=1,'1.Inputs'!$D$38,IF(2=2,'1.Inputs'!$D$39,$E400)))*$F400*(('1.Inputs'!$D$40)+(1-'1.Inputs'!$D$40)*(1+'1.Inputs'!$D$41))*(1+$G400)^(2-1))-(('1.Inputs'!$D$37*12*IF(2=1,'1.Inputs'!$D$38,IF(2=2,'1.Inputs'!$D$39,$E400)))/(1-'1.Inputs'!$D$42)*$D400*(1+$G400)^(2-1))-('1.Inputs'!$D$37*12*IF(2=1,'1.Inputs'!$D$38,IF(2=2,'1.Inputs'!$D$39,$E400)))*'1.Inputs'!$D$43*(1+$G400)^(2-1)-'1.Inputs'!$D$44*(1+$G400)^(2-1)-('1.Inputs'!$D$20/'1.Inputs'!$D$27+'1.Inputs'!$D$23/'1.Inputs'!$D$28))))*'1.Inputs'!$D$53</f>
        <v>-469620179.82892096</v>
      </c>
      <c r="AE400" s="36">
        <f ca="1">U400-AE$13-AE$14+MIN(AE$13,MAX(0,((('1.Inputs'!$D$37*12*IF(3=1,'1.Inputs'!$D$38,IF(3=2,'1.Inputs'!$D$39,$E400)))*$F400*(('1.Inputs'!$D$40)+(1-'1.Inputs'!$D$40)*(1+'1.Inputs'!$D$41))*(1+$G400)^(3-1))-(('1.Inputs'!$D$37*12*IF(3=1,'1.Inputs'!$D$38,IF(3=2,'1.Inputs'!$D$39,$E400)))/(1-'1.Inputs'!$D$42)*$D400*(1+$G400)^(3-1))-('1.Inputs'!$D$37*12*IF(3=1,'1.Inputs'!$D$38,IF(3=2,'1.Inputs'!$D$39,$E400)))*'1.Inputs'!$D$43*(1+$G400)^(3-1)-'1.Inputs'!$D$44*(1+$G400)^(3-1)-('1.Inputs'!$D$20/'1.Inputs'!$D$27+'1.Inputs'!$D$23/'1.Inputs'!$D$28))))*'1.Inputs'!$D$53</f>
        <v>-427840275.61998713</v>
      </c>
      <c r="AF400" s="36">
        <f ca="1">V400-AF$13-AF$14+MIN(AF$13,MAX(0,((('1.Inputs'!$D$37*12*IF(4=1,'1.Inputs'!$D$38,IF(4=2,'1.Inputs'!$D$39,$E400)))*$F400*(('1.Inputs'!$D$40)+(1-'1.Inputs'!$D$40)*(1+'1.Inputs'!$D$41))*(1+$G400)^(4-1))-(('1.Inputs'!$D$37*12*IF(4=1,'1.Inputs'!$D$38,IF(4=2,'1.Inputs'!$D$39,$E400)))/(1-'1.Inputs'!$D$42)*$D400*(1+$G400)^(4-1))-('1.Inputs'!$D$37*12*IF(4=1,'1.Inputs'!$D$38,IF(4=2,'1.Inputs'!$D$39,$E400)))*'1.Inputs'!$D$43*(1+$G400)^(4-1)-'1.Inputs'!$D$44*(1+$G400)^(4-1)-('1.Inputs'!$D$20/'1.Inputs'!$D$27+'1.Inputs'!$D$23/'1.Inputs'!$D$28))))*'1.Inputs'!$D$53</f>
        <v>-346863623.78802574</v>
      </c>
      <c r="AG400" s="36">
        <f ca="1">W400-AG$13-AG$14+MIN(AG$13,MAX(0,((('1.Inputs'!$D$37*12*IF(5=1,'1.Inputs'!$D$38,IF(5=2,'1.Inputs'!$D$39,$E400)))*$F400*(('1.Inputs'!$D$40)+(1-'1.Inputs'!$D$40)*(1+'1.Inputs'!$D$41))*(1+$G400)^(5-1))-(('1.Inputs'!$D$37*12*IF(5=1,'1.Inputs'!$D$38,IF(5=2,'1.Inputs'!$D$39,$E400)))/(1-'1.Inputs'!$D$42)*$D400*(1+$G400)^(5-1))-('1.Inputs'!$D$37*12*IF(5=1,'1.Inputs'!$D$38,IF(5=2,'1.Inputs'!$D$39,$E400)))*'1.Inputs'!$D$43*(1+$G400)^(5-1)-'1.Inputs'!$D$44*(1+$G400)^(5-1)-('1.Inputs'!$D$20/'1.Inputs'!$D$27+'1.Inputs'!$D$23/'1.Inputs'!$D$28))))*'1.Inputs'!$D$53</f>
        <v>-316721190.22772598</v>
      </c>
      <c r="AH400" s="36">
        <f ca="1">X400-AH$13-AH$14+MIN(AH$13,MAX(0,((('1.Inputs'!$D$37*12*IF(6=1,'1.Inputs'!$D$38,IF(6=2,'1.Inputs'!$D$39,$E400)))*$F400*(('1.Inputs'!$D$40)+(1-'1.Inputs'!$D$40)*(1+'1.Inputs'!$D$41))*(1+$G400)^(6-1))-(('1.Inputs'!$D$37*12*IF(6=1,'1.Inputs'!$D$38,IF(6=2,'1.Inputs'!$D$39,$E400)))/(1-'1.Inputs'!$D$42)*$D400*(1+$G400)^(6-1))-('1.Inputs'!$D$37*12*IF(6=1,'1.Inputs'!$D$38,IF(6=2,'1.Inputs'!$D$39,$E400)))*'1.Inputs'!$D$43*(1+$G400)^(6-1)-'1.Inputs'!$D$44*(1+$G400)^(6-1)-('1.Inputs'!$D$20/'1.Inputs'!$D$27+'1.Inputs'!$D$23/'1.Inputs'!$D$28))))*'1.Inputs'!$D$53</f>
        <v>-286556253.46859622</v>
      </c>
      <c r="AI400" s="36">
        <f ca="1">Y400-AI$13-AI$14+MIN(AI$13,MAX(0,((('1.Inputs'!$D$37*12*IF(7=1,'1.Inputs'!$D$38,IF(7=2,'1.Inputs'!$D$39,$E400)))*$F400*(('1.Inputs'!$D$40)+(1-'1.Inputs'!$D$40)*(1+'1.Inputs'!$D$41))*(1+$G400)^(7-1))-(('1.Inputs'!$D$37*12*IF(7=1,'1.Inputs'!$D$38,IF(7=2,'1.Inputs'!$D$39,$E400)))/(1-'1.Inputs'!$D$42)*$D400*(1+$G400)^(7-1))-('1.Inputs'!$D$37*12*IF(7=1,'1.Inputs'!$D$38,IF(7=2,'1.Inputs'!$D$39,$E400)))*'1.Inputs'!$D$43*(1+$G400)^(7-1)-'1.Inputs'!$D$44*(1+$G400)^(7-1)-('1.Inputs'!$D$20/'1.Inputs'!$D$27+'1.Inputs'!$D$23/'1.Inputs'!$D$28))))*'1.Inputs'!$D$53</f>
        <v>-256367999.93953872</v>
      </c>
      <c r="AJ400" s="36">
        <f ca="1">Z400-AJ$13-AJ$14+MIN(AJ$13,MAX(0,((('1.Inputs'!$D$37*12*IF(8=1,'1.Inputs'!$D$38,IF(8=2,'1.Inputs'!$D$39,$E400)))*$F400*(('1.Inputs'!$D$40)+(1-'1.Inputs'!$D$40)*(1+'1.Inputs'!$D$41))*(1+$G400)^(8-1))-(('1.Inputs'!$D$37*12*IF(8=1,'1.Inputs'!$D$38,IF(8=2,'1.Inputs'!$D$39,$E400)))/(1-'1.Inputs'!$D$42)*$D400*(1+$G400)^(8-1))-('1.Inputs'!$D$37*12*IF(8=1,'1.Inputs'!$D$38,IF(8=2,'1.Inputs'!$D$39,$E400)))*'1.Inputs'!$D$43*(1+$G400)^(8-1)-'1.Inputs'!$D$44*(1+$G400)^(8-1)-('1.Inputs'!$D$20/'1.Inputs'!$D$27+'1.Inputs'!$D$23/'1.Inputs'!$D$28))))*'1.Inputs'!$D$53</f>
        <v>19844413.344054699</v>
      </c>
      <c r="AK400" s="36">
        <f ca="1">AA400-AK$13-AK$14+MIN(AK$13,MAX(0,((('1.Inputs'!$D$37*12*IF(9=1,'1.Inputs'!$D$38,IF(9=2,'1.Inputs'!$D$39,$E400)))*$F400*(('1.Inputs'!$D$40)+(1-'1.Inputs'!$D$40)*(1+'1.Inputs'!$D$41))*(1+$G400)^(9-1))-(('1.Inputs'!$D$37*12*IF(9=1,'1.Inputs'!$D$38,IF(9=2,'1.Inputs'!$D$39,$E400)))/(1-'1.Inputs'!$D$42)*$D400*(1+$G400)^(9-1))-('1.Inputs'!$D$37*12*IF(9=1,'1.Inputs'!$D$38,IF(9=2,'1.Inputs'!$D$39,$E400)))*'1.Inputs'!$D$43*(1+$G400)^(9-1)-'1.Inputs'!$D$44*(1+$G400)^(9-1)-('1.Inputs'!$D$20/'1.Inputs'!$D$27+'1.Inputs'!$D$23/'1.Inputs'!$D$28))))*'1.Inputs'!$D$53</f>
        <v>20561859.843697548</v>
      </c>
      <c r="AL400" s="36">
        <f ca="1">AB400-AL$13-AL$14+MIN(AL$13,MAX(0,((('1.Inputs'!$D$37*12*IF(10=1,'1.Inputs'!$D$38,IF(10=2,'1.Inputs'!$D$39,$E400)))*$F400*(('1.Inputs'!$D$40)+(1-'1.Inputs'!$D$40)*(1+'1.Inputs'!$D$41))*(1+$G400)^(10-1))-(('1.Inputs'!$D$37*12*IF(10=1,'1.Inputs'!$D$38,IF(10=2,'1.Inputs'!$D$39,$E400)))/(1-'1.Inputs'!$D$42)*$D400*(1+$G400)^(10-1))-('1.Inputs'!$D$37*12*IF(10=1,'1.Inputs'!$D$38,IF(10=2,'1.Inputs'!$D$39,$E400)))*'1.Inputs'!$D$43*(1+$G400)^(10-1)-'1.Inputs'!$D$44*(1+$G400)^(10-1)-('1.Inputs'!$D$20/'1.Inputs'!$D$27+'1.Inputs'!$D$23/'1.Inputs'!$D$28))))*'1.Inputs'!$D$53+'1.Inputs'!$D$35</f>
        <v>3010300789.1830411</v>
      </c>
      <c r="AM400" s="48">
        <f ca="1">R400+NPV('1.Inputs'!$D$55,S400:AB400)</f>
        <v>-2440190292.2188172</v>
      </c>
      <c r="AN400" s="48">
        <f ca="1">-('1.Inputs'!$D$24*(1-'1.Inputs'!$D$31)+'1.Inputs'!$D$35)+NPV('1.Inputs'!$D$54,AC400:AL400)</f>
        <v>-3098571835.4892182</v>
      </c>
      <c r="AO400" s="36">
        <f t="shared" ref="AO400:AO463" ca="1" si="53">MIN(S400/(AC$13+AC$14),T400/(AD$13+AD$14),U400/(AE$13+AE$14),V400/(AF$13+AF$14),W400/(AG$13+AG$14),X400/(AH$13+AH$14),Y400/(AI$13+AI$14))</f>
        <v>-6.6907688040486653</v>
      </c>
      <c r="AP400" s="36">
        <f t="shared" ref="AP400:AP463" ca="1" si="54">MIN(U400/(AE$13+AE$14),V400/(AF$13+AF$14),W400/(AG$13+AG$14),X400/(AH$13+AH$14),Y400/(AI$13+AI$14))</f>
        <v>-8.6992570172731529E-2</v>
      </c>
      <c r="AQ400" s="36">
        <f ca="1">'1.Inputs'!$D$35+MIN(SUM($AC400:AC400),SUM($AC400:AD400),SUM($AC400:AE400),SUM($AC400:AF400),SUM($AC400:AG400),SUM($AC400:AH400),SUM($AC400:AI400),SUM($AC400:AJ400),SUM($AC400:AK400),SUM($AC400:AL400))</f>
        <v>-2439126998.350378</v>
      </c>
      <c r="AR400" s="36">
        <f ca="1">IF(AP400&lt;'1.Inputs'!$D$57,1,0)</f>
        <v>1</v>
      </c>
      <c r="AS400" s="36">
        <f t="shared" ref="AS400:AS463" ca="1" si="55">IF(AQ400&lt;0,1,0)</f>
        <v>1</v>
      </c>
    </row>
    <row r="401" spans="2:45" ht="15" customHeight="1" x14ac:dyDescent="0.25">
      <c r="B401" s="36">
        <v>386</v>
      </c>
      <c r="C401" s="36">
        <f t="shared" ca="1" si="48"/>
        <v>0.3126027807822036</v>
      </c>
      <c r="D401" s="36">
        <f t="shared" ca="1" si="49"/>
        <v>17227.625979971042</v>
      </c>
      <c r="E401" s="47">
        <f t="shared" ca="1" si="50"/>
        <v>0.80156717858546978</v>
      </c>
      <c r="F401" s="36">
        <f t="shared" ca="1" si="51"/>
        <v>29487.747566174276</v>
      </c>
      <c r="G401" s="36">
        <f t="shared" ca="1" si="52"/>
        <v>4.6314247933143309E-2</v>
      </c>
      <c r="H401" s="36">
        <f ca="1">((('1.Inputs'!$D$37*12*IF(1=1,'1.Inputs'!$D$38,IF(1=2,'1.Inputs'!$D$39,$E401)))*$F401*(('1.Inputs'!$D$40)+(1-'1.Inputs'!$D$40)*(1+'1.Inputs'!$D$41))*(1+$G401)^(1-1))*'1.Inputs'!$D$47+(('1.Inputs'!$D$37*12*IF(1=1,'1.Inputs'!$D$38,IF(1=2,'1.Inputs'!$D$39,$E401)))/(1-'1.Inputs'!$D$42)*$D401*(1+$G401)^(1-1))*('1.Inputs'!$D$48-'1.Inputs'!$D$49))/'1.Inputs'!$D$51</f>
        <v>774418369.63002825</v>
      </c>
      <c r="I401" s="36">
        <f ca="1">((('1.Inputs'!$D$37*12*IF(2=1,'1.Inputs'!$D$38,IF(2=2,'1.Inputs'!$D$39,$E401)))*$F401*(('1.Inputs'!$D$40)+(1-'1.Inputs'!$D$40)*(1+'1.Inputs'!$D$41))*(1+$G401)^(2-1))*'1.Inputs'!$D$47+(('1.Inputs'!$D$37*12*IF(2=1,'1.Inputs'!$D$38,IF(2=2,'1.Inputs'!$D$39,$E401)))/(1-'1.Inputs'!$D$42)*$D401*(1+$G401)^(2-1))*('1.Inputs'!$D$48-'1.Inputs'!$D$49))/'1.Inputs'!$D$51</f>
        <v>1134398963.6070757</v>
      </c>
      <c r="J401" s="36">
        <f ca="1">((('1.Inputs'!$D$37*12*IF(3=1,'1.Inputs'!$D$38,IF(3=2,'1.Inputs'!$D$39,$E401)))*$F401*(('1.Inputs'!$D$40)+(1-'1.Inputs'!$D$40)*(1+'1.Inputs'!$D$41))*(1+$G401)^(3-1))*'1.Inputs'!$D$47+(('1.Inputs'!$D$37*12*IF(3=1,'1.Inputs'!$D$38,IF(3=2,'1.Inputs'!$D$39,$E401)))/(1-'1.Inputs'!$D$42)*$D401*(1+$G401)^(3-1))*('1.Inputs'!$D$48-'1.Inputs'!$D$49))/'1.Inputs'!$D$51</f>
        <v>1359157688.9573932</v>
      </c>
      <c r="K401" s="36">
        <f ca="1">((('1.Inputs'!$D$37*12*IF(4=1,'1.Inputs'!$D$38,IF(4=2,'1.Inputs'!$D$39,$E401)))*$F401*(('1.Inputs'!$D$40)+(1-'1.Inputs'!$D$40)*(1+'1.Inputs'!$D$41))*(1+$G401)^(4-1))*'1.Inputs'!$D$47+(('1.Inputs'!$D$37*12*IF(4=1,'1.Inputs'!$D$38,IF(4=2,'1.Inputs'!$D$39,$E401)))/(1-'1.Inputs'!$D$42)*$D401*(1+$G401)^(4-1))*('1.Inputs'!$D$48-'1.Inputs'!$D$49))/'1.Inputs'!$D$51</f>
        <v>1422106055.1440039</v>
      </c>
      <c r="L401" s="36">
        <f ca="1">((('1.Inputs'!$D$37*12*IF(5=1,'1.Inputs'!$D$38,IF(5=2,'1.Inputs'!$D$39,$E401)))*$F401*(('1.Inputs'!$D$40)+(1-'1.Inputs'!$D$40)*(1+'1.Inputs'!$D$41))*(1+$G401)^(5-1))*'1.Inputs'!$D$47+(('1.Inputs'!$D$37*12*IF(5=1,'1.Inputs'!$D$38,IF(5=2,'1.Inputs'!$D$39,$E401)))/(1-'1.Inputs'!$D$42)*$D401*(1+$G401)^(5-1))*('1.Inputs'!$D$48-'1.Inputs'!$D$49))/'1.Inputs'!$D$51</f>
        <v>1487969827.5691676</v>
      </c>
      <c r="M401" s="36">
        <f ca="1">((('1.Inputs'!$D$37*12*IF(6=1,'1.Inputs'!$D$38,IF(6=2,'1.Inputs'!$D$39,$E401)))*$F401*(('1.Inputs'!$D$40)+(1-'1.Inputs'!$D$40)*(1+'1.Inputs'!$D$41))*(1+$G401)^(6-1))*'1.Inputs'!$D$47+(('1.Inputs'!$D$37*12*IF(6=1,'1.Inputs'!$D$38,IF(6=2,'1.Inputs'!$D$39,$E401)))/(1-'1.Inputs'!$D$42)*$D401*(1+$G401)^(6-1))*('1.Inputs'!$D$48-'1.Inputs'!$D$49))/'1.Inputs'!$D$51</f>
        <v>1556884031.0802426</v>
      </c>
      <c r="N401" s="36">
        <f ca="1">((('1.Inputs'!$D$37*12*IF(7=1,'1.Inputs'!$D$38,IF(7=2,'1.Inputs'!$D$39,$E401)))*$F401*(('1.Inputs'!$D$40)+(1-'1.Inputs'!$D$40)*(1+'1.Inputs'!$D$41))*(1+$G401)^(7-1))*'1.Inputs'!$D$47+(('1.Inputs'!$D$37*12*IF(7=1,'1.Inputs'!$D$38,IF(7=2,'1.Inputs'!$D$39,$E401)))/(1-'1.Inputs'!$D$42)*$D401*(1+$G401)^(7-1))*('1.Inputs'!$D$48-'1.Inputs'!$D$49))/'1.Inputs'!$D$51</f>
        <v>1628989944.0988443</v>
      </c>
      <c r="O401" s="36">
        <f ca="1">((('1.Inputs'!$D$37*12*IF(8=1,'1.Inputs'!$D$38,IF(8=2,'1.Inputs'!$D$39,$E401)))*$F401*(('1.Inputs'!$D$40)+(1-'1.Inputs'!$D$40)*(1+'1.Inputs'!$D$41))*(1+$G401)^(8-1))*'1.Inputs'!$D$47+(('1.Inputs'!$D$37*12*IF(8=1,'1.Inputs'!$D$38,IF(8=2,'1.Inputs'!$D$39,$E401)))/(1-'1.Inputs'!$D$42)*$D401*(1+$G401)^(8-1))*('1.Inputs'!$D$48-'1.Inputs'!$D$49))/'1.Inputs'!$D$51</f>
        <v>1704435388.2504358</v>
      </c>
      <c r="P401" s="36">
        <f ca="1">((('1.Inputs'!$D$37*12*IF(9=1,'1.Inputs'!$D$38,IF(9=2,'1.Inputs'!$D$39,$E401)))*$F401*(('1.Inputs'!$D$40)+(1-'1.Inputs'!$D$40)*(1+'1.Inputs'!$D$41))*(1+$G401)^(9-1))*'1.Inputs'!$D$47+(('1.Inputs'!$D$37*12*IF(9=1,'1.Inputs'!$D$38,IF(9=2,'1.Inputs'!$D$39,$E401)))/(1-'1.Inputs'!$D$42)*$D401*(1+$G401)^(9-1))*('1.Inputs'!$D$48-'1.Inputs'!$D$49))/'1.Inputs'!$D$51</f>
        <v>1783375031.4078898</v>
      </c>
      <c r="Q401" s="36">
        <f ca="1">((('1.Inputs'!$D$37*12*IF(10=1,'1.Inputs'!$D$38,IF(10=2,'1.Inputs'!$D$39,$E401)))*$F401*(('1.Inputs'!$D$40)+(1-'1.Inputs'!$D$40)*(1+'1.Inputs'!$D$41))*(1+$G401)^(10-1))*'1.Inputs'!$D$47+(('1.Inputs'!$D$37*12*IF(10=1,'1.Inputs'!$D$38,IF(10=2,'1.Inputs'!$D$39,$E401)))/(1-'1.Inputs'!$D$42)*$D401*(1+$G401)^(10-1))*('1.Inputs'!$D$48-'1.Inputs'!$D$49))/'1.Inputs'!$D$51</f>
        <v>1865970704.770292</v>
      </c>
      <c r="R401" s="36">
        <f>-'1.Inputs'!$D$24</f>
        <v>-2050000000</v>
      </c>
      <c r="S401" s="36">
        <f ca="1">((('1.Inputs'!$D$37*12*IF(1=1,'1.Inputs'!$D$38,IF(1=2,'1.Inputs'!$D$39,$E401)))*$F401*(('1.Inputs'!$D$40)+(1-'1.Inputs'!$D$40)*(1+'1.Inputs'!$D$41))*(1+$G401)^(1-1))-(('1.Inputs'!$D$37*12*IF(1=1,'1.Inputs'!$D$38,IF(1=2,'1.Inputs'!$D$39,$E401)))/(1-'1.Inputs'!$D$42)*$D401*(1+$G401)^(1-1))-('1.Inputs'!$D$37*12*IF(1=1,'1.Inputs'!$D$38,IF(1=2,'1.Inputs'!$D$39,$E401)))*'1.Inputs'!$D$43*(1+$G401)^(1-1)-'1.Inputs'!$D$44*(1+$G401)^(1-1)-('1.Inputs'!$D$20/'1.Inputs'!$D$27+'1.Inputs'!$D$23/'1.Inputs'!$D$28))-MAX(0,((('1.Inputs'!$D$37*12*IF(1=1,'1.Inputs'!$D$38,IF(1=2,'1.Inputs'!$D$39,$E401)))*$F401*(('1.Inputs'!$D$40)+(1-'1.Inputs'!$D$40)*(1+'1.Inputs'!$D$41))*(1+$G401)^(1-1))-(('1.Inputs'!$D$37*12*IF(1=1,'1.Inputs'!$D$38,IF(1=2,'1.Inputs'!$D$39,$E401)))/(1-'1.Inputs'!$D$42)*$D401*(1+$G401)^(1-1))-('1.Inputs'!$D$37*12*IF(1=1,'1.Inputs'!$D$38,IF(1=2,'1.Inputs'!$D$39,$E401)))*'1.Inputs'!$D$43*(1+$G401)^(1-1)-'1.Inputs'!$D$44*(1+$G401)^(1-1)-('1.Inputs'!$D$20/'1.Inputs'!$D$27+'1.Inputs'!$D$23/'1.Inputs'!$D$28)))*'1.Inputs'!$D$53+('1.Inputs'!$D$20/'1.Inputs'!$D$27+'1.Inputs'!$D$23/'1.Inputs'!$D$28)-H401</f>
        <v>-433943475.69142592</v>
      </c>
      <c r="T401" s="36">
        <f ca="1">((('1.Inputs'!$D$37*12*IF(2=1,'1.Inputs'!$D$38,IF(2=2,'1.Inputs'!$D$39,$E401)))*$F401*(('1.Inputs'!$D$40)+(1-'1.Inputs'!$D$40)*(1+'1.Inputs'!$D$41))*(1+$G401)^(2-1))-(('1.Inputs'!$D$37*12*IF(2=1,'1.Inputs'!$D$38,IF(2=2,'1.Inputs'!$D$39,$E401)))/(1-'1.Inputs'!$D$42)*$D401*(1+$G401)^(2-1))-('1.Inputs'!$D$37*12*IF(2=1,'1.Inputs'!$D$38,IF(2=2,'1.Inputs'!$D$39,$E401)))*'1.Inputs'!$D$43*(1+$G401)^(2-1)-'1.Inputs'!$D$44*(1+$G401)^(2-1)-('1.Inputs'!$D$20/'1.Inputs'!$D$27+'1.Inputs'!$D$23/'1.Inputs'!$D$28))-MAX(0,((('1.Inputs'!$D$37*12*IF(2=1,'1.Inputs'!$D$38,IF(2=2,'1.Inputs'!$D$39,$E401)))*$F401*(('1.Inputs'!$D$40)+(1-'1.Inputs'!$D$40)*(1+'1.Inputs'!$D$41))*(1+$G401)^(2-1))-(('1.Inputs'!$D$37*12*IF(2=1,'1.Inputs'!$D$38,IF(2=2,'1.Inputs'!$D$39,$E401)))/(1-'1.Inputs'!$D$42)*$D401*(1+$G401)^(2-1))-('1.Inputs'!$D$37*12*IF(2=1,'1.Inputs'!$D$38,IF(2=2,'1.Inputs'!$D$39,$E401)))*'1.Inputs'!$D$43*(1+$G401)^(2-1)-'1.Inputs'!$D$44*(1+$G401)^(2-1)-('1.Inputs'!$D$20/'1.Inputs'!$D$27+'1.Inputs'!$D$23/'1.Inputs'!$D$28)))*'1.Inputs'!$D$53+('1.Inputs'!$D$20/'1.Inputs'!$D$27+'1.Inputs'!$D$23/'1.Inputs'!$D$28)-(I401-H401)</f>
        <v>361634478.16661</v>
      </c>
      <c r="U401" s="36">
        <f ca="1">((('1.Inputs'!$D$37*12*IF(3=1,'1.Inputs'!$D$38,IF(3=2,'1.Inputs'!$D$39,$E401)))*$F401*(('1.Inputs'!$D$40)+(1-'1.Inputs'!$D$40)*(1+'1.Inputs'!$D$41))*(1+$G401)^(3-1))-(('1.Inputs'!$D$37*12*IF(3=1,'1.Inputs'!$D$38,IF(3=2,'1.Inputs'!$D$39,$E401)))/(1-'1.Inputs'!$D$42)*$D401*(1+$G401)^(3-1))-('1.Inputs'!$D$37*12*IF(3=1,'1.Inputs'!$D$38,IF(3=2,'1.Inputs'!$D$39,$E401)))*'1.Inputs'!$D$43*(1+$G401)^(3-1)-'1.Inputs'!$D$44*(1+$G401)^(3-1)-('1.Inputs'!$D$20/'1.Inputs'!$D$27+'1.Inputs'!$D$23/'1.Inputs'!$D$28))-MAX(0,((('1.Inputs'!$D$37*12*IF(3=1,'1.Inputs'!$D$38,IF(3=2,'1.Inputs'!$D$39,$E401)))*$F401*(('1.Inputs'!$D$40)+(1-'1.Inputs'!$D$40)*(1+'1.Inputs'!$D$41))*(1+$G401)^(3-1))-(('1.Inputs'!$D$37*12*IF(3=1,'1.Inputs'!$D$38,IF(3=2,'1.Inputs'!$D$39,$E401)))/(1-'1.Inputs'!$D$42)*$D401*(1+$G401)^(3-1))-('1.Inputs'!$D$37*12*IF(3=1,'1.Inputs'!$D$38,IF(3=2,'1.Inputs'!$D$39,$E401)))*'1.Inputs'!$D$43*(1+$G401)^(3-1)-'1.Inputs'!$D$44*(1+$G401)^(3-1)-('1.Inputs'!$D$20/'1.Inputs'!$D$27+'1.Inputs'!$D$23/'1.Inputs'!$D$28)))*'1.Inputs'!$D$53+('1.Inputs'!$D$20/'1.Inputs'!$D$27+'1.Inputs'!$D$23/'1.Inputs'!$D$28)-(J401-I401)</f>
        <v>723394077.80631578</v>
      </c>
      <c r="V401" s="36">
        <f ca="1">((('1.Inputs'!$D$37*12*IF(4=1,'1.Inputs'!$D$38,IF(4=2,'1.Inputs'!$D$39,$E401)))*$F401*(('1.Inputs'!$D$40)+(1-'1.Inputs'!$D$40)*(1+'1.Inputs'!$D$41))*(1+$G401)^(4-1))-(('1.Inputs'!$D$37*12*IF(4=1,'1.Inputs'!$D$38,IF(4=2,'1.Inputs'!$D$39,$E401)))/(1-'1.Inputs'!$D$42)*$D401*(1+$G401)^(4-1))-('1.Inputs'!$D$37*12*IF(4=1,'1.Inputs'!$D$38,IF(4=2,'1.Inputs'!$D$39,$E401)))*'1.Inputs'!$D$43*(1+$G401)^(4-1)-'1.Inputs'!$D$44*(1+$G401)^(4-1)-('1.Inputs'!$D$20/'1.Inputs'!$D$27+'1.Inputs'!$D$23/'1.Inputs'!$D$28))-MAX(0,((('1.Inputs'!$D$37*12*IF(4=1,'1.Inputs'!$D$38,IF(4=2,'1.Inputs'!$D$39,$E401)))*$F401*(('1.Inputs'!$D$40)+(1-'1.Inputs'!$D$40)*(1+'1.Inputs'!$D$41))*(1+$G401)^(4-1))-(('1.Inputs'!$D$37*12*IF(4=1,'1.Inputs'!$D$38,IF(4=2,'1.Inputs'!$D$39,$E401)))/(1-'1.Inputs'!$D$42)*$D401*(1+$G401)^(4-1))-('1.Inputs'!$D$37*12*IF(4=1,'1.Inputs'!$D$38,IF(4=2,'1.Inputs'!$D$39,$E401)))*'1.Inputs'!$D$43*(1+$G401)^(4-1)-'1.Inputs'!$D$44*(1+$G401)^(4-1)-('1.Inputs'!$D$20/'1.Inputs'!$D$27+'1.Inputs'!$D$23/'1.Inputs'!$D$28)))*'1.Inputs'!$D$53+('1.Inputs'!$D$20/'1.Inputs'!$D$27+'1.Inputs'!$D$23/'1.Inputs'!$D$28)-(K401-J401)</f>
        <v>926929072.75908208</v>
      </c>
      <c r="W401" s="36">
        <f ca="1">((('1.Inputs'!$D$37*12*IF(5=1,'1.Inputs'!$D$38,IF(5=2,'1.Inputs'!$D$39,$E401)))*$F401*(('1.Inputs'!$D$40)+(1-'1.Inputs'!$D$40)*(1+'1.Inputs'!$D$41))*(1+$G401)^(5-1))-(('1.Inputs'!$D$37*12*IF(5=1,'1.Inputs'!$D$38,IF(5=2,'1.Inputs'!$D$39,$E401)))/(1-'1.Inputs'!$D$42)*$D401*(1+$G401)^(5-1))-('1.Inputs'!$D$37*12*IF(5=1,'1.Inputs'!$D$38,IF(5=2,'1.Inputs'!$D$39,$E401)))*'1.Inputs'!$D$43*(1+$G401)^(5-1)-'1.Inputs'!$D$44*(1+$G401)^(5-1)-('1.Inputs'!$D$20/'1.Inputs'!$D$27+'1.Inputs'!$D$23/'1.Inputs'!$D$28))-MAX(0,((('1.Inputs'!$D$37*12*IF(5=1,'1.Inputs'!$D$38,IF(5=2,'1.Inputs'!$D$39,$E401)))*$F401*(('1.Inputs'!$D$40)+(1-'1.Inputs'!$D$40)*(1+'1.Inputs'!$D$41))*(1+$G401)^(5-1))-(('1.Inputs'!$D$37*12*IF(5=1,'1.Inputs'!$D$38,IF(5=2,'1.Inputs'!$D$39,$E401)))/(1-'1.Inputs'!$D$42)*$D401*(1+$G401)^(5-1))-('1.Inputs'!$D$37*12*IF(5=1,'1.Inputs'!$D$38,IF(5=2,'1.Inputs'!$D$39,$E401)))*'1.Inputs'!$D$43*(1+$G401)^(5-1)-'1.Inputs'!$D$44*(1+$G401)^(5-1)-('1.Inputs'!$D$20/'1.Inputs'!$D$27+'1.Inputs'!$D$23/'1.Inputs'!$D$28)))*'1.Inputs'!$D$53+('1.Inputs'!$D$20/'1.Inputs'!$D$27+'1.Inputs'!$D$23/'1.Inputs'!$D$28)-(L401-K401)</f>
        <v>967670747.43644404</v>
      </c>
      <c r="X401" s="36">
        <f ca="1">((('1.Inputs'!$D$37*12*IF(6=1,'1.Inputs'!$D$38,IF(6=2,'1.Inputs'!$D$39,$E401)))*$F401*(('1.Inputs'!$D$40)+(1-'1.Inputs'!$D$40)*(1+'1.Inputs'!$D$41))*(1+$G401)^(6-1))-(('1.Inputs'!$D$37*12*IF(6=1,'1.Inputs'!$D$38,IF(6=2,'1.Inputs'!$D$39,$E401)))/(1-'1.Inputs'!$D$42)*$D401*(1+$G401)^(6-1))-('1.Inputs'!$D$37*12*IF(6=1,'1.Inputs'!$D$38,IF(6=2,'1.Inputs'!$D$39,$E401)))*'1.Inputs'!$D$43*(1+$G401)^(6-1)-'1.Inputs'!$D$44*(1+$G401)^(6-1)-('1.Inputs'!$D$20/'1.Inputs'!$D$27+'1.Inputs'!$D$23/'1.Inputs'!$D$28))-MAX(0,((('1.Inputs'!$D$37*12*IF(6=1,'1.Inputs'!$D$38,IF(6=2,'1.Inputs'!$D$39,$E401)))*$F401*(('1.Inputs'!$D$40)+(1-'1.Inputs'!$D$40)*(1+'1.Inputs'!$D$41))*(1+$G401)^(6-1))-(('1.Inputs'!$D$37*12*IF(6=1,'1.Inputs'!$D$38,IF(6=2,'1.Inputs'!$D$39,$E401)))/(1-'1.Inputs'!$D$42)*$D401*(1+$G401)^(6-1))-('1.Inputs'!$D$37*12*IF(6=1,'1.Inputs'!$D$38,IF(6=2,'1.Inputs'!$D$39,$E401)))*'1.Inputs'!$D$43*(1+$G401)^(6-1)-'1.Inputs'!$D$44*(1+$G401)^(6-1)-('1.Inputs'!$D$20/'1.Inputs'!$D$27+'1.Inputs'!$D$23/'1.Inputs'!$D$28)))*'1.Inputs'!$D$53+('1.Inputs'!$D$20/'1.Inputs'!$D$27+'1.Inputs'!$D$23/'1.Inputs'!$D$28)-(M401-L401)</f>
        <v>1010299342.1360245</v>
      </c>
      <c r="Y401" s="36">
        <f ca="1">((('1.Inputs'!$D$37*12*IF(7=1,'1.Inputs'!$D$38,IF(7=2,'1.Inputs'!$D$39,$E401)))*$F401*(('1.Inputs'!$D$40)+(1-'1.Inputs'!$D$40)*(1+'1.Inputs'!$D$41))*(1+$G401)^(7-1))-(('1.Inputs'!$D$37*12*IF(7=1,'1.Inputs'!$D$38,IF(7=2,'1.Inputs'!$D$39,$E401)))/(1-'1.Inputs'!$D$42)*$D401*(1+$G401)^(7-1))-('1.Inputs'!$D$37*12*IF(7=1,'1.Inputs'!$D$38,IF(7=2,'1.Inputs'!$D$39,$E401)))*'1.Inputs'!$D$43*(1+$G401)^(7-1)-'1.Inputs'!$D$44*(1+$G401)^(7-1)-('1.Inputs'!$D$20/'1.Inputs'!$D$27+'1.Inputs'!$D$23/'1.Inputs'!$D$28))-MAX(0,((('1.Inputs'!$D$37*12*IF(7=1,'1.Inputs'!$D$38,IF(7=2,'1.Inputs'!$D$39,$E401)))*$F401*(('1.Inputs'!$D$40)+(1-'1.Inputs'!$D$40)*(1+'1.Inputs'!$D$41))*(1+$G401)^(7-1))-(('1.Inputs'!$D$37*12*IF(7=1,'1.Inputs'!$D$38,IF(7=2,'1.Inputs'!$D$39,$E401)))/(1-'1.Inputs'!$D$42)*$D401*(1+$G401)^(7-1))-('1.Inputs'!$D$37*12*IF(7=1,'1.Inputs'!$D$38,IF(7=2,'1.Inputs'!$D$39,$E401)))*'1.Inputs'!$D$43*(1+$G401)^(7-1)-'1.Inputs'!$D$44*(1+$G401)^(7-1)-('1.Inputs'!$D$20/'1.Inputs'!$D$27+'1.Inputs'!$D$23/'1.Inputs'!$D$28)))*'1.Inputs'!$D$53+('1.Inputs'!$D$20/'1.Inputs'!$D$27+'1.Inputs'!$D$23/'1.Inputs'!$D$28)-(N401-M401)</f>
        <v>1054902248.1395626</v>
      </c>
      <c r="Z401" s="36">
        <f ca="1">((('1.Inputs'!$D$37*12*IF(8=1,'1.Inputs'!$D$38,IF(8=2,'1.Inputs'!$D$39,$E401)))*$F401*(('1.Inputs'!$D$40)+(1-'1.Inputs'!$D$40)*(1+'1.Inputs'!$D$41))*(1+$G401)^(8-1))-(('1.Inputs'!$D$37*12*IF(8=1,'1.Inputs'!$D$38,IF(8=2,'1.Inputs'!$D$39,$E401)))/(1-'1.Inputs'!$D$42)*$D401*(1+$G401)^(8-1))-('1.Inputs'!$D$37*12*IF(8=1,'1.Inputs'!$D$38,IF(8=2,'1.Inputs'!$D$39,$E401)))*'1.Inputs'!$D$43*(1+$G401)^(8-1)-'1.Inputs'!$D$44*(1+$G401)^(8-1)-('1.Inputs'!$D$20/'1.Inputs'!$D$27+'1.Inputs'!$D$23/'1.Inputs'!$D$28))-MAX(0,((('1.Inputs'!$D$37*12*IF(8=1,'1.Inputs'!$D$38,IF(8=2,'1.Inputs'!$D$39,$E401)))*$F401*(('1.Inputs'!$D$40)+(1-'1.Inputs'!$D$40)*(1+'1.Inputs'!$D$41))*(1+$G401)^(8-1))-(('1.Inputs'!$D$37*12*IF(8=1,'1.Inputs'!$D$38,IF(8=2,'1.Inputs'!$D$39,$E401)))/(1-'1.Inputs'!$D$42)*$D401*(1+$G401)^(8-1))-('1.Inputs'!$D$37*12*IF(8=1,'1.Inputs'!$D$38,IF(8=2,'1.Inputs'!$D$39,$E401)))*'1.Inputs'!$D$43*(1+$G401)^(8-1)-'1.Inputs'!$D$44*(1+$G401)^(8-1)-('1.Inputs'!$D$20/'1.Inputs'!$D$27+'1.Inputs'!$D$23/'1.Inputs'!$D$28)))*'1.Inputs'!$D$53+('1.Inputs'!$D$20/'1.Inputs'!$D$27+'1.Inputs'!$D$23/'1.Inputs'!$D$28)-(O401-N401)</f>
        <v>1101570904.1902869</v>
      </c>
      <c r="AA401" s="36">
        <f ca="1">((('1.Inputs'!$D$37*12*IF(9=1,'1.Inputs'!$D$38,IF(9=2,'1.Inputs'!$D$39,$E401)))*$F401*(('1.Inputs'!$D$40)+(1-'1.Inputs'!$D$40)*(1+'1.Inputs'!$D$41))*(1+$G401)^(9-1))-(('1.Inputs'!$D$37*12*IF(9=1,'1.Inputs'!$D$38,IF(9=2,'1.Inputs'!$D$39,$E401)))/(1-'1.Inputs'!$D$42)*$D401*(1+$G401)^(9-1))-('1.Inputs'!$D$37*12*IF(9=1,'1.Inputs'!$D$38,IF(9=2,'1.Inputs'!$D$39,$E401)))*'1.Inputs'!$D$43*(1+$G401)^(9-1)-'1.Inputs'!$D$44*(1+$G401)^(9-1)-('1.Inputs'!$D$20/'1.Inputs'!$D$27+'1.Inputs'!$D$23/'1.Inputs'!$D$28))-MAX(0,((('1.Inputs'!$D$37*12*IF(9=1,'1.Inputs'!$D$38,IF(9=2,'1.Inputs'!$D$39,$E401)))*$F401*(('1.Inputs'!$D$40)+(1-'1.Inputs'!$D$40)*(1+'1.Inputs'!$D$41))*(1+$G401)^(9-1))-(('1.Inputs'!$D$37*12*IF(9=1,'1.Inputs'!$D$38,IF(9=2,'1.Inputs'!$D$39,$E401)))/(1-'1.Inputs'!$D$42)*$D401*(1+$G401)^(9-1))-('1.Inputs'!$D$37*12*IF(9=1,'1.Inputs'!$D$38,IF(9=2,'1.Inputs'!$D$39,$E401)))*'1.Inputs'!$D$43*(1+$G401)^(9-1)-'1.Inputs'!$D$44*(1+$G401)^(9-1)-('1.Inputs'!$D$20/'1.Inputs'!$D$27+'1.Inputs'!$D$23/'1.Inputs'!$D$28)))*'1.Inputs'!$D$53+('1.Inputs'!$D$20/'1.Inputs'!$D$27+'1.Inputs'!$D$23/'1.Inputs'!$D$28)-(P401-O401)</f>
        <v>1150400983.9480524</v>
      </c>
      <c r="AB401" s="36">
        <f ca="1">((('1.Inputs'!$D$37*12*IF(10=1,'1.Inputs'!$D$38,IF(10=2,'1.Inputs'!$D$39,$E401)))*$F401*(('1.Inputs'!$D$40)+(1-'1.Inputs'!$D$40)*(1+'1.Inputs'!$D$41))*(1+$G401)^(10-1))-(('1.Inputs'!$D$37*12*IF(10=1,'1.Inputs'!$D$38,IF(10=2,'1.Inputs'!$D$39,$E401)))/(1-'1.Inputs'!$D$42)*$D401*(1+$G401)^(10-1))-('1.Inputs'!$D$37*12*IF(10=1,'1.Inputs'!$D$38,IF(10=2,'1.Inputs'!$D$39,$E401)))*'1.Inputs'!$D$43*(1+$G401)^(10-1)-'1.Inputs'!$D$44*(1+$G401)^(10-1)-('1.Inputs'!$D$20/'1.Inputs'!$D$27+'1.Inputs'!$D$23/'1.Inputs'!$D$28))-MAX(0,((('1.Inputs'!$D$37*12*IF(10=1,'1.Inputs'!$D$38,IF(10=2,'1.Inputs'!$D$39,$E401)))*$F401*(('1.Inputs'!$D$40)+(1-'1.Inputs'!$D$40)*(1+'1.Inputs'!$D$41))*(1+$G401)^(10-1))-(('1.Inputs'!$D$37*12*IF(10=1,'1.Inputs'!$D$38,IF(10=2,'1.Inputs'!$D$39,$E401)))/(1-'1.Inputs'!$D$42)*$D401*(1+$G401)^(10-1))-('1.Inputs'!$D$37*12*IF(10=1,'1.Inputs'!$D$38,IF(10=2,'1.Inputs'!$D$39,$E401)))*'1.Inputs'!$D$43*(1+$G401)^(10-1)-'1.Inputs'!$D$44*(1+$G401)^(10-1)-('1.Inputs'!$D$20/'1.Inputs'!$D$27+'1.Inputs'!$D$23/'1.Inputs'!$D$28)))*'1.Inputs'!$D$53+('1.Inputs'!$D$20/'1.Inputs'!$D$27+'1.Inputs'!$D$23/'1.Inputs'!$D$28)-(Q401-P401)+(('1.Inputs'!$D$20+'1.Inputs'!$D$23-('1.Inputs'!$D$20/'1.Inputs'!$D$27+'1.Inputs'!$D$23/'1.Inputs'!$D$28)*'1.Inputs'!$D$10)*'1.Inputs'!$D$60+'1.Inputs'!$D$19*'1.Inputs'!$D$59+Q401)</f>
        <v>3767463296.8966064</v>
      </c>
      <c r="AC401" s="36">
        <f ca="1">S401-AC$13-AC$14+MIN(AC$13,MAX(0,((('1.Inputs'!$D$37*12*IF(1=1,'1.Inputs'!$D$38,IF(1=2,'1.Inputs'!$D$39,$E401)))*$F401*(('1.Inputs'!$D$40)+(1-'1.Inputs'!$D$40)*(1+'1.Inputs'!$D$41))*(1+$G401)^(1-1))-(('1.Inputs'!$D$37*12*IF(1=1,'1.Inputs'!$D$38,IF(1=2,'1.Inputs'!$D$39,$E401)))/(1-'1.Inputs'!$D$42)*$D401*(1+$G401)^(1-1))-('1.Inputs'!$D$37*12*IF(1=1,'1.Inputs'!$D$38,IF(1=2,'1.Inputs'!$D$39,$E401)))*'1.Inputs'!$D$43*(1+$G401)^(1-1)-'1.Inputs'!$D$44*(1+$G401)^(1-1)-('1.Inputs'!$D$20/'1.Inputs'!$D$27+'1.Inputs'!$D$23/'1.Inputs'!$D$28))))*'1.Inputs'!$D$53</f>
        <v>-529883475.69142592</v>
      </c>
      <c r="AD401" s="36">
        <f ca="1">T401-AD$13-AD$14+MIN(AD$13,MAX(0,((('1.Inputs'!$D$37*12*IF(2=1,'1.Inputs'!$D$38,IF(2=2,'1.Inputs'!$D$39,$E401)))*$F401*(('1.Inputs'!$D$40)+(1-'1.Inputs'!$D$40)*(1+'1.Inputs'!$D$41))*(1+$G401)^(2-1))-(('1.Inputs'!$D$37*12*IF(2=1,'1.Inputs'!$D$38,IF(2=2,'1.Inputs'!$D$39,$E401)))/(1-'1.Inputs'!$D$42)*$D401*(1+$G401)^(2-1))-('1.Inputs'!$D$37*12*IF(2=1,'1.Inputs'!$D$38,IF(2=2,'1.Inputs'!$D$39,$E401)))*'1.Inputs'!$D$43*(1+$G401)^(2-1)-'1.Inputs'!$D$44*(1+$G401)^(2-1)-('1.Inputs'!$D$20/'1.Inputs'!$D$27+'1.Inputs'!$D$23/'1.Inputs'!$D$28))))*'1.Inputs'!$D$53</f>
        <v>265694478.16661</v>
      </c>
      <c r="AE401" s="36">
        <f ca="1">U401-AE$13-AE$14+MIN(AE$13,MAX(0,((('1.Inputs'!$D$37*12*IF(3=1,'1.Inputs'!$D$38,IF(3=2,'1.Inputs'!$D$39,$E401)))*$F401*(('1.Inputs'!$D$40)+(1-'1.Inputs'!$D$40)*(1+'1.Inputs'!$D$41))*(1+$G401)^(3-1))-(('1.Inputs'!$D$37*12*IF(3=1,'1.Inputs'!$D$38,IF(3=2,'1.Inputs'!$D$39,$E401)))/(1-'1.Inputs'!$D$42)*$D401*(1+$G401)^(3-1))-('1.Inputs'!$D$37*12*IF(3=1,'1.Inputs'!$D$38,IF(3=2,'1.Inputs'!$D$39,$E401)))*'1.Inputs'!$D$43*(1+$G401)^(3-1)-'1.Inputs'!$D$44*(1+$G401)^(3-1)-('1.Inputs'!$D$20/'1.Inputs'!$D$27+'1.Inputs'!$D$23/'1.Inputs'!$D$28))))*'1.Inputs'!$D$53</f>
        <v>381454077.80631578</v>
      </c>
      <c r="AF401" s="36">
        <f ca="1">V401-AF$13-AF$14+MIN(AF$13,MAX(0,((('1.Inputs'!$D$37*12*IF(4=1,'1.Inputs'!$D$38,IF(4=2,'1.Inputs'!$D$39,$E401)))*$F401*(('1.Inputs'!$D$40)+(1-'1.Inputs'!$D$40)*(1+'1.Inputs'!$D$41))*(1+$G401)^(4-1))-(('1.Inputs'!$D$37*12*IF(4=1,'1.Inputs'!$D$38,IF(4=2,'1.Inputs'!$D$39,$E401)))/(1-'1.Inputs'!$D$42)*$D401*(1+$G401)^(4-1))-('1.Inputs'!$D$37*12*IF(4=1,'1.Inputs'!$D$38,IF(4=2,'1.Inputs'!$D$39,$E401)))*'1.Inputs'!$D$43*(1+$G401)^(4-1)-'1.Inputs'!$D$44*(1+$G401)^(4-1)-('1.Inputs'!$D$20/'1.Inputs'!$D$27+'1.Inputs'!$D$23/'1.Inputs'!$D$28))))*'1.Inputs'!$D$53</f>
        <v>604177072.75908208</v>
      </c>
      <c r="AG401" s="36">
        <f ca="1">W401-AG$13-AG$14+MIN(AG$13,MAX(0,((('1.Inputs'!$D$37*12*IF(5=1,'1.Inputs'!$D$38,IF(5=2,'1.Inputs'!$D$39,$E401)))*$F401*(('1.Inputs'!$D$40)+(1-'1.Inputs'!$D$40)*(1+'1.Inputs'!$D$41))*(1+$G401)^(5-1))-(('1.Inputs'!$D$37*12*IF(5=1,'1.Inputs'!$D$38,IF(5=2,'1.Inputs'!$D$39,$E401)))/(1-'1.Inputs'!$D$42)*$D401*(1+$G401)^(5-1))-('1.Inputs'!$D$37*12*IF(5=1,'1.Inputs'!$D$38,IF(5=2,'1.Inputs'!$D$39,$E401)))*'1.Inputs'!$D$43*(1+$G401)^(5-1)-'1.Inputs'!$D$44*(1+$G401)^(5-1)-('1.Inputs'!$D$20/'1.Inputs'!$D$27+'1.Inputs'!$D$23/'1.Inputs'!$D$28))))*'1.Inputs'!$D$53</f>
        <v>664106747.43644404</v>
      </c>
      <c r="AH401" s="36">
        <f ca="1">X401-AH$13-AH$14+MIN(AH$13,MAX(0,((('1.Inputs'!$D$37*12*IF(6=1,'1.Inputs'!$D$38,IF(6=2,'1.Inputs'!$D$39,$E401)))*$F401*(('1.Inputs'!$D$40)+(1-'1.Inputs'!$D$40)*(1+'1.Inputs'!$D$41))*(1+$G401)^(6-1))-(('1.Inputs'!$D$37*12*IF(6=1,'1.Inputs'!$D$38,IF(6=2,'1.Inputs'!$D$39,$E401)))/(1-'1.Inputs'!$D$42)*$D401*(1+$G401)^(6-1))-('1.Inputs'!$D$37*12*IF(6=1,'1.Inputs'!$D$38,IF(6=2,'1.Inputs'!$D$39,$E401)))*'1.Inputs'!$D$43*(1+$G401)^(6-1)-'1.Inputs'!$D$44*(1+$G401)^(6-1)-('1.Inputs'!$D$20/'1.Inputs'!$D$27+'1.Inputs'!$D$23/'1.Inputs'!$D$28))))*'1.Inputs'!$D$53</f>
        <v>725923342.13602448</v>
      </c>
      <c r="AI401" s="36">
        <f ca="1">Y401-AI$13-AI$14+MIN(AI$13,MAX(0,((('1.Inputs'!$D$37*12*IF(7=1,'1.Inputs'!$D$38,IF(7=2,'1.Inputs'!$D$39,$E401)))*$F401*(('1.Inputs'!$D$40)+(1-'1.Inputs'!$D$40)*(1+'1.Inputs'!$D$41))*(1+$G401)^(7-1))-(('1.Inputs'!$D$37*12*IF(7=1,'1.Inputs'!$D$38,IF(7=2,'1.Inputs'!$D$39,$E401)))/(1-'1.Inputs'!$D$42)*$D401*(1+$G401)^(7-1))-('1.Inputs'!$D$37*12*IF(7=1,'1.Inputs'!$D$38,IF(7=2,'1.Inputs'!$D$39,$E401)))*'1.Inputs'!$D$43*(1+$G401)^(7-1)-'1.Inputs'!$D$44*(1+$G401)^(7-1)-('1.Inputs'!$D$20/'1.Inputs'!$D$27+'1.Inputs'!$D$23/'1.Inputs'!$D$28))))*'1.Inputs'!$D$53</f>
        <v>789714248.13956261</v>
      </c>
      <c r="AJ401" s="36">
        <f ca="1">Z401-AJ$13-AJ$14+MIN(AJ$13,MAX(0,((('1.Inputs'!$D$37*12*IF(8=1,'1.Inputs'!$D$38,IF(8=2,'1.Inputs'!$D$39,$E401)))*$F401*(('1.Inputs'!$D$40)+(1-'1.Inputs'!$D$40)*(1+'1.Inputs'!$D$41))*(1+$G401)^(8-1))-(('1.Inputs'!$D$37*12*IF(8=1,'1.Inputs'!$D$38,IF(8=2,'1.Inputs'!$D$39,$E401)))/(1-'1.Inputs'!$D$42)*$D401*(1+$G401)^(8-1))-('1.Inputs'!$D$37*12*IF(8=1,'1.Inputs'!$D$38,IF(8=2,'1.Inputs'!$D$39,$E401)))*'1.Inputs'!$D$43*(1+$G401)^(8-1)-'1.Inputs'!$D$44*(1+$G401)^(8-1)-('1.Inputs'!$D$20/'1.Inputs'!$D$27+'1.Inputs'!$D$23/'1.Inputs'!$D$28))))*'1.Inputs'!$D$53</f>
        <v>1101570904.1902869</v>
      </c>
      <c r="AK401" s="36">
        <f ca="1">AA401-AK$13-AK$14+MIN(AK$13,MAX(0,((('1.Inputs'!$D$37*12*IF(9=1,'1.Inputs'!$D$38,IF(9=2,'1.Inputs'!$D$39,$E401)))*$F401*(('1.Inputs'!$D$40)+(1-'1.Inputs'!$D$40)*(1+'1.Inputs'!$D$41))*(1+$G401)^(9-1))-(('1.Inputs'!$D$37*12*IF(9=1,'1.Inputs'!$D$38,IF(9=2,'1.Inputs'!$D$39,$E401)))/(1-'1.Inputs'!$D$42)*$D401*(1+$G401)^(9-1))-('1.Inputs'!$D$37*12*IF(9=1,'1.Inputs'!$D$38,IF(9=2,'1.Inputs'!$D$39,$E401)))*'1.Inputs'!$D$43*(1+$G401)^(9-1)-'1.Inputs'!$D$44*(1+$G401)^(9-1)-('1.Inputs'!$D$20/'1.Inputs'!$D$27+'1.Inputs'!$D$23/'1.Inputs'!$D$28))))*'1.Inputs'!$D$53</f>
        <v>1150400983.9480524</v>
      </c>
      <c r="AL401" s="36">
        <f ca="1">AB401-AL$13-AL$14+MIN(AL$13,MAX(0,((('1.Inputs'!$D$37*12*IF(10=1,'1.Inputs'!$D$38,IF(10=2,'1.Inputs'!$D$39,$E401)))*$F401*(('1.Inputs'!$D$40)+(1-'1.Inputs'!$D$40)*(1+'1.Inputs'!$D$41))*(1+$G401)^(10-1))-(('1.Inputs'!$D$37*12*IF(10=1,'1.Inputs'!$D$38,IF(10=2,'1.Inputs'!$D$39,$E401)))/(1-'1.Inputs'!$D$42)*$D401*(1+$G401)^(10-1))-('1.Inputs'!$D$37*12*IF(10=1,'1.Inputs'!$D$38,IF(10=2,'1.Inputs'!$D$39,$E401)))*'1.Inputs'!$D$43*(1+$G401)^(10-1)-'1.Inputs'!$D$44*(1+$G401)^(10-1)-('1.Inputs'!$D$20/'1.Inputs'!$D$27+'1.Inputs'!$D$23/'1.Inputs'!$D$28))))*'1.Inputs'!$D$53+'1.Inputs'!$D$35</f>
        <v>4567463296.8966064</v>
      </c>
      <c r="AM401" s="48">
        <f ca="1">R401+NPV('1.Inputs'!$D$55,S401:AB401)</f>
        <v>2600879822.11765</v>
      </c>
      <c r="AN401" s="48">
        <f ca="1">-('1.Inputs'!$D$24*(1-'1.Inputs'!$D$31)+'1.Inputs'!$D$35)+NPV('1.Inputs'!$D$54,AC401:AL401)</f>
        <v>897764264.13888073</v>
      </c>
      <c r="AO401" s="36">
        <f t="shared" ca="1" si="53"/>
        <v>-2.9399964477738885</v>
      </c>
      <c r="AP401" s="36">
        <f t="shared" ca="1" si="54"/>
        <v>1.8378914578412495</v>
      </c>
      <c r="AQ401" s="36">
        <f ca="1">'1.Inputs'!$D$35+MIN(SUM($AC401:AC401),SUM($AC401:AD401),SUM($AC401:AE401),SUM($AC401:AF401),SUM($AC401:AG401),SUM($AC401:AH401),SUM($AC401:AI401),SUM($AC401:AJ401),SUM($AC401:AK401),SUM($AC401:AL401))</f>
        <v>270116524.30857408</v>
      </c>
      <c r="AR401" s="36">
        <f ca="1">IF(AP401&lt;'1.Inputs'!$D$57,1,0)</f>
        <v>0</v>
      </c>
      <c r="AS401" s="36">
        <f t="shared" ca="1" si="55"/>
        <v>0</v>
      </c>
    </row>
    <row r="402" spans="2:45" ht="15" customHeight="1" x14ac:dyDescent="0.25">
      <c r="B402" s="36">
        <v>387</v>
      </c>
      <c r="C402" s="36">
        <f t="shared" ca="1" si="48"/>
        <v>0.73961441426363994</v>
      </c>
      <c r="D402" s="36">
        <f t="shared" ca="1" si="49"/>
        <v>21025.25635394148</v>
      </c>
      <c r="E402" s="47">
        <f t="shared" ca="1" si="50"/>
        <v>0.85667592858683239</v>
      </c>
      <c r="F402" s="36">
        <f t="shared" ca="1" si="51"/>
        <v>28392.897106854587</v>
      </c>
      <c r="G402" s="36">
        <f t="shared" ca="1" si="52"/>
        <v>5.3678781728988205E-2</v>
      </c>
      <c r="H402" s="36">
        <f ca="1">((('1.Inputs'!$D$37*12*IF(1=1,'1.Inputs'!$D$38,IF(1=2,'1.Inputs'!$D$39,$E402)))*$F402*(('1.Inputs'!$D$40)+(1-'1.Inputs'!$D$40)*(1+'1.Inputs'!$D$41))*(1+$G402)^(1-1))*'1.Inputs'!$D$47+(('1.Inputs'!$D$37*12*IF(1=1,'1.Inputs'!$D$38,IF(1=2,'1.Inputs'!$D$39,$E402)))/(1-'1.Inputs'!$D$42)*$D402*(1+$G402)^(1-1))*('1.Inputs'!$D$48-'1.Inputs'!$D$49))/'1.Inputs'!$D$51</f>
        <v>772721546.97158372</v>
      </c>
      <c r="I402" s="36">
        <f ca="1">((('1.Inputs'!$D$37*12*IF(2=1,'1.Inputs'!$D$38,IF(2=2,'1.Inputs'!$D$39,$E402)))*$F402*(('1.Inputs'!$D$40)+(1-'1.Inputs'!$D$40)*(1+'1.Inputs'!$D$41))*(1+$G402)^(2-1))*'1.Inputs'!$D$47+(('1.Inputs'!$D$37*12*IF(2=1,'1.Inputs'!$D$38,IF(2=2,'1.Inputs'!$D$39,$E402)))/(1-'1.Inputs'!$D$42)*$D402*(1+$G402)^(2-1))*('1.Inputs'!$D$48-'1.Inputs'!$D$49))/'1.Inputs'!$D$51</f>
        <v>1139880417.5202603</v>
      </c>
      <c r="J402" s="36">
        <f ca="1">((('1.Inputs'!$D$37*12*IF(3=1,'1.Inputs'!$D$38,IF(3=2,'1.Inputs'!$D$39,$E402)))*$F402*(('1.Inputs'!$D$40)+(1-'1.Inputs'!$D$40)*(1+'1.Inputs'!$D$41))*(1+$G402)^(3-1))*'1.Inputs'!$D$47+(('1.Inputs'!$D$37*12*IF(3=1,'1.Inputs'!$D$38,IF(3=2,'1.Inputs'!$D$39,$E402)))/(1-'1.Inputs'!$D$42)*$D402*(1+$G402)^(3-1))*('1.Inputs'!$D$48-'1.Inputs'!$D$49))/'1.Inputs'!$D$51</f>
        <v>1469894115.896028</v>
      </c>
      <c r="K402" s="36">
        <f ca="1">((('1.Inputs'!$D$37*12*IF(4=1,'1.Inputs'!$D$38,IF(4=2,'1.Inputs'!$D$39,$E402)))*$F402*(('1.Inputs'!$D$40)+(1-'1.Inputs'!$D$40)*(1+'1.Inputs'!$D$41))*(1+$G402)^(4-1))*'1.Inputs'!$D$47+(('1.Inputs'!$D$37*12*IF(4=1,'1.Inputs'!$D$38,IF(4=2,'1.Inputs'!$D$39,$E402)))/(1-'1.Inputs'!$D$42)*$D402*(1+$G402)^(4-1))*('1.Inputs'!$D$48-'1.Inputs'!$D$49))/'1.Inputs'!$D$51</f>
        <v>1548796241.3079345</v>
      </c>
      <c r="L402" s="36">
        <f ca="1">((('1.Inputs'!$D$37*12*IF(5=1,'1.Inputs'!$D$38,IF(5=2,'1.Inputs'!$D$39,$E402)))*$F402*(('1.Inputs'!$D$40)+(1-'1.Inputs'!$D$40)*(1+'1.Inputs'!$D$41))*(1+$G402)^(5-1))*'1.Inputs'!$D$47+(('1.Inputs'!$D$37*12*IF(5=1,'1.Inputs'!$D$38,IF(5=2,'1.Inputs'!$D$39,$E402)))/(1-'1.Inputs'!$D$42)*$D402*(1+$G402)^(5-1))*('1.Inputs'!$D$48-'1.Inputs'!$D$49))/'1.Inputs'!$D$51</f>
        <v>1631933736.6877804</v>
      </c>
      <c r="M402" s="36">
        <f ca="1">((('1.Inputs'!$D$37*12*IF(6=1,'1.Inputs'!$D$38,IF(6=2,'1.Inputs'!$D$39,$E402)))*$F402*(('1.Inputs'!$D$40)+(1-'1.Inputs'!$D$40)*(1+'1.Inputs'!$D$41))*(1+$G402)^(6-1))*'1.Inputs'!$D$47+(('1.Inputs'!$D$37*12*IF(6=1,'1.Inputs'!$D$38,IF(6=2,'1.Inputs'!$D$39,$E402)))/(1-'1.Inputs'!$D$42)*$D402*(1+$G402)^(6-1))*('1.Inputs'!$D$48-'1.Inputs'!$D$49))/'1.Inputs'!$D$51</f>
        <v>1719533951.5356162</v>
      </c>
      <c r="N402" s="36">
        <f ca="1">((('1.Inputs'!$D$37*12*IF(7=1,'1.Inputs'!$D$38,IF(7=2,'1.Inputs'!$D$39,$E402)))*$F402*(('1.Inputs'!$D$40)+(1-'1.Inputs'!$D$40)*(1+'1.Inputs'!$D$41))*(1+$G402)^(7-1))*'1.Inputs'!$D$47+(('1.Inputs'!$D$37*12*IF(7=1,'1.Inputs'!$D$38,IF(7=2,'1.Inputs'!$D$39,$E402)))/(1-'1.Inputs'!$D$42)*$D402*(1+$G402)^(7-1))*('1.Inputs'!$D$48-'1.Inputs'!$D$49))/'1.Inputs'!$D$51</f>
        <v>1811836439.1956804</v>
      </c>
      <c r="O402" s="36">
        <f ca="1">((('1.Inputs'!$D$37*12*IF(8=1,'1.Inputs'!$D$38,IF(8=2,'1.Inputs'!$D$39,$E402)))*$F402*(('1.Inputs'!$D$40)+(1-'1.Inputs'!$D$40)*(1+'1.Inputs'!$D$41))*(1+$G402)^(8-1))*'1.Inputs'!$D$47+(('1.Inputs'!$D$37*12*IF(8=1,'1.Inputs'!$D$38,IF(8=2,'1.Inputs'!$D$39,$E402)))/(1-'1.Inputs'!$D$42)*$D402*(1+$G402)^(8-1))*('1.Inputs'!$D$48-'1.Inputs'!$D$49))/'1.Inputs'!$D$51</f>
        <v>1909093611.9438925</v>
      </c>
      <c r="P402" s="36">
        <f ca="1">((('1.Inputs'!$D$37*12*IF(9=1,'1.Inputs'!$D$38,IF(9=2,'1.Inputs'!$D$39,$E402)))*$F402*(('1.Inputs'!$D$40)+(1-'1.Inputs'!$D$40)*(1+'1.Inputs'!$D$41))*(1+$G402)^(9-1))*'1.Inputs'!$D$47+(('1.Inputs'!$D$37*12*IF(9=1,'1.Inputs'!$D$38,IF(9=2,'1.Inputs'!$D$39,$E402)))/(1-'1.Inputs'!$D$42)*$D402*(1+$G402)^(9-1))*('1.Inputs'!$D$48-'1.Inputs'!$D$49))/'1.Inputs'!$D$51</f>
        <v>2011571431.2396343</v>
      </c>
      <c r="Q402" s="36">
        <f ca="1">((('1.Inputs'!$D$37*12*IF(10=1,'1.Inputs'!$D$38,IF(10=2,'1.Inputs'!$D$39,$E402)))*$F402*(('1.Inputs'!$D$40)+(1-'1.Inputs'!$D$40)*(1+'1.Inputs'!$D$41))*(1+$G402)^(10-1))*'1.Inputs'!$D$47+(('1.Inputs'!$D$37*12*IF(10=1,'1.Inputs'!$D$38,IF(10=2,'1.Inputs'!$D$39,$E402)))/(1-'1.Inputs'!$D$42)*$D402*(1+$G402)^(10-1))*('1.Inputs'!$D$48-'1.Inputs'!$D$49))/'1.Inputs'!$D$51</f>
        <v>2119550135.0294147</v>
      </c>
      <c r="R402" s="36">
        <f>-'1.Inputs'!$D$24</f>
        <v>-2050000000</v>
      </c>
      <c r="S402" s="36">
        <f ca="1">((('1.Inputs'!$D$37*12*IF(1=1,'1.Inputs'!$D$38,IF(1=2,'1.Inputs'!$D$39,$E402)))*$F402*(('1.Inputs'!$D$40)+(1-'1.Inputs'!$D$40)*(1+'1.Inputs'!$D$41))*(1+$G402)^(1-1))-(('1.Inputs'!$D$37*12*IF(1=1,'1.Inputs'!$D$38,IF(1=2,'1.Inputs'!$D$39,$E402)))/(1-'1.Inputs'!$D$42)*$D402*(1+$G402)^(1-1))-('1.Inputs'!$D$37*12*IF(1=1,'1.Inputs'!$D$38,IF(1=2,'1.Inputs'!$D$39,$E402)))*'1.Inputs'!$D$43*(1+$G402)^(1-1)-'1.Inputs'!$D$44*(1+$G402)^(1-1)-('1.Inputs'!$D$20/'1.Inputs'!$D$27+'1.Inputs'!$D$23/'1.Inputs'!$D$28))-MAX(0,((('1.Inputs'!$D$37*12*IF(1=1,'1.Inputs'!$D$38,IF(1=2,'1.Inputs'!$D$39,$E402)))*$F402*(('1.Inputs'!$D$40)+(1-'1.Inputs'!$D$40)*(1+'1.Inputs'!$D$41))*(1+$G402)^(1-1))-(('1.Inputs'!$D$37*12*IF(1=1,'1.Inputs'!$D$38,IF(1=2,'1.Inputs'!$D$39,$E402)))/(1-'1.Inputs'!$D$42)*$D402*(1+$G402)^(1-1))-('1.Inputs'!$D$37*12*IF(1=1,'1.Inputs'!$D$38,IF(1=2,'1.Inputs'!$D$39,$E402)))*'1.Inputs'!$D$43*(1+$G402)^(1-1)-'1.Inputs'!$D$44*(1+$G402)^(1-1)-('1.Inputs'!$D$20/'1.Inputs'!$D$27+'1.Inputs'!$D$23/'1.Inputs'!$D$28)))*'1.Inputs'!$D$53+('1.Inputs'!$D$20/'1.Inputs'!$D$27+'1.Inputs'!$D$23/'1.Inputs'!$D$28)-H402</f>
        <v>-1026475744.5216202</v>
      </c>
      <c r="T402" s="36">
        <f ca="1">((('1.Inputs'!$D$37*12*IF(2=1,'1.Inputs'!$D$38,IF(2=2,'1.Inputs'!$D$39,$E402)))*$F402*(('1.Inputs'!$D$40)+(1-'1.Inputs'!$D$40)*(1+'1.Inputs'!$D$41))*(1+$G402)^(2-1))-(('1.Inputs'!$D$37*12*IF(2=1,'1.Inputs'!$D$38,IF(2=2,'1.Inputs'!$D$39,$E402)))/(1-'1.Inputs'!$D$42)*$D402*(1+$G402)^(2-1))-('1.Inputs'!$D$37*12*IF(2=1,'1.Inputs'!$D$38,IF(2=2,'1.Inputs'!$D$39,$E402)))*'1.Inputs'!$D$43*(1+$G402)^(2-1)-'1.Inputs'!$D$44*(1+$G402)^(2-1)-('1.Inputs'!$D$20/'1.Inputs'!$D$27+'1.Inputs'!$D$23/'1.Inputs'!$D$28))-MAX(0,((('1.Inputs'!$D$37*12*IF(2=1,'1.Inputs'!$D$38,IF(2=2,'1.Inputs'!$D$39,$E402)))*$F402*(('1.Inputs'!$D$40)+(1-'1.Inputs'!$D$40)*(1+'1.Inputs'!$D$41))*(1+$G402)^(2-1))-(('1.Inputs'!$D$37*12*IF(2=1,'1.Inputs'!$D$38,IF(2=2,'1.Inputs'!$D$39,$E402)))/(1-'1.Inputs'!$D$42)*$D402*(1+$G402)^(2-1))-('1.Inputs'!$D$37*12*IF(2=1,'1.Inputs'!$D$38,IF(2=2,'1.Inputs'!$D$39,$E402)))*'1.Inputs'!$D$43*(1+$G402)^(2-1)-'1.Inputs'!$D$44*(1+$G402)^(2-1)-('1.Inputs'!$D$20/'1.Inputs'!$D$27+'1.Inputs'!$D$23/'1.Inputs'!$D$28)))*'1.Inputs'!$D$53+('1.Inputs'!$D$20/'1.Inputs'!$D$27+'1.Inputs'!$D$23/'1.Inputs'!$D$28)-(I402-H402)</f>
        <v>-362160088.35263586</v>
      </c>
      <c r="U402" s="36">
        <f ca="1">((('1.Inputs'!$D$37*12*IF(3=1,'1.Inputs'!$D$38,IF(3=2,'1.Inputs'!$D$39,$E402)))*$F402*(('1.Inputs'!$D$40)+(1-'1.Inputs'!$D$40)*(1+'1.Inputs'!$D$41))*(1+$G402)^(3-1))-(('1.Inputs'!$D$37*12*IF(3=1,'1.Inputs'!$D$38,IF(3=2,'1.Inputs'!$D$39,$E402)))/(1-'1.Inputs'!$D$42)*$D402*(1+$G402)^(3-1))-('1.Inputs'!$D$37*12*IF(3=1,'1.Inputs'!$D$38,IF(3=2,'1.Inputs'!$D$39,$E402)))*'1.Inputs'!$D$43*(1+$G402)^(3-1)-'1.Inputs'!$D$44*(1+$G402)^(3-1)-('1.Inputs'!$D$20/'1.Inputs'!$D$27+'1.Inputs'!$D$23/'1.Inputs'!$D$28))-MAX(0,((('1.Inputs'!$D$37*12*IF(3=1,'1.Inputs'!$D$38,IF(3=2,'1.Inputs'!$D$39,$E402)))*$F402*(('1.Inputs'!$D$40)+(1-'1.Inputs'!$D$40)*(1+'1.Inputs'!$D$41))*(1+$G402)^(3-1))-(('1.Inputs'!$D$37*12*IF(3=1,'1.Inputs'!$D$38,IF(3=2,'1.Inputs'!$D$39,$E402)))/(1-'1.Inputs'!$D$42)*$D402*(1+$G402)^(3-1))-('1.Inputs'!$D$37*12*IF(3=1,'1.Inputs'!$D$38,IF(3=2,'1.Inputs'!$D$39,$E402)))*'1.Inputs'!$D$43*(1+$G402)^(3-1)-'1.Inputs'!$D$44*(1+$G402)^(3-1)-('1.Inputs'!$D$20/'1.Inputs'!$D$27+'1.Inputs'!$D$23/'1.Inputs'!$D$28)))*'1.Inputs'!$D$53+('1.Inputs'!$D$20/'1.Inputs'!$D$27+'1.Inputs'!$D$23/'1.Inputs'!$D$28)-(J402-I402)</f>
        <v>-133203195.34136412</v>
      </c>
      <c r="V402" s="36">
        <f ca="1">((('1.Inputs'!$D$37*12*IF(4=1,'1.Inputs'!$D$38,IF(4=2,'1.Inputs'!$D$39,$E402)))*$F402*(('1.Inputs'!$D$40)+(1-'1.Inputs'!$D$40)*(1+'1.Inputs'!$D$41))*(1+$G402)^(4-1))-(('1.Inputs'!$D$37*12*IF(4=1,'1.Inputs'!$D$38,IF(4=2,'1.Inputs'!$D$39,$E402)))/(1-'1.Inputs'!$D$42)*$D402*(1+$G402)^(4-1))-('1.Inputs'!$D$37*12*IF(4=1,'1.Inputs'!$D$38,IF(4=2,'1.Inputs'!$D$39,$E402)))*'1.Inputs'!$D$43*(1+$G402)^(4-1)-'1.Inputs'!$D$44*(1+$G402)^(4-1)-('1.Inputs'!$D$20/'1.Inputs'!$D$27+'1.Inputs'!$D$23/'1.Inputs'!$D$28))-MAX(0,((('1.Inputs'!$D$37*12*IF(4=1,'1.Inputs'!$D$38,IF(4=2,'1.Inputs'!$D$39,$E402)))*$F402*(('1.Inputs'!$D$40)+(1-'1.Inputs'!$D$40)*(1+'1.Inputs'!$D$41))*(1+$G402)^(4-1))-(('1.Inputs'!$D$37*12*IF(4=1,'1.Inputs'!$D$38,IF(4=2,'1.Inputs'!$D$39,$E402)))/(1-'1.Inputs'!$D$42)*$D402*(1+$G402)^(4-1))-('1.Inputs'!$D$37*12*IF(4=1,'1.Inputs'!$D$38,IF(4=2,'1.Inputs'!$D$39,$E402)))*'1.Inputs'!$D$43*(1+$G402)^(4-1)-'1.Inputs'!$D$44*(1+$G402)^(4-1)-('1.Inputs'!$D$20/'1.Inputs'!$D$27+'1.Inputs'!$D$23/'1.Inputs'!$D$28)))*'1.Inputs'!$D$53+('1.Inputs'!$D$20/'1.Inputs'!$D$27+'1.Inputs'!$D$23/'1.Inputs'!$D$28)-(K402-J402)</f>
        <v>125936603.22015819</v>
      </c>
      <c r="W402" s="36">
        <f ca="1">((('1.Inputs'!$D$37*12*IF(5=1,'1.Inputs'!$D$38,IF(5=2,'1.Inputs'!$D$39,$E402)))*$F402*(('1.Inputs'!$D$40)+(1-'1.Inputs'!$D$40)*(1+'1.Inputs'!$D$41))*(1+$G402)^(5-1))-(('1.Inputs'!$D$37*12*IF(5=1,'1.Inputs'!$D$38,IF(5=2,'1.Inputs'!$D$39,$E402)))/(1-'1.Inputs'!$D$42)*$D402*(1+$G402)^(5-1))-('1.Inputs'!$D$37*12*IF(5=1,'1.Inputs'!$D$38,IF(5=2,'1.Inputs'!$D$39,$E402)))*'1.Inputs'!$D$43*(1+$G402)^(5-1)-'1.Inputs'!$D$44*(1+$G402)^(5-1)-('1.Inputs'!$D$20/'1.Inputs'!$D$27+'1.Inputs'!$D$23/'1.Inputs'!$D$28))-MAX(0,((('1.Inputs'!$D$37*12*IF(5=1,'1.Inputs'!$D$38,IF(5=2,'1.Inputs'!$D$39,$E402)))*$F402*(('1.Inputs'!$D$40)+(1-'1.Inputs'!$D$40)*(1+'1.Inputs'!$D$41))*(1+$G402)^(5-1))-(('1.Inputs'!$D$37*12*IF(5=1,'1.Inputs'!$D$38,IF(5=2,'1.Inputs'!$D$39,$E402)))/(1-'1.Inputs'!$D$42)*$D402*(1+$G402)^(5-1))-('1.Inputs'!$D$37*12*IF(5=1,'1.Inputs'!$D$38,IF(5=2,'1.Inputs'!$D$39,$E402)))*'1.Inputs'!$D$43*(1+$G402)^(5-1)-'1.Inputs'!$D$44*(1+$G402)^(5-1)-('1.Inputs'!$D$20/'1.Inputs'!$D$27+'1.Inputs'!$D$23/'1.Inputs'!$D$28)))*'1.Inputs'!$D$53+('1.Inputs'!$D$20/'1.Inputs'!$D$27+'1.Inputs'!$D$23/'1.Inputs'!$D$28)-(L402-K402)</f>
        <v>130160404.21940893</v>
      </c>
      <c r="X402" s="36">
        <f ca="1">((('1.Inputs'!$D$37*12*IF(6=1,'1.Inputs'!$D$38,IF(6=2,'1.Inputs'!$D$39,$E402)))*$F402*(('1.Inputs'!$D$40)+(1-'1.Inputs'!$D$40)*(1+'1.Inputs'!$D$41))*(1+$G402)^(6-1))-(('1.Inputs'!$D$37*12*IF(6=1,'1.Inputs'!$D$38,IF(6=2,'1.Inputs'!$D$39,$E402)))/(1-'1.Inputs'!$D$42)*$D402*(1+$G402)^(6-1))-('1.Inputs'!$D$37*12*IF(6=1,'1.Inputs'!$D$38,IF(6=2,'1.Inputs'!$D$39,$E402)))*'1.Inputs'!$D$43*(1+$G402)^(6-1)-'1.Inputs'!$D$44*(1+$G402)^(6-1)-('1.Inputs'!$D$20/'1.Inputs'!$D$27+'1.Inputs'!$D$23/'1.Inputs'!$D$28))-MAX(0,((('1.Inputs'!$D$37*12*IF(6=1,'1.Inputs'!$D$38,IF(6=2,'1.Inputs'!$D$39,$E402)))*$F402*(('1.Inputs'!$D$40)+(1-'1.Inputs'!$D$40)*(1+'1.Inputs'!$D$41))*(1+$G402)^(6-1))-(('1.Inputs'!$D$37*12*IF(6=1,'1.Inputs'!$D$38,IF(6=2,'1.Inputs'!$D$39,$E402)))/(1-'1.Inputs'!$D$42)*$D402*(1+$G402)^(6-1))-('1.Inputs'!$D$37*12*IF(6=1,'1.Inputs'!$D$38,IF(6=2,'1.Inputs'!$D$39,$E402)))*'1.Inputs'!$D$43*(1+$G402)^(6-1)-'1.Inputs'!$D$44*(1+$G402)^(6-1)-('1.Inputs'!$D$20/'1.Inputs'!$D$27+'1.Inputs'!$D$23/'1.Inputs'!$D$28)))*'1.Inputs'!$D$53+('1.Inputs'!$D$20/'1.Inputs'!$D$27+'1.Inputs'!$D$23/'1.Inputs'!$D$28)-(M402-L402)</f>
        <v>134610933.71056408</v>
      </c>
      <c r="Y402" s="36">
        <f ca="1">((('1.Inputs'!$D$37*12*IF(7=1,'1.Inputs'!$D$38,IF(7=2,'1.Inputs'!$D$39,$E402)))*$F402*(('1.Inputs'!$D$40)+(1-'1.Inputs'!$D$40)*(1+'1.Inputs'!$D$41))*(1+$G402)^(7-1))-(('1.Inputs'!$D$37*12*IF(7=1,'1.Inputs'!$D$38,IF(7=2,'1.Inputs'!$D$39,$E402)))/(1-'1.Inputs'!$D$42)*$D402*(1+$G402)^(7-1))-('1.Inputs'!$D$37*12*IF(7=1,'1.Inputs'!$D$38,IF(7=2,'1.Inputs'!$D$39,$E402)))*'1.Inputs'!$D$43*(1+$G402)^(7-1)-'1.Inputs'!$D$44*(1+$G402)^(7-1)-('1.Inputs'!$D$20/'1.Inputs'!$D$27+'1.Inputs'!$D$23/'1.Inputs'!$D$28))-MAX(0,((('1.Inputs'!$D$37*12*IF(7=1,'1.Inputs'!$D$38,IF(7=2,'1.Inputs'!$D$39,$E402)))*$F402*(('1.Inputs'!$D$40)+(1-'1.Inputs'!$D$40)*(1+'1.Inputs'!$D$41))*(1+$G402)^(7-1))-(('1.Inputs'!$D$37*12*IF(7=1,'1.Inputs'!$D$38,IF(7=2,'1.Inputs'!$D$39,$E402)))/(1-'1.Inputs'!$D$42)*$D402*(1+$G402)^(7-1))-('1.Inputs'!$D$37*12*IF(7=1,'1.Inputs'!$D$38,IF(7=2,'1.Inputs'!$D$39,$E402)))*'1.Inputs'!$D$43*(1+$G402)^(7-1)-'1.Inputs'!$D$44*(1+$G402)^(7-1)-('1.Inputs'!$D$20/'1.Inputs'!$D$27+'1.Inputs'!$D$23/'1.Inputs'!$D$28)))*'1.Inputs'!$D$53+('1.Inputs'!$D$20/'1.Inputs'!$D$27+'1.Inputs'!$D$23/'1.Inputs'!$D$28)-(N402-M402)</f>
        <v>139300362.20285439</v>
      </c>
      <c r="Z402" s="36">
        <f ca="1">((('1.Inputs'!$D$37*12*IF(8=1,'1.Inputs'!$D$38,IF(8=2,'1.Inputs'!$D$39,$E402)))*$F402*(('1.Inputs'!$D$40)+(1-'1.Inputs'!$D$40)*(1+'1.Inputs'!$D$41))*(1+$G402)^(8-1))-(('1.Inputs'!$D$37*12*IF(8=1,'1.Inputs'!$D$38,IF(8=2,'1.Inputs'!$D$39,$E402)))/(1-'1.Inputs'!$D$42)*$D402*(1+$G402)^(8-1))-('1.Inputs'!$D$37*12*IF(8=1,'1.Inputs'!$D$38,IF(8=2,'1.Inputs'!$D$39,$E402)))*'1.Inputs'!$D$43*(1+$G402)^(8-1)-'1.Inputs'!$D$44*(1+$G402)^(8-1)-('1.Inputs'!$D$20/'1.Inputs'!$D$27+'1.Inputs'!$D$23/'1.Inputs'!$D$28))-MAX(0,((('1.Inputs'!$D$37*12*IF(8=1,'1.Inputs'!$D$38,IF(8=2,'1.Inputs'!$D$39,$E402)))*$F402*(('1.Inputs'!$D$40)+(1-'1.Inputs'!$D$40)*(1+'1.Inputs'!$D$41))*(1+$G402)^(8-1))-(('1.Inputs'!$D$37*12*IF(8=1,'1.Inputs'!$D$38,IF(8=2,'1.Inputs'!$D$39,$E402)))/(1-'1.Inputs'!$D$42)*$D402*(1+$G402)^(8-1))-('1.Inputs'!$D$37*12*IF(8=1,'1.Inputs'!$D$38,IF(8=2,'1.Inputs'!$D$39,$E402)))*'1.Inputs'!$D$43*(1+$G402)^(8-1)-'1.Inputs'!$D$44*(1+$G402)^(8-1)-('1.Inputs'!$D$20/'1.Inputs'!$D$27+'1.Inputs'!$D$23/'1.Inputs'!$D$28)))*'1.Inputs'!$D$53+('1.Inputs'!$D$20/'1.Inputs'!$D$27+'1.Inputs'!$D$23/'1.Inputs'!$D$28)-(O402-N402)</f>
        <v>144241513.50361627</v>
      </c>
      <c r="AA402" s="36">
        <f ca="1">((('1.Inputs'!$D$37*12*IF(9=1,'1.Inputs'!$D$38,IF(9=2,'1.Inputs'!$D$39,$E402)))*$F402*(('1.Inputs'!$D$40)+(1-'1.Inputs'!$D$40)*(1+'1.Inputs'!$D$41))*(1+$G402)^(9-1))-(('1.Inputs'!$D$37*12*IF(9=1,'1.Inputs'!$D$38,IF(9=2,'1.Inputs'!$D$39,$E402)))/(1-'1.Inputs'!$D$42)*$D402*(1+$G402)^(9-1))-('1.Inputs'!$D$37*12*IF(9=1,'1.Inputs'!$D$38,IF(9=2,'1.Inputs'!$D$39,$E402)))*'1.Inputs'!$D$43*(1+$G402)^(9-1)-'1.Inputs'!$D$44*(1+$G402)^(9-1)-('1.Inputs'!$D$20/'1.Inputs'!$D$27+'1.Inputs'!$D$23/'1.Inputs'!$D$28))-MAX(0,((('1.Inputs'!$D$37*12*IF(9=1,'1.Inputs'!$D$38,IF(9=2,'1.Inputs'!$D$39,$E402)))*$F402*(('1.Inputs'!$D$40)+(1-'1.Inputs'!$D$40)*(1+'1.Inputs'!$D$41))*(1+$G402)^(9-1))-(('1.Inputs'!$D$37*12*IF(9=1,'1.Inputs'!$D$38,IF(9=2,'1.Inputs'!$D$39,$E402)))/(1-'1.Inputs'!$D$42)*$D402*(1+$G402)^(9-1))-('1.Inputs'!$D$37*12*IF(9=1,'1.Inputs'!$D$38,IF(9=2,'1.Inputs'!$D$39,$E402)))*'1.Inputs'!$D$43*(1+$G402)^(9-1)-'1.Inputs'!$D$44*(1+$G402)^(9-1)-('1.Inputs'!$D$20/'1.Inputs'!$D$27+'1.Inputs'!$D$23/'1.Inputs'!$D$28)))*'1.Inputs'!$D$53+('1.Inputs'!$D$20/'1.Inputs'!$D$27+'1.Inputs'!$D$23/'1.Inputs'!$D$28)-(P402-O402)</f>
        <v>149447899.78654027</v>
      </c>
      <c r="AB402" s="36">
        <f ca="1">((('1.Inputs'!$D$37*12*IF(10=1,'1.Inputs'!$D$38,IF(10=2,'1.Inputs'!$D$39,$E402)))*$F402*(('1.Inputs'!$D$40)+(1-'1.Inputs'!$D$40)*(1+'1.Inputs'!$D$41))*(1+$G402)^(10-1))-(('1.Inputs'!$D$37*12*IF(10=1,'1.Inputs'!$D$38,IF(10=2,'1.Inputs'!$D$39,$E402)))/(1-'1.Inputs'!$D$42)*$D402*(1+$G402)^(10-1))-('1.Inputs'!$D$37*12*IF(10=1,'1.Inputs'!$D$38,IF(10=2,'1.Inputs'!$D$39,$E402)))*'1.Inputs'!$D$43*(1+$G402)^(10-1)-'1.Inputs'!$D$44*(1+$G402)^(10-1)-('1.Inputs'!$D$20/'1.Inputs'!$D$27+'1.Inputs'!$D$23/'1.Inputs'!$D$28))-MAX(0,((('1.Inputs'!$D$37*12*IF(10=1,'1.Inputs'!$D$38,IF(10=2,'1.Inputs'!$D$39,$E402)))*$F402*(('1.Inputs'!$D$40)+(1-'1.Inputs'!$D$40)*(1+'1.Inputs'!$D$41))*(1+$G402)^(10-1))-(('1.Inputs'!$D$37*12*IF(10=1,'1.Inputs'!$D$38,IF(10=2,'1.Inputs'!$D$39,$E402)))/(1-'1.Inputs'!$D$42)*$D402*(1+$G402)^(10-1))-('1.Inputs'!$D$37*12*IF(10=1,'1.Inputs'!$D$38,IF(10=2,'1.Inputs'!$D$39,$E402)))*'1.Inputs'!$D$43*(1+$G402)^(10-1)-'1.Inputs'!$D$44*(1+$G402)^(10-1)-('1.Inputs'!$D$20/'1.Inputs'!$D$27+'1.Inputs'!$D$23/'1.Inputs'!$D$28)))*'1.Inputs'!$D$53+('1.Inputs'!$D$20/'1.Inputs'!$D$27+'1.Inputs'!$D$23/'1.Inputs'!$D$28)-(Q402-P402)+(('1.Inputs'!$D$20+'1.Inputs'!$D$23-('1.Inputs'!$D$20/'1.Inputs'!$D$27+'1.Inputs'!$D$23/'1.Inputs'!$D$28)*'1.Inputs'!$D$10)*'1.Inputs'!$D$60+'1.Inputs'!$D$19*'1.Inputs'!$D$59+Q402)</f>
        <v>2974483893.5717573</v>
      </c>
      <c r="AC402" s="36">
        <f ca="1">S402-AC$13-AC$14+MIN(AC$13,MAX(0,((('1.Inputs'!$D$37*12*IF(1=1,'1.Inputs'!$D$38,IF(1=2,'1.Inputs'!$D$39,$E402)))*$F402*(('1.Inputs'!$D$40)+(1-'1.Inputs'!$D$40)*(1+'1.Inputs'!$D$41))*(1+$G402)^(1-1))-(('1.Inputs'!$D$37*12*IF(1=1,'1.Inputs'!$D$38,IF(1=2,'1.Inputs'!$D$39,$E402)))/(1-'1.Inputs'!$D$42)*$D402*(1+$G402)^(1-1))-('1.Inputs'!$D$37*12*IF(1=1,'1.Inputs'!$D$38,IF(1=2,'1.Inputs'!$D$39,$E402)))*'1.Inputs'!$D$43*(1+$G402)^(1-1)-'1.Inputs'!$D$44*(1+$G402)^(1-1)-('1.Inputs'!$D$20/'1.Inputs'!$D$27+'1.Inputs'!$D$23/'1.Inputs'!$D$28))))*'1.Inputs'!$D$53</f>
        <v>-1174075744.5216203</v>
      </c>
      <c r="AD402" s="36">
        <f ca="1">T402-AD$13-AD$14+MIN(AD$13,MAX(0,((('1.Inputs'!$D$37*12*IF(2=1,'1.Inputs'!$D$38,IF(2=2,'1.Inputs'!$D$39,$E402)))*$F402*(('1.Inputs'!$D$40)+(1-'1.Inputs'!$D$40)*(1+'1.Inputs'!$D$41))*(1+$G402)^(2-1))-(('1.Inputs'!$D$37*12*IF(2=1,'1.Inputs'!$D$38,IF(2=2,'1.Inputs'!$D$39,$E402)))/(1-'1.Inputs'!$D$42)*$D402*(1+$G402)^(2-1))-('1.Inputs'!$D$37*12*IF(2=1,'1.Inputs'!$D$38,IF(2=2,'1.Inputs'!$D$39,$E402)))*'1.Inputs'!$D$43*(1+$G402)^(2-1)-'1.Inputs'!$D$44*(1+$G402)^(2-1)-('1.Inputs'!$D$20/'1.Inputs'!$D$27+'1.Inputs'!$D$23/'1.Inputs'!$D$28))))*'1.Inputs'!$D$53</f>
        <v>-509760088.35263586</v>
      </c>
      <c r="AE402" s="36">
        <f ca="1">U402-AE$13-AE$14+MIN(AE$13,MAX(0,((('1.Inputs'!$D$37*12*IF(3=1,'1.Inputs'!$D$38,IF(3=2,'1.Inputs'!$D$39,$E402)))*$F402*(('1.Inputs'!$D$40)+(1-'1.Inputs'!$D$40)*(1+'1.Inputs'!$D$41))*(1+$G402)^(3-1))-(('1.Inputs'!$D$37*12*IF(3=1,'1.Inputs'!$D$38,IF(3=2,'1.Inputs'!$D$39,$E402)))/(1-'1.Inputs'!$D$42)*$D402*(1+$G402)^(3-1))-('1.Inputs'!$D$37*12*IF(3=1,'1.Inputs'!$D$38,IF(3=2,'1.Inputs'!$D$39,$E402)))*'1.Inputs'!$D$43*(1+$G402)^(3-1)-'1.Inputs'!$D$44*(1+$G402)^(3-1)-('1.Inputs'!$D$20/'1.Inputs'!$D$27+'1.Inputs'!$D$23/'1.Inputs'!$D$28))))*'1.Inputs'!$D$53</f>
        <v>-493520616.78437757</v>
      </c>
      <c r="AF402" s="36">
        <f ca="1">V402-AF$13-AF$14+MIN(AF$13,MAX(0,((('1.Inputs'!$D$37*12*IF(4=1,'1.Inputs'!$D$38,IF(4=2,'1.Inputs'!$D$39,$E402)))*$F402*(('1.Inputs'!$D$40)+(1-'1.Inputs'!$D$40)*(1+'1.Inputs'!$D$41))*(1+$G402)^(4-1))-(('1.Inputs'!$D$37*12*IF(4=1,'1.Inputs'!$D$38,IF(4=2,'1.Inputs'!$D$39,$E402)))/(1-'1.Inputs'!$D$42)*$D402*(1+$G402)^(4-1))-('1.Inputs'!$D$37*12*IF(4=1,'1.Inputs'!$D$38,IF(4=2,'1.Inputs'!$D$39,$E402)))*'1.Inputs'!$D$43*(1+$G402)^(4-1)-'1.Inputs'!$D$44*(1+$G402)^(4-1)-('1.Inputs'!$D$20/'1.Inputs'!$D$27+'1.Inputs'!$D$23/'1.Inputs'!$D$28))))*'1.Inputs'!$D$53</f>
        <v>-200537927.51642239</v>
      </c>
      <c r="AG402" s="36">
        <f ca="1">W402-AG$13-AG$14+MIN(AG$13,MAX(0,((('1.Inputs'!$D$37*12*IF(5=1,'1.Inputs'!$D$38,IF(5=2,'1.Inputs'!$D$39,$E402)))*$F402*(('1.Inputs'!$D$40)+(1-'1.Inputs'!$D$40)*(1+'1.Inputs'!$D$41))*(1+$G402)^(5-1))-(('1.Inputs'!$D$37*12*IF(5=1,'1.Inputs'!$D$38,IF(5=2,'1.Inputs'!$D$39,$E402)))/(1-'1.Inputs'!$D$42)*$D402*(1+$G402)^(5-1))-('1.Inputs'!$D$37*12*IF(5=1,'1.Inputs'!$D$38,IF(5=2,'1.Inputs'!$D$39,$E402)))*'1.Inputs'!$D$43*(1+$G402)^(5-1)-'1.Inputs'!$D$44*(1+$G402)^(5-1)-('1.Inputs'!$D$20/'1.Inputs'!$D$27+'1.Inputs'!$D$23/'1.Inputs'!$D$28))))*'1.Inputs'!$D$53</f>
        <v>-173403595.78059107</v>
      </c>
      <c r="AH402" s="36">
        <f ca="1">X402-AH$13-AH$14+MIN(AH$13,MAX(0,((('1.Inputs'!$D$37*12*IF(6=1,'1.Inputs'!$D$38,IF(6=2,'1.Inputs'!$D$39,$E402)))*$F402*(('1.Inputs'!$D$40)+(1-'1.Inputs'!$D$40)*(1+'1.Inputs'!$D$41))*(1+$G402)^(6-1))-(('1.Inputs'!$D$37*12*IF(6=1,'1.Inputs'!$D$38,IF(6=2,'1.Inputs'!$D$39,$E402)))/(1-'1.Inputs'!$D$42)*$D402*(1+$G402)^(6-1))-('1.Inputs'!$D$37*12*IF(6=1,'1.Inputs'!$D$38,IF(6=2,'1.Inputs'!$D$39,$E402)))*'1.Inputs'!$D$43*(1+$G402)^(6-1)-'1.Inputs'!$D$44*(1+$G402)^(6-1)-('1.Inputs'!$D$20/'1.Inputs'!$D$27+'1.Inputs'!$D$23/'1.Inputs'!$D$28))))*'1.Inputs'!$D$53</f>
        <v>-149765066.28943592</v>
      </c>
      <c r="AI402" s="36">
        <f ca="1">Y402-AI$13-AI$14+MIN(AI$13,MAX(0,((('1.Inputs'!$D$37*12*IF(7=1,'1.Inputs'!$D$38,IF(7=2,'1.Inputs'!$D$39,$E402)))*$F402*(('1.Inputs'!$D$40)+(1-'1.Inputs'!$D$40)*(1+'1.Inputs'!$D$41))*(1+$G402)^(7-1))-(('1.Inputs'!$D$37*12*IF(7=1,'1.Inputs'!$D$38,IF(7=2,'1.Inputs'!$D$39,$E402)))/(1-'1.Inputs'!$D$42)*$D402*(1+$G402)^(7-1))-('1.Inputs'!$D$37*12*IF(7=1,'1.Inputs'!$D$38,IF(7=2,'1.Inputs'!$D$39,$E402)))*'1.Inputs'!$D$43*(1+$G402)^(7-1)-'1.Inputs'!$D$44*(1+$G402)^(7-1)-('1.Inputs'!$D$20/'1.Inputs'!$D$27+'1.Inputs'!$D$23/'1.Inputs'!$D$28))))*'1.Inputs'!$D$53</f>
        <v>-125887637.79714561</v>
      </c>
      <c r="AJ402" s="36">
        <f ca="1">Z402-AJ$13-AJ$14+MIN(AJ$13,MAX(0,((('1.Inputs'!$D$37*12*IF(8=1,'1.Inputs'!$D$38,IF(8=2,'1.Inputs'!$D$39,$E402)))*$F402*(('1.Inputs'!$D$40)+(1-'1.Inputs'!$D$40)*(1+'1.Inputs'!$D$41))*(1+$G402)^(8-1))-(('1.Inputs'!$D$37*12*IF(8=1,'1.Inputs'!$D$38,IF(8=2,'1.Inputs'!$D$39,$E402)))/(1-'1.Inputs'!$D$42)*$D402*(1+$G402)^(8-1))-('1.Inputs'!$D$37*12*IF(8=1,'1.Inputs'!$D$38,IF(8=2,'1.Inputs'!$D$39,$E402)))*'1.Inputs'!$D$43*(1+$G402)^(8-1)-'1.Inputs'!$D$44*(1+$G402)^(8-1)-('1.Inputs'!$D$20/'1.Inputs'!$D$27+'1.Inputs'!$D$23/'1.Inputs'!$D$28))))*'1.Inputs'!$D$53</f>
        <v>144241513.50361627</v>
      </c>
      <c r="AK402" s="36">
        <f ca="1">AA402-AK$13-AK$14+MIN(AK$13,MAX(0,((('1.Inputs'!$D$37*12*IF(9=1,'1.Inputs'!$D$38,IF(9=2,'1.Inputs'!$D$39,$E402)))*$F402*(('1.Inputs'!$D$40)+(1-'1.Inputs'!$D$40)*(1+'1.Inputs'!$D$41))*(1+$G402)^(9-1))-(('1.Inputs'!$D$37*12*IF(9=1,'1.Inputs'!$D$38,IF(9=2,'1.Inputs'!$D$39,$E402)))/(1-'1.Inputs'!$D$42)*$D402*(1+$G402)^(9-1))-('1.Inputs'!$D$37*12*IF(9=1,'1.Inputs'!$D$38,IF(9=2,'1.Inputs'!$D$39,$E402)))*'1.Inputs'!$D$43*(1+$G402)^(9-1)-'1.Inputs'!$D$44*(1+$G402)^(9-1)-('1.Inputs'!$D$20/'1.Inputs'!$D$27+'1.Inputs'!$D$23/'1.Inputs'!$D$28))))*'1.Inputs'!$D$53</f>
        <v>149447899.78654027</v>
      </c>
      <c r="AL402" s="36">
        <f ca="1">AB402-AL$13-AL$14+MIN(AL$13,MAX(0,((('1.Inputs'!$D$37*12*IF(10=1,'1.Inputs'!$D$38,IF(10=2,'1.Inputs'!$D$39,$E402)))*$F402*(('1.Inputs'!$D$40)+(1-'1.Inputs'!$D$40)*(1+'1.Inputs'!$D$41))*(1+$G402)^(10-1))-(('1.Inputs'!$D$37*12*IF(10=1,'1.Inputs'!$D$38,IF(10=2,'1.Inputs'!$D$39,$E402)))/(1-'1.Inputs'!$D$42)*$D402*(1+$G402)^(10-1))-('1.Inputs'!$D$37*12*IF(10=1,'1.Inputs'!$D$38,IF(10=2,'1.Inputs'!$D$39,$E402)))*'1.Inputs'!$D$43*(1+$G402)^(10-1)-'1.Inputs'!$D$44*(1+$G402)^(10-1)-('1.Inputs'!$D$20/'1.Inputs'!$D$27+'1.Inputs'!$D$23/'1.Inputs'!$D$28))))*'1.Inputs'!$D$53+'1.Inputs'!$D$35</f>
        <v>3774483893.5717573</v>
      </c>
      <c r="AM402" s="48">
        <f ca="1">R402+NPV('1.Inputs'!$D$55,S402:AB402)</f>
        <v>-1983970523.4127917</v>
      </c>
      <c r="AN402" s="48">
        <f ca="1">-('1.Inputs'!$D$24*(1-'1.Inputs'!$D$31)+'1.Inputs'!$D$35)+NPV('1.Inputs'!$D$54,AC402:AL402)</f>
        <v>-2762444176.6711187</v>
      </c>
      <c r="AO402" s="36">
        <f t="shared" ca="1" si="53"/>
        <v>-6.9544427135611118</v>
      </c>
      <c r="AP402" s="36">
        <f t="shared" ca="1" si="54"/>
        <v>-0.33842275239167713</v>
      </c>
      <c r="AQ402" s="36">
        <f ca="1">'1.Inputs'!$D$35+MIN(SUM($AC402:AC402),SUM($AC402:AD402),SUM($AC402:AE402),SUM($AC402:AF402),SUM($AC402:AG402),SUM($AC402:AH402),SUM($AC402:AI402),SUM($AC402:AJ402),SUM($AC402:AK402),SUM($AC402:AL402))</f>
        <v>-2026950677.0422287</v>
      </c>
      <c r="AR402" s="36">
        <f ca="1">IF(AP402&lt;'1.Inputs'!$D$57,1,0)</f>
        <v>1</v>
      </c>
      <c r="AS402" s="36">
        <f t="shared" ca="1" si="55"/>
        <v>1</v>
      </c>
    </row>
    <row r="403" spans="2:45" ht="15" customHeight="1" x14ac:dyDescent="0.25">
      <c r="B403" s="36">
        <v>388</v>
      </c>
      <c r="C403" s="36">
        <f t="shared" ca="1" si="48"/>
        <v>0.56873644581755467</v>
      </c>
      <c r="D403" s="36">
        <f t="shared" ca="1" si="49"/>
        <v>19011.842186970469</v>
      </c>
      <c r="E403" s="47">
        <f t="shared" ca="1" si="50"/>
        <v>0.83699745512957269</v>
      </c>
      <c r="F403" s="36">
        <f t="shared" ca="1" si="51"/>
        <v>31557.268317479007</v>
      </c>
      <c r="G403" s="36">
        <f t="shared" ca="1" si="52"/>
        <v>4.301381446931702E-2</v>
      </c>
      <c r="H403" s="36">
        <f ca="1">((('1.Inputs'!$D$37*12*IF(1=1,'1.Inputs'!$D$38,IF(1=2,'1.Inputs'!$D$39,$E403)))*$F403*(('1.Inputs'!$D$40)+(1-'1.Inputs'!$D$40)*(1+'1.Inputs'!$D$41))*(1+$G403)^(1-1))*'1.Inputs'!$D$47+(('1.Inputs'!$D$37*12*IF(1=1,'1.Inputs'!$D$38,IF(1=2,'1.Inputs'!$D$39,$E403)))/(1-'1.Inputs'!$D$42)*$D403*(1+$G403)^(1-1))*('1.Inputs'!$D$48-'1.Inputs'!$D$49))/'1.Inputs'!$D$51</f>
        <v>832275857.80049586</v>
      </c>
      <c r="I403" s="36">
        <f ca="1">((('1.Inputs'!$D$37*12*IF(2=1,'1.Inputs'!$D$38,IF(2=2,'1.Inputs'!$D$39,$E403)))*$F403*(('1.Inputs'!$D$40)+(1-'1.Inputs'!$D$40)*(1+'1.Inputs'!$D$41))*(1+$G403)^(2-1))*'1.Inputs'!$D$47+(('1.Inputs'!$D$37*12*IF(2=1,'1.Inputs'!$D$38,IF(2=2,'1.Inputs'!$D$39,$E403)))/(1-'1.Inputs'!$D$42)*$D403*(1+$G403)^(2-1))*('1.Inputs'!$D$48-'1.Inputs'!$D$49))/'1.Inputs'!$D$51</f>
        <v>1215305303.9893053</v>
      </c>
      <c r="J403" s="36">
        <f ca="1">((('1.Inputs'!$D$37*12*IF(3=1,'1.Inputs'!$D$38,IF(3=2,'1.Inputs'!$D$39,$E403)))*$F403*(('1.Inputs'!$D$40)+(1-'1.Inputs'!$D$40)*(1+'1.Inputs'!$D$41))*(1+$G403)^(3-1))*'1.Inputs'!$D$47+(('1.Inputs'!$D$37*12*IF(3=1,'1.Inputs'!$D$38,IF(3=2,'1.Inputs'!$D$39,$E403)))/(1-'1.Inputs'!$D$42)*$D403*(1+$G403)^(3-1))*('1.Inputs'!$D$48-'1.Inputs'!$D$49))/'1.Inputs'!$D$51</f>
        <v>1515659170.044708</v>
      </c>
      <c r="K403" s="36">
        <f ca="1">((('1.Inputs'!$D$37*12*IF(4=1,'1.Inputs'!$D$38,IF(4=2,'1.Inputs'!$D$39,$E403)))*$F403*(('1.Inputs'!$D$40)+(1-'1.Inputs'!$D$40)*(1+'1.Inputs'!$D$41))*(1+$G403)^(4-1))*'1.Inputs'!$D$47+(('1.Inputs'!$D$37*12*IF(4=1,'1.Inputs'!$D$38,IF(4=2,'1.Inputs'!$D$39,$E403)))/(1-'1.Inputs'!$D$42)*$D403*(1+$G403)^(4-1))*('1.Inputs'!$D$48-'1.Inputs'!$D$49))/'1.Inputs'!$D$51</f>
        <v>1580853452.3837302</v>
      </c>
      <c r="L403" s="36">
        <f ca="1">((('1.Inputs'!$D$37*12*IF(5=1,'1.Inputs'!$D$38,IF(5=2,'1.Inputs'!$D$39,$E403)))*$F403*(('1.Inputs'!$D$40)+(1-'1.Inputs'!$D$40)*(1+'1.Inputs'!$D$41))*(1+$G403)^(5-1))*'1.Inputs'!$D$47+(('1.Inputs'!$D$37*12*IF(5=1,'1.Inputs'!$D$38,IF(5=2,'1.Inputs'!$D$39,$E403)))/(1-'1.Inputs'!$D$42)*$D403*(1+$G403)^(5-1))*('1.Inputs'!$D$48-'1.Inputs'!$D$49))/'1.Inputs'!$D$51</f>
        <v>1648851989.4877434</v>
      </c>
      <c r="M403" s="36">
        <f ca="1">((('1.Inputs'!$D$37*12*IF(6=1,'1.Inputs'!$D$38,IF(6=2,'1.Inputs'!$D$39,$E403)))*$F403*(('1.Inputs'!$D$40)+(1-'1.Inputs'!$D$40)*(1+'1.Inputs'!$D$41))*(1+$G403)^(6-1))*'1.Inputs'!$D$47+(('1.Inputs'!$D$37*12*IF(6=1,'1.Inputs'!$D$38,IF(6=2,'1.Inputs'!$D$39,$E403)))/(1-'1.Inputs'!$D$42)*$D403*(1+$G403)^(6-1))*('1.Inputs'!$D$48-'1.Inputs'!$D$49))/'1.Inputs'!$D$51</f>
        <v>1719775403.0509336</v>
      </c>
      <c r="N403" s="36">
        <f ca="1">((('1.Inputs'!$D$37*12*IF(7=1,'1.Inputs'!$D$38,IF(7=2,'1.Inputs'!$D$39,$E403)))*$F403*(('1.Inputs'!$D$40)+(1-'1.Inputs'!$D$40)*(1+'1.Inputs'!$D$41))*(1+$G403)^(7-1))*'1.Inputs'!$D$47+(('1.Inputs'!$D$37*12*IF(7=1,'1.Inputs'!$D$38,IF(7=2,'1.Inputs'!$D$39,$E403)))/(1-'1.Inputs'!$D$42)*$D403*(1+$G403)^(7-1))*('1.Inputs'!$D$48-'1.Inputs'!$D$49))/'1.Inputs'!$D$51</f>
        <v>1793749503.1666613</v>
      </c>
      <c r="O403" s="36">
        <f ca="1">((('1.Inputs'!$D$37*12*IF(8=1,'1.Inputs'!$D$38,IF(8=2,'1.Inputs'!$D$39,$E403)))*$F403*(('1.Inputs'!$D$40)+(1-'1.Inputs'!$D$40)*(1+'1.Inputs'!$D$41))*(1+$G403)^(8-1))*'1.Inputs'!$D$47+(('1.Inputs'!$D$37*12*IF(8=1,'1.Inputs'!$D$38,IF(8=2,'1.Inputs'!$D$39,$E403)))/(1-'1.Inputs'!$D$42)*$D403*(1+$G403)^(8-1))*('1.Inputs'!$D$48-'1.Inputs'!$D$49))/'1.Inputs'!$D$51</f>
        <v>1870905511.5003021</v>
      </c>
      <c r="P403" s="36">
        <f ca="1">((('1.Inputs'!$D$37*12*IF(9=1,'1.Inputs'!$D$38,IF(9=2,'1.Inputs'!$D$39,$E403)))*$F403*(('1.Inputs'!$D$40)+(1-'1.Inputs'!$D$40)*(1+'1.Inputs'!$D$41))*(1+$G403)^(9-1))*'1.Inputs'!$D$47+(('1.Inputs'!$D$37*12*IF(9=1,'1.Inputs'!$D$38,IF(9=2,'1.Inputs'!$D$39,$E403)))/(1-'1.Inputs'!$D$42)*$D403*(1+$G403)^(9-1))*('1.Inputs'!$D$48-'1.Inputs'!$D$49))/'1.Inputs'!$D$51</f>
        <v>1951380294.0615988</v>
      </c>
      <c r="Q403" s="36">
        <f ca="1">((('1.Inputs'!$D$37*12*IF(10=1,'1.Inputs'!$D$38,IF(10=2,'1.Inputs'!$D$39,$E403)))*$F403*(('1.Inputs'!$D$40)+(1-'1.Inputs'!$D$40)*(1+'1.Inputs'!$D$41))*(1+$G403)^(10-1))*'1.Inputs'!$D$47+(('1.Inputs'!$D$37*12*IF(10=1,'1.Inputs'!$D$38,IF(10=2,'1.Inputs'!$D$39,$E403)))/(1-'1.Inputs'!$D$42)*$D403*(1+$G403)^(10-1))*('1.Inputs'!$D$48-'1.Inputs'!$D$49))/'1.Inputs'!$D$51</f>
        <v>2035316603.9894457</v>
      </c>
      <c r="R403" s="36">
        <f>-'1.Inputs'!$D$24</f>
        <v>-2050000000</v>
      </c>
      <c r="S403" s="36">
        <f ca="1">((('1.Inputs'!$D$37*12*IF(1=1,'1.Inputs'!$D$38,IF(1=2,'1.Inputs'!$D$39,$E403)))*$F403*(('1.Inputs'!$D$40)+(1-'1.Inputs'!$D$40)*(1+'1.Inputs'!$D$41))*(1+$G403)^(1-1))-(('1.Inputs'!$D$37*12*IF(1=1,'1.Inputs'!$D$38,IF(1=2,'1.Inputs'!$D$39,$E403)))/(1-'1.Inputs'!$D$42)*$D403*(1+$G403)^(1-1))-('1.Inputs'!$D$37*12*IF(1=1,'1.Inputs'!$D$38,IF(1=2,'1.Inputs'!$D$39,$E403)))*'1.Inputs'!$D$43*(1+$G403)^(1-1)-'1.Inputs'!$D$44*(1+$G403)^(1-1)-('1.Inputs'!$D$20/'1.Inputs'!$D$27+'1.Inputs'!$D$23/'1.Inputs'!$D$28))-MAX(0,((('1.Inputs'!$D$37*12*IF(1=1,'1.Inputs'!$D$38,IF(1=2,'1.Inputs'!$D$39,$E403)))*$F403*(('1.Inputs'!$D$40)+(1-'1.Inputs'!$D$40)*(1+'1.Inputs'!$D$41))*(1+$G403)^(1-1))-(('1.Inputs'!$D$37*12*IF(1=1,'1.Inputs'!$D$38,IF(1=2,'1.Inputs'!$D$39,$E403)))/(1-'1.Inputs'!$D$42)*$D403*(1+$G403)^(1-1))-('1.Inputs'!$D$37*12*IF(1=1,'1.Inputs'!$D$38,IF(1=2,'1.Inputs'!$D$39,$E403)))*'1.Inputs'!$D$43*(1+$G403)^(1-1)-'1.Inputs'!$D$44*(1+$G403)^(1-1)-('1.Inputs'!$D$20/'1.Inputs'!$D$27+'1.Inputs'!$D$23/'1.Inputs'!$D$28)))*'1.Inputs'!$D$53+('1.Inputs'!$D$20/'1.Inputs'!$D$27+'1.Inputs'!$D$23/'1.Inputs'!$D$28)-H403</f>
        <v>-478304418.75614798</v>
      </c>
      <c r="T403" s="36">
        <f ca="1">((('1.Inputs'!$D$37*12*IF(2=1,'1.Inputs'!$D$38,IF(2=2,'1.Inputs'!$D$39,$E403)))*$F403*(('1.Inputs'!$D$40)+(1-'1.Inputs'!$D$40)*(1+'1.Inputs'!$D$41))*(1+$G403)^(2-1))-(('1.Inputs'!$D$37*12*IF(2=1,'1.Inputs'!$D$38,IF(2=2,'1.Inputs'!$D$39,$E403)))/(1-'1.Inputs'!$D$42)*$D403*(1+$G403)^(2-1))-('1.Inputs'!$D$37*12*IF(2=1,'1.Inputs'!$D$38,IF(2=2,'1.Inputs'!$D$39,$E403)))*'1.Inputs'!$D$43*(1+$G403)^(2-1)-'1.Inputs'!$D$44*(1+$G403)^(2-1)-('1.Inputs'!$D$20/'1.Inputs'!$D$27+'1.Inputs'!$D$23/'1.Inputs'!$D$28))-MAX(0,((('1.Inputs'!$D$37*12*IF(2=1,'1.Inputs'!$D$38,IF(2=2,'1.Inputs'!$D$39,$E403)))*$F403*(('1.Inputs'!$D$40)+(1-'1.Inputs'!$D$40)*(1+'1.Inputs'!$D$41))*(1+$G403)^(2-1))-(('1.Inputs'!$D$37*12*IF(2=1,'1.Inputs'!$D$38,IF(2=2,'1.Inputs'!$D$39,$E403)))/(1-'1.Inputs'!$D$42)*$D403*(1+$G403)^(2-1))-('1.Inputs'!$D$37*12*IF(2=1,'1.Inputs'!$D$38,IF(2=2,'1.Inputs'!$D$39,$E403)))*'1.Inputs'!$D$43*(1+$G403)^(2-1)-'1.Inputs'!$D$44*(1+$G403)^(2-1)-('1.Inputs'!$D$20/'1.Inputs'!$D$27+'1.Inputs'!$D$23/'1.Inputs'!$D$28)))*'1.Inputs'!$D$53+('1.Inputs'!$D$20/'1.Inputs'!$D$27+'1.Inputs'!$D$23/'1.Inputs'!$D$28)-(I403-H403)</f>
        <v>356166363.76103926</v>
      </c>
      <c r="U403" s="36">
        <f ca="1">((('1.Inputs'!$D$37*12*IF(3=1,'1.Inputs'!$D$38,IF(3=2,'1.Inputs'!$D$39,$E403)))*$F403*(('1.Inputs'!$D$40)+(1-'1.Inputs'!$D$40)*(1+'1.Inputs'!$D$41))*(1+$G403)^(3-1))-(('1.Inputs'!$D$37*12*IF(3=1,'1.Inputs'!$D$38,IF(3=2,'1.Inputs'!$D$39,$E403)))/(1-'1.Inputs'!$D$42)*$D403*(1+$G403)^(3-1))-('1.Inputs'!$D$37*12*IF(3=1,'1.Inputs'!$D$38,IF(3=2,'1.Inputs'!$D$39,$E403)))*'1.Inputs'!$D$43*(1+$G403)^(3-1)-'1.Inputs'!$D$44*(1+$G403)^(3-1)-('1.Inputs'!$D$20/'1.Inputs'!$D$27+'1.Inputs'!$D$23/'1.Inputs'!$D$28))-MAX(0,((('1.Inputs'!$D$37*12*IF(3=1,'1.Inputs'!$D$38,IF(3=2,'1.Inputs'!$D$39,$E403)))*$F403*(('1.Inputs'!$D$40)+(1-'1.Inputs'!$D$40)*(1+'1.Inputs'!$D$41))*(1+$G403)^(3-1))-(('1.Inputs'!$D$37*12*IF(3=1,'1.Inputs'!$D$38,IF(3=2,'1.Inputs'!$D$39,$E403)))/(1-'1.Inputs'!$D$42)*$D403*(1+$G403)^(3-1))-('1.Inputs'!$D$37*12*IF(3=1,'1.Inputs'!$D$38,IF(3=2,'1.Inputs'!$D$39,$E403)))*'1.Inputs'!$D$43*(1+$G403)^(3-1)-'1.Inputs'!$D$44*(1+$G403)^(3-1)-('1.Inputs'!$D$20/'1.Inputs'!$D$27+'1.Inputs'!$D$23/'1.Inputs'!$D$28)))*'1.Inputs'!$D$53+('1.Inputs'!$D$20/'1.Inputs'!$D$27+'1.Inputs'!$D$23/'1.Inputs'!$D$28)-(J403-I403)</f>
        <v>734403243.61232424</v>
      </c>
      <c r="V403" s="36">
        <f ca="1">((('1.Inputs'!$D$37*12*IF(4=1,'1.Inputs'!$D$38,IF(4=2,'1.Inputs'!$D$39,$E403)))*$F403*(('1.Inputs'!$D$40)+(1-'1.Inputs'!$D$40)*(1+'1.Inputs'!$D$41))*(1+$G403)^(4-1))-(('1.Inputs'!$D$37*12*IF(4=1,'1.Inputs'!$D$38,IF(4=2,'1.Inputs'!$D$39,$E403)))/(1-'1.Inputs'!$D$42)*$D403*(1+$G403)^(4-1))-('1.Inputs'!$D$37*12*IF(4=1,'1.Inputs'!$D$38,IF(4=2,'1.Inputs'!$D$39,$E403)))*'1.Inputs'!$D$43*(1+$G403)^(4-1)-'1.Inputs'!$D$44*(1+$G403)^(4-1)-('1.Inputs'!$D$20/'1.Inputs'!$D$27+'1.Inputs'!$D$23/'1.Inputs'!$D$28))-MAX(0,((('1.Inputs'!$D$37*12*IF(4=1,'1.Inputs'!$D$38,IF(4=2,'1.Inputs'!$D$39,$E403)))*$F403*(('1.Inputs'!$D$40)+(1-'1.Inputs'!$D$40)*(1+'1.Inputs'!$D$41))*(1+$G403)^(4-1))-(('1.Inputs'!$D$37*12*IF(4=1,'1.Inputs'!$D$38,IF(4=2,'1.Inputs'!$D$39,$E403)))/(1-'1.Inputs'!$D$42)*$D403*(1+$G403)^(4-1))-('1.Inputs'!$D$37*12*IF(4=1,'1.Inputs'!$D$38,IF(4=2,'1.Inputs'!$D$39,$E403)))*'1.Inputs'!$D$43*(1+$G403)^(4-1)-'1.Inputs'!$D$44*(1+$G403)^(4-1)-('1.Inputs'!$D$20/'1.Inputs'!$D$27+'1.Inputs'!$D$23/'1.Inputs'!$D$28)))*'1.Inputs'!$D$53+('1.Inputs'!$D$20/'1.Inputs'!$D$27+'1.Inputs'!$D$23/'1.Inputs'!$D$28)-(K403-J403)</f>
        <v>1012039274.9310834</v>
      </c>
      <c r="W403" s="36">
        <f ca="1">((('1.Inputs'!$D$37*12*IF(5=1,'1.Inputs'!$D$38,IF(5=2,'1.Inputs'!$D$39,$E403)))*$F403*(('1.Inputs'!$D$40)+(1-'1.Inputs'!$D$40)*(1+'1.Inputs'!$D$41))*(1+$G403)^(5-1))-(('1.Inputs'!$D$37*12*IF(5=1,'1.Inputs'!$D$38,IF(5=2,'1.Inputs'!$D$39,$E403)))/(1-'1.Inputs'!$D$42)*$D403*(1+$G403)^(5-1))-('1.Inputs'!$D$37*12*IF(5=1,'1.Inputs'!$D$38,IF(5=2,'1.Inputs'!$D$39,$E403)))*'1.Inputs'!$D$43*(1+$G403)^(5-1)-'1.Inputs'!$D$44*(1+$G403)^(5-1)-('1.Inputs'!$D$20/'1.Inputs'!$D$27+'1.Inputs'!$D$23/'1.Inputs'!$D$28))-MAX(0,((('1.Inputs'!$D$37*12*IF(5=1,'1.Inputs'!$D$38,IF(5=2,'1.Inputs'!$D$39,$E403)))*$F403*(('1.Inputs'!$D$40)+(1-'1.Inputs'!$D$40)*(1+'1.Inputs'!$D$41))*(1+$G403)^(5-1))-(('1.Inputs'!$D$37*12*IF(5=1,'1.Inputs'!$D$38,IF(5=2,'1.Inputs'!$D$39,$E403)))/(1-'1.Inputs'!$D$42)*$D403*(1+$G403)^(5-1))-('1.Inputs'!$D$37*12*IF(5=1,'1.Inputs'!$D$38,IF(5=2,'1.Inputs'!$D$39,$E403)))*'1.Inputs'!$D$43*(1+$G403)^(5-1)-'1.Inputs'!$D$44*(1+$G403)^(5-1)-('1.Inputs'!$D$20/'1.Inputs'!$D$27+'1.Inputs'!$D$23/'1.Inputs'!$D$28)))*'1.Inputs'!$D$53+('1.Inputs'!$D$20/'1.Inputs'!$D$27+'1.Inputs'!$D$23/'1.Inputs'!$D$28)-(L403-K403)</f>
        <v>1053538541.8049567</v>
      </c>
      <c r="X403" s="36">
        <f ca="1">((('1.Inputs'!$D$37*12*IF(6=1,'1.Inputs'!$D$38,IF(6=2,'1.Inputs'!$D$39,$E403)))*$F403*(('1.Inputs'!$D$40)+(1-'1.Inputs'!$D$40)*(1+'1.Inputs'!$D$41))*(1+$G403)^(6-1))-(('1.Inputs'!$D$37*12*IF(6=1,'1.Inputs'!$D$38,IF(6=2,'1.Inputs'!$D$39,$E403)))/(1-'1.Inputs'!$D$42)*$D403*(1+$G403)^(6-1))-('1.Inputs'!$D$37*12*IF(6=1,'1.Inputs'!$D$38,IF(6=2,'1.Inputs'!$D$39,$E403)))*'1.Inputs'!$D$43*(1+$G403)^(6-1)-'1.Inputs'!$D$44*(1+$G403)^(6-1)-('1.Inputs'!$D$20/'1.Inputs'!$D$27+'1.Inputs'!$D$23/'1.Inputs'!$D$28))-MAX(0,((('1.Inputs'!$D$37*12*IF(6=1,'1.Inputs'!$D$38,IF(6=2,'1.Inputs'!$D$39,$E403)))*$F403*(('1.Inputs'!$D$40)+(1-'1.Inputs'!$D$40)*(1+'1.Inputs'!$D$41))*(1+$G403)^(6-1))-(('1.Inputs'!$D$37*12*IF(6=1,'1.Inputs'!$D$38,IF(6=2,'1.Inputs'!$D$39,$E403)))/(1-'1.Inputs'!$D$42)*$D403*(1+$G403)^(6-1))-('1.Inputs'!$D$37*12*IF(6=1,'1.Inputs'!$D$38,IF(6=2,'1.Inputs'!$D$39,$E403)))*'1.Inputs'!$D$43*(1+$G403)^(6-1)-'1.Inputs'!$D$44*(1+$G403)^(6-1)-('1.Inputs'!$D$20/'1.Inputs'!$D$27+'1.Inputs'!$D$23/'1.Inputs'!$D$28)))*'1.Inputs'!$D$53+('1.Inputs'!$D$20/'1.Inputs'!$D$27+'1.Inputs'!$D$23/'1.Inputs'!$D$28)-(M403-L403)</f>
        <v>1096822850.4447544</v>
      </c>
      <c r="Y403" s="36">
        <f ca="1">((('1.Inputs'!$D$37*12*IF(7=1,'1.Inputs'!$D$38,IF(7=2,'1.Inputs'!$D$39,$E403)))*$F403*(('1.Inputs'!$D$40)+(1-'1.Inputs'!$D$40)*(1+'1.Inputs'!$D$41))*(1+$G403)^(7-1))-(('1.Inputs'!$D$37*12*IF(7=1,'1.Inputs'!$D$38,IF(7=2,'1.Inputs'!$D$39,$E403)))/(1-'1.Inputs'!$D$42)*$D403*(1+$G403)^(7-1))-('1.Inputs'!$D$37*12*IF(7=1,'1.Inputs'!$D$38,IF(7=2,'1.Inputs'!$D$39,$E403)))*'1.Inputs'!$D$43*(1+$G403)^(7-1)-'1.Inputs'!$D$44*(1+$G403)^(7-1)-('1.Inputs'!$D$20/'1.Inputs'!$D$27+'1.Inputs'!$D$23/'1.Inputs'!$D$28))-MAX(0,((('1.Inputs'!$D$37*12*IF(7=1,'1.Inputs'!$D$38,IF(7=2,'1.Inputs'!$D$39,$E403)))*$F403*(('1.Inputs'!$D$40)+(1-'1.Inputs'!$D$40)*(1+'1.Inputs'!$D$41))*(1+$G403)^(7-1))-(('1.Inputs'!$D$37*12*IF(7=1,'1.Inputs'!$D$38,IF(7=2,'1.Inputs'!$D$39,$E403)))/(1-'1.Inputs'!$D$42)*$D403*(1+$G403)^(7-1))-('1.Inputs'!$D$37*12*IF(7=1,'1.Inputs'!$D$38,IF(7=2,'1.Inputs'!$D$39,$E403)))*'1.Inputs'!$D$43*(1+$G403)^(7-1)-'1.Inputs'!$D$44*(1+$G403)^(7-1)-('1.Inputs'!$D$20/'1.Inputs'!$D$27+'1.Inputs'!$D$23/'1.Inputs'!$D$28)))*'1.Inputs'!$D$53+('1.Inputs'!$D$20/'1.Inputs'!$D$27+'1.Inputs'!$D$23/'1.Inputs'!$D$28)-(N403-M403)</f>
        <v>1141968982.3058171</v>
      </c>
      <c r="Z403" s="36">
        <f ca="1">((('1.Inputs'!$D$37*12*IF(8=1,'1.Inputs'!$D$38,IF(8=2,'1.Inputs'!$D$39,$E403)))*$F403*(('1.Inputs'!$D$40)+(1-'1.Inputs'!$D$40)*(1+'1.Inputs'!$D$41))*(1+$G403)^(8-1))-(('1.Inputs'!$D$37*12*IF(8=1,'1.Inputs'!$D$38,IF(8=2,'1.Inputs'!$D$39,$E403)))/(1-'1.Inputs'!$D$42)*$D403*(1+$G403)^(8-1))-('1.Inputs'!$D$37*12*IF(8=1,'1.Inputs'!$D$38,IF(8=2,'1.Inputs'!$D$39,$E403)))*'1.Inputs'!$D$43*(1+$G403)^(8-1)-'1.Inputs'!$D$44*(1+$G403)^(8-1)-('1.Inputs'!$D$20/'1.Inputs'!$D$27+'1.Inputs'!$D$23/'1.Inputs'!$D$28))-MAX(0,((('1.Inputs'!$D$37*12*IF(8=1,'1.Inputs'!$D$38,IF(8=2,'1.Inputs'!$D$39,$E403)))*$F403*(('1.Inputs'!$D$40)+(1-'1.Inputs'!$D$40)*(1+'1.Inputs'!$D$41))*(1+$G403)^(8-1))-(('1.Inputs'!$D$37*12*IF(8=1,'1.Inputs'!$D$38,IF(8=2,'1.Inputs'!$D$39,$E403)))/(1-'1.Inputs'!$D$42)*$D403*(1+$G403)^(8-1))-('1.Inputs'!$D$37*12*IF(8=1,'1.Inputs'!$D$38,IF(8=2,'1.Inputs'!$D$39,$E403)))*'1.Inputs'!$D$43*(1+$G403)^(8-1)-'1.Inputs'!$D$44*(1+$G403)^(8-1)-('1.Inputs'!$D$20/'1.Inputs'!$D$27+'1.Inputs'!$D$23/'1.Inputs'!$D$28)))*'1.Inputs'!$D$53+('1.Inputs'!$D$20/'1.Inputs'!$D$27+'1.Inputs'!$D$23/'1.Inputs'!$D$28)-(O403-N403)</f>
        <v>1189057021.5067599</v>
      </c>
      <c r="AA403" s="36">
        <f ca="1">((('1.Inputs'!$D$37*12*IF(9=1,'1.Inputs'!$D$38,IF(9=2,'1.Inputs'!$D$39,$E403)))*$F403*(('1.Inputs'!$D$40)+(1-'1.Inputs'!$D$40)*(1+'1.Inputs'!$D$41))*(1+$G403)^(9-1))-(('1.Inputs'!$D$37*12*IF(9=1,'1.Inputs'!$D$38,IF(9=2,'1.Inputs'!$D$39,$E403)))/(1-'1.Inputs'!$D$42)*$D403*(1+$G403)^(9-1))-('1.Inputs'!$D$37*12*IF(9=1,'1.Inputs'!$D$38,IF(9=2,'1.Inputs'!$D$39,$E403)))*'1.Inputs'!$D$43*(1+$G403)^(9-1)-'1.Inputs'!$D$44*(1+$G403)^(9-1)-('1.Inputs'!$D$20/'1.Inputs'!$D$27+'1.Inputs'!$D$23/'1.Inputs'!$D$28))-MAX(0,((('1.Inputs'!$D$37*12*IF(9=1,'1.Inputs'!$D$38,IF(9=2,'1.Inputs'!$D$39,$E403)))*$F403*(('1.Inputs'!$D$40)+(1-'1.Inputs'!$D$40)*(1+'1.Inputs'!$D$41))*(1+$G403)^(9-1))-(('1.Inputs'!$D$37*12*IF(9=1,'1.Inputs'!$D$38,IF(9=2,'1.Inputs'!$D$39,$E403)))/(1-'1.Inputs'!$D$42)*$D403*(1+$G403)^(9-1))-('1.Inputs'!$D$37*12*IF(9=1,'1.Inputs'!$D$38,IF(9=2,'1.Inputs'!$D$39,$E403)))*'1.Inputs'!$D$43*(1+$G403)^(9-1)-'1.Inputs'!$D$44*(1+$G403)^(9-1)-('1.Inputs'!$D$20/'1.Inputs'!$D$27+'1.Inputs'!$D$23/'1.Inputs'!$D$28)))*'1.Inputs'!$D$53+('1.Inputs'!$D$20/'1.Inputs'!$D$27+'1.Inputs'!$D$23/'1.Inputs'!$D$28)-(P403-O403)</f>
        <v>1238170496.8896148</v>
      </c>
      <c r="AB403" s="36">
        <f ca="1">((('1.Inputs'!$D$37*12*IF(10=1,'1.Inputs'!$D$38,IF(10=2,'1.Inputs'!$D$39,$E403)))*$F403*(('1.Inputs'!$D$40)+(1-'1.Inputs'!$D$40)*(1+'1.Inputs'!$D$41))*(1+$G403)^(10-1))-(('1.Inputs'!$D$37*12*IF(10=1,'1.Inputs'!$D$38,IF(10=2,'1.Inputs'!$D$39,$E403)))/(1-'1.Inputs'!$D$42)*$D403*(1+$G403)^(10-1))-('1.Inputs'!$D$37*12*IF(10=1,'1.Inputs'!$D$38,IF(10=2,'1.Inputs'!$D$39,$E403)))*'1.Inputs'!$D$43*(1+$G403)^(10-1)-'1.Inputs'!$D$44*(1+$G403)^(10-1)-('1.Inputs'!$D$20/'1.Inputs'!$D$27+'1.Inputs'!$D$23/'1.Inputs'!$D$28))-MAX(0,((('1.Inputs'!$D$37*12*IF(10=1,'1.Inputs'!$D$38,IF(10=2,'1.Inputs'!$D$39,$E403)))*$F403*(('1.Inputs'!$D$40)+(1-'1.Inputs'!$D$40)*(1+'1.Inputs'!$D$41))*(1+$G403)^(10-1))-(('1.Inputs'!$D$37*12*IF(10=1,'1.Inputs'!$D$38,IF(10=2,'1.Inputs'!$D$39,$E403)))/(1-'1.Inputs'!$D$42)*$D403*(1+$G403)^(10-1))-('1.Inputs'!$D$37*12*IF(10=1,'1.Inputs'!$D$38,IF(10=2,'1.Inputs'!$D$39,$E403)))*'1.Inputs'!$D$43*(1+$G403)^(10-1)-'1.Inputs'!$D$44*(1+$G403)^(10-1)-('1.Inputs'!$D$20/'1.Inputs'!$D$27+'1.Inputs'!$D$23/'1.Inputs'!$D$28)))*'1.Inputs'!$D$53+('1.Inputs'!$D$20/'1.Inputs'!$D$27+'1.Inputs'!$D$23/'1.Inputs'!$D$28)-(Q403-P403)+(('1.Inputs'!$D$20+'1.Inputs'!$D$23-('1.Inputs'!$D$20/'1.Inputs'!$D$27+'1.Inputs'!$D$23/'1.Inputs'!$D$28)*'1.Inputs'!$D$10)*'1.Inputs'!$D$60+'1.Inputs'!$D$19*'1.Inputs'!$D$59+Q403)</f>
        <v>4024713134.1799774</v>
      </c>
      <c r="AC403" s="36">
        <f ca="1">S403-AC$13-AC$14+MIN(AC$13,MAX(0,((('1.Inputs'!$D$37*12*IF(1=1,'1.Inputs'!$D$38,IF(1=2,'1.Inputs'!$D$39,$E403)))*$F403*(('1.Inputs'!$D$40)+(1-'1.Inputs'!$D$40)*(1+'1.Inputs'!$D$41))*(1+$G403)^(1-1))-(('1.Inputs'!$D$37*12*IF(1=1,'1.Inputs'!$D$38,IF(1=2,'1.Inputs'!$D$39,$E403)))/(1-'1.Inputs'!$D$42)*$D403*(1+$G403)^(1-1))-('1.Inputs'!$D$37*12*IF(1=1,'1.Inputs'!$D$38,IF(1=2,'1.Inputs'!$D$39,$E403)))*'1.Inputs'!$D$43*(1+$G403)^(1-1)-'1.Inputs'!$D$44*(1+$G403)^(1-1)-('1.Inputs'!$D$20/'1.Inputs'!$D$27+'1.Inputs'!$D$23/'1.Inputs'!$D$28))))*'1.Inputs'!$D$53</f>
        <v>-574244418.75614798</v>
      </c>
      <c r="AD403" s="36">
        <f ca="1">T403-AD$13-AD$14+MIN(AD$13,MAX(0,((('1.Inputs'!$D$37*12*IF(2=1,'1.Inputs'!$D$38,IF(2=2,'1.Inputs'!$D$39,$E403)))*$F403*(('1.Inputs'!$D$40)+(1-'1.Inputs'!$D$40)*(1+'1.Inputs'!$D$41))*(1+$G403)^(2-1))-(('1.Inputs'!$D$37*12*IF(2=1,'1.Inputs'!$D$38,IF(2=2,'1.Inputs'!$D$39,$E403)))/(1-'1.Inputs'!$D$42)*$D403*(1+$G403)^(2-1))-('1.Inputs'!$D$37*12*IF(2=1,'1.Inputs'!$D$38,IF(2=2,'1.Inputs'!$D$39,$E403)))*'1.Inputs'!$D$43*(1+$G403)^(2-1)-'1.Inputs'!$D$44*(1+$G403)^(2-1)-('1.Inputs'!$D$20/'1.Inputs'!$D$27+'1.Inputs'!$D$23/'1.Inputs'!$D$28))))*'1.Inputs'!$D$53</f>
        <v>260226363.76103926</v>
      </c>
      <c r="AE403" s="36">
        <f ca="1">U403-AE$13-AE$14+MIN(AE$13,MAX(0,((('1.Inputs'!$D$37*12*IF(3=1,'1.Inputs'!$D$38,IF(3=2,'1.Inputs'!$D$39,$E403)))*$F403*(('1.Inputs'!$D$40)+(1-'1.Inputs'!$D$40)*(1+'1.Inputs'!$D$41))*(1+$G403)^(3-1))-(('1.Inputs'!$D$37*12*IF(3=1,'1.Inputs'!$D$38,IF(3=2,'1.Inputs'!$D$39,$E403)))/(1-'1.Inputs'!$D$42)*$D403*(1+$G403)^(3-1))-('1.Inputs'!$D$37*12*IF(3=1,'1.Inputs'!$D$38,IF(3=2,'1.Inputs'!$D$39,$E403)))*'1.Inputs'!$D$43*(1+$G403)^(3-1)-'1.Inputs'!$D$44*(1+$G403)^(3-1)-('1.Inputs'!$D$20/'1.Inputs'!$D$27+'1.Inputs'!$D$23/'1.Inputs'!$D$28))))*'1.Inputs'!$D$53</f>
        <v>392463243.61232424</v>
      </c>
      <c r="AF403" s="36">
        <f ca="1">V403-AF$13-AF$14+MIN(AF$13,MAX(0,((('1.Inputs'!$D$37*12*IF(4=1,'1.Inputs'!$D$38,IF(4=2,'1.Inputs'!$D$39,$E403)))*$F403*(('1.Inputs'!$D$40)+(1-'1.Inputs'!$D$40)*(1+'1.Inputs'!$D$41))*(1+$G403)^(4-1))-(('1.Inputs'!$D$37*12*IF(4=1,'1.Inputs'!$D$38,IF(4=2,'1.Inputs'!$D$39,$E403)))/(1-'1.Inputs'!$D$42)*$D403*(1+$G403)^(4-1))-('1.Inputs'!$D$37*12*IF(4=1,'1.Inputs'!$D$38,IF(4=2,'1.Inputs'!$D$39,$E403)))*'1.Inputs'!$D$43*(1+$G403)^(4-1)-'1.Inputs'!$D$44*(1+$G403)^(4-1)-('1.Inputs'!$D$20/'1.Inputs'!$D$27+'1.Inputs'!$D$23/'1.Inputs'!$D$28))))*'1.Inputs'!$D$53</f>
        <v>689287274.93108344</v>
      </c>
      <c r="AG403" s="36">
        <f ca="1">W403-AG$13-AG$14+MIN(AG$13,MAX(0,((('1.Inputs'!$D$37*12*IF(5=1,'1.Inputs'!$D$38,IF(5=2,'1.Inputs'!$D$39,$E403)))*$F403*(('1.Inputs'!$D$40)+(1-'1.Inputs'!$D$40)*(1+'1.Inputs'!$D$41))*(1+$G403)^(5-1))-(('1.Inputs'!$D$37*12*IF(5=1,'1.Inputs'!$D$38,IF(5=2,'1.Inputs'!$D$39,$E403)))/(1-'1.Inputs'!$D$42)*$D403*(1+$G403)^(5-1))-('1.Inputs'!$D$37*12*IF(5=1,'1.Inputs'!$D$38,IF(5=2,'1.Inputs'!$D$39,$E403)))*'1.Inputs'!$D$43*(1+$G403)^(5-1)-'1.Inputs'!$D$44*(1+$G403)^(5-1)-('1.Inputs'!$D$20/'1.Inputs'!$D$27+'1.Inputs'!$D$23/'1.Inputs'!$D$28))))*'1.Inputs'!$D$53</f>
        <v>749974541.80495667</v>
      </c>
      <c r="AH403" s="36">
        <f ca="1">X403-AH$13-AH$14+MIN(AH$13,MAX(0,((('1.Inputs'!$D$37*12*IF(6=1,'1.Inputs'!$D$38,IF(6=2,'1.Inputs'!$D$39,$E403)))*$F403*(('1.Inputs'!$D$40)+(1-'1.Inputs'!$D$40)*(1+'1.Inputs'!$D$41))*(1+$G403)^(6-1))-(('1.Inputs'!$D$37*12*IF(6=1,'1.Inputs'!$D$38,IF(6=2,'1.Inputs'!$D$39,$E403)))/(1-'1.Inputs'!$D$42)*$D403*(1+$G403)^(6-1))-('1.Inputs'!$D$37*12*IF(6=1,'1.Inputs'!$D$38,IF(6=2,'1.Inputs'!$D$39,$E403)))*'1.Inputs'!$D$43*(1+$G403)^(6-1)-'1.Inputs'!$D$44*(1+$G403)^(6-1)-('1.Inputs'!$D$20/'1.Inputs'!$D$27+'1.Inputs'!$D$23/'1.Inputs'!$D$28))))*'1.Inputs'!$D$53</f>
        <v>812446850.44475436</v>
      </c>
      <c r="AI403" s="36">
        <f ca="1">Y403-AI$13-AI$14+MIN(AI$13,MAX(0,((('1.Inputs'!$D$37*12*IF(7=1,'1.Inputs'!$D$38,IF(7=2,'1.Inputs'!$D$39,$E403)))*$F403*(('1.Inputs'!$D$40)+(1-'1.Inputs'!$D$40)*(1+'1.Inputs'!$D$41))*(1+$G403)^(7-1))-(('1.Inputs'!$D$37*12*IF(7=1,'1.Inputs'!$D$38,IF(7=2,'1.Inputs'!$D$39,$E403)))/(1-'1.Inputs'!$D$42)*$D403*(1+$G403)^(7-1))-('1.Inputs'!$D$37*12*IF(7=1,'1.Inputs'!$D$38,IF(7=2,'1.Inputs'!$D$39,$E403)))*'1.Inputs'!$D$43*(1+$G403)^(7-1)-'1.Inputs'!$D$44*(1+$G403)^(7-1)-('1.Inputs'!$D$20/'1.Inputs'!$D$27+'1.Inputs'!$D$23/'1.Inputs'!$D$28))))*'1.Inputs'!$D$53</f>
        <v>876780982.30581713</v>
      </c>
      <c r="AJ403" s="36">
        <f ca="1">Z403-AJ$13-AJ$14+MIN(AJ$13,MAX(0,((('1.Inputs'!$D$37*12*IF(8=1,'1.Inputs'!$D$38,IF(8=2,'1.Inputs'!$D$39,$E403)))*$F403*(('1.Inputs'!$D$40)+(1-'1.Inputs'!$D$40)*(1+'1.Inputs'!$D$41))*(1+$G403)^(8-1))-(('1.Inputs'!$D$37*12*IF(8=1,'1.Inputs'!$D$38,IF(8=2,'1.Inputs'!$D$39,$E403)))/(1-'1.Inputs'!$D$42)*$D403*(1+$G403)^(8-1))-('1.Inputs'!$D$37*12*IF(8=1,'1.Inputs'!$D$38,IF(8=2,'1.Inputs'!$D$39,$E403)))*'1.Inputs'!$D$43*(1+$G403)^(8-1)-'1.Inputs'!$D$44*(1+$G403)^(8-1)-('1.Inputs'!$D$20/'1.Inputs'!$D$27+'1.Inputs'!$D$23/'1.Inputs'!$D$28))))*'1.Inputs'!$D$53</f>
        <v>1189057021.5067599</v>
      </c>
      <c r="AK403" s="36">
        <f ca="1">AA403-AK$13-AK$14+MIN(AK$13,MAX(0,((('1.Inputs'!$D$37*12*IF(9=1,'1.Inputs'!$D$38,IF(9=2,'1.Inputs'!$D$39,$E403)))*$F403*(('1.Inputs'!$D$40)+(1-'1.Inputs'!$D$40)*(1+'1.Inputs'!$D$41))*(1+$G403)^(9-1))-(('1.Inputs'!$D$37*12*IF(9=1,'1.Inputs'!$D$38,IF(9=2,'1.Inputs'!$D$39,$E403)))/(1-'1.Inputs'!$D$42)*$D403*(1+$G403)^(9-1))-('1.Inputs'!$D$37*12*IF(9=1,'1.Inputs'!$D$38,IF(9=2,'1.Inputs'!$D$39,$E403)))*'1.Inputs'!$D$43*(1+$G403)^(9-1)-'1.Inputs'!$D$44*(1+$G403)^(9-1)-('1.Inputs'!$D$20/'1.Inputs'!$D$27+'1.Inputs'!$D$23/'1.Inputs'!$D$28))))*'1.Inputs'!$D$53</f>
        <v>1238170496.8896148</v>
      </c>
      <c r="AL403" s="36">
        <f ca="1">AB403-AL$13-AL$14+MIN(AL$13,MAX(0,((('1.Inputs'!$D$37*12*IF(10=1,'1.Inputs'!$D$38,IF(10=2,'1.Inputs'!$D$39,$E403)))*$F403*(('1.Inputs'!$D$40)+(1-'1.Inputs'!$D$40)*(1+'1.Inputs'!$D$41))*(1+$G403)^(10-1))-(('1.Inputs'!$D$37*12*IF(10=1,'1.Inputs'!$D$38,IF(10=2,'1.Inputs'!$D$39,$E403)))/(1-'1.Inputs'!$D$42)*$D403*(1+$G403)^(10-1))-('1.Inputs'!$D$37*12*IF(10=1,'1.Inputs'!$D$38,IF(10=2,'1.Inputs'!$D$39,$E403)))*'1.Inputs'!$D$43*(1+$G403)^(10-1)-'1.Inputs'!$D$44*(1+$G403)^(10-1)-('1.Inputs'!$D$20/'1.Inputs'!$D$27+'1.Inputs'!$D$23/'1.Inputs'!$D$28))))*'1.Inputs'!$D$53+'1.Inputs'!$D$35</f>
        <v>4824713134.1799774</v>
      </c>
      <c r="AM403" s="48">
        <f ca="1">R403+NPV('1.Inputs'!$D$55,S403:AB403)</f>
        <v>2903145010.1075144</v>
      </c>
      <c r="AN403" s="48">
        <f ca="1">-('1.Inputs'!$D$24*(1-'1.Inputs'!$D$31)+'1.Inputs'!$D$35)+NPV('1.Inputs'!$D$54,AC403:AL403)</f>
        <v>1095973730.2328587</v>
      </c>
      <c r="AO403" s="36">
        <f t="shared" ca="1" si="53"/>
        <v>-3.2405448425213277</v>
      </c>
      <c r="AP403" s="36">
        <f t="shared" ca="1" si="54"/>
        <v>1.8658618994215554</v>
      </c>
      <c r="AQ403" s="36">
        <f ca="1">'1.Inputs'!$D$35+MIN(SUM($AC403:AC403),SUM($AC403:AD403),SUM($AC403:AE403),SUM($AC403:AF403),SUM($AC403:AG403),SUM($AC403:AH403),SUM($AC403:AI403),SUM($AC403:AJ403),SUM($AC403:AK403),SUM($AC403:AL403))</f>
        <v>225755581.24385202</v>
      </c>
      <c r="AR403" s="36">
        <f ca="1">IF(AP403&lt;'1.Inputs'!$D$57,1,0)</f>
        <v>0</v>
      </c>
      <c r="AS403" s="36">
        <f t="shared" ca="1" si="55"/>
        <v>0</v>
      </c>
    </row>
    <row r="404" spans="2:45" ht="15" customHeight="1" x14ac:dyDescent="0.25">
      <c r="B404" s="36">
        <v>389</v>
      </c>
      <c r="C404" s="36">
        <f t="shared" ca="1" si="48"/>
        <v>0.74237711447242682</v>
      </c>
      <c r="D404" s="36">
        <f t="shared" ca="1" si="49"/>
        <v>17460.17764201693</v>
      </c>
      <c r="E404" s="47">
        <f t="shared" ca="1" si="50"/>
        <v>0.85701275972766688</v>
      </c>
      <c r="F404" s="36">
        <f t="shared" ca="1" si="51"/>
        <v>30768.117604940166</v>
      </c>
      <c r="G404" s="36">
        <f t="shared" ca="1" si="52"/>
        <v>3.984793979445643E-2</v>
      </c>
      <c r="H404" s="36">
        <f ca="1">((('1.Inputs'!$D$37*12*IF(1=1,'1.Inputs'!$D$38,IF(1=2,'1.Inputs'!$D$39,$E404)))*$F404*(('1.Inputs'!$D$40)+(1-'1.Inputs'!$D$40)*(1+'1.Inputs'!$D$41))*(1+$G404)^(1-1))*'1.Inputs'!$D$47+(('1.Inputs'!$D$37*12*IF(1=1,'1.Inputs'!$D$38,IF(1=2,'1.Inputs'!$D$39,$E404)))/(1-'1.Inputs'!$D$42)*$D404*(1+$G404)^(1-1))*('1.Inputs'!$D$48-'1.Inputs'!$D$49))/'1.Inputs'!$D$51</f>
        <v>804900767.44931805</v>
      </c>
      <c r="I404" s="36">
        <f ca="1">((('1.Inputs'!$D$37*12*IF(2=1,'1.Inputs'!$D$38,IF(2=2,'1.Inputs'!$D$39,$E404)))*$F404*(('1.Inputs'!$D$40)+(1-'1.Inputs'!$D$40)*(1+'1.Inputs'!$D$41))*(1+$G404)^(2-1))*'1.Inputs'!$D$47+(('1.Inputs'!$D$37*12*IF(2=1,'1.Inputs'!$D$38,IF(2=2,'1.Inputs'!$D$39,$E404)))/(1-'1.Inputs'!$D$42)*$D404*(1+$G404)^(2-1))*('1.Inputs'!$D$48-'1.Inputs'!$D$49))/'1.Inputs'!$D$51</f>
        <v>1171764166.6796105</v>
      </c>
      <c r="J404" s="36">
        <f ca="1">((('1.Inputs'!$D$37*12*IF(3=1,'1.Inputs'!$D$38,IF(3=2,'1.Inputs'!$D$39,$E404)))*$F404*(('1.Inputs'!$D$40)+(1-'1.Inputs'!$D$40)*(1+'1.Inputs'!$D$41))*(1+$G404)^(3-1))*'1.Inputs'!$D$47+(('1.Inputs'!$D$37*12*IF(3=1,'1.Inputs'!$D$38,IF(3=2,'1.Inputs'!$D$39,$E404)))/(1-'1.Inputs'!$D$42)*$D404*(1+$G404)^(3-1))*('1.Inputs'!$D$48-'1.Inputs'!$D$49))/'1.Inputs'!$D$51</f>
        <v>1491761163.5801218</v>
      </c>
      <c r="K404" s="36">
        <f ca="1">((('1.Inputs'!$D$37*12*IF(4=1,'1.Inputs'!$D$38,IF(4=2,'1.Inputs'!$D$39,$E404)))*$F404*(('1.Inputs'!$D$40)+(1-'1.Inputs'!$D$40)*(1+'1.Inputs'!$D$41))*(1+$G404)^(4-1))*'1.Inputs'!$D$47+(('1.Inputs'!$D$37*12*IF(4=1,'1.Inputs'!$D$38,IF(4=2,'1.Inputs'!$D$39,$E404)))/(1-'1.Inputs'!$D$42)*$D404*(1+$G404)^(4-1))*('1.Inputs'!$D$48-'1.Inputs'!$D$49))/'1.Inputs'!$D$51</f>
        <v>1551204772.614171</v>
      </c>
      <c r="L404" s="36">
        <f ca="1">((('1.Inputs'!$D$37*12*IF(5=1,'1.Inputs'!$D$38,IF(5=2,'1.Inputs'!$D$39,$E404)))*$F404*(('1.Inputs'!$D$40)+(1-'1.Inputs'!$D$40)*(1+'1.Inputs'!$D$41))*(1+$G404)^(5-1))*'1.Inputs'!$D$47+(('1.Inputs'!$D$37*12*IF(5=1,'1.Inputs'!$D$38,IF(5=2,'1.Inputs'!$D$39,$E404)))/(1-'1.Inputs'!$D$42)*$D404*(1+$G404)^(5-1))*('1.Inputs'!$D$48-'1.Inputs'!$D$49))/'1.Inputs'!$D$51</f>
        <v>1613017087.0021739</v>
      </c>
      <c r="M404" s="36">
        <f ca="1">((('1.Inputs'!$D$37*12*IF(6=1,'1.Inputs'!$D$38,IF(6=2,'1.Inputs'!$D$39,$E404)))*$F404*(('1.Inputs'!$D$40)+(1-'1.Inputs'!$D$40)*(1+'1.Inputs'!$D$41))*(1+$G404)^(6-1))*'1.Inputs'!$D$47+(('1.Inputs'!$D$37*12*IF(6=1,'1.Inputs'!$D$38,IF(6=2,'1.Inputs'!$D$39,$E404)))/(1-'1.Inputs'!$D$42)*$D404*(1+$G404)^(6-1))*('1.Inputs'!$D$48-'1.Inputs'!$D$49))/'1.Inputs'!$D$51</f>
        <v>1677292494.7724657</v>
      </c>
      <c r="N404" s="36">
        <f ca="1">((('1.Inputs'!$D$37*12*IF(7=1,'1.Inputs'!$D$38,IF(7=2,'1.Inputs'!$D$39,$E404)))*$F404*(('1.Inputs'!$D$40)+(1-'1.Inputs'!$D$40)*(1+'1.Inputs'!$D$41))*(1+$G404)^(7-1))*'1.Inputs'!$D$47+(('1.Inputs'!$D$37*12*IF(7=1,'1.Inputs'!$D$38,IF(7=2,'1.Inputs'!$D$39,$E404)))/(1-'1.Inputs'!$D$42)*$D404*(1+$G404)^(7-1))*('1.Inputs'!$D$48-'1.Inputs'!$D$49))/'1.Inputs'!$D$51</f>
        <v>1744129145.1218526</v>
      </c>
      <c r="O404" s="36">
        <f ca="1">((('1.Inputs'!$D$37*12*IF(8=1,'1.Inputs'!$D$38,IF(8=2,'1.Inputs'!$D$39,$E404)))*$F404*(('1.Inputs'!$D$40)+(1-'1.Inputs'!$D$40)*(1+'1.Inputs'!$D$41))*(1+$G404)^(8-1))*'1.Inputs'!$D$47+(('1.Inputs'!$D$37*12*IF(8=1,'1.Inputs'!$D$38,IF(8=2,'1.Inputs'!$D$39,$E404)))/(1-'1.Inputs'!$D$42)*$D404*(1+$G404)^(8-1))*('1.Inputs'!$D$48-'1.Inputs'!$D$49))/'1.Inputs'!$D$51</f>
        <v>1813629098.2904248</v>
      </c>
      <c r="P404" s="36">
        <f ca="1">((('1.Inputs'!$D$37*12*IF(9=1,'1.Inputs'!$D$38,IF(9=2,'1.Inputs'!$D$39,$E404)))*$F404*(('1.Inputs'!$D$40)+(1-'1.Inputs'!$D$40)*(1+'1.Inputs'!$D$41))*(1+$G404)^(9-1))*'1.Inputs'!$D$47+(('1.Inputs'!$D$37*12*IF(9=1,'1.Inputs'!$D$38,IF(9=2,'1.Inputs'!$D$39,$E404)))/(1-'1.Inputs'!$D$42)*$D404*(1+$G404)^(9-1))*('1.Inputs'!$D$48-'1.Inputs'!$D$49))/'1.Inputs'!$D$51</f>
        <v>1885898481.4085765</v>
      </c>
      <c r="Q404" s="36">
        <f ca="1">((('1.Inputs'!$D$37*12*IF(10=1,'1.Inputs'!$D$38,IF(10=2,'1.Inputs'!$D$39,$E404)))*$F404*(('1.Inputs'!$D$40)+(1-'1.Inputs'!$D$40)*(1+'1.Inputs'!$D$41))*(1+$G404)^(10-1))*'1.Inputs'!$D$47+(('1.Inputs'!$D$37*12*IF(10=1,'1.Inputs'!$D$38,IF(10=2,'1.Inputs'!$D$39,$E404)))/(1-'1.Inputs'!$D$42)*$D404*(1+$G404)^(10-1))*('1.Inputs'!$D$48-'1.Inputs'!$D$49))/'1.Inputs'!$D$51</f>
        <v>1961047650.5542018</v>
      </c>
      <c r="R404" s="36">
        <f>-'1.Inputs'!$D$24</f>
        <v>-2050000000</v>
      </c>
      <c r="S404" s="36">
        <f ca="1">((('1.Inputs'!$D$37*12*IF(1=1,'1.Inputs'!$D$38,IF(1=2,'1.Inputs'!$D$39,$E404)))*$F404*(('1.Inputs'!$D$40)+(1-'1.Inputs'!$D$40)*(1+'1.Inputs'!$D$41))*(1+$G404)^(1-1))-(('1.Inputs'!$D$37*12*IF(1=1,'1.Inputs'!$D$38,IF(1=2,'1.Inputs'!$D$39,$E404)))/(1-'1.Inputs'!$D$42)*$D404*(1+$G404)^(1-1))-('1.Inputs'!$D$37*12*IF(1=1,'1.Inputs'!$D$38,IF(1=2,'1.Inputs'!$D$39,$E404)))*'1.Inputs'!$D$43*(1+$G404)^(1-1)-'1.Inputs'!$D$44*(1+$G404)^(1-1)-('1.Inputs'!$D$20/'1.Inputs'!$D$27+'1.Inputs'!$D$23/'1.Inputs'!$D$28))-MAX(0,((('1.Inputs'!$D$37*12*IF(1=1,'1.Inputs'!$D$38,IF(1=2,'1.Inputs'!$D$39,$E404)))*$F404*(('1.Inputs'!$D$40)+(1-'1.Inputs'!$D$40)*(1+'1.Inputs'!$D$41))*(1+$G404)^(1-1))-(('1.Inputs'!$D$37*12*IF(1=1,'1.Inputs'!$D$38,IF(1=2,'1.Inputs'!$D$39,$E404)))/(1-'1.Inputs'!$D$42)*$D404*(1+$G404)^(1-1))-('1.Inputs'!$D$37*12*IF(1=1,'1.Inputs'!$D$38,IF(1=2,'1.Inputs'!$D$39,$E404)))*'1.Inputs'!$D$43*(1+$G404)^(1-1)-'1.Inputs'!$D$44*(1+$G404)^(1-1)-('1.Inputs'!$D$20/'1.Inputs'!$D$27+'1.Inputs'!$D$23/'1.Inputs'!$D$28)))*'1.Inputs'!$D$53+('1.Inputs'!$D$20/'1.Inputs'!$D$27+'1.Inputs'!$D$23/'1.Inputs'!$D$28)-H404</f>
        <v>-373195481.83191705</v>
      </c>
      <c r="T404" s="36">
        <f ca="1">((('1.Inputs'!$D$37*12*IF(2=1,'1.Inputs'!$D$38,IF(2=2,'1.Inputs'!$D$39,$E404)))*$F404*(('1.Inputs'!$D$40)+(1-'1.Inputs'!$D$40)*(1+'1.Inputs'!$D$41))*(1+$G404)^(2-1))-(('1.Inputs'!$D$37*12*IF(2=1,'1.Inputs'!$D$38,IF(2=2,'1.Inputs'!$D$39,$E404)))/(1-'1.Inputs'!$D$42)*$D404*(1+$G404)^(2-1))-('1.Inputs'!$D$37*12*IF(2=1,'1.Inputs'!$D$38,IF(2=2,'1.Inputs'!$D$39,$E404)))*'1.Inputs'!$D$43*(1+$G404)^(2-1)-'1.Inputs'!$D$44*(1+$G404)^(2-1)-('1.Inputs'!$D$20/'1.Inputs'!$D$27+'1.Inputs'!$D$23/'1.Inputs'!$D$28))-MAX(0,((('1.Inputs'!$D$37*12*IF(2=1,'1.Inputs'!$D$38,IF(2=2,'1.Inputs'!$D$39,$E404)))*$F404*(('1.Inputs'!$D$40)+(1-'1.Inputs'!$D$40)*(1+'1.Inputs'!$D$41))*(1+$G404)^(2-1))-(('1.Inputs'!$D$37*12*IF(2=1,'1.Inputs'!$D$38,IF(2=2,'1.Inputs'!$D$39,$E404)))/(1-'1.Inputs'!$D$42)*$D404*(1+$G404)^(2-1))-('1.Inputs'!$D$37*12*IF(2=1,'1.Inputs'!$D$38,IF(2=2,'1.Inputs'!$D$39,$E404)))*'1.Inputs'!$D$43*(1+$G404)^(2-1)-'1.Inputs'!$D$44*(1+$G404)^(2-1)-('1.Inputs'!$D$20/'1.Inputs'!$D$27+'1.Inputs'!$D$23/'1.Inputs'!$D$28)))*'1.Inputs'!$D$53+('1.Inputs'!$D$20/'1.Inputs'!$D$27+'1.Inputs'!$D$23/'1.Inputs'!$D$28)-(I404-H404)</f>
        <v>483396070.05089152</v>
      </c>
      <c r="U404" s="36">
        <f ca="1">((('1.Inputs'!$D$37*12*IF(3=1,'1.Inputs'!$D$38,IF(3=2,'1.Inputs'!$D$39,$E404)))*$F404*(('1.Inputs'!$D$40)+(1-'1.Inputs'!$D$40)*(1+'1.Inputs'!$D$41))*(1+$G404)^(3-1))-(('1.Inputs'!$D$37*12*IF(3=1,'1.Inputs'!$D$38,IF(3=2,'1.Inputs'!$D$39,$E404)))/(1-'1.Inputs'!$D$42)*$D404*(1+$G404)^(3-1))-('1.Inputs'!$D$37*12*IF(3=1,'1.Inputs'!$D$38,IF(3=2,'1.Inputs'!$D$39,$E404)))*'1.Inputs'!$D$43*(1+$G404)^(3-1)-'1.Inputs'!$D$44*(1+$G404)^(3-1)-('1.Inputs'!$D$20/'1.Inputs'!$D$27+'1.Inputs'!$D$23/'1.Inputs'!$D$28))-MAX(0,((('1.Inputs'!$D$37*12*IF(3=1,'1.Inputs'!$D$38,IF(3=2,'1.Inputs'!$D$39,$E404)))*$F404*(('1.Inputs'!$D$40)+(1-'1.Inputs'!$D$40)*(1+'1.Inputs'!$D$41))*(1+$G404)^(3-1))-(('1.Inputs'!$D$37*12*IF(3=1,'1.Inputs'!$D$38,IF(3=2,'1.Inputs'!$D$39,$E404)))/(1-'1.Inputs'!$D$42)*$D404*(1+$G404)^(3-1))-('1.Inputs'!$D$37*12*IF(3=1,'1.Inputs'!$D$38,IF(3=2,'1.Inputs'!$D$39,$E404)))*'1.Inputs'!$D$43*(1+$G404)^(3-1)-'1.Inputs'!$D$44*(1+$G404)^(3-1)-('1.Inputs'!$D$20/'1.Inputs'!$D$27+'1.Inputs'!$D$23/'1.Inputs'!$D$28)))*'1.Inputs'!$D$53+('1.Inputs'!$D$20/'1.Inputs'!$D$27+'1.Inputs'!$D$23/'1.Inputs'!$D$28)-(J404-I404)</f>
        <v>891439954.0707624</v>
      </c>
      <c r="V404" s="36">
        <f ca="1">((('1.Inputs'!$D$37*12*IF(4=1,'1.Inputs'!$D$38,IF(4=2,'1.Inputs'!$D$39,$E404)))*$F404*(('1.Inputs'!$D$40)+(1-'1.Inputs'!$D$40)*(1+'1.Inputs'!$D$41))*(1+$G404)^(4-1))-(('1.Inputs'!$D$37*12*IF(4=1,'1.Inputs'!$D$38,IF(4=2,'1.Inputs'!$D$39,$E404)))/(1-'1.Inputs'!$D$42)*$D404*(1+$G404)^(4-1))-('1.Inputs'!$D$37*12*IF(4=1,'1.Inputs'!$D$38,IF(4=2,'1.Inputs'!$D$39,$E404)))*'1.Inputs'!$D$43*(1+$G404)^(4-1)-'1.Inputs'!$D$44*(1+$G404)^(4-1)-('1.Inputs'!$D$20/'1.Inputs'!$D$27+'1.Inputs'!$D$23/'1.Inputs'!$D$28))-MAX(0,((('1.Inputs'!$D$37*12*IF(4=1,'1.Inputs'!$D$38,IF(4=2,'1.Inputs'!$D$39,$E404)))*$F404*(('1.Inputs'!$D$40)+(1-'1.Inputs'!$D$40)*(1+'1.Inputs'!$D$41))*(1+$G404)^(4-1))-(('1.Inputs'!$D$37*12*IF(4=1,'1.Inputs'!$D$38,IF(4=2,'1.Inputs'!$D$39,$E404)))/(1-'1.Inputs'!$D$42)*$D404*(1+$G404)^(4-1))-('1.Inputs'!$D$37*12*IF(4=1,'1.Inputs'!$D$38,IF(4=2,'1.Inputs'!$D$39,$E404)))*'1.Inputs'!$D$43*(1+$G404)^(4-1)-'1.Inputs'!$D$44*(1+$G404)^(4-1)-('1.Inputs'!$D$20/'1.Inputs'!$D$27+'1.Inputs'!$D$23/'1.Inputs'!$D$28)))*'1.Inputs'!$D$53+('1.Inputs'!$D$20/'1.Inputs'!$D$27+'1.Inputs'!$D$23/'1.Inputs'!$D$28)-(K404-J404)</f>
        <v>1198383793.4690197</v>
      </c>
      <c r="W404" s="36">
        <f ca="1">((('1.Inputs'!$D$37*12*IF(5=1,'1.Inputs'!$D$38,IF(5=2,'1.Inputs'!$D$39,$E404)))*$F404*(('1.Inputs'!$D$40)+(1-'1.Inputs'!$D$40)*(1+'1.Inputs'!$D$41))*(1+$G404)^(5-1))-(('1.Inputs'!$D$37*12*IF(5=1,'1.Inputs'!$D$38,IF(5=2,'1.Inputs'!$D$39,$E404)))/(1-'1.Inputs'!$D$42)*$D404*(1+$G404)^(5-1))-('1.Inputs'!$D$37*12*IF(5=1,'1.Inputs'!$D$38,IF(5=2,'1.Inputs'!$D$39,$E404)))*'1.Inputs'!$D$43*(1+$G404)^(5-1)-'1.Inputs'!$D$44*(1+$G404)^(5-1)-('1.Inputs'!$D$20/'1.Inputs'!$D$27+'1.Inputs'!$D$23/'1.Inputs'!$D$28))-MAX(0,((('1.Inputs'!$D$37*12*IF(5=1,'1.Inputs'!$D$38,IF(5=2,'1.Inputs'!$D$39,$E404)))*$F404*(('1.Inputs'!$D$40)+(1-'1.Inputs'!$D$40)*(1+'1.Inputs'!$D$41))*(1+$G404)^(5-1))-(('1.Inputs'!$D$37*12*IF(5=1,'1.Inputs'!$D$38,IF(5=2,'1.Inputs'!$D$39,$E404)))/(1-'1.Inputs'!$D$42)*$D404*(1+$G404)^(5-1))-('1.Inputs'!$D$37*12*IF(5=1,'1.Inputs'!$D$38,IF(5=2,'1.Inputs'!$D$39,$E404)))*'1.Inputs'!$D$43*(1+$G404)^(5-1)-'1.Inputs'!$D$44*(1+$G404)^(5-1)-('1.Inputs'!$D$20/'1.Inputs'!$D$27+'1.Inputs'!$D$23/'1.Inputs'!$D$28)))*'1.Inputs'!$D$53+('1.Inputs'!$D$20/'1.Inputs'!$D$27+'1.Inputs'!$D$23/'1.Inputs'!$D$28)-(L404-K404)</f>
        <v>1244254103.5665379</v>
      </c>
      <c r="X404" s="36">
        <f ca="1">((('1.Inputs'!$D$37*12*IF(6=1,'1.Inputs'!$D$38,IF(6=2,'1.Inputs'!$D$39,$E404)))*$F404*(('1.Inputs'!$D$40)+(1-'1.Inputs'!$D$40)*(1+'1.Inputs'!$D$41))*(1+$G404)^(6-1))-(('1.Inputs'!$D$37*12*IF(6=1,'1.Inputs'!$D$38,IF(6=2,'1.Inputs'!$D$39,$E404)))/(1-'1.Inputs'!$D$42)*$D404*(1+$G404)^(6-1))-('1.Inputs'!$D$37*12*IF(6=1,'1.Inputs'!$D$38,IF(6=2,'1.Inputs'!$D$39,$E404)))*'1.Inputs'!$D$43*(1+$G404)^(6-1)-'1.Inputs'!$D$44*(1+$G404)^(6-1)-('1.Inputs'!$D$20/'1.Inputs'!$D$27+'1.Inputs'!$D$23/'1.Inputs'!$D$28))-MAX(0,((('1.Inputs'!$D$37*12*IF(6=1,'1.Inputs'!$D$38,IF(6=2,'1.Inputs'!$D$39,$E404)))*$F404*(('1.Inputs'!$D$40)+(1-'1.Inputs'!$D$40)*(1+'1.Inputs'!$D$41))*(1+$G404)^(6-1))-(('1.Inputs'!$D$37*12*IF(6=1,'1.Inputs'!$D$38,IF(6=2,'1.Inputs'!$D$39,$E404)))/(1-'1.Inputs'!$D$42)*$D404*(1+$G404)^(6-1))-('1.Inputs'!$D$37*12*IF(6=1,'1.Inputs'!$D$38,IF(6=2,'1.Inputs'!$D$39,$E404)))*'1.Inputs'!$D$43*(1+$G404)^(6-1)-'1.Inputs'!$D$44*(1+$G404)^(6-1)-('1.Inputs'!$D$20/'1.Inputs'!$D$27+'1.Inputs'!$D$23/'1.Inputs'!$D$28)))*'1.Inputs'!$D$53+('1.Inputs'!$D$20/'1.Inputs'!$D$27+'1.Inputs'!$D$23/'1.Inputs'!$D$28)-(M404-L404)</f>
        <v>1291952251.0191746</v>
      </c>
      <c r="Y404" s="36">
        <f ca="1">((('1.Inputs'!$D$37*12*IF(7=1,'1.Inputs'!$D$38,IF(7=2,'1.Inputs'!$D$39,$E404)))*$F404*(('1.Inputs'!$D$40)+(1-'1.Inputs'!$D$40)*(1+'1.Inputs'!$D$41))*(1+$G404)^(7-1))-(('1.Inputs'!$D$37*12*IF(7=1,'1.Inputs'!$D$38,IF(7=2,'1.Inputs'!$D$39,$E404)))/(1-'1.Inputs'!$D$42)*$D404*(1+$G404)^(7-1))-('1.Inputs'!$D$37*12*IF(7=1,'1.Inputs'!$D$38,IF(7=2,'1.Inputs'!$D$39,$E404)))*'1.Inputs'!$D$43*(1+$G404)^(7-1)-'1.Inputs'!$D$44*(1+$G404)^(7-1)-('1.Inputs'!$D$20/'1.Inputs'!$D$27+'1.Inputs'!$D$23/'1.Inputs'!$D$28))-MAX(0,((('1.Inputs'!$D$37*12*IF(7=1,'1.Inputs'!$D$38,IF(7=2,'1.Inputs'!$D$39,$E404)))*$F404*(('1.Inputs'!$D$40)+(1-'1.Inputs'!$D$40)*(1+'1.Inputs'!$D$41))*(1+$G404)^(7-1))-(('1.Inputs'!$D$37*12*IF(7=1,'1.Inputs'!$D$38,IF(7=2,'1.Inputs'!$D$39,$E404)))/(1-'1.Inputs'!$D$42)*$D404*(1+$G404)^(7-1))-('1.Inputs'!$D$37*12*IF(7=1,'1.Inputs'!$D$38,IF(7=2,'1.Inputs'!$D$39,$E404)))*'1.Inputs'!$D$43*(1+$G404)^(7-1)-'1.Inputs'!$D$44*(1+$G404)^(7-1)-('1.Inputs'!$D$20/'1.Inputs'!$D$27+'1.Inputs'!$D$23/'1.Inputs'!$D$28)))*'1.Inputs'!$D$53+('1.Inputs'!$D$20/'1.Inputs'!$D$27+'1.Inputs'!$D$23/'1.Inputs'!$D$28)-(N404-M404)</f>
        <v>1341551071.3798108</v>
      </c>
      <c r="Z404" s="36">
        <f ca="1">((('1.Inputs'!$D$37*12*IF(8=1,'1.Inputs'!$D$38,IF(8=2,'1.Inputs'!$D$39,$E404)))*$F404*(('1.Inputs'!$D$40)+(1-'1.Inputs'!$D$40)*(1+'1.Inputs'!$D$41))*(1+$G404)^(8-1))-(('1.Inputs'!$D$37*12*IF(8=1,'1.Inputs'!$D$38,IF(8=2,'1.Inputs'!$D$39,$E404)))/(1-'1.Inputs'!$D$42)*$D404*(1+$G404)^(8-1))-('1.Inputs'!$D$37*12*IF(8=1,'1.Inputs'!$D$38,IF(8=2,'1.Inputs'!$D$39,$E404)))*'1.Inputs'!$D$43*(1+$G404)^(8-1)-'1.Inputs'!$D$44*(1+$G404)^(8-1)-('1.Inputs'!$D$20/'1.Inputs'!$D$27+'1.Inputs'!$D$23/'1.Inputs'!$D$28))-MAX(0,((('1.Inputs'!$D$37*12*IF(8=1,'1.Inputs'!$D$38,IF(8=2,'1.Inputs'!$D$39,$E404)))*$F404*(('1.Inputs'!$D$40)+(1-'1.Inputs'!$D$40)*(1+'1.Inputs'!$D$41))*(1+$G404)^(8-1))-(('1.Inputs'!$D$37*12*IF(8=1,'1.Inputs'!$D$38,IF(8=2,'1.Inputs'!$D$39,$E404)))/(1-'1.Inputs'!$D$42)*$D404*(1+$G404)^(8-1))-('1.Inputs'!$D$37*12*IF(8=1,'1.Inputs'!$D$38,IF(8=2,'1.Inputs'!$D$39,$E404)))*'1.Inputs'!$D$43*(1+$G404)^(8-1)-'1.Inputs'!$D$44*(1+$G404)^(8-1)-('1.Inputs'!$D$20/'1.Inputs'!$D$27+'1.Inputs'!$D$23/'1.Inputs'!$D$28)))*'1.Inputs'!$D$53+('1.Inputs'!$D$20/'1.Inputs'!$D$27+'1.Inputs'!$D$23/'1.Inputs'!$D$28)-(O404-N404)</f>
        <v>1393126302.5480535</v>
      </c>
      <c r="AA404" s="36">
        <f ca="1">((('1.Inputs'!$D$37*12*IF(9=1,'1.Inputs'!$D$38,IF(9=2,'1.Inputs'!$D$39,$E404)))*$F404*(('1.Inputs'!$D$40)+(1-'1.Inputs'!$D$40)*(1+'1.Inputs'!$D$41))*(1+$G404)^(9-1))-(('1.Inputs'!$D$37*12*IF(9=1,'1.Inputs'!$D$38,IF(9=2,'1.Inputs'!$D$39,$E404)))/(1-'1.Inputs'!$D$42)*$D404*(1+$G404)^(9-1))-('1.Inputs'!$D$37*12*IF(9=1,'1.Inputs'!$D$38,IF(9=2,'1.Inputs'!$D$39,$E404)))*'1.Inputs'!$D$43*(1+$G404)^(9-1)-'1.Inputs'!$D$44*(1+$G404)^(9-1)-('1.Inputs'!$D$20/'1.Inputs'!$D$27+'1.Inputs'!$D$23/'1.Inputs'!$D$28))-MAX(0,((('1.Inputs'!$D$37*12*IF(9=1,'1.Inputs'!$D$38,IF(9=2,'1.Inputs'!$D$39,$E404)))*$F404*(('1.Inputs'!$D$40)+(1-'1.Inputs'!$D$40)*(1+'1.Inputs'!$D$41))*(1+$G404)^(9-1))-(('1.Inputs'!$D$37*12*IF(9=1,'1.Inputs'!$D$38,IF(9=2,'1.Inputs'!$D$39,$E404)))/(1-'1.Inputs'!$D$42)*$D404*(1+$G404)^(9-1))-('1.Inputs'!$D$37*12*IF(9=1,'1.Inputs'!$D$38,IF(9=2,'1.Inputs'!$D$39,$E404)))*'1.Inputs'!$D$43*(1+$G404)^(9-1)-'1.Inputs'!$D$44*(1+$G404)^(9-1)-('1.Inputs'!$D$20/'1.Inputs'!$D$27+'1.Inputs'!$D$23/'1.Inputs'!$D$28)))*'1.Inputs'!$D$53+('1.Inputs'!$D$20/'1.Inputs'!$D$27+'1.Inputs'!$D$23/'1.Inputs'!$D$28)-(P404-O404)</f>
        <v>1446756700.4227738</v>
      </c>
      <c r="AB404" s="36">
        <f ca="1">((('1.Inputs'!$D$37*12*IF(10=1,'1.Inputs'!$D$38,IF(10=2,'1.Inputs'!$D$39,$E404)))*$F404*(('1.Inputs'!$D$40)+(1-'1.Inputs'!$D$40)*(1+'1.Inputs'!$D$41))*(1+$G404)^(10-1))-(('1.Inputs'!$D$37*12*IF(10=1,'1.Inputs'!$D$38,IF(10=2,'1.Inputs'!$D$39,$E404)))/(1-'1.Inputs'!$D$42)*$D404*(1+$G404)^(10-1))-('1.Inputs'!$D$37*12*IF(10=1,'1.Inputs'!$D$38,IF(10=2,'1.Inputs'!$D$39,$E404)))*'1.Inputs'!$D$43*(1+$G404)^(10-1)-'1.Inputs'!$D$44*(1+$G404)^(10-1)-('1.Inputs'!$D$20/'1.Inputs'!$D$27+'1.Inputs'!$D$23/'1.Inputs'!$D$28))-MAX(0,((('1.Inputs'!$D$37*12*IF(10=1,'1.Inputs'!$D$38,IF(10=2,'1.Inputs'!$D$39,$E404)))*$F404*(('1.Inputs'!$D$40)+(1-'1.Inputs'!$D$40)*(1+'1.Inputs'!$D$41))*(1+$G404)^(10-1))-(('1.Inputs'!$D$37*12*IF(10=1,'1.Inputs'!$D$38,IF(10=2,'1.Inputs'!$D$39,$E404)))/(1-'1.Inputs'!$D$42)*$D404*(1+$G404)^(10-1))-('1.Inputs'!$D$37*12*IF(10=1,'1.Inputs'!$D$38,IF(10=2,'1.Inputs'!$D$39,$E404)))*'1.Inputs'!$D$43*(1+$G404)^(10-1)-'1.Inputs'!$D$44*(1+$G404)^(10-1)-('1.Inputs'!$D$20/'1.Inputs'!$D$27+'1.Inputs'!$D$23/'1.Inputs'!$D$28)))*'1.Inputs'!$D$53+('1.Inputs'!$D$20/'1.Inputs'!$D$27+'1.Inputs'!$D$23/'1.Inputs'!$D$28)-(Q404-P404)+(('1.Inputs'!$D$20+'1.Inputs'!$D$23-('1.Inputs'!$D$20/'1.Inputs'!$D$27+'1.Inputs'!$D$23/'1.Inputs'!$D$28)*'1.Inputs'!$D$10)*'1.Inputs'!$D$60+'1.Inputs'!$D$19*'1.Inputs'!$D$59+Q404)</f>
        <v>4163571809.7173624</v>
      </c>
      <c r="AC404" s="36">
        <f ca="1">S404-AC$13-AC$14+MIN(AC$13,MAX(0,((('1.Inputs'!$D$37*12*IF(1=1,'1.Inputs'!$D$38,IF(1=2,'1.Inputs'!$D$39,$E404)))*$F404*(('1.Inputs'!$D$40)+(1-'1.Inputs'!$D$40)*(1+'1.Inputs'!$D$41))*(1+$G404)^(1-1))-(('1.Inputs'!$D$37*12*IF(1=1,'1.Inputs'!$D$38,IF(1=2,'1.Inputs'!$D$39,$E404)))/(1-'1.Inputs'!$D$42)*$D404*(1+$G404)^(1-1))-('1.Inputs'!$D$37*12*IF(1=1,'1.Inputs'!$D$38,IF(1=2,'1.Inputs'!$D$39,$E404)))*'1.Inputs'!$D$43*(1+$G404)^(1-1)-'1.Inputs'!$D$44*(1+$G404)^(1-1)-('1.Inputs'!$D$20/'1.Inputs'!$D$27+'1.Inputs'!$D$23/'1.Inputs'!$D$28))))*'1.Inputs'!$D$53</f>
        <v>-469135481.83191705</v>
      </c>
      <c r="AD404" s="36">
        <f ca="1">T404-AD$13-AD$14+MIN(AD$13,MAX(0,((('1.Inputs'!$D$37*12*IF(2=1,'1.Inputs'!$D$38,IF(2=2,'1.Inputs'!$D$39,$E404)))*$F404*(('1.Inputs'!$D$40)+(1-'1.Inputs'!$D$40)*(1+'1.Inputs'!$D$41))*(1+$G404)^(2-1))-(('1.Inputs'!$D$37*12*IF(2=1,'1.Inputs'!$D$38,IF(2=2,'1.Inputs'!$D$39,$E404)))/(1-'1.Inputs'!$D$42)*$D404*(1+$G404)^(2-1))-('1.Inputs'!$D$37*12*IF(2=1,'1.Inputs'!$D$38,IF(2=2,'1.Inputs'!$D$39,$E404)))*'1.Inputs'!$D$43*(1+$G404)^(2-1)-'1.Inputs'!$D$44*(1+$G404)^(2-1)-('1.Inputs'!$D$20/'1.Inputs'!$D$27+'1.Inputs'!$D$23/'1.Inputs'!$D$28))))*'1.Inputs'!$D$53</f>
        <v>387456070.05089152</v>
      </c>
      <c r="AE404" s="36">
        <f ca="1">U404-AE$13-AE$14+MIN(AE$13,MAX(0,((('1.Inputs'!$D$37*12*IF(3=1,'1.Inputs'!$D$38,IF(3=2,'1.Inputs'!$D$39,$E404)))*$F404*(('1.Inputs'!$D$40)+(1-'1.Inputs'!$D$40)*(1+'1.Inputs'!$D$41))*(1+$G404)^(3-1))-(('1.Inputs'!$D$37*12*IF(3=1,'1.Inputs'!$D$38,IF(3=2,'1.Inputs'!$D$39,$E404)))/(1-'1.Inputs'!$D$42)*$D404*(1+$G404)^(3-1))-('1.Inputs'!$D$37*12*IF(3=1,'1.Inputs'!$D$38,IF(3=2,'1.Inputs'!$D$39,$E404)))*'1.Inputs'!$D$43*(1+$G404)^(3-1)-'1.Inputs'!$D$44*(1+$G404)^(3-1)-('1.Inputs'!$D$20/'1.Inputs'!$D$27+'1.Inputs'!$D$23/'1.Inputs'!$D$28))))*'1.Inputs'!$D$53</f>
        <v>549499954.0707624</v>
      </c>
      <c r="AF404" s="36">
        <f ca="1">V404-AF$13-AF$14+MIN(AF$13,MAX(0,((('1.Inputs'!$D$37*12*IF(4=1,'1.Inputs'!$D$38,IF(4=2,'1.Inputs'!$D$39,$E404)))*$F404*(('1.Inputs'!$D$40)+(1-'1.Inputs'!$D$40)*(1+'1.Inputs'!$D$41))*(1+$G404)^(4-1))-(('1.Inputs'!$D$37*12*IF(4=1,'1.Inputs'!$D$38,IF(4=2,'1.Inputs'!$D$39,$E404)))/(1-'1.Inputs'!$D$42)*$D404*(1+$G404)^(4-1))-('1.Inputs'!$D$37*12*IF(4=1,'1.Inputs'!$D$38,IF(4=2,'1.Inputs'!$D$39,$E404)))*'1.Inputs'!$D$43*(1+$G404)^(4-1)-'1.Inputs'!$D$44*(1+$G404)^(4-1)-('1.Inputs'!$D$20/'1.Inputs'!$D$27+'1.Inputs'!$D$23/'1.Inputs'!$D$28))))*'1.Inputs'!$D$53</f>
        <v>875631793.46901965</v>
      </c>
      <c r="AG404" s="36">
        <f ca="1">W404-AG$13-AG$14+MIN(AG$13,MAX(0,((('1.Inputs'!$D$37*12*IF(5=1,'1.Inputs'!$D$38,IF(5=2,'1.Inputs'!$D$39,$E404)))*$F404*(('1.Inputs'!$D$40)+(1-'1.Inputs'!$D$40)*(1+'1.Inputs'!$D$41))*(1+$G404)^(5-1))-(('1.Inputs'!$D$37*12*IF(5=1,'1.Inputs'!$D$38,IF(5=2,'1.Inputs'!$D$39,$E404)))/(1-'1.Inputs'!$D$42)*$D404*(1+$G404)^(5-1))-('1.Inputs'!$D$37*12*IF(5=1,'1.Inputs'!$D$38,IF(5=2,'1.Inputs'!$D$39,$E404)))*'1.Inputs'!$D$43*(1+$G404)^(5-1)-'1.Inputs'!$D$44*(1+$G404)^(5-1)-('1.Inputs'!$D$20/'1.Inputs'!$D$27+'1.Inputs'!$D$23/'1.Inputs'!$D$28))))*'1.Inputs'!$D$53</f>
        <v>940690103.56653786</v>
      </c>
      <c r="AH404" s="36">
        <f ca="1">X404-AH$13-AH$14+MIN(AH$13,MAX(0,((('1.Inputs'!$D$37*12*IF(6=1,'1.Inputs'!$D$38,IF(6=2,'1.Inputs'!$D$39,$E404)))*$F404*(('1.Inputs'!$D$40)+(1-'1.Inputs'!$D$40)*(1+'1.Inputs'!$D$41))*(1+$G404)^(6-1))-(('1.Inputs'!$D$37*12*IF(6=1,'1.Inputs'!$D$38,IF(6=2,'1.Inputs'!$D$39,$E404)))/(1-'1.Inputs'!$D$42)*$D404*(1+$G404)^(6-1))-('1.Inputs'!$D$37*12*IF(6=1,'1.Inputs'!$D$38,IF(6=2,'1.Inputs'!$D$39,$E404)))*'1.Inputs'!$D$43*(1+$G404)^(6-1)-'1.Inputs'!$D$44*(1+$G404)^(6-1)-('1.Inputs'!$D$20/'1.Inputs'!$D$27+'1.Inputs'!$D$23/'1.Inputs'!$D$28))))*'1.Inputs'!$D$53</f>
        <v>1007576251.0191746</v>
      </c>
      <c r="AI404" s="36">
        <f ca="1">Y404-AI$13-AI$14+MIN(AI$13,MAX(0,((('1.Inputs'!$D$37*12*IF(7=1,'1.Inputs'!$D$38,IF(7=2,'1.Inputs'!$D$39,$E404)))*$F404*(('1.Inputs'!$D$40)+(1-'1.Inputs'!$D$40)*(1+'1.Inputs'!$D$41))*(1+$G404)^(7-1))-(('1.Inputs'!$D$37*12*IF(7=1,'1.Inputs'!$D$38,IF(7=2,'1.Inputs'!$D$39,$E404)))/(1-'1.Inputs'!$D$42)*$D404*(1+$G404)^(7-1))-('1.Inputs'!$D$37*12*IF(7=1,'1.Inputs'!$D$38,IF(7=2,'1.Inputs'!$D$39,$E404)))*'1.Inputs'!$D$43*(1+$G404)^(7-1)-'1.Inputs'!$D$44*(1+$G404)^(7-1)-('1.Inputs'!$D$20/'1.Inputs'!$D$27+'1.Inputs'!$D$23/'1.Inputs'!$D$28))))*'1.Inputs'!$D$53</f>
        <v>1076363071.3798108</v>
      </c>
      <c r="AJ404" s="36">
        <f ca="1">Z404-AJ$13-AJ$14+MIN(AJ$13,MAX(0,((('1.Inputs'!$D$37*12*IF(8=1,'1.Inputs'!$D$38,IF(8=2,'1.Inputs'!$D$39,$E404)))*$F404*(('1.Inputs'!$D$40)+(1-'1.Inputs'!$D$40)*(1+'1.Inputs'!$D$41))*(1+$G404)^(8-1))-(('1.Inputs'!$D$37*12*IF(8=1,'1.Inputs'!$D$38,IF(8=2,'1.Inputs'!$D$39,$E404)))/(1-'1.Inputs'!$D$42)*$D404*(1+$G404)^(8-1))-('1.Inputs'!$D$37*12*IF(8=1,'1.Inputs'!$D$38,IF(8=2,'1.Inputs'!$D$39,$E404)))*'1.Inputs'!$D$43*(1+$G404)^(8-1)-'1.Inputs'!$D$44*(1+$G404)^(8-1)-('1.Inputs'!$D$20/'1.Inputs'!$D$27+'1.Inputs'!$D$23/'1.Inputs'!$D$28))))*'1.Inputs'!$D$53</f>
        <v>1393126302.5480535</v>
      </c>
      <c r="AK404" s="36">
        <f ca="1">AA404-AK$13-AK$14+MIN(AK$13,MAX(0,((('1.Inputs'!$D$37*12*IF(9=1,'1.Inputs'!$D$38,IF(9=2,'1.Inputs'!$D$39,$E404)))*$F404*(('1.Inputs'!$D$40)+(1-'1.Inputs'!$D$40)*(1+'1.Inputs'!$D$41))*(1+$G404)^(9-1))-(('1.Inputs'!$D$37*12*IF(9=1,'1.Inputs'!$D$38,IF(9=2,'1.Inputs'!$D$39,$E404)))/(1-'1.Inputs'!$D$42)*$D404*(1+$G404)^(9-1))-('1.Inputs'!$D$37*12*IF(9=1,'1.Inputs'!$D$38,IF(9=2,'1.Inputs'!$D$39,$E404)))*'1.Inputs'!$D$43*(1+$G404)^(9-1)-'1.Inputs'!$D$44*(1+$G404)^(9-1)-('1.Inputs'!$D$20/'1.Inputs'!$D$27+'1.Inputs'!$D$23/'1.Inputs'!$D$28))))*'1.Inputs'!$D$53</f>
        <v>1446756700.4227738</v>
      </c>
      <c r="AL404" s="36">
        <f ca="1">AB404-AL$13-AL$14+MIN(AL$13,MAX(0,((('1.Inputs'!$D$37*12*IF(10=1,'1.Inputs'!$D$38,IF(10=2,'1.Inputs'!$D$39,$E404)))*$F404*(('1.Inputs'!$D$40)+(1-'1.Inputs'!$D$40)*(1+'1.Inputs'!$D$41))*(1+$G404)^(10-1))-(('1.Inputs'!$D$37*12*IF(10=1,'1.Inputs'!$D$38,IF(10=2,'1.Inputs'!$D$39,$E404)))/(1-'1.Inputs'!$D$42)*$D404*(1+$G404)^(10-1))-('1.Inputs'!$D$37*12*IF(10=1,'1.Inputs'!$D$38,IF(10=2,'1.Inputs'!$D$39,$E404)))*'1.Inputs'!$D$43*(1+$G404)^(10-1)-'1.Inputs'!$D$44*(1+$G404)^(10-1)-('1.Inputs'!$D$20/'1.Inputs'!$D$27+'1.Inputs'!$D$23/'1.Inputs'!$D$28))))*'1.Inputs'!$D$53+'1.Inputs'!$D$35</f>
        <v>4963571809.7173624</v>
      </c>
      <c r="AM404" s="48">
        <f ca="1">R404+NPV('1.Inputs'!$D$55,S404:AB404)</f>
        <v>3833331515.3092928</v>
      </c>
      <c r="AN404" s="48">
        <f ca="1">-('1.Inputs'!$D$24*(1-'1.Inputs'!$D$31)+'1.Inputs'!$D$35)+NPV('1.Inputs'!$D$54,AC404:AL404)</f>
        <v>1814262943.6864743</v>
      </c>
      <c r="AO404" s="36">
        <f t="shared" ca="1" si="53"/>
        <v>-2.5284246736579745</v>
      </c>
      <c r="AP404" s="36">
        <f t="shared" ca="1" si="54"/>
        <v>2.2648372816838473</v>
      </c>
      <c r="AQ404" s="36">
        <f ca="1">'1.Inputs'!$D$35+MIN(SUM($AC404:AC404),SUM($AC404:AD404),SUM($AC404:AE404),SUM($AC404:AF404),SUM($AC404:AG404),SUM($AC404:AH404),SUM($AC404:AI404),SUM($AC404:AJ404),SUM($AC404:AK404),SUM($AC404:AL404))</f>
        <v>330864518.16808295</v>
      </c>
      <c r="AR404" s="36">
        <f ca="1">IF(AP404&lt;'1.Inputs'!$D$57,1,0)</f>
        <v>0</v>
      </c>
      <c r="AS404" s="36">
        <f t="shared" ca="1" si="55"/>
        <v>0</v>
      </c>
    </row>
    <row r="405" spans="2:45" ht="15" customHeight="1" x14ac:dyDescent="0.25">
      <c r="B405" s="36">
        <v>390</v>
      </c>
      <c r="C405" s="36">
        <f t="shared" ca="1" si="48"/>
        <v>0.90585768168519654</v>
      </c>
      <c r="D405" s="36">
        <f t="shared" ca="1" si="49"/>
        <v>19175.104779744499</v>
      </c>
      <c r="E405" s="47">
        <f t="shared" ca="1" si="50"/>
        <v>0.88192386965501912</v>
      </c>
      <c r="F405" s="36">
        <f t="shared" ca="1" si="51"/>
        <v>30362.87170510567</v>
      </c>
      <c r="G405" s="36">
        <f t="shared" ca="1" si="52"/>
        <v>6.2561729000008268E-2</v>
      </c>
      <c r="H405" s="36">
        <f ca="1">((('1.Inputs'!$D$37*12*IF(1=1,'1.Inputs'!$D$38,IF(1=2,'1.Inputs'!$D$39,$E405)))*$F405*(('1.Inputs'!$D$40)+(1-'1.Inputs'!$D$40)*(1+'1.Inputs'!$D$41))*(1+$G405)^(1-1))*'1.Inputs'!$D$47+(('1.Inputs'!$D$37*12*IF(1=1,'1.Inputs'!$D$38,IF(1=2,'1.Inputs'!$D$39,$E405)))/(1-'1.Inputs'!$D$42)*$D405*(1+$G405)^(1-1))*('1.Inputs'!$D$48-'1.Inputs'!$D$49))/'1.Inputs'!$D$51</f>
        <v>806158558.31409693</v>
      </c>
      <c r="I405" s="36">
        <f ca="1">((('1.Inputs'!$D$37*12*IF(2=1,'1.Inputs'!$D$38,IF(2=2,'1.Inputs'!$D$39,$E405)))*$F405*(('1.Inputs'!$D$40)+(1-'1.Inputs'!$D$40)*(1+'1.Inputs'!$D$41))*(1+$G405)^(2-1))*'1.Inputs'!$D$47+(('1.Inputs'!$D$37*12*IF(2=1,'1.Inputs'!$D$38,IF(2=2,'1.Inputs'!$D$39,$E405)))/(1-'1.Inputs'!$D$42)*$D405*(1+$G405)^(2-1))*('1.Inputs'!$D$48-'1.Inputs'!$D$49))/'1.Inputs'!$D$51</f>
        <v>1199230524.1985331</v>
      </c>
      <c r="J405" s="36">
        <f ca="1">((('1.Inputs'!$D$37*12*IF(3=1,'1.Inputs'!$D$38,IF(3=2,'1.Inputs'!$D$39,$E405)))*$F405*(('1.Inputs'!$D$40)+(1-'1.Inputs'!$D$40)*(1+'1.Inputs'!$D$41))*(1+$G405)^(3-1))*'1.Inputs'!$D$47+(('1.Inputs'!$D$37*12*IF(3=1,'1.Inputs'!$D$38,IF(3=2,'1.Inputs'!$D$39,$E405)))/(1-'1.Inputs'!$D$42)*$D405*(1+$G405)^(3-1))*('1.Inputs'!$D$48-'1.Inputs'!$D$49))/'1.Inputs'!$D$51</f>
        <v>1605424553.5503259</v>
      </c>
      <c r="K405" s="36">
        <f ca="1">((('1.Inputs'!$D$37*12*IF(4=1,'1.Inputs'!$D$38,IF(4=2,'1.Inputs'!$D$39,$E405)))*$F405*(('1.Inputs'!$D$40)+(1-'1.Inputs'!$D$40)*(1+'1.Inputs'!$D$41))*(1+$G405)^(4-1))*'1.Inputs'!$D$47+(('1.Inputs'!$D$37*12*IF(4=1,'1.Inputs'!$D$38,IF(4=2,'1.Inputs'!$D$39,$E405)))/(1-'1.Inputs'!$D$42)*$D405*(1+$G405)^(4-1))*('1.Inputs'!$D$48-'1.Inputs'!$D$49))/'1.Inputs'!$D$51</f>
        <v>1705862689.3995006</v>
      </c>
      <c r="L405" s="36">
        <f ca="1">((('1.Inputs'!$D$37*12*IF(5=1,'1.Inputs'!$D$38,IF(5=2,'1.Inputs'!$D$39,$E405)))*$F405*(('1.Inputs'!$D$40)+(1-'1.Inputs'!$D$40)*(1+'1.Inputs'!$D$41))*(1+$G405)^(5-1))*'1.Inputs'!$D$47+(('1.Inputs'!$D$37*12*IF(5=1,'1.Inputs'!$D$38,IF(5=2,'1.Inputs'!$D$39,$E405)))/(1-'1.Inputs'!$D$42)*$D405*(1+$G405)^(5-1))*('1.Inputs'!$D$48-'1.Inputs'!$D$49))/'1.Inputs'!$D$51</f>
        <v>1812584408.6849372</v>
      </c>
      <c r="M405" s="36">
        <f ca="1">((('1.Inputs'!$D$37*12*IF(6=1,'1.Inputs'!$D$38,IF(6=2,'1.Inputs'!$D$39,$E405)))*$F405*(('1.Inputs'!$D$40)+(1-'1.Inputs'!$D$40)*(1+'1.Inputs'!$D$41))*(1+$G405)^(6-1))*'1.Inputs'!$D$47+(('1.Inputs'!$D$37*12*IF(6=1,'1.Inputs'!$D$38,IF(6=2,'1.Inputs'!$D$39,$E405)))/(1-'1.Inputs'!$D$42)*$D405*(1+$G405)^(6-1))*('1.Inputs'!$D$48-'1.Inputs'!$D$49))/'1.Inputs'!$D$51</f>
        <v>1925982823.2507243</v>
      </c>
      <c r="N405" s="36">
        <f ca="1">((('1.Inputs'!$D$37*12*IF(7=1,'1.Inputs'!$D$38,IF(7=2,'1.Inputs'!$D$39,$E405)))*$F405*(('1.Inputs'!$D$40)+(1-'1.Inputs'!$D$40)*(1+'1.Inputs'!$D$41))*(1+$G405)^(7-1))*'1.Inputs'!$D$47+(('1.Inputs'!$D$37*12*IF(7=1,'1.Inputs'!$D$38,IF(7=2,'1.Inputs'!$D$39,$E405)))/(1-'1.Inputs'!$D$42)*$D405*(1+$G405)^(7-1))*('1.Inputs'!$D$48-'1.Inputs'!$D$49))/'1.Inputs'!$D$51</f>
        <v>2046475638.697607</v>
      </c>
      <c r="O405" s="36">
        <f ca="1">((('1.Inputs'!$D$37*12*IF(8=1,'1.Inputs'!$D$38,IF(8=2,'1.Inputs'!$D$39,$E405)))*$F405*(('1.Inputs'!$D$40)+(1-'1.Inputs'!$D$40)*(1+'1.Inputs'!$D$41))*(1+$G405)^(8-1))*'1.Inputs'!$D$47+(('1.Inputs'!$D$37*12*IF(8=1,'1.Inputs'!$D$38,IF(8=2,'1.Inputs'!$D$39,$E405)))/(1-'1.Inputs'!$D$42)*$D405*(1+$G405)^(8-1))*('1.Inputs'!$D$48-'1.Inputs'!$D$49))/'1.Inputs'!$D$51</f>
        <v>2174506693.0109253</v>
      </c>
      <c r="P405" s="36">
        <f ca="1">((('1.Inputs'!$D$37*12*IF(9=1,'1.Inputs'!$D$38,IF(9=2,'1.Inputs'!$D$39,$E405)))*$F405*(('1.Inputs'!$D$40)+(1-'1.Inputs'!$D$40)*(1+'1.Inputs'!$D$41))*(1+$G405)^(9-1))*'1.Inputs'!$D$47+(('1.Inputs'!$D$37*12*IF(9=1,'1.Inputs'!$D$38,IF(9=2,'1.Inputs'!$D$39,$E405)))/(1-'1.Inputs'!$D$42)*$D405*(1+$G405)^(9-1))*('1.Inputs'!$D$48-'1.Inputs'!$D$49))/'1.Inputs'!$D$51</f>
        <v>2310547591.4477792</v>
      </c>
      <c r="Q405" s="36">
        <f ca="1">((('1.Inputs'!$D$37*12*IF(10=1,'1.Inputs'!$D$38,IF(10=2,'1.Inputs'!$D$39,$E405)))*$F405*(('1.Inputs'!$D$40)+(1-'1.Inputs'!$D$40)*(1+'1.Inputs'!$D$41))*(1+$G405)^(10-1))*'1.Inputs'!$D$47+(('1.Inputs'!$D$37*12*IF(10=1,'1.Inputs'!$D$38,IF(10=2,'1.Inputs'!$D$39,$E405)))/(1-'1.Inputs'!$D$42)*$D405*(1+$G405)^(10-1))*('1.Inputs'!$D$48-'1.Inputs'!$D$49))/'1.Inputs'!$D$51</f>
        <v>2455099443.7055569</v>
      </c>
      <c r="R405" s="36">
        <f>-'1.Inputs'!$D$24</f>
        <v>-2050000000</v>
      </c>
      <c r="S405" s="36">
        <f ca="1">((('1.Inputs'!$D$37*12*IF(1=1,'1.Inputs'!$D$38,IF(1=2,'1.Inputs'!$D$39,$E405)))*$F405*(('1.Inputs'!$D$40)+(1-'1.Inputs'!$D$40)*(1+'1.Inputs'!$D$41))*(1+$G405)^(1-1))-(('1.Inputs'!$D$37*12*IF(1=1,'1.Inputs'!$D$38,IF(1=2,'1.Inputs'!$D$39,$E405)))/(1-'1.Inputs'!$D$42)*$D405*(1+$G405)^(1-1))-('1.Inputs'!$D$37*12*IF(1=1,'1.Inputs'!$D$38,IF(1=2,'1.Inputs'!$D$39,$E405)))*'1.Inputs'!$D$43*(1+$G405)^(1-1)-'1.Inputs'!$D$44*(1+$G405)^(1-1)-('1.Inputs'!$D$20/'1.Inputs'!$D$27+'1.Inputs'!$D$23/'1.Inputs'!$D$28))-MAX(0,((('1.Inputs'!$D$37*12*IF(1=1,'1.Inputs'!$D$38,IF(1=2,'1.Inputs'!$D$39,$E405)))*$F405*(('1.Inputs'!$D$40)+(1-'1.Inputs'!$D$40)*(1+'1.Inputs'!$D$41))*(1+$G405)^(1-1))-(('1.Inputs'!$D$37*12*IF(1=1,'1.Inputs'!$D$38,IF(1=2,'1.Inputs'!$D$39,$E405)))/(1-'1.Inputs'!$D$42)*$D405*(1+$G405)^(1-1))-('1.Inputs'!$D$37*12*IF(1=1,'1.Inputs'!$D$38,IF(1=2,'1.Inputs'!$D$39,$E405)))*'1.Inputs'!$D$43*(1+$G405)^(1-1)-'1.Inputs'!$D$44*(1+$G405)^(1-1)-('1.Inputs'!$D$20/'1.Inputs'!$D$27+'1.Inputs'!$D$23/'1.Inputs'!$D$28)))*'1.Inputs'!$D$53+('1.Inputs'!$D$20/'1.Inputs'!$D$27+'1.Inputs'!$D$23/'1.Inputs'!$D$28)-H405</f>
        <v>-573456907.74898338</v>
      </c>
      <c r="T405" s="36">
        <f ca="1">((('1.Inputs'!$D$37*12*IF(2=1,'1.Inputs'!$D$38,IF(2=2,'1.Inputs'!$D$39,$E405)))*$F405*(('1.Inputs'!$D$40)+(1-'1.Inputs'!$D$40)*(1+'1.Inputs'!$D$41))*(1+$G405)^(2-1))-(('1.Inputs'!$D$37*12*IF(2=1,'1.Inputs'!$D$38,IF(2=2,'1.Inputs'!$D$39,$E405)))/(1-'1.Inputs'!$D$42)*$D405*(1+$G405)^(2-1))-('1.Inputs'!$D$37*12*IF(2=1,'1.Inputs'!$D$38,IF(2=2,'1.Inputs'!$D$39,$E405)))*'1.Inputs'!$D$43*(1+$G405)^(2-1)-'1.Inputs'!$D$44*(1+$G405)^(2-1)-('1.Inputs'!$D$20/'1.Inputs'!$D$27+'1.Inputs'!$D$23/'1.Inputs'!$D$28))-MAX(0,((('1.Inputs'!$D$37*12*IF(2=1,'1.Inputs'!$D$38,IF(2=2,'1.Inputs'!$D$39,$E405)))*$F405*(('1.Inputs'!$D$40)+(1-'1.Inputs'!$D$40)*(1+'1.Inputs'!$D$41))*(1+$G405)^(2-1))-(('1.Inputs'!$D$37*12*IF(2=1,'1.Inputs'!$D$38,IF(2=2,'1.Inputs'!$D$39,$E405)))/(1-'1.Inputs'!$D$42)*$D405*(1+$G405)^(2-1))-('1.Inputs'!$D$37*12*IF(2=1,'1.Inputs'!$D$38,IF(2=2,'1.Inputs'!$D$39,$E405)))*'1.Inputs'!$D$43*(1+$G405)^(2-1)-'1.Inputs'!$D$44*(1+$G405)^(2-1)-('1.Inputs'!$D$20/'1.Inputs'!$D$27+'1.Inputs'!$D$23/'1.Inputs'!$D$28)))*'1.Inputs'!$D$53+('1.Inputs'!$D$20/'1.Inputs'!$D$27+'1.Inputs'!$D$23/'1.Inputs'!$D$28)-(I405-H405)</f>
        <v>178692835.76008701</v>
      </c>
      <c r="U405" s="36">
        <f ca="1">((('1.Inputs'!$D$37*12*IF(3=1,'1.Inputs'!$D$38,IF(3=2,'1.Inputs'!$D$39,$E405)))*$F405*(('1.Inputs'!$D$40)+(1-'1.Inputs'!$D$40)*(1+'1.Inputs'!$D$41))*(1+$G405)^(3-1))-(('1.Inputs'!$D$37*12*IF(3=1,'1.Inputs'!$D$38,IF(3=2,'1.Inputs'!$D$39,$E405)))/(1-'1.Inputs'!$D$42)*$D405*(1+$G405)^(3-1))-('1.Inputs'!$D$37*12*IF(3=1,'1.Inputs'!$D$38,IF(3=2,'1.Inputs'!$D$39,$E405)))*'1.Inputs'!$D$43*(1+$G405)^(3-1)-'1.Inputs'!$D$44*(1+$G405)^(3-1)-('1.Inputs'!$D$20/'1.Inputs'!$D$27+'1.Inputs'!$D$23/'1.Inputs'!$D$28))-MAX(0,((('1.Inputs'!$D$37*12*IF(3=1,'1.Inputs'!$D$38,IF(3=2,'1.Inputs'!$D$39,$E405)))*$F405*(('1.Inputs'!$D$40)+(1-'1.Inputs'!$D$40)*(1+'1.Inputs'!$D$41))*(1+$G405)^(3-1))-(('1.Inputs'!$D$37*12*IF(3=1,'1.Inputs'!$D$38,IF(3=2,'1.Inputs'!$D$39,$E405)))/(1-'1.Inputs'!$D$42)*$D405*(1+$G405)^(3-1))-('1.Inputs'!$D$37*12*IF(3=1,'1.Inputs'!$D$38,IF(3=2,'1.Inputs'!$D$39,$E405)))*'1.Inputs'!$D$43*(1+$G405)^(3-1)-'1.Inputs'!$D$44*(1+$G405)^(3-1)-('1.Inputs'!$D$20/'1.Inputs'!$D$27+'1.Inputs'!$D$23/'1.Inputs'!$D$28)))*'1.Inputs'!$D$53+('1.Inputs'!$D$20/'1.Inputs'!$D$27+'1.Inputs'!$D$23/'1.Inputs'!$D$28)-(J405-I405)</f>
        <v>514885103.31825018</v>
      </c>
      <c r="V405" s="36">
        <f ca="1">((('1.Inputs'!$D$37*12*IF(4=1,'1.Inputs'!$D$38,IF(4=2,'1.Inputs'!$D$39,$E405)))*$F405*(('1.Inputs'!$D$40)+(1-'1.Inputs'!$D$40)*(1+'1.Inputs'!$D$41))*(1+$G405)^(4-1))-(('1.Inputs'!$D$37*12*IF(4=1,'1.Inputs'!$D$38,IF(4=2,'1.Inputs'!$D$39,$E405)))/(1-'1.Inputs'!$D$42)*$D405*(1+$G405)^(4-1))-('1.Inputs'!$D$37*12*IF(4=1,'1.Inputs'!$D$38,IF(4=2,'1.Inputs'!$D$39,$E405)))*'1.Inputs'!$D$43*(1+$G405)^(4-1)-'1.Inputs'!$D$44*(1+$G405)^(4-1)-('1.Inputs'!$D$20/'1.Inputs'!$D$27+'1.Inputs'!$D$23/'1.Inputs'!$D$28))-MAX(0,((('1.Inputs'!$D$37*12*IF(4=1,'1.Inputs'!$D$38,IF(4=2,'1.Inputs'!$D$39,$E405)))*$F405*(('1.Inputs'!$D$40)+(1-'1.Inputs'!$D$40)*(1+'1.Inputs'!$D$41))*(1+$G405)^(4-1))-(('1.Inputs'!$D$37*12*IF(4=1,'1.Inputs'!$D$38,IF(4=2,'1.Inputs'!$D$39,$E405)))/(1-'1.Inputs'!$D$42)*$D405*(1+$G405)^(4-1))-('1.Inputs'!$D$37*12*IF(4=1,'1.Inputs'!$D$38,IF(4=2,'1.Inputs'!$D$39,$E405)))*'1.Inputs'!$D$43*(1+$G405)^(4-1)-'1.Inputs'!$D$44*(1+$G405)^(4-1)-('1.Inputs'!$D$20/'1.Inputs'!$D$27+'1.Inputs'!$D$23/'1.Inputs'!$D$28)))*'1.Inputs'!$D$53+('1.Inputs'!$D$20/'1.Inputs'!$D$27+'1.Inputs'!$D$23/'1.Inputs'!$D$28)-(K405-J405)</f>
        <v>875309258.21128404</v>
      </c>
      <c r="W405" s="36">
        <f ca="1">((('1.Inputs'!$D$37*12*IF(5=1,'1.Inputs'!$D$38,IF(5=2,'1.Inputs'!$D$39,$E405)))*$F405*(('1.Inputs'!$D$40)+(1-'1.Inputs'!$D$40)*(1+'1.Inputs'!$D$41))*(1+$G405)^(5-1))-(('1.Inputs'!$D$37*12*IF(5=1,'1.Inputs'!$D$38,IF(5=2,'1.Inputs'!$D$39,$E405)))/(1-'1.Inputs'!$D$42)*$D405*(1+$G405)^(5-1))-('1.Inputs'!$D$37*12*IF(5=1,'1.Inputs'!$D$38,IF(5=2,'1.Inputs'!$D$39,$E405)))*'1.Inputs'!$D$43*(1+$G405)^(5-1)-'1.Inputs'!$D$44*(1+$G405)^(5-1)-('1.Inputs'!$D$20/'1.Inputs'!$D$27+'1.Inputs'!$D$23/'1.Inputs'!$D$28))-MAX(0,((('1.Inputs'!$D$37*12*IF(5=1,'1.Inputs'!$D$38,IF(5=2,'1.Inputs'!$D$39,$E405)))*$F405*(('1.Inputs'!$D$40)+(1-'1.Inputs'!$D$40)*(1+'1.Inputs'!$D$41))*(1+$G405)^(5-1))-(('1.Inputs'!$D$37*12*IF(5=1,'1.Inputs'!$D$38,IF(5=2,'1.Inputs'!$D$39,$E405)))/(1-'1.Inputs'!$D$42)*$D405*(1+$G405)^(5-1))-('1.Inputs'!$D$37*12*IF(5=1,'1.Inputs'!$D$38,IF(5=2,'1.Inputs'!$D$39,$E405)))*'1.Inputs'!$D$43*(1+$G405)^(5-1)-'1.Inputs'!$D$44*(1+$G405)^(5-1)-('1.Inputs'!$D$20/'1.Inputs'!$D$27+'1.Inputs'!$D$23/'1.Inputs'!$D$28)))*'1.Inputs'!$D$53+('1.Inputs'!$D$20/'1.Inputs'!$D$27+'1.Inputs'!$D$23/'1.Inputs'!$D$28)-(L405-K405)</f>
        <v>927114077.11944604</v>
      </c>
      <c r="X405" s="36">
        <f ca="1">((('1.Inputs'!$D$37*12*IF(6=1,'1.Inputs'!$D$38,IF(6=2,'1.Inputs'!$D$39,$E405)))*$F405*(('1.Inputs'!$D$40)+(1-'1.Inputs'!$D$40)*(1+'1.Inputs'!$D$41))*(1+$G405)^(6-1))-(('1.Inputs'!$D$37*12*IF(6=1,'1.Inputs'!$D$38,IF(6=2,'1.Inputs'!$D$39,$E405)))/(1-'1.Inputs'!$D$42)*$D405*(1+$G405)^(6-1))-('1.Inputs'!$D$37*12*IF(6=1,'1.Inputs'!$D$38,IF(6=2,'1.Inputs'!$D$39,$E405)))*'1.Inputs'!$D$43*(1+$G405)^(6-1)-'1.Inputs'!$D$44*(1+$G405)^(6-1)-('1.Inputs'!$D$20/'1.Inputs'!$D$27+'1.Inputs'!$D$23/'1.Inputs'!$D$28))-MAX(0,((('1.Inputs'!$D$37*12*IF(6=1,'1.Inputs'!$D$38,IF(6=2,'1.Inputs'!$D$39,$E405)))*$F405*(('1.Inputs'!$D$40)+(1-'1.Inputs'!$D$40)*(1+'1.Inputs'!$D$41))*(1+$G405)^(6-1))-(('1.Inputs'!$D$37*12*IF(6=1,'1.Inputs'!$D$38,IF(6=2,'1.Inputs'!$D$39,$E405)))/(1-'1.Inputs'!$D$42)*$D405*(1+$G405)^(6-1))-('1.Inputs'!$D$37*12*IF(6=1,'1.Inputs'!$D$38,IF(6=2,'1.Inputs'!$D$39,$E405)))*'1.Inputs'!$D$43*(1+$G405)^(6-1)-'1.Inputs'!$D$44*(1+$G405)^(6-1)-('1.Inputs'!$D$20/'1.Inputs'!$D$27+'1.Inputs'!$D$23/'1.Inputs'!$D$28)))*'1.Inputs'!$D$53+('1.Inputs'!$D$20/'1.Inputs'!$D$27+'1.Inputs'!$D$23/'1.Inputs'!$D$28)-(M405-L405)</f>
        <v>982159895.06903529</v>
      </c>
      <c r="Y405" s="36">
        <f ca="1">((('1.Inputs'!$D$37*12*IF(7=1,'1.Inputs'!$D$38,IF(7=2,'1.Inputs'!$D$39,$E405)))*$F405*(('1.Inputs'!$D$40)+(1-'1.Inputs'!$D$40)*(1+'1.Inputs'!$D$41))*(1+$G405)^(7-1))-(('1.Inputs'!$D$37*12*IF(7=1,'1.Inputs'!$D$38,IF(7=2,'1.Inputs'!$D$39,$E405)))/(1-'1.Inputs'!$D$42)*$D405*(1+$G405)^(7-1))-('1.Inputs'!$D$37*12*IF(7=1,'1.Inputs'!$D$38,IF(7=2,'1.Inputs'!$D$39,$E405)))*'1.Inputs'!$D$43*(1+$G405)^(7-1)-'1.Inputs'!$D$44*(1+$G405)^(7-1)-('1.Inputs'!$D$20/'1.Inputs'!$D$27+'1.Inputs'!$D$23/'1.Inputs'!$D$28))-MAX(0,((('1.Inputs'!$D$37*12*IF(7=1,'1.Inputs'!$D$38,IF(7=2,'1.Inputs'!$D$39,$E405)))*$F405*(('1.Inputs'!$D$40)+(1-'1.Inputs'!$D$40)*(1+'1.Inputs'!$D$41))*(1+$G405)^(7-1))-(('1.Inputs'!$D$37*12*IF(7=1,'1.Inputs'!$D$38,IF(7=2,'1.Inputs'!$D$39,$E405)))/(1-'1.Inputs'!$D$42)*$D405*(1+$G405)^(7-1))-('1.Inputs'!$D$37*12*IF(7=1,'1.Inputs'!$D$38,IF(7=2,'1.Inputs'!$D$39,$E405)))*'1.Inputs'!$D$43*(1+$G405)^(7-1)-'1.Inputs'!$D$44*(1+$G405)^(7-1)-('1.Inputs'!$D$20/'1.Inputs'!$D$27+'1.Inputs'!$D$23/'1.Inputs'!$D$28)))*'1.Inputs'!$D$53+('1.Inputs'!$D$20/'1.Inputs'!$D$27+'1.Inputs'!$D$23/'1.Inputs'!$D$28)-(N405-M405)</f>
        <v>1040649474.5637693</v>
      </c>
      <c r="Z405" s="36">
        <f ca="1">((('1.Inputs'!$D$37*12*IF(8=1,'1.Inputs'!$D$38,IF(8=2,'1.Inputs'!$D$39,$E405)))*$F405*(('1.Inputs'!$D$40)+(1-'1.Inputs'!$D$40)*(1+'1.Inputs'!$D$41))*(1+$G405)^(8-1))-(('1.Inputs'!$D$37*12*IF(8=1,'1.Inputs'!$D$38,IF(8=2,'1.Inputs'!$D$39,$E405)))/(1-'1.Inputs'!$D$42)*$D405*(1+$G405)^(8-1))-('1.Inputs'!$D$37*12*IF(8=1,'1.Inputs'!$D$38,IF(8=2,'1.Inputs'!$D$39,$E405)))*'1.Inputs'!$D$43*(1+$G405)^(8-1)-'1.Inputs'!$D$44*(1+$G405)^(8-1)-('1.Inputs'!$D$20/'1.Inputs'!$D$27+'1.Inputs'!$D$23/'1.Inputs'!$D$28))-MAX(0,((('1.Inputs'!$D$37*12*IF(8=1,'1.Inputs'!$D$38,IF(8=2,'1.Inputs'!$D$39,$E405)))*$F405*(('1.Inputs'!$D$40)+(1-'1.Inputs'!$D$40)*(1+'1.Inputs'!$D$41))*(1+$G405)^(8-1))-(('1.Inputs'!$D$37*12*IF(8=1,'1.Inputs'!$D$38,IF(8=2,'1.Inputs'!$D$39,$E405)))/(1-'1.Inputs'!$D$42)*$D405*(1+$G405)^(8-1))-('1.Inputs'!$D$37*12*IF(8=1,'1.Inputs'!$D$38,IF(8=2,'1.Inputs'!$D$39,$E405)))*'1.Inputs'!$D$43*(1+$G405)^(8-1)-'1.Inputs'!$D$44*(1+$G405)^(8-1)-('1.Inputs'!$D$20/'1.Inputs'!$D$27+'1.Inputs'!$D$23/'1.Inputs'!$D$28)))*'1.Inputs'!$D$53+('1.Inputs'!$D$20/'1.Inputs'!$D$27+'1.Inputs'!$D$23/'1.Inputs'!$D$28)-(O405-N405)</f>
        <v>1102798263.28018</v>
      </c>
      <c r="AA405" s="36">
        <f ca="1">((('1.Inputs'!$D$37*12*IF(9=1,'1.Inputs'!$D$38,IF(9=2,'1.Inputs'!$D$39,$E405)))*$F405*(('1.Inputs'!$D$40)+(1-'1.Inputs'!$D$40)*(1+'1.Inputs'!$D$41))*(1+$G405)^(9-1))-(('1.Inputs'!$D$37*12*IF(9=1,'1.Inputs'!$D$38,IF(9=2,'1.Inputs'!$D$39,$E405)))/(1-'1.Inputs'!$D$42)*$D405*(1+$G405)^(9-1))-('1.Inputs'!$D$37*12*IF(9=1,'1.Inputs'!$D$38,IF(9=2,'1.Inputs'!$D$39,$E405)))*'1.Inputs'!$D$43*(1+$G405)^(9-1)-'1.Inputs'!$D$44*(1+$G405)^(9-1)-('1.Inputs'!$D$20/'1.Inputs'!$D$27+'1.Inputs'!$D$23/'1.Inputs'!$D$28))-MAX(0,((('1.Inputs'!$D$37*12*IF(9=1,'1.Inputs'!$D$38,IF(9=2,'1.Inputs'!$D$39,$E405)))*$F405*(('1.Inputs'!$D$40)+(1-'1.Inputs'!$D$40)*(1+'1.Inputs'!$D$41))*(1+$G405)^(9-1))-(('1.Inputs'!$D$37*12*IF(9=1,'1.Inputs'!$D$38,IF(9=2,'1.Inputs'!$D$39,$E405)))/(1-'1.Inputs'!$D$42)*$D405*(1+$G405)^(9-1))-('1.Inputs'!$D$37*12*IF(9=1,'1.Inputs'!$D$38,IF(9=2,'1.Inputs'!$D$39,$E405)))*'1.Inputs'!$D$43*(1+$G405)^(9-1)-'1.Inputs'!$D$44*(1+$G405)^(9-1)-('1.Inputs'!$D$20/'1.Inputs'!$D$27+'1.Inputs'!$D$23/'1.Inputs'!$D$28)))*'1.Inputs'!$D$53+('1.Inputs'!$D$20/'1.Inputs'!$D$27+'1.Inputs'!$D$23/'1.Inputs'!$D$28)-(P405-O405)</f>
        <v>1168835187.6739438</v>
      </c>
      <c r="AB405" s="36">
        <f ca="1">((('1.Inputs'!$D$37*12*IF(10=1,'1.Inputs'!$D$38,IF(10=2,'1.Inputs'!$D$39,$E405)))*$F405*(('1.Inputs'!$D$40)+(1-'1.Inputs'!$D$40)*(1+'1.Inputs'!$D$41))*(1+$G405)^(10-1))-(('1.Inputs'!$D$37*12*IF(10=1,'1.Inputs'!$D$38,IF(10=2,'1.Inputs'!$D$39,$E405)))/(1-'1.Inputs'!$D$42)*$D405*(1+$G405)^(10-1))-('1.Inputs'!$D$37*12*IF(10=1,'1.Inputs'!$D$38,IF(10=2,'1.Inputs'!$D$39,$E405)))*'1.Inputs'!$D$43*(1+$G405)^(10-1)-'1.Inputs'!$D$44*(1+$G405)^(10-1)-('1.Inputs'!$D$20/'1.Inputs'!$D$27+'1.Inputs'!$D$23/'1.Inputs'!$D$28))-MAX(0,((('1.Inputs'!$D$37*12*IF(10=1,'1.Inputs'!$D$38,IF(10=2,'1.Inputs'!$D$39,$E405)))*$F405*(('1.Inputs'!$D$40)+(1-'1.Inputs'!$D$40)*(1+'1.Inputs'!$D$41))*(1+$G405)^(10-1))-(('1.Inputs'!$D$37*12*IF(10=1,'1.Inputs'!$D$38,IF(10=2,'1.Inputs'!$D$39,$E405)))/(1-'1.Inputs'!$D$42)*$D405*(1+$G405)^(10-1))-('1.Inputs'!$D$37*12*IF(10=1,'1.Inputs'!$D$38,IF(10=2,'1.Inputs'!$D$39,$E405)))*'1.Inputs'!$D$43*(1+$G405)^(10-1)-'1.Inputs'!$D$44*(1+$G405)^(10-1)-('1.Inputs'!$D$20/'1.Inputs'!$D$27+'1.Inputs'!$D$23/'1.Inputs'!$D$28)))*'1.Inputs'!$D$53+('1.Inputs'!$D$20/'1.Inputs'!$D$27+'1.Inputs'!$D$23/'1.Inputs'!$D$28)-(Q405-P405)+(('1.Inputs'!$D$20+'1.Inputs'!$D$23-('1.Inputs'!$D$20/'1.Inputs'!$D$27+'1.Inputs'!$D$23/'1.Inputs'!$D$28)*'1.Inputs'!$D$10)*'1.Inputs'!$D$60+'1.Inputs'!$D$19*'1.Inputs'!$D$59+Q405)</f>
        <v>4394102939.9411812</v>
      </c>
      <c r="AC405" s="36">
        <f ca="1">S405-AC$13-AC$14+MIN(AC$13,MAX(0,((('1.Inputs'!$D$37*12*IF(1=1,'1.Inputs'!$D$38,IF(1=2,'1.Inputs'!$D$39,$E405)))*$F405*(('1.Inputs'!$D$40)+(1-'1.Inputs'!$D$40)*(1+'1.Inputs'!$D$41))*(1+$G405)^(1-1))-(('1.Inputs'!$D$37*12*IF(1=1,'1.Inputs'!$D$38,IF(1=2,'1.Inputs'!$D$39,$E405)))/(1-'1.Inputs'!$D$42)*$D405*(1+$G405)^(1-1))-('1.Inputs'!$D$37*12*IF(1=1,'1.Inputs'!$D$38,IF(1=2,'1.Inputs'!$D$39,$E405)))*'1.Inputs'!$D$43*(1+$G405)^(1-1)-'1.Inputs'!$D$44*(1+$G405)^(1-1)-('1.Inputs'!$D$20/'1.Inputs'!$D$27+'1.Inputs'!$D$23/'1.Inputs'!$D$28))))*'1.Inputs'!$D$53</f>
        <v>-669396907.74898338</v>
      </c>
      <c r="AD405" s="36">
        <f ca="1">T405-AD$13-AD$14+MIN(AD$13,MAX(0,((('1.Inputs'!$D$37*12*IF(2=1,'1.Inputs'!$D$38,IF(2=2,'1.Inputs'!$D$39,$E405)))*$F405*(('1.Inputs'!$D$40)+(1-'1.Inputs'!$D$40)*(1+'1.Inputs'!$D$41))*(1+$G405)^(2-1))-(('1.Inputs'!$D$37*12*IF(2=1,'1.Inputs'!$D$38,IF(2=2,'1.Inputs'!$D$39,$E405)))/(1-'1.Inputs'!$D$42)*$D405*(1+$G405)^(2-1))-('1.Inputs'!$D$37*12*IF(2=1,'1.Inputs'!$D$38,IF(2=2,'1.Inputs'!$D$39,$E405)))*'1.Inputs'!$D$43*(1+$G405)^(2-1)-'1.Inputs'!$D$44*(1+$G405)^(2-1)-('1.Inputs'!$D$20/'1.Inputs'!$D$27+'1.Inputs'!$D$23/'1.Inputs'!$D$28))))*'1.Inputs'!$D$53</f>
        <v>82752835.760087013</v>
      </c>
      <c r="AE405" s="36">
        <f ca="1">U405-AE$13-AE$14+MIN(AE$13,MAX(0,((('1.Inputs'!$D$37*12*IF(3=1,'1.Inputs'!$D$38,IF(3=2,'1.Inputs'!$D$39,$E405)))*$F405*(('1.Inputs'!$D$40)+(1-'1.Inputs'!$D$40)*(1+'1.Inputs'!$D$41))*(1+$G405)^(3-1))-(('1.Inputs'!$D$37*12*IF(3=1,'1.Inputs'!$D$38,IF(3=2,'1.Inputs'!$D$39,$E405)))/(1-'1.Inputs'!$D$42)*$D405*(1+$G405)^(3-1))-('1.Inputs'!$D$37*12*IF(3=1,'1.Inputs'!$D$38,IF(3=2,'1.Inputs'!$D$39,$E405)))*'1.Inputs'!$D$43*(1+$G405)^(3-1)-'1.Inputs'!$D$44*(1+$G405)^(3-1)-('1.Inputs'!$D$20/'1.Inputs'!$D$27+'1.Inputs'!$D$23/'1.Inputs'!$D$28))))*'1.Inputs'!$D$53</f>
        <v>172945103.31825018</v>
      </c>
      <c r="AF405" s="36">
        <f ca="1">V405-AF$13-AF$14+MIN(AF$13,MAX(0,((('1.Inputs'!$D$37*12*IF(4=1,'1.Inputs'!$D$38,IF(4=2,'1.Inputs'!$D$39,$E405)))*$F405*(('1.Inputs'!$D$40)+(1-'1.Inputs'!$D$40)*(1+'1.Inputs'!$D$41))*(1+$G405)^(4-1))-(('1.Inputs'!$D$37*12*IF(4=1,'1.Inputs'!$D$38,IF(4=2,'1.Inputs'!$D$39,$E405)))/(1-'1.Inputs'!$D$42)*$D405*(1+$G405)^(4-1))-('1.Inputs'!$D$37*12*IF(4=1,'1.Inputs'!$D$38,IF(4=2,'1.Inputs'!$D$39,$E405)))*'1.Inputs'!$D$43*(1+$G405)^(4-1)-'1.Inputs'!$D$44*(1+$G405)^(4-1)-('1.Inputs'!$D$20/'1.Inputs'!$D$27+'1.Inputs'!$D$23/'1.Inputs'!$D$28))))*'1.Inputs'!$D$53</f>
        <v>552557258.21128404</v>
      </c>
      <c r="AG405" s="36">
        <f ca="1">W405-AG$13-AG$14+MIN(AG$13,MAX(0,((('1.Inputs'!$D$37*12*IF(5=1,'1.Inputs'!$D$38,IF(5=2,'1.Inputs'!$D$39,$E405)))*$F405*(('1.Inputs'!$D$40)+(1-'1.Inputs'!$D$40)*(1+'1.Inputs'!$D$41))*(1+$G405)^(5-1))-(('1.Inputs'!$D$37*12*IF(5=1,'1.Inputs'!$D$38,IF(5=2,'1.Inputs'!$D$39,$E405)))/(1-'1.Inputs'!$D$42)*$D405*(1+$G405)^(5-1))-('1.Inputs'!$D$37*12*IF(5=1,'1.Inputs'!$D$38,IF(5=2,'1.Inputs'!$D$39,$E405)))*'1.Inputs'!$D$43*(1+$G405)^(5-1)-'1.Inputs'!$D$44*(1+$G405)^(5-1)-('1.Inputs'!$D$20/'1.Inputs'!$D$27+'1.Inputs'!$D$23/'1.Inputs'!$D$28))))*'1.Inputs'!$D$53</f>
        <v>623550077.11944604</v>
      </c>
      <c r="AH405" s="36">
        <f ca="1">X405-AH$13-AH$14+MIN(AH$13,MAX(0,((('1.Inputs'!$D$37*12*IF(6=1,'1.Inputs'!$D$38,IF(6=2,'1.Inputs'!$D$39,$E405)))*$F405*(('1.Inputs'!$D$40)+(1-'1.Inputs'!$D$40)*(1+'1.Inputs'!$D$41))*(1+$G405)^(6-1))-(('1.Inputs'!$D$37*12*IF(6=1,'1.Inputs'!$D$38,IF(6=2,'1.Inputs'!$D$39,$E405)))/(1-'1.Inputs'!$D$42)*$D405*(1+$G405)^(6-1))-('1.Inputs'!$D$37*12*IF(6=1,'1.Inputs'!$D$38,IF(6=2,'1.Inputs'!$D$39,$E405)))*'1.Inputs'!$D$43*(1+$G405)^(6-1)-'1.Inputs'!$D$44*(1+$G405)^(6-1)-('1.Inputs'!$D$20/'1.Inputs'!$D$27+'1.Inputs'!$D$23/'1.Inputs'!$D$28))))*'1.Inputs'!$D$53</f>
        <v>697783895.06903529</v>
      </c>
      <c r="AI405" s="36">
        <f ca="1">Y405-AI$13-AI$14+MIN(AI$13,MAX(0,((('1.Inputs'!$D$37*12*IF(7=1,'1.Inputs'!$D$38,IF(7=2,'1.Inputs'!$D$39,$E405)))*$F405*(('1.Inputs'!$D$40)+(1-'1.Inputs'!$D$40)*(1+'1.Inputs'!$D$41))*(1+$G405)^(7-1))-(('1.Inputs'!$D$37*12*IF(7=1,'1.Inputs'!$D$38,IF(7=2,'1.Inputs'!$D$39,$E405)))/(1-'1.Inputs'!$D$42)*$D405*(1+$G405)^(7-1))-('1.Inputs'!$D$37*12*IF(7=1,'1.Inputs'!$D$38,IF(7=2,'1.Inputs'!$D$39,$E405)))*'1.Inputs'!$D$43*(1+$G405)^(7-1)-'1.Inputs'!$D$44*(1+$G405)^(7-1)-('1.Inputs'!$D$20/'1.Inputs'!$D$27+'1.Inputs'!$D$23/'1.Inputs'!$D$28))))*'1.Inputs'!$D$53</f>
        <v>775461474.56376934</v>
      </c>
      <c r="AJ405" s="36">
        <f ca="1">Z405-AJ$13-AJ$14+MIN(AJ$13,MAX(0,((('1.Inputs'!$D$37*12*IF(8=1,'1.Inputs'!$D$38,IF(8=2,'1.Inputs'!$D$39,$E405)))*$F405*(('1.Inputs'!$D$40)+(1-'1.Inputs'!$D$40)*(1+'1.Inputs'!$D$41))*(1+$G405)^(8-1))-(('1.Inputs'!$D$37*12*IF(8=1,'1.Inputs'!$D$38,IF(8=2,'1.Inputs'!$D$39,$E405)))/(1-'1.Inputs'!$D$42)*$D405*(1+$G405)^(8-1))-('1.Inputs'!$D$37*12*IF(8=1,'1.Inputs'!$D$38,IF(8=2,'1.Inputs'!$D$39,$E405)))*'1.Inputs'!$D$43*(1+$G405)^(8-1)-'1.Inputs'!$D$44*(1+$G405)^(8-1)-('1.Inputs'!$D$20/'1.Inputs'!$D$27+'1.Inputs'!$D$23/'1.Inputs'!$D$28))))*'1.Inputs'!$D$53</f>
        <v>1102798263.28018</v>
      </c>
      <c r="AK405" s="36">
        <f ca="1">AA405-AK$13-AK$14+MIN(AK$13,MAX(0,((('1.Inputs'!$D$37*12*IF(9=1,'1.Inputs'!$D$38,IF(9=2,'1.Inputs'!$D$39,$E405)))*$F405*(('1.Inputs'!$D$40)+(1-'1.Inputs'!$D$40)*(1+'1.Inputs'!$D$41))*(1+$G405)^(9-1))-(('1.Inputs'!$D$37*12*IF(9=1,'1.Inputs'!$D$38,IF(9=2,'1.Inputs'!$D$39,$E405)))/(1-'1.Inputs'!$D$42)*$D405*(1+$G405)^(9-1))-('1.Inputs'!$D$37*12*IF(9=1,'1.Inputs'!$D$38,IF(9=2,'1.Inputs'!$D$39,$E405)))*'1.Inputs'!$D$43*(1+$G405)^(9-1)-'1.Inputs'!$D$44*(1+$G405)^(9-1)-('1.Inputs'!$D$20/'1.Inputs'!$D$27+'1.Inputs'!$D$23/'1.Inputs'!$D$28))))*'1.Inputs'!$D$53</f>
        <v>1168835187.6739438</v>
      </c>
      <c r="AL405" s="36">
        <f ca="1">AB405-AL$13-AL$14+MIN(AL$13,MAX(0,((('1.Inputs'!$D$37*12*IF(10=1,'1.Inputs'!$D$38,IF(10=2,'1.Inputs'!$D$39,$E405)))*$F405*(('1.Inputs'!$D$40)+(1-'1.Inputs'!$D$40)*(1+'1.Inputs'!$D$41))*(1+$G405)^(10-1))-(('1.Inputs'!$D$37*12*IF(10=1,'1.Inputs'!$D$38,IF(10=2,'1.Inputs'!$D$39,$E405)))/(1-'1.Inputs'!$D$42)*$D405*(1+$G405)^(10-1))-('1.Inputs'!$D$37*12*IF(10=1,'1.Inputs'!$D$38,IF(10=2,'1.Inputs'!$D$39,$E405)))*'1.Inputs'!$D$43*(1+$G405)^(10-1)-'1.Inputs'!$D$44*(1+$G405)^(10-1)-('1.Inputs'!$D$20/'1.Inputs'!$D$27+'1.Inputs'!$D$23/'1.Inputs'!$D$28))))*'1.Inputs'!$D$53+'1.Inputs'!$D$35</f>
        <v>5194102939.9411812</v>
      </c>
      <c r="AM405" s="48">
        <f ca="1">R405+NPV('1.Inputs'!$D$55,S405:AB405)</f>
        <v>2315357714.9492321</v>
      </c>
      <c r="AN405" s="48">
        <f ca="1">-('1.Inputs'!$D$24*(1-'1.Inputs'!$D$31)+'1.Inputs'!$D$35)+NPV('1.Inputs'!$D$54,AC405:AL405)</f>
        <v>586202239.10473919</v>
      </c>
      <c r="AO405" s="36">
        <f t="shared" ca="1" si="53"/>
        <v>-3.8852094020933832</v>
      </c>
      <c r="AP405" s="36">
        <f t="shared" ca="1" si="54"/>
        <v>1.3081430470483999</v>
      </c>
      <c r="AQ405" s="36">
        <f ca="1">'1.Inputs'!$D$35+MIN(SUM($AC405:AC405),SUM($AC405:AD405),SUM($AC405:AE405),SUM($AC405:AF405),SUM($AC405:AG405),SUM($AC405:AH405),SUM($AC405:AI405),SUM($AC405:AJ405),SUM($AC405:AK405),SUM($AC405:AL405))</f>
        <v>130603092.25101662</v>
      </c>
      <c r="AR405" s="36">
        <f ca="1">IF(AP405&lt;'1.Inputs'!$D$57,1,0)</f>
        <v>0</v>
      </c>
      <c r="AS405" s="36">
        <f t="shared" ca="1" si="55"/>
        <v>0</v>
      </c>
    </row>
    <row r="406" spans="2:45" ht="15" customHeight="1" x14ac:dyDescent="0.25">
      <c r="B406" s="36">
        <v>391</v>
      </c>
      <c r="C406" s="36">
        <f t="shared" ca="1" si="48"/>
        <v>0.36074587890587861</v>
      </c>
      <c r="D406" s="36">
        <f t="shared" ca="1" si="49"/>
        <v>19786.607338431037</v>
      </c>
      <c r="E406" s="47">
        <f t="shared" ca="1" si="50"/>
        <v>0.80910826734896857</v>
      </c>
      <c r="F406" s="36">
        <f t="shared" ca="1" si="51"/>
        <v>31046.301648956356</v>
      </c>
      <c r="G406" s="36">
        <f t="shared" ca="1" si="52"/>
        <v>4.1808386288237361E-2</v>
      </c>
      <c r="H406" s="36">
        <f ca="1">((('1.Inputs'!$D$37*12*IF(1=1,'1.Inputs'!$D$38,IF(1=2,'1.Inputs'!$D$39,$E406)))*$F406*(('1.Inputs'!$D$40)+(1-'1.Inputs'!$D$40)*(1+'1.Inputs'!$D$41))*(1+$G406)^(1-1))*'1.Inputs'!$D$47+(('1.Inputs'!$D$37*12*IF(1=1,'1.Inputs'!$D$38,IF(1=2,'1.Inputs'!$D$39,$E406)))/(1-'1.Inputs'!$D$42)*$D406*(1+$G406)^(1-1))*('1.Inputs'!$D$48-'1.Inputs'!$D$49))/'1.Inputs'!$D$51</f>
        <v>825401092.17783999</v>
      </c>
      <c r="I406" s="36">
        <f ca="1">((('1.Inputs'!$D$37*12*IF(2=1,'1.Inputs'!$D$38,IF(2=2,'1.Inputs'!$D$39,$E406)))*$F406*(('1.Inputs'!$D$40)+(1-'1.Inputs'!$D$40)*(1+'1.Inputs'!$D$41))*(1+$G406)^(2-1))*'1.Inputs'!$D$47+(('1.Inputs'!$D$37*12*IF(2=1,'1.Inputs'!$D$38,IF(2=2,'1.Inputs'!$D$39,$E406)))/(1-'1.Inputs'!$D$42)*$D406*(1+$G406)^(2-1))*('1.Inputs'!$D$48-'1.Inputs'!$D$49))/'1.Inputs'!$D$51</f>
        <v>1203873691.8352818</v>
      </c>
      <c r="J406" s="36">
        <f ca="1">((('1.Inputs'!$D$37*12*IF(3=1,'1.Inputs'!$D$38,IF(3=2,'1.Inputs'!$D$39,$E406)))*$F406*(('1.Inputs'!$D$40)+(1-'1.Inputs'!$D$40)*(1+'1.Inputs'!$D$41))*(1+$G406)^(3-1))*'1.Inputs'!$D$47+(('1.Inputs'!$D$37*12*IF(3=1,'1.Inputs'!$D$38,IF(3=2,'1.Inputs'!$D$39,$E406)))/(1-'1.Inputs'!$D$42)*$D406*(1+$G406)^(3-1))*('1.Inputs'!$D$48-'1.Inputs'!$D$49))/'1.Inputs'!$D$51</f>
        <v>1449697439.2134011</v>
      </c>
      <c r="K406" s="36">
        <f ca="1">((('1.Inputs'!$D$37*12*IF(4=1,'1.Inputs'!$D$38,IF(4=2,'1.Inputs'!$D$39,$E406)))*$F406*(('1.Inputs'!$D$40)+(1-'1.Inputs'!$D$40)*(1+'1.Inputs'!$D$41))*(1+$G406)^(4-1))*'1.Inputs'!$D$47+(('1.Inputs'!$D$37*12*IF(4=1,'1.Inputs'!$D$38,IF(4=2,'1.Inputs'!$D$39,$E406)))/(1-'1.Inputs'!$D$42)*$D406*(1+$G406)^(4-1))*('1.Inputs'!$D$48-'1.Inputs'!$D$49))/'1.Inputs'!$D$51</f>
        <v>1510306949.7531035</v>
      </c>
      <c r="L406" s="36">
        <f ca="1">((('1.Inputs'!$D$37*12*IF(5=1,'1.Inputs'!$D$38,IF(5=2,'1.Inputs'!$D$39,$E406)))*$F406*(('1.Inputs'!$D$40)+(1-'1.Inputs'!$D$40)*(1+'1.Inputs'!$D$41))*(1+$G406)^(5-1))*'1.Inputs'!$D$47+(('1.Inputs'!$D$37*12*IF(5=1,'1.Inputs'!$D$38,IF(5=2,'1.Inputs'!$D$39,$E406)))/(1-'1.Inputs'!$D$42)*$D406*(1+$G406)^(5-1))*('1.Inputs'!$D$48-'1.Inputs'!$D$49))/'1.Inputs'!$D$51</f>
        <v>1573450446.122191</v>
      </c>
      <c r="M406" s="36">
        <f ca="1">((('1.Inputs'!$D$37*12*IF(6=1,'1.Inputs'!$D$38,IF(6=2,'1.Inputs'!$D$39,$E406)))*$F406*(('1.Inputs'!$D$40)+(1-'1.Inputs'!$D$40)*(1+'1.Inputs'!$D$41))*(1+$G406)^(6-1))*'1.Inputs'!$D$47+(('1.Inputs'!$D$37*12*IF(6=1,'1.Inputs'!$D$38,IF(6=2,'1.Inputs'!$D$39,$E406)))/(1-'1.Inputs'!$D$42)*$D406*(1+$G406)^(6-1))*('1.Inputs'!$D$48-'1.Inputs'!$D$49))/'1.Inputs'!$D$51</f>
        <v>1639233870.1790669</v>
      </c>
      <c r="N406" s="36">
        <f ca="1">((('1.Inputs'!$D$37*12*IF(7=1,'1.Inputs'!$D$38,IF(7=2,'1.Inputs'!$D$39,$E406)))*$F406*(('1.Inputs'!$D$40)+(1-'1.Inputs'!$D$40)*(1+'1.Inputs'!$D$41))*(1+$G406)^(7-1))*'1.Inputs'!$D$47+(('1.Inputs'!$D$37*12*IF(7=1,'1.Inputs'!$D$38,IF(7=2,'1.Inputs'!$D$39,$E406)))/(1-'1.Inputs'!$D$42)*$D406*(1+$G406)^(7-1))*('1.Inputs'!$D$48-'1.Inputs'!$D$49))/'1.Inputs'!$D$51</f>
        <v>1707767593.0402761</v>
      </c>
      <c r="O406" s="36">
        <f ca="1">((('1.Inputs'!$D$37*12*IF(8=1,'1.Inputs'!$D$38,IF(8=2,'1.Inputs'!$D$39,$E406)))*$F406*(('1.Inputs'!$D$40)+(1-'1.Inputs'!$D$40)*(1+'1.Inputs'!$D$41))*(1+$G406)^(8-1))*'1.Inputs'!$D$47+(('1.Inputs'!$D$37*12*IF(8=1,'1.Inputs'!$D$38,IF(8=2,'1.Inputs'!$D$39,$E406)))/(1-'1.Inputs'!$D$42)*$D406*(1+$G406)^(8-1))*('1.Inputs'!$D$48-'1.Inputs'!$D$49))/'1.Inputs'!$D$51</f>
        <v>1779166600.260637</v>
      </c>
      <c r="P406" s="36">
        <f ca="1">((('1.Inputs'!$D$37*12*IF(9=1,'1.Inputs'!$D$38,IF(9=2,'1.Inputs'!$D$39,$E406)))*$F406*(('1.Inputs'!$D$40)+(1-'1.Inputs'!$D$40)*(1+'1.Inputs'!$D$41))*(1+$G406)^(9-1))*'1.Inputs'!$D$47+(('1.Inputs'!$D$37*12*IF(9=1,'1.Inputs'!$D$38,IF(9=2,'1.Inputs'!$D$39,$E406)))/(1-'1.Inputs'!$D$42)*$D406*(1+$G406)^(9-1))*('1.Inputs'!$D$48-'1.Inputs'!$D$49))/'1.Inputs'!$D$51</f>
        <v>1853550684.7554643</v>
      </c>
      <c r="Q406" s="36">
        <f ca="1">((('1.Inputs'!$D$37*12*IF(10=1,'1.Inputs'!$D$38,IF(10=2,'1.Inputs'!$D$39,$E406)))*$F406*(('1.Inputs'!$D$40)+(1-'1.Inputs'!$D$40)*(1+'1.Inputs'!$D$41))*(1+$G406)^(10-1))*'1.Inputs'!$D$47+(('1.Inputs'!$D$37*12*IF(10=1,'1.Inputs'!$D$38,IF(10=2,'1.Inputs'!$D$39,$E406)))/(1-'1.Inputs'!$D$42)*$D406*(1+$G406)^(10-1))*('1.Inputs'!$D$48-'1.Inputs'!$D$49))/'1.Inputs'!$D$51</f>
        <v>1931044647.7885478</v>
      </c>
      <c r="R406" s="36">
        <f>-'1.Inputs'!$D$24</f>
        <v>-2050000000</v>
      </c>
      <c r="S406" s="36">
        <f ca="1">((('1.Inputs'!$D$37*12*IF(1=1,'1.Inputs'!$D$38,IF(1=2,'1.Inputs'!$D$39,$E406)))*$F406*(('1.Inputs'!$D$40)+(1-'1.Inputs'!$D$40)*(1+'1.Inputs'!$D$41))*(1+$G406)^(1-1))-(('1.Inputs'!$D$37*12*IF(1=1,'1.Inputs'!$D$38,IF(1=2,'1.Inputs'!$D$39,$E406)))/(1-'1.Inputs'!$D$42)*$D406*(1+$G406)^(1-1))-('1.Inputs'!$D$37*12*IF(1=1,'1.Inputs'!$D$38,IF(1=2,'1.Inputs'!$D$39,$E406)))*'1.Inputs'!$D$43*(1+$G406)^(1-1)-'1.Inputs'!$D$44*(1+$G406)^(1-1)-('1.Inputs'!$D$20/'1.Inputs'!$D$27+'1.Inputs'!$D$23/'1.Inputs'!$D$28))-MAX(0,((('1.Inputs'!$D$37*12*IF(1=1,'1.Inputs'!$D$38,IF(1=2,'1.Inputs'!$D$39,$E406)))*$F406*(('1.Inputs'!$D$40)+(1-'1.Inputs'!$D$40)*(1+'1.Inputs'!$D$41))*(1+$G406)^(1-1))-(('1.Inputs'!$D$37*12*IF(1=1,'1.Inputs'!$D$38,IF(1=2,'1.Inputs'!$D$39,$E406)))/(1-'1.Inputs'!$D$42)*$D406*(1+$G406)^(1-1))-('1.Inputs'!$D$37*12*IF(1=1,'1.Inputs'!$D$38,IF(1=2,'1.Inputs'!$D$39,$E406)))*'1.Inputs'!$D$43*(1+$G406)^(1-1)-'1.Inputs'!$D$44*(1+$G406)^(1-1)-('1.Inputs'!$D$20/'1.Inputs'!$D$27+'1.Inputs'!$D$23/'1.Inputs'!$D$28)))*'1.Inputs'!$D$53+('1.Inputs'!$D$20/'1.Inputs'!$D$27+'1.Inputs'!$D$23/'1.Inputs'!$D$28)-H406</f>
        <v>-590362705.24161315</v>
      </c>
      <c r="T406" s="36">
        <f ca="1">((('1.Inputs'!$D$37*12*IF(2=1,'1.Inputs'!$D$38,IF(2=2,'1.Inputs'!$D$39,$E406)))*$F406*(('1.Inputs'!$D$40)+(1-'1.Inputs'!$D$40)*(1+'1.Inputs'!$D$41))*(1+$G406)^(2-1))-(('1.Inputs'!$D$37*12*IF(2=1,'1.Inputs'!$D$38,IF(2=2,'1.Inputs'!$D$39,$E406)))/(1-'1.Inputs'!$D$42)*$D406*(1+$G406)^(2-1))-('1.Inputs'!$D$37*12*IF(2=1,'1.Inputs'!$D$38,IF(2=2,'1.Inputs'!$D$39,$E406)))*'1.Inputs'!$D$43*(1+$G406)^(2-1)-'1.Inputs'!$D$44*(1+$G406)^(2-1)-('1.Inputs'!$D$20/'1.Inputs'!$D$27+'1.Inputs'!$D$23/'1.Inputs'!$D$28))-MAX(0,((('1.Inputs'!$D$37*12*IF(2=1,'1.Inputs'!$D$38,IF(2=2,'1.Inputs'!$D$39,$E406)))*$F406*(('1.Inputs'!$D$40)+(1-'1.Inputs'!$D$40)*(1+'1.Inputs'!$D$41))*(1+$G406)^(2-1))-(('1.Inputs'!$D$37*12*IF(2=1,'1.Inputs'!$D$38,IF(2=2,'1.Inputs'!$D$39,$E406)))/(1-'1.Inputs'!$D$42)*$D406*(1+$G406)^(2-1))-('1.Inputs'!$D$37*12*IF(2=1,'1.Inputs'!$D$38,IF(2=2,'1.Inputs'!$D$39,$E406)))*'1.Inputs'!$D$43*(1+$G406)^(2-1)-'1.Inputs'!$D$44*(1+$G406)^(2-1)-('1.Inputs'!$D$20/'1.Inputs'!$D$27+'1.Inputs'!$D$23/'1.Inputs'!$D$28)))*'1.Inputs'!$D$53+('1.Inputs'!$D$20/'1.Inputs'!$D$27+'1.Inputs'!$D$23/'1.Inputs'!$D$28)-(I406-H406)</f>
        <v>186455885.63478839</v>
      </c>
      <c r="U406" s="36">
        <f ca="1">((('1.Inputs'!$D$37*12*IF(3=1,'1.Inputs'!$D$38,IF(3=2,'1.Inputs'!$D$39,$E406)))*$F406*(('1.Inputs'!$D$40)+(1-'1.Inputs'!$D$40)*(1+'1.Inputs'!$D$41))*(1+$G406)^(3-1))-(('1.Inputs'!$D$37*12*IF(3=1,'1.Inputs'!$D$38,IF(3=2,'1.Inputs'!$D$39,$E406)))/(1-'1.Inputs'!$D$42)*$D406*(1+$G406)^(3-1))-('1.Inputs'!$D$37*12*IF(3=1,'1.Inputs'!$D$38,IF(3=2,'1.Inputs'!$D$39,$E406)))*'1.Inputs'!$D$43*(1+$G406)^(3-1)-'1.Inputs'!$D$44*(1+$G406)^(3-1)-('1.Inputs'!$D$20/'1.Inputs'!$D$27+'1.Inputs'!$D$23/'1.Inputs'!$D$28))-MAX(0,((('1.Inputs'!$D$37*12*IF(3=1,'1.Inputs'!$D$38,IF(3=2,'1.Inputs'!$D$39,$E406)))*$F406*(('1.Inputs'!$D$40)+(1-'1.Inputs'!$D$40)*(1+'1.Inputs'!$D$41))*(1+$G406)^(3-1))-(('1.Inputs'!$D$37*12*IF(3=1,'1.Inputs'!$D$38,IF(3=2,'1.Inputs'!$D$39,$E406)))/(1-'1.Inputs'!$D$42)*$D406*(1+$G406)^(3-1))-('1.Inputs'!$D$37*12*IF(3=1,'1.Inputs'!$D$38,IF(3=2,'1.Inputs'!$D$39,$E406)))*'1.Inputs'!$D$43*(1+$G406)^(3-1)-'1.Inputs'!$D$44*(1+$G406)^(3-1)-('1.Inputs'!$D$20/'1.Inputs'!$D$27+'1.Inputs'!$D$23/'1.Inputs'!$D$28)))*'1.Inputs'!$D$53+('1.Inputs'!$D$20/'1.Inputs'!$D$27+'1.Inputs'!$D$23/'1.Inputs'!$D$28)-(J406-I406)</f>
        <v>523778739.75575006</v>
      </c>
      <c r="V406" s="36">
        <f ca="1">((('1.Inputs'!$D$37*12*IF(4=1,'1.Inputs'!$D$38,IF(4=2,'1.Inputs'!$D$39,$E406)))*$F406*(('1.Inputs'!$D$40)+(1-'1.Inputs'!$D$40)*(1+'1.Inputs'!$D$41))*(1+$G406)^(4-1))-(('1.Inputs'!$D$37*12*IF(4=1,'1.Inputs'!$D$38,IF(4=2,'1.Inputs'!$D$39,$E406)))/(1-'1.Inputs'!$D$42)*$D406*(1+$G406)^(4-1))-('1.Inputs'!$D$37*12*IF(4=1,'1.Inputs'!$D$38,IF(4=2,'1.Inputs'!$D$39,$E406)))*'1.Inputs'!$D$43*(1+$G406)^(4-1)-'1.Inputs'!$D$44*(1+$G406)^(4-1)-('1.Inputs'!$D$20/'1.Inputs'!$D$27+'1.Inputs'!$D$23/'1.Inputs'!$D$28))-MAX(0,((('1.Inputs'!$D$37*12*IF(4=1,'1.Inputs'!$D$38,IF(4=2,'1.Inputs'!$D$39,$E406)))*$F406*(('1.Inputs'!$D$40)+(1-'1.Inputs'!$D$40)*(1+'1.Inputs'!$D$41))*(1+$G406)^(4-1))-(('1.Inputs'!$D$37*12*IF(4=1,'1.Inputs'!$D$38,IF(4=2,'1.Inputs'!$D$39,$E406)))/(1-'1.Inputs'!$D$42)*$D406*(1+$G406)^(4-1))-('1.Inputs'!$D$37*12*IF(4=1,'1.Inputs'!$D$38,IF(4=2,'1.Inputs'!$D$39,$E406)))*'1.Inputs'!$D$43*(1+$G406)^(4-1)-'1.Inputs'!$D$44*(1+$G406)^(4-1)-('1.Inputs'!$D$20/'1.Inputs'!$D$27+'1.Inputs'!$D$23/'1.Inputs'!$D$28)))*'1.Inputs'!$D$53+('1.Inputs'!$D$20/'1.Inputs'!$D$27+'1.Inputs'!$D$23/'1.Inputs'!$D$28)-(K406-J406)</f>
        <v>739193368.41252887</v>
      </c>
      <c r="W406" s="36">
        <f ca="1">((('1.Inputs'!$D$37*12*IF(5=1,'1.Inputs'!$D$38,IF(5=2,'1.Inputs'!$D$39,$E406)))*$F406*(('1.Inputs'!$D$40)+(1-'1.Inputs'!$D$40)*(1+'1.Inputs'!$D$41))*(1+$G406)^(5-1))-(('1.Inputs'!$D$37*12*IF(5=1,'1.Inputs'!$D$38,IF(5=2,'1.Inputs'!$D$39,$E406)))/(1-'1.Inputs'!$D$42)*$D406*(1+$G406)^(5-1))-('1.Inputs'!$D$37*12*IF(5=1,'1.Inputs'!$D$38,IF(5=2,'1.Inputs'!$D$39,$E406)))*'1.Inputs'!$D$43*(1+$G406)^(5-1)-'1.Inputs'!$D$44*(1+$G406)^(5-1)-('1.Inputs'!$D$20/'1.Inputs'!$D$27+'1.Inputs'!$D$23/'1.Inputs'!$D$28))-MAX(0,((('1.Inputs'!$D$37*12*IF(5=1,'1.Inputs'!$D$38,IF(5=2,'1.Inputs'!$D$39,$E406)))*$F406*(('1.Inputs'!$D$40)+(1-'1.Inputs'!$D$40)*(1+'1.Inputs'!$D$41))*(1+$G406)^(5-1))-(('1.Inputs'!$D$37*12*IF(5=1,'1.Inputs'!$D$38,IF(5=2,'1.Inputs'!$D$39,$E406)))/(1-'1.Inputs'!$D$42)*$D406*(1+$G406)^(5-1))-('1.Inputs'!$D$37*12*IF(5=1,'1.Inputs'!$D$38,IF(5=2,'1.Inputs'!$D$39,$E406)))*'1.Inputs'!$D$43*(1+$G406)^(5-1)-'1.Inputs'!$D$44*(1+$G406)^(5-1)-('1.Inputs'!$D$20/'1.Inputs'!$D$27+'1.Inputs'!$D$23/'1.Inputs'!$D$28)))*'1.Inputs'!$D$53+('1.Inputs'!$D$20/'1.Inputs'!$D$27+'1.Inputs'!$D$23/'1.Inputs'!$D$28)-(L406-K406)</f>
        <v>768122404.04870379</v>
      </c>
      <c r="X406" s="36">
        <f ca="1">((('1.Inputs'!$D$37*12*IF(6=1,'1.Inputs'!$D$38,IF(6=2,'1.Inputs'!$D$39,$E406)))*$F406*(('1.Inputs'!$D$40)+(1-'1.Inputs'!$D$40)*(1+'1.Inputs'!$D$41))*(1+$G406)^(6-1))-(('1.Inputs'!$D$37*12*IF(6=1,'1.Inputs'!$D$38,IF(6=2,'1.Inputs'!$D$39,$E406)))/(1-'1.Inputs'!$D$42)*$D406*(1+$G406)^(6-1))-('1.Inputs'!$D$37*12*IF(6=1,'1.Inputs'!$D$38,IF(6=2,'1.Inputs'!$D$39,$E406)))*'1.Inputs'!$D$43*(1+$G406)^(6-1)-'1.Inputs'!$D$44*(1+$G406)^(6-1)-('1.Inputs'!$D$20/'1.Inputs'!$D$27+'1.Inputs'!$D$23/'1.Inputs'!$D$28))-MAX(0,((('1.Inputs'!$D$37*12*IF(6=1,'1.Inputs'!$D$38,IF(6=2,'1.Inputs'!$D$39,$E406)))*$F406*(('1.Inputs'!$D$40)+(1-'1.Inputs'!$D$40)*(1+'1.Inputs'!$D$41))*(1+$G406)^(6-1))-(('1.Inputs'!$D$37*12*IF(6=1,'1.Inputs'!$D$38,IF(6=2,'1.Inputs'!$D$39,$E406)))/(1-'1.Inputs'!$D$42)*$D406*(1+$G406)^(6-1))-('1.Inputs'!$D$37*12*IF(6=1,'1.Inputs'!$D$38,IF(6=2,'1.Inputs'!$D$39,$E406)))*'1.Inputs'!$D$43*(1+$G406)^(6-1)-'1.Inputs'!$D$44*(1+$G406)^(6-1)-('1.Inputs'!$D$20/'1.Inputs'!$D$27+'1.Inputs'!$D$23/'1.Inputs'!$D$28)))*'1.Inputs'!$D$53+('1.Inputs'!$D$20/'1.Inputs'!$D$27+'1.Inputs'!$D$23/'1.Inputs'!$D$28)-(M406-L406)</f>
        <v>798260915.98170257</v>
      </c>
      <c r="Y406" s="36">
        <f ca="1">((('1.Inputs'!$D$37*12*IF(7=1,'1.Inputs'!$D$38,IF(7=2,'1.Inputs'!$D$39,$E406)))*$F406*(('1.Inputs'!$D$40)+(1-'1.Inputs'!$D$40)*(1+'1.Inputs'!$D$41))*(1+$G406)^(7-1))-(('1.Inputs'!$D$37*12*IF(7=1,'1.Inputs'!$D$38,IF(7=2,'1.Inputs'!$D$39,$E406)))/(1-'1.Inputs'!$D$42)*$D406*(1+$G406)^(7-1))-('1.Inputs'!$D$37*12*IF(7=1,'1.Inputs'!$D$38,IF(7=2,'1.Inputs'!$D$39,$E406)))*'1.Inputs'!$D$43*(1+$G406)^(7-1)-'1.Inputs'!$D$44*(1+$G406)^(7-1)-('1.Inputs'!$D$20/'1.Inputs'!$D$27+'1.Inputs'!$D$23/'1.Inputs'!$D$28))-MAX(0,((('1.Inputs'!$D$37*12*IF(7=1,'1.Inputs'!$D$38,IF(7=2,'1.Inputs'!$D$39,$E406)))*$F406*(('1.Inputs'!$D$40)+(1-'1.Inputs'!$D$40)*(1+'1.Inputs'!$D$41))*(1+$G406)^(7-1))-(('1.Inputs'!$D$37*12*IF(7=1,'1.Inputs'!$D$38,IF(7=2,'1.Inputs'!$D$39,$E406)))/(1-'1.Inputs'!$D$42)*$D406*(1+$G406)^(7-1))-('1.Inputs'!$D$37*12*IF(7=1,'1.Inputs'!$D$38,IF(7=2,'1.Inputs'!$D$39,$E406)))*'1.Inputs'!$D$43*(1+$G406)^(7-1)-'1.Inputs'!$D$44*(1+$G406)^(7-1)-('1.Inputs'!$D$20/'1.Inputs'!$D$27+'1.Inputs'!$D$23/'1.Inputs'!$D$28)))*'1.Inputs'!$D$53+('1.Inputs'!$D$20/'1.Inputs'!$D$27+'1.Inputs'!$D$23/'1.Inputs'!$D$28)-(N406-M406)</f>
        <v>829659470.46374786</v>
      </c>
      <c r="Z406" s="36">
        <f ca="1">((('1.Inputs'!$D$37*12*IF(8=1,'1.Inputs'!$D$38,IF(8=2,'1.Inputs'!$D$39,$E406)))*$F406*(('1.Inputs'!$D$40)+(1-'1.Inputs'!$D$40)*(1+'1.Inputs'!$D$41))*(1+$G406)^(8-1))-(('1.Inputs'!$D$37*12*IF(8=1,'1.Inputs'!$D$38,IF(8=2,'1.Inputs'!$D$39,$E406)))/(1-'1.Inputs'!$D$42)*$D406*(1+$G406)^(8-1))-('1.Inputs'!$D$37*12*IF(8=1,'1.Inputs'!$D$38,IF(8=2,'1.Inputs'!$D$39,$E406)))*'1.Inputs'!$D$43*(1+$G406)^(8-1)-'1.Inputs'!$D$44*(1+$G406)^(8-1)-('1.Inputs'!$D$20/'1.Inputs'!$D$27+'1.Inputs'!$D$23/'1.Inputs'!$D$28))-MAX(0,((('1.Inputs'!$D$37*12*IF(8=1,'1.Inputs'!$D$38,IF(8=2,'1.Inputs'!$D$39,$E406)))*$F406*(('1.Inputs'!$D$40)+(1-'1.Inputs'!$D$40)*(1+'1.Inputs'!$D$41))*(1+$G406)^(8-1))-(('1.Inputs'!$D$37*12*IF(8=1,'1.Inputs'!$D$38,IF(8=2,'1.Inputs'!$D$39,$E406)))/(1-'1.Inputs'!$D$42)*$D406*(1+$G406)^(8-1))-('1.Inputs'!$D$37*12*IF(8=1,'1.Inputs'!$D$38,IF(8=2,'1.Inputs'!$D$39,$E406)))*'1.Inputs'!$D$43*(1+$G406)^(8-1)-'1.Inputs'!$D$44*(1+$G406)^(8-1)-('1.Inputs'!$D$20/'1.Inputs'!$D$27+'1.Inputs'!$D$23/'1.Inputs'!$D$28)))*'1.Inputs'!$D$53+('1.Inputs'!$D$20/'1.Inputs'!$D$27+'1.Inputs'!$D$23/'1.Inputs'!$D$28)-(O406-N406)</f>
        <v>862370747.8404727</v>
      </c>
      <c r="AA406" s="36">
        <f ca="1">((('1.Inputs'!$D$37*12*IF(9=1,'1.Inputs'!$D$38,IF(9=2,'1.Inputs'!$D$39,$E406)))*$F406*(('1.Inputs'!$D$40)+(1-'1.Inputs'!$D$40)*(1+'1.Inputs'!$D$41))*(1+$G406)^(9-1))-(('1.Inputs'!$D$37*12*IF(9=1,'1.Inputs'!$D$38,IF(9=2,'1.Inputs'!$D$39,$E406)))/(1-'1.Inputs'!$D$42)*$D406*(1+$G406)^(9-1))-('1.Inputs'!$D$37*12*IF(9=1,'1.Inputs'!$D$38,IF(9=2,'1.Inputs'!$D$39,$E406)))*'1.Inputs'!$D$43*(1+$G406)^(9-1)-'1.Inputs'!$D$44*(1+$G406)^(9-1)-('1.Inputs'!$D$20/'1.Inputs'!$D$27+'1.Inputs'!$D$23/'1.Inputs'!$D$28))-MAX(0,((('1.Inputs'!$D$37*12*IF(9=1,'1.Inputs'!$D$38,IF(9=2,'1.Inputs'!$D$39,$E406)))*$F406*(('1.Inputs'!$D$40)+(1-'1.Inputs'!$D$40)*(1+'1.Inputs'!$D$41))*(1+$G406)^(9-1))-(('1.Inputs'!$D$37*12*IF(9=1,'1.Inputs'!$D$38,IF(9=2,'1.Inputs'!$D$39,$E406)))/(1-'1.Inputs'!$D$42)*$D406*(1+$G406)^(9-1))-('1.Inputs'!$D$37*12*IF(9=1,'1.Inputs'!$D$38,IF(9=2,'1.Inputs'!$D$39,$E406)))*'1.Inputs'!$D$43*(1+$G406)^(9-1)-'1.Inputs'!$D$44*(1+$G406)^(9-1)-('1.Inputs'!$D$20/'1.Inputs'!$D$27+'1.Inputs'!$D$23/'1.Inputs'!$D$28)))*'1.Inputs'!$D$53+('1.Inputs'!$D$20/'1.Inputs'!$D$27+'1.Inputs'!$D$23/'1.Inputs'!$D$28)-(P406-O406)</f>
        <v>896449630.93774319</v>
      </c>
      <c r="AB406" s="36">
        <f ca="1">((('1.Inputs'!$D$37*12*IF(10=1,'1.Inputs'!$D$38,IF(10=2,'1.Inputs'!$D$39,$E406)))*$F406*(('1.Inputs'!$D$40)+(1-'1.Inputs'!$D$40)*(1+'1.Inputs'!$D$41))*(1+$G406)^(10-1))-(('1.Inputs'!$D$37*12*IF(10=1,'1.Inputs'!$D$38,IF(10=2,'1.Inputs'!$D$39,$E406)))/(1-'1.Inputs'!$D$42)*$D406*(1+$G406)^(10-1))-('1.Inputs'!$D$37*12*IF(10=1,'1.Inputs'!$D$38,IF(10=2,'1.Inputs'!$D$39,$E406)))*'1.Inputs'!$D$43*(1+$G406)^(10-1)-'1.Inputs'!$D$44*(1+$G406)^(10-1)-('1.Inputs'!$D$20/'1.Inputs'!$D$27+'1.Inputs'!$D$23/'1.Inputs'!$D$28))-MAX(0,((('1.Inputs'!$D$37*12*IF(10=1,'1.Inputs'!$D$38,IF(10=2,'1.Inputs'!$D$39,$E406)))*$F406*(('1.Inputs'!$D$40)+(1-'1.Inputs'!$D$40)*(1+'1.Inputs'!$D$41))*(1+$G406)^(10-1))-(('1.Inputs'!$D$37*12*IF(10=1,'1.Inputs'!$D$38,IF(10=2,'1.Inputs'!$D$39,$E406)))/(1-'1.Inputs'!$D$42)*$D406*(1+$G406)^(10-1))-('1.Inputs'!$D$37*12*IF(10=1,'1.Inputs'!$D$38,IF(10=2,'1.Inputs'!$D$39,$E406)))*'1.Inputs'!$D$43*(1+$G406)^(10-1)-'1.Inputs'!$D$44*(1+$G406)^(10-1)-('1.Inputs'!$D$20/'1.Inputs'!$D$27+'1.Inputs'!$D$23/'1.Inputs'!$D$28)))*'1.Inputs'!$D$53+('1.Inputs'!$D$20/'1.Inputs'!$D$27+'1.Inputs'!$D$23/'1.Inputs'!$D$28)-(Q406-P406)+(('1.Inputs'!$D$20+'1.Inputs'!$D$23-('1.Inputs'!$D$20/'1.Inputs'!$D$27+'1.Inputs'!$D$23/'1.Inputs'!$D$28)*'1.Inputs'!$D$10)*'1.Inputs'!$D$60+'1.Inputs'!$D$19*'1.Inputs'!$D$59+Q406)</f>
        <v>3562997944.9323654</v>
      </c>
      <c r="AC406" s="36">
        <f ca="1">S406-AC$13-AC$14+MIN(AC$13,MAX(0,((('1.Inputs'!$D$37*12*IF(1=1,'1.Inputs'!$D$38,IF(1=2,'1.Inputs'!$D$39,$E406)))*$F406*(('1.Inputs'!$D$40)+(1-'1.Inputs'!$D$40)*(1+'1.Inputs'!$D$41))*(1+$G406)^(1-1))-(('1.Inputs'!$D$37*12*IF(1=1,'1.Inputs'!$D$38,IF(1=2,'1.Inputs'!$D$39,$E406)))/(1-'1.Inputs'!$D$42)*$D406*(1+$G406)^(1-1))-('1.Inputs'!$D$37*12*IF(1=1,'1.Inputs'!$D$38,IF(1=2,'1.Inputs'!$D$39,$E406)))*'1.Inputs'!$D$43*(1+$G406)^(1-1)-'1.Inputs'!$D$44*(1+$G406)^(1-1)-('1.Inputs'!$D$20/'1.Inputs'!$D$27+'1.Inputs'!$D$23/'1.Inputs'!$D$28))))*'1.Inputs'!$D$53</f>
        <v>-686302705.24161315</v>
      </c>
      <c r="AD406" s="36">
        <f ca="1">T406-AD$13-AD$14+MIN(AD$13,MAX(0,((('1.Inputs'!$D$37*12*IF(2=1,'1.Inputs'!$D$38,IF(2=2,'1.Inputs'!$D$39,$E406)))*$F406*(('1.Inputs'!$D$40)+(1-'1.Inputs'!$D$40)*(1+'1.Inputs'!$D$41))*(1+$G406)^(2-1))-(('1.Inputs'!$D$37*12*IF(2=1,'1.Inputs'!$D$38,IF(2=2,'1.Inputs'!$D$39,$E406)))/(1-'1.Inputs'!$D$42)*$D406*(1+$G406)^(2-1))-('1.Inputs'!$D$37*12*IF(2=1,'1.Inputs'!$D$38,IF(2=2,'1.Inputs'!$D$39,$E406)))*'1.Inputs'!$D$43*(1+$G406)^(2-1)-'1.Inputs'!$D$44*(1+$G406)^(2-1)-('1.Inputs'!$D$20/'1.Inputs'!$D$27+'1.Inputs'!$D$23/'1.Inputs'!$D$28))))*'1.Inputs'!$D$53</f>
        <v>90515885.634788394</v>
      </c>
      <c r="AE406" s="36">
        <f ca="1">U406-AE$13-AE$14+MIN(AE$13,MAX(0,((('1.Inputs'!$D$37*12*IF(3=1,'1.Inputs'!$D$38,IF(3=2,'1.Inputs'!$D$39,$E406)))*$F406*(('1.Inputs'!$D$40)+(1-'1.Inputs'!$D$40)*(1+'1.Inputs'!$D$41))*(1+$G406)^(3-1))-(('1.Inputs'!$D$37*12*IF(3=1,'1.Inputs'!$D$38,IF(3=2,'1.Inputs'!$D$39,$E406)))/(1-'1.Inputs'!$D$42)*$D406*(1+$G406)^(3-1))-('1.Inputs'!$D$37*12*IF(3=1,'1.Inputs'!$D$38,IF(3=2,'1.Inputs'!$D$39,$E406)))*'1.Inputs'!$D$43*(1+$G406)^(3-1)-'1.Inputs'!$D$44*(1+$G406)^(3-1)-('1.Inputs'!$D$20/'1.Inputs'!$D$27+'1.Inputs'!$D$23/'1.Inputs'!$D$28))))*'1.Inputs'!$D$53</f>
        <v>181838739.75575006</v>
      </c>
      <c r="AF406" s="36">
        <f ca="1">V406-AF$13-AF$14+MIN(AF$13,MAX(0,((('1.Inputs'!$D$37*12*IF(4=1,'1.Inputs'!$D$38,IF(4=2,'1.Inputs'!$D$39,$E406)))*$F406*(('1.Inputs'!$D$40)+(1-'1.Inputs'!$D$40)*(1+'1.Inputs'!$D$41))*(1+$G406)^(4-1))-(('1.Inputs'!$D$37*12*IF(4=1,'1.Inputs'!$D$38,IF(4=2,'1.Inputs'!$D$39,$E406)))/(1-'1.Inputs'!$D$42)*$D406*(1+$G406)^(4-1))-('1.Inputs'!$D$37*12*IF(4=1,'1.Inputs'!$D$38,IF(4=2,'1.Inputs'!$D$39,$E406)))*'1.Inputs'!$D$43*(1+$G406)^(4-1)-'1.Inputs'!$D$44*(1+$G406)^(4-1)-('1.Inputs'!$D$20/'1.Inputs'!$D$27+'1.Inputs'!$D$23/'1.Inputs'!$D$28))))*'1.Inputs'!$D$53</f>
        <v>416441368.41252887</v>
      </c>
      <c r="AG406" s="36">
        <f ca="1">W406-AG$13-AG$14+MIN(AG$13,MAX(0,((('1.Inputs'!$D$37*12*IF(5=1,'1.Inputs'!$D$38,IF(5=2,'1.Inputs'!$D$39,$E406)))*$F406*(('1.Inputs'!$D$40)+(1-'1.Inputs'!$D$40)*(1+'1.Inputs'!$D$41))*(1+$G406)^(5-1))-(('1.Inputs'!$D$37*12*IF(5=1,'1.Inputs'!$D$38,IF(5=2,'1.Inputs'!$D$39,$E406)))/(1-'1.Inputs'!$D$42)*$D406*(1+$G406)^(5-1))-('1.Inputs'!$D$37*12*IF(5=1,'1.Inputs'!$D$38,IF(5=2,'1.Inputs'!$D$39,$E406)))*'1.Inputs'!$D$43*(1+$G406)^(5-1)-'1.Inputs'!$D$44*(1+$G406)^(5-1)-('1.Inputs'!$D$20/'1.Inputs'!$D$27+'1.Inputs'!$D$23/'1.Inputs'!$D$28))))*'1.Inputs'!$D$53</f>
        <v>464558404.04870379</v>
      </c>
      <c r="AH406" s="36">
        <f ca="1">X406-AH$13-AH$14+MIN(AH$13,MAX(0,((('1.Inputs'!$D$37*12*IF(6=1,'1.Inputs'!$D$38,IF(6=2,'1.Inputs'!$D$39,$E406)))*$F406*(('1.Inputs'!$D$40)+(1-'1.Inputs'!$D$40)*(1+'1.Inputs'!$D$41))*(1+$G406)^(6-1))-(('1.Inputs'!$D$37*12*IF(6=1,'1.Inputs'!$D$38,IF(6=2,'1.Inputs'!$D$39,$E406)))/(1-'1.Inputs'!$D$42)*$D406*(1+$G406)^(6-1))-('1.Inputs'!$D$37*12*IF(6=1,'1.Inputs'!$D$38,IF(6=2,'1.Inputs'!$D$39,$E406)))*'1.Inputs'!$D$43*(1+$G406)^(6-1)-'1.Inputs'!$D$44*(1+$G406)^(6-1)-('1.Inputs'!$D$20/'1.Inputs'!$D$27+'1.Inputs'!$D$23/'1.Inputs'!$D$28))))*'1.Inputs'!$D$53</f>
        <v>513884915.98170257</v>
      </c>
      <c r="AI406" s="36">
        <f ca="1">Y406-AI$13-AI$14+MIN(AI$13,MAX(0,((('1.Inputs'!$D$37*12*IF(7=1,'1.Inputs'!$D$38,IF(7=2,'1.Inputs'!$D$39,$E406)))*$F406*(('1.Inputs'!$D$40)+(1-'1.Inputs'!$D$40)*(1+'1.Inputs'!$D$41))*(1+$G406)^(7-1))-(('1.Inputs'!$D$37*12*IF(7=1,'1.Inputs'!$D$38,IF(7=2,'1.Inputs'!$D$39,$E406)))/(1-'1.Inputs'!$D$42)*$D406*(1+$G406)^(7-1))-('1.Inputs'!$D$37*12*IF(7=1,'1.Inputs'!$D$38,IF(7=2,'1.Inputs'!$D$39,$E406)))*'1.Inputs'!$D$43*(1+$G406)^(7-1)-'1.Inputs'!$D$44*(1+$G406)^(7-1)-('1.Inputs'!$D$20/'1.Inputs'!$D$27+'1.Inputs'!$D$23/'1.Inputs'!$D$28))))*'1.Inputs'!$D$53</f>
        <v>564471470.46374786</v>
      </c>
      <c r="AJ406" s="36">
        <f ca="1">Z406-AJ$13-AJ$14+MIN(AJ$13,MAX(0,((('1.Inputs'!$D$37*12*IF(8=1,'1.Inputs'!$D$38,IF(8=2,'1.Inputs'!$D$39,$E406)))*$F406*(('1.Inputs'!$D$40)+(1-'1.Inputs'!$D$40)*(1+'1.Inputs'!$D$41))*(1+$G406)^(8-1))-(('1.Inputs'!$D$37*12*IF(8=1,'1.Inputs'!$D$38,IF(8=2,'1.Inputs'!$D$39,$E406)))/(1-'1.Inputs'!$D$42)*$D406*(1+$G406)^(8-1))-('1.Inputs'!$D$37*12*IF(8=1,'1.Inputs'!$D$38,IF(8=2,'1.Inputs'!$D$39,$E406)))*'1.Inputs'!$D$43*(1+$G406)^(8-1)-'1.Inputs'!$D$44*(1+$G406)^(8-1)-('1.Inputs'!$D$20/'1.Inputs'!$D$27+'1.Inputs'!$D$23/'1.Inputs'!$D$28))))*'1.Inputs'!$D$53</f>
        <v>862370747.8404727</v>
      </c>
      <c r="AK406" s="36">
        <f ca="1">AA406-AK$13-AK$14+MIN(AK$13,MAX(0,((('1.Inputs'!$D$37*12*IF(9=1,'1.Inputs'!$D$38,IF(9=2,'1.Inputs'!$D$39,$E406)))*$F406*(('1.Inputs'!$D$40)+(1-'1.Inputs'!$D$40)*(1+'1.Inputs'!$D$41))*(1+$G406)^(9-1))-(('1.Inputs'!$D$37*12*IF(9=1,'1.Inputs'!$D$38,IF(9=2,'1.Inputs'!$D$39,$E406)))/(1-'1.Inputs'!$D$42)*$D406*(1+$G406)^(9-1))-('1.Inputs'!$D$37*12*IF(9=1,'1.Inputs'!$D$38,IF(9=2,'1.Inputs'!$D$39,$E406)))*'1.Inputs'!$D$43*(1+$G406)^(9-1)-'1.Inputs'!$D$44*(1+$G406)^(9-1)-('1.Inputs'!$D$20/'1.Inputs'!$D$27+'1.Inputs'!$D$23/'1.Inputs'!$D$28))))*'1.Inputs'!$D$53</f>
        <v>896449630.93774319</v>
      </c>
      <c r="AL406" s="36">
        <f ca="1">AB406-AL$13-AL$14+MIN(AL$13,MAX(0,((('1.Inputs'!$D$37*12*IF(10=1,'1.Inputs'!$D$38,IF(10=2,'1.Inputs'!$D$39,$E406)))*$F406*(('1.Inputs'!$D$40)+(1-'1.Inputs'!$D$40)*(1+'1.Inputs'!$D$41))*(1+$G406)^(10-1))-(('1.Inputs'!$D$37*12*IF(10=1,'1.Inputs'!$D$38,IF(10=2,'1.Inputs'!$D$39,$E406)))/(1-'1.Inputs'!$D$42)*$D406*(1+$G406)^(10-1))-('1.Inputs'!$D$37*12*IF(10=1,'1.Inputs'!$D$38,IF(10=2,'1.Inputs'!$D$39,$E406)))*'1.Inputs'!$D$43*(1+$G406)^(10-1)-'1.Inputs'!$D$44*(1+$G406)^(10-1)-('1.Inputs'!$D$20/'1.Inputs'!$D$27+'1.Inputs'!$D$23/'1.Inputs'!$D$28))))*'1.Inputs'!$D$53+'1.Inputs'!$D$35</f>
        <v>4362997944.9323654</v>
      </c>
      <c r="AM406" s="48">
        <f ca="1">R406+NPV('1.Inputs'!$D$55,S406:AB406)</f>
        <v>1477696850.7613621</v>
      </c>
      <c r="AN406" s="48">
        <f ca="1">-('1.Inputs'!$D$24*(1-'1.Inputs'!$D$31)+'1.Inputs'!$D$35)+NPV('1.Inputs'!$D$54,AC406:AL406)</f>
        <v>24634217.17311573</v>
      </c>
      <c r="AO406" s="36">
        <f t="shared" ca="1" si="53"/>
        <v>-3.9997473254851839</v>
      </c>
      <c r="AP406" s="36">
        <f t="shared" ca="1" si="54"/>
        <v>1.3307386680786333</v>
      </c>
      <c r="AQ406" s="36">
        <f ca="1">'1.Inputs'!$D$35+MIN(SUM($AC406:AC406),SUM($AC406:AD406),SUM($AC406:AE406),SUM($AC406:AF406),SUM($AC406:AG406),SUM($AC406:AH406),SUM($AC406:AI406),SUM($AC406:AJ406),SUM($AC406:AK406),SUM($AC406:AL406))</f>
        <v>113697294.75838685</v>
      </c>
      <c r="AR406" s="36">
        <f ca="1">IF(AP406&lt;'1.Inputs'!$D$57,1,0)</f>
        <v>0</v>
      </c>
      <c r="AS406" s="36">
        <f t="shared" ca="1" si="55"/>
        <v>0</v>
      </c>
    </row>
    <row r="407" spans="2:45" ht="15" customHeight="1" x14ac:dyDescent="0.25">
      <c r="B407" s="36">
        <v>392</v>
      </c>
      <c r="C407" s="36">
        <f t="shared" ca="1" si="48"/>
        <v>0.11377429663413119</v>
      </c>
      <c r="D407" s="36">
        <f t="shared" ca="1" si="49"/>
        <v>17901.401517975166</v>
      </c>
      <c r="E407" s="47">
        <f t="shared" ca="1" si="50"/>
        <v>0.76127439749949666</v>
      </c>
      <c r="F407" s="36">
        <f t="shared" ca="1" si="51"/>
        <v>29728.452832208528</v>
      </c>
      <c r="G407" s="36">
        <f t="shared" ca="1" si="52"/>
        <v>4.74799408184765E-2</v>
      </c>
      <c r="H407" s="36">
        <f ca="1">((('1.Inputs'!$D$37*12*IF(1=1,'1.Inputs'!$D$38,IF(1=2,'1.Inputs'!$D$39,$E407)))*$F407*(('1.Inputs'!$D$40)+(1-'1.Inputs'!$D$40)*(1+'1.Inputs'!$D$41))*(1+$G407)^(1-1))*'1.Inputs'!$D$47+(('1.Inputs'!$D$37*12*IF(1=1,'1.Inputs'!$D$38,IF(1=2,'1.Inputs'!$D$39,$E407)))/(1-'1.Inputs'!$D$42)*$D407*(1+$G407)^(1-1))*('1.Inputs'!$D$48-'1.Inputs'!$D$49))/'1.Inputs'!$D$51</f>
        <v>783990766.59586012</v>
      </c>
      <c r="I407" s="36">
        <f ca="1">((('1.Inputs'!$D$37*12*IF(2=1,'1.Inputs'!$D$38,IF(2=2,'1.Inputs'!$D$39,$E407)))*$F407*(('1.Inputs'!$D$40)+(1-'1.Inputs'!$D$40)*(1+'1.Inputs'!$D$41))*(1+$G407)^(2-1))*'1.Inputs'!$D$47+(('1.Inputs'!$D$37*12*IF(2=1,'1.Inputs'!$D$38,IF(2=2,'1.Inputs'!$D$39,$E407)))/(1-'1.Inputs'!$D$42)*$D407*(1+$G407)^(2-1))*('1.Inputs'!$D$48-'1.Inputs'!$D$49))/'1.Inputs'!$D$51</f>
        <v>1149700442.5144892</v>
      </c>
      <c r="J407" s="36">
        <f ca="1">((('1.Inputs'!$D$37*12*IF(3=1,'1.Inputs'!$D$38,IF(3=2,'1.Inputs'!$D$39,$E407)))*$F407*(('1.Inputs'!$D$40)+(1-'1.Inputs'!$D$40)*(1+'1.Inputs'!$D$41))*(1+$G407)^(3-1))*'1.Inputs'!$D$47+(('1.Inputs'!$D$37*12*IF(3=1,'1.Inputs'!$D$38,IF(3=2,'1.Inputs'!$D$39,$E407)))/(1-'1.Inputs'!$D$42)*$D407*(1+$G407)^(3-1))*('1.Inputs'!$D$48-'1.Inputs'!$D$49))/'1.Inputs'!$D$51</f>
        <v>1309705338.4811504</v>
      </c>
      <c r="K407" s="36">
        <f ca="1">((('1.Inputs'!$D$37*12*IF(4=1,'1.Inputs'!$D$38,IF(4=2,'1.Inputs'!$D$39,$E407)))*$F407*(('1.Inputs'!$D$40)+(1-'1.Inputs'!$D$40)*(1+'1.Inputs'!$D$41))*(1+$G407)^(4-1))*'1.Inputs'!$D$47+(('1.Inputs'!$D$37*12*IF(4=1,'1.Inputs'!$D$38,IF(4=2,'1.Inputs'!$D$39,$E407)))/(1-'1.Inputs'!$D$42)*$D407*(1+$G407)^(4-1))*('1.Inputs'!$D$48-'1.Inputs'!$D$49))/'1.Inputs'!$D$51</f>
        <v>1371890070.4418783</v>
      </c>
      <c r="L407" s="36">
        <f ca="1">((('1.Inputs'!$D$37*12*IF(5=1,'1.Inputs'!$D$38,IF(5=2,'1.Inputs'!$D$39,$E407)))*$F407*(('1.Inputs'!$D$40)+(1-'1.Inputs'!$D$40)*(1+'1.Inputs'!$D$41))*(1+$G407)^(5-1))*'1.Inputs'!$D$47+(('1.Inputs'!$D$37*12*IF(5=1,'1.Inputs'!$D$38,IF(5=2,'1.Inputs'!$D$39,$E407)))/(1-'1.Inputs'!$D$42)*$D407*(1+$G407)^(5-1))*('1.Inputs'!$D$48-'1.Inputs'!$D$49))/'1.Inputs'!$D$51</f>
        <v>1437027329.7959139</v>
      </c>
      <c r="M407" s="36">
        <f ca="1">((('1.Inputs'!$D$37*12*IF(6=1,'1.Inputs'!$D$38,IF(6=2,'1.Inputs'!$D$39,$E407)))*$F407*(('1.Inputs'!$D$40)+(1-'1.Inputs'!$D$40)*(1+'1.Inputs'!$D$41))*(1+$G407)^(6-1))*'1.Inputs'!$D$47+(('1.Inputs'!$D$37*12*IF(6=1,'1.Inputs'!$D$38,IF(6=2,'1.Inputs'!$D$39,$E407)))/(1-'1.Inputs'!$D$42)*$D407*(1+$G407)^(6-1))*('1.Inputs'!$D$48-'1.Inputs'!$D$49))/'1.Inputs'!$D$51</f>
        <v>1505257302.3691573</v>
      </c>
      <c r="N407" s="36">
        <f ca="1">((('1.Inputs'!$D$37*12*IF(7=1,'1.Inputs'!$D$38,IF(7=2,'1.Inputs'!$D$39,$E407)))*$F407*(('1.Inputs'!$D$40)+(1-'1.Inputs'!$D$40)*(1+'1.Inputs'!$D$41))*(1+$G407)^(7-1))*'1.Inputs'!$D$47+(('1.Inputs'!$D$37*12*IF(7=1,'1.Inputs'!$D$38,IF(7=2,'1.Inputs'!$D$39,$E407)))/(1-'1.Inputs'!$D$42)*$D407*(1+$G407)^(7-1))*('1.Inputs'!$D$48-'1.Inputs'!$D$49))/'1.Inputs'!$D$51</f>
        <v>1576726830.0022244</v>
      </c>
      <c r="O407" s="36">
        <f ca="1">((('1.Inputs'!$D$37*12*IF(8=1,'1.Inputs'!$D$38,IF(8=2,'1.Inputs'!$D$39,$E407)))*$F407*(('1.Inputs'!$D$40)+(1-'1.Inputs'!$D$40)*(1+'1.Inputs'!$D$41))*(1+$G407)^(8-1))*'1.Inputs'!$D$47+(('1.Inputs'!$D$37*12*IF(8=1,'1.Inputs'!$D$38,IF(8=2,'1.Inputs'!$D$39,$E407)))/(1-'1.Inputs'!$D$42)*$D407*(1+$G407)^(8-1))*('1.Inputs'!$D$48-'1.Inputs'!$D$49))/'1.Inputs'!$D$51</f>
        <v>1651589726.5776343</v>
      </c>
      <c r="P407" s="36">
        <f ca="1">((('1.Inputs'!$D$37*12*IF(9=1,'1.Inputs'!$D$38,IF(9=2,'1.Inputs'!$D$39,$E407)))*$F407*(('1.Inputs'!$D$40)+(1-'1.Inputs'!$D$40)*(1+'1.Inputs'!$D$41))*(1+$G407)^(9-1))*'1.Inputs'!$D$47+(('1.Inputs'!$D$37*12*IF(9=1,'1.Inputs'!$D$38,IF(9=2,'1.Inputs'!$D$39,$E407)))/(1-'1.Inputs'!$D$42)*$D407*(1+$G407)^(9-1))*('1.Inputs'!$D$48-'1.Inputs'!$D$49))/'1.Inputs'!$D$51</f>
        <v>1730007109.051944</v>
      </c>
      <c r="Q407" s="36">
        <f ca="1">((('1.Inputs'!$D$37*12*IF(10=1,'1.Inputs'!$D$38,IF(10=2,'1.Inputs'!$D$39,$E407)))*$F407*(('1.Inputs'!$D$40)+(1-'1.Inputs'!$D$40)*(1+'1.Inputs'!$D$41))*(1+$G407)^(10-1))*'1.Inputs'!$D$47+(('1.Inputs'!$D$37*12*IF(10=1,'1.Inputs'!$D$38,IF(10=2,'1.Inputs'!$D$39,$E407)))/(1-'1.Inputs'!$D$42)*$D407*(1+$G407)^(10-1))*('1.Inputs'!$D$48-'1.Inputs'!$D$49))/'1.Inputs'!$D$51</f>
        <v>1812147744.2052741</v>
      </c>
      <c r="R407" s="36">
        <f>-'1.Inputs'!$D$24</f>
        <v>-2050000000</v>
      </c>
      <c r="S407" s="36">
        <f ca="1">((('1.Inputs'!$D$37*12*IF(1=1,'1.Inputs'!$D$38,IF(1=2,'1.Inputs'!$D$39,$E407)))*$F407*(('1.Inputs'!$D$40)+(1-'1.Inputs'!$D$40)*(1+'1.Inputs'!$D$41))*(1+$G407)^(1-1))-(('1.Inputs'!$D$37*12*IF(1=1,'1.Inputs'!$D$38,IF(1=2,'1.Inputs'!$D$39,$E407)))/(1-'1.Inputs'!$D$42)*$D407*(1+$G407)^(1-1))-('1.Inputs'!$D$37*12*IF(1=1,'1.Inputs'!$D$38,IF(1=2,'1.Inputs'!$D$39,$E407)))*'1.Inputs'!$D$43*(1+$G407)^(1-1)-'1.Inputs'!$D$44*(1+$G407)^(1-1)-('1.Inputs'!$D$20/'1.Inputs'!$D$27+'1.Inputs'!$D$23/'1.Inputs'!$D$28))-MAX(0,((('1.Inputs'!$D$37*12*IF(1=1,'1.Inputs'!$D$38,IF(1=2,'1.Inputs'!$D$39,$E407)))*$F407*(('1.Inputs'!$D$40)+(1-'1.Inputs'!$D$40)*(1+'1.Inputs'!$D$41))*(1+$G407)^(1-1))-(('1.Inputs'!$D$37*12*IF(1=1,'1.Inputs'!$D$38,IF(1=2,'1.Inputs'!$D$39,$E407)))/(1-'1.Inputs'!$D$42)*$D407*(1+$G407)^(1-1))-('1.Inputs'!$D$37*12*IF(1=1,'1.Inputs'!$D$38,IF(1=2,'1.Inputs'!$D$39,$E407)))*'1.Inputs'!$D$43*(1+$G407)^(1-1)-'1.Inputs'!$D$44*(1+$G407)^(1-1)-('1.Inputs'!$D$20/'1.Inputs'!$D$27+'1.Inputs'!$D$23/'1.Inputs'!$D$28)))*'1.Inputs'!$D$53+('1.Inputs'!$D$20/'1.Inputs'!$D$27+'1.Inputs'!$D$23/'1.Inputs'!$D$28)-H407</f>
        <v>-486297079.31417453</v>
      </c>
      <c r="T407" s="36">
        <f ca="1">((('1.Inputs'!$D$37*12*IF(2=1,'1.Inputs'!$D$38,IF(2=2,'1.Inputs'!$D$39,$E407)))*$F407*(('1.Inputs'!$D$40)+(1-'1.Inputs'!$D$40)*(1+'1.Inputs'!$D$41))*(1+$G407)^(2-1))-(('1.Inputs'!$D$37*12*IF(2=1,'1.Inputs'!$D$38,IF(2=2,'1.Inputs'!$D$39,$E407)))/(1-'1.Inputs'!$D$42)*$D407*(1+$G407)^(2-1))-('1.Inputs'!$D$37*12*IF(2=1,'1.Inputs'!$D$38,IF(2=2,'1.Inputs'!$D$39,$E407)))*'1.Inputs'!$D$43*(1+$G407)^(2-1)-'1.Inputs'!$D$44*(1+$G407)^(2-1)-('1.Inputs'!$D$20/'1.Inputs'!$D$27+'1.Inputs'!$D$23/'1.Inputs'!$D$28))-MAX(0,((('1.Inputs'!$D$37*12*IF(2=1,'1.Inputs'!$D$38,IF(2=2,'1.Inputs'!$D$39,$E407)))*$F407*(('1.Inputs'!$D$40)+(1-'1.Inputs'!$D$40)*(1+'1.Inputs'!$D$41))*(1+$G407)^(2-1))-(('1.Inputs'!$D$37*12*IF(2=1,'1.Inputs'!$D$38,IF(2=2,'1.Inputs'!$D$39,$E407)))/(1-'1.Inputs'!$D$42)*$D407*(1+$G407)^(2-1))-('1.Inputs'!$D$37*12*IF(2=1,'1.Inputs'!$D$38,IF(2=2,'1.Inputs'!$D$39,$E407)))*'1.Inputs'!$D$43*(1+$G407)^(2-1)-'1.Inputs'!$D$44*(1+$G407)^(2-1)-('1.Inputs'!$D$20/'1.Inputs'!$D$27+'1.Inputs'!$D$23/'1.Inputs'!$D$28)))*'1.Inputs'!$D$53+('1.Inputs'!$D$20/'1.Inputs'!$D$27+'1.Inputs'!$D$23/'1.Inputs'!$D$28)-(I407-H407)</f>
        <v>293919264.45794785</v>
      </c>
      <c r="U407" s="36">
        <f ca="1">((('1.Inputs'!$D$37*12*IF(3=1,'1.Inputs'!$D$38,IF(3=2,'1.Inputs'!$D$39,$E407)))*$F407*(('1.Inputs'!$D$40)+(1-'1.Inputs'!$D$40)*(1+'1.Inputs'!$D$41))*(1+$G407)^(3-1))-(('1.Inputs'!$D$37*12*IF(3=1,'1.Inputs'!$D$38,IF(3=2,'1.Inputs'!$D$39,$E407)))/(1-'1.Inputs'!$D$42)*$D407*(1+$G407)^(3-1))-('1.Inputs'!$D$37*12*IF(3=1,'1.Inputs'!$D$38,IF(3=2,'1.Inputs'!$D$39,$E407)))*'1.Inputs'!$D$43*(1+$G407)^(3-1)-'1.Inputs'!$D$44*(1+$G407)^(3-1)-('1.Inputs'!$D$20/'1.Inputs'!$D$27+'1.Inputs'!$D$23/'1.Inputs'!$D$28))-MAX(0,((('1.Inputs'!$D$37*12*IF(3=1,'1.Inputs'!$D$38,IF(3=2,'1.Inputs'!$D$39,$E407)))*$F407*(('1.Inputs'!$D$40)+(1-'1.Inputs'!$D$40)*(1+'1.Inputs'!$D$41))*(1+$G407)^(3-1))-(('1.Inputs'!$D$37*12*IF(3=1,'1.Inputs'!$D$38,IF(3=2,'1.Inputs'!$D$39,$E407)))/(1-'1.Inputs'!$D$42)*$D407*(1+$G407)^(3-1))-('1.Inputs'!$D$37*12*IF(3=1,'1.Inputs'!$D$38,IF(3=2,'1.Inputs'!$D$39,$E407)))*'1.Inputs'!$D$43*(1+$G407)^(3-1)-'1.Inputs'!$D$44*(1+$G407)^(3-1)-('1.Inputs'!$D$20/'1.Inputs'!$D$27+'1.Inputs'!$D$23/'1.Inputs'!$D$28)))*'1.Inputs'!$D$53+('1.Inputs'!$D$20/'1.Inputs'!$D$27+'1.Inputs'!$D$23/'1.Inputs'!$D$28)-(J407-I407)</f>
        <v>641035424.34970129</v>
      </c>
      <c r="V407" s="36">
        <f ca="1">((('1.Inputs'!$D$37*12*IF(4=1,'1.Inputs'!$D$38,IF(4=2,'1.Inputs'!$D$39,$E407)))*$F407*(('1.Inputs'!$D$40)+(1-'1.Inputs'!$D$40)*(1+'1.Inputs'!$D$41))*(1+$G407)^(4-1))-(('1.Inputs'!$D$37*12*IF(4=1,'1.Inputs'!$D$38,IF(4=2,'1.Inputs'!$D$39,$E407)))/(1-'1.Inputs'!$D$42)*$D407*(1+$G407)^(4-1))-('1.Inputs'!$D$37*12*IF(4=1,'1.Inputs'!$D$38,IF(4=2,'1.Inputs'!$D$39,$E407)))*'1.Inputs'!$D$43*(1+$G407)^(4-1)-'1.Inputs'!$D$44*(1+$G407)^(4-1)-('1.Inputs'!$D$20/'1.Inputs'!$D$27+'1.Inputs'!$D$23/'1.Inputs'!$D$28))-MAX(0,((('1.Inputs'!$D$37*12*IF(4=1,'1.Inputs'!$D$38,IF(4=2,'1.Inputs'!$D$39,$E407)))*$F407*(('1.Inputs'!$D$40)+(1-'1.Inputs'!$D$40)*(1+'1.Inputs'!$D$41))*(1+$G407)^(4-1))-(('1.Inputs'!$D$37*12*IF(4=1,'1.Inputs'!$D$38,IF(4=2,'1.Inputs'!$D$39,$E407)))/(1-'1.Inputs'!$D$42)*$D407*(1+$G407)^(4-1))-('1.Inputs'!$D$37*12*IF(4=1,'1.Inputs'!$D$38,IF(4=2,'1.Inputs'!$D$39,$E407)))*'1.Inputs'!$D$43*(1+$G407)^(4-1)-'1.Inputs'!$D$44*(1+$G407)^(4-1)-('1.Inputs'!$D$20/'1.Inputs'!$D$27+'1.Inputs'!$D$23/'1.Inputs'!$D$28)))*'1.Inputs'!$D$53+('1.Inputs'!$D$20/'1.Inputs'!$D$27+'1.Inputs'!$D$23/'1.Inputs'!$D$28)-(K407-J407)</f>
        <v>774645508.15379643</v>
      </c>
      <c r="W407" s="36">
        <f ca="1">((('1.Inputs'!$D$37*12*IF(5=1,'1.Inputs'!$D$38,IF(5=2,'1.Inputs'!$D$39,$E407)))*$F407*(('1.Inputs'!$D$40)+(1-'1.Inputs'!$D$40)*(1+'1.Inputs'!$D$41))*(1+$G407)^(5-1))-(('1.Inputs'!$D$37*12*IF(5=1,'1.Inputs'!$D$38,IF(5=2,'1.Inputs'!$D$39,$E407)))/(1-'1.Inputs'!$D$42)*$D407*(1+$G407)^(5-1))-('1.Inputs'!$D$37*12*IF(5=1,'1.Inputs'!$D$38,IF(5=2,'1.Inputs'!$D$39,$E407)))*'1.Inputs'!$D$43*(1+$G407)^(5-1)-'1.Inputs'!$D$44*(1+$G407)^(5-1)-('1.Inputs'!$D$20/'1.Inputs'!$D$27+'1.Inputs'!$D$23/'1.Inputs'!$D$28))-MAX(0,((('1.Inputs'!$D$37*12*IF(5=1,'1.Inputs'!$D$38,IF(5=2,'1.Inputs'!$D$39,$E407)))*$F407*(('1.Inputs'!$D$40)+(1-'1.Inputs'!$D$40)*(1+'1.Inputs'!$D$41))*(1+$G407)^(5-1))-(('1.Inputs'!$D$37*12*IF(5=1,'1.Inputs'!$D$38,IF(5=2,'1.Inputs'!$D$39,$E407)))/(1-'1.Inputs'!$D$42)*$D407*(1+$G407)^(5-1))-('1.Inputs'!$D$37*12*IF(5=1,'1.Inputs'!$D$38,IF(5=2,'1.Inputs'!$D$39,$E407)))*'1.Inputs'!$D$43*(1+$G407)^(5-1)-'1.Inputs'!$D$44*(1+$G407)^(5-1)-('1.Inputs'!$D$20/'1.Inputs'!$D$27+'1.Inputs'!$D$23/'1.Inputs'!$D$28)))*'1.Inputs'!$D$53+('1.Inputs'!$D$20/'1.Inputs'!$D$27+'1.Inputs'!$D$23/'1.Inputs'!$D$28)-(L407-K407)</f>
        <v>809182203.83256435</v>
      </c>
      <c r="X407" s="36">
        <f ca="1">((('1.Inputs'!$D$37*12*IF(6=1,'1.Inputs'!$D$38,IF(6=2,'1.Inputs'!$D$39,$E407)))*$F407*(('1.Inputs'!$D$40)+(1-'1.Inputs'!$D$40)*(1+'1.Inputs'!$D$41))*(1+$G407)^(6-1))-(('1.Inputs'!$D$37*12*IF(6=1,'1.Inputs'!$D$38,IF(6=2,'1.Inputs'!$D$39,$E407)))/(1-'1.Inputs'!$D$42)*$D407*(1+$G407)^(6-1))-('1.Inputs'!$D$37*12*IF(6=1,'1.Inputs'!$D$38,IF(6=2,'1.Inputs'!$D$39,$E407)))*'1.Inputs'!$D$43*(1+$G407)^(6-1)-'1.Inputs'!$D$44*(1+$G407)^(6-1)-('1.Inputs'!$D$20/'1.Inputs'!$D$27+'1.Inputs'!$D$23/'1.Inputs'!$D$28))-MAX(0,((('1.Inputs'!$D$37*12*IF(6=1,'1.Inputs'!$D$38,IF(6=2,'1.Inputs'!$D$39,$E407)))*$F407*(('1.Inputs'!$D$40)+(1-'1.Inputs'!$D$40)*(1+'1.Inputs'!$D$41))*(1+$G407)^(6-1))-(('1.Inputs'!$D$37*12*IF(6=1,'1.Inputs'!$D$38,IF(6=2,'1.Inputs'!$D$39,$E407)))/(1-'1.Inputs'!$D$42)*$D407*(1+$G407)^(6-1))-('1.Inputs'!$D$37*12*IF(6=1,'1.Inputs'!$D$38,IF(6=2,'1.Inputs'!$D$39,$E407)))*'1.Inputs'!$D$43*(1+$G407)^(6-1)-'1.Inputs'!$D$44*(1+$G407)^(6-1)-('1.Inputs'!$D$20/'1.Inputs'!$D$27+'1.Inputs'!$D$23/'1.Inputs'!$D$28)))*'1.Inputs'!$D$53+('1.Inputs'!$D$20/'1.Inputs'!$D$27+'1.Inputs'!$D$23/'1.Inputs'!$D$28)-(M407-L407)</f>
        <v>845358699.77822542</v>
      </c>
      <c r="Y407" s="36">
        <f ca="1">((('1.Inputs'!$D$37*12*IF(7=1,'1.Inputs'!$D$38,IF(7=2,'1.Inputs'!$D$39,$E407)))*$F407*(('1.Inputs'!$D$40)+(1-'1.Inputs'!$D$40)*(1+'1.Inputs'!$D$41))*(1+$G407)^(7-1))-(('1.Inputs'!$D$37*12*IF(7=1,'1.Inputs'!$D$38,IF(7=2,'1.Inputs'!$D$39,$E407)))/(1-'1.Inputs'!$D$42)*$D407*(1+$G407)^(7-1))-('1.Inputs'!$D$37*12*IF(7=1,'1.Inputs'!$D$38,IF(7=2,'1.Inputs'!$D$39,$E407)))*'1.Inputs'!$D$43*(1+$G407)^(7-1)-'1.Inputs'!$D$44*(1+$G407)^(7-1)-('1.Inputs'!$D$20/'1.Inputs'!$D$27+'1.Inputs'!$D$23/'1.Inputs'!$D$28))-MAX(0,((('1.Inputs'!$D$37*12*IF(7=1,'1.Inputs'!$D$38,IF(7=2,'1.Inputs'!$D$39,$E407)))*$F407*(('1.Inputs'!$D$40)+(1-'1.Inputs'!$D$40)*(1+'1.Inputs'!$D$41))*(1+$G407)^(7-1))-(('1.Inputs'!$D$37*12*IF(7=1,'1.Inputs'!$D$38,IF(7=2,'1.Inputs'!$D$39,$E407)))/(1-'1.Inputs'!$D$42)*$D407*(1+$G407)^(7-1))-('1.Inputs'!$D$37*12*IF(7=1,'1.Inputs'!$D$38,IF(7=2,'1.Inputs'!$D$39,$E407)))*'1.Inputs'!$D$43*(1+$G407)^(7-1)-'1.Inputs'!$D$44*(1+$G407)^(7-1)-('1.Inputs'!$D$20/'1.Inputs'!$D$27+'1.Inputs'!$D$23/'1.Inputs'!$D$28)))*'1.Inputs'!$D$53+('1.Inputs'!$D$20/'1.Inputs'!$D$27+'1.Inputs'!$D$23/'1.Inputs'!$D$28)-(N407-M407)</f>
        <v>883252853.61040711</v>
      </c>
      <c r="Z407" s="36">
        <f ca="1">((('1.Inputs'!$D$37*12*IF(8=1,'1.Inputs'!$D$38,IF(8=2,'1.Inputs'!$D$39,$E407)))*$F407*(('1.Inputs'!$D$40)+(1-'1.Inputs'!$D$40)*(1+'1.Inputs'!$D$41))*(1+$G407)^(8-1))-(('1.Inputs'!$D$37*12*IF(8=1,'1.Inputs'!$D$38,IF(8=2,'1.Inputs'!$D$39,$E407)))/(1-'1.Inputs'!$D$42)*$D407*(1+$G407)^(8-1))-('1.Inputs'!$D$37*12*IF(8=1,'1.Inputs'!$D$38,IF(8=2,'1.Inputs'!$D$39,$E407)))*'1.Inputs'!$D$43*(1+$G407)^(8-1)-'1.Inputs'!$D$44*(1+$G407)^(8-1)-('1.Inputs'!$D$20/'1.Inputs'!$D$27+'1.Inputs'!$D$23/'1.Inputs'!$D$28))-MAX(0,((('1.Inputs'!$D$37*12*IF(8=1,'1.Inputs'!$D$38,IF(8=2,'1.Inputs'!$D$39,$E407)))*$F407*(('1.Inputs'!$D$40)+(1-'1.Inputs'!$D$40)*(1+'1.Inputs'!$D$41))*(1+$G407)^(8-1))-(('1.Inputs'!$D$37*12*IF(8=1,'1.Inputs'!$D$38,IF(8=2,'1.Inputs'!$D$39,$E407)))/(1-'1.Inputs'!$D$42)*$D407*(1+$G407)^(8-1))-('1.Inputs'!$D$37*12*IF(8=1,'1.Inputs'!$D$38,IF(8=2,'1.Inputs'!$D$39,$E407)))*'1.Inputs'!$D$43*(1+$G407)^(8-1)-'1.Inputs'!$D$44*(1+$G407)^(8-1)-('1.Inputs'!$D$20/'1.Inputs'!$D$27+'1.Inputs'!$D$23/'1.Inputs'!$D$28)))*'1.Inputs'!$D$53+('1.Inputs'!$D$20/'1.Inputs'!$D$27+'1.Inputs'!$D$23/'1.Inputs'!$D$28)-(O407-N407)</f>
        <v>922946219.62390685</v>
      </c>
      <c r="AA407" s="36">
        <f ca="1">((('1.Inputs'!$D$37*12*IF(9=1,'1.Inputs'!$D$38,IF(9=2,'1.Inputs'!$D$39,$E407)))*$F407*(('1.Inputs'!$D$40)+(1-'1.Inputs'!$D$40)*(1+'1.Inputs'!$D$41))*(1+$G407)^(9-1))-(('1.Inputs'!$D$37*12*IF(9=1,'1.Inputs'!$D$38,IF(9=2,'1.Inputs'!$D$39,$E407)))/(1-'1.Inputs'!$D$42)*$D407*(1+$G407)^(9-1))-('1.Inputs'!$D$37*12*IF(9=1,'1.Inputs'!$D$38,IF(9=2,'1.Inputs'!$D$39,$E407)))*'1.Inputs'!$D$43*(1+$G407)^(9-1)-'1.Inputs'!$D$44*(1+$G407)^(9-1)-('1.Inputs'!$D$20/'1.Inputs'!$D$27+'1.Inputs'!$D$23/'1.Inputs'!$D$28))-MAX(0,((('1.Inputs'!$D$37*12*IF(9=1,'1.Inputs'!$D$38,IF(9=2,'1.Inputs'!$D$39,$E407)))*$F407*(('1.Inputs'!$D$40)+(1-'1.Inputs'!$D$40)*(1+'1.Inputs'!$D$41))*(1+$G407)^(9-1))-(('1.Inputs'!$D$37*12*IF(9=1,'1.Inputs'!$D$38,IF(9=2,'1.Inputs'!$D$39,$E407)))/(1-'1.Inputs'!$D$42)*$D407*(1+$G407)^(9-1))-('1.Inputs'!$D$37*12*IF(9=1,'1.Inputs'!$D$38,IF(9=2,'1.Inputs'!$D$39,$E407)))*'1.Inputs'!$D$43*(1+$G407)^(9-1)-'1.Inputs'!$D$44*(1+$G407)^(9-1)-('1.Inputs'!$D$20/'1.Inputs'!$D$27+'1.Inputs'!$D$23/'1.Inputs'!$D$28)))*'1.Inputs'!$D$53+('1.Inputs'!$D$20/'1.Inputs'!$D$27+'1.Inputs'!$D$23/'1.Inputs'!$D$28)-(P407-O407)</f>
        <v>964524224.30661321</v>
      </c>
      <c r="AB407" s="36">
        <f ca="1">((('1.Inputs'!$D$37*12*IF(10=1,'1.Inputs'!$D$38,IF(10=2,'1.Inputs'!$D$39,$E407)))*$F407*(('1.Inputs'!$D$40)+(1-'1.Inputs'!$D$40)*(1+'1.Inputs'!$D$41))*(1+$G407)^(10-1))-(('1.Inputs'!$D$37*12*IF(10=1,'1.Inputs'!$D$38,IF(10=2,'1.Inputs'!$D$39,$E407)))/(1-'1.Inputs'!$D$42)*$D407*(1+$G407)^(10-1))-('1.Inputs'!$D$37*12*IF(10=1,'1.Inputs'!$D$38,IF(10=2,'1.Inputs'!$D$39,$E407)))*'1.Inputs'!$D$43*(1+$G407)^(10-1)-'1.Inputs'!$D$44*(1+$G407)^(10-1)-('1.Inputs'!$D$20/'1.Inputs'!$D$27+'1.Inputs'!$D$23/'1.Inputs'!$D$28))-MAX(0,((('1.Inputs'!$D$37*12*IF(10=1,'1.Inputs'!$D$38,IF(10=2,'1.Inputs'!$D$39,$E407)))*$F407*(('1.Inputs'!$D$40)+(1-'1.Inputs'!$D$40)*(1+'1.Inputs'!$D$41))*(1+$G407)^(10-1))-(('1.Inputs'!$D$37*12*IF(10=1,'1.Inputs'!$D$38,IF(10=2,'1.Inputs'!$D$39,$E407)))/(1-'1.Inputs'!$D$42)*$D407*(1+$G407)^(10-1))-('1.Inputs'!$D$37*12*IF(10=1,'1.Inputs'!$D$38,IF(10=2,'1.Inputs'!$D$39,$E407)))*'1.Inputs'!$D$43*(1+$G407)^(10-1)-'1.Inputs'!$D$44*(1+$G407)^(10-1)-('1.Inputs'!$D$20/'1.Inputs'!$D$27+'1.Inputs'!$D$23/'1.Inputs'!$D$28)))*'1.Inputs'!$D$53+('1.Inputs'!$D$20/'1.Inputs'!$D$27+'1.Inputs'!$D$23/'1.Inputs'!$D$28)-(Q407-P407)+(('1.Inputs'!$D$20+'1.Inputs'!$D$23-('1.Inputs'!$D$20/'1.Inputs'!$D$27+'1.Inputs'!$D$23/'1.Inputs'!$D$28)*'1.Inputs'!$D$10)*'1.Inputs'!$D$60+'1.Inputs'!$D$19*'1.Inputs'!$D$59+Q407)</f>
        <v>3520224094.3962793</v>
      </c>
      <c r="AC407" s="36">
        <f ca="1">S407-AC$13-AC$14+MIN(AC$13,MAX(0,((('1.Inputs'!$D$37*12*IF(1=1,'1.Inputs'!$D$38,IF(1=2,'1.Inputs'!$D$39,$E407)))*$F407*(('1.Inputs'!$D$40)+(1-'1.Inputs'!$D$40)*(1+'1.Inputs'!$D$41))*(1+$G407)^(1-1))-(('1.Inputs'!$D$37*12*IF(1=1,'1.Inputs'!$D$38,IF(1=2,'1.Inputs'!$D$39,$E407)))/(1-'1.Inputs'!$D$42)*$D407*(1+$G407)^(1-1))-('1.Inputs'!$D$37*12*IF(1=1,'1.Inputs'!$D$38,IF(1=2,'1.Inputs'!$D$39,$E407)))*'1.Inputs'!$D$43*(1+$G407)^(1-1)-'1.Inputs'!$D$44*(1+$G407)^(1-1)-('1.Inputs'!$D$20/'1.Inputs'!$D$27+'1.Inputs'!$D$23/'1.Inputs'!$D$28))))*'1.Inputs'!$D$53</f>
        <v>-582237079.31417453</v>
      </c>
      <c r="AD407" s="36">
        <f ca="1">T407-AD$13-AD$14+MIN(AD$13,MAX(0,((('1.Inputs'!$D$37*12*IF(2=1,'1.Inputs'!$D$38,IF(2=2,'1.Inputs'!$D$39,$E407)))*$F407*(('1.Inputs'!$D$40)+(1-'1.Inputs'!$D$40)*(1+'1.Inputs'!$D$41))*(1+$G407)^(2-1))-(('1.Inputs'!$D$37*12*IF(2=1,'1.Inputs'!$D$38,IF(2=2,'1.Inputs'!$D$39,$E407)))/(1-'1.Inputs'!$D$42)*$D407*(1+$G407)^(2-1))-('1.Inputs'!$D$37*12*IF(2=1,'1.Inputs'!$D$38,IF(2=2,'1.Inputs'!$D$39,$E407)))*'1.Inputs'!$D$43*(1+$G407)^(2-1)-'1.Inputs'!$D$44*(1+$G407)^(2-1)-('1.Inputs'!$D$20/'1.Inputs'!$D$27+'1.Inputs'!$D$23/'1.Inputs'!$D$28))))*'1.Inputs'!$D$53</f>
        <v>197979264.45794785</v>
      </c>
      <c r="AE407" s="36">
        <f ca="1">U407-AE$13-AE$14+MIN(AE$13,MAX(0,((('1.Inputs'!$D$37*12*IF(3=1,'1.Inputs'!$D$38,IF(3=2,'1.Inputs'!$D$39,$E407)))*$F407*(('1.Inputs'!$D$40)+(1-'1.Inputs'!$D$40)*(1+'1.Inputs'!$D$41))*(1+$G407)^(3-1))-(('1.Inputs'!$D$37*12*IF(3=1,'1.Inputs'!$D$38,IF(3=2,'1.Inputs'!$D$39,$E407)))/(1-'1.Inputs'!$D$42)*$D407*(1+$G407)^(3-1))-('1.Inputs'!$D$37*12*IF(3=1,'1.Inputs'!$D$38,IF(3=2,'1.Inputs'!$D$39,$E407)))*'1.Inputs'!$D$43*(1+$G407)^(3-1)-'1.Inputs'!$D$44*(1+$G407)^(3-1)-('1.Inputs'!$D$20/'1.Inputs'!$D$27+'1.Inputs'!$D$23/'1.Inputs'!$D$28))))*'1.Inputs'!$D$53</f>
        <v>299095424.34970129</v>
      </c>
      <c r="AF407" s="36">
        <f ca="1">V407-AF$13-AF$14+MIN(AF$13,MAX(0,((('1.Inputs'!$D$37*12*IF(4=1,'1.Inputs'!$D$38,IF(4=2,'1.Inputs'!$D$39,$E407)))*$F407*(('1.Inputs'!$D$40)+(1-'1.Inputs'!$D$40)*(1+'1.Inputs'!$D$41))*(1+$G407)^(4-1))-(('1.Inputs'!$D$37*12*IF(4=1,'1.Inputs'!$D$38,IF(4=2,'1.Inputs'!$D$39,$E407)))/(1-'1.Inputs'!$D$42)*$D407*(1+$G407)^(4-1))-('1.Inputs'!$D$37*12*IF(4=1,'1.Inputs'!$D$38,IF(4=2,'1.Inputs'!$D$39,$E407)))*'1.Inputs'!$D$43*(1+$G407)^(4-1)-'1.Inputs'!$D$44*(1+$G407)^(4-1)-('1.Inputs'!$D$20/'1.Inputs'!$D$27+'1.Inputs'!$D$23/'1.Inputs'!$D$28))))*'1.Inputs'!$D$53</f>
        <v>451893508.15379643</v>
      </c>
      <c r="AG407" s="36">
        <f ca="1">W407-AG$13-AG$14+MIN(AG$13,MAX(0,((('1.Inputs'!$D$37*12*IF(5=1,'1.Inputs'!$D$38,IF(5=2,'1.Inputs'!$D$39,$E407)))*$F407*(('1.Inputs'!$D$40)+(1-'1.Inputs'!$D$40)*(1+'1.Inputs'!$D$41))*(1+$G407)^(5-1))-(('1.Inputs'!$D$37*12*IF(5=1,'1.Inputs'!$D$38,IF(5=2,'1.Inputs'!$D$39,$E407)))/(1-'1.Inputs'!$D$42)*$D407*(1+$G407)^(5-1))-('1.Inputs'!$D$37*12*IF(5=1,'1.Inputs'!$D$38,IF(5=2,'1.Inputs'!$D$39,$E407)))*'1.Inputs'!$D$43*(1+$G407)^(5-1)-'1.Inputs'!$D$44*(1+$G407)^(5-1)-('1.Inputs'!$D$20/'1.Inputs'!$D$27+'1.Inputs'!$D$23/'1.Inputs'!$D$28))))*'1.Inputs'!$D$53</f>
        <v>505618203.83256435</v>
      </c>
      <c r="AH407" s="36">
        <f ca="1">X407-AH$13-AH$14+MIN(AH$13,MAX(0,((('1.Inputs'!$D$37*12*IF(6=1,'1.Inputs'!$D$38,IF(6=2,'1.Inputs'!$D$39,$E407)))*$F407*(('1.Inputs'!$D$40)+(1-'1.Inputs'!$D$40)*(1+'1.Inputs'!$D$41))*(1+$G407)^(6-1))-(('1.Inputs'!$D$37*12*IF(6=1,'1.Inputs'!$D$38,IF(6=2,'1.Inputs'!$D$39,$E407)))/(1-'1.Inputs'!$D$42)*$D407*(1+$G407)^(6-1))-('1.Inputs'!$D$37*12*IF(6=1,'1.Inputs'!$D$38,IF(6=2,'1.Inputs'!$D$39,$E407)))*'1.Inputs'!$D$43*(1+$G407)^(6-1)-'1.Inputs'!$D$44*(1+$G407)^(6-1)-('1.Inputs'!$D$20/'1.Inputs'!$D$27+'1.Inputs'!$D$23/'1.Inputs'!$D$28))))*'1.Inputs'!$D$53</f>
        <v>560982699.77822542</v>
      </c>
      <c r="AI407" s="36">
        <f ca="1">Y407-AI$13-AI$14+MIN(AI$13,MAX(0,((('1.Inputs'!$D$37*12*IF(7=1,'1.Inputs'!$D$38,IF(7=2,'1.Inputs'!$D$39,$E407)))*$F407*(('1.Inputs'!$D$40)+(1-'1.Inputs'!$D$40)*(1+'1.Inputs'!$D$41))*(1+$G407)^(7-1))-(('1.Inputs'!$D$37*12*IF(7=1,'1.Inputs'!$D$38,IF(7=2,'1.Inputs'!$D$39,$E407)))/(1-'1.Inputs'!$D$42)*$D407*(1+$G407)^(7-1))-('1.Inputs'!$D$37*12*IF(7=1,'1.Inputs'!$D$38,IF(7=2,'1.Inputs'!$D$39,$E407)))*'1.Inputs'!$D$43*(1+$G407)^(7-1)-'1.Inputs'!$D$44*(1+$G407)^(7-1)-('1.Inputs'!$D$20/'1.Inputs'!$D$27+'1.Inputs'!$D$23/'1.Inputs'!$D$28))))*'1.Inputs'!$D$53</f>
        <v>618064853.61040711</v>
      </c>
      <c r="AJ407" s="36">
        <f ca="1">Z407-AJ$13-AJ$14+MIN(AJ$13,MAX(0,((('1.Inputs'!$D$37*12*IF(8=1,'1.Inputs'!$D$38,IF(8=2,'1.Inputs'!$D$39,$E407)))*$F407*(('1.Inputs'!$D$40)+(1-'1.Inputs'!$D$40)*(1+'1.Inputs'!$D$41))*(1+$G407)^(8-1))-(('1.Inputs'!$D$37*12*IF(8=1,'1.Inputs'!$D$38,IF(8=2,'1.Inputs'!$D$39,$E407)))/(1-'1.Inputs'!$D$42)*$D407*(1+$G407)^(8-1))-('1.Inputs'!$D$37*12*IF(8=1,'1.Inputs'!$D$38,IF(8=2,'1.Inputs'!$D$39,$E407)))*'1.Inputs'!$D$43*(1+$G407)^(8-1)-'1.Inputs'!$D$44*(1+$G407)^(8-1)-('1.Inputs'!$D$20/'1.Inputs'!$D$27+'1.Inputs'!$D$23/'1.Inputs'!$D$28))))*'1.Inputs'!$D$53</f>
        <v>922946219.62390685</v>
      </c>
      <c r="AK407" s="36">
        <f ca="1">AA407-AK$13-AK$14+MIN(AK$13,MAX(0,((('1.Inputs'!$D$37*12*IF(9=1,'1.Inputs'!$D$38,IF(9=2,'1.Inputs'!$D$39,$E407)))*$F407*(('1.Inputs'!$D$40)+(1-'1.Inputs'!$D$40)*(1+'1.Inputs'!$D$41))*(1+$G407)^(9-1))-(('1.Inputs'!$D$37*12*IF(9=1,'1.Inputs'!$D$38,IF(9=2,'1.Inputs'!$D$39,$E407)))/(1-'1.Inputs'!$D$42)*$D407*(1+$G407)^(9-1))-('1.Inputs'!$D$37*12*IF(9=1,'1.Inputs'!$D$38,IF(9=2,'1.Inputs'!$D$39,$E407)))*'1.Inputs'!$D$43*(1+$G407)^(9-1)-'1.Inputs'!$D$44*(1+$G407)^(9-1)-('1.Inputs'!$D$20/'1.Inputs'!$D$27+'1.Inputs'!$D$23/'1.Inputs'!$D$28))))*'1.Inputs'!$D$53</f>
        <v>964524224.30661321</v>
      </c>
      <c r="AL407" s="36">
        <f ca="1">AB407-AL$13-AL$14+MIN(AL$13,MAX(0,((('1.Inputs'!$D$37*12*IF(10=1,'1.Inputs'!$D$38,IF(10=2,'1.Inputs'!$D$39,$E407)))*$F407*(('1.Inputs'!$D$40)+(1-'1.Inputs'!$D$40)*(1+'1.Inputs'!$D$41))*(1+$G407)^(10-1))-(('1.Inputs'!$D$37*12*IF(10=1,'1.Inputs'!$D$38,IF(10=2,'1.Inputs'!$D$39,$E407)))/(1-'1.Inputs'!$D$42)*$D407*(1+$G407)^(10-1))-('1.Inputs'!$D$37*12*IF(10=1,'1.Inputs'!$D$38,IF(10=2,'1.Inputs'!$D$39,$E407)))*'1.Inputs'!$D$43*(1+$G407)^(10-1)-'1.Inputs'!$D$44*(1+$G407)^(10-1)-('1.Inputs'!$D$20/'1.Inputs'!$D$27+'1.Inputs'!$D$23/'1.Inputs'!$D$28))))*'1.Inputs'!$D$53+'1.Inputs'!$D$35</f>
        <v>4320224094.3962793</v>
      </c>
      <c r="AM407" s="48">
        <f ca="1">R407+NPV('1.Inputs'!$D$55,S407:AB407)</f>
        <v>1870328786.9537492</v>
      </c>
      <c r="AN407" s="48">
        <f ca="1">-('1.Inputs'!$D$24*(1-'1.Inputs'!$D$31)+'1.Inputs'!$D$35)+NPV('1.Inputs'!$D$54,AC407:AL407)</f>
        <v>355164889.28966284</v>
      </c>
      <c r="AO407" s="36">
        <f t="shared" ca="1" si="53"/>
        <v>-3.2946956593101255</v>
      </c>
      <c r="AP407" s="36">
        <f t="shared" ca="1" si="54"/>
        <v>1.6286469114575743</v>
      </c>
      <c r="AQ407" s="36">
        <f ca="1">'1.Inputs'!$D$35+MIN(SUM($AC407:AC407),SUM($AC407:AD407),SUM($AC407:AE407),SUM($AC407:AF407),SUM($AC407:AG407),SUM($AC407:AH407),SUM($AC407:AI407),SUM($AC407:AJ407),SUM($AC407:AK407),SUM($AC407:AL407))</f>
        <v>217762920.68582547</v>
      </c>
      <c r="AR407" s="36">
        <f ca="1">IF(AP407&lt;'1.Inputs'!$D$57,1,0)</f>
        <v>0</v>
      </c>
      <c r="AS407" s="36">
        <f t="shared" ca="1" si="55"/>
        <v>0</v>
      </c>
    </row>
    <row r="408" spans="2:45" ht="15" customHeight="1" x14ac:dyDescent="0.25">
      <c r="B408" s="36">
        <v>393</v>
      </c>
      <c r="C408" s="36">
        <f t="shared" ca="1" si="48"/>
        <v>0.7044965037106109</v>
      </c>
      <c r="D408" s="36">
        <f t="shared" ca="1" si="49"/>
        <v>20585.577771067416</v>
      </c>
      <c r="E408" s="47">
        <f t="shared" ca="1" si="50"/>
        <v>0.8525407245602461</v>
      </c>
      <c r="F408" s="36">
        <f t="shared" ca="1" si="51"/>
        <v>33744.050223806713</v>
      </c>
      <c r="G408" s="36">
        <f t="shared" ca="1" si="52"/>
        <v>5.9455686837826614E-2</v>
      </c>
      <c r="H408" s="36">
        <f ca="1">((('1.Inputs'!$D$37*12*IF(1=1,'1.Inputs'!$D$38,IF(1=2,'1.Inputs'!$D$39,$E408)))*$F408*(('1.Inputs'!$D$40)+(1-'1.Inputs'!$D$40)*(1+'1.Inputs'!$D$41))*(1+$G408)^(1-1))*'1.Inputs'!$D$47+(('1.Inputs'!$D$37*12*IF(1=1,'1.Inputs'!$D$38,IF(1=2,'1.Inputs'!$D$39,$E408)))/(1-'1.Inputs'!$D$42)*$D408*(1+$G408)^(1-1))*('1.Inputs'!$D$48-'1.Inputs'!$D$49))/'1.Inputs'!$D$51</f>
        <v>891511755.75765276</v>
      </c>
      <c r="I408" s="36">
        <f ca="1">((('1.Inputs'!$D$37*12*IF(2=1,'1.Inputs'!$D$38,IF(2=2,'1.Inputs'!$D$39,$E408)))*$F408*(('1.Inputs'!$D$40)+(1-'1.Inputs'!$D$40)*(1+'1.Inputs'!$D$41))*(1+$G408)^(2-1))*'1.Inputs'!$D$47+(('1.Inputs'!$D$37*12*IF(2=1,'1.Inputs'!$D$38,IF(2=2,'1.Inputs'!$D$39,$E408)))/(1-'1.Inputs'!$D$42)*$D408*(1+$G408)^(2-1))*('1.Inputs'!$D$48-'1.Inputs'!$D$49))/'1.Inputs'!$D$51</f>
        <v>1322324079.3283091</v>
      </c>
      <c r="J408" s="36">
        <f ca="1">((('1.Inputs'!$D$37*12*IF(3=1,'1.Inputs'!$D$38,IF(3=2,'1.Inputs'!$D$39,$E408)))*$F408*(('1.Inputs'!$D$40)+(1-'1.Inputs'!$D$40)*(1+'1.Inputs'!$D$41))*(1+$G408)^(3-1))*'1.Inputs'!$D$47+(('1.Inputs'!$D$37*12*IF(3=1,'1.Inputs'!$D$38,IF(3=2,'1.Inputs'!$D$39,$E408)))/(1-'1.Inputs'!$D$42)*$D408*(1+$G408)^(3-1))*('1.Inputs'!$D$48-'1.Inputs'!$D$49))/'1.Inputs'!$D$51</f>
        <v>1706230875.8098993</v>
      </c>
      <c r="K408" s="36">
        <f ca="1">((('1.Inputs'!$D$37*12*IF(4=1,'1.Inputs'!$D$38,IF(4=2,'1.Inputs'!$D$39,$E408)))*$F408*(('1.Inputs'!$D$40)+(1-'1.Inputs'!$D$40)*(1+'1.Inputs'!$D$41))*(1+$G408)^(4-1))*'1.Inputs'!$D$47+(('1.Inputs'!$D$37*12*IF(4=1,'1.Inputs'!$D$38,IF(4=2,'1.Inputs'!$D$39,$E408)))/(1-'1.Inputs'!$D$42)*$D408*(1+$G408)^(4-1))*('1.Inputs'!$D$48-'1.Inputs'!$D$49))/'1.Inputs'!$D$51</f>
        <v>1807676004.4350836</v>
      </c>
      <c r="L408" s="36">
        <f ca="1">((('1.Inputs'!$D$37*12*IF(5=1,'1.Inputs'!$D$38,IF(5=2,'1.Inputs'!$D$39,$E408)))*$F408*(('1.Inputs'!$D$40)+(1-'1.Inputs'!$D$40)*(1+'1.Inputs'!$D$41))*(1+$G408)^(5-1))*'1.Inputs'!$D$47+(('1.Inputs'!$D$37*12*IF(5=1,'1.Inputs'!$D$38,IF(5=2,'1.Inputs'!$D$39,$E408)))/(1-'1.Inputs'!$D$42)*$D408*(1+$G408)^(5-1))*('1.Inputs'!$D$48-'1.Inputs'!$D$49))/'1.Inputs'!$D$51</f>
        <v>1915152622.8590291</v>
      </c>
      <c r="M408" s="36">
        <f ca="1">((('1.Inputs'!$D$37*12*IF(6=1,'1.Inputs'!$D$38,IF(6=2,'1.Inputs'!$D$39,$E408)))*$F408*(('1.Inputs'!$D$40)+(1-'1.Inputs'!$D$40)*(1+'1.Inputs'!$D$41))*(1+$G408)^(6-1))*'1.Inputs'!$D$47+(('1.Inputs'!$D$37*12*IF(6=1,'1.Inputs'!$D$38,IF(6=2,'1.Inputs'!$D$39,$E408)))/(1-'1.Inputs'!$D$42)*$D408*(1+$G408)^(6-1))*('1.Inputs'!$D$48-'1.Inputs'!$D$49))/'1.Inputs'!$D$51</f>
        <v>2029019337.4503777</v>
      </c>
      <c r="N408" s="36">
        <f ca="1">((('1.Inputs'!$D$37*12*IF(7=1,'1.Inputs'!$D$38,IF(7=2,'1.Inputs'!$D$39,$E408)))*$F408*(('1.Inputs'!$D$40)+(1-'1.Inputs'!$D$40)*(1+'1.Inputs'!$D$41))*(1+$G408)^(7-1))*'1.Inputs'!$D$47+(('1.Inputs'!$D$37*12*IF(7=1,'1.Inputs'!$D$38,IF(7=2,'1.Inputs'!$D$39,$E408)))/(1-'1.Inputs'!$D$42)*$D408*(1+$G408)^(7-1))*('1.Inputs'!$D$48-'1.Inputs'!$D$49))/'1.Inputs'!$D$51</f>
        <v>2149656075.7657228</v>
      </c>
      <c r="O408" s="36">
        <f ca="1">((('1.Inputs'!$D$37*12*IF(8=1,'1.Inputs'!$D$38,IF(8=2,'1.Inputs'!$D$39,$E408)))*$F408*(('1.Inputs'!$D$40)+(1-'1.Inputs'!$D$40)*(1+'1.Inputs'!$D$41))*(1+$G408)^(8-1))*'1.Inputs'!$D$47+(('1.Inputs'!$D$37*12*IF(8=1,'1.Inputs'!$D$38,IF(8=2,'1.Inputs'!$D$39,$E408)))/(1-'1.Inputs'!$D$42)*$D408*(1+$G408)^(8-1))*('1.Inputs'!$D$48-'1.Inputs'!$D$49))/'1.Inputs'!$D$51</f>
        <v>2277465354.2154803</v>
      </c>
      <c r="P408" s="36">
        <f ca="1">((('1.Inputs'!$D$37*12*IF(9=1,'1.Inputs'!$D$38,IF(9=2,'1.Inputs'!$D$39,$E408)))*$F408*(('1.Inputs'!$D$40)+(1-'1.Inputs'!$D$40)*(1+'1.Inputs'!$D$41))*(1+$G408)^(9-1))*'1.Inputs'!$D$47+(('1.Inputs'!$D$37*12*IF(9=1,'1.Inputs'!$D$38,IF(9=2,'1.Inputs'!$D$39,$E408)))/(1-'1.Inputs'!$D$42)*$D408*(1+$G408)^(9-1))*('1.Inputs'!$D$48-'1.Inputs'!$D$49))/'1.Inputs'!$D$51</f>
        <v>2412873621.0997157</v>
      </c>
      <c r="Q408" s="36">
        <f ca="1">((('1.Inputs'!$D$37*12*IF(10=1,'1.Inputs'!$D$38,IF(10=2,'1.Inputs'!$D$39,$E408)))*$F408*(('1.Inputs'!$D$40)+(1-'1.Inputs'!$D$40)*(1+'1.Inputs'!$D$41))*(1+$G408)^(10-1))*'1.Inputs'!$D$47+(('1.Inputs'!$D$37*12*IF(10=1,'1.Inputs'!$D$38,IF(10=2,'1.Inputs'!$D$39,$E408)))/(1-'1.Inputs'!$D$42)*$D408*(1+$G408)^(10-1))*('1.Inputs'!$D$48-'1.Inputs'!$D$49))/'1.Inputs'!$D$51</f>
        <v>2556332679.4950738</v>
      </c>
      <c r="R408" s="36">
        <f>-'1.Inputs'!$D$24</f>
        <v>-2050000000</v>
      </c>
      <c r="S408" s="36">
        <f ca="1">((('1.Inputs'!$D$37*12*IF(1=1,'1.Inputs'!$D$38,IF(1=2,'1.Inputs'!$D$39,$E408)))*$F408*(('1.Inputs'!$D$40)+(1-'1.Inputs'!$D$40)*(1+'1.Inputs'!$D$41))*(1+$G408)^(1-1))-(('1.Inputs'!$D$37*12*IF(1=1,'1.Inputs'!$D$38,IF(1=2,'1.Inputs'!$D$39,$E408)))/(1-'1.Inputs'!$D$42)*$D408*(1+$G408)^(1-1))-('1.Inputs'!$D$37*12*IF(1=1,'1.Inputs'!$D$38,IF(1=2,'1.Inputs'!$D$39,$E408)))*'1.Inputs'!$D$43*(1+$G408)^(1-1)-'1.Inputs'!$D$44*(1+$G408)^(1-1)-('1.Inputs'!$D$20/'1.Inputs'!$D$27+'1.Inputs'!$D$23/'1.Inputs'!$D$28))-MAX(0,((('1.Inputs'!$D$37*12*IF(1=1,'1.Inputs'!$D$38,IF(1=2,'1.Inputs'!$D$39,$E408)))*$F408*(('1.Inputs'!$D$40)+(1-'1.Inputs'!$D$40)*(1+'1.Inputs'!$D$41))*(1+$G408)^(1-1))-(('1.Inputs'!$D$37*12*IF(1=1,'1.Inputs'!$D$38,IF(1=2,'1.Inputs'!$D$39,$E408)))/(1-'1.Inputs'!$D$42)*$D408*(1+$G408)^(1-1))-('1.Inputs'!$D$37*12*IF(1=1,'1.Inputs'!$D$38,IF(1=2,'1.Inputs'!$D$39,$E408)))*'1.Inputs'!$D$43*(1+$G408)^(1-1)-'1.Inputs'!$D$44*(1+$G408)^(1-1)-('1.Inputs'!$D$20/'1.Inputs'!$D$27+'1.Inputs'!$D$23/'1.Inputs'!$D$28)))*'1.Inputs'!$D$53+('1.Inputs'!$D$20/'1.Inputs'!$D$27+'1.Inputs'!$D$23/'1.Inputs'!$D$28)-H408</f>
        <v>-493641314.00899363</v>
      </c>
      <c r="T408" s="36">
        <f ca="1">((('1.Inputs'!$D$37*12*IF(2=1,'1.Inputs'!$D$38,IF(2=2,'1.Inputs'!$D$39,$E408)))*$F408*(('1.Inputs'!$D$40)+(1-'1.Inputs'!$D$40)*(1+'1.Inputs'!$D$41))*(1+$G408)^(2-1))-(('1.Inputs'!$D$37*12*IF(2=1,'1.Inputs'!$D$38,IF(2=2,'1.Inputs'!$D$39,$E408)))/(1-'1.Inputs'!$D$42)*$D408*(1+$G408)^(2-1))-('1.Inputs'!$D$37*12*IF(2=1,'1.Inputs'!$D$38,IF(2=2,'1.Inputs'!$D$39,$E408)))*'1.Inputs'!$D$43*(1+$G408)^(2-1)-'1.Inputs'!$D$44*(1+$G408)^(2-1)-('1.Inputs'!$D$20/'1.Inputs'!$D$27+'1.Inputs'!$D$23/'1.Inputs'!$D$28))-MAX(0,((('1.Inputs'!$D$37*12*IF(2=1,'1.Inputs'!$D$38,IF(2=2,'1.Inputs'!$D$39,$E408)))*$F408*(('1.Inputs'!$D$40)+(1-'1.Inputs'!$D$40)*(1+'1.Inputs'!$D$41))*(1+$G408)^(2-1))-(('1.Inputs'!$D$37*12*IF(2=1,'1.Inputs'!$D$38,IF(2=2,'1.Inputs'!$D$39,$E408)))/(1-'1.Inputs'!$D$42)*$D408*(1+$G408)^(2-1))-('1.Inputs'!$D$37*12*IF(2=1,'1.Inputs'!$D$38,IF(2=2,'1.Inputs'!$D$39,$E408)))*'1.Inputs'!$D$43*(1+$G408)^(2-1)-'1.Inputs'!$D$44*(1+$G408)^(2-1)-('1.Inputs'!$D$20/'1.Inputs'!$D$27+'1.Inputs'!$D$23/'1.Inputs'!$D$28)))*'1.Inputs'!$D$53+('1.Inputs'!$D$20/'1.Inputs'!$D$27+'1.Inputs'!$D$23/'1.Inputs'!$D$28)-(I408-H408)</f>
        <v>384403856.45448613</v>
      </c>
      <c r="U408" s="36">
        <f ca="1">((('1.Inputs'!$D$37*12*IF(3=1,'1.Inputs'!$D$38,IF(3=2,'1.Inputs'!$D$39,$E408)))*$F408*(('1.Inputs'!$D$40)+(1-'1.Inputs'!$D$40)*(1+'1.Inputs'!$D$41))*(1+$G408)^(3-1))-(('1.Inputs'!$D$37*12*IF(3=1,'1.Inputs'!$D$38,IF(3=2,'1.Inputs'!$D$39,$E408)))/(1-'1.Inputs'!$D$42)*$D408*(1+$G408)^(3-1))-('1.Inputs'!$D$37*12*IF(3=1,'1.Inputs'!$D$38,IF(3=2,'1.Inputs'!$D$39,$E408)))*'1.Inputs'!$D$43*(1+$G408)^(3-1)-'1.Inputs'!$D$44*(1+$G408)^(3-1)-('1.Inputs'!$D$20/'1.Inputs'!$D$27+'1.Inputs'!$D$23/'1.Inputs'!$D$28))-MAX(0,((('1.Inputs'!$D$37*12*IF(3=1,'1.Inputs'!$D$38,IF(3=2,'1.Inputs'!$D$39,$E408)))*$F408*(('1.Inputs'!$D$40)+(1-'1.Inputs'!$D$40)*(1+'1.Inputs'!$D$41))*(1+$G408)^(3-1))-(('1.Inputs'!$D$37*12*IF(3=1,'1.Inputs'!$D$38,IF(3=2,'1.Inputs'!$D$39,$E408)))/(1-'1.Inputs'!$D$42)*$D408*(1+$G408)^(3-1))-('1.Inputs'!$D$37*12*IF(3=1,'1.Inputs'!$D$38,IF(3=2,'1.Inputs'!$D$39,$E408)))*'1.Inputs'!$D$43*(1+$G408)^(3-1)-'1.Inputs'!$D$44*(1+$G408)^(3-1)-('1.Inputs'!$D$20/'1.Inputs'!$D$27+'1.Inputs'!$D$23/'1.Inputs'!$D$28)))*'1.Inputs'!$D$53+('1.Inputs'!$D$20/'1.Inputs'!$D$27+'1.Inputs'!$D$23/'1.Inputs'!$D$28)-(J408-I408)</f>
        <v>797360921.16228271</v>
      </c>
      <c r="V408" s="36">
        <f ca="1">((('1.Inputs'!$D$37*12*IF(4=1,'1.Inputs'!$D$38,IF(4=2,'1.Inputs'!$D$39,$E408)))*$F408*(('1.Inputs'!$D$40)+(1-'1.Inputs'!$D$40)*(1+'1.Inputs'!$D$41))*(1+$G408)^(4-1))-(('1.Inputs'!$D$37*12*IF(4=1,'1.Inputs'!$D$38,IF(4=2,'1.Inputs'!$D$39,$E408)))/(1-'1.Inputs'!$D$42)*$D408*(1+$G408)^(4-1))-('1.Inputs'!$D$37*12*IF(4=1,'1.Inputs'!$D$38,IF(4=2,'1.Inputs'!$D$39,$E408)))*'1.Inputs'!$D$43*(1+$G408)^(4-1)-'1.Inputs'!$D$44*(1+$G408)^(4-1)-('1.Inputs'!$D$20/'1.Inputs'!$D$27+'1.Inputs'!$D$23/'1.Inputs'!$D$28))-MAX(0,((('1.Inputs'!$D$37*12*IF(4=1,'1.Inputs'!$D$38,IF(4=2,'1.Inputs'!$D$39,$E408)))*$F408*(('1.Inputs'!$D$40)+(1-'1.Inputs'!$D$40)*(1+'1.Inputs'!$D$41))*(1+$G408)^(4-1))-(('1.Inputs'!$D$37*12*IF(4=1,'1.Inputs'!$D$38,IF(4=2,'1.Inputs'!$D$39,$E408)))/(1-'1.Inputs'!$D$42)*$D408*(1+$G408)^(4-1))-('1.Inputs'!$D$37*12*IF(4=1,'1.Inputs'!$D$38,IF(4=2,'1.Inputs'!$D$39,$E408)))*'1.Inputs'!$D$43*(1+$G408)^(4-1)-'1.Inputs'!$D$44*(1+$G408)^(4-1)-('1.Inputs'!$D$20/'1.Inputs'!$D$27+'1.Inputs'!$D$23/'1.Inputs'!$D$28)))*'1.Inputs'!$D$53+('1.Inputs'!$D$20/'1.Inputs'!$D$27+'1.Inputs'!$D$23/'1.Inputs'!$D$28)-(K408-J408)</f>
        <v>1147246391.3074701</v>
      </c>
      <c r="W408" s="36">
        <f ca="1">((('1.Inputs'!$D$37*12*IF(5=1,'1.Inputs'!$D$38,IF(5=2,'1.Inputs'!$D$39,$E408)))*$F408*(('1.Inputs'!$D$40)+(1-'1.Inputs'!$D$40)*(1+'1.Inputs'!$D$41))*(1+$G408)^(5-1))-(('1.Inputs'!$D$37*12*IF(5=1,'1.Inputs'!$D$38,IF(5=2,'1.Inputs'!$D$39,$E408)))/(1-'1.Inputs'!$D$42)*$D408*(1+$G408)^(5-1))-('1.Inputs'!$D$37*12*IF(5=1,'1.Inputs'!$D$38,IF(5=2,'1.Inputs'!$D$39,$E408)))*'1.Inputs'!$D$43*(1+$G408)^(5-1)-'1.Inputs'!$D$44*(1+$G408)^(5-1)-('1.Inputs'!$D$20/'1.Inputs'!$D$27+'1.Inputs'!$D$23/'1.Inputs'!$D$28))-MAX(0,((('1.Inputs'!$D$37*12*IF(5=1,'1.Inputs'!$D$38,IF(5=2,'1.Inputs'!$D$39,$E408)))*$F408*(('1.Inputs'!$D$40)+(1-'1.Inputs'!$D$40)*(1+'1.Inputs'!$D$41))*(1+$G408)^(5-1))-(('1.Inputs'!$D$37*12*IF(5=1,'1.Inputs'!$D$38,IF(5=2,'1.Inputs'!$D$39,$E408)))/(1-'1.Inputs'!$D$42)*$D408*(1+$G408)^(5-1))-('1.Inputs'!$D$37*12*IF(5=1,'1.Inputs'!$D$38,IF(5=2,'1.Inputs'!$D$39,$E408)))*'1.Inputs'!$D$43*(1+$G408)^(5-1)-'1.Inputs'!$D$44*(1+$G408)^(5-1)-('1.Inputs'!$D$20/'1.Inputs'!$D$27+'1.Inputs'!$D$23/'1.Inputs'!$D$28)))*'1.Inputs'!$D$53+('1.Inputs'!$D$20/'1.Inputs'!$D$27+'1.Inputs'!$D$23/'1.Inputs'!$D$28)-(L408-K408)</f>
        <v>1212647432.2717867</v>
      </c>
      <c r="X408" s="36">
        <f ca="1">((('1.Inputs'!$D$37*12*IF(6=1,'1.Inputs'!$D$38,IF(6=2,'1.Inputs'!$D$39,$E408)))*$F408*(('1.Inputs'!$D$40)+(1-'1.Inputs'!$D$40)*(1+'1.Inputs'!$D$41))*(1+$G408)^(6-1))-(('1.Inputs'!$D$37*12*IF(6=1,'1.Inputs'!$D$38,IF(6=2,'1.Inputs'!$D$39,$E408)))/(1-'1.Inputs'!$D$42)*$D408*(1+$G408)^(6-1))-('1.Inputs'!$D$37*12*IF(6=1,'1.Inputs'!$D$38,IF(6=2,'1.Inputs'!$D$39,$E408)))*'1.Inputs'!$D$43*(1+$G408)^(6-1)-'1.Inputs'!$D$44*(1+$G408)^(6-1)-('1.Inputs'!$D$20/'1.Inputs'!$D$27+'1.Inputs'!$D$23/'1.Inputs'!$D$28))-MAX(0,((('1.Inputs'!$D$37*12*IF(6=1,'1.Inputs'!$D$38,IF(6=2,'1.Inputs'!$D$39,$E408)))*$F408*(('1.Inputs'!$D$40)+(1-'1.Inputs'!$D$40)*(1+'1.Inputs'!$D$41))*(1+$G408)^(6-1))-(('1.Inputs'!$D$37*12*IF(6=1,'1.Inputs'!$D$38,IF(6=2,'1.Inputs'!$D$39,$E408)))/(1-'1.Inputs'!$D$42)*$D408*(1+$G408)^(6-1))-('1.Inputs'!$D$37*12*IF(6=1,'1.Inputs'!$D$38,IF(6=2,'1.Inputs'!$D$39,$E408)))*'1.Inputs'!$D$43*(1+$G408)^(6-1)-'1.Inputs'!$D$44*(1+$G408)^(6-1)-('1.Inputs'!$D$20/'1.Inputs'!$D$27+'1.Inputs'!$D$23/'1.Inputs'!$D$28)))*'1.Inputs'!$D$53+('1.Inputs'!$D$20/'1.Inputs'!$D$27+'1.Inputs'!$D$23/'1.Inputs'!$D$28)-(M408-L408)</f>
        <v>1281936937.046545</v>
      </c>
      <c r="Y408" s="36">
        <f ca="1">((('1.Inputs'!$D$37*12*IF(7=1,'1.Inputs'!$D$38,IF(7=2,'1.Inputs'!$D$39,$E408)))*$F408*(('1.Inputs'!$D$40)+(1-'1.Inputs'!$D$40)*(1+'1.Inputs'!$D$41))*(1+$G408)^(7-1))-(('1.Inputs'!$D$37*12*IF(7=1,'1.Inputs'!$D$38,IF(7=2,'1.Inputs'!$D$39,$E408)))/(1-'1.Inputs'!$D$42)*$D408*(1+$G408)^(7-1))-('1.Inputs'!$D$37*12*IF(7=1,'1.Inputs'!$D$38,IF(7=2,'1.Inputs'!$D$39,$E408)))*'1.Inputs'!$D$43*(1+$G408)^(7-1)-'1.Inputs'!$D$44*(1+$G408)^(7-1)-('1.Inputs'!$D$20/'1.Inputs'!$D$27+'1.Inputs'!$D$23/'1.Inputs'!$D$28))-MAX(0,((('1.Inputs'!$D$37*12*IF(7=1,'1.Inputs'!$D$38,IF(7=2,'1.Inputs'!$D$39,$E408)))*$F408*(('1.Inputs'!$D$40)+(1-'1.Inputs'!$D$40)*(1+'1.Inputs'!$D$41))*(1+$G408)^(7-1))-(('1.Inputs'!$D$37*12*IF(7=1,'1.Inputs'!$D$38,IF(7=2,'1.Inputs'!$D$39,$E408)))/(1-'1.Inputs'!$D$42)*$D408*(1+$G408)^(7-1))-('1.Inputs'!$D$37*12*IF(7=1,'1.Inputs'!$D$38,IF(7=2,'1.Inputs'!$D$39,$E408)))*'1.Inputs'!$D$43*(1+$G408)^(7-1)-'1.Inputs'!$D$44*(1+$G408)^(7-1)-('1.Inputs'!$D$20/'1.Inputs'!$D$27+'1.Inputs'!$D$23/'1.Inputs'!$D$28)))*'1.Inputs'!$D$53+('1.Inputs'!$D$20/'1.Inputs'!$D$27+'1.Inputs'!$D$23/'1.Inputs'!$D$28)-(N408-M408)</f>
        <v>1355346096.9183395</v>
      </c>
      <c r="Z408" s="36">
        <f ca="1">((('1.Inputs'!$D$37*12*IF(8=1,'1.Inputs'!$D$38,IF(8=2,'1.Inputs'!$D$39,$E408)))*$F408*(('1.Inputs'!$D$40)+(1-'1.Inputs'!$D$40)*(1+'1.Inputs'!$D$41))*(1+$G408)^(8-1))-(('1.Inputs'!$D$37*12*IF(8=1,'1.Inputs'!$D$38,IF(8=2,'1.Inputs'!$D$39,$E408)))/(1-'1.Inputs'!$D$42)*$D408*(1+$G408)^(8-1))-('1.Inputs'!$D$37*12*IF(8=1,'1.Inputs'!$D$38,IF(8=2,'1.Inputs'!$D$39,$E408)))*'1.Inputs'!$D$43*(1+$G408)^(8-1)-'1.Inputs'!$D$44*(1+$G408)^(8-1)-('1.Inputs'!$D$20/'1.Inputs'!$D$27+'1.Inputs'!$D$23/'1.Inputs'!$D$28))-MAX(0,((('1.Inputs'!$D$37*12*IF(8=1,'1.Inputs'!$D$38,IF(8=2,'1.Inputs'!$D$39,$E408)))*$F408*(('1.Inputs'!$D$40)+(1-'1.Inputs'!$D$40)*(1+'1.Inputs'!$D$41))*(1+$G408)^(8-1))-(('1.Inputs'!$D$37*12*IF(8=1,'1.Inputs'!$D$38,IF(8=2,'1.Inputs'!$D$39,$E408)))/(1-'1.Inputs'!$D$42)*$D408*(1+$G408)^(8-1))-('1.Inputs'!$D$37*12*IF(8=1,'1.Inputs'!$D$38,IF(8=2,'1.Inputs'!$D$39,$E408)))*'1.Inputs'!$D$43*(1+$G408)^(8-1)-'1.Inputs'!$D$44*(1+$G408)^(8-1)-('1.Inputs'!$D$20/'1.Inputs'!$D$27+'1.Inputs'!$D$23/'1.Inputs'!$D$28)))*'1.Inputs'!$D$53+('1.Inputs'!$D$20/'1.Inputs'!$D$27+'1.Inputs'!$D$23/'1.Inputs'!$D$28)-(O408-N408)</f>
        <v>1433119848.8105006</v>
      </c>
      <c r="AA408" s="36">
        <f ca="1">((('1.Inputs'!$D$37*12*IF(9=1,'1.Inputs'!$D$38,IF(9=2,'1.Inputs'!$D$39,$E408)))*$F408*(('1.Inputs'!$D$40)+(1-'1.Inputs'!$D$40)*(1+'1.Inputs'!$D$41))*(1+$G408)^(9-1))-(('1.Inputs'!$D$37*12*IF(9=1,'1.Inputs'!$D$38,IF(9=2,'1.Inputs'!$D$39,$E408)))/(1-'1.Inputs'!$D$42)*$D408*(1+$G408)^(9-1))-('1.Inputs'!$D$37*12*IF(9=1,'1.Inputs'!$D$38,IF(9=2,'1.Inputs'!$D$39,$E408)))*'1.Inputs'!$D$43*(1+$G408)^(9-1)-'1.Inputs'!$D$44*(1+$G408)^(9-1)-('1.Inputs'!$D$20/'1.Inputs'!$D$27+'1.Inputs'!$D$23/'1.Inputs'!$D$28))-MAX(0,((('1.Inputs'!$D$37*12*IF(9=1,'1.Inputs'!$D$38,IF(9=2,'1.Inputs'!$D$39,$E408)))*$F408*(('1.Inputs'!$D$40)+(1-'1.Inputs'!$D$40)*(1+'1.Inputs'!$D$41))*(1+$G408)^(9-1))-(('1.Inputs'!$D$37*12*IF(9=1,'1.Inputs'!$D$38,IF(9=2,'1.Inputs'!$D$39,$E408)))/(1-'1.Inputs'!$D$42)*$D408*(1+$G408)^(9-1))-('1.Inputs'!$D$37*12*IF(9=1,'1.Inputs'!$D$38,IF(9=2,'1.Inputs'!$D$39,$E408)))*'1.Inputs'!$D$43*(1+$G408)^(9-1)-'1.Inputs'!$D$44*(1+$G408)^(9-1)-('1.Inputs'!$D$20/'1.Inputs'!$D$27+'1.Inputs'!$D$23/'1.Inputs'!$D$28)))*'1.Inputs'!$D$53+('1.Inputs'!$D$20/'1.Inputs'!$D$27+'1.Inputs'!$D$23/'1.Inputs'!$D$28)-(P408-O408)</f>
        <v>1515517692.5393634</v>
      </c>
      <c r="AB408" s="36">
        <f ca="1">((('1.Inputs'!$D$37*12*IF(10=1,'1.Inputs'!$D$38,IF(10=2,'1.Inputs'!$D$39,$E408)))*$F408*(('1.Inputs'!$D$40)+(1-'1.Inputs'!$D$40)*(1+'1.Inputs'!$D$41))*(1+$G408)^(10-1))-(('1.Inputs'!$D$37*12*IF(10=1,'1.Inputs'!$D$38,IF(10=2,'1.Inputs'!$D$39,$E408)))/(1-'1.Inputs'!$D$42)*$D408*(1+$G408)^(10-1))-('1.Inputs'!$D$37*12*IF(10=1,'1.Inputs'!$D$38,IF(10=2,'1.Inputs'!$D$39,$E408)))*'1.Inputs'!$D$43*(1+$G408)^(10-1)-'1.Inputs'!$D$44*(1+$G408)^(10-1)-('1.Inputs'!$D$20/'1.Inputs'!$D$27+'1.Inputs'!$D$23/'1.Inputs'!$D$28))-MAX(0,((('1.Inputs'!$D$37*12*IF(10=1,'1.Inputs'!$D$38,IF(10=2,'1.Inputs'!$D$39,$E408)))*$F408*(('1.Inputs'!$D$40)+(1-'1.Inputs'!$D$40)*(1+'1.Inputs'!$D$41))*(1+$G408)^(10-1))-(('1.Inputs'!$D$37*12*IF(10=1,'1.Inputs'!$D$38,IF(10=2,'1.Inputs'!$D$39,$E408)))/(1-'1.Inputs'!$D$42)*$D408*(1+$G408)^(10-1))-('1.Inputs'!$D$37*12*IF(10=1,'1.Inputs'!$D$38,IF(10=2,'1.Inputs'!$D$39,$E408)))*'1.Inputs'!$D$43*(1+$G408)^(10-1)-'1.Inputs'!$D$44*(1+$G408)^(10-1)-('1.Inputs'!$D$20/'1.Inputs'!$D$27+'1.Inputs'!$D$23/'1.Inputs'!$D$28)))*'1.Inputs'!$D$53+('1.Inputs'!$D$20/'1.Inputs'!$D$27+'1.Inputs'!$D$23/'1.Inputs'!$D$28)-(Q408-P408)+(('1.Inputs'!$D$20+'1.Inputs'!$D$23-('1.Inputs'!$D$20/'1.Inputs'!$D$27+'1.Inputs'!$D$23/'1.Inputs'!$D$28)*'1.Inputs'!$D$10)*'1.Inputs'!$D$60+'1.Inputs'!$D$19*'1.Inputs'!$D$59+Q408)</f>
        <v>4859147236.1561565</v>
      </c>
      <c r="AC408" s="36">
        <f ca="1">S408-AC$13-AC$14+MIN(AC$13,MAX(0,((('1.Inputs'!$D$37*12*IF(1=1,'1.Inputs'!$D$38,IF(1=2,'1.Inputs'!$D$39,$E408)))*$F408*(('1.Inputs'!$D$40)+(1-'1.Inputs'!$D$40)*(1+'1.Inputs'!$D$41))*(1+$G408)^(1-1))-(('1.Inputs'!$D$37*12*IF(1=1,'1.Inputs'!$D$38,IF(1=2,'1.Inputs'!$D$39,$E408)))/(1-'1.Inputs'!$D$42)*$D408*(1+$G408)^(1-1))-('1.Inputs'!$D$37*12*IF(1=1,'1.Inputs'!$D$38,IF(1=2,'1.Inputs'!$D$39,$E408)))*'1.Inputs'!$D$43*(1+$G408)^(1-1)-'1.Inputs'!$D$44*(1+$G408)^(1-1)-('1.Inputs'!$D$20/'1.Inputs'!$D$27+'1.Inputs'!$D$23/'1.Inputs'!$D$28))))*'1.Inputs'!$D$53</f>
        <v>-589581314.00899363</v>
      </c>
      <c r="AD408" s="36">
        <f ca="1">T408-AD$13-AD$14+MIN(AD$13,MAX(0,((('1.Inputs'!$D$37*12*IF(2=1,'1.Inputs'!$D$38,IF(2=2,'1.Inputs'!$D$39,$E408)))*$F408*(('1.Inputs'!$D$40)+(1-'1.Inputs'!$D$40)*(1+'1.Inputs'!$D$41))*(1+$G408)^(2-1))-(('1.Inputs'!$D$37*12*IF(2=1,'1.Inputs'!$D$38,IF(2=2,'1.Inputs'!$D$39,$E408)))/(1-'1.Inputs'!$D$42)*$D408*(1+$G408)^(2-1))-('1.Inputs'!$D$37*12*IF(2=1,'1.Inputs'!$D$38,IF(2=2,'1.Inputs'!$D$39,$E408)))*'1.Inputs'!$D$43*(1+$G408)^(2-1)-'1.Inputs'!$D$44*(1+$G408)^(2-1)-('1.Inputs'!$D$20/'1.Inputs'!$D$27+'1.Inputs'!$D$23/'1.Inputs'!$D$28))))*'1.Inputs'!$D$53</f>
        <v>288463856.45448613</v>
      </c>
      <c r="AE408" s="36">
        <f ca="1">U408-AE$13-AE$14+MIN(AE$13,MAX(0,((('1.Inputs'!$D$37*12*IF(3=1,'1.Inputs'!$D$38,IF(3=2,'1.Inputs'!$D$39,$E408)))*$F408*(('1.Inputs'!$D$40)+(1-'1.Inputs'!$D$40)*(1+'1.Inputs'!$D$41))*(1+$G408)^(3-1))-(('1.Inputs'!$D$37*12*IF(3=1,'1.Inputs'!$D$38,IF(3=2,'1.Inputs'!$D$39,$E408)))/(1-'1.Inputs'!$D$42)*$D408*(1+$G408)^(3-1))-('1.Inputs'!$D$37*12*IF(3=1,'1.Inputs'!$D$38,IF(3=2,'1.Inputs'!$D$39,$E408)))*'1.Inputs'!$D$43*(1+$G408)^(3-1)-'1.Inputs'!$D$44*(1+$G408)^(3-1)-('1.Inputs'!$D$20/'1.Inputs'!$D$27+'1.Inputs'!$D$23/'1.Inputs'!$D$28))))*'1.Inputs'!$D$53</f>
        <v>455420921.16228271</v>
      </c>
      <c r="AF408" s="36">
        <f ca="1">V408-AF$13-AF$14+MIN(AF$13,MAX(0,((('1.Inputs'!$D$37*12*IF(4=1,'1.Inputs'!$D$38,IF(4=2,'1.Inputs'!$D$39,$E408)))*$F408*(('1.Inputs'!$D$40)+(1-'1.Inputs'!$D$40)*(1+'1.Inputs'!$D$41))*(1+$G408)^(4-1))-(('1.Inputs'!$D$37*12*IF(4=1,'1.Inputs'!$D$38,IF(4=2,'1.Inputs'!$D$39,$E408)))/(1-'1.Inputs'!$D$42)*$D408*(1+$G408)^(4-1))-('1.Inputs'!$D$37*12*IF(4=1,'1.Inputs'!$D$38,IF(4=2,'1.Inputs'!$D$39,$E408)))*'1.Inputs'!$D$43*(1+$G408)^(4-1)-'1.Inputs'!$D$44*(1+$G408)^(4-1)-('1.Inputs'!$D$20/'1.Inputs'!$D$27+'1.Inputs'!$D$23/'1.Inputs'!$D$28))))*'1.Inputs'!$D$53</f>
        <v>824494391.30747008</v>
      </c>
      <c r="AG408" s="36">
        <f ca="1">W408-AG$13-AG$14+MIN(AG$13,MAX(0,((('1.Inputs'!$D$37*12*IF(5=1,'1.Inputs'!$D$38,IF(5=2,'1.Inputs'!$D$39,$E408)))*$F408*(('1.Inputs'!$D$40)+(1-'1.Inputs'!$D$40)*(1+'1.Inputs'!$D$41))*(1+$G408)^(5-1))-(('1.Inputs'!$D$37*12*IF(5=1,'1.Inputs'!$D$38,IF(5=2,'1.Inputs'!$D$39,$E408)))/(1-'1.Inputs'!$D$42)*$D408*(1+$G408)^(5-1))-('1.Inputs'!$D$37*12*IF(5=1,'1.Inputs'!$D$38,IF(5=2,'1.Inputs'!$D$39,$E408)))*'1.Inputs'!$D$43*(1+$G408)^(5-1)-'1.Inputs'!$D$44*(1+$G408)^(5-1)-('1.Inputs'!$D$20/'1.Inputs'!$D$27+'1.Inputs'!$D$23/'1.Inputs'!$D$28))))*'1.Inputs'!$D$53</f>
        <v>909083432.27178669</v>
      </c>
      <c r="AH408" s="36">
        <f ca="1">X408-AH$13-AH$14+MIN(AH$13,MAX(0,((('1.Inputs'!$D$37*12*IF(6=1,'1.Inputs'!$D$38,IF(6=2,'1.Inputs'!$D$39,$E408)))*$F408*(('1.Inputs'!$D$40)+(1-'1.Inputs'!$D$40)*(1+'1.Inputs'!$D$41))*(1+$G408)^(6-1))-(('1.Inputs'!$D$37*12*IF(6=1,'1.Inputs'!$D$38,IF(6=2,'1.Inputs'!$D$39,$E408)))/(1-'1.Inputs'!$D$42)*$D408*(1+$G408)^(6-1))-('1.Inputs'!$D$37*12*IF(6=1,'1.Inputs'!$D$38,IF(6=2,'1.Inputs'!$D$39,$E408)))*'1.Inputs'!$D$43*(1+$G408)^(6-1)-'1.Inputs'!$D$44*(1+$G408)^(6-1)-('1.Inputs'!$D$20/'1.Inputs'!$D$27+'1.Inputs'!$D$23/'1.Inputs'!$D$28))))*'1.Inputs'!$D$53</f>
        <v>997560937.04654503</v>
      </c>
      <c r="AI408" s="36">
        <f ca="1">Y408-AI$13-AI$14+MIN(AI$13,MAX(0,((('1.Inputs'!$D$37*12*IF(7=1,'1.Inputs'!$D$38,IF(7=2,'1.Inputs'!$D$39,$E408)))*$F408*(('1.Inputs'!$D$40)+(1-'1.Inputs'!$D$40)*(1+'1.Inputs'!$D$41))*(1+$G408)^(7-1))-(('1.Inputs'!$D$37*12*IF(7=1,'1.Inputs'!$D$38,IF(7=2,'1.Inputs'!$D$39,$E408)))/(1-'1.Inputs'!$D$42)*$D408*(1+$G408)^(7-1))-('1.Inputs'!$D$37*12*IF(7=1,'1.Inputs'!$D$38,IF(7=2,'1.Inputs'!$D$39,$E408)))*'1.Inputs'!$D$43*(1+$G408)^(7-1)-'1.Inputs'!$D$44*(1+$G408)^(7-1)-('1.Inputs'!$D$20/'1.Inputs'!$D$27+'1.Inputs'!$D$23/'1.Inputs'!$D$28))))*'1.Inputs'!$D$53</f>
        <v>1090158096.9183395</v>
      </c>
      <c r="AJ408" s="36">
        <f ca="1">Z408-AJ$13-AJ$14+MIN(AJ$13,MAX(0,((('1.Inputs'!$D$37*12*IF(8=1,'1.Inputs'!$D$38,IF(8=2,'1.Inputs'!$D$39,$E408)))*$F408*(('1.Inputs'!$D$40)+(1-'1.Inputs'!$D$40)*(1+'1.Inputs'!$D$41))*(1+$G408)^(8-1))-(('1.Inputs'!$D$37*12*IF(8=1,'1.Inputs'!$D$38,IF(8=2,'1.Inputs'!$D$39,$E408)))/(1-'1.Inputs'!$D$42)*$D408*(1+$G408)^(8-1))-('1.Inputs'!$D$37*12*IF(8=1,'1.Inputs'!$D$38,IF(8=2,'1.Inputs'!$D$39,$E408)))*'1.Inputs'!$D$43*(1+$G408)^(8-1)-'1.Inputs'!$D$44*(1+$G408)^(8-1)-('1.Inputs'!$D$20/'1.Inputs'!$D$27+'1.Inputs'!$D$23/'1.Inputs'!$D$28))))*'1.Inputs'!$D$53</f>
        <v>1433119848.8105006</v>
      </c>
      <c r="AK408" s="36">
        <f ca="1">AA408-AK$13-AK$14+MIN(AK$13,MAX(0,((('1.Inputs'!$D$37*12*IF(9=1,'1.Inputs'!$D$38,IF(9=2,'1.Inputs'!$D$39,$E408)))*$F408*(('1.Inputs'!$D$40)+(1-'1.Inputs'!$D$40)*(1+'1.Inputs'!$D$41))*(1+$G408)^(9-1))-(('1.Inputs'!$D$37*12*IF(9=1,'1.Inputs'!$D$38,IF(9=2,'1.Inputs'!$D$39,$E408)))/(1-'1.Inputs'!$D$42)*$D408*(1+$G408)^(9-1))-('1.Inputs'!$D$37*12*IF(9=1,'1.Inputs'!$D$38,IF(9=2,'1.Inputs'!$D$39,$E408)))*'1.Inputs'!$D$43*(1+$G408)^(9-1)-'1.Inputs'!$D$44*(1+$G408)^(9-1)-('1.Inputs'!$D$20/'1.Inputs'!$D$27+'1.Inputs'!$D$23/'1.Inputs'!$D$28))))*'1.Inputs'!$D$53</f>
        <v>1515517692.5393634</v>
      </c>
      <c r="AL408" s="36">
        <f ca="1">AB408-AL$13-AL$14+MIN(AL$13,MAX(0,((('1.Inputs'!$D$37*12*IF(10=1,'1.Inputs'!$D$38,IF(10=2,'1.Inputs'!$D$39,$E408)))*$F408*(('1.Inputs'!$D$40)+(1-'1.Inputs'!$D$40)*(1+'1.Inputs'!$D$41))*(1+$G408)^(10-1))-(('1.Inputs'!$D$37*12*IF(10=1,'1.Inputs'!$D$38,IF(10=2,'1.Inputs'!$D$39,$E408)))/(1-'1.Inputs'!$D$42)*$D408*(1+$G408)^(10-1))-('1.Inputs'!$D$37*12*IF(10=1,'1.Inputs'!$D$38,IF(10=2,'1.Inputs'!$D$39,$E408)))*'1.Inputs'!$D$43*(1+$G408)^(10-1)-'1.Inputs'!$D$44*(1+$G408)^(10-1)-('1.Inputs'!$D$20/'1.Inputs'!$D$27+'1.Inputs'!$D$23/'1.Inputs'!$D$28))))*'1.Inputs'!$D$53+'1.Inputs'!$D$35</f>
        <v>5659147236.1561565</v>
      </c>
      <c r="AM408" s="48">
        <f ca="1">R408+NPV('1.Inputs'!$D$55,S408:AB408)</f>
        <v>3797620229.5788498</v>
      </c>
      <c r="AN408" s="48">
        <f ca="1">-('1.Inputs'!$D$24*(1-'1.Inputs'!$D$31)+'1.Inputs'!$D$35)+NPV('1.Inputs'!$D$54,AC408:AL408)</f>
        <v>1703307220.1816955</v>
      </c>
      <c r="AO408" s="36">
        <f t="shared" ca="1" si="53"/>
        <v>-3.3444533469444013</v>
      </c>
      <c r="AP408" s="36">
        <f t="shared" ca="1" si="54"/>
        <v>2.0258153484814092</v>
      </c>
      <c r="AQ408" s="36">
        <f ca="1">'1.Inputs'!$D$35+MIN(SUM($AC408:AC408),SUM($AC408:AD408),SUM($AC408:AE408),SUM($AC408:AF408),SUM($AC408:AG408),SUM($AC408:AH408),SUM($AC408:AI408),SUM($AC408:AJ408),SUM($AC408:AK408),SUM($AC408:AL408))</f>
        <v>210418685.99100637</v>
      </c>
      <c r="AR408" s="36">
        <f ca="1">IF(AP408&lt;'1.Inputs'!$D$57,1,0)</f>
        <v>0</v>
      </c>
      <c r="AS408" s="36">
        <f t="shared" ca="1" si="55"/>
        <v>0</v>
      </c>
    </row>
    <row r="409" spans="2:45" ht="15" customHeight="1" x14ac:dyDescent="0.25">
      <c r="B409" s="36">
        <v>394</v>
      </c>
      <c r="C409" s="36">
        <f t="shared" ca="1" si="48"/>
        <v>0.1705195763364955</v>
      </c>
      <c r="D409" s="36">
        <f t="shared" ca="1" si="49"/>
        <v>16744.719286383854</v>
      </c>
      <c r="E409" s="47">
        <f t="shared" ca="1" si="50"/>
        <v>0.77501430542972682</v>
      </c>
      <c r="F409" s="36">
        <f t="shared" ca="1" si="51"/>
        <v>29860.232056707984</v>
      </c>
      <c r="G409" s="36">
        <f t="shared" ca="1" si="52"/>
        <v>4.684146759877944E-2</v>
      </c>
      <c r="H409" s="36">
        <f ca="1">((('1.Inputs'!$D$37*12*IF(1=1,'1.Inputs'!$D$38,IF(1=2,'1.Inputs'!$D$39,$E409)))*$F409*(('1.Inputs'!$D$40)+(1-'1.Inputs'!$D$40)*(1+'1.Inputs'!$D$41))*(1+$G409)^(1-1))*'1.Inputs'!$D$47+(('1.Inputs'!$D$37*12*IF(1=1,'1.Inputs'!$D$38,IF(1=2,'1.Inputs'!$D$39,$E409)))/(1-'1.Inputs'!$D$42)*$D409*(1+$G409)^(1-1))*('1.Inputs'!$D$48-'1.Inputs'!$D$49))/'1.Inputs'!$D$51</f>
        <v>779929214.55546534</v>
      </c>
      <c r="I409" s="36">
        <f ca="1">((('1.Inputs'!$D$37*12*IF(2=1,'1.Inputs'!$D$38,IF(2=2,'1.Inputs'!$D$39,$E409)))*$F409*(('1.Inputs'!$D$40)+(1-'1.Inputs'!$D$40)*(1+'1.Inputs'!$D$41))*(1+$G409)^(2-1))*'1.Inputs'!$D$47+(('1.Inputs'!$D$37*12*IF(2=1,'1.Inputs'!$D$38,IF(2=2,'1.Inputs'!$D$39,$E409)))/(1-'1.Inputs'!$D$42)*$D409*(1+$G409)^(2-1))*('1.Inputs'!$D$48-'1.Inputs'!$D$49))/'1.Inputs'!$D$51</f>
        <v>1143047141.0237694</v>
      </c>
      <c r="J409" s="36">
        <f ca="1">((('1.Inputs'!$D$37*12*IF(3=1,'1.Inputs'!$D$38,IF(3=2,'1.Inputs'!$D$39,$E409)))*$F409*(('1.Inputs'!$D$40)+(1-'1.Inputs'!$D$40)*(1+'1.Inputs'!$D$41))*(1+$G409)^(3-1))*'1.Inputs'!$D$47+(('1.Inputs'!$D$37*12*IF(3=1,'1.Inputs'!$D$38,IF(3=2,'1.Inputs'!$D$39,$E409)))/(1-'1.Inputs'!$D$42)*$D409*(1+$G409)^(3-1))*('1.Inputs'!$D$48-'1.Inputs'!$D$49))/'1.Inputs'!$D$51</f>
        <v>1324819580.5299723</v>
      </c>
      <c r="K409" s="36">
        <f ca="1">((('1.Inputs'!$D$37*12*IF(4=1,'1.Inputs'!$D$38,IF(4=2,'1.Inputs'!$D$39,$E409)))*$F409*(('1.Inputs'!$D$40)+(1-'1.Inputs'!$D$40)*(1+'1.Inputs'!$D$41))*(1+$G409)^(4-1))*'1.Inputs'!$D$47+(('1.Inputs'!$D$37*12*IF(4=1,'1.Inputs'!$D$38,IF(4=2,'1.Inputs'!$D$39,$E409)))/(1-'1.Inputs'!$D$42)*$D409*(1+$G409)^(4-1))*('1.Inputs'!$D$48-'1.Inputs'!$D$49))/'1.Inputs'!$D$51</f>
        <v>1386876073.9855955</v>
      </c>
      <c r="L409" s="36">
        <f ca="1">((('1.Inputs'!$D$37*12*IF(5=1,'1.Inputs'!$D$38,IF(5=2,'1.Inputs'!$D$39,$E409)))*$F409*(('1.Inputs'!$D$40)+(1-'1.Inputs'!$D$40)*(1+'1.Inputs'!$D$41))*(1+$G409)^(5-1))*'1.Inputs'!$D$47+(('1.Inputs'!$D$37*12*IF(5=1,'1.Inputs'!$D$38,IF(5=2,'1.Inputs'!$D$39,$E409)))/(1-'1.Inputs'!$D$42)*$D409*(1+$G409)^(5-1))*('1.Inputs'!$D$48-'1.Inputs'!$D$49))/'1.Inputs'!$D$51</f>
        <v>1451839384.6687143</v>
      </c>
      <c r="M409" s="36">
        <f ca="1">((('1.Inputs'!$D$37*12*IF(6=1,'1.Inputs'!$D$38,IF(6=2,'1.Inputs'!$D$39,$E409)))*$F409*(('1.Inputs'!$D$40)+(1-'1.Inputs'!$D$40)*(1+'1.Inputs'!$D$41))*(1+$G409)^(6-1))*'1.Inputs'!$D$47+(('1.Inputs'!$D$37*12*IF(6=1,'1.Inputs'!$D$38,IF(6=2,'1.Inputs'!$D$39,$E409)))/(1-'1.Inputs'!$D$42)*$D409*(1+$G409)^(6-1))*('1.Inputs'!$D$48-'1.Inputs'!$D$49))/'1.Inputs'!$D$51</f>
        <v>1519845672.1643057</v>
      </c>
      <c r="N409" s="36">
        <f ca="1">((('1.Inputs'!$D$37*12*IF(7=1,'1.Inputs'!$D$38,IF(7=2,'1.Inputs'!$D$39,$E409)))*$F409*(('1.Inputs'!$D$40)+(1-'1.Inputs'!$D$40)*(1+'1.Inputs'!$D$41))*(1+$G409)^(7-1))*'1.Inputs'!$D$47+(('1.Inputs'!$D$37*12*IF(7=1,'1.Inputs'!$D$38,IF(7=2,'1.Inputs'!$D$39,$E409)))/(1-'1.Inputs'!$D$42)*$D409*(1+$G409)^(7-1))*('1.Inputs'!$D$48-'1.Inputs'!$D$49))/'1.Inputs'!$D$51</f>
        <v>1591037473.9721351</v>
      </c>
      <c r="O409" s="36">
        <f ca="1">((('1.Inputs'!$D$37*12*IF(8=1,'1.Inputs'!$D$38,IF(8=2,'1.Inputs'!$D$39,$E409)))*$F409*(('1.Inputs'!$D$40)+(1-'1.Inputs'!$D$40)*(1+'1.Inputs'!$D$41))*(1+$G409)^(8-1))*'1.Inputs'!$D$47+(('1.Inputs'!$D$37*12*IF(8=1,'1.Inputs'!$D$38,IF(8=2,'1.Inputs'!$D$39,$E409)))/(1-'1.Inputs'!$D$42)*$D409*(1+$G409)^(8-1))*('1.Inputs'!$D$48-'1.Inputs'!$D$49))/'1.Inputs'!$D$51</f>
        <v>1665564004.2576444</v>
      </c>
      <c r="P409" s="36">
        <f ca="1">((('1.Inputs'!$D$37*12*IF(9=1,'1.Inputs'!$D$38,IF(9=2,'1.Inputs'!$D$39,$E409)))*$F409*(('1.Inputs'!$D$40)+(1-'1.Inputs'!$D$40)*(1+'1.Inputs'!$D$41))*(1+$G409)^(9-1))*'1.Inputs'!$D$47+(('1.Inputs'!$D$37*12*IF(9=1,'1.Inputs'!$D$38,IF(9=2,'1.Inputs'!$D$39,$E409)))/(1-'1.Inputs'!$D$42)*$D409*(1+$G409)^(9-1))*('1.Inputs'!$D$48-'1.Inputs'!$D$49))/'1.Inputs'!$D$51</f>
        <v>1743581466.5967722</v>
      </c>
      <c r="Q409" s="36">
        <f ca="1">((('1.Inputs'!$D$37*12*IF(10=1,'1.Inputs'!$D$38,IF(10=2,'1.Inputs'!$D$39,$E409)))*$F409*(('1.Inputs'!$D$40)+(1-'1.Inputs'!$D$40)*(1+'1.Inputs'!$D$41))*(1+$G409)^(10-1))*'1.Inputs'!$D$47+(('1.Inputs'!$D$37*12*IF(10=1,'1.Inputs'!$D$38,IF(10=2,'1.Inputs'!$D$39,$E409)))/(1-'1.Inputs'!$D$42)*$D409*(1+$G409)^(10-1))*('1.Inputs'!$D$48-'1.Inputs'!$D$49))/'1.Inputs'!$D$51</f>
        <v>1825253381.3701973</v>
      </c>
      <c r="R409" s="36">
        <f>-'1.Inputs'!$D$24</f>
        <v>-2050000000</v>
      </c>
      <c r="S409" s="36">
        <f ca="1">((('1.Inputs'!$D$37*12*IF(1=1,'1.Inputs'!$D$38,IF(1=2,'1.Inputs'!$D$39,$E409)))*$F409*(('1.Inputs'!$D$40)+(1-'1.Inputs'!$D$40)*(1+'1.Inputs'!$D$41))*(1+$G409)^(1-1))-(('1.Inputs'!$D$37*12*IF(1=1,'1.Inputs'!$D$38,IF(1=2,'1.Inputs'!$D$39,$E409)))/(1-'1.Inputs'!$D$42)*$D409*(1+$G409)^(1-1))-('1.Inputs'!$D$37*12*IF(1=1,'1.Inputs'!$D$38,IF(1=2,'1.Inputs'!$D$39,$E409)))*'1.Inputs'!$D$43*(1+$G409)^(1-1)-'1.Inputs'!$D$44*(1+$G409)^(1-1)-('1.Inputs'!$D$20/'1.Inputs'!$D$27+'1.Inputs'!$D$23/'1.Inputs'!$D$28))-MAX(0,((('1.Inputs'!$D$37*12*IF(1=1,'1.Inputs'!$D$38,IF(1=2,'1.Inputs'!$D$39,$E409)))*$F409*(('1.Inputs'!$D$40)+(1-'1.Inputs'!$D$40)*(1+'1.Inputs'!$D$41))*(1+$G409)^(1-1))-(('1.Inputs'!$D$37*12*IF(1=1,'1.Inputs'!$D$38,IF(1=2,'1.Inputs'!$D$39,$E409)))/(1-'1.Inputs'!$D$42)*$D409*(1+$G409)^(1-1))-('1.Inputs'!$D$37*12*IF(1=1,'1.Inputs'!$D$38,IF(1=2,'1.Inputs'!$D$39,$E409)))*'1.Inputs'!$D$43*(1+$G409)^(1-1)-'1.Inputs'!$D$44*(1+$G409)^(1-1)-('1.Inputs'!$D$20/'1.Inputs'!$D$27+'1.Inputs'!$D$23/'1.Inputs'!$D$28)))*'1.Inputs'!$D$53+('1.Inputs'!$D$20/'1.Inputs'!$D$27+'1.Inputs'!$D$23/'1.Inputs'!$D$28)-H409</f>
        <v>-360543241.71893752</v>
      </c>
      <c r="T409" s="36">
        <f ca="1">((('1.Inputs'!$D$37*12*IF(2=1,'1.Inputs'!$D$38,IF(2=2,'1.Inputs'!$D$39,$E409)))*$F409*(('1.Inputs'!$D$40)+(1-'1.Inputs'!$D$40)*(1+'1.Inputs'!$D$41))*(1+$G409)^(2-1))-(('1.Inputs'!$D$37*12*IF(2=1,'1.Inputs'!$D$38,IF(2=2,'1.Inputs'!$D$39,$E409)))/(1-'1.Inputs'!$D$42)*$D409*(1+$G409)^(2-1))-('1.Inputs'!$D$37*12*IF(2=1,'1.Inputs'!$D$38,IF(2=2,'1.Inputs'!$D$39,$E409)))*'1.Inputs'!$D$43*(1+$G409)^(2-1)-'1.Inputs'!$D$44*(1+$G409)^(2-1)-('1.Inputs'!$D$20/'1.Inputs'!$D$27+'1.Inputs'!$D$23/'1.Inputs'!$D$28))-MAX(0,((('1.Inputs'!$D$37*12*IF(2=1,'1.Inputs'!$D$38,IF(2=2,'1.Inputs'!$D$39,$E409)))*$F409*(('1.Inputs'!$D$40)+(1-'1.Inputs'!$D$40)*(1+'1.Inputs'!$D$41))*(1+$G409)^(2-1))-(('1.Inputs'!$D$37*12*IF(2=1,'1.Inputs'!$D$38,IF(2=2,'1.Inputs'!$D$39,$E409)))/(1-'1.Inputs'!$D$42)*$D409*(1+$G409)^(2-1))-('1.Inputs'!$D$37*12*IF(2=1,'1.Inputs'!$D$38,IF(2=2,'1.Inputs'!$D$39,$E409)))*'1.Inputs'!$D$43*(1+$G409)^(2-1)-'1.Inputs'!$D$44*(1+$G409)^(2-1)-('1.Inputs'!$D$20/'1.Inputs'!$D$27+'1.Inputs'!$D$23/'1.Inputs'!$D$28)))*'1.Inputs'!$D$53+('1.Inputs'!$D$20/'1.Inputs'!$D$27+'1.Inputs'!$D$23/'1.Inputs'!$D$28)-(I409-H409)</f>
        <v>474487292.08049667</v>
      </c>
      <c r="U409" s="36">
        <f ca="1">((('1.Inputs'!$D$37*12*IF(3=1,'1.Inputs'!$D$38,IF(3=2,'1.Inputs'!$D$39,$E409)))*$F409*(('1.Inputs'!$D$40)+(1-'1.Inputs'!$D$40)*(1+'1.Inputs'!$D$41))*(1+$G409)^(3-1))-(('1.Inputs'!$D$37*12*IF(3=1,'1.Inputs'!$D$38,IF(3=2,'1.Inputs'!$D$39,$E409)))/(1-'1.Inputs'!$D$42)*$D409*(1+$G409)^(3-1))-('1.Inputs'!$D$37*12*IF(3=1,'1.Inputs'!$D$38,IF(3=2,'1.Inputs'!$D$39,$E409)))*'1.Inputs'!$D$43*(1+$G409)^(3-1)-'1.Inputs'!$D$44*(1+$G409)^(3-1)-('1.Inputs'!$D$20/'1.Inputs'!$D$27+'1.Inputs'!$D$23/'1.Inputs'!$D$28))-MAX(0,((('1.Inputs'!$D$37*12*IF(3=1,'1.Inputs'!$D$38,IF(3=2,'1.Inputs'!$D$39,$E409)))*$F409*(('1.Inputs'!$D$40)+(1-'1.Inputs'!$D$40)*(1+'1.Inputs'!$D$41))*(1+$G409)^(3-1))-(('1.Inputs'!$D$37*12*IF(3=1,'1.Inputs'!$D$38,IF(3=2,'1.Inputs'!$D$39,$E409)))/(1-'1.Inputs'!$D$42)*$D409*(1+$G409)^(3-1))-('1.Inputs'!$D$37*12*IF(3=1,'1.Inputs'!$D$38,IF(3=2,'1.Inputs'!$D$39,$E409)))*'1.Inputs'!$D$43*(1+$G409)^(3-1)-'1.Inputs'!$D$44*(1+$G409)^(3-1)-('1.Inputs'!$D$20/'1.Inputs'!$D$27+'1.Inputs'!$D$23/'1.Inputs'!$D$28)))*'1.Inputs'!$D$53+('1.Inputs'!$D$20/'1.Inputs'!$D$27+'1.Inputs'!$D$23/'1.Inputs'!$D$28)-(J409-I409)</f>
        <v>850219690.57376337</v>
      </c>
      <c r="V409" s="36">
        <f ca="1">((('1.Inputs'!$D$37*12*IF(4=1,'1.Inputs'!$D$38,IF(4=2,'1.Inputs'!$D$39,$E409)))*$F409*(('1.Inputs'!$D$40)+(1-'1.Inputs'!$D$40)*(1+'1.Inputs'!$D$41))*(1+$G409)^(4-1))-(('1.Inputs'!$D$37*12*IF(4=1,'1.Inputs'!$D$38,IF(4=2,'1.Inputs'!$D$39,$E409)))/(1-'1.Inputs'!$D$42)*$D409*(1+$G409)^(4-1))-('1.Inputs'!$D$37*12*IF(4=1,'1.Inputs'!$D$38,IF(4=2,'1.Inputs'!$D$39,$E409)))*'1.Inputs'!$D$43*(1+$G409)^(4-1)-'1.Inputs'!$D$44*(1+$G409)^(4-1)-('1.Inputs'!$D$20/'1.Inputs'!$D$27+'1.Inputs'!$D$23/'1.Inputs'!$D$28))-MAX(0,((('1.Inputs'!$D$37*12*IF(4=1,'1.Inputs'!$D$38,IF(4=2,'1.Inputs'!$D$39,$E409)))*$F409*(('1.Inputs'!$D$40)+(1-'1.Inputs'!$D$40)*(1+'1.Inputs'!$D$41))*(1+$G409)^(4-1))-(('1.Inputs'!$D$37*12*IF(4=1,'1.Inputs'!$D$38,IF(4=2,'1.Inputs'!$D$39,$E409)))/(1-'1.Inputs'!$D$42)*$D409*(1+$G409)^(4-1))-('1.Inputs'!$D$37*12*IF(4=1,'1.Inputs'!$D$38,IF(4=2,'1.Inputs'!$D$39,$E409)))*'1.Inputs'!$D$43*(1+$G409)^(4-1)-'1.Inputs'!$D$44*(1+$G409)^(4-1)-('1.Inputs'!$D$20/'1.Inputs'!$D$27+'1.Inputs'!$D$23/'1.Inputs'!$D$28)))*'1.Inputs'!$D$53+('1.Inputs'!$D$20/'1.Inputs'!$D$27+'1.Inputs'!$D$23/'1.Inputs'!$D$28)-(K409-J409)</f>
        <v>1016062403.2036366</v>
      </c>
      <c r="W409" s="36">
        <f ca="1">((('1.Inputs'!$D$37*12*IF(5=1,'1.Inputs'!$D$38,IF(5=2,'1.Inputs'!$D$39,$E409)))*$F409*(('1.Inputs'!$D$40)+(1-'1.Inputs'!$D$40)*(1+'1.Inputs'!$D$41))*(1+$G409)^(5-1))-(('1.Inputs'!$D$37*12*IF(5=1,'1.Inputs'!$D$38,IF(5=2,'1.Inputs'!$D$39,$E409)))/(1-'1.Inputs'!$D$42)*$D409*(1+$G409)^(5-1))-('1.Inputs'!$D$37*12*IF(5=1,'1.Inputs'!$D$38,IF(5=2,'1.Inputs'!$D$39,$E409)))*'1.Inputs'!$D$43*(1+$G409)^(5-1)-'1.Inputs'!$D$44*(1+$G409)^(5-1)-('1.Inputs'!$D$20/'1.Inputs'!$D$27+'1.Inputs'!$D$23/'1.Inputs'!$D$28))-MAX(0,((('1.Inputs'!$D$37*12*IF(5=1,'1.Inputs'!$D$38,IF(5=2,'1.Inputs'!$D$39,$E409)))*$F409*(('1.Inputs'!$D$40)+(1-'1.Inputs'!$D$40)*(1+'1.Inputs'!$D$41))*(1+$G409)^(5-1))-(('1.Inputs'!$D$37*12*IF(5=1,'1.Inputs'!$D$38,IF(5=2,'1.Inputs'!$D$39,$E409)))/(1-'1.Inputs'!$D$42)*$D409*(1+$G409)^(5-1))-('1.Inputs'!$D$37*12*IF(5=1,'1.Inputs'!$D$38,IF(5=2,'1.Inputs'!$D$39,$E409)))*'1.Inputs'!$D$43*(1+$G409)^(5-1)-'1.Inputs'!$D$44*(1+$G409)^(5-1)-('1.Inputs'!$D$20/'1.Inputs'!$D$27+'1.Inputs'!$D$23/'1.Inputs'!$D$28)))*'1.Inputs'!$D$53+('1.Inputs'!$D$20/'1.Inputs'!$D$27+'1.Inputs'!$D$23/'1.Inputs'!$D$28)-(L409-K409)</f>
        <v>1061442997.9975955</v>
      </c>
      <c r="X409" s="36">
        <f ca="1">((('1.Inputs'!$D$37*12*IF(6=1,'1.Inputs'!$D$38,IF(6=2,'1.Inputs'!$D$39,$E409)))*$F409*(('1.Inputs'!$D$40)+(1-'1.Inputs'!$D$40)*(1+'1.Inputs'!$D$41))*(1+$G409)^(6-1))-(('1.Inputs'!$D$37*12*IF(6=1,'1.Inputs'!$D$38,IF(6=2,'1.Inputs'!$D$39,$E409)))/(1-'1.Inputs'!$D$42)*$D409*(1+$G409)^(6-1))-('1.Inputs'!$D$37*12*IF(6=1,'1.Inputs'!$D$38,IF(6=2,'1.Inputs'!$D$39,$E409)))*'1.Inputs'!$D$43*(1+$G409)^(6-1)-'1.Inputs'!$D$44*(1+$G409)^(6-1)-('1.Inputs'!$D$20/'1.Inputs'!$D$27+'1.Inputs'!$D$23/'1.Inputs'!$D$28))-MAX(0,((('1.Inputs'!$D$37*12*IF(6=1,'1.Inputs'!$D$38,IF(6=2,'1.Inputs'!$D$39,$E409)))*$F409*(('1.Inputs'!$D$40)+(1-'1.Inputs'!$D$40)*(1+'1.Inputs'!$D$41))*(1+$G409)^(6-1))-(('1.Inputs'!$D$37*12*IF(6=1,'1.Inputs'!$D$38,IF(6=2,'1.Inputs'!$D$39,$E409)))/(1-'1.Inputs'!$D$42)*$D409*(1+$G409)^(6-1))-('1.Inputs'!$D$37*12*IF(6=1,'1.Inputs'!$D$38,IF(6=2,'1.Inputs'!$D$39,$E409)))*'1.Inputs'!$D$43*(1+$G409)^(6-1)-'1.Inputs'!$D$44*(1+$G409)^(6-1)-('1.Inputs'!$D$20/'1.Inputs'!$D$27+'1.Inputs'!$D$23/'1.Inputs'!$D$28)))*'1.Inputs'!$D$53+('1.Inputs'!$D$20/'1.Inputs'!$D$27+'1.Inputs'!$D$23/'1.Inputs'!$D$28)-(M409-L409)</f>
        <v>1108949286.4522092</v>
      </c>
      <c r="Y409" s="36">
        <f ca="1">((('1.Inputs'!$D$37*12*IF(7=1,'1.Inputs'!$D$38,IF(7=2,'1.Inputs'!$D$39,$E409)))*$F409*(('1.Inputs'!$D$40)+(1-'1.Inputs'!$D$40)*(1+'1.Inputs'!$D$41))*(1+$G409)^(7-1))-(('1.Inputs'!$D$37*12*IF(7=1,'1.Inputs'!$D$38,IF(7=2,'1.Inputs'!$D$39,$E409)))/(1-'1.Inputs'!$D$42)*$D409*(1+$G409)^(7-1))-('1.Inputs'!$D$37*12*IF(7=1,'1.Inputs'!$D$38,IF(7=2,'1.Inputs'!$D$39,$E409)))*'1.Inputs'!$D$43*(1+$G409)^(7-1)-'1.Inputs'!$D$44*(1+$G409)^(7-1)-('1.Inputs'!$D$20/'1.Inputs'!$D$27+'1.Inputs'!$D$23/'1.Inputs'!$D$28))-MAX(0,((('1.Inputs'!$D$37*12*IF(7=1,'1.Inputs'!$D$38,IF(7=2,'1.Inputs'!$D$39,$E409)))*$F409*(('1.Inputs'!$D$40)+(1-'1.Inputs'!$D$40)*(1+'1.Inputs'!$D$41))*(1+$G409)^(7-1))-(('1.Inputs'!$D$37*12*IF(7=1,'1.Inputs'!$D$38,IF(7=2,'1.Inputs'!$D$39,$E409)))/(1-'1.Inputs'!$D$42)*$D409*(1+$G409)^(7-1))-('1.Inputs'!$D$37*12*IF(7=1,'1.Inputs'!$D$38,IF(7=2,'1.Inputs'!$D$39,$E409)))*'1.Inputs'!$D$43*(1+$G409)^(7-1)-'1.Inputs'!$D$44*(1+$G409)^(7-1)-('1.Inputs'!$D$20/'1.Inputs'!$D$27+'1.Inputs'!$D$23/'1.Inputs'!$D$28)))*'1.Inputs'!$D$53+('1.Inputs'!$D$20/'1.Inputs'!$D$27+'1.Inputs'!$D$23/'1.Inputs'!$D$28)-(N409-M409)</f>
        <v>1158680839.1782069</v>
      </c>
      <c r="Z409" s="36">
        <f ca="1">((('1.Inputs'!$D$37*12*IF(8=1,'1.Inputs'!$D$38,IF(8=2,'1.Inputs'!$D$39,$E409)))*$F409*(('1.Inputs'!$D$40)+(1-'1.Inputs'!$D$40)*(1+'1.Inputs'!$D$41))*(1+$G409)^(8-1))-(('1.Inputs'!$D$37*12*IF(8=1,'1.Inputs'!$D$38,IF(8=2,'1.Inputs'!$D$39,$E409)))/(1-'1.Inputs'!$D$42)*$D409*(1+$G409)^(8-1))-('1.Inputs'!$D$37*12*IF(8=1,'1.Inputs'!$D$38,IF(8=2,'1.Inputs'!$D$39,$E409)))*'1.Inputs'!$D$43*(1+$G409)^(8-1)-'1.Inputs'!$D$44*(1+$G409)^(8-1)-('1.Inputs'!$D$20/'1.Inputs'!$D$27+'1.Inputs'!$D$23/'1.Inputs'!$D$28))-MAX(0,((('1.Inputs'!$D$37*12*IF(8=1,'1.Inputs'!$D$38,IF(8=2,'1.Inputs'!$D$39,$E409)))*$F409*(('1.Inputs'!$D$40)+(1-'1.Inputs'!$D$40)*(1+'1.Inputs'!$D$41))*(1+$G409)^(8-1))-(('1.Inputs'!$D$37*12*IF(8=1,'1.Inputs'!$D$38,IF(8=2,'1.Inputs'!$D$39,$E409)))/(1-'1.Inputs'!$D$42)*$D409*(1+$G409)^(8-1))-('1.Inputs'!$D$37*12*IF(8=1,'1.Inputs'!$D$38,IF(8=2,'1.Inputs'!$D$39,$E409)))*'1.Inputs'!$D$43*(1+$G409)^(8-1)-'1.Inputs'!$D$44*(1+$G409)^(8-1)-('1.Inputs'!$D$20/'1.Inputs'!$D$27+'1.Inputs'!$D$23/'1.Inputs'!$D$28)))*'1.Inputs'!$D$53+('1.Inputs'!$D$20/'1.Inputs'!$D$27+'1.Inputs'!$D$23/'1.Inputs'!$D$28)-(O409-N409)</f>
        <v>1210741890.8198574</v>
      </c>
      <c r="AA409" s="36">
        <f ca="1">((('1.Inputs'!$D$37*12*IF(9=1,'1.Inputs'!$D$38,IF(9=2,'1.Inputs'!$D$39,$E409)))*$F409*(('1.Inputs'!$D$40)+(1-'1.Inputs'!$D$40)*(1+'1.Inputs'!$D$41))*(1+$G409)^(9-1))-(('1.Inputs'!$D$37*12*IF(9=1,'1.Inputs'!$D$38,IF(9=2,'1.Inputs'!$D$39,$E409)))/(1-'1.Inputs'!$D$42)*$D409*(1+$G409)^(9-1))-('1.Inputs'!$D$37*12*IF(9=1,'1.Inputs'!$D$38,IF(9=2,'1.Inputs'!$D$39,$E409)))*'1.Inputs'!$D$43*(1+$G409)^(9-1)-'1.Inputs'!$D$44*(1+$G409)^(9-1)-('1.Inputs'!$D$20/'1.Inputs'!$D$27+'1.Inputs'!$D$23/'1.Inputs'!$D$28))-MAX(0,((('1.Inputs'!$D$37*12*IF(9=1,'1.Inputs'!$D$38,IF(9=2,'1.Inputs'!$D$39,$E409)))*$F409*(('1.Inputs'!$D$40)+(1-'1.Inputs'!$D$40)*(1+'1.Inputs'!$D$41))*(1+$G409)^(9-1))-(('1.Inputs'!$D$37*12*IF(9=1,'1.Inputs'!$D$38,IF(9=2,'1.Inputs'!$D$39,$E409)))/(1-'1.Inputs'!$D$42)*$D409*(1+$G409)^(9-1))-('1.Inputs'!$D$37*12*IF(9=1,'1.Inputs'!$D$38,IF(9=2,'1.Inputs'!$D$39,$E409)))*'1.Inputs'!$D$43*(1+$G409)^(9-1)-'1.Inputs'!$D$44*(1+$G409)^(9-1)-('1.Inputs'!$D$20/'1.Inputs'!$D$27+'1.Inputs'!$D$23/'1.Inputs'!$D$28)))*'1.Inputs'!$D$53+('1.Inputs'!$D$20/'1.Inputs'!$D$27+'1.Inputs'!$D$23/'1.Inputs'!$D$28)-(P409-O409)</f>
        <v>1265241558.5251391</v>
      </c>
      <c r="AB409" s="36">
        <f ca="1">((('1.Inputs'!$D$37*12*IF(10=1,'1.Inputs'!$D$38,IF(10=2,'1.Inputs'!$D$39,$E409)))*$F409*(('1.Inputs'!$D$40)+(1-'1.Inputs'!$D$40)*(1+'1.Inputs'!$D$41))*(1+$G409)^(10-1))-(('1.Inputs'!$D$37*12*IF(10=1,'1.Inputs'!$D$38,IF(10=2,'1.Inputs'!$D$39,$E409)))/(1-'1.Inputs'!$D$42)*$D409*(1+$G409)^(10-1))-('1.Inputs'!$D$37*12*IF(10=1,'1.Inputs'!$D$38,IF(10=2,'1.Inputs'!$D$39,$E409)))*'1.Inputs'!$D$43*(1+$G409)^(10-1)-'1.Inputs'!$D$44*(1+$G409)^(10-1)-('1.Inputs'!$D$20/'1.Inputs'!$D$27+'1.Inputs'!$D$23/'1.Inputs'!$D$28))-MAX(0,((('1.Inputs'!$D$37*12*IF(10=1,'1.Inputs'!$D$38,IF(10=2,'1.Inputs'!$D$39,$E409)))*$F409*(('1.Inputs'!$D$40)+(1-'1.Inputs'!$D$40)*(1+'1.Inputs'!$D$41))*(1+$G409)^(10-1))-(('1.Inputs'!$D$37*12*IF(10=1,'1.Inputs'!$D$38,IF(10=2,'1.Inputs'!$D$39,$E409)))/(1-'1.Inputs'!$D$42)*$D409*(1+$G409)^(10-1))-('1.Inputs'!$D$37*12*IF(10=1,'1.Inputs'!$D$38,IF(10=2,'1.Inputs'!$D$39,$E409)))*'1.Inputs'!$D$43*(1+$G409)^(10-1)-'1.Inputs'!$D$44*(1+$G409)^(10-1)-('1.Inputs'!$D$20/'1.Inputs'!$D$27+'1.Inputs'!$D$23/'1.Inputs'!$D$28)))*'1.Inputs'!$D$53+('1.Inputs'!$D$20/'1.Inputs'!$D$27+'1.Inputs'!$D$23/'1.Inputs'!$D$28)-(Q409-P409)+(('1.Inputs'!$D$20+'1.Inputs'!$D$23-('1.Inputs'!$D$20/'1.Inputs'!$D$27+'1.Inputs'!$D$23/'1.Inputs'!$D$28)*'1.Inputs'!$D$10)*'1.Inputs'!$D$60+'1.Inputs'!$D$19*'1.Inputs'!$D$59+Q409)</f>
        <v>3847547452.019577</v>
      </c>
      <c r="AC409" s="36">
        <f ca="1">S409-AC$13-AC$14+MIN(AC$13,MAX(0,((('1.Inputs'!$D$37*12*IF(1=1,'1.Inputs'!$D$38,IF(1=2,'1.Inputs'!$D$39,$E409)))*$F409*(('1.Inputs'!$D$40)+(1-'1.Inputs'!$D$40)*(1+'1.Inputs'!$D$41))*(1+$G409)^(1-1))-(('1.Inputs'!$D$37*12*IF(1=1,'1.Inputs'!$D$38,IF(1=2,'1.Inputs'!$D$39,$E409)))/(1-'1.Inputs'!$D$42)*$D409*(1+$G409)^(1-1))-('1.Inputs'!$D$37*12*IF(1=1,'1.Inputs'!$D$38,IF(1=2,'1.Inputs'!$D$39,$E409)))*'1.Inputs'!$D$43*(1+$G409)^(1-1)-'1.Inputs'!$D$44*(1+$G409)^(1-1)-('1.Inputs'!$D$20/'1.Inputs'!$D$27+'1.Inputs'!$D$23/'1.Inputs'!$D$28))))*'1.Inputs'!$D$53</f>
        <v>-456483241.71893752</v>
      </c>
      <c r="AD409" s="36">
        <f ca="1">T409-AD$13-AD$14+MIN(AD$13,MAX(0,((('1.Inputs'!$D$37*12*IF(2=1,'1.Inputs'!$D$38,IF(2=2,'1.Inputs'!$D$39,$E409)))*$F409*(('1.Inputs'!$D$40)+(1-'1.Inputs'!$D$40)*(1+'1.Inputs'!$D$41))*(1+$G409)^(2-1))-(('1.Inputs'!$D$37*12*IF(2=1,'1.Inputs'!$D$38,IF(2=2,'1.Inputs'!$D$39,$E409)))/(1-'1.Inputs'!$D$42)*$D409*(1+$G409)^(2-1))-('1.Inputs'!$D$37*12*IF(2=1,'1.Inputs'!$D$38,IF(2=2,'1.Inputs'!$D$39,$E409)))*'1.Inputs'!$D$43*(1+$G409)^(2-1)-'1.Inputs'!$D$44*(1+$G409)^(2-1)-('1.Inputs'!$D$20/'1.Inputs'!$D$27+'1.Inputs'!$D$23/'1.Inputs'!$D$28))))*'1.Inputs'!$D$53</f>
        <v>378547292.08049667</v>
      </c>
      <c r="AE409" s="36">
        <f ca="1">U409-AE$13-AE$14+MIN(AE$13,MAX(0,((('1.Inputs'!$D$37*12*IF(3=1,'1.Inputs'!$D$38,IF(3=2,'1.Inputs'!$D$39,$E409)))*$F409*(('1.Inputs'!$D$40)+(1-'1.Inputs'!$D$40)*(1+'1.Inputs'!$D$41))*(1+$G409)^(3-1))-(('1.Inputs'!$D$37*12*IF(3=1,'1.Inputs'!$D$38,IF(3=2,'1.Inputs'!$D$39,$E409)))/(1-'1.Inputs'!$D$42)*$D409*(1+$G409)^(3-1))-('1.Inputs'!$D$37*12*IF(3=1,'1.Inputs'!$D$38,IF(3=2,'1.Inputs'!$D$39,$E409)))*'1.Inputs'!$D$43*(1+$G409)^(3-1)-'1.Inputs'!$D$44*(1+$G409)^(3-1)-('1.Inputs'!$D$20/'1.Inputs'!$D$27+'1.Inputs'!$D$23/'1.Inputs'!$D$28))))*'1.Inputs'!$D$53</f>
        <v>508279690.57376337</v>
      </c>
      <c r="AF409" s="36">
        <f ca="1">V409-AF$13-AF$14+MIN(AF$13,MAX(0,((('1.Inputs'!$D$37*12*IF(4=1,'1.Inputs'!$D$38,IF(4=2,'1.Inputs'!$D$39,$E409)))*$F409*(('1.Inputs'!$D$40)+(1-'1.Inputs'!$D$40)*(1+'1.Inputs'!$D$41))*(1+$G409)^(4-1))-(('1.Inputs'!$D$37*12*IF(4=1,'1.Inputs'!$D$38,IF(4=2,'1.Inputs'!$D$39,$E409)))/(1-'1.Inputs'!$D$42)*$D409*(1+$G409)^(4-1))-('1.Inputs'!$D$37*12*IF(4=1,'1.Inputs'!$D$38,IF(4=2,'1.Inputs'!$D$39,$E409)))*'1.Inputs'!$D$43*(1+$G409)^(4-1)-'1.Inputs'!$D$44*(1+$G409)^(4-1)-('1.Inputs'!$D$20/'1.Inputs'!$D$27+'1.Inputs'!$D$23/'1.Inputs'!$D$28))))*'1.Inputs'!$D$53</f>
        <v>693310403.20363665</v>
      </c>
      <c r="AG409" s="36">
        <f ca="1">W409-AG$13-AG$14+MIN(AG$13,MAX(0,((('1.Inputs'!$D$37*12*IF(5=1,'1.Inputs'!$D$38,IF(5=2,'1.Inputs'!$D$39,$E409)))*$F409*(('1.Inputs'!$D$40)+(1-'1.Inputs'!$D$40)*(1+'1.Inputs'!$D$41))*(1+$G409)^(5-1))-(('1.Inputs'!$D$37*12*IF(5=1,'1.Inputs'!$D$38,IF(5=2,'1.Inputs'!$D$39,$E409)))/(1-'1.Inputs'!$D$42)*$D409*(1+$G409)^(5-1))-('1.Inputs'!$D$37*12*IF(5=1,'1.Inputs'!$D$38,IF(5=2,'1.Inputs'!$D$39,$E409)))*'1.Inputs'!$D$43*(1+$G409)^(5-1)-'1.Inputs'!$D$44*(1+$G409)^(5-1)-('1.Inputs'!$D$20/'1.Inputs'!$D$27+'1.Inputs'!$D$23/'1.Inputs'!$D$28))))*'1.Inputs'!$D$53</f>
        <v>757878997.99759555</v>
      </c>
      <c r="AH409" s="36">
        <f ca="1">X409-AH$13-AH$14+MIN(AH$13,MAX(0,((('1.Inputs'!$D$37*12*IF(6=1,'1.Inputs'!$D$38,IF(6=2,'1.Inputs'!$D$39,$E409)))*$F409*(('1.Inputs'!$D$40)+(1-'1.Inputs'!$D$40)*(1+'1.Inputs'!$D$41))*(1+$G409)^(6-1))-(('1.Inputs'!$D$37*12*IF(6=1,'1.Inputs'!$D$38,IF(6=2,'1.Inputs'!$D$39,$E409)))/(1-'1.Inputs'!$D$42)*$D409*(1+$G409)^(6-1))-('1.Inputs'!$D$37*12*IF(6=1,'1.Inputs'!$D$38,IF(6=2,'1.Inputs'!$D$39,$E409)))*'1.Inputs'!$D$43*(1+$G409)^(6-1)-'1.Inputs'!$D$44*(1+$G409)^(6-1)-('1.Inputs'!$D$20/'1.Inputs'!$D$27+'1.Inputs'!$D$23/'1.Inputs'!$D$28))))*'1.Inputs'!$D$53</f>
        <v>824573286.45220923</v>
      </c>
      <c r="AI409" s="36">
        <f ca="1">Y409-AI$13-AI$14+MIN(AI$13,MAX(0,((('1.Inputs'!$D$37*12*IF(7=1,'1.Inputs'!$D$38,IF(7=2,'1.Inputs'!$D$39,$E409)))*$F409*(('1.Inputs'!$D$40)+(1-'1.Inputs'!$D$40)*(1+'1.Inputs'!$D$41))*(1+$G409)^(7-1))-(('1.Inputs'!$D$37*12*IF(7=1,'1.Inputs'!$D$38,IF(7=2,'1.Inputs'!$D$39,$E409)))/(1-'1.Inputs'!$D$42)*$D409*(1+$G409)^(7-1))-('1.Inputs'!$D$37*12*IF(7=1,'1.Inputs'!$D$38,IF(7=2,'1.Inputs'!$D$39,$E409)))*'1.Inputs'!$D$43*(1+$G409)^(7-1)-'1.Inputs'!$D$44*(1+$G409)^(7-1)-('1.Inputs'!$D$20/'1.Inputs'!$D$27+'1.Inputs'!$D$23/'1.Inputs'!$D$28))))*'1.Inputs'!$D$53</f>
        <v>893492839.17820692</v>
      </c>
      <c r="AJ409" s="36">
        <f ca="1">Z409-AJ$13-AJ$14+MIN(AJ$13,MAX(0,((('1.Inputs'!$D$37*12*IF(8=1,'1.Inputs'!$D$38,IF(8=2,'1.Inputs'!$D$39,$E409)))*$F409*(('1.Inputs'!$D$40)+(1-'1.Inputs'!$D$40)*(1+'1.Inputs'!$D$41))*(1+$G409)^(8-1))-(('1.Inputs'!$D$37*12*IF(8=1,'1.Inputs'!$D$38,IF(8=2,'1.Inputs'!$D$39,$E409)))/(1-'1.Inputs'!$D$42)*$D409*(1+$G409)^(8-1))-('1.Inputs'!$D$37*12*IF(8=1,'1.Inputs'!$D$38,IF(8=2,'1.Inputs'!$D$39,$E409)))*'1.Inputs'!$D$43*(1+$G409)^(8-1)-'1.Inputs'!$D$44*(1+$G409)^(8-1)-('1.Inputs'!$D$20/'1.Inputs'!$D$27+'1.Inputs'!$D$23/'1.Inputs'!$D$28))))*'1.Inputs'!$D$53</f>
        <v>1210741890.8198574</v>
      </c>
      <c r="AK409" s="36">
        <f ca="1">AA409-AK$13-AK$14+MIN(AK$13,MAX(0,((('1.Inputs'!$D$37*12*IF(9=1,'1.Inputs'!$D$38,IF(9=2,'1.Inputs'!$D$39,$E409)))*$F409*(('1.Inputs'!$D$40)+(1-'1.Inputs'!$D$40)*(1+'1.Inputs'!$D$41))*(1+$G409)^(9-1))-(('1.Inputs'!$D$37*12*IF(9=1,'1.Inputs'!$D$38,IF(9=2,'1.Inputs'!$D$39,$E409)))/(1-'1.Inputs'!$D$42)*$D409*(1+$G409)^(9-1))-('1.Inputs'!$D$37*12*IF(9=1,'1.Inputs'!$D$38,IF(9=2,'1.Inputs'!$D$39,$E409)))*'1.Inputs'!$D$43*(1+$G409)^(9-1)-'1.Inputs'!$D$44*(1+$G409)^(9-1)-('1.Inputs'!$D$20/'1.Inputs'!$D$27+'1.Inputs'!$D$23/'1.Inputs'!$D$28))))*'1.Inputs'!$D$53</f>
        <v>1265241558.5251391</v>
      </c>
      <c r="AL409" s="36">
        <f ca="1">AB409-AL$13-AL$14+MIN(AL$13,MAX(0,((('1.Inputs'!$D$37*12*IF(10=1,'1.Inputs'!$D$38,IF(10=2,'1.Inputs'!$D$39,$E409)))*$F409*(('1.Inputs'!$D$40)+(1-'1.Inputs'!$D$40)*(1+'1.Inputs'!$D$41))*(1+$G409)^(10-1))-(('1.Inputs'!$D$37*12*IF(10=1,'1.Inputs'!$D$38,IF(10=2,'1.Inputs'!$D$39,$E409)))/(1-'1.Inputs'!$D$42)*$D409*(1+$G409)^(10-1))-('1.Inputs'!$D$37*12*IF(10=1,'1.Inputs'!$D$38,IF(10=2,'1.Inputs'!$D$39,$E409)))*'1.Inputs'!$D$43*(1+$G409)^(10-1)-'1.Inputs'!$D$44*(1+$G409)^(10-1)-('1.Inputs'!$D$20/'1.Inputs'!$D$27+'1.Inputs'!$D$23/'1.Inputs'!$D$28))))*'1.Inputs'!$D$53+'1.Inputs'!$D$35</f>
        <v>4647547452.019577</v>
      </c>
      <c r="AM409" s="48">
        <f ca="1">R409+NPV('1.Inputs'!$D$55,S409:AB409)</f>
        <v>3167540065.3026752</v>
      </c>
      <c r="AN409" s="48">
        <f ca="1">-('1.Inputs'!$D$24*(1-'1.Inputs'!$D$31)+'1.Inputs'!$D$35)+NPV('1.Inputs'!$D$54,AC409:AL409)</f>
        <v>1344527802.9345798</v>
      </c>
      <c r="AO409" s="36">
        <f t="shared" ca="1" si="53"/>
        <v>-2.4427048896946988</v>
      </c>
      <c r="AP409" s="36">
        <f t="shared" ca="1" si="54"/>
        <v>2.1601110024739922</v>
      </c>
      <c r="AQ409" s="36">
        <f ca="1">'1.Inputs'!$D$35+MIN(SUM($AC409:AC409),SUM($AC409:AD409),SUM($AC409:AE409),SUM($AC409:AF409),SUM($AC409:AG409),SUM($AC409:AH409),SUM($AC409:AI409),SUM($AC409:AJ409),SUM($AC409:AK409),SUM($AC409:AL409))</f>
        <v>343516758.28106248</v>
      </c>
      <c r="AR409" s="36">
        <f ca="1">IF(AP409&lt;'1.Inputs'!$D$57,1,0)</f>
        <v>0</v>
      </c>
      <c r="AS409" s="36">
        <f t="shared" ca="1" si="55"/>
        <v>0</v>
      </c>
    </row>
    <row r="410" spans="2:45" ht="15" customHeight="1" x14ac:dyDescent="0.25">
      <c r="B410" s="36">
        <v>395</v>
      </c>
      <c r="C410" s="36">
        <f t="shared" ca="1" si="48"/>
        <v>0.81753278356087733</v>
      </c>
      <c r="D410" s="36">
        <f t="shared" ca="1" si="49"/>
        <v>18280.560276498072</v>
      </c>
      <c r="E410" s="47">
        <f t="shared" ca="1" si="50"/>
        <v>0.86699061278261658</v>
      </c>
      <c r="F410" s="36">
        <f t="shared" ca="1" si="51"/>
        <v>29057.089612192998</v>
      </c>
      <c r="G410" s="36">
        <f t="shared" ca="1" si="52"/>
        <v>5.2141960990071144E-2</v>
      </c>
      <c r="H410" s="36">
        <f ca="1">((('1.Inputs'!$D$37*12*IF(1=1,'1.Inputs'!$D$38,IF(1=2,'1.Inputs'!$D$39,$E410)))*$F410*(('1.Inputs'!$D$40)+(1-'1.Inputs'!$D$40)*(1+'1.Inputs'!$D$41))*(1+$G410)^(1-1))*'1.Inputs'!$D$47+(('1.Inputs'!$D$37*12*IF(1=1,'1.Inputs'!$D$38,IF(1=2,'1.Inputs'!$D$39,$E410)))/(1-'1.Inputs'!$D$42)*$D410*(1+$G410)^(1-1))*('1.Inputs'!$D$48-'1.Inputs'!$D$49))/'1.Inputs'!$D$51</f>
        <v>771062765.15103757</v>
      </c>
      <c r="I410" s="36">
        <f ca="1">((('1.Inputs'!$D$37*12*IF(2=1,'1.Inputs'!$D$38,IF(2=2,'1.Inputs'!$D$39,$E410)))*$F410*(('1.Inputs'!$D$40)+(1-'1.Inputs'!$D$40)*(1+'1.Inputs'!$D$41))*(1+$G410)^(2-1))*'1.Inputs'!$D$47+(('1.Inputs'!$D$37*12*IF(2=1,'1.Inputs'!$D$38,IF(2=2,'1.Inputs'!$D$39,$E410)))/(1-'1.Inputs'!$D$42)*$D410*(1+$G410)^(2-1))*('1.Inputs'!$D$48-'1.Inputs'!$D$49))/'1.Inputs'!$D$51</f>
        <v>1135774485.6814151</v>
      </c>
      <c r="J410" s="36">
        <f ca="1">((('1.Inputs'!$D$37*12*IF(3=1,'1.Inputs'!$D$38,IF(3=2,'1.Inputs'!$D$39,$E410)))*$F410*(('1.Inputs'!$D$40)+(1-'1.Inputs'!$D$40)*(1+'1.Inputs'!$D$41))*(1+$G410)^(3-1))*'1.Inputs'!$D$47+(('1.Inputs'!$D$37*12*IF(3=1,'1.Inputs'!$D$38,IF(3=2,'1.Inputs'!$D$39,$E410)))/(1-'1.Inputs'!$D$42)*$D410*(1+$G410)^(3-1))*('1.Inputs'!$D$48-'1.Inputs'!$D$49))/'1.Inputs'!$D$51</f>
        <v>1480071870.9105489</v>
      </c>
      <c r="K410" s="36">
        <f ca="1">((('1.Inputs'!$D$37*12*IF(4=1,'1.Inputs'!$D$38,IF(4=2,'1.Inputs'!$D$39,$E410)))*$F410*(('1.Inputs'!$D$40)+(1-'1.Inputs'!$D$40)*(1+'1.Inputs'!$D$41))*(1+$G410)^(4-1))*'1.Inputs'!$D$47+(('1.Inputs'!$D$37*12*IF(4=1,'1.Inputs'!$D$38,IF(4=2,'1.Inputs'!$D$39,$E410)))/(1-'1.Inputs'!$D$42)*$D410*(1+$G410)^(4-1))*('1.Inputs'!$D$48-'1.Inputs'!$D$49))/'1.Inputs'!$D$51</f>
        <v>1557245720.6660686</v>
      </c>
      <c r="L410" s="36">
        <f ca="1">((('1.Inputs'!$D$37*12*IF(5=1,'1.Inputs'!$D$38,IF(5=2,'1.Inputs'!$D$39,$E410)))*$F410*(('1.Inputs'!$D$40)+(1-'1.Inputs'!$D$40)*(1+'1.Inputs'!$D$41))*(1+$G410)^(5-1))*'1.Inputs'!$D$47+(('1.Inputs'!$D$37*12*IF(5=1,'1.Inputs'!$D$38,IF(5=2,'1.Inputs'!$D$39,$E410)))/(1-'1.Inputs'!$D$42)*$D410*(1+$G410)^(5-1))*('1.Inputs'!$D$48-'1.Inputs'!$D$49))/'1.Inputs'!$D$51</f>
        <v>1638443566.2849934</v>
      </c>
      <c r="M410" s="36">
        <f ca="1">((('1.Inputs'!$D$37*12*IF(6=1,'1.Inputs'!$D$38,IF(6=2,'1.Inputs'!$D$39,$E410)))*$F410*(('1.Inputs'!$D$40)+(1-'1.Inputs'!$D$40)*(1+'1.Inputs'!$D$41))*(1+$G410)^(6-1))*'1.Inputs'!$D$47+(('1.Inputs'!$D$37*12*IF(6=1,'1.Inputs'!$D$38,IF(6=2,'1.Inputs'!$D$39,$E410)))/(1-'1.Inputs'!$D$42)*$D410*(1+$G410)^(6-1))*('1.Inputs'!$D$48-'1.Inputs'!$D$49))/'1.Inputs'!$D$51</f>
        <v>1723875226.8026583</v>
      </c>
      <c r="N410" s="36">
        <f ca="1">((('1.Inputs'!$D$37*12*IF(7=1,'1.Inputs'!$D$38,IF(7=2,'1.Inputs'!$D$39,$E410)))*$F410*(('1.Inputs'!$D$40)+(1-'1.Inputs'!$D$40)*(1+'1.Inputs'!$D$41))*(1+$G410)^(7-1))*'1.Inputs'!$D$47+(('1.Inputs'!$D$37*12*IF(7=1,'1.Inputs'!$D$38,IF(7=2,'1.Inputs'!$D$39,$E410)))/(1-'1.Inputs'!$D$42)*$D410*(1+$G410)^(7-1))*('1.Inputs'!$D$48-'1.Inputs'!$D$49))/'1.Inputs'!$D$51</f>
        <v>1813761461.6303527</v>
      </c>
      <c r="O410" s="36">
        <f ca="1">((('1.Inputs'!$D$37*12*IF(8=1,'1.Inputs'!$D$38,IF(8=2,'1.Inputs'!$D$39,$E410)))*$F410*(('1.Inputs'!$D$40)+(1-'1.Inputs'!$D$40)*(1+'1.Inputs'!$D$41))*(1+$G410)^(8-1))*'1.Inputs'!$D$47+(('1.Inputs'!$D$37*12*IF(8=1,'1.Inputs'!$D$38,IF(8=2,'1.Inputs'!$D$39,$E410)))/(1-'1.Inputs'!$D$42)*$D410*(1+$G410)^(8-1))*('1.Inputs'!$D$48-'1.Inputs'!$D$49))/'1.Inputs'!$D$51</f>
        <v>1908334541.007977</v>
      </c>
      <c r="P410" s="36">
        <f ca="1">((('1.Inputs'!$D$37*12*IF(9=1,'1.Inputs'!$D$38,IF(9=2,'1.Inputs'!$D$39,$E410)))*$F410*(('1.Inputs'!$D$40)+(1-'1.Inputs'!$D$40)*(1+'1.Inputs'!$D$41))*(1+$G410)^(9-1))*'1.Inputs'!$D$47+(('1.Inputs'!$D$37*12*IF(9=1,'1.Inputs'!$D$38,IF(9=2,'1.Inputs'!$D$39,$E410)))/(1-'1.Inputs'!$D$42)*$D410*(1+$G410)^(9-1))*('1.Inputs'!$D$48-'1.Inputs'!$D$49))/'1.Inputs'!$D$51</f>
        <v>2007838846.2012198</v>
      </c>
      <c r="Q410" s="36">
        <f ca="1">((('1.Inputs'!$D$37*12*IF(10=1,'1.Inputs'!$D$38,IF(10=2,'1.Inputs'!$D$39,$E410)))*$F410*(('1.Inputs'!$D$40)+(1-'1.Inputs'!$D$40)*(1+'1.Inputs'!$D$41))*(1+$G410)^(10-1))*'1.Inputs'!$D$47+(('1.Inputs'!$D$37*12*IF(10=1,'1.Inputs'!$D$38,IF(10=2,'1.Inputs'!$D$39,$E410)))/(1-'1.Inputs'!$D$42)*$D410*(1+$G410)^(10-1))*('1.Inputs'!$D$48-'1.Inputs'!$D$49))/'1.Inputs'!$D$51</f>
        <v>2112531500.9941928</v>
      </c>
      <c r="R410" s="36">
        <f>-'1.Inputs'!$D$24</f>
        <v>-2050000000</v>
      </c>
      <c r="S410" s="36">
        <f ca="1">((('1.Inputs'!$D$37*12*IF(1=1,'1.Inputs'!$D$38,IF(1=2,'1.Inputs'!$D$39,$E410)))*$F410*(('1.Inputs'!$D$40)+(1-'1.Inputs'!$D$40)*(1+'1.Inputs'!$D$41))*(1+$G410)^(1-1))-(('1.Inputs'!$D$37*12*IF(1=1,'1.Inputs'!$D$38,IF(1=2,'1.Inputs'!$D$39,$E410)))/(1-'1.Inputs'!$D$42)*$D410*(1+$G410)^(1-1))-('1.Inputs'!$D$37*12*IF(1=1,'1.Inputs'!$D$38,IF(1=2,'1.Inputs'!$D$39,$E410)))*'1.Inputs'!$D$43*(1+$G410)^(1-1)-'1.Inputs'!$D$44*(1+$G410)^(1-1)-('1.Inputs'!$D$20/'1.Inputs'!$D$27+'1.Inputs'!$D$23/'1.Inputs'!$D$28))-MAX(0,((('1.Inputs'!$D$37*12*IF(1=1,'1.Inputs'!$D$38,IF(1=2,'1.Inputs'!$D$39,$E410)))*$F410*(('1.Inputs'!$D$40)+(1-'1.Inputs'!$D$40)*(1+'1.Inputs'!$D$41))*(1+$G410)^(1-1))-(('1.Inputs'!$D$37*12*IF(1=1,'1.Inputs'!$D$38,IF(1=2,'1.Inputs'!$D$39,$E410)))/(1-'1.Inputs'!$D$42)*$D410*(1+$G410)^(1-1))-('1.Inputs'!$D$37*12*IF(1=1,'1.Inputs'!$D$38,IF(1=2,'1.Inputs'!$D$39,$E410)))*'1.Inputs'!$D$43*(1+$G410)^(1-1)-'1.Inputs'!$D$44*(1+$G410)^(1-1)-('1.Inputs'!$D$20/'1.Inputs'!$D$27+'1.Inputs'!$D$23/'1.Inputs'!$D$28)))*'1.Inputs'!$D$53+('1.Inputs'!$D$20/'1.Inputs'!$D$27+'1.Inputs'!$D$23/'1.Inputs'!$D$28)-H410</f>
        <v>-568871184.66999364</v>
      </c>
      <c r="T410" s="36">
        <f ca="1">((('1.Inputs'!$D$37*12*IF(2=1,'1.Inputs'!$D$38,IF(2=2,'1.Inputs'!$D$39,$E410)))*$F410*(('1.Inputs'!$D$40)+(1-'1.Inputs'!$D$40)*(1+'1.Inputs'!$D$41))*(1+$G410)^(2-1))-(('1.Inputs'!$D$37*12*IF(2=1,'1.Inputs'!$D$38,IF(2=2,'1.Inputs'!$D$39,$E410)))/(1-'1.Inputs'!$D$42)*$D410*(1+$G410)^(2-1))-('1.Inputs'!$D$37*12*IF(2=1,'1.Inputs'!$D$38,IF(2=2,'1.Inputs'!$D$39,$E410)))*'1.Inputs'!$D$43*(1+$G410)^(2-1)-'1.Inputs'!$D$44*(1+$G410)^(2-1)-('1.Inputs'!$D$20/'1.Inputs'!$D$27+'1.Inputs'!$D$23/'1.Inputs'!$D$28))-MAX(0,((('1.Inputs'!$D$37*12*IF(2=1,'1.Inputs'!$D$38,IF(2=2,'1.Inputs'!$D$39,$E410)))*$F410*(('1.Inputs'!$D$40)+(1-'1.Inputs'!$D$40)*(1+'1.Inputs'!$D$41))*(1+$G410)^(2-1))-(('1.Inputs'!$D$37*12*IF(2=1,'1.Inputs'!$D$38,IF(2=2,'1.Inputs'!$D$39,$E410)))/(1-'1.Inputs'!$D$42)*$D410*(1+$G410)^(2-1))-('1.Inputs'!$D$37*12*IF(2=1,'1.Inputs'!$D$38,IF(2=2,'1.Inputs'!$D$39,$E410)))*'1.Inputs'!$D$43*(1+$G410)^(2-1)-'1.Inputs'!$D$44*(1+$G410)^(2-1)-('1.Inputs'!$D$20/'1.Inputs'!$D$27+'1.Inputs'!$D$23/'1.Inputs'!$D$28)))*'1.Inputs'!$D$53+('1.Inputs'!$D$20/'1.Inputs'!$D$27+'1.Inputs'!$D$23/'1.Inputs'!$D$28)-(I410-H410)</f>
        <v>156968251.99801743</v>
      </c>
      <c r="U410" s="36">
        <f ca="1">((('1.Inputs'!$D$37*12*IF(3=1,'1.Inputs'!$D$38,IF(3=2,'1.Inputs'!$D$39,$E410)))*$F410*(('1.Inputs'!$D$40)+(1-'1.Inputs'!$D$40)*(1+'1.Inputs'!$D$41))*(1+$G410)^(3-1))-(('1.Inputs'!$D$37*12*IF(3=1,'1.Inputs'!$D$38,IF(3=2,'1.Inputs'!$D$39,$E410)))/(1-'1.Inputs'!$D$42)*$D410*(1+$G410)^(3-1))-('1.Inputs'!$D$37*12*IF(3=1,'1.Inputs'!$D$38,IF(3=2,'1.Inputs'!$D$39,$E410)))*'1.Inputs'!$D$43*(1+$G410)^(3-1)-'1.Inputs'!$D$44*(1+$G410)^(3-1)-('1.Inputs'!$D$20/'1.Inputs'!$D$27+'1.Inputs'!$D$23/'1.Inputs'!$D$28))-MAX(0,((('1.Inputs'!$D$37*12*IF(3=1,'1.Inputs'!$D$38,IF(3=2,'1.Inputs'!$D$39,$E410)))*$F410*(('1.Inputs'!$D$40)+(1-'1.Inputs'!$D$40)*(1+'1.Inputs'!$D$41))*(1+$G410)^(3-1))-(('1.Inputs'!$D$37*12*IF(3=1,'1.Inputs'!$D$38,IF(3=2,'1.Inputs'!$D$39,$E410)))/(1-'1.Inputs'!$D$42)*$D410*(1+$G410)^(3-1))-('1.Inputs'!$D$37*12*IF(3=1,'1.Inputs'!$D$38,IF(3=2,'1.Inputs'!$D$39,$E410)))*'1.Inputs'!$D$43*(1+$G410)^(3-1)-'1.Inputs'!$D$44*(1+$G410)^(3-1)-('1.Inputs'!$D$20/'1.Inputs'!$D$27+'1.Inputs'!$D$23/'1.Inputs'!$D$28)))*'1.Inputs'!$D$53+('1.Inputs'!$D$20/'1.Inputs'!$D$27+'1.Inputs'!$D$23/'1.Inputs'!$D$28)-(J410-I410)</f>
        <v>475690106.81929278</v>
      </c>
      <c r="V410" s="36">
        <f ca="1">((('1.Inputs'!$D$37*12*IF(4=1,'1.Inputs'!$D$38,IF(4=2,'1.Inputs'!$D$39,$E410)))*$F410*(('1.Inputs'!$D$40)+(1-'1.Inputs'!$D$40)*(1+'1.Inputs'!$D$41))*(1+$G410)^(4-1))-(('1.Inputs'!$D$37*12*IF(4=1,'1.Inputs'!$D$38,IF(4=2,'1.Inputs'!$D$39,$E410)))/(1-'1.Inputs'!$D$42)*$D410*(1+$G410)^(4-1))-('1.Inputs'!$D$37*12*IF(4=1,'1.Inputs'!$D$38,IF(4=2,'1.Inputs'!$D$39,$E410)))*'1.Inputs'!$D$43*(1+$G410)^(4-1)-'1.Inputs'!$D$44*(1+$G410)^(4-1)-('1.Inputs'!$D$20/'1.Inputs'!$D$27+'1.Inputs'!$D$23/'1.Inputs'!$D$28))-MAX(0,((('1.Inputs'!$D$37*12*IF(4=1,'1.Inputs'!$D$38,IF(4=2,'1.Inputs'!$D$39,$E410)))*$F410*(('1.Inputs'!$D$40)+(1-'1.Inputs'!$D$40)*(1+'1.Inputs'!$D$41))*(1+$G410)^(4-1))-(('1.Inputs'!$D$37*12*IF(4=1,'1.Inputs'!$D$38,IF(4=2,'1.Inputs'!$D$39,$E410)))/(1-'1.Inputs'!$D$42)*$D410*(1+$G410)^(4-1))-('1.Inputs'!$D$37*12*IF(4=1,'1.Inputs'!$D$38,IF(4=2,'1.Inputs'!$D$39,$E410)))*'1.Inputs'!$D$43*(1+$G410)^(4-1)-'1.Inputs'!$D$44*(1+$G410)^(4-1)-('1.Inputs'!$D$20/'1.Inputs'!$D$27+'1.Inputs'!$D$23/'1.Inputs'!$D$28)))*'1.Inputs'!$D$53+('1.Inputs'!$D$20/'1.Inputs'!$D$27+'1.Inputs'!$D$23/'1.Inputs'!$D$28)-(K410-J410)</f>
        <v>783105690.45886207</v>
      </c>
      <c r="W410" s="36">
        <f ca="1">((('1.Inputs'!$D$37*12*IF(5=1,'1.Inputs'!$D$38,IF(5=2,'1.Inputs'!$D$39,$E410)))*$F410*(('1.Inputs'!$D$40)+(1-'1.Inputs'!$D$40)*(1+'1.Inputs'!$D$41))*(1+$G410)^(5-1))-(('1.Inputs'!$D$37*12*IF(5=1,'1.Inputs'!$D$38,IF(5=2,'1.Inputs'!$D$39,$E410)))/(1-'1.Inputs'!$D$42)*$D410*(1+$G410)^(5-1))-('1.Inputs'!$D$37*12*IF(5=1,'1.Inputs'!$D$38,IF(5=2,'1.Inputs'!$D$39,$E410)))*'1.Inputs'!$D$43*(1+$G410)^(5-1)-'1.Inputs'!$D$44*(1+$G410)^(5-1)-('1.Inputs'!$D$20/'1.Inputs'!$D$27+'1.Inputs'!$D$23/'1.Inputs'!$D$28))-MAX(0,((('1.Inputs'!$D$37*12*IF(5=1,'1.Inputs'!$D$38,IF(5=2,'1.Inputs'!$D$39,$E410)))*$F410*(('1.Inputs'!$D$40)+(1-'1.Inputs'!$D$40)*(1+'1.Inputs'!$D$41))*(1+$G410)^(5-1))-(('1.Inputs'!$D$37*12*IF(5=1,'1.Inputs'!$D$38,IF(5=2,'1.Inputs'!$D$39,$E410)))/(1-'1.Inputs'!$D$42)*$D410*(1+$G410)^(5-1))-('1.Inputs'!$D$37*12*IF(5=1,'1.Inputs'!$D$38,IF(5=2,'1.Inputs'!$D$39,$E410)))*'1.Inputs'!$D$43*(1+$G410)^(5-1)-'1.Inputs'!$D$44*(1+$G410)^(5-1)-('1.Inputs'!$D$20/'1.Inputs'!$D$27+'1.Inputs'!$D$23/'1.Inputs'!$D$28)))*'1.Inputs'!$D$53+('1.Inputs'!$D$20/'1.Inputs'!$D$27+'1.Inputs'!$D$23/'1.Inputs'!$D$28)-(L410-K410)</f>
        <v>821474649.16508985</v>
      </c>
      <c r="X410" s="36">
        <f ca="1">((('1.Inputs'!$D$37*12*IF(6=1,'1.Inputs'!$D$38,IF(6=2,'1.Inputs'!$D$39,$E410)))*$F410*(('1.Inputs'!$D$40)+(1-'1.Inputs'!$D$40)*(1+'1.Inputs'!$D$41))*(1+$G410)^(6-1))-(('1.Inputs'!$D$37*12*IF(6=1,'1.Inputs'!$D$38,IF(6=2,'1.Inputs'!$D$39,$E410)))/(1-'1.Inputs'!$D$42)*$D410*(1+$G410)^(6-1))-('1.Inputs'!$D$37*12*IF(6=1,'1.Inputs'!$D$38,IF(6=2,'1.Inputs'!$D$39,$E410)))*'1.Inputs'!$D$43*(1+$G410)^(6-1)-'1.Inputs'!$D$44*(1+$G410)^(6-1)-('1.Inputs'!$D$20/'1.Inputs'!$D$27+'1.Inputs'!$D$23/'1.Inputs'!$D$28))-MAX(0,((('1.Inputs'!$D$37*12*IF(6=1,'1.Inputs'!$D$38,IF(6=2,'1.Inputs'!$D$39,$E410)))*$F410*(('1.Inputs'!$D$40)+(1-'1.Inputs'!$D$40)*(1+'1.Inputs'!$D$41))*(1+$G410)^(6-1))-(('1.Inputs'!$D$37*12*IF(6=1,'1.Inputs'!$D$38,IF(6=2,'1.Inputs'!$D$39,$E410)))/(1-'1.Inputs'!$D$42)*$D410*(1+$G410)^(6-1))-('1.Inputs'!$D$37*12*IF(6=1,'1.Inputs'!$D$38,IF(6=2,'1.Inputs'!$D$39,$E410)))*'1.Inputs'!$D$43*(1+$G410)^(6-1)-'1.Inputs'!$D$44*(1+$G410)^(6-1)-('1.Inputs'!$D$20/'1.Inputs'!$D$27+'1.Inputs'!$D$23/'1.Inputs'!$D$28)))*'1.Inputs'!$D$53+('1.Inputs'!$D$20/'1.Inputs'!$D$27+'1.Inputs'!$D$23/'1.Inputs'!$D$28)-(M410-L410)</f>
        <v>861844240.61940765</v>
      </c>
      <c r="Y410" s="36">
        <f ca="1">((('1.Inputs'!$D$37*12*IF(7=1,'1.Inputs'!$D$38,IF(7=2,'1.Inputs'!$D$39,$E410)))*$F410*(('1.Inputs'!$D$40)+(1-'1.Inputs'!$D$40)*(1+'1.Inputs'!$D$41))*(1+$G410)^(7-1))-(('1.Inputs'!$D$37*12*IF(7=1,'1.Inputs'!$D$38,IF(7=2,'1.Inputs'!$D$39,$E410)))/(1-'1.Inputs'!$D$42)*$D410*(1+$G410)^(7-1))-('1.Inputs'!$D$37*12*IF(7=1,'1.Inputs'!$D$38,IF(7=2,'1.Inputs'!$D$39,$E410)))*'1.Inputs'!$D$43*(1+$G410)^(7-1)-'1.Inputs'!$D$44*(1+$G410)^(7-1)-('1.Inputs'!$D$20/'1.Inputs'!$D$27+'1.Inputs'!$D$23/'1.Inputs'!$D$28))-MAX(0,((('1.Inputs'!$D$37*12*IF(7=1,'1.Inputs'!$D$38,IF(7=2,'1.Inputs'!$D$39,$E410)))*$F410*(('1.Inputs'!$D$40)+(1-'1.Inputs'!$D$40)*(1+'1.Inputs'!$D$41))*(1+$G410)^(7-1))-(('1.Inputs'!$D$37*12*IF(7=1,'1.Inputs'!$D$38,IF(7=2,'1.Inputs'!$D$39,$E410)))/(1-'1.Inputs'!$D$42)*$D410*(1+$G410)^(7-1))-('1.Inputs'!$D$37*12*IF(7=1,'1.Inputs'!$D$38,IF(7=2,'1.Inputs'!$D$39,$E410)))*'1.Inputs'!$D$43*(1+$G410)^(7-1)-'1.Inputs'!$D$44*(1+$G410)^(7-1)-('1.Inputs'!$D$20/'1.Inputs'!$D$27+'1.Inputs'!$D$23/'1.Inputs'!$D$28)))*'1.Inputs'!$D$53+('1.Inputs'!$D$20/'1.Inputs'!$D$27+'1.Inputs'!$D$23/'1.Inputs'!$D$28)-(N410-M410)</f>
        <v>904318781.73652124</v>
      </c>
      <c r="Z410" s="36">
        <f ca="1">((('1.Inputs'!$D$37*12*IF(8=1,'1.Inputs'!$D$38,IF(8=2,'1.Inputs'!$D$39,$E410)))*$F410*(('1.Inputs'!$D$40)+(1-'1.Inputs'!$D$40)*(1+'1.Inputs'!$D$41))*(1+$G410)^(8-1))-(('1.Inputs'!$D$37*12*IF(8=1,'1.Inputs'!$D$38,IF(8=2,'1.Inputs'!$D$39,$E410)))/(1-'1.Inputs'!$D$42)*$D410*(1+$G410)^(8-1))-('1.Inputs'!$D$37*12*IF(8=1,'1.Inputs'!$D$38,IF(8=2,'1.Inputs'!$D$39,$E410)))*'1.Inputs'!$D$43*(1+$G410)^(8-1)-'1.Inputs'!$D$44*(1+$G410)^(8-1)-('1.Inputs'!$D$20/'1.Inputs'!$D$27+'1.Inputs'!$D$23/'1.Inputs'!$D$28))-MAX(0,((('1.Inputs'!$D$37*12*IF(8=1,'1.Inputs'!$D$38,IF(8=2,'1.Inputs'!$D$39,$E410)))*$F410*(('1.Inputs'!$D$40)+(1-'1.Inputs'!$D$40)*(1+'1.Inputs'!$D$41))*(1+$G410)^(8-1))-(('1.Inputs'!$D$37*12*IF(8=1,'1.Inputs'!$D$38,IF(8=2,'1.Inputs'!$D$39,$E410)))/(1-'1.Inputs'!$D$42)*$D410*(1+$G410)^(8-1))-('1.Inputs'!$D$37*12*IF(8=1,'1.Inputs'!$D$38,IF(8=2,'1.Inputs'!$D$39,$E410)))*'1.Inputs'!$D$43*(1+$G410)^(8-1)-'1.Inputs'!$D$44*(1+$G410)^(8-1)-('1.Inputs'!$D$20/'1.Inputs'!$D$27+'1.Inputs'!$D$23/'1.Inputs'!$D$28)))*'1.Inputs'!$D$53+('1.Inputs'!$D$20/'1.Inputs'!$D$27+'1.Inputs'!$D$23/'1.Inputs'!$D$28)-(O410-N410)</f>
        <v>949008028.71963501</v>
      </c>
      <c r="AA410" s="36">
        <f ca="1">((('1.Inputs'!$D$37*12*IF(9=1,'1.Inputs'!$D$38,IF(9=2,'1.Inputs'!$D$39,$E410)))*$F410*(('1.Inputs'!$D$40)+(1-'1.Inputs'!$D$40)*(1+'1.Inputs'!$D$41))*(1+$G410)^(9-1))-(('1.Inputs'!$D$37*12*IF(9=1,'1.Inputs'!$D$38,IF(9=2,'1.Inputs'!$D$39,$E410)))/(1-'1.Inputs'!$D$42)*$D410*(1+$G410)^(9-1))-('1.Inputs'!$D$37*12*IF(9=1,'1.Inputs'!$D$38,IF(9=2,'1.Inputs'!$D$39,$E410)))*'1.Inputs'!$D$43*(1+$G410)^(9-1)-'1.Inputs'!$D$44*(1+$G410)^(9-1)-('1.Inputs'!$D$20/'1.Inputs'!$D$27+'1.Inputs'!$D$23/'1.Inputs'!$D$28))-MAX(0,((('1.Inputs'!$D$37*12*IF(9=1,'1.Inputs'!$D$38,IF(9=2,'1.Inputs'!$D$39,$E410)))*$F410*(('1.Inputs'!$D$40)+(1-'1.Inputs'!$D$40)*(1+'1.Inputs'!$D$41))*(1+$G410)^(9-1))-(('1.Inputs'!$D$37*12*IF(9=1,'1.Inputs'!$D$38,IF(9=2,'1.Inputs'!$D$39,$E410)))/(1-'1.Inputs'!$D$42)*$D410*(1+$G410)^(9-1))-('1.Inputs'!$D$37*12*IF(9=1,'1.Inputs'!$D$38,IF(9=2,'1.Inputs'!$D$39,$E410)))*'1.Inputs'!$D$43*(1+$G410)^(9-1)-'1.Inputs'!$D$44*(1+$G410)^(9-1)-('1.Inputs'!$D$20/'1.Inputs'!$D$27+'1.Inputs'!$D$23/'1.Inputs'!$D$28)))*'1.Inputs'!$D$53+('1.Inputs'!$D$20/'1.Inputs'!$D$27+'1.Inputs'!$D$23/'1.Inputs'!$D$28)-(P410-O410)</f>
        <v>996027460.67561722</v>
      </c>
      <c r="AB410" s="36">
        <f ca="1">((('1.Inputs'!$D$37*12*IF(10=1,'1.Inputs'!$D$38,IF(10=2,'1.Inputs'!$D$39,$E410)))*$F410*(('1.Inputs'!$D$40)+(1-'1.Inputs'!$D$40)*(1+'1.Inputs'!$D$41))*(1+$G410)^(10-1))-(('1.Inputs'!$D$37*12*IF(10=1,'1.Inputs'!$D$38,IF(10=2,'1.Inputs'!$D$39,$E410)))/(1-'1.Inputs'!$D$42)*$D410*(1+$G410)^(10-1))-('1.Inputs'!$D$37*12*IF(10=1,'1.Inputs'!$D$38,IF(10=2,'1.Inputs'!$D$39,$E410)))*'1.Inputs'!$D$43*(1+$G410)^(10-1)-'1.Inputs'!$D$44*(1+$G410)^(10-1)-('1.Inputs'!$D$20/'1.Inputs'!$D$27+'1.Inputs'!$D$23/'1.Inputs'!$D$28))-MAX(0,((('1.Inputs'!$D$37*12*IF(10=1,'1.Inputs'!$D$38,IF(10=2,'1.Inputs'!$D$39,$E410)))*$F410*(('1.Inputs'!$D$40)+(1-'1.Inputs'!$D$40)*(1+'1.Inputs'!$D$41))*(1+$G410)^(10-1))-(('1.Inputs'!$D$37*12*IF(10=1,'1.Inputs'!$D$38,IF(10=2,'1.Inputs'!$D$39,$E410)))/(1-'1.Inputs'!$D$42)*$D410*(1+$G410)^(10-1))-('1.Inputs'!$D$37*12*IF(10=1,'1.Inputs'!$D$38,IF(10=2,'1.Inputs'!$D$39,$E410)))*'1.Inputs'!$D$43*(1+$G410)^(10-1)-'1.Inputs'!$D$44*(1+$G410)^(10-1)-('1.Inputs'!$D$20/'1.Inputs'!$D$27+'1.Inputs'!$D$23/'1.Inputs'!$D$28)))*'1.Inputs'!$D$53+('1.Inputs'!$D$20/'1.Inputs'!$D$27+'1.Inputs'!$D$23/'1.Inputs'!$D$28)-(Q410-P410)+(('1.Inputs'!$D$20+'1.Inputs'!$D$23-('1.Inputs'!$D$20/'1.Inputs'!$D$27+'1.Inputs'!$D$23/'1.Inputs'!$D$28)*'1.Inputs'!$D$10)*'1.Inputs'!$D$60+'1.Inputs'!$D$19*'1.Inputs'!$D$59+Q410)</f>
        <v>3858030079.0126166</v>
      </c>
      <c r="AC410" s="36">
        <f ca="1">S410-AC$13-AC$14+MIN(AC$13,MAX(0,((('1.Inputs'!$D$37*12*IF(1=1,'1.Inputs'!$D$38,IF(1=2,'1.Inputs'!$D$39,$E410)))*$F410*(('1.Inputs'!$D$40)+(1-'1.Inputs'!$D$40)*(1+'1.Inputs'!$D$41))*(1+$G410)^(1-1))-(('1.Inputs'!$D$37*12*IF(1=1,'1.Inputs'!$D$38,IF(1=2,'1.Inputs'!$D$39,$E410)))/(1-'1.Inputs'!$D$42)*$D410*(1+$G410)^(1-1))-('1.Inputs'!$D$37*12*IF(1=1,'1.Inputs'!$D$38,IF(1=2,'1.Inputs'!$D$39,$E410)))*'1.Inputs'!$D$43*(1+$G410)^(1-1)-'1.Inputs'!$D$44*(1+$G410)^(1-1)-('1.Inputs'!$D$20/'1.Inputs'!$D$27+'1.Inputs'!$D$23/'1.Inputs'!$D$28))))*'1.Inputs'!$D$53</f>
        <v>-680291102.87250841</v>
      </c>
      <c r="AD410" s="36">
        <f ca="1">T410-AD$13-AD$14+MIN(AD$13,MAX(0,((('1.Inputs'!$D$37*12*IF(2=1,'1.Inputs'!$D$38,IF(2=2,'1.Inputs'!$D$39,$E410)))*$F410*(('1.Inputs'!$D$40)+(1-'1.Inputs'!$D$40)*(1+'1.Inputs'!$D$41))*(1+$G410)^(2-1))-(('1.Inputs'!$D$37*12*IF(2=1,'1.Inputs'!$D$38,IF(2=2,'1.Inputs'!$D$39,$E410)))/(1-'1.Inputs'!$D$42)*$D410*(1+$G410)^(2-1))-('1.Inputs'!$D$37*12*IF(2=1,'1.Inputs'!$D$38,IF(2=2,'1.Inputs'!$D$39,$E410)))*'1.Inputs'!$D$43*(1+$G410)^(2-1)-'1.Inputs'!$D$44*(1+$G410)^(2-1)-('1.Inputs'!$D$20/'1.Inputs'!$D$27+'1.Inputs'!$D$23/'1.Inputs'!$D$28))))*'1.Inputs'!$D$53</f>
        <v>61028251.99801743</v>
      </c>
      <c r="AE410" s="36">
        <f ca="1">U410-AE$13-AE$14+MIN(AE$13,MAX(0,((('1.Inputs'!$D$37*12*IF(3=1,'1.Inputs'!$D$38,IF(3=2,'1.Inputs'!$D$39,$E410)))*$F410*(('1.Inputs'!$D$40)+(1-'1.Inputs'!$D$40)*(1+'1.Inputs'!$D$41))*(1+$G410)^(3-1))-(('1.Inputs'!$D$37*12*IF(3=1,'1.Inputs'!$D$38,IF(3=2,'1.Inputs'!$D$39,$E410)))/(1-'1.Inputs'!$D$42)*$D410*(1+$G410)^(3-1))-('1.Inputs'!$D$37*12*IF(3=1,'1.Inputs'!$D$38,IF(3=2,'1.Inputs'!$D$39,$E410)))*'1.Inputs'!$D$43*(1+$G410)^(3-1)-'1.Inputs'!$D$44*(1+$G410)^(3-1)-('1.Inputs'!$D$20/'1.Inputs'!$D$27+'1.Inputs'!$D$23/'1.Inputs'!$D$28))))*'1.Inputs'!$D$53</f>
        <v>133750106.81929278</v>
      </c>
      <c r="AF410" s="36">
        <f ca="1">V410-AF$13-AF$14+MIN(AF$13,MAX(0,((('1.Inputs'!$D$37*12*IF(4=1,'1.Inputs'!$D$38,IF(4=2,'1.Inputs'!$D$39,$E410)))*$F410*(('1.Inputs'!$D$40)+(1-'1.Inputs'!$D$40)*(1+'1.Inputs'!$D$41))*(1+$G410)^(4-1))-(('1.Inputs'!$D$37*12*IF(4=1,'1.Inputs'!$D$38,IF(4=2,'1.Inputs'!$D$39,$E410)))/(1-'1.Inputs'!$D$42)*$D410*(1+$G410)^(4-1))-('1.Inputs'!$D$37*12*IF(4=1,'1.Inputs'!$D$38,IF(4=2,'1.Inputs'!$D$39,$E410)))*'1.Inputs'!$D$43*(1+$G410)^(4-1)-'1.Inputs'!$D$44*(1+$G410)^(4-1)-('1.Inputs'!$D$20/'1.Inputs'!$D$27+'1.Inputs'!$D$23/'1.Inputs'!$D$28))))*'1.Inputs'!$D$53</f>
        <v>460353690.45886207</v>
      </c>
      <c r="AG410" s="36">
        <f ca="1">W410-AG$13-AG$14+MIN(AG$13,MAX(0,((('1.Inputs'!$D$37*12*IF(5=1,'1.Inputs'!$D$38,IF(5=2,'1.Inputs'!$D$39,$E410)))*$F410*(('1.Inputs'!$D$40)+(1-'1.Inputs'!$D$40)*(1+'1.Inputs'!$D$41))*(1+$G410)^(5-1))-(('1.Inputs'!$D$37*12*IF(5=1,'1.Inputs'!$D$38,IF(5=2,'1.Inputs'!$D$39,$E410)))/(1-'1.Inputs'!$D$42)*$D410*(1+$G410)^(5-1))-('1.Inputs'!$D$37*12*IF(5=1,'1.Inputs'!$D$38,IF(5=2,'1.Inputs'!$D$39,$E410)))*'1.Inputs'!$D$43*(1+$G410)^(5-1)-'1.Inputs'!$D$44*(1+$G410)^(5-1)-('1.Inputs'!$D$20/'1.Inputs'!$D$27+'1.Inputs'!$D$23/'1.Inputs'!$D$28))))*'1.Inputs'!$D$53</f>
        <v>517910649.16508985</v>
      </c>
      <c r="AH410" s="36">
        <f ca="1">X410-AH$13-AH$14+MIN(AH$13,MAX(0,((('1.Inputs'!$D$37*12*IF(6=1,'1.Inputs'!$D$38,IF(6=2,'1.Inputs'!$D$39,$E410)))*$F410*(('1.Inputs'!$D$40)+(1-'1.Inputs'!$D$40)*(1+'1.Inputs'!$D$41))*(1+$G410)^(6-1))-(('1.Inputs'!$D$37*12*IF(6=1,'1.Inputs'!$D$38,IF(6=2,'1.Inputs'!$D$39,$E410)))/(1-'1.Inputs'!$D$42)*$D410*(1+$G410)^(6-1))-('1.Inputs'!$D$37*12*IF(6=1,'1.Inputs'!$D$38,IF(6=2,'1.Inputs'!$D$39,$E410)))*'1.Inputs'!$D$43*(1+$G410)^(6-1)-'1.Inputs'!$D$44*(1+$G410)^(6-1)-('1.Inputs'!$D$20/'1.Inputs'!$D$27+'1.Inputs'!$D$23/'1.Inputs'!$D$28))))*'1.Inputs'!$D$53</f>
        <v>577468240.61940765</v>
      </c>
      <c r="AI410" s="36">
        <f ca="1">Y410-AI$13-AI$14+MIN(AI$13,MAX(0,((('1.Inputs'!$D$37*12*IF(7=1,'1.Inputs'!$D$38,IF(7=2,'1.Inputs'!$D$39,$E410)))*$F410*(('1.Inputs'!$D$40)+(1-'1.Inputs'!$D$40)*(1+'1.Inputs'!$D$41))*(1+$G410)^(7-1))-(('1.Inputs'!$D$37*12*IF(7=1,'1.Inputs'!$D$38,IF(7=2,'1.Inputs'!$D$39,$E410)))/(1-'1.Inputs'!$D$42)*$D410*(1+$G410)^(7-1))-('1.Inputs'!$D$37*12*IF(7=1,'1.Inputs'!$D$38,IF(7=2,'1.Inputs'!$D$39,$E410)))*'1.Inputs'!$D$43*(1+$G410)^(7-1)-'1.Inputs'!$D$44*(1+$G410)^(7-1)-('1.Inputs'!$D$20/'1.Inputs'!$D$27+'1.Inputs'!$D$23/'1.Inputs'!$D$28))))*'1.Inputs'!$D$53</f>
        <v>639130781.73652124</v>
      </c>
      <c r="AJ410" s="36">
        <f ca="1">Z410-AJ$13-AJ$14+MIN(AJ$13,MAX(0,((('1.Inputs'!$D$37*12*IF(8=1,'1.Inputs'!$D$38,IF(8=2,'1.Inputs'!$D$39,$E410)))*$F410*(('1.Inputs'!$D$40)+(1-'1.Inputs'!$D$40)*(1+'1.Inputs'!$D$41))*(1+$G410)^(8-1))-(('1.Inputs'!$D$37*12*IF(8=1,'1.Inputs'!$D$38,IF(8=2,'1.Inputs'!$D$39,$E410)))/(1-'1.Inputs'!$D$42)*$D410*(1+$G410)^(8-1))-('1.Inputs'!$D$37*12*IF(8=1,'1.Inputs'!$D$38,IF(8=2,'1.Inputs'!$D$39,$E410)))*'1.Inputs'!$D$43*(1+$G410)^(8-1)-'1.Inputs'!$D$44*(1+$G410)^(8-1)-('1.Inputs'!$D$20/'1.Inputs'!$D$27+'1.Inputs'!$D$23/'1.Inputs'!$D$28))))*'1.Inputs'!$D$53</f>
        <v>949008028.71963501</v>
      </c>
      <c r="AK410" s="36">
        <f ca="1">AA410-AK$13-AK$14+MIN(AK$13,MAX(0,((('1.Inputs'!$D$37*12*IF(9=1,'1.Inputs'!$D$38,IF(9=2,'1.Inputs'!$D$39,$E410)))*$F410*(('1.Inputs'!$D$40)+(1-'1.Inputs'!$D$40)*(1+'1.Inputs'!$D$41))*(1+$G410)^(9-1))-(('1.Inputs'!$D$37*12*IF(9=1,'1.Inputs'!$D$38,IF(9=2,'1.Inputs'!$D$39,$E410)))/(1-'1.Inputs'!$D$42)*$D410*(1+$G410)^(9-1))-('1.Inputs'!$D$37*12*IF(9=1,'1.Inputs'!$D$38,IF(9=2,'1.Inputs'!$D$39,$E410)))*'1.Inputs'!$D$43*(1+$G410)^(9-1)-'1.Inputs'!$D$44*(1+$G410)^(9-1)-('1.Inputs'!$D$20/'1.Inputs'!$D$27+'1.Inputs'!$D$23/'1.Inputs'!$D$28))))*'1.Inputs'!$D$53</f>
        <v>996027460.67561722</v>
      </c>
      <c r="AL410" s="36">
        <f ca="1">AB410-AL$13-AL$14+MIN(AL$13,MAX(0,((('1.Inputs'!$D$37*12*IF(10=1,'1.Inputs'!$D$38,IF(10=2,'1.Inputs'!$D$39,$E410)))*$F410*(('1.Inputs'!$D$40)+(1-'1.Inputs'!$D$40)*(1+'1.Inputs'!$D$41))*(1+$G410)^(10-1))-(('1.Inputs'!$D$37*12*IF(10=1,'1.Inputs'!$D$38,IF(10=2,'1.Inputs'!$D$39,$E410)))/(1-'1.Inputs'!$D$42)*$D410*(1+$G410)^(10-1))-('1.Inputs'!$D$37*12*IF(10=1,'1.Inputs'!$D$38,IF(10=2,'1.Inputs'!$D$39,$E410)))*'1.Inputs'!$D$43*(1+$G410)^(10-1)-'1.Inputs'!$D$44*(1+$G410)^(10-1)-('1.Inputs'!$D$20/'1.Inputs'!$D$27+'1.Inputs'!$D$23/'1.Inputs'!$D$28))))*'1.Inputs'!$D$53+'1.Inputs'!$D$35</f>
        <v>4658030079.0126171</v>
      </c>
      <c r="AM410" s="48">
        <f ca="1">R410+NPV('1.Inputs'!$D$55,S410:AB410)</f>
        <v>1731486352.809998</v>
      </c>
      <c r="AN410" s="48">
        <f ca="1">-('1.Inputs'!$D$24*(1-'1.Inputs'!$D$31)+'1.Inputs'!$D$35)+NPV('1.Inputs'!$D$54,AC410:AL410)</f>
        <v>174113357.07917261</v>
      </c>
      <c r="AO410" s="36">
        <f t="shared" ca="1" si="53"/>
        <v>-3.8541408175473824</v>
      </c>
      <c r="AP410" s="36">
        <f t="shared" ca="1" si="54"/>
        <v>1.2085622632603983</v>
      </c>
      <c r="AQ410" s="36">
        <f ca="1">'1.Inputs'!$D$35+MIN(SUM($AC410:AC410),SUM($AC410:AD410),SUM($AC410:AE410),SUM($AC410:AF410),SUM($AC410:AG410),SUM($AC410:AH410),SUM($AC410:AI410),SUM($AC410:AJ410),SUM($AC410:AK410),SUM($AC410:AL410))</f>
        <v>119708897.12749159</v>
      </c>
      <c r="AR410" s="36">
        <f ca="1">IF(AP410&lt;'1.Inputs'!$D$57,1,0)</f>
        <v>0</v>
      </c>
      <c r="AS410" s="36">
        <f t="shared" ca="1" si="55"/>
        <v>0</v>
      </c>
    </row>
    <row r="411" spans="2:45" ht="15" customHeight="1" x14ac:dyDescent="0.25">
      <c r="B411" s="36">
        <v>396</v>
      </c>
      <c r="C411" s="36">
        <f t="shared" ca="1" si="48"/>
        <v>0.60189188961413198</v>
      </c>
      <c r="D411" s="36">
        <f t="shared" ca="1" si="49"/>
        <v>16913.380407023382</v>
      </c>
      <c r="E411" s="47">
        <f t="shared" ca="1" si="50"/>
        <v>0.84093414191481908</v>
      </c>
      <c r="F411" s="36">
        <f t="shared" ca="1" si="51"/>
        <v>30575.211693111403</v>
      </c>
      <c r="G411" s="36">
        <f t="shared" ca="1" si="52"/>
        <v>6.2791275698757518E-2</v>
      </c>
      <c r="H411" s="36">
        <f ca="1">((('1.Inputs'!$D$37*12*IF(1=1,'1.Inputs'!$D$38,IF(1=2,'1.Inputs'!$D$39,$E411)))*$F411*(('1.Inputs'!$D$40)+(1-'1.Inputs'!$D$40)*(1+'1.Inputs'!$D$41))*(1+$G411)^(1-1))*'1.Inputs'!$D$47+(('1.Inputs'!$D$37*12*IF(1=1,'1.Inputs'!$D$38,IF(1=2,'1.Inputs'!$D$39,$E411)))/(1-'1.Inputs'!$D$42)*$D411*(1+$G411)^(1-1))*('1.Inputs'!$D$48-'1.Inputs'!$D$49))/'1.Inputs'!$D$51</f>
        <v>797187673.76913726</v>
      </c>
      <c r="I411" s="36">
        <f ca="1">((('1.Inputs'!$D$37*12*IF(2=1,'1.Inputs'!$D$38,IF(2=2,'1.Inputs'!$D$39,$E411)))*$F411*(('1.Inputs'!$D$40)+(1-'1.Inputs'!$D$40)*(1+'1.Inputs'!$D$41))*(1+$G411)^(2-1))*'1.Inputs'!$D$47+(('1.Inputs'!$D$37*12*IF(2=1,'1.Inputs'!$D$38,IF(2=2,'1.Inputs'!$D$39,$E411)))/(1-'1.Inputs'!$D$42)*$D411*(1+$G411)^(2-1))*('1.Inputs'!$D$48-'1.Inputs'!$D$49))/'1.Inputs'!$D$51</f>
        <v>1186141746.6869969</v>
      </c>
      <c r="J411" s="36">
        <f ca="1">((('1.Inputs'!$D$37*12*IF(3=1,'1.Inputs'!$D$38,IF(3=2,'1.Inputs'!$D$39,$E411)))*$F411*(('1.Inputs'!$D$40)+(1-'1.Inputs'!$D$40)*(1+'1.Inputs'!$D$41))*(1+$G411)^(3-1))*'1.Inputs'!$D$47+(('1.Inputs'!$D$37*12*IF(3=1,'1.Inputs'!$D$38,IF(3=2,'1.Inputs'!$D$39,$E411)))/(1-'1.Inputs'!$D$42)*$D411*(1+$G411)^(3-1))*('1.Inputs'!$D$48-'1.Inputs'!$D$49))/'1.Inputs'!$D$51</f>
        <v>1514427604.4428427</v>
      </c>
      <c r="K411" s="36">
        <f ca="1">((('1.Inputs'!$D$37*12*IF(4=1,'1.Inputs'!$D$38,IF(4=2,'1.Inputs'!$D$39,$E411)))*$F411*(('1.Inputs'!$D$40)+(1-'1.Inputs'!$D$40)*(1+'1.Inputs'!$D$41))*(1+$G411)^(4-1))*'1.Inputs'!$D$47+(('1.Inputs'!$D$37*12*IF(4=1,'1.Inputs'!$D$38,IF(4=2,'1.Inputs'!$D$39,$E411)))/(1-'1.Inputs'!$D$42)*$D411*(1+$G411)^(4-1))*('1.Inputs'!$D$48-'1.Inputs'!$D$49))/'1.Inputs'!$D$51</f>
        <v>1609520445.6792223</v>
      </c>
      <c r="L411" s="36">
        <f ca="1">((('1.Inputs'!$D$37*12*IF(5=1,'1.Inputs'!$D$38,IF(5=2,'1.Inputs'!$D$39,$E411)))*$F411*(('1.Inputs'!$D$40)+(1-'1.Inputs'!$D$40)*(1+'1.Inputs'!$D$41))*(1+$G411)^(5-1))*'1.Inputs'!$D$47+(('1.Inputs'!$D$37*12*IF(5=1,'1.Inputs'!$D$38,IF(5=2,'1.Inputs'!$D$39,$E411)))/(1-'1.Inputs'!$D$42)*$D411*(1+$G411)^(5-1))*('1.Inputs'!$D$48-'1.Inputs'!$D$49))/'1.Inputs'!$D$51</f>
        <v>1710584287.7266531</v>
      </c>
      <c r="M411" s="36">
        <f ca="1">((('1.Inputs'!$D$37*12*IF(6=1,'1.Inputs'!$D$38,IF(6=2,'1.Inputs'!$D$39,$E411)))*$F411*(('1.Inputs'!$D$40)+(1-'1.Inputs'!$D$40)*(1+'1.Inputs'!$D$41))*(1+$G411)^(6-1))*'1.Inputs'!$D$47+(('1.Inputs'!$D$37*12*IF(6=1,'1.Inputs'!$D$38,IF(6=2,'1.Inputs'!$D$39,$E411)))/(1-'1.Inputs'!$D$42)*$D411*(1+$G411)^(6-1))*('1.Inputs'!$D$48-'1.Inputs'!$D$49))/'1.Inputs'!$D$51</f>
        <v>1817994057.3432596</v>
      </c>
      <c r="N411" s="36">
        <f ca="1">((('1.Inputs'!$D$37*12*IF(7=1,'1.Inputs'!$D$38,IF(7=2,'1.Inputs'!$D$39,$E411)))*$F411*(('1.Inputs'!$D$40)+(1-'1.Inputs'!$D$40)*(1+'1.Inputs'!$D$41))*(1+$G411)^(7-1))*'1.Inputs'!$D$47+(('1.Inputs'!$D$37*12*IF(7=1,'1.Inputs'!$D$38,IF(7=2,'1.Inputs'!$D$39,$E411)))/(1-'1.Inputs'!$D$42)*$D411*(1+$G411)^(7-1))*('1.Inputs'!$D$48-'1.Inputs'!$D$49))/'1.Inputs'!$D$51</f>
        <v>1932148223.4166026</v>
      </c>
      <c r="O411" s="36">
        <f ca="1">((('1.Inputs'!$D$37*12*IF(8=1,'1.Inputs'!$D$38,IF(8=2,'1.Inputs'!$D$39,$E411)))*$F411*(('1.Inputs'!$D$40)+(1-'1.Inputs'!$D$40)*(1+'1.Inputs'!$D$41))*(1+$G411)^(8-1))*'1.Inputs'!$D$47+(('1.Inputs'!$D$37*12*IF(8=1,'1.Inputs'!$D$38,IF(8=2,'1.Inputs'!$D$39,$E411)))/(1-'1.Inputs'!$D$42)*$D411*(1+$G411)^(8-1))*('1.Inputs'!$D$48-'1.Inputs'!$D$49))/'1.Inputs'!$D$51</f>
        <v>2053470275.2040195</v>
      </c>
      <c r="P411" s="36">
        <f ca="1">((('1.Inputs'!$D$37*12*IF(9=1,'1.Inputs'!$D$38,IF(9=2,'1.Inputs'!$D$39,$E411)))*$F411*(('1.Inputs'!$D$40)+(1-'1.Inputs'!$D$40)*(1+'1.Inputs'!$D$41))*(1+$G411)^(9-1))*'1.Inputs'!$D$47+(('1.Inputs'!$D$37*12*IF(9=1,'1.Inputs'!$D$38,IF(9=2,'1.Inputs'!$D$39,$E411)))/(1-'1.Inputs'!$D$42)*$D411*(1+$G411)^(9-1))*('1.Inputs'!$D$48-'1.Inputs'!$D$49))/'1.Inputs'!$D$51</f>
        <v>2182410293.393558</v>
      </c>
      <c r="Q411" s="36">
        <f ca="1">((('1.Inputs'!$D$37*12*IF(10=1,'1.Inputs'!$D$38,IF(10=2,'1.Inputs'!$D$39,$E411)))*$F411*(('1.Inputs'!$D$40)+(1-'1.Inputs'!$D$40)*(1+'1.Inputs'!$D$41))*(1+$G411)^(10-1))*'1.Inputs'!$D$47+(('1.Inputs'!$D$37*12*IF(10=1,'1.Inputs'!$D$38,IF(10=2,'1.Inputs'!$D$39,$E411)))/(1-'1.Inputs'!$D$42)*$D411*(1+$G411)^(10-1))*('1.Inputs'!$D$48-'1.Inputs'!$D$49))/'1.Inputs'!$D$51</f>
        <v>2319446619.8138385</v>
      </c>
      <c r="R411" s="36">
        <f>-'1.Inputs'!$D$24</f>
        <v>-2050000000</v>
      </c>
      <c r="S411" s="36">
        <f ca="1">((('1.Inputs'!$D$37*12*IF(1=1,'1.Inputs'!$D$38,IF(1=2,'1.Inputs'!$D$39,$E411)))*$F411*(('1.Inputs'!$D$40)+(1-'1.Inputs'!$D$40)*(1+'1.Inputs'!$D$41))*(1+$G411)^(1-1))-(('1.Inputs'!$D$37*12*IF(1=1,'1.Inputs'!$D$38,IF(1=2,'1.Inputs'!$D$39,$E411)))/(1-'1.Inputs'!$D$42)*$D411*(1+$G411)^(1-1))-('1.Inputs'!$D$37*12*IF(1=1,'1.Inputs'!$D$38,IF(1=2,'1.Inputs'!$D$39,$E411)))*'1.Inputs'!$D$43*(1+$G411)^(1-1)-'1.Inputs'!$D$44*(1+$G411)^(1-1)-('1.Inputs'!$D$20/'1.Inputs'!$D$27+'1.Inputs'!$D$23/'1.Inputs'!$D$28))-MAX(0,((('1.Inputs'!$D$37*12*IF(1=1,'1.Inputs'!$D$38,IF(1=2,'1.Inputs'!$D$39,$E411)))*$F411*(('1.Inputs'!$D$40)+(1-'1.Inputs'!$D$40)*(1+'1.Inputs'!$D$41))*(1+$G411)^(1-1))-(('1.Inputs'!$D$37*12*IF(1=1,'1.Inputs'!$D$38,IF(1=2,'1.Inputs'!$D$39,$E411)))/(1-'1.Inputs'!$D$42)*$D411*(1+$G411)^(1-1))-('1.Inputs'!$D$37*12*IF(1=1,'1.Inputs'!$D$38,IF(1=2,'1.Inputs'!$D$39,$E411)))*'1.Inputs'!$D$43*(1+$G411)^(1-1)-'1.Inputs'!$D$44*(1+$G411)^(1-1)-('1.Inputs'!$D$20/'1.Inputs'!$D$27+'1.Inputs'!$D$23/'1.Inputs'!$D$28)))*'1.Inputs'!$D$53+('1.Inputs'!$D$20/'1.Inputs'!$D$27+'1.Inputs'!$D$23/'1.Inputs'!$D$28)-H411</f>
        <v>-330547928.61191607</v>
      </c>
      <c r="T411" s="36">
        <f ca="1">((('1.Inputs'!$D$37*12*IF(2=1,'1.Inputs'!$D$38,IF(2=2,'1.Inputs'!$D$39,$E411)))*$F411*(('1.Inputs'!$D$40)+(1-'1.Inputs'!$D$40)*(1+'1.Inputs'!$D$41))*(1+$G411)^(2-1))-(('1.Inputs'!$D$37*12*IF(2=1,'1.Inputs'!$D$38,IF(2=2,'1.Inputs'!$D$39,$E411)))/(1-'1.Inputs'!$D$42)*$D411*(1+$G411)^(2-1))-('1.Inputs'!$D$37*12*IF(2=1,'1.Inputs'!$D$38,IF(2=2,'1.Inputs'!$D$39,$E411)))*'1.Inputs'!$D$43*(1+$G411)^(2-1)-'1.Inputs'!$D$44*(1+$G411)^(2-1)-('1.Inputs'!$D$20/'1.Inputs'!$D$27+'1.Inputs'!$D$23/'1.Inputs'!$D$28))-MAX(0,((('1.Inputs'!$D$37*12*IF(2=1,'1.Inputs'!$D$38,IF(2=2,'1.Inputs'!$D$39,$E411)))*$F411*(('1.Inputs'!$D$40)+(1-'1.Inputs'!$D$40)*(1+'1.Inputs'!$D$41))*(1+$G411)^(2-1))-(('1.Inputs'!$D$37*12*IF(2=1,'1.Inputs'!$D$38,IF(2=2,'1.Inputs'!$D$39,$E411)))/(1-'1.Inputs'!$D$42)*$D411*(1+$G411)^(2-1))-('1.Inputs'!$D$37*12*IF(2=1,'1.Inputs'!$D$38,IF(2=2,'1.Inputs'!$D$39,$E411)))*'1.Inputs'!$D$43*(1+$G411)^(2-1)-'1.Inputs'!$D$44*(1+$G411)^(2-1)-('1.Inputs'!$D$20/'1.Inputs'!$D$27+'1.Inputs'!$D$23/'1.Inputs'!$D$28)))*'1.Inputs'!$D$53+('1.Inputs'!$D$20/'1.Inputs'!$D$27+'1.Inputs'!$D$23/'1.Inputs'!$D$28)-(I411-H411)</f>
        <v>531002352.77451766</v>
      </c>
      <c r="U411" s="36">
        <f ca="1">((('1.Inputs'!$D$37*12*IF(3=1,'1.Inputs'!$D$38,IF(3=2,'1.Inputs'!$D$39,$E411)))*$F411*(('1.Inputs'!$D$40)+(1-'1.Inputs'!$D$40)*(1+'1.Inputs'!$D$41))*(1+$G411)^(3-1))-(('1.Inputs'!$D$37*12*IF(3=1,'1.Inputs'!$D$38,IF(3=2,'1.Inputs'!$D$39,$E411)))/(1-'1.Inputs'!$D$42)*$D411*(1+$G411)^(3-1))-('1.Inputs'!$D$37*12*IF(3=1,'1.Inputs'!$D$38,IF(3=2,'1.Inputs'!$D$39,$E411)))*'1.Inputs'!$D$43*(1+$G411)^(3-1)-'1.Inputs'!$D$44*(1+$G411)^(3-1)-('1.Inputs'!$D$20/'1.Inputs'!$D$27+'1.Inputs'!$D$23/'1.Inputs'!$D$28))-MAX(0,((('1.Inputs'!$D$37*12*IF(3=1,'1.Inputs'!$D$38,IF(3=2,'1.Inputs'!$D$39,$E411)))*$F411*(('1.Inputs'!$D$40)+(1-'1.Inputs'!$D$40)*(1+'1.Inputs'!$D$41))*(1+$G411)^(3-1))-(('1.Inputs'!$D$37*12*IF(3=1,'1.Inputs'!$D$38,IF(3=2,'1.Inputs'!$D$39,$E411)))/(1-'1.Inputs'!$D$42)*$D411*(1+$G411)^(3-1))-('1.Inputs'!$D$37*12*IF(3=1,'1.Inputs'!$D$38,IF(3=2,'1.Inputs'!$D$39,$E411)))*'1.Inputs'!$D$43*(1+$G411)^(3-1)-'1.Inputs'!$D$44*(1+$G411)^(3-1)-('1.Inputs'!$D$20/'1.Inputs'!$D$27+'1.Inputs'!$D$23/'1.Inputs'!$D$28)))*'1.Inputs'!$D$53+('1.Inputs'!$D$20/'1.Inputs'!$D$27+'1.Inputs'!$D$23/'1.Inputs'!$D$28)-(J411-I411)</f>
        <v>966243869.81726098</v>
      </c>
      <c r="V411" s="36">
        <f ca="1">((('1.Inputs'!$D$37*12*IF(4=1,'1.Inputs'!$D$38,IF(4=2,'1.Inputs'!$D$39,$E411)))*$F411*(('1.Inputs'!$D$40)+(1-'1.Inputs'!$D$40)*(1+'1.Inputs'!$D$41))*(1+$G411)^(4-1))-(('1.Inputs'!$D$37*12*IF(4=1,'1.Inputs'!$D$38,IF(4=2,'1.Inputs'!$D$39,$E411)))/(1-'1.Inputs'!$D$42)*$D411*(1+$G411)^(4-1))-('1.Inputs'!$D$37*12*IF(4=1,'1.Inputs'!$D$38,IF(4=2,'1.Inputs'!$D$39,$E411)))*'1.Inputs'!$D$43*(1+$G411)^(4-1)-'1.Inputs'!$D$44*(1+$G411)^(4-1)-('1.Inputs'!$D$20/'1.Inputs'!$D$27+'1.Inputs'!$D$23/'1.Inputs'!$D$28))-MAX(0,((('1.Inputs'!$D$37*12*IF(4=1,'1.Inputs'!$D$38,IF(4=2,'1.Inputs'!$D$39,$E411)))*$F411*(('1.Inputs'!$D$40)+(1-'1.Inputs'!$D$40)*(1+'1.Inputs'!$D$41))*(1+$G411)^(4-1))-(('1.Inputs'!$D$37*12*IF(4=1,'1.Inputs'!$D$38,IF(4=2,'1.Inputs'!$D$39,$E411)))/(1-'1.Inputs'!$D$42)*$D411*(1+$G411)^(4-1))-('1.Inputs'!$D$37*12*IF(4=1,'1.Inputs'!$D$38,IF(4=2,'1.Inputs'!$D$39,$E411)))*'1.Inputs'!$D$43*(1+$G411)^(4-1)-'1.Inputs'!$D$44*(1+$G411)^(4-1)-('1.Inputs'!$D$20/'1.Inputs'!$D$27+'1.Inputs'!$D$23/'1.Inputs'!$D$28)))*'1.Inputs'!$D$53+('1.Inputs'!$D$20/'1.Inputs'!$D$27+'1.Inputs'!$D$23/'1.Inputs'!$D$28)-(K411-J411)</f>
        <v>1277755171.5842409</v>
      </c>
      <c r="W411" s="36">
        <f ca="1">((('1.Inputs'!$D$37*12*IF(5=1,'1.Inputs'!$D$38,IF(5=2,'1.Inputs'!$D$39,$E411)))*$F411*(('1.Inputs'!$D$40)+(1-'1.Inputs'!$D$40)*(1+'1.Inputs'!$D$41))*(1+$G411)^(5-1))-(('1.Inputs'!$D$37*12*IF(5=1,'1.Inputs'!$D$38,IF(5=2,'1.Inputs'!$D$39,$E411)))/(1-'1.Inputs'!$D$42)*$D411*(1+$G411)^(5-1))-('1.Inputs'!$D$37*12*IF(5=1,'1.Inputs'!$D$38,IF(5=2,'1.Inputs'!$D$39,$E411)))*'1.Inputs'!$D$43*(1+$G411)^(5-1)-'1.Inputs'!$D$44*(1+$G411)^(5-1)-('1.Inputs'!$D$20/'1.Inputs'!$D$27+'1.Inputs'!$D$23/'1.Inputs'!$D$28))-MAX(0,((('1.Inputs'!$D$37*12*IF(5=1,'1.Inputs'!$D$38,IF(5=2,'1.Inputs'!$D$39,$E411)))*$F411*(('1.Inputs'!$D$40)+(1-'1.Inputs'!$D$40)*(1+'1.Inputs'!$D$41))*(1+$G411)^(5-1))-(('1.Inputs'!$D$37*12*IF(5=1,'1.Inputs'!$D$38,IF(5=2,'1.Inputs'!$D$39,$E411)))/(1-'1.Inputs'!$D$42)*$D411*(1+$G411)^(5-1))-('1.Inputs'!$D$37*12*IF(5=1,'1.Inputs'!$D$38,IF(5=2,'1.Inputs'!$D$39,$E411)))*'1.Inputs'!$D$43*(1+$G411)^(5-1)-'1.Inputs'!$D$44*(1+$G411)^(5-1)-('1.Inputs'!$D$20/'1.Inputs'!$D$27+'1.Inputs'!$D$23/'1.Inputs'!$D$28)))*'1.Inputs'!$D$53+('1.Inputs'!$D$20/'1.Inputs'!$D$27+'1.Inputs'!$D$23/'1.Inputs'!$D$28)-(L411-K411)</f>
        <v>1355020161.0619345</v>
      </c>
      <c r="X411" s="36">
        <f ca="1">((('1.Inputs'!$D$37*12*IF(6=1,'1.Inputs'!$D$38,IF(6=2,'1.Inputs'!$D$39,$E411)))*$F411*(('1.Inputs'!$D$40)+(1-'1.Inputs'!$D$40)*(1+'1.Inputs'!$D$41))*(1+$G411)^(6-1))-(('1.Inputs'!$D$37*12*IF(6=1,'1.Inputs'!$D$38,IF(6=2,'1.Inputs'!$D$39,$E411)))/(1-'1.Inputs'!$D$42)*$D411*(1+$G411)^(6-1))-('1.Inputs'!$D$37*12*IF(6=1,'1.Inputs'!$D$38,IF(6=2,'1.Inputs'!$D$39,$E411)))*'1.Inputs'!$D$43*(1+$G411)^(6-1)-'1.Inputs'!$D$44*(1+$G411)^(6-1)-('1.Inputs'!$D$20/'1.Inputs'!$D$27+'1.Inputs'!$D$23/'1.Inputs'!$D$28))-MAX(0,((('1.Inputs'!$D$37*12*IF(6=1,'1.Inputs'!$D$38,IF(6=2,'1.Inputs'!$D$39,$E411)))*$F411*(('1.Inputs'!$D$40)+(1-'1.Inputs'!$D$40)*(1+'1.Inputs'!$D$41))*(1+$G411)^(6-1))-(('1.Inputs'!$D$37*12*IF(6=1,'1.Inputs'!$D$38,IF(6=2,'1.Inputs'!$D$39,$E411)))/(1-'1.Inputs'!$D$42)*$D411*(1+$G411)^(6-1))-('1.Inputs'!$D$37*12*IF(6=1,'1.Inputs'!$D$38,IF(6=2,'1.Inputs'!$D$39,$E411)))*'1.Inputs'!$D$43*(1+$G411)^(6-1)-'1.Inputs'!$D$44*(1+$G411)^(6-1)-('1.Inputs'!$D$20/'1.Inputs'!$D$27+'1.Inputs'!$D$23/'1.Inputs'!$D$28)))*'1.Inputs'!$D$53+('1.Inputs'!$D$20/'1.Inputs'!$D$27+'1.Inputs'!$D$23/'1.Inputs'!$D$28)-(M411-L411)</f>
        <v>1437136717.7957821</v>
      </c>
      <c r="Y411" s="36">
        <f ca="1">((('1.Inputs'!$D$37*12*IF(7=1,'1.Inputs'!$D$38,IF(7=2,'1.Inputs'!$D$39,$E411)))*$F411*(('1.Inputs'!$D$40)+(1-'1.Inputs'!$D$40)*(1+'1.Inputs'!$D$41))*(1+$G411)^(7-1))-(('1.Inputs'!$D$37*12*IF(7=1,'1.Inputs'!$D$38,IF(7=2,'1.Inputs'!$D$39,$E411)))/(1-'1.Inputs'!$D$42)*$D411*(1+$G411)^(7-1))-('1.Inputs'!$D$37*12*IF(7=1,'1.Inputs'!$D$38,IF(7=2,'1.Inputs'!$D$39,$E411)))*'1.Inputs'!$D$43*(1+$G411)^(7-1)-'1.Inputs'!$D$44*(1+$G411)^(7-1)-('1.Inputs'!$D$20/'1.Inputs'!$D$27+'1.Inputs'!$D$23/'1.Inputs'!$D$28))-MAX(0,((('1.Inputs'!$D$37*12*IF(7=1,'1.Inputs'!$D$38,IF(7=2,'1.Inputs'!$D$39,$E411)))*$F411*(('1.Inputs'!$D$40)+(1-'1.Inputs'!$D$40)*(1+'1.Inputs'!$D$41))*(1+$G411)^(7-1))-(('1.Inputs'!$D$37*12*IF(7=1,'1.Inputs'!$D$38,IF(7=2,'1.Inputs'!$D$39,$E411)))/(1-'1.Inputs'!$D$42)*$D411*(1+$G411)^(7-1))-('1.Inputs'!$D$37*12*IF(7=1,'1.Inputs'!$D$38,IF(7=2,'1.Inputs'!$D$39,$E411)))*'1.Inputs'!$D$43*(1+$G411)^(7-1)-'1.Inputs'!$D$44*(1+$G411)^(7-1)-('1.Inputs'!$D$20/'1.Inputs'!$D$27+'1.Inputs'!$D$23/'1.Inputs'!$D$28)))*'1.Inputs'!$D$53+('1.Inputs'!$D$20/'1.Inputs'!$D$27+'1.Inputs'!$D$23/'1.Inputs'!$D$28)-(N411-M411)</f>
        <v>1524409477.8829379</v>
      </c>
      <c r="Z411" s="36">
        <f ca="1">((('1.Inputs'!$D$37*12*IF(8=1,'1.Inputs'!$D$38,IF(8=2,'1.Inputs'!$D$39,$E411)))*$F411*(('1.Inputs'!$D$40)+(1-'1.Inputs'!$D$40)*(1+'1.Inputs'!$D$41))*(1+$G411)^(8-1))-(('1.Inputs'!$D$37*12*IF(8=1,'1.Inputs'!$D$38,IF(8=2,'1.Inputs'!$D$39,$E411)))/(1-'1.Inputs'!$D$42)*$D411*(1+$G411)^(8-1))-('1.Inputs'!$D$37*12*IF(8=1,'1.Inputs'!$D$38,IF(8=2,'1.Inputs'!$D$39,$E411)))*'1.Inputs'!$D$43*(1+$G411)^(8-1)-'1.Inputs'!$D$44*(1+$G411)^(8-1)-('1.Inputs'!$D$20/'1.Inputs'!$D$27+'1.Inputs'!$D$23/'1.Inputs'!$D$28))-MAX(0,((('1.Inputs'!$D$37*12*IF(8=1,'1.Inputs'!$D$38,IF(8=2,'1.Inputs'!$D$39,$E411)))*$F411*(('1.Inputs'!$D$40)+(1-'1.Inputs'!$D$40)*(1+'1.Inputs'!$D$41))*(1+$G411)^(8-1))-(('1.Inputs'!$D$37*12*IF(8=1,'1.Inputs'!$D$38,IF(8=2,'1.Inputs'!$D$39,$E411)))/(1-'1.Inputs'!$D$42)*$D411*(1+$G411)^(8-1))-('1.Inputs'!$D$37*12*IF(8=1,'1.Inputs'!$D$38,IF(8=2,'1.Inputs'!$D$39,$E411)))*'1.Inputs'!$D$43*(1+$G411)^(8-1)-'1.Inputs'!$D$44*(1+$G411)^(8-1)-('1.Inputs'!$D$20/'1.Inputs'!$D$27+'1.Inputs'!$D$23/'1.Inputs'!$D$28)))*'1.Inputs'!$D$53+('1.Inputs'!$D$20/'1.Inputs'!$D$27+'1.Inputs'!$D$23/'1.Inputs'!$D$28)-(O411-N411)</f>
        <v>1617162205.909718</v>
      </c>
      <c r="AA411" s="36">
        <f ca="1">((('1.Inputs'!$D$37*12*IF(9=1,'1.Inputs'!$D$38,IF(9=2,'1.Inputs'!$D$39,$E411)))*$F411*(('1.Inputs'!$D$40)+(1-'1.Inputs'!$D$40)*(1+'1.Inputs'!$D$41))*(1+$G411)^(9-1))-(('1.Inputs'!$D$37*12*IF(9=1,'1.Inputs'!$D$38,IF(9=2,'1.Inputs'!$D$39,$E411)))/(1-'1.Inputs'!$D$42)*$D411*(1+$G411)^(9-1))-('1.Inputs'!$D$37*12*IF(9=1,'1.Inputs'!$D$38,IF(9=2,'1.Inputs'!$D$39,$E411)))*'1.Inputs'!$D$43*(1+$G411)^(9-1)-'1.Inputs'!$D$44*(1+$G411)^(9-1)-('1.Inputs'!$D$20/'1.Inputs'!$D$27+'1.Inputs'!$D$23/'1.Inputs'!$D$28))-MAX(0,((('1.Inputs'!$D$37*12*IF(9=1,'1.Inputs'!$D$38,IF(9=2,'1.Inputs'!$D$39,$E411)))*$F411*(('1.Inputs'!$D$40)+(1-'1.Inputs'!$D$40)*(1+'1.Inputs'!$D$41))*(1+$G411)^(9-1))-(('1.Inputs'!$D$37*12*IF(9=1,'1.Inputs'!$D$38,IF(9=2,'1.Inputs'!$D$39,$E411)))/(1-'1.Inputs'!$D$42)*$D411*(1+$G411)^(9-1))-('1.Inputs'!$D$37*12*IF(9=1,'1.Inputs'!$D$38,IF(9=2,'1.Inputs'!$D$39,$E411)))*'1.Inputs'!$D$43*(1+$G411)^(9-1)-'1.Inputs'!$D$44*(1+$G411)^(9-1)-('1.Inputs'!$D$20/'1.Inputs'!$D$27+'1.Inputs'!$D$23/'1.Inputs'!$D$28)))*'1.Inputs'!$D$53+('1.Inputs'!$D$20/'1.Inputs'!$D$27+'1.Inputs'!$D$23/'1.Inputs'!$D$28)-(P411-O411)</f>
        <v>1715738996.0538402</v>
      </c>
      <c r="AB411" s="36">
        <f ca="1">((('1.Inputs'!$D$37*12*IF(10=1,'1.Inputs'!$D$38,IF(10=2,'1.Inputs'!$D$39,$E411)))*$F411*(('1.Inputs'!$D$40)+(1-'1.Inputs'!$D$40)*(1+'1.Inputs'!$D$41))*(1+$G411)^(10-1))-(('1.Inputs'!$D$37*12*IF(10=1,'1.Inputs'!$D$38,IF(10=2,'1.Inputs'!$D$39,$E411)))/(1-'1.Inputs'!$D$42)*$D411*(1+$G411)^(10-1))-('1.Inputs'!$D$37*12*IF(10=1,'1.Inputs'!$D$38,IF(10=2,'1.Inputs'!$D$39,$E411)))*'1.Inputs'!$D$43*(1+$G411)^(10-1)-'1.Inputs'!$D$44*(1+$G411)^(10-1)-('1.Inputs'!$D$20/'1.Inputs'!$D$27+'1.Inputs'!$D$23/'1.Inputs'!$D$28))-MAX(0,((('1.Inputs'!$D$37*12*IF(10=1,'1.Inputs'!$D$38,IF(10=2,'1.Inputs'!$D$39,$E411)))*$F411*(('1.Inputs'!$D$40)+(1-'1.Inputs'!$D$40)*(1+'1.Inputs'!$D$41))*(1+$G411)^(10-1))-(('1.Inputs'!$D$37*12*IF(10=1,'1.Inputs'!$D$38,IF(10=2,'1.Inputs'!$D$39,$E411)))/(1-'1.Inputs'!$D$42)*$D411*(1+$G411)^(10-1))-('1.Inputs'!$D$37*12*IF(10=1,'1.Inputs'!$D$38,IF(10=2,'1.Inputs'!$D$39,$E411)))*'1.Inputs'!$D$43*(1+$G411)^(10-1)-'1.Inputs'!$D$44*(1+$G411)^(10-1)-('1.Inputs'!$D$20/'1.Inputs'!$D$27+'1.Inputs'!$D$23/'1.Inputs'!$D$28)))*'1.Inputs'!$D$53+('1.Inputs'!$D$20/'1.Inputs'!$D$27+'1.Inputs'!$D$23/'1.Inputs'!$D$28)-(Q411-P411)+(('1.Inputs'!$D$20+'1.Inputs'!$D$23-('1.Inputs'!$D$20/'1.Inputs'!$D$27+'1.Inputs'!$D$23/'1.Inputs'!$D$28)*'1.Inputs'!$D$10)*'1.Inputs'!$D$60+'1.Inputs'!$D$19*'1.Inputs'!$D$59+Q411)</f>
        <v>4839952168.419239</v>
      </c>
      <c r="AC411" s="36">
        <f ca="1">S411-AC$13-AC$14+MIN(AC$13,MAX(0,((('1.Inputs'!$D$37*12*IF(1=1,'1.Inputs'!$D$38,IF(1=2,'1.Inputs'!$D$39,$E411)))*$F411*(('1.Inputs'!$D$40)+(1-'1.Inputs'!$D$40)*(1+'1.Inputs'!$D$41))*(1+$G411)^(1-1))-(('1.Inputs'!$D$37*12*IF(1=1,'1.Inputs'!$D$38,IF(1=2,'1.Inputs'!$D$39,$E411)))/(1-'1.Inputs'!$D$42)*$D411*(1+$G411)^(1-1))-('1.Inputs'!$D$37*12*IF(1=1,'1.Inputs'!$D$38,IF(1=2,'1.Inputs'!$D$39,$E411)))*'1.Inputs'!$D$43*(1+$G411)^(1-1)-'1.Inputs'!$D$44*(1+$G411)^(1-1)-('1.Inputs'!$D$20/'1.Inputs'!$D$27+'1.Inputs'!$D$23/'1.Inputs'!$D$28))))*'1.Inputs'!$D$53</f>
        <v>-426487928.61191607</v>
      </c>
      <c r="AD411" s="36">
        <f ca="1">T411-AD$13-AD$14+MIN(AD$13,MAX(0,((('1.Inputs'!$D$37*12*IF(2=1,'1.Inputs'!$D$38,IF(2=2,'1.Inputs'!$D$39,$E411)))*$F411*(('1.Inputs'!$D$40)+(1-'1.Inputs'!$D$40)*(1+'1.Inputs'!$D$41))*(1+$G411)^(2-1))-(('1.Inputs'!$D$37*12*IF(2=1,'1.Inputs'!$D$38,IF(2=2,'1.Inputs'!$D$39,$E411)))/(1-'1.Inputs'!$D$42)*$D411*(1+$G411)^(2-1))-('1.Inputs'!$D$37*12*IF(2=1,'1.Inputs'!$D$38,IF(2=2,'1.Inputs'!$D$39,$E411)))*'1.Inputs'!$D$43*(1+$G411)^(2-1)-'1.Inputs'!$D$44*(1+$G411)^(2-1)-('1.Inputs'!$D$20/'1.Inputs'!$D$27+'1.Inputs'!$D$23/'1.Inputs'!$D$28))))*'1.Inputs'!$D$53</f>
        <v>435062352.77451766</v>
      </c>
      <c r="AE411" s="36">
        <f ca="1">U411-AE$13-AE$14+MIN(AE$13,MAX(0,((('1.Inputs'!$D$37*12*IF(3=1,'1.Inputs'!$D$38,IF(3=2,'1.Inputs'!$D$39,$E411)))*$F411*(('1.Inputs'!$D$40)+(1-'1.Inputs'!$D$40)*(1+'1.Inputs'!$D$41))*(1+$G411)^(3-1))-(('1.Inputs'!$D$37*12*IF(3=1,'1.Inputs'!$D$38,IF(3=2,'1.Inputs'!$D$39,$E411)))/(1-'1.Inputs'!$D$42)*$D411*(1+$G411)^(3-1))-('1.Inputs'!$D$37*12*IF(3=1,'1.Inputs'!$D$38,IF(3=2,'1.Inputs'!$D$39,$E411)))*'1.Inputs'!$D$43*(1+$G411)^(3-1)-'1.Inputs'!$D$44*(1+$G411)^(3-1)-('1.Inputs'!$D$20/'1.Inputs'!$D$27+'1.Inputs'!$D$23/'1.Inputs'!$D$28))))*'1.Inputs'!$D$53</f>
        <v>624303869.81726098</v>
      </c>
      <c r="AF411" s="36">
        <f ca="1">V411-AF$13-AF$14+MIN(AF$13,MAX(0,((('1.Inputs'!$D$37*12*IF(4=1,'1.Inputs'!$D$38,IF(4=2,'1.Inputs'!$D$39,$E411)))*$F411*(('1.Inputs'!$D$40)+(1-'1.Inputs'!$D$40)*(1+'1.Inputs'!$D$41))*(1+$G411)^(4-1))-(('1.Inputs'!$D$37*12*IF(4=1,'1.Inputs'!$D$38,IF(4=2,'1.Inputs'!$D$39,$E411)))/(1-'1.Inputs'!$D$42)*$D411*(1+$G411)^(4-1))-('1.Inputs'!$D$37*12*IF(4=1,'1.Inputs'!$D$38,IF(4=2,'1.Inputs'!$D$39,$E411)))*'1.Inputs'!$D$43*(1+$G411)^(4-1)-'1.Inputs'!$D$44*(1+$G411)^(4-1)-('1.Inputs'!$D$20/'1.Inputs'!$D$27+'1.Inputs'!$D$23/'1.Inputs'!$D$28))))*'1.Inputs'!$D$53</f>
        <v>955003171.58424091</v>
      </c>
      <c r="AG411" s="36">
        <f ca="1">W411-AG$13-AG$14+MIN(AG$13,MAX(0,((('1.Inputs'!$D$37*12*IF(5=1,'1.Inputs'!$D$38,IF(5=2,'1.Inputs'!$D$39,$E411)))*$F411*(('1.Inputs'!$D$40)+(1-'1.Inputs'!$D$40)*(1+'1.Inputs'!$D$41))*(1+$G411)^(5-1))-(('1.Inputs'!$D$37*12*IF(5=1,'1.Inputs'!$D$38,IF(5=2,'1.Inputs'!$D$39,$E411)))/(1-'1.Inputs'!$D$42)*$D411*(1+$G411)^(5-1))-('1.Inputs'!$D$37*12*IF(5=1,'1.Inputs'!$D$38,IF(5=2,'1.Inputs'!$D$39,$E411)))*'1.Inputs'!$D$43*(1+$G411)^(5-1)-'1.Inputs'!$D$44*(1+$G411)^(5-1)-('1.Inputs'!$D$20/'1.Inputs'!$D$27+'1.Inputs'!$D$23/'1.Inputs'!$D$28))))*'1.Inputs'!$D$53</f>
        <v>1051456161.0619345</v>
      </c>
      <c r="AH411" s="36">
        <f ca="1">X411-AH$13-AH$14+MIN(AH$13,MAX(0,((('1.Inputs'!$D$37*12*IF(6=1,'1.Inputs'!$D$38,IF(6=2,'1.Inputs'!$D$39,$E411)))*$F411*(('1.Inputs'!$D$40)+(1-'1.Inputs'!$D$40)*(1+'1.Inputs'!$D$41))*(1+$G411)^(6-1))-(('1.Inputs'!$D$37*12*IF(6=1,'1.Inputs'!$D$38,IF(6=2,'1.Inputs'!$D$39,$E411)))/(1-'1.Inputs'!$D$42)*$D411*(1+$G411)^(6-1))-('1.Inputs'!$D$37*12*IF(6=1,'1.Inputs'!$D$38,IF(6=2,'1.Inputs'!$D$39,$E411)))*'1.Inputs'!$D$43*(1+$G411)^(6-1)-'1.Inputs'!$D$44*(1+$G411)^(6-1)-('1.Inputs'!$D$20/'1.Inputs'!$D$27+'1.Inputs'!$D$23/'1.Inputs'!$D$28))))*'1.Inputs'!$D$53</f>
        <v>1152760717.7957821</v>
      </c>
      <c r="AI411" s="36">
        <f ca="1">Y411-AI$13-AI$14+MIN(AI$13,MAX(0,((('1.Inputs'!$D$37*12*IF(7=1,'1.Inputs'!$D$38,IF(7=2,'1.Inputs'!$D$39,$E411)))*$F411*(('1.Inputs'!$D$40)+(1-'1.Inputs'!$D$40)*(1+'1.Inputs'!$D$41))*(1+$G411)^(7-1))-(('1.Inputs'!$D$37*12*IF(7=1,'1.Inputs'!$D$38,IF(7=2,'1.Inputs'!$D$39,$E411)))/(1-'1.Inputs'!$D$42)*$D411*(1+$G411)^(7-1))-('1.Inputs'!$D$37*12*IF(7=1,'1.Inputs'!$D$38,IF(7=2,'1.Inputs'!$D$39,$E411)))*'1.Inputs'!$D$43*(1+$G411)^(7-1)-'1.Inputs'!$D$44*(1+$G411)^(7-1)-('1.Inputs'!$D$20/'1.Inputs'!$D$27+'1.Inputs'!$D$23/'1.Inputs'!$D$28))))*'1.Inputs'!$D$53</f>
        <v>1259221477.8829379</v>
      </c>
      <c r="AJ411" s="36">
        <f ca="1">Z411-AJ$13-AJ$14+MIN(AJ$13,MAX(0,((('1.Inputs'!$D$37*12*IF(8=1,'1.Inputs'!$D$38,IF(8=2,'1.Inputs'!$D$39,$E411)))*$F411*(('1.Inputs'!$D$40)+(1-'1.Inputs'!$D$40)*(1+'1.Inputs'!$D$41))*(1+$G411)^(8-1))-(('1.Inputs'!$D$37*12*IF(8=1,'1.Inputs'!$D$38,IF(8=2,'1.Inputs'!$D$39,$E411)))/(1-'1.Inputs'!$D$42)*$D411*(1+$G411)^(8-1))-('1.Inputs'!$D$37*12*IF(8=1,'1.Inputs'!$D$38,IF(8=2,'1.Inputs'!$D$39,$E411)))*'1.Inputs'!$D$43*(1+$G411)^(8-1)-'1.Inputs'!$D$44*(1+$G411)^(8-1)-('1.Inputs'!$D$20/'1.Inputs'!$D$27+'1.Inputs'!$D$23/'1.Inputs'!$D$28))))*'1.Inputs'!$D$53</f>
        <v>1617162205.909718</v>
      </c>
      <c r="AK411" s="36">
        <f ca="1">AA411-AK$13-AK$14+MIN(AK$13,MAX(0,((('1.Inputs'!$D$37*12*IF(9=1,'1.Inputs'!$D$38,IF(9=2,'1.Inputs'!$D$39,$E411)))*$F411*(('1.Inputs'!$D$40)+(1-'1.Inputs'!$D$40)*(1+'1.Inputs'!$D$41))*(1+$G411)^(9-1))-(('1.Inputs'!$D$37*12*IF(9=1,'1.Inputs'!$D$38,IF(9=2,'1.Inputs'!$D$39,$E411)))/(1-'1.Inputs'!$D$42)*$D411*(1+$G411)^(9-1))-('1.Inputs'!$D$37*12*IF(9=1,'1.Inputs'!$D$38,IF(9=2,'1.Inputs'!$D$39,$E411)))*'1.Inputs'!$D$43*(1+$G411)^(9-1)-'1.Inputs'!$D$44*(1+$G411)^(9-1)-('1.Inputs'!$D$20/'1.Inputs'!$D$27+'1.Inputs'!$D$23/'1.Inputs'!$D$28))))*'1.Inputs'!$D$53</f>
        <v>1715738996.0538402</v>
      </c>
      <c r="AL411" s="36">
        <f ca="1">AB411-AL$13-AL$14+MIN(AL$13,MAX(0,((('1.Inputs'!$D$37*12*IF(10=1,'1.Inputs'!$D$38,IF(10=2,'1.Inputs'!$D$39,$E411)))*$F411*(('1.Inputs'!$D$40)+(1-'1.Inputs'!$D$40)*(1+'1.Inputs'!$D$41))*(1+$G411)^(10-1))-(('1.Inputs'!$D$37*12*IF(10=1,'1.Inputs'!$D$38,IF(10=2,'1.Inputs'!$D$39,$E411)))/(1-'1.Inputs'!$D$42)*$D411*(1+$G411)^(10-1))-('1.Inputs'!$D$37*12*IF(10=1,'1.Inputs'!$D$38,IF(10=2,'1.Inputs'!$D$39,$E411)))*'1.Inputs'!$D$43*(1+$G411)^(10-1)-'1.Inputs'!$D$44*(1+$G411)^(10-1)-('1.Inputs'!$D$20/'1.Inputs'!$D$27+'1.Inputs'!$D$23/'1.Inputs'!$D$28))))*'1.Inputs'!$D$53+'1.Inputs'!$D$35</f>
        <v>5639952168.419239</v>
      </c>
      <c r="AM411" s="48">
        <f ca="1">R411+NPV('1.Inputs'!$D$55,S411:AB411)</f>
        <v>4643440761.1050863</v>
      </c>
      <c r="AN411" s="48">
        <f ca="1">-('1.Inputs'!$D$24*(1-'1.Inputs'!$D$31)+'1.Inputs'!$D$35)+NPV('1.Inputs'!$D$54,AC411:AL411)</f>
        <v>2380141521.2484412</v>
      </c>
      <c r="AO411" s="36">
        <f t="shared" ca="1" si="53"/>
        <v>-2.2394846111918434</v>
      </c>
      <c r="AP411" s="36">
        <f t="shared" ca="1" si="54"/>
        <v>2.4548878806332852</v>
      </c>
      <c r="AQ411" s="36">
        <f ca="1">'1.Inputs'!$D$35+MIN(SUM($AC411:AC411),SUM($AC411:AD411),SUM($AC411:AE411),SUM($AC411:AF411),SUM($AC411:AG411),SUM($AC411:AH411),SUM($AC411:AI411),SUM($AC411:AJ411),SUM($AC411:AK411),SUM($AC411:AL411))</f>
        <v>373512071.38808393</v>
      </c>
      <c r="AR411" s="36">
        <f ca="1">IF(AP411&lt;'1.Inputs'!$D$57,1,0)</f>
        <v>0</v>
      </c>
      <c r="AS411" s="36">
        <f t="shared" ca="1" si="55"/>
        <v>0</v>
      </c>
    </row>
    <row r="412" spans="2:45" ht="15" customHeight="1" x14ac:dyDescent="0.25">
      <c r="B412" s="36">
        <v>397</v>
      </c>
      <c r="C412" s="36">
        <f t="shared" ca="1" si="48"/>
        <v>0.8820233808788901</v>
      </c>
      <c r="D412" s="36">
        <f t="shared" ca="1" si="49"/>
        <v>19736.334862374351</v>
      </c>
      <c r="E412" s="47">
        <f t="shared" ca="1" si="50"/>
        <v>0.87737559461452752</v>
      </c>
      <c r="F412" s="36">
        <f t="shared" ca="1" si="51"/>
        <v>27846.491758862216</v>
      </c>
      <c r="G412" s="36">
        <f t="shared" ca="1" si="52"/>
        <v>2.7682758284494024E-2</v>
      </c>
      <c r="H412" s="36">
        <f ca="1">((('1.Inputs'!$D$37*12*IF(1=1,'1.Inputs'!$D$38,IF(1=2,'1.Inputs'!$D$39,$E412)))*$F412*(('1.Inputs'!$D$40)+(1-'1.Inputs'!$D$40)*(1+'1.Inputs'!$D$41))*(1+$G412)^(1-1))*'1.Inputs'!$D$47+(('1.Inputs'!$D$37*12*IF(1=1,'1.Inputs'!$D$38,IF(1=2,'1.Inputs'!$D$39,$E412)))/(1-'1.Inputs'!$D$42)*$D412*(1+$G412)^(1-1))*('1.Inputs'!$D$48-'1.Inputs'!$D$49))/'1.Inputs'!$D$51</f>
        <v>752458868.18455255</v>
      </c>
      <c r="I412" s="36">
        <f ca="1">((('1.Inputs'!$D$37*12*IF(2=1,'1.Inputs'!$D$38,IF(2=2,'1.Inputs'!$D$39,$E412)))*$F412*(('1.Inputs'!$D$40)+(1-'1.Inputs'!$D$40)*(1+'1.Inputs'!$D$41))*(1+$G412)^(2-1))*'1.Inputs'!$D$47+(('1.Inputs'!$D$37*12*IF(2=1,'1.Inputs'!$D$38,IF(2=2,'1.Inputs'!$D$39,$E412)))/(1-'1.Inputs'!$D$42)*$D412*(1+$G412)^(2-1))*('1.Inputs'!$D$48-'1.Inputs'!$D$49))/'1.Inputs'!$D$51</f>
        <v>1082604607.2121413</v>
      </c>
      <c r="J412" s="36">
        <f ca="1">((('1.Inputs'!$D$37*12*IF(3=1,'1.Inputs'!$D$38,IF(3=2,'1.Inputs'!$D$39,$E412)))*$F412*(('1.Inputs'!$D$40)+(1-'1.Inputs'!$D$40)*(1+'1.Inputs'!$D$41))*(1+$G412)^(3-1))*'1.Inputs'!$D$47+(('1.Inputs'!$D$37*12*IF(3=1,'1.Inputs'!$D$38,IF(3=2,'1.Inputs'!$D$39,$E412)))/(1-'1.Inputs'!$D$42)*$D412*(1+$G412)^(3-1))*('1.Inputs'!$D$48-'1.Inputs'!$D$49))/'1.Inputs'!$D$51</f>
        <v>1394493361.1087866</v>
      </c>
      <c r="K412" s="36">
        <f ca="1">((('1.Inputs'!$D$37*12*IF(4=1,'1.Inputs'!$D$38,IF(4=2,'1.Inputs'!$D$39,$E412)))*$F412*(('1.Inputs'!$D$40)+(1-'1.Inputs'!$D$40)*(1+'1.Inputs'!$D$41))*(1+$G412)^(4-1))*'1.Inputs'!$D$47+(('1.Inputs'!$D$37*12*IF(4=1,'1.Inputs'!$D$38,IF(4=2,'1.Inputs'!$D$39,$E412)))/(1-'1.Inputs'!$D$42)*$D412*(1+$G412)^(4-1))*('1.Inputs'!$D$48-'1.Inputs'!$D$49))/'1.Inputs'!$D$51</f>
        <v>1433096783.7536929</v>
      </c>
      <c r="L412" s="36">
        <f ca="1">((('1.Inputs'!$D$37*12*IF(5=1,'1.Inputs'!$D$38,IF(5=2,'1.Inputs'!$D$39,$E412)))*$F412*(('1.Inputs'!$D$40)+(1-'1.Inputs'!$D$40)*(1+'1.Inputs'!$D$41))*(1+$G412)^(5-1))*'1.Inputs'!$D$47+(('1.Inputs'!$D$37*12*IF(5=1,'1.Inputs'!$D$38,IF(5=2,'1.Inputs'!$D$39,$E412)))/(1-'1.Inputs'!$D$42)*$D412*(1+$G412)^(5-1))*('1.Inputs'!$D$48-'1.Inputs'!$D$49))/'1.Inputs'!$D$51</f>
        <v>1472768855.6166325</v>
      </c>
      <c r="M412" s="36">
        <f ca="1">((('1.Inputs'!$D$37*12*IF(6=1,'1.Inputs'!$D$38,IF(6=2,'1.Inputs'!$D$39,$E412)))*$F412*(('1.Inputs'!$D$40)+(1-'1.Inputs'!$D$40)*(1+'1.Inputs'!$D$41))*(1+$G412)^(6-1))*'1.Inputs'!$D$47+(('1.Inputs'!$D$37*12*IF(6=1,'1.Inputs'!$D$38,IF(6=2,'1.Inputs'!$D$39,$E412)))/(1-'1.Inputs'!$D$42)*$D412*(1+$G412)^(6-1))*('1.Inputs'!$D$48-'1.Inputs'!$D$49))/'1.Inputs'!$D$51</f>
        <v>1513539159.8555982</v>
      </c>
      <c r="N412" s="36">
        <f ca="1">((('1.Inputs'!$D$37*12*IF(7=1,'1.Inputs'!$D$38,IF(7=2,'1.Inputs'!$D$39,$E412)))*$F412*(('1.Inputs'!$D$40)+(1-'1.Inputs'!$D$40)*(1+'1.Inputs'!$D$41))*(1+$G412)^(7-1))*'1.Inputs'!$D$47+(('1.Inputs'!$D$37*12*IF(7=1,'1.Inputs'!$D$38,IF(7=2,'1.Inputs'!$D$39,$E412)))/(1-'1.Inputs'!$D$42)*$D412*(1+$G412)^(7-1))*('1.Inputs'!$D$48-'1.Inputs'!$D$49))/'1.Inputs'!$D$51</f>
        <v>1555438098.5719972</v>
      </c>
      <c r="O412" s="36">
        <f ca="1">((('1.Inputs'!$D$37*12*IF(8=1,'1.Inputs'!$D$38,IF(8=2,'1.Inputs'!$D$39,$E412)))*$F412*(('1.Inputs'!$D$40)+(1-'1.Inputs'!$D$40)*(1+'1.Inputs'!$D$41))*(1+$G412)^(8-1))*'1.Inputs'!$D$47+(('1.Inputs'!$D$37*12*IF(8=1,'1.Inputs'!$D$38,IF(8=2,'1.Inputs'!$D$39,$E412)))/(1-'1.Inputs'!$D$42)*$D412*(1+$G412)^(8-1))*('1.Inputs'!$D$48-'1.Inputs'!$D$49))/'1.Inputs'!$D$51</f>
        <v>1598496915.4812589</v>
      </c>
      <c r="P412" s="36">
        <f ca="1">((('1.Inputs'!$D$37*12*IF(9=1,'1.Inputs'!$D$38,IF(9=2,'1.Inputs'!$D$39,$E412)))*$F412*(('1.Inputs'!$D$40)+(1-'1.Inputs'!$D$40)*(1+'1.Inputs'!$D$41))*(1+$G412)^(9-1))*'1.Inputs'!$D$47+(('1.Inputs'!$D$37*12*IF(9=1,'1.Inputs'!$D$38,IF(9=2,'1.Inputs'!$D$39,$E412)))/(1-'1.Inputs'!$D$42)*$D412*(1+$G412)^(9-1))*('1.Inputs'!$D$48-'1.Inputs'!$D$49))/'1.Inputs'!$D$51</f>
        <v>1642747719.2110357</v>
      </c>
      <c r="Q412" s="36">
        <f ca="1">((('1.Inputs'!$D$37*12*IF(10=1,'1.Inputs'!$D$38,IF(10=2,'1.Inputs'!$D$39,$E412)))*$F412*(('1.Inputs'!$D$40)+(1-'1.Inputs'!$D$40)*(1+'1.Inputs'!$D$41))*(1+$G412)^(10-1))*'1.Inputs'!$D$47+(('1.Inputs'!$D$37*12*IF(10=1,'1.Inputs'!$D$38,IF(10=2,'1.Inputs'!$D$39,$E412)))/(1-'1.Inputs'!$D$42)*$D412*(1+$G412)^(10-1))*('1.Inputs'!$D$48-'1.Inputs'!$D$49))/'1.Inputs'!$D$51</f>
        <v>1688223507.244359</v>
      </c>
      <c r="R412" s="36">
        <f>-'1.Inputs'!$D$24</f>
        <v>-2050000000</v>
      </c>
      <c r="S412" s="36">
        <f ca="1">((('1.Inputs'!$D$37*12*IF(1=1,'1.Inputs'!$D$38,IF(1=2,'1.Inputs'!$D$39,$E412)))*$F412*(('1.Inputs'!$D$40)+(1-'1.Inputs'!$D$40)*(1+'1.Inputs'!$D$41))*(1+$G412)^(1-1))-(('1.Inputs'!$D$37*12*IF(1=1,'1.Inputs'!$D$38,IF(1=2,'1.Inputs'!$D$39,$E412)))/(1-'1.Inputs'!$D$42)*$D412*(1+$G412)^(1-1))-('1.Inputs'!$D$37*12*IF(1=1,'1.Inputs'!$D$38,IF(1=2,'1.Inputs'!$D$39,$E412)))*'1.Inputs'!$D$43*(1+$G412)^(1-1)-'1.Inputs'!$D$44*(1+$G412)^(1-1)-('1.Inputs'!$D$20/'1.Inputs'!$D$27+'1.Inputs'!$D$23/'1.Inputs'!$D$28))-MAX(0,((('1.Inputs'!$D$37*12*IF(1=1,'1.Inputs'!$D$38,IF(1=2,'1.Inputs'!$D$39,$E412)))*$F412*(('1.Inputs'!$D$40)+(1-'1.Inputs'!$D$40)*(1+'1.Inputs'!$D$41))*(1+$G412)^(1-1))-(('1.Inputs'!$D$37*12*IF(1=1,'1.Inputs'!$D$38,IF(1=2,'1.Inputs'!$D$39,$E412)))/(1-'1.Inputs'!$D$42)*$D412*(1+$G412)^(1-1))-('1.Inputs'!$D$37*12*IF(1=1,'1.Inputs'!$D$38,IF(1=2,'1.Inputs'!$D$39,$E412)))*'1.Inputs'!$D$43*(1+$G412)^(1-1)-'1.Inputs'!$D$44*(1+$G412)^(1-1)-('1.Inputs'!$D$20/'1.Inputs'!$D$27+'1.Inputs'!$D$23/'1.Inputs'!$D$28)))*'1.Inputs'!$D$53+('1.Inputs'!$D$20/'1.Inputs'!$D$27+'1.Inputs'!$D$23/'1.Inputs'!$D$28)-H412</f>
        <v>-892010816.8286432</v>
      </c>
      <c r="T412" s="36">
        <f ca="1">((('1.Inputs'!$D$37*12*IF(2=1,'1.Inputs'!$D$38,IF(2=2,'1.Inputs'!$D$39,$E412)))*$F412*(('1.Inputs'!$D$40)+(1-'1.Inputs'!$D$40)*(1+'1.Inputs'!$D$41))*(1+$G412)^(2-1))-(('1.Inputs'!$D$37*12*IF(2=1,'1.Inputs'!$D$38,IF(2=2,'1.Inputs'!$D$39,$E412)))/(1-'1.Inputs'!$D$42)*$D412*(1+$G412)^(2-1))-('1.Inputs'!$D$37*12*IF(2=1,'1.Inputs'!$D$38,IF(2=2,'1.Inputs'!$D$39,$E412)))*'1.Inputs'!$D$43*(1+$G412)^(2-1)-'1.Inputs'!$D$44*(1+$G412)^(2-1)-('1.Inputs'!$D$20/'1.Inputs'!$D$27+'1.Inputs'!$D$23/'1.Inputs'!$D$28))-MAX(0,((('1.Inputs'!$D$37*12*IF(2=1,'1.Inputs'!$D$38,IF(2=2,'1.Inputs'!$D$39,$E412)))*$F412*(('1.Inputs'!$D$40)+(1-'1.Inputs'!$D$40)*(1+'1.Inputs'!$D$41))*(1+$G412)^(2-1))-(('1.Inputs'!$D$37*12*IF(2=1,'1.Inputs'!$D$38,IF(2=2,'1.Inputs'!$D$39,$E412)))/(1-'1.Inputs'!$D$42)*$D412*(1+$G412)^(2-1))-('1.Inputs'!$D$37*12*IF(2=1,'1.Inputs'!$D$38,IF(2=2,'1.Inputs'!$D$39,$E412)))*'1.Inputs'!$D$43*(1+$G412)^(2-1)-'1.Inputs'!$D$44*(1+$G412)^(2-1)-('1.Inputs'!$D$20/'1.Inputs'!$D$27+'1.Inputs'!$D$23/'1.Inputs'!$D$28)))*'1.Inputs'!$D$53+('1.Inputs'!$D$20/'1.Inputs'!$D$27+'1.Inputs'!$D$23/'1.Inputs'!$D$28)-(I412-H412)</f>
        <v>-172925743.25996399</v>
      </c>
      <c r="U412" s="36">
        <f ca="1">((('1.Inputs'!$D$37*12*IF(3=1,'1.Inputs'!$D$38,IF(3=2,'1.Inputs'!$D$39,$E412)))*$F412*(('1.Inputs'!$D$40)+(1-'1.Inputs'!$D$40)*(1+'1.Inputs'!$D$41))*(1+$G412)^(3-1))-(('1.Inputs'!$D$37*12*IF(3=1,'1.Inputs'!$D$38,IF(3=2,'1.Inputs'!$D$39,$E412)))/(1-'1.Inputs'!$D$42)*$D412*(1+$G412)^(3-1))-('1.Inputs'!$D$37*12*IF(3=1,'1.Inputs'!$D$38,IF(3=2,'1.Inputs'!$D$39,$E412)))*'1.Inputs'!$D$43*(1+$G412)^(3-1)-'1.Inputs'!$D$44*(1+$G412)^(3-1)-('1.Inputs'!$D$20/'1.Inputs'!$D$27+'1.Inputs'!$D$23/'1.Inputs'!$D$28))-MAX(0,((('1.Inputs'!$D$37*12*IF(3=1,'1.Inputs'!$D$38,IF(3=2,'1.Inputs'!$D$39,$E412)))*$F412*(('1.Inputs'!$D$40)+(1-'1.Inputs'!$D$40)*(1+'1.Inputs'!$D$41))*(1+$G412)^(3-1))-(('1.Inputs'!$D$37*12*IF(3=1,'1.Inputs'!$D$38,IF(3=2,'1.Inputs'!$D$39,$E412)))/(1-'1.Inputs'!$D$42)*$D412*(1+$G412)^(3-1))-('1.Inputs'!$D$37*12*IF(3=1,'1.Inputs'!$D$38,IF(3=2,'1.Inputs'!$D$39,$E412)))*'1.Inputs'!$D$43*(1+$G412)^(3-1)-'1.Inputs'!$D$44*(1+$G412)^(3-1)-('1.Inputs'!$D$20/'1.Inputs'!$D$27+'1.Inputs'!$D$23/'1.Inputs'!$D$28)))*'1.Inputs'!$D$53+('1.Inputs'!$D$20/'1.Inputs'!$D$27+'1.Inputs'!$D$23/'1.Inputs'!$D$28)-(J412-I412)</f>
        <v>33568660.354839027</v>
      </c>
      <c r="V412" s="36">
        <f ca="1">((('1.Inputs'!$D$37*12*IF(4=1,'1.Inputs'!$D$38,IF(4=2,'1.Inputs'!$D$39,$E412)))*$F412*(('1.Inputs'!$D$40)+(1-'1.Inputs'!$D$40)*(1+'1.Inputs'!$D$41))*(1+$G412)^(4-1))-(('1.Inputs'!$D$37*12*IF(4=1,'1.Inputs'!$D$38,IF(4=2,'1.Inputs'!$D$39,$E412)))/(1-'1.Inputs'!$D$42)*$D412*(1+$G412)^(4-1))-('1.Inputs'!$D$37*12*IF(4=1,'1.Inputs'!$D$38,IF(4=2,'1.Inputs'!$D$39,$E412)))*'1.Inputs'!$D$43*(1+$G412)^(4-1)-'1.Inputs'!$D$44*(1+$G412)^(4-1)-('1.Inputs'!$D$20/'1.Inputs'!$D$27+'1.Inputs'!$D$23/'1.Inputs'!$D$28))-MAX(0,((('1.Inputs'!$D$37*12*IF(4=1,'1.Inputs'!$D$38,IF(4=2,'1.Inputs'!$D$39,$E412)))*$F412*(('1.Inputs'!$D$40)+(1-'1.Inputs'!$D$40)*(1+'1.Inputs'!$D$41))*(1+$G412)^(4-1))-(('1.Inputs'!$D$37*12*IF(4=1,'1.Inputs'!$D$38,IF(4=2,'1.Inputs'!$D$39,$E412)))/(1-'1.Inputs'!$D$42)*$D412*(1+$G412)^(4-1))-('1.Inputs'!$D$37*12*IF(4=1,'1.Inputs'!$D$38,IF(4=2,'1.Inputs'!$D$39,$E412)))*'1.Inputs'!$D$43*(1+$G412)^(4-1)-'1.Inputs'!$D$44*(1+$G412)^(4-1)-('1.Inputs'!$D$20/'1.Inputs'!$D$27+'1.Inputs'!$D$23/'1.Inputs'!$D$28)))*'1.Inputs'!$D$53+('1.Inputs'!$D$20/'1.Inputs'!$D$27+'1.Inputs'!$D$23/'1.Inputs'!$D$28)-(K412-J412)</f>
        <v>315109195.37394595</v>
      </c>
      <c r="W412" s="36">
        <f ca="1">((('1.Inputs'!$D$37*12*IF(5=1,'1.Inputs'!$D$38,IF(5=2,'1.Inputs'!$D$39,$E412)))*$F412*(('1.Inputs'!$D$40)+(1-'1.Inputs'!$D$40)*(1+'1.Inputs'!$D$41))*(1+$G412)^(5-1))-(('1.Inputs'!$D$37*12*IF(5=1,'1.Inputs'!$D$38,IF(5=2,'1.Inputs'!$D$39,$E412)))/(1-'1.Inputs'!$D$42)*$D412*(1+$G412)^(5-1))-('1.Inputs'!$D$37*12*IF(5=1,'1.Inputs'!$D$38,IF(5=2,'1.Inputs'!$D$39,$E412)))*'1.Inputs'!$D$43*(1+$G412)^(5-1)-'1.Inputs'!$D$44*(1+$G412)^(5-1)-('1.Inputs'!$D$20/'1.Inputs'!$D$27+'1.Inputs'!$D$23/'1.Inputs'!$D$28))-MAX(0,((('1.Inputs'!$D$37*12*IF(5=1,'1.Inputs'!$D$38,IF(5=2,'1.Inputs'!$D$39,$E412)))*$F412*(('1.Inputs'!$D$40)+(1-'1.Inputs'!$D$40)*(1+'1.Inputs'!$D$41))*(1+$G412)^(5-1))-(('1.Inputs'!$D$37*12*IF(5=1,'1.Inputs'!$D$38,IF(5=2,'1.Inputs'!$D$39,$E412)))/(1-'1.Inputs'!$D$42)*$D412*(1+$G412)^(5-1))-('1.Inputs'!$D$37*12*IF(5=1,'1.Inputs'!$D$38,IF(5=2,'1.Inputs'!$D$39,$E412)))*'1.Inputs'!$D$43*(1+$G412)^(5-1)-'1.Inputs'!$D$44*(1+$G412)^(5-1)-('1.Inputs'!$D$20/'1.Inputs'!$D$27+'1.Inputs'!$D$23/'1.Inputs'!$D$28)))*'1.Inputs'!$D$53+('1.Inputs'!$D$20/'1.Inputs'!$D$27+'1.Inputs'!$D$23/'1.Inputs'!$D$28)-(L412-K412)</f>
        <v>322524276.73376161</v>
      </c>
      <c r="X412" s="36">
        <f ca="1">((('1.Inputs'!$D$37*12*IF(6=1,'1.Inputs'!$D$38,IF(6=2,'1.Inputs'!$D$39,$E412)))*$F412*(('1.Inputs'!$D$40)+(1-'1.Inputs'!$D$40)*(1+'1.Inputs'!$D$41))*(1+$G412)^(6-1))-(('1.Inputs'!$D$37*12*IF(6=1,'1.Inputs'!$D$38,IF(6=2,'1.Inputs'!$D$39,$E412)))/(1-'1.Inputs'!$D$42)*$D412*(1+$G412)^(6-1))-('1.Inputs'!$D$37*12*IF(6=1,'1.Inputs'!$D$38,IF(6=2,'1.Inputs'!$D$39,$E412)))*'1.Inputs'!$D$43*(1+$G412)^(6-1)-'1.Inputs'!$D$44*(1+$G412)^(6-1)-('1.Inputs'!$D$20/'1.Inputs'!$D$27+'1.Inputs'!$D$23/'1.Inputs'!$D$28))-MAX(0,((('1.Inputs'!$D$37*12*IF(6=1,'1.Inputs'!$D$38,IF(6=2,'1.Inputs'!$D$39,$E412)))*$F412*(('1.Inputs'!$D$40)+(1-'1.Inputs'!$D$40)*(1+'1.Inputs'!$D$41))*(1+$G412)^(6-1))-(('1.Inputs'!$D$37*12*IF(6=1,'1.Inputs'!$D$38,IF(6=2,'1.Inputs'!$D$39,$E412)))/(1-'1.Inputs'!$D$42)*$D412*(1+$G412)^(6-1))-('1.Inputs'!$D$37*12*IF(6=1,'1.Inputs'!$D$38,IF(6=2,'1.Inputs'!$D$39,$E412)))*'1.Inputs'!$D$43*(1+$G412)^(6-1)-'1.Inputs'!$D$44*(1+$G412)^(6-1)-('1.Inputs'!$D$20/'1.Inputs'!$D$27+'1.Inputs'!$D$23/'1.Inputs'!$D$28)))*'1.Inputs'!$D$53+('1.Inputs'!$D$20/'1.Inputs'!$D$27+'1.Inputs'!$D$23/'1.Inputs'!$D$28)-(M412-L412)</f>
        <v>330144627.99852234</v>
      </c>
      <c r="Y412" s="36">
        <f ca="1">((('1.Inputs'!$D$37*12*IF(7=1,'1.Inputs'!$D$38,IF(7=2,'1.Inputs'!$D$39,$E412)))*$F412*(('1.Inputs'!$D$40)+(1-'1.Inputs'!$D$40)*(1+'1.Inputs'!$D$41))*(1+$G412)^(7-1))-(('1.Inputs'!$D$37*12*IF(7=1,'1.Inputs'!$D$38,IF(7=2,'1.Inputs'!$D$39,$E412)))/(1-'1.Inputs'!$D$42)*$D412*(1+$G412)^(7-1))-('1.Inputs'!$D$37*12*IF(7=1,'1.Inputs'!$D$38,IF(7=2,'1.Inputs'!$D$39,$E412)))*'1.Inputs'!$D$43*(1+$G412)^(7-1)-'1.Inputs'!$D$44*(1+$G412)^(7-1)-('1.Inputs'!$D$20/'1.Inputs'!$D$27+'1.Inputs'!$D$23/'1.Inputs'!$D$28))-MAX(0,((('1.Inputs'!$D$37*12*IF(7=1,'1.Inputs'!$D$38,IF(7=2,'1.Inputs'!$D$39,$E412)))*$F412*(('1.Inputs'!$D$40)+(1-'1.Inputs'!$D$40)*(1+'1.Inputs'!$D$41))*(1+$G412)^(7-1))-(('1.Inputs'!$D$37*12*IF(7=1,'1.Inputs'!$D$38,IF(7=2,'1.Inputs'!$D$39,$E412)))/(1-'1.Inputs'!$D$42)*$D412*(1+$G412)^(7-1))-('1.Inputs'!$D$37*12*IF(7=1,'1.Inputs'!$D$38,IF(7=2,'1.Inputs'!$D$39,$E412)))*'1.Inputs'!$D$43*(1+$G412)^(7-1)-'1.Inputs'!$D$44*(1+$G412)^(7-1)-('1.Inputs'!$D$20/'1.Inputs'!$D$27+'1.Inputs'!$D$23/'1.Inputs'!$D$28)))*'1.Inputs'!$D$53+('1.Inputs'!$D$20/'1.Inputs'!$D$27+'1.Inputs'!$D$23/'1.Inputs'!$D$28)-(N412-M412)</f>
        <v>337975931.6053862</v>
      </c>
      <c r="Z412" s="36">
        <f ca="1">((('1.Inputs'!$D$37*12*IF(8=1,'1.Inputs'!$D$38,IF(8=2,'1.Inputs'!$D$39,$E412)))*$F412*(('1.Inputs'!$D$40)+(1-'1.Inputs'!$D$40)*(1+'1.Inputs'!$D$41))*(1+$G412)^(8-1))-(('1.Inputs'!$D$37*12*IF(8=1,'1.Inputs'!$D$38,IF(8=2,'1.Inputs'!$D$39,$E412)))/(1-'1.Inputs'!$D$42)*$D412*(1+$G412)^(8-1))-('1.Inputs'!$D$37*12*IF(8=1,'1.Inputs'!$D$38,IF(8=2,'1.Inputs'!$D$39,$E412)))*'1.Inputs'!$D$43*(1+$G412)^(8-1)-'1.Inputs'!$D$44*(1+$G412)^(8-1)-('1.Inputs'!$D$20/'1.Inputs'!$D$27+'1.Inputs'!$D$23/'1.Inputs'!$D$28))-MAX(0,((('1.Inputs'!$D$37*12*IF(8=1,'1.Inputs'!$D$38,IF(8=2,'1.Inputs'!$D$39,$E412)))*$F412*(('1.Inputs'!$D$40)+(1-'1.Inputs'!$D$40)*(1+'1.Inputs'!$D$41))*(1+$G412)^(8-1))-(('1.Inputs'!$D$37*12*IF(8=1,'1.Inputs'!$D$38,IF(8=2,'1.Inputs'!$D$39,$E412)))/(1-'1.Inputs'!$D$42)*$D412*(1+$G412)^(8-1))-('1.Inputs'!$D$37*12*IF(8=1,'1.Inputs'!$D$38,IF(8=2,'1.Inputs'!$D$39,$E412)))*'1.Inputs'!$D$43*(1+$G412)^(8-1)-'1.Inputs'!$D$44*(1+$G412)^(8-1)-('1.Inputs'!$D$20/'1.Inputs'!$D$27+'1.Inputs'!$D$23/'1.Inputs'!$D$28)))*'1.Inputs'!$D$53+('1.Inputs'!$D$20/'1.Inputs'!$D$27+'1.Inputs'!$D$23/'1.Inputs'!$D$28)-(O412-N412)</f>
        <v>346024027.29705262</v>
      </c>
      <c r="AA412" s="36">
        <f ca="1">((('1.Inputs'!$D$37*12*IF(9=1,'1.Inputs'!$D$38,IF(9=2,'1.Inputs'!$D$39,$E412)))*$F412*(('1.Inputs'!$D$40)+(1-'1.Inputs'!$D$40)*(1+'1.Inputs'!$D$41))*(1+$G412)^(9-1))-(('1.Inputs'!$D$37*12*IF(9=1,'1.Inputs'!$D$38,IF(9=2,'1.Inputs'!$D$39,$E412)))/(1-'1.Inputs'!$D$42)*$D412*(1+$G412)^(9-1))-('1.Inputs'!$D$37*12*IF(9=1,'1.Inputs'!$D$38,IF(9=2,'1.Inputs'!$D$39,$E412)))*'1.Inputs'!$D$43*(1+$G412)^(9-1)-'1.Inputs'!$D$44*(1+$G412)^(9-1)-('1.Inputs'!$D$20/'1.Inputs'!$D$27+'1.Inputs'!$D$23/'1.Inputs'!$D$28))-MAX(0,((('1.Inputs'!$D$37*12*IF(9=1,'1.Inputs'!$D$38,IF(9=2,'1.Inputs'!$D$39,$E412)))*$F412*(('1.Inputs'!$D$40)+(1-'1.Inputs'!$D$40)*(1+'1.Inputs'!$D$41))*(1+$G412)^(9-1))-(('1.Inputs'!$D$37*12*IF(9=1,'1.Inputs'!$D$38,IF(9=2,'1.Inputs'!$D$39,$E412)))/(1-'1.Inputs'!$D$42)*$D412*(1+$G412)^(9-1))-('1.Inputs'!$D$37*12*IF(9=1,'1.Inputs'!$D$38,IF(9=2,'1.Inputs'!$D$39,$E412)))*'1.Inputs'!$D$43*(1+$G412)^(9-1)-'1.Inputs'!$D$44*(1+$G412)^(9-1)-('1.Inputs'!$D$20/'1.Inputs'!$D$27+'1.Inputs'!$D$23/'1.Inputs'!$D$28)))*'1.Inputs'!$D$53+('1.Inputs'!$D$20/'1.Inputs'!$D$27+'1.Inputs'!$D$23/'1.Inputs'!$D$28)-(P412-O412)</f>
        <v>354294916.4764021</v>
      </c>
      <c r="AB412" s="36">
        <f ca="1">((('1.Inputs'!$D$37*12*IF(10=1,'1.Inputs'!$D$38,IF(10=2,'1.Inputs'!$D$39,$E412)))*$F412*(('1.Inputs'!$D$40)+(1-'1.Inputs'!$D$40)*(1+'1.Inputs'!$D$41))*(1+$G412)^(10-1))-(('1.Inputs'!$D$37*12*IF(10=1,'1.Inputs'!$D$38,IF(10=2,'1.Inputs'!$D$39,$E412)))/(1-'1.Inputs'!$D$42)*$D412*(1+$G412)^(10-1))-('1.Inputs'!$D$37*12*IF(10=1,'1.Inputs'!$D$38,IF(10=2,'1.Inputs'!$D$39,$E412)))*'1.Inputs'!$D$43*(1+$G412)^(10-1)-'1.Inputs'!$D$44*(1+$G412)^(10-1)-('1.Inputs'!$D$20/'1.Inputs'!$D$27+'1.Inputs'!$D$23/'1.Inputs'!$D$28))-MAX(0,((('1.Inputs'!$D$37*12*IF(10=1,'1.Inputs'!$D$38,IF(10=2,'1.Inputs'!$D$39,$E412)))*$F412*(('1.Inputs'!$D$40)+(1-'1.Inputs'!$D$40)*(1+'1.Inputs'!$D$41))*(1+$G412)^(10-1))-(('1.Inputs'!$D$37*12*IF(10=1,'1.Inputs'!$D$38,IF(10=2,'1.Inputs'!$D$39,$E412)))/(1-'1.Inputs'!$D$42)*$D412*(1+$G412)^(10-1))-('1.Inputs'!$D$37*12*IF(10=1,'1.Inputs'!$D$38,IF(10=2,'1.Inputs'!$D$39,$E412)))*'1.Inputs'!$D$43*(1+$G412)^(10-1)-'1.Inputs'!$D$44*(1+$G412)^(10-1)-('1.Inputs'!$D$20/'1.Inputs'!$D$27+'1.Inputs'!$D$23/'1.Inputs'!$D$28)))*'1.Inputs'!$D$53+('1.Inputs'!$D$20/'1.Inputs'!$D$27+'1.Inputs'!$D$23/'1.Inputs'!$D$28)-(Q412-P412)+(('1.Inputs'!$D$20+'1.Inputs'!$D$23-('1.Inputs'!$D$20/'1.Inputs'!$D$27+'1.Inputs'!$D$23/'1.Inputs'!$D$28)*'1.Inputs'!$D$10)*'1.Inputs'!$D$60+'1.Inputs'!$D$19*'1.Inputs'!$D$59+Q412)</f>
        <v>2751018273.9260597</v>
      </c>
      <c r="AC412" s="36">
        <f ca="1">S412-AC$13-AC$14+MIN(AC$13,MAX(0,((('1.Inputs'!$D$37*12*IF(1=1,'1.Inputs'!$D$38,IF(1=2,'1.Inputs'!$D$39,$E412)))*$F412*(('1.Inputs'!$D$40)+(1-'1.Inputs'!$D$40)*(1+'1.Inputs'!$D$41))*(1+$G412)^(1-1))-(('1.Inputs'!$D$37*12*IF(1=1,'1.Inputs'!$D$38,IF(1=2,'1.Inputs'!$D$39,$E412)))/(1-'1.Inputs'!$D$42)*$D412*(1+$G412)^(1-1))-('1.Inputs'!$D$37*12*IF(1=1,'1.Inputs'!$D$38,IF(1=2,'1.Inputs'!$D$39,$E412)))*'1.Inputs'!$D$43*(1+$G412)^(1-1)-'1.Inputs'!$D$44*(1+$G412)^(1-1)-('1.Inputs'!$D$20/'1.Inputs'!$D$27+'1.Inputs'!$D$23/'1.Inputs'!$D$28))))*'1.Inputs'!$D$53</f>
        <v>-1039610816.8286432</v>
      </c>
      <c r="AD412" s="36">
        <f ca="1">T412-AD$13-AD$14+MIN(AD$13,MAX(0,((('1.Inputs'!$D$37*12*IF(2=1,'1.Inputs'!$D$38,IF(2=2,'1.Inputs'!$D$39,$E412)))*$F412*(('1.Inputs'!$D$40)+(1-'1.Inputs'!$D$40)*(1+'1.Inputs'!$D$41))*(1+$G412)^(2-1))-(('1.Inputs'!$D$37*12*IF(2=1,'1.Inputs'!$D$38,IF(2=2,'1.Inputs'!$D$39,$E412)))/(1-'1.Inputs'!$D$42)*$D412*(1+$G412)^(2-1))-('1.Inputs'!$D$37*12*IF(2=1,'1.Inputs'!$D$38,IF(2=2,'1.Inputs'!$D$39,$E412)))*'1.Inputs'!$D$43*(1+$G412)^(2-1)-'1.Inputs'!$D$44*(1+$G412)^(2-1)-('1.Inputs'!$D$20/'1.Inputs'!$D$27+'1.Inputs'!$D$23/'1.Inputs'!$D$28))))*'1.Inputs'!$D$53</f>
        <v>-308561130.15431988</v>
      </c>
      <c r="AE412" s="36">
        <f ca="1">U412-AE$13-AE$14+MIN(AE$13,MAX(0,((('1.Inputs'!$D$37*12*IF(3=1,'1.Inputs'!$D$38,IF(3=2,'1.Inputs'!$D$39,$E412)))*$F412*(('1.Inputs'!$D$40)+(1-'1.Inputs'!$D$40)*(1+'1.Inputs'!$D$41))*(1+$G412)^(3-1))-(('1.Inputs'!$D$37*12*IF(3=1,'1.Inputs'!$D$38,IF(3=2,'1.Inputs'!$D$39,$E412)))/(1-'1.Inputs'!$D$42)*$D412*(1+$G412)^(3-1))-('1.Inputs'!$D$37*12*IF(3=1,'1.Inputs'!$D$38,IF(3=2,'1.Inputs'!$D$39,$E412)))*'1.Inputs'!$D$43*(1+$G412)^(3-1)-'1.Inputs'!$D$44*(1+$G412)^(3-1)-('1.Inputs'!$D$20/'1.Inputs'!$D$27+'1.Inputs'!$D$23/'1.Inputs'!$D$28))))*'1.Inputs'!$D$53</f>
        <v>-308371339.64516097</v>
      </c>
      <c r="AF412" s="36">
        <f ca="1">V412-AF$13-AF$14+MIN(AF$13,MAX(0,((('1.Inputs'!$D$37*12*IF(4=1,'1.Inputs'!$D$38,IF(4=2,'1.Inputs'!$D$39,$E412)))*$F412*(('1.Inputs'!$D$40)+(1-'1.Inputs'!$D$40)*(1+'1.Inputs'!$D$41))*(1+$G412)^(4-1))-(('1.Inputs'!$D$37*12*IF(4=1,'1.Inputs'!$D$38,IF(4=2,'1.Inputs'!$D$39,$E412)))/(1-'1.Inputs'!$D$42)*$D412*(1+$G412)^(4-1))-('1.Inputs'!$D$37*12*IF(4=1,'1.Inputs'!$D$38,IF(4=2,'1.Inputs'!$D$39,$E412)))*'1.Inputs'!$D$43*(1+$G412)^(4-1)-'1.Inputs'!$D$44*(1+$G412)^(4-1)-('1.Inputs'!$D$20/'1.Inputs'!$D$27+'1.Inputs'!$D$23/'1.Inputs'!$D$28))))*'1.Inputs'!$D$53</f>
        <v>-7642804.6260540485</v>
      </c>
      <c r="AG412" s="36">
        <f ca="1">W412-AG$13-AG$14+MIN(AG$13,MAX(0,((('1.Inputs'!$D$37*12*IF(5=1,'1.Inputs'!$D$38,IF(5=2,'1.Inputs'!$D$39,$E412)))*$F412*(('1.Inputs'!$D$40)+(1-'1.Inputs'!$D$40)*(1+'1.Inputs'!$D$41))*(1+$G412)^(5-1))-(('1.Inputs'!$D$37*12*IF(5=1,'1.Inputs'!$D$38,IF(5=2,'1.Inputs'!$D$39,$E412)))/(1-'1.Inputs'!$D$42)*$D412*(1+$G412)^(5-1))-('1.Inputs'!$D$37*12*IF(5=1,'1.Inputs'!$D$38,IF(5=2,'1.Inputs'!$D$39,$E412)))*'1.Inputs'!$D$43*(1+$G412)^(5-1)-'1.Inputs'!$D$44*(1+$G412)^(5-1)-('1.Inputs'!$D$20/'1.Inputs'!$D$27+'1.Inputs'!$D$23/'1.Inputs'!$D$28))))*'1.Inputs'!$D$53</f>
        <v>18960276.733761605</v>
      </c>
      <c r="AH412" s="36">
        <f ca="1">X412-AH$13-AH$14+MIN(AH$13,MAX(0,((('1.Inputs'!$D$37*12*IF(6=1,'1.Inputs'!$D$38,IF(6=2,'1.Inputs'!$D$39,$E412)))*$F412*(('1.Inputs'!$D$40)+(1-'1.Inputs'!$D$40)*(1+'1.Inputs'!$D$41))*(1+$G412)^(6-1))-(('1.Inputs'!$D$37*12*IF(6=1,'1.Inputs'!$D$38,IF(6=2,'1.Inputs'!$D$39,$E412)))/(1-'1.Inputs'!$D$42)*$D412*(1+$G412)^(6-1))-('1.Inputs'!$D$37*12*IF(6=1,'1.Inputs'!$D$38,IF(6=2,'1.Inputs'!$D$39,$E412)))*'1.Inputs'!$D$43*(1+$G412)^(6-1)-'1.Inputs'!$D$44*(1+$G412)^(6-1)-('1.Inputs'!$D$20/'1.Inputs'!$D$27+'1.Inputs'!$D$23/'1.Inputs'!$D$28))))*'1.Inputs'!$D$53</f>
        <v>45768627.998522341</v>
      </c>
      <c r="AI412" s="36">
        <f ca="1">Y412-AI$13-AI$14+MIN(AI$13,MAX(0,((('1.Inputs'!$D$37*12*IF(7=1,'1.Inputs'!$D$38,IF(7=2,'1.Inputs'!$D$39,$E412)))*$F412*(('1.Inputs'!$D$40)+(1-'1.Inputs'!$D$40)*(1+'1.Inputs'!$D$41))*(1+$G412)^(7-1))-(('1.Inputs'!$D$37*12*IF(7=1,'1.Inputs'!$D$38,IF(7=2,'1.Inputs'!$D$39,$E412)))/(1-'1.Inputs'!$D$42)*$D412*(1+$G412)^(7-1))-('1.Inputs'!$D$37*12*IF(7=1,'1.Inputs'!$D$38,IF(7=2,'1.Inputs'!$D$39,$E412)))*'1.Inputs'!$D$43*(1+$G412)^(7-1)-'1.Inputs'!$D$44*(1+$G412)^(7-1)-('1.Inputs'!$D$20/'1.Inputs'!$D$27+'1.Inputs'!$D$23/'1.Inputs'!$D$28))))*'1.Inputs'!$D$53</f>
        <v>72787931.605386198</v>
      </c>
      <c r="AJ412" s="36">
        <f ca="1">Z412-AJ$13-AJ$14+MIN(AJ$13,MAX(0,((('1.Inputs'!$D$37*12*IF(8=1,'1.Inputs'!$D$38,IF(8=2,'1.Inputs'!$D$39,$E412)))*$F412*(('1.Inputs'!$D$40)+(1-'1.Inputs'!$D$40)*(1+'1.Inputs'!$D$41))*(1+$G412)^(8-1))-(('1.Inputs'!$D$37*12*IF(8=1,'1.Inputs'!$D$38,IF(8=2,'1.Inputs'!$D$39,$E412)))/(1-'1.Inputs'!$D$42)*$D412*(1+$G412)^(8-1))-('1.Inputs'!$D$37*12*IF(8=1,'1.Inputs'!$D$38,IF(8=2,'1.Inputs'!$D$39,$E412)))*'1.Inputs'!$D$43*(1+$G412)^(8-1)-'1.Inputs'!$D$44*(1+$G412)^(8-1)-('1.Inputs'!$D$20/'1.Inputs'!$D$27+'1.Inputs'!$D$23/'1.Inputs'!$D$28))))*'1.Inputs'!$D$53</f>
        <v>346024027.29705262</v>
      </c>
      <c r="AK412" s="36">
        <f ca="1">AA412-AK$13-AK$14+MIN(AK$13,MAX(0,((('1.Inputs'!$D$37*12*IF(9=1,'1.Inputs'!$D$38,IF(9=2,'1.Inputs'!$D$39,$E412)))*$F412*(('1.Inputs'!$D$40)+(1-'1.Inputs'!$D$40)*(1+'1.Inputs'!$D$41))*(1+$G412)^(9-1))-(('1.Inputs'!$D$37*12*IF(9=1,'1.Inputs'!$D$38,IF(9=2,'1.Inputs'!$D$39,$E412)))/(1-'1.Inputs'!$D$42)*$D412*(1+$G412)^(9-1))-('1.Inputs'!$D$37*12*IF(9=1,'1.Inputs'!$D$38,IF(9=2,'1.Inputs'!$D$39,$E412)))*'1.Inputs'!$D$43*(1+$G412)^(9-1)-'1.Inputs'!$D$44*(1+$G412)^(9-1)-('1.Inputs'!$D$20/'1.Inputs'!$D$27+'1.Inputs'!$D$23/'1.Inputs'!$D$28))))*'1.Inputs'!$D$53</f>
        <v>354294916.4764021</v>
      </c>
      <c r="AL412" s="36">
        <f ca="1">AB412-AL$13-AL$14+MIN(AL$13,MAX(0,((('1.Inputs'!$D$37*12*IF(10=1,'1.Inputs'!$D$38,IF(10=2,'1.Inputs'!$D$39,$E412)))*$F412*(('1.Inputs'!$D$40)+(1-'1.Inputs'!$D$40)*(1+'1.Inputs'!$D$41))*(1+$G412)^(10-1))-(('1.Inputs'!$D$37*12*IF(10=1,'1.Inputs'!$D$38,IF(10=2,'1.Inputs'!$D$39,$E412)))/(1-'1.Inputs'!$D$42)*$D412*(1+$G412)^(10-1))-('1.Inputs'!$D$37*12*IF(10=1,'1.Inputs'!$D$38,IF(10=2,'1.Inputs'!$D$39,$E412)))*'1.Inputs'!$D$43*(1+$G412)^(10-1)-'1.Inputs'!$D$44*(1+$G412)^(10-1)-('1.Inputs'!$D$20/'1.Inputs'!$D$27+'1.Inputs'!$D$23/'1.Inputs'!$D$28))))*'1.Inputs'!$D$53+'1.Inputs'!$D$35</f>
        <v>3551018273.9260597</v>
      </c>
      <c r="AM412" s="48">
        <f ca="1">R412+NPV('1.Inputs'!$D$55,S412:AB412)</f>
        <v>-1088728490.1760247</v>
      </c>
      <c r="AN412" s="48">
        <f ca="1">-('1.Inputs'!$D$24*(1-'1.Inputs'!$D$31)+'1.Inputs'!$D$35)+NPV('1.Inputs'!$D$54,AC412:AL412)</f>
        <v>-2015757547.3913498</v>
      </c>
      <c r="AO412" s="36">
        <f t="shared" ca="1" si="53"/>
        <v>-6.043433718351241</v>
      </c>
      <c r="AP412" s="36">
        <f t="shared" ca="1" si="54"/>
        <v>8.5286230576318664E-2</v>
      </c>
      <c r="AQ412" s="36">
        <f ca="1">'1.Inputs'!$D$35+MIN(SUM($AC412:AC412),SUM($AC412:AD412),SUM($AC412:AE412),SUM($AC412:AF412),SUM($AC412:AG412),SUM($AC412:AH412),SUM($AC412:AI412),SUM($AC412:AJ412),SUM($AC412:AK412),SUM($AC412:AL412))</f>
        <v>-864186091.25417805</v>
      </c>
      <c r="AR412" s="36">
        <f ca="1">IF(AP412&lt;'1.Inputs'!$D$57,1,0)</f>
        <v>1</v>
      </c>
      <c r="AS412" s="36">
        <f t="shared" ca="1" si="55"/>
        <v>1</v>
      </c>
    </row>
    <row r="413" spans="2:45" ht="15" customHeight="1" x14ac:dyDescent="0.25">
      <c r="B413" s="36">
        <v>398</v>
      </c>
      <c r="C413" s="36">
        <f t="shared" ca="1" si="48"/>
        <v>0.46942485212972374</v>
      </c>
      <c r="D413" s="36">
        <f t="shared" ca="1" si="49"/>
        <v>18514.775697586014</v>
      </c>
      <c r="E413" s="47">
        <f t="shared" ca="1" si="50"/>
        <v>0.82446292669016297</v>
      </c>
      <c r="F413" s="36">
        <f t="shared" ca="1" si="51"/>
        <v>32225.937400086459</v>
      </c>
      <c r="G413" s="36">
        <f t="shared" ca="1" si="52"/>
        <v>4.6316940323336567E-2</v>
      </c>
      <c r="H413" s="36">
        <f ca="1">((('1.Inputs'!$D$37*12*IF(1=1,'1.Inputs'!$D$38,IF(1=2,'1.Inputs'!$D$39,$E413)))*$F413*(('1.Inputs'!$D$40)+(1-'1.Inputs'!$D$40)*(1+'1.Inputs'!$D$41))*(1+$G413)^(1-1))*'1.Inputs'!$D$47+(('1.Inputs'!$D$37*12*IF(1=1,'1.Inputs'!$D$38,IF(1=2,'1.Inputs'!$D$39,$E413)))/(1-'1.Inputs'!$D$42)*$D413*(1+$G413)^(1-1))*('1.Inputs'!$D$48-'1.Inputs'!$D$49))/'1.Inputs'!$D$51</f>
        <v>844423752.74773097</v>
      </c>
      <c r="I413" s="36">
        <f ca="1">((('1.Inputs'!$D$37*12*IF(2=1,'1.Inputs'!$D$38,IF(2=2,'1.Inputs'!$D$39,$E413)))*$F413*(('1.Inputs'!$D$40)+(1-'1.Inputs'!$D$40)*(1+'1.Inputs'!$D$41))*(1+$G413)^(2-1))*'1.Inputs'!$D$47+(('1.Inputs'!$D$37*12*IF(2=1,'1.Inputs'!$D$38,IF(2=2,'1.Inputs'!$D$39,$E413)))/(1-'1.Inputs'!$D$42)*$D413*(1+$G413)^(2-1))*('1.Inputs'!$D$48-'1.Inputs'!$D$49))/'1.Inputs'!$D$51</f>
        <v>1236948828.2358978</v>
      </c>
      <c r="J413" s="36">
        <f ca="1">((('1.Inputs'!$D$37*12*IF(3=1,'1.Inputs'!$D$38,IF(3=2,'1.Inputs'!$D$39,$E413)))*$F413*(('1.Inputs'!$D$40)+(1-'1.Inputs'!$D$40)*(1+'1.Inputs'!$D$41))*(1+$G413)^(3-1))*'1.Inputs'!$D$47+(('1.Inputs'!$D$37*12*IF(3=1,'1.Inputs'!$D$38,IF(3=2,'1.Inputs'!$D$39,$E413)))/(1-'1.Inputs'!$D$42)*$D413*(1+$G413)^(3-1))*('1.Inputs'!$D$48-'1.Inputs'!$D$49))/'1.Inputs'!$D$51</f>
        <v>1524361887.7618048</v>
      </c>
      <c r="K413" s="36">
        <f ca="1">((('1.Inputs'!$D$37*12*IF(4=1,'1.Inputs'!$D$38,IF(4=2,'1.Inputs'!$D$39,$E413)))*$F413*(('1.Inputs'!$D$40)+(1-'1.Inputs'!$D$40)*(1+'1.Inputs'!$D$41))*(1+$G413)^(4-1))*'1.Inputs'!$D$47+(('1.Inputs'!$D$37*12*IF(4=1,'1.Inputs'!$D$38,IF(4=2,'1.Inputs'!$D$39,$E413)))/(1-'1.Inputs'!$D$42)*$D413*(1+$G413)^(4-1))*('1.Inputs'!$D$48-'1.Inputs'!$D$49))/'1.Inputs'!$D$51</f>
        <v>1594965666.3484371</v>
      </c>
      <c r="L413" s="36">
        <f ca="1">((('1.Inputs'!$D$37*12*IF(5=1,'1.Inputs'!$D$38,IF(5=2,'1.Inputs'!$D$39,$E413)))*$F413*(('1.Inputs'!$D$40)+(1-'1.Inputs'!$D$40)*(1+'1.Inputs'!$D$41))*(1+$G413)^(5-1))*'1.Inputs'!$D$47+(('1.Inputs'!$D$37*12*IF(5=1,'1.Inputs'!$D$38,IF(5=2,'1.Inputs'!$D$39,$E413)))/(1-'1.Inputs'!$D$42)*$D413*(1+$G413)^(5-1))*('1.Inputs'!$D$48-'1.Inputs'!$D$49))/'1.Inputs'!$D$51</f>
        <v>1668839595.9344678</v>
      </c>
      <c r="M413" s="36">
        <f ca="1">((('1.Inputs'!$D$37*12*IF(6=1,'1.Inputs'!$D$38,IF(6=2,'1.Inputs'!$D$39,$E413)))*$F413*(('1.Inputs'!$D$40)+(1-'1.Inputs'!$D$40)*(1+'1.Inputs'!$D$41))*(1+$G413)^(6-1))*'1.Inputs'!$D$47+(('1.Inputs'!$D$37*12*IF(6=1,'1.Inputs'!$D$38,IF(6=2,'1.Inputs'!$D$39,$E413)))/(1-'1.Inputs'!$D$42)*$D413*(1+$G413)^(6-1))*('1.Inputs'!$D$48-'1.Inputs'!$D$49))/'1.Inputs'!$D$51</f>
        <v>1746135139.908586</v>
      </c>
      <c r="N413" s="36">
        <f ca="1">((('1.Inputs'!$D$37*12*IF(7=1,'1.Inputs'!$D$38,IF(7=2,'1.Inputs'!$D$39,$E413)))*$F413*(('1.Inputs'!$D$40)+(1-'1.Inputs'!$D$40)*(1+'1.Inputs'!$D$41))*(1+$G413)^(7-1))*'1.Inputs'!$D$47+(('1.Inputs'!$D$37*12*IF(7=1,'1.Inputs'!$D$38,IF(7=2,'1.Inputs'!$D$39,$E413)))/(1-'1.Inputs'!$D$42)*$D413*(1+$G413)^(7-1))*('1.Inputs'!$D$48-'1.Inputs'!$D$49))/'1.Inputs'!$D$51</f>
        <v>1827010776.9802127</v>
      </c>
      <c r="O413" s="36">
        <f ca="1">((('1.Inputs'!$D$37*12*IF(8=1,'1.Inputs'!$D$38,IF(8=2,'1.Inputs'!$D$39,$E413)))*$F413*(('1.Inputs'!$D$40)+(1-'1.Inputs'!$D$40)*(1+'1.Inputs'!$D$41))*(1+$G413)^(8-1))*'1.Inputs'!$D$47+(('1.Inputs'!$D$37*12*IF(8=1,'1.Inputs'!$D$38,IF(8=2,'1.Inputs'!$D$39,$E413)))/(1-'1.Inputs'!$D$42)*$D413*(1+$G413)^(8-1))*('1.Inputs'!$D$48-'1.Inputs'!$D$49))/'1.Inputs'!$D$51</f>
        <v>1911632326.1076982</v>
      </c>
      <c r="P413" s="36">
        <f ca="1">((('1.Inputs'!$D$37*12*IF(9=1,'1.Inputs'!$D$38,IF(9=2,'1.Inputs'!$D$39,$E413)))*$F413*(('1.Inputs'!$D$40)+(1-'1.Inputs'!$D$40)*(1+'1.Inputs'!$D$41))*(1+$G413)^(9-1))*'1.Inputs'!$D$47+(('1.Inputs'!$D$37*12*IF(9=1,'1.Inputs'!$D$38,IF(9=2,'1.Inputs'!$D$39,$E413)))/(1-'1.Inputs'!$D$42)*$D413*(1+$G413)^(9-1))*('1.Inputs'!$D$48-'1.Inputs'!$D$49))/'1.Inputs'!$D$51</f>
        <v>2000173286.4761896</v>
      </c>
      <c r="Q413" s="36">
        <f ca="1">((('1.Inputs'!$D$37*12*IF(10=1,'1.Inputs'!$D$38,IF(10=2,'1.Inputs'!$D$39,$E413)))*$F413*(('1.Inputs'!$D$40)+(1-'1.Inputs'!$D$40)*(1+'1.Inputs'!$D$41))*(1+$G413)^(10-1))*'1.Inputs'!$D$47+(('1.Inputs'!$D$37*12*IF(10=1,'1.Inputs'!$D$38,IF(10=2,'1.Inputs'!$D$39,$E413)))/(1-'1.Inputs'!$D$42)*$D413*(1+$G413)^(10-1))*('1.Inputs'!$D$48-'1.Inputs'!$D$49))/'1.Inputs'!$D$51</f>
        <v>2092815193.2222388</v>
      </c>
      <c r="R413" s="36">
        <f>-'1.Inputs'!$D$24</f>
        <v>-2050000000</v>
      </c>
      <c r="S413" s="36">
        <f ca="1">((('1.Inputs'!$D$37*12*IF(1=1,'1.Inputs'!$D$38,IF(1=2,'1.Inputs'!$D$39,$E413)))*$F413*(('1.Inputs'!$D$40)+(1-'1.Inputs'!$D$40)*(1+'1.Inputs'!$D$41))*(1+$G413)^(1-1))-(('1.Inputs'!$D$37*12*IF(1=1,'1.Inputs'!$D$38,IF(1=2,'1.Inputs'!$D$39,$E413)))/(1-'1.Inputs'!$D$42)*$D413*(1+$G413)^(1-1))-('1.Inputs'!$D$37*12*IF(1=1,'1.Inputs'!$D$38,IF(1=2,'1.Inputs'!$D$39,$E413)))*'1.Inputs'!$D$43*(1+$G413)^(1-1)-'1.Inputs'!$D$44*(1+$G413)^(1-1)-('1.Inputs'!$D$20/'1.Inputs'!$D$27+'1.Inputs'!$D$23/'1.Inputs'!$D$28))-MAX(0,((('1.Inputs'!$D$37*12*IF(1=1,'1.Inputs'!$D$38,IF(1=2,'1.Inputs'!$D$39,$E413)))*$F413*(('1.Inputs'!$D$40)+(1-'1.Inputs'!$D$40)*(1+'1.Inputs'!$D$41))*(1+$G413)^(1-1))-(('1.Inputs'!$D$37*12*IF(1=1,'1.Inputs'!$D$38,IF(1=2,'1.Inputs'!$D$39,$E413)))/(1-'1.Inputs'!$D$42)*$D413*(1+$G413)^(1-1))-('1.Inputs'!$D$37*12*IF(1=1,'1.Inputs'!$D$38,IF(1=2,'1.Inputs'!$D$39,$E413)))*'1.Inputs'!$D$43*(1+$G413)^(1-1)-'1.Inputs'!$D$44*(1+$G413)^(1-1)-('1.Inputs'!$D$20/'1.Inputs'!$D$27+'1.Inputs'!$D$23/'1.Inputs'!$D$28)))*'1.Inputs'!$D$53+('1.Inputs'!$D$20/'1.Inputs'!$D$27+'1.Inputs'!$D$23/'1.Inputs'!$D$28)-H413</f>
        <v>-383973105.46406305</v>
      </c>
      <c r="T413" s="36">
        <f ca="1">((('1.Inputs'!$D$37*12*IF(2=1,'1.Inputs'!$D$38,IF(2=2,'1.Inputs'!$D$39,$E413)))*$F413*(('1.Inputs'!$D$40)+(1-'1.Inputs'!$D$40)*(1+'1.Inputs'!$D$41))*(1+$G413)^(2-1))-(('1.Inputs'!$D$37*12*IF(2=1,'1.Inputs'!$D$38,IF(2=2,'1.Inputs'!$D$39,$E413)))/(1-'1.Inputs'!$D$42)*$D413*(1+$G413)^(2-1))-('1.Inputs'!$D$37*12*IF(2=1,'1.Inputs'!$D$38,IF(2=2,'1.Inputs'!$D$39,$E413)))*'1.Inputs'!$D$43*(1+$G413)^(2-1)-'1.Inputs'!$D$44*(1+$G413)^(2-1)-('1.Inputs'!$D$20/'1.Inputs'!$D$27+'1.Inputs'!$D$23/'1.Inputs'!$D$28))-MAX(0,((('1.Inputs'!$D$37*12*IF(2=1,'1.Inputs'!$D$38,IF(2=2,'1.Inputs'!$D$39,$E413)))*$F413*(('1.Inputs'!$D$40)+(1-'1.Inputs'!$D$40)*(1+'1.Inputs'!$D$41))*(1+$G413)^(2-1))-(('1.Inputs'!$D$37*12*IF(2=1,'1.Inputs'!$D$38,IF(2=2,'1.Inputs'!$D$39,$E413)))/(1-'1.Inputs'!$D$42)*$D413*(1+$G413)^(2-1))-('1.Inputs'!$D$37*12*IF(2=1,'1.Inputs'!$D$38,IF(2=2,'1.Inputs'!$D$39,$E413)))*'1.Inputs'!$D$43*(1+$G413)^(2-1)-'1.Inputs'!$D$44*(1+$G413)^(2-1)-('1.Inputs'!$D$20/'1.Inputs'!$D$27+'1.Inputs'!$D$23/'1.Inputs'!$D$28)))*'1.Inputs'!$D$53+('1.Inputs'!$D$20/'1.Inputs'!$D$27+'1.Inputs'!$D$23/'1.Inputs'!$D$28)-(I413-H413)</f>
        <v>504837460.35515141</v>
      </c>
      <c r="U413" s="36">
        <f ca="1">((('1.Inputs'!$D$37*12*IF(3=1,'1.Inputs'!$D$38,IF(3=2,'1.Inputs'!$D$39,$E413)))*$F413*(('1.Inputs'!$D$40)+(1-'1.Inputs'!$D$40)*(1+'1.Inputs'!$D$41))*(1+$G413)^(3-1))-(('1.Inputs'!$D$37*12*IF(3=1,'1.Inputs'!$D$38,IF(3=2,'1.Inputs'!$D$39,$E413)))/(1-'1.Inputs'!$D$42)*$D413*(1+$G413)^(3-1))-('1.Inputs'!$D$37*12*IF(3=1,'1.Inputs'!$D$38,IF(3=2,'1.Inputs'!$D$39,$E413)))*'1.Inputs'!$D$43*(1+$G413)^(3-1)-'1.Inputs'!$D$44*(1+$G413)^(3-1)-('1.Inputs'!$D$20/'1.Inputs'!$D$27+'1.Inputs'!$D$23/'1.Inputs'!$D$28))-MAX(0,((('1.Inputs'!$D$37*12*IF(3=1,'1.Inputs'!$D$38,IF(3=2,'1.Inputs'!$D$39,$E413)))*$F413*(('1.Inputs'!$D$40)+(1-'1.Inputs'!$D$40)*(1+'1.Inputs'!$D$41))*(1+$G413)^(3-1))-(('1.Inputs'!$D$37*12*IF(3=1,'1.Inputs'!$D$38,IF(3=2,'1.Inputs'!$D$39,$E413)))/(1-'1.Inputs'!$D$42)*$D413*(1+$G413)^(3-1))-('1.Inputs'!$D$37*12*IF(3=1,'1.Inputs'!$D$38,IF(3=2,'1.Inputs'!$D$39,$E413)))*'1.Inputs'!$D$43*(1+$G413)^(3-1)-'1.Inputs'!$D$44*(1+$G413)^(3-1)-('1.Inputs'!$D$20/'1.Inputs'!$D$27+'1.Inputs'!$D$23/'1.Inputs'!$D$28)))*'1.Inputs'!$D$53+('1.Inputs'!$D$20/'1.Inputs'!$D$27+'1.Inputs'!$D$23/'1.Inputs'!$D$28)-(J413-I413)</f>
        <v>921352561.99811077</v>
      </c>
      <c r="V413" s="36">
        <f ca="1">((('1.Inputs'!$D$37*12*IF(4=1,'1.Inputs'!$D$38,IF(4=2,'1.Inputs'!$D$39,$E413)))*$F413*(('1.Inputs'!$D$40)+(1-'1.Inputs'!$D$40)*(1+'1.Inputs'!$D$41))*(1+$G413)^(4-1))-(('1.Inputs'!$D$37*12*IF(4=1,'1.Inputs'!$D$38,IF(4=2,'1.Inputs'!$D$39,$E413)))/(1-'1.Inputs'!$D$42)*$D413*(1+$G413)^(4-1))-('1.Inputs'!$D$37*12*IF(4=1,'1.Inputs'!$D$38,IF(4=2,'1.Inputs'!$D$39,$E413)))*'1.Inputs'!$D$43*(1+$G413)^(4-1)-'1.Inputs'!$D$44*(1+$G413)^(4-1)-('1.Inputs'!$D$20/'1.Inputs'!$D$27+'1.Inputs'!$D$23/'1.Inputs'!$D$28))-MAX(0,((('1.Inputs'!$D$37*12*IF(4=1,'1.Inputs'!$D$38,IF(4=2,'1.Inputs'!$D$39,$E413)))*$F413*(('1.Inputs'!$D$40)+(1-'1.Inputs'!$D$40)*(1+'1.Inputs'!$D$41))*(1+$G413)^(4-1))-(('1.Inputs'!$D$37*12*IF(4=1,'1.Inputs'!$D$38,IF(4=2,'1.Inputs'!$D$39,$E413)))/(1-'1.Inputs'!$D$42)*$D413*(1+$G413)^(4-1))-('1.Inputs'!$D$37*12*IF(4=1,'1.Inputs'!$D$38,IF(4=2,'1.Inputs'!$D$39,$E413)))*'1.Inputs'!$D$43*(1+$G413)^(4-1)-'1.Inputs'!$D$44*(1+$G413)^(4-1)-('1.Inputs'!$D$20/'1.Inputs'!$D$27+'1.Inputs'!$D$23/'1.Inputs'!$D$28)))*'1.Inputs'!$D$53+('1.Inputs'!$D$20/'1.Inputs'!$D$27+'1.Inputs'!$D$23/'1.Inputs'!$D$28)-(K413-J413)</f>
        <v>1191959692.6641366</v>
      </c>
      <c r="W413" s="36">
        <f ca="1">((('1.Inputs'!$D$37*12*IF(5=1,'1.Inputs'!$D$38,IF(5=2,'1.Inputs'!$D$39,$E413)))*$F413*(('1.Inputs'!$D$40)+(1-'1.Inputs'!$D$40)*(1+'1.Inputs'!$D$41))*(1+$G413)^(5-1))-(('1.Inputs'!$D$37*12*IF(5=1,'1.Inputs'!$D$38,IF(5=2,'1.Inputs'!$D$39,$E413)))/(1-'1.Inputs'!$D$42)*$D413*(1+$G413)^(5-1))-('1.Inputs'!$D$37*12*IF(5=1,'1.Inputs'!$D$38,IF(5=2,'1.Inputs'!$D$39,$E413)))*'1.Inputs'!$D$43*(1+$G413)^(5-1)-'1.Inputs'!$D$44*(1+$G413)^(5-1)-('1.Inputs'!$D$20/'1.Inputs'!$D$27+'1.Inputs'!$D$23/'1.Inputs'!$D$28))-MAX(0,((('1.Inputs'!$D$37*12*IF(5=1,'1.Inputs'!$D$38,IF(5=2,'1.Inputs'!$D$39,$E413)))*$F413*(('1.Inputs'!$D$40)+(1-'1.Inputs'!$D$40)*(1+'1.Inputs'!$D$41))*(1+$G413)^(5-1))-(('1.Inputs'!$D$37*12*IF(5=1,'1.Inputs'!$D$38,IF(5=2,'1.Inputs'!$D$39,$E413)))/(1-'1.Inputs'!$D$42)*$D413*(1+$G413)^(5-1))-('1.Inputs'!$D$37*12*IF(5=1,'1.Inputs'!$D$38,IF(5=2,'1.Inputs'!$D$39,$E413)))*'1.Inputs'!$D$43*(1+$G413)^(5-1)-'1.Inputs'!$D$44*(1+$G413)^(5-1)-('1.Inputs'!$D$20/'1.Inputs'!$D$27+'1.Inputs'!$D$23/'1.Inputs'!$D$28)))*'1.Inputs'!$D$53+('1.Inputs'!$D$20/'1.Inputs'!$D$27+'1.Inputs'!$D$23/'1.Inputs'!$D$28)-(L413-K413)</f>
        <v>1244979143.1868064</v>
      </c>
      <c r="X413" s="36">
        <f ca="1">((('1.Inputs'!$D$37*12*IF(6=1,'1.Inputs'!$D$38,IF(6=2,'1.Inputs'!$D$39,$E413)))*$F413*(('1.Inputs'!$D$40)+(1-'1.Inputs'!$D$40)*(1+'1.Inputs'!$D$41))*(1+$G413)^(6-1))-(('1.Inputs'!$D$37*12*IF(6=1,'1.Inputs'!$D$38,IF(6=2,'1.Inputs'!$D$39,$E413)))/(1-'1.Inputs'!$D$42)*$D413*(1+$G413)^(6-1))-('1.Inputs'!$D$37*12*IF(6=1,'1.Inputs'!$D$38,IF(6=2,'1.Inputs'!$D$39,$E413)))*'1.Inputs'!$D$43*(1+$G413)^(6-1)-'1.Inputs'!$D$44*(1+$G413)^(6-1)-('1.Inputs'!$D$20/'1.Inputs'!$D$27+'1.Inputs'!$D$23/'1.Inputs'!$D$28))-MAX(0,((('1.Inputs'!$D$37*12*IF(6=1,'1.Inputs'!$D$38,IF(6=2,'1.Inputs'!$D$39,$E413)))*$F413*(('1.Inputs'!$D$40)+(1-'1.Inputs'!$D$40)*(1+'1.Inputs'!$D$41))*(1+$G413)^(6-1))-(('1.Inputs'!$D$37*12*IF(6=1,'1.Inputs'!$D$38,IF(6=2,'1.Inputs'!$D$39,$E413)))/(1-'1.Inputs'!$D$42)*$D413*(1+$G413)^(6-1))-('1.Inputs'!$D$37*12*IF(6=1,'1.Inputs'!$D$38,IF(6=2,'1.Inputs'!$D$39,$E413)))*'1.Inputs'!$D$43*(1+$G413)^(6-1)-'1.Inputs'!$D$44*(1+$G413)^(6-1)-('1.Inputs'!$D$20/'1.Inputs'!$D$27+'1.Inputs'!$D$23/'1.Inputs'!$D$28)))*'1.Inputs'!$D$53+('1.Inputs'!$D$20/'1.Inputs'!$D$27+'1.Inputs'!$D$23/'1.Inputs'!$D$28)-(M413-L413)</f>
        <v>1300454292.4353099</v>
      </c>
      <c r="Y413" s="36">
        <f ca="1">((('1.Inputs'!$D$37*12*IF(7=1,'1.Inputs'!$D$38,IF(7=2,'1.Inputs'!$D$39,$E413)))*$F413*(('1.Inputs'!$D$40)+(1-'1.Inputs'!$D$40)*(1+'1.Inputs'!$D$41))*(1+$G413)^(7-1))-(('1.Inputs'!$D$37*12*IF(7=1,'1.Inputs'!$D$38,IF(7=2,'1.Inputs'!$D$39,$E413)))/(1-'1.Inputs'!$D$42)*$D413*(1+$G413)^(7-1))-('1.Inputs'!$D$37*12*IF(7=1,'1.Inputs'!$D$38,IF(7=2,'1.Inputs'!$D$39,$E413)))*'1.Inputs'!$D$43*(1+$G413)^(7-1)-'1.Inputs'!$D$44*(1+$G413)^(7-1)-('1.Inputs'!$D$20/'1.Inputs'!$D$27+'1.Inputs'!$D$23/'1.Inputs'!$D$28))-MAX(0,((('1.Inputs'!$D$37*12*IF(7=1,'1.Inputs'!$D$38,IF(7=2,'1.Inputs'!$D$39,$E413)))*$F413*(('1.Inputs'!$D$40)+(1-'1.Inputs'!$D$40)*(1+'1.Inputs'!$D$41))*(1+$G413)^(7-1))-(('1.Inputs'!$D$37*12*IF(7=1,'1.Inputs'!$D$38,IF(7=2,'1.Inputs'!$D$39,$E413)))/(1-'1.Inputs'!$D$42)*$D413*(1+$G413)^(7-1))-('1.Inputs'!$D$37*12*IF(7=1,'1.Inputs'!$D$38,IF(7=2,'1.Inputs'!$D$39,$E413)))*'1.Inputs'!$D$43*(1+$G413)^(7-1)-'1.Inputs'!$D$44*(1+$G413)^(7-1)-('1.Inputs'!$D$20/'1.Inputs'!$D$27+'1.Inputs'!$D$23/'1.Inputs'!$D$28)))*'1.Inputs'!$D$53+('1.Inputs'!$D$20/'1.Inputs'!$D$27+'1.Inputs'!$D$23/'1.Inputs'!$D$28)-(N413-M413)</f>
        <v>1358498880.8609867</v>
      </c>
      <c r="Z413" s="36">
        <f ca="1">((('1.Inputs'!$D$37*12*IF(8=1,'1.Inputs'!$D$38,IF(8=2,'1.Inputs'!$D$39,$E413)))*$F413*(('1.Inputs'!$D$40)+(1-'1.Inputs'!$D$40)*(1+'1.Inputs'!$D$41))*(1+$G413)^(8-1))-(('1.Inputs'!$D$37*12*IF(8=1,'1.Inputs'!$D$38,IF(8=2,'1.Inputs'!$D$39,$E413)))/(1-'1.Inputs'!$D$42)*$D413*(1+$G413)^(8-1))-('1.Inputs'!$D$37*12*IF(8=1,'1.Inputs'!$D$38,IF(8=2,'1.Inputs'!$D$39,$E413)))*'1.Inputs'!$D$43*(1+$G413)^(8-1)-'1.Inputs'!$D$44*(1+$G413)^(8-1)-('1.Inputs'!$D$20/'1.Inputs'!$D$27+'1.Inputs'!$D$23/'1.Inputs'!$D$28))-MAX(0,((('1.Inputs'!$D$37*12*IF(8=1,'1.Inputs'!$D$38,IF(8=2,'1.Inputs'!$D$39,$E413)))*$F413*(('1.Inputs'!$D$40)+(1-'1.Inputs'!$D$40)*(1+'1.Inputs'!$D$41))*(1+$G413)^(8-1))-(('1.Inputs'!$D$37*12*IF(8=1,'1.Inputs'!$D$38,IF(8=2,'1.Inputs'!$D$39,$E413)))/(1-'1.Inputs'!$D$42)*$D413*(1+$G413)^(8-1))-('1.Inputs'!$D$37*12*IF(8=1,'1.Inputs'!$D$38,IF(8=2,'1.Inputs'!$D$39,$E413)))*'1.Inputs'!$D$43*(1+$G413)^(8-1)-'1.Inputs'!$D$44*(1+$G413)^(8-1)-('1.Inputs'!$D$20/'1.Inputs'!$D$27+'1.Inputs'!$D$23/'1.Inputs'!$D$28)))*'1.Inputs'!$D$53+('1.Inputs'!$D$20/'1.Inputs'!$D$27+'1.Inputs'!$D$23/'1.Inputs'!$D$28)-(O413-N413)</f>
        <v>1419231917.0248663</v>
      </c>
      <c r="AA413" s="36">
        <f ca="1">((('1.Inputs'!$D$37*12*IF(9=1,'1.Inputs'!$D$38,IF(9=2,'1.Inputs'!$D$39,$E413)))*$F413*(('1.Inputs'!$D$40)+(1-'1.Inputs'!$D$40)*(1+'1.Inputs'!$D$41))*(1+$G413)^(9-1))-(('1.Inputs'!$D$37*12*IF(9=1,'1.Inputs'!$D$38,IF(9=2,'1.Inputs'!$D$39,$E413)))/(1-'1.Inputs'!$D$42)*$D413*(1+$G413)^(9-1))-('1.Inputs'!$D$37*12*IF(9=1,'1.Inputs'!$D$38,IF(9=2,'1.Inputs'!$D$39,$E413)))*'1.Inputs'!$D$43*(1+$G413)^(9-1)-'1.Inputs'!$D$44*(1+$G413)^(9-1)-('1.Inputs'!$D$20/'1.Inputs'!$D$27+'1.Inputs'!$D$23/'1.Inputs'!$D$28))-MAX(0,((('1.Inputs'!$D$37*12*IF(9=1,'1.Inputs'!$D$38,IF(9=2,'1.Inputs'!$D$39,$E413)))*$F413*(('1.Inputs'!$D$40)+(1-'1.Inputs'!$D$40)*(1+'1.Inputs'!$D$41))*(1+$G413)^(9-1))-(('1.Inputs'!$D$37*12*IF(9=1,'1.Inputs'!$D$38,IF(9=2,'1.Inputs'!$D$39,$E413)))/(1-'1.Inputs'!$D$42)*$D413*(1+$G413)^(9-1))-('1.Inputs'!$D$37*12*IF(9=1,'1.Inputs'!$D$38,IF(9=2,'1.Inputs'!$D$39,$E413)))*'1.Inputs'!$D$43*(1+$G413)^(9-1)-'1.Inputs'!$D$44*(1+$G413)^(9-1)-('1.Inputs'!$D$20/'1.Inputs'!$D$27+'1.Inputs'!$D$23/'1.Inputs'!$D$28)))*'1.Inputs'!$D$53+('1.Inputs'!$D$20/'1.Inputs'!$D$27+'1.Inputs'!$D$23/'1.Inputs'!$D$28)-(P413-O413)</f>
        <v>1482777921.6004035</v>
      </c>
      <c r="AB413" s="36">
        <f ca="1">((('1.Inputs'!$D$37*12*IF(10=1,'1.Inputs'!$D$38,IF(10=2,'1.Inputs'!$D$39,$E413)))*$F413*(('1.Inputs'!$D$40)+(1-'1.Inputs'!$D$40)*(1+'1.Inputs'!$D$41))*(1+$G413)^(10-1))-(('1.Inputs'!$D$37*12*IF(10=1,'1.Inputs'!$D$38,IF(10=2,'1.Inputs'!$D$39,$E413)))/(1-'1.Inputs'!$D$42)*$D413*(1+$G413)^(10-1))-('1.Inputs'!$D$37*12*IF(10=1,'1.Inputs'!$D$38,IF(10=2,'1.Inputs'!$D$39,$E413)))*'1.Inputs'!$D$43*(1+$G413)^(10-1)-'1.Inputs'!$D$44*(1+$G413)^(10-1)-('1.Inputs'!$D$20/'1.Inputs'!$D$27+'1.Inputs'!$D$23/'1.Inputs'!$D$28))-MAX(0,((('1.Inputs'!$D$37*12*IF(10=1,'1.Inputs'!$D$38,IF(10=2,'1.Inputs'!$D$39,$E413)))*$F413*(('1.Inputs'!$D$40)+(1-'1.Inputs'!$D$40)*(1+'1.Inputs'!$D$41))*(1+$G413)^(10-1))-(('1.Inputs'!$D$37*12*IF(10=1,'1.Inputs'!$D$38,IF(10=2,'1.Inputs'!$D$39,$E413)))/(1-'1.Inputs'!$D$42)*$D413*(1+$G413)^(10-1))-('1.Inputs'!$D$37*12*IF(10=1,'1.Inputs'!$D$38,IF(10=2,'1.Inputs'!$D$39,$E413)))*'1.Inputs'!$D$43*(1+$G413)^(10-1)-'1.Inputs'!$D$44*(1+$G413)^(10-1)-('1.Inputs'!$D$20/'1.Inputs'!$D$27+'1.Inputs'!$D$23/'1.Inputs'!$D$28)))*'1.Inputs'!$D$53+('1.Inputs'!$D$20/'1.Inputs'!$D$27+'1.Inputs'!$D$23/'1.Inputs'!$D$28)-(Q413-P413)+(('1.Inputs'!$D$20+'1.Inputs'!$D$23-('1.Inputs'!$D$20/'1.Inputs'!$D$27+'1.Inputs'!$D$23/'1.Inputs'!$D$28)*'1.Inputs'!$D$10)*'1.Inputs'!$D$60+'1.Inputs'!$D$19*'1.Inputs'!$D$59+Q413)</f>
        <v>4342082375.8998919</v>
      </c>
      <c r="AC413" s="36">
        <f ca="1">S413-AC$13-AC$14+MIN(AC$13,MAX(0,((('1.Inputs'!$D$37*12*IF(1=1,'1.Inputs'!$D$38,IF(1=2,'1.Inputs'!$D$39,$E413)))*$F413*(('1.Inputs'!$D$40)+(1-'1.Inputs'!$D$40)*(1+'1.Inputs'!$D$41))*(1+$G413)^(1-1))-(('1.Inputs'!$D$37*12*IF(1=1,'1.Inputs'!$D$38,IF(1=2,'1.Inputs'!$D$39,$E413)))/(1-'1.Inputs'!$D$42)*$D413*(1+$G413)^(1-1))-('1.Inputs'!$D$37*12*IF(1=1,'1.Inputs'!$D$38,IF(1=2,'1.Inputs'!$D$39,$E413)))*'1.Inputs'!$D$43*(1+$G413)^(1-1)-'1.Inputs'!$D$44*(1+$G413)^(1-1)-('1.Inputs'!$D$20/'1.Inputs'!$D$27+'1.Inputs'!$D$23/'1.Inputs'!$D$28))))*'1.Inputs'!$D$53</f>
        <v>-479913105.46406305</v>
      </c>
      <c r="AD413" s="36">
        <f ca="1">T413-AD$13-AD$14+MIN(AD$13,MAX(0,((('1.Inputs'!$D$37*12*IF(2=1,'1.Inputs'!$D$38,IF(2=2,'1.Inputs'!$D$39,$E413)))*$F413*(('1.Inputs'!$D$40)+(1-'1.Inputs'!$D$40)*(1+'1.Inputs'!$D$41))*(1+$G413)^(2-1))-(('1.Inputs'!$D$37*12*IF(2=1,'1.Inputs'!$D$38,IF(2=2,'1.Inputs'!$D$39,$E413)))/(1-'1.Inputs'!$D$42)*$D413*(1+$G413)^(2-1))-('1.Inputs'!$D$37*12*IF(2=1,'1.Inputs'!$D$38,IF(2=2,'1.Inputs'!$D$39,$E413)))*'1.Inputs'!$D$43*(1+$G413)^(2-1)-'1.Inputs'!$D$44*(1+$G413)^(2-1)-('1.Inputs'!$D$20/'1.Inputs'!$D$27+'1.Inputs'!$D$23/'1.Inputs'!$D$28))))*'1.Inputs'!$D$53</f>
        <v>408897460.35515141</v>
      </c>
      <c r="AE413" s="36">
        <f ca="1">U413-AE$13-AE$14+MIN(AE$13,MAX(0,((('1.Inputs'!$D$37*12*IF(3=1,'1.Inputs'!$D$38,IF(3=2,'1.Inputs'!$D$39,$E413)))*$F413*(('1.Inputs'!$D$40)+(1-'1.Inputs'!$D$40)*(1+'1.Inputs'!$D$41))*(1+$G413)^(3-1))-(('1.Inputs'!$D$37*12*IF(3=1,'1.Inputs'!$D$38,IF(3=2,'1.Inputs'!$D$39,$E413)))/(1-'1.Inputs'!$D$42)*$D413*(1+$G413)^(3-1))-('1.Inputs'!$D$37*12*IF(3=1,'1.Inputs'!$D$38,IF(3=2,'1.Inputs'!$D$39,$E413)))*'1.Inputs'!$D$43*(1+$G413)^(3-1)-'1.Inputs'!$D$44*(1+$G413)^(3-1)-('1.Inputs'!$D$20/'1.Inputs'!$D$27+'1.Inputs'!$D$23/'1.Inputs'!$D$28))))*'1.Inputs'!$D$53</f>
        <v>579412561.99811077</v>
      </c>
      <c r="AF413" s="36">
        <f ca="1">V413-AF$13-AF$14+MIN(AF$13,MAX(0,((('1.Inputs'!$D$37*12*IF(4=1,'1.Inputs'!$D$38,IF(4=2,'1.Inputs'!$D$39,$E413)))*$F413*(('1.Inputs'!$D$40)+(1-'1.Inputs'!$D$40)*(1+'1.Inputs'!$D$41))*(1+$G413)^(4-1))-(('1.Inputs'!$D$37*12*IF(4=1,'1.Inputs'!$D$38,IF(4=2,'1.Inputs'!$D$39,$E413)))/(1-'1.Inputs'!$D$42)*$D413*(1+$G413)^(4-1))-('1.Inputs'!$D$37*12*IF(4=1,'1.Inputs'!$D$38,IF(4=2,'1.Inputs'!$D$39,$E413)))*'1.Inputs'!$D$43*(1+$G413)^(4-1)-'1.Inputs'!$D$44*(1+$G413)^(4-1)-('1.Inputs'!$D$20/'1.Inputs'!$D$27+'1.Inputs'!$D$23/'1.Inputs'!$D$28))))*'1.Inputs'!$D$53</f>
        <v>869207692.66413665</v>
      </c>
      <c r="AG413" s="36">
        <f ca="1">W413-AG$13-AG$14+MIN(AG$13,MAX(0,((('1.Inputs'!$D$37*12*IF(5=1,'1.Inputs'!$D$38,IF(5=2,'1.Inputs'!$D$39,$E413)))*$F413*(('1.Inputs'!$D$40)+(1-'1.Inputs'!$D$40)*(1+'1.Inputs'!$D$41))*(1+$G413)^(5-1))-(('1.Inputs'!$D$37*12*IF(5=1,'1.Inputs'!$D$38,IF(5=2,'1.Inputs'!$D$39,$E413)))/(1-'1.Inputs'!$D$42)*$D413*(1+$G413)^(5-1))-('1.Inputs'!$D$37*12*IF(5=1,'1.Inputs'!$D$38,IF(5=2,'1.Inputs'!$D$39,$E413)))*'1.Inputs'!$D$43*(1+$G413)^(5-1)-'1.Inputs'!$D$44*(1+$G413)^(5-1)-('1.Inputs'!$D$20/'1.Inputs'!$D$27+'1.Inputs'!$D$23/'1.Inputs'!$D$28))))*'1.Inputs'!$D$53</f>
        <v>941415143.18680644</v>
      </c>
      <c r="AH413" s="36">
        <f ca="1">X413-AH$13-AH$14+MIN(AH$13,MAX(0,((('1.Inputs'!$D$37*12*IF(6=1,'1.Inputs'!$D$38,IF(6=2,'1.Inputs'!$D$39,$E413)))*$F413*(('1.Inputs'!$D$40)+(1-'1.Inputs'!$D$40)*(1+'1.Inputs'!$D$41))*(1+$G413)^(6-1))-(('1.Inputs'!$D$37*12*IF(6=1,'1.Inputs'!$D$38,IF(6=2,'1.Inputs'!$D$39,$E413)))/(1-'1.Inputs'!$D$42)*$D413*(1+$G413)^(6-1))-('1.Inputs'!$D$37*12*IF(6=1,'1.Inputs'!$D$38,IF(6=2,'1.Inputs'!$D$39,$E413)))*'1.Inputs'!$D$43*(1+$G413)^(6-1)-'1.Inputs'!$D$44*(1+$G413)^(6-1)-('1.Inputs'!$D$20/'1.Inputs'!$D$27+'1.Inputs'!$D$23/'1.Inputs'!$D$28))))*'1.Inputs'!$D$53</f>
        <v>1016078292.4353099</v>
      </c>
      <c r="AI413" s="36">
        <f ca="1">Y413-AI$13-AI$14+MIN(AI$13,MAX(0,((('1.Inputs'!$D$37*12*IF(7=1,'1.Inputs'!$D$38,IF(7=2,'1.Inputs'!$D$39,$E413)))*$F413*(('1.Inputs'!$D$40)+(1-'1.Inputs'!$D$40)*(1+'1.Inputs'!$D$41))*(1+$G413)^(7-1))-(('1.Inputs'!$D$37*12*IF(7=1,'1.Inputs'!$D$38,IF(7=2,'1.Inputs'!$D$39,$E413)))/(1-'1.Inputs'!$D$42)*$D413*(1+$G413)^(7-1))-('1.Inputs'!$D$37*12*IF(7=1,'1.Inputs'!$D$38,IF(7=2,'1.Inputs'!$D$39,$E413)))*'1.Inputs'!$D$43*(1+$G413)^(7-1)-'1.Inputs'!$D$44*(1+$G413)^(7-1)-('1.Inputs'!$D$20/'1.Inputs'!$D$27+'1.Inputs'!$D$23/'1.Inputs'!$D$28))))*'1.Inputs'!$D$53</f>
        <v>1093310880.8609867</v>
      </c>
      <c r="AJ413" s="36">
        <f ca="1">Z413-AJ$13-AJ$14+MIN(AJ$13,MAX(0,((('1.Inputs'!$D$37*12*IF(8=1,'1.Inputs'!$D$38,IF(8=2,'1.Inputs'!$D$39,$E413)))*$F413*(('1.Inputs'!$D$40)+(1-'1.Inputs'!$D$40)*(1+'1.Inputs'!$D$41))*(1+$G413)^(8-1))-(('1.Inputs'!$D$37*12*IF(8=1,'1.Inputs'!$D$38,IF(8=2,'1.Inputs'!$D$39,$E413)))/(1-'1.Inputs'!$D$42)*$D413*(1+$G413)^(8-1))-('1.Inputs'!$D$37*12*IF(8=1,'1.Inputs'!$D$38,IF(8=2,'1.Inputs'!$D$39,$E413)))*'1.Inputs'!$D$43*(1+$G413)^(8-1)-'1.Inputs'!$D$44*(1+$G413)^(8-1)-('1.Inputs'!$D$20/'1.Inputs'!$D$27+'1.Inputs'!$D$23/'1.Inputs'!$D$28))))*'1.Inputs'!$D$53</f>
        <v>1419231917.0248663</v>
      </c>
      <c r="AK413" s="36">
        <f ca="1">AA413-AK$13-AK$14+MIN(AK$13,MAX(0,((('1.Inputs'!$D$37*12*IF(9=1,'1.Inputs'!$D$38,IF(9=2,'1.Inputs'!$D$39,$E413)))*$F413*(('1.Inputs'!$D$40)+(1-'1.Inputs'!$D$40)*(1+'1.Inputs'!$D$41))*(1+$G413)^(9-1))-(('1.Inputs'!$D$37*12*IF(9=1,'1.Inputs'!$D$38,IF(9=2,'1.Inputs'!$D$39,$E413)))/(1-'1.Inputs'!$D$42)*$D413*(1+$G413)^(9-1))-('1.Inputs'!$D$37*12*IF(9=1,'1.Inputs'!$D$38,IF(9=2,'1.Inputs'!$D$39,$E413)))*'1.Inputs'!$D$43*(1+$G413)^(9-1)-'1.Inputs'!$D$44*(1+$G413)^(9-1)-('1.Inputs'!$D$20/'1.Inputs'!$D$27+'1.Inputs'!$D$23/'1.Inputs'!$D$28))))*'1.Inputs'!$D$53</f>
        <v>1482777921.6004035</v>
      </c>
      <c r="AL413" s="36">
        <f ca="1">AB413-AL$13-AL$14+MIN(AL$13,MAX(0,((('1.Inputs'!$D$37*12*IF(10=1,'1.Inputs'!$D$38,IF(10=2,'1.Inputs'!$D$39,$E413)))*$F413*(('1.Inputs'!$D$40)+(1-'1.Inputs'!$D$40)*(1+'1.Inputs'!$D$41))*(1+$G413)^(10-1))-(('1.Inputs'!$D$37*12*IF(10=1,'1.Inputs'!$D$38,IF(10=2,'1.Inputs'!$D$39,$E413)))/(1-'1.Inputs'!$D$42)*$D413*(1+$G413)^(10-1))-('1.Inputs'!$D$37*12*IF(10=1,'1.Inputs'!$D$38,IF(10=2,'1.Inputs'!$D$39,$E413)))*'1.Inputs'!$D$43*(1+$G413)^(10-1)-'1.Inputs'!$D$44*(1+$G413)^(10-1)-('1.Inputs'!$D$20/'1.Inputs'!$D$27+'1.Inputs'!$D$23/'1.Inputs'!$D$28))))*'1.Inputs'!$D$53+'1.Inputs'!$D$35</f>
        <v>5142082375.8998919</v>
      </c>
      <c r="AM413" s="48">
        <f ca="1">R413+NPV('1.Inputs'!$D$55,S413:AB413)</f>
        <v>3952405496.7907181</v>
      </c>
      <c r="AN413" s="48">
        <f ca="1">-('1.Inputs'!$D$24*(1-'1.Inputs'!$D$31)+'1.Inputs'!$D$35)+NPV('1.Inputs'!$D$54,AC413:AL413)</f>
        <v>1893380500.2896466</v>
      </c>
      <c r="AO413" s="36">
        <f t="shared" ca="1" si="53"/>
        <v>-2.6014438039570669</v>
      </c>
      <c r="AP413" s="36">
        <f t="shared" ca="1" si="54"/>
        <v>2.3408347611740621</v>
      </c>
      <c r="AQ413" s="36">
        <f ca="1">'1.Inputs'!$D$35+MIN(SUM($AC413:AC413),SUM($AC413:AD413),SUM($AC413:AE413),SUM($AC413:AF413),SUM($AC413:AG413),SUM($AC413:AH413),SUM($AC413:AI413),SUM($AC413:AJ413),SUM($AC413:AK413),SUM($AC413:AL413))</f>
        <v>320086894.53593695</v>
      </c>
      <c r="AR413" s="36">
        <f ca="1">IF(AP413&lt;'1.Inputs'!$D$57,1,0)</f>
        <v>0</v>
      </c>
      <c r="AS413" s="36">
        <f t="shared" ca="1" si="55"/>
        <v>0</v>
      </c>
    </row>
    <row r="414" spans="2:45" ht="15" customHeight="1" x14ac:dyDescent="0.25">
      <c r="B414" s="36">
        <v>399</v>
      </c>
      <c r="C414" s="36">
        <f t="shared" ca="1" si="48"/>
        <v>0.34753722736597648</v>
      </c>
      <c r="D414" s="36">
        <f t="shared" ca="1" si="49"/>
        <v>20918.06455797805</v>
      </c>
      <c r="E414" s="47">
        <f t="shared" ca="1" si="50"/>
        <v>0.80709214958659303</v>
      </c>
      <c r="F414" s="36">
        <f t="shared" ca="1" si="51"/>
        <v>32423.664751208766</v>
      </c>
      <c r="G414" s="36">
        <f t="shared" ca="1" si="52"/>
        <v>3.393693899436917E-2</v>
      </c>
      <c r="H414" s="36">
        <f ca="1">((('1.Inputs'!$D$37*12*IF(1=1,'1.Inputs'!$D$38,IF(1=2,'1.Inputs'!$D$39,$E414)))*$F414*(('1.Inputs'!$D$40)+(1-'1.Inputs'!$D$40)*(1+'1.Inputs'!$D$41))*(1+$G414)^(1-1))*'1.Inputs'!$D$47+(('1.Inputs'!$D$37*12*IF(1=1,'1.Inputs'!$D$38,IF(1=2,'1.Inputs'!$D$39,$E414)))/(1-'1.Inputs'!$D$42)*$D414*(1+$G414)^(1-1))*('1.Inputs'!$D$48-'1.Inputs'!$D$49))/'1.Inputs'!$D$51</f>
        <v>863566363.98645139</v>
      </c>
      <c r="I414" s="36">
        <f ca="1">((('1.Inputs'!$D$37*12*IF(2=1,'1.Inputs'!$D$38,IF(2=2,'1.Inputs'!$D$39,$E414)))*$F414*(('1.Inputs'!$D$40)+(1-'1.Inputs'!$D$40)*(1+'1.Inputs'!$D$41))*(1+$G414)^(2-1))*'1.Inputs'!$D$47+(('1.Inputs'!$D$37*12*IF(2=1,'1.Inputs'!$D$38,IF(2=2,'1.Inputs'!$D$39,$E414)))/(1-'1.Inputs'!$D$42)*$D414*(1+$G414)^(2-1))*('1.Inputs'!$D$48-'1.Inputs'!$D$49))/'1.Inputs'!$D$51</f>
        <v>1250022428.1981084</v>
      </c>
      <c r="J414" s="36">
        <f ca="1">((('1.Inputs'!$D$37*12*IF(3=1,'1.Inputs'!$D$38,IF(3=2,'1.Inputs'!$D$39,$E414)))*$F414*(('1.Inputs'!$D$40)+(1-'1.Inputs'!$D$40)*(1+'1.Inputs'!$D$41))*(1+$G414)^(3-1))*'1.Inputs'!$D$47+(('1.Inputs'!$D$37*12*IF(3=1,'1.Inputs'!$D$38,IF(3=2,'1.Inputs'!$D$39,$E414)))/(1-'1.Inputs'!$D$42)*$D414*(1+$G414)^(3-1))*('1.Inputs'!$D$48-'1.Inputs'!$D$49))/'1.Inputs'!$D$51</f>
        <v>1490173856.033885</v>
      </c>
      <c r="K414" s="36">
        <f ca="1">((('1.Inputs'!$D$37*12*IF(4=1,'1.Inputs'!$D$38,IF(4=2,'1.Inputs'!$D$39,$E414)))*$F414*(('1.Inputs'!$D$40)+(1-'1.Inputs'!$D$40)*(1+'1.Inputs'!$D$41))*(1+$G414)^(4-1))*'1.Inputs'!$D$47+(('1.Inputs'!$D$37*12*IF(4=1,'1.Inputs'!$D$38,IF(4=2,'1.Inputs'!$D$39,$E414)))/(1-'1.Inputs'!$D$42)*$D414*(1+$G414)^(4-1))*('1.Inputs'!$D$48-'1.Inputs'!$D$49))/'1.Inputs'!$D$51</f>
        <v>1540745795.2771106</v>
      </c>
      <c r="L414" s="36">
        <f ca="1">((('1.Inputs'!$D$37*12*IF(5=1,'1.Inputs'!$D$38,IF(5=2,'1.Inputs'!$D$39,$E414)))*$F414*(('1.Inputs'!$D$40)+(1-'1.Inputs'!$D$40)*(1+'1.Inputs'!$D$41))*(1+$G414)^(5-1))*'1.Inputs'!$D$47+(('1.Inputs'!$D$37*12*IF(5=1,'1.Inputs'!$D$38,IF(5=2,'1.Inputs'!$D$39,$E414)))/(1-'1.Inputs'!$D$42)*$D414*(1+$G414)^(5-1))*('1.Inputs'!$D$48-'1.Inputs'!$D$49))/'1.Inputs'!$D$51</f>
        <v>1593033991.3372607</v>
      </c>
      <c r="M414" s="36">
        <f ca="1">((('1.Inputs'!$D$37*12*IF(6=1,'1.Inputs'!$D$38,IF(6=2,'1.Inputs'!$D$39,$E414)))*$F414*(('1.Inputs'!$D$40)+(1-'1.Inputs'!$D$40)*(1+'1.Inputs'!$D$41))*(1+$G414)^(6-1))*'1.Inputs'!$D$47+(('1.Inputs'!$D$37*12*IF(6=1,'1.Inputs'!$D$38,IF(6=2,'1.Inputs'!$D$39,$E414)))/(1-'1.Inputs'!$D$42)*$D414*(1+$G414)^(6-1))*('1.Inputs'!$D$48-'1.Inputs'!$D$49))/'1.Inputs'!$D$51</f>
        <v>1647096688.7172291</v>
      </c>
      <c r="N414" s="36">
        <f ca="1">((('1.Inputs'!$D$37*12*IF(7=1,'1.Inputs'!$D$38,IF(7=2,'1.Inputs'!$D$39,$E414)))*$F414*(('1.Inputs'!$D$40)+(1-'1.Inputs'!$D$40)*(1+'1.Inputs'!$D$41))*(1+$G414)^(7-1))*'1.Inputs'!$D$47+(('1.Inputs'!$D$37*12*IF(7=1,'1.Inputs'!$D$38,IF(7=2,'1.Inputs'!$D$39,$E414)))/(1-'1.Inputs'!$D$42)*$D414*(1+$G414)^(7-1))*('1.Inputs'!$D$48-'1.Inputs'!$D$49))/'1.Inputs'!$D$51</f>
        <v>1702994108.5600531</v>
      </c>
      <c r="O414" s="36">
        <f ca="1">((('1.Inputs'!$D$37*12*IF(8=1,'1.Inputs'!$D$38,IF(8=2,'1.Inputs'!$D$39,$E414)))*$F414*(('1.Inputs'!$D$40)+(1-'1.Inputs'!$D$40)*(1+'1.Inputs'!$D$41))*(1+$G414)^(8-1))*'1.Inputs'!$D$47+(('1.Inputs'!$D$37*12*IF(8=1,'1.Inputs'!$D$38,IF(8=2,'1.Inputs'!$D$39,$E414)))/(1-'1.Inputs'!$D$42)*$D414*(1+$G414)^(8-1))*('1.Inputs'!$D$48-'1.Inputs'!$D$49))/'1.Inputs'!$D$51</f>
        <v>1760788515.730026</v>
      </c>
      <c r="P414" s="36">
        <f ca="1">((('1.Inputs'!$D$37*12*IF(9=1,'1.Inputs'!$D$38,IF(9=2,'1.Inputs'!$D$39,$E414)))*$F414*(('1.Inputs'!$D$40)+(1-'1.Inputs'!$D$40)*(1+'1.Inputs'!$D$41))*(1+$G414)^(9-1))*'1.Inputs'!$D$47+(('1.Inputs'!$D$37*12*IF(9=1,'1.Inputs'!$D$38,IF(9=2,'1.Inputs'!$D$39,$E414)))/(1-'1.Inputs'!$D$42)*$D414*(1+$G414)^(9-1))*('1.Inputs'!$D$48-'1.Inputs'!$D$49))/'1.Inputs'!$D$51</f>
        <v>1820544288.1703413</v>
      </c>
      <c r="Q414" s="36">
        <f ca="1">((('1.Inputs'!$D$37*12*IF(10=1,'1.Inputs'!$D$38,IF(10=2,'1.Inputs'!$D$39,$E414)))*$F414*(('1.Inputs'!$D$40)+(1-'1.Inputs'!$D$40)*(1+'1.Inputs'!$D$41))*(1+$G414)^(10-1))*'1.Inputs'!$D$47+(('1.Inputs'!$D$37*12*IF(10=1,'1.Inputs'!$D$38,IF(10=2,'1.Inputs'!$D$39,$E414)))/(1-'1.Inputs'!$D$42)*$D414*(1+$G414)^(10-1))*('1.Inputs'!$D$48-'1.Inputs'!$D$49))/'1.Inputs'!$D$51</f>
        <v>1882327988.6145251</v>
      </c>
      <c r="R414" s="36">
        <f>-'1.Inputs'!$D$24</f>
        <v>-2050000000</v>
      </c>
      <c r="S414" s="36">
        <f ca="1">((('1.Inputs'!$D$37*12*IF(1=1,'1.Inputs'!$D$38,IF(1=2,'1.Inputs'!$D$39,$E414)))*$F414*(('1.Inputs'!$D$40)+(1-'1.Inputs'!$D$40)*(1+'1.Inputs'!$D$41))*(1+$G414)^(1-1))-(('1.Inputs'!$D$37*12*IF(1=1,'1.Inputs'!$D$38,IF(1=2,'1.Inputs'!$D$39,$E414)))/(1-'1.Inputs'!$D$42)*$D414*(1+$G414)^(1-1))-('1.Inputs'!$D$37*12*IF(1=1,'1.Inputs'!$D$38,IF(1=2,'1.Inputs'!$D$39,$E414)))*'1.Inputs'!$D$43*(1+$G414)^(1-1)-'1.Inputs'!$D$44*(1+$G414)^(1-1)-('1.Inputs'!$D$20/'1.Inputs'!$D$27+'1.Inputs'!$D$23/'1.Inputs'!$D$28))-MAX(0,((('1.Inputs'!$D$37*12*IF(1=1,'1.Inputs'!$D$38,IF(1=2,'1.Inputs'!$D$39,$E414)))*$F414*(('1.Inputs'!$D$40)+(1-'1.Inputs'!$D$40)*(1+'1.Inputs'!$D$41))*(1+$G414)^(1-1))-(('1.Inputs'!$D$37*12*IF(1=1,'1.Inputs'!$D$38,IF(1=2,'1.Inputs'!$D$39,$E414)))/(1-'1.Inputs'!$D$42)*$D414*(1+$G414)^(1-1))-('1.Inputs'!$D$37*12*IF(1=1,'1.Inputs'!$D$38,IF(1=2,'1.Inputs'!$D$39,$E414)))*'1.Inputs'!$D$43*(1+$G414)^(1-1)-'1.Inputs'!$D$44*(1+$G414)^(1-1)-('1.Inputs'!$D$20/'1.Inputs'!$D$27+'1.Inputs'!$D$23/'1.Inputs'!$D$28)))*'1.Inputs'!$D$53+('1.Inputs'!$D$20/'1.Inputs'!$D$27+'1.Inputs'!$D$23/'1.Inputs'!$D$28)-H414</f>
        <v>-614216440.05253458</v>
      </c>
      <c r="T414" s="36">
        <f ca="1">((('1.Inputs'!$D$37*12*IF(2=1,'1.Inputs'!$D$38,IF(2=2,'1.Inputs'!$D$39,$E414)))*$F414*(('1.Inputs'!$D$40)+(1-'1.Inputs'!$D$40)*(1+'1.Inputs'!$D$41))*(1+$G414)^(2-1))-(('1.Inputs'!$D$37*12*IF(2=1,'1.Inputs'!$D$38,IF(2=2,'1.Inputs'!$D$39,$E414)))/(1-'1.Inputs'!$D$42)*$D414*(1+$G414)^(2-1))-('1.Inputs'!$D$37*12*IF(2=1,'1.Inputs'!$D$38,IF(2=2,'1.Inputs'!$D$39,$E414)))*'1.Inputs'!$D$43*(1+$G414)^(2-1)-'1.Inputs'!$D$44*(1+$G414)^(2-1)-('1.Inputs'!$D$20/'1.Inputs'!$D$27+'1.Inputs'!$D$23/'1.Inputs'!$D$28))-MAX(0,((('1.Inputs'!$D$37*12*IF(2=1,'1.Inputs'!$D$38,IF(2=2,'1.Inputs'!$D$39,$E414)))*$F414*(('1.Inputs'!$D$40)+(1-'1.Inputs'!$D$40)*(1+'1.Inputs'!$D$41))*(1+$G414)^(2-1))-(('1.Inputs'!$D$37*12*IF(2=1,'1.Inputs'!$D$38,IF(2=2,'1.Inputs'!$D$39,$E414)))/(1-'1.Inputs'!$D$42)*$D414*(1+$G414)^(2-1))-('1.Inputs'!$D$37*12*IF(2=1,'1.Inputs'!$D$38,IF(2=2,'1.Inputs'!$D$39,$E414)))*'1.Inputs'!$D$43*(1+$G414)^(2-1)-'1.Inputs'!$D$44*(1+$G414)^(2-1)-('1.Inputs'!$D$20/'1.Inputs'!$D$27+'1.Inputs'!$D$23/'1.Inputs'!$D$28)))*'1.Inputs'!$D$53+('1.Inputs'!$D$20/'1.Inputs'!$D$27+'1.Inputs'!$D$23/'1.Inputs'!$D$28)-(I414-H414)</f>
        <v>195277186.92554665</v>
      </c>
      <c r="U414" s="36">
        <f ca="1">((('1.Inputs'!$D$37*12*IF(3=1,'1.Inputs'!$D$38,IF(3=2,'1.Inputs'!$D$39,$E414)))*$F414*(('1.Inputs'!$D$40)+(1-'1.Inputs'!$D$40)*(1+'1.Inputs'!$D$41))*(1+$G414)^(3-1))-(('1.Inputs'!$D$37*12*IF(3=1,'1.Inputs'!$D$38,IF(3=2,'1.Inputs'!$D$39,$E414)))/(1-'1.Inputs'!$D$42)*$D414*(1+$G414)^(3-1))-('1.Inputs'!$D$37*12*IF(3=1,'1.Inputs'!$D$38,IF(3=2,'1.Inputs'!$D$39,$E414)))*'1.Inputs'!$D$43*(1+$G414)^(3-1)-'1.Inputs'!$D$44*(1+$G414)^(3-1)-('1.Inputs'!$D$20/'1.Inputs'!$D$27+'1.Inputs'!$D$23/'1.Inputs'!$D$28))-MAX(0,((('1.Inputs'!$D$37*12*IF(3=1,'1.Inputs'!$D$38,IF(3=2,'1.Inputs'!$D$39,$E414)))*$F414*(('1.Inputs'!$D$40)+(1-'1.Inputs'!$D$40)*(1+'1.Inputs'!$D$41))*(1+$G414)^(3-1))-(('1.Inputs'!$D$37*12*IF(3=1,'1.Inputs'!$D$38,IF(3=2,'1.Inputs'!$D$39,$E414)))/(1-'1.Inputs'!$D$42)*$D414*(1+$G414)^(3-1))-('1.Inputs'!$D$37*12*IF(3=1,'1.Inputs'!$D$38,IF(3=2,'1.Inputs'!$D$39,$E414)))*'1.Inputs'!$D$43*(1+$G414)^(3-1)-'1.Inputs'!$D$44*(1+$G414)^(3-1)-('1.Inputs'!$D$20/'1.Inputs'!$D$27+'1.Inputs'!$D$23/'1.Inputs'!$D$28)))*'1.Inputs'!$D$53+('1.Inputs'!$D$20/'1.Inputs'!$D$27+'1.Inputs'!$D$23/'1.Inputs'!$D$28)-(J414-I414)</f>
        <v>539941635.84079981</v>
      </c>
      <c r="V414" s="36">
        <f ca="1">((('1.Inputs'!$D$37*12*IF(4=1,'1.Inputs'!$D$38,IF(4=2,'1.Inputs'!$D$39,$E414)))*$F414*(('1.Inputs'!$D$40)+(1-'1.Inputs'!$D$40)*(1+'1.Inputs'!$D$41))*(1+$G414)^(4-1))-(('1.Inputs'!$D$37*12*IF(4=1,'1.Inputs'!$D$38,IF(4=2,'1.Inputs'!$D$39,$E414)))/(1-'1.Inputs'!$D$42)*$D414*(1+$G414)^(4-1))-('1.Inputs'!$D$37*12*IF(4=1,'1.Inputs'!$D$38,IF(4=2,'1.Inputs'!$D$39,$E414)))*'1.Inputs'!$D$43*(1+$G414)^(4-1)-'1.Inputs'!$D$44*(1+$G414)^(4-1)-('1.Inputs'!$D$20/'1.Inputs'!$D$27+'1.Inputs'!$D$23/'1.Inputs'!$D$28))-MAX(0,((('1.Inputs'!$D$37*12*IF(4=1,'1.Inputs'!$D$38,IF(4=2,'1.Inputs'!$D$39,$E414)))*$F414*(('1.Inputs'!$D$40)+(1-'1.Inputs'!$D$40)*(1+'1.Inputs'!$D$41))*(1+$G414)^(4-1))-(('1.Inputs'!$D$37*12*IF(4=1,'1.Inputs'!$D$38,IF(4=2,'1.Inputs'!$D$39,$E414)))/(1-'1.Inputs'!$D$42)*$D414*(1+$G414)^(4-1))-('1.Inputs'!$D$37*12*IF(4=1,'1.Inputs'!$D$38,IF(4=2,'1.Inputs'!$D$39,$E414)))*'1.Inputs'!$D$43*(1+$G414)^(4-1)-'1.Inputs'!$D$44*(1+$G414)^(4-1)-('1.Inputs'!$D$20/'1.Inputs'!$D$27+'1.Inputs'!$D$23/'1.Inputs'!$D$28)))*'1.Inputs'!$D$53+('1.Inputs'!$D$20/'1.Inputs'!$D$27+'1.Inputs'!$D$23/'1.Inputs'!$D$28)-(K414-J414)</f>
        <v>754391574.77778912</v>
      </c>
      <c r="W414" s="36">
        <f ca="1">((('1.Inputs'!$D$37*12*IF(5=1,'1.Inputs'!$D$38,IF(5=2,'1.Inputs'!$D$39,$E414)))*$F414*(('1.Inputs'!$D$40)+(1-'1.Inputs'!$D$40)*(1+'1.Inputs'!$D$41))*(1+$G414)^(5-1))-(('1.Inputs'!$D$37*12*IF(5=1,'1.Inputs'!$D$38,IF(5=2,'1.Inputs'!$D$39,$E414)))/(1-'1.Inputs'!$D$42)*$D414*(1+$G414)^(5-1))-('1.Inputs'!$D$37*12*IF(5=1,'1.Inputs'!$D$38,IF(5=2,'1.Inputs'!$D$39,$E414)))*'1.Inputs'!$D$43*(1+$G414)^(5-1)-'1.Inputs'!$D$44*(1+$G414)^(5-1)-('1.Inputs'!$D$20/'1.Inputs'!$D$27+'1.Inputs'!$D$23/'1.Inputs'!$D$28))-MAX(0,((('1.Inputs'!$D$37*12*IF(5=1,'1.Inputs'!$D$38,IF(5=2,'1.Inputs'!$D$39,$E414)))*$F414*(('1.Inputs'!$D$40)+(1-'1.Inputs'!$D$40)*(1+'1.Inputs'!$D$41))*(1+$G414)^(5-1))-(('1.Inputs'!$D$37*12*IF(5=1,'1.Inputs'!$D$38,IF(5=2,'1.Inputs'!$D$39,$E414)))/(1-'1.Inputs'!$D$42)*$D414*(1+$G414)^(5-1))-('1.Inputs'!$D$37*12*IF(5=1,'1.Inputs'!$D$38,IF(5=2,'1.Inputs'!$D$39,$E414)))*'1.Inputs'!$D$43*(1+$G414)^(5-1)-'1.Inputs'!$D$44*(1+$G414)^(5-1)-('1.Inputs'!$D$20/'1.Inputs'!$D$27+'1.Inputs'!$D$23/'1.Inputs'!$D$28)))*'1.Inputs'!$D$53+('1.Inputs'!$D$20/'1.Inputs'!$D$27+'1.Inputs'!$D$23/'1.Inputs'!$D$28)-(L414-K414)</f>
        <v>778389795.26140523</v>
      </c>
      <c r="X414" s="36">
        <f ca="1">((('1.Inputs'!$D$37*12*IF(6=1,'1.Inputs'!$D$38,IF(6=2,'1.Inputs'!$D$39,$E414)))*$F414*(('1.Inputs'!$D$40)+(1-'1.Inputs'!$D$40)*(1+'1.Inputs'!$D$41))*(1+$G414)^(6-1))-(('1.Inputs'!$D$37*12*IF(6=1,'1.Inputs'!$D$38,IF(6=2,'1.Inputs'!$D$39,$E414)))/(1-'1.Inputs'!$D$42)*$D414*(1+$G414)^(6-1))-('1.Inputs'!$D$37*12*IF(6=1,'1.Inputs'!$D$38,IF(6=2,'1.Inputs'!$D$39,$E414)))*'1.Inputs'!$D$43*(1+$G414)^(6-1)-'1.Inputs'!$D$44*(1+$G414)^(6-1)-('1.Inputs'!$D$20/'1.Inputs'!$D$27+'1.Inputs'!$D$23/'1.Inputs'!$D$28))-MAX(0,((('1.Inputs'!$D$37*12*IF(6=1,'1.Inputs'!$D$38,IF(6=2,'1.Inputs'!$D$39,$E414)))*$F414*(('1.Inputs'!$D$40)+(1-'1.Inputs'!$D$40)*(1+'1.Inputs'!$D$41))*(1+$G414)^(6-1))-(('1.Inputs'!$D$37*12*IF(6=1,'1.Inputs'!$D$38,IF(6=2,'1.Inputs'!$D$39,$E414)))/(1-'1.Inputs'!$D$42)*$D414*(1+$G414)^(6-1))-('1.Inputs'!$D$37*12*IF(6=1,'1.Inputs'!$D$38,IF(6=2,'1.Inputs'!$D$39,$E414)))*'1.Inputs'!$D$43*(1+$G414)^(6-1)-'1.Inputs'!$D$44*(1+$G414)^(6-1)-('1.Inputs'!$D$20/'1.Inputs'!$D$27+'1.Inputs'!$D$23/'1.Inputs'!$D$28)))*'1.Inputs'!$D$53+('1.Inputs'!$D$20/'1.Inputs'!$D$27+'1.Inputs'!$D$23/'1.Inputs'!$D$28)-(M414-L414)</f>
        <v>803202441.88954711</v>
      </c>
      <c r="Y414" s="36">
        <f ca="1">((('1.Inputs'!$D$37*12*IF(7=1,'1.Inputs'!$D$38,IF(7=2,'1.Inputs'!$D$39,$E414)))*$F414*(('1.Inputs'!$D$40)+(1-'1.Inputs'!$D$40)*(1+'1.Inputs'!$D$41))*(1+$G414)^(7-1))-(('1.Inputs'!$D$37*12*IF(7=1,'1.Inputs'!$D$38,IF(7=2,'1.Inputs'!$D$39,$E414)))/(1-'1.Inputs'!$D$42)*$D414*(1+$G414)^(7-1))-('1.Inputs'!$D$37*12*IF(7=1,'1.Inputs'!$D$38,IF(7=2,'1.Inputs'!$D$39,$E414)))*'1.Inputs'!$D$43*(1+$G414)^(7-1)-'1.Inputs'!$D$44*(1+$G414)^(7-1)-('1.Inputs'!$D$20/'1.Inputs'!$D$27+'1.Inputs'!$D$23/'1.Inputs'!$D$28))-MAX(0,((('1.Inputs'!$D$37*12*IF(7=1,'1.Inputs'!$D$38,IF(7=2,'1.Inputs'!$D$39,$E414)))*$F414*(('1.Inputs'!$D$40)+(1-'1.Inputs'!$D$40)*(1+'1.Inputs'!$D$41))*(1+$G414)^(7-1))-(('1.Inputs'!$D$37*12*IF(7=1,'1.Inputs'!$D$38,IF(7=2,'1.Inputs'!$D$39,$E414)))/(1-'1.Inputs'!$D$42)*$D414*(1+$G414)^(7-1))-('1.Inputs'!$D$37*12*IF(7=1,'1.Inputs'!$D$38,IF(7=2,'1.Inputs'!$D$39,$E414)))*'1.Inputs'!$D$43*(1+$G414)^(7-1)-'1.Inputs'!$D$44*(1+$G414)^(7-1)-('1.Inputs'!$D$20/'1.Inputs'!$D$27+'1.Inputs'!$D$23/'1.Inputs'!$D$28)))*'1.Inputs'!$D$53+('1.Inputs'!$D$20/'1.Inputs'!$D$27+'1.Inputs'!$D$23/'1.Inputs'!$D$28)-(N414-M414)</f>
        <v>828857153.79259682</v>
      </c>
      <c r="Z414" s="36">
        <f ca="1">((('1.Inputs'!$D$37*12*IF(8=1,'1.Inputs'!$D$38,IF(8=2,'1.Inputs'!$D$39,$E414)))*$F414*(('1.Inputs'!$D$40)+(1-'1.Inputs'!$D$40)*(1+'1.Inputs'!$D$41))*(1+$G414)^(8-1))-(('1.Inputs'!$D$37*12*IF(8=1,'1.Inputs'!$D$38,IF(8=2,'1.Inputs'!$D$39,$E414)))/(1-'1.Inputs'!$D$42)*$D414*(1+$G414)^(8-1))-('1.Inputs'!$D$37*12*IF(8=1,'1.Inputs'!$D$38,IF(8=2,'1.Inputs'!$D$39,$E414)))*'1.Inputs'!$D$43*(1+$G414)^(8-1)-'1.Inputs'!$D$44*(1+$G414)^(8-1)-('1.Inputs'!$D$20/'1.Inputs'!$D$27+'1.Inputs'!$D$23/'1.Inputs'!$D$28))-MAX(0,((('1.Inputs'!$D$37*12*IF(8=1,'1.Inputs'!$D$38,IF(8=2,'1.Inputs'!$D$39,$E414)))*$F414*(('1.Inputs'!$D$40)+(1-'1.Inputs'!$D$40)*(1+'1.Inputs'!$D$41))*(1+$G414)^(8-1))-(('1.Inputs'!$D$37*12*IF(8=1,'1.Inputs'!$D$38,IF(8=2,'1.Inputs'!$D$39,$E414)))/(1-'1.Inputs'!$D$42)*$D414*(1+$G414)^(8-1))-('1.Inputs'!$D$37*12*IF(8=1,'1.Inputs'!$D$38,IF(8=2,'1.Inputs'!$D$39,$E414)))*'1.Inputs'!$D$43*(1+$G414)^(8-1)-'1.Inputs'!$D$44*(1+$G414)^(8-1)-('1.Inputs'!$D$20/'1.Inputs'!$D$27+'1.Inputs'!$D$23/'1.Inputs'!$D$28)))*'1.Inputs'!$D$53+('1.Inputs'!$D$20/'1.Inputs'!$D$27+'1.Inputs'!$D$23/'1.Inputs'!$D$28)-(O414-N414)</f>
        <v>855382508.08841884</v>
      </c>
      <c r="AA414" s="36">
        <f ca="1">((('1.Inputs'!$D$37*12*IF(9=1,'1.Inputs'!$D$38,IF(9=2,'1.Inputs'!$D$39,$E414)))*$F414*(('1.Inputs'!$D$40)+(1-'1.Inputs'!$D$40)*(1+'1.Inputs'!$D$41))*(1+$G414)^(9-1))-(('1.Inputs'!$D$37*12*IF(9=1,'1.Inputs'!$D$38,IF(9=2,'1.Inputs'!$D$39,$E414)))/(1-'1.Inputs'!$D$42)*$D414*(1+$G414)^(9-1))-('1.Inputs'!$D$37*12*IF(9=1,'1.Inputs'!$D$38,IF(9=2,'1.Inputs'!$D$39,$E414)))*'1.Inputs'!$D$43*(1+$G414)^(9-1)-'1.Inputs'!$D$44*(1+$G414)^(9-1)-('1.Inputs'!$D$20/'1.Inputs'!$D$27+'1.Inputs'!$D$23/'1.Inputs'!$D$28))-MAX(0,((('1.Inputs'!$D$37*12*IF(9=1,'1.Inputs'!$D$38,IF(9=2,'1.Inputs'!$D$39,$E414)))*$F414*(('1.Inputs'!$D$40)+(1-'1.Inputs'!$D$40)*(1+'1.Inputs'!$D$41))*(1+$G414)^(9-1))-(('1.Inputs'!$D$37*12*IF(9=1,'1.Inputs'!$D$38,IF(9=2,'1.Inputs'!$D$39,$E414)))/(1-'1.Inputs'!$D$42)*$D414*(1+$G414)^(9-1))-('1.Inputs'!$D$37*12*IF(9=1,'1.Inputs'!$D$38,IF(9=2,'1.Inputs'!$D$39,$E414)))*'1.Inputs'!$D$43*(1+$G414)^(9-1)-'1.Inputs'!$D$44*(1+$G414)^(9-1)-('1.Inputs'!$D$20/'1.Inputs'!$D$27+'1.Inputs'!$D$23/'1.Inputs'!$D$28)))*'1.Inputs'!$D$53+('1.Inputs'!$D$20/'1.Inputs'!$D$27+'1.Inputs'!$D$23/'1.Inputs'!$D$28)-(P414-O414)</f>
        <v>882808051.71478248</v>
      </c>
      <c r="AB414" s="36">
        <f ca="1">((('1.Inputs'!$D$37*12*IF(10=1,'1.Inputs'!$D$38,IF(10=2,'1.Inputs'!$D$39,$E414)))*$F414*(('1.Inputs'!$D$40)+(1-'1.Inputs'!$D$40)*(1+'1.Inputs'!$D$41))*(1+$G414)^(10-1))-(('1.Inputs'!$D$37*12*IF(10=1,'1.Inputs'!$D$38,IF(10=2,'1.Inputs'!$D$39,$E414)))/(1-'1.Inputs'!$D$42)*$D414*(1+$G414)^(10-1))-('1.Inputs'!$D$37*12*IF(10=1,'1.Inputs'!$D$38,IF(10=2,'1.Inputs'!$D$39,$E414)))*'1.Inputs'!$D$43*(1+$G414)^(10-1)-'1.Inputs'!$D$44*(1+$G414)^(10-1)-('1.Inputs'!$D$20/'1.Inputs'!$D$27+'1.Inputs'!$D$23/'1.Inputs'!$D$28))-MAX(0,((('1.Inputs'!$D$37*12*IF(10=1,'1.Inputs'!$D$38,IF(10=2,'1.Inputs'!$D$39,$E414)))*$F414*(('1.Inputs'!$D$40)+(1-'1.Inputs'!$D$40)*(1+'1.Inputs'!$D$41))*(1+$G414)^(10-1))-(('1.Inputs'!$D$37*12*IF(10=1,'1.Inputs'!$D$38,IF(10=2,'1.Inputs'!$D$39,$E414)))/(1-'1.Inputs'!$D$42)*$D414*(1+$G414)^(10-1))-('1.Inputs'!$D$37*12*IF(10=1,'1.Inputs'!$D$38,IF(10=2,'1.Inputs'!$D$39,$E414)))*'1.Inputs'!$D$43*(1+$G414)^(10-1)-'1.Inputs'!$D$44*(1+$G414)^(10-1)-('1.Inputs'!$D$20/'1.Inputs'!$D$27+'1.Inputs'!$D$23/'1.Inputs'!$D$28)))*'1.Inputs'!$D$53+('1.Inputs'!$D$20/'1.Inputs'!$D$27+'1.Inputs'!$D$23/'1.Inputs'!$D$28)-(Q414-P414)+(('1.Inputs'!$D$20+'1.Inputs'!$D$23-('1.Inputs'!$D$20/'1.Inputs'!$D$27+'1.Inputs'!$D$23/'1.Inputs'!$D$28)*'1.Inputs'!$D$10)*'1.Inputs'!$D$60+'1.Inputs'!$D$19*'1.Inputs'!$D$59+Q414)</f>
        <v>3493492322.956605</v>
      </c>
      <c r="AC414" s="36">
        <f ca="1">S414-AC$13-AC$14+MIN(AC$13,MAX(0,((('1.Inputs'!$D$37*12*IF(1=1,'1.Inputs'!$D$38,IF(1=2,'1.Inputs'!$D$39,$E414)))*$F414*(('1.Inputs'!$D$40)+(1-'1.Inputs'!$D$40)*(1+'1.Inputs'!$D$41))*(1+$G414)^(1-1))-(('1.Inputs'!$D$37*12*IF(1=1,'1.Inputs'!$D$38,IF(1=2,'1.Inputs'!$D$39,$E414)))/(1-'1.Inputs'!$D$42)*$D414*(1+$G414)^(1-1))-('1.Inputs'!$D$37*12*IF(1=1,'1.Inputs'!$D$38,IF(1=2,'1.Inputs'!$D$39,$E414)))*'1.Inputs'!$D$43*(1+$G414)^(1-1)-'1.Inputs'!$D$44*(1+$G414)^(1-1)-('1.Inputs'!$D$20/'1.Inputs'!$D$27+'1.Inputs'!$D$23/'1.Inputs'!$D$28))))*'1.Inputs'!$D$53</f>
        <v>-710156440.05253458</v>
      </c>
      <c r="AD414" s="36">
        <f ca="1">T414-AD$13-AD$14+MIN(AD$13,MAX(0,((('1.Inputs'!$D$37*12*IF(2=1,'1.Inputs'!$D$38,IF(2=2,'1.Inputs'!$D$39,$E414)))*$F414*(('1.Inputs'!$D$40)+(1-'1.Inputs'!$D$40)*(1+'1.Inputs'!$D$41))*(1+$G414)^(2-1))-(('1.Inputs'!$D$37*12*IF(2=1,'1.Inputs'!$D$38,IF(2=2,'1.Inputs'!$D$39,$E414)))/(1-'1.Inputs'!$D$42)*$D414*(1+$G414)^(2-1))-('1.Inputs'!$D$37*12*IF(2=1,'1.Inputs'!$D$38,IF(2=2,'1.Inputs'!$D$39,$E414)))*'1.Inputs'!$D$43*(1+$G414)^(2-1)-'1.Inputs'!$D$44*(1+$G414)^(2-1)-('1.Inputs'!$D$20/'1.Inputs'!$D$27+'1.Inputs'!$D$23/'1.Inputs'!$D$28))))*'1.Inputs'!$D$53</f>
        <v>99337186.925546646</v>
      </c>
      <c r="AE414" s="36">
        <f ca="1">U414-AE$13-AE$14+MIN(AE$13,MAX(0,((('1.Inputs'!$D$37*12*IF(3=1,'1.Inputs'!$D$38,IF(3=2,'1.Inputs'!$D$39,$E414)))*$F414*(('1.Inputs'!$D$40)+(1-'1.Inputs'!$D$40)*(1+'1.Inputs'!$D$41))*(1+$G414)^(3-1))-(('1.Inputs'!$D$37*12*IF(3=1,'1.Inputs'!$D$38,IF(3=2,'1.Inputs'!$D$39,$E414)))/(1-'1.Inputs'!$D$42)*$D414*(1+$G414)^(3-1))-('1.Inputs'!$D$37*12*IF(3=1,'1.Inputs'!$D$38,IF(3=2,'1.Inputs'!$D$39,$E414)))*'1.Inputs'!$D$43*(1+$G414)^(3-1)-'1.Inputs'!$D$44*(1+$G414)^(3-1)-('1.Inputs'!$D$20/'1.Inputs'!$D$27+'1.Inputs'!$D$23/'1.Inputs'!$D$28))))*'1.Inputs'!$D$53</f>
        <v>198001635.84079981</v>
      </c>
      <c r="AF414" s="36">
        <f ca="1">V414-AF$13-AF$14+MIN(AF$13,MAX(0,((('1.Inputs'!$D$37*12*IF(4=1,'1.Inputs'!$D$38,IF(4=2,'1.Inputs'!$D$39,$E414)))*$F414*(('1.Inputs'!$D$40)+(1-'1.Inputs'!$D$40)*(1+'1.Inputs'!$D$41))*(1+$G414)^(4-1))-(('1.Inputs'!$D$37*12*IF(4=1,'1.Inputs'!$D$38,IF(4=2,'1.Inputs'!$D$39,$E414)))/(1-'1.Inputs'!$D$42)*$D414*(1+$G414)^(4-1))-('1.Inputs'!$D$37*12*IF(4=1,'1.Inputs'!$D$38,IF(4=2,'1.Inputs'!$D$39,$E414)))*'1.Inputs'!$D$43*(1+$G414)^(4-1)-'1.Inputs'!$D$44*(1+$G414)^(4-1)-('1.Inputs'!$D$20/'1.Inputs'!$D$27+'1.Inputs'!$D$23/'1.Inputs'!$D$28))))*'1.Inputs'!$D$53</f>
        <v>431639574.77778912</v>
      </c>
      <c r="AG414" s="36">
        <f ca="1">W414-AG$13-AG$14+MIN(AG$13,MAX(0,((('1.Inputs'!$D$37*12*IF(5=1,'1.Inputs'!$D$38,IF(5=2,'1.Inputs'!$D$39,$E414)))*$F414*(('1.Inputs'!$D$40)+(1-'1.Inputs'!$D$40)*(1+'1.Inputs'!$D$41))*(1+$G414)^(5-1))-(('1.Inputs'!$D$37*12*IF(5=1,'1.Inputs'!$D$38,IF(5=2,'1.Inputs'!$D$39,$E414)))/(1-'1.Inputs'!$D$42)*$D414*(1+$G414)^(5-1))-('1.Inputs'!$D$37*12*IF(5=1,'1.Inputs'!$D$38,IF(5=2,'1.Inputs'!$D$39,$E414)))*'1.Inputs'!$D$43*(1+$G414)^(5-1)-'1.Inputs'!$D$44*(1+$G414)^(5-1)-('1.Inputs'!$D$20/'1.Inputs'!$D$27+'1.Inputs'!$D$23/'1.Inputs'!$D$28))))*'1.Inputs'!$D$53</f>
        <v>474825795.26140523</v>
      </c>
      <c r="AH414" s="36">
        <f ca="1">X414-AH$13-AH$14+MIN(AH$13,MAX(0,((('1.Inputs'!$D$37*12*IF(6=1,'1.Inputs'!$D$38,IF(6=2,'1.Inputs'!$D$39,$E414)))*$F414*(('1.Inputs'!$D$40)+(1-'1.Inputs'!$D$40)*(1+'1.Inputs'!$D$41))*(1+$G414)^(6-1))-(('1.Inputs'!$D$37*12*IF(6=1,'1.Inputs'!$D$38,IF(6=2,'1.Inputs'!$D$39,$E414)))/(1-'1.Inputs'!$D$42)*$D414*(1+$G414)^(6-1))-('1.Inputs'!$D$37*12*IF(6=1,'1.Inputs'!$D$38,IF(6=2,'1.Inputs'!$D$39,$E414)))*'1.Inputs'!$D$43*(1+$G414)^(6-1)-'1.Inputs'!$D$44*(1+$G414)^(6-1)-('1.Inputs'!$D$20/'1.Inputs'!$D$27+'1.Inputs'!$D$23/'1.Inputs'!$D$28))))*'1.Inputs'!$D$53</f>
        <v>518826441.88954711</v>
      </c>
      <c r="AI414" s="36">
        <f ca="1">Y414-AI$13-AI$14+MIN(AI$13,MAX(0,((('1.Inputs'!$D$37*12*IF(7=1,'1.Inputs'!$D$38,IF(7=2,'1.Inputs'!$D$39,$E414)))*$F414*(('1.Inputs'!$D$40)+(1-'1.Inputs'!$D$40)*(1+'1.Inputs'!$D$41))*(1+$G414)^(7-1))-(('1.Inputs'!$D$37*12*IF(7=1,'1.Inputs'!$D$38,IF(7=2,'1.Inputs'!$D$39,$E414)))/(1-'1.Inputs'!$D$42)*$D414*(1+$G414)^(7-1))-('1.Inputs'!$D$37*12*IF(7=1,'1.Inputs'!$D$38,IF(7=2,'1.Inputs'!$D$39,$E414)))*'1.Inputs'!$D$43*(1+$G414)^(7-1)-'1.Inputs'!$D$44*(1+$G414)^(7-1)-('1.Inputs'!$D$20/'1.Inputs'!$D$27+'1.Inputs'!$D$23/'1.Inputs'!$D$28))))*'1.Inputs'!$D$53</f>
        <v>563669153.79259682</v>
      </c>
      <c r="AJ414" s="36">
        <f ca="1">Z414-AJ$13-AJ$14+MIN(AJ$13,MAX(0,((('1.Inputs'!$D$37*12*IF(8=1,'1.Inputs'!$D$38,IF(8=2,'1.Inputs'!$D$39,$E414)))*$F414*(('1.Inputs'!$D$40)+(1-'1.Inputs'!$D$40)*(1+'1.Inputs'!$D$41))*(1+$G414)^(8-1))-(('1.Inputs'!$D$37*12*IF(8=1,'1.Inputs'!$D$38,IF(8=2,'1.Inputs'!$D$39,$E414)))/(1-'1.Inputs'!$D$42)*$D414*(1+$G414)^(8-1))-('1.Inputs'!$D$37*12*IF(8=1,'1.Inputs'!$D$38,IF(8=2,'1.Inputs'!$D$39,$E414)))*'1.Inputs'!$D$43*(1+$G414)^(8-1)-'1.Inputs'!$D$44*(1+$G414)^(8-1)-('1.Inputs'!$D$20/'1.Inputs'!$D$27+'1.Inputs'!$D$23/'1.Inputs'!$D$28))))*'1.Inputs'!$D$53</f>
        <v>855382508.08841884</v>
      </c>
      <c r="AK414" s="36">
        <f ca="1">AA414-AK$13-AK$14+MIN(AK$13,MAX(0,((('1.Inputs'!$D$37*12*IF(9=1,'1.Inputs'!$D$38,IF(9=2,'1.Inputs'!$D$39,$E414)))*$F414*(('1.Inputs'!$D$40)+(1-'1.Inputs'!$D$40)*(1+'1.Inputs'!$D$41))*(1+$G414)^(9-1))-(('1.Inputs'!$D$37*12*IF(9=1,'1.Inputs'!$D$38,IF(9=2,'1.Inputs'!$D$39,$E414)))/(1-'1.Inputs'!$D$42)*$D414*(1+$G414)^(9-1))-('1.Inputs'!$D$37*12*IF(9=1,'1.Inputs'!$D$38,IF(9=2,'1.Inputs'!$D$39,$E414)))*'1.Inputs'!$D$43*(1+$G414)^(9-1)-'1.Inputs'!$D$44*(1+$G414)^(9-1)-('1.Inputs'!$D$20/'1.Inputs'!$D$27+'1.Inputs'!$D$23/'1.Inputs'!$D$28))))*'1.Inputs'!$D$53</f>
        <v>882808051.71478248</v>
      </c>
      <c r="AL414" s="36">
        <f ca="1">AB414-AL$13-AL$14+MIN(AL$13,MAX(0,((('1.Inputs'!$D$37*12*IF(10=1,'1.Inputs'!$D$38,IF(10=2,'1.Inputs'!$D$39,$E414)))*$F414*(('1.Inputs'!$D$40)+(1-'1.Inputs'!$D$40)*(1+'1.Inputs'!$D$41))*(1+$G414)^(10-1))-(('1.Inputs'!$D$37*12*IF(10=1,'1.Inputs'!$D$38,IF(10=2,'1.Inputs'!$D$39,$E414)))/(1-'1.Inputs'!$D$42)*$D414*(1+$G414)^(10-1))-('1.Inputs'!$D$37*12*IF(10=1,'1.Inputs'!$D$38,IF(10=2,'1.Inputs'!$D$39,$E414)))*'1.Inputs'!$D$43*(1+$G414)^(10-1)-'1.Inputs'!$D$44*(1+$G414)^(10-1)-('1.Inputs'!$D$20/'1.Inputs'!$D$27+'1.Inputs'!$D$23/'1.Inputs'!$D$28))))*'1.Inputs'!$D$53+'1.Inputs'!$D$35</f>
        <v>4293492322.956605</v>
      </c>
      <c r="AM414" s="48">
        <f ca="1">R414+NPV('1.Inputs'!$D$55,S414:AB414)</f>
        <v>1462242601.1776505</v>
      </c>
      <c r="AN414" s="48">
        <f ca="1">-('1.Inputs'!$D$24*(1-'1.Inputs'!$D$31)+'1.Inputs'!$D$35)+NPV('1.Inputs'!$D$54,AC414:AL414)</f>
        <v>16282643.375430822</v>
      </c>
      <c r="AO414" s="36">
        <f t="shared" ca="1" si="53"/>
        <v>-4.1613579949358712</v>
      </c>
      <c r="AP414" s="36">
        <f t="shared" ca="1" si="54"/>
        <v>1.3718029365873978</v>
      </c>
      <c r="AQ414" s="36">
        <f ca="1">'1.Inputs'!$D$35+MIN(SUM($AC414:AC414),SUM($AC414:AD414),SUM($AC414:AE414),SUM($AC414:AF414),SUM($AC414:AG414),SUM($AC414:AH414),SUM($AC414:AI414),SUM($AC414:AJ414),SUM($AC414:AK414),SUM($AC414:AL414))</f>
        <v>89843559.94746542</v>
      </c>
      <c r="AR414" s="36">
        <f ca="1">IF(AP414&lt;'1.Inputs'!$D$57,1,0)</f>
        <v>0</v>
      </c>
      <c r="AS414" s="36">
        <f t="shared" ca="1" si="55"/>
        <v>0</v>
      </c>
    </row>
    <row r="415" spans="2:45" ht="15" customHeight="1" x14ac:dyDescent="0.25">
      <c r="B415" s="36">
        <v>400</v>
      </c>
      <c r="C415" s="36">
        <f t="shared" ca="1" si="48"/>
        <v>0.86380708978586307</v>
      </c>
      <c r="D415" s="36">
        <f t="shared" ca="1" si="49"/>
        <v>15433.272376295956</v>
      </c>
      <c r="E415" s="47">
        <f t="shared" ca="1" si="50"/>
        <v>0.87420293877007271</v>
      </c>
      <c r="F415" s="36">
        <f t="shared" ca="1" si="51"/>
        <v>30240.676384647173</v>
      </c>
      <c r="G415" s="36">
        <f t="shared" ca="1" si="52"/>
        <v>3.5563684903398798E-2</v>
      </c>
      <c r="H415" s="36">
        <f ca="1">((('1.Inputs'!$D$37*12*IF(1=1,'1.Inputs'!$D$38,IF(1=2,'1.Inputs'!$D$39,$E415)))*$F415*(('1.Inputs'!$D$40)+(1-'1.Inputs'!$D$40)*(1+'1.Inputs'!$D$41))*(1+$G415)^(1-1))*'1.Inputs'!$D$47+(('1.Inputs'!$D$37*12*IF(1=1,'1.Inputs'!$D$38,IF(1=2,'1.Inputs'!$D$39,$E415)))/(1-'1.Inputs'!$D$42)*$D415*(1+$G415)^(1-1))*('1.Inputs'!$D$48-'1.Inputs'!$D$49))/'1.Inputs'!$D$51</f>
        <v>780568673.29914927</v>
      </c>
      <c r="I415" s="36">
        <f ca="1">((('1.Inputs'!$D$37*12*IF(2=1,'1.Inputs'!$D$38,IF(2=2,'1.Inputs'!$D$39,$E415)))*$F415*(('1.Inputs'!$D$40)+(1-'1.Inputs'!$D$40)*(1+'1.Inputs'!$D$41))*(1+$G415)^(2-1))*'1.Inputs'!$D$47+(('1.Inputs'!$D$37*12*IF(2=1,'1.Inputs'!$D$38,IF(2=2,'1.Inputs'!$D$39,$E415)))/(1-'1.Inputs'!$D$42)*$D415*(1+$G415)^(2-1))*('1.Inputs'!$D$48-'1.Inputs'!$D$49))/'1.Inputs'!$D$51</f>
        <v>1131660000.2985537</v>
      </c>
      <c r="J415" s="36">
        <f ca="1">((('1.Inputs'!$D$37*12*IF(3=1,'1.Inputs'!$D$38,IF(3=2,'1.Inputs'!$D$39,$E415)))*$F415*(('1.Inputs'!$D$40)+(1-'1.Inputs'!$D$40)*(1+'1.Inputs'!$D$41))*(1+$G415)^(3-1))*'1.Inputs'!$D$47+(('1.Inputs'!$D$37*12*IF(3=1,'1.Inputs'!$D$38,IF(3=2,'1.Inputs'!$D$39,$E415)))/(1-'1.Inputs'!$D$42)*$D415*(1+$G415)^(3-1))*('1.Inputs'!$D$48-'1.Inputs'!$D$49))/'1.Inputs'!$D$51</f>
        <v>1463548098.7619855</v>
      </c>
      <c r="K415" s="36">
        <f ca="1">((('1.Inputs'!$D$37*12*IF(4=1,'1.Inputs'!$D$38,IF(4=2,'1.Inputs'!$D$39,$E415)))*$F415*(('1.Inputs'!$D$40)+(1-'1.Inputs'!$D$40)*(1+'1.Inputs'!$D$41))*(1+$G415)^(4-1))*'1.Inputs'!$D$47+(('1.Inputs'!$D$37*12*IF(4=1,'1.Inputs'!$D$38,IF(4=2,'1.Inputs'!$D$39,$E415)))/(1-'1.Inputs'!$D$42)*$D415*(1+$G415)^(4-1))*('1.Inputs'!$D$48-'1.Inputs'!$D$49))/'1.Inputs'!$D$51</f>
        <v>1515597262.1873252</v>
      </c>
      <c r="L415" s="36">
        <f ca="1">((('1.Inputs'!$D$37*12*IF(5=1,'1.Inputs'!$D$38,IF(5=2,'1.Inputs'!$D$39,$E415)))*$F415*(('1.Inputs'!$D$40)+(1-'1.Inputs'!$D$40)*(1+'1.Inputs'!$D$41))*(1+$G415)^(5-1))*'1.Inputs'!$D$47+(('1.Inputs'!$D$37*12*IF(5=1,'1.Inputs'!$D$38,IF(5=2,'1.Inputs'!$D$39,$E415)))/(1-'1.Inputs'!$D$42)*$D415*(1+$G415)^(5-1))*('1.Inputs'!$D$48-'1.Inputs'!$D$49))/'1.Inputs'!$D$51</f>
        <v>1569497485.6602092</v>
      </c>
      <c r="M415" s="36">
        <f ca="1">((('1.Inputs'!$D$37*12*IF(6=1,'1.Inputs'!$D$38,IF(6=2,'1.Inputs'!$D$39,$E415)))*$F415*(('1.Inputs'!$D$40)+(1-'1.Inputs'!$D$40)*(1+'1.Inputs'!$D$41))*(1+$G415)^(6-1))*'1.Inputs'!$D$47+(('1.Inputs'!$D$37*12*IF(6=1,'1.Inputs'!$D$38,IF(6=2,'1.Inputs'!$D$39,$E415)))/(1-'1.Inputs'!$D$42)*$D415*(1+$G415)^(6-1))*('1.Inputs'!$D$48-'1.Inputs'!$D$49))/'1.Inputs'!$D$51</f>
        <v>1625314599.6969059</v>
      </c>
      <c r="N415" s="36">
        <f ca="1">((('1.Inputs'!$D$37*12*IF(7=1,'1.Inputs'!$D$38,IF(7=2,'1.Inputs'!$D$39,$E415)))*$F415*(('1.Inputs'!$D$40)+(1-'1.Inputs'!$D$40)*(1+'1.Inputs'!$D$41))*(1+$G415)^(7-1))*'1.Inputs'!$D$47+(('1.Inputs'!$D$37*12*IF(7=1,'1.Inputs'!$D$38,IF(7=2,'1.Inputs'!$D$39,$E415)))/(1-'1.Inputs'!$D$42)*$D415*(1+$G415)^(7-1))*('1.Inputs'!$D$48-'1.Inputs'!$D$49))/'1.Inputs'!$D$51</f>
        <v>1683116775.9894207</v>
      </c>
      <c r="O415" s="36">
        <f ca="1">((('1.Inputs'!$D$37*12*IF(8=1,'1.Inputs'!$D$38,IF(8=2,'1.Inputs'!$D$39,$E415)))*$F415*(('1.Inputs'!$D$40)+(1-'1.Inputs'!$D$40)*(1+'1.Inputs'!$D$41))*(1+$G415)^(8-1))*'1.Inputs'!$D$47+(('1.Inputs'!$D$37*12*IF(8=1,'1.Inputs'!$D$38,IF(8=2,'1.Inputs'!$D$39,$E415)))/(1-'1.Inputs'!$D$42)*$D415*(1+$G415)^(8-1))*('1.Inputs'!$D$48-'1.Inputs'!$D$49))/'1.Inputs'!$D$51</f>
        <v>1742974610.666333</v>
      </c>
      <c r="P415" s="36">
        <f ca="1">((('1.Inputs'!$D$37*12*IF(9=1,'1.Inputs'!$D$38,IF(9=2,'1.Inputs'!$D$39,$E415)))*$F415*(('1.Inputs'!$D$40)+(1-'1.Inputs'!$D$40)*(1+'1.Inputs'!$D$41))*(1+$G415)^(9-1))*'1.Inputs'!$D$47+(('1.Inputs'!$D$37*12*IF(9=1,'1.Inputs'!$D$38,IF(9=2,'1.Inputs'!$D$39,$E415)))/(1-'1.Inputs'!$D$42)*$D415*(1+$G415)^(9-1))*('1.Inputs'!$D$48-'1.Inputs'!$D$49))/'1.Inputs'!$D$51</f>
        <v>1804961210.5146945</v>
      </c>
      <c r="Q415" s="36">
        <f ca="1">((('1.Inputs'!$D$37*12*IF(10=1,'1.Inputs'!$D$38,IF(10=2,'1.Inputs'!$D$39,$E415)))*$F415*(('1.Inputs'!$D$40)+(1-'1.Inputs'!$D$40)*(1+'1.Inputs'!$D$41))*(1+$G415)^(10-1))*'1.Inputs'!$D$47+(('1.Inputs'!$D$37*12*IF(10=1,'1.Inputs'!$D$38,IF(10=2,'1.Inputs'!$D$39,$E415)))/(1-'1.Inputs'!$D$42)*$D415*(1+$G415)^(10-1))*('1.Inputs'!$D$48-'1.Inputs'!$D$49))/'1.Inputs'!$D$51</f>
        <v>1869152282.2682962</v>
      </c>
      <c r="R415" s="36">
        <f>-'1.Inputs'!$D$24</f>
        <v>-2050000000</v>
      </c>
      <c r="S415" s="36">
        <f ca="1">((('1.Inputs'!$D$37*12*IF(1=1,'1.Inputs'!$D$38,IF(1=2,'1.Inputs'!$D$39,$E415)))*$F415*(('1.Inputs'!$D$40)+(1-'1.Inputs'!$D$40)*(1+'1.Inputs'!$D$41))*(1+$G415)^(1-1))-(('1.Inputs'!$D$37*12*IF(1=1,'1.Inputs'!$D$38,IF(1=2,'1.Inputs'!$D$39,$E415)))/(1-'1.Inputs'!$D$42)*$D415*(1+$G415)^(1-1))-('1.Inputs'!$D$37*12*IF(1=1,'1.Inputs'!$D$38,IF(1=2,'1.Inputs'!$D$39,$E415)))*'1.Inputs'!$D$43*(1+$G415)^(1-1)-'1.Inputs'!$D$44*(1+$G415)^(1-1)-('1.Inputs'!$D$20/'1.Inputs'!$D$27+'1.Inputs'!$D$23/'1.Inputs'!$D$28))-MAX(0,((('1.Inputs'!$D$37*12*IF(1=1,'1.Inputs'!$D$38,IF(1=2,'1.Inputs'!$D$39,$E415)))*$F415*(('1.Inputs'!$D$40)+(1-'1.Inputs'!$D$40)*(1+'1.Inputs'!$D$41))*(1+$G415)^(1-1))-(('1.Inputs'!$D$37*12*IF(1=1,'1.Inputs'!$D$38,IF(1=2,'1.Inputs'!$D$39,$E415)))/(1-'1.Inputs'!$D$42)*$D415*(1+$G415)^(1-1))-('1.Inputs'!$D$37*12*IF(1=1,'1.Inputs'!$D$38,IF(1=2,'1.Inputs'!$D$39,$E415)))*'1.Inputs'!$D$43*(1+$G415)^(1-1)-'1.Inputs'!$D$44*(1+$G415)^(1-1)-('1.Inputs'!$D$20/'1.Inputs'!$D$27+'1.Inputs'!$D$23/'1.Inputs'!$D$28)))*'1.Inputs'!$D$53+('1.Inputs'!$D$20/'1.Inputs'!$D$27+'1.Inputs'!$D$23/'1.Inputs'!$D$28)-H415</f>
        <v>-202754575.10180354</v>
      </c>
      <c r="T415" s="36">
        <f ca="1">((('1.Inputs'!$D$37*12*IF(2=1,'1.Inputs'!$D$38,IF(2=2,'1.Inputs'!$D$39,$E415)))*$F415*(('1.Inputs'!$D$40)+(1-'1.Inputs'!$D$40)*(1+'1.Inputs'!$D$41))*(1+$G415)^(2-1))-(('1.Inputs'!$D$37*12*IF(2=1,'1.Inputs'!$D$38,IF(2=2,'1.Inputs'!$D$39,$E415)))/(1-'1.Inputs'!$D$42)*$D415*(1+$G415)^(2-1))-('1.Inputs'!$D$37*12*IF(2=1,'1.Inputs'!$D$38,IF(2=2,'1.Inputs'!$D$39,$E415)))*'1.Inputs'!$D$43*(1+$G415)^(2-1)-'1.Inputs'!$D$44*(1+$G415)^(2-1)-('1.Inputs'!$D$20/'1.Inputs'!$D$27+'1.Inputs'!$D$23/'1.Inputs'!$D$28))-MAX(0,((('1.Inputs'!$D$37*12*IF(2=1,'1.Inputs'!$D$38,IF(2=2,'1.Inputs'!$D$39,$E415)))*$F415*(('1.Inputs'!$D$40)+(1-'1.Inputs'!$D$40)*(1+'1.Inputs'!$D$41))*(1+$G415)^(2-1))-(('1.Inputs'!$D$37*12*IF(2=1,'1.Inputs'!$D$38,IF(2=2,'1.Inputs'!$D$39,$E415)))/(1-'1.Inputs'!$D$42)*$D415*(1+$G415)^(2-1))-('1.Inputs'!$D$37*12*IF(2=1,'1.Inputs'!$D$38,IF(2=2,'1.Inputs'!$D$39,$E415)))*'1.Inputs'!$D$43*(1+$G415)^(2-1)-'1.Inputs'!$D$44*(1+$G415)^(2-1)-('1.Inputs'!$D$20/'1.Inputs'!$D$27+'1.Inputs'!$D$23/'1.Inputs'!$D$28)))*'1.Inputs'!$D$53+('1.Inputs'!$D$20/'1.Inputs'!$D$27+'1.Inputs'!$D$23/'1.Inputs'!$D$28)-(I415-H415)</f>
        <v>707686652.91735911</v>
      </c>
      <c r="U415" s="36">
        <f ca="1">((('1.Inputs'!$D$37*12*IF(3=1,'1.Inputs'!$D$38,IF(3=2,'1.Inputs'!$D$39,$E415)))*$F415*(('1.Inputs'!$D$40)+(1-'1.Inputs'!$D$40)*(1+'1.Inputs'!$D$41))*(1+$G415)^(3-1))-(('1.Inputs'!$D$37*12*IF(3=1,'1.Inputs'!$D$38,IF(3=2,'1.Inputs'!$D$39,$E415)))/(1-'1.Inputs'!$D$42)*$D415*(1+$G415)^(3-1))-('1.Inputs'!$D$37*12*IF(3=1,'1.Inputs'!$D$38,IF(3=2,'1.Inputs'!$D$39,$E415)))*'1.Inputs'!$D$43*(1+$G415)^(3-1)-'1.Inputs'!$D$44*(1+$G415)^(3-1)-('1.Inputs'!$D$20/'1.Inputs'!$D$27+'1.Inputs'!$D$23/'1.Inputs'!$D$28))-MAX(0,((('1.Inputs'!$D$37*12*IF(3=1,'1.Inputs'!$D$38,IF(3=2,'1.Inputs'!$D$39,$E415)))*$F415*(('1.Inputs'!$D$40)+(1-'1.Inputs'!$D$40)*(1+'1.Inputs'!$D$41))*(1+$G415)^(3-1))-(('1.Inputs'!$D$37*12*IF(3=1,'1.Inputs'!$D$38,IF(3=2,'1.Inputs'!$D$39,$E415)))/(1-'1.Inputs'!$D$42)*$D415*(1+$G415)^(3-1))-('1.Inputs'!$D$37*12*IF(3=1,'1.Inputs'!$D$38,IF(3=2,'1.Inputs'!$D$39,$E415)))*'1.Inputs'!$D$43*(1+$G415)^(3-1)-'1.Inputs'!$D$44*(1+$G415)^(3-1)-('1.Inputs'!$D$20/'1.Inputs'!$D$27+'1.Inputs'!$D$23/'1.Inputs'!$D$28)))*'1.Inputs'!$D$53+('1.Inputs'!$D$20/'1.Inputs'!$D$27+'1.Inputs'!$D$23/'1.Inputs'!$D$28)-(J415-I415)</f>
        <v>1179669221.5953555</v>
      </c>
      <c r="V415" s="36">
        <f ca="1">((('1.Inputs'!$D$37*12*IF(4=1,'1.Inputs'!$D$38,IF(4=2,'1.Inputs'!$D$39,$E415)))*$F415*(('1.Inputs'!$D$40)+(1-'1.Inputs'!$D$40)*(1+'1.Inputs'!$D$41))*(1+$G415)^(4-1))-(('1.Inputs'!$D$37*12*IF(4=1,'1.Inputs'!$D$38,IF(4=2,'1.Inputs'!$D$39,$E415)))/(1-'1.Inputs'!$D$42)*$D415*(1+$G415)^(4-1))-('1.Inputs'!$D$37*12*IF(4=1,'1.Inputs'!$D$38,IF(4=2,'1.Inputs'!$D$39,$E415)))*'1.Inputs'!$D$43*(1+$G415)^(4-1)-'1.Inputs'!$D$44*(1+$G415)^(4-1)-('1.Inputs'!$D$20/'1.Inputs'!$D$27+'1.Inputs'!$D$23/'1.Inputs'!$D$28))-MAX(0,((('1.Inputs'!$D$37*12*IF(4=1,'1.Inputs'!$D$38,IF(4=2,'1.Inputs'!$D$39,$E415)))*$F415*(('1.Inputs'!$D$40)+(1-'1.Inputs'!$D$40)*(1+'1.Inputs'!$D$41))*(1+$G415)^(4-1))-(('1.Inputs'!$D$37*12*IF(4=1,'1.Inputs'!$D$38,IF(4=2,'1.Inputs'!$D$39,$E415)))/(1-'1.Inputs'!$D$42)*$D415*(1+$G415)^(4-1))-('1.Inputs'!$D$37*12*IF(4=1,'1.Inputs'!$D$38,IF(4=2,'1.Inputs'!$D$39,$E415)))*'1.Inputs'!$D$43*(1+$G415)^(4-1)-'1.Inputs'!$D$44*(1+$G415)^(4-1)-('1.Inputs'!$D$20/'1.Inputs'!$D$27+'1.Inputs'!$D$23/'1.Inputs'!$D$28)))*'1.Inputs'!$D$53+('1.Inputs'!$D$20/'1.Inputs'!$D$27+'1.Inputs'!$D$23/'1.Inputs'!$D$28)-(K415-J415)</f>
        <v>1511584320.7657588</v>
      </c>
      <c r="W415" s="36">
        <f ca="1">((('1.Inputs'!$D$37*12*IF(5=1,'1.Inputs'!$D$38,IF(5=2,'1.Inputs'!$D$39,$E415)))*$F415*(('1.Inputs'!$D$40)+(1-'1.Inputs'!$D$40)*(1+'1.Inputs'!$D$41))*(1+$G415)^(5-1))-(('1.Inputs'!$D$37*12*IF(5=1,'1.Inputs'!$D$38,IF(5=2,'1.Inputs'!$D$39,$E415)))/(1-'1.Inputs'!$D$42)*$D415*(1+$G415)^(5-1))-('1.Inputs'!$D$37*12*IF(5=1,'1.Inputs'!$D$38,IF(5=2,'1.Inputs'!$D$39,$E415)))*'1.Inputs'!$D$43*(1+$G415)^(5-1)-'1.Inputs'!$D$44*(1+$G415)^(5-1)-('1.Inputs'!$D$20/'1.Inputs'!$D$27+'1.Inputs'!$D$23/'1.Inputs'!$D$28))-MAX(0,((('1.Inputs'!$D$37*12*IF(5=1,'1.Inputs'!$D$38,IF(5=2,'1.Inputs'!$D$39,$E415)))*$F415*(('1.Inputs'!$D$40)+(1-'1.Inputs'!$D$40)*(1+'1.Inputs'!$D$41))*(1+$G415)^(5-1))-(('1.Inputs'!$D$37*12*IF(5=1,'1.Inputs'!$D$38,IF(5=2,'1.Inputs'!$D$39,$E415)))/(1-'1.Inputs'!$D$42)*$D415*(1+$G415)^(5-1))-('1.Inputs'!$D$37*12*IF(5=1,'1.Inputs'!$D$38,IF(5=2,'1.Inputs'!$D$39,$E415)))*'1.Inputs'!$D$43*(1+$G415)^(5-1)-'1.Inputs'!$D$44*(1+$G415)^(5-1)-('1.Inputs'!$D$20/'1.Inputs'!$D$27+'1.Inputs'!$D$23/'1.Inputs'!$D$28)))*'1.Inputs'!$D$53+('1.Inputs'!$D$20/'1.Inputs'!$D$27+'1.Inputs'!$D$23/'1.Inputs'!$D$28)-(L415-K415)</f>
        <v>1563661445.1427052</v>
      </c>
      <c r="X415" s="36">
        <f ca="1">((('1.Inputs'!$D$37*12*IF(6=1,'1.Inputs'!$D$38,IF(6=2,'1.Inputs'!$D$39,$E415)))*$F415*(('1.Inputs'!$D$40)+(1-'1.Inputs'!$D$40)*(1+'1.Inputs'!$D$41))*(1+$G415)^(6-1))-(('1.Inputs'!$D$37*12*IF(6=1,'1.Inputs'!$D$38,IF(6=2,'1.Inputs'!$D$39,$E415)))/(1-'1.Inputs'!$D$42)*$D415*(1+$G415)^(6-1))-('1.Inputs'!$D$37*12*IF(6=1,'1.Inputs'!$D$38,IF(6=2,'1.Inputs'!$D$39,$E415)))*'1.Inputs'!$D$43*(1+$G415)^(6-1)-'1.Inputs'!$D$44*(1+$G415)^(6-1)-('1.Inputs'!$D$20/'1.Inputs'!$D$27+'1.Inputs'!$D$23/'1.Inputs'!$D$28))-MAX(0,((('1.Inputs'!$D$37*12*IF(6=1,'1.Inputs'!$D$38,IF(6=2,'1.Inputs'!$D$39,$E415)))*$F415*(('1.Inputs'!$D$40)+(1-'1.Inputs'!$D$40)*(1+'1.Inputs'!$D$41))*(1+$G415)^(6-1))-(('1.Inputs'!$D$37*12*IF(6=1,'1.Inputs'!$D$38,IF(6=2,'1.Inputs'!$D$39,$E415)))/(1-'1.Inputs'!$D$42)*$D415*(1+$G415)^(6-1))-('1.Inputs'!$D$37*12*IF(6=1,'1.Inputs'!$D$38,IF(6=2,'1.Inputs'!$D$39,$E415)))*'1.Inputs'!$D$43*(1+$G415)^(6-1)-'1.Inputs'!$D$44*(1+$G415)^(6-1)-('1.Inputs'!$D$20/'1.Inputs'!$D$27+'1.Inputs'!$D$23/'1.Inputs'!$D$28)))*'1.Inputs'!$D$53+('1.Inputs'!$D$20/'1.Inputs'!$D$27+'1.Inputs'!$D$23/'1.Inputs'!$D$28)-(M415-L415)</f>
        <v>1617590623.9616675</v>
      </c>
      <c r="Y415" s="36">
        <f ca="1">((('1.Inputs'!$D$37*12*IF(7=1,'1.Inputs'!$D$38,IF(7=2,'1.Inputs'!$D$39,$E415)))*$F415*(('1.Inputs'!$D$40)+(1-'1.Inputs'!$D$40)*(1+'1.Inputs'!$D$41))*(1+$G415)^(7-1))-(('1.Inputs'!$D$37*12*IF(7=1,'1.Inputs'!$D$38,IF(7=2,'1.Inputs'!$D$39,$E415)))/(1-'1.Inputs'!$D$42)*$D415*(1+$G415)^(7-1))-('1.Inputs'!$D$37*12*IF(7=1,'1.Inputs'!$D$38,IF(7=2,'1.Inputs'!$D$39,$E415)))*'1.Inputs'!$D$43*(1+$G415)^(7-1)-'1.Inputs'!$D$44*(1+$G415)^(7-1)-('1.Inputs'!$D$20/'1.Inputs'!$D$27+'1.Inputs'!$D$23/'1.Inputs'!$D$28))-MAX(0,((('1.Inputs'!$D$37*12*IF(7=1,'1.Inputs'!$D$38,IF(7=2,'1.Inputs'!$D$39,$E415)))*$F415*(('1.Inputs'!$D$40)+(1-'1.Inputs'!$D$40)*(1+'1.Inputs'!$D$41))*(1+$G415)^(7-1))-(('1.Inputs'!$D$37*12*IF(7=1,'1.Inputs'!$D$38,IF(7=2,'1.Inputs'!$D$39,$E415)))/(1-'1.Inputs'!$D$42)*$D415*(1+$G415)^(7-1))-('1.Inputs'!$D$37*12*IF(7=1,'1.Inputs'!$D$38,IF(7=2,'1.Inputs'!$D$39,$E415)))*'1.Inputs'!$D$43*(1+$G415)^(7-1)-'1.Inputs'!$D$44*(1+$G415)^(7-1)-('1.Inputs'!$D$20/'1.Inputs'!$D$27+'1.Inputs'!$D$23/'1.Inputs'!$D$28)))*'1.Inputs'!$D$53+('1.Inputs'!$D$20/'1.Inputs'!$D$27+'1.Inputs'!$D$23/'1.Inputs'!$D$28)-(N415-M415)</f>
        <v>1673437723.1032474</v>
      </c>
      <c r="Z415" s="36">
        <f ca="1">((('1.Inputs'!$D$37*12*IF(8=1,'1.Inputs'!$D$38,IF(8=2,'1.Inputs'!$D$39,$E415)))*$F415*(('1.Inputs'!$D$40)+(1-'1.Inputs'!$D$40)*(1+'1.Inputs'!$D$41))*(1+$G415)^(8-1))-(('1.Inputs'!$D$37*12*IF(8=1,'1.Inputs'!$D$38,IF(8=2,'1.Inputs'!$D$39,$E415)))/(1-'1.Inputs'!$D$42)*$D415*(1+$G415)^(8-1))-('1.Inputs'!$D$37*12*IF(8=1,'1.Inputs'!$D$38,IF(8=2,'1.Inputs'!$D$39,$E415)))*'1.Inputs'!$D$43*(1+$G415)^(8-1)-'1.Inputs'!$D$44*(1+$G415)^(8-1)-('1.Inputs'!$D$20/'1.Inputs'!$D$27+'1.Inputs'!$D$23/'1.Inputs'!$D$28))-MAX(0,((('1.Inputs'!$D$37*12*IF(8=1,'1.Inputs'!$D$38,IF(8=2,'1.Inputs'!$D$39,$E415)))*$F415*(('1.Inputs'!$D$40)+(1-'1.Inputs'!$D$40)*(1+'1.Inputs'!$D$41))*(1+$G415)^(8-1))-(('1.Inputs'!$D$37*12*IF(8=1,'1.Inputs'!$D$38,IF(8=2,'1.Inputs'!$D$39,$E415)))/(1-'1.Inputs'!$D$42)*$D415*(1+$G415)^(8-1))-('1.Inputs'!$D$37*12*IF(8=1,'1.Inputs'!$D$38,IF(8=2,'1.Inputs'!$D$39,$E415)))*'1.Inputs'!$D$43*(1+$G415)^(8-1)-'1.Inputs'!$D$44*(1+$G415)^(8-1)-('1.Inputs'!$D$20/'1.Inputs'!$D$27+'1.Inputs'!$D$23/'1.Inputs'!$D$28)))*'1.Inputs'!$D$53+('1.Inputs'!$D$20/'1.Inputs'!$D$27+'1.Inputs'!$D$23/'1.Inputs'!$D$28)-(O415-N415)</f>
        <v>1731270950.8814673</v>
      </c>
      <c r="AA415" s="36">
        <f ca="1">((('1.Inputs'!$D$37*12*IF(9=1,'1.Inputs'!$D$38,IF(9=2,'1.Inputs'!$D$39,$E415)))*$F415*(('1.Inputs'!$D$40)+(1-'1.Inputs'!$D$40)*(1+'1.Inputs'!$D$41))*(1+$G415)^(9-1))-(('1.Inputs'!$D$37*12*IF(9=1,'1.Inputs'!$D$38,IF(9=2,'1.Inputs'!$D$39,$E415)))/(1-'1.Inputs'!$D$42)*$D415*(1+$G415)^(9-1))-('1.Inputs'!$D$37*12*IF(9=1,'1.Inputs'!$D$38,IF(9=2,'1.Inputs'!$D$39,$E415)))*'1.Inputs'!$D$43*(1+$G415)^(9-1)-'1.Inputs'!$D$44*(1+$G415)^(9-1)-('1.Inputs'!$D$20/'1.Inputs'!$D$27+'1.Inputs'!$D$23/'1.Inputs'!$D$28))-MAX(0,((('1.Inputs'!$D$37*12*IF(9=1,'1.Inputs'!$D$38,IF(9=2,'1.Inputs'!$D$39,$E415)))*$F415*(('1.Inputs'!$D$40)+(1-'1.Inputs'!$D$40)*(1+'1.Inputs'!$D$41))*(1+$G415)^(9-1))-(('1.Inputs'!$D$37*12*IF(9=1,'1.Inputs'!$D$38,IF(9=2,'1.Inputs'!$D$39,$E415)))/(1-'1.Inputs'!$D$42)*$D415*(1+$G415)^(9-1))-('1.Inputs'!$D$37*12*IF(9=1,'1.Inputs'!$D$38,IF(9=2,'1.Inputs'!$D$39,$E415)))*'1.Inputs'!$D$43*(1+$G415)^(9-1)-'1.Inputs'!$D$44*(1+$G415)^(9-1)-('1.Inputs'!$D$20/'1.Inputs'!$D$27+'1.Inputs'!$D$23/'1.Inputs'!$D$28)))*'1.Inputs'!$D$53+('1.Inputs'!$D$20/'1.Inputs'!$D$27+'1.Inputs'!$D$23/'1.Inputs'!$D$28)-(P415-O415)</f>
        <v>1791160941.3493371</v>
      </c>
      <c r="AB415" s="36">
        <f ca="1">((('1.Inputs'!$D$37*12*IF(10=1,'1.Inputs'!$D$38,IF(10=2,'1.Inputs'!$D$39,$E415)))*$F415*(('1.Inputs'!$D$40)+(1-'1.Inputs'!$D$40)*(1+'1.Inputs'!$D$41))*(1+$G415)^(10-1))-(('1.Inputs'!$D$37*12*IF(10=1,'1.Inputs'!$D$38,IF(10=2,'1.Inputs'!$D$39,$E415)))/(1-'1.Inputs'!$D$42)*$D415*(1+$G415)^(10-1))-('1.Inputs'!$D$37*12*IF(10=1,'1.Inputs'!$D$38,IF(10=2,'1.Inputs'!$D$39,$E415)))*'1.Inputs'!$D$43*(1+$G415)^(10-1)-'1.Inputs'!$D$44*(1+$G415)^(10-1)-('1.Inputs'!$D$20/'1.Inputs'!$D$27+'1.Inputs'!$D$23/'1.Inputs'!$D$28))-MAX(0,((('1.Inputs'!$D$37*12*IF(10=1,'1.Inputs'!$D$38,IF(10=2,'1.Inputs'!$D$39,$E415)))*$F415*(('1.Inputs'!$D$40)+(1-'1.Inputs'!$D$40)*(1+'1.Inputs'!$D$41))*(1+$G415)^(10-1))-(('1.Inputs'!$D$37*12*IF(10=1,'1.Inputs'!$D$38,IF(10=2,'1.Inputs'!$D$39,$E415)))/(1-'1.Inputs'!$D$42)*$D415*(1+$G415)^(10-1))-('1.Inputs'!$D$37*12*IF(10=1,'1.Inputs'!$D$38,IF(10=2,'1.Inputs'!$D$39,$E415)))*'1.Inputs'!$D$43*(1+$G415)^(10-1)-'1.Inputs'!$D$44*(1+$G415)^(10-1)-('1.Inputs'!$D$20/'1.Inputs'!$D$27+'1.Inputs'!$D$23/'1.Inputs'!$D$28)))*'1.Inputs'!$D$53+('1.Inputs'!$D$20/'1.Inputs'!$D$27+'1.Inputs'!$D$23/'1.Inputs'!$D$28)-(Q415-P415)+(('1.Inputs'!$D$20+'1.Inputs'!$D$23-('1.Inputs'!$D$20/'1.Inputs'!$D$27+'1.Inputs'!$D$23/'1.Inputs'!$D$28)*'1.Inputs'!$D$10)*'1.Inputs'!$D$60+'1.Inputs'!$D$19*'1.Inputs'!$D$59+Q415)</f>
        <v>4422333122.835371</v>
      </c>
      <c r="AC415" s="36">
        <f ca="1">S415-AC$13-AC$14+MIN(AC$13,MAX(0,((('1.Inputs'!$D$37*12*IF(1=1,'1.Inputs'!$D$38,IF(1=2,'1.Inputs'!$D$39,$E415)))*$F415*(('1.Inputs'!$D$40)+(1-'1.Inputs'!$D$40)*(1+'1.Inputs'!$D$41))*(1+$G415)^(1-1))-(('1.Inputs'!$D$37*12*IF(1=1,'1.Inputs'!$D$38,IF(1=2,'1.Inputs'!$D$39,$E415)))/(1-'1.Inputs'!$D$42)*$D415*(1+$G415)^(1-1))-('1.Inputs'!$D$37*12*IF(1=1,'1.Inputs'!$D$38,IF(1=2,'1.Inputs'!$D$39,$E415)))*'1.Inputs'!$D$43*(1+$G415)^(1-1)-'1.Inputs'!$D$44*(1+$G415)^(1-1)-('1.Inputs'!$D$20/'1.Inputs'!$D$27+'1.Inputs'!$D$23/'1.Inputs'!$D$28))))*'1.Inputs'!$D$53</f>
        <v>-298694575.10180354</v>
      </c>
      <c r="AD415" s="36">
        <f ca="1">T415-AD$13-AD$14+MIN(AD$13,MAX(0,((('1.Inputs'!$D$37*12*IF(2=1,'1.Inputs'!$D$38,IF(2=2,'1.Inputs'!$D$39,$E415)))*$F415*(('1.Inputs'!$D$40)+(1-'1.Inputs'!$D$40)*(1+'1.Inputs'!$D$41))*(1+$G415)^(2-1))-(('1.Inputs'!$D$37*12*IF(2=1,'1.Inputs'!$D$38,IF(2=2,'1.Inputs'!$D$39,$E415)))/(1-'1.Inputs'!$D$42)*$D415*(1+$G415)^(2-1))-('1.Inputs'!$D$37*12*IF(2=1,'1.Inputs'!$D$38,IF(2=2,'1.Inputs'!$D$39,$E415)))*'1.Inputs'!$D$43*(1+$G415)^(2-1)-'1.Inputs'!$D$44*(1+$G415)^(2-1)-('1.Inputs'!$D$20/'1.Inputs'!$D$27+'1.Inputs'!$D$23/'1.Inputs'!$D$28))))*'1.Inputs'!$D$53</f>
        <v>611746652.91735911</v>
      </c>
      <c r="AE415" s="36">
        <f ca="1">U415-AE$13-AE$14+MIN(AE$13,MAX(0,((('1.Inputs'!$D$37*12*IF(3=1,'1.Inputs'!$D$38,IF(3=2,'1.Inputs'!$D$39,$E415)))*$F415*(('1.Inputs'!$D$40)+(1-'1.Inputs'!$D$40)*(1+'1.Inputs'!$D$41))*(1+$G415)^(3-1))-(('1.Inputs'!$D$37*12*IF(3=1,'1.Inputs'!$D$38,IF(3=2,'1.Inputs'!$D$39,$E415)))/(1-'1.Inputs'!$D$42)*$D415*(1+$G415)^(3-1))-('1.Inputs'!$D$37*12*IF(3=1,'1.Inputs'!$D$38,IF(3=2,'1.Inputs'!$D$39,$E415)))*'1.Inputs'!$D$43*(1+$G415)^(3-1)-'1.Inputs'!$D$44*(1+$G415)^(3-1)-('1.Inputs'!$D$20/'1.Inputs'!$D$27+'1.Inputs'!$D$23/'1.Inputs'!$D$28))))*'1.Inputs'!$D$53</f>
        <v>837729221.59535551</v>
      </c>
      <c r="AF415" s="36">
        <f ca="1">V415-AF$13-AF$14+MIN(AF$13,MAX(0,((('1.Inputs'!$D$37*12*IF(4=1,'1.Inputs'!$D$38,IF(4=2,'1.Inputs'!$D$39,$E415)))*$F415*(('1.Inputs'!$D$40)+(1-'1.Inputs'!$D$40)*(1+'1.Inputs'!$D$41))*(1+$G415)^(4-1))-(('1.Inputs'!$D$37*12*IF(4=1,'1.Inputs'!$D$38,IF(4=2,'1.Inputs'!$D$39,$E415)))/(1-'1.Inputs'!$D$42)*$D415*(1+$G415)^(4-1))-('1.Inputs'!$D$37*12*IF(4=1,'1.Inputs'!$D$38,IF(4=2,'1.Inputs'!$D$39,$E415)))*'1.Inputs'!$D$43*(1+$G415)^(4-1)-'1.Inputs'!$D$44*(1+$G415)^(4-1)-('1.Inputs'!$D$20/'1.Inputs'!$D$27+'1.Inputs'!$D$23/'1.Inputs'!$D$28))))*'1.Inputs'!$D$53</f>
        <v>1188832320.7657588</v>
      </c>
      <c r="AG415" s="36">
        <f ca="1">W415-AG$13-AG$14+MIN(AG$13,MAX(0,((('1.Inputs'!$D$37*12*IF(5=1,'1.Inputs'!$D$38,IF(5=2,'1.Inputs'!$D$39,$E415)))*$F415*(('1.Inputs'!$D$40)+(1-'1.Inputs'!$D$40)*(1+'1.Inputs'!$D$41))*(1+$G415)^(5-1))-(('1.Inputs'!$D$37*12*IF(5=1,'1.Inputs'!$D$38,IF(5=2,'1.Inputs'!$D$39,$E415)))/(1-'1.Inputs'!$D$42)*$D415*(1+$G415)^(5-1))-('1.Inputs'!$D$37*12*IF(5=1,'1.Inputs'!$D$38,IF(5=2,'1.Inputs'!$D$39,$E415)))*'1.Inputs'!$D$43*(1+$G415)^(5-1)-'1.Inputs'!$D$44*(1+$G415)^(5-1)-('1.Inputs'!$D$20/'1.Inputs'!$D$27+'1.Inputs'!$D$23/'1.Inputs'!$D$28))))*'1.Inputs'!$D$53</f>
        <v>1260097445.1427052</v>
      </c>
      <c r="AH415" s="36">
        <f ca="1">X415-AH$13-AH$14+MIN(AH$13,MAX(0,((('1.Inputs'!$D$37*12*IF(6=1,'1.Inputs'!$D$38,IF(6=2,'1.Inputs'!$D$39,$E415)))*$F415*(('1.Inputs'!$D$40)+(1-'1.Inputs'!$D$40)*(1+'1.Inputs'!$D$41))*(1+$G415)^(6-1))-(('1.Inputs'!$D$37*12*IF(6=1,'1.Inputs'!$D$38,IF(6=2,'1.Inputs'!$D$39,$E415)))/(1-'1.Inputs'!$D$42)*$D415*(1+$G415)^(6-1))-('1.Inputs'!$D$37*12*IF(6=1,'1.Inputs'!$D$38,IF(6=2,'1.Inputs'!$D$39,$E415)))*'1.Inputs'!$D$43*(1+$G415)^(6-1)-'1.Inputs'!$D$44*(1+$G415)^(6-1)-('1.Inputs'!$D$20/'1.Inputs'!$D$27+'1.Inputs'!$D$23/'1.Inputs'!$D$28))))*'1.Inputs'!$D$53</f>
        <v>1333214623.9616675</v>
      </c>
      <c r="AI415" s="36">
        <f ca="1">Y415-AI$13-AI$14+MIN(AI$13,MAX(0,((('1.Inputs'!$D$37*12*IF(7=1,'1.Inputs'!$D$38,IF(7=2,'1.Inputs'!$D$39,$E415)))*$F415*(('1.Inputs'!$D$40)+(1-'1.Inputs'!$D$40)*(1+'1.Inputs'!$D$41))*(1+$G415)^(7-1))-(('1.Inputs'!$D$37*12*IF(7=1,'1.Inputs'!$D$38,IF(7=2,'1.Inputs'!$D$39,$E415)))/(1-'1.Inputs'!$D$42)*$D415*(1+$G415)^(7-1))-('1.Inputs'!$D$37*12*IF(7=1,'1.Inputs'!$D$38,IF(7=2,'1.Inputs'!$D$39,$E415)))*'1.Inputs'!$D$43*(1+$G415)^(7-1)-'1.Inputs'!$D$44*(1+$G415)^(7-1)-('1.Inputs'!$D$20/'1.Inputs'!$D$27+'1.Inputs'!$D$23/'1.Inputs'!$D$28))))*'1.Inputs'!$D$53</f>
        <v>1408249723.1032474</v>
      </c>
      <c r="AJ415" s="36">
        <f ca="1">Z415-AJ$13-AJ$14+MIN(AJ$13,MAX(0,((('1.Inputs'!$D$37*12*IF(8=1,'1.Inputs'!$D$38,IF(8=2,'1.Inputs'!$D$39,$E415)))*$F415*(('1.Inputs'!$D$40)+(1-'1.Inputs'!$D$40)*(1+'1.Inputs'!$D$41))*(1+$G415)^(8-1))-(('1.Inputs'!$D$37*12*IF(8=1,'1.Inputs'!$D$38,IF(8=2,'1.Inputs'!$D$39,$E415)))/(1-'1.Inputs'!$D$42)*$D415*(1+$G415)^(8-1))-('1.Inputs'!$D$37*12*IF(8=1,'1.Inputs'!$D$38,IF(8=2,'1.Inputs'!$D$39,$E415)))*'1.Inputs'!$D$43*(1+$G415)^(8-1)-'1.Inputs'!$D$44*(1+$G415)^(8-1)-('1.Inputs'!$D$20/'1.Inputs'!$D$27+'1.Inputs'!$D$23/'1.Inputs'!$D$28))))*'1.Inputs'!$D$53</f>
        <v>1731270950.8814673</v>
      </c>
      <c r="AK415" s="36">
        <f ca="1">AA415-AK$13-AK$14+MIN(AK$13,MAX(0,((('1.Inputs'!$D$37*12*IF(9=1,'1.Inputs'!$D$38,IF(9=2,'1.Inputs'!$D$39,$E415)))*$F415*(('1.Inputs'!$D$40)+(1-'1.Inputs'!$D$40)*(1+'1.Inputs'!$D$41))*(1+$G415)^(9-1))-(('1.Inputs'!$D$37*12*IF(9=1,'1.Inputs'!$D$38,IF(9=2,'1.Inputs'!$D$39,$E415)))/(1-'1.Inputs'!$D$42)*$D415*(1+$G415)^(9-1))-('1.Inputs'!$D$37*12*IF(9=1,'1.Inputs'!$D$38,IF(9=2,'1.Inputs'!$D$39,$E415)))*'1.Inputs'!$D$43*(1+$G415)^(9-1)-'1.Inputs'!$D$44*(1+$G415)^(9-1)-('1.Inputs'!$D$20/'1.Inputs'!$D$27+'1.Inputs'!$D$23/'1.Inputs'!$D$28))))*'1.Inputs'!$D$53</f>
        <v>1791160941.3493371</v>
      </c>
      <c r="AL415" s="36">
        <f ca="1">AB415-AL$13-AL$14+MIN(AL$13,MAX(0,((('1.Inputs'!$D$37*12*IF(10=1,'1.Inputs'!$D$38,IF(10=2,'1.Inputs'!$D$39,$E415)))*$F415*(('1.Inputs'!$D$40)+(1-'1.Inputs'!$D$40)*(1+'1.Inputs'!$D$41))*(1+$G415)^(10-1))-(('1.Inputs'!$D$37*12*IF(10=1,'1.Inputs'!$D$38,IF(10=2,'1.Inputs'!$D$39,$E415)))/(1-'1.Inputs'!$D$42)*$D415*(1+$G415)^(10-1))-('1.Inputs'!$D$37*12*IF(10=1,'1.Inputs'!$D$38,IF(10=2,'1.Inputs'!$D$39,$E415)))*'1.Inputs'!$D$43*(1+$G415)^(10-1)-'1.Inputs'!$D$44*(1+$G415)^(10-1)-('1.Inputs'!$D$20/'1.Inputs'!$D$27+'1.Inputs'!$D$23/'1.Inputs'!$D$28))))*'1.Inputs'!$D$53+'1.Inputs'!$D$35</f>
        <v>5222333122.835371</v>
      </c>
      <c r="AM415" s="48">
        <f ca="1">R415+NPV('1.Inputs'!$D$55,S415:AB415)</f>
        <v>5417453620.802352</v>
      </c>
      <c r="AN415" s="48">
        <f ca="1">-('1.Inputs'!$D$24*(1-'1.Inputs'!$D$31)+'1.Inputs'!$D$35)+NPV('1.Inputs'!$D$54,AC415:AL415)</f>
        <v>3038234617.9694395</v>
      </c>
      <c r="AO415" s="36">
        <f t="shared" ca="1" si="53"/>
        <v>-1.3736759830745497</v>
      </c>
      <c r="AP415" s="36">
        <f t="shared" ca="1" si="54"/>
        <v>2.9971270873865739</v>
      </c>
      <c r="AQ415" s="36">
        <f ca="1">'1.Inputs'!$D$35+MIN(SUM($AC415:AC415),SUM($AC415:AD415),SUM($AC415:AE415),SUM($AC415:AF415),SUM($AC415:AG415),SUM($AC415:AH415),SUM($AC415:AI415),SUM($AC415:AJ415),SUM($AC415:AK415),SUM($AC415:AL415))</f>
        <v>501305424.89819646</v>
      </c>
      <c r="AR415" s="36">
        <f ca="1">IF(AP415&lt;'1.Inputs'!$D$57,1,0)</f>
        <v>0</v>
      </c>
      <c r="AS415" s="36">
        <f t="shared" ca="1" si="55"/>
        <v>0</v>
      </c>
    </row>
    <row r="416" spans="2:45" ht="15" customHeight="1" x14ac:dyDescent="0.25">
      <c r="B416" s="36">
        <v>401</v>
      </c>
      <c r="C416" s="36">
        <f t="shared" ca="1" si="48"/>
        <v>0.76521022940645089</v>
      </c>
      <c r="D416" s="36">
        <f t="shared" ca="1" si="49"/>
        <v>18134.825374887001</v>
      </c>
      <c r="E416" s="47">
        <f t="shared" ca="1" si="50"/>
        <v>0.85986878957529078</v>
      </c>
      <c r="F416" s="36">
        <f t="shared" ca="1" si="51"/>
        <v>28167.477694767993</v>
      </c>
      <c r="G416" s="36">
        <f t="shared" ca="1" si="52"/>
        <v>3.6955917219180935E-2</v>
      </c>
      <c r="H416" s="36">
        <f ca="1">((('1.Inputs'!$D$37*12*IF(1=1,'1.Inputs'!$D$38,IF(1=2,'1.Inputs'!$D$39,$E416)))*$F416*(('1.Inputs'!$D$40)+(1-'1.Inputs'!$D$40)*(1+'1.Inputs'!$D$41))*(1+$G416)^(1-1))*'1.Inputs'!$D$47+(('1.Inputs'!$D$37*12*IF(1=1,'1.Inputs'!$D$38,IF(1=2,'1.Inputs'!$D$39,$E416)))/(1-'1.Inputs'!$D$42)*$D416*(1+$G416)^(1-1))*('1.Inputs'!$D$48-'1.Inputs'!$D$49))/'1.Inputs'!$D$51</f>
        <v>749979947.17664206</v>
      </c>
      <c r="I416" s="36">
        <f ca="1">((('1.Inputs'!$D$37*12*IF(2=1,'1.Inputs'!$D$38,IF(2=2,'1.Inputs'!$D$39,$E416)))*$F416*(('1.Inputs'!$D$40)+(1-'1.Inputs'!$D$40)*(1+'1.Inputs'!$D$41))*(1+$G416)^(2-1))*'1.Inputs'!$D$47+(('1.Inputs'!$D$37*12*IF(2=1,'1.Inputs'!$D$38,IF(2=2,'1.Inputs'!$D$39,$E416)))/(1-'1.Inputs'!$D$42)*$D416*(1+$G416)^(2-1))*('1.Inputs'!$D$48-'1.Inputs'!$D$49))/'1.Inputs'!$D$51</f>
        <v>1088774601.6287665</v>
      </c>
      <c r="J416" s="36">
        <f ca="1">((('1.Inputs'!$D$37*12*IF(3=1,'1.Inputs'!$D$38,IF(3=2,'1.Inputs'!$D$39,$E416)))*$F416*(('1.Inputs'!$D$40)+(1-'1.Inputs'!$D$40)*(1+'1.Inputs'!$D$41))*(1+$G416)^(3-1))*'1.Inputs'!$D$47+(('1.Inputs'!$D$37*12*IF(3=1,'1.Inputs'!$D$38,IF(3=2,'1.Inputs'!$D$39,$E416)))/(1-'1.Inputs'!$D$42)*$D416*(1+$G416)^(3-1))*('1.Inputs'!$D$48-'1.Inputs'!$D$49))/'1.Inputs'!$D$51</f>
        <v>1386859357.7635262</v>
      </c>
      <c r="K416" s="36">
        <f ca="1">((('1.Inputs'!$D$37*12*IF(4=1,'1.Inputs'!$D$38,IF(4=2,'1.Inputs'!$D$39,$E416)))*$F416*(('1.Inputs'!$D$40)+(1-'1.Inputs'!$D$40)*(1+'1.Inputs'!$D$41))*(1+$G416)^(4-1))*'1.Inputs'!$D$47+(('1.Inputs'!$D$37*12*IF(4=1,'1.Inputs'!$D$38,IF(4=2,'1.Inputs'!$D$39,$E416)))/(1-'1.Inputs'!$D$42)*$D416*(1+$G416)^(4-1))*('1.Inputs'!$D$48-'1.Inputs'!$D$49))/'1.Inputs'!$D$51</f>
        <v>1438112017.3836813</v>
      </c>
      <c r="L416" s="36">
        <f ca="1">((('1.Inputs'!$D$37*12*IF(5=1,'1.Inputs'!$D$38,IF(5=2,'1.Inputs'!$D$39,$E416)))*$F416*(('1.Inputs'!$D$40)+(1-'1.Inputs'!$D$40)*(1+'1.Inputs'!$D$41))*(1+$G416)^(5-1))*'1.Inputs'!$D$47+(('1.Inputs'!$D$37*12*IF(5=1,'1.Inputs'!$D$38,IF(5=2,'1.Inputs'!$D$39,$E416)))/(1-'1.Inputs'!$D$42)*$D416*(1+$G416)^(5-1))*('1.Inputs'!$D$48-'1.Inputs'!$D$49))/'1.Inputs'!$D$51</f>
        <v>1491258766.0500216</v>
      </c>
      <c r="M416" s="36">
        <f ca="1">((('1.Inputs'!$D$37*12*IF(6=1,'1.Inputs'!$D$38,IF(6=2,'1.Inputs'!$D$39,$E416)))*$F416*(('1.Inputs'!$D$40)+(1-'1.Inputs'!$D$40)*(1+'1.Inputs'!$D$41))*(1+$G416)^(6-1))*'1.Inputs'!$D$47+(('1.Inputs'!$D$37*12*IF(6=1,'1.Inputs'!$D$38,IF(6=2,'1.Inputs'!$D$39,$E416)))/(1-'1.Inputs'!$D$42)*$D416*(1+$G416)^(6-1))*('1.Inputs'!$D$48-'1.Inputs'!$D$49))/'1.Inputs'!$D$51</f>
        <v>1546369601.5605443</v>
      </c>
      <c r="N416" s="36">
        <f ca="1">((('1.Inputs'!$D$37*12*IF(7=1,'1.Inputs'!$D$38,IF(7=2,'1.Inputs'!$D$39,$E416)))*$F416*(('1.Inputs'!$D$40)+(1-'1.Inputs'!$D$40)*(1+'1.Inputs'!$D$41))*(1+$G416)^(7-1))*'1.Inputs'!$D$47+(('1.Inputs'!$D$37*12*IF(7=1,'1.Inputs'!$D$38,IF(7=2,'1.Inputs'!$D$39,$E416)))/(1-'1.Inputs'!$D$42)*$D416*(1+$G416)^(7-1))*('1.Inputs'!$D$48-'1.Inputs'!$D$49))/'1.Inputs'!$D$51</f>
        <v>1603517108.546073</v>
      </c>
      <c r="O416" s="36">
        <f ca="1">((('1.Inputs'!$D$37*12*IF(8=1,'1.Inputs'!$D$38,IF(8=2,'1.Inputs'!$D$39,$E416)))*$F416*(('1.Inputs'!$D$40)+(1-'1.Inputs'!$D$40)*(1+'1.Inputs'!$D$41))*(1+$G416)^(8-1))*'1.Inputs'!$D$47+(('1.Inputs'!$D$37*12*IF(8=1,'1.Inputs'!$D$38,IF(8=2,'1.Inputs'!$D$39,$E416)))/(1-'1.Inputs'!$D$42)*$D416*(1+$G416)^(8-1))*('1.Inputs'!$D$48-'1.Inputs'!$D$49))/'1.Inputs'!$D$51</f>
        <v>1662776554.0690422</v>
      </c>
      <c r="P416" s="36">
        <f ca="1">((('1.Inputs'!$D$37*12*IF(9=1,'1.Inputs'!$D$38,IF(9=2,'1.Inputs'!$D$39,$E416)))*$F416*(('1.Inputs'!$D$40)+(1-'1.Inputs'!$D$40)*(1+'1.Inputs'!$D$41))*(1+$G416)^(9-1))*'1.Inputs'!$D$47+(('1.Inputs'!$D$37*12*IF(9=1,'1.Inputs'!$D$38,IF(9=2,'1.Inputs'!$D$39,$E416)))/(1-'1.Inputs'!$D$42)*$D416*(1+$G416)^(9-1))*('1.Inputs'!$D$48-'1.Inputs'!$D$49))/'1.Inputs'!$D$51</f>
        <v>1724225986.7552123</v>
      </c>
      <c r="Q416" s="36">
        <f ca="1">((('1.Inputs'!$D$37*12*IF(10=1,'1.Inputs'!$D$38,IF(10=2,'1.Inputs'!$D$39,$E416)))*$F416*(('1.Inputs'!$D$40)+(1-'1.Inputs'!$D$40)*(1+'1.Inputs'!$D$41))*(1+$G416)^(10-1))*'1.Inputs'!$D$47+(('1.Inputs'!$D$37*12*IF(10=1,'1.Inputs'!$D$38,IF(10=2,'1.Inputs'!$D$39,$E416)))/(1-'1.Inputs'!$D$42)*$D416*(1+$G416)^(10-1))*('1.Inputs'!$D$48-'1.Inputs'!$D$49))/'1.Inputs'!$D$51</f>
        <v>1787946339.5888984</v>
      </c>
      <c r="R416" s="36">
        <f>-'1.Inputs'!$D$24</f>
        <v>-2050000000</v>
      </c>
      <c r="S416" s="36">
        <f ca="1">((('1.Inputs'!$D$37*12*IF(1=1,'1.Inputs'!$D$38,IF(1=2,'1.Inputs'!$D$39,$E416)))*$F416*(('1.Inputs'!$D$40)+(1-'1.Inputs'!$D$40)*(1+'1.Inputs'!$D$41))*(1+$G416)^(1-1))-(('1.Inputs'!$D$37*12*IF(1=1,'1.Inputs'!$D$38,IF(1=2,'1.Inputs'!$D$39,$E416)))/(1-'1.Inputs'!$D$42)*$D416*(1+$G416)^(1-1))-('1.Inputs'!$D$37*12*IF(1=1,'1.Inputs'!$D$38,IF(1=2,'1.Inputs'!$D$39,$E416)))*'1.Inputs'!$D$43*(1+$G416)^(1-1)-'1.Inputs'!$D$44*(1+$G416)^(1-1)-('1.Inputs'!$D$20/'1.Inputs'!$D$27+'1.Inputs'!$D$23/'1.Inputs'!$D$28))-MAX(0,((('1.Inputs'!$D$37*12*IF(1=1,'1.Inputs'!$D$38,IF(1=2,'1.Inputs'!$D$39,$E416)))*$F416*(('1.Inputs'!$D$40)+(1-'1.Inputs'!$D$40)*(1+'1.Inputs'!$D$41))*(1+$G416)^(1-1))-(('1.Inputs'!$D$37*12*IF(1=1,'1.Inputs'!$D$38,IF(1=2,'1.Inputs'!$D$39,$E416)))/(1-'1.Inputs'!$D$42)*$D416*(1+$G416)^(1-1))-('1.Inputs'!$D$37*12*IF(1=1,'1.Inputs'!$D$38,IF(1=2,'1.Inputs'!$D$39,$E416)))*'1.Inputs'!$D$43*(1+$G416)^(1-1)-'1.Inputs'!$D$44*(1+$G416)^(1-1)-('1.Inputs'!$D$20/'1.Inputs'!$D$27+'1.Inputs'!$D$23/'1.Inputs'!$D$28)))*'1.Inputs'!$D$53+('1.Inputs'!$D$20/'1.Inputs'!$D$27+'1.Inputs'!$D$23/'1.Inputs'!$D$28)-H416</f>
        <v>-612683121.54320502</v>
      </c>
      <c r="T416" s="36">
        <f ca="1">((('1.Inputs'!$D$37*12*IF(2=1,'1.Inputs'!$D$38,IF(2=2,'1.Inputs'!$D$39,$E416)))*$F416*(('1.Inputs'!$D$40)+(1-'1.Inputs'!$D$40)*(1+'1.Inputs'!$D$41))*(1+$G416)^(2-1))-(('1.Inputs'!$D$37*12*IF(2=1,'1.Inputs'!$D$38,IF(2=2,'1.Inputs'!$D$39,$E416)))/(1-'1.Inputs'!$D$42)*$D416*(1+$G416)^(2-1))-('1.Inputs'!$D$37*12*IF(2=1,'1.Inputs'!$D$38,IF(2=2,'1.Inputs'!$D$39,$E416)))*'1.Inputs'!$D$43*(1+$G416)^(2-1)-'1.Inputs'!$D$44*(1+$G416)^(2-1)-('1.Inputs'!$D$20/'1.Inputs'!$D$27+'1.Inputs'!$D$23/'1.Inputs'!$D$28))-MAX(0,((('1.Inputs'!$D$37*12*IF(2=1,'1.Inputs'!$D$38,IF(2=2,'1.Inputs'!$D$39,$E416)))*$F416*(('1.Inputs'!$D$40)+(1-'1.Inputs'!$D$40)*(1+'1.Inputs'!$D$41))*(1+$G416)^(2-1))-(('1.Inputs'!$D$37*12*IF(2=1,'1.Inputs'!$D$38,IF(2=2,'1.Inputs'!$D$39,$E416)))/(1-'1.Inputs'!$D$42)*$D416*(1+$G416)^(2-1))-('1.Inputs'!$D$37*12*IF(2=1,'1.Inputs'!$D$38,IF(2=2,'1.Inputs'!$D$39,$E416)))*'1.Inputs'!$D$43*(1+$G416)^(2-1)-'1.Inputs'!$D$44*(1+$G416)^(2-1)-('1.Inputs'!$D$20/'1.Inputs'!$D$27+'1.Inputs'!$D$23/'1.Inputs'!$D$28)))*'1.Inputs'!$D$53+('1.Inputs'!$D$20/'1.Inputs'!$D$27+'1.Inputs'!$D$23/'1.Inputs'!$D$28)-(I416-H416)</f>
        <v>81827454.311518669</v>
      </c>
      <c r="U416" s="36">
        <f ca="1">((('1.Inputs'!$D$37*12*IF(3=1,'1.Inputs'!$D$38,IF(3=2,'1.Inputs'!$D$39,$E416)))*$F416*(('1.Inputs'!$D$40)+(1-'1.Inputs'!$D$40)*(1+'1.Inputs'!$D$41))*(1+$G416)^(3-1))-(('1.Inputs'!$D$37*12*IF(3=1,'1.Inputs'!$D$38,IF(3=2,'1.Inputs'!$D$39,$E416)))/(1-'1.Inputs'!$D$42)*$D416*(1+$G416)^(3-1))-('1.Inputs'!$D$37*12*IF(3=1,'1.Inputs'!$D$38,IF(3=2,'1.Inputs'!$D$39,$E416)))*'1.Inputs'!$D$43*(1+$G416)^(3-1)-'1.Inputs'!$D$44*(1+$G416)^(3-1)-('1.Inputs'!$D$20/'1.Inputs'!$D$27+'1.Inputs'!$D$23/'1.Inputs'!$D$28))-MAX(0,((('1.Inputs'!$D$37*12*IF(3=1,'1.Inputs'!$D$38,IF(3=2,'1.Inputs'!$D$39,$E416)))*$F416*(('1.Inputs'!$D$40)+(1-'1.Inputs'!$D$40)*(1+'1.Inputs'!$D$41))*(1+$G416)^(3-1))-(('1.Inputs'!$D$37*12*IF(3=1,'1.Inputs'!$D$38,IF(3=2,'1.Inputs'!$D$39,$E416)))/(1-'1.Inputs'!$D$42)*$D416*(1+$G416)^(3-1))-('1.Inputs'!$D$37*12*IF(3=1,'1.Inputs'!$D$38,IF(3=2,'1.Inputs'!$D$39,$E416)))*'1.Inputs'!$D$43*(1+$G416)^(3-1)-'1.Inputs'!$D$44*(1+$G416)^(3-1)-('1.Inputs'!$D$20/'1.Inputs'!$D$27+'1.Inputs'!$D$23/'1.Inputs'!$D$28)))*'1.Inputs'!$D$53+('1.Inputs'!$D$20/'1.Inputs'!$D$27+'1.Inputs'!$D$23/'1.Inputs'!$D$28)-(J416-I416)</f>
        <v>368421248.07895207</v>
      </c>
      <c r="V416" s="36">
        <f ca="1">((('1.Inputs'!$D$37*12*IF(4=1,'1.Inputs'!$D$38,IF(4=2,'1.Inputs'!$D$39,$E416)))*$F416*(('1.Inputs'!$D$40)+(1-'1.Inputs'!$D$40)*(1+'1.Inputs'!$D$41))*(1+$G416)^(4-1))-(('1.Inputs'!$D$37*12*IF(4=1,'1.Inputs'!$D$38,IF(4=2,'1.Inputs'!$D$39,$E416)))/(1-'1.Inputs'!$D$42)*$D416*(1+$G416)^(4-1))-('1.Inputs'!$D$37*12*IF(4=1,'1.Inputs'!$D$38,IF(4=2,'1.Inputs'!$D$39,$E416)))*'1.Inputs'!$D$43*(1+$G416)^(4-1)-'1.Inputs'!$D$44*(1+$G416)^(4-1)-('1.Inputs'!$D$20/'1.Inputs'!$D$27+'1.Inputs'!$D$23/'1.Inputs'!$D$28))-MAX(0,((('1.Inputs'!$D$37*12*IF(4=1,'1.Inputs'!$D$38,IF(4=2,'1.Inputs'!$D$39,$E416)))*$F416*(('1.Inputs'!$D$40)+(1-'1.Inputs'!$D$40)*(1+'1.Inputs'!$D$41))*(1+$G416)^(4-1))-(('1.Inputs'!$D$37*12*IF(4=1,'1.Inputs'!$D$38,IF(4=2,'1.Inputs'!$D$39,$E416)))/(1-'1.Inputs'!$D$42)*$D416*(1+$G416)^(4-1))-('1.Inputs'!$D$37*12*IF(4=1,'1.Inputs'!$D$38,IF(4=2,'1.Inputs'!$D$39,$E416)))*'1.Inputs'!$D$43*(1+$G416)^(4-1)-'1.Inputs'!$D$44*(1+$G416)^(4-1)-('1.Inputs'!$D$20/'1.Inputs'!$D$27+'1.Inputs'!$D$23/'1.Inputs'!$D$28)))*'1.Inputs'!$D$53+('1.Inputs'!$D$20/'1.Inputs'!$D$27+'1.Inputs'!$D$23/'1.Inputs'!$D$28)-(K416-J416)</f>
        <v>638138518.22275901</v>
      </c>
      <c r="W416" s="36">
        <f ca="1">((('1.Inputs'!$D$37*12*IF(5=1,'1.Inputs'!$D$38,IF(5=2,'1.Inputs'!$D$39,$E416)))*$F416*(('1.Inputs'!$D$40)+(1-'1.Inputs'!$D$40)*(1+'1.Inputs'!$D$41))*(1+$G416)^(5-1))-(('1.Inputs'!$D$37*12*IF(5=1,'1.Inputs'!$D$38,IF(5=2,'1.Inputs'!$D$39,$E416)))/(1-'1.Inputs'!$D$42)*$D416*(1+$G416)^(5-1))-('1.Inputs'!$D$37*12*IF(5=1,'1.Inputs'!$D$38,IF(5=2,'1.Inputs'!$D$39,$E416)))*'1.Inputs'!$D$43*(1+$G416)^(5-1)-'1.Inputs'!$D$44*(1+$G416)^(5-1)-('1.Inputs'!$D$20/'1.Inputs'!$D$27+'1.Inputs'!$D$23/'1.Inputs'!$D$28))-MAX(0,((('1.Inputs'!$D$37*12*IF(5=1,'1.Inputs'!$D$38,IF(5=2,'1.Inputs'!$D$39,$E416)))*$F416*(('1.Inputs'!$D$40)+(1-'1.Inputs'!$D$40)*(1+'1.Inputs'!$D$41))*(1+$G416)^(5-1))-(('1.Inputs'!$D$37*12*IF(5=1,'1.Inputs'!$D$38,IF(5=2,'1.Inputs'!$D$39,$E416)))/(1-'1.Inputs'!$D$42)*$D416*(1+$G416)^(5-1))-('1.Inputs'!$D$37*12*IF(5=1,'1.Inputs'!$D$38,IF(5=2,'1.Inputs'!$D$39,$E416)))*'1.Inputs'!$D$43*(1+$G416)^(5-1)-'1.Inputs'!$D$44*(1+$G416)^(5-1)-('1.Inputs'!$D$20/'1.Inputs'!$D$27+'1.Inputs'!$D$23/'1.Inputs'!$D$28)))*'1.Inputs'!$D$53+('1.Inputs'!$D$20/'1.Inputs'!$D$27+'1.Inputs'!$D$23/'1.Inputs'!$D$28)-(L416-K416)</f>
        <v>659975345.38796377</v>
      </c>
      <c r="X416" s="36">
        <f ca="1">((('1.Inputs'!$D$37*12*IF(6=1,'1.Inputs'!$D$38,IF(6=2,'1.Inputs'!$D$39,$E416)))*$F416*(('1.Inputs'!$D$40)+(1-'1.Inputs'!$D$40)*(1+'1.Inputs'!$D$41))*(1+$G416)^(6-1))-(('1.Inputs'!$D$37*12*IF(6=1,'1.Inputs'!$D$38,IF(6=2,'1.Inputs'!$D$39,$E416)))/(1-'1.Inputs'!$D$42)*$D416*(1+$G416)^(6-1))-('1.Inputs'!$D$37*12*IF(6=1,'1.Inputs'!$D$38,IF(6=2,'1.Inputs'!$D$39,$E416)))*'1.Inputs'!$D$43*(1+$G416)^(6-1)-'1.Inputs'!$D$44*(1+$G416)^(6-1)-('1.Inputs'!$D$20/'1.Inputs'!$D$27+'1.Inputs'!$D$23/'1.Inputs'!$D$28))-MAX(0,((('1.Inputs'!$D$37*12*IF(6=1,'1.Inputs'!$D$38,IF(6=2,'1.Inputs'!$D$39,$E416)))*$F416*(('1.Inputs'!$D$40)+(1-'1.Inputs'!$D$40)*(1+'1.Inputs'!$D$41))*(1+$G416)^(6-1))-(('1.Inputs'!$D$37*12*IF(6=1,'1.Inputs'!$D$38,IF(6=2,'1.Inputs'!$D$39,$E416)))/(1-'1.Inputs'!$D$42)*$D416*(1+$G416)^(6-1))-('1.Inputs'!$D$37*12*IF(6=1,'1.Inputs'!$D$38,IF(6=2,'1.Inputs'!$D$39,$E416)))*'1.Inputs'!$D$43*(1+$G416)^(6-1)-'1.Inputs'!$D$44*(1+$G416)^(6-1)-('1.Inputs'!$D$20/'1.Inputs'!$D$27+'1.Inputs'!$D$23/'1.Inputs'!$D$28)))*'1.Inputs'!$D$53+('1.Inputs'!$D$20/'1.Inputs'!$D$27+'1.Inputs'!$D$23/'1.Inputs'!$D$28)-(M416-L416)</f>
        <v>682619172.53021467</v>
      </c>
      <c r="Y416" s="36">
        <f ca="1">((('1.Inputs'!$D$37*12*IF(7=1,'1.Inputs'!$D$38,IF(7=2,'1.Inputs'!$D$39,$E416)))*$F416*(('1.Inputs'!$D$40)+(1-'1.Inputs'!$D$40)*(1+'1.Inputs'!$D$41))*(1+$G416)^(7-1))-(('1.Inputs'!$D$37*12*IF(7=1,'1.Inputs'!$D$38,IF(7=2,'1.Inputs'!$D$39,$E416)))/(1-'1.Inputs'!$D$42)*$D416*(1+$G416)^(7-1))-('1.Inputs'!$D$37*12*IF(7=1,'1.Inputs'!$D$38,IF(7=2,'1.Inputs'!$D$39,$E416)))*'1.Inputs'!$D$43*(1+$G416)^(7-1)-'1.Inputs'!$D$44*(1+$G416)^(7-1)-('1.Inputs'!$D$20/'1.Inputs'!$D$27+'1.Inputs'!$D$23/'1.Inputs'!$D$28))-MAX(0,((('1.Inputs'!$D$37*12*IF(7=1,'1.Inputs'!$D$38,IF(7=2,'1.Inputs'!$D$39,$E416)))*$F416*(('1.Inputs'!$D$40)+(1-'1.Inputs'!$D$40)*(1+'1.Inputs'!$D$41))*(1+$G416)^(7-1))-(('1.Inputs'!$D$37*12*IF(7=1,'1.Inputs'!$D$38,IF(7=2,'1.Inputs'!$D$39,$E416)))/(1-'1.Inputs'!$D$42)*$D416*(1+$G416)^(7-1))-('1.Inputs'!$D$37*12*IF(7=1,'1.Inputs'!$D$38,IF(7=2,'1.Inputs'!$D$39,$E416)))*'1.Inputs'!$D$43*(1+$G416)^(7-1)-'1.Inputs'!$D$44*(1+$G416)^(7-1)-('1.Inputs'!$D$20/'1.Inputs'!$D$27+'1.Inputs'!$D$23/'1.Inputs'!$D$28)))*'1.Inputs'!$D$53+('1.Inputs'!$D$20/'1.Inputs'!$D$27+'1.Inputs'!$D$23/'1.Inputs'!$D$28)-(N416-M416)</f>
        <v>706099823.07386184</v>
      </c>
      <c r="Z416" s="36">
        <f ca="1">((('1.Inputs'!$D$37*12*IF(8=1,'1.Inputs'!$D$38,IF(8=2,'1.Inputs'!$D$39,$E416)))*$F416*(('1.Inputs'!$D$40)+(1-'1.Inputs'!$D$40)*(1+'1.Inputs'!$D$41))*(1+$G416)^(8-1))-(('1.Inputs'!$D$37*12*IF(8=1,'1.Inputs'!$D$38,IF(8=2,'1.Inputs'!$D$39,$E416)))/(1-'1.Inputs'!$D$42)*$D416*(1+$G416)^(8-1))-('1.Inputs'!$D$37*12*IF(8=1,'1.Inputs'!$D$38,IF(8=2,'1.Inputs'!$D$39,$E416)))*'1.Inputs'!$D$43*(1+$G416)^(8-1)-'1.Inputs'!$D$44*(1+$G416)^(8-1)-('1.Inputs'!$D$20/'1.Inputs'!$D$27+'1.Inputs'!$D$23/'1.Inputs'!$D$28))-MAX(0,((('1.Inputs'!$D$37*12*IF(8=1,'1.Inputs'!$D$38,IF(8=2,'1.Inputs'!$D$39,$E416)))*$F416*(('1.Inputs'!$D$40)+(1-'1.Inputs'!$D$40)*(1+'1.Inputs'!$D$41))*(1+$G416)^(8-1))-(('1.Inputs'!$D$37*12*IF(8=1,'1.Inputs'!$D$38,IF(8=2,'1.Inputs'!$D$39,$E416)))/(1-'1.Inputs'!$D$42)*$D416*(1+$G416)^(8-1))-('1.Inputs'!$D$37*12*IF(8=1,'1.Inputs'!$D$38,IF(8=2,'1.Inputs'!$D$39,$E416)))*'1.Inputs'!$D$43*(1+$G416)^(8-1)-'1.Inputs'!$D$44*(1+$G416)^(8-1)-('1.Inputs'!$D$20/'1.Inputs'!$D$27+'1.Inputs'!$D$23/'1.Inputs'!$D$28)))*'1.Inputs'!$D$53+('1.Inputs'!$D$20/'1.Inputs'!$D$27+'1.Inputs'!$D$23/'1.Inputs'!$D$28)-(O416-N416)</f>
        <v>730448222.59525037</v>
      </c>
      <c r="AA416" s="36">
        <f ca="1">((('1.Inputs'!$D$37*12*IF(9=1,'1.Inputs'!$D$38,IF(9=2,'1.Inputs'!$D$39,$E416)))*$F416*(('1.Inputs'!$D$40)+(1-'1.Inputs'!$D$40)*(1+'1.Inputs'!$D$41))*(1+$G416)^(9-1))-(('1.Inputs'!$D$37*12*IF(9=1,'1.Inputs'!$D$38,IF(9=2,'1.Inputs'!$D$39,$E416)))/(1-'1.Inputs'!$D$42)*$D416*(1+$G416)^(9-1))-('1.Inputs'!$D$37*12*IF(9=1,'1.Inputs'!$D$38,IF(9=2,'1.Inputs'!$D$39,$E416)))*'1.Inputs'!$D$43*(1+$G416)^(9-1)-'1.Inputs'!$D$44*(1+$G416)^(9-1)-('1.Inputs'!$D$20/'1.Inputs'!$D$27+'1.Inputs'!$D$23/'1.Inputs'!$D$28))-MAX(0,((('1.Inputs'!$D$37*12*IF(9=1,'1.Inputs'!$D$38,IF(9=2,'1.Inputs'!$D$39,$E416)))*$F416*(('1.Inputs'!$D$40)+(1-'1.Inputs'!$D$40)*(1+'1.Inputs'!$D$41))*(1+$G416)^(9-1))-(('1.Inputs'!$D$37*12*IF(9=1,'1.Inputs'!$D$38,IF(9=2,'1.Inputs'!$D$39,$E416)))/(1-'1.Inputs'!$D$42)*$D416*(1+$G416)^(9-1))-('1.Inputs'!$D$37*12*IF(9=1,'1.Inputs'!$D$38,IF(9=2,'1.Inputs'!$D$39,$E416)))*'1.Inputs'!$D$43*(1+$G416)^(9-1)-'1.Inputs'!$D$44*(1+$G416)^(9-1)-('1.Inputs'!$D$20/'1.Inputs'!$D$27+'1.Inputs'!$D$23/'1.Inputs'!$D$28)))*'1.Inputs'!$D$53+('1.Inputs'!$D$20/'1.Inputs'!$D$27+'1.Inputs'!$D$23/'1.Inputs'!$D$28)-(P416-O416)</f>
        <v>755696439.55377257</v>
      </c>
      <c r="AB416" s="36">
        <f ca="1">((('1.Inputs'!$D$37*12*IF(10=1,'1.Inputs'!$D$38,IF(10=2,'1.Inputs'!$D$39,$E416)))*$F416*(('1.Inputs'!$D$40)+(1-'1.Inputs'!$D$40)*(1+'1.Inputs'!$D$41))*(1+$G416)^(10-1))-(('1.Inputs'!$D$37*12*IF(10=1,'1.Inputs'!$D$38,IF(10=2,'1.Inputs'!$D$39,$E416)))/(1-'1.Inputs'!$D$42)*$D416*(1+$G416)^(10-1))-('1.Inputs'!$D$37*12*IF(10=1,'1.Inputs'!$D$38,IF(10=2,'1.Inputs'!$D$39,$E416)))*'1.Inputs'!$D$43*(1+$G416)^(10-1)-'1.Inputs'!$D$44*(1+$G416)^(10-1)-('1.Inputs'!$D$20/'1.Inputs'!$D$27+'1.Inputs'!$D$23/'1.Inputs'!$D$28))-MAX(0,((('1.Inputs'!$D$37*12*IF(10=1,'1.Inputs'!$D$38,IF(10=2,'1.Inputs'!$D$39,$E416)))*$F416*(('1.Inputs'!$D$40)+(1-'1.Inputs'!$D$40)*(1+'1.Inputs'!$D$41))*(1+$G416)^(10-1))-(('1.Inputs'!$D$37*12*IF(10=1,'1.Inputs'!$D$38,IF(10=2,'1.Inputs'!$D$39,$E416)))/(1-'1.Inputs'!$D$42)*$D416*(1+$G416)^(10-1))-('1.Inputs'!$D$37*12*IF(10=1,'1.Inputs'!$D$38,IF(10=2,'1.Inputs'!$D$39,$E416)))*'1.Inputs'!$D$43*(1+$G416)^(10-1)-'1.Inputs'!$D$44*(1+$G416)^(10-1)-('1.Inputs'!$D$20/'1.Inputs'!$D$27+'1.Inputs'!$D$23/'1.Inputs'!$D$28)))*'1.Inputs'!$D$53+('1.Inputs'!$D$20/'1.Inputs'!$D$27+'1.Inputs'!$D$23/'1.Inputs'!$D$28)-(Q416-P416)+(('1.Inputs'!$D$20+'1.Inputs'!$D$23-('1.Inputs'!$D$20/'1.Inputs'!$D$27+'1.Inputs'!$D$23/'1.Inputs'!$D$28)*'1.Inputs'!$D$10)*'1.Inputs'!$D$60+'1.Inputs'!$D$19*'1.Inputs'!$D$59+Q416)</f>
        <v>3269824067.1170435</v>
      </c>
      <c r="AC416" s="36">
        <f ca="1">S416-AC$13-AC$14+MIN(AC$13,MAX(0,((('1.Inputs'!$D$37*12*IF(1=1,'1.Inputs'!$D$38,IF(1=2,'1.Inputs'!$D$39,$E416)))*$F416*(('1.Inputs'!$D$40)+(1-'1.Inputs'!$D$40)*(1+'1.Inputs'!$D$41))*(1+$G416)^(1-1))-(('1.Inputs'!$D$37*12*IF(1=1,'1.Inputs'!$D$38,IF(1=2,'1.Inputs'!$D$39,$E416)))/(1-'1.Inputs'!$D$42)*$D416*(1+$G416)^(1-1))-('1.Inputs'!$D$37*12*IF(1=1,'1.Inputs'!$D$38,IF(1=2,'1.Inputs'!$D$39,$E416)))*'1.Inputs'!$D$43*(1+$G416)^(1-1)-'1.Inputs'!$D$44*(1+$G416)^(1-1)-('1.Inputs'!$D$20/'1.Inputs'!$D$27+'1.Inputs'!$D$23/'1.Inputs'!$D$28))))*'1.Inputs'!$D$53</f>
        <v>-759046369.27904665</v>
      </c>
      <c r="AD416" s="36">
        <f ca="1">T416-AD$13-AD$14+MIN(AD$13,MAX(0,((('1.Inputs'!$D$37*12*IF(2=1,'1.Inputs'!$D$38,IF(2=2,'1.Inputs'!$D$39,$E416)))*$F416*(('1.Inputs'!$D$40)+(1-'1.Inputs'!$D$40)*(1+'1.Inputs'!$D$41))*(1+$G416)^(2-1))-(('1.Inputs'!$D$37*12*IF(2=1,'1.Inputs'!$D$38,IF(2=2,'1.Inputs'!$D$39,$E416)))/(1-'1.Inputs'!$D$42)*$D416*(1+$G416)^(2-1))-('1.Inputs'!$D$37*12*IF(2=1,'1.Inputs'!$D$38,IF(2=2,'1.Inputs'!$D$39,$E416)))*'1.Inputs'!$D$43*(1+$G416)^(2-1)-'1.Inputs'!$D$44*(1+$G416)^(2-1)-('1.Inputs'!$D$20/'1.Inputs'!$D$27+'1.Inputs'!$D$23/'1.Inputs'!$D$28))))*'1.Inputs'!$D$53</f>
        <v>-14112545.688481331</v>
      </c>
      <c r="AE416" s="36">
        <f ca="1">U416-AE$13-AE$14+MIN(AE$13,MAX(0,((('1.Inputs'!$D$37*12*IF(3=1,'1.Inputs'!$D$38,IF(3=2,'1.Inputs'!$D$39,$E416)))*$F416*(('1.Inputs'!$D$40)+(1-'1.Inputs'!$D$40)*(1+'1.Inputs'!$D$41))*(1+$G416)^(3-1))-(('1.Inputs'!$D$37*12*IF(3=1,'1.Inputs'!$D$38,IF(3=2,'1.Inputs'!$D$39,$E416)))/(1-'1.Inputs'!$D$42)*$D416*(1+$G416)^(3-1))-('1.Inputs'!$D$37*12*IF(3=1,'1.Inputs'!$D$38,IF(3=2,'1.Inputs'!$D$39,$E416)))*'1.Inputs'!$D$43*(1+$G416)^(3-1)-'1.Inputs'!$D$44*(1+$G416)^(3-1)-('1.Inputs'!$D$20/'1.Inputs'!$D$27+'1.Inputs'!$D$23/'1.Inputs'!$D$28))))*'1.Inputs'!$D$53</f>
        <v>26481248.078952074</v>
      </c>
      <c r="AF416" s="36">
        <f ca="1">V416-AF$13-AF$14+MIN(AF$13,MAX(0,((('1.Inputs'!$D$37*12*IF(4=1,'1.Inputs'!$D$38,IF(4=2,'1.Inputs'!$D$39,$E416)))*$F416*(('1.Inputs'!$D$40)+(1-'1.Inputs'!$D$40)*(1+'1.Inputs'!$D$41))*(1+$G416)^(4-1))-(('1.Inputs'!$D$37*12*IF(4=1,'1.Inputs'!$D$38,IF(4=2,'1.Inputs'!$D$39,$E416)))/(1-'1.Inputs'!$D$42)*$D416*(1+$G416)^(4-1))-('1.Inputs'!$D$37*12*IF(4=1,'1.Inputs'!$D$38,IF(4=2,'1.Inputs'!$D$39,$E416)))*'1.Inputs'!$D$43*(1+$G416)^(4-1)-'1.Inputs'!$D$44*(1+$G416)^(4-1)-('1.Inputs'!$D$20/'1.Inputs'!$D$27+'1.Inputs'!$D$23/'1.Inputs'!$D$28))))*'1.Inputs'!$D$53</f>
        <v>315386518.22275901</v>
      </c>
      <c r="AG416" s="36">
        <f ca="1">W416-AG$13-AG$14+MIN(AG$13,MAX(0,((('1.Inputs'!$D$37*12*IF(5=1,'1.Inputs'!$D$38,IF(5=2,'1.Inputs'!$D$39,$E416)))*$F416*(('1.Inputs'!$D$40)+(1-'1.Inputs'!$D$40)*(1+'1.Inputs'!$D$41))*(1+$G416)^(5-1))-(('1.Inputs'!$D$37*12*IF(5=1,'1.Inputs'!$D$38,IF(5=2,'1.Inputs'!$D$39,$E416)))/(1-'1.Inputs'!$D$42)*$D416*(1+$G416)^(5-1))-('1.Inputs'!$D$37*12*IF(5=1,'1.Inputs'!$D$38,IF(5=2,'1.Inputs'!$D$39,$E416)))*'1.Inputs'!$D$43*(1+$G416)^(5-1)-'1.Inputs'!$D$44*(1+$G416)^(5-1)-('1.Inputs'!$D$20/'1.Inputs'!$D$27+'1.Inputs'!$D$23/'1.Inputs'!$D$28))))*'1.Inputs'!$D$53</f>
        <v>356411345.38796377</v>
      </c>
      <c r="AH416" s="36">
        <f ca="1">X416-AH$13-AH$14+MIN(AH$13,MAX(0,((('1.Inputs'!$D$37*12*IF(6=1,'1.Inputs'!$D$38,IF(6=2,'1.Inputs'!$D$39,$E416)))*$F416*(('1.Inputs'!$D$40)+(1-'1.Inputs'!$D$40)*(1+'1.Inputs'!$D$41))*(1+$G416)^(6-1))-(('1.Inputs'!$D$37*12*IF(6=1,'1.Inputs'!$D$38,IF(6=2,'1.Inputs'!$D$39,$E416)))/(1-'1.Inputs'!$D$42)*$D416*(1+$G416)^(6-1))-('1.Inputs'!$D$37*12*IF(6=1,'1.Inputs'!$D$38,IF(6=2,'1.Inputs'!$D$39,$E416)))*'1.Inputs'!$D$43*(1+$G416)^(6-1)-'1.Inputs'!$D$44*(1+$G416)^(6-1)-('1.Inputs'!$D$20/'1.Inputs'!$D$27+'1.Inputs'!$D$23/'1.Inputs'!$D$28))))*'1.Inputs'!$D$53</f>
        <v>398243172.53021467</v>
      </c>
      <c r="AI416" s="36">
        <f ca="1">Y416-AI$13-AI$14+MIN(AI$13,MAX(0,((('1.Inputs'!$D$37*12*IF(7=1,'1.Inputs'!$D$38,IF(7=2,'1.Inputs'!$D$39,$E416)))*$F416*(('1.Inputs'!$D$40)+(1-'1.Inputs'!$D$40)*(1+'1.Inputs'!$D$41))*(1+$G416)^(7-1))-(('1.Inputs'!$D$37*12*IF(7=1,'1.Inputs'!$D$38,IF(7=2,'1.Inputs'!$D$39,$E416)))/(1-'1.Inputs'!$D$42)*$D416*(1+$G416)^(7-1))-('1.Inputs'!$D$37*12*IF(7=1,'1.Inputs'!$D$38,IF(7=2,'1.Inputs'!$D$39,$E416)))*'1.Inputs'!$D$43*(1+$G416)^(7-1)-'1.Inputs'!$D$44*(1+$G416)^(7-1)-('1.Inputs'!$D$20/'1.Inputs'!$D$27+'1.Inputs'!$D$23/'1.Inputs'!$D$28))))*'1.Inputs'!$D$53</f>
        <v>440911823.07386184</v>
      </c>
      <c r="AJ416" s="36">
        <f ca="1">Z416-AJ$13-AJ$14+MIN(AJ$13,MAX(0,((('1.Inputs'!$D$37*12*IF(8=1,'1.Inputs'!$D$38,IF(8=2,'1.Inputs'!$D$39,$E416)))*$F416*(('1.Inputs'!$D$40)+(1-'1.Inputs'!$D$40)*(1+'1.Inputs'!$D$41))*(1+$G416)^(8-1))-(('1.Inputs'!$D$37*12*IF(8=1,'1.Inputs'!$D$38,IF(8=2,'1.Inputs'!$D$39,$E416)))/(1-'1.Inputs'!$D$42)*$D416*(1+$G416)^(8-1))-('1.Inputs'!$D$37*12*IF(8=1,'1.Inputs'!$D$38,IF(8=2,'1.Inputs'!$D$39,$E416)))*'1.Inputs'!$D$43*(1+$G416)^(8-1)-'1.Inputs'!$D$44*(1+$G416)^(8-1)-('1.Inputs'!$D$20/'1.Inputs'!$D$27+'1.Inputs'!$D$23/'1.Inputs'!$D$28))))*'1.Inputs'!$D$53</f>
        <v>730448222.59525037</v>
      </c>
      <c r="AK416" s="36">
        <f ca="1">AA416-AK$13-AK$14+MIN(AK$13,MAX(0,((('1.Inputs'!$D$37*12*IF(9=1,'1.Inputs'!$D$38,IF(9=2,'1.Inputs'!$D$39,$E416)))*$F416*(('1.Inputs'!$D$40)+(1-'1.Inputs'!$D$40)*(1+'1.Inputs'!$D$41))*(1+$G416)^(9-1))-(('1.Inputs'!$D$37*12*IF(9=1,'1.Inputs'!$D$38,IF(9=2,'1.Inputs'!$D$39,$E416)))/(1-'1.Inputs'!$D$42)*$D416*(1+$G416)^(9-1))-('1.Inputs'!$D$37*12*IF(9=1,'1.Inputs'!$D$38,IF(9=2,'1.Inputs'!$D$39,$E416)))*'1.Inputs'!$D$43*(1+$G416)^(9-1)-'1.Inputs'!$D$44*(1+$G416)^(9-1)-('1.Inputs'!$D$20/'1.Inputs'!$D$27+'1.Inputs'!$D$23/'1.Inputs'!$D$28))))*'1.Inputs'!$D$53</f>
        <v>755696439.55377257</v>
      </c>
      <c r="AL416" s="36">
        <f ca="1">AB416-AL$13-AL$14+MIN(AL$13,MAX(0,((('1.Inputs'!$D$37*12*IF(10=1,'1.Inputs'!$D$38,IF(10=2,'1.Inputs'!$D$39,$E416)))*$F416*(('1.Inputs'!$D$40)+(1-'1.Inputs'!$D$40)*(1+'1.Inputs'!$D$41))*(1+$G416)^(10-1))-(('1.Inputs'!$D$37*12*IF(10=1,'1.Inputs'!$D$38,IF(10=2,'1.Inputs'!$D$39,$E416)))/(1-'1.Inputs'!$D$42)*$D416*(1+$G416)^(10-1))-('1.Inputs'!$D$37*12*IF(10=1,'1.Inputs'!$D$38,IF(10=2,'1.Inputs'!$D$39,$E416)))*'1.Inputs'!$D$43*(1+$G416)^(10-1)-'1.Inputs'!$D$44*(1+$G416)^(10-1)-('1.Inputs'!$D$20/'1.Inputs'!$D$27+'1.Inputs'!$D$23/'1.Inputs'!$D$28))))*'1.Inputs'!$D$53+'1.Inputs'!$D$35</f>
        <v>4069824067.1170435</v>
      </c>
      <c r="AM416" s="48">
        <f ca="1">R416+NPV('1.Inputs'!$D$55,S416:AB416)</f>
        <v>821348619.3206234</v>
      </c>
      <c r="AN416" s="48">
        <f ca="1">-('1.Inputs'!$D$24*(1-'1.Inputs'!$D$31)+'1.Inputs'!$D$35)+NPV('1.Inputs'!$D$54,AC416:AL416)</f>
        <v>-510576889.30232882</v>
      </c>
      <c r="AO416" s="36">
        <f t="shared" ca="1" si="53"/>
        <v>-4.1509696581517952</v>
      </c>
      <c r="AP416" s="36">
        <f t="shared" ca="1" si="54"/>
        <v>0.93602959369652461</v>
      </c>
      <c r="AQ416" s="36">
        <f ca="1">'1.Inputs'!$D$35+MIN(SUM($AC416:AC416),SUM($AC416:AD416),SUM($AC416:AE416),SUM($AC416:AF416),SUM($AC416:AG416),SUM($AC416:AH416),SUM($AC416:AI416),SUM($AC416:AJ416),SUM($AC416:AK416),SUM($AC416:AL416))</f>
        <v>26841085.032472014</v>
      </c>
      <c r="AR416" s="36">
        <f ca="1">IF(AP416&lt;'1.Inputs'!$D$57,1,0)</f>
        <v>1</v>
      </c>
      <c r="AS416" s="36">
        <f t="shared" ca="1" si="55"/>
        <v>0</v>
      </c>
    </row>
    <row r="417" spans="2:45" ht="15" customHeight="1" x14ac:dyDescent="0.25">
      <c r="B417" s="36">
        <v>402</v>
      </c>
      <c r="C417" s="36">
        <f t="shared" ca="1" si="48"/>
        <v>0.58342684534421496</v>
      </c>
      <c r="D417" s="36">
        <f t="shared" ca="1" si="49"/>
        <v>23073.678552242534</v>
      </c>
      <c r="E417" s="47">
        <f t="shared" ca="1" si="50"/>
        <v>0.83875548960801183</v>
      </c>
      <c r="F417" s="36">
        <f t="shared" ca="1" si="51"/>
        <v>29909.809674507906</v>
      </c>
      <c r="G417" s="36">
        <f t="shared" ca="1" si="52"/>
        <v>5.6388425337344936E-2</v>
      </c>
      <c r="H417" s="36">
        <f ca="1">((('1.Inputs'!$D$37*12*IF(1=1,'1.Inputs'!$D$38,IF(1=2,'1.Inputs'!$D$39,$E417)))*$F417*(('1.Inputs'!$D$40)+(1-'1.Inputs'!$D$40)*(1+'1.Inputs'!$D$41))*(1+$G417)^(1-1))*'1.Inputs'!$D$47+(('1.Inputs'!$D$37*12*IF(1=1,'1.Inputs'!$D$38,IF(1=2,'1.Inputs'!$D$39,$E417)))/(1-'1.Inputs'!$D$42)*$D417*(1+$G417)^(1-1))*('1.Inputs'!$D$48-'1.Inputs'!$D$49))/'1.Inputs'!$D$51</f>
        <v>819645841.51524723</v>
      </c>
      <c r="I417" s="36">
        <f ca="1">((('1.Inputs'!$D$37*12*IF(2=1,'1.Inputs'!$D$38,IF(2=2,'1.Inputs'!$D$39,$E417)))*$F417*(('1.Inputs'!$D$40)+(1-'1.Inputs'!$D$40)*(1+'1.Inputs'!$D$41))*(1+$G417)^(2-1))*'1.Inputs'!$D$47+(('1.Inputs'!$D$37*12*IF(2=1,'1.Inputs'!$D$38,IF(2=2,'1.Inputs'!$D$39,$E417)))/(1-'1.Inputs'!$D$42)*$D417*(1+$G417)^(2-1))*('1.Inputs'!$D$48-'1.Inputs'!$D$49))/'1.Inputs'!$D$51</f>
        <v>1212210131.7936332</v>
      </c>
      <c r="J417" s="36">
        <f ca="1">((('1.Inputs'!$D$37*12*IF(3=1,'1.Inputs'!$D$38,IF(3=2,'1.Inputs'!$D$39,$E417)))*$F417*(('1.Inputs'!$D$40)+(1-'1.Inputs'!$D$40)*(1+'1.Inputs'!$D$41))*(1+$G417)^(3-1))*'1.Inputs'!$D$47+(('1.Inputs'!$D$37*12*IF(3=1,'1.Inputs'!$D$38,IF(3=2,'1.Inputs'!$D$39,$E417)))/(1-'1.Inputs'!$D$42)*$D417*(1+$G417)^(3-1))*('1.Inputs'!$D$48-'1.Inputs'!$D$49))/'1.Inputs'!$D$51</f>
        <v>1534401022.5614915</v>
      </c>
      <c r="K417" s="36">
        <f ca="1">((('1.Inputs'!$D$37*12*IF(4=1,'1.Inputs'!$D$38,IF(4=2,'1.Inputs'!$D$39,$E417)))*$F417*(('1.Inputs'!$D$40)+(1-'1.Inputs'!$D$40)*(1+'1.Inputs'!$D$41))*(1+$G417)^(4-1))*'1.Inputs'!$D$47+(('1.Inputs'!$D$37*12*IF(4=1,'1.Inputs'!$D$38,IF(4=2,'1.Inputs'!$D$39,$E417)))/(1-'1.Inputs'!$D$42)*$D417*(1+$G417)^(4-1))*('1.Inputs'!$D$48-'1.Inputs'!$D$49))/'1.Inputs'!$D$51</f>
        <v>1620923480.059746</v>
      </c>
      <c r="L417" s="36">
        <f ca="1">((('1.Inputs'!$D$37*12*IF(5=1,'1.Inputs'!$D$38,IF(5=2,'1.Inputs'!$D$39,$E417)))*$F417*(('1.Inputs'!$D$40)+(1-'1.Inputs'!$D$40)*(1+'1.Inputs'!$D$41))*(1+$G417)^(5-1))*'1.Inputs'!$D$47+(('1.Inputs'!$D$37*12*IF(5=1,'1.Inputs'!$D$38,IF(5=2,'1.Inputs'!$D$39,$E417)))/(1-'1.Inputs'!$D$42)*$D417*(1+$G417)^(5-1))*('1.Inputs'!$D$48-'1.Inputs'!$D$49))/'1.Inputs'!$D$51</f>
        <v>1712324802.6926446</v>
      </c>
      <c r="M417" s="36">
        <f ca="1">((('1.Inputs'!$D$37*12*IF(6=1,'1.Inputs'!$D$38,IF(6=2,'1.Inputs'!$D$39,$E417)))*$F417*(('1.Inputs'!$D$40)+(1-'1.Inputs'!$D$40)*(1+'1.Inputs'!$D$41))*(1+$G417)^(6-1))*'1.Inputs'!$D$47+(('1.Inputs'!$D$37*12*IF(6=1,'1.Inputs'!$D$38,IF(6=2,'1.Inputs'!$D$39,$E417)))/(1-'1.Inputs'!$D$42)*$D417*(1+$G417)^(6-1))*('1.Inputs'!$D$48-'1.Inputs'!$D$49))/'1.Inputs'!$D$51</f>
        <v>1808880101.9825623</v>
      </c>
      <c r="N417" s="36">
        <f ca="1">((('1.Inputs'!$D$37*12*IF(7=1,'1.Inputs'!$D$38,IF(7=2,'1.Inputs'!$D$39,$E417)))*$F417*(('1.Inputs'!$D$40)+(1-'1.Inputs'!$D$40)*(1+'1.Inputs'!$D$41))*(1+$G417)^(7-1))*'1.Inputs'!$D$47+(('1.Inputs'!$D$37*12*IF(7=1,'1.Inputs'!$D$38,IF(7=2,'1.Inputs'!$D$39,$E417)))/(1-'1.Inputs'!$D$42)*$D417*(1+$G417)^(7-1))*('1.Inputs'!$D$48-'1.Inputs'!$D$49))/'1.Inputs'!$D$51</f>
        <v>1910880002.5574155</v>
      </c>
      <c r="O417" s="36">
        <f ca="1">((('1.Inputs'!$D$37*12*IF(8=1,'1.Inputs'!$D$38,IF(8=2,'1.Inputs'!$D$39,$E417)))*$F417*(('1.Inputs'!$D$40)+(1-'1.Inputs'!$D$40)*(1+'1.Inputs'!$D$41))*(1+$G417)^(8-1))*'1.Inputs'!$D$47+(('1.Inputs'!$D$37*12*IF(8=1,'1.Inputs'!$D$38,IF(8=2,'1.Inputs'!$D$39,$E417)))/(1-'1.Inputs'!$D$42)*$D417*(1+$G417)^(8-1))*('1.Inputs'!$D$48-'1.Inputs'!$D$49))/'1.Inputs'!$D$51</f>
        <v>2018631516.9102495</v>
      </c>
      <c r="P417" s="36">
        <f ca="1">((('1.Inputs'!$D$37*12*IF(9=1,'1.Inputs'!$D$38,IF(9=2,'1.Inputs'!$D$39,$E417)))*$F417*(('1.Inputs'!$D$40)+(1-'1.Inputs'!$D$40)*(1+'1.Inputs'!$D$41))*(1+$G417)^(9-1))*'1.Inputs'!$D$47+(('1.Inputs'!$D$37*12*IF(9=1,'1.Inputs'!$D$38,IF(9=2,'1.Inputs'!$D$39,$E417)))/(1-'1.Inputs'!$D$42)*$D417*(1+$G417)^(9-1))*('1.Inputs'!$D$48-'1.Inputs'!$D$49))/'1.Inputs'!$D$51</f>
        <v>2132458969.4851549</v>
      </c>
      <c r="Q417" s="36">
        <f ca="1">((('1.Inputs'!$D$37*12*IF(10=1,'1.Inputs'!$D$38,IF(10=2,'1.Inputs'!$D$39,$E417)))*$F417*(('1.Inputs'!$D$40)+(1-'1.Inputs'!$D$40)*(1+'1.Inputs'!$D$41))*(1+$G417)^(10-1))*'1.Inputs'!$D$47+(('1.Inputs'!$D$37*12*IF(10=1,'1.Inputs'!$D$38,IF(10=2,'1.Inputs'!$D$39,$E417)))/(1-'1.Inputs'!$D$42)*$D417*(1+$G417)^(10-1))*('1.Inputs'!$D$48-'1.Inputs'!$D$49))/'1.Inputs'!$D$51</f>
        <v>2252704972.8709202</v>
      </c>
      <c r="R417" s="36">
        <f>-'1.Inputs'!$D$24</f>
        <v>-2050000000</v>
      </c>
      <c r="S417" s="36">
        <f ca="1">((('1.Inputs'!$D$37*12*IF(1=1,'1.Inputs'!$D$38,IF(1=2,'1.Inputs'!$D$39,$E417)))*$F417*(('1.Inputs'!$D$40)+(1-'1.Inputs'!$D$40)*(1+'1.Inputs'!$D$41))*(1+$G417)^(1-1))-(('1.Inputs'!$D$37*12*IF(1=1,'1.Inputs'!$D$38,IF(1=2,'1.Inputs'!$D$39,$E417)))/(1-'1.Inputs'!$D$42)*$D417*(1+$G417)^(1-1))-('1.Inputs'!$D$37*12*IF(1=1,'1.Inputs'!$D$38,IF(1=2,'1.Inputs'!$D$39,$E417)))*'1.Inputs'!$D$43*(1+$G417)^(1-1)-'1.Inputs'!$D$44*(1+$G417)^(1-1)-('1.Inputs'!$D$20/'1.Inputs'!$D$27+'1.Inputs'!$D$23/'1.Inputs'!$D$28))-MAX(0,((('1.Inputs'!$D$37*12*IF(1=1,'1.Inputs'!$D$38,IF(1=2,'1.Inputs'!$D$39,$E417)))*$F417*(('1.Inputs'!$D$40)+(1-'1.Inputs'!$D$40)*(1+'1.Inputs'!$D$41))*(1+$G417)^(1-1))-(('1.Inputs'!$D$37*12*IF(1=1,'1.Inputs'!$D$38,IF(1=2,'1.Inputs'!$D$39,$E417)))/(1-'1.Inputs'!$D$42)*$D417*(1+$G417)^(1-1))-('1.Inputs'!$D$37*12*IF(1=1,'1.Inputs'!$D$38,IF(1=2,'1.Inputs'!$D$39,$E417)))*'1.Inputs'!$D$43*(1+$G417)^(1-1)-'1.Inputs'!$D$44*(1+$G417)^(1-1)-('1.Inputs'!$D$20/'1.Inputs'!$D$27+'1.Inputs'!$D$23/'1.Inputs'!$D$28)))*'1.Inputs'!$D$53+('1.Inputs'!$D$20/'1.Inputs'!$D$27+'1.Inputs'!$D$23/'1.Inputs'!$D$28)-H417</f>
        <v>-1166565649.5413003</v>
      </c>
      <c r="T417" s="36">
        <f ca="1">((('1.Inputs'!$D$37*12*IF(2=1,'1.Inputs'!$D$38,IF(2=2,'1.Inputs'!$D$39,$E417)))*$F417*(('1.Inputs'!$D$40)+(1-'1.Inputs'!$D$40)*(1+'1.Inputs'!$D$41))*(1+$G417)^(2-1))-(('1.Inputs'!$D$37*12*IF(2=1,'1.Inputs'!$D$38,IF(2=2,'1.Inputs'!$D$39,$E417)))/(1-'1.Inputs'!$D$42)*$D417*(1+$G417)^(2-1))-('1.Inputs'!$D$37*12*IF(2=1,'1.Inputs'!$D$38,IF(2=2,'1.Inputs'!$D$39,$E417)))*'1.Inputs'!$D$43*(1+$G417)^(2-1)-'1.Inputs'!$D$44*(1+$G417)^(2-1)-('1.Inputs'!$D$20/'1.Inputs'!$D$27+'1.Inputs'!$D$23/'1.Inputs'!$D$28))-MAX(0,((('1.Inputs'!$D$37*12*IF(2=1,'1.Inputs'!$D$38,IF(2=2,'1.Inputs'!$D$39,$E417)))*$F417*(('1.Inputs'!$D$40)+(1-'1.Inputs'!$D$40)*(1+'1.Inputs'!$D$41))*(1+$G417)^(2-1))-(('1.Inputs'!$D$37*12*IF(2=1,'1.Inputs'!$D$38,IF(2=2,'1.Inputs'!$D$39,$E417)))/(1-'1.Inputs'!$D$42)*$D417*(1+$G417)^(2-1))-('1.Inputs'!$D$37*12*IF(2=1,'1.Inputs'!$D$38,IF(2=2,'1.Inputs'!$D$39,$E417)))*'1.Inputs'!$D$43*(1+$G417)^(2-1)-'1.Inputs'!$D$44*(1+$G417)^(2-1)-('1.Inputs'!$D$20/'1.Inputs'!$D$27+'1.Inputs'!$D$23/'1.Inputs'!$D$28)))*'1.Inputs'!$D$53+('1.Inputs'!$D$20/'1.Inputs'!$D$27+'1.Inputs'!$D$23/'1.Inputs'!$D$28)-(I417-H417)</f>
        <v>-525339354.76350725</v>
      </c>
      <c r="U417" s="36">
        <f ca="1">((('1.Inputs'!$D$37*12*IF(3=1,'1.Inputs'!$D$38,IF(3=2,'1.Inputs'!$D$39,$E417)))*$F417*(('1.Inputs'!$D$40)+(1-'1.Inputs'!$D$40)*(1+'1.Inputs'!$D$41))*(1+$G417)^(3-1))-(('1.Inputs'!$D$37*12*IF(3=1,'1.Inputs'!$D$38,IF(3=2,'1.Inputs'!$D$39,$E417)))/(1-'1.Inputs'!$D$42)*$D417*(1+$G417)^(3-1))-('1.Inputs'!$D$37*12*IF(3=1,'1.Inputs'!$D$38,IF(3=2,'1.Inputs'!$D$39,$E417)))*'1.Inputs'!$D$43*(1+$G417)^(3-1)-'1.Inputs'!$D$44*(1+$G417)^(3-1)-('1.Inputs'!$D$20/'1.Inputs'!$D$27+'1.Inputs'!$D$23/'1.Inputs'!$D$28))-MAX(0,((('1.Inputs'!$D$37*12*IF(3=1,'1.Inputs'!$D$38,IF(3=2,'1.Inputs'!$D$39,$E417)))*$F417*(('1.Inputs'!$D$40)+(1-'1.Inputs'!$D$40)*(1+'1.Inputs'!$D$41))*(1+$G417)^(3-1))-(('1.Inputs'!$D$37*12*IF(3=1,'1.Inputs'!$D$38,IF(3=2,'1.Inputs'!$D$39,$E417)))/(1-'1.Inputs'!$D$42)*$D417*(1+$G417)^(3-1))-('1.Inputs'!$D$37*12*IF(3=1,'1.Inputs'!$D$38,IF(3=2,'1.Inputs'!$D$39,$E417)))*'1.Inputs'!$D$43*(1+$G417)^(3-1)-'1.Inputs'!$D$44*(1+$G417)^(3-1)-('1.Inputs'!$D$20/'1.Inputs'!$D$27+'1.Inputs'!$D$23/'1.Inputs'!$D$28)))*'1.Inputs'!$D$53+('1.Inputs'!$D$20/'1.Inputs'!$D$27+'1.Inputs'!$D$23/'1.Inputs'!$D$28)-(J417-I417)</f>
        <v>-291169426.46448922</v>
      </c>
      <c r="V417" s="36">
        <f ca="1">((('1.Inputs'!$D$37*12*IF(4=1,'1.Inputs'!$D$38,IF(4=2,'1.Inputs'!$D$39,$E417)))*$F417*(('1.Inputs'!$D$40)+(1-'1.Inputs'!$D$40)*(1+'1.Inputs'!$D$41))*(1+$G417)^(4-1))-(('1.Inputs'!$D$37*12*IF(4=1,'1.Inputs'!$D$38,IF(4=2,'1.Inputs'!$D$39,$E417)))/(1-'1.Inputs'!$D$42)*$D417*(1+$G417)^(4-1))-('1.Inputs'!$D$37*12*IF(4=1,'1.Inputs'!$D$38,IF(4=2,'1.Inputs'!$D$39,$E417)))*'1.Inputs'!$D$43*(1+$G417)^(4-1)-'1.Inputs'!$D$44*(1+$G417)^(4-1)-('1.Inputs'!$D$20/'1.Inputs'!$D$27+'1.Inputs'!$D$23/'1.Inputs'!$D$28))-MAX(0,((('1.Inputs'!$D$37*12*IF(4=1,'1.Inputs'!$D$38,IF(4=2,'1.Inputs'!$D$39,$E417)))*$F417*(('1.Inputs'!$D$40)+(1-'1.Inputs'!$D$40)*(1+'1.Inputs'!$D$41))*(1+$G417)^(4-1))-(('1.Inputs'!$D$37*12*IF(4=1,'1.Inputs'!$D$38,IF(4=2,'1.Inputs'!$D$39,$E417)))/(1-'1.Inputs'!$D$42)*$D417*(1+$G417)^(4-1))-('1.Inputs'!$D$37*12*IF(4=1,'1.Inputs'!$D$38,IF(4=2,'1.Inputs'!$D$39,$E417)))*'1.Inputs'!$D$43*(1+$G417)^(4-1)-'1.Inputs'!$D$44*(1+$G417)^(4-1)-('1.Inputs'!$D$20/'1.Inputs'!$D$27+'1.Inputs'!$D$23/'1.Inputs'!$D$28)))*'1.Inputs'!$D$53+('1.Inputs'!$D$20/'1.Inputs'!$D$27+'1.Inputs'!$D$23/'1.Inputs'!$D$28)-(K417-J417)</f>
        <v>-53751741.671159863</v>
      </c>
      <c r="W417" s="36">
        <f ca="1">((('1.Inputs'!$D$37*12*IF(5=1,'1.Inputs'!$D$38,IF(5=2,'1.Inputs'!$D$39,$E417)))*$F417*(('1.Inputs'!$D$40)+(1-'1.Inputs'!$D$40)*(1+'1.Inputs'!$D$41))*(1+$G417)^(5-1))-(('1.Inputs'!$D$37*12*IF(5=1,'1.Inputs'!$D$38,IF(5=2,'1.Inputs'!$D$39,$E417)))/(1-'1.Inputs'!$D$42)*$D417*(1+$G417)^(5-1))-('1.Inputs'!$D$37*12*IF(5=1,'1.Inputs'!$D$38,IF(5=2,'1.Inputs'!$D$39,$E417)))*'1.Inputs'!$D$43*(1+$G417)^(5-1)-'1.Inputs'!$D$44*(1+$G417)^(5-1)-('1.Inputs'!$D$20/'1.Inputs'!$D$27+'1.Inputs'!$D$23/'1.Inputs'!$D$28))-MAX(0,((('1.Inputs'!$D$37*12*IF(5=1,'1.Inputs'!$D$38,IF(5=2,'1.Inputs'!$D$39,$E417)))*$F417*(('1.Inputs'!$D$40)+(1-'1.Inputs'!$D$40)*(1+'1.Inputs'!$D$41))*(1+$G417)^(5-1))-(('1.Inputs'!$D$37*12*IF(5=1,'1.Inputs'!$D$38,IF(5=2,'1.Inputs'!$D$39,$E417)))/(1-'1.Inputs'!$D$42)*$D417*(1+$G417)^(5-1))-('1.Inputs'!$D$37*12*IF(5=1,'1.Inputs'!$D$38,IF(5=2,'1.Inputs'!$D$39,$E417)))*'1.Inputs'!$D$43*(1+$G417)^(5-1)-'1.Inputs'!$D$44*(1+$G417)^(5-1)-('1.Inputs'!$D$20/'1.Inputs'!$D$27+'1.Inputs'!$D$23/'1.Inputs'!$D$28)))*'1.Inputs'!$D$53+('1.Inputs'!$D$20/'1.Inputs'!$D$27+'1.Inputs'!$D$23/'1.Inputs'!$D$28)-(L417-K417)</f>
        <v>-56782717.743136168</v>
      </c>
      <c r="X417" s="36">
        <f ca="1">((('1.Inputs'!$D$37*12*IF(6=1,'1.Inputs'!$D$38,IF(6=2,'1.Inputs'!$D$39,$E417)))*$F417*(('1.Inputs'!$D$40)+(1-'1.Inputs'!$D$40)*(1+'1.Inputs'!$D$41))*(1+$G417)^(6-1))-(('1.Inputs'!$D$37*12*IF(6=1,'1.Inputs'!$D$38,IF(6=2,'1.Inputs'!$D$39,$E417)))/(1-'1.Inputs'!$D$42)*$D417*(1+$G417)^(6-1))-('1.Inputs'!$D$37*12*IF(6=1,'1.Inputs'!$D$38,IF(6=2,'1.Inputs'!$D$39,$E417)))*'1.Inputs'!$D$43*(1+$G417)^(6-1)-'1.Inputs'!$D$44*(1+$G417)^(6-1)-('1.Inputs'!$D$20/'1.Inputs'!$D$27+'1.Inputs'!$D$23/'1.Inputs'!$D$28))-MAX(0,((('1.Inputs'!$D$37*12*IF(6=1,'1.Inputs'!$D$38,IF(6=2,'1.Inputs'!$D$39,$E417)))*$F417*(('1.Inputs'!$D$40)+(1-'1.Inputs'!$D$40)*(1+'1.Inputs'!$D$41))*(1+$G417)^(6-1))-(('1.Inputs'!$D$37*12*IF(6=1,'1.Inputs'!$D$38,IF(6=2,'1.Inputs'!$D$39,$E417)))/(1-'1.Inputs'!$D$42)*$D417*(1+$G417)^(6-1))-('1.Inputs'!$D$37*12*IF(6=1,'1.Inputs'!$D$38,IF(6=2,'1.Inputs'!$D$39,$E417)))*'1.Inputs'!$D$43*(1+$G417)^(6-1)-'1.Inputs'!$D$44*(1+$G417)^(6-1)-('1.Inputs'!$D$20/'1.Inputs'!$D$27+'1.Inputs'!$D$23/'1.Inputs'!$D$28)))*'1.Inputs'!$D$53+('1.Inputs'!$D$20/'1.Inputs'!$D$27+'1.Inputs'!$D$23/'1.Inputs'!$D$28)-(M417-L417)</f>
        <v>-59984605.783046722</v>
      </c>
      <c r="Y417" s="36">
        <f ca="1">((('1.Inputs'!$D$37*12*IF(7=1,'1.Inputs'!$D$38,IF(7=2,'1.Inputs'!$D$39,$E417)))*$F417*(('1.Inputs'!$D$40)+(1-'1.Inputs'!$D$40)*(1+'1.Inputs'!$D$41))*(1+$G417)^(7-1))-(('1.Inputs'!$D$37*12*IF(7=1,'1.Inputs'!$D$38,IF(7=2,'1.Inputs'!$D$39,$E417)))/(1-'1.Inputs'!$D$42)*$D417*(1+$G417)^(7-1))-('1.Inputs'!$D$37*12*IF(7=1,'1.Inputs'!$D$38,IF(7=2,'1.Inputs'!$D$39,$E417)))*'1.Inputs'!$D$43*(1+$G417)^(7-1)-'1.Inputs'!$D$44*(1+$G417)^(7-1)-('1.Inputs'!$D$20/'1.Inputs'!$D$27+'1.Inputs'!$D$23/'1.Inputs'!$D$28))-MAX(0,((('1.Inputs'!$D$37*12*IF(7=1,'1.Inputs'!$D$38,IF(7=2,'1.Inputs'!$D$39,$E417)))*$F417*(('1.Inputs'!$D$40)+(1-'1.Inputs'!$D$40)*(1+'1.Inputs'!$D$41))*(1+$G417)^(7-1))-(('1.Inputs'!$D$37*12*IF(7=1,'1.Inputs'!$D$38,IF(7=2,'1.Inputs'!$D$39,$E417)))/(1-'1.Inputs'!$D$42)*$D417*(1+$G417)^(7-1))-('1.Inputs'!$D$37*12*IF(7=1,'1.Inputs'!$D$38,IF(7=2,'1.Inputs'!$D$39,$E417)))*'1.Inputs'!$D$43*(1+$G417)^(7-1)-'1.Inputs'!$D$44*(1+$G417)^(7-1)-('1.Inputs'!$D$20/'1.Inputs'!$D$27+'1.Inputs'!$D$23/'1.Inputs'!$D$28)))*'1.Inputs'!$D$53+('1.Inputs'!$D$20/'1.Inputs'!$D$27+'1.Inputs'!$D$23/'1.Inputs'!$D$28)-(N417-M417)</f>
        <v>-63367043.247634649</v>
      </c>
      <c r="Z417" s="36">
        <f ca="1">((('1.Inputs'!$D$37*12*IF(8=1,'1.Inputs'!$D$38,IF(8=2,'1.Inputs'!$D$39,$E417)))*$F417*(('1.Inputs'!$D$40)+(1-'1.Inputs'!$D$40)*(1+'1.Inputs'!$D$41))*(1+$G417)^(8-1))-(('1.Inputs'!$D$37*12*IF(8=1,'1.Inputs'!$D$38,IF(8=2,'1.Inputs'!$D$39,$E417)))/(1-'1.Inputs'!$D$42)*$D417*(1+$G417)^(8-1))-('1.Inputs'!$D$37*12*IF(8=1,'1.Inputs'!$D$38,IF(8=2,'1.Inputs'!$D$39,$E417)))*'1.Inputs'!$D$43*(1+$G417)^(8-1)-'1.Inputs'!$D$44*(1+$G417)^(8-1)-('1.Inputs'!$D$20/'1.Inputs'!$D$27+'1.Inputs'!$D$23/'1.Inputs'!$D$28))-MAX(0,((('1.Inputs'!$D$37*12*IF(8=1,'1.Inputs'!$D$38,IF(8=2,'1.Inputs'!$D$39,$E417)))*$F417*(('1.Inputs'!$D$40)+(1-'1.Inputs'!$D$40)*(1+'1.Inputs'!$D$41))*(1+$G417)^(8-1))-(('1.Inputs'!$D$37*12*IF(8=1,'1.Inputs'!$D$38,IF(8=2,'1.Inputs'!$D$39,$E417)))/(1-'1.Inputs'!$D$42)*$D417*(1+$G417)^(8-1))-('1.Inputs'!$D$37*12*IF(8=1,'1.Inputs'!$D$38,IF(8=2,'1.Inputs'!$D$39,$E417)))*'1.Inputs'!$D$43*(1+$G417)^(8-1)-'1.Inputs'!$D$44*(1+$G417)^(8-1)-('1.Inputs'!$D$20/'1.Inputs'!$D$27+'1.Inputs'!$D$23/'1.Inputs'!$D$28)))*'1.Inputs'!$D$53+('1.Inputs'!$D$20/'1.Inputs'!$D$27+'1.Inputs'!$D$23/'1.Inputs'!$D$28)-(O417-N417)</f>
        <v>-66940211.034651041</v>
      </c>
      <c r="AA417" s="36">
        <f ca="1">((('1.Inputs'!$D$37*12*IF(9=1,'1.Inputs'!$D$38,IF(9=2,'1.Inputs'!$D$39,$E417)))*$F417*(('1.Inputs'!$D$40)+(1-'1.Inputs'!$D$40)*(1+'1.Inputs'!$D$41))*(1+$G417)^(9-1))-(('1.Inputs'!$D$37*12*IF(9=1,'1.Inputs'!$D$38,IF(9=2,'1.Inputs'!$D$39,$E417)))/(1-'1.Inputs'!$D$42)*$D417*(1+$G417)^(9-1))-('1.Inputs'!$D$37*12*IF(9=1,'1.Inputs'!$D$38,IF(9=2,'1.Inputs'!$D$39,$E417)))*'1.Inputs'!$D$43*(1+$G417)^(9-1)-'1.Inputs'!$D$44*(1+$G417)^(9-1)-('1.Inputs'!$D$20/'1.Inputs'!$D$27+'1.Inputs'!$D$23/'1.Inputs'!$D$28))-MAX(0,((('1.Inputs'!$D$37*12*IF(9=1,'1.Inputs'!$D$38,IF(9=2,'1.Inputs'!$D$39,$E417)))*$F417*(('1.Inputs'!$D$40)+(1-'1.Inputs'!$D$40)*(1+'1.Inputs'!$D$41))*(1+$G417)^(9-1))-(('1.Inputs'!$D$37*12*IF(9=1,'1.Inputs'!$D$38,IF(9=2,'1.Inputs'!$D$39,$E417)))/(1-'1.Inputs'!$D$42)*$D417*(1+$G417)^(9-1))-('1.Inputs'!$D$37*12*IF(9=1,'1.Inputs'!$D$38,IF(9=2,'1.Inputs'!$D$39,$E417)))*'1.Inputs'!$D$43*(1+$G417)^(9-1)-'1.Inputs'!$D$44*(1+$G417)^(9-1)-('1.Inputs'!$D$20/'1.Inputs'!$D$27+'1.Inputs'!$D$23/'1.Inputs'!$D$28)))*'1.Inputs'!$D$53+('1.Inputs'!$D$20/'1.Inputs'!$D$27+'1.Inputs'!$D$23/'1.Inputs'!$D$28)-(P417-O417)</f>
        <v>-70714864.126645565</v>
      </c>
      <c r="AB417" s="36">
        <f ca="1">((('1.Inputs'!$D$37*12*IF(10=1,'1.Inputs'!$D$38,IF(10=2,'1.Inputs'!$D$39,$E417)))*$F417*(('1.Inputs'!$D$40)+(1-'1.Inputs'!$D$40)*(1+'1.Inputs'!$D$41))*(1+$G417)^(10-1))-(('1.Inputs'!$D$37*12*IF(10=1,'1.Inputs'!$D$38,IF(10=2,'1.Inputs'!$D$39,$E417)))/(1-'1.Inputs'!$D$42)*$D417*(1+$G417)^(10-1))-('1.Inputs'!$D$37*12*IF(10=1,'1.Inputs'!$D$38,IF(10=2,'1.Inputs'!$D$39,$E417)))*'1.Inputs'!$D$43*(1+$G417)^(10-1)-'1.Inputs'!$D$44*(1+$G417)^(10-1)-('1.Inputs'!$D$20/'1.Inputs'!$D$27+'1.Inputs'!$D$23/'1.Inputs'!$D$28))-MAX(0,((('1.Inputs'!$D$37*12*IF(10=1,'1.Inputs'!$D$38,IF(10=2,'1.Inputs'!$D$39,$E417)))*$F417*(('1.Inputs'!$D$40)+(1-'1.Inputs'!$D$40)*(1+'1.Inputs'!$D$41))*(1+$G417)^(10-1))-(('1.Inputs'!$D$37*12*IF(10=1,'1.Inputs'!$D$38,IF(10=2,'1.Inputs'!$D$39,$E417)))/(1-'1.Inputs'!$D$42)*$D417*(1+$G417)^(10-1))-('1.Inputs'!$D$37*12*IF(10=1,'1.Inputs'!$D$38,IF(10=2,'1.Inputs'!$D$39,$E417)))*'1.Inputs'!$D$43*(1+$G417)^(10-1)-'1.Inputs'!$D$44*(1+$G417)^(10-1)-('1.Inputs'!$D$20/'1.Inputs'!$D$27+'1.Inputs'!$D$23/'1.Inputs'!$D$28)))*'1.Inputs'!$D$53+('1.Inputs'!$D$20/'1.Inputs'!$D$27+'1.Inputs'!$D$23/'1.Inputs'!$D$28)-(Q417-P417)+(('1.Inputs'!$D$20+'1.Inputs'!$D$23-('1.Inputs'!$D$20/'1.Inputs'!$D$27+'1.Inputs'!$D$23/'1.Inputs'!$D$28)*'1.Inputs'!$D$10)*'1.Inputs'!$D$60+'1.Inputs'!$D$19*'1.Inputs'!$D$59+Q417)</f>
        <v>2878002608.9082279</v>
      </c>
      <c r="AC417" s="36">
        <f ca="1">S417-AC$13-AC$14+MIN(AC$13,MAX(0,((('1.Inputs'!$D$37*12*IF(1=1,'1.Inputs'!$D$38,IF(1=2,'1.Inputs'!$D$39,$E417)))*$F417*(('1.Inputs'!$D$40)+(1-'1.Inputs'!$D$40)*(1+'1.Inputs'!$D$41))*(1+$G417)^(1-1))-(('1.Inputs'!$D$37*12*IF(1=1,'1.Inputs'!$D$38,IF(1=2,'1.Inputs'!$D$39,$E417)))/(1-'1.Inputs'!$D$42)*$D417*(1+$G417)^(1-1))-('1.Inputs'!$D$37*12*IF(1=1,'1.Inputs'!$D$38,IF(1=2,'1.Inputs'!$D$39,$E417)))*'1.Inputs'!$D$43*(1+$G417)^(1-1)-'1.Inputs'!$D$44*(1+$G417)^(1-1)-('1.Inputs'!$D$20/'1.Inputs'!$D$27+'1.Inputs'!$D$23/'1.Inputs'!$D$28))))*'1.Inputs'!$D$53</f>
        <v>-1314165649.5413003</v>
      </c>
      <c r="AD417" s="36">
        <f ca="1">T417-AD$13-AD$14+MIN(AD$13,MAX(0,((('1.Inputs'!$D$37*12*IF(2=1,'1.Inputs'!$D$38,IF(2=2,'1.Inputs'!$D$39,$E417)))*$F417*(('1.Inputs'!$D$40)+(1-'1.Inputs'!$D$40)*(1+'1.Inputs'!$D$41))*(1+$G417)^(2-1))-(('1.Inputs'!$D$37*12*IF(2=1,'1.Inputs'!$D$38,IF(2=2,'1.Inputs'!$D$39,$E417)))/(1-'1.Inputs'!$D$42)*$D417*(1+$G417)^(2-1))-('1.Inputs'!$D$37*12*IF(2=1,'1.Inputs'!$D$38,IF(2=2,'1.Inputs'!$D$39,$E417)))*'1.Inputs'!$D$43*(1+$G417)^(2-1)-'1.Inputs'!$D$44*(1+$G417)^(2-1)-('1.Inputs'!$D$20/'1.Inputs'!$D$27+'1.Inputs'!$D$23/'1.Inputs'!$D$28))))*'1.Inputs'!$D$53</f>
        <v>-672939354.76350725</v>
      </c>
      <c r="AE417" s="36">
        <f ca="1">U417-AE$13-AE$14+MIN(AE$13,MAX(0,((('1.Inputs'!$D$37*12*IF(3=1,'1.Inputs'!$D$38,IF(3=2,'1.Inputs'!$D$39,$E417)))*$F417*(('1.Inputs'!$D$40)+(1-'1.Inputs'!$D$40)*(1+'1.Inputs'!$D$41))*(1+$G417)^(3-1))-(('1.Inputs'!$D$37*12*IF(3=1,'1.Inputs'!$D$38,IF(3=2,'1.Inputs'!$D$39,$E417)))/(1-'1.Inputs'!$D$42)*$D417*(1+$G417)^(3-1))-('1.Inputs'!$D$37*12*IF(3=1,'1.Inputs'!$D$38,IF(3=2,'1.Inputs'!$D$39,$E417)))*'1.Inputs'!$D$43*(1+$G417)^(3-1)-'1.Inputs'!$D$44*(1+$G417)^(3-1)-('1.Inputs'!$D$20/'1.Inputs'!$D$27+'1.Inputs'!$D$23/'1.Inputs'!$D$28))))*'1.Inputs'!$D$53</f>
        <v>-684769426.46448922</v>
      </c>
      <c r="AF417" s="36">
        <f ca="1">V417-AF$13-AF$14+MIN(AF$13,MAX(0,((('1.Inputs'!$D$37*12*IF(4=1,'1.Inputs'!$D$38,IF(4=2,'1.Inputs'!$D$39,$E417)))*$F417*(('1.Inputs'!$D$40)+(1-'1.Inputs'!$D$40)*(1+'1.Inputs'!$D$41))*(1+$G417)^(4-1))-(('1.Inputs'!$D$37*12*IF(4=1,'1.Inputs'!$D$38,IF(4=2,'1.Inputs'!$D$39,$E417)))/(1-'1.Inputs'!$D$42)*$D417*(1+$G417)^(4-1))-('1.Inputs'!$D$37*12*IF(4=1,'1.Inputs'!$D$38,IF(4=2,'1.Inputs'!$D$39,$E417)))*'1.Inputs'!$D$43*(1+$G417)^(4-1)-'1.Inputs'!$D$44*(1+$G417)^(4-1)-('1.Inputs'!$D$20/'1.Inputs'!$D$27+'1.Inputs'!$D$23/'1.Inputs'!$D$28))))*'1.Inputs'!$D$53</f>
        <v>-417831741.67115986</v>
      </c>
      <c r="AG417" s="36">
        <f ca="1">W417-AG$13-AG$14+MIN(AG$13,MAX(0,((('1.Inputs'!$D$37*12*IF(5=1,'1.Inputs'!$D$38,IF(5=2,'1.Inputs'!$D$39,$E417)))*$F417*(('1.Inputs'!$D$40)+(1-'1.Inputs'!$D$40)*(1+'1.Inputs'!$D$41))*(1+$G417)^(5-1))-(('1.Inputs'!$D$37*12*IF(5=1,'1.Inputs'!$D$38,IF(5=2,'1.Inputs'!$D$39,$E417)))/(1-'1.Inputs'!$D$42)*$D417*(1+$G417)^(5-1))-('1.Inputs'!$D$37*12*IF(5=1,'1.Inputs'!$D$38,IF(5=2,'1.Inputs'!$D$39,$E417)))*'1.Inputs'!$D$43*(1+$G417)^(5-1)-'1.Inputs'!$D$44*(1+$G417)^(5-1)-('1.Inputs'!$D$20/'1.Inputs'!$D$27+'1.Inputs'!$D$23/'1.Inputs'!$D$28))))*'1.Inputs'!$D$53</f>
        <v>-391342717.74313617</v>
      </c>
      <c r="AH417" s="36">
        <f ca="1">X417-AH$13-AH$14+MIN(AH$13,MAX(0,((('1.Inputs'!$D$37*12*IF(6=1,'1.Inputs'!$D$38,IF(6=2,'1.Inputs'!$D$39,$E417)))*$F417*(('1.Inputs'!$D$40)+(1-'1.Inputs'!$D$40)*(1+'1.Inputs'!$D$41))*(1+$G417)^(6-1))-(('1.Inputs'!$D$37*12*IF(6=1,'1.Inputs'!$D$38,IF(6=2,'1.Inputs'!$D$39,$E417)))/(1-'1.Inputs'!$D$42)*$D417*(1+$G417)^(6-1))-('1.Inputs'!$D$37*12*IF(6=1,'1.Inputs'!$D$38,IF(6=2,'1.Inputs'!$D$39,$E417)))*'1.Inputs'!$D$43*(1+$G417)^(6-1)-'1.Inputs'!$D$44*(1+$G417)^(6-1)-('1.Inputs'!$D$20/'1.Inputs'!$D$27+'1.Inputs'!$D$23/'1.Inputs'!$D$28))))*'1.Inputs'!$D$53</f>
        <v>-365024605.78304672</v>
      </c>
      <c r="AI417" s="36">
        <f ca="1">Y417-AI$13-AI$14+MIN(AI$13,MAX(0,((('1.Inputs'!$D$37*12*IF(7=1,'1.Inputs'!$D$38,IF(7=2,'1.Inputs'!$D$39,$E417)))*$F417*(('1.Inputs'!$D$40)+(1-'1.Inputs'!$D$40)*(1+'1.Inputs'!$D$41))*(1+$G417)^(7-1))-(('1.Inputs'!$D$37*12*IF(7=1,'1.Inputs'!$D$38,IF(7=2,'1.Inputs'!$D$39,$E417)))/(1-'1.Inputs'!$D$42)*$D417*(1+$G417)^(7-1))-('1.Inputs'!$D$37*12*IF(7=1,'1.Inputs'!$D$38,IF(7=2,'1.Inputs'!$D$39,$E417)))*'1.Inputs'!$D$43*(1+$G417)^(7-1)-'1.Inputs'!$D$44*(1+$G417)^(7-1)-('1.Inputs'!$D$20/'1.Inputs'!$D$27+'1.Inputs'!$D$23/'1.Inputs'!$D$28))))*'1.Inputs'!$D$53</f>
        <v>-338887043.24763465</v>
      </c>
      <c r="AJ417" s="36">
        <f ca="1">Z417-AJ$13-AJ$14+MIN(AJ$13,MAX(0,((('1.Inputs'!$D$37*12*IF(8=1,'1.Inputs'!$D$38,IF(8=2,'1.Inputs'!$D$39,$E417)))*$F417*(('1.Inputs'!$D$40)+(1-'1.Inputs'!$D$40)*(1+'1.Inputs'!$D$41))*(1+$G417)^(8-1))-(('1.Inputs'!$D$37*12*IF(8=1,'1.Inputs'!$D$38,IF(8=2,'1.Inputs'!$D$39,$E417)))/(1-'1.Inputs'!$D$42)*$D417*(1+$G417)^(8-1))-('1.Inputs'!$D$37*12*IF(8=1,'1.Inputs'!$D$38,IF(8=2,'1.Inputs'!$D$39,$E417)))*'1.Inputs'!$D$43*(1+$G417)^(8-1)-'1.Inputs'!$D$44*(1+$G417)^(8-1)-('1.Inputs'!$D$20/'1.Inputs'!$D$27+'1.Inputs'!$D$23/'1.Inputs'!$D$28))))*'1.Inputs'!$D$53</f>
        <v>-66940211.034651041</v>
      </c>
      <c r="AK417" s="36">
        <f ca="1">AA417-AK$13-AK$14+MIN(AK$13,MAX(0,((('1.Inputs'!$D$37*12*IF(9=1,'1.Inputs'!$D$38,IF(9=2,'1.Inputs'!$D$39,$E417)))*$F417*(('1.Inputs'!$D$40)+(1-'1.Inputs'!$D$40)*(1+'1.Inputs'!$D$41))*(1+$G417)^(9-1))-(('1.Inputs'!$D$37*12*IF(9=1,'1.Inputs'!$D$38,IF(9=2,'1.Inputs'!$D$39,$E417)))/(1-'1.Inputs'!$D$42)*$D417*(1+$G417)^(9-1))-('1.Inputs'!$D$37*12*IF(9=1,'1.Inputs'!$D$38,IF(9=2,'1.Inputs'!$D$39,$E417)))*'1.Inputs'!$D$43*(1+$G417)^(9-1)-'1.Inputs'!$D$44*(1+$G417)^(9-1)-('1.Inputs'!$D$20/'1.Inputs'!$D$27+'1.Inputs'!$D$23/'1.Inputs'!$D$28))))*'1.Inputs'!$D$53</f>
        <v>-70714864.126645565</v>
      </c>
      <c r="AL417" s="36">
        <f ca="1">AB417-AL$13-AL$14+MIN(AL$13,MAX(0,((('1.Inputs'!$D$37*12*IF(10=1,'1.Inputs'!$D$38,IF(10=2,'1.Inputs'!$D$39,$E417)))*$F417*(('1.Inputs'!$D$40)+(1-'1.Inputs'!$D$40)*(1+'1.Inputs'!$D$41))*(1+$G417)^(10-1))-(('1.Inputs'!$D$37*12*IF(10=1,'1.Inputs'!$D$38,IF(10=2,'1.Inputs'!$D$39,$E417)))/(1-'1.Inputs'!$D$42)*$D417*(1+$G417)^(10-1))-('1.Inputs'!$D$37*12*IF(10=1,'1.Inputs'!$D$38,IF(10=2,'1.Inputs'!$D$39,$E417)))*'1.Inputs'!$D$43*(1+$G417)^(10-1)-'1.Inputs'!$D$44*(1+$G417)^(10-1)-('1.Inputs'!$D$20/'1.Inputs'!$D$27+'1.Inputs'!$D$23/'1.Inputs'!$D$28))))*'1.Inputs'!$D$53+'1.Inputs'!$D$35</f>
        <v>3678002608.9082279</v>
      </c>
      <c r="AM417" s="48">
        <f ca="1">R417+NPV('1.Inputs'!$D$55,S417:AB417)</f>
        <v>-2962862106.2459669</v>
      </c>
      <c r="AN417" s="48">
        <f ca="1">-('1.Inputs'!$D$24*(1-'1.Inputs'!$D$31)+'1.Inputs'!$D$35)+NPV('1.Inputs'!$D$54,AC417:AL417)</f>
        <v>-3592956447.3800097</v>
      </c>
      <c r="AO417" s="36">
        <f t="shared" ca="1" si="53"/>
        <v>-7.9035613112554222</v>
      </c>
      <c r="AP417" s="36">
        <f t="shared" ca="1" si="54"/>
        <v>-0.73975972170855997</v>
      </c>
      <c r="AQ417" s="36">
        <f ca="1">'1.Inputs'!$D$35+MIN(SUM($AC417:AC417),SUM($AC417:AD417),SUM($AC417:AE417),SUM($AC417:AF417),SUM($AC417:AG417),SUM($AC417:AH417),SUM($AC417:AI417),SUM($AC417:AJ417),SUM($AC417:AK417),SUM($AC417:AL417))</f>
        <v>-3522615614.3755703</v>
      </c>
      <c r="AR417" s="36">
        <f ca="1">IF(AP417&lt;'1.Inputs'!$D$57,1,0)</f>
        <v>1</v>
      </c>
      <c r="AS417" s="36">
        <f t="shared" ca="1" si="55"/>
        <v>1</v>
      </c>
    </row>
    <row r="418" spans="2:45" ht="15" customHeight="1" x14ac:dyDescent="0.25">
      <c r="B418" s="36">
        <v>403</v>
      </c>
      <c r="C418" s="36">
        <f t="shared" ca="1" si="48"/>
        <v>0.23860641358482526</v>
      </c>
      <c r="D418" s="36">
        <f t="shared" ca="1" si="49"/>
        <v>19571.033771816688</v>
      </c>
      <c r="E418" s="47">
        <f t="shared" ca="1" si="50"/>
        <v>0.78873562784079021</v>
      </c>
      <c r="F418" s="36">
        <f t="shared" ca="1" si="51"/>
        <v>29326.306215404391</v>
      </c>
      <c r="G418" s="36">
        <f t="shared" ca="1" si="52"/>
        <v>5.9834701069503657E-2</v>
      </c>
      <c r="H418" s="36">
        <f ca="1">((('1.Inputs'!$D$37*12*IF(1=1,'1.Inputs'!$D$38,IF(1=2,'1.Inputs'!$D$39,$E418)))*$F418*(('1.Inputs'!$D$40)+(1-'1.Inputs'!$D$40)*(1+'1.Inputs'!$D$41))*(1+$G418)^(1-1))*'1.Inputs'!$D$47+(('1.Inputs'!$D$37*12*IF(1=1,'1.Inputs'!$D$38,IF(1=2,'1.Inputs'!$D$39,$E418)))/(1-'1.Inputs'!$D$42)*$D418*(1+$G418)^(1-1))*('1.Inputs'!$D$48-'1.Inputs'!$D$49))/'1.Inputs'!$D$51</f>
        <v>785042722.86904979</v>
      </c>
      <c r="I418" s="36">
        <f ca="1">((('1.Inputs'!$D$37*12*IF(2=1,'1.Inputs'!$D$38,IF(2=2,'1.Inputs'!$D$39,$E418)))*$F418*(('1.Inputs'!$D$40)+(1-'1.Inputs'!$D$40)*(1+'1.Inputs'!$D$41))*(1+$G418)^(2-1))*'1.Inputs'!$D$47+(('1.Inputs'!$D$37*12*IF(2=1,'1.Inputs'!$D$38,IF(2=2,'1.Inputs'!$D$39,$E418)))/(1-'1.Inputs'!$D$42)*$D418*(1+$G418)^(2-1))*('1.Inputs'!$D$48-'1.Inputs'!$D$49))/'1.Inputs'!$D$51</f>
        <v>1164821727.3261921</v>
      </c>
      <c r="J418" s="36">
        <f ca="1">((('1.Inputs'!$D$37*12*IF(3=1,'1.Inputs'!$D$38,IF(3=2,'1.Inputs'!$D$39,$E418)))*$F418*(('1.Inputs'!$D$40)+(1-'1.Inputs'!$D$40)*(1+'1.Inputs'!$D$41))*(1+$G418)^(3-1))*'1.Inputs'!$D$47+(('1.Inputs'!$D$37*12*IF(3=1,'1.Inputs'!$D$38,IF(3=2,'1.Inputs'!$D$39,$E418)))/(1-'1.Inputs'!$D$42)*$D418*(1+$G418)^(3-1))*('1.Inputs'!$D$48-'1.Inputs'!$D$49))/'1.Inputs'!$D$51</f>
        <v>1391012448.6671338</v>
      </c>
      <c r="K418" s="36">
        <f ca="1">((('1.Inputs'!$D$37*12*IF(4=1,'1.Inputs'!$D$38,IF(4=2,'1.Inputs'!$D$39,$E418)))*$F418*(('1.Inputs'!$D$40)+(1-'1.Inputs'!$D$40)*(1+'1.Inputs'!$D$41))*(1+$G418)^(4-1))*'1.Inputs'!$D$47+(('1.Inputs'!$D$37*12*IF(4=1,'1.Inputs'!$D$38,IF(4=2,'1.Inputs'!$D$39,$E418)))/(1-'1.Inputs'!$D$42)*$D418*(1+$G418)^(4-1))*('1.Inputs'!$D$48-'1.Inputs'!$D$49))/'1.Inputs'!$D$51</f>
        <v>1474243262.7170901</v>
      </c>
      <c r="L418" s="36">
        <f ca="1">((('1.Inputs'!$D$37*12*IF(5=1,'1.Inputs'!$D$38,IF(5=2,'1.Inputs'!$D$39,$E418)))*$F418*(('1.Inputs'!$D$40)+(1-'1.Inputs'!$D$40)*(1+'1.Inputs'!$D$41))*(1+$G418)^(5-1))*'1.Inputs'!$D$47+(('1.Inputs'!$D$37*12*IF(5=1,'1.Inputs'!$D$38,IF(5=2,'1.Inputs'!$D$39,$E418)))/(1-'1.Inputs'!$D$42)*$D418*(1+$G418)^(5-1))*('1.Inputs'!$D$48-'1.Inputs'!$D$49))/'1.Inputs'!$D$51</f>
        <v>1562454167.6454968</v>
      </c>
      <c r="M418" s="36">
        <f ca="1">((('1.Inputs'!$D$37*12*IF(6=1,'1.Inputs'!$D$38,IF(6=2,'1.Inputs'!$D$39,$E418)))*$F418*(('1.Inputs'!$D$40)+(1-'1.Inputs'!$D$40)*(1+'1.Inputs'!$D$41))*(1+$G418)^(6-1))*'1.Inputs'!$D$47+(('1.Inputs'!$D$37*12*IF(6=1,'1.Inputs'!$D$38,IF(6=2,'1.Inputs'!$D$39,$E418)))/(1-'1.Inputs'!$D$42)*$D418*(1+$G418)^(6-1))*('1.Inputs'!$D$48-'1.Inputs'!$D$49))/'1.Inputs'!$D$51</f>
        <v>1655943145.7013655</v>
      </c>
      <c r="N418" s="36">
        <f ca="1">((('1.Inputs'!$D$37*12*IF(7=1,'1.Inputs'!$D$38,IF(7=2,'1.Inputs'!$D$39,$E418)))*$F418*(('1.Inputs'!$D$40)+(1-'1.Inputs'!$D$40)*(1+'1.Inputs'!$D$41))*(1+$G418)^(7-1))*'1.Inputs'!$D$47+(('1.Inputs'!$D$37*12*IF(7=1,'1.Inputs'!$D$38,IF(7=2,'1.Inputs'!$D$39,$E418)))/(1-'1.Inputs'!$D$42)*$D418*(1+$G418)^(7-1))*('1.Inputs'!$D$48-'1.Inputs'!$D$49))/'1.Inputs'!$D$51</f>
        <v>1755026008.8125</v>
      </c>
      <c r="O418" s="36">
        <f ca="1">((('1.Inputs'!$D$37*12*IF(8=1,'1.Inputs'!$D$38,IF(8=2,'1.Inputs'!$D$39,$E418)))*$F418*(('1.Inputs'!$D$40)+(1-'1.Inputs'!$D$40)*(1+'1.Inputs'!$D$41))*(1+$G418)^(8-1))*'1.Inputs'!$D$47+(('1.Inputs'!$D$37*12*IF(8=1,'1.Inputs'!$D$38,IF(8=2,'1.Inputs'!$D$39,$E418)))/(1-'1.Inputs'!$D$42)*$D418*(1+$G418)^(8-1))*('1.Inputs'!$D$48-'1.Inputs'!$D$49))/'1.Inputs'!$D$51</f>
        <v>1860037465.4190001</v>
      </c>
      <c r="P418" s="36">
        <f ca="1">((('1.Inputs'!$D$37*12*IF(9=1,'1.Inputs'!$D$38,IF(9=2,'1.Inputs'!$D$39,$E418)))*$F418*(('1.Inputs'!$D$40)+(1-'1.Inputs'!$D$40)*(1+'1.Inputs'!$D$41))*(1+$G418)^(9-1))*'1.Inputs'!$D$47+(('1.Inputs'!$D$37*12*IF(9=1,'1.Inputs'!$D$38,IF(9=2,'1.Inputs'!$D$39,$E418)))/(1-'1.Inputs'!$D$42)*$D418*(1+$G418)^(9-1))*('1.Inputs'!$D$48-'1.Inputs'!$D$49))/'1.Inputs'!$D$51</f>
        <v>1971332251.1404235</v>
      </c>
      <c r="Q418" s="36">
        <f ca="1">((('1.Inputs'!$D$37*12*IF(10=1,'1.Inputs'!$D$38,IF(10=2,'1.Inputs'!$D$39,$E418)))*$F418*(('1.Inputs'!$D$40)+(1-'1.Inputs'!$D$40)*(1+'1.Inputs'!$D$41))*(1+$G418)^(10-1))*'1.Inputs'!$D$47+(('1.Inputs'!$D$37*12*IF(10=1,'1.Inputs'!$D$38,IF(10=2,'1.Inputs'!$D$39,$E418)))/(1-'1.Inputs'!$D$42)*$D418*(1+$G418)^(10-1))*('1.Inputs'!$D$48-'1.Inputs'!$D$49))/'1.Inputs'!$D$51</f>
        <v>2089286327.0960822</v>
      </c>
      <c r="R418" s="36">
        <f>-'1.Inputs'!$D$24</f>
        <v>-2050000000</v>
      </c>
      <c r="S418" s="36">
        <f ca="1">((('1.Inputs'!$D$37*12*IF(1=1,'1.Inputs'!$D$38,IF(1=2,'1.Inputs'!$D$39,$E418)))*$F418*(('1.Inputs'!$D$40)+(1-'1.Inputs'!$D$40)*(1+'1.Inputs'!$D$41))*(1+$G418)^(1-1))-(('1.Inputs'!$D$37*12*IF(1=1,'1.Inputs'!$D$38,IF(1=2,'1.Inputs'!$D$39,$E418)))/(1-'1.Inputs'!$D$42)*$D418*(1+$G418)^(1-1))-('1.Inputs'!$D$37*12*IF(1=1,'1.Inputs'!$D$38,IF(1=2,'1.Inputs'!$D$39,$E418)))*'1.Inputs'!$D$43*(1+$G418)^(1-1)-'1.Inputs'!$D$44*(1+$G418)^(1-1)-('1.Inputs'!$D$20/'1.Inputs'!$D$27+'1.Inputs'!$D$23/'1.Inputs'!$D$28))-MAX(0,((('1.Inputs'!$D$37*12*IF(1=1,'1.Inputs'!$D$38,IF(1=2,'1.Inputs'!$D$39,$E418)))*$F418*(('1.Inputs'!$D$40)+(1-'1.Inputs'!$D$40)*(1+'1.Inputs'!$D$41))*(1+$G418)^(1-1))-(('1.Inputs'!$D$37*12*IF(1=1,'1.Inputs'!$D$38,IF(1=2,'1.Inputs'!$D$39,$E418)))/(1-'1.Inputs'!$D$42)*$D418*(1+$G418)^(1-1))-('1.Inputs'!$D$37*12*IF(1=1,'1.Inputs'!$D$38,IF(1=2,'1.Inputs'!$D$39,$E418)))*'1.Inputs'!$D$43*(1+$G418)^(1-1)-'1.Inputs'!$D$44*(1+$G418)^(1-1)-('1.Inputs'!$D$20/'1.Inputs'!$D$27+'1.Inputs'!$D$23/'1.Inputs'!$D$28)))*'1.Inputs'!$D$53+('1.Inputs'!$D$20/'1.Inputs'!$D$27+'1.Inputs'!$D$23/'1.Inputs'!$D$28)-H418</f>
        <v>-698853539.03585267</v>
      </c>
      <c r="T418" s="36">
        <f ca="1">((('1.Inputs'!$D$37*12*IF(2=1,'1.Inputs'!$D$38,IF(2=2,'1.Inputs'!$D$39,$E418)))*$F418*(('1.Inputs'!$D$40)+(1-'1.Inputs'!$D$40)*(1+'1.Inputs'!$D$41))*(1+$G418)^(2-1))-(('1.Inputs'!$D$37*12*IF(2=1,'1.Inputs'!$D$38,IF(2=2,'1.Inputs'!$D$39,$E418)))/(1-'1.Inputs'!$D$42)*$D418*(1+$G418)^(2-1))-('1.Inputs'!$D$37*12*IF(2=1,'1.Inputs'!$D$38,IF(2=2,'1.Inputs'!$D$39,$E418)))*'1.Inputs'!$D$43*(1+$G418)^(2-1)-'1.Inputs'!$D$44*(1+$G418)^(2-1)-('1.Inputs'!$D$20/'1.Inputs'!$D$27+'1.Inputs'!$D$23/'1.Inputs'!$D$28))-MAX(0,((('1.Inputs'!$D$37*12*IF(2=1,'1.Inputs'!$D$38,IF(2=2,'1.Inputs'!$D$39,$E418)))*$F418*(('1.Inputs'!$D$40)+(1-'1.Inputs'!$D$40)*(1+'1.Inputs'!$D$41))*(1+$G418)^(2-1))-(('1.Inputs'!$D$37*12*IF(2=1,'1.Inputs'!$D$38,IF(2=2,'1.Inputs'!$D$39,$E418)))/(1-'1.Inputs'!$D$42)*$D418*(1+$G418)^(2-1))-('1.Inputs'!$D$37*12*IF(2=1,'1.Inputs'!$D$38,IF(2=2,'1.Inputs'!$D$39,$E418)))*'1.Inputs'!$D$43*(1+$G418)^(2-1)-'1.Inputs'!$D$44*(1+$G418)^(2-1)-('1.Inputs'!$D$20/'1.Inputs'!$D$27+'1.Inputs'!$D$23/'1.Inputs'!$D$28)))*'1.Inputs'!$D$53+('1.Inputs'!$D$20/'1.Inputs'!$D$27+'1.Inputs'!$D$23/'1.Inputs'!$D$28)-(I418-H418)</f>
        <v>-1402562.4330924153</v>
      </c>
      <c r="U418" s="36">
        <f ca="1">((('1.Inputs'!$D$37*12*IF(3=1,'1.Inputs'!$D$38,IF(3=2,'1.Inputs'!$D$39,$E418)))*$F418*(('1.Inputs'!$D$40)+(1-'1.Inputs'!$D$40)*(1+'1.Inputs'!$D$41))*(1+$G418)^(3-1))-(('1.Inputs'!$D$37*12*IF(3=1,'1.Inputs'!$D$38,IF(3=2,'1.Inputs'!$D$39,$E418)))/(1-'1.Inputs'!$D$42)*$D418*(1+$G418)^(3-1))-('1.Inputs'!$D$37*12*IF(3=1,'1.Inputs'!$D$38,IF(3=2,'1.Inputs'!$D$39,$E418)))*'1.Inputs'!$D$43*(1+$G418)^(3-1)-'1.Inputs'!$D$44*(1+$G418)^(3-1)-('1.Inputs'!$D$20/'1.Inputs'!$D$27+'1.Inputs'!$D$23/'1.Inputs'!$D$28))-MAX(0,((('1.Inputs'!$D$37*12*IF(3=1,'1.Inputs'!$D$38,IF(3=2,'1.Inputs'!$D$39,$E418)))*$F418*(('1.Inputs'!$D$40)+(1-'1.Inputs'!$D$40)*(1+'1.Inputs'!$D$41))*(1+$G418)^(3-1))-(('1.Inputs'!$D$37*12*IF(3=1,'1.Inputs'!$D$38,IF(3=2,'1.Inputs'!$D$39,$E418)))/(1-'1.Inputs'!$D$42)*$D418*(1+$G418)^(3-1))-('1.Inputs'!$D$37*12*IF(3=1,'1.Inputs'!$D$38,IF(3=2,'1.Inputs'!$D$39,$E418)))*'1.Inputs'!$D$43*(1+$G418)^(3-1)-'1.Inputs'!$D$44*(1+$G418)^(3-1)-('1.Inputs'!$D$20/'1.Inputs'!$D$27+'1.Inputs'!$D$23/'1.Inputs'!$D$28)))*'1.Inputs'!$D$53+('1.Inputs'!$D$20/'1.Inputs'!$D$27+'1.Inputs'!$D$23/'1.Inputs'!$D$28)-(J418-I418)</f>
        <v>299782985.83961964</v>
      </c>
      <c r="V418" s="36">
        <f ca="1">((('1.Inputs'!$D$37*12*IF(4=1,'1.Inputs'!$D$38,IF(4=2,'1.Inputs'!$D$39,$E418)))*$F418*(('1.Inputs'!$D$40)+(1-'1.Inputs'!$D$40)*(1+'1.Inputs'!$D$41))*(1+$G418)^(4-1))-(('1.Inputs'!$D$37*12*IF(4=1,'1.Inputs'!$D$38,IF(4=2,'1.Inputs'!$D$39,$E418)))/(1-'1.Inputs'!$D$42)*$D418*(1+$G418)^(4-1))-('1.Inputs'!$D$37*12*IF(4=1,'1.Inputs'!$D$38,IF(4=2,'1.Inputs'!$D$39,$E418)))*'1.Inputs'!$D$43*(1+$G418)^(4-1)-'1.Inputs'!$D$44*(1+$G418)^(4-1)-('1.Inputs'!$D$20/'1.Inputs'!$D$27+'1.Inputs'!$D$23/'1.Inputs'!$D$28))-MAX(0,((('1.Inputs'!$D$37*12*IF(4=1,'1.Inputs'!$D$38,IF(4=2,'1.Inputs'!$D$39,$E418)))*$F418*(('1.Inputs'!$D$40)+(1-'1.Inputs'!$D$40)*(1+'1.Inputs'!$D$41))*(1+$G418)^(4-1))-(('1.Inputs'!$D$37*12*IF(4=1,'1.Inputs'!$D$38,IF(4=2,'1.Inputs'!$D$39,$E418)))/(1-'1.Inputs'!$D$42)*$D418*(1+$G418)^(4-1))-('1.Inputs'!$D$37*12*IF(4=1,'1.Inputs'!$D$38,IF(4=2,'1.Inputs'!$D$39,$E418)))*'1.Inputs'!$D$43*(1+$G418)^(4-1)-'1.Inputs'!$D$44*(1+$G418)^(4-1)-('1.Inputs'!$D$20/'1.Inputs'!$D$27+'1.Inputs'!$D$23/'1.Inputs'!$D$28)))*'1.Inputs'!$D$53+('1.Inputs'!$D$20/'1.Inputs'!$D$27+'1.Inputs'!$D$23/'1.Inputs'!$D$28)-(K418-J418)</f>
        <v>471387183.04463816</v>
      </c>
      <c r="W418" s="36">
        <f ca="1">((('1.Inputs'!$D$37*12*IF(5=1,'1.Inputs'!$D$38,IF(5=2,'1.Inputs'!$D$39,$E418)))*$F418*(('1.Inputs'!$D$40)+(1-'1.Inputs'!$D$40)*(1+'1.Inputs'!$D$41))*(1+$G418)^(5-1))-(('1.Inputs'!$D$37*12*IF(5=1,'1.Inputs'!$D$38,IF(5=2,'1.Inputs'!$D$39,$E418)))/(1-'1.Inputs'!$D$42)*$D418*(1+$G418)^(5-1))-('1.Inputs'!$D$37*12*IF(5=1,'1.Inputs'!$D$38,IF(5=2,'1.Inputs'!$D$39,$E418)))*'1.Inputs'!$D$43*(1+$G418)^(5-1)-'1.Inputs'!$D$44*(1+$G418)^(5-1)-('1.Inputs'!$D$20/'1.Inputs'!$D$27+'1.Inputs'!$D$23/'1.Inputs'!$D$28))-MAX(0,((('1.Inputs'!$D$37*12*IF(5=1,'1.Inputs'!$D$38,IF(5=2,'1.Inputs'!$D$39,$E418)))*$F418*(('1.Inputs'!$D$40)+(1-'1.Inputs'!$D$40)*(1+'1.Inputs'!$D$41))*(1+$G418)^(5-1))-(('1.Inputs'!$D$37*12*IF(5=1,'1.Inputs'!$D$38,IF(5=2,'1.Inputs'!$D$39,$E418)))/(1-'1.Inputs'!$D$42)*$D418*(1+$G418)^(5-1))-('1.Inputs'!$D$37*12*IF(5=1,'1.Inputs'!$D$38,IF(5=2,'1.Inputs'!$D$39,$E418)))*'1.Inputs'!$D$43*(1+$G418)^(5-1)-'1.Inputs'!$D$44*(1+$G418)^(5-1)-('1.Inputs'!$D$20/'1.Inputs'!$D$27+'1.Inputs'!$D$23/'1.Inputs'!$D$28)))*'1.Inputs'!$D$53+('1.Inputs'!$D$20/'1.Inputs'!$D$27+'1.Inputs'!$D$23/'1.Inputs'!$D$28)-(L418-K418)</f>
        <v>496765304.6045754</v>
      </c>
      <c r="X418" s="36">
        <f ca="1">((('1.Inputs'!$D$37*12*IF(6=1,'1.Inputs'!$D$38,IF(6=2,'1.Inputs'!$D$39,$E418)))*$F418*(('1.Inputs'!$D$40)+(1-'1.Inputs'!$D$40)*(1+'1.Inputs'!$D$41))*(1+$G418)^(6-1))-(('1.Inputs'!$D$37*12*IF(6=1,'1.Inputs'!$D$38,IF(6=2,'1.Inputs'!$D$39,$E418)))/(1-'1.Inputs'!$D$42)*$D418*(1+$G418)^(6-1))-('1.Inputs'!$D$37*12*IF(6=1,'1.Inputs'!$D$38,IF(6=2,'1.Inputs'!$D$39,$E418)))*'1.Inputs'!$D$43*(1+$G418)^(6-1)-'1.Inputs'!$D$44*(1+$G418)^(6-1)-('1.Inputs'!$D$20/'1.Inputs'!$D$27+'1.Inputs'!$D$23/'1.Inputs'!$D$28))-MAX(0,((('1.Inputs'!$D$37*12*IF(6=1,'1.Inputs'!$D$38,IF(6=2,'1.Inputs'!$D$39,$E418)))*$F418*(('1.Inputs'!$D$40)+(1-'1.Inputs'!$D$40)*(1+'1.Inputs'!$D$41))*(1+$G418)^(6-1))-(('1.Inputs'!$D$37*12*IF(6=1,'1.Inputs'!$D$38,IF(6=2,'1.Inputs'!$D$39,$E418)))/(1-'1.Inputs'!$D$42)*$D418*(1+$G418)^(6-1))-('1.Inputs'!$D$37*12*IF(6=1,'1.Inputs'!$D$38,IF(6=2,'1.Inputs'!$D$39,$E418)))*'1.Inputs'!$D$43*(1+$G418)^(6-1)-'1.Inputs'!$D$44*(1+$G418)^(6-1)-('1.Inputs'!$D$20/'1.Inputs'!$D$27+'1.Inputs'!$D$23/'1.Inputs'!$D$28)))*'1.Inputs'!$D$53+('1.Inputs'!$D$20/'1.Inputs'!$D$27+'1.Inputs'!$D$23/'1.Inputs'!$D$28)-(M418-L418)</f>
        <v>523661918.48175704</v>
      </c>
      <c r="Y418" s="36">
        <f ca="1">((('1.Inputs'!$D$37*12*IF(7=1,'1.Inputs'!$D$38,IF(7=2,'1.Inputs'!$D$39,$E418)))*$F418*(('1.Inputs'!$D$40)+(1-'1.Inputs'!$D$40)*(1+'1.Inputs'!$D$41))*(1+$G418)^(7-1))-(('1.Inputs'!$D$37*12*IF(7=1,'1.Inputs'!$D$38,IF(7=2,'1.Inputs'!$D$39,$E418)))/(1-'1.Inputs'!$D$42)*$D418*(1+$G418)^(7-1))-('1.Inputs'!$D$37*12*IF(7=1,'1.Inputs'!$D$38,IF(7=2,'1.Inputs'!$D$39,$E418)))*'1.Inputs'!$D$43*(1+$G418)^(7-1)-'1.Inputs'!$D$44*(1+$G418)^(7-1)-('1.Inputs'!$D$20/'1.Inputs'!$D$27+'1.Inputs'!$D$23/'1.Inputs'!$D$28))-MAX(0,((('1.Inputs'!$D$37*12*IF(7=1,'1.Inputs'!$D$38,IF(7=2,'1.Inputs'!$D$39,$E418)))*$F418*(('1.Inputs'!$D$40)+(1-'1.Inputs'!$D$40)*(1+'1.Inputs'!$D$41))*(1+$G418)^(7-1))-(('1.Inputs'!$D$37*12*IF(7=1,'1.Inputs'!$D$38,IF(7=2,'1.Inputs'!$D$39,$E418)))/(1-'1.Inputs'!$D$42)*$D418*(1+$G418)^(7-1))-('1.Inputs'!$D$37*12*IF(7=1,'1.Inputs'!$D$38,IF(7=2,'1.Inputs'!$D$39,$E418)))*'1.Inputs'!$D$43*(1+$G418)^(7-1)-'1.Inputs'!$D$44*(1+$G418)^(7-1)-('1.Inputs'!$D$20/'1.Inputs'!$D$27+'1.Inputs'!$D$23/'1.Inputs'!$D$28)))*'1.Inputs'!$D$53+('1.Inputs'!$D$20/'1.Inputs'!$D$27+'1.Inputs'!$D$23/'1.Inputs'!$D$28)-(N418-M418)</f>
        <v>552167883.21006131</v>
      </c>
      <c r="Z418" s="36">
        <f ca="1">((('1.Inputs'!$D$37*12*IF(8=1,'1.Inputs'!$D$38,IF(8=2,'1.Inputs'!$D$39,$E418)))*$F418*(('1.Inputs'!$D$40)+(1-'1.Inputs'!$D$40)*(1+'1.Inputs'!$D$41))*(1+$G418)^(8-1))-(('1.Inputs'!$D$37*12*IF(8=1,'1.Inputs'!$D$38,IF(8=2,'1.Inputs'!$D$39,$E418)))/(1-'1.Inputs'!$D$42)*$D418*(1+$G418)^(8-1))-('1.Inputs'!$D$37*12*IF(8=1,'1.Inputs'!$D$38,IF(8=2,'1.Inputs'!$D$39,$E418)))*'1.Inputs'!$D$43*(1+$G418)^(8-1)-'1.Inputs'!$D$44*(1+$G418)^(8-1)-('1.Inputs'!$D$20/'1.Inputs'!$D$27+'1.Inputs'!$D$23/'1.Inputs'!$D$28))-MAX(0,((('1.Inputs'!$D$37*12*IF(8=1,'1.Inputs'!$D$38,IF(8=2,'1.Inputs'!$D$39,$E418)))*$F418*(('1.Inputs'!$D$40)+(1-'1.Inputs'!$D$40)*(1+'1.Inputs'!$D$41))*(1+$G418)^(8-1))-(('1.Inputs'!$D$37*12*IF(8=1,'1.Inputs'!$D$38,IF(8=2,'1.Inputs'!$D$39,$E418)))/(1-'1.Inputs'!$D$42)*$D418*(1+$G418)^(8-1))-('1.Inputs'!$D$37*12*IF(8=1,'1.Inputs'!$D$38,IF(8=2,'1.Inputs'!$D$39,$E418)))*'1.Inputs'!$D$43*(1+$G418)^(8-1)-'1.Inputs'!$D$44*(1+$G418)^(8-1)-('1.Inputs'!$D$20/'1.Inputs'!$D$27+'1.Inputs'!$D$23/'1.Inputs'!$D$28)))*'1.Inputs'!$D$53+('1.Inputs'!$D$20/'1.Inputs'!$D$27+'1.Inputs'!$D$23/'1.Inputs'!$D$28)-(O418-N418)</f>
        <v>582379493.81658268</v>
      </c>
      <c r="AA418" s="36">
        <f ca="1">((('1.Inputs'!$D$37*12*IF(9=1,'1.Inputs'!$D$38,IF(9=2,'1.Inputs'!$D$39,$E418)))*$F418*(('1.Inputs'!$D$40)+(1-'1.Inputs'!$D$40)*(1+'1.Inputs'!$D$41))*(1+$G418)^(9-1))-(('1.Inputs'!$D$37*12*IF(9=1,'1.Inputs'!$D$38,IF(9=2,'1.Inputs'!$D$39,$E418)))/(1-'1.Inputs'!$D$42)*$D418*(1+$G418)^(9-1))-('1.Inputs'!$D$37*12*IF(9=1,'1.Inputs'!$D$38,IF(9=2,'1.Inputs'!$D$39,$E418)))*'1.Inputs'!$D$43*(1+$G418)^(9-1)-'1.Inputs'!$D$44*(1+$G418)^(9-1)-('1.Inputs'!$D$20/'1.Inputs'!$D$27+'1.Inputs'!$D$23/'1.Inputs'!$D$28))-MAX(0,((('1.Inputs'!$D$37*12*IF(9=1,'1.Inputs'!$D$38,IF(9=2,'1.Inputs'!$D$39,$E418)))*$F418*(('1.Inputs'!$D$40)+(1-'1.Inputs'!$D$40)*(1+'1.Inputs'!$D$41))*(1+$G418)^(9-1))-(('1.Inputs'!$D$37*12*IF(9=1,'1.Inputs'!$D$38,IF(9=2,'1.Inputs'!$D$39,$E418)))/(1-'1.Inputs'!$D$42)*$D418*(1+$G418)^(9-1))-('1.Inputs'!$D$37*12*IF(9=1,'1.Inputs'!$D$38,IF(9=2,'1.Inputs'!$D$39,$E418)))*'1.Inputs'!$D$43*(1+$G418)^(9-1)-'1.Inputs'!$D$44*(1+$G418)^(9-1)-('1.Inputs'!$D$20/'1.Inputs'!$D$27+'1.Inputs'!$D$23/'1.Inputs'!$D$28)))*'1.Inputs'!$D$53+('1.Inputs'!$D$20/'1.Inputs'!$D$27+'1.Inputs'!$D$23/'1.Inputs'!$D$28)-(P418-O418)</f>
        <v>614398807.11257291</v>
      </c>
      <c r="AB418" s="36">
        <f ca="1">((('1.Inputs'!$D$37*12*IF(10=1,'1.Inputs'!$D$38,IF(10=2,'1.Inputs'!$D$39,$E418)))*$F418*(('1.Inputs'!$D$40)+(1-'1.Inputs'!$D$40)*(1+'1.Inputs'!$D$41))*(1+$G418)^(10-1))-(('1.Inputs'!$D$37*12*IF(10=1,'1.Inputs'!$D$38,IF(10=2,'1.Inputs'!$D$39,$E418)))/(1-'1.Inputs'!$D$42)*$D418*(1+$G418)^(10-1))-('1.Inputs'!$D$37*12*IF(10=1,'1.Inputs'!$D$38,IF(10=2,'1.Inputs'!$D$39,$E418)))*'1.Inputs'!$D$43*(1+$G418)^(10-1)-'1.Inputs'!$D$44*(1+$G418)^(10-1)-('1.Inputs'!$D$20/'1.Inputs'!$D$27+'1.Inputs'!$D$23/'1.Inputs'!$D$28))-MAX(0,((('1.Inputs'!$D$37*12*IF(10=1,'1.Inputs'!$D$38,IF(10=2,'1.Inputs'!$D$39,$E418)))*$F418*(('1.Inputs'!$D$40)+(1-'1.Inputs'!$D$40)*(1+'1.Inputs'!$D$41))*(1+$G418)^(10-1))-(('1.Inputs'!$D$37*12*IF(10=1,'1.Inputs'!$D$38,IF(10=2,'1.Inputs'!$D$39,$E418)))/(1-'1.Inputs'!$D$42)*$D418*(1+$G418)^(10-1))-('1.Inputs'!$D$37*12*IF(10=1,'1.Inputs'!$D$38,IF(10=2,'1.Inputs'!$D$39,$E418)))*'1.Inputs'!$D$43*(1+$G418)^(10-1)-'1.Inputs'!$D$44*(1+$G418)^(10-1)-('1.Inputs'!$D$20/'1.Inputs'!$D$27+'1.Inputs'!$D$23/'1.Inputs'!$D$28)))*'1.Inputs'!$D$53+('1.Inputs'!$D$20/'1.Inputs'!$D$27+'1.Inputs'!$D$23/'1.Inputs'!$D$28)-(Q418-P418)+(('1.Inputs'!$D$20+'1.Inputs'!$D$23-('1.Inputs'!$D$20/'1.Inputs'!$D$27+'1.Inputs'!$D$23/'1.Inputs'!$D$28)*'1.Inputs'!$D$10)*'1.Inputs'!$D$60+'1.Inputs'!$D$19*'1.Inputs'!$D$59+Q418)</f>
        <v>3437620313.5441613</v>
      </c>
      <c r="AC418" s="36">
        <f ca="1">S418-AC$13-AC$14+MIN(AC$13,MAX(0,((('1.Inputs'!$D$37*12*IF(1=1,'1.Inputs'!$D$38,IF(1=2,'1.Inputs'!$D$39,$E418)))*$F418*(('1.Inputs'!$D$40)+(1-'1.Inputs'!$D$40)*(1+'1.Inputs'!$D$41))*(1+$G418)^(1-1))-(('1.Inputs'!$D$37*12*IF(1=1,'1.Inputs'!$D$38,IF(1=2,'1.Inputs'!$D$39,$E418)))/(1-'1.Inputs'!$D$42)*$D418*(1+$G418)^(1-1))-('1.Inputs'!$D$37*12*IF(1=1,'1.Inputs'!$D$38,IF(1=2,'1.Inputs'!$D$39,$E418)))*'1.Inputs'!$D$43*(1+$G418)^(1-1)-'1.Inputs'!$D$44*(1+$G418)^(1-1)-('1.Inputs'!$D$20/'1.Inputs'!$D$27+'1.Inputs'!$D$23/'1.Inputs'!$D$28))))*'1.Inputs'!$D$53</f>
        <v>-846453539.03585267</v>
      </c>
      <c r="AD418" s="36">
        <f ca="1">T418-AD$13-AD$14+MIN(AD$13,MAX(0,((('1.Inputs'!$D$37*12*IF(2=1,'1.Inputs'!$D$38,IF(2=2,'1.Inputs'!$D$39,$E418)))*$F418*(('1.Inputs'!$D$40)+(1-'1.Inputs'!$D$40)*(1+'1.Inputs'!$D$41))*(1+$G418)^(2-1))-(('1.Inputs'!$D$37*12*IF(2=1,'1.Inputs'!$D$38,IF(2=2,'1.Inputs'!$D$39,$E418)))/(1-'1.Inputs'!$D$42)*$D418*(1+$G418)^(2-1))-('1.Inputs'!$D$37*12*IF(2=1,'1.Inputs'!$D$38,IF(2=2,'1.Inputs'!$D$39,$E418)))*'1.Inputs'!$D$43*(1+$G418)^(2-1)-'1.Inputs'!$D$44*(1+$G418)^(2-1)-('1.Inputs'!$D$20/'1.Inputs'!$D$27+'1.Inputs'!$D$23/'1.Inputs'!$D$28))))*'1.Inputs'!$D$53</f>
        <v>-97342562.433092415</v>
      </c>
      <c r="AE418" s="36">
        <f ca="1">U418-AE$13-AE$14+MIN(AE$13,MAX(0,((('1.Inputs'!$D$37*12*IF(3=1,'1.Inputs'!$D$38,IF(3=2,'1.Inputs'!$D$39,$E418)))*$F418*(('1.Inputs'!$D$40)+(1-'1.Inputs'!$D$40)*(1+'1.Inputs'!$D$41))*(1+$G418)^(3-1))-(('1.Inputs'!$D$37*12*IF(3=1,'1.Inputs'!$D$38,IF(3=2,'1.Inputs'!$D$39,$E418)))/(1-'1.Inputs'!$D$42)*$D418*(1+$G418)^(3-1))-('1.Inputs'!$D$37*12*IF(3=1,'1.Inputs'!$D$38,IF(3=2,'1.Inputs'!$D$39,$E418)))*'1.Inputs'!$D$43*(1+$G418)^(3-1)-'1.Inputs'!$D$44*(1+$G418)^(3-1)-('1.Inputs'!$D$20/'1.Inputs'!$D$27+'1.Inputs'!$D$23/'1.Inputs'!$D$28))))*'1.Inputs'!$D$53</f>
        <v>-42157014.160380363</v>
      </c>
      <c r="AF418" s="36">
        <f ca="1">V418-AF$13-AF$14+MIN(AF$13,MAX(0,((('1.Inputs'!$D$37*12*IF(4=1,'1.Inputs'!$D$38,IF(4=2,'1.Inputs'!$D$39,$E418)))*$F418*(('1.Inputs'!$D$40)+(1-'1.Inputs'!$D$40)*(1+'1.Inputs'!$D$41))*(1+$G418)^(4-1))-(('1.Inputs'!$D$37*12*IF(4=1,'1.Inputs'!$D$38,IF(4=2,'1.Inputs'!$D$39,$E418)))/(1-'1.Inputs'!$D$42)*$D418*(1+$G418)^(4-1))-('1.Inputs'!$D$37*12*IF(4=1,'1.Inputs'!$D$38,IF(4=2,'1.Inputs'!$D$39,$E418)))*'1.Inputs'!$D$43*(1+$G418)^(4-1)-'1.Inputs'!$D$44*(1+$G418)^(4-1)-('1.Inputs'!$D$20/'1.Inputs'!$D$27+'1.Inputs'!$D$23/'1.Inputs'!$D$28))))*'1.Inputs'!$D$53</f>
        <v>148635183.04463816</v>
      </c>
      <c r="AG418" s="36">
        <f ca="1">W418-AG$13-AG$14+MIN(AG$13,MAX(0,((('1.Inputs'!$D$37*12*IF(5=1,'1.Inputs'!$D$38,IF(5=2,'1.Inputs'!$D$39,$E418)))*$F418*(('1.Inputs'!$D$40)+(1-'1.Inputs'!$D$40)*(1+'1.Inputs'!$D$41))*(1+$G418)^(5-1))-(('1.Inputs'!$D$37*12*IF(5=1,'1.Inputs'!$D$38,IF(5=2,'1.Inputs'!$D$39,$E418)))/(1-'1.Inputs'!$D$42)*$D418*(1+$G418)^(5-1))-('1.Inputs'!$D$37*12*IF(5=1,'1.Inputs'!$D$38,IF(5=2,'1.Inputs'!$D$39,$E418)))*'1.Inputs'!$D$43*(1+$G418)^(5-1)-'1.Inputs'!$D$44*(1+$G418)^(5-1)-('1.Inputs'!$D$20/'1.Inputs'!$D$27+'1.Inputs'!$D$23/'1.Inputs'!$D$28))))*'1.Inputs'!$D$53</f>
        <v>193201304.6045754</v>
      </c>
      <c r="AH418" s="36">
        <f ca="1">X418-AH$13-AH$14+MIN(AH$13,MAX(0,((('1.Inputs'!$D$37*12*IF(6=1,'1.Inputs'!$D$38,IF(6=2,'1.Inputs'!$D$39,$E418)))*$F418*(('1.Inputs'!$D$40)+(1-'1.Inputs'!$D$40)*(1+'1.Inputs'!$D$41))*(1+$G418)^(6-1))-(('1.Inputs'!$D$37*12*IF(6=1,'1.Inputs'!$D$38,IF(6=2,'1.Inputs'!$D$39,$E418)))/(1-'1.Inputs'!$D$42)*$D418*(1+$G418)^(6-1))-('1.Inputs'!$D$37*12*IF(6=1,'1.Inputs'!$D$38,IF(6=2,'1.Inputs'!$D$39,$E418)))*'1.Inputs'!$D$43*(1+$G418)^(6-1)-'1.Inputs'!$D$44*(1+$G418)^(6-1)-('1.Inputs'!$D$20/'1.Inputs'!$D$27+'1.Inputs'!$D$23/'1.Inputs'!$D$28))))*'1.Inputs'!$D$53</f>
        <v>239285918.48175704</v>
      </c>
      <c r="AI418" s="36">
        <f ca="1">Y418-AI$13-AI$14+MIN(AI$13,MAX(0,((('1.Inputs'!$D$37*12*IF(7=1,'1.Inputs'!$D$38,IF(7=2,'1.Inputs'!$D$39,$E418)))*$F418*(('1.Inputs'!$D$40)+(1-'1.Inputs'!$D$40)*(1+'1.Inputs'!$D$41))*(1+$G418)^(7-1))-(('1.Inputs'!$D$37*12*IF(7=1,'1.Inputs'!$D$38,IF(7=2,'1.Inputs'!$D$39,$E418)))/(1-'1.Inputs'!$D$42)*$D418*(1+$G418)^(7-1))-('1.Inputs'!$D$37*12*IF(7=1,'1.Inputs'!$D$38,IF(7=2,'1.Inputs'!$D$39,$E418)))*'1.Inputs'!$D$43*(1+$G418)^(7-1)-'1.Inputs'!$D$44*(1+$G418)^(7-1)-('1.Inputs'!$D$20/'1.Inputs'!$D$27+'1.Inputs'!$D$23/'1.Inputs'!$D$28))))*'1.Inputs'!$D$53</f>
        <v>286979883.21006131</v>
      </c>
      <c r="AJ418" s="36">
        <f ca="1">Z418-AJ$13-AJ$14+MIN(AJ$13,MAX(0,((('1.Inputs'!$D$37*12*IF(8=1,'1.Inputs'!$D$38,IF(8=2,'1.Inputs'!$D$39,$E418)))*$F418*(('1.Inputs'!$D$40)+(1-'1.Inputs'!$D$40)*(1+'1.Inputs'!$D$41))*(1+$G418)^(8-1))-(('1.Inputs'!$D$37*12*IF(8=1,'1.Inputs'!$D$38,IF(8=2,'1.Inputs'!$D$39,$E418)))/(1-'1.Inputs'!$D$42)*$D418*(1+$G418)^(8-1))-('1.Inputs'!$D$37*12*IF(8=1,'1.Inputs'!$D$38,IF(8=2,'1.Inputs'!$D$39,$E418)))*'1.Inputs'!$D$43*(1+$G418)^(8-1)-'1.Inputs'!$D$44*(1+$G418)^(8-1)-('1.Inputs'!$D$20/'1.Inputs'!$D$27+'1.Inputs'!$D$23/'1.Inputs'!$D$28))))*'1.Inputs'!$D$53</f>
        <v>582379493.81658268</v>
      </c>
      <c r="AK418" s="36">
        <f ca="1">AA418-AK$13-AK$14+MIN(AK$13,MAX(0,((('1.Inputs'!$D$37*12*IF(9=1,'1.Inputs'!$D$38,IF(9=2,'1.Inputs'!$D$39,$E418)))*$F418*(('1.Inputs'!$D$40)+(1-'1.Inputs'!$D$40)*(1+'1.Inputs'!$D$41))*(1+$G418)^(9-1))-(('1.Inputs'!$D$37*12*IF(9=1,'1.Inputs'!$D$38,IF(9=2,'1.Inputs'!$D$39,$E418)))/(1-'1.Inputs'!$D$42)*$D418*(1+$G418)^(9-1))-('1.Inputs'!$D$37*12*IF(9=1,'1.Inputs'!$D$38,IF(9=2,'1.Inputs'!$D$39,$E418)))*'1.Inputs'!$D$43*(1+$G418)^(9-1)-'1.Inputs'!$D$44*(1+$G418)^(9-1)-('1.Inputs'!$D$20/'1.Inputs'!$D$27+'1.Inputs'!$D$23/'1.Inputs'!$D$28))))*'1.Inputs'!$D$53</f>
        <v>614398807.11257291</v>
      </c>
      <c r="AL418" s="36">
        <f ca="1">AB418-AL$13-AL$14+MIN(AL$13,MAX(0,((('1.Inputs'!$D$37*12*IF(10=1,'1.Inputs'!$D$38,IF(10=2,'1.Inputs'!$D$39,$E418)))*$F418*(('1.Inputs'!$D$40)+(1-'1.Inputs'!$D$40)*(1+'1.Inputs'!$D$41))*(1+$G418)^(10-1))-(('1.Inputs'!$D$37*12*IF(10=1,'1.Inputs'!$D$38,IF(10=2,'1.Inputs'!$D$39,$E418)))/(1-'1.Inputs'!$D$42)*$D418*(1+$G418)^(10-1))-('1.Inputs'!$D$37*12*IF(10=1,'1.Inputs'!$D$38,IF(10=2,'1.Inputs'!$D$39,$E418)))*'1.Inputs'!$D$43*(1+$G418)^(10-1)-'1.Inputs'!$D$44*(1+$G418)^(10-1)-('1.Inputs'!$D$20/'1.Inputs'!$D$27+'1.Inputs'!$D$23/'1.Inputs'!$D$28))))*'1.Inputs'!$D$53+'1.Inputs'!$D$35</f>
        <v>4237620313.5441613</v>
      </c>
      <c r="AM418" s="48">
        <f ca="1">R418+NPV('1.Inputs'!$D$55,S418:AB418)</f>
        <v>220921749.12431526</v>
      </c>
      <c r="AN418" s="48">
        <f ca="1">-('1.Inputs'!$D$24*(1-'1.Inputs'!$D$31)+'1.Inputs'!$D$35)+NPV('1.Inputs'!$D$54,AC418:AL418)</f>
        <v>-989944037.14333224</v>
      </c>
      <c r="AO418" s="36">
        <f t="shared" ca="1" si="53"/>
        <v>-4.7347800747686497</v>
      </c>
      <c r="AP418" s="36">
        <f t="shared" ca="1" si="54"/>
        <v>0.76164376483643204</v>
      </c>
      <c r="AQ418" s="36">
        <f ca="1">'1.Inputs'!$D$35+MIN(SUM($AC418:AC418),SUM($AC418:AD418),SUM($AC418:AE418),SUM($AC418:AF418),SUM($AC418:AG418),SUM($AC418:AH418),SUM($AC418:AI418),SUM($AC418:AJ418),SUM($AC418:AK418),SUM($AC418:AL418))</f>
        <v>-185953115.62932539</v>
      </c>
      <c r="AR418" s="36">
        <f ca="1">IF(AP418&lt;'1.Inputs'!$D$57,1,0)</f>
        <v>1</v>
      </c>
      <c r="AS418" s="36">
        <f t="shared" ca="1" si="55"/>
        <v>1</v>
      </c>
    </row>
    <row r="419" spans="2:45" ht="15" customHeight="1" x14ac:dyDescent="0.25">
      <c r="B419" s="36">
        <v>404</v>
      </c>
      <c r="C419" s="36">
        <f t="shared" ca="1" si="48"/>
        <v>0.39946837626083398</v>
      </c>
      <c r="D419" s="36">
        <f t="shared" ca="1" si="49"/>
        <v>17555.611166893141</v>
      </c>
      <c r="E419" s="47">
        <f t="shared" ca="1" si="50"/>
        <v>0.81481487889906745</v>
      </c>
      <c r="F419" s="36">
        <f t="shared" ca="1" si="51"/>
        <v>29922.060162063386</v>
      </c>
      <c r="G419" s="36">
        <f t="shared" ca="1" si="52"/>
        <v>5.6129846553357531E-2</v>
      </c>
      <c r="H419" s="36">
        <f ca="1">((('1.Inputs'!$D$37*12*IF(1=1,'1.Inputs'!$D$38,IF(1=2,'1.Inputs'!$D$39,$E419)))*$F419*(('1.Inputs'!$D$40)+(1-'1.Inputs'!$D$40)*(1+'1.Inputs'!$D$41))*(1+$G419)^(1-1))*'1.Inputs'!$D$47+(('1.Inputs'!$D$37*12*IF(1=1,'1.Inputs'!$D$38,IF(1=2,'1.Inputs'!$D$39,$E419)))/(1-'1.Inputs'!$D$42)*$D419*(1+$G419)^(1-1))*('1.Inputs'!$D$48-'1.Inputs'!$D$49))/'1.Inputs'!$D$51</f>
        <v>786277175.23306525</v>
      </c>
      <c r="I419" s="36">
        <f ca="1">((('1.Inputs'!$D$37*12*IF(2=1,'1.Inputs'!$D$38,IF(2=2,'1.Inputs'!$D$39,$E419)))*$F419*(('1.Inputs'!$D$40)+(1-'1.Inputs'!$D$40)*(1+'1.Inputs'!$D$41))*(1+$G419)^(2-1))*'1.Inputs'!$D$47+(('1.Inputs'!$D$37*12*IF(2=1,'1.Inputs'!$D$38,IF(2=2,'1.Inputs'!$D$39,$E419)))/(1-'1.Inputs'!$D$42)*$D419*(1+$G419)^(2-1))*('1.Inputs'!$D$48-'1.Inputs'!$D$49))/'1.Inputs'!$D$51</f>
        <v>1162575109.3982265</v>
      </c>
      <c r="J419" s="36">
        <f ca="1">((('1.Inputs'!$D$37*12*IF(3=1,'1.Inputs'!$D$38,IF(3=2,'1.Inputs'!$D$39,$E419)))*$F419*(('1.Inputs'!$D$40)+(1-'1.Inputs'!$D$40)*(1+'1.Inputs'!$D$41))*(1+$G419)^(3-1))*'1.Inputs'!$D$47+(('1.Inputs'!$D$37*12*IF(3=1,'1.Inputs'!$D$38,IF(3=2,'1.Inputs'!$D$39,$E419)))/(1-'1.Inputs'!$D$42)*$D419*(1+$G419)^(3-1))*('1.Inputs'!$D$48-'1.Inputs'!$D$49))/'1.Inputs'!$D$51</f>
        <v>1429220534.718775</v>
      </c>
      <c r="K419" s="36">
        <f ca="1">((('1.Inputs'!$D$37*12*IF(4=1,'1.Inputs'!$D$38,IF(4=2,'1.Inputs'!$D$39,$E419)))*$F419*(('1.Inputs'!$D$40)+(1-'1.Inputs'!$D$40)*(1+'1.Inputs'!$D$41))*(1+$G419)^(4-1))*'1.Inputs'!$D$47+(('1.Inputs'!$D$37*12*IF(4=1,'1.Inputs'!$D$38,IF(4=2,'1.Inputs'!$D$39,$E419)))/(1-'1.Inputs'!$D$42)*$D419*(1+$G419)^(4-1))*('1.Inputs'!$D$48-'1.Inputs'!$D$49))/'1.Inputs'!$D$51</f>
        <v>1509442464.0234473</v>
      </c>
      <c r="L419" s="36">
        <f ca="1">((('1.Inputs'!$D$37*12*IF(5=1,'1.Inputs'!$D$38,IF(5=2,'1.Inputs'!$D$39,$E419)))*$F419*(('1.Inputs'!$D$40)+(1-'1.Inputs'!$D$40)*(1+'1.Inputs'!$D$41))*(1+$G419)^(5-1))*'1.Inputs'!$D$47+(('1.Inputs'!$D$37*12*IF(5=1,'1.Inputs'!$D$38,IF(5=2,'1.Inputs'!$D$39,$E419)))/(1-'1.Inputs'!$D$42)*$D419*(1+$G419)^(5-1))*('1.Inputs'!$D$48-'1.Inputs'!$D$49))/'1.Inputs'!$D$51</f>
        <v>1594167237.9102054</v>
      </c>
      <c r="M419" s="36">
        <f ca="1">((('1.Inputs'!$D$37*12*IF(6=1,'1.Inputs'!$D$38,IF(6=2,'1.Inputs'!$D$39,$E419)))*$F419*(('1.Inputs'!$D$40)+(1-'1.Inputs'!$D$40)*(1+'1.Inputs'!$D$41))*(1+$G419)^(6-1))*'1.Inputs'!$D$47+(('1.Inputs'!$D$37*12*IF(6=1,'1.Inputs'!$D$38,IF(6=2,'1.Inputs'!$D$39,$E419)))/(1-'1.Inputs'!$D$42)*$D419*(1+$G419)^(6-1))*('1.Inputs'!$D$48-'1.Inputs'!$D$49))/'1.Inputs'!$D$51</f>
        <v>1683647600.3544948</v>
      </c>
      <c r="N419" s="36">
        <f ca="1">((('1.Inputs'!$D$37*12*IF(7=1,'1.Inputs'!$D$38,IF(7=2,'1.Inputs'!$D$39,$E419)))*$F419*(('1.Inputs'!$D$40)+(1-'1.Inputs'!$D$40)*(1+'1.Inputs'!$D$41))*(1+$G419)^(7-1))*'1.Inputs'!$D$47+(('1.Inputs'!$D$37*12*IF(7=1,'1.Inputs'!$D$38,IF(7=2,'1.Inputs'!$D$39,$E419)))/(1-'1.Inputs'!$D$42)*$D419*(1+$G419)^(7-1))*('1.Inputs'!$D$48-'1.Inputs'!$D$49))/'1.Inputs'!$D$51</f>
        <v>1778150481.8123217</v>
      </c>
      <c r="O419" s="36">
        <f ca="1">((('1.Inputs'!$D$37*12*IF(8=1,'1.Inputs'!$D$38,IF(8=2,'1.Inputs'!$D$39,$E419)))*$F419*(('1.Inputs'!$D$40)+(1-'1.Inputs'!$D$40)*(1+'1.Inputs'!$D$41))*(1+$G419)^(8-1))*'1.Inputs'!$D$47+(('1.Inputs'!$D$37*12*IF(8=1,'1.Inputs'!$D$38,IF(8=2,'1.Inputs'!$D$39,$E419)))/(1-'1.Inputs'!$D$42)*$D419*(1+$G419)^(8-1))*('1.Inputs'!$D$48-'1.Inputs'!$D$49))/'1.Inputs'!$D$51</f>
        <v>1877957795.5052252</v>
      </c>
      <c r="P419" s="36">
        <f ca="1">((('1.Inputs'!$D$37*12*IF(9=1,'1.Inputs'!$D$38,IF(9=2,'1.Inputs'!$D$39,$E419)))*$F419*(('1.Inputs'!$D$40)+(1-'1.Inputs'!$D$40)*(1+'1.Inputs'!$D$41))*(1+$G419)^(9-1))*'1.Inputs'!$D$47+(('1.Inputs'!$D$37*12*IF(9=1,'1.Inputs'!$D$38,IF(9=2,'1.Inputs'!$D$39,$E419)))/(1-'1.Inputs'!$D$42)*$D419*(1+$G419)^(9-1))*('1.Inputs'!$D$48-'1.Inputs'!$D$49))/'1.Inputs'!$D$51</f>
        <v>1983367278.4006155</v>
      </c>
      <c r="Q419" s="36">
        <f ca="1">((('1.Inputs'!$D$37*12*IF(10=1,'1.Inputs'!$D$38,IF(10=2,'1.Inputs'!$D$39,$E419)))*$F419*(('1.Inputs'!$D$40)+(1-'1.Inputs'!$D$40)*(1+'1.Inputs'!$D$41))*(1+$G419)^(10-1))*'1.Inputs'!$D$47+(('1.Inputs'!$D$37*12*IF(10=1,'1.Inputs'!$D$38,IF(10=2,'1.Inputs'!$D$39,$E419)))/(1-'1.Inputs'!$D$42)*$D419*(1+$G419)^(10-1))*('1.Inputs'!$D$48-'1.Inputs'!$D$49))/'1.Inputs'!$D$51</f>
        <v>2094693379.3961923</v>
      </c>
      <c r="R419" s="36">
        <f>-'1.Inputs'!$D$24</f>
        <v>-2050000000</v>
      </c>
      <c r="S419" s="36">
        <f ca="1">((('1.Inputs'!$D$37*12*IF(1=1,'1.Inputs'!$D$38,IF(1=2,'1.Inputs'!$D$39,$E419)))*$F419*(('1.Inputs'!$D$40)+(1-'1.Inputs'!$D$40)*(1+'1.Inputs'!$D$41))*(1+$G419)^(1-1))-(('1.Inputs'!$D$37*12*IF(1=1,'1.Inputs'!$D$38,IF(1=2,'1.Inputs'!$D$39,$E419)))/(1-'1.Inputs'!$D$42)*$D419*(1+$G419)^(1-1))-('1.Inputs'!$D$37*12*IF(1=1,'1.Inputs'!$D$38,IF(1=2,'1.Inputs'!$D$39,$E419)))*'1.Inputs'!$D$43*(1+$G419)^(1-1)-'1.Inputs'!$D$44*(1+$G419)^(1-1)-('1.Inputs'!$D$20/'1.Inputs'!$D$27+'1.Inputs'!$D$23/'1.Inputs'!$D$28))-MAX(0,((('1.Inputs'!$D$37*12*IF(1=1,'1.Inputs'!$D$38,IF(1=2,'1.Inputs'!$D$39,$E419)))*$F419*(('1.Inputs'!$D$40)+(1-'1.Inputs'!$D$40)*(1+'1.Inputs'!$D$41))*(1+$G419)^(1-1))-(('1.Inputs'!$D$37*12*IF(1=1,'1.Inputs'!$D$38,IF(1=2,'1.Inputs'!$D$39,$E419)))/(1-'1.Inputs'!$D$42)*$D419*(1+$G419)^(1-1))-('1.Inputs'!$D$37*12*IF(1=1,'1.Inputs'!$D$38,IF(1=2,'1.Inputs'!$D$39,$E419)))*'1.Inputs'!$D$43*(1+$G419)^(1-1)-'1.Inputs'!$D$44*(1+$G419)^(1-1)-('1.Inputs'!$D$20/'1.Inputs'!$D$27+'1.Inputs'!$D$23/'1.Inputs'!$D$28)))*'1.Inputs'!$D$53+('1.Inputs'!$D$20/'1.Inputs'!$D$27+'1.Inputs'!$D$23/'1.Inputs'!$D$28)-H419</f>
        <v>-438551178.13152635</v>
      </c>
      <c r="T419" s="36">
        <f ca="1">((('1.Inputs'!$D$37*12*IF(2=1,'1.Inputs'!$D$38,IF(2=2,'1.Inputs'!$D$39,$E419)))*$F419*(('1.Inputs'!$D$40)+(1-'1.Inputs'!$D$40)*(1+'1.Inputs'!$D$41))*(1+$G419)^(2-1))-(('1.Inputs'!$D$37*12*IF(2=1,'1.Inputs'!$D$38,IF(2=2,'1.Inputs'!$D$39,$E419)))/(1-'1.Inputs'!$D$42)*$D419*(1+$G419)^(2-1))-('1.Inputs'!$D$37*12*IF(2=1,'1.Inputs'!$D$38,IF(2=2,'1.Inputs'!$D$39,$E419)))*'1.Inputs'!$D$43*(1+$G419)^(2-1)-'1.Inputs'!$D$44*(1+$G419)^(2-1)-('1.Inputs'!$D$20/'1.Inputs'!$D$27+'1.Inputs'!$D$23/'1.Inputs'!$D$28))-MAX(0,((('1.Inputs'!$D$37*12*IF(2=1,'1.Inputs'!$D$38,IF(2=2,'1.Inputs'!$D$39,$E419)))*$F419*(('1.Inputs'!$D$40)+(1-'1.Inputs'!$D$40)*(1+'1.Inputs'!$D$41))*(1+$G419)^(2-1))-(('1.Inputs'!$D$37*12*IF(2=1,'1.Inputs'!$D$38,IF(2=2,'1.Inputs'!$D$39,$E419)))/(1-'1.Inputs'!$D$42)*$D419*(1+$G419)^(2-1))-('1.Inputs'!$D$37*12*IF(2=1,'1.Inputs'!$D$38,IF(2=2,'1.Inputs'!$D$39,$E419)))*'1.Inputs'!$D$43*(1+$G419)^(2-1)-'1.Inputs'!$D$44*(1+$G419)^(2-1)-('1.Inputs'!$D$20/'1.Inputs'!$D$27+'1.Inputs'!$D$23/'1.Inputs'!$D$28)))*'1.Inputs'!$D$53+('1.Inputs'!$D$20/'1.Inputs'!$D$27+'1.Inputs'!$D$23/'1.Inputs'!$D$28)-(I419-H419)</f>
        <v>362364786.12486565</v>
      </c>
      <c r="U419" s="36">
        <f ca="1">((('1.Inputs'!$D$37*12*IF(3=1,'1.Inputs'!$D$38,IF(3=2,'1.Inputs'!$D$39,$E419)))*$F419*(('1.Inputs'!$D$40)+(1-'1.Inputs'!$D$40)*(1+'1.Inputs'!$D$41))*(1+$G419)^(3-1))-(('1.Inputs'!$D$37*12*IF(3=1,'1.Inputs'!$D$38,IF(3=2,'1.Inputs'!$D$39,$E419)))/(1-'1.Inputs'!$D$42)*$D419*(1+$G419)^(3-1))-('1.Inputs'!$D$37*12*IF(3=1,'1.Inputs'!$D$38,IF(3=2,'1.Inputs'!$D$39,$E419)))*'1.Inputs'!$D$43*(1+$G419)^(3-1)-'1.Inputs'!$D$44*(1+$G419)^(3-1)-('1.Inputs'!$D$20/'1.Inputs'!$D$27+'1.Inputs'!$D$23/'1.Inputs'!$D$28))-MAX(0,((('1.Inputs'!$D$37*12*IF(3=1,'1.Inputs'!$D$38,IF(3=2,'1.Inputs'!$D$39,$E419)))*$F419*(('1.Inputs'!$D$40)+(1-'1.Inputs'!$D$40)*(1+'1.Inputs'!$D$41))*(1+$G419)^(3-1))-(('1.Inputs'!$D$37*12*IF(3=1,'1.Inputs'!$D$38,IF(3=2,'1.Inputs'!$D$39,$E419)))/(1-'1.Inputs'!$D$42)*$D419*(1+$G419)^(3-1))-('1.Inputs'!$D$37*12*IF(3=1,'1.Inputs'!$D$38,IF(3=2,'1.Inputs'!$D$39,$E419)))*'1.Inputs'!$D$43*(1+$G419)^(3-1)-'1.Inputs'!$D$44*(1+$G419)^(3-1)-('1.Inputs'!$D$20/'1.Inputs'!$D$27+'1.Inputs'!$D$23/'1.Inputs'!$D$28)))*'1.Inputs'!$D$53+('1.Inputs'!$D$20/'1.Inputs'!$D$27+'1.Inputs'!$D$23/'1.Inputs'!$D$28)-(J419-I419)</f>
        <v>737624379.44141793</v>
      </c>
      <c r="V419" s="36">
        <f ca="1">((('1.Inputs'!$D$37*12*IF(4=1,'1.Inputs'!$D$38,IF(4=2,'1.Inputs'!$D$39,$E419)))*$F419*(('1.Inputs'!$D$40)+(1-'1.Inputs'!$D$40)*(1+'1.Inputs'!$D$41))*(1+$G419)^(4-1))-(('1.Inputs'!$D$37*12*IF(4=1,'1.Inputs'!$D$38,IF(4=2,'1.Inputs'!$D$39,$E419)))/(1-'1.Inputs'!$D$42)*$D419*(1+$G419)^(4-1))-('1.Inputs'!$D$37*12*IF(4=1,'1.Inputs'!$D$38,IF(4=2,'1.Inputs'!$D$39,$E419)))*'1.Inputs'!$D$43*(1+$G419)^(4-1)-'1.Inputs'!$D$44*(1+$G419)^(4-1)-('1.Inputs'!$D$20/'1.Inputs'!$D$27+'1.Inputs'!$D$23/'1.Inputs'!$D$28))-MAX(0,((('1.Inputs'!$D$37*12*IF(4=1,'1.Inputs'!$D$38,IF(4=2,'1.Inputs'!$D$39,$E419)))*$F419*(('1.Inputs'!$D$40)+(1-'1.Inputs'!$D$40)*(1+'1.Inputs'!$D$41))*(1+$G419)^(4-1))-(('1.Inputs'!$D$37*12*IF(4=1,'1.Inputs'!$D$38,IF(4=2,'1.Inputs'!$D$39,$E419)))/(1-'1.Inputs'!$D$42)*$D419*(1+$G419)^(4-1))-('1.Inputs'!$D$37*12*IF(4=1,'1.Inputs'!$D$38,IF(4=2,'1.Inputs'!$D$39,$E419)))*'1.Inputs'!$D$43*(1+$G419)^(4-1)-'1.Inputs'!$D$44*(1+$G419)^(4-1)-('1.Inputs'!$D$20/'1.Inputs'!$D$27+'1.Inputs'!$D$23/'1.Inputs'!$D$28)))*'1.Inputs'!$D$53+('1.Inputs'!$D$20/'1.Inputs'!$D$27+'1.Inputs'!$D$23/'1.Inputs'!$D$28)-(K419-J419)</f>
        <v>977765250.24710715</v>
      </c>
      <c r="W419" s="36">
        <f ca="1">((('1.Inputs'!$D$37*12*IF(5=1,'1.Inputs'!$D$38,IF(5=2,'1.Inputs'!$D$39,$E419)))*$F419*(('1.Inputs'!$D$40)+(1-'1.Inputs'!$D$40)*(1+'1.Inputs'!$D$41))*(1+$G419)^(5-1))-(('1.Inputs'!$D$37*12*IF(5=1,'1.Inputs'!$D$38,IF(5=2,'1.Inputs'!$D$39,$E419)))/(1-'1.Inputs'!$D$42)*$D419*(1+$G419)^(5-1))-('1.Inputs'!$D$37*12*IF(5=1,'1.Inputs'!$D$38,IF(5=2,'1.Inputs'!$D$39,$E419)))*'1.Inputs'!$D$43*(1+$G419)^(5-1)-'1.Inputs'!$D$44*(1+$G419)^(5-1)-('1.Inputs'!$D$20/'1.Inputs'!$D$27+'1.Inputs'!$D$23/'1.Inputs'!$D$28))-MAX(0,((('1.Inputs'!$D$37*12*IF(5=1,'1.Inputs'!$D$38,IF(5=2,'1.Inputs'!$D$39,$E419)))*$F419*(('1.Inputs'!$D$40)+(1-'1.Inputs'!$D$40)*(1+'1.Inputs'!$D$41))*(1+$G419)^(5-1))-(('1.Inputs'!$D$37*12*IF(5=1,'1.Inputs'!$D$38,IF(5=2,'1.Inputs'!$D$39,$E419)))/(1-'1.Inputs'!$D$42)*$D419*(1+$G419)^(5-1))-('1.Inputs'!$D$37*12*IF(5=1,'1.Inputs'!$D$38,IF(5=2,'1.Inputs'!$D$39,$E419)))*'1.Inputs'!$D$43*(1+$G419)^(5-1)-'1.Inputs'!$D$44*(1+$G419)^(5-1)-('1.Inputs'!$D$20/'1.Inputs'!$D$27+'1.Inputs'!$D$23/'1.Inputs'!$D$28)))*'1.Inputs'!$D$53+('1.Inputs'!$D$20/'1.Inputs'!$D$27+'1.Inputs'!$D$23/'1.Inputs'!$D$28)-(L419-K419)</f>
        <v>1029994928.4590364</v>
      </c>
      <c r="X419" s="36">
        <f ca="1">((('1.Inputs'!$D$37*12*IF(6=1,'1.Inputs'!$D$38,IF(6=2,'1.Inputs'!$D$39,$E419)))*$F419*(('1.Inputs'!$D$40)+(1-'1.Inputs'!$D$40)*(1+'1.Inputs'!$D$41))*(1+$G419)^(6-1))-(('1.Inputs'!$D$37*12*IF(6=1,'1.Inputs'!$D$38,IF(6=2,'1.Inputs'!$D$39,$E419)))/(1-'1.Inputs'!$D$42)*$D419*(1+$G419)^(6-1))-('1.Inputs'!$D$37*12*IF(6=1,'1.Inputs'!$D$38,IF(6=2,'1.Inputs'!$D$39,$E419)))*'1.Inputs'!$D$43*(1+$G419)^(6-1)-'1.Inputs'!$D$44*(1+$G419)^(6-1)-('1.Inputs'!$D$20/'1.Inputs'!$D$27+'1.Inputs'!$D$23/'1.Inputs'!$D$28))-MAX(0,((('1.Inputs'!$D$37*12*IF(6=1,'1.Inputs'!$D$38,IF(6=2,'1.Inputs'!$D$39,$E419)))*$F419*(('1.Inputs'!$D$40)+(1-'1.Inputs'!$D$40)*(1+'1.Inputs'!$D$41))*(1+$G419)^(6-1))-(('1.Inputs'!$D$37*12*IF(6=1,'1.Inputs'!$D$38,IF(6=2,'1.Inputs'!$D$39,$E419)))/(1-'1.Inputs'!$D$42)*$D419*(1+$G419)^(6-1))-('1.Inputs'!$D$37*12*IF(6=1,'1.Inputs'!$D$38,IF(6=2,'1.Inputs'!$D$39,$E419)))*'1.Inputs'!$D$43*(1+$G419)^(6-1)-'1.Inputs'!$D$44*(1+$G419)^(6-1)-('1.Inputs'!$D$20/'1.Inputs'!$D$27+'1.Inputs'!$D$23/'1.Inputs'!$D$28)))*'1.Inputs'!$D$53+('1.Inputs'!$D$20/'1.Inputs'!$D$27+'1.Inputs'!$D$23/'1.Inputs'!$D$28)-(M419-L419)</f>
        <v>1085156250.4945319</v>
      </c>
      <c r="Y419" s="36">
        <f ca="1">((('1.Inputs'!$D$37*12*IF(7=1,'1.Inputs'!$D$38,IF(7=2,'1.Inputs'!$D$39,$E419)))*$F419*(('1.Inputs'!$D$40)+(1-'1.Inputs'!$D$40)*(1+'1.Inputs'!$D$41))*(1+$G419)^(7-1))-(('1.Inputs'!$D$37*12*IF(7=1,'1.Inputs'!$D$38,IF(7=2,'1.Inputs'!$D$39,$E419)))/(1-'1.Inputs'!$D$42)*$D419*(1+$G419)^(7-1))-('1.Inputs'!$D$37*12*IF(7=1,'1.Inputs'!$D$38,IF(7=2,'1.Inputs'!$D$39,$E419)))*'1.Inputs'!$D$43*(1+$G419)^(7-1)-'1.Inputs'!$D$44*(1+$G419)^(7-1)-('1.Inputs'!$D$20/'1.Inputs'!$D$27+'1.Inputs'!$D$23/'1.Inputs'!$D$28))-MAX(0,((('1.Inputs'!$D$37*12*IF(7=1,'1.Inputs'!$D$38,IF(7=2,'1.Inputs'!$D$39,$E419)))*$F419*(('1.Inputs'!$D$40)+(1-'1.Inputs'!$D$40)*(1+'1.Inputs'!$D$41))*(1+$G419)^(7-1))-(('1.Inputs'!$D$37*12*IF(7=1,'1.Inputs'!$D$38,IF(7=2,'1.Inputs'!$D$39,$E419)))/(1-'1.Inputs'!$D$42)*$D419*(1+$G419)^(7-1))-('1.Inputs'!$D$37*12*IF(7=1,'1.Inputs'!$D$38,IF(7=2,'1.Inputs'!$D$39,$E419)))*'1.Inputs'!$D$43*(1+$G419)^(7-1)-'1.Inputs'!$D$44*(1+$G419)^(7-1)-('1.Inputs'!$D$20/'1.Inputs'!$D$27+'1.Inputs'!$D$23/'1.Inputs'!$D$28)))*'1.Inputs'!$D$53+('1.Inputs'!$D$20/'1.Inputs'!$D$27+'1.Inputs'!$D$23/'1.Inputs'!$D$28)-(N419-M419)</f>
        <v>1143413769.0715613</v>
      </c>
      <c r="Z419" s="36">
        <f ca="1">((('1.Inputs'!$D$37*12*IF(8=1,'1.Inputs'!$D$38,IF(8=2,'1.Inputs'!$D$39,$E419)))*$F419*(('1.Inputs'!$D$40)+(1-'1.Inputs'!$D$40)*(1+'1.Inputs'!$D$41))*(1+$G419)^(8-1))-(('1.Inputs'!$D$37*12*IF(8=1,'1.Inputs'!$D$38,IF(8=2,'1.Inputs'!$D$39,$E419)))/(1-'1.Inputs'!$D$42)*$D419*(1+$G419)^(8-1))-('1.Inputs'!$D$37*12*IF(8=1,'1.Inputs'!$D$38,IF(8=2,'1.Inputs'!$D$39,$E419)))*'1.Inputs'!$D$43*(1+$G419)^(8-1)-'1.Inputs'!$D$44*(1+$G419)^(8-1)-('1.Inputs'!$D$20/'1.Inputs'!$D$27+'1.Inputs'!$D$23/'1.Inputs'!$D$28))-MAX(0,((('1.Inputs'!$D$37*12*IF(8=1,'1.Inputs'!$D$38,IF(8=2,'1.Inputs'!$D$39,$E419)))*$F419*(('1.Inputs'!$D$40)+(1-'1.Inputs'!$D$40)*(1+'1.Inputs'!$D$41))*(1+$G419)^(8-1))-(('1.Inputs'!$D$37*12*IF(8=1,'1.Inputs'!$D$38,IF(8=2,'1.Inputs'!$D$39,$E419)))/(1-'1.Inputs'!$D$42)*$D419*(1+$G419)^(8-1))-('1.Inputs'!$D$37*12*IF(8=1,'1.Inputs'!$D$38,IF(8=2,'1.Inputs'!$D$39,$E419)))*'1.Inputs'!$D$43*(1+$G419)^(8-1)-'1.Inputs'!$D$44*(1+$G419)^(8-1)-('1.Inputs'!$D$20/'1.Inputs'!$D$27+'1.Inputs'!$D$23/'1.Inputs'!$D$28)))*'1.Inputs'!$D$53+('1.Inputs'!$D$20/'1.Inputs'!$D$27+'1.Inputs'!$D$23/'1.Inputs'!$D$28)-(O419-N419)</f>
        <v>1204941273.2268982</v>
      </c>
      <c r="AA419" s="36">
        <f ca="1">((('1.Inputs'!$D$37*12*IF(9=1,'1.Inputs'!$D$38,IF(9=2,'1.Inputs'!$D$39,$E419)))*$F419*(('1.Inputs'!$D$40)+(1-'1.Inputs'!$D$40)*(1+'1.Inputs'!$D$41))*(1+$G419)^(9-1))-(('1.Inputs'!$D$37*12*IF(9=1,'1.Inputs'!$D$38,IF(9=2,'1.Inputs'!$D$39,$E419)))/(1-'1.Inputs'!$D$42)*$D419*(1+$G419)^(9-1))-('1.Inputs'!$D$37*12*IF(9=1,'1.Inputs'!$D$38,IF(9=2,'1.Inputs'!$D$39,$E419)))*'1.Inputs'!$D$43*(1+$G419)^(9-1)-'1.Inputs'!$D$44*(1+$G419)^(9-1)-('1.Inputs'!$D$20/'1.Inputs'!$D$27+'1.Inputs'!$D$23/'1.Inputs'!$D$28))-MAX(0,((('1.Inputs'!$D$37*12*IF(9=1,'1.Inputs'!$D$38,IF(9=2,'1.Inputs'!$D$39,$E419)))*$F419*(('1.Inputs'!$D$40)+(1-'1.Inputs'!$D$40)*(1+'1.Inputs'!$D$41))*(1+$G419)^(9-1))-(('1.Inputs'!$D$37*12*IF(9=1,'1.Inputs'!$D$38,IF(9=2,'1.Inputs'!$D$39,$E419)))/(1-'1.Inputs'!$D$42)*$D419*(1+$G419)^(9-1))-('1.Inputs'!$D$37*12*IF(9=1,'1.Inputs'!$D$38,IF(9=2,'1.Inputs'!$D$39,$E419)))*'1.Inputs'!$D$43*(1+$G419)^(9-1)-'1.Inputs'!$D$44*(1+$G419)^(9-1)-('1.Inputs'!$D$20/'1.Inputs'!$D$27+'1.Inputs'!$D$23/'1.Inputs'!$D$28)))*'1.Inputs'!$D$53+('1.Inputs'!$D$20/'1.Inputs'!$D$27+'1.Inputs'!$D$23/'1.Inputs'!$D$28)-(P419-O419)</f>
        <v>1269922306.7492843</v>
      </c>
      <c r="AB419" s="36">
        <f ca="1">((('1.Inputs'!$D$37*12*IF(10=1,'1.Inputs'!$D$38,IF(10=2,'1.Inputs'!$D$39,$E419)))*$F419*(('1.Inputs'!$D$40)+(1-'1.Inputs'!$D$40)*(1+'1.Inputs'!$D$41))*(1+$G419)^(10-1))-(('1.Inputs'!$D$37*12*IF(10=1,'1.Inputs'!$D$38,IF(10=2,'1.Inputs'!$D$39,$E419)))/(1-'1.Inputs'!$D$42)*$D419*(1+$G419)^(10-1))-('1.Inputs'!$D$37*12*IF(10=1,'1.Inputs'!$D$38,IF(10=2,'1.Inputs'!$D$39,$E419)))*'1.Inputs'!$D$43*(1+$G419)^(10-1)-'1.Inputs'!$D$44*(1+$G419)^(10-1)-('1.Inputs'!$D$20/'1.Inputs'!$D$27+'1.Inputs'!$D$23/'1.Inputs'!$D$28))-MAX(0,((('1.Inputs'!$D$37*12*IF(10=1,'1.Inputs'!$D$38,IF(10=2,'1.Inputs'!$D$39,$E419)))*$F419*(('1.Inputs'!$D$40)+(1-'1.Inputs'!$D$40)*(1+'1.Inputs'!$D$41))*(1+$G419)^(10-1))-(('1.Inputs'!$D$37*12*IF(10=1,'1.Inputs'!$D$38,IF(10=2,'1.Inputs'!$D$39,$E419)))/(1-'1.Inputs'!$D$42)*$D419*(1+$G419)^(10-1))-('1.Inputs'!$D$37*12*IF(10=1,'1.Inputs'!$D$38,IF(10=2,'1.Inputs'!$D$39,$E419)))*'1.Inputs'!$D$43*(1+$G419)^(10-1)-'1.Inputs'!$D$44*(1+$G419)^(10-1)-('1.Inputs'!$D$20/'1.Inputs'!$D$27+'1.Inputs'!$D$23/'1.Inputs'!$D$28)))*'1.Inputs'!$D$53+('1.Inputs'!$D$20/'1.Inputs'!$D$27+'1.Inputs'!$D$23/'1.Inputs'!$D$28)-(Q419-P419)+(('1.Inputs'!$D$20+'1.Inputs'!$D$23-('1.Inputs'!$D$20/'1.Inputs'!$D$27+'1.Inputs'!$D$23/'1.Inputs'!$D$28)*'1.Inputs'!$D$10)*'1.Inputs'!$D$60+'1.Inputs'!$D$19*'1.Inputs'!$D$59+Q419)</f>
        <v>4133244095.1083541</v>
      </c>
      <c r="AC419" s="36">
        <f ca="1">S419-AC$13-AC$14+MIN(AC$13,MAX(0,((('1.Inputs'!$D$37*12*IF(1=1,'1.Inputs'!$D$38,IF(1=2,'1.Inputs'!$D$39,$E419)))*$F419*(('1.Inputs'!$D$40)+(1-'1.Inputs'!$D$40)*(1+'1.Inputs'!$D$41))*(1+$G419)^(1-1))-(('1.Inputs'!$D$37*12*IF(1=1,'1.Inputs'!$D$38,IF(1=2,'1.Inputs'!$D$39,$E419)))/(1-'1.Inputs'!$D$42)*$D419*(1+$G419)^(1-1))-('1.Inputs'!$D$37*12*IF(1=1,'1.Inputs'!$D$38,IF(1=2,'1.Inputs'!$D$39,$E419)))*'1.Inputs'!$D$43*(1+$G419)^(1-1)-'1.Inputs'!$D$44*(1+$G419)^(1-1)-('1.Inputs'!$D$20/'1.Inputs'!$D$27+'1.Inputs'!$D$23/'1.Inputs'!$D$28))))*'1.Inputs'!$D$53</f>
        <v>-534491178.13152635</v>
      </c>
      <c r="AD419" s="36">
        <f ca="1">T419-AD$13-AD$14+MIN(AD$13,MAX(0,((('1.Inputs'!$D$37*12*IF(2=1,'1.Inputs'!$D$38,IF(2=2,'1.Inputs'!$D$39,$E419)))*$F419*(('1.Inputs'!$D$40)+(1-'1.Inputs'!$D$40)*(1+'1.Inputs'!$D$41))*(1+$G419)^(2-1))-(('1.Inputs'!$D$37*12*IF(2=1,'1.Inputs'!$D$38,IF(2=2,'1.Inputs'!$D$39,$E419)))/(1-'1.Inputs'!$D$42)*$D419*(1+$G419)^(2-1))-('1.Inputs'!$D$37*12*IF(2=1,'1.Inputs'!$D$38,IF(2=2,'1.Inputs'!$D$39,$E419)))*'1.Inputs'!$D$43*(1+$G419)^(2-1)-'1.Inputs'!$D$44*(1+$G419)^(2-1)-('1.Inputs'!$D$20/'1.Inputs'!$D$27+'1.Inputs'!$D$23/'1.Inputs'!$D$28))))*'1.Inputs'!$D$53</f>
        <v>266424786.12486565</v>
      </c>
      <c r="AE419" s="36">
        <f ca="1">U419-AE$13-AE$14+MIN(AE$13,MAX(0,((('1.Inputs'!$D$37*12*IF(3=1,'1.Inputs'!$D$38,IF(3=2,'1.Inputs'!$D$39,$E419)))*$F419*(('1.Inputs'!$D$40)+(1-'1.Inputs'!$D$40)*(1+'1.Inputs'!$D$41))*(1+$G419)^(3-1))-(('1.Inputs'!$D$37*12*IF(3=1,'1.Inputs'!$D$38,IF(3=2,'1.Inputs'!$D$39,$E419)))/(1-'1.Inputs'!$D$42)*$D419*(1+$G419)^(3-1))-('1.Inputs'!$D$37*12*IF(3=1,'1.Inputs'!$D$38,IF(3=2,'1.Inputs'!$D$39,$E419)))*'1.Inputs'!$D$43*(1+$G419)^(3-1)-'1.Inputs'!$D$44*(1+$G419)^(3-1)-('1.Inputs'!$D$20/'1.Inputs'!$D$27+'1.Inputs'!$D$23/'1.Inputs'!$D$28))))*'1.Inputs'!$D$53</f>
        <v>395684379.44141793</v>
      </c>
      <c r="AF419" s="36">
        <f ca="1">V419-AF$13-AF$14+MIN(AF$13,MAX(0,((('1.Inputs'!$D$37*12*IF(4=1,'1.Inputs'!$D$38,IF(4=2,'1.Inputs'!$D$39,$E419)))*$F419*(('1.Inputs'!$D$40)+(1-'1.Inputs'!$D$40)*(1+'1.Inputs'!$D$41))*(1+$G419)^(4-1))-(('1.Inputs'!$D$37*12*IF(4=1,'1.Inputs'!$D$38,IF(4=2,'1.Inputs'!$D$39,$E419)))/(1-'1.Inputs'!$D$42)*$D419*(1+$G419)^(4-1))-('1.Inputs'!$D$37*12*IF(4=1,'1.Inputs'!$D$38,IF(4=2,'1.Inputs'!$D$39,$E419)))*'1.Inputs'!$D$43*(1+$G419)^(4-1)-'1.Inputs'!$D$44*(1+$G419)^(4-1)-('1.Inputs'!$D$20/'1.Inputs'!$D$27+'1.Inputs'!$D$23/'1.Inputs'!$D$28))))*'1.Inputs'!$D$53</f>
        <v>655013250.24710715</v>
      </c>
      <c r="AG419" s="36">
        <f ca="1">W419-AG$13-AG$14+MIN(AG$13,MAX(0,((('1.Inputs'!$D$37*12*IF(5=1,'1.Inputs'!$D$38,IF(5=2,'1.Inputs'!$D$39,$E419)))*$F419*(('1.Inputs'!$D$40)+(1-'1.Inputs'!$D$40)*(1+'1.Inputs'!$D$41))*(1+$G419)^(5-1))-(('1.Inputs'!$D$37*12*IF(5=1,'1.Inputs'!$D$38,IF(5=2,'1.Inputs'!$D$39,$E419)))/(1-'1.Inputs'!$D$42)*$D419*(1+$G419)^(5-1))-('1.Inputs'!$D$37*12*IF(5=1,'1.Inputs'!$D$38,IF(5=2,'1.Inputs'!$D$39,$E419)))*'1.Inputs'!$D$43*(1+$G419)^(5-1)-'1.Inputs'!$D$44*(1+$G419)^(5-1)-('1.Inputs'!$D$20/'1.Inputs'!$D$27+'1.Inputs'!$D$23/'1.Inputs'!$D$28))))*'1.Inputs'!$D$53</f>
        <v>726430928.45903635</v>
      </c>
      <c r="AH419" s="36">
        <f ca="1">X419-AH$13-AH$14+MIN(AH$13,MAX(0,((('1.Inputs'!$D$37*12*IF(6=1,'1.Inputs'!$D$38,IF(6=2,'1.Inputs'!$D$39,$E419)))*$F419*(('1.Inputs'!$D$40)+(1-'1.Inputs'!$D$40)*(1+'1.Inputs'!$D$41))*(1+$G419)^(6-1))-(('1.Inputs'!$D$37*12*IF(6=1,'1.Inputs'!$D$38,IF(6=2,'1.Inputs'!$D$39,$E419)))/(1-'1.Inputs'!$D$42)*$D419*(1+$G419)^(6-1))-('1.Inputs'!$D$37*12*IF(6=1,'1.Inputs'!$D$38,IF(6=2,'1.Inputs'!$D$39,$E419)))*'1.Inputs'!$D$43*(1+$G419)^(6-1)-'1.Inputs'!$D$44*(1+$G419)^(6-1)-('1.Inputs'!$D$20/'1.Inputs'!$D$27+'1.Inputs'!$D$23/'1.Inputs'!$D$28))))*'1.Inputs'!$D$53</f>
        <v>800780250.49453187</v>
      </c>
      <c r="AI419" s="36">
        <f ca="1">Y419-AI$13-AI$14+MIN(AI$13,MAX(0,((('1.Inputs'!$D$37*12*IF(7=1,'1.Inputs'!$D$38,IF(7=2,'1.Inputs'!$D$39,$E419)))*$F419*(('1.Inputs'!$D$40)+(1-'1.Inputs'!$D$40)*(1+'1.Inputs'!$D$41))*(1+$G419)^(7-1))-(('1.Inputs'!$D$37*12*IF(7=1,'1.Inputs'!$D$38,IF(7=2,'1.Inputs'!$D$39,$E419)))/(1-'1.Inputs'!$D$42)*$D419*(1+$G419)^(7-1))-('1.Inputs'!$D$37*12*IF(7=1,'1.Inputs'!$D$38,IF(7=2,'1.Inputs'!$D$39,$E419)))*'1.Inputs'!$D$43*(1+$G419)^(7-1)-'1.Inputs'!$D$44*(1+$G419)^(7-1)-('1.Inputs'!$D$20/'1.Inputs'!$D$27+'1.Inputs'!$D$23/'1.Inputs'!$D$28))))*'1.Inputs'!$D$53</f>
        <v>878225769.07156134</v>
      </c>
      <c r="AJ419" s="36">
        <f ca="1">Z419-AJ$13-AJ$14+MIN(AJ$13,MAX(0,((('1.Inputs'!$D$37*12*IF(8=1,'1.Inputs'!$D$38,IF(8=2,'1.Inputs'!$D$39,$E419)))*$F419*(('1.Inputs'!$D$40)+(1-'1.Inputs'!$D$40)*(1+'1.Inputs'!$D$41))*(1+$G419)^(8-1))-(('1.Inputs'!$D$37*12*IF(8=1,'1.Inputs'!$D$38,IF(8=2,'1.Inputs'!$D$39,$E419)))/(1-'1.Inputs'!$D$42)*$D419*(1+$G419)^(8-1))-('1.Inputs'!$D$37*12*IF(8=1,'1.Inputs'!$D$38,IF(8=2,'1.Inputs'!$D$39,$E419)))*'1.Inputs'!$D$43*(1+$G419)^(8-1)-'1.Inputs'!$D$44*(1+$G419)^(8-1)-('1.Inputs'!$D$20/'1.Inputs'!$D$27+'1.Inputs'!$D$23/'1.Inputs'!$D$28))))*'1.Inputs'!$D$53</f>
        <v>1204941273.2268982</v>
      </c>
      <c r="AK419" s="36">
        <f ca="1">AA419-AK$13-AK$14+MIN(AK$13,MAX(0,((('1.Inputs'!$D$37*12*IF(9=1,'1.Inputs'!$D$38,IF(9=2,'1.Inputs'!$D$39,$E419)))*$F419*(('1.Inputs'!$D$40)+(1-'1.Inputs'!$D$40)*(1+'1.Inputs'!$D$41))*(1+$G419)^(9-1))-(('1.Inputs'!$D$37*12*IF(9=1,'1.Inputs'!$D$38,IF(9=2,'1.Inputs'!$D$39,$E419)))/(1-'1.Inputs'!$D$42)*$D419*(1+$G419)^(9-1))-('1.Inputs'!$D$37*12*IF(9=1,'1.Inputs'!$D$38,IF(9=2,'1.Inputs'!$D$39,$E419)))*'1.Inputs'!$D$43*(1+$G419)^(9-1)-'1.Inputs'!$D$44*(1+$G419)^(9-1)-('1.Inputs'!$D$20/'1.Inputs'!$D$27+'1.Inputs'!$D$23/'1.Inputs'!$D$28))))*'1.Inputs'!$D$53</f>
        <v>1269922306.7492843</v>
      </c>
      <c r="AL419" s="36">
        <f ca="1">AB419-AL$13-AL$14+MIN(AL$13,MAX(0,((('1.Inputs'!$D$37*12*IF(10=1,'1.Inputs'!$D$38,IF(10=2,'1.Inputs'!$D$39,$E419)))*$F419*(('1.Inputs'!$D$40)+(1-'1.Inputs'!$D$40)*(1+'1.Inputs'!$D$41))*(1+$G419)^(10-1))-(('1.Inputs'!$D$37*12*IF(10=1,'1.Inputs'!$D$38,IF(10=2,'1.Inputs'!$D$39,$E419)))/(1-'1.Inputs'!$D$42)*$D419*(1+$G419)^(10-1))-('1.Inputs'!$D$37*12*IF(10=1,'1.Inputs'!$D$38,IF(10=2,'1.Inputs'!$D$39,$E419)))*'1.Inputs'!$D$43*(1+$G419)^(10-1)-'1.Inputs'!$D$44*(1+$G419)^(10-1)-('1.Inputs'!$D$20/'1.Inputs'!$D$27+'1.Inputs'!$D$23/'1.Inputs'!$D$28))))*'1.Inputs'!$D$53+'1.Inputs'!$D$35</f>
        <v>4933244095.1083546</v>
      </c>
      <c r="AM419" s="48">
        <f ca="1">R419+NPV('1.Inputs'!$D$55,S419:AB419)</f>
        <v>2958684694.2788877</v>
      </c>
      <c r="AN419" s="48">
        <f ca="1">-('1.Inputs'!$D$24*(1-'1.Inputs'!$D$31)+'1.Inputs'!$D$35)+NPV('1.Inputs'!$D$54,AC419:AL419)</f>
        <v>1136358463.1356921</v>
      </c>
      <c r="AO419" s="36">
        <f t="shared" ca="1" si="53"/>
        <v>-2.9712139439805307</v>
      </c>
      <c r="AP419" s="36">
        <f t="shared" ca="1" si="54"/>
        <v>1.8740456794751472</v>
      </c>
      <c r="AQ419" s="36">
        <f ca="1">'1.Inputs'!$D$35+MIN(SUM($AC419:AC419),SUM($AC419:AD419),SUM($AC419:AE419),SUM($AC419:AF419),SUM($AC419:AG419),SUM($AC419:AH419),SUM($AC419:AI419),SUM($AC419:AJ419),SUM($AC419:AK419),SUM($AC419:AL419))</f>
        <v>265508821.86847365</v>
      </c>
      <c r="AR419" s="36">
        <f ca="1">IF(AP419&lt;'1.Inputs'!$D$57,1,0)</f>
        <v>0</v>
      </c>
      <c r="AS419" s="36">
        <f t="shared" ca="1" si="55"/>
        <v>0</v>
      </c>
    </row>
    <row r="420" spans="2:45" ht="15" customHeight="1" x14ac:dyDescent="0.25">
      <c r="B420" s="36">
        <v>405</v>
      </c>
      <c r="C420" s="36">
        <f t="shared" ca="1" si="48"/>
        <v>0.3266409554400439</v>
      </c>
      <c r="D420" s="36">
        <f t="shared" ca="1" si="49"/>
        <v>18077.705142772138</v>
      </c>
      <c r="E420" s="47">
        <f t="shared" ca="1" si="50"/>
        <v>0.80382269274836515</v>
      </c>
      <c r="F420" s="36">
        <f t="shared" ca="1" si="51"/>
        <v>30206.854069490128</v>
      </c>
      <c r="G420" s="36">
        <f t="shared" ca="1" si="52"/>
        <v>5.8144696912329555E-2</v>
      </c>
      <c r="H420" s="36">
        <f ca="1">((('1.Inputs'!$D$37*12*IF(1=1,'1.Inputs'!$D$38,IF(1=2,'1.Inputs'!$D$39,$E420)))*$F420*(('1.Inputs'!$D$40)+(1-'1.Inputs'!$D$40)*(1+'1.Inputs'!$D$41))*(1+$G420)^(1-1))*'1.Inputs'!$D$47+(('1.Inputs'!$D$37*12*IF(1=1,'1.Inputs'!$D$38,IF(1=2,'1.Inputs'!$D$39,$E420)))/(1-'1.Inputs'!$D$42)*$D420*(1+$G420)^(1-1))*('1.Inputs'!$D$48-'1.Inputs'!$D$49))/'1.Inputs'!$D$51</f>
        <v>795925496.78457308</v>
      </c>
      <c r="I420" s="36">
        <f ca="1">((('1.Inputs'!$D$37*12*IF(2=1,'1.Inputs'!$D$38,IF(2=2,'1.Inputs'!$D$39,$E420)))*$F420*(('1.Inputs'!$D$40)+(1-'1.Inputs'!$D$40)*(1+'1.Inputs'!$D$41))*(1+$G420)^(2-1))*'1.Inputs'!$D$47+(('1.Inputs'!$D$37*12*IF(2=1,'1.Inputs'!$D$38,IF(2=2,'1.Inputs'!$D$39,$E420)))/(1-'1.Inputs'!$D$42)*$D420*(1+$G420)^(2-1))*('1.Inputs'!$D$48-'1.Inputs'!$D$49))/'1.Inputs'!$D$51</f>
        <v>1179086080.9838705</v>
      </c>
      <c r="J420" s="36">
        <f ca="1">((('1.Inputs'!$D$37*12*IF(3=1,'1.Inputs'!$D$38,IF(3=2,'1.Inputs'!$D$39,$E420)))*$F420*(('1.Inputs'!$D$40)+(1-'1.Inputs'!$D$40)*(1+'1.Inputs'!$D$41))*(1+$G420)^(3-1))*'1.Inputs'!$D$47+(('1.Inputs'!$D$37*12*IF(3=1,'1.Inputs'!$D$38,IF(3=2,'1.Inputs'!$D$39,$E420)))/(1-'1.Inputs'!$D$42)*$D420*(1+$G420)^(3-1))*('1.Inputs'!$D$48-'1.Inputs'!$D$49))/'1.Inputs'!$D$51</f>
        <v>1432691864.999387</v>
      </c>
      <c r="K420" s="36">
        <f ca="1">((('1.Inputs'!$D$37*12*IF(4=1,'1.Inputs'!$D$38,IF(4=2,'1.Inputs'!$D$39,$E420)))*$F420*(('1.Inputs'!$D$40)+(1-'1.Inputs'!$D$40)*(1+'1.Inputs'!$D$41))*(1+$G420)^(4-1))*'1.Inputs'!$D$47+(('1.Inputs'!$D$37*12*IF(4=1,'1.Inputs'!$D$38,IF(4=2,'1.Inputs'!$D$39,$E420)))/(1-'1.Inputs'!$D$42)*$D420*(1+$G420)^(4-1))*('1.Inputs'!$D$48-'1.Inputs'!$D$49))/'1.Inputs'!$D$51</f>
        <v>1515995299.2585363</v>
      </c>
      <c r="L420" s="36">
        <f ca="1">((('1.Inputs'!$D$37*12*IF(5=1,'1.Inputs'!$D$38,IF(5=2,'1.Inputs'!$D$39,$E420)))*$F420*(('1.Inputs'!$D$40)+(1-'1.Inputs'!$D$40)*(1+'1.Inputs'!$D$41))*(1+$G420)^(5-1))*'1.Inputs'!$D$47+(('1.Inputs'!$D$37*12*IF(5=1,'1.Inputs'!$D$38,IF(5=2,'1.Inputs'!$D$39,$E420)))/(1-'1.Inputs'!$D$42)*$D420*(1+$G420)^(5-1))*('1.Inputs'!$D$48-'1.Inputs'!$D$49))/'1.Inputs'!$D$51</f>
        <v>1604142386.4544406</v>
      </c>
      <c r="M420" s="36">
        <f ca="1">((('1.Inputs'!$D$37*12*IF(6=1,'1.Inputs'!$D$38,IF(6=2,'1.Inputs'!$D$39,$E420)))*$F420*(('1.Inputs'!$D$40)+(1-'1.Inputs'!$D$40)*(1+'1.Inputs'!$D$41))*(1+$G420)^(6-1))*'1.Inputs'!$D$47+(('1.Inputs'!$D$37*12*IF(6=1,'1.Inputs'!$D$38,IF(6=2,'1.Inputs'!$D$39,$E420)))/(1-'1.Inputs'!$D$42)*$D420*(1+$G420)^(6-1))*('1.Inputs'!$D$48-'1.Inputs'!$D$49))/'1.Inputs'!$D$51</f>
        <v>1697414759.3190551</v>
      </c>
      <c r="N420" s="36">
        <f ca="1">((('1.Inputs'!$D$37*12*IF(7=1,'1.Inputs'!$D$38,IF(7=2,'1.Inputs'!$D$39,$E420)))*$F420*(('1.Inputs'!$D$40)+(1-'1.Inputs'!$D$40)*(1+'1.Inputs'!$D$41))*(1+$G420)^(7-1))*'1.Inputs'!$D$47+(('1.Inputs'!$D$37*12*IF(7=1,'1.Inputs'!$D$38,IF(7=2,'1.Inputs'!$D$39,$E420)))/(1-'1.Inputs'!$D$42)*$D420*(1+$G420)^(7-1))*('1.Inputs'!$D$48-'1.Inputs'!$D$49))/'1.Inputs'!$D$51</f>
        <v>1796110426.0341766</v>
      </c>
      <c r="O420" s="36">
        <f ca="1">((('1.Inputs'!$D$37*12*IF(8=1,'1.Inputs'!$D$38,IF(8=2,'1.Inputs'!$D$39,$E420)))*$F420*(('1.Inputs'!$D$40)+(1-'1.Inputs'!$D$40)*(1+'1.Inputs'!$D$41))*(1+$G420)^(8-1))*'1.Inputs'!$D$47+(('1.Inputs'!$D$37*12*IF(8=1,'1.Inputs'!$D$38,IF(8=2,'1.Inputs'!$D$39,$E420)))/(1-'1.Inputs'!$D$42)*$D420*(1+$G420)^(8-1))*('1.Inputs'!$D$48-'1.Inputs'!$D$49))/'1.Inputs'!$D$51</f>
        <v>1900544722.3770092</v>
      </c>
      <c r="P420" s="36">
        <f ca="1">((('1.Inputs'!$D$37*12*IF(9=1,'1.Inputs'!$D$38,IF(9=2,'1.Inputs'!$D$39,$E420)))*$F420*(('1.Inputs'!$D$40)+(1-'1.Inputs'!$D$40)*(1+'1.Inputs'!$D$41))*(1+$G420)^(9-1))*'1.Inputs'!$D$47+(('1.Inputs'!$D$37*12*IF(9=1,'1.Inputs'!$D$38,IF(9=2,'1.Inputs'!$D$39,$E420)))/(1-'1.Inputs'!$D$42)*$D420*(1+$G420)^(9-1))*('1.Inputs'!$D$48-'1.Inputs'!$D$49))/'1.Inputs'!$D$51</f>
        <v>2011051319.2279484</v>
      </c>
      <c r="Q420" s="36">
        <f ca="1">((('1.Inputs'!$D$37*12*IF(10=1,'1.Inputs'!$D$38,IF(10=2,'1.Inputs'!$D$39,$E420)))*$F420*(('1.Inputs'!$D$40)+(1-'1.Inputs'!$D$40)*(1+'1.Inputs'!$D$41))*(1+$G420)^(10-1))*'1.Inputs'!$D$47+(('1.Inputs'!$D$37*12*IF(10=1,'1.Inputs'!$D$38,IF(10=2,'1.Inputs'!$D$39,$E420)))/(1-'1.Inputs'!$D$42)*$D420*(1+$G420)^(10-1))*('1.Inputs'!$D$48-'1.Inputs'!$D$49))/'1.Inputs'!$D$51</f>
        <v>2127983288.6595979</v>
      </c>
      <c r="R420" s="36">
        <f>-'1.Inputs'!$D$24</f>
        <v>-2050000000</v>
      </c>
      <c r="S420" s="36">
        <f ca="1">((('1.Inputs'!$D$37*12*IF(1=1,'1.Inputs'!$D$38,IF(1=2,'1.Inputs'!$D$39,$E420)))*$F420*(('1.Inputs'!$D$40)+(1-'1.Inputs'!$D$40)*(1+'1.Inputs'!$D$41))*(1+$G420)^(1-1))-(('1.Inputs'!$D$37*12*IF(1=1,'1.Inputs'!$D$38,IF(1=2,'1.Inputs'!$D$39,$E420)))/(1-'1.Inputs'!$D$42)*$D420*(1+$G420)^(1-1))-('1.Inputs'!$D$37*12*IF(1=1,'1.Inputs'!$D$38,IF(1=2,'1.Inputs'!$D$39,$E420)))*'1.Inputs'!$D$43*(1+$G420)^(1-1)-'1.Inputs'!$D$44*(1+$G420)^(1-1)-('1.Inputs'!$D$20/'1.Inputs'!$D$27+'1.Inputs'!$D$23/'1.Inputs'!$D$28))-MAX(0,((('1.Inputs'!$D$37*12*IF(1=1,'1.Inputs'!$D$38,IF(1=2,'1.Inputs'!$D$39,$E420)))*$F420*(('1.Inputs'!$D$40)+(1-'1.Inputs'!$D$40)*(1+'1.Inputs'!$D$41))*(1+$G420)^(1-1))-(('1.Inputs'!$D$37*12*IF(1=1,'1.Inputs'!$D$38,IF(1=2,'1.Inputs'!$D$39,$E420)))/(1-'1.Inputs'!$D$42)*$D420*(1+$G420)^(1-1))-('1.Inputs'!$D$37*12*IF(1=1,'1.Inputs'!$D$38,IF(1=2,'1.Inputs'!$D$39,$E420)))*'1.Inputs'!$D$43*(1+$G420)^(1-1)-'1.Inputs'!$D$44*(1+$G420)^(1-1)-('1.Inputs'!$D$20/'1.Inputs'!$D$27+'1.Inputs'!$D$23/'1.Inputs'!$D$28)))*'1.Inputs'!$D$53+('1.Inputs'!$D$20/'1.Inputs'!$D$27+'1.Inputs'!$D$23/'1.Inputs'!$D$28)-H420</f>
        <v>-472649292.76410818</v>
      </c>
      <c r="T420" s="36">
        <f ca="1">((('1.Inputs'!$D$37*12*IF(2=1,'1.Inputs'!$D$38,IF(2=2,'1.Inputs'!$D$39,$E420)))*$F420*(('1.Inputs'!$D$40)+(1-'1.Inputs'!$D$40)*(1+'1.Inputs'!$D$41))*(1+$G420)^(2-1))-(('1.Inputs'!$D$37*12*IF(2=1,'1.Inputs'!$D$38,IF(2=2,'1.Inputs'!$D$39,$E420)))/(1-'1.Inputs'!$D$42)*$D420*(1+$G420)^(2-1))-('1.Inputs'!$D$37*12*IF(2=1,'1.Inputs'!$D$38,IF(2=2,'1.Inputs'!$D$39,$E420)))*'1.Inputs'!$D$43*(1+$G420)^(2-1)-'1.Inputs'!$D$44*(1+$G420)^(2-1)-('1.Inputs'!$D$20/'1.Inputs'!$D$27+'1.Inputs'!$D$23/'1.Inputs'!$D$28))-MAX(0,((('1.Inputs'!$D$37*12*IF(2=1,'1.Inputs'!$D$38,IF(2=2,'1.Inputs'!$D$39,$E420)))*$F420*(('1.Inputs'!$D$40)+(1-'1.Inputs'!$D$40)*(1+'1.Inputs'!$D$41))*(1+$G420)^(2-1))-(('1.Inputs'!$D$37*12*IF(2=1,'1.Inputs'!$D$38,IF(2=2,'1.Inputs'!$D$39,$E420)))/(1-'1.Inputs'!$D$42)*$D420*(1+$G420)^(2-1))-('1.Inputs'!$D$37*12*IF(2=1,'1.Inputs'!$D$38,IF(2=2,'1.Inputs'!$D$39,$E420)))*'1.Inputs'!$D$43*(1+$G420)^(2-1)-'1.Inputs'!$D$44*(1+$G420)^(2-1)-('1.Inputs'!$D$20/'1.Inputs'!$D$27+'1.Inputs'!$D$23/'1.Inputs'!$D$28)))*'1.Inputs'!$D$53+('1.Inputs'!$D$20/'1.Inputs'!$D$27+'1.Inputs'!$D$23/'1.Inputs'!$D$28)-(I420-H420)</f>
        <v>320601204.46852136</v>
      </c>
      <c r="U420" s="36">
        <f ca="1">((('1.Inputs'!$D$37*12*IF(3=1,'1.Inputs'!$D$38,IF(3=2,'1.Inputs'!$D$39,$E420)))*$F420*(('1.Inputs'!$D$40)+(1-'1.Inputs'!$D$40)*(1+'1.Inputs'!$D$41))*(1+$G420)^(3-1))-(('1.Inputs'!$D$37*12*IF(3=1,'1.Inputs'!$D$38,IF(3=2,'1.Inputs'!$D$39,$E420)))/(1-'1.Inputs'!$D$42)*$D420*(1+$G420)^(3-1))-('1.Inputs'!$D$37*12*IF(3=1,'1.Inputs'!$D$38,IF(3=2,'1.Inputs'!$D$39,$E420)))*'1.Inputs'!$D$43*(1+$G420)^(3-1)-'1.Inputs'!$D$44*(1+$G420)^(3-1)-('1.Inputs'!$D$20/'1.Inputs'!$D$27+'1.Inputs'!$D$23/'1.Inputs'!$D$28))-MAX(0,((('1.Inputs'!$D$37*12*IF(3=1,'1.Inputs'!$D$38,IF(3=2,'1.Inputs'!$D$39,$E420)))*$F420*(('1.Inputs'!$D$40)+(1-'1.Inputs'!$D$40)*(1+'1.Inputs'!$D$41))*(1+$G420)^(3-1))-(('1.Inputs'!$D$37*12*IF(3=1,'1.Inputs'!$D$38,IF(3=2,'1.Inputs'!$D$39,$E420)))/(1-'1.Inputs'!$D$42)*$D420*(1+$G420)^(3-1))-('1.Inputs'!$D$37*12*IF(3=1,'1.Inputs'!$D$38,IF(3=2,'1.Inputs'!$D$39,$E420)))*'1.Inputs'!$D$43*(1+$G420)^(3-1)-'1.Inputs'!$D$44*(1+$G420)^(3-1)-('1.Inputs'!$D$20/'1.Inputs'!$D$27+'1.Inputs'!$D$23/'1.Inputs'!$D$28)))*'1.Inputs'!$D$53+('1.Inputs'!$D$20/'1.Inputs'!$D$27+'1.Inputs'!$D$23/'1.Inputs'!$D$28)-(J420-I420)</f>
        <v>688512411.454983</v>
      </c>
      <c r="V420" s="36">
        <f ca="1">((('1.Inputs'!$D$37*12*IF(4=1,'1.Inputs'!$D$38,IF(4=2,'1.Inputs'!$D$39,$E420)))*$F420*(('1.Inputs'!$D$40)+(1-'1.Inputs'!$D$40)*(1+'1.Inputs'!$D$41))*(1+$G420)^(4-1))-(('1.Inputs'!$D$37*12*IF(4=1,'1.Inputs'!$D$38,IF(4=2,'1.Inputs'!$D$39,$E420)))/(1-'1.Inputs'!$D$42)*$D420*(1+$G420)^(4-1))-('1.Inputs'!$D$37*12*IF(4=1,'1.Inputs'!$D$38,IF(4=2,'1.Inputs'!$D$39,$E420)))*'1.Inputs'!$D$43*(1+$G420)^(4-1)-'1.Inputs'!$D$44*(1+$G420)^(4-1)-('1.Inputs'!$D$20/'1.Inputs'!$D$27+'1.Inputs'!$D$23/'1.Inputs'!$D$28))-MAX(0,((('1.Inputs'!$D$37*12*IF(4=1,'1.Inputs'!$D$38,IF(4=2,'1.Inputs'!$D$39,$E420)))*$F420*(('1.Inputs'!$D$40)+(1-'1.Inputs'!$D$40)*(1+'1.Inputs'!$D$41))*(1+$G420)^(4-1))-(('1.Inputs'!$D$37*12*IF(4=1,'1.Inputs'!$D$38,IF(4=2,'1.Inputs'!$D$39,$E420)))/(1-'1.Inputs'!$D$42)*$D420*(1+$G420)^(4-1))-('1.Inputs'!$D$37*12*IF(4=1,'1.Inputs'!$D$38,IF(4=2,'1.Inputs'!$D$39,$E420)))*'1.Inputs'!$D$43*(1+$G420)^(4-1)-'1.Inputs'!$D$44*(1+$G420)^(4-1)-('1.Inputs'!$D$20/'1.Inputs'!$D$27+'1.Inputs'!$D$23/'1.Inputs'!$D$28)))*'1.Inputs'!$D$53+('1.Inputs'!$D$20/'1.Inputs'!$D$27+'1.Inputs'!$D$23/'1.Inputs'!$D$28)-(K420-J420)</f>
        <v>910846601.21346533</v>
      </c>
      <c r="W420" s="36">
        <f ca="1">((('1.Inputs'!$D$37*12*IF(5=1,'1.Inputs'!$D$38,IF(5=2,'1.Inputs'!$D$39,$E420)))*$F420*(('1.Inputs'!$D$40)+(1-'1.Inputs'!$D$40)*(1+'1.Inputs'!$D$41))*(1+$G420)^(5-1))-(('1.Inputs'!$D$37*12*IF(5=1,'1.Inputs'!$D$38,IF(5=2,'1.Inputs'!$D$39,$E420)))/(1-'1.Inputs'!$D$42)*$D420*(1+$G420)^(5-1))-('1.Inputs'!$D$37*12*IF(5=1,'1.Inputs'!$D$38,IF(5=2,'1.Inputs'!$D$39,$E420)))*'1.Inputs'!$D$43*(1+$G420)^(5-1)-'1.Inputs'!$D$44*(1+$G420)^(5-1)-('1.Inputs'!$D$20/'1.Inputs'!$D$27+'1.Inputs'!$D$23/'1.Inputs'!$D$28))-MAX(0,((('1.Inputs'!$D$37*12*IF(5=1,'1.Inputs'!$D$38,IF(5=2,'1.Inputs'!$D$39,$E420)))*$F420*(('1.Inputs'!$D$40)+(1-'1.Inputs'!$D$40)*(1+'1.Inputs'!$D$41))*(1+$G420)^(5-1))-(('1.Inputs'!$D$37*12*IF(5=1,'1.Inputs'!$D$38,IF(5=2,'1.Inputs'!$D$39,$E420)))/(1-'1.Inputs'!$D$42)*$D420*(1+$G420)^(5-1))-('1.Inputs'!$D$37*12*IF(5=1,'1.Inputs'!$D$38,IF(5=2,'1.Inputs'!$D$39,$E420)))*'1.Inputs'!$D$43*(1+$G420)^(5-1)-'1.Inputs'!$D$44*(1+$G420)^(5-1)-('1.Inputs'!$D$20/'1.Inputs'!$D$27+'1.Inputs'!$D$23/'1.Inputs'!$D$28)))*'1.Inputs'!$D$53+('1.Inputs'!$D$20/'1.Inputs'!$D$27+'1.Inputs'!$D$23/'1.Inputs'!$D$28)-(L420-K420)</f>
        <v>961060163.84554005</v>
      </c>
      <c r="X420" s="36">
        <f ca="1">((('1.Inputs'!$D$37*12*IF(6=1,'1.Inputs'!$D$38,IF(6=2,'1.Inputs'!$D$39,$E420)))*$F420*(('1.Inputs'!$D$40)+(1-'1.Inputs'!$D$40)*(1+'1.Inputs'!$D$41))*(1+$G420)^(6-1))-(('1.Inputs'!$D$37*12*IF(6=1,'1.Inputs'!$D$38,IF(6=2,'1.Inputs'!$D$39,$E420)))/(1-'1.Inputs'!$D$42)*$D420*(1+$G420)^(6-1))-('1.Inputs'!$D$37*12*IF(6=1,'1.Inputs'!$D$38,IF(6=2,'1.Inputs'!$D$39,$E420)))*'1.Inputs'!$D$43*(1+$G420)^(6-1)-'1.Inputs'!$D$44*(1+$G420)^(6-1)-('1.Inputs'!$D$20/'1.Inputs'!$D$27+'1.Inputs'!$D$23/'1.Inputs'!$D$28))-MAX(0,((('1.Inputs'!$D$37*12*IF(6=1,'1.Inputs'!$D$38,IF(6=2,'1.Inputs'!$D$39,$E420)))*$F420*(('1.Inputs'!$D$40)+(1-'1.Inputs'!$D$40)*(1+'1.Inputs'!$D$41))*(1+$G420)^(6-1))-(('1.Inputs'!$D$37*12*IF(6=1,'1.Inputs'!$D$38,IF(6=2,'1.Inputs'!$D$39,$E420)))/(1-'1.Inputs'!$D$42)*$D420*(1+$G420)^(6-1))-('1.Inputs'!$D$37*12*IF(6=1,'1.Inputs'!$D$38,IF(6=2,'1.Inputs'!$D$39,$E420)))*'1.Inputs'!$D$43*(1+$G420)^(6-1)-'1.Inputs'!$D$44*(1+$G420)^(6-1)-('1.Inputs'!$D$20/'1.Inputs'!$D$27+'1.Inputs'!$D$23/'1.Inputs'!$D$28)))*'1.Inputs'!$D$53+('1.Inputs'!$D$20/'1.Inputs'!$D$27+'1.Inputs'!$D$23/'1.Inputs'!$D$28)-(M420-L420)</f>
        <v>1014193378.8577452</v>
      </c>
      <c r="Y420" s="36">
        <f ca="1">((('1.Inputs'!$D$37*12*IF(7=1,'1.Inputs'!$D$38,IF(7=2,'1.Inputs'!$D$39,$E420)))*$F420*(('1.Inputs'!$D$40)+(1-'1.Inputs'!$D$40)*(1+'1.Inputs'!$D$41))*(1+$G420)^(7-1))-(('1.Inputs'!$D$37*12*IF(7=1,'1.Inputs'!$D$38,IF(7=2,'1.Inputs'!$D$39,$E420)))/(1-'1.Inputs'!$D$42)*$D420*(1+$G420)^(7-1))-('1.Inputs'!$D$37*12*IF(7=1,'1.Inputs'!$D$38,IF(7=2,'1.Inputs'!$D$39,$E420)))*'1.Inputs'!$D$43*(1+$G420)^(7-1)-'1.Inputs'!$D$44*(1+$G420)^(7-1)-('1.Inputs'!$D$20/'1.Inputs'!$D$27+'1.Inputs'!$D$23/'1.Inputs'!$D$28))-MAX(0,((('1.Inputs'!$D$37*12*IF(7=1,'1.Inputs'!$D$38,IF(7=2,'1.Inputs'!$D$39,$E420)))*$F420*(('1.Inputs'!$D$40)+(1-'1.Inputs'!$D$40)*(1+'1.Inputs'!$D$41))*(1+$G420)^(7-1))-(('1.Inputs'!$D$37*12*IF(7=1,'1.Inputs'!$D$38,IF(7=2,'1.Inputs'!$D$39,$E420)))/(1-'1.Inputs'!$D$42)*$D420*(1+$G420)^(7-1))-('1.Inputs'!$D$37*12*IF(7=1,'1.Inputs'!$D$38,IF(7=2,'1.Inputs'!$D$39,$E420)))*'1.Inputs'!$D$43*(1+$G420)^(7-1)-'1.Inputs'!$D$44*(1+$G420)^(7-1)-('1.Inputs'!$D$20/'1.Inputs'!$D$27+'1.Inputs'!$D$23/'1.Inputs'!$D$28)))*'1.Inputs'!$D$53+('1.Inputs'!$D$20/'1.Inputs'!$D$27+'1.Inputs'!$D$23/'1.Inputs'!$D$28)-(N420-M420)</f>
        <v>1070416008.5528128</v>
      </c>
      <c r="Z420" s="36">
        <f ca="1">((('1.Inputs'!$D$37*12*IF(8=1,'1.Inputs'!$D$38,IF(8=2,'1.Inputs'!$D$39,$E420)))*$F420*(('1.Inputs'!$D$40)+(1-'1.Inputs'!$D$40)*(1+'1.Inputs'!$D$41))*(1+$G420)^(8-1))-(('1.Inputs'!$D$37*12*IF(8=1,'1.Inputs'!$D$38,IF(8=2,'1.Inputs'!$D$39,$E420)))/(1-'1.Inputs'!$D$42)*$D420*(1+$G420)^(8-1))-('1.Inputs'!$D$37*12*IF(8=1,'1.Inputs'!$D$38,IF(8=2,'1.Inputs'!$D$39,$E420)))*'1.Inputs'!$D$43*(1+$G420)^(8-1)-'1.Inputs'!$D$44*(1+$G420)^(8-1)-('1.Inputs'!$D$20/'1.Inputs'!$D$27+'1.Inputs'!$D$23/'1.Inputs'!$D$28))-MAX(0,((('1.Inputs'!$D$37*12*IF(8=1,'1.Inputs'!$D$38,IF(8=2,'1.Inputs'!$D$39,$E420)))*$F420*(('1.Inputs'!$D$40)+(1-'1.Inputs'!$D$40)*(1+'1.Inputs'!$D$41))*(1+$G420)^(8-1))-(('1.Inputs'!$D$37*12*IF(8=1,'1.Inputs'!$D$38,IF(8=2,'1.Inputs'!$D$39,$E420)))/(1-'1.Inputs'!$D$42)*$D420*(1+$G420)^(8-1))-('1.Inputs'!$D$37*12*IF(8=1,'1.Inputs'!$D$38,IF(8=2,'1.Inputs'!$D$39,$E420)))*'1.Inputs'!$D$43*(1+$G420)^(8-1)-'1.Inputs'!$D$44*(1+$G420)^(8-1)-('1.Inputs'!$D$20/'1.Inputs'!$D$27+'1.Inputs'!$D$23/'1.Inputs'!$D$28)))*'1.Inputs'!$D$53+('1.Inputs'!$D$20/'1.Inputs'!$D$27+'1.Inputs'!$D$23/'1.Inputs'!$D$28)-(O420-N420)</f>
        <v>1129907686.0111139</v>
      </c>
      <c r="AA420" s="36">
        <f ca="1">((('1.Inputs'!$D$37*12*IF(9=1,'1.Inputs'!$D$38,IF(9=2,'1.Inputs'!$D$39,$E420)))*$F420*(('1.Inputs'!$D$40)+(1-'1.Inputs'!$D$40)*(1+'1.Inputs'!$D$41))*(1+$G420)^(9-1))-(('1.Inputs'!$D$37*12*IF(9=1,'1.Inputs'!$D$38,IF(9=2,'1.Inputs'!$D$39,$E420)))/(1-'1.Inputs'!$D$42)*$D420*(1+$G420)^(9-1))-('1.Inputs'!$D$37*12*IF(9=1,'1.Inputs'!$D$38,IF(9=2,'1.Inputs'!$D$39,$E420)))*'1.Inputs'!$D$43*(1+$G420)^(9-1)-'1.Inputs'!$D$44*(1+$G420)^(9-1)-('1.Inputs'!$D$20/'1.Inputs'!$D$27+'1.Inputs'!$D$23/'1.Inputs'!$D$28))-MAX(0,((('1.Inputs'!$D$37*12*IF(9=1,'1.Inputs'!$D$38,IF(9=2,'1.Inputs'!$D$39,$E420)))*$F420*(('1.Inputs'!$D$40)+(1-'1.Inputs'!$D$40)*(1+'1.Inputs'!$D$41))*(1+$G420)^(9-1))-(('1.Inputs'!$D$37*12*IF(9=1,'1.Inputs'!$D$38,IF(9=2,'1.Inputs'!$D$39,$E420)))/(1-'1.Inputs'!$D$42)*$D420*(1+$G420)^(9-1))-('1.Inputs'!$D$37*12*IF(9=1,'1.Inputs'!$D$38,IF(9=2,'1.Inputs'!$D$39,$E420)))*'1.Inputs'!$D$43*(1+$G420)^(9-1)-'1.Inputs'!$D$44*(1+$G420)^(9-1)-('1.Inputs'!$D$20/'1.Inputs'!$D$27+'1.Inputs'!$D$23/'1.Inputs'!$D$28)))*'1.Inputs'!$D$53+('1.Inputs'!$D$20/'1.Inputs'!$D$27+'1.Inputs'!$D$23/'1.Inputs'!$D$28)-(P420-O420)</f>
        <v>1192858489.024035</v>
      </c>
      <c r="AB420" s="36">
        <f ca="1">((('1.Inputs'!$D$37*12*IF(10=1,'1.Inputs'!$D$38,IF(10=2,'1.Inputs'!$D$39,$E420)))*$F420*(('1.Inputs'!$D$40)+(1-'1.Inputs'!$D$40)*(1+'1.Inputs'!$D$41))*(1+$G420)^(10-1))-(('1.Inputs'!$D$37*12*IF(10=1,'1.Inputs'!$D$38,IF(10=2,'1.Inputs'!$D$39,$E420)))/(1-'1.Inputs'!$D$42)*$D420*(1+$G420)^(10-1))-('1.Inputs'!$D$37*12*IF(10=1,'1.Inputs'!$D$38,IF(10=2,'1.Inputs'!$D$39,$E420)))*'1.Inputs'!$D$43*(1+$G420)^(10-1)-'1.Inputs'!$D$44*(1+$G420)^(10-1)-('1.Inputs'!$D$20/'1.Inputs'!$D$27+'1.Inputs'!$D$23/'1.Inputs'!$D$28))-MAX(0,((('1.Inputs'!$D$37*12*IF(10=1,'1.Inputs'!$D$38,IF(10=2,'1.Inputs'!$D$39,$E420)))*$F420*(('1.Inputs'!$D$40)+(1-'1.Inputs'!$D$40)*(1+'1.Inputs'!$D$41))*(1+$G420)^(10-1))-(('1.Inputs'!$D$37*12*IF(10=1,'1.Inputs'!$D$38,IF(10=2,'1.Inputs'!$D$39,$E420)))/(1-'1.Inputs'!$D$42)*$D420*(1+$G420)^(10-1))-('1.Inputs'!$D$37*12*IF(10=1,'1.Inputs'!$D$38,IF(10=2,'1.Inputs'!$D$39,$E420)))*'1.Inputs'!$D$43*(1+$G420)^(10-1)-'1.Inputs'!$D$44*(1+$G420)^(10-1)-('1.Inputs'!$D$20/'1.Inputs'!$D$27+'1.Inputs'!$D$23/'1.Inputs'!$D$28)))*'1.Inputs'!$D$53+('1.Inputs'!$D$20/'1.Inputs'!$D$27+'1.Inputs'!$D$23/'1.Inputs'!$D$28)-(Q420-P420)+(('1.Inputs'!$D$20+'1.Inputs'!$D$23-('1.Inputs'!$D$20/'1.Inputs'!$D$27+'1.Inputs'!$D$23/'1.Inputs'!$D$28)*'1.Inputs'!$D$10)*'1.Inputs'!$D$60+'1.Inputs'!$D$19*'1.Inputs'!$D$59+Q420)</f>
        <v>4087452836.0581274</v>
      </c>
      <c r="AC420" s="36">
        <f ca="1">S420-AC$13-AC$14+MIN(AC$13,MAX(0,((('1.Inputs'!$D$37*12*IF(1=1,'1.Inputs'!$D$38,IF(1=2,'1.Inputs'!$D$39,$E420)))*$F420*(('1.Inputs'!$D$40)+(1-'1.Inputs'!$D$40)*(1+'1.Inputs'!$D$41))*(1+$G420)^(1-1))-(('1.Inputs'!$D$37*12*IF(1=1,'1.Inputs'!$D$38,IF(1=2,'1.Inputs'!$D$39,$E420)))/(1-'1.Inputs'!$D$42)*$D420*(1+$G420)^(1-1))-('1.Inputs'!$D$37*12*IF(1=1,'1.Inputs'!$D$38,IF(1=2,'1.Inputs'!$D$39,$E420)))*'1.Inputs'!$D$43*(1+$G420)^(1-1)-'1.Inputs'!$D$44*(1+$G420)^(1-1)-('1.Inputs'!$D$20/'1.Inputs'!$D$27+'1.Inputs'!$D$23/'1.Inputs'!$D$28))))*'1.Inputs'!$D$53</f>
        <v>-568589292.76410818</v>
      </c>
      <c r="AD420" s="36">
        <f ca="1">T420-AD$13-AD$14+MIN(AD$13,MAX(0,((('1.Inputs'!$D$37*12*IF(2=1,'1.Inputs'!$D$38,IF(2=2,'1.Inputs'!$D$39,$E420)))*$F420*(('1.Inputs'!$D$40)+(1-'1.Inputs'!$D$40)*(1+'1.Inputs'!$D$41))*(1+$G420)^(2-1))-(('1.Inputs'!$D$37*12*IF(2=1,'1.Inputs'!$D$38,IF(2=2,'1.Inputs'!$D$39,$E420)))/(1-'1.Inputs'!$D$42)*$D420*(1+$G420)^(2-1))-('1.Inputs'!$D$37*12*IF(2=1,'1.Inputs'!$D$38,IF(2=2,'1.Inputs'!$D$39,$E420)))*'1.Inputs'!$D$43*(1+$G420)^(2-1)-'1.Inputs'!$D$44*(1+$G420)^(2-1)-('1.Inputs'!$D$20/'1.Inputs'!$D$27+'1.Inputs'!$D$23/'1.Inputs'!$D$28))))*'1.Inputs'!$D$53</f>
        <v>224661204.46852136</v>
      </c>
      <c r="AE420" s="36">
        <f ca="1">U420-AE$13-AE$14+MIN(AE$13,MAX(0,((('1.Inputs'!$D$37*12*IF(3=1,'1.Inputs'!$D$38,IF(3=2,'1.Inputs'!$D$39,$E420)))*$F420*(('1.Inputs'!$D$40)+(1-'1.Inputs'!$D$40)*(1+'1.Inputs'!$D$41))*(1+$G420)^(3-1))-(('1.Inputs'!$D$37*12*IF(3=1,'1.Inputs'!$D$38,IF(3=2,'1.Inputs'!$D$39,$E420)))/(1-'1.Inputs'!$D$42)*$D420*(1+$G420)^(3-1))-('1.Inputs'!$D$37*12*IF(3=1,'1.Inputs'!$D$38,IF(3=2,'1.Inputs'!$D$39,$E420)))*'1.Inputs'!$D$43*(1+$G420)^(3-1)-'1.Inputs'!$D$44*(1+$G420)^(3-1)-('1.Inputs'!$D$20/'1.Inputs'!$D$27+'1.Inputs'!$D$23/'1.Inputs'!$D$28))))*'1.Inputs'!$D$53</f>
        <v>346572411.454983</v>
      </c>
      <c r="AF420" s="36">
        <f ca="1">V420-AF$13-AF$14+MIN(AF$13,MAX(0,((('1.Inputs'!$D$37*12*IF(4=1,'1.Inputs'!$D$38,IF(4=2,'1.Inputs'!$D$39,$E420)))*$F420*(('1.Inputs'!$D$40)+(1-'1.Inputs'!$D$40)*(1+'1.Inputs'!$D$41))*(1+$G420)^(4-1))-(('1.Inputs'!$D$37*12*IF(4=1,'1.Inputs'!$D$38,IF(4=2,'1.Inputs'!$D$39,$E420)))/(1-'1.Inputs'!$D$42)*$D420*(1+$G420)^(4-1))-('1.Inputs'!$D$37*12*IF(4=1,'1.Inputs'!$D$38,IF(4=2,'1.Inputs'!$D$39,$E420)))*'1.Inputs'!$D$43*(1+$G420)^(4-1)-'1.Inputs'!$D$44*(1+$G420)^(4-1)-('1.Inputs'!$D$20/'1.Inputs'!$D$27+'1.Inputs'!$D$23/'1.Inputs'!$D$28))))*'1.Inputs'!$D$53</f>
        <v>588094601.21346533</v>
      </c>
      <c r="AG420" s="36">
        <f ca="1">W420-AG$13-AG$14+MIN(AG$13,MAX(0,((('1.Inputs'!$D$37*12*IF(5=1,'1.Inputs'!$D$38,IF(5=2,'1.Inputs'!$D$39,$E420)))*$F420*(('1.Inputs'!$D$40)+(1-'1.Inputs'!$D$40)*(1+'1.Inputs'!$D$41))*(1+$G420)^(5-1))-(('1.Inputs'!$D$37*12*IF(5=1,'1.Inputs'!$D$38,IF(5=2,'1.Inputs'!$D$39,$E420)))/(1-'1.Inputs'!$D$42)*$D420*(1+$G420)^(5-1))-('1.Inputs'!$D$37*12*IF(5=1,'1.Inputs'!$D$38,IF(5=2,'1.Inputs'!$D$39,$E420)))*'1.Inputs'!$D$43*(1+$G420)^(5-1)-'1.Inputs'!$D$44*(1+$G420)^(5-1)-('1.Inputs'!$D$20/'1.Inputs'!$D$27+'1.Inputs'!$D$23/'1.Inputs'!$D$28))))*'1.Inputs'!$D$53</f>
        <v>657496163.84554005</v>
      </c>
      <c r="AH420" s="36">
        <f ca="1">X420-AH$13-AH$14+MIN(AH$13,MAX(0,((('1.Inputs'!$D$37*12*IF(6=1,'1.Inputs'!$D$38,IF(6=2,'1.Inputs'!$D$39,$E420)))*$F420*(('1.Inputs'!$D$40)+(1-'1.Inputs'!$D$40)*(1+'1.Inputs'!$D$41))*(1+$G420)^(6-1))-(('1.Inputs'!$D$37*12*IF(6=1,'1.Inputs'!$D$38,IF(6=2,'1.Inputs'!$D$39,$E420)))/(1-'1.Inputs'!$D$42)*$D420*(1+$G420)^(6-1))-('1.Inputs'!$D$37*12*IF(6=1,'1.Inputs'!$D$38,IF(6=2,'1.Inputs'!$D$39,$E420)))*'1.Inputs'!$D$43*(1+$G420)^(6-1)-'1.Inputs'!$D$44*(1+$G420)^(6-1)-('1.Inputs'!$D$20/'1.Inputs'!$D$27+'1.Inputs'!$D$23/'1.Inputs'!$D$28))))*'1.Inputs'!$D$53</f>
        <v>729817378.85774517</v>
      </c>
      <c r="AI420" s="36">
        <f ca="1">Y420-AI$13-AI$14+MIN(AI$13,MAX(0,((('1.Inputs'!$D$37*12*IF(7=1,'1.Inputs'!$D$38,IF(7=2,'1.Inputs'!$D$39,$E420)))*$F420*(('1.Inputs'!$D$40)+(1-'1.Inputs'!$D$40)*(1+'1.Inputs'!$D$41))*(1+$G420)^(7-1))-(('1.Inputs'!$D$37*12*IF(7=1,'1.Inputs'!$D$38,IF(7=2,'1.Inputs'!$D$39,$E420)))/(1-'1.Inputs'!$D$42)*$D420*(1+$G420)^(7-1))-('1.Inputs'!$D$37*12*IF(7=1,'1.Inputs'!$D$38,IF(7=2,'1.Inputs'!$D$39,$E420)))*'1.Inputs'!$D$43*(1+$G420)^(7-1)-'1.Inputs'!$D$44*(1+$G420)^(7-1)-('1.Inputs'!$D$20/'1.Inputs'!$D$27+'1.Inputs'!$D$23/'1.Inputs'!$D$28))))*'1.Inputs'!$D$53</f>
        <v>805228008.55281281</v>
      </c>
      <c r="AJ420" s="36">
        <f ca="1">Z420-AJ$13-AJ$14+MIN(AJ$13,MAX(0,((('1.Inputs'!$D$37*12*IF(8=1,'1.Inputs'!$D$38,IF(8=2,'1.Inputs'!$D$39,$E420)))*$F420*(('1.Inputs'!$D$40)+(1-'1.Inputs'!$D$40)*(1+'1.Inputs'!$D$41))*(1+$G420)^(8-1))-(('1.Inputs'!$D$37*12*IF(8=1,'1.Inputs'!$D$38,IF(8=2,'1.Inputs'!$D$39,$E420)))/(1-'1.Inputs'!$D$42)*$D420*(1+$G420)^(8-1))-('1.Inputs'!$D$37*12*IF(8=1,'1.Inputs'!$D$38,IF(8=2,'1.Inputs'!$D$39,$E420)))*'1.Inputs'!$D$43*(1+$G420)^(8-1)-'1.Inputs'!$D$44*(1+$G420)^(8-1)-('1.Inputs'!$D$20/'1.Inputs'!$D$27+'1.Inputs'!$D$23/'1.Inputs'!$D$28))))*'1.Inputs'!$D$53</f>
        <v>1129907686.0111139</v>
      </c>
      <c r="AK420" s="36">
        <f ca="1">AA420-AK$13-AK$14+MIN(AK$13,MAX(0,((('1.Inputs'!$D$37*12*IF(9=1,'1.Inputs'!$D$38,IF(9=2,'1.Inputs'!$D$39,$E420)))*$F420*(('1.Inputs'!$D$40)+(1-'1.Inputs'!$D$40)*(1+'1.Inputs'!$D$41))*(1+$G420)^(9-1))-(('1.Inputs'!$D$37*12*IF(9=1,'1.Inputs'!$D$38,IF(9=2,'1.Inputs'!$D$39,$E420)))/(1-'1.Inputs'!$D$42)*$D420*(1+$G420)^(9-1))-('1.Inputs'!$D$37*12*IF(9=1,'1.Inputs'!$D$38,IF(9=2,'1.Inputs'!$D$39,$E420)))*'1.Inputs'!$D$43*(1+$G420)^(9-1)-'1.Inputs'!$D$44*(1+$G420)^(9-1)-('1.Inputs'!$D$20/'1.Inputs'!$D$27+'1.Inputs'!$D$23/'1.Inputs'!$D$28))))*'1.Inputs'!$D$53</f>
        <v>1192858489.024035</v>
      </c>
      <c r="AL420" s="36">
        <f ca="1">AB420-AL$13-AL$14+MIN(AL$13,MAX(0,((('1.Inputs'!$D$37*12*IF(10=1,'1.Inputs'!$D$38,IF(10=2,'1.Inputs'!$D$39,$E420)))*$F420*(('1.Inputs'!$D$40)+(1-'1.Inputs'!$D$40)*(1+'1.Inputs'!$D$41))*(1+$G420)^(10-1))-(('1.Inputs'!$D$37*12*IF(10=1,'1.Inputs'!$D$38,IF(10=2,'1.Inputs'!$D$39,$E420)))/(1-'1.Inputs'!$D$42)*$D420*(1+$G420)^(10-1))-('1.Inputs'!$D$37*12*IF(10=1,'1.Inputs'!$D$38,IF(10=2,'1.Inputs'!$D$39,$E420)))*'1.Inputs'!$D$43*(1+$G420)^(10-1)-'1.Inputs'!$D$44*(1+$G420)^(10-1)-('1.Inputs'!$D$20/'1.Inputs'!$D$27+'1.Inputs'!$D$23/'1.Inputs'!$D$28))))*'1.Inputs'!$D$53+'1.Inputs'!$D$35</f>
        <v>4887452836.0581274</v>
      </c>
      <c r="AM420" s="48">
        <f ca="1">R420+NPV('1.Inputs'!$D$55,S420:AB420)</f>
        <v>2634755341.7852106</v>
      </c>
      <c r="AN420" s="48">
        <f ca="1">-('1.Inputs'!$D$24*(1-'1.Inputs'!$D$31)+'1.Inputs'!$D$35)+NPV('1.Inputs'!$D$54,AC420:AL420)</f>
        <v>887640730.18816853</v>
      </c>
      <c r="AO420" s="36">
        <f t="shared" ca="1" si="53"/>
        <v>-3.2022309807866409</v>
      </c>
      <c r="AP420" s="36">
        <f t="shared" ca="1" si="54"/>
        <v>1.7492693380461966</v>
      </c>
      <c r="AQ420" s="36">
        <f ca="1">'1.Inputs'!$D$35+MIN(SUM($AC420:AC420),SUM($AC420:AD420),SUM($AC420:AE420),SUM($AC420:AF420),SUM($AC420:AG420),SUM($AC420:AH420),SUM($AC420:AI420),SUM($AC420:AJ420),SUM($AC420:AK420),SUM($AC420:AL420))</f>
        <v>231410707.23589182</v>
      </c>
      <c r="AR420" s="36">
        <f ca="1">IF(AP420&lt;'1.Inputs'!$D$57,1,0)</f>
        <v>0</v>
      </c>
      <c r="AS420" s="36">
        <f t="shared" ca="1" si="55"/>
        <v>0</v>
      </c>
    </row>
    <row r="421" spans="2:45" ht="15" customHeight="1" x14ac:dyDescent="0.25">
      <c r="B421" s="36">
        <v>406</v>
      </c>
      <c r="C421" s="36">
        <f t="shared" ca="1" si="48"/>
        <v>0.3674819718555975</v>
      </c>
      <c r="D421" s="36">
        <f t="shared" ca="1" si="49"/>
        <v>19514.712525371811</v>
      </c>
      <c r="E421" s="47">
        <f t="shared" ca="1" si="50"/>
        <v>0.81012222787082866</v>
      </c>
      <c r="F421" s="36">
        <f t="shared" ca="1" si="51"/>
        <v>31935.750613479366</v>
      </c>
      <c r="G421" s="36">
        <f t="shared" ca="1" si="52"/>
        <v>6.4934025045836452E-2</v>
      </c>
      <c r="H421" s="36">
        <f ca="1">((('1.Inputs'!$D$37*12*IF(1=1,'1.Inputs'!$D$38,IF(1=2,'1.Inputs'!$D$39,$E421)))*$F421*(('1.Inputs'!$D$40)+(1-'1.Inputs'!$D$40)*(1+'1.Inputs'!$D$41))*(1+$G421)^(1-1))*'1.Inputs'!$D$47+(('1.Inputs'!$D$37*12*IF(1=1,'1.Inputs'!$D$38,IF(1=2,'1.Inputs'!$D$39,$E421)))/(1-'1.Inputs'!$D$42)*$D421*(1+$G421)^(1-1))*('1.Inputs'!$D$48-'1.Inputs'!$D$49))/'1.Inputs'!$D$51</f>
        <v>843933688.47093153</v>
      </c>
      <c r="I421" s="36">
        <f ca="1">((('1.Inputs'!$D$37*12*IF(2=1,'1.Inputs'!$D$38,IF(2=2,'1.Inputs'!$D$39,$E421)))*$F421*(('1.Inputs'!$D$40)+(1-'1.Inputs'!$D$40)*(1+'1.Inputs'!$D$41))*(1+$G421)^(2-1))*'1.Inputs'!$D$47+(('1.Inputs'!$D$37*12*IF(2=1,'1.Inputs'!$D$38,IF(2=2,'1.Inputs'!$D$39,$E421)))/(1-'1.Inputs'!$D$42)*$D421*(1+$G421)^(2-1))*('1.Inputs'!$D$48-'1.Inputs'!$D$49))/'1.Inputs'!$D$51</f>
        <v>1258227179.6291797</v>
      </c>
      <c r="J421" s="36">
        <f ca="1">((('1.Inputs'!$D$37*12*IF(3=1,'1.Inputs'!$D$38,IF(3=2,'1.Inputs'!$D$39,$E421)))*$F421*(('1.Inputs'!$D$40)+(1-'1.Inputs'!$D$40)*(1+'1.Inputs'!$D$41))*(1+$G421)^(3-1))*'1.Inputs'!$D$47+(('1.Inputs'!$D$37*12*IF(3=1,'1.Inputs'!$D$38,IF(3=2,'1.Inputs'!$D$39,$E421)))/(1-'1.Inputs'!$D$42)*$D421*(1+$G421)^(3-1))*('1.Inputs'!$D$48-'1.Inputs'!$D$49))/'1.Inputs'!$D$51</f>
        <v>1550723162.6695278</v>
      </c>
      <c r="K421" s="36">
        <f ca="1">((('1.Inputs'!$D$37*12*IF(4=1,'1.Inputs'!$D$38,IF(4=2,'1.Inputs'!$D$39,$E421)))*$F421*(('1.Inputs'!$D$40)+(1-'1.Inputs'!$D$40)*(1+'1.Inputs'!$D$41))*(1+$G421)^(4-1))*'1.Inputs'!$D$47+(('1.Inputs'!$D$37*12*IF(4=1,'1.Inputs'!$D$38,IF(4=2,'1.Inputs'!$D$39,$E421)))/(1-'1.Inputs'!$D$42)*$D421*(1+$G421)^(4-1))*('1.Inputs'!$D$48-'1.Inputs'!$D$49))/'1.Inputs'!$D$51</f>
        <v>1651417859.3534701</v>
      </c>
      <c r="L421" s="36">
        <f ca="1">((('1.Inputs'!$D$37*12*IF(5=1,'1.Inputs'!$D$38,IF(5=2,'1.Inputs'!$D$39,$E421)))*$F421*(('1.Inputs'!$D$40)+(1-'1.Inputs'!$D$40)*(1+'1.Inputs'!$D$41))*(1+$G421)^(5-1))*'1.Inputs'!$D$47+(('1.Inputs'!$D$37*12*IF(5=1,'1.Inputs'!$D$38,IF(5=2,'1.Inputs'!$D$39,$E421)))/(1-'1.Inputs'!$D$42)*$D421*(1+$G421)^(5-1))*('1.Inputs'!$D$48-'1.Inputs'!$D$49))/'1.Inputs'!$D$51</f>
        <v>1758651067.99387</v>
      </c>
      <c r="M421" s="36">
        <f ca="1">((('1.Inputs'!$D$37*12*IF(6=1,'1.Inputs'!$D$38,IF(6=2,'1.Inputs'!$D$39,$E421)))*$F421*(('1.Inputs'!$D$40)+(1-'1.Inputs'!$D$40)*(1+'1.Inputs'!$D$41))*(1+$G421)^(6-1))*'1.Inputs'!$D$47+(('1.Inputs'!$D$37*12*IF(6=1,'1.Inputs'!$D$38,IF(6=2,'1.Inputs'!$D$39,$E421)))/(1-'1.Inputs'!$D$42)*$D421*(1+$G421)^(6-1))*('1.Inputs'!$D$48-'1.Inputs'!$D$49))/'1.Inputs'!$D$51</f>
        <v>1872847360.4898708</v>
      </c>
      <c r="N421" s="36">
        <f ca="1">((('1.Inputs'!$D$37*12*IF(7=1,'1.Inputs'!$D$38,IF(7=2,'1.Inputs'!$D$39,$E421)))*$F421*(('1.Inputs'!$D$40)+(1-'1.Inputs'!$D$40)*(1+'1.Inputs'!$D$41))*(1+$G421)^(7-1))*'1.Inputs'!$D$47+(('1.Inputs'!$D$37*12*IF(7=1,'1.Inputs'!$D$38,IF(7=2,'1.Inputs'!$D$39,$E421)))/(1-'1.Inputs'!$D$42)*$D421*(1+$G421)^(7-1))*('1.Inputs'!$D$48-'1.Inputs'!$D$49))/'1.Inputs'!$D$51</f>
        <v>1994458877.9029498</v>
      </c>
      <c r="O421" s="36">
        <f ca="1">((('1.Inputs'!$D$37*12*IF(8=1,'1.Inputs'!$D$38,IF(8=2,'1.Inputs'!$D$39,$E421)))*$F421*(('1.Inputs'!$D$40)+(1-'1.Inputs'!$D$40)*(1+'1.Inputs'!$D$41))*(1+$G421)^(8-1))*'1.Inputs'!$D$47+(('1.Inputs'!$D$37*12*IF(8=1,'1.Inputs'!$D$38,IF(8=2,'1.Inputs'!$D$39,$E421)))/(1-'1.Inputs'!$D$42)*$D421*(1+$G421)^(8-1))*('1.Inputs'!$D$48-'1.Inputs'!$D$49))/'1.Inputs'!$D$51</f>
        <v>2123967120.6335907</v>
      </c>
      <c r="P421" s="36">
        <f ca="1">((('1.Inputs'!$D$37*12*IF(9=1,'1.Inputs'!$D$38,IF(9=2,'1.Inputs'!$D$39,$E421)))*$F421*(('1.Inputs'!$D$40)+(1-'1.Inputs'!$D$40)*(1+'1.Inputs'!$D$41))*(1+$G421)^(9-1))*'1.Inputs'!$D$47+(('1.Inputs'!$D$37*12*IF(9=1,'1.Inputs'!$D$38,IF(9=2,'1.Inputs'!$D$39,$E421)))/(1-'1.Inputs'!$D$42)*$D421*(1+$G421)^(9-1))*('1.Inputs'!$D$48-'1.Inputs'!$D$49))/'1.Inputs'!$D$51</f>
        <v>2261884854.8413453</v>
      </c>
      <c r="Q421" s="36">
        <f ca="1">((('1.Inputs'!$D$37*12*IF(10=1,'1.Inputs'!$D$38,IF(10=2,'1.Inputs'!$D$39,$E421)))*$F421*(('1.Inputs'!$D$40)+(1-'1.Inputs'!$D$40)*(1+'1.Inputs'!$D$41))*(1+$G421)^(10-1))*'1.Inputs'!$D$47+(('1.Inputs'!$D$37*12*IF(10=1,'1.Inputs'!$D$38,IF(10=2,'1.Inputs'!$D$39,$E421)))/(1-'1.Inputs'!$D$42)*$D421*(1+$G421)^(10-1))*('1.Inputs'!$D$48-'1.Inputs'!$D$49))/'1.Inputs'!$D$51</f>
        <v>2408758142.6564116</v>
      </c>
      <c r="R421" s="36">
        <f>-'1.Inputs'!$D$24</f>
        <v>-2050000000</v>
      </c>
      <c r="S421" s="36">
        <f ca="1">((('1.Inputs'!$D$37*12*IF(1=1,'1.Inputs'!$D$38,IF(1=2,'1.Inputs'!$D$39,$E421)))*$F421*(('1.Inputs'!$D$40)+(1-'1.Inputs'!$D$40)*(1+'1.Inputs'!$D$41))*(1+$G421)^(1-1))-(('1.Inputs'!$D$37*12*IF(1=1,'1.Inputs'!$D$38,IF(1=2,'1.Inputs'!$D$39,$E421)))/(1-'1.Inputs'!$D$42)*$D421*(1+$G421)^(1-1))-('1.Inputs'!$D$37*12*IF(1=1,'1.Inputs'!$D$38,IF(1=2,'1.Inputs'!$D$39,$E421)))*'1.Inputs'!$D$43*(1+$G421)^(1-1)-'1.Inputs'!$D$44*(1+$G421)^(1-1)-('1.Inputs'!$D$20/'1.Inputs'!$D$27+'1.Inputs'!$D$23/'1.Inputs'!$D$28))-MAX(0,((('1.Inputs'!$D$37*12*IF(1=1,'1.Inputs'!$D$38,IF(1=2,'1.Inputs'!$D$39,$E421)))*$F421*(('1.Inputs'!$D$40)+(1-'1.Inputs'!$D$40)*(1+'1.Inputs'!$D$41))*(1+$G421)^(1-1))-(('1.Inputs'!$D$37*12*IF(1=1,'1.Inputs'!$D$38,IF(1=2,'1.Inputs'!$D$39,$E421)))/(1-'1.Inputs'!$D$42)*$D421*(1+$G421)^(1-1))-('1.Inputs'!$D$37*12*IF(1=1,'1.Inputs'!$D$38,IF(1=2,'1.Inputs'!$D$39,$E421)))*'1.Inputs'!$D$43*(1+$G421)^(1-1)-'1.Inputs'!$D$44*(1+$G421)^(1-1)-('1.Inputs'!$D$20/'1.Inputs'!$D$27+'1.Inputs'!$D$23/'1.Inputs'!$D$28)))*'1.Inputs'!$D$53+('1.Inputs'!$D$20/'1.Inputs'!$D$27+'1.Inputs'!$D$23/'1.Inputs'!$D$28)-H421</f>
        <v>-504289219.56082463</v>
      </c>
      <c r="T421" s="36">
        <f ca="1">((('1.Inputs'!$D$37*12*IF(2=1,'1.Inputs'!$D$38,IF(2=2,'1.Inputs'!$D$39,$E421)))*$F421*(('1.Inputs'!$D$40)+(1-'1.Inputs'!$D$40)*(1+'1.Inputs'!$D$41))*(1+$G421)^(2-1))-(('1.Inputs'!$D$37*12*IF(2=1,'1.Inputs'!$D$38,IF(2=2,'1.Inputs'!$D$39,$E421)))/(1-'1.Inputs'!$D$42)*$D421*(1+$G421)^(2-1))-('1.Inputs'!$D$37*12*IF(2=1,'1.Inputs'!$D$38,IF(2=2,'1.Inputs'!$D$39,$E421)))*'1.Inputs'!$D$43*(1+$G421)^(2-1)-'1.Inputs'!$D$44*(1+$G421)^(2-1)-('1.Inputs'!$D$20/'1.Inputs'!$D$27+'1.Inputs'!$D$23/'1.Inputs'!$D$28))-MAX(0,((('1.Inputs'!$D$37*12*IF(2=1,'1.Inputs'!$D$38,IF(2=2,'1.Inputs'!$D$39,$E421)))*$F421*(('1.Inputs'!$D$40)+(1-'1.Inputs'!$D$40)*(1+'1.Inputs'!$D$41))*(1+$G421)^(2-1))-(('1.Inputs'!$D$37*12*IF(2=1,'1.Inputs'!$D$38,IF(2=2,'1.Inputs'!$D$39,$E421)))/(1-'1.Inputs'!$D$42)*$D421*(1+$G421)^(2-1))-('1.Inputs'!$D$37*12*IF(2=1,'1.Inputs'!$D$38,IF(2=2,'1.Inputs'!$D$39,$E421)))*'1.Inputs'!$D$43*(1+$G421)^(2-1)-'1.Inputs'!$D$44*(1+$G421)^(2-1)-('1.Inputs'!$D$20/'1.Inputs'!$D$27+'1.Inputs'!$D$23/'1.Inputs'!$D$28)))*'1.Inputs'!$D$53+('1.Inputs'!$D$20/'1.Inputs'!$D$27+'1.Inputs'!$D$23/'1.Inputs'!$D$28)-(I421-H421)</f>
        <v>318084216.85109019</v>
      </c>
      <c r="U421" s="36">
        <f ca="1">((('1.Inputs'!$D$37*12*IF(3=1,'1.Inputs'!$D$38,IF(3=2,'1.Inputs'!$D$39,$E421)))*$F421*(('1.Inputs'!$D$40)+(1-'1.Inputs'!$D$40)*(1+'1.Inputs'!$D$41))*(1+$G421)^(3-1))-(('1.Inputs'!$D$37*12*IF(3=1,'1.Inputs'!$D$38,IF(3=2,'1.Inputs'!$D$39,$E421)))/(1-'1.Inputs'!$D$42)*$D421*(1+$G421)^(3-1))-('1.Inputs'!$D$37*12*IF(3=1,'1.Inputs'!$D$38,IF(3=2,'1.Inputs'!$D$39,$E421)))*'1.Inputs'!$D$43*(1+$G421)^(3-1)-'1.Inputs'!$D$44*(1+$G421)^(3-1)-('1.Inputs'!$D$20/'1.Inputs'!$D$27+'1.Inputs'!$D$23/'1.Inputs'!$D$28))-MAX(0,((('1.Inputs'!$D$37*12*IF(3=1,'1.Inputs'!$D$38,IF(3=2,'1.Inputs'!$D$39,$E421)))*$F421*(('1.Inputs'!$D$40)+(1-'1.Inputs'!$D$40)*(1+'1.Inputs'!$D$41))*(1+$G421)^(3-1))-(('1.Inputs'!$D$37*12*IF(3=1,'1.Inputs'!$D$38,IF(3=2,'1.Inputs'!$D$39,$E421)))/(1-'1.Inputs'!$D$42)*$D421*(1+$G421)^(3-1))-('1.Inputs'!$D$37*12*IF(3=1,'1.Inputs'!$D$38,IF(3=2,'1.Inputs'!$D$39,$E421)))*'1.Inputs'!$D$43*(1+$G421)^(3-1)-'1.Inputs'!$D$44*(1+$G421)^(3-1)-('1.Inputs'!$D$20/'1.Inputs'!$D$27+'1.Inputs'!$D$23/'1.Inputs'!$D$28)))*'1.Inputs'!$D$53+('1.Inputs'!$D$20/'1.Inputs'!$D$27+'1.Inputs'!$D$23/'1.Inputs'!$D$28)-(J421-I421)</f>
        <v>703521746.38914299</v>
      </c>
      <c r="V421" s="36">
        <f ca="1">((('1.Inputs'!$D$37*12*IF(4=1,'1.Inputs'!$D$38,IF(4=2,'1.Inputs'!$D$39,$E421)))*$F421*(('1.Inputs'!$D$40)+(1-'1.Inputs'!$D$40)*(1+'1.Inputs'!$D$41))*(1+$G421)^(4-1))-(('1.Inputs'!$D$37*12*IF(4=1,'1.Inputs'!$D$38,IF(4=2,'1.Inputs'!$D$39,$E421)))/(1-'1.Inputs'!$D$42)*$D421*(1+$G421)^(4-1))-('1.Inputs'!$D$37*12*IF(4=1,'1.Inputs'!$D$38,IF(4=2,'1.Inputs'!$D$39,$E421)))*'1.Inputs'!$D$43*(1+$G421)^(4-1)-'1.Inputs'!$D$44*(1+$G421)^(4-1)-('1.Inputs'!$D$20/'1.Inputs'!$D$27+'1.Inputs'!$D$23/'1.Inputs'!$D$28))-MAX(0,((('1.Inputs'!$D$37*12*IF(4=1,'1.Inputs'!$D$38,IF(4=2,'1.Inputs'!$D$39,$E421)))*$F421*(('1.Inputs'!$D$40)+(1-'1.Inputs'!$D$40)*(1+'1.Inputs'!$D$41))*(1+$G421)^(4-1))-(('1.Inputs'!$D$37*12*IF(4=1,'1.Inputs'!$D$38,IF(4=2,'1.Inputs'!$D$39,$E421)))/(1-'1.Inputs'!$D$42)*$D421*(1+$G421)^(4-1))-('1.Inputs'!$D$37*12*IF(4=1,'1.Inputs'!$D$38,IF(4=2,'1.Inputs'!$D$39,$E421)))*'1.Inputs'!$D$43*(1+$G421)^(4-1)-'1.Inputs'!$D$44*(1+$G421)^(4-1)-('1.Inputs'!$D$20/'1.Inputs'!$D$27+'1.Inputs'!$D$23/'1.Inputs'!$D$28)))*'1.Inputs'!$D$53+('1.Inputs'!$D$20/'1.Inputs'!$D$27+'1.Inputs'!$D$23/'1.Inputs'!$D$28)-(K421-J421)</f>
        <v>956930340.25100565</v>
      </c>
      <c r="W421" s="36">
        <f ca="1">((('1.Inputs'!$D$37*12*IF(5=1,'1.Inputs'!$D$38,IF(5=2,'1.Inputs'!$D$39,$E421)))*$F421*(('1.Inputs'!$D$40)+(1-'1.Inputs'!$D$40)*(1+'1.Inputs'!$D$41))*(1+$G421)^(5-1))-(('1.Inputs'!$D$37*12*IF(5=1,'1.Inputs'!$D$38,IF(5=2,'1.Inputs'!$D$39,$E421)))/(1-'1.Inputs'!$D$42)*$D421*(1+$G421)^(5-1))-('1.Inputs'!$D$37*12*IF(5=1,'1.Inputs'!$D$38,IF(5=2,'1.Inputs'!$D$39,$E421)))*'1.Inputs'!$D$43*(1+$G421)^(5-1)-'1.Inputs'!$D$44*(1+$G421)^(5-1)-('1.Inputs'!$D$20/'1.Inputs'!$D$27+'1.Inputs'!$D$23/'1.Inputs'!$D$28))-MAX(0,((('1.Inputs'!$D$37*12*IF(5=1,'1.Inputs'!$D$38,IF(5=2,'1.Inputs'!$D$39,$E421)))*$F421*(('1.Inputs'!$D$40)+(1-'1.Inputs'!$D$40)*(1+'1.Inputs'!$D$41))*(1+$G421)^(5-1))-(('1.Inputs'!$D$37*12*IF(5=1,'1.Inputs'!$D$38,IF(5=2,'1.Inputs'!$D$39,$E421)))/(1-'1.Inputs'!$D$42)*$D421*(1+$G421)^(5-1))-('1.Inputs'!$D$37*12*IF(5=1,'1.Inputs'!$D$38,IF(5=2,'1.Inputs'!$D$39,$E421)))*'1.Inputs'!$D$43*(1+$G421)^(5-1)-'1.Inputs'!$D$44*(1+$G421)^(5-1)-('1.Inputs'!$D$20/'1.Inputs'!$D$27+'1.Inputs'!$D$23/'1.Inputs'!$D$28)))*'1.Inputs'!$D$53+('1.Inputs'!$D$20/'1.Inputs'!$D$27+'1.Inputs'!$D$23/'1.Inputs'!$D$28)-(L421-K421)</f>
        <v>1015999546.2485688</v>
      </c>
      <c r="X421" s="36">
        <f ca="1">((('1.Inputs'!$D$37*12*IF(6=1,'1.Inputs'!$D$38,IF(6=2,'1.Inputs'!$D$39,$E421)))*$F421*(('1.Inputs'!$D$40)+(1-'1.Inputs'!$D$40)*(1+'1.Inputs'!$D$41))*(1+$G421)^(6-1))-(('1.Inputs'!$D$37*12*IF(6=1,'1.Inputs'!$D$38,IF(6=2,'1.Inputs'!$D$39,$E421)))/(1-'1.Inputs'!$D$42)*$D421*(1+$G421)^(6-1))-('1.Inputs'!$D$37*12*IF(6=1,'1.Inputs'!$D$38,IF(6=2,'1.Inputs'!$D$39,$E421)))*'1.Inputs'!$D$43*(1+$G421)^(6-1)-'1.Inputs'!$D$44*(1+$G421)^(6-1)-('1.Inputs'!$D$20/'1.Inputs'!$D$27+'1.Inputs'!$D$23/'1.Inputs'!$D$28))-MAX(0,((('1.Inputs'!$D$37*12*IF(6=1,'1.Inputs'!$D$38,IF(6=2,'1.Inputs'!$D$39,$E421)))*$F421*(('1.Inputs'!$D$40)+(1-'1.Inputs'!$D$40)*(1+'1.Inputs'!$D$41))*(1+$G421)^(6-1))-(('1.Inputs'!$D$37*12*IF(6=1,'1.Inputs'!$D$38,IF(6=2,'1.Inputs'!$D$39,$E421)))/(1-'1.Inputs'!$D$42)*$D421*(1+$G421)^(6-1))-('1.Inputs'!$D$37*12*IF(6=1,'1.Inputs'!$D$38,IF(6=2,'1.Inputs'!$D$39,$E421)))*'1.Inputs'!$D$43*(1+$G421)^(6-1)-'1.Inputs'!$D$44*(1+$G421)^(6-1)-('1.Inputs'!$D$20/'1.Inputs'!$D$27+'1.Inputs'!$D$23/'1.Inputs'!$D$28)))*'1.Inputs'!$D$53+('1.Inputs'!$D$20/'1.Inputs'!$D$27+'1.Inputs'!$D$23/'1.Inputs'!$D$28)-(M421-L421)</f>
        <v>1078904353.5478165</v>
      </c>
      <c r="Y421" s="36">
        <f ca="1">((('1.Inputs'!$D$37*12*IF(7=1,'1.Inputs'!$D$38,IF(7=2,'1.Inputs'!$D$39,$E421)))*$F421*(('1.Inputs'!$D$40)+(1-'1.Inputs'!$D$40)*(1+'1.Inputs'!$D$41))*(1+$G421)^(7-1))-(('1.Inputs'!$D$37*12*IF(7=1,'1.Inputs'!$D$38,IF(7=2,'1.Inputs'!$D$39,$E421)))/(1-'1.Inputs'!$D$42)*$D421*(1+$G421)^(7-1))-('1.Inputs'!$D$37*12*IF(7=1,'1.Inputs'!$D$38,IF(7=2,'1.Inputs'!$D$39,$E421)))*'1.Inputs'!$D$43*(1+$G421)^(7-1)-'1.Inputs'!$D$44*(1+$G421)^(7-1)-('1.Inputs'!$D$20/'1.Inputs'!$D$27+'1.Inputs'!$D$23/'1.Inputs'!$D$28))-MAX(0,((('1.Inputs'!$D$37*12*IF(7=1,'1.Inputs'!$D$38,IF(7=2,'1.Inputs'!$D$39,$E421)))*$F421*(('1.Inputs'!$D$40)+(1-'1.Inputs'!$D$40)*(1+'1.Inputs'!$D$41))*(1+$G421)^(7-1))-(('1.Inputs'!$D$37*12*IF(7=1,'1.Inputs'!$D$38,IF(7=2,'1.Inputs'!$D$39,$E421)))/(1-'1.Inputs'!$D$42)*$D421*(1+$G421)^(7-1))-('1.Inputs'!$D$37*12*IF(7=1,'1.Inputs'!$D$38,IF(7=2,'1.Inputs'!$D$39,$E421)))*'1.Inputs'!$D$43*(1+$G421)^(7-1)-'1.Inputs'!$D$44*(1+$G421)^(7-1)-('1.Inputs'!$D$20/'1.Inputs'!$D$27+'1.Inputs'!$D$23/'1.Inputs'!$D$28)))*'1.Inputs'!$D$53+('1.Inputs'!$D$20/'1.Inputs'!$D$27+'1.Inputs'!$D$23/'1.Inputs'!$D$28)-(N421-M421)</f>
        <v>1145893823.1797354</v>
      </c>
      <c r="Z421" s="36">
        <f ca="1">((('1.Inputs'!$D$37*12*IF(8=1,'1.Inputs'!$D$38,IF(8=2,'1.Inputs'!$D$39,$E421)))*$F421*(('1.Inputs'!$D$40)+(1-'1.Inputs'!$D$40)*(1+'1.Inputs'!$D$41))*(1+$G421)^(8-1))-(('1.Inputs'!$D$37*12*IF(8=1,'1.Inputs'!$D$38,IF(8=2,'1.Inputs'!$D$39,$E421)))/(1-'1.Inputs'!$D$42)*$D421*(1+$G421)^(8-1))-('1.Inputs'!$D$37*12*IF(8=1,'1.Inputs'!$D$38,IF(8=2,'1.Inputs'!$D$39,$E421)))*'1.Inputs'!$D$43*(1+$G421)^(8-1)-'1.Inputs'!$D$44*(1+$G421)^(8-1)-('1.Inputs'!$D$20/'1.Inputs'!$D$27+'1.Inputs'!$D$23/'1.Inputs'!$D$28))-MAX(0,((('1.Inputs'!$D$37*12*IF(8=1,'1.Inputs'!$D$38,IF(8=2,'1.Inputs'!$D$39,$E421)))*$F421*(('1.Inputs'!$D$40)+(1-'1.Inputs'!$D$40)*(1+'1.Inputs'!$D$41))*(1+$G421)^(8-1))-(('1.Inputs'!$D$37*12*IF(8=1,'1.Inputs'!$D$38,IF(8=2,'1.Inputs'!$D$39,$E421)))/(1-'1.Inputs'!$D$42)*$D421*(1+$G421)^(8-1))-('1.Inputs'!$D$37*12*IF(8=1,'1.Inputs'!$D$38,IF(8=2,'1.Inputs'!$D$39,$E421)))*'1.Inputs'!$D$43*(1+$G421)^(8-1)-'1.Inputs'!$D$44*(1+$G421)^(8-1)-('1.Inputs'!$D$20/'1.Inputs'!$D$27+'1.Inputs'!$D$23/'1.Inputs'!$D$28)))*'1.Inputs'!$D$53+('1.Inputs'!$D$20/'1.Inputs'!$D$27+'1.Inputs'!$D$23/'1.Inputs'!$D$28)-(O421-N421)</f>
        <v>1217233188.7105441</v>
      </c>
      <c r="AA421" s="36">
        <f ca="1">((('1.Inputs'!$D$37*12*IF(9=1,'1.Inputs'!$D$38,IF(9=2,'1.Inputs'!$D$39,$E421)))*$F421*(('1.Inputs'!$D$40)+(1-'1.Inputs'!$D$40)*(1+'1.Inputs'!$D$41))*(1+$G421)^(9-1))-(('1.Inputs'!$D$37*12*IF(9=1,'1.Inputs'!$D$38,IF(9=2,'1.Inputs'!$D$39,$E421)))/(1-'1.Inputs'!$D$42)*$D421*(1+$G421)^(9-1))-('1.Inputs'!$D$37*12*IF(9=1,'1.Inputs'!$D$38,IF(9=2,'1.Inputs'!$D$39,$E421)))*'1.Inputs'!$D$43*(1+$G421)^(9-1)-'1.Inputs'!$D$44*(1+$G421)^(9-1)-('1.Inputs'!$D$20/'1.Inputs'!$D$27+'1.Inputs'!$D$23/'1.Inputs'!$D$28))-MAX(0,((('1.Inputs'!$D$37*12*IF(9=1,'1.Inputs'!$D$38,IF(9=2,'1.Inputs'!$D$39,$E421)))*$F421*(('1.Inputs'!$D$40)+(1-'1.Inputs'!$D$40)*(1+'1.Inputs'!$D$41))*(1+$G421)^(9-1))-(('1.Inputs'!$D$37*12*IF(9=1,'1.Inputs'!$D$38,IF(9=2,'1.Inputs'!$D$39,$E421)))/(1-'1.Inputs'!$D$42)*$D421*(1+$G421)^(9-1))-('1.Inputs'!$D$37*12*IF(9=1,'1.Inputs'!$D$38,IF(9=2,'1.Inputs'!$D$39,$E421)))*'1.Inputs'!$D$43*(1+$G421)^(9-1)-'1.Inputs'!$D$44*(1+$G421)^(9-1)-('1.Inputs'!$D$20/'1.Inputs'!$D$27+'1.Inputs'!$D$23/'1.Inputs'!$D$28)))*'1.Inputs'!$D$53+('1.Inputs'!$D$20/'1.Inputs'!$D$27+'1.Inputs'!$D$23/'1.Inputs'!$D$28)-(P421-O421)</f>
        <v>1293204906.3894815</v>
      </c>
      <c r="AB421" s="36">
        <f ca="1">((('1.Inputs'!$D$37*12*IF(10=1,'1.Inputs'!$D$38,IF(10=2,'1.Inputs'!$D$39,$E421)))*$F421*(('1.Inputs'!$D$40)+(1-'1.Inputs'!$D$40)*(1+'1.Inputs'!$D$41))*(1+$G421)^(10-1))-(('1.Inputs'!$D$37*12*IF(10=1,'1.Inputs'!$D$38,IF(10=2,'1.Inputs'!$D$39,$E421)))/(1-'1.Inputs'!$D$42)*$D421*(1+$G421)^(10-1))-('1.Inputs'!$D$37*12*IF(10=1,'1.Inputs'!$D$38,IF(10=2,'1.Inputs'!$D$39,$E421)))*'1.Inputs'!$D$43*(1+$G421)^(10-1)-'1.Inputs'!$D$44*(1+$G421)^(10-1)-('1.Inputs'!$D$20/'1.Inputs'!$D$27+'1.Inputs'!$D$23/'1.Inputs'!$D$28))-MAX(0,((('1.Inputs'!$D$37*12*IF(10=1,'1.Inputs'!$D$38,IF(10=2,'1.Inputs'!$D$39,$E421)))*$F421*(('1.Inputs'!$D$40)+(1-'1.Inputs'!$D$40)*(1+'1.Inputs'!$D$41))*(1+$G421)^(10-1))-(('1.Inputs'!$D$37*12*IF(10=1,'1.Inputs'!$D$38,IF(10=2,'1.Inputs'!$D$39,$E421)))/(1-'1.Inputs'!$D$42)*$D421*(1+$G421)^(10-1))-('1.Inputs'!$D$37*12*IF(10=1,'1.Inputs'!$D$38,IF(10=2,'1.Inputs'!$D$39,$E421)))*'1.Inputs'!$D$43*(1+$G421)^(10-1)-'1.Inputs'!$D$44*(1+$G421)^(10-1)-('1.Inputs'!$D$20/'1.Inputs'!$D$27+'1.Inputs'!$D$23/'1.Inputs'!$D$28)))*'1.Inputs'!$D$53+('1.Inputs'!$D$20/'1.Inputs'!$D$27+'1.Inputs'!$D$23/'1.Inputs'!$D$28)-(Q421-P421)+(('1.Inputs'!$D$20+'1.Inputs'!$D$23-('1.Inputs'!$D$20/'1.Inputs'!$D$27+'1.Inputs'!$D$23/'1.Inputs'!$D$28)*'1.Inputs'!$D$10)*'1.Inputs'!$D$60+'1.Inputs'!$D$19*'1.Inputs'!$D$59+Q421)</f>
        <v>4482867916.1433716</v>
      </c>
      <c r="AC421" s="36">
        <f ca="1">S421-AC$13-AC$14+MIN(AC$13,MAX(0,((('1.Inputs'!$D$37*12*IF(1=1,'1.Inputs'!$D$38,IF(1=2,'1.Inputs'!$D$39,$E421)))*$F421*(('1.Inputs'!$D$40)+(1-'1.Inputs'!$D$40)*(1+'1.Inputs'!$D$41))*(1+$G421)^(1-1))-(('1.Inputs'!$D$37*12*IF(1=1,'1.Inputs'!$D$38,IF(1=2,'1.Inputs'!$D$39,$E421)))/(1-'1.Inputs'!$D$42)*$D421*(1+$G421)^(1-1))-('1.Inputs'!$D$37*12*IF(1=1,'1.Inputs'!$D$38,IF(1=2,'1.Inputs'!$D$39,$E421)))*'1.Inputs'!$D$43*(1+$G421)^(1-1)-'1.Inputs'!$D$44*(1+$G421)^(1-1)-('1.Inputs'!$D$20/'1.Inputs'!$D$27+'1.Inputs'!$D$23/'1.Inputs'!$D$28))))*'1.Inputs'!$D$53</f>
        <v>-600229219.56082463</v>
      </c>
      <c r="AD421" s="36">
        <f ca="1">T421-AD$13-AD$14+MIN(AD$13,MAX(0,((('1.Inputs'!$D$37*12*IF(2=1,'1.Inputs'!$D$38,IF(2=2,'1.Inputs'!$D$39,$E421)))*$F421*(('1.Inputs'!$D$40)+(1-'1.Inputs'!$D$40)*(1+'1.Inputs'!$D$41))*(1+$G421)^(2-1))-(('1.Inputs'!$D$37*12*IF(2=1,'1.Inputs'!$D$38,IF(2=2,'1.Inputs'!$D$39,$E421)))/(1-'1.Inputs'!$D$42)*$D421*(1+$G421)^(2-1))-('1.Inputs'!$D$37*12*IF(2=1,'1.Inputs'!$D$38,IF(2=2,'1.Inputs'!$D$39,$E421)))*'1.Inputs'!$D$43*(1+$G421)^(2-1)-'1.Inputs'!$D$44*(1+$G421)^(2-1)-('1.Inputs'!$D$20/'1.Inputs'!$D$27+'1.Inputs'!$D$23/'1.Inputs'!$D$28))))*'1.Inputs'!$D$53</f>
        <v>222144216.85109019</v>
      </c>
      <c r="AE421" s="36">
        <f ca="1">U421-AE$13-AE$14+MIN(AE$13,MAX(0,((('1.Inputs'!$D$37*12*IF(3=1,'1.Inputs'!$D$38,IF(3=2,'1.Inputs'!$D$39,$E421)))*$F421*(('1.Inputs'!$D$40)+(1-'1.Inputs'!$D$40)*(1+'1.Inputs'!$D$41))*(1+$G421)^(3-1))-(('1.Inputs'!$D$37*12*IF(3=1,'1.Inputs'!$D$38,IF(3=2,'1.Inputs'!$D$39,$E421)))/(1-'1.Inputs'!$D$42)*$D421*(1+$G421)^(3-1))-('1.Inputs'!$D$37*12*IF(3=1,'1.Inputs'!$D$38,IF(3=2,'1.Inputs'!$D$39,$E421)))*'1.Inputs'!$D$43*(1+$G421)^(3-1)-'1.Inputs'!$D$44*(1+$G421)^(3-1)-('1.Inputs'!$D$20/'1.Inputs'!$D$27+'1.Inputs'!$D$23/'1.Inputs'!$D$28))))*'1.Inputs'!$D$53</f>
        <v>361581746.38914299</v>
      </c>
      <c r="AF421" s="36">
        <f ca="1">V421-AF$13-AF$14+MIN(AF$13,MAX(0,((('1.Inputs'!$D$37*12*IF(4=1,'1.Inputs'!$D$38,IF(4=2,'1.Inputs'!$D$39,$E421)))*$F421*(('1.Inputs'!$D$40)+(1-'1.Inputs'!$D$40)*(1+'1.Inputs'!$D$41))*(1+$G421)^(4-1))-(('1.Inputs'!$D$37*12*IF(4=1,'1.Inputs'!$D$38,IF(4=2,'1.Inputs'!$D$39,$E421)))/(1-'1.Inputs'!$D$42)*$D421*(1+$G421)^(4-1))-('1.Inputs'!$D$37*12*IF(4=1,'1.Inputs'!$D$38,IF(4=2,'1.Inputs'!$D$39,$E421)))*'1.Inputs'!$D$43*(1+$G421)^(4-1)-'1.Inputs'!$D$44*(1+$G421)^(4-1)-('1.Inputs'!$D$20/'1.Inputs'!$D$27+'1.Inputs'!$D$23/'1.Inputs'!$D$28))))*'1.Inputs'!$D$53</f>
        <v>634178340.25100565</v>
      </c>
      <c r="AG421" s="36">
        <f ca="1">W421-AG$13-AG$14+MIN(AG$13,MAX(0,((('1.Inputs'!$D$37*12*IF(5=1,'1.Inputs'!$D$38,IF(5=2,'1.Inputs'!$D$39,$E421)))*$F421*(('1.Inputs'!$D$40)+(1-'1.Inputs'!$D$40)*(1+'1.Inputs'!$D$41))*(1+$G421)^(5-1))-(('1.Inputs'!$D$37*12*IF(5=1,'1.Inputs'!$D$38,IF(5=2,'1.Inputs'!$D$39,$E421)))/(1-'1.Inputs'!$D$42)*$D421*(1+$G421)^(5-1))-('1.Inputs'!$D$37*12*IF(5=1,'1.Inputs'!$D$38,IF(5=2,'1.Inputs'!$D$39,$E421)))*'1.Inputs'!$D$43*(1+$G421)^(5-1)-'1.Inputs'!$D$44*(1+$G421)^(5-1)-('1.Inputs'!$D$20/'1.Inputs'!$D$27+'1.Inputs'!$D$23/'1.Inputs'!$D$28))))*'1.Inputs'!$D$53</f>
        <v>712435546.24856877</v>
      </c>
      <c r="AH421" s="36">
        <f ca="1">X421-AH$13-AH$14+MIN(AH$13,MAX(0,((('1.Inputs'!$D$37*12*IF(6=1,'1.Inputs'!$D$38,IF(6=2,'1.Inputs'!$D$39,$E421)))*$F421*(('1.Inputs'!$D$40)+(1-'1.Inputs'!$D$40)*(1+'1.Inputs'!$D$41))*(1+$G421)^(6-1))-(('1.Inputs'!$D$37*12*IF(6=1,'1.Inputs'!$D$38,IF(6=2,'1.Inputs'!$D$39,$E421)))/(1-'1.Inputs'!$D$42)*$D421*(1+$G421)^(6-1))-('1.Inputs'!$D$37*12*IF(6=1,'1.Inputs'!$D$38,IF(6=2,'1.Inputs'!$D$39,$E421)))*'1.Inputs'!$D$43*(1+$G421)^(6-1)-'1.Inputs'!$D$44*(1+$G421)^(6-1)-('1.Inputs'!$D$20/'1.Inputs'!$D$27+'1.Inputs'!$D$23/'1.Inputs'!$D$28))))*'1.Inputs'!$D$53</f>
        <v>794528353.54781651</v>
      </c>
      <c r="AI421" s="36">
        <f ca="1">Y421-AI$13-AI$14+MIN(AI$13,MAX(0,((('1.Inputs'!$D$37*12*IF(7=1,'1.Inputs'!$D$38,IF(7=2,'1.Inputs'!$D$39,$E421)))*$F421*(('1.Inputs'!$D$40)+(1-'1.Inputs'!$D$40)*(1+'1.Inputs'!$D$41))*(1+$G421)^(7-1))-(('1.Inputs'!$D$37*12*IF(7=1,'1.Inputs'!$D$38,IF(7=2,'1.Inputs'!$D$39,$E421)))/(1-'1.Inputs'!$D$42)*$D421*(1+$G421)^(7-1))-('1.Inputs'!$D$37*12*IF(7=1,'1.Inputs'!$D$38,IF(7=2,'1.Inputs'!$D$39,$E421)))*'1.Inputs'!$D$43*(1+$G421)^(7-1)-'1.Inputs'!$D$44*(1+$G421)^(7-1)-('1.Inputs'!$D$20/'1.Inputs'!$D$27+'1.Inputs'!$D$23/'1.Inputs'!$D$28))))*'1.Inputs'!$D$53</f>
        <v>880705823.17973542</v>
      </c>
      <c r="AJ421" s="36">
        <f ca="1">Z421-AJ$13-AJ$14+MIN(AJ$13,MAX(0,((('1.Inputs'!$D$37*12*IF(8=1,'1.Inputs'!$D$38,IF(8=2,'1.Inputs'!$D$39,$E421)))*$F421*(('1.Inputs'!$D$40)+(1-'1.Inputs'!$D$40)*(1+'1.Inputs'!$D$41))*(1+$G421)^(8-1))-(('1.Inputs'!$D$37*12*IF(8=1,'1.Inputs'!$D$38,IF(8=2,'1.Inputs'!$D$39,$E421)))/(1-'1.Inputs'!$D$42)*$D421*(1+$G421)^(8-1))-('1.Inputs'!$D$37*12*IF(8=1,'1.Inputs'!$D$38,IF(8=2,'1.Inputs'!$D$39,$E421)))*'1.Inputs'!$D$43*(1+$G421)^(8-1)-'1.Inputs'!$D$44*(1+$G421)^(8-1)-('1.Inputs'!$D$20/'1.Inputs'!$D$27+'1.Inputs'!$D$23/'1.Inputs'!$D$28))))*'1.Inputs'!$D$53</f>
        <v>1217233188.7105441</v>
      </c>
      <c r="AK421" s="36">
        <f ca="1">AA421-AK$13-AK$14+MIN(AK$13,MAX(0,((('1.Inputs'!$D$37*12*IF(9=1,'1.Inputs'!$D$38,IF(9=2,'1.Inputs'!$D$39,$E421)))*$F421*(('1.Inputs'!$D$40)+(1-'1.Inputs'!$D$40)*(1+'1.Inputs'!$D$41))*(1+$G421)^(9-1))-(('1.Inputs'!$D$37*12*IF(9=1,'1.Inputs'!$D$38,IF(9=2,'1.Inputs'!$D$39,$E421)))/(1-'1.Inputs'!$D$42)*$D421*(1+$G421)^(9-1))-('1.Inputs'!$D$37*12*IF(9=1,'1.Inputs'!$D$38,IF(9=2,'1.Inputs'!$D$39,$E421)))*'1.Inputs'!$D$43*(1+$G421)^(9-1)-'1.Inputs'!$D$44*(1+$G421)^(9-1)-('1.Inputs'!$D$20/'1.Inputs'!$D$27+'1.Inputs'!$D$23/'1.Inputs'!$D$28))))*'1.Inputs'!$D$53</f>
        <v>1293204906.3894815</v>
      </c>
      <c r="AL421" s="36">
        <f ca="1">AB421-AL$13-AL$14+MIN(AL$13,MAX(0,((('1.Inputs'!$D$37*12*IF(10=1,'1.Inputs'!$D$38,IF(10=2,'1.Inputs'!$D$39,$E421)))*$F421*(('1.Inputs'!$D$40)+(1-'1.Inputs'!$D$40)*(1+'1.Inputs'!$D$41))*(1+$G421)^(10-1))-(('1.Inputs'!$D$37*12*IF(10=1,'1.Inputs'!$D$38,IF(10=2,'1.Inputs'!$D$39,$E421)))/(1-'1.Inputs'!$D$42)*$D421*(1+$G421)^(10-1))-('1.Inputs'!$D$37*12*IF(10=1,'1.Inputs'!$D$38,IF(10=2,'1.Inputs'!$D$39,$E421)))*'1.Inputs'!$D$43*(1+$G421)^(10-1)-'1.Inputs'!$D$44*(1+$G421)^(10-1)-('1.Inputs'!$D$20/'1.Inputs'!$D$27+'1.Inputs'!$D$23/'1.Inputs'!$D$28))))*'1.Inputs'!$D$53+'1.Inputs'!$D$35</f>
        <v>5282867916.1433716</v>
      </c>
      <c r="AM421" s="48">
        <f ca="1">R421+NPV('1.Inputs'!$D$55,S421:AB421)</f>
        <v>2944127230.7382135</v>
      </c>
      <c r="AN421" s="48">
        <f ca="1">-('1.Inputs'!$D$24*(1-'1.Inputs'!$D$31)+'1.Inputs'!$D$35)+NPV('1.Inputs'!$D$54,AC421:AL421)</f>
        <v>1085009464.7926931</v>
      </c>
      <c r="AO421" s="36">
        <f t="shared" ca="1" si="53"/>
        <v>-3.4165936284608716</v>
      </c>
      <c r="AP421" s="36">
        <f t="shared" ca="1" si="54"/>
        <v>1.787402810948026</v>
      </c>
      <c r="AQ421" s="36">
        <f ca="1">'1.Inputs'!$D$35+MIN(SUM($AC421:AC421),SUM($AC421:AD421),SUM($AC421:AE421),SUM($AC421:AF421),SUM($AC421:AG421),SUM($AC421:AH421),SUM($AC421:AI421),SUM($AC421:AJ421),SUM($AC421:AK421),SUM($AC421:AL421))</f>
        <v>199770780.43917537</v>
      </c>
      <c r="AR421" s="36">
        <f ca="1">IF(AP421&lt;'1.Inputs'!$D$57,1,0)</f>
        <v>0</v>
      </c>
      <c r="AS421" s="36">
        <f t="shared" ca="1" si="55"/>
        <v>0</v>
      </c>
    </row>
    <row r="422" spans="2:45" ht="15" customHeight="1" x14ac:dyDescent="0.25">
      <c r="B422" s="36">
        <v>407</v>
      </c>
      <c r="C422" s="36">
        <f t="shared" ca="1" si="48"/>
        <v>0.57599949009132034</v>
      </c>
      <c r="D422" s="36">
        <f t="shared" ca="1" si="49"/>
        <v>16490.74262168819</v>
      </c>
      <c r="E422" s="47">
        <f t="shared" ca="1" si="50"/>
        <v>0.83786944249185014</v>
      </c>
      <c r="F422" s="36">
        <f t="shared" ca="1" si="51"/>
        <v>30239.618251829172</v>
      </c>
      <c r="G422" s="36">
        <f t="shared" ca="1" si="52"/>
        <v>1.82893630606497E-2</v>
      </c>
      <c r="H422" s="36">
        <f ca="1">((('1.Inputs'!$D$37*12*IF(1=1,'1.Inputs'!$D$38,IF(1=2,'1.Inputs'!$D$39,$E422)))*$F422*(('1.Inputs'!$D$40)+(1-'1.Inputs'!$D$40)*(1+'1.Inputs'!$D$41))*(1+$G422)^(1-1))*'1.Inputs'!$D$47+(('1.Inputs'!$D$37*12*IF(1=1,'1.Inputs'!$D$38,IF(1=2,'1.Inputs'!$D$39,$E422)))/(1-'1.Inputs'!$D$42)*$D422*(1+$G422)^(1-1))*('1.Inputs'!$D$48-'1.Inputs'!$D$49))/'1.Inputs'!$D$51</f>
        <v>786992642.98535264</v>
      </c>
      <c r="I422" s="36">
        <f ca="1">((('1.Inputs'!$D$37*12*IF(2=1,'1.Inputs'!$D$38,IF(2=2,'1.Inputs'!$D$39,$E422)))*$F422*(('1.Inputs'!$D$40)+(1-'1.Inputs'!$D$40)*(1+'1.Inputs'!$D$41))*(1+$G422)^(2-1))*'1.Inputs'!$D$47+(('1.Inputs'!$D$37*12*IF(2=1,'1.Inputs'!$D$38,IF(2=2,'1.Inputs'!$D$39,$E422)))/(1-'1.Inputs'!$D$42)*$D422*(1+$G422)^(2-1))*('1.Inputs'!$D$48-'1.Inputs'!$D$49))/'1.Inputs'!$D$51</f>
        <v>1121940732.0225608</v>
      </c>
      <c r="J422" s="36">
        <f ca="1">((('1.Inputs'!$D$37*12*IF(3=1,'1.Inputs'!$D$38,IF(3=2,'1.Inputs'!$D$39,$E422)))*$F422*(('1.Inputs'!$D$40)+(1-'1.Inputs'!$D$40)*(1+'1.Inputs'!$D$41))*(1+$G422)^(3-1))*'1.Inputs'!$D$47+(('1.Inputs'!$D$37*12*IF(3=1,'1.Inputs'!$D$38,IF(3=2,'1.Inputs'!$D$39,$E422)))/(1-'1.Inputs'!$D$42)*$D422*(1+$G422)^(3-1))*('1.Inputs'!$D$48-'1.Inputs'!$D$49))/'1.Inputs'!$D$51</f>
        <v>1367475122.6572571</v>
      </c>
      <c r="K422" s="36">
        <f ca="1">((('1.Inputs'!$D$37*12*IF(4=1,'1.Inputs'!$D$38,IF(4=2,'1.Inputs'!$D$39,$E422)))*$F422*(('1.Inputs'!$D$40)+(1-'1.Inputs'!$D$40)*(1+'1.Inputs'!$D$41))*(1+$G422)^(4-1))*'1.Inputs'!$D$47+(('1.Inputs'!$D$37*12*IF(4=1,'1.Inputs'!$D$38,IF(4=2,'1.Inputs'!$D$39,$E422)))/(1-'1.Inputs'!$D$42)*$D422*(1+$G422)^(4-1))*('1.Inputs'!$D$48-'1.Inputs'!$D$49))/'1.Inputs'!$D$51</f>
        <v>1392485371.6519423</v>
      </c>
      <c r="L422" s="36">
        <f ca="1">((('1.Inputs'!$D$37*12*IF(5=1,'1.Inputs'!$D$38,IF(5=2,'1.Inputs'!$D$39,$E422)))*$F422*(('1.Inputs'!$D$40)+(1-'1.Inputs'!$D$40)*(1+'1.Inputs'!$D$41))*(1+$G422)^(5-1))*'1.Inputs'!$D$47+(('1.Inputs'!$D$37*12*IF(5=1,'1.Inputs'!$D$38,IF(5=2,'1.Inputs'!$D$39,$E422)))/(1-'1.Inputs'!$D$42)*$D422*(1+$G422)^(5-1))*('1.Inputs'!$D$48-'1.Inputs'!$D$49))/'1.Inputs'!$D$51</f>
        <v>1417953042.1707284</v>
      </c>
      <c r="M422" s="36">
        <f ca="1">((('1.Inputs'!$D$37*12*IF(6=1,'1.Inputs'!$D$38,IF(6=2,'1.Inputs'!$D$39,$E422)))*$F422*(('1.Inputs'!$D$40)+(1-'1.Inputs'!$D$40)*(1+'1.Inputs'!$D$41))*(1+$G422)^(6-1))*'1.Inputs'!$D$47+(('1.Inputs'!$D$37*12*IF(6=1,'1.Inputs'!$D$38,IF(6=2,'1.Inputs'!$D$39,$E422)))/(1-'1.Inputs'!$D$42)*$D422*(1+$G422)^(6-1))*('1.Inputs'!$D$48-'1.Inputs'!$D$49))/'1.Inputs'!$D$51</f>
        <v>1443886500.1619418</v>
      </c>
      <c r="N422" s="36">
        <f ca="1">((('1.Inputs'!$D$37*12*IF(7=1,'1.Inputs'!$D$38,IF(7=2,'1.Inputs'!$D$39,$E422)))*$F422*(('1.Inputs'!$D$40)+(1-'1.Inputs'!$D$40)*(1+'1.Inputs'!$D$41))*(1+$G422)^(7-1))*'1.Inputs'!$D$47+(('1.Inputs'!$D$37*12*IF(7=1,'1.Inputs'!$D$38,IF(7=2,'1.Inputs'!$D$39,$E422)))/(1-'1.Inputs'!$D$42)*$D422*(1+$G422)^(7-1))*('1.Inputs'!$D$48-'1.Inputs'!$D$49))/'1.Inputs'!$D$51</f>
        <v>1470294264.5817742</v>
      </c>
      <c r="O422" s="36">
        <f ca="1">((('1.Inputs'!$D$37*12*IF(8=1,'1.Inputs'!$D$38,IF(8=2,'1.Inputs'!$D$39,$E422)))*$F422*(('1.Inputs'!$D$40)+(1-'1.Inputs'!$D$40)*(1+'1.Inputs'!$D$41))*(1+$G422)^(8-1))*'1.Inputs'!$D$47+(('1.Inputs'!$D$37*12*IF(8=1,'1.Inputs'!$D$38,IF(8=2,'1.Inputs'!$D$39,$E422)))/(1-'1.Inputs'!$D$42)*$D422*(1+$G422)^(8-1))*('1.Inputs'!$D$48-'1.Inputs'!$D$49))/'1.Inputs'!$D$51</f>
        <v>1497185010.1927013</v>
      </c>
      <c r="P422" s="36">
        <f ca="1">((('1.Inputs'!$D$37*12*IF(9=1,'1.Inputs'!$D$38,IF(9=2,'1.Inputs'!$D$39,$E422)))*$F422*(('1.Inputs'!$D$40)+(1-'1.Inputs'!$D$40)*(1+'1.Inputs'!$D$41))*(1+$G422)^(9-1))*'1.Inputs'!$D$47+(('1.Inputs'!$D$37*12*IF(9=1,'1.Inputs'!$D$38,IF(9=2,'1.Inputs'!$D$39,$E422)))/(1-'1.Inputs'!$D$42)*$D422*(1+$G422)^(9-1))*('1.Inputs'!$D$48-'1.Inputs'!$D$49))/'1.Inputs'!$D$51</f>
        <v>1524567570.4130781</v>
      </c>
      <c r="Q422" s="36">
        <f ca="1">((('1.Inputs'!$D$37*12*IF(10=1,'1.Inputs'!$D$38,IF(10=2,'1.Inputs'!$D$39,$E422)))*$F422*(('1.Inputs'!$D$40)+(1-'1.Inputs'!$D$40)*(1+'1.Inputs'!$D$41))*(1+$G422)^(10-1))*'1.Inputs'!$D$47+(('1.Inputs'!$D$37*12*IF(10=1,'1.Inputs'!$D$38,IF(10=2,'1.Inputs'!$D$39,$E422)))/(1-'1.Inputs'!$D$42)*$D422*(1+$G422)^(10-1))*('1.Inputs'!$D$48-'1.Inputs'!$D$49))/'1.Inputs'!$D$51</f>
        <v>1552450940.2188559</v>
      </c>
      <c r="R422" s="36">
        <f>-'1.Inputs'!$D$24</f>
        <v>-2050000000</v>
      </c>
      <c r="S422" s="36">
        <f ca="1">((('1.Inputs'!$D$37*12*IF(1=1,'1.Inputs'!$D$38,IF(1=2,'1.Inputs'!$D$39,$E422)))*$F422*(('1.Inputs'!$D$40)+(1-'1.Inputs'!$D$40)*(1+'1.Inputs'!$D$41))*(1+$G422)^(1-1))-(('1.Inputs'!$D$37*12*IF(1=1,'1.Inputs'!$D$38,IF(1=2,'1.Inputs'!$D$39,$E422)))/(1-'1.Inputs'!$D$42)*$D422*(1+$G422)^(1-1))-('1.Inputs'!$D$37*12*IF(1=1,'1.Inputs'!$D$38,IF(1=2,'1.Inputs'!$D$39,$E422)))*'1.Inputs'!$D$43*(1+$G422)^(1-1)-'1.Inputs'!$D$44*(1+$G422)^(1-1)-('1.Inputs'!$D$20/'1.Inputs'!$D$27+'1.Inputs'!$D$23/'1.Inputs'!$D$28))-MAX(0,((('1.Inputs'!$D$37*12*IF(1=1,'1.Inputs'!$D$38,IF(1=2,'1.Inputs'!$D$39,$E422)))*$F422*(('1.Inputs'!$D$40)+(1-'1.Inputs'!$D$40)*(1+'1.Inputs'!$D$41))*(1+$G422)^(1-1))-(('1.Inputs'!$D$37*12*IF(1=1,'1.Inputs'!$D$38,IF(1=2,'1.Inputs'!$D$39,$E422)))/(1-'1.Inputs'!$D$42)*$D422*(1+$G422)^(1-1))-('1.Inputs'!$D$37*12*IF(1=1,'1.Inputs'!$D$38,IF(1=2,'1.Inputs'!$D$39,$E422)))*'1.Inputs'!$D$43*(1+$G422)^(1-1)-'1.Inputs'!$D$44*(1+$G422)^(1-1)-('1.Inputs'!$D$20/'1.Inputs'!$D$27+'1.Inputs'!$D$23/'1.Inputs'!$D$28)))*'1.Inputs'!$D$53+('1.Inputs'!$D$20/'1.Inputs'!$D$27+'1.Inputs'!$D$23/'1.Inputs'!$D$28)-H422</f>
        <v>-309860854.38467085</v>
      </c>
      <c r="T422" s="36">
        <f ca="1">((('1.Inputs'!$D$37*12*IF(2=1,'1.Inputs'!$D$38,IF(2=2,'1.Inputs'!$D$39,$E422)))*$F422*(('1.Inputs'!$D$40)+(1-'1.Inputs'!$D$40)*(1+'1.Inputs'!$D$41))*(1+$G422)^(2-1))-(('1.Inputs'!$D$37*12*IF(2=1,'1.Inputs'!$D$38,IF(2=2,'1.Inputs'!$D$39,$E422)))/(1-'1.Inputs'!$D$42)*$D422*(1+$G422)^(2-1))-('1.Inputs'!$D$37*12*IF(2=1,'1.Inputs'!$D$38,IF(2=2,'1.Inputs'!$D$39,$E422)))*'1.Inputs'!$D$43*(1+$G422)^(2-1)-'1.Inputs'!$D$44*(1+$G422)^(2-1)-('1.Inputs'!$D$20/'1.Inputs'!$D$27+'1.Inputs'!$D$23/'1.Inputs'!$D$28))-MAX(0,((('1.Inputs'!$D$37*12*IF(2=1,'1.Inputs'!$D$38,IF(2=2,'1.Inputs'!$D$39,$E422)))*$F422*(('1.Inputs'!$D$40)+(1-'1.Inputs'!$D$40)*(1+'1.Inputs'!$D$41))*(1+$G422)^(2-1))-(('1.Inputs'!$D$37*12*IF(2=1,'1.Inputs'!$D$38,IF(2=2,'1.Inputs'!$D$39,$E422)))/(1-'1.Inputs'!$D$42)*$D422*(1+$G422)^(2-1))-('1.Inputs'!$D$37*12*IF(2=1,'1.Inputs'!$D$38,IF(2=2,'1.Inputs'!$D$39,$E422)))*'1.Inputs'!$D$43*(1+$G422)^(2-1)-'1.Inputs'!$D$44*(1+$G422)^(2-1)-('1.Inputs'!$D$20/'1.Inputs'!$D$27+'1.Inputs'!$D$23/'1.Inputs'!$D$28)))*'1.Inputs'!$D$53+('1.Inputs'!$D$20/'1.Inputs'!$D$27+'1.Inputs'!$D$23/'1.Inputs'!$D$28)-(I422-H422)</f>
        <v>563423295.70676959</v>
      </c>
      <c r="U422" s="36">
        <f ca="1">((('1.Inputs'!$D$37*12*IF(3=1,'1.Inputs'!$D$38,IF(3=2,'1.Inputs'!$D$39,$E422)))*$F422*(('1.Inputs'!$D$40)+(1-'1.Inputs'!$D$40)*(1+'1.Inputs'!$D$41))*(1+$G422)^(3-1))-(('1.Inputs'!$D$37*12*IF(3=1,'1.Inputs'!$D$38,IF(3=2,'1.Inputs'!$D$39,$E422)))/(1-'1.Inputs'!$D$42)*$D422*(1+$G422)^(3-1))-('1.Inputs'!$D$37*12*IF(3=1,'1.Inputs'!$D$38,IF(3=2,'1.Inputs'!$D$39,$E422)))*'1.Inputs'!$D$43*(1+$G422)^(3-1)-'1.Inputs'!$D$44*(1+$G422)^(3-1)-('1.Inputs'!$D$20/'1.Inputs'!$D$27+'1.Inputs'!$D$23/'1.Inputs'!$D$28))-MAX(0,((('1.Inputs'!$D$37*12*IF(3=1,'1.Inputs'!$D$38,IF(3=2,'1.Inputs'!$D$39,$E422)))*$F422*(('1.Inputs'!$D$40)+(1-'1.Inputs'!$D$40)*(1+'1.Inputs'!$D$41))*(1+$G422)^(3-1))-(('1.Inputs'!$D$37*12*IF(3=1,'1.Inputs'!$D$38,IF(3=2,'1.Inputs'!$D$39,$E422)))/(1-'1.Inputs'!$D$42)*$D422*(1+$G422)^(3-1))-('1.Inputs'!$D$37*12*IF(3=1,'1.Inputs'!$D$38,IF(3=2,'1.Inputs'!$D$39,$E422)))*'1.Inputs'!$D$43*(1+$G422)^(3-1)-'1.Inputs'!$D$44*(1+$G422)^(3-1)-('1.Inputs'!$D$20/'1.Inputs'!$D$27+'1.Inputs'!$D$23/'1.Inputs'!$D$28)))*'1.Inputs'!$D$53+('1.Inputs'!$D$20/'1.Inputs'!$D$27+'1.Inputs'!$D$23/'1.Inputs'!$D$28)-(J422-I422)</f>
        <v>958575719.91147542</v>
      </c>
      <c r="V422" s="36">
        <f ca="1">((('1.Inputs'!$D$37*12*IF(4=1,'1.Inputs'!$D$38,IF(4=2,'1.Inputs'!$D$39,$E422)))*$F422*(('1.Inputs'!$D$40)+(1-'1.Inputs'!$D$40)*(1+'1.Inputs'!$D$41))*(1+$G422)^(4-1))-(('1.Inputs'!$D$37*12*IF(4=1,'1.Inputs'!$D$38,IF(4=2,'1.Inputs'!$D$39,$E422)))/(1-'1.Inputs'!$D$42)*$D422*(1+$G422)^(4-1))-('1.Inputs'!$D$37*12*IF(4=1,'1.Inputs'!$D$38,IF(4=2,'1.Inputs'!$D$39,$E422)))*'1.Inputs'!$D$43*(1+$G422)^(4-1)-'1.Inputs'!$D$44*(1+$G422)^(4-1)-('1.Inputs'!$D$20/'1.Inputs'!$D$27+'1.Inputs'!$D$23/'1.Inputs'!$D$28))-MAX(0,((('1.Inputs'!$D$37*12*IF(4=1,'1.Inputs'!$D$38,IF(4=2,'1.Inputs'!$D$39,$E422)))*$F422*(('1.Inputs'!$D$40)+(1-'1.Inputs'!$D$40)*(1+'1.Inputs'!$D$41))*(1+$G422)^(4-1))-(('1.Inputs'!$D$37*12*IF(4=1,'1.Inputs'!$D$38,IF(4=2,'1.Inputs'!$D$39,$E422)))/(1-'1.Inputs'!$D$42)*$D422*(1+$G422)^(4-1))-('1.Inputs'!$D$37*12*IF(4=1,'1.Inputs'!$D$38,IF(4=2,'1.Inputs'!$D$39,$E422)))*'1.Inputs'!$D$43*(1+$G422)^(4-1)-'1.Inputs'!$D$44*(1+$G422)^(4-1)-('1.Inputs'!$D$20/'1.Inputs'!$D$27+'1.Inputs'!$D$23/'1.Inputs'!$D$28)))*'1.Inputs'!$D$53+('1.Inputs'!$D$20/'1.Inputs'!$D$27+'1.Inputs'!$D$23/'1.Inputs'!$D$28)-(K422-J422)</f>
        <v>1200258096.1236491</v>
      </c>
      <c r="W422" s="36">
        <f ca="1">((('1.Inputs'!$D$37*12*IF(5=1,'1.Inputs'!$D$38,IF(5=2,'1.Inputs'!$D$39,$E422)))*$F422*(('1.Inputs'!$D$40)+(1-'1.Inputs'!$D$40)*(1+'1.Inputs'!$D$41))*(1+$G422)^(5-1))-(('1.Inputs'!$D$37*12*IF(5=1,'1.Inputs'!$D$38,IF(5=2,'1.Inputs'!$D$39,$E422)))/(1-'1.Inputs'!$D$42)*$D422*(1+$G422)^(5-1))-('1.Inputs'!$D$37*12*IF(5=1,'1.Inputs'!$D$38,IF(5=2,'1.Inputs'!$D$39,$E422)))*'1.Inputs'!$D$43*(1+$G422)^(5-1)-'1.Inputs'!$D$44*(1+$G422)^(5-1)-('1.Inputs'!$D$20/'1.Inputs'!$D$27+'1.Inputs'!$D$23/'1.Inputs'!$D$28))-MAX(0,((('1.Inputs'!$D$37*12*IF(5=1,'1.Inputs'!$D$38,IF(5=2,'1.Inputs'!$D$39,$E422)))*$F422*(('1.Inputs'!$D$40)+(1-'1.Inputs'!$D$40)*(1+'1.Inputs'!$D$41))*(1+$G422)^(5-1))-(('1.Inputs'!$D$37*12*IF(5=1,'1.Inputs'!$D$38,IF(5=2,'1.Inputs'!$D$39,$E422)))/(1-'1.Inputs'!$D$42)*$D422*(1+$G422)^(5-1))-('1.Inputs'!$D$37*12*IF(5=1,'1.Inputs'!$D$38,IF(5=2,'1.Inputs'!$D$39,$E422)))*'1.Inputs'!$D$43*(1+$G422)^(5-1)-'1.Inputs'!$D$44*(1+$G422)^(5-1)-('1.Inputs'!$D$20/'1.Inputs'!$D$27+'1.Inputs'!$D$23/'1.Inputs'!$D$28)))*'1.Inputs'!$D$53+('1.Inputs'!$D$20/'1.Inputs'!$D$27+'1.Inputs'!$D$23/'1.Inputs'!$D$28)-(L422-K422)</f>
        <v>1221345879.8055227</v>
      </c>
      <c r="X422" s="36">
        <f ca="1">((('1.Inputs'!$D$37*12*IF(6=1,'1.Inputs'!$D$38,IF(6=2,'1.Inputs'!$D$39,$E422)))*$F422*(('1.Inputs'!$D$40)+(1-'1.Inputs'!$D$40)*(1+'1.Inputs'!$D$41))*(1+$G422)^(6-1))-(('1.Inputs'!$D$37*12*IF(6=1,'1.Inputs'!$D$38,IF(6=2,'1.Inputs'!$D$39,$E422)))/(1-'1.Inputs'!$D$42)*$D422*(1+$G422)^(6-1))-('1.Inputs'!$D$37*12*IF(6=1,'1.Inputs'!$D$38,IF(6=2,'1.Inputs'!$D$39,$E422)))*'1.Inputs'!$D$43*(1+$G422)^(6-1)-'1.Inputs'!$D$44*(1+$G422)^(6-1)-('1.Inputs'!$D$20/'1.Inputs'!$D$27+'1.Inputs'!$D$23/'1.Inputs'!$D$28))-MAX(0,((('1.Inputs'!$D$37*12*IF(6=1,'1.Inputs'!$D$38,IF(6=2,'1.Inputs'!$D$39,$E422)))*$F422*(('1.Inputs'!$D$40)+(1-'1.Inputs'!$D$40)*(1+'1.Inputs'!$D$41))*(1+$G422)^(6-1))-(('1.Inputs'!$D$37*12*IF(6=1,'1.Inputs'!$D$38,IF(6=2,'1.Inputs'!$D$39,$E422)))/(1-'1.Inputs'!$D$42)*$D422*(1+$G422)^(6-1))-('1.Inputs'!$D$37*12*IF(6=1,'1.Inputs'!$D$38,IF(6=2,'1.Inputs'!$D$39,$E422)))*'1.Inputs'!$D$43*(1+$G422)^(6-1)-'1.Inputs'!$D$44*(1+$G422)^(6-1)-('1.Inputs'!$D$20/'1.Inputs'!$D$27+'1.Inputs'!$D$23/'1.Inputs'!$D$28)))*'1.Inputs'!$D$53+('1.Inputs'!$D$20/'1.Inputs'!$D$27+'1.Inputs'!$D$23/'1.Inputs'!$D$28)-(M422-L422)</f>
        <v>1242819345.6192992</v>
      </c>
      <c r="Y422" s="36">
        <f ca="1">((('1.Inputs'!$D$37*12*IF(7=1,'1.Inputs'!$D$38,IF(7=2,'1.Inputs'!$D$39,$E422)))*$F422*(('1.Inputs'!$D$40)+(1-'1.Inputs'!$D$40)*(1+'1.Inputs'!$D$41))*(1+$G422)^(7-1))-(('1.Inputs'!$D$37*12*IF(7=1,'1.Inputs'!$D$38,IF(7=2,'1.Inputs'!$D$39,$E422)))/(1-'1.Inputs'!$D$42)*$D422*(1+$G422)^(7-1))-('1.Inputs'!$D$37*12*IF(7=1,'1.Inputs'!$D$38,IF(7=2,'1.Inputs'!$D$39,$E422)))*'1.Inputs'!$D$43*(1+$G422)^(7-1)-'1.Inputs'!$D$44*(1+$G422)^(7-1)-('1.Inputs'!$D$20/'1.Inputs'!$D$27+'1.Inputs'!$D$23/'1.Inputs'!$D$28))-MAX(0,((('1.Inputs'!$D$37*12*IF(7=1,'1.Inputs'!$D$38,IF(7=2,'1.Inputs'!$D$39,$E422)))*$F422*(('1.Inputs'!$D$40)+(1-'1.Inputs'!$D$40)*(1+'1.Inputs'!$D$41))*(1+$G422)^(7-1))-(('1.Inputs'!$D$37*12*IF(7=1,'1.Inputs'!$D$38,IF(7=2,'1.Inputs'!$D$39,$E422)))/(1-'1.Inputs'!$D$42)*$D422*(1+$G422)^(7-1))-('1.Inputs'!$D$37*12*IF(7=1,'1.Inputs'!$D$38,IF(7=2,'1.Inputs'!$D$39,$E422)))*'1.Inputs'!$D$43*(1+$G422)^(7-1)-'1.Inputs'!$D$44*(1+$G422)^(7-1)-('1.Inputs'!$D$20/'1.Inputs'!$D$27+'1.Inputs'!$D$23/'1.Inputs'!$D$28)))*'1.Inputs'!$D$53+('1.Inputs'!$D$20/'1.Inputs'!$D$27+'1.Inputs'!$D$23/'1.Inputs'!$D$28)-(N422-M422)</f>
        <v>1264685547.4455135</v>
      </c>
      <c r="Z422" s="36">
        <f ca="1">((('1.Inputs'!$D$37*12*IF(8=1,'1.Inputs'!$D$38,IF(8=2,'1.Inputs'!$D$39,$E422)))*$F422*(('1.Inputs'!$D$40)+(1-'1.Inputs'!$D$40)*(1+'1.Inputs'!$D$41))*(1+$G422)^(8-1))-(('1.Inputs'!$D$37*12*IF(8=1,'1.Inputs'!$D$38,IF(8=2,'1.Inputs'!$D$39,$E422)))/(1-'1.Inputs'!$D$42)*$D422*(1+$G422)^(8-1))-('1.Inputs'!$D$37*12*IF(8=1,'1.Inputs'!$D$38,IF(8=2,'1.Inputs'!$D$39,$E422)))*'1.Inputs'!$D$43*(1+$G422)^(8-1)-'1.Inputs'!$D$44*(1+$G422)^(8-1)-('1.Inputs'!$D$20/'1.Inputs'!$D$27+'1.Inputs'!$D$23/'1.Inputs'!$D$28))-MAX(0,((('1.Inputs'!$D$37*12*IF(8=1,'1.Inputs'!$D$38,IF(8=2,'1.Inputs'!$D$39,$E422)))*$F422*(('1.Inputs'!$D$40)+(1-'1.Inputs'!$D$40)*(1+'1.Inputs'!$D$41))*(1+$G422)^(8-1))-(('1.Inputs'!$D$37*12*IF(8=1,'1.Inputs'!$D$38,IF(8=2,'1.Inputs'!$D$39,$E422)))/(1-'1.Inputs'!$D$42)*$D422*(1+$G422)^(8-1))-('1.Inputs'!$D$37*12*IF(8=1,'1.Inputs'!$D$38,IF(8=2,'1.Inputs'!$D$39,$E422)))*'1.Inputs'!$D$43*(1+$G422)^(8-1)-'1.Inputs'!$D$44*(1+$G422)^(8-1)-('1.Inputs'!$D$20/'1.Inputs'!$D$27+'1.Inputs'!$D$23/'1.Inputs'!$D$28)))*'1.Inputs'!$D$53+('1.Inputs'!$D$20/'1.Inputs'!$D$27+'1.Inputs'!$D$23/'1.Inputs'!$D$28)-(O422-N422)</f>
        <v>1286951668.1756859</v>
      </c>
      <c r="AA422" s="36">
        <f ca="1">((('1.Inputs'!$D$37*12*IF(9=1,'1.Inputs'!$D$38,IF(9=2,'1.Inputs'!$D$39,$E422)))*$F422*(('1.Inputs'!$D$40)+(1-'1.Inputs'!$D$40)*(1+'1.Inputs'!$D$41))*(1+$G422)^(9-1))-(('1.Inputs'!$D$37*12*IF(9=1,'1.Inputs'!$D$38,IF(9=2,'1.Inputs'!$D$39,$E422)))/(1-'1.Inputs'!$D$42)*$D422*(1+$G422)^(9-1))-('1.Inputs'!$D$37*12*IF(9=1,'1.Inputs'!$D$38,IF(9=2,'1.Inputs'!$D$39,$E422)))*'1.Inputs'!$D$43*(1+$G422)^(9-1)-'1.Inputs'!$D$44*(1+$G422)^(9-1)-('1.Inputs'!$D$20/'1.Inputs'!$D$27+'1.Inputs'!$D$23/'1.Inputs'!$D$28))-MAX(0,((('1.Inputs'!$D$37*12*IF(9=1,'1.Inputs'!$D$38,IF(9=2,'1.Inputs'!$D$39,$E422)))*$F422*(('1.Inputs'!$D$40)+(1-'1.Inputs'!$D$40)*(1+'1.Inputs'!$D$41))*(1+$G422)^(9-1))-(('1.Inputs'!$D$37*12*IF(9=1,'1.Inputs'!$D$38,IF(9=2,'1.Inputs'!$D$39,$E422)))/(1-'1.Inputs'!$D$42)*$D422*(1+$G422)^(9-1))-('1.Inputs'!$D$37*12*IF(9=1,'1.Inputs'!$D$38,IF(9=2,'1.Inputs'!$D$39,$E422)))*'1.Inputs'!$D$43*(1+$G422)^(9-1)-'1.Inputs'!$D$44*(1+$G422)^(9-1)-('1.Inputs'!$D$20/'1.Inputs'!$D$27+'1.Inputs'!$D$23/'1.Inputs'!$D$28)))*'1.Inputs'!$D$53+('1.Inputs'!$D$20/'1.Inputs'!$D$27+'1.Inputs'!$D$23/'1.Inputs'!$D$28)-(P422-O422)</f>
        <v>1309625022.0718443</v>
      </c>
      <c r="AB422" s="36">
        <f ca="1">((('1.Inputs'!$D$37*12*IF(10=1,'1.Inputs'!$D$38,IF(10=2,'1.Inputs'!$D$39,$E422)))*$F422*(('1.Inputs'!$D$40)+(1-'1.Inputs'!$D$40)*(1+'1.Inputs'!$D$41))*(1+$G422)^(10-1))-(('1.Inputs'!$D$37*12*IF(10=1,'1.Inputs'!$D$38,IF(10=2,'1.Inputs'!$D$39,$E422)))/(1-'1.Inputs'!$D$42)*$D422*(1+$G422)^(10-1))-('1.Inputs'!$D$37*12*IF(10=1,'1.Inputs'!$D$38,IF(10=2,'1.Inputs'!$D$39,$E422)))*'1.Inputs'!$D$43*(1+$G422)^(10-1)-'1.Inputs'!$D$44*(1+$G422)^(10-1)-('1.Inputs'!$D$20/'1.Inputs'!$D$27+'1.Inputs'!$D$23/'1.Inputs'!$D$28))-MAX(0,((('1.Inputs'!$D$37*12*IF(10=1,'1.Inputs'!$D$38,IF(10=2,'1.Inputs'!$D$39,$E422)))*$F422*(('1.Inputs'!$D$40)+(1-'1.Inputs'!$D$40)*(1+'1.Inputs'!$D$41))*(1+$G422)^(10-1))-(('1.Inputs'!$D$37*12*IF(10=1,'1.Inputs'!$D$38,IF(10=2,'1.Inputs'!$D$39,$E422)))/(1-'1.Inputs'!$D$42)*$D422*(1+$G422)^(10-1))-('1.Inputs'!$D$37*12*IF(10=1,'1.Inputs'!$D$38,IF(10=2,'1.Inputs'!$D$39,$E422)))*'1.Inputs'!$D$43*(1+$G422)^(10-1)-'1.Inputs'!$D$44*(1+$G422)^(10-1)-('1.Inputs'!$D$20/'1.Inputs'!$D$27+'1.Inputs'!$D$23/'1.Inputs'!$D$28)))*'1.Inputs'!$D$53+('1.Inputs'!$D$20/'1.Inputs'!$D$27+'1.Inputs'!$D$23/'1.Inputs'!$D$28)-(Q422-P422)+(('1.Inputs'!$D$20+'1.Inputs'!$D$23-('1.Inputs'!$D$20/'1.Inputs'!$D$27+'1.Inputs'!$D$23/'1.Inputs'!$D$28)*'1.Inputs'!$D$10)*'1.Inputs'!$D$60+'1.Inputs'!$D$19*'1.Inputs'!$D$59+Q422)</f>
        <v>3585163997.3880672</v>
      </c>
      <c r="AC422" s="36">
        <f ca="1">S422-AC$13-AC$14+MIN(AC$13,MAX(0,((('1.Inputs'!$D$37*12*IF(1=1,'1.Inputs'!$D$38,IF(1=2,'1.Inputs'!$D$39,$E422)))*$F422*(('1.Inputs'!$D$40)+(1-'1.Inputs'!$D$40)*(1+'1.Inputs'!$D$41))*(1+$G422)^(1-1))-(('1.Inputs'!$D$37*12*IF(1=1,'1.Inputs'!$D$38,IF(1=2,'1.Inputs'!$D$39,$E422)))/(1-'1.Inputs'!$D$42)*$D422*(1+$G422)^(1-1))-('1.Inputs'!$D$37*12*IF(1=1,'1.Inputs'!$D$38,IF(1=2,'1.Inputs'!$D$39,$E422)))*'1.Inputs'!$D$43*(1+$G422)^(1-1)-'1.Inputs'!$D$44*(1+$G422)^(1-1)-('1.Inputs'!$D$20/'1.Inputs'!$D$27+'1.Inputs'!$D$23/'1.Inputs'!$D$28))))*'1.Inputs'!$D$53</f>
        <v>-405800854.38467085</v>
      </c>
      <c r="AD422" s="36">
        <f ca="1">T422-AD$13-AD$14+MIN(AD$13,MAX(0,((('1.Inputs'!$D$37*12*IF(2=1,'1.Inputs'!$D$38,IF(2=2,'1.Inputs'!$D$39,$E422)))*$F422*(('1.Inputs'!$D$40)+(1-'1.Inputs'!$D$40)*(1+'1.Inputs'!$D$41))*(1+$G422)^(2-1))-(('1.Inputs'!$D$37*12*IF(2=1,'1.Inputs'!$D$38,IF(2=2,'1.Inputs'!$D$39,$E422)))/(1-'1.Inputs'!$D$42)*$D422*(1+$G422)^(2-1))-('1.Inputs'!$D$37*12*IF(2=1,'1.Inputs'!$D$38,IF(2=2,'1.Inputs'!$D$39,$E422)))*'1.Inputs'!$D$43*(1+$G422)^(2-1)-'1.Inputs'!$D$44*(1+$G422)^(2-1)-('1.Inputs'!$D$20/'1.Inputs'!$D$27+'1.Inputs'!$D$23/'1.Inputs'!$D$28))))*'1.Inputs'!$D$53</f>
        <v>467483295.70676959</v>
      </c>
      <c r="AE422" s="36">
        <f ca="1">U422-AE$13-AE$14+MIN(AE$13,MAX(0,((('1.Inputs'!$D$37*12*IF(3=1,'1.Inputs'!$D$38,IF(3=2,'1.Inputs'!$D$39,$E422)))*$F422*(('1.Inputs'!$D$40)+(1-'1.Inputs'!$D$40)*(1+'1.Inputs'!$D$41))*(1+$G422)^(3-1))-(('1.Inputs'!$D$37*12*IF(3=1,'1.Inputs'!$D$38,IF(3=2,'1.Inputs'!$D$39,$E422)))/(1-'1.Inputs'!$D$42)*$D422*(1+$G422)^(3-1))-('1.Inputs'!$D$37*12*IF(3=1,'1.Inputs'!$D$38,IF(3=2,'1.Inputs'!$D$39,$E422)))*'1.Inputs'!$D$43*(1+$G422)^(3-1)-'1.Inputs'!$D$44*(1+$G422)^(3-1)-('1.Inputs'!$D$20/'1.Inputs'!$D$27+'1.Inputs'!$D$23/'1.Inputs'!$D$28))))*'1.Inputs'!$D$53</f>
        <v>616635719.91147542</v>
      </c>
      <c r="AF422" s="36">
        <f ca="1">V422-AF$13-AF$14+MIN(AF$13,MAX(0,((('1.Inputs'!$D$37*12*IF(4=1,'1.Inputs'!$D$38,IF(4=2,'1.Inputs'!$D$39,$E422)))*$F422*(('1.Inputs'!$D$40)+(1-'1.Inputs'!$D$40)*(1+'1.Inputs'!$D$41))*(1+$G422)^(4-1))-(('1.Inputs'!$D$37*12*IF(4=1,'1.Inputs'!$D$38,IF(4=2,'1.Inputs'!$D$39,$E422)))/(1-'1.Inputs'!$D$42)*$D422*(1+$G422)^(4-1))-('1.Inputs'!$D$37*12*IF(4=1,'1.Inputs'!$D$38,IF(4=2,'1.Inputs'!$D$39,$E422)))*'1.Inputs'!$D$43*(1+$G422)^(4-1)-'1.Inputs'!$D$44*(1+$G422)^(4-1)-('1.Inputs'!$D$20/'1.Inputs'!$D$27+'1.Inputs'!$D$23/'1.Inputs'!$D$28))))*'1.Inputs'!$D$53</f>
        <v>877506096.12364912</v>
      </c>
      <c r="AG422" s="36">
        <f ca="1">W422-AG$13-AG$14+MIN(AG$13,MAX(0,((('1.Inputs'!$D$37*12*IF(5=1,'1.Inputs'!$D$38,IF(5=2,'1.Inputs'!$D$39,$E422)))*$F422*(('1.Inputs'!$D$40)+(1-'1.Inputs'!$D$40)*(1+'1.Inputs'!$D$41))*(1+$G422)^(5-1))-(('1.Inputs'!$D$37*12*IF(5=1,'1.Inputs'!$D$38,IF(5=2,'1.Inputs'!$D$39,$E422)))/(1-'1.Inputs'!$D$42)*$D422*(1+$G422)^(5-1))-('1.Inputs'!$D$37*12*IF(5=1,'1.Inputs'!$D$38,IF(5=2,'1.Inputs'!$D$39,$E422)))*'1.Inputs'!$D$43*(1+$G422)^(5-1)-'1.Inputs'!$D$44*(1+$G422)^(5-1)-('1.Inputs'!$D$20/'1.Inputs'!$D$27+'1.Inputs'!$D$23/'1.Inputs'!$D$28))))*'1.Inputs'!$D$53</f>
        <v>917781879.80552268</v>
      </c>
      <c r="AH422" s="36">
        <f ca="1">X422-AH$13-AH$14+MIN(AH$13,MAX(0,((('1.Inputs'!$D$37*12*IF(6=1,'1.Inputs'!$D$38,IF(6=2,'1.Inputs'!$D$39,$E422)))*$F422*(('1.Inputs'!$D$40)+(1-'1.Inputs'!$D$40)*(1+'1.Inputs'!$D$41))*(1+$G422)^(6-1))-(('1.Inputs'!$D$37*12*IF(6=1,'1.Inputs'!$D$38,IF(6=2,'1.Inputs'!$D$39,$E422)))/(1-'1.Inputs'!$D$42)*$D422*(1+$G422)^(6-1))-('1.Inputs'!$D$37*12*IF(6=1,'1.Inputs'!$D$38,IF(6=2,'1.Inputs'!$D$39,$E422)))*'1.Inputs'!$D$43*(1+$G422)^(6-1)-'1.Inputs'!$D$44*(1+$G422)^(6-1)-('1.Inputs'!$D$20/'1.Inputs'!$D$27+'1.Inputs'!$D$23/'1.Inputs'!$D$28))))*'1.Inputs'!$D$53</f>
        <v>958443345.61929917</v>
      </c>
      <c r="AI422" s="36">
        <f ca="1">Y422-AI$13-AI$14+MIN(AI$13,MAX(0,((('1.Inputs'!$D$37*12*IF(7=1,'1.Inputs'!$D$38,IF(7=2,'1.Inputs'!$D$39,$E422)))*$F422*(('1.Inputs'!$D$40)+(1-'1.Inputs'!$D$40)*(1+'1.Inputs'!$D$41))*(1+$G422)^(7-1))-(('1.Inputs'!$D$37*12*IF(7=1,'1.Inputs'!$D$38,IF(7=2,'1.Inputs'!$D$39,$E422)))/(1-'1.Inputs'!$D$42)*$D422*(1+$G422)^(7-1))-('1.Inputs'!$D$37*12*IF(7=1,'1.Inputs'!$D$38,IF(7=2,'1.Inputs'!$D$39,$E422)))*'1.Inputs'!$D$43*(1+$G422)^(7-1)-'1.Inputs'!$D$44*(1+$G422)^(7-1)-('1.Inputs'!$D$20/'1.Inputs'!$D$27+'1.Inputs'!$D$23/'1.Inputs'!$D$28))))*'1.Inputs'!$D$53</f>
        <v>999497547.44551349</v>
      </c>
      <c r="AJ422" s="36">
        <f ca="1">Z422-AJ$13-AJ$14+MIN(AJ$13,MAX(0,((('1.Inputs'!$D$37*12*IF(8=1,'1.Inputs'!$D$38,IF(8=2,'1.Inputs'!$D$39,$E422)))*$F422*(('1.Inputs'!$D$40)+(1-'1.Inputs'!$D$40)*(1+'1.Inputs'!$D$41))*(1+$G422)^(8-1))-(('1.Inputs'!$D$37*12*IF(8=1,'1.Inputs'!$D$38,IF(8=2,'1.Inputs'!$D$39,$E422)))/(1-'1.Inputs'!$D$42)*$D422*(1+$G422)^(8-1))-('1.Inputs'!$D$37*12*IF(8=1,'1.Inputs'!$D$38,IF(8=2,'1.Inputs'!$D$39,$E422)))*'1.Inputs'!$D$43*(1+$G422)^(8-1)-'1.Inputs'!$D$44*(1+$G422)^(8-1)-('1.Inputs'!$D$20/'1.Inputs'!$D$27+'1.Inputs'!$D$23/'1.Inputs'!$D$28))))*'1.Inputs'!$D$53</f>
        <v>1286951668.1756859</v>
      </c>
      <c r="AK422" s="36">
        <f ca="1">AA422-AK$13-AK$14+MIN(AK$13,MAX(0,((('1.Inputs'!$D$37*12*IF(9=1,'1.Inputs'!$D$38,IF(9=2,'1.Inputs'!$D$39,$E422)))*$F422*(('1.Inputs'!$D$40)+(1-'1.Inputs'!$D$40)*(1+'1.Inputs'!$D$41))*(1+$G422)^(9-1))-(('1.Inputs'!$D$37*12*IF(9=1,'1.Inputs'!$D$38,IF(9=2,'1.Inputs'!$D$39,$E422)))/(1-'1.Inputs'!$D$42)*$D422*(1+$G422)^(9-1))-('1.Inputs'!$D$37*12*IF(9=1,'1.Inputs'!$D$38,IF(9=2,'1.Inputs'!$D$39,$E422)))*'1.Inputs'!$D$43*(1+$G422)^(9-1)-'1.Inputs'!$D$44*(1+$G422)^(9-1)-('1.Inputs'!$D$20/'1.Inputs'!$D$27+'1.Inputs'!$D$23/'1.Inputs'!$D$28))))*'1.Inputs'!$D$53</f>
        <v>1309625022.0718443</v>
      </c>
      <c r="AL422" s="36">
        <f ca="1">AB422-AL$13-AL$14+MIN(AL$13,MAX(0,((('1.Inputs'!$D$37*12*IF(10=1,'1.Inputs'!$D$38,IF(10=2,'1.Inputs'!$D$39,$E422)))*$F422*(('1.Inputs'!$D$40)+(1-'1.Inputs'!$D$40)*(1+'1.Inputs'!$D$41))*(1+$G422)^(10-1))-(('1.Inputs'!$D$37*12*IF(10=1,'1.Inputs'!$D$38,IF(10=2,'1.Inputs'!$D$39,$E422)))/(1-'1.Inputs'!$D$42)*$D422*(1+$G422)^(10-1))-('1.Inputs'!$D$37*12*IF(10=1,'1.Inputs'!$D$38,IF(10=2,'1.Inputs'!$D$39,$E422)))*'1.Inputs'!$D$43*(1+$G422)^(10-1)-'1.Inputs'!$D$44*(1+$G422)^(10-1)-('1.Inputs'!$D$20/'1.Inputs'!$D$27+'1.Inputs'!$D$23/'1.Inputs'!$D$28))))*'1.Inputs'!$D$53+'1.Inputs'!$D$35</f>
        <v>4385163997.3880672</v>
      </c>
      <c r="AM422" s="48">
        <f ca="1">R422+NPV('1.Inputs'!$D$55,S422:AB422)</f>
        <v>3648436804.9779196</v>
      </c>
      <c r="AN422" s="48">
        <f ca="1">-('1.Inputs'!$D$24*(1-'1.Inputs'!$D$31)+'1.Inputs'!$D$35)+NPV('1.Inputs'!$D$54,AC422:AL422)</f>
        <v>1745217668.2623978</v>
      </c>
      <c r="AO422" s="36">
        <f t="shared" ca="1" si="53"/>
        <v>-2.0993282817389622</v>
      </c>
      <c r="AP422" s="36">
        <f t="shared" ca="1" si="54"/>
        <v>2.4354057924580168</v>
      </c>
      <c r="AQ422" s="36">
        <f ca="1">'1.Inputs'!$D$35+MIN(SUM($AC422:AC422),SUM($AC422:AD422),SUM($AC422:AE422),SUM($AC422:AF422),SUM($AC422:AG422),SUM($AC422:AH422),SUM($AC422:AI422),SUM($AC422:AJ422),SUM($AC422:AK422),SUM($AC422:AL422))</f>
        <v>394199145.61532915</v>
      </c>
      <c r="AR422" s="36">
        <f ca="1">IF(AP422&lt;'1.Inputs'!$D$57,1,0)</f>
        <v>0</v>
      </c>
      <c r="AS422" s="36">
        <f t="shared" ca="1" si="55"/>
        <v>0</v>
      </c>
    </row>
    <row r="423" spans="2:45" ht="15" customHeight="1" x14ac:dyDescent="0.25">
      <c r="B423" s="36">
        <v>408</v>
      </c>
      <c r="C423" s="36">
        <f t="shared" ca="1" si="48"/>
        <v>8.5801215051688473E-2</v>
      </c>
      <c r="D423" s="36">
        <f t="shared" ca="1" si="49"/>
        <v>19238.222371043172</v>
      </c>
      <c r="E423" s="47">
        <f t="shared" ca="1" si="50"/>
        <v>0.75321127790897069</v>
      </c>
      <c r="F423" s="36">
        <f t="shared" ca="1" si="51"/>
        <v>29924.741373737706</v>
      </c>
      <c r="G423" s="36">
        <f t="shared" ca="1" si="52"/>
        <v>4.6788274697992585E-2</v>
      </c>
      <c r="H423" s="36">
        <f ca="1">((('1.Inputs'!$D$37*12*IF(1=1,'1.Inputs'!$D$38,IF(1=2,'1.Inputs'!$D$39,$E423)))*$F423*(('1.Inputs'!$D$40)+(1-'1.Inputs'!$D$40)*(1+'1.Inputs'!$D$41))*(1+$G423)^(1-1))*'1.Inputs'!$D$47+(('1.Inputs'!$D$37*12*IF(1=1,'1.Inputs'!$D$38,IF(1=2,'1.Inputs'!$D$39,$E423)))/(1-'1.Inputs'!$D$42)*$D423*(1+$G423)^(1-1))*('1.Inputs'!$D$48-'1.Inputs'!$D$49))/'1.Inputs'!$D$51</f>
        <v>796597863.15362144</v>
      </c>
      <c r="I423" s="36">
        <f ca="1">((('1.Inputs'!$D$37*12*IF(2=1,'1.Inputs'!$D$38,IF(2=2,'1.Inputs'!$D$39,$E423)))*$F423*(('1.Inputs'!$D$40)+(1-'1.Inputs'!$D$40)*(1+'1.Inputs'!$D$41))*(1+$G423)^(2-1))*'1.Inputs'!$D$47+(('1.Inputs'!$D$37*12*IF(2=1,'1.Inputs'!$D$38,IF(2=2,'1.Inputs'!$D$39,$E423)))/(1-'1.Inputs'!$D$42)*$D423*(1+$G423)^(2-1))*('1.Inputs'!$D$48-'1.Inputs'!$D$49))/'1.Inputs'!$D$51</f>
        <v>1167417023.9181616</v>
      </c>
      <c r="J423" s="36">
        <f ca="1">((('1.Inputs'!$D$37*12*IF(3=1,'1.Inputs'!$D$38,IF(3=2,'1.Inputs'!$D$39,$E423)))*$F423*(('1.Inputs'!$D$40)+(1-'1.Inputs'!$D$40)*(1+'1.Inputs'!$D$41))*(1+$G423)^(3-1))*'1.Inputs'!$D$47+(('1.Inputs'!$D$37*12*IF(3=1,'1.Inputs'!$D$38,IF(3=2,'1.Inputs'!$D$39,$E423)))/(1-'1.Inputs'!$D$42)*$D423*(1+$G423)^(3-1))*('1.Inputs'!$D$48-'1.Inputs'!$D$49))/'1.Inputs'!$D$51</f>
        <v>1314933063.3230247</v>
      </c>
      <c r="K423" s="36">
        <f ca="1">((('1.Inputs'!$D$37*12*IF(4=1,'1.Inputs'!$D$38,IF(4=2,'1.Inputs'!$D$39,$E423)))*$F423*(('1.Inputs'!$D$40)+(1-'1.Inputs'!$D$40)*(1+'1.Inputs'!$D$41))*(1+$G423)^(4-1))*'1.Inputs'!$D$47+(('1.Inputs'!$D$37*12*IF(4=1,'1.Inputs'!$D$38,IF(4=2,'1.Inputs'!$D$39,$E423)))/(1-'1.Inputs'!$D$42)*$D423*(1+$G423)^(4-1))*('1.Inputs'!$D$48-'1.Inputs'!$D$49))/'1.Inputs'!$D$51</f>
        <v>1376456512.6992555</v>
      </c>
      <c r="L423" s="36">
        <f ca="1">((('1.Inputs'!$D$37*12*IF(5=1,'1.Inputs'!$D$38,IF(5=2,'1.Inputs'!$D$39,$E423)))*$F423*(('1.Inputs'!$D$40)+(1-'1.Inputs'!$D$40)*(1+'1.Inputs'!$D$41))*(1+$G423)^(5-1))*'1.Inputs'!$D$47+(('1.Inputs'!$D$37*12*IF(5=1,'1.Inputs'!$D$38,IF(5=2,'1.Inputs'!$D$39,$E423)))/(1-'1.Inputs'!$D$42)*$D423*(1+$G423)^(5-1))*('1.Inputs'!$D$48-'1.Inputs'!$D$49))/'1.Inputs'!$D$51</f>
        <v>1440858538.1252692</v>
      </c>
      <c r="M423" s="36">
        <f ca="1">((('1.Inputs'!$D$37*12*IF(6=1,'1.Inputs'!$D$38,IF(6=2,'1.Inputs'!$D$39,$E423)))*$F423*(('1.Inputs'!$D$40)+(1-'1.Inputs'!$D$40)*(1+'1.Inputs'!$D$41))*(1+$G423)^(6-1))*'1.Inputs'!$D$47+(('1.Inputs'!$D$37*12*IF(6=1,'1.Inputs'!$D$38,IF(6=2,'1.Inputs'!$D$39,$E423)))/(1-'1.Inputs'!$D$42)*$D423*(1+$G423)^(6-1))*('1.Inputs'!$D$48-'1.Inputs'!$D$49))/'1.Inputs'!$D$51</f>
        <v>1508273823.2080224</v>
      </c>
      <c r="N423" s="36">
        <f ca="1">((('1.Inputs'!$D$37*12*IF(7=1,'1.Inputs'!$D$38,IF(7=2,'1.Inputs'!$D$39,$E423)))*$F423*(('1.Inputs'!$D$40)+(1-'1.Inputs'!$D$40)*(1+'1.Inputs'!$D$41))*(1+$G423)^(7-1))*'1.Inputs'!$D$47+(('1.Inputs'!$D$37*12*IF(7=1,'1.Inputs'!$D$38,IF(7=2,'1.Inputs'!$D$39,$E423)))/(1-'1.Inputs'!$D$42)*$D423*(1+$G423)^(7-1))*('1.Inputs'!$D$48-'1.Inputs'!$D$49))/'1.Inputs'!$D$51</f>
        <v>1578843353.1680713</v>
      </c>
      <c r="O423" s="36">
        <f ca="1">((('1.Inputs'!$D$37*12*IF(8=1,'1.Inputs'!$D$38,IF(8=2,'1.Inputs'!$D$39,$E423)))*$F423*(('1.Inputs'!$D$40)+(1-'1.Inputs'!$D$40)*(1+'1.Inputs'!$D$41))*(1+$G423)^(8-1))*'1.Inputs'!$D$47+(('1.Inputs'!$D$37*12*IF(8=1,'1.Inputs'!$D$38,IF(8=2,'1.Inputs'!$D$39,$E423)))/(1-'1.Inputs'!$D$42)*$D423*(1+$G423)^(8-1))*('1.Inputs'!$D$48-'1.Inputs'!$D$49))/'1.Inputs'!$D$51</f>
        <v>1652714709.6811984</v>
      </c>
      <c r="P423" s="36">
        <f ca="1">((('1.Inputs'!$D$37*12*IF(9=1,'1.Inputs'!$D$38,IF(9=2,'1.Inputs'!$D$39,$E423)))*$F423*(('1.Inputs'!$D$40)+(1-'1.Inputs'!$D$40)*(1+'1.Inputs'!$D$41))*(1+$G423)^(9-1))*'1.Inputs'!$D$47+(('1.Inputs'!$D$37*12*IF(9=1,'1.Inputs'!$D$38,IF(9=2,'1.Inputs'!$D$39,$E423)))/(1-'1.Inputs'!$D$42)*$D423*(1+$G423)^(9-1))*('1.Inputs'!$D$48-'1.Inputs'!$D$49))/'1.Inputs'!$D$51</f>
        <v>1730042379.5151758</v>
      </c>
      <c r="Q423" s="36">
        <f ca="1">((('1.Inputs'!$D$37*12*IF(10=1,'1.Inputs'!$D$38,IF(10=2,'1.Inputs'!$D$39,$E423)))*$F423*(('1.Inputs'!$D$40)+(1-'1.Inputs'!$D$40)*(1+'1.Inputs'!$D$41))*(1+$G423)^(10-1))*'1.Inputs'!$D$47+(('1.Inputs'!$D$37*12*IF(10=1,'1.Inputs'!$D$38,IF(10=2,'1.Inputs'!$D$39,$E423)))/(1-'1.Inputs'!$D$42)*$D423*(1+$G423)^(10-1))*('1.Inputs'!$D$48-'1.Inputs'!$D$49))/'1.Inputs'!$D$51</f>
        <v>1810988077.6071005</v>
      </c>
      <c r="R423" s="36">
        <f>-'1.Inputs'!$D$24</f>
        <v>-2050000000</v>
      </c>
      <c r="S423" s="36">
        <f ca="1">((('1.Inputs'!$D$37*12*IF(1=1,'1.Inputs'!$D$38,IF(1=2,'1.Inputs'!$D$39,$E423)))*$F423*(('1.Inputs'!$D$40)+(1-'1.Inputs'!$D$40)*(1+'1.Inputs'!$D$41))*(1+$G423)^(1-1))-(('1.Inputs'!$D$37*12*IF(1=1,'1.Inputs'!$D$38,IF(1=2,'1.Inputs'!$D$39,$E423)))/(1-'1.Inputs'!$D$42)*$D423*(1+$G423)^(1-1))-('1.Inputs'!$D$37*12*IF(1=1,'1.Inputs'!$D$38,IF(1=2,'1.Inputs'!$D$39,$E423)))*'1.Inputs'!$D$43*(1+$G423)^(1-1)-'1.Inputs'!$D$44*(1+$G423)^(1-1)-('1.Inputs'!$D$20/'1.Inputs'!$D$27+'1.Inputs'!$D$23/'1.Inputs'!$D$28))-MAX(0,((('1.Inputs'!$D$37*12*IF(1=1,'1.Inputs'!$D$38,IF(1=2,'1.Inputs'!$D$39,$E423)))*$F423*(('1.Inputs'!$D$40)+(1-'1.Inputs'!$D$40)*(1+'1.Inputs'!$D$41))*(1+$G423)^(1-1))-(('1.Inputs'!$D$37*12*IF(1=1,'1.Inputs'!$D$38,IF(1=2,'1.Inputs'!$D$39,$E423)))/(1-'1.Inputs'!$D$42)*$D423*(1+$G423)^(1-1))-('1.Inputs'!$D$37*12*IF(1=1,'1.Inputs'!$D$38,IF(1=2,'1.Inputs'!$D$39,$E423)))*'1.Inputs'!$D$43*(1+$G423)^(1-1)-'1.Inputs'!$D$44*(1+$G423)^(1-1)-('1.Inputs'!$D$20/'1.Inputs'!$D$27+'1.Inputs'!$D$23/'1.Inputs'!$D$28)))*'1.Inputs'!$D$53+('1.Inputs'!$D$20/'1.Inputs'!$D$27+'1.Inputs'!$D$23/'1.Inputs'!$D$28)-H423</f>
        <v>-608687759.26511919</v>
      </c>
      <c r="T423" s="36">
        <f ca="1">((('1.Inputs'!$D$37*12*IF(2=1,'1.Inputs'!$D$38,IF(2=2,'1.Inputs'!$D$39,$E423)))*$F423*(('1.Inputs'!$D$40)+(1-'1.Inputs'!$D$40)*(1+'1.Inputs'!$D$41))*(1+$G423)^(2-1))-(('1.Inputs'!$D$37*12*IF(2=1,'1.Inputs'!$D$38,IF(2=2,'1.Inputs'!$D$39,$E423)))/(1-'1.Inputs'!$D$42)*$D423*(1+$G423)^(2-1))-('1.Inputs'!$D$37*12*IF(2=1,'1.Inputs'!$D$38,IF(2=2,'1.Inputs'!$D$39,$E423)))*'1.Inputs'!$D$43*(1+$G423)^(2-1)-'1.Inputs'!$D$44*(1+$G423)^(2-1)-('1.Inputs'!$D$20/'1.Inputs'!$D$27+'1.Inputs'!$D$23/'1.Inputs'!$D$28))-MAX(0,((('1.Inputs'!$D$37*12*IF(2=1,'1.Inputs'!$D$38,IF(2=2,'1.Inputs'!$D$39,$E423)))*$F423*(('1.Inputs'!$D$40)+(1-'1.Inputs'!$D$40)*(1+'1.Inputs'!$D$41))*(1+$G423)^(2-1))-(('1.Inputs'!$D$37*12*IF(2=1,'1.Inputs'!$D$38,IF(2=2,'1.Inputs'!$D$39,$E423)))/(1-'1.Inputs'!$D$42)*$D423*(1+$G423)^(2-1))-('1.Inputs'!$D$37*12*IF(2=1,'1.Inputs'!$D$38,IF(2=2,'1.Inputs'!$D$39,$E423)))*'1.Inputs'!$D$43*(1+$G423)^(2-1)-'1.Inputs'!$D$44*(1+$G423)^(2-1)-('1.Inputs'!$D$20/'1.Inputs'!$D$27+'1.Inputs'!$D$23/'1.Inputs'!$D$28)))*'1.Inputs'!$D$53+('1.Inputs'!$D$20/'1.Inputs'!$D$27+'1.Inputs'!$D$23/'1.Inputs'!$D$28)-(I423-H423)</f>
        <v>127517181.97038984</v>
      </c>
      <c r="U423" s="36">
        <f ca="1">((('1.Inputs'!$D$37*12*IF(3=1,'1.Inputs'!$D$38,IF(3=2,'1.Inputs'!$D$39,$E423)))*$F423*(('1.Inputs'!$D$40)+(1-'1.Inputs'!$D$40)*(1+'1.Inputs'!$D$41))*(1+$G423)^(3-1))-(('1.Inputs'!$D$37*12*IF(3=1,'1.Inputs'!$D$38,IF(3=2,'1.Inputs'!$D$39,$E423)))/(1-'1.Inputs'!$D$42)*$D423*(1+$G423)^(3-1))-('1.Inputs'!$D$37*12*IF(3=1,'1.Inputs'!$D$38,IF(3=2,'1.Inputs'!$D$39,$E423)))*'1.Inputs'!$D$43*(1+$G423)^(3-1)-'1.Inputs'!$D$44*(1+$G423)^(3-1)-('1.Inputs'!$D$20/'1.Inputs'!$D$27+'1.Inputs'!$D$23/'1.Inputs'!$D$28))-MAX(0,((('1.Inputs'!$D$37*12*IF(3=1,'1.Inputs'!$D$38,IF(3=2,'1.Inputs'!$D$39,$E423)))*$F423*(('1.Inputs'!$D$40)+(1-'1.Inputs'!$D$40)*(1+'1.Inputs'!$D$41))*(1+$G423)^(3-1))-(('1.Inputs'!$D$37*12*IF(3=1,'1.Inputs'!$D$38,IF(3=2,'1.Inputs'!$D$39,$E423)))/(1-'1.Inputs'!$D$42)*$D423*(1+$G423)^(3-1))-('1.Inputs'!$D$37*12*IF(3=1,'1.Inputs'!$D$38,IF(3=2,'1.Inputs'!$D$39,$E423)))*'1.Inputs'!$D$43*(1+$G423)^(3-1)-'1.Inputs'!$D$44*(1+$G423)^(3-1)-('1.Inputs'!$D$20/'1.Inputs'!$D$27+'1.Inputs'!$D$23/'1.Inputs'!$D$28)))*'1.Inputs'!$D$53+('1.Inputs'!$D$20/'1.Inputs'!$D$27+'1.Inputs'!$D$23/'1.Inputs'!$D$28)-(J423-I423)</f>
        <v>456548117.02945471</v>
      </c>
      <c r="V423" s="36">
        <f ca="1">((('1.Inputs'!$D$37*12*IF(4=1,'1.Inputs'!$D$38,IF(4=2,'1.Inputs'!$D$39,$E423)))*$F423*(('1.Inputs'!$D$40)+(1-'1.Inputs'!$D$40)*(1+'1.Inputs'!$D$41))*(1+$G423)^(4-1))-(('1.Inputs'!$D$37*12*IF(4=1,'1.Inputs'!$D$38,IF(4=2,'1.Inputs'!$D$39,$E423)))/(1-'1.Inputs'!$D$42)*$D423*(1+$G423)^(4-1))-('1.Inputs'!$D$37*12*IF(4=1,'1.Inputs'!$D$38,IF(4=2,'1.Inputs'!$D$39,$E423)))*'1.Inputs'!$D$43*(1+$G423)^(4-1)-'1.Inputs'!$D$44*(1+$G423)^(4-1)-('1.Inputs'!$D$20/'1.Inputs'!$D$27+'1.Inputs'!$D$23/'1.Inputs'!$D$28))-MAX(0,((('1.Inputs'!$D$37*12*IF(4=1,'1.Inputs'!$D$38,IF(4=2,'1.Inputs'!$D$39,$E423)))*$F423*(('1.Inputs'!$D$40)+(1-'1.Inputs'!$D$40)*(1+'1.Inputs'!$D$41))*(1+$G423)^(4-1))-(('1.Inputs'!$D$37*12*IF(4=1,'1.Inputs'!$D$38,IF(4=2,'1.Inputs'!$D$39,$E423)))/(1-'1.Inputs'!$D$42)*$D423*(1+$G423)^(4-1))-('1.Inputs'!$D$37*12*IF(4=1,'1.Inputs'!$D$38,IF(4=2,'1.Inputs'!$D$39,$E423)))*'1.Inputs'!$D$43*(1+$G423)^(4-1)-'1.Inputs'!$D$44*(1+$G423)^(4-1)-('1.Inputs'!$D$20/'1.Inputs'!$D$27+'1.Inputs'!$D$23/'1.Inputs'!$D$28)))*'1.Inputs'!$D$53+('1.Inputs'!$D$20/'1.Inputs'!$D$27+'1.Inputs'!$D$23/'1.Inputs'!$D$28)-(K423-J423)</f>
        <v>568593080.7650671</v>
      </c>
      <c r="W423" s="36">
        <f ca="1">((('1.Inputs'!$D$37*12*IF(5=1,'1.Inputs'!$D$38,IF(5=2,'1.Inputs'!$D$39,$E423)))*$F423*(('1.Inputs'!$D$40)+(1-'1.Inputs'!$D$40)*(1+'1.Inputs'!$D$41))*(1+$G423)^(5-1))-(('1.Inputs'!$D$37*12*IF(5=1,'1.Inputs'!$D$38,IF(5=2,'1.Inputs'!$D$39,$E423)))/(1-'1.Inputs'!$D$42)*$D423*(1+$G423)^(5-1))-('1.Inputs'!$D$37*12*IF(5=1,'1.Inputs'!$D$38,IF(5=2,'1.Inputs'!$D$39,$E423)))*'1.Inputs'!$D$43*(1+$G423)^(5-1)-'1.Inputs'!$D$44*(1+$G423)^(5-1)-('1.Inputs'!$D$20/'1.Inputs'!$D$27+'1.Inputs'!$D$23/'1.Inputs'!$D$28))-MAX(0,((('1.Inputs'!$D$37*12*IF(5=1,'1.Inputs'!$D$38,IF(5=2,'1.Inputs'!$D$39,$E423)))*$F423*(('1.Inputs'!$D$40)+(1-'1.Inputs'!$D$40)*(1+'1.Inputs'!$D$41))*(1+$G423)^(5-1))-(('1.Inputs'!$D$37*12*IF(5=1,'1.Inputs'!$D$38,IF(5=2,'1.Inputs'!$D$39,$E423)))/(1-'1.Inputs'!$D$42)*$D423*(1+$G423)^(5-1))-('1.Inputs'!$D$37*12*IF(5=1,'1.Inputs'!$D$38,IF(5=2,'1.Inputs'!$D$39,$E423)))*'1.Inputs'!$D$43*(1+$G423)^(5-1)-'1.Inputs'!$D$44*(1+$G423)^(5-1)-('1.Inputs'!$D$20/'1.Inputs'!$D$27+'1.Inputs'!$D$23/'1.Inputs'!$D$28)))*'1.Inputs'!$D$53+('1.Inputs'!$D$20/'1.Inputs'!$D$27+'1.Inputs'!$D$23/'1.Inputs'!$D$28)-(L423-K423)</f>
        <v>592985824.03980017</v>
      </c>
      <c r="X423" s="36">
        <f ca="1">((('1.Inputs'!$D$37*12*IF(6=1,'1.Inputs'!$D$38,IF(6=2,'1.Inputs'!$D$39,$E423)))*$F423*(('1.Inputs'!$D$40)+(1-'1.Inputs'!$D$40)*(1+'1.Inputs'!$D$41))*(1+$G423)^(6-1))-(('1.Inputs'!$D$37*12*IF(6=1,'1.Inputs'!$D$38,IF(6=2,'1.Inputs'!$D$39,$E423)))/(1-'1.Inputs'!$D$42)*$D423*(1+$G423)^(6-1))-('1.Inputs'!$D$37*12*IF(6=1,'1.Inputs'!$D$38,IF(6=2,'1.Inputs'!$D$39,$E423)))*'1.Inputs'!$D$43*(1+$G423)^(6-1)-'1.Inputs'!$D$44*(1+$G423)^(6-1)-('1.Inputs'!$D$20/'1.Inputs'!$D$27+'1.Inputs'!$D$23/'1.Inputs'!$D$28))-MAX(0,((('1.Inputs'!$D$37*12*IF(6=1,'1.Inputs'!$D$38,IF(6=2,'1.Inputs'!$D$39,$E423)))*$F423*(('1.Inputs'!$D$40)+(1-'1.Inputs'!$D$40)*(1+'1.Inputs'!$D$41))*(1+$G423)^(6-1))-(('1.Inputs'!$D$37*12*IF(6=1,'1.Inputs'!$D$38,IF(6=2,'1.Inputs'!$D$39,$E423)))/(1-'1.Inputs'!$D$42)*$D423*(1+$G423)^(6-1))-('1.Inputs'!$D$37*12*IF(6=1,'1.Inputs'!$D$38,IF(6=2,'1.Inputs'!$D$39,$E423)))*'1.Inputs'!$D$43*(1+$G423)^(6-1)-'1.Inputs'!$D$44*(1+$G423)^(6-1)-('1.Inputs'!$D$20/'1.Inputs'!$D$27+'1.Inputs'!$D$23/'1.Inputs'!$D$28)))*'1.Inputs'!$D$53+('1.Inputs'!$D$20/'1.Inputs'!$D$27+'1.Inputs'!$D$23/'1.Inputs'!$D$28)-(M423-L423)</f>
        <v>618519861.68751025</v>
      </c>
      <c r="Y423" s="36">
        <f ca="1">((('1.Inputs'!$D$37*12*IF(7=1,'1.Inputs'!$D$38,IF(7=2,'1.Inputs'!$D$39,$E423)))*$F423*(('1.Inputs'!$D$40)+(1-'1.Inputs'!$D$40)*(1+'1.Inputs'!$D$41))*(1+$G423)^(7-1))-(('1.Inputs'!$D$37*12*IF(7=1,'1.Inputs'!$D$38,IF(7=2,'1.Inputs'!$D$39,$E423)))/(1-'1.Inputs'!$D$42)*$D423*(1+$G423)^(7-1))-('1.Inputs'!$D$37*12*IF(7=1,'1.Inputs'!$D$38,IF(7=2,'1.Inputs'!$D$39,$E423)))*'1.Inputs'!$D$43*(1+$G423)^(7-1)-'1.Inputs'!$D$44*(1+$G423)^(7-1)-('1.Inputs'!$D$20/'1.Inputs'!$D$27+'1.Inputs'!$D$23/'1.Inputs'!$D$28))-MAX(0,((('1.Inputs'!$D$37*12*IF(7=1,'1.Inputs'!$D$38,IF(7=2,'1.Inputs'!$D$39,$E423)))*$F423*(('1.Inputs'!$D$40)+(1-'1.Inputs'!$D$40)*(1+'1.Inputs'!$D$41))*(1+$G423)^(7-1))-(('1.Inputs'!$D$37*12*IF(7=1,'1.Inputs'!$D$38,IF(7=2,'1.Inputs'!$D$39,$E423)))/(1-'1.Inputs'!$D$42)*$D423*(1+$G423)^(7-1))-('1.Inputs'!$D$37*12*IF(7=1,'1.Inputs'!$D$38,IF(7=2,'1.Inputs'!$D$39,$E423)))*'1.Inputs'!$D$43*(1+$G423)^(7-1)-'1.Inputs'!$D$44*(1+$G423)^(7-1)-('1.Inputs'!$D$20/'1.Inputs'!$D$27+'1.Inputs'!$D$23/'1.Inputs'!$D$28)))*'1.Inputs'!$D$53+('1.Inputs'!$D$20/'1.Inputs'!$D$27+'1.Inputs'!$D$23/'1.Inputs'!$D$28)-(N423-M423)</f>
        <v>645248592.90282905</v>
      </c>
      <c r="Z423" s="36">
        <f ca="1">((('1.Inputs'!$D$37*12*IF(8=1,'1.Inputs'!$D$38,IF(8=2,'1.Inputs'!$D$39,$E423)))*$F423*(('1.Inputs'!$D$40)+(1-'1.Inputs'!$D$40)*(1+'1.Inputs'!$D$41))*(1+$G423)^(8-1))-(('1.Inputs'!$D$37*12*IF(8=1,'1.Inputs'!$D$38,IF(8=2,'1.Inputs'!$D$39,$E423)))/(1-'1.Inputs'!$D$42)*$D423*(1+$G423)^(8-1))-('1.Inputs'!$D$37*12*IF(8=1,'1.Inputs'!$D$38,IF(8=2,'1.Inputs'!$D$39,$E423)))*'1.Inputs'!$D$43*(1+$G423)^(8-1)-'1.Inputs'!$D$44*(1+$G423)^(8-1)-('1.Inputs'!$D$20/'1.Inputs'!$D$27+'1.Inputs'!$D$23/'1.Inputs'!$D$28))-MAX(0,((('1.Inputs'!$D$37*12*IF(8=1,'1.Inputs'!$D$38,IF(8=2,'1.Inputs'!$D$39,$E423)))*$F423*(('1.Inputs'!$D$40)+(1-'1.Inputs'!$D$40)*(1+'1.Inputs'!$D$41))*(1+$G423)^(8-1))-(('1.Inputs'!$D$37*12*IF(8=1,'1.Inputs'!$D$38,IF(8=2,'1.Inputs'!$D$39,$E423)))/(1-'1.Inputs'!$D$42)*$D423*(1+$G423)^(8-1))-('1.Inputs'!$D$37*12*IF(8=1,'1.Inputs'!$D$38,IF(8=2,'1.Inputs'!$D$39,$E423)))*'1.Inputs'!$D$43*(1+$G423)^(8-1)-'1.Inputs'!$D$44*(1+$G423)^(8-1)-('1.Inputs'!$D$20/'1.Inputs'!$D$27+'1.Inputs'!$D$23/'1.Inputs'!$D$28)))*'1.Inputs'!$D$53+('1.Inputs'!$D$20/'1.Inputs'!$D$27+'1.Inputs'!$D$23/'1.Inputs'!$D$28)-(O423-N423)</f>
        <v>673227915.33658051</v>
      </c>
      <c r="AA423" s="36">
        <f ca="1">((('1.Inputs'!$D$37*12*IF(9=1,'1.Inputs'!$D$38,IF(9=2,'1.Inputs'!$D$39,$E423)))*$F423*(('1.Inputs'!$D$40)+(1-'1.Inputs'!$D$40)*(1+'1.Inputs'!$D$41))*(1+$G423)^(9-1))-(('1.Inputs'!$D$37*12*IF(9=1,'1.Inputs'!$D$38,IF(9=2,'1.Inputs'!$D$39,$E423)))/(1-'1.Inputs'!$D$42)*$D423*(1+$G423)^(9-1))-('1.Inputs'!$D$37*12*IF(9=1,'1.Inputs'!$D$38,IF(9=2,'1.Inputs'!$D$39,$E423)))*'1.Inputs'!$D$43*(1+$G423)^(9-1)-'1.Inputs'!$D$44*(1+$G423)^(9-1)-('1.Inputs'!$D$20/'1.Inputs'!$D$27+'1.Inputs'!$D$23/'1.Inputs'!$D$28))-MAX(0,((('1.Inputs'!$D$37*12*IF(9=1,'1.Inputs'!$D$38,IF(9=2,'1.Inputs'!$D$39,$E423)))*$F423*(('1.Inputs'!$D$40)+(1-'1.Inputs'!$D$40)*(1+'1.Inputs'!$D$41))*(1+$G423)^(9-1))-(('1.Inputs'!$D$37*12*IF(9=1,'1.Inputs'!$D$38,IF(9=2,'1.Inputs'!$D$39,$E423)))/(1-'1.Inputs'!$D$42)*$D423*(1+$G423)^(9-1))-('1.Inputs'!$D$37*12*IF(9=1,'1.Inputs'!$D$38,IF(9=2,'1.Inputs'!$D$39,$E423)))*'1.Inputs'!$D$43*(1+$G423)^(9-1)-'1.Inputs'!$D$44*(1+$G423)^(9-1)-('1.Inputs'!$D$20/'1.Inputs'!$D$27+'1.Inputs'!$D$23/'1.Inputs'!$D$28)))*'1.Inputs'!$D$53+('1.Inputs'!$D$20/'1.Inputs'!$D$27+'1.Inputs'!$D$23/'1.Inputs'!$D$28)-(P423-O423)</f>
        <v>702516341.99422491</v>
      </c>
      <c r="AB423" s="36">
        <f ca="1">((('1.Inputs'!$D$37*12*IF(10=1,'1.Inputs'!$D$38,IF(10=2,'1.Inputs'!$D$39,$E423)))*$F423*(('1.Inputs'!$D$40)+(1-'1.Inputs'!$D$40)*(1+'1.Inputs'!$D$41))*(1+$G423)^(10-1))-(('1.Inputs'!$D$37*12*IF(10=1,'1.Inputs'!$D$38,IF(10=2,'1.Inputs'!$D$39,$E423)))/(1-'1.Inputs'!$D$42)*$D423*(1+$G423)^(10-1))-('1.Inputs'!$D$37*12*IF(10=1,'1.Inputs'!$D$38,IF(10=2,'1.Inputs'!$D$39,$E423)))*'1.Inputs'!$D$43*(1+$G423)^(10-1)-'1.Inputs'!$D$44*(1+$G423)^(10-1)-('1.Inputs'!$D$20/'1.Inputs'!$D$27+'1.Inputs'!$D$23/'1.Inputs'!$D$28))-MAX(0,((('1.Inputs'!$D$37*12*IF(10=1,'1.Inputs'!$D$38,IF(10=2,'1.Inputs'!$D$39,$E423)))*$F423*(('1.Inputs'!$D$40)+(1-'1.Inputs'!$D$40)*(1+'1.Inputs'!$D$41))*(1+$G423)^(10-1))-(('1.Inputs'!$D$37*12*IF(10=1,'1.Inputs'!$D$38,IF(10=2,'1.Inputs'!$D$39,$E423)))/(1-'1.Inputs'!$D$42)*$D423*(1+$G423)^(10-1))-('1.Inputs'!$D$37*12*IF(10=1,'1.Inputs'!$D$38,IF(10=2,'1.Inputs'!$D$39,$E423)))*'1.Inputs'!$D$43*(1+$G423)^(10-1)-'1.Inputs'!$D$44*(1+$G423)^(10-1)-('1.Inputs'!$D$20/'1.Inputs'!$D$27+'1.Inputs'!$D$23/'1.Inputs'!$D$28)))*'1.Inputs'!$D$53+('1.Inputs'!$D$20/'1.Inputs'!$D$27+'1.Inputs'!$D$23/'1.Inputs'!$D$28)-(Q423-P423)+(('1.Inputs'!$D$20+'1.Inputs'!$D$23-('1.Inputs'!$D$20/'1.Inputs'!$D$27+'1.Inputs'!$D$23/'1.Inputs'!$D$28)*'1.Inputs'!$D$10)*'1.Inputs'!$D$60+'1.Inputs'!$D$19*'1.Inputs'!$D$59+Q423)</f>
        <v>3244163201.2109003</v>
      </c>
      <c r="AC423" s="36">
        <f ca="1">S423-AC$13-AC$14+MIN(AC$13,MAX(0,((('1.Inputs'!$D$37*12*IF(1=1,'1.Inputs'!$D$38,IF(1=2,'1.Inputs'!$D$39,$E423)))*$F423*(('1.Inputs'!$D$40)+(1-'1.Inputs'!$D$40)*(1+'1.Inputs'!$D$41))*(1+$G423)^(1-1))-(('1.Inputs'!$D$37*12*IF(1=1,'1.Inputs'!$D$38,IF(1=2,'1.Inputs'!$D$39,$E423)))/(1-'1.Inputs'!$D$42)*$D423*(1+$G423)^(1-1))-('1.Inputs'!$D$37*12*IF(1=1,'1.Inputs'!$D$38,IF(1=2,'1.Inputs'!$D$39,$E423)))*'1.Inputs'!$D$43*(1+$G423)^(1-1)-'1.Inputs'!$D$44*(1+$G423)^(1-1)-('1.Inputs'!$D$20/'1.Inputs'!$D$27+'1.Inputs'!$D$23/'1.Inputs'!$D$28))))*'1.Inputs'!$D$53</f>
        <v>-727797703.32515645</v>
      </c>
      <c r="AD423" s="36">
        <f ca="1">T423-AD$13-AD$14+MIN(AD$13,MAX(0,((('1.Inputs'!$D$37*12*IF(2=1,'1.Inputs'!$D$38,IF(2=2,'1.Inputs'!$D$39,$E423)))*$F423*(('1.Inputs'!$D$40)+(1-'1.Inputs'!$D$40)*(1+'1.Inputs'!$D$41))*(1+$G423)^(2-1))-(('1.Inputs'!$D$37*12*IF(2=1,'1.Inputs'!$D$38,IF(2=2,'1.Inputs'!$D$39,$E423)))/(1-'1.Inputs'!$D$42)*$D423*(1+$G423)^(2-1))-('1.Inputs'!$D$37*12*IF(2=1,'1.Inputs'!$D$38,IF(2=2,'1.Inputs'!$D$39,$E423)))*'1.Inputs'!$D$43*(1+$G423)^(2-1)-'1.Inputs'!$D$44*(1+$G423)^(2-1)-('1.Inputs'!$D$20/'1.Inputs'!$D$27+'1.Inputs'!$D$23/'1.Inputs'!$D$28))))*'1.Inputs'!$D$53</f>
        <v>31577181.970389843</v>
      </c>
      <c r="AE423" s="36">
        <f ca="1">U423-AE$13-AE$14+MIN(AE$13,MAX(0,((('1.Inputs'!$D$37*12*IF(3=1,'1.Inputs'!$D$38,IF(3=2,'1.Inputs'!$D$39,$E423)))*$F423*(('1.Inputs'!$D$40)+(1-'1.Inputs'!$D$40)*(1+'1.Inputs'!$D$41))*(1+$G423)^(3-1))-(('1.Inputs'!$D$37*12*IF(3=1,'1.Inputs'!$D$38,IF(3=2,'1.Inputs'!$D$39,$E423)))/(1-'1.Inputs'!$D$42)*$D423*(1+$G423)^(3-1))-('1.Inputs'!$D$37*12*IF(3=1,'1.Inputs'!$D$38,IF(3=2,'1.Inputs'!$D$39,$E423)))*'1.Inputs'!$D$43*(1+$G423)^(3-1)-'1.Inputs'!$D$44*(1+$G423)^(3-1)-('1.Inputs'!$D$20/'1.Inputs'!$D$27+'1.Inputs'!$D$23/'1.Inputs'!$D$28))))*'1.Inputs'!$D$53</f>
        <v>114608117.02945471</v>
      </c>
      <c r="AF423" s="36">
        <f ca="1">V423-AF$13-AF$14+MIN(AF$13,MAX(0,((('1.Inputs'!$D$37*12*IF(4=1,'1.Inputs'!$D$38,IF(4=2,'1.Inputs'!$D$39,$E423)))*$F423*(('1.Inputs'!$D$40)+(1-'1.Inputs'!$D$40)*(1+'1.Inputs'!$D$41))*(1+$G423)^(4-1))-(('1.Inputs'!$D$37*12*IF(4=1,'1.Inputs'!$D$38,IF(4=2,'1.Inputs'!$D$39,$E423)))/(1-'1.Inputs'!$D$42)*$D423*(1+$G423)^(4-1))-('1.Inputs'!$D$37*12*IF(4=1,'1.Inputs'!$D$38,IF(4=2,'1.Inputs'!$D$39,$E423)))*'1.Inputs'!$D$43*(1+$G423)^(4-1)-'1.Inputs'!$D$44*(1+$G423)^(4-1)-('1.Inputs'!$D$20/'1.Inputs'!$D$27+'1.Inputs'!$D$23/'1.Inputs'!$D$28))))*'1.Inputs'!$D$53</f>
        <v>245841080.7650671</v>
      </c>
      <c r="AG423" s="36">
        <f ca="1">W423-AG$13-AG$14+MIN(AG$13,MAX(0,((('1.Inputs'!$D$37*12*IF(5=1,'1.Inputs'!$D$38,IF(5=2,'1.Inputs'!$D$39,$E423)))*$F423*(('1.Inputs'!$D$40)+(1-'1.Inputs'!$D$40)*(1+'1.Inputs'!$D$41))*(1+$G423)^(5-1))-(('1.Inputs'!$D$37*12*IF(5=1,'1.Inputs'!$D$38,IF(5=2,'1.Inputs'!$D$39,$E423)))/(1-'1.Inputs'!$D$42)*$D423*(1+$G423)^(5-1))-('1.Inputs'!$D$37*12*IF(5=1,'1.Inputs'!$D$38,IF(5=2,'1.Inputs'!$D$39,$E423)))*'1.Inputs'!$D$43*(1+$G423)^(5-1)-'1.Inputs'!$D$44*(1+$G423)^(5-1)-('1.Inputs'!$D$20/'1.Inputs'!$D$27+'1.Inputs'!$D$23/'1.Inputs'!$D$28))))*'1.Inputs'!$D$53</f>
        <v>289421824.03980017</v>
      </c>
      <c r="AH423" s="36">
        <f ca="1">X423-AH$13-AH$14+MIN(AH$13,MAX(0,((('1.Inputs'!$D$37*12*IF(6=1,'1.Inputs'!$D$38,IF(6=2,'1.Inputs'!$D$39,$E423)))*$F423*(('1.Inputs'!$D$40)+(1-'1.Inputs'!$D$40)*(1+'1.Inputs'!$D$41))*(1+$G423)^(6-1))-(('1.Inputs'!$D$37*12*IF(6=1,'1.Inputs'!$D$38,IF(6=2,'1.Inputs'!$D$39,$E423)))/(1-'1.Inputs'!$D$42)*$D423*(1+$G423)^(6-1))-('1.Inputs'!$D$37*12*IF(6=1,'1.Inputs'!$D$38,IF(6=2,'1.Inputs'!$D$39,$E423)))*'1.Inputs'!$D$43*(1+$G423)^(6-1)-'1.Inputs'!$D$44*(1+$G423)^(6-1)-('1.Inputs'!$D$20/'1.Inputs'!$D$27+'1.Inputs'!$D$23/'1.Inputs'!$D$28))))*'1.Inputs'!$D$53</f>
        <v>334143861.68751025</v>
      </c>
      <c r="AI423" s="36">
        <f ca="1">Y423-AI$13-AI$14+MIN(AI$13,MAX(0,((('1.Inputs'!$D$37*12*IF(7=1,'1.Inputs'!$D$38,IF(7=2,'1.Inputs'!$D$39,$E423)))*$F423*(('1.Inputs'!$D$40)+(1-'1.Inputs'!$D$40)*(1+'1.Inputs'!$D$41))*(1+$G423)^(7-1))-(('1.Inputs'!$D$37*12*IF(7=1,'1.Inputs'!$D$38,IF(7=2,'1.Inputs'!$D$39,$E423)))/(1-'1.Inputs'!$D$42)*$D423*(1+$G423)^(7-1))-('1.Inputs'!$D$37*12*IF(7=1,'1.Inputs'!$D$38,IF(7=2,'1.Inputs'!$D$39,$E423)))*'1.Inputs'!$D$43*(1+$G423)^(7-1)-'1.Inputs'!$D$44*(1+$G423)^(7-1)-('1.Inputs'!$D$20/'1.Inputs'!$D$27+'1.Inputs'!$D$23/'1.Inputs'!$D$28))))*'1.Inputs'!$D$53</f>
        <v>380060592.90282905</v>
      </c>
      <c r="AJ423" s="36">
        <f ca="1">Z423-AJ$13-AJ$14+MIN(AJ$13,MAX(0,((('1.Inputs'!$D$37*12*IF(8=1,'1.Inputs'!$D$38,IF(8=2,'1.Inputs'!$D$39,$E423)))*$F423*(('1.Inputs'!$D$40)+(1-'1.Inputs'!$D$40)*(1+'1.Inputs'!$D$41))*(1+$G423)^(8-1))-(('1.Inputs'!$D$37*12*IF(8=1,'1.Inputs'!$D$38,IF(8=2,'1.Inputs'!$D$39,$E423)))/(1-'1.Inputs'!$D$42)*$D423*(1+$G423)^(8-1))-('1.Inputs'!$D$37*12*IF(8=1,'1.Inputs'!$D$38,IF(8=2,'1.Inputs'!$D$39,$E423)))*'1.Inputs'!$D$43*(1+$G423)^(8-1)-'1.Inputs'!$D$44*(1+$G423)^(8-1)-('1.Inputs'!$D$20/'1.Inputs'!$D$27+'1.Inputs'!$D$23/'1.Inputs'!$D$28))))*'1.Inputs'!$D$53</f>
        <v>673227915.33658051</v>
      </c>
      <c r="AK423" s="36">
        <f ca="1">AA423-AK$13-AK$14+MIN(AK$13,MAX(0,((('1.Inputs'!$D$37*12*IF(9=1,'1.Inputs'!$D$38,IF(9=2,'1.Inputs'!$D$39,$E423)))*$F423*(('1.Inputs'!$D$40)+(1-'1.Inputs'!$D$40)*(1+'1.Inputs'!$D$41))*(1+$G423)^(9-1))-(('1.Inputs'!$D$37*12*IF(9=1,'1.Inputs'!$D$38,IF(9=2,'1.Inputs'!$D$39,$E423)))/(1-'1.Inputs'!$D$42)*$D423*(1+$G423)^(9-1))-('1.Inputs'!$D$37*12*IF(9=1,'1.Inputs'!$D$38,IF(9=2,'1.Inputs'!$D$39,$E423)))*'1.Inputs'!$D$43*(1+$G423)^(9-1)-'1.Inputs'!$D$44*(1+$G423)^(9-1)-('1.Inputs'!$D$20/'1.Inputs'!$D$27+'1.Inputs'!$D$23/'1.Inputs'!$D$28))))*'1.Inputs'!$D$53</f>
        <v>702516341.99422491</v>
      </c>
      <c r="AL423" s="36">
        <f ca="1">AB423-AL$13-AL$14+MIN(AL$13,MAX(0,((('1.Inputs'!$D$37*12*IF(10=1,'1.Inputs'!$D$38,IF(10=2,'1.Inputs'!$D$39,$E423)))*$F423*(('1.Inputs'!$D$40)+(1-'1.Inputs'!$D$40)*(1+'1.Inputs'!$D$41))*(1+$G423)^(10-1))-(('1.Inputs'!$D$37*12*IF(10=1,'1.Inputs'!$D$38,IF(10=2,'1.Inputs'!$D$39,$E423)))/(1-'1.Inputs'!$D$42)*$D423*(1+$G423)^(10-1))-('1.Inputs'!$D$37*12*IF(10=1,'1.Inputs'!$D$38,IF(10=2,'1.Inputs'!$D$39,$E423)))*'1.Inputs'!$D$43*(1+$G423)^(10-1)-'1.Inputs'!$D$44*(1+$G423)^(10-1)-('1.Inputs'!$D$20/'1.Inputs'!$D$27+'1.Inputs'!$D$23/'1.Inputs'!$D$28))))*'1.Inputs'!$D$53+'1.Inputs'!$D$35</f>
        <v>4044163201.2109003</v>
      </c>
      <c r="AM423" s="48">
        <f ca="1">R423+NPV('1.Inputs'!$D$55,S423:AB423)</f>
        <v>730305930.05004835</v>
      </c>
      <c r="AN423" s="48">
        <f ca="1">-('1.Inputs'!$D$24*(1-'1.Inputs'!$D$31)+'1.Inputs'!$D$35)+NPV('1.Inputs'!$D$54,AC423:AL423)</f>
        <v>-537759656.78492928</v>
      </c>
      <c r="AO423" s="36">
        <f t="shared" ca="1" si="53"/>
        <v>-4.123900808029263</v>
      </c>
      <c r="AP423" s="36">
        <f t="shared" ca="1" si="54"/>
        <v>1.1599291591195495</v>
      </c>
      <c r="AQ423" s="36">
        <f ca="1">'1.Inputs'!$D$35+MIN(SUM($AC423:AC423),SUM($AC423:AD423),SUM($AC423:AE423),SUM($AC423:AF423),SUM($AC423:AG423),SUM($AC423:AH423),SUM($AC423:AI423),SUM($AC423:AJ423),SUM($AC423:AK423),SUM($AC423:AL423))</f>
        <v>72202296.67484355</v>
      </c>
      <c r="AR423" s="36">
        <f ca="1">IF(AP423&lt;'1.Inputs'!$D$57,1,0)</f>
        <v>1</v>
      </c>
      <c r="AS423" s="36">
        <f t="shared" ca="1" si="55"/>
        <v>0</v>
      </c>
    </row>
    <row r="424" spans="2:45" ht="15" customHeight="1" x14ac:dyDescent="0.25">
      <c r="B424" s="36">
        <v>409</v>
      </c>
      <c r="C424" s="36">
        <f t="shared" ca="1" si="48"/>
        <v>0.17866704119868504</v>
      </c>
      <c r="D424" s="36">
        <f t="shared" ca="1" si="49"/>
        <v>20989.381020795761</v>
      </c>
      <c r="E424" s="47">
        <f t="shared" ca="1" si="50"/>
        <v>0.77678549576291478</v>
      </c>
      <c r="F424" s="36">
        <f t="shared" ca="1" si="51"/>
        <v>29029.936210814183</v>
      </c>
      <c r="G424" s="36">
        <f t="shared" ca="1" si="52"/>
        <v>4.2580538498395618E-2</v>
      </c>
      <c r="H424" s="36">
        <f ca="1">((('1.Inputs'!$D$37*12*IF(1=1,'1.Inputs'!$D$38,IF(1=2,'1.Inputs'!$D$39,$E424)))*$F424*(('1.Inputs'!$D$40)+(1-'1.Inputs'!$D$40)*(1+'1.Inputs'!$D$41))*(1+$G424)^(1-1))*'1.Inputs'!$D$47+(('1.Inputs'!$D$37*12*IF(1=1,'1.Inputs'!$D$38,IF(1=2,'1.Inputs'!$D$39,$E424)))/(1-'1.Inputs'!$D$42)*$D424*(1+$G424)^(1-1))*('1.Inputs'!$D$48-'1.Inputs'!$D$49))/'1.Inputs'!$D$51</f>
        <v>786963582.60009015</v>
      </c>
      <c r="I424" s="36">
        <f ca="1">((('1.Inputs'!$D$37*12*IF(2=1,'1.Inputs'!$D$38,IF(2=2,'1.Inputs'!$D$39,$E424)))*$F424*(('1.Inputs'!$D$40)+(1-'1.Inputs'!$D$40)*(1+'1.Inputs'!$D$41))*(1+$G424)^(2-1))*'1.Inputs'!$D$47+(('1.Inputs'!$D$37*12*IF(2=1,'1.Inputs'!$D$38,IF(2=2,'1.Inputs'!$D$39,$E424)))/(1-'1.Inputs'!$D$42)*$D424*(1+$G424)^(2-1))*('1.Inputs'!$D$48-'1.Inputs'!$D$49))/'1.Inputs'!$D$51</f>
        <v>1148662082.0161605</v>
      </c>
      <c r="J424" s="36">
        <f ca="1">((('1.Inputs'!$D$37*12*IF(3=1,'1.Inputs'!$D$38,IF(3=2,'1.Inputs'!$D$39,$E424)))*$F424*(('1.Inputs'!$D$40)+(1-'1.Inputs'!$D$40)*(1+'1.Inputs'!$D$41))*(1+$G424)^(3-1))*'1.Inputs'!$D$47+(('1.Inputs'!$D$37*12*IF(3=1,'1.Inputs'!$D$38,IF(3=2,'1.Inputs'!$D$39,$E424)))/(1-'1.Inputs'!$D$42)*$D424*(1+$G424)^(3-1))*('1.Inputs'!$D$48-'1.Inputs'!$D$49))/'1.Inputs'!$D$51</f>
        <v>1328938754.7930799</v>
      </c>
      <c r="K424" s="36">
        <f ca="1">((('1.Inputs'!$D$37*12*IF(4=1,'1.Inputs'!$D$38,IF(4=2,'1.Inputs'!$D$39,$E424)))*$F424*(('1.Inputs'!$D$40)+(1-'1.Inputs'!$D$40)*(1+'1.Inputs'!$D$41))*(1+$G424)^(4-1))*'1.Inputs'!$D$47+(('1.Inputs'!$D$37*12*IF(4=1,'1.Inputs'!$D$38,IF(4=2,'1.Inputs'!$D$39,$E424)))/(1-'1.Inputs'!$D$42)*$D424*(1+$G424)^(4-1))*('1.Inputs'!$D$48-'1.Inputs'!$D$49))/'1.Inputs'!$D$51</f>
        <v>1385525682.6035571</v>
      </c>
      <c r="L424" s="36">
        <f ca="1">((('1.Inputs'!$D$37*12*IF(5=1,'1.Inputs'!$D$38,IF(5=2,'1.Inputs'!$D$39,$E424)))*$F424*(('1.Inputs'!$D$40)+(1-'1.Inputs'!$D$40)*(1+'1.Inputs'!$D$41))*(1+$G424)^(5-1))*'1.Inputs'!$D$47+(('1.Inputs'!$D$37*12*IF(5=1,'1.Inputs'!$D$38,IF(5=2,'1.Inputs'!$D$39,$E424)))/(1-'1.Inputs'!$D$42)*$D424*(1+$G424)^(5-1))*('1.Inputs'!$D$48-'1.Inputs'!$D$49))/'1.Inputs'!$D$51</f>
        <v>1444522112.2721732</v>
      </c>
      <c r="M424" s="36">
        <f ca="1">((('1.Inputs'!$D$37*12*IF(6=1,'1.Inputs'!$D$38,IF(6=2,'1.Inputs'!$D$39,$E424)))*$F424*(('1.Inputs'!$D$40)+(1-'1.Inputs'!$D$40)*(1+'1.Inputs'!$D$41))*(1+$G424)^(6-1))*'1.Inputs'!$D$47+(('1.Inputs'!$D$37*12*IF(6=1,'1.Inputs'!$D$38,IF(6=2,'1.Inputs'!$D$39,$E424)))/(1-'1.Inputs'!$D$42)*$D424*(1+$G424)^(6-1))*('1.Inputs'!$D$48-'1.Inputs'!$D$49))/'1.Inputs'!$D$51</f>
        <v>1506030641.6855624</v>
      </c>
      <c r="N424" s="36">
        <f ca="1">((('1.Inputs'!$D$37*12*IF(7=1,'1.Inputs'!$D$38,IF(7=2,'1.Inputs'!$D$39,$E424)))*$F424*(('1.Inputs'!$D$40)+(1-'1.Inputs'!$D$40)*(1+'1.Inputs'!$D$41))*(1+$G424)^(7-1))*'1.Inputs'!$D$47+(('1.Inputs'!$D$37*12*IF(7=1,'1.Inputs'!$D$38,IF(7=2,'1.Inputs'!$D$39,$E424)))/(1-'1.Inputs'!$D$42)*$D424*(1+$G424)^(7-1))*('1.Inputs'!$D$48-'1.Inputs'!$D$49))/'1.Inputs'!$D$51</f>
        <v>1570158237.4036181</v>
      </c>
      <c r="O424" s="36">
        <f ca="1">((('1.Inputs'!$D$37*12*IF(8=1,'1.Inputs'!$D$38,IF(8=2,'1.Inputs'!$D$39,$E424)))*$F424*(('1.Inputs'!$D$40)+(1-'1.Inputs'!$D$40)*(1+'1.Inputs'!$D$41))*(1+$G424)^(8-1))*'1.Inputs'!$D$47+(('1.Inputs'!$D$37*12*IF(8=1,'1.Inputs'!$D$38,IF(8=2,'1.Inputs'!$D$39,$E424)))/(1-'1.Inputs'!$D$42)*$D424*(1+$G424)^(8-1))*('1.Inputs'!$D$48-'1.Inputs'!$D$49))/'1.Inputs'!$D$51</f>
        <v>1637016420.6799557</v>
      </c>
      <c r="P424" s="36">
        <f ca="1">((('1.Inputs'!$D$37*12*IF(9=1,'1.Inputs'!$D$38,IF(9=2,'1.Inputs'!$D$39,$E424)))*$F424*(('1.Inputs'!$D$40)+(1-'1.Inputs'!$D$40)*(1+'1.Inputs'!$D$41))*(1+$G424)^(9-1))*'1.Inputs'!$D$47+(('1.Inputs'!$D$37*12*IF(9=1,'1.Inputs'!$D$38,IF(9=2,'1.Inputs'!$D$39,$E424)))/(1-'1.Inputs'!$D$42)*$D424*(1+$G424)^(9-1))*('1.Inputs'!$D$48-'1.Inputs'!$D$49))/'1.Inputs'!$D$51</f>
        <v>1706721461.4032247</v>
      </c>
      <c r="Q424" s="36">
        <f ca="1">((('1.Inputs'!$D$37*12*IF(10=1,'1.Inputs'!$D$38,IF(10=2,'1.Inputs'!$D$39,$E424)))*$F424*(('1.Inputs'!$D$40)+(1-'1.Inputs'!$D$40)*(1+'1.Inputs'!$D$41))*(1+$G424)^(10-1))*'1.Inputs'!$D$47+(('1.Inputs'!$D$37*12*IF(10=1,'1.Inputs'!$D$38,IF(10=2,'1.Inputs'!$D$39,$E424)))/(1-'1.Inputs'!$D$42)*$D424*(1+$G424)^(10-1))*('1.Inputs'!$D$48-'1.Inputs'!$D$49))/'1.Inputs'!$D$51</f>
        <v>1779394580.2965431</v>
      </c>
      <c r="R424" s="36">
        <f>-'1.Inputs'!$D$24</f>
        <v>-2050000000</v>
      </c>
      <c r="S424" s="36">
        <f ca="1">((('1.Inputs'!$D$37*12*IF(1=1,'1.Inputs'!$D$38,IF(1=2,'1.Inputs'!$D$39,$E424)))*$F424*(('1.Inputs'!$D$40)+(1-'1.Inputs'!$D$40)*(1+'1.Inputs'!$D$41))*(1+$G424)^(1-1))-(('1.Inputs'!$D$37*12*IF(1=1,'1.Inputs'!$D$38,IF(1=2,'1.Inputs'!$D$39,$E424)))/(1-'1.Inputs'!$D$42)*$D424*(1+$G424)^(1-1))-('1.Inputs'!$D$37*12*IF(1=1,'1.Inputs'!$D$38,IF(1=2,'1.Inputs'!$D$39,$E424)))*'1.Inputs'!$D$43*(1+$G424)^(1-1)-'1.Inputs'!$D$44*(1+$G424)^(1-1)-('1.Inputs'!$D$20/'1.Inputs'!$D$27+'1.Inputs'!$D$23/'1.Inputs'!$D$28))-MAX(0,((('1.Inputs'!$D$37*12*IF(1=1,'1.Inputs'!$D$38,IF(1=2,'1.Inputs'!$D$39,$E424)))*$F424*(('1.Inputs'!$D$40)+(1-'1.Inputs'!$D$40)*(1+'1.Inputs'!$D$41))*(1+$G424)^(1-1))-(('1.Inputs'!$D$37*12*IF(1=1,'1.Inputs'!$D$38,IF(1=2,'1.Inputs'!$D$39,$E424)))/(1-'1.Inputs'!$D$42)*$D424*(1+$G424)^(1-1))-('1.Inputs'!$D$37*12*IF(1=1,'1.Inputs'!$D$38,IF(1=2,'1.Inputs'!$D$39,$E424)))*'1.Inputs'!$D$43*(1+$G424)^(1-1)-'1.Inputs'!$D$44*(1+$G424)^(1-1)-('1.Inputs'!$D$20/'1.Inputs'!$D$27+'1.Inputs'!$D$23/'1.Inputs'!$D$28)))*'1.Inputs'!$D$53+('1.Inputs'!$D$20/'1.Inputs'!$D$27+'1.Inputs'!$D$23/'1.Inputs'!$D$28)-H424</f>
        <v>-948703005.43779767</v>
      </c>
      <c r="T424" s="36">
        <f ca="1">((('1.Inputs'!$D$37*12*IF(2=1,'1.Inputs'!$D$38,IF(2=2,'1.Inputs'!$D$39,$E424)))*$F424*(('1.Inputs'!$D$40)+(1-'1.Inputs'!$D$40)*(1+'1.Inputs'!$D$41))*(1+$G424)^(2-1))-(('1.Inputs'!$D$37*12*IF(2=1,'1.Inputs'!$D$38,IF(2=2,'1.Inputs'!$D$39,$E424)))/(1-'1.Inputs'!$D$42)*$D424*(1+$G424)^(2-1))-('1.Inputs'!$D$37*12*IF(2=1,'1.Inputs'!$D$38,IF(2=2,'1.Inputs'!$D$39,$E424)))*'1.Inputs'!$D$43*(1+$G424)^(2-1)-'1.Inputs'!$D$44*(1+$G424)^(2-1)-('1.Inputs'!$D$20/'1.Inputs'!$D$27+'1.Inputs'!$D$23/'1.Inputs'!$D$28))-MAX(0,((('1.Inputs'!$D$37*12*IF(2=1,'1.Inputs'!$D$38,IF(2=2,'1.Inputs'!$D$39,$E424)))*$F424*(('1.Inputs'!$D$40)+(1-'1.Inputs'!$D$40)*(1+'1.Inputs'!$D$41))*(1+$G424)^(2-1))-(('1.Inputs'!$D$37*12*IF(2=1,'1.Inputs'!$D$38,IF(2=2,'1.Inputs'!$D$39,$E424)))/(1-'1.Inputs'!$D$42)*$D424*(1+$G424)^(2-1))-('1.Inputs'!$D$37*12*IF(2=1,'1.Inputs'!$D$38,IF(2=2,'1.Inputs'!$D$39,$E424)))*'1.Inputs'!$D$43*(1+$G424)^(2-1)-'1.Inputs'!$D$44*(1+$G424)^(2-1)-('1.Inputs'!$D$20/'1.Inputs'!$D$27+'1.Inputs'!$D$23/'1.Inputs'!$D$28)))*'1.Inputs'!$D$53+('1.Inputs'!$D$20/'1.Inputs'!$D$27+'1.Inputs'!$D$23/'1.Inputs'!$D$28)-(I424-H424)</f>
        <v>-223934654.25573295</v>
      </c>
      <c r="U424" s="36">
        <f ca="1">((('1.Inputs'!$D$37*12*IF(3=1,'1.Inputs'!$D$38,IF(3=2,'1.Inputs'!$D$39,$E424)))*$F424*(('1.Inputs'!$D$40)+(1-'1.Inputs'!$D$40)*(1+'1.Inputs'!$D$41))*(1+$G424)^(3-1))-(('1.Inputs'!$D$37*12*IF(3=1,'1.Inputs'!$D$38,IF(3=2,'1.Inputs'!$D$39,$E424)))/(1-'1.Inputs'!$D$42)*$D424*(1+$G424)^(3-1))-('1.Inputs'!$D$37*12*IF(3=1,'1.Inputs'!$D$38,IF(3=2,'1.Inputs'!$D$39,$E424)))*'1.Inputs'!$D$43*(1+$G424)^(3-1)-'1.Inputs'!$D$44*(1+$G424)^(3-1)-('1.Inputs'!$D$20/'1.Inputs'!$D$27+'1.Inputs'!$D$23/'1.Inputs'!$D$28))-MAX(0,((('1.Inputs'!$D$37*12*IF(3=1,'1.Inputs'!$D$38,IF(3=2,'1.Inputs'!$D$39,$E424)))*$F424*(('1.Inputs'!$D$40)+(1-'1.Inputs'!$D$40)*(1+'1.Inputs'!$D$41))*(1+$G424)^(3-1))-(('1.Inputs'!$D$37*12*IF(3=1,'1.Inputs'!$D$38,IF(3=2,'1.Inputs'!$D$39,$E424)))/(1-'1.Inputs'!$D$42)*$D424*(1+$G424)^(3-1))-('1.Inputs'!$D$37*12*IF(3=1,'1.Inputs'!$D$38,IF(3=2,'1.Inputs'!$D$39,$E424)))*'1.Inputs'!$D$43*(1+$G424)^(3-1)-'1.Inputs'!$D$44*(1+$G424)^(3-1)-('1.Inputs'!$D$20/'1.Inputs'!$D$27+'1.Inputs'!$D$23/'1.Inputs'!$D$28)))*'1.Inputs'!$D$53+('1.Inputs'!$D$20/'1.Inputs'!$D$27+'1.Inputs'!$D$23/'1.Inputs'!$D$28)-(J424-I424)</f>
        <v>41444792.932930589</v>
      </c>
      <c r="V424" s="36">
        <f ca="1">((('1.Inputs'!$D$37*12*IF(4=1,'1.Inputs'!$D$38,IF(4=2,'1.Inputs'!$D$39,$E424)))*$F424*(('1.Inputs'!$D$40)+(1-'1.Inputs'!$D$40)*(1+'1.Inputs'!$D$41))*(1+$G424)^(4-1))-(('1.Inputs'!$D$37*12*IF(4=1,'1.Inputs'!$D$38,IF(4=2,'1.Inputs'!$D$39,$E424)))/(1-'1.Inputs'!$D$42)*$D424*(1+$G424)^(4-1))-('1.Inputs'!$D$37*12*IF(4=1,'1.Inputs'!$D$38,IF(4=2,'1.Inputs'!$D$39,$E424)))*'1.Inputs'!$D$43*(1+$G424)^(4-1)-'1.Inputs'!$D$44*(1+$G424)^(4-1)-('1.Inputs'!$D$20/'1.Inputs'!$D$27+'1.Inputs'!$D$23/'1.Inputs'!$D$28))-MAX(0,((('1.Inputs'!$D$37*12*IF(4=1,'1.Inputs'!$D$38,IF(4=2,'1.Inputs'!$D$39,$E424)))*$F424*(('1.Inputs'!$D$40)+(1-'1.Inputs'!$D$40)*(1+'1.Inputs'!$D$41))*(1+$G424)^(4-1))-(('1.Inputs'!$D$37*12*IF(4=1,'1.Inputs'!$D$38,IF(4=2,'1.Inputs'!$D$39,$E424)))/(1-'1.Inputs'!$D$42)*$D424*(1+$G424)^(4-1))-('1.Inputs'!$D$37*12*IF(4=1,'1.Inputs'!$D$38,IF(4=2,'1.Inputs'!$D$39,$E424)))*'1.Inputs'!$D$43*(1+$G424)^(4-1)-'1.Inputs'!$D$44*(1+$G424)^(4-1)-('1.Inputs'!$D$20/'1.Inputs'!$D$27+'1.Inputs'!$D$23/'1.Inputs'!$D$28)))*'1.Inputs'!$D$53+('1.Inputs'!$D$20/'1.Inputs'!$D$27+'1.Inputs'!$D$23/'1.Inputs'!$D$28)-(K424-J424)</f>
        <v>172563626.86190271</v>
      </c>
      <c r="W424" s="36">
        <f ca="1">((('1.Inputs'!$D$37*12*IF(5=1,'1.Inputs'!$D$38,IF(5=2,'1.Inputs'!$D$39,$E424)))*$F424*(('1.Inputs'!$D$40)+(1-'1.Inputs'!$D$40)*(1+'1.Inputs'!$D$41))*(1+$G424)^(5-1))-(('1.Inputs'!$D$37*12*IF(5=1,'1.Inputs'!$D$38,IF(5=2,'1.Inputs'!$D$39,$E424)))/(1-'1.Inputs'!$D$42)*$D424*(1+$G424)^(5-1))-('1.Inputs'!$D$37*12*IF(5=1,'1.Inputs'!$D$38,IF(5=2,'1.Inputs'!$D$39,$E424)))*'1.Inputs'!$D$43*(1+$G424)^(5-1)-'1.Inputs'!$D$44*(1+$G424)^(5-1)-('1.Inputs'!$D$20/'1.Inputs'!$D$27+'1.Inputs'!$D$23/'1.Inputs'!$D$28))-MAX(0,((('1.Inputs'!$D$37*12*IF(5=1,'1.Inputs'!$D$38,IF(5=2,'1.Inputs'!$D$39,$E424)))*$F424*(('1.Inputs'!$D$40)+(1-'1.Inputs'!$D$40)*(1+'1.Inputs'!$D$41))*(1+$G424)^(5-1))-(('1.Inputs'!$D$37*12*IF(5=1,'1.Inputs'!$D$38,IF(5=2,'1.Inputs'!$D$39,$E424)))/(1-'1.Inputs'!$D$42)*$D424*(1+$G424)^(5-1))-('1.Inputs'!$D$37*12*IF(5=1,'1.Inputs'!$D$38,IF(5=2,'1.Inputs'!$D$39,$E424)))*'1.Inputs'!$D$43*(1+$G424)^(5-1)-'1.Inputs'!$D$44*(1+$G424)^(5-1)-('1.Inputs'!$D$20/'1.Inputs'!$D$27+'1.Inputs'!$D$23/'1.Inputs'!$D$28)))*'1.Inputs'!$D$53+('1.Inputs'!$D$20/'1.Inputs'!$D$27+'1.Inputs'!$D$23/'1.Inputs'!$D$28)-(L424-K424)</f>
        <v>177899548.57487047</v>
      </c>
      <c r="X424" s="36">
        <f ca="1">((('1.Inputs'!$D$37*12*IF(6=1,'1.Inputs'!$D$38,IF(6=2,'1.Inputs'!$D$39,$E424)))*$F424*(('1.Inputs'!$D$40)+(1-'1.Inputs'!$D$40)*(1+'1.Inputs'!$D$41))*(1+$G424)^(6-1))-(('1.Inputs'!$D$37*12*IF(6=1,'1.Inputs'!$D$38,IF(6=2,'1.Inputs'!$D$39,$E424)))/(1-'1.Inputs'!$D$42)*$D424*(1+$G424)^(6-1))-('1.Inputs'!$D$37*12*IF(6=1,'1.Inputs'!$D$38,IF(6=2,'1.Inputs'!$D$39,$E424)))*'1.Inputs'!$D$43*(1+$G424)^(6-1)-'1.Inputs'!$D$44*(1+$G424)^(6-1)-('1.Inputs'!$D$20/'1.Inputs'!$D$27+'1.Inputs'!$D$23/'1.Inputs'!$D$28))-MAX(0,((('1.Inputs'!$D$37*12*IF(6=1,'1.Inputs'!$D$38,IF(6=2,'1.Inputs'!$D$39,$E424)))*$F424*(('1.Inputs'!$D$40)+(1-'1.Inputs'!$D$40)*(1+'1.Inputs'!$D$41))*(1+$G424)^(6-1))-(('1.Inputs'!$D$37*12*IF(6=1,'1.Inputs'!$D$38,IF(6=2,'1.Inputs'!$D$39,$E424)))/(1-'1.Inputs'!$D$42)*$D424*(1+$G424)^(6-1))-('1.Inputs'!$D$37*12*IF(6=1,'1.Inputs'!$D$38,IF(6=2,'1.Inputs'!$D$39,$E424)))*'1.Inputs'!$D$43*(1+$G424)^(6-1)-'1.Inputs'!$D$44*(1+$G424)^(6-1)-('1.Inputs'!$D$20/'1.Inputs'!$D$27+'1.Inputs'!$D$23/'1.Inputs'!$D$28)))*'1.Inputs'!$D$53+('1.Inputs'!$D$20/'1.Inputs'!$D$27+'1.Inputs'!$D$23/'1.Inputs'!$D$28)-(M424-L424)</f>
        <v>183462676.70776072</v>
      </c>
      <c r="Y424" s="36">
        <f ca="1">((('1.Inputs'!$D$37*12*IF(7=1,'1.Inputs'!$D$38,IF(7=2,'1.Inputs'!$D$39,$E424)))*$F424*(('1.Inputs'!$D$40)+(1-'1.Inputs'!$D$40)*(1+'1.Inputs'!$D$41))*(1+$G424)^(7-1))-(('1.Inputs'!$D$37*12*IF(7=1,'1.Inputs'!$D$38,IF(7=2,'1.Inputs'!$D$39,$E424)))/(1-'1.Inputs'!$D$42)*$D424*(1+$G424)^(7-1))-('1.Inputs'!$D$37*12*IF(7=1,'1.Inputs'!$D$38,IF(7=2,'1.Inputs'!$D$39,$E424)))*'1.Inputs'!$D$43*(1+$G424)^(7-1)-'1.Inputs'!$D$44*(1+$G424)^(7-1)-('1.Inputs'!$D$20/'1.Inputs'!$D$27+'1.Inputs'!$D$23/'1.Inputs'!$D$28))-MAX(0,((('1.Inputs'!$D$37*12*IF(7=1,'1.Inputs'!$D$38,IF(7=2,'1.Inputs'!$D$39,$E424)))*$F424*(('1.Inputs'!$D$40)+(1-'1.Inputs'!$D$40)*(1+'1.Inputs'!$D$41))*(1+$G424)^(7-1))-(('1.Inputs'!$D$37*12*IF(7=1,'1.Inputs'!$D$38,IF(7=2,'1.Inputs'!$D$39,$E424)))/(1-'1.Inputs'!$D$42)*$D424*(1+$G424)^(7-1))-('1.Inputs'!$D$37*12*IF(7=1,'1.Inputs'!$D$38,IF(7=2,'1.Inputs'!$D$39,$E424)))*'1.Inputs'!$D$43*(1+$G424)^(7-1)-'1.Inputs'!$D$44*(1+$G424)^(7-1)-('1.Inputs'!$D$20/'1.Inputs'!$D$27+'1.Inputs'!$D$23/'1.Inputs'!$D$28)))*'1.Inputs'!$D$53+('1.Inputs'!$D$20/'1.Inputs'!$D$27+'1.Inputs'!$D$23/'1.Inputs'!$D$28)-(N424-M424)</f>
        <v>189262685.8322846</v>
      </c>
      <c r="Z424" s="36">
        <f ca="1">((('1.Inputs'!$D$37*12*IF(8=1,'1.Inputs'!$D$38,IF(8=2,'1.Inputs'!$D$39,$E424)))*$F424*(('1.Inputs'!$D$40)+(1-'1.Inputs'!$D$40)*(1+'1.Inputs'!$D$41))*(1+$G424)^(8-1))-(('1.Inputs'!$D$37*12*IF(8=1,'1.Inputs'!$D$38,IF(8=2,'1.Inputs'!$D$39,$E424)))/(1-'1.Inputs'!$D$42)*$D424*(1+$G424)^(8-1))-('1.Inputs'!$D$37*12*IF(8=1,'1.Inputs'!$D$38,IF(8=2,'1.Inputs'!$D$39,$E424)))*'1.Inputs'!$D$43*(1+$G424)^(8-1)-'1.Inputs'!$D$44*(1+$G424)^(8-1)-('1.Inputs'!$D$20/'1.Inputs'!$D$27+'1.Inputs'!$D$23/'1.Inputs'!$D$28))-MAX(0,((('1.Inputs'!$D$37*12*IF(8=1,'1.Inputs'!$D$38,IF(8=2,'1.Inputs'!$D$39,$E424)))*$F424*(('1.Inputs'!$D$40)+(1-'1.Inputs'!$D$40)*(1+'1.Inputs'!$D$41))*(1+$G424)^(8-1))-(('1.Inputs'!$D$37*12*IF(8=1,'1.Inputs'!$D$38,IF(8=2,'1.Inputs'!$D$39,$E424)))/(1-'1.Inputs'!$D$42)*$D424*(1+$G424)^(8-1))-('1.Inputs'!$D$37*12*IF(8=1,'1.Inputs'!$D$38,IF(8=2,'1.Inputs'!$D$39,$E424)))*'1.Inputs'!$D$43*(1+$G424)^(8-1)-'1.Inputs'!$D$44*(1+$G424)^(8-1)-('1.Inputs'!$D$20/'1.Inputs'!$D$27+'1.Inputs'!$D$23/'1.Inputs'!$D$28)))*'1.Inputs'!$D$53+('1.Inputs'!$D$20/'1.Inputs'!$D$27+'1.Inputs'!$D$23/'1.Inputs'!$D$28)-(O424-N424)</f>
        <v>195309662.46862701</v>
      </c>
      <c r="AA424" s="36">
        <f ca="1">((('1.Inputs'!$D$37*12*IF(9=1,'1.Inputs'!$D$38,IF(9=2,'1.Inputs'!$D$39,$E424)))*$F424*(('1.Inputs'!$D$40)+(1-'1.Inputs'!$D$40)*(1+'1.Inputs'!$D$41))*(1+$G424)^(9-1))-(('1.Inputs'!$D$37*12*IF(9=1,'1.Inputs'!$D$38,IF(9=2,'1.Inputs'!$D$39,$E424)))/(1-'1.Inputs'!$D$42)*$D424*(1+$G424)^(9-1))-('1.Inputs'!$D$37*12*IF(9=1,'1.Inputs'!$D$38,IF(9=2,'1.Inputs'!$D$39,$E424)))*'1.Inputs'!$D$43*(1+$G424)^(9-1)-'1.Inputs'!$D$44*(1+$G424)^(9-1)-('1.Inputs'!$D$20/'1.Inputs'!$D$27+'1.Inputs'!$D$23/'1.Inputs'!$D$28))-MAX(0,((('1.Inputs'!$D$37*12*IF(9=1,'1.Inputs'!$D$38,IF(9=2,'1.Inputs'!$D$39,$E424)))*$F424*(('1.Inputs'!$D$40)+(1-'1.Inputs'!$D$40)*(1+'1.Inputs'!$D$41))*(1+$G424)^(9-1))-(('1.Inputs'!$D$37*12*IF(9=1,'1.Inputs'!$D$38,IF(9=2,'1.Inputs'!$D$39,$E424)))/(1-'1.Inputs'!$D$42)*$D424*(1+$G424)^(9-1))-('1.Inputs'!$D$37*12*IF(9=1,'1.Inputs'!$D$38,IF(9=2,'1.Inputs'!$D$39,$E424)))*'1.Inputs'!$D$43*(1+$G424)^(9-1)-'1.Inputs'!$D$44*(1+$G424)^(9-1)-('1.Inputs'!$D$20/'1.Inputs'!$D$27+'1.Inputs'!$D$23/'1.Inputs'!$D$28)))*'1.Inputs'!$D$53+('1.Inputs'!$D$20/'1.Inputs'!$D$27+'1.Inputs'!$D$23/'1.Inputs'!$D$28)-(P424-O424)</f>
        <v>201614122.62643152</v>
      </c>
      <c r="AB424" s="36">
        <f ca="1">((('1.Inputs'!$D$37*12*IF(10=1,'1.Inputs'!$D$38,IF(10=2,'1.Inputs'!$D$39,$E424)))*$F424*(('1.Inputs'!$D$40)+(1-'1.Inputs'!$D$40)*(1+'1.Inputs'!$D$41))*(1+$G424)^(10-1))-(('1.Inputs'!$D$37*12*IF(10=1,'1.Inputs'!$D$38,IF(10=2,'1.Inputs'!$D$39,$E424)))/(1-'1.Inputs'!$D$42)*$D424*(1+$G424)^(10-1))-('1.Inputs'!$D$37*12*IF(10=1,'1.Inputs'!$D$38,IF(10=2,'1.Inputs'!$D$39,$E424)))*'1.Inputs'!$D$43*(1+$G424)^(10-1)-'1.Inputs'!$D$44*(1+$G424)^(10-1)-('1.Inputs'!$D$20/'1.Inputs'!$D$27+'1.Inputs'!$D$23/'1.Inputs'!$D$28))-MAX(0,((('1.Inputs'!$D$37*12*IF(10=1,'1.Inputs'!$D$38,IF(10=2,'1.Inputs'!$D$39,$E424)))*$F424*(('1.Inputs'!$D$40)+(1-'1.Inputs'!$D$40)*(1+'1.Inputs'!$D$41))*(1+$G424)^(10-1))-(('1.Inputs'!$D$37*12*IF(10=1,'1.Inputs'!$D$38,IF(10=2,'1.Inputs'!$D$39,$E424)))/(1-'1.Inputs'!$D$42)*$D424*(1+$G424)^(10-1))-('1.Inputs'!$D$37*12*IF(10=1,'1.Inputs'!$D$38,IF(10=2,'1.Inputs'!$D$39,$E424)))*'1.Inputs'!$D$43*(1+$G424)^(10-1)-'1.Inputs'!$D$44*(1+$G424)^(10-1)-('1.Inputs'!$D$20/'1.Inputs'!$D$27+'1.Inputs'!$D$23/'1.Inputs'!$D$28)))*'1.Inputs'!$D$53+('1.Inputs'!$D$20/'1.Inputs'!$D$27+'1.Inputs'!$D$23/'1.Inputs'!$D$28)-(Q424-P424)+(('1.Inputs'!$D$20+'1.Inputs'!$D$23-('1.Inputs'!$D$20/'1.Inputs'!$D$27+'1.Inputs'!$D$23/'1.Inputs'!$D$28)*'1.Inputs'!$D$10)*'1.Inputs'!$D$60+'1.Inputs'!$D$19*'1.Inputs'!$D$59+Q424)</f>
        <v>2687581610.3892412</v>
      </c>
      <c r="AC424" s="36">
        <f ca="1">S424-AC$13-AC$14+MIN(AC$13,MAX(0,((('1.Inputs'!$D$37*12*IF(1=1,'1.Inputs'!$D$38,IF(1=2,'1.Inputs'!$D$39,$E424)))*$F424*(('1.Inputs'!$D$40)+(1-'1.Inputs'!$D$40)*(1+'1.Inputs'!$D$41))*(1+$G424)^(1-1))-(('1.Inputs'!$D$37*12*IF(1=1,'1.Inputs'!$D$38,IF(1=2,'1.Inputs'!$D$39,$E424)))/(1-'1.Inputs'!$D$42)*$D424*(1+$G424)^(1-1))-('1.Inputs'!$D$37*12*IF(1=1,'1.Inputs'!$D$38,IF(1=2,'1.Inputs'!$D$39,$E424)))*'1.Inputs'!$D$43*(1+$G424)^(1-1)-'1.Inputs'!$D$44*(1+$G424)^(1-1)-('1.Inputs'!$D$20/'1.Inputs'!$D$27+'1.Inputs'!$D$23/'1.Inputs'!$D$28))))*'1.Inputs'!$D$53</f>
        <v>-1096303005.4377975</v>
      </c>
      <c r="AD424" s="36">
        <f ca="1">T424-AD$13-AD$14+MIN(AD$13,MAX(0,((('1.Inputs'!$D$37*12*IF(2=1,'1.Inputs'!$D$38,IF(2=2,'1.Inputs'!$D$39,$E424)))*$F424*(('1.Inputs'!$D$40)+(1-'1.Inputs'!$D$40)*(1+'1.Inputs'!$D$41))*(1+$G424)^(2-1))-(('1.Inputs'!$D$37*12*IF(2=1,'1.Inputs'!$D$38,IF(2=2,'1.Inputs'!$D$39,$E424)))/(1-'1.Inputs'!$D$42)*$D424*(1+$G424)^(2-1))-('1.Inputs'!$D$37*12*IF(2=1,'1.Inputs'!$D$38,IF(2=2,'1.Inputs'!$D$39,$E424)))*'1.Inputs'!$D$43*(1+$G424)^(2-1)-'1.Inputs'!$D$44*(1+$G424)^(2-1)-('1.Inputs'!$D$20/'1.Inputs'!$D$27+'1.Inputs'!$D$23/'1.Inputs'!$D$28))))*'1.Inputs'!$D$53</f>
        <v>-370046429.9386282</v>
      </c>
      <c r="AE424" s="36">
        <f ca="1">U424-AE$13-AE$14+MIN(AE$13,MAX(0,((('1.Inputs'!$D$37*12*IF(3=1,'1.Inputs'!$D$38,IF(3=2,'1.Inputs'!$D$39,$E424)))*$F424*(('1.Inputs'!$D$40)+(1-'1.Inputs'!$D$40)*(1+'1.Inputs'!$D$41))*(1+$G424)^(3-1))-(('1.Inputs'!$D$37*12*IF(3=1,'1.Inputs'!$D$38,IF(3=2,'1.Inputs'!$D$39,$E424)))/(1-'1.Inputs'!$D$42)*$D424*(1+$G424)^(3-1))-('1.Inputs'!$D$37*12*IF(3=1,'1.Inputs'!$D$38,IF(3=2,'1.Inputs'!$D$39,$E424)))*'1.Inputs'!$D$43*(1+$G424)^(3-1)-'1.Inputs'!$D$44*(1+$G424)^(3-1)-('1.Inputs'!$D$20/'1.Inputs'!$D$27+'1.Inputs'!$D$23/'1.Inputs'!$D$28))))*'1.Inputs'!$D$53</f>
        <v>-305459033.22330403</v>
      </c>
      <c r="AF424" s="36">
        <f ca="1">V424-AF$13-AF$14+MIN(AF$13,MAX(0,((('1.Inputs'!$D$37*12*IF(4=1,'1.Inputs'!$D$38,IF(4=2,'1.Inputs'!$D$39,$E424)))*$F424*(('1.Inputs'!$D$40)+(1-'1.Inputs'!$D$40)*(1+'1.Inputs'!$D$41))*(1+$G424)^(4-1))-(('1.Inputs'!$D$37*12*IF(4=1,'1.Inputs'!$D$38,IF(4=2,'1.Inputs'!$D$39,$E424)))/(1-'1.Inputs'!$D$42)*$D424*(1+$G424)^(4-1))-('1.Inputs'!$D$37*12*IF(4=1,'1.Inputs'!$D$38,IF(4=2,'1.Inputs'!$D$39,$E424)))*'1.Inputs'!$D$43*(1+$G424)^(4-1)-'1.Inputs'!$D$44*(1+$G424)^(4-1)-('1.Inputs'!$D$20/'1.Inputs'!$D$27+'1.Inputs'!$D$23/'1.Inputs'!$D$28))))*'1.Inputs'!$D$53</f>
        <v>-150188373.13809729</v>
      </c>
      <c r="AG424" s="36">
        <f ca="1">W424-AG$13-AG$14+MIN(AG$13,MAX(0,((('1.Inputs'!$D$37*12*IF(5=1,'1.Inputs'!$D$38,IF(5=2,'1.Inputs'!$D$39,$E424)))*$F424*(('1.Inputs'!$D$40)+(1-'1.Inputs'!$D$40)*(1+'1.Inputs'!$D$41))*(1+$G424)^(5-1))-(('1.Inputs'!$D$37*12*IF(5=1,'1.Inputs'!$D$38,IF(5=2,'1.Inputs'!$D$39,$E424)))/(1-'1.Inputs'!$D$42)*$D424*(1+$G424)^(5-1))-('1.Inputs'!$D$37*12*IF(5=1,'1.Inputs'!$D$38,IF(5=2,'1.Inputs'!$D$39,$E424)))*'1.Inputs'!$D$43*(1+$G424)^(5-1)-'1.Inputs'!$D$44*(1+$G424)^(5-1)-('1.Inputs'!$D$20/'1.Inputs'!$D$27+'1.Inputs'!$D$23/'1.Inputs'!$D$28))))*'1.Inputs'!$D$53</f>
        <v>-125664451.42512953</v>
      </c>
      <c r="AH424" s="36">
        <f ca="1">X424-AH$13-AH$14+MIN(AH$13,MAX(0,((('1.Inputs'!$D$37*12*IF(6=1,'1.Inputs'!$D$38,IF(6=2,'1.Inputs'!$D$39,$E424)))*$F424*(('1.Inputs'!$D$40)+(1-'1.Inputs'!$D$40)*(1+'1.Inputs'!$D$41))*(1+$G424)^(6-1))-(('1.Inputs'!$D$37*12*IF(6=1,'1.Inputs'!$D$38,IF(6=2,'1.Inputs'!$D$39,$E424)))/(1-'1.Inputs'!$D$42)*$D424*(1+$G424)^(6-1))-('1.Inputs'!$D$37*12*IF(6=1,'1.Inputs'!$D$38,IF(6=2,'1.Inputs'!$D$39,$E424)))*'1.Inputs'!$D$43*(1+$G424)^(6-1)-'1.Inputs'!$D$44*(1+$G424)^(6-1)-('1.Inputs'!$D$20/'1.Inputs'!$D$27+'1.Inputs'!$D$23/'1.Inputs'!$D$28))))*'1.Inputs'!$D$53</f>
        <v>-100913323.29223928</v>
      </c>
      <c r="AI424" s="36">
        <f ca="1">Y424-AI$13-AI$14+MIN(AI$13,MAX(0,((('1.Inputs'!$D$37*12*IF(7=1,'1.Inputs'!$D$38,IF(7=2,'1.Inputs'!$D$39,$E424)))*$F424*(('1.Inputs'!$D$40)+(1-'1.Inputs'!$D$40)*(1+'1.Inputs'!$D$41))*(1+$G424)^(7-1))-(('1.Inputs'!$D$37*12*IF(7=1,'1.Inputs'!$D$38,IF(7=2,'1.Inputs'!$D$39,$E424)))/(1-'1.Inputs'!$D$42)*$D424*(1+$G424)^(7-1))-('1.Inputs'!$D$37*12*IF(7=1,'1.Inputs'!$D$38,IF(7=2,'1.Inputs'!$D$39,$E424)))*'1.Inputs'!$D$43*(1+$G424)^(7-1)-'1.Inputs'!$D$44*(1+$G424)^(7-1)-('1.Inputs'!$D$20/'1.Inputs'!$D$27+'1.Inputs'!$D$23/'1.Inputs'!$D$28))))*'1.Inputs'!$D$53</f>
        <v>-75925314.1677154</v>
      </c>
      <c r="AJ424" s="36">
        <f ca="1">Z424-AJ$13-AJ$14+MIN(AJ$13,MAX(0,((('1.Inputs'!$D$37*12*IF(8=1,'1.Inputs'!$D$38,IF(8=2,'1.Inputs'!$D$39,$E424)))*$F424*(('1.Inputs'!$D$40)+(1-'1.Inputs'!$D$40)*(1+'1.Inputs'!$D$41))*(1+$G424)^(8-1))-(('1.Inputs'!$D$37*12*IF(8=1,'1.Inputs'!$D$38,IF(8=2,'1.Inputs'!$D$39,$E424)))/(1-'1.Inputs'!$D$42)*$D424*(1+$G424)^(8-1))-('1.Inputs'!$D$37*12*IF(8=1,'1.Inputs'!$D$38,IF(8=2,'1.Inputs'!$D$39,$E424)))*'1.Inputs'!$D$43*(1+$G424)^(8-1)-'1.Inputs'!$D$44*(1+$G424)^(8-1)-('1.Inputs'!$D$20/'1.Inputs'!$D$27+'1.Inputs'!$D$23/'1.Inputs'!$D$28))))*'1.Inputs'!$D$53</f>
        <v>195309662.46862701</v>
      </c>
      <c r="AK424" s="36">
        <f ca="1">AA424-AK$13-AK$14+MIN(AK$13,MAX(0,((('1.Inputs'!$D$37*12*IF(9=1,'1.Inputs'!$D$38,IF(9=2,'1.Inputs'!$D$39,$E424)))*$F424*(('1.Inputs'!$D$40)+(1-'1.Inputs'!$D$40)*(1+'1.Inputs'!$D$41))*(1+$G424)^(9-1))-(('1.Inputs'!$D$37*12*IF(9=1,'1.Inputs'!$D$38,IF(9=2,'1.Inputs'!$D$39,$E424)))/(1-'1.Inputs'!$D$42)*$D424*(1+$G424)^(9-1))-('1.Inputs'!$D$37*12*IF(9=1,'1.Inputs'!$D$38,IF(9=2,'1.Inputs'!$D$39,$E424)))*'1.Inputs'!$D$43*(1+$G424)^(9-1)-'1.Inputs'!$D$44*(1+$G424)^(9-1)-('1.Inputs'!$D$20/'1.Inputs'!$D$27+'1.Inputs'!$D$23/'1.Inputs'!$D$28))))*'1.Inputs'!$D$53</f>
        <v>201614122.62643152</v>
      </c>
      <c r="AL424" s="36">
        <f ca="1">AB424-AL$13-AL$14+MIN(AL$13,MAX(0,((('1.Inputs'!$D$37*12*IF(10=1,'1.Inputs'!$D$38,IF(10=2,'1.Inputs'!$D$39,$E424)))*$F424*(('1.Inputs'!$D$40)+(1-'1.Inputs'!$D$40)*(1+'1.Inputs'!$D$41))*(1+$G424)^(10-1))-(('1.Inputs'!$D$37*12*IF(10=1,'1.Inputs'!$D$38,IF(10=2,'1.Inputs'!$D$39,$E424)))/(1-'1.Inputs'!$D$42)*$D424*(1+$G424)^(10-1))-('1.Inputs'!$D$37*12*IF(10=1,'1.Inputs'!$D$38,IF(10=2,'1.Inputs'!$D$39,$E424)))*'1.Inputs'!$D$43*(1+$G424)^(10-1)-'1.Inputs'!$D$44*(1+$G424)^(10-1)-('1.Inputs'!$D$20/'1.Inputs'!$D$27+'1.Inputs'!$D$23/'1.Inputs'!$D$28))))*'1.Inputs'!$D$53+'1.Inputs'!$D$35</f>
        <v>3487581610.3892412</v>
      </c>
      <c r="AM424" s="48">
        <f ca="1">R424+NPV('1.Inputs'!$D$55,S424:AB424)</f>
        <v>-1628215020.0630257</v>
      </c>
      <c r="AN424" s="48">
        <f ca="1">-('1.Inputs'!$D$24*(1-'1.Inputs'!$D$31)+'1.Inputs'!$D$35)+NPV('1.Inputs'!$D$54,AC424:AL424)</f>
        <v>-2430586769.0688844</v>
      </c>
      <c r="AO424" s="36">
        <f t="shared" ca="1" si="53"/>
        <v>-6.4275271371124507</v>
      </c>
      <c r="AP424" s="36">
        <f t="shared" ca="1" si="54"/>
        <v>0.1052967300125269</v>
      </c>
      <c r="AQ424" s="36">
        <f ca="1">'1.Inputs'!$D$35+MIN(SUM($AC424:AC424),SUM($AC424:AD424),SUM($AC424:AE424),SUM($AC424:AF424),SUM($AC424:AG424),SUM($AC424:AH424),SUM($AC424:AI424),SUM($AC424:AJ424),SUM($AC424:AK424),SUM($AC424:AL424))</f>
        <v>-1424499930.6229115</v>
      </c>
      <c r="AR424" s="36">
        <f ca="1">IF(AP424&lt;'1.Inputs'!$D$57,1,0)</f>
        <v>1</v>
      </c>
      <c r="AS424" s="36">
        <f t="shared" ca="1" si="55"/>
        <v>1</v>
      </c>
    </row>
    <row r="425" spans="2:45" ht="15" customHeight="1" x14ac:dyDescent="0.25">
      <c r="B425" s="36">
        <v>410</v>
      </c>
      <c r="C425" s="36">
        <f t="shared" ca="1" si="48"/>
        <v>0.17546880583722657</v>
      </c>
      <c r="D425" s="36">
        <f t="shared" ca="1" si="49"/>
        <v>20942.782475448024</v>
      </c>
      <c r="E425" s="47">
        <f t="shared" ca="1" si="50"/>
        <v>0.7760951417150167</v>
      </c>
      <c r="F425" s="36">
        <f t="shared" ca="1" si="51"/>
        <v>32679.319884788056</v>
      </c>
      <c r="G425" s="36">
        <f t="shared" ca="1" si="52"/>
        <v>5.3455264642530101E-2</v>
      </c>
      <c r="H425" s="36">
        <f ca="1">((('1.Inputs'!$D$37*12*IF(1=1,'1.Inputs'!$D$38,IF(1=2,'1.Inputs'!$D$39,$E425)))*$F425*(('1.Inputs'!$D$40)+(1-'1.Inputs'!$D$40)*(1+'1.Inputs'!$D$41))*(1+$G425)^(1-1))*'1.Inputs'!$D$47+(('1.Inputs'!$D$37*12*IF(1=1,'1.Inputs'!$D$38,IF(1=2,'1.Inputs'!$D$39,$E425)))/(1-'1.Inputs'!$D$42)*$D425*(1+$G425)^(1-1))*('1.Inputs'!$D$48-'1.Inputs'!$D$49))/'1.Inputs'!$D$51</f>
        <v>869520454.52766454</v>
      </c>
      <c r="I425" s="36">
        <f ca="1">((('1.Inputs'!$D$37*12*IF(2=1,'1.Inputs'!$D$38,IF(2=2,'1.Inputs'!$D$39,$E425)))*$F425*(('1.Inputs'!$D$40)+(1-'1.Inputs'!$D$40)*(1+'1.Inputs'!$D$41))*(1+$G425)^(2-1))*'1.Inputs'!$D$47+(('1.Inputs'!$D$37*12*IF(2=1,'1.Inputs'!$D$38,IF(2=2,'1.Inputs'!$D$39,$E425)))/(1-'1.Inputs'!$D$42)*$D425*(1+$G425)^(2-1))*('1.Inputs'!$D$48-'1.Inputs'!$D$49))/'1.Inputs'!$D$51</f>
        <v>1282401260.7511475</v>
      </c>
      <c r="J425" s="36">
        <f ca="1">((('1.Inputs'!$D$37*12*IF(3=1,'1.Inputs'!$D$38,IF(3=2,'1.Inputs'!$D$39,$E425)))*$F425*(('1.Inputs'!$D$40)+(1-'1.Inputs'!$D$40)*(1+'1.Inputs'!$D$41))*(1+$G425)^(3-1))*'1.Inputs'!$D$47+(('1.Inputs'!$D$37*12*IF(3=1,'1.Inputs'!$D$38,IF(3=2,'1.Inputs'!$D$39,$E425)))/(1-'1.Inputs'!$D$42)*$D425*(1+$G425)^(3-1))*('1.Inputs'!$D$48-'1.Inputs'!$D$49))/'1.Inputs'!$D$51</f>
        <v>1497810804.1626601</v>
      </c>
      <c r="K425" s="36">
        <f ca="1">((('1.Inputs'!$D$37*12*IF(4=1,'1.Inputs'!$D$38,IF(4=2,'1.Inputs'!$D$39,$E425)))*$F425*(('1.Inputs'!$D$40)+(1-'1.Inputs'!$D$40)*(1+'1.Inputs'!$D$41))*(1+$G425)^(4-1))*'1.Inputs'!$D$47+(('1.Inputs'!$D$37*12*IF(4=1,'1.Inputs'!$D$38,IF(4=2,'1.Inputs'!$D$39,$E425)))/(1-'1.Inputs'!$D$42)*$D425*(1+$G425)^(4-1))*('1.Inputs'!$D$48-'1.Inputs'!$D$49))/'1.Inputs'!$D$51</f>
        <v>1577876677.0836165</v>
      </c>
      <c r="L425" s="36">
        <f ca="1">((('1.Inputs'!$D$37*12*IF(5=1,'1.Inputs'!$D$38,IF(5=2,'1.Inputs'!$D$39,$E425)))*$F425*(('1.Inputs'!$D$40)+(1-'1.Inputs'!$D$40)*(1+'1.Inputs'!$D$41))*(1+$G425)^(5-1))*'1.Inputs'!$D$47+(('1.Inputs'!$D$37*12*IF(5=1,'1.Inputs'!$D$38,IF(5=2,'1.Inputs'!$D$39,$E425)))/(1-'1.Inputs'!$D$42)*$D425*(1+$G425)^(5-1))*('1.Inputs'!$D$48-'1.Inputs'!$D$49))/'1.Inputs'!$D$51</f>
        <v>1662222492.4303968</v>
      </c>
      <c r="M425" s="36">
        <f ca="1">((('1.Inputs'!$D$37*12*IF(6=1,'1.Inputs'!$D$38,IF(6=2,'1.Inputs'!$D$39,$E425)))*$F425*(('1.Inputs'!$D$40)+(1-'1.Inputs'!$D$40)*(1+'1.Inputs'!$D$41))*(1+$G425)^(6-1))*'1.Inputs'!$D$47+(('1.Inputs'!$D$37*12*IF(6=1,'1.Inputs'!$D$38,IF(6=2,'1.Inputs'!$D$39,$E425)))/(1-'1.Inputs'!$D$42)*$D425*(1+$G425)^(6-1))*('1.Inputs'!$D$48-'1.Inputs'!$D$49))/'1.Inputs'!$D$51</f>
        <v>1751077035.6580303</v>
      </c>
      <c r="N425" s="36">
        <f ca="1">((('1.Inputs'!$D$37*12*IF(7=1,'1.Inputs'!$D$38,IF(7=2,'1.Inputs'!$D$39,$E425)))*$F425*(('1.Inputs'!$D$40)+(1-'1.Inputs'!$D$40)*(1+'1.Inputs'!$D$41))*(1+$G425)^(7-1))*'1.Inputs'!$D$47+(('1.Inputs'!$D$37*12*IF(7=1,'1.Inputs'!$D$38,IF(7=2,'1.Inputs'!$D$39,$E425)))/(1-'1.Inputs'!$D$42)*$D425*(1+$G425)^(7-1))*('1.Inputs'!$D$48-'1.Inputs'!$D$49))/'1.Inputs'!$D$51</f>
        <v>1844681322.0085869</v>
      </c>
      <c r="O425" s="36">
        <f ca="1">((('1.Inputs'!$D$37*12*IF(8=1,'1.Inputs'!$D$38,IF(8=2,'1.Inputs'!$D$39,$E425)))*$F425*(('1.Inputs'!$D$40)+(1-'1.Inputs'!$D$40)*(1+'1.Inputs'!$D$41))*(1+$G425)^(8-1))*'1.Inputs'!$D$47+(('1.Inputs'!$D$37*12*IF(8=1,'1.Inputs'!$D$38,IF(8=2,'1.Inputs'!$D$39,$E425)))/(1-'1.Inputs'!$D$42)*$D425*(1+$G425)^(8-1))*('1.Inputs'!$D$48-'1.Inputs'!$D$49))/'1.Inputs'!$D$51</f>
        <v>1943289250.2576888</v>
      </c>
      <c r="P425" s="36">
        <f ca="1">((('1.Inputs'!$D$37*12*IF(9=1,'1.Inputs'!$D$38,IF(9=2,'1.Inputs'!$D$39,$E425)))*$F425*(('1.Inputs'!$D$40)+(1-'1.Inputs'!$D$40)*(1+'1.Inputs'!$D$41))*(1+$G425)^(9-1))*'1.Inputs'!$D$47+(('1.Inputs'!$D$37*12*IF(9=1,'1.Inputs'!$D$38,IF(9=2,'1.Inputs'!$D$39,$E425)))/(1-'1.Inputs'!$D$42)*$D425*(1+$G425)^(9-1))*('1.Inputs'!$D$48-'1.Inputs'!$D$49))/'1.Inputs'!$D$51</f>
        <v>2047168291.4071975</v>
      </c>
      <c r="Q425" s="36">
        <f ca="1">((('1.Inputs'!$D$37*12*IF(10=1,'1.Inputs'!$D$38,IF(10=2,'1.Inputs'!$D$39,$E425)))*$F425*(('1.Inputs'!$D$40)+(1-'1.Inputs'!$D$40)*(1+'1.Inputs'!$D$41))*(1+$G425)^(10-1))*'1.Inputs'!$D$47+(('1.Inputs'!$D$37*12*IF(10=1,'1.Inputs'!$D$38,IF(10=2,'1.Inputs'!$D$39,$E425)))/(1-'1.Inputs'!$D$42)*$D425*(1+$G425)^(10-1))*('1.Inputs'!$D$48-'1.Inputs'!$D$49))/'1.Inputs'!$D$51</f>
        <v>2156600214.1921649</v>
      </c>
      <c r="R425" s="36">
        <f>-'1.Inputs'!$D$24</f>
        <v>-2050000000</v>
      </c>
      <c r="S425" s="36">
        <f ca="1">((('1.Inputs'!$D$37*12*IF(1=1,'1.Inputs'!$D$38,IF(1=2,'1.Inputs'!$D$39,$E425)))*$F425*(('1.Inputs'!$D$40)+(1-'1.Inputs'!$D$40)*(1+'1.Inputs'!$D$41))*(1+$G425)^(1-1))-(('1.Inputs'!$D$37*12*IF(1=1,'1.Inputs'!$D$38,IF(1=2,'1.Inputs'!$D$39,$E425)))/(1-'1.Inputs'!$D$42)*$D425*(1+$G425)^(1-1))-('1.Inputs'!$D$37*12*IF(1=1,'1.Inputs'!$D$38,IF(1=2,'1.Inputs'!$D$39,$E425)))*'1.Inputs'!$D$43*(1+$G425)^(1-1)-'1.Inputs'!$D$44*(1+$G425)^(1-1)-('1.Inputs'!$D$20/'1.Inputs'!$D$27+'1.Inputs'!$D$23/'1.Inputs'!$D$28))-MAX(0,((('1.Inputs'!$D$37*12*IF(1=1,'1.Inputs'!$D$38,IF(1=2,'1.Inputs'!$D$39,$E425)))*$F425*(('1.Inputs'!$D$40)+(1-'1.Inputs'!$D$40)*(1+'1.Inputs'!$D$41))*(1+$G425)^(1-1))-(('1.Inputs'!$D$37*12*IF(1=1,'1.Inputs'!$D$38,IF(1=2,'1.Inputs'!$D$39,$E425)))/(1-'1.Inputs'!$D$42)*$D425*(1+$G425)^(1-1))-('1.Inputs'!$D$37*12*IF(1=1,'1.Inputs'!$D$38,IF(1=2,'1.Inputs'!$D$39,$E425)))*'1.Inputs'!$D$43*(1+$G425)^(1-1)-'1.Inputs'!$D$44*(1+$G425)^(1-1)-('1.Inputs'!$D$20/'1.Inputs'!$D$27+'1.Inputs'!$D$23/'1.Inputs'!$D$28)))*'1.Inputs'!$D$53+('1.Inputs'!$D$20/'1.Inputs'!$D$27+'1.Inputs'!$D$23/'1.Inputs'!$D$28)-H425</f>
        <v>-599888598.15779972</v>
      </c>
      <c r="T425" s="36">
        <f ca="1">((('1.Inputs'!$D$37*12*IF(2=1,'1.Inputs'!$D$38,IF(2=2,'1.Inputs'!$D$39,$E425)))*$F425*(('1.Inputs'!$D$40)+(1-'1.Inputs'!$D$40)*(1+'1.Inputs'!$D$41))*(1+$G425)^(2-1))-(('1.Inputs'!$D$37*12*IF(2=1,'1.Inputs'!$D$38,IF(2=2,'1.Inputs'!$D$39,$E425)))/(1-'1.Inputs'!$D$42)*$D425*(1+$G425)^(2-1))-('1.Inputs'!$D$37*12*IF(2=1,'1.Inputs'!$D$38,IF(2=2,'1.Inputs'!$D$39,$E425)))*'1.Inputs'!$D$43*(1+$G425)^(2-1)-'1.Inputs'!$D$44*(1+$G425)^(2-1)-('1.Inputs'!$D$20/'1.Inputs'!$D$27+'1.Inputs'!$D$23/'1.Inputs'!$D$28))-MAX(0,((('1.Inputs'!$D$37*12*IF(2=1,'1.Inputs'!$D$38,IF(2=2,'1.Inputs'!$D$39,$E425)))*$F425*(('1.Inputs'!$D$40)+(1-'1.Inputs'!$D$40)*(1+'1.Inputs'!$D$41))*(1+$G425)^(2-1))-(('1.Inputs'!$D$37*12*IF(2=1,'1.Inputs'!$D$38,IF(2=2,'1.Inputs'!$D$39,$E425)))/(1-'1.Inputs'!$D$42)*$D425*(1+$G425)^(2-1))-('1.Inputs'!$D$37*12*IF(2=1,'1.Inputs'!$D$38,IF(2=2,'1.Inputs'!$D$39,$E425)))*'1.Inputs'!$D$43*(1+$G425)^(2-1)-'1.Inputs'!$D$44*(1+$G425)^(2-1)-('1.Inputs'!$D$20/'1.Inputs'!$D$27+'1.Inputs'!$D$23/'1.Inputs'!$D$28)))*'1.Inputs'!$D$53+('1.Inputs'!$D$20/'1.Inputs'!$D$27+'1.Inputs'!$D$23/'1.Inputs'!$D$28)-(I425-H425)</f>
        <v>208854797.99820709</v>
      </c>
      <c r="U425" s="36">
        <f ca="1">((('1.Inputs'!$D$37*12*IF(3=1,'1.Inputs'!$D$38,IF(3=2,'1.Inputs'!$D$39,$E425)))*$F425*(('1.Inputs'!$D$40)+(1-'1.Inputs'!$D$40)*(1+'1.Inputs'!$D$41))*(1+$G425)^(3-1))-(('1.Inputs'!$D$37*12*IF(3=1,'1.Inputs'!$D$38,IF(3=2,'1.Inputs'!$D$39,$E425)))/(1-'1.Inputs'!$D$42)*$D425*(1+$G425)^(3-1))-('1.Inputs'!$D$37*12*IF(3=1,'1.Inputs'!$D$38,IF(3=2,'1.Inputs'!$D$39,$E425)))*'1.Inputs'!$D$43*(1+$G425)^(3-1)-'1.Inputs'!$D$44*(1+$G425)^(3-1)-('1.Inputs'!$D$20/'1.Inputs'!$D$27+'1.Inputs'!$D$23/'1.Inputs'!$D$28))-MAX(0,((('1.Inputs'!$D$37*12*IF(3=1,'1.Inputs'!$D$38,IF(3=2,'1.Inputs'!$D$39,$E425)))*$F425*(('1.Inputs'!$D$40)+(1-'1.Inputs'!$D$40)*(1+'1.Inputs'!$D$41))*(1+$G425)^(3-1))-(('1.Inputs'!$D$37*12*IF(3=1,'1.Inputs'!$D$38,IF(3=2,'1.Inputs'!$D$39,$E425)))/(1-'1.Inputs'!$D$42)*$D425*(1+$G425)^(3-1))-('1.Inputs'!$D$37*12*IF(3=1,'1.Inputs'!$D$38,IF(3=2,'1.Inputs'!$D$39,$E425)))*'1.Inputs'!$D$43*(1+$G425)^(3-1)-'1.Inputs'!$D$44*(1+$G425)^(3-1)-('1.Inputs'!$D$20/'1.Inputs'!$D$27+'1.Inputs'!$D$23/'1.Inputs'!$D$28)))*'1.Inputs'!$D$53+('1.Inputs'!$D$20/'1.Inputs'!$D$27+'1.Inputs'!$D$23/'1.Inputs'!$D$28)-(J425-I425)</f>
        <v>573398830.6462425</v>
      </c>
      <c r="V425" s="36">
        <f ca="1">((('1.Inputs'!$D$37*12*IF(4=1,'1.Inputs'!$D$38,IF(4=2,'1.Inputs'!$D$39,$E425)))*$F425*(('1.Inputs'!$D$40)+(1-'1.Inputs'!$D$40)*(1+'1.Inputs'!$D$41))*(1+$G425)^(4-1))-(('1.Inputs'!$D$37*12*IF(4=1,'1.Inputs'!$D$38,IF(4=2,'1.Inputs'!$D$39,$E425)))/(1-'1.Inputs'!$D$42)*$D425*(1+$G425)^(4-1))-('1.Inputs'!$D$37*12*IF(4=1,'1.Inputs'!$D$38,IF(4=2,'1.Inputs'!$D$39,$E425)))*'1.Inputs'!$D$43*(1+$G425)^(4-1)-'1.Inputs'!$D$44*(1+$G425)^(4-1)-('1.Inputs'!$D$20/'1.Inputs'!$D$27+'1.Inputs'!$D$23/'1.Inputs'!$D$28))-MAX(0,((('1.Inputs'!$D$37*12*IF(4=1,'1.Inputs'!$D$38,IF(4=2,'1.Inputs'!$D$39,$E425)))*$F425*(('1.Inputs'!$D$40)+(1-'1.Inputs'!$D$40)*(1+'1.Inputs'!$D$41))*(1+$G425)^(4-1))-(('1.Inputs'!$D$37*12*IF(4=1,'1.Inputs'!$D$38,IF(4=2,'1.Inputs'!$D$39,$E425)))/(1-'1.Inputs'!$D$42)*$D425*(1+$G425)^(4-1))-('1.Inputs'!$D$37*12*IF(4=1,'1.Inputs'!$D$38,IF(4=2,'1.Inputs'!$D$39,$E425)))*'1.Inputs'!$D$43*(1+$G425)^(4-1)-'1.Inputs'!$D$44*(1+$G425)^(4-1)-('1.Inputs'!$D$20/'1.Inputs'!$D$27+'1.Inputs'!$D$23/'1.Inputs'!$D$28)))*'1.Inputs'!$D$53+('1.Inputs'!$D$20/'1.Inputs'!$D$27+'1.Inputs'!$D$23/'1.Inputs'!$D$28)-(K425-J425)</f>
        <v>748382700.26994133</v>
      </c>
      <c r="W425" s="36">
        <f ca="1">((('1.Inputs'!$D$37*12*IF(5=1,'1.Inputs'!$D$38,IF(5=2,'1.Inputs'!$D$39,$E425)))*$F425*(('1.Inputs'!$D$40)+(1-'1.Inputs'!$D$40)*(1+'1.Inputs'!$D$41))*(1+$G425)^(5-1))-(('1.Inputs'!$D$37*12*IF(5=1,'1.Inputs'!$D$38,IF(5=2,'1.Inputs'!$D$39,$E425)))/(1-'1.Inputs'!$D$42)*$D425*(1+$G425)^(5-1))-('1.Inputs'!$D$37*12*IF(5=1,'1.Inputs'!$D$38,IF(5=2,'1.Inputs'!$D$39,$E425)))*'1.Inputs'!$D$43*(1+$G425)^(5-1)-'1.Inputs'!$D$44*(1+$G425)^(5-1)-('1.Inputs'!$D$20/'1.Inputs'!$D$27+'1.Inputs'!$D$23/'1.Inputs'!$D$28))-MAX(0,((('1.Inputs'!$D$37*12*IF(5=1,'1.Inputs'!$D$38,IF(5=2,'1.Inputs'!$D$39,$E425)))*$F425*(('1.Inputs'!$D$40)+(1-'1.Inputs'!$D$40)*(1+'1.Inputs'!$D$41))*(1+$G425)^(5-1))-(('1.Inputs'!$D$37*12*IF(5=1,'1.Inputs'!$D$38,IF(5=2,'1.Inputs'!$D$39,$E425)))/(1-'1.Inputs'!$D$42)*$D425*(1+$G425)^(5-1))-('1.Inputs'!$D$37*12*IF(5=1,'1.Inputs'!$D$38,IF(5=2,'1.Inputs'!$D$39,$E425)))*'1.Inputs'!$D$43*(1+$G425)^(5-1)-'1.Inputs'!$D$44*(1+$G425)^(5-1)-('1.Inputs'!$D$20/'1.Inputs'!$D$27+'1.Inputs'!$D$23/'1.Inputs'!$D$28)))*'1.Inputs'!$D$53+('1.Inputs'!$D$20/'1.Inputs'!$D$27+'1.Inputs'!$D$23/'1.Inputs'!$D$28)-(L425-K425)</f>
        <v>785861934.3124032</v>
      </c>
      <c r="X425" s="36">
        <f ca="1">((('1.Inputs'!$D$37*12*IF(6=1,'1.Inputs'!$D$38,IF(6=2,'1.Inputs'!$D$39,$E425)))*$F425*(('1.Inputs'!$D$40)+(1-'1.Inputs'!$D$40)*(1+'1.Inputs'!$D$41))*(1+$G425)^(6-1))-(('1.Inputs'!$D$37*12*IF(6=1,'1.Inputs'!$D$38,IF(6=2,'1.Inputs'!$D$39,$E425)))/(1-'1.Inputs'!$D$42)*$D425*(1+$G425)^(6-1))-('1.Inputs'!$D$37*12*IF(6=1,'1.Inputs'!$D$38,IF(6=2,'1.Inputs'!$D$39,$E425)))*'1.Inputs'!$D$43*(1+$G425)^(6-1)-'1.Inputs'!$D$44*(1+$G425)^(6-1)-('1.Inputs'!$D$20/'1.Inputs'!$D$27+'1.Inputs'!$D$23/'1.Inputs'!$D$28))-MAX(0,((('1.Inputs'!$D$37*12*IF(6=1,'1.Inputs'!$D$38,IF(6=2,'1.Inputs'!$D$39,$E425)))*$F425*(('1.Inputs'!$D$40)+(1-'1.Inputs'!$D$40)*(1+'1.Inputs'!$D$41))*(1+$G425)^(6-1))-(('1.Inputs'!$D$37*12*IF(6=1,'1.Inputs'!$D$38,IF(6=2,'1.Inputs'!$D$39,$E425)))/(1-'1.Inputs'!$D$42)*$D425*(1+$G425)^(6-1))-('1.Inputs'!$D$37*12*IF(6=1,'1.Inputs'!$D$38,IF(6=2,'1.Inputs'!$D$39,$E425)))*'1.Inputs'!$D$43*(1+$G425)^(6-1)-'1.Inputs'!$D$44*(1+$G425)^(6-1)-('1.Inputs'!$D$20/'1.Inputs'!$D$27+'1.Inputs'!$D$23/'1.Inputs'!$D$28)))*'1.Inputs'!$D$53+('1.Inputs'!$D$20/'1.Inputs'!$D$27+'1.Inputs'!$D$23/'1.Inputs'!$D$28)-(M425-L425)</f>
        <v>825344630.7292037</v>
      </c>
      <c r="Y425" s="36">
        <f ca="1">((('1.Inputs'!$D$37*12*IF(7=1,'1.Inputs'!$D$38,IF(7=2,'1.Inputs'!$D$39,$E425)))*$F425*(('1.Inputs'!$D$40)+(1-'1.Inputs'!$D$40)*(1+'1.Inputs'!$D$41))*(1+$G425)^(7-1))-(('1.Inputs'!$D$37*12*IF(7=1,'1.Inputs'!$D$38,IF(7=2,'1.Inputs'!$D$39,$E425)))/(1-'1.Inputs'!$D$42)*$D425*(1+$G425)^(7-1))-('1.Inputs'!$D$37*12*IF(7=1,'1.Inputs'!$D$38,IF(7=2,'1.Inputs'!$D$39,$E425)))*'1.Inputs'!$D$43*(1+$G425)^(7-1)-'1.Inputs'!$D$44*(1+$G425)^(7-1)-('1.Inputs'!$D$20/'1.Inputs'!$D$27+'1.Inputs'!$D$23/'1.Inputs'!$D$28))-MAX(0,((('1.Inputs'!$D$37*12*IF(7=1,'1.Inputs'!$D$38,IF(7=2,'1.Inputs'!$D$39,$E425)))*$F425*(('1.Inputs'!$D$40)+(1-'1.Inputs'!$D$40)*(1+'1.Inputs'!$D$41))*(1+$G425)^(7-1))-(('1.Inputs'!$D$37*12*IF(7=1,'1.Inputs'!$D$38,IF(7=2,'1.Inputs'!$D$39,$E425)))/(1-'1.Inputs'!$D$42)*$D425*(1+$G425)^(7-1))-('1.Inputs'!$D$37*12*IF(7=1,'1.Inputs'!$D$38,IF(7=2,'1.Inputs'!$D$39,$E425)))*'1.Inputs'!$D$43*(1+$G425)^(7-1)-'1.Inputs'!$D$44*(1+$G425)^(7-1)-('1.Inputs'!$D$20/'1.Inputs'!$D$27+'1.Inputs'!$D$23/'1.Inputs'!$D$28)))*'1.Inputs'!$D$53+('1.Inputs'!$D$20/'1.Inputs'!$D$27+'1.Inputs'!$D$23/'1.Inputs'!$D$28)-(N425-M425)</f>
        <v>866937885.13176525</v>
      </c>
      <c r="Z425" s="36">
        <f ca="1">((('1.Inputs'!$D$37*12*IF(8=1,'1.Inputs'!$D$38,IF(8=2,'1.Inputs'!$D$39,$E425)))*$F425*(('1.Inputs'!$D$40)+(1-'1.Inputs'!$D$40)*(1+'1.Inputs'!$D$41))*(1+$G425)^(8-1))-(('1.Inputs'!$D$37*12*IF(8=1,'1.Inputs'!$D$38,IF(8=2,'1.Inputs'!$D$39,$E425)))/(1-'1.Inputs'!$D$42)*$D425*(1+$G425)^(8-1))-('1.Inputs'!$D$37*12*IF(8=1,'1.Inputs'!$D$38,IF(8=2,'1.Inputs'!$D$39,$E425)))*'1.Inputs'!$D$43*(1+$G425)^(8-1)-'1.Inputs'!$D$44*(1+$G425)^(8-1)-('1.Inputs'!$D$20/'1.Inputs'!$D$27+'1.Inputs'!$D$23/'1.Inputs'!$D$28))-MAX(0,((('1.Inputs'!$D$37*12*IF(8=1,'1.Inputs'!$D$38,IF(8=2,'1.Inputs'!$D$39,$E425)))*$F425*(('1.Inputs'!$D$40)+(1-'1.Inputs'!$D$40)*(1+'1.Inputs'!$D$41))*(1+$G425)^(8-1))-(('1.Inputs'!$D$37*12*IF(8=1,'1.Inputs'!$D$38,IF(8=2,'1.Inputs'!$D$39,$E425)))/(1-'1.Inputs'!$D$42)*$D425*(1+$G425)^(8-1))-('1.Inputs'!$D$37*12*IF(8=1,'1.Inputs'!$D$38,IF(8=2,'1.Inputs'!$D$39,$E425)))*'1.Inputs'!$D$43*(1+$G425)^(8-1)-'1.Inputs'!$D$44*(1+$G425)^(8-1)-('1.Inputs'!$D$20/'1.Inputs'!$D$27+'1.Inputs'!$D$23/'1.Inputs'!$D$28)))*'1.Inputs'!$D$53+('1.Inputs'!$D$20/'1.Inputs'!$D$27+'1.Inputs'!$D$23/'1.Inputs'!$D$28)-(O425-N425)</f>
        <v>910754517.95575857</v>
      </c>
      <c r="AA425" s="36">
        <f ca="1">((('1.Inputs'!$D$37*12*IF(9=1,'1.Inputs'!$D$38,IF(9=2,'1.Inputs'!$D$39,$E425)))*$F425*(('1.Inputs'!$D$40)+(1-'1.Inputs'!$D$40)*(1+'1.Inputs'!$D$41))*(1+$G425)^(9-1))-(('1.Inputs'!$D$37*12*IF(9=1,'1.Inputs'!$D$38,IF(9=2,'1.Inputs'!$D$39,$E425)))/(1-'1.Inputs'!$D$42)*$D425*(1+$G425)^(9-1))-('1.Inputs'!$D$37*12*IF(9=1,'1.Inputs'!$D$38,IF(9=2,'1.Inputs'!$D$39,$E425)))*'1.Inputs'!$D$43*(1+$G425)^(9-1)-'1.Inputs'!$D$44*(1+$G425)^(9-1)-('1.Inputs'!$D$20/'1.Inputs'!$D$27+'1.Inputs'!$D$23/'1.Inputs'!$D$28))-MAX(0,((('1.Inputs'!$D$37*12*IF(9=1,'1.Inputs'!$D$38,IF(9=2,'1.Inputs'!$D$39,$E425)))*$F425*(('1.Inputs'!$D$40)+(1-'1.Inputs'!$D$40)*(1+'1.Inputs'!$D$41))*(1+$G425)^(9-1))-(('1.Inputs'!$D$37*12*IF(9=1,'1.Inputs'!$D$38,IF(9=2,'1.Inputs'!$D$39,$E425)))/(1-'1.Inputs'!$D$42)*$D425*(1+$G425)^(9-1))-('1.Inputs'!$D$37*12*IF(9=1,'1.Inputs'!$D$38,IF(9=2,'1.Inputs'!$D$39,$E425)))*'1.Inputs'!$D$43*(1+$G425)^(9-1)-'1.Inputs'!$D$44*(1+$G425)^(9-1)-('1.Inputs'!$D$20/'1.Inputs'!$D$27+'1.Inputs'!$D$23/'1.Inputs'!$D$28)))*'1.Inputs'!$D$53+('1.Inputs'!$D$20/'1.Inputs'!$D$27+'1.Inputs'!$D$23/'1.Inputs'!$D$28)-(P425-O425)</f>
        <v>956913380.48310518</v>
      </c>
      <c r="AB425" s="36">
        <f ca="1">((('1.Inputs'!$D$37*12*IF(10=1,'1.Inputs'!$D$38,IF(10=2,'1.Inputs'!$D$39,$E425)))*$F425*(('1.Inputs'!$D$40)+(1-'1.Inputs'!$D$40)*(1+'1.Inputs'!$D$41))*(1+$G425)^(10-1))-(('1.Inputs'!$D$37*12*IF(10=1,'1.Inputs'!$D$38,IF(10=2,'1.Inputs'!$D$39,$E425)))/(1-'1.Inputs'!$D$42)*$D425*(1+$G425)^(10-1))-('1.Inputs'!$D$37*12*IF(10=1,'1.Inputs'!$D$38,IF(10=2,'1.Inputs'!$D$39,$E425)))*'1.Inputs'!$D$43*(1+$G425)^(10-1)-'1.Inputs'!$D$44*(1+$G425)^(10-1)-('1.Inputs'!$D$20/'1.Inputs'!$D$27+'1.Inputs'!$D$23/'1.Inputs'!$D$28))-MAX(0,((('1.Inputs'!$D$37*12*IF(10=1,'1.Inputs'!$D$38,IF(10=2,'1.Inputs'!$D$39,$E425)))*$F425*(('1.Inputs'!$D$40)+(1-'1.Inputs'!$D$40)*(1+'1.Inputs'!$D$41))*(1+$G425)^(10-1))-(('1.Inputs'!$D$37*12*IF(10=1,'1.Inputs'!$D$38,IF(10=2,'1.Inputs'!$D$39,$E425)))/(1-'1.Inputs'!$D$42)*$D425*(1+$G425)^(10-1))-('1.Inputs'!$D$37*12*IF(10=1,'1.Inputs'!$D$38,IF(10=2,'1.Inputs'!$D$39,$E425)))*'1.Inputs'!$D$43*(1+$G425)^(10-1)-'1.Inputs'!$D$44*(1+$G425)^(10-1)-('1.Inputs'!$D$20/'1.Inputs'!$D$27+'1.Inputs'!$D$23/'1.Inputs'!$D$28)))*'1.Inputs'!$D$53+('1.Inputs'!$D$20/'1.Inputs'!$D$27+'1.Inputs'!$D$23/'1.Inputs'!$D$28)-(Q425-P425)+(('1.Inputs'!$D$20+'1.Inputs'!$D$23-('1.Inputs'!$D$20/'1.Inputs'!$D$27+'1.Inputs'!$D$23/'1.Inputs'!$D$28)*'1.Inputs'!$D$10)*'1.Inputs'!$D$60+'1.Inputs'!$D$19*'1.Inputs'!$D$59+Q425)</f>
        <v>3862139891.4146137</v>
      </c>
      <c r="AC425" s="36">
        <f ca="1">S425-AC$13-AC$14+MIN(AC$13,MAX(0,((('1.Inputs'!$D$37*12*IF(1=1,'1.Inputs'!$D$38,IF(1=2,'1.Inputs'!$D$39,$E425)))*$F425*(('1.Inputs'!$D$40)+(1-'1.Inputs'!$D$40)*(1+'1.Inputs'!$D$41))*(1+$G425)^(1-1))-(('1.Inputs'!$D$37*12*IF(1=1,'1.Inputs'!$D$38,IF(1=2,'1.Inputs'!$D$39,$E425)))/(1-'1.Inputs'!$D$42)*$D425*(1+$G425)^(1-1))-('1.Inputs'!$D$37*12*IF(1=1,'1.Inputs'!$D$38,IF(1=2,'1.Inputs'!$D$39,$E425)))*'1.Inputs'!$D$43*(1+$G425)^(1-1)-'1.Inputs'!$D$44*(1+$G425)^(1-1)-('1.Inputs'!$D$20/'1.Inputs'!$D$27+'1.Inputs'!$D$23/'1.Inputs'!$D$28))))*'1.Inputs'!$D$53</f>
        <v>-695828598.15779972</v>
      </c>
      <c r="AD425" s="36">
        <f ca="1">T425-AD$13-AD$14+MIN(AD$13,MAX(0,((('1.Inputs'!$D$37*12*IF(2=1,'1.Inputs'!$D$38,IF(2=2,'1.Inputs'!$D$39,$E425)))*$F425*(('1.Inputs'!$D$40)+(1-'1.Inputs'!$D$40)*(1+'1.Inputs'!$D$41))*(1+$G425)^(2-1))-(('1.Inputs'!$D$37*12*IF(2=1,'1.Inputs'!$D$38,IF(2=2,'1.Inputs'!$D$39,$E425)))/(1-'1.Inputs'!$D$42)*$D425*(1+$G425)^(2-1))-('1.Inputs'!$D$37*12*IF(2=1,'1.Inputs'!$D$38,IF(2=2,'1.Inputs'!$D$39,$E425)))*'1.Inputs'!$D$43*(1+$G425)^(2-1)-'1.Inputs'!$D$44*(1+$G425)^(2-1)-('1.Inputs'!$D$20/'1.Inputs'!$D$27+'1.Inputs'!$D$23/'1.Inputs'!$D$28))))*'1.Inputs'!$D$53</f>
        <v>112914797.99820709</v>
      </c>
      <c r="AE425" s="36">
        <f ca="1">U425-AE$13-AE$14+MIN(AE$13,MAX(0,((('1.Inputs'!$D$37*12*IF(3=1,'1.Inputs'!$D$38,IF(3=2,'1.Inputs'!$D$39,$E425)))*$F425*(('1.Inputs'!$D$40)+(1-'1.Inputs'!$D$40)*(1+'1.Inputs'!$D$41))*(1+$G425)^(3-1))-(('1.Inputs'!$D$37*12*IF(3=1,'1.Inputs'!$D$38,IF(3=2,'1.Inputs'!$D$39,$E425)))/(1-'1.Inputs'!$D$42)*$D425*(1+$G425)^(3-1))-('1.Inputs'!$D$37*12*IF(3=1,'1.Inputs'!$D$38,IF(3=2,'1.Inputs'!$D$39,$E425)))*'1.Inputs'!$D$43*(1+$G425)^(3-1)-'1.Inputs'!$D$44*(1+$G425)^(3-1)-('1.Inputs'!$D$20/'1.Inputs'!$D$27+'1.Inputs'!$D$23/'1.Inputs'!$D$28))))*'1.Inputs'!$D$53</f>
        <v>231458830.6462425</v>
      </c>
      <c r="AF425" s="36">
        <f ca="1">V425-AF$13-AF$14+MIN(AF$13,MAX(0,((('1.Inputs'!$D$37*12*IF(4=1,'1.Inputs'!$D$38,IF(4=2,'1.Inputs'!$D$39,$E425)))*$F425*(('1.Inputs'!$D$40)+(1-'1.Inputs'!$D$40)*(1+'1.Inputs'!$D$41))*(1+$G425)^(4-1))-(('1.Inputs'!$D$37*12*IF(4=1,'1.Inputs'!$D$38,IF(4=2,'1.Inputs'!$D$39,$E425)))/(1-'1.Inputs'!$D$42)*$D425*(1+$G425)^(4-1))-('1.Inputs'!$D$37*12*IF(4=1,'1.Inputs'!$D$38,IF(4=2,'1.Inputs'!$D$39,$E425)))*'1.Inputs'!$D$43*(1+$G425)^(4-1)-'1.Inputs'!$D$44*(1+$G425)^(4-1)-('1.Inputs'!$D$20/'1.Inputs'!$D$27+'1.Inputs'!$D$23/'1.Inputs'!$D$28))))*'1.Inputs'!$D$53</f>
        <v>425630700.26994133</v>
      </c>
      <c r="AG425" s="36">
        <f ca="1">W425-AG$13-AG$14+MIN(AG$13,MAX(0,((('1.Inputs'!$D$37*12*IF(5=1,'1.Inputs'!$D$38,IF(5=2,'1.Inputs'!$D$39,$E425)))*$F425*(('1.Inputs'!$D$40)+(1-'1.Inputs'!$D$40)*(1+'1.Inputs'!$D$41))*(1+$G425)^(5-1))-(('1.Inputs'!$D$37*12*IF(5=1,'1.Inputs'!$D$38,IF(5=2,'1.Inputs'!$D$39,$E425)))/(1-'1.Inputs'!$D$42)*$D425*(1+$G425)^(5-1))-('1.Inputs'!$D$37*12*IF(5=1,'1.Inputs'!$D$38,IF(5=2,'1.Inputs'!$D$39,$E425)))*'1.Inputs'!$D$43*(1+$G425)^(5-1)-'1.Inputs'!$D$44*(1+$G425)^(5-1)-('1.Inputs'!$D$20/'1.Inputs'!$D$27+'1.Inputs'!$D$23/'1.Inputs'!$D$28))))*'1.Inputs'!$D$53</f>
        <v>482297934.3124032</v>
      </c>
      <c r="AH425" s="36">
        <f ca="1">X425-AH$13-AH$14+MIN(AH$13,MAX(0,((('1.Inputs'!$D$37*12*IF(6=1,'1.Inputs'!$D$38,IF(6=2,'1.Inputs'!$D$39,$E425)))*$F425*(('1.Inputs'!$D$40)+(1-'1.Inputs'!$D$40)*(1+'1.Inputs'!$D$41))*(1+$G425)^(6-1))-(('1.Inputs'!$D$37*12*IF(6=1,'1.Inputs'!$D$38,IF(6=2,'1.Inputs'!$D$39,$E425)))/(1-'1.Inputs'!$D$42)*$D425*(1+$G425)^(6-1))-('1.Inputs'!$D$37*12*IF(6=1,'1.Inputs'!$D$38,IF(6=2,'1.Inputs'!$D$39,$E425)))*'1.Inputs'!$D$43*(1+$G425)^(6-1)-'1.Inputs'!$D$44*(1+$G425)^(6-1)-('1.Inputs'!$D$20/'1.Inputs'!$D$27+'1.Inputs'!$D$23/'1.Inputs'!$D$28))))*'1.Inputs'!$D$53</f>
        <v>540968630.7292037</v>
      </c>
      <c r="AI425" s="36">
        <f ca="1">Y425-AI$13-AI$14+MIN(AI$13,MAX(0,((('1.Inputs'!$D$37*12*IF(7=1,'1.Inputs'!$D$38,IF(7=2,'1.Inputs'!$D$39,$E425)))*$F425*(('1.Inputs'!$D$40)+(1-'1.Inputs'!$D$40)*(1+'1.Inputs'!$D$41))*(1+$G425)^(7-1))-(('1.Inputs'!$D$37*12*IF(7=1,'1.Inputs'!$D$38,IF(7=2,'1.Inputs'!$D$39,$E425)))/(1-'1.Inputs'!$D$42)*$D425*(1+$G425)^(7-1))-('1.Inputs'!$D$37*12*IF(7=1,'1.Inputs'!$D$38,IF(7=2,'1.Inputs'!$D$39,$E425)))*'1.Inputs'!$D$43*(1+$G425)^(7-1)-'1.Inputs'!$D$44*(1+$G425)^(7-1)-('1.Inputs'!$D$20/'1.Inputs'!$D$27+'1.Inputs'!$D$23/'1.Inputs'!$D$28))))*'1.Inputs'!$D$53</f>
        <v>601749885.13176525</v>
      </c>
      <c r="AJ425" s="36">
        <f ca="1">Z425-AJ$13-AJ$14+MIN(AJ$13,MAX(0,((('1.Inputs'!$D$37*12*IF(8=1,'1.Inputs'!$D$38,IF(8=2,'1.Inputs'!$D$39,$E425)))*$F425*(('1.Inputs'!$D$40)+(1-'1.Inputs'!$D$40)*(1+'1.Inputs'!$D$41))*(1+$G425)^(8-1))-(('1.Inputs'!$D$37*12*IF(8=1,'1.Inputs'!$D$38,IF(8=2,'1.Inputs'!$D$39,$E425)))/(1-'1.Inputs'!$D$42)*$D425*(1+$G425)^(8-1))-('1.Inputs'!$D$37*12*IF(8=1,'1.Inputs'!$D$38,IF(8=2,'1.Inputs'!$D$39,$E425)))*'1.Inputs'!$D$43*(1+$G425)^(8-1)-'1.Inputs'!$D$44*(1+$G425)^(8-1)-('1.Inputs'!$D$20/'1.Inputs'!$D$27+'1.Inputs'!$D$23/'1.Inputs'!$D$28))))*'1.Inputs'!$D$53</f>
        <v>910754517.95575857</v>
      </c>
      <c r="AK425" s="36">
        <f ca="1">AA425-AK$13-AK$14+MIN(AK$13,MAX(0,((('1.Inputs'!$D$37*12*IF(9=1,'1.Inputs'!$D$38,IF(9=2,'1.Inputs'!$D$39,$E425)))*$F425*(('1.Inputs'!$D$40)+(1-'1.Inputs'!$D$40)*(1+'1.Inputs'!$D$41))*(1+$G425)^(9-1))-(('1.Inputs'!$D$37*12*IF(9=1,'1.Inputs'!$D$38,IF(9=2,'1.Inputs'!$D$39,$E425)))/(1-'1.Inputs'!$D$42)*$D425*(1+$G425)^(9-1))-('1.Inputs'!$D$37*12*IF(9=1,'1.Inputs'!$D$38,IF(9=2,'1.Inputs'!$D$39,$E425)))*'1.Inputs'!$D$43*(1+$G425)^(9-1)-'1.Inputs'!$D$44*(1+$G425)^(9-1)-('1.Inputs'!$D$20/'1.Inputs'!$D$27+'1.Inputs'!$D$23/'1.Inputs'!$D$28))))*'1.Inputs'!$D$53</f>
        <v>956913380.48310518</v>
      </c>
      <c r="AL425" s="36">
        <f ca="1">AB425-AL$13-AL$14+MIN(AL$13,MAX(0,((('1.Inputs'!$D$37*12*IF(10=1,'1.Inputs'!$D$38,IF(10=2,'1.Inputs'!$D$39,$E425)))*$F425*(('1.Inputs'!$D$40)+(1-'1.Inputs'!$D$40)*(1+'1.Inputs'!$D$41))*(1+$G425)^(10-1))-(('1.Inputs'!$D$37*12*IF(10=1,'1.Inputs'!$D$38,IF(10=2,'1.Inputs'!$D$39,$E425)))/(1-'1.Inputs'!$D$42)*$D425*(1+$G425)^(10-1))-('1.Inputs'!$D$37*12*IF(10=1,'1.Inputs'!$D$38,IF(10=2,'1.Inputs'!$D$39,$E425)))*'1.Inputs'!$D$43*(1+$G425)^(10-1)-'1.Inputs'!$D$44*(1+$G425)^(10-1)-('1.Inputs'!$D$20/'1.Inputs'!$D$27+'1.Inputs'!$D$23/'1.Inputs'!$D$28))))*'1.Inputs'!$D$53+'1.Inputs'!$D$35</f>
        <v>4662139891.4146137</v>
      </c>
      <c r="AM425" s="48">
        <f ca="1">R425+NPV('1.Inputs'!$D$55,S425:AB425)</f>
        <v>1708373052.4331989</v>
      </c>
      <c r="AN425" s="48">
        <f ca="1">-('1.Inputs'!$D$24*(1-'1.Inputs'!$D$31)+'1.Inputs'!$D$35)+NPV('1.Inputs'!$D$54,AC425:AL425)</f>
        <v>180736698.20508742</v>
      </c>
      <c r="AO425" s="36">
        <f t="shared" ca="1" si="53"/>
        <v>-4.0642858953780472</v>
      </c>
      <c r="AP425" s="36">
        <f t="shared" ca="1" si="54"/>
        <v>1.4568059721703315</v>
      </c>
      <c r="AQ425" s="36">
        <f ca="1">'1.Inputs'!$D$35+MIN(SUM($AC425:AC425),SUM($AC425:AD425),SUM($AC425:AE425),SUM($AC425:AF425),SUM($AC425:AG425),SUM($AC425:AH425),SUM($AC425:AI425),SUM($AC425:AJ425),SUM($AC425:AK425),SUM($AC425:AL425))</f>
        <v>104171401.84220028</v>
      </c>
      <c r="AR425" s="36">
        <f ca="1">IF(AP425&lt;'1.Inputs'!$D$57,1,0)</f>
        <v>0</v>
      </c>
      <c r="AS425" s="36">
        <f t="shared" ca="1" si="55"/>
        <v>0</v>
      </c>
    </row>
    <row r="426" spans="2:45" ht="15" customHeight="1" x14ac:dyDescent="0.25">
      <c r="B426" s="36">
        <v>411</v>
      </c>
      <c r="C426" s="36">
        <f t="shared" ca="1" si="48"/>
        <v>0.54899614527307961</v>
      </c>
      <c r="D426" s="36">
        <f t="shared" ca="1" si="49"/>
        <v>18089.878892782701</v>
      </c>
      <c r="E426" s="47">
        <f t="shared" ca="1" si="50"/>
        <v>0.83459893310874211</v>
      </c>
      <c r="F426" s="36">
        <f t="shared" ca="1" si="51"/>
        <v>27393.107637102461</v>
      </c>
      <c r="G426" s="36">
        <f t="shared" ca="1" si="52"/>
        <v>4.6826357710817647E-2</v>
      </c>
      <c r="H426" s="36">
        <f ca="1">((('1.Inputs'!$D$37*12*IF(1=1,'1.Inputs'!$D$38,IF(1=2,'1.Inputs'!$D$39,$E426)))*$F426*(('1.Inputs'!$D$40)+(1-'1.Inputs'!$D$40)*(1+'1.Inputs'!$D$41))*(1+$G426)^(1-1))*'1.Inputs'!$D$47+(('1.Inputs'!$D$37*12*IF(1=1,'1.Inputs'!$D$38,IF(1=2,'1.Inputs'!$D$39,$E426)))/(1-'1.Inputs'!$D$42)*$D426*(1+$G426)^(1-1))*('1.Inputs'!$D$48-'1.Inputs'!$D$49))/'1.Inputs'!$D$51</f>
        <v>732127682.95236421</v>
      </c>
      <c r="I426" s="36">
        <f ca="1">((('1.Inputs'!$D$37*12*IF(2=1,'1.Inputs'!$D$38,IF(2=2,'1.Inputs'!$D$39,$E426)))*$F426*(('1.Inputs'!$D$40)+(1-'1.Inputs'!$D$40)*(1+'1.Inputs'!$D$41))*(1+$G426)^(2-1))*'1.Inputs'!$D$47+(('1.Inputs'!$D$37*12*IF(2=1,'1.Inputs'!$D$38,IF(2=2,'1.Inputs'!$D$39,$E426)))/(1-'1.Inputs'!$D$42)*$D426*(1+$G426)^(2-1))*('1.Inputs'!$D$48-'1.Inputs'!$D$49))/'1.Inputs'!$D$51</f>
        <v>1072974778.0139974</v>
      </c>
      <c r="J426" s="36">
        <f ca="1">((('1.Inputs'!$D$37*12*IF(3=1,'1.Inputs'!$D$38,IF(3=2,'1.Inputs'!$D$39,$E426)))*$F426*(('1.Inputs'!$D$40)+(1-'1.Inputs'!$D$40)*(1+'1.Inputs'!$D$41))*(1+$G426)^(3-1))*'1.Inputs'!$D$47+(('1.Inputs'!$D$37*12*IF(3=1,'1.Inputs'!$D$38,IF(3=2,'1.Inputs'!$D$39,$E426)))/(1-'1.Inputs'!$D$42)*$D426*(1+$G426)^(3-1))*('1.Inputs'!$D$48-'1.Inputs'!$D$49))/'1.Inputs'!$D$51</f>
        <v>1339195395.8876224</v>
      </c>
      <c r="K426" s="36">
        <f ca="1">((('1.Inputs'!$D$37*12*IF(4=1,'1.Inputs'!$D$38,IF(4=2,'1.Inputs'!$D$39,$E426)))*$F426*(('1.Inputs'!$D$40)+(1-'1.Inputs'!$D$40)*(1+'1.Inputs'!$D$41))*(1+$G426)^(4-1))*'1.Inputs'!$D$47+(('1.Inputs'!$D$37*12*IF(4=1,'1.Inputs'!$D$38,IF(4=2,'1.Inputs'!$D$39,$E426)))/(1-'1.Inputs'!$D$42)*$D426*(1+$G426)^(4-1))*('1.Inputs'!$D$48-'1.Inputs'!$D$49))/'1.Inputs'!$D$51</f>
        <v>1401905038.5401363</v>
      </c>
      <c r="L426" s="36">
        <f ca="1">((('1.Inputs'!$D$37*12*IF(5=1,'1.Inputs'!$D$38,IF(5=2,'1.Inputs'!$D$39,$E426)))*$F426*(('1.Inputs'!$D$40)+(1-'1.Inputs'!$D$40)*(1+'1.Inputs'!$D$41))*(1+$G426)^(5-1))*'1.Inputs'!$D$47+(('1.Inputs'!$D$37*12*IF(5=1,'1.Inputs'!$D$38,IF(5=2,'1.Inputs'!$D$39,$E426)))/(1-'1.Inputs'!$D$42)*$D426*(1+$G426)^(5-1))*('1.Inputs'!$D$48-'1.Inputs'!$D$49))/'1.Inputs'!$D$51</f>
        <v>1467551145.351414</v>
      </c>
      <c r="M426" s="36">
        <f ca="1">((('1.Inputs'!$D$37*12*IF(6=1,'1.Inputs'!$D$38,IF(6=2,'1.Inputs'!$D$39,$E426)))*$F426*(('1.Inputs'!$D$40)+(1-'1.Inputs'!$D$40)*(1+'1.Inputs'!$D$41))*(1+$G426)^(6-1))*'1.Inputs'!$D$47+(('1.Inputs'!$D$37*12*IF(6=1,'1.Inputs'!$D$38,IF(6=2,'1.Inputs'!$D$39,$E426)))/(1-'1.Inputs'!$D$42)*$D426*(1+$G426)^(6-1))*('1.Inputs'!$D$48-'1.Inputs'!$D$49))/'1.Inputs'!$D$51</f>
        <v>1536271220.2425599</v>
      </c>
      <c r="N426" s="36">
        <f ca="1">((('1.Inputs'!$D$37*12*IF(7=1,'1.Inputs'!$D$38,IF(7=2,'1.Inputs'!$D$39,$E426)))*$F426*(('1.Inputs'!$D$40)+(1-'1.Inputs'!$D$40)*(1+'1.Inputs'!$D$41))*(1+$G426)^(7-1))*'1.Inputs'!$D$47+(('1.Inputs'!$D$37*12*IF(7=1,'1.Inputs'!$D$38,IF(7=2,'1.Inputs'!$D$39,$E426)))/(1-'1.Inputs'!$D$42)*$D426*(1+$G426)^(7-1))*('1.Inputs'!$D$48-'1.Inputs'!$D$49))/'1.Inputs'!$D$51</f>
        <v>1608209205.942472</v>
      </c>
      <c r="O426" s="36">
        <f ca="1">((('1.Inputs'!$D$37*12*IF(8=1,'1.Inputs'!$D$38,IF(8=2,'1.Inputs'!$D$39,$E426)))*$F426*(('1.Inputs'!$D$40)+(1-'1.Inputs'!$D$40)*(1+'1.Inputs'!$D$41))*(1+$G426)^(8-1))*'1.Inputs'!$D$47+(('1.Inputs'!$D$37*12*IF(8=1,'1.Inputs'!$D$38,IF(8=2,'1.Inputs'!$D$39,$E426)))/(1-'1.Inputs'!$D$42)*$D426*(1+$G426)^(8-1))*('1.Inputs'!$D$48-'1.Inputs'!$D$49))/'1.Inputs'!$D$51</f>
        <v>1683515785.4937642</v>
      </c>
      <c r="P426" s="36">
        <f ca="1">((('1.Inputs'!$D$37*12*IF(9=1,'1.Inputs'!$D$38,IF(9=2,'1.Inputs'!$D$39,$E426)))*$F426*(('1.Inputs'!$D$40)+(1-'1.Inputs'!$D$40)*(1+'1.Inputs'!$D$41))*(1+$G426)^(9-1))*'1.Inputs'!$D$47+(('1.Inputs'!$D$37*12*IF(9=1,'1.Inputs'!$D$38,IF(9=2,'1.Inputs'!$D$39,$E426)))/(1-'1.Inputs'!$D$42)*$D426*(1+$G426)^(9-1))*('1.Inputs'!$D$48-'1.Inputs'!$D$49))/'1.Inputs'!$D$51</f>
        <v>1762348697.8771036</v>
      </c>
      <c r="Q426" s="36">
        <f ca="1">((('1.Inputs'!$D$37*12*IF(10=1,'1.Inputs'!$D$38,IF(10=2,'1.Inputs'!$D$39,$E426)))*$F426*(('1.Inputs'!$D$40)+(1-'1.Inputs'!$D$40)*(1+'1.Inputs'!$D$41))*(1+$G426)^(10-1))*'1.Inputs'!$D$47+(('1.Inputs'!$D$37*12*IF(10=1,'1.Inputs'!$D$38,IF(10=2,'1.Inputs'!$D$39,$E426)))/(1-'1.Inputs'!$D$42)*$D426*(1+$G426)^(10-1))*('1.Inputs'!$D$48-'1.Inputs'!$D$49))/'1.Inputs'!$D$51</f>
        <v>1844873068.4150903</v>
      </c>
      <c r="R426" s="36">
        <f>-'1.Inputs'!$D$24</f>
        <v>-2050000000</v>
      </c>
      <c r="S426" s="36">
        <f ca="1">((('1.Inputs'!$D$37*12*IF(1=1,'1.Inputs'!$D$38,IF(1=2,'1.Inputs'!$D$39,$E426)))*$F426*(('1.Inputs'!$D$40)+(1-'1.Inputs'!$D$40)*(1+'1.Inputs'!$D$41))*(1+$G426)^(1-1))-(('1.Inputs'!$D$37*12*IF(1=1,'1.Inputs'!$D$38,IF(1=2,'1.Inputs'!$D$39,$E426)))/(1-'1.Inputs'!$D$42)*$D426*(1+$G426)^(1-1))-('1.Inputs'!$D$37*12*IF(1=1,'1.Inputs'!$D$38,IF(1=2,'1.Inputs'!$D$39,$E426)))*'1.Inputs'!$D$43*(1+$G426)^(1-1)-'1.Inputs'!$D$44*(1+$G426)^(1-1)-('1.Inputs'!$D$20/'1.Inputs'!$D$27+'1.Inputs'!$D$23/'1.Inputs'!$D$28))-MAX(0,((('1.Inputs'!$D$37*12*IF(1=1,'1.Inputs'!$D$38,IF(1=2,'1.Inputs'!$D$39,$E426)))*$F426*(('1.Inputs'!$D$40)+(1-'1.Inputs'!$D$40)*(1+'1.Inputs'!$D$41))*(1+$G426)^(1-1))-(('1.Inputs'!$D$37*12*IF(1=1,'1.Inputs'!$D$38,IF(1=2,'1.Inputs'!$D$39,$E426)))/(1-'1.Inputs'!$D$42)*$D426*(1+$G426)^(1-1))-('1.Inputs'!$D$37*12*IF(1=1,'1.Inputs'!$D$38,IF(1=2,'1.Inputs'!$D$39,$E426)))*'1.Inputs'!$D$43*(1+$G426)^(1-1)-'1.Inputs'!$D$44*(1+$G426)^(1-1)-('1.Inputs'!$D$20/'1.Inputs'!$D$27+'1.Inputs'!$D$23/'1.Inputs'!$D$28)))*'1.Inputs'!$D$53+('1.Inputs'!$D$20/'1.Inputs'!$D$27+'1.Inputs'!$D$23/'1.Inputs'!$D$28)-H426</f>
        <v>-692485772.94233108</v>
      </c>
      <c r="T426" s="36">
        <f ca="1">((('1.Inputs'!$D$37*12*IF(2=1,'1.Inputs'!$D$38,IF(2=2,'1.Inputs'!$D$39,$E426)))*$F426*(('1.Inputs'!$D$40)+(1-'1.Inputs'!$D$40)*(1+'1.Inputs'!$D$41))*(1+$G426)^(2-1))-(('1.Inputs'!$D$37*12*IF(2=1,'1.Inputs'!$D$38,IF(2=2,'1.Inputs'!$D$39,$E426)))/(1-'1.Inputs'!$D$42)*$D426*(1+$G426)^(2-1))-('1.Inputs'!$D$37*12*IF(2=1,'1.Inputs'!$D$38,IF(2=2,'1.Inputs'!$D$39,$E426)))*'1.Inputs'!$D$43*(1+$G426)^(2-1)-'1.Inputs'!$D$44*(1+$G426)^(2-1)-('1.Inputs'!$D$20/'1.Inputs'!$D$27+'1.Inputs'!$D$23/'1.Inputs'!$D$28))-MAX(0,((('1.Inputs'!$D$37*12*IF(2=1,'1.Inputs'!$D$38,IF(2=2,'1.Inputs'!$D$39,$E426)))*$F426*(('1.Inputs'!$D$40)+(1-'1.Inputs'!$D$40)*(1+'1.Inputs'!$D$41))*(1+$G426)^(2-1))-(('1.Inputs'!$D$37*12*IF(2=1,'1.Inputs'!$D$38,IF(2=2,'1.Inputs'!$D$39,$E426)))/(1-'1.Inputs'!$D$42)*$D426*(1+$G426)^(2-1))-('1.Inputs'!$D$37*12*IF(2=1,'1.Inputs'!$D$38,IF(2=2,'1.Inputs'!$D$39,$E426)))*'1.Inputs'!$D$43*(1+$G426)^(2-1)-'1.Inputs'!$D$44*(1+$G426)^(2-1)-('1.Inputs'!$D$20/'1.Inputs'!$D$27+'1.Inputs'!$D$23/'1.Inputs'!$D$28)))*'1.Inputs'!$D$53+('1.Inputs'!$D$20/'1.Inputs'!$D$27+'1.Inputs'!$D$23/'1.Inputs'!$D$28)-(I426-H426)</f>
        <v>-10876368.75296402</v>
      </c>
      <c r="U426" s="36">
        <f ca="1">((('1.Inputs'!$D$37*12*IF(3=1,'1.Inputs'!$D$38,IF(3=2,'1.Inputs'!$D$39,$E426)))*$F426*(('1.Inputs'!$D$40)+(1-'1.Inputs'!$D$40)*(1+'1.Inputs'!$D$41))*(1+$G426)^(3-1))-(('1.Inputs'!$D$37*12*IF(3=1,'1.Inputs'!$D$38,IF(3=2,'1.Inputs'!$D$39,$E426)))/(1-'1.Inputs'!$D$42)*$D426*(1+$G426)^(3-1))-('1.Inputs'!$D$37*12*IF(3=1,'1.Inputs'!$D$38,IF(3=2,'1.Inputs'!$D$39,$E426)))*'1.Inputs'!$D$43*(1+$G426)^(3-1)-'1.Inputs'!$D$44*(1+$G426)^(3-1)-('1.Inputs'!$D$20/'1.Inputs'!$D$27+'1.Inputs'!$D$23/'1.Inputs'!$D$28))-MAX(0,((('1.Inputs'!$D$37*12*IF(3=1,'1.Inputs'!$D$38,IF(3=2,'1.Inputs'!$D$39,$E426)))*$F426*(('1.Inputs'!$D$40)+(1-'1.Inputs'!$D$40)*(1+'1.Inputs'!$D$41))*(1+$G426)^(3-1))-(('1.Inputs'!$D$37*12*IF(3=1,'1.Inputs'!$D$38,IF(3=2,'1.Inputs'!$D$39,$E426)))/(1-'1.Inputs'!$D$42)*$D426*(1+$G426)^(3-1))-('1.Inputs'!$D$37*12*IF(3=1,'1.Inputs'!$D$38,IF(3=2,'1.Inputs'!$D$39,$E426)))*'1.Inputs'!$D$43*(1+$G426)^(3-1)-'1.Inputs'!$D$44*(1+$G426)^(3-1)-('1.Inputs'!$D$20/'1.Inputs'!$D$27+'1.Inputs'!$D$23/'1.Inputs'!$D$28)))*'1.Inputs'!$D$53+('1.Inputs'!$D$20/'1.Inputs'!$D$27+'1.Inputs'!$D$23/'1.Inputs'!$D$28)-(J426-I426)</f>
        <v>257164768.23990989</v>
      </c>
      <c r="V426" s="36">
        <f ca="1">((('1.Inputs'!$D$37*12*IF(4=1,'1.Inputs'!$D$38,IF(4=2,'1.Inputs'!$D$39,$E426)))*$F426*(('1.Inputs'!$D$40)+(1-'1.Inputs'!$D$40)*(1+'1.Inputs'!$D$41))*(1+$G426)^(4-1))-(('1.Inputs'!$D$37*12*IF(4=1,'1.Inputs'!$D$38,IF(4=2,'1.Inputs'!$D$39,$E426)))/(1-'1.Inputs'!$D$42)*$D426*(1+$G426)^(4-1))-('1.Inputs'!$D$37*12*IF(4=1,'1.Inputs'!$D$38,IF(4=2,'1.Inputs'!$D$39,$E426)))*'1.Inputs'!$D$43*(1+$G426)^(4-1)-'1.Inputs'!$D$44*(1+$G426)^(4-1)-('1.Inputs'!$D$20/'1.Inputs'!$D$27+'1.Inputs'!$D$23/'1.Inputs'!$D$28))-MAX(0,((('1.Inputs'!$D$37*12*IF(4=1,'1.Inputs'!$D$38,IF(4=2,'1.Inputs'!$D$39,$E426)))*$F426*(('1.Inputs'!$D$40)+(1-'1.Inputs'!$D$40)*(1+'1.Inputs'!$D$41))*(1+$G426)^(4-1))-(('1.Inputs'!$D$37*12*IF(4=1,'1.Inputs'!$D$38,IF(4=2,'1.Inputs'!$D$39,$E426)))/(1-'1.Inputs'!$D$42)*$D426*(1+$G426)^(4-1))-('1.Inputs'!$D$37*12*IF(4=1,'1.Inputs'!$D$38,IF(4=2,'1.Inputs'!$D$39,$E426)))*'1.Inputs'!$D$43*(1+$G426)^(4-1)-'1.Inputs'!$D$44*(1+$G426)^(4-1)-('1.Inputs'!$D$20/'1.Inputs'!$D$27+'1.Inputs'!$D$23/'1.Inputs'!$D$28)))*'1.Inputs'!$D$53+('1.Inputs'!$D$20/'1.Inputs'!$D$27+'1.Inputs'!$D$23/'1.Inputs'!$D$28)-(K426-J426)</f>
        <v>482971429.36995161</v>
      </c>
      <c r="W426" s="36">
        <f ca="1">((('1.Inputs'!$D$37*12*IF(5=1,'1.Inputs'!$D$38,IF(5=2,'1.Inputs'!$D$39,$E426)))*$F426*(('1.Inputs'!$D$40)+(1-'1.Inputs'!$D$40)*(1+'1.Inputs'!$D$41))*(1+$G426)^(5-1))-(('1.Inputs'!$D$37*12*IF(5=1,'1.Inputs'!$D$38,IF(5=2,'1.Inputs'!$D$39,$E426)))/(1-'1.Inputs'!$D$42)*$D426*(1+$G426)^(5-1))-('1.Inputs'!$D$37*12*IF(5=1,'1.Inputs'!$D$38,IF(5=2,'1.Inputs'!$D$39,$E426)))*'1.Inputs'!$D$43*(1+$G426)^(5-1)-'1.Inputs'!$D$44*(1+$G426)^(5-1)-('1.Inputs'!$D$20/'1.Inputs'!$D$27+'1.Inputs'!$D$23/'1.Inputs'!$D$28))-MAX(0,((('1.Inputs'!$D$37*12*IF(5=1,'1.Inputs'!$D$38,IF(5=2,'1.Inputs'!$D$39,$E426)))*$F426*(('1.Inputs'!$D$40)+(1-'1.Inputs'!$D$40)*(1+'1.Inputs'!$D$41))*(1+$G426)^(5-1))-(('1.Inputs'!$D$37*12*IF(5=1,'1.Inputs'!$D$38,IF(5=2,'1.Inputs'!$D$39,$E426)))/(1-'1.Inputs'!$D$42)*$D426*(1+$G426)^(5-1))-('1.Inputs'!$D$37*12*IF(5=1,'1.Inputs'!$D$38,IF(5=2,'1.Inputs'!$D$39,$E426)))*'1.Inputs'!$D$43*(1+$G426)^(5-1)-'1.Inputs'!$D$44*(1+$G426)^(5-1)-('1.Inputs'!$D$20/'1.Inputs'!$D$27+'1.Inputs'!$D$23/'1.Inputs'!$D$28)))*'1.Inputs'!$D$53+('1.Inputs'!$D$20/'1.Inputs'!$D$27+'1.Inputs'!$D$23/'1.Inputs'!$D$28)-(L426-K426)</f>
        <v>503374676.8838979</v>
      </c>
      <c r="X426" s="36">
        <f ca="1">((('1.Inputs'!$D$37*12*IF(6=1,'1.Inputs'!$D$38,IF(6=2,'1.Inputs'!$D$39,$E426)))*$F426*(('1.Inputs'!$D$40)+(1-'1.Inputs'!$D$40)*(1+'1.Inputs'!$D$41))*(1+$G426)^(6-1))-(('1.Inputs'!$D$37*12*IF(6=1,'1.Inputs'!$D$38,IF(6=2,'1.Inputs'!$D$39,$E426)))/(1-'1.Inputs'!$D$42)*$D426*(1+$G426)^(6-1))-('1.Inputs'!$D$37*12*IF(6=1,'1.Inputs'!$D$38,IF(6=2,'1.Inputs'!$D$39,$E426)))*'1.Inputs'!$D$43*(1+$G426)^(6-1)-'1.Inputs'!$D$44*(1+$G426)^(6-1)-('1.Inputs'!$D$20/'1.Inputs'!$D$27+'1.Inputs'!$D$23/'1.Inputs'!$D$28))-MAX(0,((('1.Inputs'!$D$37*12*IF(6=1,'1.Inputs'!$D$38,IF(6=2,'1.Inputs'!$D$39,$E426)))*$F426*(('1.Inputs'!$D$40)+(1-'1.Inputs'!$D$40)*(1+'1.Inputs'!$D$41))*(1+$G426)^(6-1))-(('1.Inputs'!$D$37*12*IF(6=1,'1.Inputs'!$D$38,IF(6=2,'1.Inputs'!$D$39,$E426)))/(1-'1.Inputs'!$D$42)*$D426*(1+$G426)^(6-1))-('1.Inputs'!$D$37*12*IF(6=1,'1.Inputs'!$D$38,IF(6=2,'1.Inputs'!$D$39,$E426)))*'1.Inputs'!$D$43*(1+$G426)^(6-1)-'1.Inputs'!$D$44*(1+$G426)^(6-1)-('1.Inputs'!$D$20/'1.Inputs'!$D$27+'1.Inputs'!$D$23/'1.Inputs'!$D$28)))*'1.Inputs'!$D$53+('1.Inputs'!$D$20/'1.Inputs'!$D$27+'1.Inputs'!$D$23/'1.Inputs'!$D$28)-(M426-L426)</f>
        <v>524733334.16439342</v>
      </c>
      <c r="Y426" s="36">
        <f ca="1">((('1.Inputs'!$D$37*12*IF(7=1,'1.Inputs'!$D$38,IF(7=2,'1.Inputs'!$D$39,$E426)))*$F426*(('1.Inputs'!$D$40)+(1-'1.Inputs'!$D$40)*(1+'1.Inputs'!$D$41))*(1+$G426)^(7-1))-(('1.Inputs'!$D$37*12*IF(7=1,'1.Inputs'!$D$38,IF(7=2,'1.Inputs'!$D$39,$E426)))/(1-'1.Inputs'!$D$42)*$D426*(1+$G426)^(7-1))-('1.Inputs'!$D$37*12*IF(7=1,'1.Inputs'!$D$38,IF(7=2,'1.Inputs'!$D$39,$E426)))*'1.Inputs'!$D$43*(1+$G426)^(7-1)-'1.Inputs'!$D$44*(1+$G426)^(7-1)-('1.Inputs'!$D$20/'1.Inputs'!$D$27+'1.Inputs'!$D$23/'1.Inputs'!$D$28))-MAX(0,((('1.Inputs'!$D$37*12*IF(7=1,'1.Inputs'!$D$38,IF(7=2,'1.Inputs'!$D$39,$E426)))*$F426*(('1.Inputs'!$D$40)+(1-'1.Inputs'!$D$40)*(1+'1.Inputs'!$D$41))*(1+$G426)^(7-1))-(('1.Inputs'!$D$37*12*IF(7=1,'1.Inputs'!$D$38,IF(7=2,'1.Inputs'!$D$39,$E426)))/(1-'1.Inputs'!$D$42)*$D426*(1+$G426)^(7-1))-('1.Inputs'!$D$37*12*IF(7=1,'1.Inputs'!$D$38,IF(7=2,'1.Inputs'!$D$39,$E426)))*'1.Inputs'!$D$43*(1+$G426)^(7-1)-'1.Inputs'!$D$44*(1+$G426)^(7-1)-('1.Inputs'!$D$20/'1.Inputs'!$D$27+'1.Inputs'!$D$23/'1.Inputs'!$D$28)))*'1.Inputs'!$D$53+('1.Inputs'!$D$20/'1.Inputs'!$D$27+'1.Inputs'!$D$23/'1.Inputs'!$D$28)-(N426-M426)</f>
        <v>547092139.57093036</v>
      </c>
      <c r="Z426" s="36">
        <f ca="1">((('1.Inputs'!$D$37*12*IF(8=1,'1.Inputs'!$D$38,IF(8=2,'1.Inputs'!$D$39,$E426)))*$F426*(('1.Inputs'!$D$40)+(1-'1.Inputs'!$D$40)*(1+'1.Inputs'!$D$41))*(1+$G426)^(8-1))-(('1.Inputs'!$D$37*12*IF(8=1,'1.Inputs'!$D$38,IF(8=2,'1.Inputs'!$D$39,$E426)))/(1-'1.Inputs'!$D$42)*$D426*(1+$G426)^(8-1))-('1.Inputs'!$D$37*12*IF(8=1,'1.Inputs'!$D$38,IF(8=2,'1.Inputs'!$D$39,$E426)))*'1.Inputs'!$D$43*(1+$G426)^(8-1)-'1.Inputs'!$D$44*(1+$G426)^(8-1)-('1.Inputs'!$D$20/'1.Inputs'!$D$27+'1.Inputs'!$D$23/'1.Inputs'!$D$28))-MAX(0,((('1.Inputs'!$D$37*12*IF(8=1,'1.Inputs'!$D$38,IF(8=2,'1.Inputs'!$D$39,$E426)))*$F426*(('1.Inputs'!$D$40)+(1-'1.Inputs'!$D$40)*(1+'1.Inputs'!$D$41))*(1+$G426)^(8-1))-(('1.Inputs'!$D$37*12*IF(8=1,'1.Inputs'!$D$38,IF(8=2,'1.Inputs'!$D$39,$E426)))/(1-'1.Inputs'!$D$42)*$D426*(1+$G426)^(8-1))-('1.Inputs'!$D$37*12*IF(8=1,'1.Inputs'!$D$38,IF(8=2,'1.Inputs'!$D$39,$E426)))*'1.Inputs'!$D$43*(1+$G426)^(8-1)-'1.Inputs'!$D$44*(1+$G426)^(8-1)-('1.Inputs'!$D$20/'1.Inputs'!$D$27+'1.Inputs'!$D$23/'1.Inputs'!$D$28)))*'1.Inputs'!$D$53+('1.Inputs'!$D$20/'1.Inputs'!$D$27+'1.Inputs'!$D$23/'1.Inputs'!$D$28)-(O426-N426)</f>
        <v>570497926.3974191</v>
      </c>
      <c r="AA426" s="36">
        <f ca="1">((('1.Inputs'!$D$37*12*IF(9=1,'1.Inputs'!$D$38,IF(9=2,'1.Inputs'!$D$39,$E426)))*$F426*(('1.Inputs'!$D$40)+(1-'1.Inputs'!$D$40)*(1+'1.Inputs'!$D$41))*(1+$G426)^(9-1))-(('1.Inputs'!$D$37*12*IF(9=1,'1.Inputs'!$D$38,IF(9=2,'1.Inputs'!$D$39,$E426)))/(1-'1.Inputs'!$D$42)*$D426*(1+$G426)^(9-1))-('1.Inputs'!$D$37*12*IF(9=1,'1.Inputs'!$D$38,IF(9=2,'1.Inputs'!$D$39,$E426)))*'1.Inputs'!$D$43*(1+$G426)^(9-1)-'1.Inputs'!$D$44*(1+$G426)^(9-1)-('1.Inputs'!$D$20/'1.Inputs'!$D$27+'1.Inputs'!$D$23/'1.Inputs'!$D$28))-MAX(0,((('1.Inputs'!$D$37*12*IF(9=1,'1.Inputs'!$D$38,IF(9=2,'1.Inputs'!$D$39,$E426)))*$F426*(('1.Inputs'!$D$40)+(1-'1.Inputs'!$D$40)*(1+'1.Inputs'!$D$41))*(1+$G426)^(9-1))-(('1.Inputs'!$D$37*12*IF(9=1,'1.Inputs'!$D$38,IF(9=2,'1.Inputs'!$D$39,$E426)))/(1-'1.Inputs'!$D$42)*$D426*(1+$G426)^(9-1))-('1.Inputs'!$D$37*12*IF(9=1,'1.Inputs'!$D$38,IF(9=2,'1.Inputs'!$D$39,$E426)))*'1.Inputs'!$D$43*(1+$G426)^(9-1)-'1.Inputs'!$D$44*(1+$G426)^(9-1)-('1.Inputs'!$D$20/'1.Inputs'!$D$27+'1.Inputs'!$D$23/'1.Inputs'!$D$28)))*'1.Inputs'!$D$53+('1.Inputs'!$D$20/'1.Inputs'!$D$27+'1.Inputs'!$D$23/'1.Inputs'!$D$28)-(P426-O426)</f>
        <v>594999720.97034812</v>
      </c>
      <c r="AB426" s="36">
        <f ca="1">((('1.Inputs'!$D$37*12*IF(10=1,'1.Inputs'!$D$38,IF(10=2,'1.Inputs'!$D$39,$E426)))*$F426*(('1.Inputs'!$D$40)+(1-'1.Inputs'!$D$40)*(1+'1.Inputs'!$D$41))*(1+$G426)^(10-1))-(('1.Inputs'!$D$37*12*IF(10=1,'1.Inputs'!$D$38,IF(10=2,'1.Inputs'!$D$39,$E426)))/(1-'1.Inputs'!$D$42)*$D426*(1+$G426)^(10-1))-('1.Inputs'!$D$37*12*IF(10=1,'1.Inputs'!$D$38,IF(10=2,'1.Inputs'!$D$39,$E426)))*'1.Inputs'!$D$43*(1+$G426)^(10-1)-'1.Inputs'!$D$44*(1+$G426)^(10-1)-('1.Inputs'!$D$20/'1.Inputs'!$D$27+'1.Inputs'!$D$23/'1.Inputs'!$D$28))-MAX(0,((('1.Inputs'!$D$37*12*IF(10=1,'1.Inputs'!$D$38,IF(10=2,'1.Inputs'!$D$39,$E426)))*$F426*(('1.Inputs'!$D$40)+(1-'1.Inputs'!$D$40)*(1+'1.Inputs'!$D$41))*(1+$G426)^(10-1))-(('1.Inputs'!$D$37*12*IF(10=1,'1.Inputs'!$D$38,IF(10=2,'1.Inputs'!$D$39,$E426)))/(1-'1.Inputs'!$D$42)*$D426*(1+$G426)^(10-1))-('1.Inputs'!$D$37*12*IF(10=1,'1.Inputs'!$D$38,IF(10=2,'1.Inputs'!$D$39,$E426)))*'1.Inputs'!$D$43*(1+$G426)^(10-1)-'1.Inputs'!$D$44*(1+$G426)^(10-1)-('1.Inputs'!$D$20/'1.Inputs'!$D$27+'1.Inputs'!$D$23/'1.Inputs'!$D$28)))*'1.Inputs'!$D$53+('1.Inputs'!$D$20/'1.Inputs'!$D$27+'1.Inputs'!$D$23/'1.Inputs'!$D$28)-(Q426-P426)+(('1.Inputs'!$D$20+'1.Inputs'!$D$23-('1.Inputs'!$D$20/'1.Inputs'!$D$27+'1.Inputs'!$D$23/'1.Inputs'!$D$28)*'1.Inputs'!$D$10)*'1.Inputs'!$D$60+'1.Inputs'!$D$19*'1.Inputs'!$D$59+Q426)</f>
        <v>3165521913.7555962</v>
      </c>
      <c r="AC426" s="36">
        <f ca="1">S426-AC$13-AC$14+MIN(AC$13,MAX(0,((('1.Inputs'!$D$37*12*IF(1=1,'1.Inputs'!$D$38,IF(1=2,'1.Inputs'!$D$39,$E426)))*$F426*(('1.Inputs'!$D$40)+(1-'1.Inputs'!$D$40)*(1+'1.Inputs'!$D$41))*(1+$G426)^(1-1))-(('1.Inputs'!$D$37*12*IF(1=1,'1.Inputs'!$D$38,IF(1=2,'1.Inputs'!$D$39,$E426)))/(1-'1.Inputs'!$D$42)*$D426*(1+$G426)^(1-1))-('1.Inputs'!$D$37*12*IF(1=1,'1.Inputs'!$D$38,IF(1=2,'1.Inputs'!$D$39,$E426)))*'1.Inputs'!$D$43*(1+$G426)^(1-1)-'1.Inputs'!$D$44*(1+$G426)^(1-1)-('1.Inputs'!$D$20/'1.Inputs'!$D$27+'1.Inputs'!$D$23/'1.Inputs'!$D$28))))*'1.Inputs'!$D$53</f>
        <v>-840085772.94233108</v>
      </c>
      <c r="AD426" s="36">
        <f ca="1">T426-AD$13-AD$14+MIN(AD$13,MAX(0,((('1.Inputs'!$D$37*12*IF(2=1,'1.Inputs'!$D$38,IF(2=2,'1.Inputs'!$D$39,$E426)))*$F426*(('1.Inputs'!$D$40)+(1-'1.Inputs'!$D$40)*(1+'1.Inputs'!$D$41))*(1+$G426)^(2-1))-(('1.Inputs'!$D$37*12*IF(2=1,'1.Inputs'!$D$38,IF(2=2,'1.Inputs'!$D$39,$E426)))/(1-'1.Inputs'!$D$42)*$D426*(1+$G426)^(2-1))-('1.Inputs'!$D$37*12*IF(2=1,'1.Inputs'!$D$38,IF(2=2,'1.Inputs'!$D$39,$E426)))*'1.Inputs'!$D$43*(1+$G426)^(2-1)-'1.Inputs'!$D$44*(1+$G426)^(2-1)-('1.Inputs'!$D$20/'1.Inputs'!$D$27+'1.Inputs'!$D$23/'1.Inputs'!$D$28))))*'1.Inputs'!$D$53</f>
        <v>-106816368.75296402</v>
      </c>
      <c r="AE426" s="36">
        <f ca="1">U426-AE$13-AE$14+MIN(AE$13,MAX(0,((('1.Inputs'!$D$37*12*IF(3=1,'1.Inputs'!$D$38,IF(3=2,'1.Inputs'!$D$39,$E426)))*$F426*(('1.Inputs'!$D$40)+(1-'1.Inputs'!$D$40)*(1+'1.Inputs'!$D$41))*(1+$G426)^(3-1))-(('1.Inputs'!$D$37*12*IF(3=1,'1.Inputs'!$D$38,IF(3=2,'1.Inputs'!$D$39,$E426)))/(1-'1.Inputs'!$D$42)*$D426*(1+$G426)^(3-1))-('1.Inputs'!$D$37*12*IF(3=1,'1.Inputs'!$D$38,IF(3=2,'1.Inputs'!$D$39,$E426)))*'1.Inputs'!$D$43*(1+$G426)^(3-1)-'1.Inputs'!$D$44*(1+$G426)^(3-1)-('1.Inputs'!$D$20/'1.Inputs'!$D$27+'1.Inputs'!$D$23/'1.Inputs'!$D$28))))*'1.Inputs'!$D$53</f>
        <v>-84775231.760090113</v>
      </c>
      <c r="AF426" s="36">
        <f ca="1">V426-AF$13-AF$14+MIN(AF$13,MAX(0,((('1.Inputs'!$D$37*12*IF(4=1,'1.Inputs'!$D$38,IF(4=2,'1.Inputs'!$D$39,$E426)))*$F426*(('1.Inputs'!$D$40)+(1-'1.Inputs'!$D$40)*(1+'1.Inputs'!$D$41))*(1+$G426)^(4-1))-(('1.Inputs'!$D$37*12*IF(4=1,'1.Inputs'!$D$38,IF(4=2,'1.Inputs'!$D$39,$E426)))/(1-'1.Inputs'!$D$42)*$D426*(1+$G426)^(4-1))-('1.Inputs'!$D$37*12*IF(4=1,'1.Inputs'!$D$38,IF(4=2,'1.Inputs'!$D$39,$E426)))*'1.Inputs'!$D$43*(1+$G426)^(4-1)-'1.Inputs'!$D$44*(1+$G426)^(4-1)-('1.Inputs'!$D$20/'1.Inputs'!$D$27+'1.Inputs'!$D$23/'1.Inputs'!$D$28))))*'1.Inputs'!$D$53</f>
        <v>160219429.36995161</v>
      </c>
      <c r="AG426" s="36">
        <f ca="1">W426-AG$13-AG$14+MIN(AG$13,MAX(0,((('1.Inputs'!$D$37*12*IF(5=1,'1.Inputs'!$D$38,IF(5=2,'1.Inputs'!$D$39,$E426)))*$F426*(('1.Inputs'!$D$40)+(1-'1.Inputs'!$D$40)*(1+'1.Inputs'!$D$41))*(1+$G426)^(5-1))-(('1.Inputs'!$D$37*12*IF(5=1,'1.Inputs'!$D$38,IF(5=2,'1.Inputs'!$D$39,$E426)))/(1-'1.Inputs'!$D$42)*$D426*(1+$G426)^(5-1))-('1.Inputs'!$D$37*12*IF(5=1,'1.Inputs'!$D$38,IF(5=2,'1.Inputs'!$D$39,$E426)))*'1.Inputs'!$D$43*(1+$G426)^(5-1)-'1.Inputs'!$D$44*(1+$G426)^(5-1)-('1.Inputs'!$D$20/'1.Inputs'!$D$27+'1.Inputs'!$D$23/'1.Inputs'!$D$28))))*'1.Inputs'!$D$53</f>
        <v>199810676.8838979</v>
      </c>
      <c r="AH426" s="36">
        <f ca="1">X426-AH$13-AH$14+MIN(AH$13,MAX(0,((('1.Inputs'!$D$37*12*IF(6=1,'1.Inputs'!$D$38,IF(6=2,'1.Inputs'!$D$39,$E426)))*$F426*(('1.Inputs'!$D$40)+(1-'1.Inputs'!$D$40)*(1+'1.Inputs'!$D$41))*(1+$G426)^(6-1))-(('1.Inputs'!$D$37*12*IF(6=1,'1.Inputs'!$D$38,IF(6=2,'1.Inputs'!$D$39,$E426)))/(1-'1.Inputs'!$D$42)*$D426*(1+$G426)^(6-1))-('1.Inputs'!$D$37*12*IF(6=1,'1.Inputs'!$D$38,IF(6=2,'1.Inputs'!$D$39,$E426)))*'1.Inputs'!$D$43*(1+$G426)^(6-1)-'1.Inputs'!$D$44*(1+$G426)^(6-1)-('1.Inputs'!$D$20/'1.Inputs'!$D$27+'1.Inputs'!$D$23/'1.Inputs'!$D$28))))*'1.Inputs'!$D$53</f>
        <v>240357334.16439342</v>
      </c>
      <c r="AI426" s="36">
        <f ca="1">Y426-AI$13-AI$14+MIN(AI$13,MAX(0,((('1.Inputs'!$D$37*12*IF(7=1,'1.Inputs'!$D$38,IF(7=2,'1.Inputs'!$D$39,$E426)))*$F426*(('1.Inputs'!$D$40)+(1-'1.Inputs'!$D$40)*(1+'1.Inputs'!$D$41))*(1+$G426)^(7-1))-(('1.Inputs'!$D$37*12*IF(7=1,'1.Inputs'!$D$38,IF(7=2,'1.Inputs'!$D$39,$E426)))/(1-'1.Inputs'!$D$42)*$D426*(1+$G426)^(7-1))-('1.Inputs'!$D$37*12*IF(7=1,'1.Inputs'!$D$38,IF(7=2,'1.Inputs'!$D$39,$E426)))*'1.Inputs'!$D$43*(1+$G426)^(7-1)-'1.Inputs'!$D$44*(1+$G426)^(7-1)-('1.Inputs'!$D$20/'1.Inputs'!$D$27+'1.Inputs'!$D$23/'1.Inputs'!$D$28))))*'1.Inputs'!$D$53</f>
        <v>281904139.57093036</v>
      </c>
      <c r="AJ426" s="36">
        <f ca="1">Z426-AJ$13-AJ$14+MIN(AJ$13,MAX(0,((('1.Inputs'!$D$37*12*IF(8=1,'1.Inputs'!$D$38,IF(8=2,'1.Inputs'!$D$39,$E426)))*$F426*(('1.Inputs'!$D$40)+(1-'1.Inputs'!$D$40)*(1+'1.Inputs'!$D$41))*(1+$G426)^(8-1))-(('1.Inputs'!$D$37*12*IF(8=1,'1.Inputs'!$D$38,IF(8=2,'1.Inputs'!$D$39,$E426)))/(1-'1.Inputs'!$D$42)*$D426*(1+$G426)^(8-1))-('1.Inputs'!$D$37*12*IF(8=1,'1.Inputs'!$D$38,IF(8=2,'1.Inputs'!$D$39,$E426)))*'1.Inputs'!$D$43*(1+$G426)^(8-1)-'1.Inputs'!$D$44*(1+$G426)^(8-1)-('1.Inputs'!$D$20/'1.Inputs'!$D$27+'1.Inputs'!$D$23/'1.Inputs'!$D$28))))*'1.Inputs'!$D$53</f>
        <v>570497926.3974191</v>
      </c>
      <c r="AK426" s="36">
        <f ca="1">AA426-AK$13-AK$14+MIN(AK$13,MAX(0,((('1.Inputs'!$D$37*12*IF(9=1,'1.Inputs'!$D$38,IF(9=2,'1.Inputs'!$D$39,$E426)))*$F426*(('1.Inputs'!$D$40)+(1-'1.Inputs'!$D$40)*(1+'1.Inputs'!$D$41))*(1+$G426)^(9-1))-(('1.Inputs'!$D$37*12*IF(9=1,'1.Inputs'!$D$38,IF(9=2,'1.Inputs'!$D$39,$E426)))/(1-'1.Inputs'!$D$42)*$D426*(1+$G426)^(9-1))-('1.Inputs'!$D$37*12*IF(9=1,'1.Inputs'!$D$38,IF(9=2,'1.Inputs'!$D$39,$E426)))*'1.Inputs'!$D$43*(1+$G426)^(9-1)-'1.Inputs'!$D$44*(1+$G426)^(9-1)-('1.Inputs'!$D$20/'1.Inputs'!$D$27+'1.Inputs'!$D$23/'1.Inputs'!$D$28))))*'1.Inputs'!$D$53</f>
        <v>594999720.97034812</v>
      </c>
      <c r="AL426" s="36">
        <f ca="1">AB426-AL$13-AL$14+MIN(AL$13,MAX(0,((('1.Inputs'!$D$37*12*IF(10=1,'1.Inputs'!$D$38,IF(10=2,'1.Inputs'!$D$39,$E426)))*$F426*(('1.Inputs'!$D$40)+(1-'1.Inputs'!$D$40)*(1+'1.Inputs'!$D$41))*(1+$G426)^(10-1))-(('1.Inputs'!$D$37*12*IF(10=1,'1.Inputs'!$D$38,IF(10=2,'1.Inputs'!$D$39,$E426)))/(1-'1.Inputs'!$D$42)*$D426*(1+$G426)^(10-1))-('1.Inputs'!$D$37*12*IF(10=1,'1.Inputs'!$D$38,IF(10=2,'1.Inputs'!$D$39,$E426)))*'1.Inputs'!$D$43*(1+$G426)^(10-1)-'1.Inputs'!$D$44*(1+$G426)^(10-1)-('1.Inputs'!$D$20/'1.Inputs'!$D$27+'1.Inputs'!$D$23/'1.Inputs'!$D$28))))*'1.Inputs'!$D$53+'1.Inputs'!$D$35</f>
        <v>3965521913.7555962</v>
      </c>
      <c r="AM426" s="48">
        <f ca="1">R426+NPV('1.Inputs'!$D$55,S426:AB426)</f>
        <v>97553259.941206455</v>
      </c>
      <c r="AN426" s="48">
        <f ca="1">-('1.Inputs'!$D$24*(1-'1.Inputs'!$D$31)+'1.Inputs'!$D$35)+NPV('1.Inputs'!$D$54,AC426:AL426)</f>
        <v>-1069145730.0944242</v>
      </c>
      <c r="AO426" s="36">
        <f t="shared" ca="1" si="53"/>
        <v>-4.691638028064574</v>
      </c>
      <c r="AP426" s="36">
        <f t="shared" ca="1" si="54"/>
        <v>0.65336577296725074</v>
      </c>
      <c r="AQ426" s="36">
        <f ca="1">'1.Inputs'!$D$35+MIN(SUM($AC426:AC426),SUM($AC426:AD426),SUM($AC426:AE426),SUM($AC426:AF426),SUM($AC426:AG426),SUM($AC426:AH426),SUM($AC426:AI426),SUM($AC426:AJ426),SUM($AC426:AK426),SUM($AC426:AL426))</f>
        <v>-231677373.45538521</v>
      </c>
      <c r="AR426" s="36">
        <f ca="1">IF(AP426&lt;'1.Inputs'!$D$57,1,0)</f>
        <v>1</v>
      </c>
      <c r="AS426" s="36">
        <f t="shared" ca="1" si="55"/>
        <v>1</v>
      </c>
    </row>
    <row r="427" spans="2:45" ht="15" customHeight="1" x14ac:dyDescent="0.25">
      <c r="B427" s="36">
        <v>412</v>
      </c>
      <c r="C427" s="36">
        <f t="shared" ca="1" si="48"/>
        <v>0.5422044766890558</v>
      </c>
      <c r="D427" s="36">
        <f t="shared" ca="1" si="49"/>
        <v>18567.027751088324</v>
      </c>
      <c r="E427" s="47">
        <f t="shared" ca="1" si="50"/>
        <v>0.83376377585407357</v>
      </c>
      <c r="F427" s="36">
        <f t="shared" ca="1" si="51"/>
        <v>34008.421451818169</v>
      </c>
      <c r="G427" s="36">
        <f t="shared" ca="1" si="52"/>
        <v>5.6598568698492363E-2</v>
      </c>
      <c r="H427" s="36">
        <f ca="1">((('1.Inputs'!$D$37*12*IF(1=1,'1.Inputs'!$D$38,IF(1=2,'1.Inputs'!$D$39,$E427)))*$F427*(('1.Inputs'!$D$40)+(1-'1.Inputs'!$D$40)*(1+'1.Inputs'!$D$41))*(1+$G427)^(1-1))*'1.Inputs'!$D$47+(('1.Inputs'!$D$37*12*IF(1=1,'1.Inputs'!$D$38,IF(1=2,'1.Inputs'!$D$39,$E427)))/(1-'1.Inputs'!$D$42)*$D427*(1+$G427)^(1-1))*('1.Inputs'!$D$48-'1.Inputs'!$D$49))/'1.Inputs'!$D$51</f>
        <v>885204750.80437195</v>
      </c>
      <c r="I427" s="36">
        <f ca="1">((('1.Inputs'!$D$37*12*IF(2=1,'1.Inputs'!$D$38,IF(2=2,'1.Inputs'!$D$39,$E427)))*$F427*(('1.Inputs'!$D$40)+(1-'1.Inputs'!$D$40)*(1+'1.Inputs'!$D$41))*(1+$G427)^(2-1))*'1.Inputs'!$D$47+(('1.Inputs'!$D$37*12*IF(2=1,'1.Inputs'!$D$38,IF(2=2,'1.Inputs'!$D$39,$E427)))/(1-'1.Inputs'!$D$42)*$D427*(1+$G427)^(2-1))*('1.Inputs'!$D$48-'1.Inputs'!$D$49))/'1.Inputs'!$D$51</f>
        <v>1309428501.7870071</v>
      </c>
      <c r="J427" s="36">
        <f ca="1">((('1.Inputs'!$D$37*12*IF(3=1,'1.Inputs'!$D$38,IF(3=2,'1.Inputs'!$D$39,$E427)))*$F427*(('1.Inputs'!$D$40)+(1-'1.Inputs'!$D$40)*(1+'1.Inputs'!$D$41))*(1+$G427)^(3-1))*'1.Inputs'!$D$47+(('1.Inputs'!$D$37*12*IF(3=1,'1.Inputs'!$D$38,IF(3=2,'1.Inputs'!$D$39,$E427)))/(1-'1.Inputs'!$D$42)*$D427*(1+$G427)^(3-1))*('1.Inputs'!$D$48-'1.Inputs'!$D$49))/'1.Inputs'!$D$51</f>
        <v>1647922526.5242615</v>
      </c>
      <c r="K427" s="36">
        <f ca="1">((('1.Inputs'!$D$37*12*IF(4=1,'1.Inputs'!$D$38,IF(4=2,'1.Inputs'!$D$39,$E427)))*$F427*(('1.Inputs'!$D$40)+(1-'1.Inputs'!$D$40)*(1+'1.Inputs'!$D$41))*(1+$G427)^(4-1))*'1.Inputs'!$D$47+(('1.Inputs'!$D$37*12*IF(4=1,'1.Inputs'!$D$38,IF(4=2,'1.Inputs'!$D$39,$E427)))/(1-'1.Inputs'!$D$42)*$D427*(1+$G427)^(4-1))*('1.Inputs'!$D$48-'1.Inputs'!$D$49))/'1.Inputs'!$D$51</f>
        <v>1741192582.8515382</v>
      </c>
      <c r="L427" s="36">
        <f ca="1">((('1.Inputs'!$D$37*12*IF(5=1,'1.Inputs'!$D$38,IF(5=2,'1.Inputs'!$D$39,$E427)))*$F427*(('1.Inputs'!$D$40)+(1-'1.Inputs'!$D$40)*(1+'1.Inputs'!$D$41))*(1+$G427)^(5-1))*'1.Inputs'!$D$47+(('1.Inputs'!$D$37*12*IF(5=1,'1.Inputs'!$D$38,IF(5=2,'1.Inputs'!$D$39,$E427)))/(1-'1.Inputs'!$D$42)*$D427*(1+$G427)^(5-1))*('1.Inputs'!$D$48-'1.Inputs'!$D$49))/'1.Inputs'!$D$51</f>
        <v>1839741590.8693664</v>
      </c>
      <c r="M427" s="36">
        <f ca="1">((('1.Inputs'!$D$37*12*IF(6=1,'1.Inputs'!$D$38,IF(6=2,'1.Inputs'!$D$39,$E427)))*$F427*(('1.Inputs'!$D$40)+(1-'1.Inputs'!$D$40)*(1+'1.Inputs'!$D$41))*(1+$G427)^(6-1))*'1.Inputs'!$D$47+(('1.Inputs'!$D$37*12*IF(6=1,'1.Inputs'!$D$38,IF(6=2,'1.Inputs'!$D$39,$E427)))/(1-'1.Inputs'!$D$42)*$D427*(1+$G427)^(6-1))*('1.Inputs'!$D$48-'1.Inputs'!$D$49))/'1.Inputs'!$D$51</f>
        <v>1943868331.68766</v>
      </c>
      <c r="N427" s="36">
        <f ca="1">((('1.Inputs'!$D$37*12*IF(7=1,'1.Inputs'!$D$38,IF(7=2,'1.Inputs'!$D$39,$E427)))*$F427*(('1.Inputs'!$D$40)+(1-'1.Inputs'!$D$40)*(1+'1.Inputs'!$D$41))*(1+$G427)^(7-1))*'1.Inputs'!$D$47+(('1.Inputs'!$D$37*12*IF(7=1,'1.Inputs'!$D$38,IF(7=2,'1.Inputs'!$D$39,$E427)))/(1-'1.Inputs'!$D$42)*$D427*(1+$G427)^(7-1))*('1.Inputs'!$D$48-'1.Inputs'!$D$49))/'1.Inputs'!$D$51</f>
        <v>2053888496.9995079</v>
      </c>
      <c r="O427" s="36">
        <f ca="1">((('1.Inputs'!$D$37*12*IF(8=1,'1.Inputs'!$D$38,IF(8=2,'1.Inputs'!$D$39,$E427)))*$F427*(('1.Inputs'!$D$40)+(1-'1.Inputs'!$D$40)*(1+'1.Inputs'!$D$41))*(1+$G427)^(8-1))*'1.Inputs'!$D$47+(('1.Inputs'!$D$37*12*IF(8=1,'1.Inputs'!$D$38,IF(8=2,'1.Inputs'!$D$39,$E427)))/(1-'1.Inputs'!$D$42)*$D427*(1+$G427)^(8-1))*('1.Inputs'!$D$48-'1.Inputs'!$D$49))/'1.Inputs'!$D$51</f>
        <v>2170135646.1959782</v>
      </c>
      <c r="P427" s="36">
        <f ca="1">((('1.Inputs'!$D$37*12*IF(9=1,'1.Inputs'!$D$38,IF(9=2,'1.Inputs'!$D$39,$E427)))*$F427*(('1.Inputs'!$D$40)+(1-'1.Inputs'!$D$40)*(1+'1.Inputs'!$D$41))*(1+$G427)^(9-1))*'1.Inputs'!$D$47+(('1.Inputs'!$D$37*12*IF(9=1,'1.Inputs'!$D$38,IF(9=2,'1.Inputs'!$D$39,$E427)))/(1-'1.Inputs'!$D$42)*$D427*(1+$G427)^(9-1))*('1.Inputs'!$D$48-'1.Inputs'!$D$49))/'1.Inputs'!$D$51</f>
        <v>2292962217.6522479</v>
      </c>
      <c r="Q427" s="36">
        <f ca="1">((('1.Inputs'!$D$37*12*IF(10=1,'1.Inputs'!$D$38,IF(10=2,'1.Inputs'!$D$39,$E427)))*$F427*(('1.Inputs'!$D$40)+(1-'1.Inputs'!$D$40)*(1+'1.Inputs'!$D$41))*(1+$G427)^(10-1))*'1.Inputs'!$D$47+(('1.Inputs'!$D$37*12*IF(10=1,'1.Inputs'!$D$38,IF(10=2,'1.Inputs'!$D$39,$E427)))/(1-'1.Inputs'!$D$42)*$D427*(1+$G427)^(10-1))*('1.Inputs'!$D$48-'1.Inputs'!$D$49))/'1.Inputs'!$D$51</f>
        <v>2422740597.2510862</v>
      </c>
      <c r="R427" s="36">
        <f>-'1.Inputs'!$D$24</f>
        <v>-2050000000</v>
      </c>
      <c r="S427" s="36">
        <f ca="1">((('1.Inputs'!$D$37*12*IF(1=1,'1.Inputs'!$D$38,IF(1=2,'1.Inputs'!$D$39,$E427)))*$F427*(('1.Inputs'!$D$40)+(1-'1.Inputs'!$D$40)*(1+'1.Inputs'!$D$41))*(1+$G427)^(1-1))-(('1.Inputs'!$D$37*12*IF(1=1,'1.Inputs'!$D$38,IF(1=2,'1.Inputs'!$D$39,$E427)))/(1-'1.Inputs'!$D$42)*$D427*(1+$G427)^(1-1))-('1.Inputs'!$D$37*12*IF(1=1,'1.Inputs'!$D$38,IF(1=2,'1.Inputs'!$D$39,$E427)))*'1.Inputs'!$D$43*(1+$G427)^(1-1)-'1.Inputs'!$D$44*(1+$G427)^(1-1)-('1.Inputs'!$D$20/'1.Inputs'!$D$27+'1.Inputs'!$D$23/'1.Inputs'!$D$28))-MAX(0,((('1.Inputs'!$D$37*12*IF(1=1,'1.Inputs'!$D$38,IF(1=2,'1.Inputs'!$D$39,$E427)))*$F427*(('1.Inputs'!$D$40)+(1-'1.Inputs'!$D$40)*(1+'1.Inputs'!$D$41))*(1+$G427)^(1-1))-(('1.Inputs'!$D$37*12*IF(1=1,'1.Inputs'!$D$38,IF(1=2,'1.Inputs'!$D$39,$E427)))/(1-'1.Inputs'!$D$42)*$D427*(1+$G427)^(1-1))-('1.Inputs'!$D$37*12*IF(1=1,'1.Inputs'!$D$38,IF(1=2,'1.Inputs'!$D$39,$E427)))*'1.Inputs'!$D$43*(1+$G427)^(1-1)-'1.Inputs'!$D$44*(1+$G427)^(1-1)-('1.Inputs'!$D$20/'1.Inputs'!$D$27+'1.Inputs'!$D$23/'1.Inputs'!$D$28)))*'1.Inputs'!$D$53+('1.Inputs'!$D$20/'1.Inputs'!$D$27+'1.Inputs'!$D$23/'1.Inputs'!$D$28)-H427</f>
        <v>-271921107.70526206</v>
      </c>
      <c r="T427" s="36">
        <f ca="1">((('1.Inputs'!$D$37*12*IF(2=1,'1.Inputs'!$D$38,IF(2=2,'1.Inputs'!$D$39,$E427)))*$F427*(('1.Inputs'!$D$40)+(1-'1.Inputs'!$D$40)*(1+'1.Inputs'!$D$41))*(1+$G427)^(2-1))-(('1.Inputs'!$D$37*12*IF(2=1,'1.Inputs'!$D$38,IF(2=2,'1.Inputs'!$D$39,$E427)))/(1-'1.Inputs'!$D$42)*$D427*(1+$G427)^(2-1))-('1.Inputs'!$D$37*12*IF(2=1,'1.Inputs'!$D$38,IF(2=2,'1.Inputs'!$D$39,$E427)))*'1.Inputs'!$D$43*(1+$G427)^(2-1)-'1.Inputs'!$D$44*(1+$G427)^(2-1)-('1.Inputs'!$D$20/'1.Inputs'!$D$27+'1.Inputs'!$D$23/'1.Inputs'!$D$28))-MAX(0,((('1.Inputs'!$D$37*12*IF(2=1,'1.Inputs'!$D$38,IF(2=2,'1.Inputs'!$D$39,$E427)))*$F427*(('1.Inputs'!$D$40)+(1-'1.Inputs'!$D$40)*(1+'1.Inputs'!$D$41))*(1+$G427)^(2-1))-(('1.Inputs'!$D$37*12*IF(2=1,'1.Inputs'!$D$38,IF(2=2,'1.Inputs'!$D$39,$E427)))/(1-'1.Inputs'!$D$42)*$D427*(1+$G427)^(2-1))-('1.Inputs'!$D$37*12*IF(2=1,'1.Inputs'!$D$38,IF(2=2,'1.Inputs'!$D$39,$E427)))*'1.Inputs'!$D$43*(1+$G427)^(2-1)-'1.Inputs'!$D$44*(1+$G427)^(2-1)-('1.Inputs'!$D$20/'1.Inputs'!$D$27+'1.Inputs'!$D$23/'1.Inputs'!$D$28)))*'1.Inputs'!$D$53+('1.Inputs'!$D$20/'1.Inputs'!$D$27+'1.Inputs'!$D$23/'1.Inputs'!$D$28)-(I427-H427)</f>
        <v>707568786.08000982</v>
      </c>
      <c r="U427" s="36">
        <f ca="1">((('1.Inputs'!$D$37*12*IF(3=1,'1.Inputs'!$D$38,IF(3=2,'1.Inputs'!$D$39,$E427)))*$F427*(('1.Inputs'!$D$40)+(1-'1.Inputs'!$D$40)*(1+'1.Inputs'!$D$41))*(1+$G427)^(3-1))-(('1.Inputs'!$D$37*12*IF(3=1,'1.Inputs'!$D$38,IF(3=2,'1.Inputs'!$D$39,$E427)))/(1-'1.Inputs'!$D$42)*$D427*(1+$G427)^(3-1))-('1.Inputs'!$D$37*12*IF(3=1,'1.Inputs'!$D$38,IF(3=2,'1.Inputs'!$D$39,$E427)))*'1.Inputs'!$D$43*(1+$G427)^(3-1)-'1.Inputs'!$D$44*(1+$G427)^(3-1)-('1.Inputs'!$D$20/'1.Inputs'!$D$27+'1.Inputs'!$D$23/'1.Inputs'!$D$28))-MAX(0,((('1.Inputs'!$D$37*12*IF(3=1,'1.Inputs'!$D$38,IF(3=2,'1.Inputs'!$D$39,$E427)))*$F427*(('1.Inputs'!$D$40)+(1-'1.Inputs'!$D$40)*(1+'1.Inputs'!$D$41))*(1+$G427)^(3-1))-(('1.Inputs'!$D$37*12*IF(3=1,'1.Inputs'!$D$38,IF(3=2,'1.Inputs'!$D$39,$E427)))/(1-'1.Inputs'!$D$42)*$D427*(1+$G427)^(3-1))-('1.Inputs'!$D$37*12*IF(3=1,'1.Inputs'!$D$38,IF(3=2,'1.Inputs'!$D$39,$E427)))*'1.Inputs'!$D$43*(1+$G427)^(3-1)-'1.Inputs'!$D$44*(1+$G427)^(3-1)-('1.Inputs'!$D$20/'1.Inputs'!$D$27+'1.Inputs'!$D$23/'1.Inputs'!$D$28)))*'1.Inputs'!$D$53+('1.Inputs'!$D$20/'1.Inputs'!$D$27+'1.Inputs'!$D$23/'1.Inputs'!$D$28)-(J427-I427)</f>
        <v>1198458870.8794849</v>
      </c>
      <c r="V427" s="36">
        <f ca="1">((('1.Inputs'!$D$37*12*IF(4=1,'1.Inputs'!$D$38,IF(4=2,'1.Inputs'!$D$39,$E427)))*$F427*(('1.Inputs'!$D$40)+(1-'1.Inputs'!$D$40)*(1+'1.Inputs'!$D$41))*(1+$G427)^(4-1))-(('1.Inputs'!$D$37*12*IF(4=1,'1.Inputs'!$D$38,IF(4=2,'1.Inputs'!$D$39,$E427)))/(1-'1.Inputs'!$D$42)*$D427*(1+$G427)^(4-1))-('1.Inputs'!$D$37*12*IF(4=1,'1.Inputs'!$D$38,IF(4=2,'1.Inputs'!$D$39,$E427)))*'1.Inputs'!$D$43*(1+$G427)^(4-1)-'1.Inputs'!$D$44*(1+$G427)^(4-1)-('1.Inputs'!$D$20/'1.Inputs'!$D$27+'1.Inputs'!$D$23/'1.Inputs'!$D$28))-MAX(0,((('1.Inputs'!$D$37*12*IF(4=1,'1.Inputs'!$D$38,IF(4=2,'1.Inputs'!$D$39,$E427)))*$F427*(('1.Inputs'!$D$40)+(1-'1.Inputs'!$D$40)*(1+'1.Inputs'!$D$41))*(1+$G427)^(4-1))-(('1.Inputs'!$D$37*12*IF(4=1,'1.Inputs'!$D$38,IF(4=2,'1.Inputs'!$D$39,$E427)))/(1-'1.Inputs'!$D$42)*$D427*(1+$G427)^(4-1))-('1.Inputs'!$D$37*12*IF(4=1,'1.Inputs'!$D$38,IF(4=2,'1.Inputs'!$D$39,$E427)))*'1.Inputs'!$D$43*(1+$G427)^(4-1)-'1.Inputs'!$D$44*(1+$G427)^(4-1)-('1.Inputs'!$D$20/'1.Inputs'!$D$27+'1.Inputs'!$D$23/'1.Inputs'!$D$28)))*'1.Inputs'!$D$53+('1.Inputs'!$D$20/'1.Inputs'!$D$27+'1.Inputs'!$D$23/'1.Inputs'!$D$28)-(K427-J427)</f>
        <v>1527997890.9673696</v>
      </c>
      <c r="W427" s="36">
        <f ca="1">((('1.Inputs'!$D$37*12*IF(5=1,'1.Inputs'!$D$38,IF(5=2,'1.Inputs'!$D$39,$E427)))*$F427*(('1.Inputs'!$D$40)+(1-'1.Inputs'!$D$40)*(1+'1.Inputs'!$D$41))*(1+$G427)^(5-1))-(('1.Inputs'!$D$37*12*IF(5=1,'1.Inputs'!$D$38,IF(5=2,'1.Inputs'!$D$39,$E427)))/(1-'1.Inputs'!$D$42)*$D427*(1+$G427)^(5-1))-('1.Inputs'!$D$37*12*IF(5=1,'1.Inputs'!$D$38,IF(5=2,'1.Inputs'!$D$39,$E427)))*'1.Inputs'!$D$43*(1+$G427)^(5-1)-'1.Inputs'!$D$44*(1+$G427)^(5-1)-('1.Inputs'!$D$20/'1.Inputs'!$D$27+'1.Inputs'!$D$23/'1.Inputs'!$D$28))-MAX(0,((('1.Inputs'!$D$37*12*IF(5=1,'1.Inputs'!$D$38,IF(5=2,'1.Inputs'!$D$39,$E427)))*$F427*(('1.Inputs'!$D$40)+(1-'1.Inputs'!$D$40)*(1+'1.Inputs'!$D$41))*(1+$G427)^(5-1))-(('1.Inputs'!$D$37*12*IF(5=1,'1.Inputs'!$D$38,IF(5=2,'1.Inputs'!$D$39,$E427)))/(1-'1.Inputs'!$D$42)*$D427*(1+$G427)^(5-1))-('1.Inputs'!$D$37*12*IF(5=1,'1.Inputs'!$D$38,IF(5=2,'1.Inputs'!$D$39,$E427)))*'1.Inputs'!$D$43*(1+$G427)^(5-1)-'1.Inputs'!$D$44*(1+$G427)^(5-1)-('1.Inputs'!$D$20/'1.Inputs'!$D$27+'1.Inputs'!$D$23/'1.Inputs'!$D$28)))*'1.Inputs'!$D$53+('1.Inputs'!$D$20/'1.Inputs'!$D$27+'1.Inputs'!$D$23/'1.Inputs'!$D$28)-(L427-K427)</f>
        <v>1611806102.1994338</v>
      </c>
      <c r="X427" s="36">
        <f ca="1">((('1.Inputs'!$D$37*12*IF(6=1,'1.Inputs'!$D$38,IF(6=2,'1.Inputs'!$D$39,$E427)))*$F427*(('1.Inputs'!$D$40)+(1-'1.Inputs'!$D$40)*(1+'1.Inputs'!$D$41))*(1+$G427)^(6-1))-(('1.Inputs'!$D$37*12*IF(6=1,'1.Inputs'!$D$38,IF(6=2,'1.Inputs'!$D$39,$E427)))/(1-'1.Inputs'!$D$42)*$D427*(1+$G427)^(6-1))-('1.Inputs'!$D$37*12*IF(6=1,'1.Inputs'!$D$38,IF(6=2,'1.Inputs'!$D$39,$E427)))*'1.Inputs'!$D$43*(1+$G427)^(6-1)-'1.Inputs'!$D$44*(1+$G427)^(6-1)-('1.Inputs'!$D$20/'1.Inputs'!$D$27+'1.Inputs'!$D$23/'1.Inputs'!$D$28))-MAX(0,((('1.Inputs'!$D$37*12*IF(6=1,'1.Inputs'!$D$38,IF(6=2,'1.Inputs'!$D$39,$E427)))*$F427*(('1.Inputs'!$D$40)+(1-'1.Inputs'!$D$40)*(1+'1.Inputs'!$D$41))*(1+$G427)^(6-1))-(('1.Inputs'!$D$37*12*IF(6=1,'1.Inputs'!$D$38,IF(6=2,'1.Inputs'!$D$39,$E427)))/(1-'1.Inputs'!$D$42)*$D427*(1+$G427)^(6-1))-('1.Inputs'!$D$37*12*IF(6=1,'1.Inputs'!$D$38,IF(6=2,'1.Inputs'!$D$39,$E427)))*'1.Inputs'!$D$43*(1+$G427)^(6-1)-'1.Inputs'!$D$44*(1+$G427)^(6-1)-('1.Inputs'!$D$20/'1.Inputs'!$D$27+'1.Inputs'!$D$23/'1.Inputs'!$D$28)))*'1.Inputs'!$D$53+('1.Inputs'!$D$20/'1.Inputs'!$D$27+'1.Inputs'!$D$23/'1.Inputs'!$D$28)-(M427-L427)</f>
        <v>1700357738.232414</v>
      </c>
      <c r="Y427" s="36">
        <f ca="1">((('1.Inputs'!$D$37*12*IF(7=1,'1.Inputs'!$D$38,IF(7=2,'1.Inputs'!$D$39,$E427)))*$F427*(('1.Inputs'!$D$40)+(1-'1.Inputs'!$D$40)*(1+'1.Inputs'!$D$41))*(1+$G427)^(7-1))-(('1.Inputs'!$D$37*12*IF(7=1,'1.Inputs'!$D$38,IF(7=2,'1.Inputs'!$D$39,$E427)))/(1-'1.Inputs'!$D$42)*$D427*(1+$G427)^(7-1))-('1.Inputs'!$D$37*12*IF(7=1,'1.Inputs'!$D$38,IF(7=2,'1.Inputs'!$D$39,$E427)))*'1.Inputs'!$D$43*(1+$G427)^(7-1)-'1.Inputs'!$D$44*(1+$G427)^(7-1)-('1.Inputs'!$D$20/'1.Inputs'!$D$27+'1.Inputs'!$D$23/'1.Inputs'!$D$28))-MAX(0,((('1.Inputs'!$D$37*12*IF(7=1,'1.Inputs'!$D$38,IF(7=2,'1.Inputs'!$D$39,$E427)))*$F427*(('1.Inputs'!$D$40)+(1-'1.Inputs'!$D$40)*(1+'1.Inputs'!$D$41))*(1+$G427)^(7-1))-(('1.Inputs'!$D$37*12*IF(7=1,'1.Inputs'!$D$38,IF(7=2,'1.Inputs'!$D$39,$E427)))/(1-'1.Inputs'!$D$42)*$D427*(1+$G427)^(7-1))-('1.Inputs'!$D$37*12*IF(7=1,'1.Inputs'!$D$38,IF(7=2,'1.Inputs'!$D$39,$E427)))*'1.Inputs'!$D$43*(1+$G427)^(7-1)-'1.Inputs'!$D$44*(1+$G427)^(7-1)-('1.Inputs'!$D$20/'1.Inputs'!$D$27+'1.Inputs'!$D$23/'1.Inputs'!$D$28)))*'1.Inputs'!$D$53+('1.Inputs'!$D$20/'1.Inputs'!$D$27+'1.Inputs'!$D$23/'1.Inputs'!$D$28)-(N427-M427)</f>
        <v>1793921270.1207712</v>
      </c>
      <c r="Z427" s="36">
        <f ca="1">((('1.Inputs'!$D$37*12*IF(8=1,'1.Inputs'!$D$38,IF(8=2,'1.Inputs'!$D$39,$E427)))*$F427*(('1.Inputs'!$D$40)+(1-'1.Inputs'!$D$40)*(1+'1.Inputs'!$D$41))*(1+$G427)^(8-1))-(('1.Inputs'!$D$37*12*IF(8=1,'1.Inputs'!$D$38,IF(8=2,'1.Inputs'!$D$39,$E427)))/(1-'1.Inputs'!$D$42)*$D427*(1+$G427)^(8-1))-('1.Inputs'!$D$37*12*IF(8=1,'1.Inputs'!$D$38,IF(8=2,'1.Inputs'!$D$39,$E427)))*'1.Inputs'!$D$43*(1+$G427)^(8-1)-'1.Inputs'!$D$44*(1+$G427)^(8-1)-('1.Inputs'!$D$20/'1.Inputs'!$D$27+'1.Inputs'!$D$23/'1.Inputs'!$D$28))-MAX(0,((('1.Inputs'!$D$37*12*IF(8=1,'1.Inputs'!$D$38,IF(8=2,'1.Inputs'!$D$39,$E427)))*$F427*(('1.Inputs'!$D$40)+(1-'1.Inputs'!$D$40)*(1+'1.Inputs'!$D$41))*(1+$G427)^(8-1))-(('1.Inputs'!$D$37*12*IF(8=1,'1.Inputs'!$D$38,IF(8=2,'1.Inputs'!$D$39,$E427)))/(1-'1.Inputs'!$D$42)*$D427*(1+$G427)^(8-1))-('1.Inputs'!$D$37*12*IF(8=1,'1.Inputs'!$D$38,IF(8=2,'1.Inputs'!$D$39,$E427)))*'1.Inputs'!$D$43*(1+$G427)^(8-1)-'1.Inputs'!$D$44*(1+$G427)^(8-1)-('1.Inputs'!$D$20/'1.Inputs'!$D$27+'1.Inputs'!$D$23/'1.Inputs'!$D$28)))*'1.Inputs'!$D$53+('1.Inputs'!$D$20/'1.Inputs'!$D$27+'1.Inputs'!$D$23/'1.Inputs'!$D$28)-(O427-N427)</f>
        <v>1892780363.9963846</v>
      </c>
      <c r="AA427" s="36">
        <f ca="1">((('1.Inputs'!$D$37*12*IF(9=1,'1.Inputs'!$D$38,IF(9=2,'1.Inputs'!$D$39,$E427)))*$F427*(('1.Inputs'!$D$40)+(1-'1.Inputs'!$D$40)*(1+'1.Inputs'!$D$41))*(1+$G427)^(9-1))-(('1.Inputs'!$D$37*12*IF(9=1,'1.Inputs'!$D$38,IF(9=2,'1.Inputs'!$D$39,$E427)))/(1-'1.Inputs'!$D$42)*$D427*(1+$G427)^(9-1))-('1.Inputs'!$D$37*12*IF(9=1,'1.Inputs'!$D$38,IF(9=2,'1.Inputs'!$D$39,$E427)))*'1.Inputs'!$D$43*(1+$G427)^(9-1)-'1.Inputs'!$D$44*(1+$G427)^(9-1)-('1.Inputs'!$D$20/'1.Inputs'!$D$27+'1.Inputs'!$D$23/'1.Inputs'!$D$28))-MAX(0,((('1.Inputs'!$D$37*12*IF(9=1,'1.Inputs'!$D$38,IF(9=2,'1.Inputs'!$D$39,$E427)))*$F427*(('1.Inputs'!$D$40)+(1-'1.Inputs'!$D$40)*(1+'1.Inputs'!$D$41))*(1+$G427)^(9-1))-(('1.Inputs'!$D$37*12*IF(9=1,'1.Inputs'!$D$38,IF(9=2,'1.Inputs'!$D$39,$E427)))/(1-'1.Inputs'!$D$42)*$D427*(1+$G427)^(9-1))-('1.Inputs'!$D$37*12*IF(9=1,'1.Inputs'!$D$38,IF(9=2,'1.Inputs'!$D$39,$E427)))*'1.Inputs'!$D$43*(1+$G427)^(9-1)-'1.Inputs'!$D$44*(1+$G427)^(9-1)-('1.Inputs'!$D$20/'1.Inputs'!$D$27+'1.Inputs'!$D$23/'1.Inputs'!$D$28)))*'1.Inputs'!$D$53+('1.Inputs'!$D$20/'1.Inputs'!$D$27+'1.Inputs'!$D$23/'1.Inputs'!$D$28)-(P427-O427)</f>
        <v>1997234741.0881877</v>
      </c>
      <c r="AB427" s="36">
        <f ca="1">((('1.Inputs'!$D$37*12*IF(10=1,'1.Inputs'!$D$38,IF(10=2,'1.Inputs'!$D$39,$E427)))*$F427*(('1.Inputs'!$D$40)+(1-'1.Inputs'!$D$40)*(1+'1.Inputs'!$D$41))*(1+$G427)^(10-1))-(('1.Inputs'!$D$37*12*IF(10=1,'1.Inputs'!$D$38,IF(10=2,'1.Inputs'!$D$39,$E427)))/(1-'1.Inputs'!$D$42)*$D427*(1+$G427)^(10-1))-('1.Inputs'!$D$37*12*IF(10=1,'1.Inputs'!$D$38,IF(10=2,'1.Inputs'!$D$39,$E427)))*'1.Inputs'!$D$43*(1+$G427)^(10-1)-'1.Inputs'!$D$44*(1+$G427)^(10-1)-('1.Inputs'!$D$20/'1.Inputs'!$D$27+'1.Inputs'!$D$23/'1.Inputs'!$D$28))-MAX(0,((('1.Inputs'!$D$37*12*IF(10=1,'1.Inputs'!$D$38,IF(10=2,'1.Inputs'!$D$39,$E427)))*$F427*(('1.Inputs'!$D$40)+(1-'1.Inputs'!$D$40)*(1+'1.Inputs'!$D$41))*(1+$G427)^(10-1))-(('1.Inputs'!$D$37*12*IF(10=1,'1.Inputs'!$D$38,IF(10=2,'1.Inputs'!$D$39,$E427)))/(1-'1.Inputs'!$D$42)*$D427*(1+$G427)^(10-1))-('1.Inputs'!$D$37*12*IF(10=1,'1.Inputs'!$D$38,IF(10=2,'1.Inputs'!$D$39,$E427)))*'1.Inputs'!$D$43*(1+$G427)^(10-1)-'1.Inputs'!$D$44*(1+$G427)^(10-1)-('1.Inputs'!$D$20/'1.Inputs'!$D$27+'1.Inputs'!$D$23/'1.Inputs'!$D$28)))*'1.Inputs'!$D$53+('1.Inputs'!$D$20/'1.Inputs'!$D$27+'1.Inputs'!$D$23/'1.Inputs'!$D$28)-(Q427-P427)+(('1.Inputs'!$D$20+'1.Inputs'!$D$23-('1.Inputs'!$D$20/'1.Inputs'!$D$27+'1.Inputs'!$D$23/'1.Inputs'!$D$28)*'1.Inputs'!$D$10)*'1.Inputs'!$D$60+'1.Inputs'!$D$19*'1.Inputs'!$D$59+Q427)</f>
        <v>5230341683.6687651</v>
      </c>
      <c r="AC427" s="36">
        <f ca="1">S427-AC$13-AC$14+MIN(AC$13,MAX(0,((('1.Inputs'!$D$37*12*IF(1=1,'1.Inputs'!$D$38,IF(1=2,'1.Inputs'!$D$39,$E427)))*$F427*(('1.Inputs'!$D$40)+(1-'1.Inputs'!$D$40)*(1+'1.Inputs'!$D$41))*(1+$G427)^(1-1))-(('1.Inputs'!$D$37*12*IF(1=1,'1.Inputs'!$D$38,IF(1=2,'1.Inputs'!$D$39,$E427)))/(1-'1.Inputs'!$D$42)*$D427*(1+$G427)^(1-1))-('1.Inputs'!$D$37*12*IF(1=1,'1.Inputs'!$D$38,IF(1=2,'1.Inputs'!$D$39,$E427)))*'1.Inputs'!$D$43*(1+$G427)^(1-1)-'1.Inputs'!$D$44*(1+$G427)^(1-1)-('1.Inputs'!$D$20/'1.Inputs'!$D$27+'1.Inputs'!$D$23/'1.Inputs'!$D$28))))*'1.Inputs'!$D$53</f>
        <v>-367861107.70526206</v>
      </c>
      <c r="AD427" s="36">
        <f ca="1">T427-AD$13-AD$14+MIN(AD$13,MAX(0,((('1.Inputs'!$D$37*12*IF(2=1,'1.Inputs'!$D$38,IF(2=2,'1.Inputs'!$D$39,$E427)))*$F427*(('1.Inputs'!$D$40)+(1-'1.Inputs'!$D$40)*(1+'1.Inputs'!$D$41))*(1+$G427)^(2-1))-(('1.Inputs'!$D$37*12*IF(2=1,'1.Inputs'!$D$38,IF(2=2,'1.Inputs'!$D$39,$E427)))/(1-'1.Inputs'!$D$42)*$D427*(1+$G427)^(2-1))-('1.Inputs'!$D$37*12*IF(2=1,'1.Inputs'!$D$38,IF(2=2,'1.Inputs'!$D$39,$E427)))*'1.Inputs'!$D$43*(1+$G427)^(2-1)-'1.Inputs'!$D$44*(1+$G427)^(2-1)-('1.Inputs'!$D$20/'1.Inputs'!$D$27+'1.Inputs'!$D$23/'1.Inputs'!$D$28))))*'1.Inputs'!$D$53</f>
        <v>611628786.08000982</v>
      </c>
      <c r="AE427" s="36">
        <f ca="1">U427-AE$13-AE$14+MIN(AE$13,MAX(0,((('1.Inputs'!$D$37*12*IF(3=1,'1.Inputs'!$D$38,IF(3=2,'1.Inputs'!$D$39,$E427)))*$F427*(('1.Inputs'!$D$40)+(1-'1.Inputs'!$D$40)*(1+'1.Inputs'!$D$41))*(1+$G427)^(3-1))-(('1.Inputs'!$D$37*12*IF(3=1,'1.Inputs'!$D$38,IF(3=2,'1.Inputs'!$D$39,$E427)))/(1-'1.Inputs'!$D$42)*$D427*(1+$G427)^(3-1))-('1.Inputs'!$D$37*12*IF(3=1,'1.Inputs'!$D$38,IF(3=2,'1.Inputs'!$D$39,$E427)))*'1.Inputs'!$D$43*(1+$G427)^(3-1)-'1.Inputs'!$D$44*(1+$G427)^(3-1)-('1.Inputs'!$D$20/'1.Inputs'!$D$27+'1.Inputs'!$D$23/'1.Inputs'!$D$28))))*'1.Inputs'!$D$53</f>
        <v>856518870.87948489</v>
      </c>
      <c r="AF427" s="36">
        <f ca="1">V427-AF$13-AF$14+MIN(AF$13,MAX(0,((('1.Inputs'!$D$37*12*IF(4=1,'1.Inputs'!$D$38,IF(4=2,'1.Inputs'!$D$39,$E427)))*$F427*(('1.Inputs'!$D$40)+(1-'1.Inputs'!$D$40)*(1+'1.Inputs'!$D$41))*(1+$G427)^(4-1))-(('1.Inputs'!$D$37*12*IF(4=1,'1.Inputs'!$D$38,IF(4=2,'1.Inputs'!$D$39,$E427)))/(1-'1.Inputs'!$D$42)*$D427*(1+$G427)^(4-1))-('1.Inputs'!$D$37*12*IF(4=1,'1.Inputs'!$D$38,IF(4=2,'1.Inputs'!$D$39,$E427)))*'1.Inputs'!$D$43*(1+$G427)^(4-1)-'1.Inputs'!$D$44*(1+$G427)^(4-1)-('1.Inputs'!$D$20/'1.Inputs'!$D$27+'1.Inputs'!$D$23/'1.Inputs'!$D$28))))*'1.Inputs'!$D$53</f>
        <v>1205245890.9673696</v>
      </c>
      <c r="AG427" s="36">
        <f ca="1">W427-AG$13-AG$14+MIN(AG$13,MAX(0,((('1.Inputs'!$D$37*12*IF(5=1,'1.Inputs'!$D$38,IF(5=2,'1.Inputs'!$D$39,$E427)))*$F427*(('1.Inputs'!$D$40)+(1-'1.Inputs'!$D$40)*(1+'1.Inputs'!$D$41))*(1+$G427)^(5-1))-(('1.Inputs'!$D$37*12*IF(5=1,'1.Inputs'!$D$38,IF(5=2,'1.Inputs'!$D$39,$E427)))/(1-'1.Inputs'!$D$42)*$D427*(1+$G427)^(5-1))-('1.Inputs'!$D$37*12*IF(5=1,'1.Inputs'!$D$38,IF(5=2,'1.Inputs'!$D$39,$E427)))*'1.Inputs'!$D$43*(1+$G427)^(5-1)-'1.Inputs'!$D$44*(1+$G427)^(5-1)-('1.Inputs'!$D$20/'1.Inputs'!$D$27+'1.Inputs'!$D$23/'1.Inputs'!$D$28))))*'1.Inputs'!$D$53</f>
        <v>1308242102.1994338</v>
      </c>
      <c r="AH427" s="36">
        <f ca="1">X427-AH$13-AH$14+MIN(AH$13,MAX(0,((('1.Inputs'!$D$37*12*IF(6=1,'1.Inputs'!$D$38,IF(6=2,'1.Inputs'!$D$39,$E427)))*$F427*(('1.Inputs'!$D$40)+(1-'1.Inputs'!$D$40)*(1+'1.Inputs'!$D$41))*(1+$G427)^(6-1))-(('1.Inputs'!$D$37*12*IF(6=1,'1.Inputs'!$D$38,IF(6=2,'1.Inputs'!$D$39,$E427)))/(1-'1.Inputs'!$D$42)*$D427*(1+$G427)^(6-1))-('1.Inputs'!$D$37*12*IF(6=1,'1.Inputs'!$D$38,IF(6=2,'1.Inputs'!$D$39,$E427)))*'1.Inputs'!$D$43*(1+$G427)^(6-1)-'1.Inputs'!$D$44*(1+$G427)^(6-1)-('1.Inputs'!$D$20/'1.Inputs'!$D$27+'1.Inputs'!$D$23/'1.Inputs'!$D$28))))*'1.Inputs'!$D$53</f>
        <v>1415981738.232414</v>
      </c>
      <c r="AI427" s="36">
        <f ca="1">Y427-AI$13-AI$14+MIN(AI$13,MAX(0,((('1.Inputs'!$D$37*12*IF(7=1,'1.Inputs'!$D$38,IF(7=2,'1.Inputs'!$D$39,$E427)))*$F427*(('1.Inputs'!$D$40)+(1-'1.Inputs'!$D$40)*(1+'1.Inputs'!$D$41))*(1+$G427)^(7-1))-(('1.Inputs'!$D$37*12*IF(7=1,'1.Inputs'!$D$38,IF(7=2,'1.Inputs'!$D$39,$E427)))/(1-'1.Inputs'!$D$42)*$D427*(1+$G427)^(7-1))-('1.Inputs'!$D$37*12*IF(7=1,'1.Inputs'!$D$38,IF(7=2,'1.Inputs'!$D$39,$E427)))*'1.Inputs'!$D$43*(1+$G427)^(7-1)-'1.Inputs'!$D$44*(1+$G427)^(7-1)-('1.Inputs'!$D$20/'1.Inputs'!$D$27+'1.Inputs'!$D$23/'1.Inputs'!$D$28))))*'1.Inputs'!$D$53</f>
        <v>1528733270.1207712</v>
      </c>
      <c r="AJ427" s="36">
        <f ca="1">Z427-AJ$13-AJ$14+MIN(AJ$13,MAX(0,((('1.Inputs'!$D$37*12*IF(8=1,'1.Inputs'!$D$38,IF(8=2,'1.Inputs'!$D$39,$E427)))*$F427*(('1.Inputs'!$D$40)+(1-'1.Inputs'!$D$40)*(1+'1.Inputs'!$D$41))*(1+$G427)^(8-1))-(('1.Inputs'!$D$37*12*IF(8=1,'1.Inputs'!$D$38,IF(8=2,'1.Inputs'!$D$39,$E427)))/(1-'1.Inputs'!$D$42)*$D427*(1+$G427)^(8-1))-('1.Inputs'!$D$37*12*IF(8=1,'1.Inputs'!$D$38,IF(8=2,'1.Inputs'!$D$39,$E427)))*'1.Inputs'!$D$43*(1+$G427)^(8-1)-'1.Inputs'!$D$44*(1+$G427)^(8-1)-('1.Inputs'!$D$20/'1.Inputs'!$D$27+'1.Inputs'!$D$23/'1.Inputs'!$D$28))))*'1.Inputs'!$D$53</f>
        <v>1892780363.9963846</v>
      </c>
      <c r="AK427" s="36">
        <f ca="1">AA427-AK$13-AK$14+MIN(AK$13,MAX(0,((('1.Inputs'!$D$37*12*IF(9=1,'1.Inputs'!$D$38,IF(9=2,'1.Inputs'!$D$39,$E427)))*$F427*(('1.Inputs'!$D$40)+(1-'1.Inputs'!$D$40)*(1+'1.Inputs'!$D$41))*(1+$G427)^(9-1))-(('1.Inputs'!$D$37*12*IF(9=1,'1.Inputs'!$D$38,IF(9=2,'1.Inputs'!$D$39,$E427)))/(1-'1.Inputs'!$D$42)*$D427*(1+$G427)^(9-1))-('1.Inputs'!$D$37*12*IF(9=1,'1.Inputs'!$D$38,IF(9=2,'1.Inputs'!$D$39,$E427)))*'1.Inputs'!$D$43*(1+$G427)^(9-1)-'1.Inputs'!$D$44*(1+$G427)^(9-1)-('1.Inputs'!$D$20/'1.Inputs'!$D$27+'1.Inputs'!$D$23/'1.Inputs'!$D$28))))*'1.Inputs'!$D$53</f>
        <v>1997234741.0881877</v>
      </c>
      <c r="AL427" s="36">
        <f ca="1">AB427-AL$13-AL$14+MIN(AL$13,MAX(0,((('1.Inputs'!$D$37*12*IF(10=1,'1.Inputs'!$D$38,IF(10=2,'1.Inputs'!$D$39,$E427)))*$F427*(('1.Inputs'!$D$40)+(1-'1.Inputs'!$D$40)*(1+'1.Inputs'!$D$41))*(1+$G427)^(10-1))-(('1.Inputs'!$D$37*12*IF(10=1,'1.Inputs'!$D$38,IF(10=2,'1.Inputs'!$D$39,$E427)))/(1-'1.Inputs'!$D$42)*$D427*(1+$G427)^(10-1))-('1.Inputs'!$D$37*12*IF(10=1,'1.Inputs'!$D$38,IF(10=2,'1.Inputs'!$D$39,$E427)))*'1.Inputs'!$D$43*(1+$G427)^(10-1)-'1.Inputs'!$D$44*(1+$G427)^(10-1)-('1.Inputs'!$D$20/'1.Inputs'!$D$27+'1.Inputs'!$D$23/'1.Inputs'!$D$28))))*'1.Inputs'!$D$53+'1.Inputs'!$D$35</f>
        <v>6030341683.6687651</v>
      </c>
      <c r="AM427" s="48">
        <f ca="1">R427+NPV('1.Inputs'!$D$55,S427:AB427)</f>
        <v>5907796541.962944</v>
      </c>
      <c r="AN427" s="48">
        <f ca="1">-('1.Inputs'!$D$24*(1-'1.Inputs'!$D$31)+'1.Inputs'!$D$35)+NPV('1.Inputs'!$D$54,AC427:AL427)</f>
        <v>3332772965.9848213</v>
      </c>
      <c r="AO427" s="36">
        <f t="shared" ca="1" si="53"/>
        <v>-1.8422839275424259</v>
      </c>
      <c r="AP427" s="36">
        <f t="shared" ca="1" si="54"/>
        <v>3.044865017478366</v>
      </c>
      <c r="AQ427" s="36">
        <f ca="1">'1.Inputs'!$D$35+MIN(SUM($AC427:AC427),SUM($AC427:AD427),SUM($AC427:AE427),SUM($AC427:AF427),SUM($AC427:AG427),SUM($AC427:AH427),SUM($AC427:AI427),SUM($AC427:AJ427),SUM($AC427:AK427),SUM($AC427:AL427))</f>
        <v>432138892.29473794</v>
      </c>
      <c r="AR427" s="36">
        <f ca="1">IF(AP427&lt;'1.Inputs'!$D$57,1,0)</f>
        <v>0</v>
      </c>
      <c r="AS427" s="36">
        <f t="shared" ca="1" si="55"/>
        <v>0</v>
      </c>
    </row>
    <row r="428" spans="2:45" ht="15" customHeight="1" x14ac:dyDescent="0.25">
      <c r="B428" s="36">
        <v>413</v>
      </c>
      <c r="C428" s="36">
        <f t="shared" ca="1" si="48"/>
        <v>0.73136526897098775</v>
      </c>
      <c r="D428" s="36">
        <f t="shared" ca="1" si="49"/>
        <v>22766.09818468817</v>
      </c>
      <c r="E428" s="47">
        <f t="shared" ca="1" si="50"/>
        <v>0.85568068052406965</v>
      </c>
      <c r="F428" s="36">
        <f t="shared" ca="1" si="51"/>
        <v>30053.041348106788</v>
      </c>
      <c r="G428" s="36">
        <f t="shared" ca="1" si="52"/>
        <v>4.7725923281174698E-2</v>
      </c>
      <c r="H428" s="36">
        <f ca="1">((('1.Inputs'!$D$37*12*IF(1=1,'1.Inputs'!$D$38,IF(1=2,'1.Inputs'!$D$39,$E428)))*$F428*(('1.Inputs'!$D$40)+(1-'1.Inputs'!$D$40)*(1+'1.Inputs'!$D$41))*(1+$G428)^(1-1))*'1.Inputs'!$D$47+(('1.Inputs'!$D$37*12*IF(1=1,'1.Inputs'!$D$38,IF(1=2,'1.Inputs'!$D$39,$E428)))/(1-'1.Inputs'!$D$42)*$D428*(1+$G428)^(1-1))*('1.Inputs'!$D$48-'1.Inputs'!$D$49))/'1.Inputs'!$D$51</f>
        <v>821021710.45987892</v>
      </c>
      <c r="I428" s="36">
        <f ca="1">((('1.Inputs'!$D$37*12*IF(2=1,'1.Inputs'!$D$38,IF(2=2,'1.Inputs'!$D$39,$E428)))*$F428*(('1.Inputs'!$D$40)+(1-'1.Inputs'!$D$40)*(1+'1.Inputs'!$D$41))*(1+$G428)^(2-1))*'1.Inputs'!$D$47+(('1.Inputs'!$D$37*12*IF(2=1,'1.Inputs'!$D$38,IF(2=2,'1.Inputs'!$D$39,$E428)))/(1-'1.Inputs'!$D$42)*$D428*(1+$G428)^(2-1))*('1.Inputs'!$D$48-'1.Inputs'!$D$49))/'1.Inputs'!$D$51</f>
        <v>1204288021.4756517</v>
      </c>
      <c r="J428" s="36">
        <f ca="1">((('1.Inputs'!$D$37*12*IF(3=1,'1.Inputs'!$D$38,IF(3=2,'1.Inputs'!$D$39,$E428)))*$F428*(('1.Inputs'!$D$40)+(1-'1.Inputs'!$D$40)*(1+'1.Inputs'!$D$41))*(1+$G428)^(3-1))*'1.Inputs'!$D$47+(('1.Inputs'!$D$37*12*IF(3=1,'1.Inputs'!$D$38,IF(3=2,'1.Inputs'!$D$39,$E428)))/(1-'1.Inputs'!$D$42)*$D428*(1+$G428)^(3-1))*('1.Inputs'!$D$48-'1.Inputs'!$D$49))/'1.Inputs'!$D$51</f>
        <v>1542381270.348489</v>
      </c>
      <c r="K428" s="36">
        <f ca="1">((('1.Inputs'!$D$37*12*IF(4=1,'1.Inputs'!$D$38,IF(4=2,'1.Inputs'!$D$39,$E428)))*$F428*(('1.Inputs'!$D$40)+(1-'1.Inputs'!$D$40)*(1+'1.Inputs'!$D$41))*(1+$G428)^(4-1))*'1.Inputs'!$D$47+(('1.Inputs'!$D$37*12*IF(4=1,'1.Inputs'!$D$38,IF(4=2,'1.Inputs'!$D$39,$E428)))/(1-'1.Inputs'!$D$42)*$D428*(1+$G428)^(4-1))*('1.Inputs'!$D$48-'1.Inputs'!$D$49))/'1.Inputs'!$D$51</f>
        <v>1615992840.5274618</v>
      </c>
      <c r="L428" s="36">
        <f ca="1">((('1.Inputs'!$D$37*12*IF(5=1,'1.Inputs'!$D$38,IF(5=2,'1.Inputs'!$D$39,$E428)))*$F428*(('1.Inputs'!$D$40)+(1-'1.Inputs'!$D$40)*(1+'1.Inputs'!$D$41))*(1+$G428)^(5-1))*'1.Inputs'!$D$47+(('1.Inputs'!$D$37*12*IF(5=1,'1.Inputs'!$D$38,IF(5=2,'1.Inputs'!$D$39,$E428)))/(1-'1.Inputs'!$D$42)*$D428*(1+$G428)^(5-1))*('1.Inputs'!$D$48-'1.Inputs'!$D$49))/'1.Inputs'!$D$51</f>
        <v>1693117590.8574028</v>
      </c>
      <c r="M428" s="36">
        <f ca="1">((('1.Inputs'!$D$37*12*IF(6=1,'1.Inputs'!$D$38,IF(6=2,'1.Inputs'!$D$39,$E428)))*$F428*(('1.Inputs'!$D$40)+(1-'1.Inputs'!$D$40)*(1+'1.Inputs'!$D$41))*(1+$G428)^(6-1))*'1.Inputs'!$D$47+(('1.Inputs'!$D$37*12*IF(6=1,'1.Inputs'!$D$38,IF(6=2,'1.Inputs'!$D$39,$E428)))/(1-'1.Inputs'!$D$42)*$D428*(1+$G428)^(6-1))*('1.Inputs'!$D$48-'1.Inputs'!$D$49))/'1.Inputs'!$D$51</f>
        <v>1773923191.104671</v>
      </c>
      <c r="N428" s="36">
        <f ca="1">((('1.Inputs'!$D$37*12*IF(7=1,'1.Inputs'!$D$38,IF(7=2,'1.Inputs'!$D$39,$E428)))*$F428*(('1.Inputs'!$D$40)+(1-'1.Inputs'!$D$40)*(1+'1.Inputs'!$D$41))*(1+$G428)^(7-1))*'1.Inputs'!$D$47+(('1.Inputs'!$D$37*12*IF(7=1,'1.Inputs'!$D$38,IF(7=2,'1.Inputs'!$D$39,$E428)))/(1-'1.Inputs'!$D$42)*$D428*(1+$G428)^(7-1))*('1.Inputs'!$D$48-'1.Inputs'!$D$49))/'1.Inputs'!$D$51</f>
        <v>1858585313.2300286</v>
      </c>
      <c r="O428" s="36">
        <f ca="1">((('1.Inputs'!$D$37*12*IF(8=1,'1.Inputs'!$D$38,IF(8=2,'1.Inputs'!$D$39,$E428)))*$F428*(('1.Inputs'!$D$40)+(1-'1.Inputs'!$D$40)*(1+'1.Inputs'!$D$41))*(1+$G428)^(8-1))*'1.Inputs'!$D$47+(('1.Inputs'!$D$37*12*IF(8=1,'1.Inputs'!$D$38,IF(8=2,'1.Inputs'!$D$39,$E428)))/(1-'1.Inputs'!$D$42)*$D428*(1+$G428)^(8-1))*('1.Inputs'!$D$48-'1.Inputs'!$D$49))/'1.Inputs'!$D$51</f>
        <v>1947288013.3007636</v>
      </c>
      <c r="P428" s="36">
        <f ca="1">((('1.Inputs'!$D$37*12*IF(9=1,'1.Inputs'!$D$38,IF(9=2,'1.Inputs'!$D$39,$E428)))*$F428*(('1.Inputs'!$D$40)+(1-'1.Inputs'!$D$40)*(1+'1.Inputs'!$D$41))*(1+$G428)^(9-1))*'1.Inputs'!$D$47+(('1.Inputs'!$D$37*12*IF(9=1,'1.Inputs'!$D$38,IF(9=2,'1.Inputs'!$D$39,$E428)))/(1-'1.Inputs'!$D$42)*$D428*(1+$G428)^(9-1))*('1.Inputs'!$D$48-'1.Inputs'!$D$49))/'1.Inputs'!$D$51</f>
        <v>2040224131.6299069</v>
      </c>
      <c r="Q428" s="36">
        <f ca="1">((('1.Inputs'!$D$37*12*IF(10=1,'1.Inputs'!$D$38,IF(10=2,'1.Inputs'!$D$39,$E428)))*$F428*(('1.Inputs'!$D$40)+(1-'1.Inputs'!$D$40)*(1+'1.Inputs'!$D$41))*(1+$G428)^(10-1))*'1.Inputs'!$D$47+(('1.Inputs'!$D$37*12*IF(10=1,'1.Inputs'!$D$38,IF(10=2,'1.Inputs'!$D$39,$E428)))/(1-'1.Inputs'!$D$42)*$D428*(1+$G428)^(10-1))*('1.Inputs'!$D$48-'1.Inputs'!$D$49))/'1.Inputs'!$D$51</f>
        <v>2137595712.0124769</v>
      </c>
      <c r="R428" s="36">
        <f>-'1.Inputs'!$D$24</f>
        <v>-2050000000</v>
      </c>
      <c r="S428" s="36">
        <f ca="1">((('1.Inputs'!$D$37*12*IF(1=1,'1.Inputs'!$D$38,IF(1=2,'1.Inputs'!$D$39,$E428)))*$F428*(('1.Inputs'!$D$40)+(1-'1.Inputs'!$D$40)*(1+'1.Inputs'!$D$41))*(1+$G428)^(1-1))-(('1.Inputs'!$D$37*12*IF(1=1,'1.Inputs'!$D$38,IF(1=2,'1.Inputs'!$D$39,$E428)))/(1-'1.Inputs'!$D$42)*$D428*(1+$G428)^(1-1))-('1.Inputs'!$D$37*12*IF(1=1,'1.Inputs'!$D$38,IF(1=2,'1.Inputs'!$D$39,$E428)))*'1.Inputs'!$D$43*(1+$G428)^(1-1)-'1.Inputs'!$D$44*(1+$G428)^(1-1)-('1.Inputs'!$D$20/'1.Inputs'!$D$27+'1.Inputs'!$D$23/'1.Inputs'!$D$28))-MAX(0,((('1.Inputs'!$D$37*12*IF(1=1,'1.Inputs'!$D$38,IF(1=2,'1.Inputs'!$D$39,$E428)))*$F428*(('1.Inputs'!$D$40)+(1-'1.Inputs'!$D$40)*(1+'1.Inputs'!$D$41))*(1+$G428)^(1-1))-(('1.Inputs'!$D$37*12*IF(1=1,'1.Inputs'!$D$38,IF(1=2,'1.Inputs'!$D$39,$E428)))/(1-'1.Inputs'!$D$42)*$D428*(1+$G428)^(1-1))-('1.Inputs'!$D$37*12*IF(1=1,'1.Inputs'!$D$38,IF(1=2,'1.Inputs'!$D$39,$E428)))*'1.Inputs'!$D$43*(1+$G428)^(1-1)-'1.Inputs'!$D$44*(1+$G428)^(1-1)-('1.Inputs'!$D$20/'1.Inputs'!$D$27+'1.Inputs'!$D$23/'1.Inputs'!$D$28)))*'1.Inputs'!$D$53+('1.Inputs'!$D$20/'1.Inputs'!$D$27+'1.Inputs'!$D$23/'1.Inputs'!$D$28)-H428</f>
        <v>-1103421603.4362464</v>
      </c>
      <c r="T428" s="36">
        <f ca="1">((('1.Inputs'!$D$37*12*IF(2=1,'1.Inputs'!$D$38,IF(2=2,'1.Inputs'!$D$39,$E428)))*$F428*(('1.Inputs'!$D$40)+(1-'1.Inputs'!$D$40)*(1+'1.Inputs'!$D$41))*(1+$G428)^(2-1))-(('1.Inputs'!$D$37*12*IF(2=1,'1.Inputs'!$D$38,IF(2=2,'1.Inputs'!$D$39,$E428)))/(1-'1.Inputs'!$D$42)*$D428*(1+$G428)^(2-1))-('1.Inputs'!$D$37*12*IF(2=1,'1.Inputs'!$D$38,IF(2=2,'1.Inputs'!$D$39,$E428)))*'1.Inputs'!$D$43*(1+$G428)^(2-1)-'1.Inputs'!$D$44*(1+$G428)^(2-1)-('1.Inputs'!$D$20/'1.Inputs'!$D$27+'1.Inputs'!$D$23/'1.Inputs'!$D$28))-MAX(0,((('1.Inputs'!$D$37*12*IF(2=1,'1.Inputs'!$D$38,IF(2=2,'1.Inputs'!$D$39,$E428)))*$F428*(('1.Inputs'!$D$40)+(1-'1.Inputs'!$D$40)*(1+'1.Inputs'!$D$41))*(1+$G428)^(2-1))-(('1.Inputs'!$D$37*12*IF(2=1,'1.Inputs'!$D$38,IF(2=2,'1.Inputs'!$D$39,$E428)))/(1-'1.Inputs'!$D$42)*$D428*(1+$G428)^(2-1))-('1.Inputs'!$D$37*12*IF(2=1,'1.Inputs'!$D$38,IF(2=2,'1.Inputs'!$D$39,$E428)))*'1.Inputs'!$D$43*(1+$G428)^(2-1)-'1.Inputs'!$D$44*(1+$G428)^(2-1)-('1.Inputs'!$D$20/'1.Inputs'!$D$27+'1.Inputs'!$D$23/'1.Inputs'!$D$28)))*'1.Inputs'!$D$53+('1.Inputs'!$D$20/'1.Inputs'!$D$27+'1.Inputs'!$D$23/'1.Inputs'!$D$28)-(I428-H428)</f>
        <v>-420313742.67898929</v>
      </c>
      <c r="U428" s="36">
        <f ca="1">((('1.Inputs'!$D$37*12*IF(3=1,'1.Inputs'!$D$38,IF(3=2,'1.Inputs'!$D$39,$E428)))*$F428*(('1.Inputs'!$D$40)+(1-'1.Inputs'!$D$40)*(1+'1.Inputs'!$D$41))*(1+$G428)^(3-1))-(('1.Inputs'!$D$37*12*IF(3=1,'1.Inputs'!$D$38,IF(3=2,'1.Inputs'!$D$39,$E428)))/(1-'1.Inputs'!$D$42)*$D428*(1+$G428)^(3-1))-('1.Inputs'!$D$37*12*IF(3=1,'1.Inputs'!$D$38,IF(3=2,'1.Inputs'!$D$39,$E428)))*'1.Inputs'!$D$43*(1+$G428)^(3-1)-'1.Inputs'!$D$44*(1+$G428)^(3-1)-('1.Inputs'!$D$20/'1.Inputs'!$D$27+'1.Inputs'!$D$23/'1.Inputs'!$D$28))-MAX(0,((('1.Inputs'!$D$37*12*IF(3=1,'1.Inputs'!$D$38,IF(3=2,'1.Inputs'!$D$39,$E428)))*$F428*(('1.Inputs'!$D$40)+(1-'1.Inputs'!$D$40)*(1+'1.Inputs'!$D$41))*(1+$G428)^(3-1))-(('1.Inputs'!$D$37*12*IF(3=1,'1.Inputs'!$D$38,IF(3=2,'1.Inputs'!$D$39,$E428)))/(1-'1.Inputs'!$D$42)*$D428*(1+$G428)^(3-1))-('1.Inputs'!$D$37*12*IF(3=1,'1.Inputs'!$D$38,IF(3=2,'1.Inputs'!$D$39,$E428)))*'1.Inputs'!$D$43*(1+$G428)^(3-1)-'1.Inputs'!$D$44*(1+$G428)^(3-1)-('1.Inputs'!$D$20/'1.Inputs'!$D$27+'1.Inputs'!$D$23/'1.Inputs'!$D$28)))*'1.Inputs'!$D$53+('1.Inputs'!$D$20/'1.Inputs'!$D$27+'1.Inputs'!$D$23/'1.Inputs'!$D$28)-(J428-I428)</f>
        <v>-178864922.89458048</v>
      </c>
      <c r="V428" s="36">
        <f ca="1">((('1.Inputs'!$D$37*12*IF(4=1,'1.Inputs'!$D$38,IF(4=2,'1.Inputs'!$D$39,$E428)))*$F428*(('1.Inputs'!$D$40)+(1-'1.Inputs'!$D$40)*(1+'1.Inputs'!$D$41))*(1+$G428)^(4-1))-(('1.Inputs'!$D$37*12*IF(4=1,'1.Inputs'!$D$38,IF(4=2,'1.Inputs'!$D$39,$E428)))/(1-'1.Inputs'!$D$42)*$D428*(1+$G428)^(4-1))-('1.Inputs'!$D$37*12*IF(4=1,'1.Inputs'!$D$38,IF(4=2,'1.Inputs'!$D$39,$E428)))*'1.Inputs'!$D$43*(1+$G428)^(4-1)-'1.Inputs'!$D$44*(1+$G428)^(4-1)-('1.Inputs'!$D$20/'1.Inputs'!$D$27+'1.Inputs'!$D$23/'1.Inputs'!$D$28))-MAX(0,((('1.Inputs'!$D$37*12*IF(4=1,'1.Inputs'!$D$38,IF(4=2,'1.Inputs'!$D$39,$E428)))*$F428*(('1.Inputs'!$D$40)+(1-'1.Inputs'!$D$40)*(1+'1.Inputs'!$D$41))*(1+$G428)^(4-1))-(('1.Inputs'!$D$37*12*IF(4=1,'1.Inputs'!$D$38,IF(4=2,'1.Inputs'!$D$39,$E428)))/(1-'1.Inputs'!$D$42)*$D428*(1+$G428)^(4-1))-('1.Inputs'!$D$37*12*IF(4=1,'1.Inputs'!$D$38,IF(4=2,'1.Inputs'!$D$39,$E428)))*'1.Inputs'!$D$43*(1+$G428)^(4-1)-'1.Inputs'!$D$44*(1+$G428)^(4-1)-('1.Inputs'!$D$20/'1.Inputs'!$D$27+'1.Inputs'!$D$23/'1.Inputs'!$D$28)))*'1.Inputs'!$D$53+('1.Inputs'!$D$20/'1.Inputs'!$D$27+'1.Inputs'!$D$23/'1.Inputs'!$D$28)-(K428-J428)</f>
        <v>90961024.794077247</v>
      </c>
      <c r="W428" s="36">
        <f ca="1">((('1.Inputs'!$D$37*12*IF(5=1,'1.Inputs'!$D$38,IF(5=2,'1.Inputs'!$D$39,$E428)))*$F428*(('1.Inputs'!$D$40)+(1-'1.Inputs'!$D$40)*(1+'1.Inputs'!$D$41))*(1+$G428)^(5-1))-(('1.Inputs'!$D$37*12*IF(5=1,'1.Inputs'!$D$38,IF(5=2,'1.Inputs'!$D$39,$E428)))/(1-'1.Inputs'!$D$42)*$D428*(1+$G428)^(5-1))-('1.Inputs'!$D$37*12*IF(5=1,'1.Inputs'!$D$38,IF(5=2,'1.Inputs'!$D$39,$E428)))*'1.Inputs'!$D$43*(1+$G428)^(5-1)-'1.Inputs'!$D$44*(1+$G428)^(5-1)-('1.Inputs'!$D$20/'1.Inputs'!$D$27+'1.Inputs'!$D$23/'1.Inputs'!$D$28))-MAX(0,((('1.Inputs'!$D$37*12*IF(5=1,'1.Inputs'!$D$38,IF(5=2,'1.Inputs'!$D$39,$E428)))*$F428*(('1.Inputs'!$D$40)+(1-'1.Inputs'!$D$40)*(1+'1.Inputs'!$D$41))*(1+$G428)^(5-1))-(('1.Inputs'!$D$37*12*IF(5=1,'1.Inputs'!$D$38,IF(5=2,'1.Inputs'!$D$39,$E428)))/(1-'1.Inputs'!$D$42)*$D428*(1+$G428)^(5-1))-('1.Inputs'!$D$37*12*IF(5=1,'1.Inputs'!$D$38,IF(5=2,'1.Inputs'!$D$39,$E428)))*'1.Inputs'!$D$43*(1+$G428)^(5-1)-'1.Inputs'!$D$44*(1+$G428)^(5-1)-('1.Inputs'!$D$20/'1.Inputs'!$D$27+'1.Inputs'!$D$23/'1.Inputs'!$D$28)))*'1.Inputs'!$D$53+('1.Inputs'!$D$20/'1.Inputs'!$D$27+'1.Inputs'!$D$23/'1.Inputs'!$D$28)-(L428-K428)</f>
        <v>93047173.809941083</v>
      </c>
      <c r="X428" s="36">
        <f ca="1">((('1.Inputs'!$D$37*12*IF(6=1,'1.Inputs'!$D$38,IF(6=2,'1.Inputs'!$D$39,$E428)))*$F428*(('1.Inputs'!$D$40)+(1-'1.Inputs'!$D$40)*(1+'1.Inputs'!$D$41))*(1+$G428)^(6-1))-(('1.Inputs'!$D$37*12*IF(6=1,'1.Inputs'!$D$38,IF(6=2,'1.Inputs'!$D$39,$E428)))/(1-'1.Inputs'!$D$42)*$D428*(1+$G428)^(6-1))-('1.Inputs'!$D$37*12*IF(6=1,'1.Inputs'!$D$38,IF(6=2,'1.Inputs'!$D$39,$E428)))*'1.Inputs'!$D$43*(1+$G428)^(6-1)-'1.Inputs'!$D$44*(1+$G428)^(6-1)-('1.Inputs'!$D$20/'1.Inputs'!$D$27+'1.Inputs'!$D$23/'1.Inputs'!$D$28))-MAX(0,((('1.Inputs'!$D$37*12*IF(6=1,'1.Inputs'!$D$38,IF(6=2,'1.Inputs'!$D$39,$E428)))*$F428*(('1.Inputs'!$D$40)+(1-'1.Inputs'!$D$40)*(1+'1.Inputs'!$D$41))*(1+$G428)^(6-1))-(('1.Inputs'!$D$37*12*IF(6=1,'1.Inputs'!$D$38,IF(6=2,'1.Inputs'!$D$39,$E428)))/(1-'1.Inputs'!$D$42)*$D428*(1+$G428)^(6-1))-('1.Inputs'!$D$37*12*IF(6=1,'1.Inputs'!$D$38,IF(6=2,'1.Inputs'!$D$39,$E428)))*'1.Inputs'!$D$43*(1+$G428)^(6-1)-'1.Inputs'!$D$44*(1+$G428)^(6-1)-('1.Inputs'!$D$20/'1.Inputs'!$D$27+'1.Inputs'!$D$23/'1.Inputs'!$D$28)))*'1.Inputs'!$D$53+('1.Inputs'!$D$20/'1.Inputs'!$D$27+'1.Inputs'!$D$23/'1.Inputs'!$D$28)-(M428-L428)</f>
        <v>95232886.21368739</v>
      </c>
      <c r="Y428" s="36">
        <f ca="1">((('1.Inputs'!$D$37*12*IF(7=1,'1.Inputs'!$D$38,IF(7=2,'1.Inputs'!$D$39,$E428)))*$F428*(('1.Inputs'!$D$40)+(1-'1.Inputs'!$D$40)*(1+'1.Inputs'!$D$41))*(1+$G428)^(7-1))-(('1.Inputs'!$D$37*12*IF(7=1,'1.Inputs'!$D$38,IF(7=2,'1.Inputs'!$D$39,$E428)))/(1-'1.Inputs'!$D$42)*$D428*(1+$G428)^(7-1))-('1.Inputs'!$D$37*12*IF(7=1,'1.Inputs'!$D$38,IF(7=2,'1.Inputs'!$D$39,$E428)))*'1.Inputs'!$D$43*(1+$G428)^(7-1)-'1.Inputs'!$D$44*(1+$G428)^(7-1)-('1.Inputs'!$D$20/'1.Inputs'!$D$27+'1.Inputs'!$D$23/'1.Inputs'!$D$28))-MAX(0,((('1.Inputs'!$D$37*12*IF(7=1,'1.Inputs'!$D$38,IF(7=2,'1.Inputs'!$D$39,$E428)))*$F428*(('1.Inputs'!$D$40)+(1-'1.Inputs'!$D$40)*(1+'1.Inputs'!$D$41))*(1+$G428)^(7-1))-(('1.Inputs'!$D$37*12*IF(7=1,'1.Inputs'!$D$38,IF(7=2,'1.Inputs'!$D$39,$E428)))/(1-'1.Inputs'!$D$42)*$D428*(1+$G428)^(7-1))-('1.Inputs'!$D$37*12*IF(7=1,'1.Inputs'!$D$38,IF(7=2,'1.Inputs'!$D$39,$E428)))*'1.Inputs'!$D$43*(1+$G428)^(7-1)-'1.Inputs'!$D$44*(1+$G428)^(7-1)-('1.Inputs'!$D$20/'1.Inputs'!$D$27+'1.Inputs'!$D$23/'1.Inputs'!$D$28)))*'1.Inputs'!$D$53+('1.Inputs'!$D$20/'1.Inputs'!$D$27+'1.Inputs'!$D$23/'1.Inputs'!$D$28)-(N428-M428)</f>
        <v>97522913.759932399</v>
      </c>
      <c r="Z428" s="36">
        <f ca="1">((('1.Inputs'!$D$37*12*IF(8=1,'1.Inputs'!$D$38,IF(8=2,'1.Inputs'!$D$39,$E428)))*$F428*(('1.Inputs'!$D$40)+(1-'1.Inputs'!$D$40)*(1+'1.Inputs'!$D$41))*(1+$G428)^(8-1))-(('1.Inputs'!$D$37*12*IF(8=1,'1.Inputs'!$D$38,IF(8=2,'1.Inputs'!$D$39,$E428)))/(1-'1.Inputs'!$D$42)*$D428*(1+$G428)^(8-1))-('1.Inputs'!$D$37*12*IF(8=1,'1.Inputs'!$D$38,IF(8=2,'1.Inputs'!$D$39,$E428)))*'1.Inputs'!$D$43*(1+$G428)^(8-1)-'1.Inputs'!$D$44*(1+$G428)^(8-1)-('1.Inputs'!$D$20/'1.Inputs'!$D$27+'1.Inputs'!$D$23/'1.Inputs'!$D$28))-MAX(0,((('1.Inputs'!$D$37*12*IF(8=1,'1.Inputs'!$D$38,IF(8=2,'1.Inputs'!$D$39,$E428)))*$F428*(('1.Inputs'!$D$40)+(1-'1.Inputs'!$D$40)*(1+'1.Inputs'!$D$41))*(1+$G428)^(8-1))-(('1.Inputs'!$D$37*12*IF(8=1,'1.Inputs'!$D$38,IF(8=2,'1.Inputs'!$D$39,$E428)))/(1-'1.Inputs'!$D$42)*$D428*(1+$G428)^(8-1))-('1.Inputs'!$D$37*12*IF(8=1,'1.Inputs'!$D$38,IF(8=2,'1.Inputs'!$D$39,$E428)))*'1.Inputs'!$D$43*(1+$G428)^(8-1)-'1.Inputs'!$D$44*(1+$G428)^(8-1)-('1.Inputs'!$D$20/'1.Inputs'!$D$27+'1.Inputs'!$D$23/'1.Inputs'!$D$28)))*'1.Inputs'!$D$53+('1.Inputs'!$D$20/'1.Inputs'!$D$27+'1.Inputs'!$D$23/'1.Inputs'!$D$28)-(O428-N428)</f>
        <v>99922234.985159576</v>
      </c>
      <c r="AA428" s="36">
        <f ca="1">((('1.Inputs'!$D$37*12*IF(9=1,'1.Inputs'!$D$38,IF(9=2,'1.Inputs'!$D$39,$E428)))*$F428*(('1.Inputs'!$D$40)+(1-'1.Inputs'!$D$40)*(1+'1.Inputs'!$D$41))*(1+$G428)^(9-1))-(('1.Inputs'!$D$37*12*IF(9=1,'1.Inputs'!$D$38,IF(9=2,'1.Inputs'!$D$39,$E428)))/(1-'1.Inputs'!$D$42)*$D428*(1+$G428)^(9-1))-('1.Inputs'!$D$37*12*IF(9=1,'1.Inputs'!$D$38,IF(9=2,'1.Inputs'!$D$39,$E428)))*'1.Inputs'!$D$43*(1+$G428)^(9-1)-'1.Inputs'!$D$44*(1+$G428)^(9-1)-('1.Inputs'!$D$20/'1.Inputs'!$D$27+'1.Inputs'!$D$23/'1.Inputs'!$D$28))-MAX(0,((('1.Inputs'!$D$37*12*IF(9=1,'1.Inputs'!$D$38,IF(9=2,'1.Inputs'!$D$39,$E428)))*$F428*(('1.Inputs'!$D$40)+(1-'1.Inputs'!$D$40)*(1+'1.Inputs'!$D$41))*(1+$G428)^(9-1))-(('1.Inputs'!$D$37*12*IF(9=1,'1.Inputs'!$D$38,IF(9=2,'1.Inputs'!$D$39,$E428)))/(1-'1.Inputs'!$D$42)*$D428*(1+$G428)^(9-1))-('1.Inputs'!$D$37*12*IF(9=1,'1.Inputs'!$D$38,IF(9=2,'1.Inputs'!$D$39,$E428)))*'1.Inputs'!$D$43*(1+$G428)^(9-1)-'1.Inputs'!$D$44*(1+$G428)^(9-1)-('1.Inputs'!$D$20/'1.Inputs'!$D$27+'1.Inputs'!$D$23/'1.Inputs'!$D$28)))*'1.Inputs'!$D$53+('1.Inputs'!$D$20/'1.Inputs'!$D$27+'1.Inputs'!$D$23/'1.Inputs'!$D$28)-(P428-O428)</f>
        <v>102436066.03110933</v>
      </c>
      <c r="AB428" s="36">
        <f ca="1">((('1.Inputs'!$D$37*12*IF(10=1,'1.Inputs'!$D$38,IF(10=2,'1.Inputs'!$D$39,$E428)))*$F428*(('1.Inputs'!$D$40)+(1-'1.Inputs'!$D$40)*(1+'1.Inputs'!$D$41))*(1+$G428)^(10-1))-(('1.Inputs'!$D$37*12*IF(10=1,'1.Inputs'!$D$38,IF(10=2,'1.Inputs'!$D$39,$E428)))/(1-'1.Inputs'!$D$42)*$D428*(1+$G428)^(10-1))-('1.Inputs'!$D$37*12*IF(10=1,'1.Inputs'!$D$38,IF(10=2,'1.Inputs'!$D$39,$E428)))*'1.Inputs'!$D$43*(1+$G428)^(10-1)-'1.Inputs'!$D$44*(1+$G428)^(10-1)-('1.Inputs'!$D$20/'1.Inputs'!$D$27+'1.Inputs'!$D$23/'1.Inputs'!$D$28))-MAX(0,((('1.Inputs'!$D$37*12*IF(10=1,'1.Inputs'!$D$38,IF(10=2,'1.Inputs'!$D$39,$E428)))*$F428*(('1.Inputs'!$D$40)+(1-'1.Inputs'!$D$40)*(1+'1.Inputs'!$D$41))*(1+$G428)^(10-1))-(('1.Inputs'!$D$37*12*IF(10=1,'1.Inputs'!$D$38,IF(10=2,'1.Inputs'!$D$39,$E428)))/(1-'1.Inputs'!$D$42)*$D428*(1+$G428)^(10-1))-('1.Inputs'!$D$37*12*IF(10=1,'1.Inputs'!$D$38,IF(10=2,'1.Inputs'!$D$39,$E428)))*'1.Inputs'!$D$43*(1+$G428)^(10-1)-'1.Inputs'!$D$44*(1+$G428)^(10-1)-('1.Inputs'!$D$20/'1.Inputs'!$D$27+'1.Inputs'!$D$23/'1.Inputs'!$D$28)))*'1.Inputs'!$D$53+('1.Inputs'!$D$20/'1.Inputs'!$D$27+'1.Inputs'!$D$23/'1.Inputs'!$D$28)-(Q428-P428)+(('1.Inputs'!$D$20+'1.Inputs'!$D$23-('1.Inputs'!$D$20/'1.Inputs'!$D$27+'1.Inputs'!$D$23/'1.Inputs'!$D$28)*'1.Inputs'!$D$10)*'1.Inputs'!$D$60+'1.Inputs'!$D$19*'1.Inputs'!$D$59+Q428)</f>
        <v>2942665583.9971776</v>
      </c>
      <c r="AC428" s="36">
        <f ca="1">S428-AC$13-AC$14+MIN(AC$13,MAX(0,((('1.Inputs'!$D$37*12*IF(1=1,'1.Inputs'!$D$38,IF(1=2,'1.Inputs'!$D$39,$E428)))*$F428*(('1.Inputs'!$D$40)+(1-'1.Inputs'!$D$40)*(1+'1.Inputs'!$D$41))*(1+$G428)^(1-1))-(('1.Inputs'!$D$37*12*IF(1=1,'1.Inputs'!$D$38,IF(1=2,'1.Inputs'!$D$39,$E428)))/(1-'1.Inputs'!$D$42)*$D428*(1+$G428)^(1-1))-('1.Inputs'!$D$37*12*IF(1=1,'1.Inputs'!$D$38,IF(1=2,'1.Inputs'!$D$39,$E428)))*'1.Inputs'!$D$43*(1+$G428)^(1-1)-'1.Inputs'!$D$44*(1+$G428)^(1-1)-('1.Inputs'!$D$20/'1.Inputs'!$D$27+'1.Inputs'!$D$23/'1.Inputs'!$D$28))))*'1.Inputs'!$D$53</f>
        <v>-1251021603.4362464</v>
      </c>
      <c r="AD428" s="36">
        <f ca="1">T428-AD$13-AD$14+MIN(AD$13,MAX(0,((('1.Inputs'!$D$37*12*IF(2=1,'1.Inputs'!$D$38,IF(2=2,'1.Inputs'!$D$39,$E428)))*$F428*(('1.Inputs'!$D$40)+(1-'1.Inputs'!$D$40)*(1+'1.Inputs'!$D$41))*(1+$G428)^(2-1))-(('1.Inputs'!$D$37*12*IF(2=1,'1.Inputs'!$D$38,IF(2=2,'1.Inputs'!$D$39,$E428)))/(1-'1.Inputs'!$D$42)*$D428*(1+$G428)^(2-1))-('1.Inputs'!$D$37*12*IF(2=1,'1.Inputs'!$D$38,IF(2=2,'1.Inputs'!$D$39,$E428)))*'1.Inputs'!$D$43*(1+$G428)^(2-1)-'1.Inputs'!$D$44*(1+$G428)^(2-1)-('1.Inputs'!$D$20/'1.Inputs'!$D$27+'1.Inputs'!$D$23/'1.Inputs'!$D$28))))*'1.Inputs'!$D$53</f>
        <v>-567913742.67898929</v>
      </c>
      <c r="AE428" s="36">
        <f ca="1">U428-AE$13-AE$14+MIN(AE$13,MAX(0,((('1.Inputs'!$D$37*12*IF(3=1,'1.Inputs'!$D$38,IF(3=2,'1.Inputs'!$D$39,$E428)))*$F428*(('1.Inputs'!$D$40)+(1-'1.Inputs'!$D$40)*(1+'1.Inputs'!$D$41))*(1+$G428)^(3-1))-(('1.Inputs'!$D$37*12*IF(3=1,'1.Inputs'!$D$38,IF(3=2,'1.Inputs'!$D$39,$E428)))/(1-'1.Inputs'!$D$42)*$D428*(1+$G428)^(3-1))-('1.Inputs'!$D$37*12*IF(3=1,'1.Inputs'!$D$38,IF(3=2,'1.Inputs'!$D$39,$E428)))*'1.Inputs'!$D$43*(1+$G428)^(3-1)-'1.Inputs'!$D$44*(1+$G428)^(3-1)-('1.Inputs'!$D$20/'1.Inputs'!$D$27+'1.Inputs'!$D$23/'1.Inputs'!$D$28))))*'1.Inputs'!$D$53</f>
        <v>-559418901.21398067</v>
      </c>
      <c r="AF428" s="36">
        <f ca="1">V428-AF$13-AF$14+MIN(AF$13,MAX(0,((('1.Inputs'!$D$37*12*IF(4=1,'1.Inputs'!$D$38,IF(4=2,'1.Inputs'!$D$39,$E428)))*$F428*(('1.Inputs'!$D$40)+(1-'1.Inputs'!$D$40)*(1+'1.Inputs'!$D$41))*(1+$G428)^(4-1))-(('1.Inputs'!$D$37*12*IF(4=1,'1.Inputs'!$D$38,IF(4=2,'1.Inputs'!$D$39,$E428)))/(1-'1.Inputs'!$D$42)*$D428*(1+$G428)^(4-1))-('1.Inputs'!$D$37*12*IF(4=1,'1.Inputs'!$D$38,IF(4=2,'1.Inputs'!$D$39,$E428)))*'1.Inputs'!$D$43*(1+$G428)^(4-1)-'1.Inputs'!$D$44*(1+$G428)^(4-1)-('1.Inputs'!$D$20/'1.Inputs'!$D$27+'1.Inputs'!$D$23/'1.Inputs'!$D$28))))*'1.Inputs'!$D$53</f>
        <v>-257195270.22043428</v>
      </c>
      <c r="AG428" s="36">
        <f ca="1">W428-AG$13-AG$14+MIN(AG$13,MAX(0,((('1.Inputs'!$D$37*12*IF(5=1,'1.Inputs'!$D$38,IF(5=2,'1.Inputs'!$D$39,$E428)))*$F428*(('1.Inputs'!$D$40)+(1-'1.Inputs'!$D$40)*(1+'1.Inputs'!$D$41))*(1+$G428)^(5-1))-(('1.Inputs'!$D$37*12*IF(5=1,'1.Inputs'!$D$38,IF(5=2,'1.Inputs'!$D$39,$E428)))/(1-'1.Inputs'!$D$42)*$D428*(1+$G428)^(5-1))-('1.Inputs'!$D$37*12*IF(5=1,'1.Inputs'!$D$38,IF(5=2,'1.Inputs'!$D$39,$E428)))*'1.Inputs'!$D$43*(1+$G428)^(5-1)-'1.Inputs'!$D$44*(1+$G428)^(5-1)-('1.Inputs'!$D$20/'1.Inputs'!$D$27+'1.Inputs'!$D$23/'1.Inputs'!$D$28))))*'1.Inputs'!$D$53</f>
        <v>-222574097.80704546</v>
      </c>
      <c r="AH428" s="36">
        <f ca="1">X428-AH$13-AH$14+MIN(AH$13,MAX(0,((('1.Inputs'!$D$37*12*IF(6=1,'1.Inputs'!$D$38,IF(6=2,'1.Inputs'!$D$39,$E428)))*$F428*(('1.Inputs'!$D$40)+(1-'1.Inputs'!$D$40)*(1+'1.Inputs'!$D$41))*(1+$G428)^(6-1))-(('1.Inputs'!$D$37*12*IF(6=1,'1.Inputs'!$D$38,IF(6=2,'1.Inputs'!$D$39,$E428)))/(1-'1.Inputs'!$D$42)*$D428*(1+$G428)^(6-1))-('1.Inputs'!$D$37*12*IF(6=1,'1.Inputs'!$D$38,IF(6=2,'1.Inputs'!$D$39,$E428)))*'1.Inputs'!$D$43*(1+$G428)^(6-1)-'1.Inputs'!$D$44*(1+$G428)^(6-1)-('1.Inputs'!$D$20/'1.Inputs'!$D$27+'1.Inputs'!$D$23/'1.Inputs'!$D$28))))*'1.Inputs'!$D$53</f>
        <v>-189143113.78631261</v>
      </c>
      <c r="AI428" s="36">
        <f ca="1">Y428-AI$13-AI$14+MIN(AI$13,MAX(0,((('1.Inputs'!$D$37*12*IF(7=1,'1.Inputs'!$D$38,IF(7=2,'1.Inputs'!$D$39,$E428)))*$F428*(('1.Inputs'!$D$40)+(1-'1.Inputs'!$D$40)*(1+'1.Inputs'!$D$41))*(1+$G428)^(7-1))-(('1.Inputs'!$D$37*12*IF(7=1,'1.Inputs'!$D$38,IF(7=2,'1.Inputs'!$D$39,$E428)))/(1-'1.Inputs'!$D$42)*$D428*(1+$G428)^(7-1))-('1.Inputs'!$D$37*12*IF(7=1,'1.Inputs'!$D$38,IF(7=2,'1.Inputs'!$D$39,$E428)))*'1.Inputs'!$D$43*(1+$G428)^(7-1)-'1.Inputs'!$D$44*(1+$G428)^(7-1)-('1.Inputs'!$D$20/'1.Inputs'!$D$27+'1.Inputs'!$D$23/'1.Inputs'!$D$28))))*'1.Inputs'!$D$53</f>
        <v>-167665086.2400676</v>
      </c>
      <c r="AJ428" s="36">
        <f ca="1">Z428-AJ$13-AJ$14+MIN(AJ$13,MAX(0,((('1.Inputs'!$D$37*12*IF(8=1,'1.Inputs'!$D$38,IF(8=2,'1.Inputs'!$D$39,$E428)))*$F428*(('1.Inputs'!$D$40)+(1-'1.Inputs'!$D$40)*(1+'1.Inputs'!$D$41))*(1+$G428)^(8-1))-(('1.Inputs'!$D$37*12*IF(8=1,'1.Inputs'!$D$38,IF(8=2,'1.Inputs'!$D$39,$E428)))/(1-'1.Inputs'!$D$42)*$D428*(1+$G428)^(8-1))-('1.Inputs'!$D$37*12*IF(8=1,'1.Inputs'!$D$38,IF(8=2,'1.Inputs'!$D$39,$E428)))*'1.Inputs'!$D$43*(1+$G428)^(8-1)-'1.Inputs'!$D$44*(1+$G428)^(8-1)-('1.Inputs'!$D$20/'1.Inputs'!$D$27+'1.Inputs'!$D$23/'1.Inputs'!$D$28))))*'1.Inputs'!$D$53</f>
        <v>99922234.985159576</v>
      </c>
      <c r="AK428" s="36">
        <f ca="1">AA428-AK$13-AK$14+MIN(AK$13,MAX(0,((('1.Inputs'!$D$37*12*IF(9=1,'1.Inputs'!$D$38,IF(9=2,'1.Inputs'!$D$39,$E428)))*$F428*(('1.Inputs'!$D$40)+(1-'1.Inputs'!$D$40)*(1+'1.Inputs'!$D$41))*(1+$G428)^(9-1))-(('1.Inputs'!$D$37*12*IF(9=1,'1.Inputs'!$D$38,IF(9=2,'1.Inputs'!$D$39,$E428)))/(1-'1.Inputs'!$D$42)*$D428*(1+$G428)^(9-1))-('1.Inputs'!$D$37*12*IF(9=1,'1.Inputs'!$D$38,IF(9=2,'1.Inputs'!$D$39,$E428)))*'1.Inputs'!$D$43*(1+$G428)^(9-1)-'1.Inputs'!$D$44*(1+$G428)^(9-1)-('1.Inputs'!$D$20/'1.Inputs'!$D$27+'1.Inputs'!$D$23/'1.Inputs'!$D$28))))*'1.Inputs'!$D$53</f>
        <v>102436066.03110933</v>
      </c>
      <c r="AL428" s="36">
        <f ca="1">AB428-AL$13-AL$14+MIN(AL$13,MAX(0,((('1.Inputs'!$D$37*12*IF(10=1,'1.Inputs'!$D$38,IF(10=2,'1.Inputs'!$D$39,$E428)))*$F428*(('1.Inputs'!$D$40)+(1-'1.Inputs'!$D$40)*(1+'1.Inputs'!$D$41))*(1+$G428)^(10-1))-(('1.Inputs'!$D$37*12*IF(10=1,'1.Inputs'!$D$38,IF(10=2,'1.Inputs'!$D$39,$E428)))/(1-'1.Inputs'!$D$42)*$D428*(1+$G428)^(10-1))-('1.Inputs'!$D$37*12*IF(10=1,'1.Inputs'!$D$38,IF(10=2,'1.Inputs'!$D$39,$E428)))*'1.Inputs'!$D$43*(1+$G428)^(10-1)-'1.Inputs'!$D$44*(1+$G428)^(10-1)-('1.Inputs'!$D$20/'1.Inputs'!$D$27+'1.Inputs'!$D$23/'1.Inputs'!$D$28))))*'1.Inputs'!$D$53+'1.Inputs'!$D$35</f>
        <v>3742665583.9971776</v>
      </c>
      <c r="AM428" s="48">
        <f ca="1">R428+NPV('1.Inputs'!$D$55,S428:AB428)</f>
        <v>-2259951821.9538202</v>
      </c>
      <c r="AN428" s="48">
        <f ca="1">-('1.Inputs'!$D$24*(1-'1.Inputs'!$D$31)+'1.Inputs'!$D$35)+NPV('1.Inputs'!$D$54,AC428:AL428)</f>
        <v>-3016412346.5722847</v>
      </c>
      <c r="AO428" s="36">
        <f t="shared" ca="1" si="53"/>
        <v>-7.475756120841778</v>
      </c>
      <c r="AP428" s="36">
        <f t="shared" ca="1" si="54"/>
        <v>-0.45443323906143418</v>
      </c>
      <c r="AQ428" s="36">
        <f ca="1">'1.Inputs'!$D$35+MIN(SUM($AC428:AC428),SUM($AC428:AD428),SUM($AC428:AE428),SUM($AC428:AF428),SUM($AC428:AG428),SUM($AC428:AH428),SUM($AC428:AI428),SUM($AC428:AJ428),SUM($AC428:AK428),SUM($AC428:AL428))</f>
        <v>-2414931815.3830762</v>
      </c>
      <c r="AR428" s="36">
        <f ca="1">IF(AP428&lt;'1.Inputs'!$D$57,1,0)</f>
        <v>1</v>
      </c>
      <c r="AS428" s="36">
        <f t="shared" ca="1" si="55"/>
        <v>1</v>
      </c>
    </row>
    <row r="429" spans="2:45" ht="15" customHeight="1" x14ac:dyDescent="0.25">
      <c r="B429" s="36">
        <v>414</v>
      </c>
      <c r="C429" s="36">
        <f t="shared" ca="1" si="48"/>
        <v>0.11589458910720318</v>
      </c>
      <c r="D429" s="36">
        <f t="shared" ca="1" si="49"/>
        <v>18218.103073449642</v>
      </c>
      <c r="E429" s="47">
        <f t="shared" ca="1" si="50"/>
        <v>0.76184271533930004</v>
      </c>
      <c r="F429" s="36">
        <f t="shared" ca="1" si="51"/>
        <v>30513.044287632718</v>
      </c>
      <c r="G429" s="36">
        <f t="shared" ca="1" si="52"/>
        <v>3.483507319709591E-2</v>
      </c>
      <c r="H429" s="36">
        <f ca="1">((('1.Inputs'!$D$37*12*IF(1=1,'1.Inputs'!$D$38,IF(1=2,'1.Inputs'!$D$39,$E429)))*$F429*(('1.Inputs'!$D$40)+(1-'1.Inputs'!$D$40)*(1+'1.Inputs'!$D$41))*(1+$G429)^(1-1))*'1.Inputs'!$D$47+(('1.Inputs'!$D$37*12*IF(1=1,'1.Inputs'!$D$38,IF(1=2,'1.Inputs'!$D$39,$E429)))/(1-'1.Inputs'!$D$42)*$D429*(1+$G429)^(1-1))*('1.Inputs'!$D$48-'1.Inputs'!$D$49))/'1.Inputs'!$D$51</f>
        <v>803732099.67956543</v>
      </c>
      <c r="I429" s="36">
        <f ca="1">((('1.Inputs'!$D$37*12*IF(2=1,'1.Inputs'!$D$38,IF(2=2,'1.Inputs'!$D$39,$E429)))*$F429*(('1.Inputs'!$D$40)+(1-'1.Inputs'!$D$40)*(1+'1.Inputs'!$D$41))*(1+$G429)^(2-1))*'1.Inputs'!$D$47+(('1.Inputs'!$D$37*12*IF(2=1,'1.Inputs'!$D$38,IF(2=2,'1.Inputs'!$D$39,$E429)))/(1-'1.Inputs'!$D$42)*$D429*(1+$G429)^(2-1))*('1.Inputs'!$D$48-'1.Inputs'!$D$49))/'1.Inputs'!$D$51</f>
        <v>1164422232.683862</v>
      </c>
      <c r="J429" s="36">
        <f ca="1">((('1.Inputs'!$D$37*12*IF(3=1,'1.Inputs'!$D$38,IF(3=2,'1.Inputs'!$D$39,$E429)))*$F429*(('1.Inputs'!$D$40)+(1-'1.Inputs'!$D$40)*(1+'1.Inputs'!$D$41))*(1+$G429)^(3-1))*'1.Inputs'!$D$47+(('1.Inputs'!$D$37*12*IF(3=1,'1.Inputs'!$D$38,IF(3=2,'1.Inputs'!$D$39,$E429)))/(1-'1.Inputs'!$D$42)*$D429*(1+$G429)^(3-1))*('1.Inputs'!$D$48-'1.Inputs'!$D$49))/'1.Inputs'!$D$51</f>
        <v>1311441455.3413014</v>
      </c>
      <c r="K429" s="36">
        <f ca="1">((('1.Inputs'!$D$37*12*IF(4=1,'1.Inputs'!$D$38,IF(4=2,'1.Inputs'!$D$39,$E429)))*$F429*(('1.Inputs'!$D$40)+(1-'1.Inputs'!$D$40)*(1+'1.Inputs'!$D$41))*(1+$G429)^(4-1))*'1.Inputs'!$D$47+(('1.Inputs'!$D$37*12*IF(4=1,'1.Inputs'!$D$38,IF(4=2,'1.Inputs'!$D$39,$E429)))/(1-'1.Inputs'!$D$42)*$D429*(1+$G429)^(4-1))*('1.Inputs'!$D$48-'1.Inputs'!$D$49))/'1.Inputs'!$D$51</f>
        <v>1357125614.4318218</v>
      </c>
      <c r="L429" s="36">
        <f ca="1">((('1.Inputs'!$D$37*12*IF(5=1,'1.Inputs'!$D$38,IF(5=2,'1.Inputs'!$D$39,$E429)))*$F429*(('1.Inputs'!$D$40)+(1-'1.Inputs'!$D$40)*(1+'1.Inputs'!$D$41))*(1+$G429)^(5-1))*'1.Inputs'!$D$47+(('1.Inputs'!$D$37*12*IF(5=1,'1.Inputs'!$D$38,IF(5=2,'1.Inputs'!$D$39,$E429)))/(1-'1.Inputs'!$D$42)*$D429*(1+$G429)^(5-1))*('1.Inputs'!$D$48-'1.Inputs'!$D$49))/'1.Inputs'!$D$51</f>
        <v>1404401184.5482078</v>
      </c>
      <c r="M429" s="36">
        <f ca="1">((('1.Inputs'!$D$37*12*IF(6=1,'1.Inputs'!$D$38,IF(6=2,'1.Inputs'!$D$39,$E429)))*$F429*(('1.Inputs'!$D$40)+(1-'1.Inputs'!$D$40)*(1+'1.Inputs'!$D$41))*(1+$G429)^(6-1))*'1.Inputs'!$D$47+(('1.Inputs'!$D$37*12*IF(6=1,'1.Inputs'!$D$38,IF(6=2,'1.Inputs'!$D$39,$E429)))/(1-'1.Inputs'!$D$42)*$D429*(1+$G429)^(6-1))*('1.Inputs'!$D$48-'1.Inputs'!$D$49))/'1.Inputs'!$D$51</f>
        <v>1453323602.6100326</v>
      </c>
      <c r="N429" s="36">
        <f ca="1">((('1.Inputs'!$D$37*12*IF(7=1,'1.Inputs'!$D$38,IF(7=2,'1.Inputs'!$D$39,$E429)))*$F429*(('1.Inputs'!$D$40)+(1-'1.Inputs'!$D$40)*(1+'1.Inputs'!$D$41))*(1+$G429)^(7-1))*'1.Inputs'!$D$47+(('1.Inputs'!$D$37*12*IF(7=1,'1.Inputs'!$D$38,IF(7=2,'1.Inputs'!$D$39,$E429)))/(1-'1.Inputs'!$D$42)*$D429*(1+$G429)^(7-1))*('1.Inputs'!$D$48-'1.Inputs'!$D$49))/'1.Inputs'!$D$51</f>
        <v>1503950236.6860206</v>
      </c>
      <c r="O429" s="36">
        <f ca="1">((('1.Inputs'!$D$37*12*IF(8=1,'1.Inputs'!$D$38,IF(8=2,'1.Inputs'!$D$39,$E429)))*$F429*(('1.Inputs'!$D$40)+(1-'1.Inputs'!$D$40)*(1+'1.Inputs'!$D$41))*(1+$G429)^(8-1))*'1.Inputs'!$D$47+(('1.Inputs'!$D$37*12*IF(8=1,'1.Inputs'!$D$38,IF(8=2,'1.Inputs'!$D$39,$E429)))/(1-'1.Inputs'!$D$42)*$D429*(1+$G429)^(8-1))*('1.Inputs'!$D$48-'1.Inputs'!$D$49))/'1.Inputs'!$D$51</f>
        <v>1556340453.2657678</v>
      </c>
      <c r="P429" s="36">
        <f ca="1">((('1.Inputs'!$D$37*12*IF(9=1,'1.Inputs'!$D$38,IF(9=2,'1.Inputs'!$D$39,$E429)))*$F429*(('1.Inputs'!$D$40)+(1-'1.Inputs'!$D$40)*(1+'1.Inputs'!$D$41))*(1+$G429)^(9-1))*'1.Inputs'!$D$47+(('1.Inputs'!$D$37*12*IF(9=1,'1.Inputs'!$D$38,IF(9=2,'1.Inputs'!$D$39,$E429)))/(1-'1.Inputs'!$D$42)*$D429*(1+$G429)^(9-1))*('1.Inputs'!$D$48-'1.Inputs'!$D$49))/'1.Inputs'!$D$51</f>
        <v>1610555686.874882</v>
      </c>
      <c r="Q429" s="36">
        <f ca="1">((('1.Inputs'!$D$37*12*IF(10=1,'1.Inputs'!$D$38,IF(10=2,'1.Inputs'!$D$39,$E429)))*$F429*(('1.Inputs'!$D$40)+(1-'1.Inputs'!$D$40)*(1+'1.Inputs'!$D$41))*(1+$G429)^(10-1))*'1.Inputs'!$D$47+(('1.Inputs'!$D$37*12*IF(10=1,'1.Inputs'!$D$38,IF(10=2,'1.Inputs'!$D$39,$E429)))/(1-'1.Inputs'!$D$42)*$D429*(1+$G429)^(10-1))*('1.Inputs'!$D$48-'1.Inputs'!$D$49))/'1.Inputs'!$D$51</f>
        <v>1666659512.1151671</v>
      </c>
      <c r="R429" s="36">
        <f>-'1.Inputs'!$D$24</f>
        <v>-2050000000</v>
      </c>
      <c r="S429" s="36">
        <f ca="1">((('1.Inputs'!$D$37*12*IF(1=1,'1.Inputs'!$D$38,IF(1=2,'1.Inputs'!$D$39,$E429)))*$F429*(('1.Inputs'!$D$40)+(1-'1.Inputs'!$D$40)*(1+'1.Inputs'!$D$41))*(1+$G429)^(1-1))-(('1.Inputs'!$D$37*12*IF(1=1,'1.Inputs'!$D$38,IF(1=2,'1.Inputs'!$D$39,$E429)))/(1-'1.Inputs'!$D$42)*$D429*(1+$G429)^(1-1))-('1.Inputs'!$D$37*12*IF(1=1,'1.Inputs'!$D$38,IF(1=2,'1.Inputs'!$D$39,$E429)))*'1.Inputs'!$D$43*(1+$G429)^(1-1)-'1.Inputs'!$D$44*(1+$G429)^(1-1)-('1.Inputs'!$D$20/'1.Inputs'!$D$27+'1.Inputs'!$D$23/'1.Inputs'!$D$28))-MAX(0,((('1.Inputs'!$D$37*12*IF(1=1,'1.Inputs'!$D$38,IF(1=2,'1.Inputs'!$D$39,$E429)))*$F429*(('1.Inputs'!$D$40)+(1-'1.Inputs'!$D$40)*(1+'1.Inputs'!$D$41))*(1+$G429)^(1-1))-(('1.Inputs'!$D$37*12*IF(1=1,'1.Inputs'!$D$38,IF(1=2,'1.Inputs'!$D$39,$E429)))/(1-'1.Inputs'!$D$42)*$D429*(1+$G429)^(1-1))-('1.Inputs'!$D$37*12*IF(1=1,'1.Inputs'!$D$38,IF(1=2,'1.Inputs'!$D$39,$E429)))*'1.Inputs'!$D$43*(1+$G429)^(1-1)-'1.Inputs'!$D$44*(1+$G429)^(1-1)-('1.Inputs'!$D$20/'1.Inputs'!$D$27+'1.Inputs'!$D$23/'1.Inputs'!$D$28)))*'1.Inputs'!$D$53+('1.Inputs'!$D$20/'1.Inputs'!$D$27+'1.Inputs'!$D$23/'1.Inputs'!$D$28)-H429</f>
        <v>-466703800.76016283</v>
      </c>
      <c r="T429" s="36">
        <f ca="1">((('1.Inputs'!$D$37*12*IF(2=1,'1.Inputs'!$D$38,IF(2=2,'1.Inputs'!$D$39,$E429)))*$F429*(('1.Inputs'!$D$40)+(1-'1.Inputs'!$D$40)*(1+'1.Inputs'!$D$41))*(1+$G429)^(2-1))-(('1.Inputs'!$D$37*12*IF(2=1,'1.Inputs'!$D$38,IF(2=2,'1.Inputs'!$D$39,$E429)))/(1-'1.Inputs'!$D$42)*$D429*(1+$G429)^(2-1))-('1.Inputs'!$D$37*12*IF(2=1,'1.Inputs'!$D$38,IF(2=2,'1.Inputs'!$D$39,$E429)))*'1.Inputs'!$D$43*(1+$G429)^(2-1)-'1.Inputs'!$D$44*(1+$G429)^(2-1)-('1.Inputs'!$D$20/'1.Inputs'!$D$27+'1.Inputs'!$D$23/'1.Inputs'!$D$28))-MAX(0,((('1.Inputs'!$D$37*12*IF(2=1,'1.Inputs'!$D$38,IF(2=2,'1.Inputs'!$D$39,$E429)))*$F429*(('1.Inputs'!$D$40)+(1-'1.Inputs'!$D$40)*(1+'1.Inputs'!$D$41))*(1+$G429)^(2-1))-(('1.Inputs'!$D$37*12*IF(2=1,'1.Inputs'!$D$38,IF(2=2,'1.Inputs'!$D$39,$E429)))/(1-'1.Inputs'!$D$42)*$D429*(1+$G429)^(2-1))-('1.Inputs'!$D$37*12*IF(2=1,'1.Inputs'!$D$38,IF(2=2,'1.Inputs'!$D$39,$E429)))*'1.Inputs'!$D$43*(1+$G429)^(2-1)-'1.Inputs'!$D$44*(1+$G429)^(2-1)-('1.Inputs'!$D$20/'1.Inputs'!$D$27+'1.Inputs'!$D$23/'1.Inputs'!$D$28)))*'1.Inputs'!$D$53+('1.Inputs'!$D$20/'1.Inputs'!$D$27+'1.Inputs'!$D$23/'1.Inputs'!$D$28)-(I429-H429)</f>
        <v>348533120.16628933</v>
      </c>
      <c r="U429" s="36">
        <f ca="1">((('1.Inputs'!$D$37*12*IF(3=1,'1.Inputs'!$D$38,IF(3=2,'1.Inputs'!$D$39,$E429)))*$F429*(('1.Inputs'!$D$40)+(1-'1.Inputs'!$D$40)*(1+'1.Inputs'!$D$41))*(1+$G429)^(3-1))-(('1.Inputs'!$D$37*12*IF(3=1,'1.Inputs'!$D$38,IF(3=2,'1.Inputs'!$D$39,$E429)))/(1-'1.Inputs'!$D$42)*$D429*(1+$G429)^(3-1))-('1.Inputs'!$D$37*12*IF(3=1,'1.Inputs'!$D$38,IF(3=2,'1.Inputs'!$D$39,$E429)))*'1.Inputs'!$D$43*(1+$G429)^(3-1)-'1.Inputs'!$D$44*(1+$G429)^(3-1)-('1.Inputs'!$D$20/'1.Inputs'!$D$27+'1.Inputs'!$D$23/'1.Inputs'!$D$28))-MAX(0,((('1.Inputs'!$D$37*12*IF(3=1,'1.Inputs'!$D$38,IF(3=2,'1.Inputs'!$D$39,$E429)))*$F429*(('1.Inputs'!$D$40)+(1-'1.Inputs'!$D$40)*(1+'1.Inputs'!$D$41))*(1+$G429)^(3-1))-(('1.Inputs'!$D$37*12*IF(3=1,'1.Inputs'!$D$38,IF(3=2,'1.Inputs'!$D$39,$E429)))/(1-'1.Inputs'!$D$42)*$D429*(1+$G429)^(3-1))-('1.Inputs'!$D$37*12*IF(3=1,'1.Inputs'!$D$38,IF(3=2,'1.Inputs'!$D$39,$E429)))*'1.Inputs'!$D$43*(1+$G429)^(3-1)-'1.Inputs'!$D$44*(1+$G429)^(3-1)-('1.Inputs'!$D$20/'1.Inputs'!$D$27+'1.Inputs'!$D$23/'1.Inputs'!$D$28)))*'1.Inputs'!$D$53+('1.Inputs'!$D$20/'1.Inputs'!$D$27+'1.Inputs'!$D$23/'1.Inputs'!$D$28)-(J429-I429)</f>
        <v>701130667.30617762</v>
      </c>
      <c r="V429" s="36">
        <f ca="1">((('1.Inputs'!$D$37*12*IF(4=1,'1.Inputs'!$D$38,IF(4=2,'1.Inputs'!$D$39,$E429)))*$F429*(('1.Inputs'!$D$40)+(1-'1.Inputs'!$D$40)*(1+'1.Inputs'!$D$41))*(1+$G429)^(4-1))-(('1.Inputs'!$D$37*12*IF(4=1,'1.Inputs'!$D$38,IF(4=2,'1.Inputs'!$D$39,$E429)))/(1-'1.Inputs'!$D$42)*$D429*(1+$G429)^(4-1))-('1.Inputs'!$D$37*12*IF(4=1,'1.Inputs'!$D$38,IF(4=2,'1.Inputs'!$D$39,$E429)))*'1.Inputs'!$D$43*(1+$G429)^(4-1)-'1.Inputs'!$D$44*(1+$G429)^(4-1)-('1.Inputs'!$D$20/'1.Inputs'!$D$27+'1.Inputs'!$D$23/'1.Inputs'!$D$28))-MAX(0,((('1.Inputs'!$D$37*12*IF(4=1,'1.Inputs'!$D$38,IF(4=2,'1.Inputs'!$D$39,$E429)))*$F429*(('1.Inputs'!$D$40)+(1-'1.Inputs'!$D$40)*(1+'1.Inputs'!$D$41))*(1+$G429)^(4-1))-(('1.Inputs'!$D$37*12*IF(4=1,'1.Inputs'!$D$38,IF(4=2,'1.Inputs'!$D$39,$E429)))/(1-'1.Inputs'!$D$42)*$D429*(1+$G429)^(4-1))-('1.Inputs'!$D$37*12*IF(4=1,'1.Inputs'!$D$38,IF(4=2,'1.Inputs'!$D$39,$E429)))*'1.Inputs'!$D$43*(1+$G429)^(4-1)-'1.Inputs'!$D$44*(1+$G429)^(4-1)-('1.Inputs'!$D$20/'1.Inputs'!$D$27+'1.Inputs'!$D$23/'1.Inputs'!$D$28)))*'1.Inputs'!$D$53+('1.Inputs'!$D$20/'1.Inputs'!$D$27+'1.Inputs'!$D$23/'1.Inputs'!$D$28)-(K429-J429)</f>
        <v>830365137.16352606</v>
      </c>
      <c r="W429" s="36">
        <f ca="1">((('1.Inputs'!$D$37*12*IF(5=1,'1.Inputs'!$D$38,IF(5=2,'1.Inputs'!$D$39,$E429)))*$F429*(('1.Inputs'!$D$40)+(1-'1.Inputs'!$D$40)*(1+'1.Inputs'!$D$41))*(1+$G429)^(5-1))-(('1.Inputs'!$D$37*12*IF(5=1,'1.Inputs'!$D$38,IF(5=2,'1.Inputs'!$D$39,$E429)))/(1-'1.Inputs'!$D$42)*$D429*(1+$G429)^(5-1))-('1.Inputs'!$D$37*12*IF(5=1,'1.Inputs'!$D$38,IF(5=2,'1.Inputs'!$D$39,$E429)))*'1.Inputs'!$D$43*(1+$G429)^(5-1)-'1.Inputs'!$D$44*(1+$G429)^(5-1)-('1.Inputs'!$D$20/'1.Inputs'!$D$27+'1.Inputs'!$D$23/'1.Inputs'!$D$28))-MAX(0,((('1.Inputs'!$D$37*12*IF(5=1,'1.Inputs'!$D$38,IF(5=2,'1.Inputs'!$D$39,$E429)))*$F429*(('1.Inputs'!$D$40)+(1-'1.Inputs'!$D$40)*(1+'1.Inputs'!$D$41))*(1+$G429)^(5-1))-(('1.Inputs'!$D$37*12*IF(5=1,'1.Inputs'!$D$38,IF(5=2,'1.Inputs'!$D$39,$E429)))/(1-'1.Inputs'!$D$42)*$D429*(1+$G429)^(5-1))-('1.Inputs'!$D$37*12*IF(5=1,'1.Inputs'!$D$38,IF(5=2,'1.Inputs'!$D$39,$E429)))*'1.Inputs'!$D$43*(1+$G429)^(5-1)-'1.Inputs'!$D$44*(1+$G429)^(5-1)-('1.Inputs'!$D$20/'1.Inputs'!$D$27+'1.Inputs'!$D$23/'1.Inputs'!$D$28)))*'1.Inputs'!$D$53+('1.Inputs'!$D$20/'1.Inputs'!$D$27+'1.Inputs'!$D$23/'1.Inputs'!$D$28)-(L429-K429)</f>
        <v>857645010.28837132</v>
      </c>
      <c r="X429" s="36">
        <f ca="1">((('1.Inputs'!$D$37*12*IF(6=1,'1.Inputs'!$D$38,IF(6=2,'1.Inputs'!$D$39,$E429)))*$F429*(('1.Inputs'!$D$40)+(1-'1.Inputs'!$D$40)*(1+'1.Inputs'!$D$41))*(1+$G429)^(6-1))-(('1.Inputs'!$D$37*12*IF(6=1,'1.Inputs'!$D$38,IF(6=2,'1.Inputs'!$D$39,$E429)))/(1-'1.Inputs'!$D$42)*$D429*(1+$G429)^(6-1))-('1.Inputs'!$D$37*12*IF(6=1,'1.Inputs'!$D$38,IF(6=2,'1.Inputs'!$D$39,$E429)))*'1.Inputs'!$D$43*(1+$G429)^(6-1)-'1.Inputs'!$D$44*(1+$G429)^(6-1)-('1.Inputs'!$D$20/'1.Inputs'!$D$27+'1.Inputs'!$D$23/'1.Inputs'!$D$28))-MAX(0,((('1.Inputs'!$D$37*12*IF(6=1,'1.Inputs'!$D$38,IF(6=2,'1.Inputs'!$D$39,$E429)))*$F429*(('1.Inputs'!$D$40)+(1-'1.Inputs'!$D$40)*(1+'1.Inputs'!$D$41))*(1+$G429)^(6-1))-(('1.Inputs'!$D$37*12*IF(6=1,'1.Inputs'!$D$38,IF(6=2,'1.Inputs'!$D$39,$E429)))/(1-'1.Inputs'!$D$42)*$D429*(1+$G429)^(6-1))-('1.Inputs'!$D$37*12*IF(6=1,'1.Inputs'!$D$38,IF(6=2,'1.Inputs'!$D$39,$E429)))*'1.Inputs'!$D$43*(1+$G429)^(6-1)-'1.Inputs'!$D$44*(1+$G429)^(6-1)-('1.Inputs'!$D$20/'1.Inputs'!$D$27+'1.Inputs'!$D$23/'1.Inputs'!$D$28)))*'1.Inputs'!$D$53+('1.Inputs'!$D$20/'1.Inputs'!$D$27+'1.Inputs'!$D$23/'1.Inputs'!$D$28)-(M429-L429)</f>
        <v>885875179.79032803</v>
      </c>
      <c r="Y429" s="36">
        <f ca="1">((('1.Inputs'!$D$37*12*IF(7=1,'1.Inputs'!$D$38,IF(7=2,'1.Inputs'!$D$39,$E429)))*$F429*(('1.Inputs'!$D$40)+(1-'1.Inputs'!$D$40)*(1+'1.Inputs'!$D$41))*(1+$G429)^(7-1))-(('1.Inputs'!$D$37*12*IF(7=1,'1.Inputs'!$D$38,IF(7=2,'1.Inputs'!$D$39,$E429)))/(1-'1.Inputs'!$D$42)*$D429*(1+$G429)^(7-1))-('1.Inputs'!$D$37*12*IF(7=1,'1.Inputs'!$D$38,IF(7=2,'1.Inputs'!$D$39,$E429)))*'1.Inputs'!$D$43*(1+$G429)^(7-1)-'1.Inputs'!$D$44*(1+$G429)^(7-1)-('1.Inputs'!$D$20/'1.Inputs'!$D$27+'1.Inputs'!$D$23/'1.Inputs'!$D$28))-MAX(0,((('1.Inputs'!$D$37*12*IF(7=1,'1.Inputs'!$D$38,IF(7=2,'1.Inputs'!$D$39,$E429)))*$F429*(('1.Inputs'!$D$40)+(1-'1.Inputs'!$D$40)*(1+'1.Inputs'!$D$41))*(1+$G429)^(7-1))-(('1.Inputs'!$D$37*12*IF(7=1,'1.Inputs'!$D$38,IF(7=2,'1.Inputs'!$D$39,$E429)))/(1-'1.Inputs'!$D$42)*$D429*(1+$G429)^(7-1))-('1.Inputs'!$D$37*12*IF(7=1,'1.Inputs'!$D$38,IF(7=2,'1.Inputs'!$D$39,$E429)))*'1.Inputs'!$D$43*(1+$G429)^(7-1)-'1.Inputs'!$D$44*(1+$G429)^(7-1)-('1.Inputs'!$D$20/'1.Inputs'!$D$27+'1.Inputs'!$D$23/'1.Inputs'!$D$28)))*'1.Inputs'!$D$53+('1.Inputs'!$D$20/'1.Inputs'!$D$27+'1.Inputs'!$D$23/'1.Inputs'!$D$28)-(N429-M429)</f>
        <v>915088749.31325102</v>
      </c>
      <c r="Z429" s="36">
        <f ca="1">((('1.Inputs'!$D$37*12*IF(8=1,'1.Inputs'!$D$38,IF(8=2,'1.Inputs'!$D$39,$E429)))*$F429*(('1.Inputs'!$D$40)+(1-'1.Inputs'!$D$40)*(1+'1.Inputs'!$D$41))*(1+$G429)^(8-1))-(('1.Inputs'!$D$37*12*IF(8=1,'1.Inputs'!$D$38,IF(8=2,'1.Inputs'!$D$39,$E429)))/(1-'1.Inputs'!$D$42)*$D429*(1+$G429)^(8-1))-('1.Inputs'!$D$37*12*IF(8=1,'1.Inputs'!$D$38,IF(8=2,'1.Inputs'!$D$39,$E429)))*'1.Inputs'!$D$43*(1+$G429)^(8-1)-'1.Inputs'!$D$44*(1+$G429)^(8-1)-('1.Inputs'!$D$20/'1.Inputs'!$D$27+'1.Inputs'!$D$23/'1.Inputs'!$D$28))-MAX(0,((('1.Inputs'!$D$37*12*IF(8=1,'1.Inputs'!$D$38,IF(8=2,'1.Inputs'!$D$39,$E429)))*$F429*(('1.Inputs'!$D$40)+(1-'1.Inputs'!$D$40)*(1+'1.Inputs'!$D$41))*(1+$G429)^(8-1))-(('1.Inputs'!$D$37*12*IF(8=1,'1.Inputs'!$D$38,IF(8=2,'1.Inputs'!$D$39,$E429)))/(1-'1.Inputs'!$D$42)*$D429*(1+$G429)^(8-1))-('1.Inputs'!$D$37*12*IF(8=1,'1.Inputs'!$D$38,IF(8=2,'1.Inputs'!$D$39,$E429)))*'1.Inputs'!$D$43*(1+$G429)^(8-1)-'1.Inputs'!$D$44*(1+$G429)^(8-1)-('1.Inputs'!$D$20/'1.Inputs'!$D$27+'1.Inputs'!$D$23/'1.Inputs'!$D$28)))*'1.Inputs'!$D$53+('1.Inputs'!$D$20/'1.Inputs'!$D$27+'1.Inputs'!$D$23/'1.Inputs'!$D$28)-(O429-N429)</f>
        <v>945319975.66885519</v>
      </c>
      <c r="AA429" s="36">
        <f ca="1">((('1.Inputs'!$D$37*12*IF(9=1,'1.Inputs'!$D$38,IF(9=2,'1.Inputs'!$D$39,$E429)))*$F429*(('1.Inputs'!$D$40)+(1-'1.Inputs'!$D$40)*(1+'1.Inputs'!$D$41))*(1+$G429)^(9-1))-(('1.Inputs'!$D$37*12*IF(9=1,'1.Inputs'!$D$38,IF(9=2,'1.Inputs'!$D$39,$E429)))/(1-'1.Inputs'!$D$42)*$D429*(1+$G429)^(9-1))-('1.Inputs'!$D$37*12*IF(9=1,'1.Inputs'!$D$38,IF(9=2,'1.Inputs'!$D$39,$E429)))*'1.Inputs'!$D$43*(1+$G429)^(9-1)-'1.Inputs'!$D$44*(1+$G429)^(9-1)-('1.Inputs'!$D$20/'1.Inputs'!$D$27+'1.Inputs'!$D$23/'1.Inputs'!$D$28))-MAX(0,((('1.Inputs'!$D$37*12*IF(9=1,'1.Inputs'!$D$38,IF(9=2,'1.Inputs'!$D$39,$E429)))*$F429*(('1.Inputs'!$D$40)+(1-'1.Inputs'!$D$40)*(1+'1.Inputs'!$D$41))*(1+$G429)^(9-1))-(('1.Inputs'!$D$37*12*IF(9=1,'1.Inputs'!$D$38,IF(9=2,'1.Inputs'!$D$39,$E429)))/(1-'1.Inputs'!$D$42)*$D429*(1+$G429)^(9-1))-('1.Inputs'!$D$37*12*IF(9=1,'1.Inputs'!$D$38,IF(9=2,'1.Inputs'!$D$39,$E429)))*'1.Inputs'!$D$43*(1+$G429)^(9-1)-'1.Inputs'!$D$44*(1+$G429)^(9-1)-('1.Inputs'!$D$20/'1.Inputs'!$D$27+'1.Inputs'!$D$23/'1.Inputs'!$D$28)))*'1.Inputs'!$D$53+('1.Inputs'!$D$20/'1.Inputs'!$D$27+'1.Inputs'!$D$23/'1.Inputs'!$D$28)-(P429-O429)</f>
        <v>976604309.00739348</v>
      </c>
      <c r="AB429" s="36">
        <f ca="1">((('1.Inputs'!$D$37*12*IF(10=1,'1.Inputs'!$D$38,IF(10=2,'1.Inputs'!$D$39,$E429)))*$F429*(('1.Inputs'!$D$40)+(1-'1.Inputs'!$D$40)*(1+'1.Inputs'!$D$41))*(1+$G429)^(10-1))-(('1.Inputs'!$D$37*12*IF(10=1,'1.Inputs'!$D$38,IF(10=2,'1.Inputs'!$D$39,$E429)))/(1-'1.Inputs'!$D$42)*$D429*(1+$G429)^(10-1))-('1.Inputs'!$D$37*12*IF(10=1,'1.Inputs'!$D$38,IF(10=2,'1.Inputs'!$D$39,$E429)))*'1.Inputs'!$D$43*(1+$G429)^(10-1)-'1.Inputs'!$D$44*(1+$G429)^(10-1)-('1.Inputs'!$D$20/'1.Inputs'!$D$27+'1.Inputs'!$D$23/'1.Inputs'!$D$28))-MAX(0,((('1.Inputs'!$D$37*12*IF(10=1,'1.Inputs'!$D$38,IF(10=2,'1.Inputs'!$D$39,$E429)))*$F429*(('1.Inputs'!$D$40)+(1-'1.Inputs'!$D$40)*(1+'1.Inputs'!$D$41))*(1+$G429)^(10-1))-(('1.Inputs'!$D$37*12*IF(10=1,'1.Inputs'!$D$38,IF(10=2,'1.Inputs'!$D$39,$E429)))/(1-'1.Inputs'!$D$42)*$D429*(1+$G429)^(10-1))-('1.Inputs'!$D$37*12*IF(10=1,'1.Inputs'!$D$38,IF(10=2,'1.Inputs'!$D$39,$E429)))*'1.Inputs'!$D$43*(1+$G429)^(10-1)-'1.Inputs'!$D$44*(1+$G429)^(10-1)-('1.Inputs'!$D$20/'1.Inputs'!$D$27+'1.Inputs'!$D$23/'1.Inputs'!$D$28)))*'1.Inputs'!$D$53+('1.Inputs'!$D$20/'1.Inputs'!$D$27+'1.Inputs'!$D$23/'1.Inputs'!$D$28)-(Q429-P429)+(('1.Inputs'!$D$20+'1.Inputs'!$D$23-('1.Inputs'!$D$20/'1.Inputs'!$D$27+'1.Inputs'!$D$23/'1.Inputs'!$D$28)*'1.Inputs'!$D$10)*'1.Inputs'!$D$60+'1.Inputs'!$D$19*'1.Inputs'!$D$59+Q429)</f>
        <v>3375637946.5028696</v>
      </c>
      <c r="AC429" s="36">
        <f ca="1">S429-AC$13-AC$14+MIN(AC$13,MAX(0,((('1.Inputs'!$D$37*12*IF(1=1,'1.Inputs'!$D$38,IF(1=2,'1.Inputs'!$D$39,$E429)))*$F429*(('1.Inputs'!$D$40)+(1-'1.Inputs'!$D$40)*(1+'1.Inputs'!$D$41))*(1+$G429)^(1-1))-(('1.Inputs'!$D$37*12*IF(1=1,'1.Inputs'!$D$38,IF(1=2,'1.Inputs'!$D$39,$E429)))/(1-'1.Inputs'!$D$42)*$D429*(1+$G429)^(1-1))-('1.Inputs'!$D$37*12*IF(1=1,'1.Inputs'!$D$38,IF(1=2,'1.Inputs'!$D$39,$E429)))*'1.Inputs'!$D$43*(1+$G429)^(1-1)-'1.Inputs'!$D$44*(1+$G429)^(1-1)-('1.Inputs'!$D$20/'1.Inputs'!$D$27+'1.Inputs'!$D$23/'1.Inputs'!$D$28))))*'1.Inputs'!$D$53</f>
        <v>-562643800.76016283</v>
      </c>
      <c r="AD429" s="36">
        <f ca="1">T429-AD$13-AD$14+MIN(AD$13,MAX(0,((('1.Inputs'!$D$37*12*IF(2=1,'1.Inputs'!$D$38,IF(2=2,'1.Inputs'!$D$39,$E429)))*$F429*(('1.Inputs'!$D$40)+(1-'1.Inputs'!$D$40)*(1+'1.Inputs'!$D$41))*(1+$G429)^(2-1))-(('1.Inputs'!$D$37*12*IF(2=1,'1.Inputs'!$D$38,IF(2=2,'1.Inputs'!$D$39,$E429)))/(1-'1.Inputs'!$D$42)*$D429*(1+$G429)^(2-1))-('1.Inputs'!$D$37*12*IF(2=1,'1.Inputs'!$D$38,IF(2=2,'1.Inputs'!$D$39,$E429)))*'1.Inputs'!$D$43*(1+$G429)^(2-1)-'1.Inputs'!$D$44*(1+$G429)^(2-1)-('1.Inputs'!$D$20/'1.Inputs'!$D$27+'1.Inputs'!$D$23/'1.Inputs'!$D$28))))*'1.Inputs'!$D$53</f>
        <v>252593120.16628933</v>
      </c>
      <c r="AE429" s="36">
        <f ca="1">U429-AE$13-AE$14+MIN(AE$13,MAX(0,((('1.Inputs'!$D$37*12*IF(3=1,'1.Inputs'!$D$38,IF(3=2,'1.Inputs'!$D$39,$E429)))*$F429*(('1.Inputs'!$D$40)+(1-'1.Inputs'!$D$40)*(1+'1.Inputs'!$D$41))*(1+$G429)^(3-1))-(('1.Inputs'!$D$37*12*IF(3=1,'1.Inputs'!$D$38,IF(3=2,'1.Inputs'!$D$39,$E429)))/(1-'1.Inputs'!$D$42)*$D429*(1+$G429)^(3-1))-('1.Inputs'!$D$37*12*IF(3=1,'1.Inputs'!$D$38,IF(3=2,'1.Inputs'!$D$39,$E429)))*'1.Inputs'!$D$43*(1+$G429)^(3-1)-'1.Inputs'!$D$44*(1+$G429)^(3-1)-('1.Inputs'!$D$20/'1.Inputs'!$D$27+'1.Inputs'!$D$23/'1.Inputs'!$D$28))))*'1.Inputs'!$D$53</f>
        <v>359190667.30617762</v>
      </c>
      <c r="AF429" s="36">
        <f ca="1">V429-AF$13-AF$14+MIN(AF$13,MAX(0,((('1.Inputs'!$D$37*12*IF(4=1,'1.Inputs'!$D$38,IF(4=2,'1.Inputs'!$D$39,$E429)))*$F429*(('1.Inputs'!$D$40)+(1-'1.Inputs'!$D$40)*(1+'1.Inputs'!$D$41))*(1+$G429)^(4-1))-(('1.Inputs'!$D$37*12*IF(4=1,'1.Inputs'!$D$38,IF(4=2,'1.Inputs'!$D$39,$E429)))/(1-'1.Inputs'!$D$42)*$D429*(1+$G429)^(4-1))-('1.Inputs'!$D$37*12*IF(4=1,'1.Inputs'!$D$38,IF(4=2,'1.Inputs'!$D$39,$E429)))*'1.Inputs'!$D$43*(1+$G429)^(4-1)-'1.Inputs'!$D$44*(1+$G429)^(4-1)-('1.Inputs'!$D$20/'1.Inputs'!$D$27+'1.Inputs'!$D$23/'1.Inputs'!$D$28))))*'1.Inputs'!$D$53</f>
        <v>507613137.16352606</v>
      </c>
      <c r="AG429" s="36">
        <f ca="1">W429-AG$13-AG$14+MIN(AG$13,MAX(0,((('1.Inputs'!$D$37*12*IF(5=1,'1.Inputs'!$D$38,IF(5=2,'1.Inputs'!$D$39,$E429)))*$F429*(('1.Inputs'!$D$40)+(1-'1.Inputs'!$D$40)*(1+'1.Inputs'!$D$41))*(1+$G429)^(5-1))-(('1.Inputs'!$D$37*12*IF(5=1,'1.Inputs'!$D$38,IF(5=2,'1.Inputs'!$D$39,$E429)))/(1-'1.Inputs'!$D$42)*$D429*(1+$G429)^(5-1))-('1.Inputs'!$D$37*12*IF(5=1,'1.Inputs'!$D$38,IF(5=2,'1.Inputs'!$D$39,$E429)))*'1.Inputs'!$D$43*(1+$G429)^(5-1)-'1.Inputs'!$D$44*(1+$G429)^(5-1)-('1.Inputs'!$D$20/'1.Inputs'!$D$27+'1.Inputs'!$D$23/'1.Inputs'!$D$28))))*'1.Inputs'!$D$53</f>
        <v>554081010.28837132</v>
      </c>
      <c r="AH429" s="36">
        <f ca="1">X429-AH$13-AH$14+MIN(AH$13,MAX(0,((('1.Inputs'!$D$37*12*IF(6=1,'1.Inputs'!$D$38,IF(6=2,'1.Inputs'!$D$39,$E429)))*$F429*(('1.Inputs'!$D$40)+(1-'1.Inputs'!$D$40)*(1+'1.Inputs'!$D$41))*(1+$G429)^(6-1))-(('1.Inputs'!$D$37*12*IF(6=1,'1.Inputs'!$D$38,IF(6=2,'1.Inputs'!$D$39,$E429)))/(1-'1.Inputs'!$D$42)*$D429*(1+$G429)^(6-1))-('1.Inputs'!$D$37*12*IF(6=1,'1.Inputs'!$D$38,IF(6=2,'1.Inputs'!$D$39,$E429)))*'1.Inputs'!$D$43*(1+$G429)^(6-1)-'1.Inputs'!$D$44*(1+$G429)^(6-1)-('1.Inputs'!$D$20/'1.Inputs'!$D$27+'1.Inputs'!$D$23/'1.Inputs'!$D$28))))*'1.Inputs'!$D$53</f>
        <v>601499179.79032803</v>
      </c>
      <c r="AI429" s="36">
        <f ca="1">Y429-AI$13-AI$14+MIN(AI$13,MAX(0,((('1.Inputs'!$D$37*12*IF(7=1,'1.Inputs'!$D$38,IF(7=2,'1.Inputs'!$D$39,$E429)))*$F429*(('1.Inputs'!$D$40)+(1-'1.Inputs'!$D$40)*(1+'1.Inputs'!$D$41))*(1+$G429)^(7-1))-(('1.Inputs'!$D$37*12*IF(7=1,'1.Inputs'!$D$38,IF(7=2,'1.Inputs'!$D$39,$E429)))/(1-'1.Inputs'!$D$42)*$D429*(1+$G429)^(7-1))-('1.Inputs'!$D$37*12*IF(7=1,'1.Inputs'!$D$38,IF(7=2,'1.Inputs'!$D$39,$E429)))*'1.Inputs'!$D$43*(1+$G429)^(7-1)-'1.Inputs'!$D$44*(1+$G429)^(7-1)-('1.Inputs'!$D$20/'1.Inputs'!$D$27+'1.Inputs'!$D$23/'1.Inputs'!$D$28))))*'1.Inputs'!$D$53</f>
        <v>649900749.31325102</v>
      </c>
      <c r="AJ429" s="36">
        <f ca="1">Z429-AJ$13-AJ$14+MIN(AJ$13,MAX(0,((('1.Inputs'!$D$37*12*IF(8=1,'1.Inputs'!$D$38,IF(8=2,'1.Inputs'!$D$39,$E429)))*$F429*(('1.Inputs'!$D$40)+(1-'1.Inputs'!$D$40)*(1+'1.Inputs'!$D$41))*(1+$G429)^(8-1))-(('1.Inputs'!$D$37*12*IF(8=1,'1.Inputs'!$D$38,IF(8=2,'1.Inputs'!$D$39,$E429)))/(1-'1.Inputs'!$D$42)*$D429*(1+$G429)^(8-1))-('1.Inputs'!$D$37*12*IF(8=1,'1.Inputs'!$D$38,IF(8=2,'1.Inputs'!$D$39,$E429)))*'1.Inputs'!$D$43*(1+$G429)^(8-1)-'1.Inputs'!$D$44*(1+$G429)^(8-1)-('1.Inputs'!$D$20/'1.Inputs'!$D$27+'1.Inputs'!$D$23/'1.Inputs'!$D$28))))*'1.Inputs'!$D$53</f>
        <v>945319975.66885519</v>
      </c>
      <c r="AK429" s="36">
        <f ca="1">AA429-AK$13-AK$14+MIN(AK$13,MAX(0,((('1.Inputs'!$D$37*12*IF(9=1,'1.Inputs'!$D$38,IF(9=2,'1.Inputs'!$D$39,$E429)))*$F429*(('1.Inputs'!$D$40)+(1-'1.Inputs'!$D$40)*(1+'1.Inputs'!$D$41))*(1+$G429)^(9-1))-(('1.Inputs'!$D$37*12*IF(9=1,'1.Inputs'!$D$38,IF(9=2,'1.Inputs'!$D$39,$E429)))/(1-'1.Inputs'!$D$42)*$D429*(1+$G429)^(9-1))-('1.Inputs'!$D$37*12*IF(9=1,'1.Inputs'!$D$38,IF(9=2,'1.Inputs'!$D$39,$E429)))*'1.Inputs'!$D$43*(1+$G429)^(9-1)-'1.Inputs'!$D$44*(1+$G429)^(9-1)-('1.Inputs'!$D$20/'1.Inputs'!$D$27+'1.Inputs'!$D$23/'1.Inputs'!$D$28))))*'1.Inputs'!$D$53</f>
        <v>976604309.00739348</v>
      </c>
      <c r="AL429" s="36">
        <f ca="1">AB429-AL$13-AL$14+MIN(AL$13,MAX(0,((('1.Inputs'!$D$37*12*IF(10=1,'1.Inputs'!$D$38,IF(10=2,'1.Inputs'!$D$39,$E429)))*$F429*(('1.Inputs'!$D$40)+(1-'1.Inputs'!$D$40)*(1+'1.Inputs'!$D$41))*(1+$G429)^(10-1))-(('1.Inputs'!$D$37*12*IF(10=1,'1.Inputs'!$D$38,IF(10=2,'1.Inputs'!$D$39,$E429)))/(1-'1.Inputs'!$D$42)*$D429*(1+$G429)^(10-1))-('1.Inputs'!$D$37*12*IF(10=1,'1.Inputs'!$D$38,IF(10=2,'1.Inputs'!$D$39,$E429)))*'1.Inputs'!$D$43*(1+$G429)^(10-1)-'1.Inputs'!$D$44*(1+$G429)^(10-1)-('1.Inputs'!$D$20/'1.Inputs'!$D$27+'1.Inputs'!$D$23/'1.Inputs'!$D$28))))*'1.Inputs'!$D$53+'1.Inputs'!$D$35</f>
        <v>4175637946.5028696</v>
      </c>
      <c r="AM429" s="48">
        <f ca="1">R429+NPV('1.Inputs'!$D$55,S429:AB429)</f>
        <v>2039221928.9584255</v>
      </c>
      <c r="AN429" s="48">
        <f ca="1">-('1.Inputs'!$D$24*(1-'1.Inputs'!$D$31)+'1.Inputs'!$D$35)+NPV('1.Inputs'!$D$54,AC429:AL429)</f>
        <v>503544300.54659605</v>
      </c>
      <c r="AO429" s="36">
        <f t="shared" ca="1" si="53"/>
        <v>-3.1619498696487995</v>
      </c>
      <c r="AP429" s="36">
        <f t="shared" ca="1" si="54"/>
        <v>1.7813279149039065</v>
      </c>
      <c r="AQ429" s="36">
        <f ca="1">'1.Inputs'!$D$35+MIN(SUM($AC429:AC429),SUM($AC429:AD429),SUM($AC429:AE429),SUM($AC429:AF429),SUM($AC429:AG429),SUM($AC429:AH429),SUM($AC429:AI429),SUM($AC429:AJ429),SUM($AC429:AK429),SUM($AC429:AL429))</f>
        <v>237356199.23983717</v>
      </c>
      <c r="AR429" s="36">
        <f ca="1">IF(AP429&lt;'1.Inputs'!$D$57,1,0)</f>
        <v>0</v>
      </c>
      <c r="AS429" s="36">
        <f t="shared" ca="1" si="55"/>
        <v>0</v>
      </c>
    </row>
    <row r="430" spans="2:45" ht="15" customHeight="1" x14ac:dyDescent="0.25">
      <c r="B430" s="36">
        <v>415</v>
      </c>
      <c r="C430" s="36">
        <f t="shared" ca="1" si="48"/>
        <v>0.76964031186241355</v>
      </c>
      <c r="D430" s="36">
        <f t="shared" ca="1" si="49"/>
        <v>19760.583080262779</v>
      </c>
      <c r="E430" s="47">
        <f t="shared" ca="1" si="50"/>
        <v>0.86043877773820598</v>
      </c>
      <c r="F430" s="36">
        <f t="shared" ca="1" si="51"/>
        <v>28768.977403143137</v>
      </c>
      <c r="G430" s="36">
        <f t="shared" ca="1" si="52"/>
        <v>5.3213570152318271E-2</v>
      </c>
      <c r="H430" s="36">
        <f ca="1">((('1.Inputs'!$D$37*12*IF(1=1,'1.Inputs'!$D$38,IF(1=2,'1.Inputs'!$D$39,$E430)))*$F430*(('1.Inputs'!$D$40)+(1-'1.Inputs'!$D$40)*(1+'1.Inputs'!$D$41))*(1+$G430)^(1-1))*'1.Inputs'!$D$47+(('1.Inputs'!$D$37*12*IF(1=1,'1.Inputs'!$D$38,IF(1=2,'1.Inputs'!$D$39,$E430)))/(1-'1.Inputs'!$D$42)*$D430*(1+$G430)^(1-1))*('1.Inputs'!$D$48-'1.Inputs'!$D$49))/'1.Inputs'!$D$51</f>
        <v>773547147.29685378</v>
      </c>
      <c r="I430" s="36">
        <f ca="1">((('1.Inputs'!$D$37*12*IF(2=1,'1.Inputs'!$D$38,IF(2=2,'1.Inputs'!$D$39,$E430)))*$F430*(('1.Inputs'!$D$40)+(1-'1.Inputs'!$D$40)*(1+'1.Inputs'!$D$41))*(1+$G430)^(2-1))*'1.Inputs'!$D$47+(('1.Inputs'!$D$37*12*IF(2=1,'1.Inputs'!$D$38,IF(2=2,'1.Inputs'!$D$39,$E430)))/(1-'1.Inputs'!$D$42)*$D430*(1+$G430)^(2-1))*('1.Inputs'!$D$48-'1.Inputs'!$D$49))/'1.Inputs'!$D$51</f>
        <v>1140594493.7599251</v>
      </c>
      <c r="J430" s="36">
        <f ca="1">((('1.Inputs'!$D$37*12*IF(3=1,'1.Inputs'!$D$38,IF(3=2,'1.Inputs'!$D$39,$E430)))*$F430*(('1.Inputs'!$D$40)+(1-'1.Inputs'!$D$40)*(1+'1.Inputs'!$D$41))*(1+$G430)^(3-1))*'1.Inputs'!$D$47+(('1.Inputs'!$D$37*12*IF(3=1,'1.Inputs'!$D$38,IF(3=2,'1.Inputs'!$D$39,$E430)))/(1-'1.Inputs'!$D$42)*$D430*(1+$G430)^(3-1))*('1.Inputs'!$D$48-'1.Inputs'!$D$49))/'1.Inputs'!$D$51</f>
        <v>1476623077.3720477</v>
      </c>
      <c r="K430" s="36">
        <f ca="1">((('1.Inputs'!$D$37*12*IF(4=1,'1.Inputs'!$D$38,IF(4=2,'1.Inputs'!$D$39,$E430)))*$F430*(('1.Inputs'!$D$40)+(1-'1.Inputs'!$D$40)*(1+'1.Inputs'!$D$41))*(1+$G430)^(4-1))*'1.Inputs'!$D$47+(('1.Inputs'!$D$37*12*IF(4=1,'1.Inputs'!$D$38,IF(4=2,'1.Inputs'!$D$39,$E430)))/(1-'1.Inputs'!$D$42)*$D430*(1+$G430)^(4-1))*('1.Inputs'!$D$48-'1.Inputs'!$D$49))/'1.Inputs'!$D$51</f>
        <v>1555199463.0883176</v>
      </c>
      <c r="L430" s="36">
        <f ca="1">((('1.Inputs'!$D$37*12*IF(5=1,'1.Inputs'!$D$38,IF(5=2,'1.Inputs'!$D$39,$E430)))*$F430*(('1.Inputs'!$D$40)+(1-'1.Inputs'!$D$40)*(1+'1.Inputs'!$D$41))*(1+$G430)^(5-1))*'1.Inputs'!$D$47+(('1.Inputs'!$D$37*12*IF(5=1,'1.Inputs'!$D$38,IF(5=2,'1.Inputs'!$D$39,$E430)))/(1-'1.Inputs'!$D$42)*$D430*(1+$G430)^(5-1))*('1.Inputs'!$D$48-'1.Inputs'!$D$49))/'1.Inputs'!$D$51</f>
        <v>1637957178.8182154</v>
      </c>
      <c r="M430" s="36">
        <f ca="1">((('1.Inputs'!$D$37*12*IF(6=1,'1.Inputs'!$D$38,IF(6=2,'1.Inputs'!$D$39,$E430)))*$F430*(('1.Inputs'!$D$40)+(1-'1.Inputs'!$D$40)*(1+'1.Inputs'!$D$41))*(1+$G430)^(6-1))*'1.Inputs'!$D$47+(('1.Inputs'!$D$37*12*IF(6=1,'1.Inputs'!$D$38,IF(6=2,'1.Inputs'!$D$39,$E430)))/(1-'1.Inputs'!$D$42)*$D430*(1+$G430)^(6-1))*('1.Inputs'!$D$48-'1.Inputs'!$D$49))/'1.Inputs'!$D$51</f>
        <v>1725118728.0597513</v>
      </c>
      <c r="N430" s="36">
        <f ca="1">((('1.Inputs'!$D$37*12*IF(7=1,'1.Inputs'!$D$38,IF(7=2,'1.Inputs'!$D$39,$E430)))*$F430*(('1.Inputs'!$D$40)+(1-'1.Inputs'!$D$40)*(1+'1.Inputs'!$D$41))*(1+$G430)^(7-1))*'1.Inputs'!$D$47+(('1.Inputs'!$D$37*12*IF(7=1,'1.Inputs'!$D$38,IF(7=2,'1.Inputs'!$D$39,$E430)))/(1-'1.Inputs'!$D$42)*$D430*(1+$G430)^(7-1))*('1.Inputs'!$D$48-'1.Inputs'!$D$49))/'1.Inputs'!$D$51</f>
        <v>1816918454.5164371</v>
      </c>
      <c r="O430" s="36">
        <f ca="1">((('1.Inputs'!$D$37*12*IF(8=1,'1.Inputs'!$D$38,IF(8=2,'1.Inputs'!$D$39,$E430)))*$F430*(('1.Inputs'!$D$40)+(1-'1.Inputs'!$D$40)*(1+'1.Inputs'!$D$41))*(1+$G430)^(8-1))*'1.Inputs'!$D$47+(('1.Inputs'!$D$37*12*IF(8=1,'1.Inputs'!$D$38,IF(8=2,'1.Inputs'!$D$39,$E430)))/(1-'1.Inputs'!$D$42)*$D430*(1+$G430)^(8-1))*('1.Inputs'!$D$48-'1.Inputs'!$D$49))/'1.Inputs'!$D$51</f>
        <v>1913603172.1568892</v>
      </c>
      <c r="P430" s="36">
        <f ca="1">((('1.Inputs'!$D$37*12*IF(9=1,'1.Inputs'!$D$38,IF(9=2,'1.Inputs'!$D$39,$E430)))*$F430*(('1.Inputs'!$D$40)+(1-'1.Inputs'!$D$40)*(1+'1.Inputs'!$D$41))*(1+$G430)^(9-1))*'1.Inputs'!$D$47+(('1.Inputs'!$D$37*12*IF(9=1,'1.Inputs'!$D$38,IF(9=2,'1.Inputs'!$D$39,$E430)))/(1-'1.Inputs'!$D$42)*$D430*(1+$G430)^(9-1))*('1.Inputs'!$D$48-'1.Inputs'!$D$49))/'1.Inputs'!$D$51</f>
        <v>2015432828.8021584</v>
      </c>
      <c r="Q430" s="36">
        <f ca="1">((('1.Inputs'!$D$37*12*IF(10=1,'1.Inputs'!$D$38,IF(10=2,'1.Inputs'!$D$39,$E430)))*$F430*(('1.Inputs'!$D$40)+(1-'1.Inputs'!$D$40)*(1+'1.Inputs'!$D$41))*(1+$G430)^(10-1))*'1.Inputs'!$D$47+(('1.Inputs'!$D$37*12*IF(10=1,'1.Inputs'!$D$38,IF(10=2,'1.Inputs'!$D$39,$E430)))/(1-'1.Inputs'!$D$42)*$D430*(1+$G430)^(10-1))*('1.Inputs'!$D$48-'1.Inputs'!$D$49))/'1.Inputs'!$D$51</f>
        <v>2122681205.0249071</v>
      </c>
      <c r="R430" s="36">
        <f>-'1.Inputs'!$D$24</f>
        <v>-2050000000</v>
      </c>
      <c r="S430" s="36">
        <f ca="1">((('1.Inputs'!$D$37*12*IF(1=1,'1.Inputs'!$D$38,IF(1=2,'1.Inputs'!$D$39,$E430)))*$F430*(('1.Inputs'!$D$40)+(1-'1.Inputs'!$D$40)*(1+'1.Inputs'!$D$41))*(1+$G430)^(1-1))-(('1.Inputs'!$D$37*12*IF(1=1,'1.Inputs'!$D$38,IF(1=2,'1.Inputs'!$D$39,$E430)))/(1-'1.Inputs'!$D$42)*$D430*(1+$G430)^(1-1))-('1.Inputs'!$D$37*12*IF(1=1,'1.Inputs'!$D$38,IF(1=2,'1.Inputs'!$D$39,$E430)))*'1.Inputs'!$D$43*(1+$G430)^(1-1)-'1.Inputs'!$D$44*(1+$G430)^(1-1)-('1.Inputs'!$D$20/'1.Inputs'!$D$27+'1.Inputs'!$D$23/'1.Inputs'!$D$28))-MAX(0,((('1.Inputs'!$D$37*12*IF(1=1,'1.Inputs'!$D$38,IF(1=2,'1.Inputs'!$D$39,$E430)))*$F430*(('1.Inputs'!$D$40)+(1-'1.Inputs'!$D$40)*(1+'1.Inputs'!$D$41))*(1+$G430)^(1-1))-(('1.Inputs'!$D$37*12*IF(1=1,'1.Inputs'!$D$38,IF(1=2,'1.Inputs'!$D$39,$E430)))/(1-'1.Inputs'!$D$42)*$D430*(1+$G430)^(1-1))-('1.Inputs'!$D$37*12*IF(1=1,'1.Inputs'!$D$38,IF(1=2,'1.Inputs'!$D$39,$E430)))*'1.Inputs'!$D$43*(1+$G430)^(1-1)-'1.Inputs'!$D$44*(1+$G430)^(1-1)-('1.Inputs'!$D$20/'1.Inputs'!$D$27+'1.Inputs'!$D$23/'1.Inputs'!$D$28)))*'1.Inputs'!$D$53+('1.Inputs'!$D$20/'1.Inputs'!$D$27+'1.Inputs'!$D$23/'1.Inputs'!$D$28)-H430</f>
        <v>-791005070.88087249</v>
      </c>
      <c r="T430" s="36">
        <f ca="1">((('1.Inputs'!$D$37*12*IF(2=1,'1.Inputs'!$D$38,IF(2=2,'1.Inputs'!$D$39,$E430)))*$F430*(('1.Inputs'!$D$40)+(1-'1.Inputs'!$D$40)*(1+'1.Inputs'!$D$41))*(1+$G430)^(2-1))-(('1.Inputs'!$D$37*12*IF(2=1,'1.Inputs'!$D$38,IF(2=2,'1.Inputs'!$D$39,$E430)))/(1-'1.Inputs'!$D$42)*$D430*(1+$G430)^(2-1))-('1.Inputs'!$D$37*12*IF(2=1,'1.Inputs'!$D$38,IF(2=2,'1.Inputs'!$D$39,$E430)))*'1.Inputs'!$D$43*(1+$G430)^(2-1)-'1.Inputs'!$D$44*(1+$G430)^(2-1)-('1.Inputs'!$D$20/'1.Inputs'!$D$27+'1.Inputs'!$D$23/'1.Inputs'!$D$28))-MAX(0,((('1.Inputs'!$D$37*12*IF(2=1,'1.Inputs'!$D$38,IF(2=2,'1.Inputs'!$D$39,$E430)))*$F430*(('1.Inputs'!$D$40)+(1-'1.Inputs'!$D$40)*(1+'1.Inputs'!$D$41))*(1+$G430)^(2-1))-(('1.Inputs'!$D$37*12*IF(2=1,'1.Inputs'!$D$38,IF(2=2,'1.Inputs'!$D$39,$E430)))/(1-'1.Inputs'!$D$42)*$D430*(1+$G430)^(2-1))-('1.Inputs'!$D$37*12*IF(2=1,'1.Inputs'!$D$38,IF(2=2,'1.Inputs'!$D$39,$E430)))*'1.Inputs'!$D$43*(1+$G430)^(2-1)-'1.Inputs'!$D$44*(1+$G430)^(2-1)-('1.Inputs'!$D$20/'1.Inputs'!$D$27+'1.Inputs'!$D$23/'1.Inputs'!$D$28)))*'1.Inputs'!$D$53+('1.Inputs'!$D$20/'1.Inputs'!$D$27+'1.Inputs'!$D$23/'1.Inputs'!$D$28)-(I430-H430)</f>
        <v>-90077470.090515733</v>
      </c>
      <c r="U430" s="36">
        <f ca="1">((('1.Inputs'!$D$37*12*IF(3=1,'1.Inputs'!$D$38,IF(3=2,'1.Inputs'!$D$39,$E430)))*$F430*(('1.Inputs'!$D$40)+(1-'1.Inputs'!$D$40)*(1+'1.Inputs'!$D$41))*(1+$G430)^(3-1))-(('1.Inputs'!$D$37*12*IF(3=1,'1.Inputs'!$D$38,IF(3=2,'1.Inputs'!$D$39,$E430)))/(1-'1.Inputs'!$D$42)*$D430*(1+$G430)^(3-1))-('1.Inputs'!$D$37*12*IF(3=1,'1.Inputs'!$D$38,IF(3=2,'1.Inputs'!$D$39,$E430)))*'1.Inputs'!$D$43*(1+$G430)^(3-1)-'1.Inputs'!$D$44*(1+$G430)^(3-1)-('1.Inputs'!$D$20/'1.Inputs'!$D$27+'1.Inputs'!$D$23/'1.Inputs'!$D$28))-MAX(0,((('1.Inputs'!$D$37*12*IF(3=1,'1.Inputs'!$D$38,IF(3=2,'1.Inputs'!$D$39,$E430)))*$F430*(('1.Inputs'!$D$40)+(1-'1.Inputs'!$D$40)*(1+'1.Inputs'!$D$41))*(1+$G430)^(3-1))-(('1.Inputs'!$D$37*12*IF(3=1,'1.Inputs'!$D$38,IF(3=2,'1.Inputs'!$D$39,$E430)))/(1-'1.Inputs'!$D$42)*$D430*(1+$G430)^(3-1))-('1.Inputs'!$D$37*12*IF(3=1,'1.Inputs'!$D$38,IF(3=2,'1.Inputs'!$D$39,$E430)))*'1.Inputs'!$D$43*(1+$G430)^(3-1)-'1.Inputs'!$D$44*(1+$G430)^(3-1)-('1.Inputs'!$D$20/'1.Inputs'!$D$27+'1.Inputs'!$D$23/'1.Inputs'!$D$28)))*'1.Inputs'!$D$53+('1.Inputs'!$D$20/'1.Inputs'!$D$27+'1.Inputs'!$D$23/'1.Inputs'!$D$28)-(J430-I430)</f>
        <v>157349179.3698144</v>
      </c>
      <c r="V430" s="36">
        <f ca="1">((('1.Inputs'!$D$37*12*IF(4=1,'1.Inputs'!$D$38,IF(4=2,'1.Inputs'!$D$39,$E430)))*$F430*(('1.Inputs'!$D$40)+(1-'1.Inputs'!$D$40)*(1+'1.Inputs'!$D$41))*(1+$G430)^(4-1))-(('1.Inputs'!$D$37*12*IF(4=1,'1.Inputs'!$D$38,IF(4=2,'1.Inputs'!$D$39,$E430)))/(1-'1.Inputs'!$D$42)*$D430*(1+$G430)^(4-1))-('1.Inputs'!$D$37*12*IF(4=1,'1.Inputs'!$D$38,IF(4=2,'1.Inputs'!$D$39,$E430)))*'1.Inputs'!$D$43*(1+$G430)^(4-1)-'1.Inputs'!$D$44*(1+$G430)^(4-1)-('1.Inputs'!$D$20/'1.Inputs'!$D$27+'1.Inputs'!$D$23/'1.Inputs'!$D$28))-MAX(0,((('1.Inputs'!$D$37*12*IF(4=1,'1.Inputs'!$D$38,IF(4=2,'1.Inputs'!$D$39,$E430)))*$F430*(('1.Inputs'!$D$40)+(1-'1.Inputs'!$D$40)*(1+'1.Inputs'!$D$41))*(1+$G430)^(4-1))-(('1.Inputs'!$D$37*12*IF(4=1,'1.Inputs'!$D$38,IF(4=2,'1.Inputs'!$D$39,$E430)))/(1-'1.Inputs'!$D$42)*$D430*(1+$G430)^(4-1))-('1.Inputs'!$D$37*12*IF(4=1,'1.Inputs'!$D$38,IF(4=2,'1.Inputs'!$D$39,$E430)))*'1.Inputs'!$D$43*(1+$G430)^(4-1)-'1.Inputs'!$D$44*(1+$G430)^(4-1)-('1.Inputs'!$D$20/'1.Inputs'!$D$27+'1.Inputs'!$D$23/'1.Inputs'!$D$28)))*'1.Inputs'!$D$53+('1.Inputs'!$D$20/'1.Inputs'!$D$27+'1.Inputs'!$D$23/'1.Inputs'!$D$28)-(K430-J430)</f>
        <v>438541428.27800262</v>
      </c>
      <c r="W430" s="36">
        <f ca="1">((('1.Inputs'!$D$37*12*IF(5=1,'1.Inputs'!$D$38,IF(5=2,'1.Inputs'!$D$39,$E430)))*$F430*(('1.Inputs'!$D$40)+(1-'1.Inputs'!$D$40)*(1+'1.Inputs'!$D$41))*(1+$G430)^(5-1))-(('1.Inputs'!$D$37*12*IF(5=1,'1.Inputs'!$D$38,IF(5=2,'1.Inputs'!$D$39,$E430)))/(1-'1.Inputs'!$D$42)*$D430*(1+$G430)^(5-1))-('1.Inputs'!$D$37*12*IF(5=1,'1.Inputs'!$D$38,IF(5=2,'1.Inputs'!$D$39,$E430)))*'1.Inputs'!$D$43*(1+$G430)^(5-1)-'1.Inputs'!$D$44*(1+$G430)^(5-1)-('1.Inputs'!$D$20/'1.Inputs'!$D$27+'1.Inputs'!$D$23/'1.Inputs'!$D$28))-MAX(0,((('1.Inputs'!$D$37*12*IF(5=1,'1.Inputs'!$D$38,IF(5=2,'1.Inputs'!$D$39,$E430)))*$F430*(('1.Inputs'!$D$40)+(1-'1.Inputs'!$D$40)*(1+'1.Inputs'!$D$41))*(1+$G430)^(5-1))-(('1.Inputs'!$D$37*12*IF(5=1,'1.Inputs'!$D$38,IF(5=2,'1.Inputs'!$D$39,$E430)))/(1-'1.Inputs'!$D$42)*$D430*(1+$G430)^(5-1))-('1.Inputs'!$D$37*12*IF(5=1,'1.Inputs'!$D$38,IF(5=2,'1.Inputs'!$D$39,$E430)))*'1.Inputs'!$D$43*(1+$G430)^(5-1)-'1.Inputs'!$D$44*(1+$G430)^(5-1)-('1.Inputs'!$D$20/'1.Inputs'!$D$27+'1.Inputs'!$D$23/'1.Inputs'!$D$28)))*'1.Inputs'!$D$53+('1.Inputs'!$D$20/'1.Inputs'!$D$27+'1.Inputs'!$D$23/'1.Inputs'!$D$28)-(L430-K430)</f>
        <v>459363442.14667583</v>
      </c>
      <c r="X430" s="36">
        <f ca="1">((('1.Inputs'!$D$37*12*IF(6=1,'1.Inputs'!$D$38,IF(6=2,'1.Inputs'!$D$39,$E430)))*$F430*(('1.Inputs'!$D$40)+(1-'1.Inputs'!$D$40)*(1+'1.Inputs'!$D$41))*(1+$G430)^(6-1))-(('1.Inputs'!$D$37*12*IF(6=1,'1.Inputs'!$D$38,IF(6=2,'1.Inputs'!$D$39,$E430)))/(1-'1.Inputs'!$D$42)*$D430*(1+$G430)^(6-1))-('1.Inputs'!$D$37*12*IF(6=1,'1.Inputs'!$D$38,IF(6=2,'1.Inputs'!$D$39,$E430)))*'1.Inputs'!$D$43*(1+$G430)^(6-1)-'1.Inputs'!$D$44*(1+$G430)^(6-1)-('1.Inputs'!$D$20/'1.Inputs'!$D$27+'1.Inputs'!$D$23/'1.Inputs'!$D$28))-MAX(0,((('1.Inputs'!$D$37*12*IF(6=1,'1.Inputs'!$D$38,IF(6=2,'1.Inputs'!$D$39,$E430)))*$F430*(('1.Inputs'!$D$40)+(1-'1.Inputs'!$D$40)*(1+'1.Inputs'!$D$41))*(1+$G430)^(6-1))-(('1.Inputs'!$D$37*12*IF(6=1,'1.Inputs'!$D$38,IF(6=2,'1.Inputs'!$D$39,$E430)))/(1-'1.Inputs'!$D$42)*$D430*(1+$G430)^(6-1))-('1.Inputs'!$D$37*12*IF(6=1,'1.Inputs'!$D$38,IF(6=2,'1.Inputs'!$D$39,$E430)))*'1.Inputs'!$D$43*(1+$G430)^(6-1)-'1.Inputs'!$D$44*(1+$G430)^(6-1)-('1.Inputs'!$D$20/'1.Inputs'!$D$27+'1.Inputs'!$D$23/'1.Inputs'!$D$28)))*'1.Inputs'!$D$53+('1.Inputs'!$D$20/'1.Inputs'!$D$27+'1.Inputs'!$D$23/'1.Inputs'!$D$28)-(M430-L430)</f>
        <v>481293469.71106124</v>
      </c>
      <c r="Y430" s="36">
        <f ca="1">((('1.Inputs'!$D$37*12*IF(7=1,'1.Inputs'!$D$38,IF(7=2,'1.Inputs'!$D$39,$E430)))*$F430*(('1.Inputs'!$D$40)+(1-'1.Inputs'!$D$40)*(1+'1.Inputs'!$D$41))*(1+$G430)^(7-1))-(('1.Inputs'!$D$37*12*IF(7=1,'1.Inputs'!$D$38,IF(7=2,'1.Inputs'!$D$39,$E430)))/(1-'1.Inputs'!$D$42)*$D430*(1+$G430)^(7-1))-('1.Inputs'!$D$37*12*IF(7=1,'1.Inputs'!$D$38,IF(7=2,'1.Inputs'!$D$39,$E430)))*'1.Inputs'!$D$43*(1+$G430)^(7-1)-'1.Inputs'!$D$44*(1+$G430)^(7-1)-('1.Inputs'!$D$20/'1.Inputs'!$D$27+'1.Inputs'!$D$23/'1.Inputs'!$D$28))-MAX(0,((('1.Inputs'!$D$37*12*IF(7=1,'1.Inputs'!$D$38,IF(7=2,'1.Inputs'!$D$39,$E430)))*$F430*(('1.Inputs'!$D$40)+(1-'1.Inputs'!$D$40)*(1+'1.Inputs'!$D$41))*(1+$G430)^(7-1))-(('1.Inputs'!$D$37*12*IF(7=1,'1.Inputs'!$D$38,IF(7=2,'1.Inputs'!$D$39,$E430)))/(1-'1.Inputs'!$D$42)*$D430*(1+$G430)^(7-1))-('1.Inputs'!$D$37*12*IF(7=1,'1.Inputs'!$D$38,IF(7=2,'1.Inputs'!$D$39,$E430)))*'1.Inputs'!$D$43*(1+$G430)^(7-1)-'1.Inputs'!$D$44*(1+$G430)^(7-1)-('1.Inputs'!$D$20/'1.Inputs'!$D$27+'1.Inputs'!$D$23/'1.Inputs'!$D$28)))*'1.Inputs'!$D$53+('1.Inputs'!$D$20/'1.Inputs'!$D$27+'1.Inputs'!$D$23/'1.Inputs'!$D$28)-(N430-M430)</f>
        <v>504390472.33568645</v>
      </c>
      <c r="Z430" s="36">
        <f ca="1">((('1.Inputs'!$D$37*12*IF(8=1,'1.Inputs'!$D$38,IF(8=2,'1.Inputs'!$D$39,$E430)))*$F430*(('1.Inputs'!$D$40)+(1-'1.Inputs'!$D$40)*(1+'1.Inputs'!$D$41))*(1+$G430)^(8-1))-(('1.Inputs'!$D$37*12*IF(8=1,'1.Inputs'!$D$38,IF(8=2,'1.Inputs'!$D$39,$E430)))/(1-'1.Inputs'!$D$42)*$D430*(1+$G430)^(8-1))-('1.Inputs'!$D$37*12*IF(8=1,'1.Inputs'!$D$38,IF(8=2,'1.Inputs'!$D$39,$E430)))*'1.Inputs'!$D$43*(1+$G430)^(8-1)-'1.Inputs'!$D$44*(1+$G430)^(8-1)-('1.Inputs'!$D$20/'1.Inputs'!$D$27+'1.Inputs'!$D$23/'1.Inputs'!$D$28))-MAX(0,((('1.Inputs'!$D$37*12*IF(8=1,'1.Inputs'!$D$38,IF(8=2,'1.Inputs'!$D$39,$E430)))*$F430*(('1.Inputs'!$D$40)+(1-'1.Inputs'!$D$40)*(1+'1.Inputs'!$D$41))*(1+$G430)^(8-1))-(('1.Inputs'!$D$37*12*IF(8=1,'1.Inputs'!$D$38,IF(8=2,'1.Inputs'!$D$39,$E430)))/(1-'1.Inputs'!$D$42)*$D430*(1+$G430)^(8-1))-('1.Inputs'!$D$37*12*IF(8=1,'1.Inputs'!$D$38,IF(8=2,'1.Inputs'!$D$39,$E430)))*'1.Inputs'!$D$43*(1+$G430)^(8-1)-'1.Inputs'!$D$44*(1+$G430)^(8-1)-('1.Inputs'!$D$20/'1.Inputs'!$D$27+'1.Inputs'!$D$23/'1.Inputs'!$D$28)))*'1.Inputs'!$D$53+('1.Inputs'!$D$20/'1.Inputs'!$D$27+'1.Inputs'!$D$23/'1.Inputs'!$D$28)-(O430-N430)</f>
        <v>528716548.92978489</v>
      </c>
      <c r="AA430" s="36">
        <f ca="1">((('1.Inputs'!$D$37*12*IF(9=1,'1.Inputs'!$D$38,IF(9=2,'1.Inputs'!$D$39,$E430)))*$F430*(('1.Inputs'!$D$40)+(1-'1.Inputs'!$D$40)*(1+'1.Inputs'!$D$41))*(1+$G430)^(9-1))-(('1.Inputs'!$D$37*12*IF(9=1,'1.Inputs'!$D$38,IF(9=2,'1.Inputs'!$D$39,$E430)))/(1-'1.Inputs'!$D$42)*$D430*(1+$G430)^(9-1))-('1.Inputs'!$D$37*12*IF(9=1,'1.Inputs'!$D$38,IF(9=2,'1.Inputs'!$D$39,$E430)))*'1.Inputs'!$D$43*(1+$G430)^(9-1)-'1.Inputs'!$D$44*(1+$G430)^(9-1)-('1.Inputs'!$D$20/'1.Inputs'!$D$27+'1.Inputs'!$D$23/'1.Inputs'!$D$28))-MAX(0,((('1.Inputs'!$D$37*12*IF(9=1,'1.Inputs'!$D$38,IF(9=2,'1.Inputs'!$D$39,$E430)))*$F430*(('1.Inputs'!$D$40)+(1-'1.Inputs'!$D$40)*(1+'1.Inputs'!$D$41))*(1+$G430)^(9-1))-(('1.Inputs'!$D$37*12*IF(9=1,'1.Inputs'!$D$38,IF(9=2,'1.Inputs'!$D$39,$E430)))/(1-'1.Inputs'!$D$42)*$D430*(1+$G430)^(9-1))-('1.Inputs'!$D$37*12*IF(9=1,'1.Inputs'!$D$38,IF(9=2,'1.Inputs'!$D$39,$E430)))*'1.Inputs'!$D$43*(1+$G430)^(9-1)-'1.Inputs'!$D$44*(1+$G430)^(9-1)-('1.Inputs'!$D$20/'1.Inputs'!$D$27+'1.Inputs'!$D$23/'1.Inputs'!$D$28)))*'1.Inputs'!$D$53+('1.Inputs'!$D$20/'1.Inputs'!$D$27+'1.Inputs'!$D$23/'1.Inputs'!$D$28)-(P430-O430)</f>
        <v>554337102.90725493</v>
      </c>
      <c r="AB430" s="36">
        <f ca="1">((('1.Inputs'!$D$37*12*IF(10=1,'1.Inputs'!$D$38,IF(10=2,'1.Inputs'!$D$39,$E430)))*$F430*(('1.Inputs'!$D$40)+(1-'1.Inputs'!$D$40)*(1+'1.Inputs'!$D$41))*(1+$G430)^(10-1))-(('1.Inputs'!$D$37*12*IF(10=1,'1.Inputs'!$D$38,IF(10=2,'1.Inputs'!$D$39,$E430)))/(1-'1.Inputs'!$D$42)*$D430*(1+$G430)^(10-1))-('1.Inputs'!$D$37*12*IF(10=1,'1.Inputs'!$D$38,IF(10=2,'1.Inputs'!$D$39,$E430)))*'1.Inputs'!$D$43*(1+$G430)^(10-1)-'1.Inputs'!$D$44*(1+$G430)^(10-1)-('1.Inputs'!$D$20/'1.Inputs'!$D$27+'1.Inputs'!$D$23/'1.Inputs'!$D$28))-MAX(0,((('1.Inputs'!$D$37*12*IF(10=1,'1.Inputs'!$D$38,IF(10=2,'1.Inputs'!$D$39,$E430)))*$F430*(('1.Inputs'!$D$40)+(1-'1.Inputs'!$D$40)*(1+'1.Inputs'!$D$41))*(1+$G430)^(10-1))-(('1.Inputs'!$D$37*12*IF(10=1,'1.Inputs'!$D$38,IF(10=2,'1.Inputs'!$D$39,$E430)))/(1-'1.Inputs'!$D$42)*$D430*(1+$G430)^(10-1))-('1.Inputs'!$D$37*12*IF(10=1,'1.Inputs'!$D$38,IF(10=2,'1.Inputs'!$D$39,$E430)))*'1.Inputs'!$D$43*(1+$G430)^(10-1)-'1.Inputs'!$D$44*(1+$G430)^(10-1)-('1.Inputs'!$D$20/'1.Inputs'!$D$27+'1.Inputs'!$D$23/'1.Inputs'!$D$28)))*'1.Inputs'!$D$53+('1.Inputs'!$D$20/'1.Inputs'!$D$27+'1.Inputs'!$D$23/'1.Inputs'!$D$28)-(Q430-P430)+(('1.Inputs'!$D$20+'1.Inputs'!$D$23-('1.Inputs'!$D$20/'1.Inputs'!$D$27+'1.Inputs'!$D$23/'1.Inputs'!$D$28)*'1.Inputs'!$D$10)*'1.Inputs'!$D$60+'1.Inputs'!$D$19*'1.Inputs'!$D$59+Q430)</f>
        <v>3404002223.0560532</v>
      </c>
      <c r="AC430" s="36">
        <f ca="1">S430-AC$13-AC$14+MIN(AC$13,MAX(0,((('1.Inputs'!$D$37*12*IF(1=1,'1.Inputs'!$D$38,IF(1=2,'1.Inputs'!$D$39,$E430)))*$F430*(('1.Inputs'!$D$40)+(1-'1.Inputs'!$D$40)*(1+'1.Inputs'!$D$41))*(1+$G430)^(1-1))-(('1.Inputs'!$D$37*12*IF(1=1,'1.Inputs'!$D$38,IF(1=2,'1.Inputs'!$D$39,$E430)))/(1-'1.Inputs'!$D$42)*$D430*(1+$G430)^(1-1))-('1.Inputs'!$D$37*12*IF(1=1,'1.Inputs'!$D$38,IF(1=2,'1.Inputs'!$D$39,$E430)))*'1.Inputs'!$D$43*(1+$G430)^(1-1)-'1.Inputs'!$D$44*(1+$G430)^(1-1)-('1.Inputs'!$D$20/'1.Inputs'!$D$27+'1.Inputs'!$D$23/'1.Inputs'!$D$28))))*'1.Inputs'!$D$53</f>
        <v>-938605070.88087249</v>
      </c>
      <c r="AD430" s="36">
        <f ca="1">T430-AD$13-AD$14+MIN(AD$13,MAX(0,((('1.Inputs'!$D$37*12*IF(2=1,'1.Inputs'!$D$38,IF(2=2,'1.Inputs'!$D$39,$E430)))*$F430*(('1.Inputs'!$D$40)+(1-'1.Inputs'!$D$40)*(1+'1.Inputs'!$D$41))*(1+$G430)^(2-1))-(('1.Inputs'!$D$37*12*IF(2=1,'1.Inputs'!$D$38,IF(2=2,'1.Inputs'!$D$39,$E430)))/(1-'1.Inputs'!$D$42)*$D430*(1+$G430)^(2-1))-('1.Inputs'!$D$37*12*IF(2=1,'1.Inputs'!$D$38,IF(2=2,'1.Inputs'!$D$39,$E430)))*'1.Inputs'!$D$43*(1+$G430)^(2-1)-'1.Inputs'!$D$44*(1+$G430)^(2-1)-('1.Inputs'!$D$20/'1.Inputs'!$D$27+'1.Inputs'!$D$23/'1.Inputs'!$D$28))))*'1.Inputs'!$D$53</f>
        <v>-186017470.09051573</v>
      </c>
      <c r="AE430" s="36">
        <f ca="1">U430-AE$13-AE$14+MIN(AE$13,MAX(0,((('1.Inputs'!$D$37*12*IF(3=1,'1.Inputs'!$D$38,IF(3=2,'1.Inputs'!$D$39,$E430)))*$F430*(('1.Inputs'!$D$40)+(1-'1.Inputs'!$D$40)*(1+'1.Inputs'!$D$41))*(1+$G430)^(3-1))-(('1.Inputs'!$D$37*12*IF(3=1,'1.Inputs'!$D$38,IF(3=2,'1.Inputs'!$D$39,$E430)))/(1-'1.Inputs'!$D$42)*$D430*(1+$G430)^(3-1))-('1.Inputs'!$D$37*12*IF(3=1,'1.Inputs'!$D$38,IF(3=2,'1.Inputs'!$D$39,$E430)))*'1.Inputs'!$D$43*(1+$G430)^(3-1)-'1.Inputs'!$D$44*(1+$G430)^(3-1)-('1.Inputs'!$D$20/'1.Inputs'!$D$27+'1.Inputs'!$D$23/'1.Inputs'!$D$28))))*'1.Inputs'!$D$53</f>
        <v>-184590820.6301856</v>
      </c>
      <c r="AF430" s="36">
        <f ca="1">V430-AF$13-AF$14+MIN(AF$13,MAX(0,((('1.Inputs'!$D$37*12*IF(4=1,'1.Inputs'!$D$38,IF(4=2,'1.Inputs'!$D$39,$E430)))*$F430*(('1.Inputs'!$D$40)+(1-'1.Inputs'!$D$40)*(1+'1.Inputs'!$D$41))*(1+$G430)^(4-1))-(('1.Inputs'!$D$37*12*IF(4=1,'1.Inputs'!$D$38,IF(4=2,'1.Inputs'!$D$39,$E430)))/(1-'1.Inputs'!$D$42)*$D430*(1+$G430)^(4-1))-('1.Inputs'!$D$37*12*IF(4=1,'1.Inputs'!$D$38,IF(4=2,'1.Inputs'!$D$39,$E430)))*'1.Inputs'!$D$43*(1+$G430)^(4-1)-'1.Inputs'!$D$44*(1+$G430)^(4-1)-('1.Inputs'!$D$20/'1.Inputs'!$D$27+'1.Inputs'!$D$23/'1.Inputs'!$D$28))))*'1.Inputs'!$D$53</f>
        <v>115789428.27800262</v>
      </c>
      <c r="AG430" s="36">
        <f ca="1">W430-AG$13-AG$14+MIN(AG$13,MAX(0,((('1.Inputs'!$D$37*12*IF(5=1,'1.Inputs'!$D$38,IF(5=2,'1.Inputs'!$D$39,$E430)))*$F430*(('1.Inputs'!$D$40)+(1-'1.Inputs'!$D$40)*(1+'1.Inputs'!$D$41))*(1+$G430)^(5-1))-(('1.Inputs'!$D$37*12*IF(5=1,'1.Inputs'!$D$38,IF(5=2,'1.Inputs'!$D$39,$E430)))/(1-'1.Inputs'!$D$42)*$D430*(1+$G430)^(5-1))-('1.Inputs'!$D$37*12*IF(5=1,'1.Inputs'!$D$38,IF(5=2,'1.Inputs'!$D$39,$E430)))*'1.Inputs'!$D$43*(1+$G430)^(5-1)-'1.Inputs'!$D$44*(1+$G430)^(5-1)-('1.Inputs'!$D$20/'1.Inputs'!$D$27+'1.Inputs'!$D$23/'1.Inputs'!$D$28))))*'1.Inputs'!$D$53</f>
        <v>155799442.14667583</v>
      </c>
      <c r="AH430" s="36">
        <f ca="1">X430-AH$13-AH$14+MIN(AH$13,MAX(0,((('1.Inputs'!$D$37*12*IF(6=1,'1.Inputs'!$D$38,IF(6=2,'1.Inputs'!$D$39,$E430)))*$F430*(('1.Inputs'!$D$40)+(1-'1.Inputs'!$D$40)*(1+'1.Inputs'!$D$41))*(1+$G430)^(6-1))-(('1.Inputs'!$D$37*12*IF(6=1,'1.Inputs'!$D$38,IF(6=2,'1.Inputs'!$D$39,$E430)))/(1-'1.Inputs'!$D$42)*$D430*(1+$G430)^(6-1))-('1.Inputs'!$D$37*12*IF(6=1,'1.Inputs'!$D$38,IF(6=2,'1.Inputs'!$D$39,$E430)))*'1.Inputs'!$D$43*(1+$G430)^(6-1)-'1.Inputs'!$D$44*(1+$G430)^(6-1)-('1.Inputs'!$D$20/'1.Inputs'!$D$27+'1.Inputs'!$D$23/'1.Inputs'!$D$28))))*'1.Inputs'!$D$53</f>
        <v>196917469.71106124</v>
      </c>
      <c r="AI430" s="36">
        <f ca="1">Y430-AI$13-AI$14+MIN(AI$13,MAX(0,((('1.Inputs'!$D$37*12*IF(7=1,'1.Inputs'!$D$38,IF(7=2,'1.Inputs'!$D$39,$E430)))*$F430*(('1.Inputs'!$D$40)+(1-'1.Inputs'!$D$40)*(1+'1.Inputs'!$D$41))*(1+$G430)^(7-1))-(('1.Inputs'!$D$37*12*IF(7=1,'1.Inputs'!$D$38,IF(7=2,'1.Inputs'!$D$39,$E430)))/(1-'1.Inputs'!$D$42)*$D430*(1+$G430)^(7-1))-('1.Inputs'!$D$37*12*IF(7=1,'1.Inputs'!$D$38,IF(7=2,'1.Inputs'!$D$39,$E430)))*'1.Inputs'!$D$43*(1+$G430)^(7-1)-'1.Inputs'!$D$44*(1+$G430)^(7-1)-('1.Inputs'!$D$20/'1.Inputs'!$D$27+'1.Inputs'!$D$23/'1.Inputs'!$D$28))))*'1.Inputs'!$D$53</f>
        <v>239202472.33568645</v>
      </c>
      <c r="AJ430" s="36">
        <f ca="1">Z430-AJ$13-AJ$14+MIN(AJ$13,MAX(0,((('1.Inputs'!$D$37*12*IF(8=1,'1.Inputs'!$D$38,IF(8=2,'1.Inputs'!$D$39,$E430)))*$F430*(('1.Inputs'!$D$40)+(1-'1.Inputs'!$D$40)*(1+'1.Inputs'!$D$41))*(1+$G430)^(8-1))-(('1.Inputs'!$D$37*12*IF(8=1,'1.Inputs'!$D$38,IF(8=2,'1.Inputs'!$D$39,$E430)))/(1-'1.Inputs'!$D$42)*$D430*(1+$G430)^(8-1))-('1.Inputs'!$D$37*12*IF(8=1,'1.Inputs'!$D$38,IF(8=2,'1.Inputs'!$D$39,$E430)))*'1.Inputs'!$D$43*(1+$G430)^(8-1)-'1.Inputs'!$D$44*(1+$G430)^(8-1)-('1.Inputs'!$D$20/'1.Inputs'!$D$27+'1.Inputs'!$D$23/'1.Inputs'!$D$28))))*'1.Inputs'!$D$53</f>
        <v>528716548.92978489</v>
      </c>
      <c r="AK430" s="36">
        <f ca="1">AA430-AK$13-AK$14+MIN(AK$13,MAX(0,((('1.Inputs'!$D$37*12*IF(9=1,'1.Inputs'!$D$38,IF(9=2,'1.Inputs'!$D$39,$E430)))*$F430*(('1.Inputs'!$D$40)+(1-'1.Inputs'!$D$40)*(1+'1.Inputs'!$D$41))*(1+$G430)^(9-1))-(('1.Inputs'!$D$37*12*IF(9=1,'1.Inputs'!$D$38,IF(9=2,'1.Inputs'!$D$39,$E430)))/(1-'1.Inputs'!$D$42)*$D430*(1+$G430)^(9-1))-('1.Inputs'!$D$37*12*IF(9=1,'1.Inputs'!$D$38,IF(9=2,'1.Inputs'!$D$39,$E430)))*'1.Inputs'!$D$43*(1+$G430)^(9-1)-'1.Inputs'!$D$44*(1+$G430)^(9-1)-('1.Inputs'!$D$20/'1.Inputs'!$D$27+'1.Inputs'!$D$23/'1.Inputs'!$D$28))))*'1.Inputs'!$D$53</f>
        <v>554337102.90725493</v>
      </c>
      <c r="AL430" s="36">
        <f ca="1">AB430-AL$13-AL$14+MIN(AL$13,MAX(0,((('1.Inputs'!$D$37*12*IF(10=1,'1.Inputs'!$D$38,IF(10=2,'1.Inputs'!$D$39,$E430)))*$F430*(('1.Inputs'!$D$40)+(1-'1.Inputs'!$D$40)*(1+'1.Inputs'!$D$41))*(1+$G430)^(10-1))-(('1.Inputs'!$D$37*12*IF(10=1,'1.Inputs'!$D$38,IF(10=2,'1.Inputs'!$D$39,$E430)))/(1-'1.Inputs'!$D$42)*$D430*(1+$G430)^(10-1))-('1.Inputs'!$D$37*12*IF(10=1,'1.Inputs'!$D$38,IF(10=2,'1.Inputs'!$D$39,$E430)))*'1.Inputs'!$D$43*(1+$G430)^(10-1)-'1.Inputs'!$D$44*(1+$G430)^(10-1)-('1.Inputs'!$D$20/'1.Inputs'!$D$27+'1.Inputs'!$D$23/'1.Inputs'!$D$28))))*'1.Inputs'!$D$53+'1.Inputs'!$D$35</f>
        <v>4204002223.0560532</v>
      </c>
      <c r="AM430" s="48">
        <f ca="1">R430+NPV('1.Inputs'!$D$55,S430:AB430)</f>
        <v>-174344659.0318253</v>
      </c>
      <c r="AN430" s="48">
        <f ca="1">-('1.Inputs'!$D$24*(1-'1.Inputs'!$D$31)+'1.Inputs'!$D$35)+NPV('1.Inputs'!$D$54,AC430:AL430)</f>
        <v>-1316637303.9528151</v>
      </c>
      <c r="AO430" s="36">
        <f t="shared" ca="1" si="53"/>
        <v>-5.3591129463473743</v>
      </c>
      <c r="AP430" s="36">
        <f t="shared" ca="1" si="54"/>
        <v>0.39976925652899997</v>
      </c>
      <c r="AQ430" s="36">
        <f ca="1">'1.Inputs'!$D$35+MIN(SUM($AC430:AC430),SUM($AC430:AD430),SUM($AC430:AE430),SUM($AC430:AF430),SUM($AC430:AG430),SUM($AC430:AH430),SUM($AC430:AI430),SUM($AC430:AJ430),SUM($AC430:AK430),SUM($AC430:AL430))</f>
        <v>-509213361.60157394</v>
      </c>
      <c r="AR430" s="36">
        <f ca="1">IF(AP430&lt;'1.Inputs'!$D$57,1,0)</f>
        <v>1</v>
      </c>
      <c r="AS430" s="36">
        <f t="shared" ca="1" si="55"/>
        <v>1</v>
      </c>
    </row>
    <row r="431" spans="2:45" ht="15" customHeight="1" x14ac:dyDescent="0.25">
      <c r="B431" s="36">
        <v>416</v>
      </c>
      <c r="C431" s="36">
        <f t="shared" ca="1" si="48"/>
        <v>0.33762190025668171</v>
      </c>
      <c r="D431" s="36">
        <f t="shared" ca="1" si="49"/>
        <v>21040.160534957977</v>
      </c>
      <c r="E431" s="47">
        <f t="shared" ca="1" si="50"/>
        <v>0.80555341163823413</v>
      </c>
      <c r="F431" s="36">
        <f t="shared" ca="1" si="51"/>
        <v>30960.576526336332</v>
      </c>
      <c r="G431" s="36">
        <f t="shared" ca="1" si="52"/>
        <v>5.5581700282277449E-2</v>
      </c>
      <c r="H431" s="36">
        <f ca="1">((('1.Inputs'!$D$37*12*IF(1=1,'1.Inputs'!$D$38,IF(1=2,'1.Inputs'!$D$39,$E431)))*$F431*(('1.Inputs'!$D$40)+(1-'1.Inputs'!$D$40)*(1+'1.Inputs'!$D$41))*(1+$G431)^(1-1))*'1.Inputs'!$D$47+(('1.Inputs'!$D$37*12*IF(1=1,'1.Inputs'!$D$38,IF(1=2,'1.Inputs'!$D$39,$E431)))/(1-'1.Inputs'!$D$42)*$D431*(1+$G431)^(1-1))*('1.Inputs'!$D$48-'1.Inputs'!$D$49))/'1.Inputs'!$D$51</f>
        <v>831098748.94635904</v>
      </c>
      <c r="I431" s="36">
        <f ca="1">((('1.Inputs'!$D$37*12*IF(2=1,'1.Inputs'!$D$38,IF(2=2,'1.Inputs'!$D$39,$E431)))*$F431*(('1.Inputs'!$D$40)+(1-'1.Inputs'!$D$40)*(1+'1.Inputs'!$D$41))*(1+$G431)^(2-1))*'1.Inputs'!$D$47+(('1.Inputs'!$D$37*12*IF(2=1,'1.Inputs'!$D$38,IF(2=2,'1.Inputs'!$D$39,$E431)))/(1-'1.Inputs'!$D$42)*$D431*(1+$G431)^(2-1))*('1.Inputs'!$D$48-'1.Inputs'!$D$49))/'1.Inputs'!$D$51</f>
        <v>1228209682.7213795</v>
      </c>
      <c r="J431" s="36">
        <f ca="1">((('1.Inputs'!$D$37*12*IF(3=1,'1.Inputs'!$D$38,IF(3=2,'1.Inputs'!$D$39,$E431)))*$F431*(('1.Inputs'!$D$40)+(1-'1.Inputs'!$D$40)*(1+'1.Inputs'!$D$41))*(1+$G431)^(3-1))*'1.Inputs'!$D$47+(('1.Inputs'!$D$37*12*IF(3=1,'1.Inputs'!$D$38,IF(3=2,'1.Inputs'!$D$39,$E431)))/(1-'1.Inputs'!$D$42)*$D431*(1+$G431)^(3-1))*('1.Inputs'!$D$48-'1.Inputs'!$D$49))/'1.Inputs'!$D$51</f>
        <v>1491971993.1427238</v>
      </c>
      <c r="K431" s="36">
        <f ca="1">((('1.Inputs'!$D$37*12*IF(4=1,'1.Inputs'!$D$38,IF(4=2,'1.Inputs'!$D$39,$E431)))*$F431*(('1.Inputs'!$D$40)+(1-'1.Inputs'!$D$40)*(1+'1.Inputs'!$D$41))*(1+$G431)^(4-1))*'1.Inputs'!$D$47+(('1.Inputs'!$D$37*12*IF(4=1,'1.Inputs'!$D$38,IF(4=2,'1.Inputs'!$D$39,$E431)))/(1-'1.Inputs'!$D$42)*$D431*(1+$G431)^(4-1))*('1.Inputs'!$D$48-'1.Inputs'!$D$49))/'1.Inputs'!$D$51</f>
        <v>1574898333.2951348</v>
      </c>
      <c r="L431" s="36">
        <f ca="1">((('1.Inputs'!$D$37*12*IF(5=1,'1.Inputs'!$D$38,IF(5=2,'1.Inputs'!$D$39,$E431)))*$F431*(('1.Inputs'!$D$40)+(1-'1.Inputs'!$D$40)*(1+'1.Inputs'!$D$41))*(1+$G431)^(5-1))*'1.Inputs'!$D$47+(('1.Inputs'!$D$37*12*IF(5=1,'1.Inputs'!$D$38,IF(5=2,'1.Inputs'!$D$39,$E431)))/(1-'1.Inputs'!$D$42)*$D431*(1+$G431)^(5-1))*('1.Inputs'!$D$48-'1.Inputs'!$D$49))/'1.Inputs'!$D$51</f>
        <v>1662433860.4314032</v>
      </c>
      <c r="M431" s="36">
        <f ca="1">((('1.Inputs'!$D$37*12*IF(6=1,'1.Inputs'!$D$38,IF(6=2,'1.Inputs'!$D$39,$E431)))*$F431*(('1.Inputs'!$D$40)+(1-'1.Inputs'!$D$40)*(1+'1.Inputs'!$D$41))*(1+$G431)^(6-1))*'1.Inputs'!$D$47+(('1.Inputs'!$D$37*12*IF(6=1,'1.Inputs'!$D$38,IF(6=2,'1.Inputs'!$D$39,$E431)))/(1-'1.Inputs'!$D$42)*$D431*(1+$G431)^(6-1))*('1.Inputs'!$D$48-'1.Inputs'!$D$49))/'1.Inputs'!$D$51</f>
        <v>1754834761.0010109</v>
      </c>
      <c r="N431" s="36">
        <f ca="1">((('1.Inputs'!$D$37*12*IF(7=1,'1.Inputs'!$D$38,IF(7=2,'1.Inputs'!$D$39,$E431)))*$F431*(('1.Inputs'!$D$40)+(1-'1.Inputs'!$D$40)*(1+'1.Inputs'!$D$41))*(1+$G431)^(7-1))*'1.Inputs'!$D$47+(('1.Inputs'!$D$37*12*IF(7=1,'1.Inputs'!$D$38,IF(7=2,'1.Inputs'!$D$39,$E431)))/(1-'1.Inputs'!$D$42)*$D431*(1+$G431)^(7-1))*('1.Inputs'!$D$48-'1.Inputs'!$D$49))/'1.Inputs'!$D$51</f>
        <v>1852371460.7318912</v>
      </c>
      <c r="O431" s="36">
        <f ca="1">((('1.Inputs'!$D$37*12*IF(8=1,'1.Inputs'!$D$38,IF(8=2,'1.Inputs'!$D$39,$E431)))*$F431*(('1.Inputs'!$D$40)+(1-'1.Inputs'!$D$40)*(1+'1.Inputs'!$D$41))*(1+$G431)^(8-1))*'1.Inputs'!$D$47+(('1.Inputs'!$D$37*12*IF(8=1,'1.Inputs'!$D$38,IF(8=2,'1.Inputs'!$D$39,$E431)))/(1-'1.Inputs'!$D$42)*$D431*(1+$G431)^(8-1))*('1.Inputs'!$D$48-'1.Inputs'!$D$49))/'1.Inputs'!$D$51</f>
        <v>1955329416.0737352</v>
      </c>
      <c r="P431" s="36">
        <f ca="1">((('1.Inputs'!$D$37*12*IF(9=1,'1.Inputs'!$D$38,IF(9=2,'1.Inputs'!$D$39,$E431)))*$F431*(('1.Inputs'!$D$40)+(1-'1.Inputs'!$D$40)*(1+'1.Inputs'!$D$41))*(1+$G431)^(9-1))*'1.Inputs'!$D$47+(('1.Inputs'!$D$37*12*IF(9=1,'1.Inputs'!$D$38,IF(9=2,'1.Inputs'!$D$39,$E431)))/(1-'1.Inputs'!$D$42)*$D431*(1+$G431)^(9-1))*('1.Inputs'!$D$48-'1.Inputs'!$D$49))/'1.Inputs'!$D$51</f>
        <v>2064009949.6310663</v>
      </c>
      <c r="Q431" s="36">
        <f ca="1">((('1.Inputs'!$D$37*12*IF(10=1,'1.Inputs'!$D$38,IF(10=2,'1.Inputs'!$D$39,$E431)))*$F431*(('1.Inputs'!$D$40)+(1-'1.Inputs'!$D$40)*(1+'1.Inputs'!$D$41))*(1+$G431)^(10-1))*'1.Inputs'!$D$47+(('1.Inputs'!$D$37*12*IF(10=1,'1.Inputs'!$D$38,IF(10=2,'1.Inputs'!$D$39,$E431)))/(1-'1.Inputs'!$D$42)*$D431*(1+$G431)^(10-1))*('1.Inputs'!$D$48-'1.Inputs'!$D$49))/'1.Inputs'!$D$51</f>
        <v>2178731132.0310979</v>
      </c>
      <c r="R431" s="36">
        <f>-'1.Inputs'!$D$24</f>
        <v>-2050000000</v>
      </c>
      <c r="S431" s="36">
        <f ca="1">((('1.Inputs'!$D$37*12*IF(1=1,'1.Inputs'!$D$38,IF(1=2,'1.Inputs'!$D$39,$E431)))*$F431*(('1.Inputs'!$D$40)+(1-'1.Inputs'!$D$40)*(1+'1.Inputs'!$D$41))*(1+$G431)^(1-1))-(('1.Inputs'!$D$37*12*IF(1=1,'1.Inputs'!$D$38,IF(1=2,'1.Inputs'!$D$39,$E431)))/(1-'1.Inputs'!$D$42)*$D431*(1+$G431)^(1-1))-('1.Inputs'!$D$37*12*IF(1=1,'1.Inputs'!$D$38,IF(1=2,'1.Inputs'!$D$39,$E431)))*'1.Inputs'!$D$43*(1+$G431)^(1-1)-'1.Inputs'!$D$44*(1+$G431)^(1-1)-('1.Inputs'!$D$20/'1.Inputs'!$D$27+'1.Inputs'!$D$23/'1.Inputs'!$D$28))-MAX(0,((('1.Inputs'!$D$37*12*IF(1=1,'1.Inputs'!$D$38,IF(1=2,'1.Inputs'!$D$39,$E431)))*$F431*(('1.Inputs'!$D$40)+(1-'1.Inputs'!$D$40)*(1+'1.Inputs'!$D$41))*(1+$G431)^(1-1))-(('1.Inputs'!$D$37*12*IF(1=1,'1.Inputs'!$D$38,IF(1=2,'1.Inputs'!$D$39,$E431)))/(1-'1.Inputs'!$D$42)*$D431*(1+$G431)^(1-1))-('1.Inputs'!$D$37*12*IF(1=1,'1.Inputs'!$D$38,IF(1=2,'1.Inputs'!$D$39,$E431)))*'1.Inputs'!$D$43*(1+$G431)^(1-1)-'1.Inputs'!$D$44*(1+$G431)^(1-1)-('1.Inputs'!$D$20/'1.Inputs'!$D$27+'1.Inputs'!$D$23/'1.Inputs'!$D$28)))*'1.Inputs'!$D$53+('1.Inputs'!$D$20/'1.Inputs'!$D$27+'1.Inputs'!$D$23/'1.Inputs'!$D$28)-H431</f>
        <v>-737316109.22393215</v>
      </c>
      <c r="T431" s="36">
        <f ca="1">((('1.Inputs'!$D$37*12*IF(2=1,'1.Inputs'!$D$38,IF(2=2,'1.Inputs'!$D$39,$E431)))*$F431*(('1.Inputs'!$D$40)+(1-'1.Inputs'!$D$40)*(1+'1.Inputs'!$D$41))*(1+$G431)^(2-1))-(('1.Inputs'!$D$37*12*IF(2=1,'1.Inputs'!$D$38,IF(2=2,'1.Inputs'!$D$39,$E431)))/(1-'1.Inputs'!$D$42)*$D431*(1+$G431)^(2-1))-('1.Inputs'!$D$37*12*IF(2=1,'1.Inputs'!$D$38,IF(2=2,'1.Inputs'!$D$39,$E431)))*'1.Inputs'!$D$43*(1+$G431)^(2-1)-'1.Inputs'!$D$44*(1+$G431)^(2-1)-('1.Inputs'!$D$20/'1.Inputs'!$D$27+'1.Inputs'!$D$23/'1.Inputs'!$D$28))-MAX(0,((('1.Inputs'!$D$37*12*IF(2=1,'1.Inputs'!$D$38,IF(2=2,'1.Inputs'!$D$39,$E431)))*$F431*(('1.Inputs'!$D$40)+(1-'1.Inputs'!$D$40)*(1+'1.Inputs'!$D$41))*(1+$G431)^(2-1))-(('1.Inputs'!$D$37*12*IF(2=1,'1.Inputs'!$D$38,IF(2=2,'1.Inputs'!$D$39,$E431)))/(1-'1.Inputs'!$D$42)*$D431*(1+$G431)^(2-1))-('1.Inputs'!$D$37*12*IF(2=1,'1.Inputs'!$D$38,IF(2=2,'1.Inputs'!$D$39,$E431)))*'1.Inputs'!$D$43*(1+$G431)^(2-1)-'1.Inputs'!$D$44*(1+$G431)^(2-1)-('1.Inputs'!$D$20/'1.Inputs'!$D$27+'1.Inputs'!$D$23/'1.Inputs'!$D$28)))*'1.Inputs'!$D$53+('1.Inputs'!$D$20/'1.Inputs'!$D$27+'1.Inputs'!$D$23/'1.Inputs'!$D$28)-(I431-H431)</f>
        <v>-12769149.060373068</v>
      </c>
      <c r="U431" s="36">
        <f ca="1">((('1.Inputs'!$D$37*12*IF(3=1,'1.Inputs'!$D$38,IF(3=2,'1.Inputs'!$D$39,$E431)))*$F431*(('1.Inputs'!$D$40)+(1-'1.Inputs'!$D$40)*(1+'1.Inputs'!$D$41))*(1+$G431)^(3-1))-(('1.Inputs'!$D$37*12*IF(3=1,'1.Inputs'!$D$38,IF(3=2,'1.Inputs'!$D$39,$E431)))/(1-'1.Inputs'!$D$42)*$D431*(1+$G431)^(3-1))-('1.Inputs'!$D$37*12*IF(3=1,'1.Inputs'!$D$38,IF(3=2,'1.Inputs'!$D$39,$E431)))*'1.Inputs'!$D$43*(1+$G431)^(3-1)-'1.Inputs'!$D$44*(1+$G431)^(3-1)-('1.Inputs'!$D$20/'1.Inputs'!$D$27+'1.Inputs'!$D$23/'1.Inputs'!$D$28))-MAX(0,((('1.Inputs'!$D$37*12*IF(3=1,'1.Inputs'!$D$38,IF(3=2,'1.Inputs'!$D$39,$E431)))*$F431*(('1.Inputs'!$D$40)+(1-'1.Inputs'!$D$40)*(1+'1.Inputs'!$D$41))*(1+$G431)^(3-1))-(('1.Inputs'!$D$37*12*IF(3=1,'1.Inputs'!$D$38,IF(3=2,'1.Inputs'!$D$39,$E431)))/(1-'1.Inputs'!$D$42)*$D431*(1+$G431)^(3-1))-('1.Inputs'!$D$37*12*IF(3=1,'1.Inputs'!$D$38,IF(3=2,'1.Inputs'!$D$39,$E431)))*'1.Inputs'!$D$43*(1+$G431)^(3-1)-'1.Inputs'!$D$44*(1+$G431)^(3-1)-('1.Inputs'!$D$20/'1.Inputs'!$D$27+'1.Inputs'!$D$23/'1.Inputs'!$D$28)))*'1.Inputs'!$D$53+('1.Inputs'!$D$20/'1.Inputs'!$D$27+'1.Inputs'!$D$23/'1.Inputs'!$D$28)-(J431-I431)</f>
        <v>291262121.94794309</v>
      </c>
      <c r="V431" s="36">
        <f ca="1">((('1.Inputs'!$D$37*12*IF(4=1,'1.Inputs'!$D$38,IF(4=2,'1.Inputs'!$D$39,$E431)))*$F431*(('1.Inputs'!$D$40)+(1-'1.Inputs'!$D$40)*(1+'1.Inputs'!$D$41))*(1+$G431)^(4-1))-(('1.Inputs'!$D$37*12*IF(4=1,'1.Inputs'!$D$38,IF(4=2,'1.Inputs'!$D$39,$E431)))/(1-'1.Inputs'!$D$42)*$D431*(1+$G431)^(4-1))-('1.Inputs'!$D$37*12*IF(4=1,'1.Inputs'!$D$38,IF(4=2,'1.Inputs'!$D$39,$E431)))*'1.Inputs'!$D$43*(1+$G431)^(4-1)-'1.Inputs'!$D$44*(1+$G431)^(4-1)-('1.Inputs'!$D$20/'1.Inputs'!$D$27+'1.Inputs'!$D$23/'1.Inputs'!$D$28))-MAX(0,((('1.Inputs'!$D$37*12*IF(4=1,'1.Inputs'!$D$38,IF(4=2,'1.Inputs'!$D$39,$E431)))*$F431*(('1.Inputs'!$D$40)+(1-'1.Inputs'!$D$40)*(1+'1.Inputs'!$D$41))*(1+$G431)^(4-1))-(('1.Inputs'!$D$37*12*IF(4=1,'1.Inputs'!$D$38,IF(4=2,'1.Inputs'!$D$39,$E431)))/(1-'1.Inputs'!$D$42)*$D431*(1+$G431)^(4-1))-('1.Inputs'!$D$37*12*IF(4=1,'1.Inputs'!$D$38,IF(4=2,'1.Inputs'!$D$39,$E431)))*'1.Inputs'!$D$43*(1+$G431)^(4-1)-'1.Inputs'!$D$44*(1+$G431)^(4-1)-('1.Inputs'!$D$20/'1.Inputs'!$D$27+'1.Inputs'!$D$23/'1.Inputs'!$D$28)))*'1.Inputs'!$D$53+('1.Inputs'!$D$20/'1.Inputs'!$D$27+'1.Inputs'!$D$23/'1.Inputs'!$D$28)-(K431-J431)</f>
        <v>500321058.52782965</v>
      </c>
      <c r="W431" s="36">
        <f ca="1">((('1.Inputs'!$D$37*12*IF(5=1,'1.Inputs'!$D$38,IF(5=2,'1.Inputs'!$D$39,$E431)))*$F431*(('1.Inputs'!$D$40)+(1-'1.Inputs'!$D$40)*(1+'1.Inputs'!$D$41))*(1+$G431)^(5-1))-(('1.Inputs'!$D$37*12*IF(5=1,'1.Inputs'!$D$38,IF(5=2,'1.Inputs'!$D$39,$E431)))/(1-'1.Inputs'!$D$42)*$D431*(1+$G431)^(5-1))-('1.Inputs'!$D$37*12*IF(5=1,'1.Inputs'!$D$38,IF(5=2,'1.Inputs'!$D$39,$E431)))*'1.Inputs'!$D$43*(1+$G431)^(5-1)-'1.Inputs'!$D$44*(1+$G431)^(5-1)-('1.Inputs'!$D$20/'1.Inputs'!$D$27+'1.Inputs'!$D$23/'1.Inputs'!$D$28))-MAX(0,((('1.Inputs'!$D$37*12*IF(5=1,'1.Inputs'!$D$38,IF(5=2,'1.Inputs'!$D$39,$E431)))*$F431*(('1.Inputs'!$D$40)+(1-'1.Inputs'!$D$40)*(1+'1.Inputs'!$D$41))*(1+$G431)^(5-1))-(('1.Inputs'!$D$37*12*IF(5=1,'1.Inputs'!$D$38,IF(5=2,'1.Inputs'!$D$39,$E431)))/(1-'1.Inputs'!$D$42)*$D431*(1+$G431)^(5-1))-('1.Inputs'!$D$37*12*IF(5=1,'1.Inputs'!$D$38,IF(5=2,'1.Inputs'!$D$39,$E431)))*'1.Inputs'!$D$43*(1+$G431)^(5-1)-'1.Inputs'!$D$44*(1+$G431)^(5-1)-('1.Inputs'!$D$20/'1.Inputs'!$D$27+'1.Inputs'!$D$23/'1.Inputs'!$D$28)))*'1.Inputs'!$D$53+('1.Inputs'!$D$20/'1.Inputs'!$D$27+'1.Inputs'!$D$23/'1.Inputs'!$D$28)-(L431-K431)</f>
        <v>525503518.30949807</v>
      </c>
      <c r="X431" s="36">
        <f ca="1">((('1.Inputs'!$D$37*12*IF(6=1,'1.Inputs'!$D$38,IF(6=2,'1.Inputs'!$D$39,$E431)))*$F431*(('1.Inputs'!$D$40)+(1-'1.Inputs'!$D$40)*(1+'1.Inputs'!$D$41))*(1+$G431)^(6-1))-(('1.Inputs'!$D$37*12*IF(6=1,'1.Inputs'!$D$38,IF(6=2,'1.Inputs'!$D$39,$E431)))/(1-'1.Inputs'!$D$42)*$D431*(1+$G431)^(6-1))-('1.Inputs'!$D$37*12*IF(6=1,'1.Inputs'!$D$38,IF(6=2,'1.Inputs'!$D$39,$E431)))*'1.Inputs'!$D$43*(1+$G431)^(6-1)-'1.Inputs'!$D$44*(1+$G431)^(6-1)-('1.Inputs'!$D$20/'1.Inputs'!$D$27+'1.Inputs'!$D$23/'1.Inputs'!$D$28))-MAX(0,((('1.Inputs'!$D$37*12*IF(6=1,'1.Inputs'!$D$38,IF(6=2,'1.Inputs'!$D$39,$E431)))*$F431*(('1.Inputs'!$D$40)+(1-'1.Inputs'!$D$40)*(1+'1.Inputs'!$D$41))*(1+$G431)^(6-1))-(('1.Inputs'!$D$37*12*IF(6=1,'1.Inputs'!$D$38,IF(6=2,'1.Inputs'!$D$39,$E431)))/(1-'1.Inputs'!$D$42)*$D431*(1+$G431)^(6-1))-('1.Inputs'!$D$37*12*IF(6=1,'1.Inputs'!$D$38,IF(6=2,'1.Inputs'!$D$39,$E431)))*'1.Inputs'!$D$43*(1+$G431)^(6-1)-'1.Inputs'!$D$44*(1+$G431)^(6-1)-('1.Inputs'!$D$20/'1.Inputs'!$D$27+'1.Inputs'!$D$23/'1.Inputs'!$D$28)))*'1.Inputs'!$D$53+('1.Inputs'!$D$20/'1.Inputs'!$D$27+'1.Inputs'!$D$23/'1.Inputs'!$D$28)-(M431-L431)</f>
        <v>552085662.02312088</v>
      </c>
      <c r="Y431" s="36">
        <f ca="1">((('1.Inputs'!$D$37*12*IF(7=1,'1.Inputs'!$D$38,IF(7=2,'1.Inputs'!$D$39,$E431)))*$F431*(('1.Inputs'!$D$40)+(1-'1.Inputs'!$D$40)*(1+'1.Inputs'!$D$41))*(1+$G431)^(7-1))-(('1.Inputs'!$D$37*12*IF(7=1,'1.Inputs'!$D$38,IF(7=2,'1.Inputs'!$D$39,$E431)))/(1-'1.Inputs'!$D$42)*$D431*(1+$G431)^(7-1))-('1.Inputs'!$D$37*12*IF(7=1,'1.Inputs'!$D$38,IF(7=2,'1.Inputs'!$D$39,$E431)))*'1.Inputs'!$D$43*(1+$G431)^(7-1)-'1.Inputs'!$D$44*(1+$G431)^(7-1)-('1.Inputs'!$D$20/'1.Inputs'!$D$27+'1.Inputs'!$D$23/'1.Inputs'!$D$28))-MAX(0,((('1.Inputs'!$D$37*12*IF(7=1,'1.Inputs'!$D$38,IF(7=2,'1.Inputs'!$D$39,$E431)))*$F431*(('1.Inputs'!$D$40)+(1-'1.Inputs'!$D$40)*(1+'1.Inputs'!$D$41))*(1+$G431)^(7-1))-(('1.Inputs'!$D$37*12*IF(7=1,'1.Inputs'!$D$38,IF(7=2,'1.Inputs'!$D$39,$E431)))/(1-'1.Inputs'!$D$42)*$D431*(1+$G431)^(7-1))-('1.Inputs'!$D$37*12*IF(7=1,'1.Inputs'!$D$38,IF(7=2,'1.Inputs'!$D$39,$E431)))*'1.Inputs'!$D$43*(1+$G431)^(7-1)-'1.Inputs'!$D$44*(1+$G431)^(7-1)-('1.Inputs'!$D$20/'1.Inputs'!$D$27+'1.Inputs'!$D$23/'1.Inputs'!$D$28)))*'1.Inputs'!$D$53+('1.Inputs'!$D$20/'1.Inputs'!$D$27+'1.Inputs'!$D$23/'1.Inputs'!$D$28)-(N431-M431)</f>
        <v>580145286.48149562</v>
      </c>
      <c r="Z431" s="36">
        <f ca="1">((('1.Inputs'!$D$37*12*IF(8=1,'1.Inputs'!$D$38,IF(8=2,'1.Inputs'!$D$39,$E431)))*$F431*(('1.Inputs'!$D$40)+(1-'1.Inputs'!$D$40)*(1+'1.Inputs'!$D$41))*(1+$G431)^(8-1))-(('1.Inputs'!$D$37*12*IF(8=1,'1.Inputs'!$D$38,IF(8=2,'1.Inputs'!$D$39,$E431)))/(1-'1.Inputs'!$D$42)*$D431*(1+$G431)^(8-1))-('1.Inputs'!$D$37*12*IF(8=1,'1.Inputs'!$D$38,IF(8=2,'1.Inputs'!$D$39,$E431)))*'1.Inputs'!$D$43*(1+$G431)^(8-1)-'1.Inputs'!$D$44*(1+$G431)^(8-1)-('1.Inputs'!$D$20/'1.Inputs'!$D$27+'1.Inputs'!$D$23/'1.Inputs'!$D$28))-MAX(0,((('1.Inputs'!$D$37*12*IF(8=1,'1.Inputs'!$D$38,IF(8=2,'1.Inputs'!$D$39,$E431)))*$F431*(('1.Inputs'!$D$40)+(1-'1.Inputs'!$D$40)*(1+'1.Inputs'!$D$41))*(1+$G431)^(8-1))-(('1.Inputs'!$D$37*12*IF(8=1,'1.Inputs'!$D$38,IF(8=2,'1.Inputs'!$D$39,$E431)))/(1-'1.Inputs'!$D$42)*$D431*(1+$G431)^(8-1))-('1.Inputs'!$D$37*12*IF(8=1,'1.Inputs'!$D$38,IF(8=2,'1.Inputs'!$D$39,$E431)))*'1.Inputs'!$D$43*(1+$G431)^(8-1)-'1.Inputs'!$D$44*(1+$G431)^(8-1)-('1.Inputs'!$D$20/'1.Inputs'!$D$27+'1.Inputs'!$D$23/'1.Inputs'!$D$28)))*'1.Inputs'!$D$53+('1.Inputs'!$D$20/'1.Inputs'!$D$27+'1.Inputs'!$D$23/'1.Inputs'!$D$28)-(O431-N431)</f>
        <v>609764512.57654881</v>
      </c>
      <c r="AA431" s="36">
        <f ca="1">((('1.Inputs'!$D$37*12*IF(9=1,'1.Inputs'!$D$38,IF(9=2,'1.Inputs'!$D$39,$E431)))*$F431*(('1.Inputs'!$D$40)+(1-'1.Inputs'!$D$40)*(1+'1.Inputs'!$D$41))*(1+$G431)^(9-1))-(('1.Inputs'!$D$37*12*IF(9=1,'1.Inputs'!$D$38,IF(9=2,'1.Inputs'!$D$39,$E431)))/(1-'1.Inputs'!$D$42)*$D431*(1+$G431)^(9-1))-('1.Inputs'!$D$37*12*IF(9=1,'1.Inputs'!$D$38,IF(9=2,'1.Inputs'!$D$39,$E431)))*'1.Inputs'!$D$43*(1+$G431)^(9-1)-'1.Inputs'!$D$44*(1+$G431)^(9-1)-('1.Inputs'!$D$20/'1.Inputs'!$D$27+'1.Inputs'!$D$23/'1.Inputs'!$D$28))-MAX(0,((('1.Inputs'!$D$37*12*IF(9=1,'1.Inputs'!$D$38,IF(9=2,'1.Inputs'!$D$39,$E431)))*$F431*(('1.Inputs'!$D$40)+(1-'1.Inputs'!$D$40)*(1+'1.Inputs'!$D$41))*(1+$G431)^(9-1))-(('1.Inputs'!$D$37*12*IF(9=1,'1.Inputs'!$D$38,IF(9=2,'1.Inputs'!$D$39,$E431)))/(1-'1.Inputs'!$D$42)*$D431*(1+$G431)^(9-1))-('1.Inputs'!$D$37*12*IF(9=1,'1.Inputs'!$D$38,IF(9=2,'1.Inputs'!$D$39,$E431)))*'1.Inputs'!$D$43*(1+$G431)^(9-1)-'1.Inputs'!$D$44*(1+$G431)^(9-1)-('1.Inputs'!$D$20/'1.Inputs'!$D$27+'1.Inputs'!$D$23/'1.Inputs'!$D$28)))*'1.Inputs'!$D$53+('1.Inputs'!$D$20/'1.Inputs'!$D$27+'1.Inputs'!$D$23/'1.Inputs'!$D$28)-(P431-O431)</f>
        <v>641030025.61900902</v>
      </c>
      <c r="AB431" s="36">
        <f ca="1">((('1.Inputs'!$D$37*12*IF(10=1,'1.Inputs'!$D$38,IF(10=2,'1.Inputs'!$D$39,$E431)))*$F431*(('1.Inputs'!$D$40)+(1-'1.Inputs'!$D$40)*(1+'1.Inputs'!$D$41))*(1+$G431)^(10-1))-(('1.Inputs'!$D$37*12*IF(10=1,'1.Inputs'!$D$38,IF(10=2,'1.Inputs'!$D$39,$E431)))/(1-'1.Inputs'!$D$42)*$D431*(1+$G431)^(10-1))-('1.Inputs'!$D$37*12*IF(10=1,'1.Inputs'!$D$38,IF(10=2,'1.Inputs'!$D$39,$E431)))*'1.Inputs'!$D$43*(1+$G431)^(10-1)-'1.Inputs'!$D$44*(1+$G431)^(10-1)-('1.Inputs'!$D$20/'1.Inputs'!$D$27+'1.Inputs'!$D$23/'1.Inputs'!$D$28))-MAX(0,((('1.Inputs'!$D$37*12*IF(10=1,'1.Inputs'!$D$38,IF(10=2,'1.Inputs'!$D$39,$E431)))*$F431*(('1.Inputs'!$D$40)+(1-'1.Inputs'!$D$40)*(1+'1.Inputs'!$D$41))*(1+$G431)^(10-1))-(('1.Inputs'!$D$37*12*IF(10=1,'1.Inputs'!$D$38,IF(10=2,'1.Inputs'!$D$39,$E431)))/(1-'1.Inputs'!$D$42)*$D431*(1+$G431)^(10-1))-('1.Inputs'!$D$37*12*IF(10=1,'1.Inputs'!$D$38,IF(10=2,'1.Inputs'!$D$39,$E431)))*'1.Inputs'!$D$43*(1+$G431)^(10-1)-'1.Inputs'!$D$44*(1+$G431)^(10-1)-('1.Inputs'!$D$20/'1.Inputs'!$D$27+'1.Inputs'!$D$23/'1.Inputs'!$D$28)))*'1.Inputs'!$D$53+('1.Inputs'!$D$20/'1.Inputs'!$D$27+'1.Inputs'!$D$23/'1.Inputs'!$D$28)-(Q431-P431)+(('1.Inputs'!$D$20+'1.Inputs'!$D$23-('1.Inputs'!$D$20/'1.Inputs'!$D$27+'1.Inputs'!$D$23/'1.Inputs'!$D$28)*'1.Inputs'!$D$10)*'1.Inputs'!$D$60+'1.Inputs'!$D$19*'1.Inputs'!$D$59+Q431)</f>
        <v>3552764461.0676661</v>
      </c>
      <c r="AC431" s="36">
        <f ca="1">S431-AC$13-AC$14+MIN(AC$13,MAX(0,((('1.Inputs'!$D$37*12*IF(1=1,'1.Inputs'!$D$38,IF(1=2,'1.Inputs'!$D$39,$E431)))*$F431*(('1.Inputs'!$D$40)+(1-'1.Inputs'!$D$40)*(1+'1.Inputs'!$D$41))*(1+$G431)^(1-1))-(('1.Inputs'!$D$37*12*IF(1=1,'1.Inputs'!$D$38,IF(1=2,'1.Inputs'!$D$39,$E431)))/(1-'1.Inputs'!$D$42)*$D431*(1+$G431)^(1-1))-('1.Inputs'!$D$37*12*IF(1=1,'1.Inputs'!$D$38,IF(1=2,'1.Inputs'!$D$39,$E431)))*'1.Inputs'!$D$43*(1+$G431)^(1-1)-'1.Inputs'!$D$44*(1+$G431)^(1-1)-('1.Inputs'!$D$20/'1.Inputs'!$D$27+'1.Inputs'!$D$23/'1.Inputs'!$D$28))))*'1.Inputs'!$D$53</f>
        <v>-884916109.22393215</v>
      </c>
      <c r="AD431" s="36">
        <f ca="1">T431-AD$13-AD$14+MIN(AD$13,MAX(0,((('1.Inputs'!$D$37*12*IF(2=1,'1.Inputs'!$D$38,IF(2=2,'1.Inputs'!$D$39,$E431)))*$F431*(('1.Inputs'!$D$40)+(1-'1.Inputs'!$D$40)*(1+'1.Inputs'!$D$41))*(1+$G431)^(2-1))-(('1.Inputs'!$D$37*12*IF(2=1,'1.Inputs'!$D$38,IF(2=2,'1.Inputs'!$D$39,$E431)))/(1-'1.Inputs'!$D$42)*$D431*(1+$G431)^(2-1))-('1.Inputs'!$D$37*12*IF(2=1,'1.Inputs'!$D$38,IF(2=2,'1.Inputs'!$D$39,$E431)))*'1.Inputs'!$D$43*(1+$G431)^(2-1)-'1.Inputs'!$D$44*(1+$G431)^(2-1)-('1.Inputs'!$D$20/'1.Inputs'!$D$27+'1.Inputs'!$D$23/'1.Inputs'!$D$28))))*'1.Inputs'!$D$53</f>
        <v>-108709149.06037307</v>
      </c>
      <c r="AE431" s="36">
        <f ca="1">U431-AE$13-AE$14+MIN(AE$13,MAX(0,((('1.Inputs'!$D$37*12*IF(3=1,'1.Inputs'!$D$38,IF(3=2,'1.Inputs'!$D$39,$E431)))*$F431*(('1.Inputs'!$D$40)+(1-'1.Inputs'!$D$40)*(1+'1.Inputs'!$D$41))*(1+$G431)^(3-1))-(('1.Inputs'!$D$37*12*IF(3=1,'1.Inputs'!$D$38,IF(3=2,'1.Inputs'!$D$39,$E431)))/(1-'1.Inputs'!$D$42)*$D431*(1+$G431)^(3-1))-('1.Inputs'!$D$37*12*IF(3=1,'1.Inputs'!$D$38,IF(3=2,'1.Inputs'!$D$39,$E431)))*'1.Inputs'!$D$43*(1+$G431)^(3-1)-'1.Inputs'!$D$44*(1+$G431)^(3-1)-('1.Inputs'!$D$20/'1.Inputs'!$D$27+'1.Inputs'!$D$23/'1.Inputs'!$D$28))))*'1.Inputs'!$D$53</f>
        <v>-50677878.052056909</v>
      </c>
      <c r="AF431" s="36">
        <f ca="1">V431-AF$13-AF$14+MIN(AF$13,MAX(0,((('1.Inputs'!$D$37*12*IF(4=1,'1.Inputs'!$D$38,IF(4=2,'1.Inputs'!$D$39,$E431)))*$F431*(('1.Inputs'!$D$40)+(1-'1.Inputs'!$D$40)*(1+'1.Inputs'!$D$41))*(1+$G431)^(4-1))-(('1.Inputs'!$D$37*12*IF(4=1,'1.Inputs'!$D$38,IF(4=2,'1.Inputs'!$D$39,$E431)))/(1-'1.Inputs'!$D$42)*$D431*(1+$G431)^(4-1))-('1.Inputs'!$D$37*12*IF(4=1,'1.Inputs'!$D$38,IF(4=2,'1.Inputs'!$D$39,$E431)))*'1.Inputs'!$D$43*(1+$G431)^(4-1)-'1.Inputs'!$D$44*(1+$G431)^(4-1)-('1.Inputs'!$D$20/'1.Inputs'!$D$27+'1.Inputs'!$D$23/'1.Inputs'!$D$28))))*'1.Inputs'!$D$53</f>
        <v>177569058.52782965</v>
      </c>
      <c r="AG431" s="36">
        <f ca="1">W431-AG$13-AG$14+MIN(AG$13,MAX(0,((('1.Inputs'!$D$37*12*IF(5=1,'1.Inputs'!$D$38,IF(5=2,'1.Inputs'!$D$39,$E431)))*$F431*(('1.Inputs'!$D$40)+(1-'1.Inputs'!$D$40)*(1+'1.Inputs'!$D$41))*(1+$G431)^(5-1))-(('1.Inputs'!$D$37*12*IF(5=1,'1.Inputs'!$D$38,IF(5=2,'1.Inputs'!$D$39,$E431)))/(1-'1.Inputs'!$D$42)*$D431*(1+$G431)^(5-1))-('1.Inputs'!$D$37*12*IF(5=1,'1.Inputs'!$D$38,IF(5=2,'1.Inputs'!$D$39,$E431)))*'1.Inputs'!$D$43*(1+$G431)^(5-1)-'1.Inputs'!$D$44*(1+$G431)^(5-1)-('1.Inputs'!$D$20/'1.Inputs'!$D$27+'1.Inputs'!$D$23/'1.Inputs'!$D$28))))*'1.Inputs'!$D$53</f>
        <v>221939518.30949807</v>
      </c>
      <c r="AH431" s="36">
        <f ca="1">X431-AH$13-AH$14+MIN(AH$13,MAX(0,((('1.Inputs'!$D$37*12*IF(6=1,'1.Inputs'!$D$38,IF(6=2,'1.Inputs'!$D$39,$E431)))*$F431*(('1.Inputs'!$D$40)+(1-'1.Inputs'!$D$40)*(1+'1.Inputs'!$D$41))*(1+$G431)^(6-1))-(('1.Inputs'!$D$37*12*IF(6=1,'1.Inputs'!$D$38,IF(6=2,'1.Inputs'!$D$39,$E431)))/(1-'1.Inputs'!$D$42)*$D431*(1+$G431)^(6-1))-('1.Inputs'!$D$37*12*IF(6=1,'1.Inputs'!$D$38,IF(6=2,'1.Inputs'!$D$39,$E431)))*'1.Inputs'!$D$43*(1+$G431)^(6-1)-'1.Inputs'!$D$44*(1+$G431)^(6-1)-('1.Inputs'!$D$20/'1.Inputs'!$D$27+'1.Inputs'!$D$23/'1.Inputs'!$D$28))))*'1.Inputs'!$D$53</f>
        <v>267709662.02312088</v>
      </c>
      <c r="AI431" s="36">
        <f ca="1">Y431-AI$13-AI$14+MIN(AI$13,MAX(0,((('1.Inputs'!$D$37*12*IF(7=1,'1.Inputs'!$D$38,IF(7=2,'1.Inputs'!$D$39,$E431)))*$F431*(('1.Inputs'!$D$40)+(1-'1.Inputs'!$D$40)*(1+'1.Inputs'!$D$41))*(1+$G431)^(7-1))-(('1.Inputs'!$D$37*12*IF(7=1,'1.Inputs'!$D$38,IF(7=2,'1.Inputs'!$D$39,$E431)))/(1-'1.Inputs'!$D$42)*$D431*(1+$G431)^(7-1))-('1.Inputs'!$D$37*12*IF(7=1,'1.Inputs'!$D$38,IF(7=2,'1.Inputs'!$D$39,$E431)))*'1.Inputs'!$D$43*(1+$G431)^(7-1)-'1.Inputs'!$D$44*(1+$G431)^(7-1)-('1.Inputs'!$D$20/'1.Inputs'!$D$27+'1.Inputs'!$D$23/'1.Inputs'!$D$28))))*'1.Inputs'!$D$53</f>
        <v>314957286.48149562</v>
      </c>
      <c r="AJ431" s="36">
        <f ca="1">Z431-AJ$13-AJ$14+MIN(AJ$13,MAX(0,((('1.Inputs'!$D$37*12*IF(8=1,'1.Inputs'!$D$38,IF(8=2,'1.Inputs'!$D$39,$E431)))*$F431*(('1.Inputs'!$D$40)+(1-'1.Inputs'!$D$40)*(1+'1.Inputs'!$D$41))*(1+$G431)^(8-1))-(('1.Inputs'!$D$37*12*IF(8=1,'1.Inputs'!$D$38,IF(8=2,'1.Inputs'!$D$39,$E431)))/(1-'1.Inputs'!$D$42)*$D431*(1+$G431)^(8-1))-('1.Inputs'!$D$37*12*IF(8=1,'1.Inputs'!$D$38,IF(8=2,'1.Inputs'!$D$39,$E431)))*'1.Inputs'!$D$43*(1+$G431)^(8-1)-'1.Inputs'!$D$44*(1+$G431)^(8-1)-('1.Inputs'!$D$20/'1.Inputs'!$D$27+'1.Inputs'!$D$23/'1.Inputs'!$D$28))))*'1.Inputs'!$D$53</f>
        <v>609764512.57654881</v>
      </c>
      <c r="AK431" s="36">
        <f ca="1">AA431-AK$13-AK$14+MIN(AK$13,MAX(0,((('1.Inputs'!$D$37*12*IF(9=1,'1.Inputs'!$D$38,IF(9=2,'1.Inputs'!$D$39,$E431)))*$F431*(('1.Inputs'!$D$40)+(1-'1.Inputs'!$D$40)*(1+'1.Inputs'!$D$41))*(1+$G431)^(9-1))-(('1.Inputs'!$D$37*12*IF(9=1,'1.Inputs'!$D$38,IF(9=2,'1.Inputs'!$D$39,$E431)))/(1-'1.Inputs'!$D$42)*$D431*(1+$G431)^(9-1))-('1.Inputs'!$D$37*12*IF(9=1,'1.Inputs'!$D$38,IF(9=2,'1.Inputs'!$D$39,$E431)))*'1.Inputs'!$D$43*(1+$G431)^(9-1)-'1.Inputs'!$D$44*(1+$G431)^(9-1)-('1.Inputs'!$D$20/'1.Inputs'!$D$27+'1.Inputs'!$D$23/'1.Inputs'!$D$28))))*'1.Inputs'!$D$53</f>
        <v>641030025.61900902</v>
      </c>
      <c r="AL431" s="36">
        <f ca="1">AB431-AL$13-AL$14+MIN(AL$13,MAX(0,((('1.Inputs'!$D$37*12*IF(10=1,'1.Inputs'!$D$38,IF(10=2,'1.Inputs'!$D$39,$E431)))*$F431*(('1.Inputs'!$D$40)+(1-'1.Inputs'!$D$40)*(1+'1.Inputs'!$D$41))*(1+$G431)^(10-1))-(('1.Inputs'!$D$37*12*IF(10=1,'1.Inputs'!$D$38,IF(10=2,'1.Inputs'!$D$39,$E431)))/(1-'1.Inputs'!$D$42)*$D431*(1+$G431)^(10-1))-('1.Inputs'!$D$37*12*IF(10=1,'1.Inputs'!$D$38,IF(10=2,'1.Inputs'!$D$39,$E431)))*'1.Inputs'!$D$43*(1+$G431)^(10-1)-'1.Inputs'!$D$44*(1+$G431)^(10-1)-('1.Inputs'!$D$20/'1.Inputs'!$D$27+'1.Inputs'!$D$23/'1.Inputs'!$D$28))))*'1.Inputs'!$D$53+'1.Inputs'!$D$35</f>
        <v>4352764461.0676661</v>
      </c>
      <c r="AM431" s="48">
        <f ca="1">R431+NPV('1.Inputs'!$D$55,S431:AB431)</f>
        <v>291808739.74920511</v>
      </c>
      <c r="AN431" s="48">
        <f ca="1">-('1.Inputs'!$D$24*(1-'1.Inputs'!$D$31)+'1.Inputs'!$D$35)+NPV('1.Inputs'!$D$54,AC431:AL431)</f>
        <v>-953801849.33290195</v>
      </c>
      <c r="AO431" s="36">
        <f t="shared" ca="1" si="53"/>
        <v>-4.9953665936580771</v>
      </c>
      <c r="AP431" s="36">
        <f t="shared" ca="1" si="54"/>
        <v>0.73999522852627819</v>
      </c>
      <c r="AQ431" s="36">
        <f ca="1">'1.Inputs'!$D$35+MIN(SUM($AC431:AC431),SUM($AC431:AD431),SUM($AC431:AE431),SUM($AC431:AF431),SUM($AC431:AG431),SUM($AC431:AH431),SUM($AC431:AI431),SUM($AC431:AJ431),SUM($AC431:AK431),SUM($AC431:AL431))</f>
        <v>-244303136.33636212</v>
      </c>
      <c r="AR431" s="36">
        <f ca="1">IF(AP431&lt;'1.Inputs'!$D$57,1,0)</f>
        <v>1</v>
      </c>
      <c r="AS431" s="36">
        <f t="shared" ca="1" si="55"/>
        <v>1</v>
      </c>
    </row>
    <row r="432" spans="2:45" ht="15" customHeight="1" x14ac:dyDescent="0.25">
      <c r="B432" s="36">
        <v>417</v>
      </c>
      <c r="C432" s="36">
        <f t="shared" ca="1" si="48"/>
        <v>0.86541636732491822</v>
      </c>
      <c r="D432" s="36">
        <f t="shared" ca="1" si="49"/>
        <v>17444.506815829984</v>
      </c>
      <c r="E432" s="47">
        <f t="shared" ca="1" si="50"/>
        <v>0.87447431556586697</v>
      </c>
      <c r="F432" s="36">
        <f t="shared" ca="1" si="51"/>
        <v>31433.777222749381</v>
      </c>
      <c r="G432" s="36">
        <f t="shared" ca="1" si="52"/>
        <v>5.8591710056765708E-2</v>
      </c>
      <c r="H432" s="36">
        <f ca="1">((('1.Inputs'!$D$37*12*IF(1=1,'1.Inputs'!$D$38,IF(1=2,'1.Inputs'!$D$39,$E432)))*$F432*(('1.Inputs'!$D$40)+(1-'1.Inputs'!$D$40)*(1+'1.Inputs'!$D$41))*(1+$G432)^(1-1))*'1.Inputs'!$D$47+(('1.Inputs'!$D$37*12*IF(1=1,'1.Inputs'!$D$38,IF(1=2,'1.Inputs'!$D$39,$E432)))/(1-'1.Inputs'!$D$42)*$D432*(1+$G432)^(1-1))*('1.Inputs'!$D$48-'1.Inputs'!$D$49))/'1.Inputs'!$D$51</f>
        <v>819915686.95537436</v>
      </c>
      <c r="I432" s="36">
        <f ca="1">((('1.Inputs'!$D$37*12*IF(2=1,'1.Inputs'!$D$38,IF(2=2,'1.Inputs'!$D$39,$E432)))*$F432*(('1.Inputs'!$D$40)+(1-'1.Inputs'!$D$40)*(1+'1.Inputs'!$D$41))*(1+$G432)^(2-1))*'1.Inputs'!$D$47+(('1.Inputs'!$D$37*12*IF(2=1,'1.Inputs'!$D$38,IF(2=2,'1.Inputs'!$D$39,$E432)))/(1-'1.Inputs'!$D$42)*$D432*(1+$G432)^(2-1))*('1.Inputs'!$D$48-'1.Inputs'!$D$49))/'1.Inputs'!$D$51</f>
        <v>1215138328.8190403</v>
      </c>
      <c r="J432" s="36">
        <f ca="1">((('1.Inputs'!$D$37*12*IF(3=1,'1.Inputs'!$D$38,IF(3=2,'1.Inputs'!$D$39,$E432)))*$F432*(('1.Inputs'!$D$40)+(1-'1.Inputs'!$D$40)*(1+'1.Inputs'!$D$41))*(1+$G432)^(3-1))*'1.Inputs'!$D$47+(('1.Inputs'!$D$37*12*IF(3=1,'1.Inputs'!$D$38,IF(3=2,'1.Inputs'!$D$39,$E432)))/(1-'1.Inputs'!$D$42)*$D432*(1+$G432)^(3-1))*('1.Inputs'!$D$48-'1.Inputs'!$D$49))/'1.Inputs'!$D$51</f>
        <v>1606953192.5728076</v>
      </c>
      <c r="K432" s="36">
        <f ca="1">((('1.Inputs'!$D$37*12*IF(4=1,'1.Inputs'!$D$38,IF(4=2,'1.Inputs'!$D$39,$E432)))*$F432*(('1.Inputs'!$D$40)+(1-'1.Inputs'!$D$40)*(1+'1.Inputs'!$D$41))*(1+$G432)^(4-1))*'1.Inputs'!$D$47+(('1.Inputs'!$D$37*12*IF(4=1,'1.Inputs'!$D$38,IF(4=2,'1.Inputs'!$D$39,$E432)))/(1-'1.Inputs'!$D$42)*$D432*(1+$G432)^(4-1))*('1.Inputs'!$D$48-'1.Inputs'!$D$49))/'1.Inputs'!$D$51</f>
        <v>1701107328.106827</v>
      </c>
      <c r="L432" s="36">
        <f ca="1">((('1.Inputs'!$D$37*12*IF(5=1,'1.Inputs'!$D$38,IF(5=2,'1.Inputs'!$D$39,$E432)))*$F432*(('1.Inputs'!$D$40)+(1-'1.Inputs'!$D$40)*(1+'1.Inputs'!$D$41))*(1+$G432)^(5-1))*'1.Inputs'!$D$47+(('1.Inputs'!$D$37*12*IF(5=1,'1.Inputs'!$D$38,IF(5=2,'1.Inputs'!$D$39,$E432)))/(1-'1.Inputs'!$D$42)*$D432*(1+$G432)^(5-1))*('1.Inputs'!$D$48-'1.Inputs'!$D$49))/'1.Inputs'!$D$51</f>
        <v>1800778115.450702</v>
      </c>
      <c r="M432" s="36">
        <f ca="1">((('1.Inputs'!$D$37*12*IF(6=1,'1.Inputs'!$D$38,IF(6=2,'1.Inputs'!$D$39,$E432)))*$F432*(('1.Inputs'!$D$40)+(1-'1.Inputs'!$D$40)*(1+'1.Inputs'!$D$41))*(1+$G432)^(6-1))*'1.Inputs'!$D$47+(('1.Inputs'!$D$37*12*IF(6=1,'1.Inputs'!$D$38,IF(6=2,'1.Inputs'!$D$39,$E432)))/(1-'1.Inputs'!$D$42)*$D432*(1+$G432)^(6-1))*('1.Inputs'!$D$48-'1.Inputs'!$D$49))/'1.Inputs'!$D$51</f>
        <v>1906288784.6677585</v>
      </c>
      <c r="N432" s="36">
        <f ca="1">((('1.Inputs'!$D$37*12*IF(7=1,'1.Inputs'!$D$38,IF(7=2,'1.Inputs'!$D$39,$E432)))*$F432*(('1.Inputs'!$D$40)+(1-'1.Inputs'!$D$40)*(1+'1.Inputs'!$D$41))*(1+$G432)^(7-1))*'1.Inputs'!$D$47+(('1.Inputs'!$D$37*12*IF(7=1,'1.Inputs'!$D$38,IF(7=2,'1.Inputs'!$D$39,$E432)))/(1-'1.Inputs'!$D$42)*$D432*(1+$G432)^(7-1))*('1.Inputs'!$D$48-'1.Inputs'!$D$49))/'1.Inputs'!$D$51</f>
        <v>2017981504.4234757</v>
      </c>
      <c r="O432" s="36">
        <f ca="1">((('1.Inputs'!$D$37*12*IF(8=1,'1.Inputs'!$D$38,IF(8=2,'1.Inputs'!$D$39,$E432)))*$F432*(('1.Inputs'!$D$40)+(1-'1.Inputs'!$D$40)*(1+'1.Inputs'!$D$41))*(1+$G432)^(8-1))*'1.Inputs'!$D$47+(('1.Inputs'!$D$37*12*IF(8=1,'1.Inputs'!$D$38,IF(8=2,'1.Inputs'!$D$39,$E432)))/(1-'1.Inputs'!$D$42)*$D432*(1+$G432)^(8-1))*('1.Inputs'!$D$48-'1.Inputs'!$D$49))/'1.Inputs'!$D$51</f>
        <v>2136218491.6305718</v>
      </c>
      <c r="P432" s="36">
        <f ca="1">((('1.Inputs'!$D$37*12*IF(9=1,'1.Inputs'!$D$38,IF(9=2,'1.Inputs'!$D$39,$E432)))*$F432*(('1.Inputs'!$D$40)+(1-'1.Inputs'!$D$40)*(1+'1.Inputs'!$D$41))*(1+$G432)^(9-1))*'1.Inputs'!$D$47+(('1.Inputs'!$D$37*12*IF(9=1,'1.Inputs'!$D$38,IF(9=2,'1.Inputs'!$D$39,$E432)))/(1-'1.Inputs'!$D$42)*$D432*(1+$G432)^(9-1))*('1.Inputs'!$D$48-'1.Inputs'!$D$49))/'1.Inputs'!$D$51</f>
        <v>2261383186.1100917</v>
      </c>
      <c r="Q432" s="36">
        <f ca="1">((('1.Inputs'!$D$37*12*IF(10=1,'1.Inputs'!$D$38,IF(10=2,'1.Inputs'!$D$39,$E432)))*$F432*(('1.Inputs'!$D$40)+(1-'1.Inputs'!$D$40)*(1+'1.Inputs'!$D$41))*(1+$G432)^(10-1))*'1.Inputs'!$D$47+(('1.Inputs'!$D$37*12*IF(10=1,'1.Inputs'!$D$38,IF(10=2,'1.Inputs'!$D$39,$E432)))/(1-'1.Inputs'!$D$42)*$D432*(1+$G432)^(10-1))*('1.Inputs'!$D$48-'1.Inputs'!$D$49))/'1.Inputs'!$D$51</f>
        <v>2393881494.077899</v>
      </c>
      <c r="R432" s="36">
        <f>-'1.Inputs'!$D$24</f>
        <v>-2050000000</v>
      </c>
      <c r="S432" s="36">
        <f ca="1">((('1.Inputs'!$D$37*12*IF(1=1,'1.Inputs'!$D$38,IF(1=2,'1.Inputs'!$D$39,$E432)))*$F432*(('1.Inputs'!$D$40)+(1-'1.Inputs'!$D$40)*(1+'1.Inputs'!$D$41))*(1+$G432)^(1-1))-(('1.Inputs'!$D$37*12*IF(1=1,'1.Inputs'!$D$38,IF(1=2,'1.Inputs'!$D$39,$E432)))/(1-'1.Inputs'!$D$42)*$D432*(1+$G432)^(1-1))-('1.Inputs'!$D$37*12*IF(1=1,'1.Inputs'!$D$38,IF(1=2,'1.Inputs'!$D$39,$E432)))*'1.Inputs'!$D$43*(1+$G432)^(1-1)-'1.Inputs'!$D$44*(1+$G432)^(1-1)-('1.Inputs'!$D$20/'1.Inputs'!$D$27+'1.Inputs'!$D$23/'1.Inputs'!$D$28))-MAX(0,((('1.Inputs'!$D$37*12*IF(1=1,'1.Inputs'!$D$38,IF(1=2,'1.Inputs'!$D$39,$E432)))*$F432*(('1.Inputs'!$D$40)+(1-'1.Inputs'!$D$40)*(1+'1.Inputs'!$D$41))*(1+$G432)^(1-1))-(('1.Inputs'!$D$37*12*IF(1=1,'1.Inputs'!$D$38,IF(1=2,'1.Inputs'!$D$39,$E432)))/(1-'1.Inputs'!$D$42)*$D432*(1+$G432)^(1-1))-('1.Inputs'!$D$37*12*IF(1=1,'1.Inputs'!$D$38,IF(1=2,'1.Inputs'!$D$39,$E432)))*'1.Inputs'!$D$43*(1+$G432)^(1-1)-'1.Inputs'!$D$44*(1+$G432)^(1-1)-('1.Inputs'!$D$20/'1.Inputs'!$D$27+'1.Inputs'!$D$23/'1.Inputs'!$D$28)))*'1.Inputs'!$D$53+('1.Inputs'!$D$20/'1.Inputs'!$D$27+'1.Inputs'!$D$23/'1.Inputs'!$D$28)-H432</f>
        <v>-327788915.80919933</v>
      </c>
      <c r="T432" s="36">
        <f ca="1">((('1.Inputs'!$D$37*12*IF(2=1,'1.Inputs'!$D$38,IF(2=2,'1.Inputs'!$D$39,$E432)))*$F432*(('1.Inputs'!$D$40)+(1-'1.Inputs'!$D$40)*(1+'1.Inputs'!$D$41))*(1+$G432)^(2-1))-(('1.Inputs'!$D$37*12*IF(2=1,'1.Inputs'!$D$38,IF(2=2,'1.Inputs'!$D$39,$E432)))/(1-'1.Inputs'!$D$42)*$D432*(1+$G432)^(2-1))-('1.Inputs'!$D$37*12*IF(2=1,'1.Inputs'!$D$38,IF(2=2,'1.Inputs'!$D$39,$E432)))*'1.Inputs'!$D$43*(1+$G432)^(2-1)-'1.Inputs'!$D$44*(1+$G432)^(2-1)-('1.Inputs'!$D$20/'1.Inputs'!$D$27+'1.Inputs'!$D$23/'1.Inputs'!$D$28))-MAX(0,((('1.Inputs'!$D$37*12*IF(2=1,'1.Inputs'!$D$38,IF(2=2,'1.Inputs'!$D$39,$E432)))*$F432*(('1.Inputs'!$D$40)+(1-'1.Inputs'!$D$40)*(1+'1.Inputs'!$D$41))*(1+$G432)^(2-1))-(('1.Inputs'!$D$37*12*IF(2=1,'1.Inputs'!$D$38,IF(2=2,'1.Inputs'!$D$39,$E432)))/(1-'1.Inputs'!$D$42)*$D432*(1+$G432)^(2-1))-('1.Inputs'!$D$37*12*IF(2=1,'1.Inputs'!$D$38,IF(2=2,'1.Inputs'!$D$39,$E432)))*'1.Inputs'!$D$43*(1+$G432)^(2-1)-'1.Inputs'!$D$44*(1+$G432)^(2-1)-('1.Inputs'!$D$20/'1.Inputs'!$D$27+'1.Inputs'!$D$23/'1.Inputs'!$D$28)))*'1.Inputs'!$D$53+('1.Inputs'!$D$20/'1.Inputs'!$D$27+'1.Inputs'!$D$23/'1.Inputs'!$D$28)-(I432-H432)</f>
        <v>559057824.99464345</v>
      </c>
      <c r="U432" s="36">
        <f ca="1">((('1.Inputs'!$D$37*12*IF(3=1,'1.Inputs'!$D$38,IF(3=2,'1.Inputs'!$D$39,$E432)))*$F432*(('1.Inputs'!$D$40)+(1-'1.Inputs'!$D$40)*(1+'1.Inputs'!$D$41))*(1+$G432)^(3-1))-(('1.Inputs'!$D$37*12*IF(3=1,'1.Inputs'!$D$38,IF(3=2,'1.Inputs'!$D$39,$E432)))/(1-'1.Inputs'!$D$42)*$D432*(1+$G432)^(3-1))-('1.Inputs'!$D$37*12*IF(3=1,'1.Inputs'!$D$38,IF(3=2,'1.Inputs'!$D$39,$E432)))*'1.Inputs'!$D$43*(1+$G432)^(3-1)-'1.Inputs'!$D$44*(1+$G432)^(3-1)-('1.Inputs'!$D$20/'1.Inputs'!$D$27+'1.Inputs'!$D$23/'1.Inputs'!$D$28))-MAX(0,((('1.Inputs'!$D$37*12*IF(3=1,'1.Inputs'!$D$38,IF(3=2,'1.Inputs'!$D$39,$E432)))*$F432*(('1.Inputs'!$D$40)+(1-'1.Inputs'!$D$40)*(1+'1.Inputs'!$D$41))*(1+$G432)^(3-1))-(('1.Inputs'!$D$37*12*IF(3=1,'1.Inputs'!$D$38,IF(3=2,'1.Inputs'!$D$39,$E432)))/(1-'1.Inputs'!$D$42)*$D432*(1+$G432)^(3-1))-('1.Inputs'!$D$37*12*IF(3=1,'1.Inputs'!$D$38,IF(3=2,'1.Inputs'!$D$39,$E432)))*'1.Inputs'!$D$43*(1+$G432)^(3-1)-'1.Inputs'!$D$44*(1+$G432)^(3-1)-('1.Inputs'!$D$20/'1.Inputs'!$D$27+'1.Inputs'!$D$23/'1.Inputs'!$D$28)))*'1.Inputs'!$D$53+('1.Inputs'!$D$20/'1.Inputs'!$D$27+'1.Inputs'!$D$23/'1.Inputs'!$D$28)-(J432-I432)</f>
        <v>1018330570.7800114</v>
      </c>
      <c r="V432" s="36">
        <f ca="1">((('1.Inputs'!$D$37*12*IF(4=1,'1.Inputs'!$D$38,IF(4=2,'1.Inputs'!$D$39,$E432)))*$F432*(('1.Inputs'!$D$40)+(1-'1.Inputs'!$D$40)*(1+'1.Inputs'!$D$41))*(1+$G432)^(4-1))-(('1.Inputs'!$D$37*12*IF(4=1,'1.Inputs'!$D$38,IF(4=2,'1.Inputs'!$D$39,$E432)))/(1-'1.Inputs'!$D$42)*$D432*(1+$G432)^(4-1))-('1.Inputs'!$D$37*12*IF(4=1,'1.Inputs'!$D$38,IF(4=2,'1.Inputs'!$D$39,$E432)))*'1.Inputs'!$D$43*(1+$G432)^(4-1)-'1.Inputs'!$D$44*(1+$G432)^(4-1)-('1.Inputs'!$D$20/'1.Inputs'!$D$27+'1.Inputs'!$D$23/'1.Inputs'!$D$28))-MAX(0,((('1.Inputs'!$D$37*12*IF(4=1,'1.Inputs'!$D$38,IF(4=2,'1.Inputs'!$D$39,$E432)))*$F432*(('1.Inputs'!$D$40)+(1-'1.Inputs'!$D$40)*(1+'1.Inputs'!$D$41))*(1+$G432)^(4-1))-(('1.Inputs'!$D$37*12*IF(4=1,'1.Inputs'!$D$38,IF(4=2,'1.Inputs'!$D$39,$E432)))/(1-'1.Inputs'!$D$42)*$D432*(1+$G432)^(4-1))-('1.Inputs'!$D$37*12*IF(4=1,'1.Inputs'!$D$38,IF(4=2,'1.Inputs'!$D$39,$E432)))*'1.Inputs'!$D$43*(1+$G432)^(4-1)-'1.Inputs'!$D$44*(1+$G432)^(4-1)-('1.Inputs'!$D$20/'1.Inputs'!$D$27+'1.Inputs'!$D$23/'1.Inputs'!$D$28)))*'1.Inputs'!$D$53+('1.Inputs'!$D$20/'1.Inputs'!$D$27+'1.Inputs'!$D$23/'1.Inputs'!$D$28)-(K432-J432)</f>
        <v>1395845673.1376524</v>
      </c>
      <c r="W432" s="36">
        <f ca="1">((('1.Inputs'!$D$37*12*IF(5=1,'1.Inputs'!$D$38,IF(5=2,'1.Inputs'!$D$39,$E432)))*$F432*(('1.Inputs'!$D$40)+(1-'1.Inputs'!$D$40)*(1+'1.Inputs'!$D$41))*(1+$G432)^(5-1))-(('1.Inputs'!$D$37*12*IF(5=1,'1.Inputs'!$D$38,IF(5=2,'1.Inputs'!$D$39,$E432)))/(1-'1.Inputs'!$D$42)*$D432*(1+$G432)^(5-1))-('1.Inputs'!$D$37*12*IF(5=1,'1.Inputs'!$D$38,IF(5=2,'1.Inputs'!$D$39,$E432)))*'1.Inputs'!$D$43*(1+$G432)^(5-1)-'1.Inputs'!$D$44*(1+$G432)^(5-1)-('1.Inputs'!$D$20/'1.Inputs'!$D$27+'1.Inputs'!$D$23/'1.Inputs'!$D$28))-MAX(0,((('1.Inputs'!$D$37*12*IF(5=1,'1.Inputs'!$D$38,IF(5=2,'1.Inputs'!$D$39,$E432)))*$F432*(('1.Inputs'!$D$40)+(1-'1.Inputs'!$D$40)*(1+'1.Inputs'!$D$41))*(1+$G432)^(5-1))-(('1.Inputs'!$D$37*12*IF(5=1,'1.Inputs'!$D$38,IF(5=2,'1.Inputs'!$D$39,$E432)))/(1-'1.Inputs'!$D$42)*$D432*(1+$G432)^(5-1))-('1.Inputs'!$D$37*12*IF(5=1,'1.Inputs'!$D$38,IF(5=2,'1.Inputs'!$D$39,$E432)))*'1.Inputs'!$D$43*(1+$G432)^(5-1)-'1.Inputs'!$D$44*(1+$G432)^(5-1)-('1.Inputs'!$D$20/'1.Inputs'!$D$27+'1.Inputs'!$D$23/'1.Inputs'!$D$28)))*'1.Inputs'!$D$53+('1.Inputs'!$D$20/'1.Inputs'!$D$27+'1.Inputs'!$D$23/'1.Inputs'!$D$28)-(L432-K432)</f>
        <v>1474862199.8019409</v>
      </c>
      <c r="X432" s="36">
        <f ca="1">((('1.Inputs'!$D$37*12*IF(6=1,'1.Inputs'!$D$38,IF(6=2,'1.Inputs'!$D$39,$E432)))*$F432*(('1.Inputs'!$D$40)+(1-'1.Inputs'!$D$40)*(1+'1.Inputs'!$D$41))*(1+$G432)^(6-1))-(('1.Inputs'!$D$37*12*IF(6=1,'1.Inputs'!$D$38,IF(6=2,'1.Inputs'!$D$39,$E432)))/(1-'1.Inputs'!$D$42)*$D432*(1+$G432)^(6-1))-('1.Inputs'!$D$37*12*IF(6=1,'1.Inputs'!$D$38,IF(6=2,'1.Inputs'!$D$39,$E432)))*'1.Inputs'!$D$43*(1+$G432)^(6-1)-'1.Inputs'!$D$44*(1+$G432)^(6-1)-('1.Inputs'!$D$20/'1.Inputs'!$D$27+'1.Inputs'!$D$23/'1.Inputs'!$D$28))-MAX(0,((('1.Inputs'!$D$37*12*IF(6=1,'1.Inputs'!$D$38,IF(6=2,'1.Inputs'!$D$39,$E432)))*$F432*(('1.Inputs'!$D$40)+(1-'1.Inputs'!$D$40)*(1+'1.Inputs'!$D$41))*(1+$G432)^(6-1))-(('1.Inputs'!$D$37*12*IF(6=1,'1.Inputs'!$D$38,IF(6=2,'1.Inputs'!$D$39,$E432)))/(1-'1.Inputs'!$D$42)*$D432*(1+$G432)^(6-1))-('1.Inputs'!$D$37*12*IF(6=1,'1.Inputs'!$D$38,IF(6=2,'1.Inputs'!$D$39,$E432)))*'1.Inputs'!$D$43*(1+$G432)^(6-1)-'1.Inputs'!$D$44*(1+$G432)^(6-1)-('1.Inputs'!$D$20/'1.Inputs'!$D$27+'1.Inputs'!$D$23/'1.Inputs'!$D$28)))*'1.Inputs'!$D$53+('1.Inputs'!$D$20/'1.Inputs'!$D$27+'1.Inputs'!$D$23/'1.Inputs'!$D$28)-(M432-L432)</f>
        <v>1558508439.8862388</v>
      </c>
      <c r="Y432" s="36">
        <f ca="1">((('1.Inputs'!$D$37*12*IF(7=1,'1.Inputs'!$D$38,IF(7=2,'1.Inputs'!$D$39,$E432)))*$F432*(('1.Inputs'!$D$40)+(1-'1.Inputs'!$D$40)*(1+'1.Inputs'!$D$41))*(1+$G432)^(7-1))-(('1.Inputs'!$D$37*12*IF(7=1,'1.Inputs'!$D$38,IF(7=2,'1.Inputs'!$D$39,$E432)))/(1-'1.Inputs'!$D$42)*$D432*(1+$G432)^(7-1))-('1.Inputs'!$D$37*12*IF(7=1,'1.Inputs'!$D$38,IF(7=2,'1.Inputs'!$D$39,$E432)))*'1.Inputs'!$D$43*(1+$G432)^(7-1)-'1.Inputs'!$D$44*(1+$G432)^(7-1)-('1.Inputs'!$D$20/'1.Inputs'!$D$27+'1.Inputs'!$D$23/'1.Inputs'!$D$28))-MAX(0,((('1.Inputs'!$D$37*12*IF(7=1,'1.Inputs'!$D$38,IF(7=2,'1.Inputs'!$D$39,$E432)))*$F432*(('1.Inputs'!$D$40)+(1-'1.Inputs'!$D$40)*(1+'1.Inputs'!$D$41))*(1+$G432)^(7-1))-(('1.Inputs'!$D$37*12*IF(7=1,'1.Inputs'!$D$38,IF(7=2,'1.Inputs'!$D$39,$E432)))/(1-'1.Inputs'!$D$42)*$D432*(1+$G432)^(7-1))-('1.Inputs'!$D$37*12*IF(7=1,'1.Inputs'!$D$38,IF(7=2,'1.Inputs'!$D$39,$E432)))*'1.Inputs'!$D$43*(1+$G432)^(7-1)-'1.Inputs'!$D$44*(1+$G432)^(7-1)-('1.Inputs'!$D$20/'1.Inputs'!$D$27+'1.Inputs'!$D$23/'1.Inputs'!$D$28)))*'1.Inputs'!$D$53+('1.Inputs'!$D$20/'1.Inputs'!$D$27+'1.Inputs'!$D$23/'1.Inputs'!$D$28)-(N432-M432)</f>
        <v>1647055656.2168927</v>
      </c>
      <c r="Z432" s="36">
        <f ca="1">((('1.Inputs'!$D$37*12*IF(8=1,'1.Inputs'!$D$38,IF(8=2,'1.Inputs'!$D$39,$E432)))*$F432*(('1.Inputs'!$D$40)+(1-'1.Inputs'!$D$40)*(1+'1.Inputs'!$D$41))*(1+$G432)^(8-1))-(('1.Inputs'!$D$37*12*IF(8=1,'1.Inputs'!$D$38,IF(8=2,'1.Inputs'!$D$39,$E432)))/(1-'1.Inputs'!$D$42)*$D432*(1+$G432)^(8-1))-('1.Inputs'!$D$37*12*IF(8=1,'1.Inputs'!$D$38,IF(8=2,'1.Inputs'!$D$39,$E432)))*'1.Inputs'!$D$43*(1+$G432)^(8-1)-'1.Inputs'!$D$44*(1+$G432)^(8-1)-('1.Inputs'!$D$20/'1.Inputs'!$D$27+'1.Inputs'!$D$23/'1.Inputs'!$D$28))-MAX(0,((('1.Inputs'!$D$37*12*IF(8=1,'1.Inputs'!$D$38,IF(8=2,'1.Inputs'!$D$39,$E432)))*$F432*(('1.Inputs'!$D$40)+(1-'1.Inputs'!$D$40)*(1+'1.Inputs'!$D$41))*(1+$G432)^(8-1))-(('1.Inputs'!$D$37*12*IF(8=1,'1.Inputs'!$D$38,IF(8=2,'1.Inputs'!$D$39,$E432)))/(1-'1.Inputs'!$D$42)*$D432*(1+$G432)^(8-1))-('1.Inputs'!$D$37*12*IF(8=1,'1.Inputs'!$D$38,IF(8=2,'1.Inputs'!$D$39,$E432)))*'1.Inputs'!$D$43*(1+$G432)^(8-1)-'1.Inputs'!$D$44*(1+$G432)^(8-1)-('1.Inputs'!$D$20/'1.Inputs'!$D$27+'1.Inputs'!$D$23/'1.Inputs'!$D$28)))*'1.Inputs'!$D$53+('1.Inputs'!$D$20/'1.Inputs'!$D$27+'1.Inputs'!$D$23/'1.Inputs'!$D$28)-(O432-N432)</f>
        <v>1740791005.3731265</v>
      </c>
      <c r="AA432" s="36">
        <f ca="1">((('1.Inputs'!$D$37*12*IF(9=1,'1.Inputs'!$D$38,IF(9=2,'1.Inputs'!$D$39,$E432)))*$F432*(('1.Inputs'!$D$40)+(1-'1.Inputs'!$D$40)*(1+'1.Inputs'!$D$41))*(1+$G432)^(9-1))-(('1.Inputs'!$D$37*12*IF(9=1,'1.Inputs'!$D$38,IF(9=2,'1.Inputs'!$D$39,$E432)))/(1-'1.Inputs'!$D$42)*$D432*(1+$G432)^(9-1))-('1.Inputs'!$D$37*12*IF(9=1,'1.Inputs'!$D$38,IF(9=2,'1.Inputs'!$D$39,$E432)))*'1.Inputs'!$D$43*(1+$G432)^(9-1)-'1.Inputs'!$D$44*(1+$G432)^(9-1)-('1.Inputs'!$D$20/'1.Inputs'!$D$27+'1.Inputs'!$D$23/'1.Inputs'!$D$28))-MAX(0,((('1.Inputs'!$D$37*12*IF(9=1,'1.Inputs'!$D$38,IF(9=2,'1.Inputs'!$D$39,$E432)))*$F432*(('1.Inputs'!$D$40)+(1-'1.Inputs'!$D$40)*(1+'1.Inputs'!$D$41))*(1+$G432)^(9-1))-(('1.Inputs'!$D$37*12*IF(9=1,'1.Inputs'!$D$38,IF(9=2,'1.Inputs'!$D$39,$E432)))/(1-'1.Inputs'!$D$42)*$D432*(1+$G432)^(9-1))-('1.Inputs'!$D$37*12*IF(9=1,'1.Inputs'!$D$38,IF(9=2,'1.Inputs'!$D$39,$E432)))*'1.Inputs'!$D$43*(1+$G432)^(9-1)-'1.Inputs'!$D$44*(1+$G432)^(9-1)-('1.Inputs'!$D$20/'1.Inputs'!$D$27+'1.Inputs'!$D$23/'1.Inputs'!$D$28)))*'1.Inputs'!$D$53+('1.Inputs'!$D$20/'1.Inputs'!$D$27+'1.Inputs'!$D$23/'1.Inputs'!$D$28)-(P432-O432)</f>
        <v>1840018468.9291921</v>
      </c>
      <c r="AB432" s="36">
        <f ca="1">((('1.Inputs'!$D$37*12*IF(10=1,'1.Inputs'!$D$38,IF(10=2,'1.Inputs'!$D$39,$E432)))*$F432*(('1.Inputs'!$D$40)+(1-'1.Inputs'!$D$40)*(1+'1.Inputs'!$D$41))*(1+$G432)^(10-1))-(('1.Inputs'!$D$37*12*IF(10=1,'1.Inputs'!$D$38,IF(10=2,'1.Inputs'!$D$39,$E432)))/(1-'1.Inputs'!$D$42)*$D432*(1+$G432)^(10-1))-('1.Inputs'!$D$37*12*IF(10=1,'1.Inputs'!$D$38,IF(10=2,'1.Inputs'!$D$39,$E432)))*'1.Inputs'!$D$43*(1+$G432)^(10-1)-'1.Inputs'!$D$44*(1+$G432)^(10-1)-('1.Inputs'!$D$20/'1.Inputs'!$D$27+'1.Inputs'!$D$23/'1.Inputs'!$D$28))-MAX(0,((('1.Inputs'!$D$37*12*IF(10=1,'1.Inputs'!$D$38,IF(10=2,'1.Inputs'!$D$39,$E432)))*$F432*(('1.Inputs'!$D$40)+(1-'1.Inputs'!$D$40)*(1+'1.Inputs'!$D$41))*(1+$G432)^(10-1))-(('1.Inputs'!$D$37*12*IF(10=1,'1.Inputs'!$D$38,IF(10=2,'1.Inputs'!$D$39,$E432)))/(1-'1.Inputs'!$D$42)*$D432*(1+$G432)^(10-1))-('1.Inputs'!$D$37*12*IF(10=1,'1.Inputs'!$D$38,IF(10=2,'1.Inputs'!$D$39,$E432)))*'1.Inputs'!$D$43*(1+$G432)^(10-1)-'1.Inputs'!$D$44*(1+$G432)^(10-1)-('1.Inputs'!$D$20/'1.Inputs'!$D$27+'1.Inputs'!$D$23/'1.Inputs'!$D$28)))*'1.Inputs'!$D$53+('1.Inputs'!$D$20/'1.Inputs'!$D$27+'1.Inputs'!$D$23/'1.Inputs'!$D$28)-(Q432-P432)+(('1.Inputs'!$D$20+'1.Inputs'!$D$23-('1.Inputs'!$D$20/'1.Inputs'!$D$27+'1.Inputs'!$D$23/'1.Inputs'!$D$28)*'1.Inputs'!$D$10)*'1.Inputs'!$D$60+'1.Inputs'!$D$19*'1.Inputs'!$D$59+Q432)</f>
        <v>5038941333.3375015</v>
      </c>
      <c r="AC432" s="36">
        <f ca="1">S432-AC$13-AC$14+MIN(AC$13,MAX(0,((('1.Inputs'!$D$37*12*IF(1=1,'1.Inputs'!$D$38,IF(1=2,'1.Inputs'!$D$39,$E432)))*$F432*(('1.Inputs'!$D$40)+(1-'1.Inputs'!$D$40)*(1+'1.Inputs'!$D$41))*(1+$G432)^(1-1))-(('1.Inputs'!$D$37*12*IF(1=1,'1.Inputs'!$D$38,IF(1=2,'1.Inputs'!$D$39,$E432)))/(1-'1.Inputs'!$D$42)*$D432*(1+$G432)^(1-1))-('1.Inputs'!$D$37*12*IF(1=1,'1.Inputs'!$D$38,IF(1=2,'1.Inputs'!$D$39,$E432)))*'1.Inputs'!$D$43*(1+$G432)^(1-1)-'1.Inputs'!$D$44*(1+$G432)^(1-1)-('1.Inputs'!$D$20/'1.Inputs'!$D$27+'1.Inputs'!$D$23/'1.Inputs'!$D$28))))*'1.Inputs'!$D$53</f>
        <v>-423728915.80919933</v>
      </c>
      <c r="AD432" s="36">
        <f ca="1">T432-AD$13-AD$14+MIN(AD$13,MAX(0,((('1.Inputs'!$D$37*12*IF(2=1,'1.Inputs'!$D$38,IF(2=2,'1.Inputs'!$D$39,$E432)))*$F432*(('1.Inputs'!$D$40)+(1-'1.Inputs'!$D$40)*(1+'1.Inputs'!$D$41))*(1+$G432)^(2-1))-(('1.Inputs'!$D$37*12*IF(2=1,'1.Inputs'!$D$38,IF(2=2,'1.Inputs'!$D$39,$E432)))/(1-'1.Inputs'!$D$42)*$D432*(1+$G432)^(2-1))-('1.Inputs'!$D$37*12*IF(2=1,'1.Inputs'!$D$38,IF(2=2,'1.Inputs'!$D$39,$E432)))*'1.Inputs'!$D$43*(1+$G432)^(2-1)-'1.Inputs'!$D$44*(1+$G432)^(2-1)-('1.Inputs'!$D$20/'1.Inputs'!$D$27+'1.Inputs'!$D$23/'1.Inputs'!$D$28))))*'1.Inputs'!$D$53</f>
        <v>463117824.99464345</v>
      </c>
      <c r="AE432" s="36">
        <f ca="1">U432-AE$13-AE$14+MIN(AE$13,MAX(0,((('1.Inputs'!$D$37*12*IF(3=1,'1.Inputs'!$D$38,IF(3=2,'1.Inputs'!$D$39,$E432)))*$F432*(('1.Inputs'!$D$40)+(1-'1.Inputs'!$D$40)*(1+'1.Inputs'!$D$41))*(1+$G432)^(3-1))-(('1.Inputs'!$D$37*12*IF(3=1,'1.Inputs'!$D$38,IF(3=2,'1.Inputs'!$D$39,$E432)))/(1-'1.Inputs'!$D$42)*$D432*(1+$G432)^(3-1))-('1.Inputs'!$D$37*12*IF(3=1,'1.Inputs'!$D$38,IF(3=2,'1.Inputs'!$D$39,$E432)))*'1.Inputs'!$D$43*(1+$G432)^(3-1)-'1.Inputs'!$D$44*(1+$G432)^(3-1)-('1.Inputs'!$D$20/'1.Inputs'!$D$27+'1.Inputs'!$D$23/'1.Inputs'!$D$28))))*'1.Inputs'!$D$53</f>
        <v>676390570.78001142</v>
      </c>
      <c r="AF432" s="36">
        <f ca="1">V432-AF$13-AF$14+MIN(AF$13,MAX(0,((('1.Inputs'!$D$37*12*IF(4=1,'1.Inputs'!$D$38,IF(4=2,'1.Inputs'!$D$39,$E432)))*$F432*(('1.Inputs'!$D$40)+(1-'1.Inputs'!$D$40)*(1+'1.Inputs'!$D$41))*(1+$G432)^(4-1))-(('1.Inputs'!$D$37*12*IF(4=1,'1.Inputs'!$D$38,IF(4=2,'1.Inputs'!$D$39,$E432)))/(1-'1.Inputs'!$D$42)*$D432*(1+$G432)^(4-1))-('1.Inputs'!$D$37*12*IF(4=1,'1.Inputs'!$D$38,IF(4=2,'1.Inputs'!$D$39,$E432)))*'1.Inputs'!$D$43*(1+$G432)^(4-1)-'1.Inputs'!$D$44*(1+$G432)^(4-1)-('1.Inputs'!$D$20/'1.Inputs'!$D$27+'1.Inputs'!$D$23/'1.Inputs'!$D$28))))*'1.Inputs'!$D$53</f>
        <v>1073093673.1376524</v>
      </c>
      <c r="AG432" s="36">
        <f ca="1">W432-AG$13-AG$14+MIN(AG$13,MAX(0,((('1.Inputs'!$D$37*12*IF(5=1,'1.Inputs'!$D$38,IF(5=2,'1.Inputs'!$D$39,$E432)))*$F432*(('1.Inputs'!$D$40)+(1-'1.Inputs'!$D$40)*(1+'1.Inputs'!$D$41))*(1+$G432)^(5-1))-(('1.Inputs'!$D$37*12*IF(5=1,'1.Inputs'!$D$38,IF(5=2,'1.Inputs'!$D$39,$E432)))/(1-'1.Inputs'!$D$42)*$D432*(1+$G432)^(5-1))-('1.Inputs'!$D$37*12*IF(5=1,'1.Inputs'!$D$38,IF(5=2,'1.Inputs'!$D$39,$E432)))*'1.Inputs'!$D$43*(1+$G432)^(5-1)-'1.Inputs'!$D$44*(1+$G432)^(5-1)-('1.Inputs'!$D$20/'1.Inputs'!$D$27+'1.Inputs'!$D$23/'1.Inputs'!$D$28))))*'1.Inputs'!$D$53</f>
        <v>1171298199.8019409</v>
      </c>
      <c r="AH432" s="36">
        <f ca="1">X432-AH$13-AH$14+MIN(AH$13,MAX(0,((('1.Inputs'!$D$37*12*IF(6=1,'1.Inputs'!$D$38,IF(6=2,'1.Inputs'!$D$39,$E432)))*$F432*(('1.Inputs'!$D$40)+(1-'1.Inputs'!$D$40)*(1+'1.Inputs'!$D$41))*(1+$G432)^(6-1))-(('1.Inputs'!$D$37*12*IF(6=1,'1.Inputs'!$D$38,IF(6=2,'1.Inputs'!$D$39,$E432)))/(1-'1.Inputs'!$D$42)*$D432*(1+$G432)^(6-1))-('1.Inputs'!$D$37*12*IF(6=1,'1.Inputs'!$D$38,IF(6=2,'1.Inputs'!$D$39,$E432)))*'1.Inputs'!$D$43*(1+$G432)^(6-1)-'1.Inputs'!$D$44*(1+$G432)^(6-1)-('1.Inputs'!$D$20/'1.Inputs'!$D$27+'1.Inputs'!$D$23/'1.Inputs'!$D$28))))*'1.Inputs'!$D$53</f>
        <v>1274132439.8862388</v>
      </c>
      <c r="AI432" s="36">
        <f ca="1">Y432-AI$13-AI$14+MIN(AI$13,MAX(0,((('1.Inputs'!$D$37*12*IF(7=1,'1.Inputs'!$D$38,IF(7=2,'1.Inputs'!$D$39,$E432)))*$F432*(('1.Inputs'!$D$40)+(1-'1.Inputs'!$D$40)*(1+'1.Inputs'!$D$41))*(1+$G432)^(7-1))-(('1.Inputs'!$D$37*12*IF(7=1,'1.Inputs'!$D$38,IF(7=2,'1.Inputs'!$D$39,$E432)))/(1-'1.Inputs'!$D$42)*$D432*(1+$G432)^(7-1))-('1.Inputs'!$D$37*12*IF(7=1,'1.Inputs'!$D$38,IF(7=2,'1.Inputs'!$D$39,$E432)))*'1.Inputs'!$D$43*(1+$G432)^(7-1)-'1.Inputs'!$D$44*(1+$G432)^(7-1)-('1.Inputs'!$D$20/'1.Inputs'!$D$27+'1.Inputs'!$D$23/'1.Inputs'!$D$28))))*'1.Inputs'!$D$53</f>
        <v>1381867656.2168927</v>
      </c>
      <c r="AJ432" s="36">
        <f ca="1">Z432-AJ$13-AJ$14+MIN(AJ$13,MAX(0,((('1.Inputs'!$D$37*12*IF(8=1,'1.Inputs'!$D$38,IF(8=2,'1.Inputs'!$D$39,$E432)))*$F432*(('1.Inputs'!$D$40)+(1-'1.Inputs'!$D$40)*(1+'1.Inputs'!$D$41))*(1+$G432)^(8-1))-(('1.Inputs'!$D$37*12*IF(8=1,'1.Inputs'!$D$38,IF(8=2,'1.Inputs'!$D$39,$E432)))/(1-'1.Inputs'!$D$42)*$D432*(1+$G432)^(8-1))-('1.Inputs'!$D$37*12*IF(8=1,'1.Inputs'!$D$38,IF(8=2,'1.Inputs'!$D$39,$E432)))*'1.Inputs'!$D$43*(1+$G432)^(8-1)-'1.Inputs'!$D$44*(1+$G432)^(8-1)-('1.Inputs'!$D$20/'1.Inputs'!$D$27+'1.Inputs'!$D$23/'1.Inputs'!$D$28))))*'1.Inputs'!$D$53</f>
        <v>1740791005.3731265</v>
      </c>
      <c r="AK432" s="36">
        <f ca="1">AA432-AK$13-AK$14+MIN(AK$13,MAX(0,((('1.Inputs'!$D$37*12*IF(9=1,'1.Inputs'!$D$38,IF(9=2,'1.Inputs'!$D$39,$E432)))*$F432*(('1.Inputs'!$D$40)+(1-'1.Inputs'!$D$40)*(1+'1.Inputs'!$D$41))*(1+$G432)^(9-1))-(('1.Inputs'!$D$37*12*IF(9=1,'1.Inputs'!$D$38,IF(9=2,'1.Inputs'!$D$39,$E432)))/(1-'1.Inputs'!$D$42)*$D432*(1+$G432)^(9-1))-('1.Inputs'!$D$37*12*IF(9=1,'1.Inputs'!$D$38,IF(9=2,'1.Inputs'!$D$39,$E432)))*'1.Inputs'!$D$43*(1+$G432)^(9-1)-'1.Inputs'!$D$44*(1+$G432)^(9-1)-('1.Inputs'!$D$20/'1.Inputs'!$D$27+'1.Inputs'!$D$23/'1.Inputs'!$D$28))))*'1.Inputs'!$D$53</f>
        <v>1840018468.9291921</v>
      </c>
      <c r="AL432" s="36">
        <f ca="1">AB432-AL$13-AL$14+MIN(AL$13,MAX(0,((('1.Inputs'!$D$37*12*IF(10=1,'1.Inputs'!$D$38,IF(10=2,'1.Inputs'!$D$39,$E432)))*$F432*(('1.Inputs'!$D$40)+(1-'1.Inputs'!$D$40)*(1+'1.Inputs'!$D$41))*(1+$G432)^(10-1))-(('1.Inputs'!$D$37*12*IF(10=1,'1.Inputs'!$D$38,IF(10=2,'1.Inputs'!$D$39,$E432)))/(1-'1.Inputs'!$D$42)*$D432*(1+$G432)^(10-1))-('1.Inputs'!$D$37*12*IF(10=1,'1.Inputs'!$D$38,IF(10=2,'1.Inputs'!$D$39,$E432)))*'1.Inputs'!$D$43*(1+$G432)^(10-1)-'1.Inputs'!$D$44*(1+$G432)^(10-1)-('1.Inputs'!$D$20/'1.Inputs'!$D$27+'1.Inputs'!$D$23/'1.Inputs'!$D$28))))*'1.Inputs'!$D$53+'1.Inputs'!$D$35</f>
        <v>5838941333.3375015</v>
      </c>
      <c r="AM432" s="48">
        <f ca="1">R432+NPV('1.Inputs'!$D$55,S432:AB432)</f>
        <v>5127408901.832057</v>
      </c>
      <c r="AN432" s="48">
        <f ca="1">-('1.Inputs'!$D$24*(1-'1.Inputs'!$D$31)+'1.Inputs'!$D$35)+NPV('1.Inputs'!$D$54,AC432:AL432)</f>
        <v>2730014990.4565735</v>
      </c>
      <c r="AO432" s="36">
        <f t="shared" ca="1" si="53"/>
        <v>-2.2207921125284509</v>
      </c>
      <c r="AP432" s="36">
        <f t="shared" ca="1" si="54"/>
        <v>2.5872219786077526</v>
      </c>
      <c r="AQ432" s="36">
        <f ca="1">'1.Inputs'!$D$35+MIN(SUM($AC432:AC432),SUM($AC432:AD432),SUM($AC432:AE432),SUM($AC432:AF432),SUM($AC432:AG432),SUM($AC432:AH432),SUM($AC432:AI432),SUM($AC432:AJ432),SUM($AC432:AK432),SUM($AC432:AL432))</f>
        <v>376271084.19080067</v>
      </c>
      <c r="AR432" s="36">
        <f ca="1">IF(AP432&lt;'1.Inputs'!$D$57,1,0)</f>
        <v>0</v>
      </c>
      <c r="AS432" s="36">
        <f t="shared" ca="1" si="55"/>
        <v>0</v>
      </c>
    </row>
    <row r="433" spans="2:45" ht="15" customHeight="1" x14ac:dyDescent="0.25">
      <c r="B433" s="36">
        <v>418</v>
      </c>
      <c r="C433" s="36">
        <f t="shared" ca="1" si="48"/>
        <v>0.44466130027754036</v>
      </c>
      <c r="D433" s="36">
        <f t="shared" ca="1" si="49"/>
        <v>19686.365093925353</v>
      </c>
      <c r="E433" s="47">
        <f t="shared" ca="1" si="50"/>
        <v>0.82113555592458731</v>
      </c>
      <c r="F433" s="36">
        <f t="shared" ca="1" si="51"/>
        <v>31198.597000506754</v>
      </c>
      <c r="G433" s="36">
        <f t="shared" ca="1" si="52"/>
        <v>4.2612620004442457E-2</v>
      </c>
      <c r="H433" s="36">
        <f ca="1">((('1.Inputs'!$D$37*12*IF(1=1,'1.Inputs'!$D$38,IF(1=2,'1.Inputs'!$D$39,$E433)))*$F433*(('1.Inputs'!$D$40)+(1-'1.Inputs'!$D$40)*(1+'1.Inputs'!$D$41))*(1+$G433)^(1-1))*'1.Inputs'!$D$47+(('1.Inputs'!$D$37*12*IF(1=1,'1.Inputs'!$D$38,IF(1=2,'1.Inputs'!$D$39,$E433)))/(1-'1.Inputs'!$D$42)*$D433*(1+$G433)^(1-1))*('1.Inputs'!$D$48-'1.Inputs'!$D$49))/'1.Inputs'!$D$51</f>
        <v>828246963.45982873</v>
      </c>
      <c r="I433" s="36">
        <f ca="1">((('1.Inputs'!$D$37*12*IF(2=1,'1.Inputs'!$D$38,IF(2=2,'1.Inputs'!$D$39,$E433)))*$F433*(('1.Inputs'!$D$40)+(1-'1.Inputs'!$D$40)*(1+'1.Inputs'!$D$41))*(1+$G433)^(2-1))*'1.Inputs'!$D$47+(('1.Inputs'!$D$37*12*IF(2=1,'1.Inputs'!$D$38,IF(2=2,'1.Inputs'!$D$39,$E433)))/(1-'1.Inputs'!$D$42)*$D433*(1+$G433)^(2-1))*('1.Inputs'!$D$48-'1.Inputs'!$D$49))/'1.Inputs'!$D$51</f>
        <v>1208957031.217006</v>
      </c>
      <c r="J433" s="36">
        <f ca="1">((('1.Inputs'!$D$37*12*IF(3=1,'1.Inputs'!$D$38,IF(3=2,'1.Inputs'!$D$39,$E433)))*$F433*(('1.Inputs'!$D$40)+(1-'1.Inputs'!$D$40)*(1+'1.Inputs'!$D$41))*(1+$G433)^(3-1))*'1.Inputs'!$D$47+(('1.Inputs'!$D$37*12*IF(3=1,'1.Inputs'!$D$38,IF(3=2,'1.Inputs'!$D$39,$E433)))/(1-'1.Inputs'!$D$42)*$D433*(1+$G433)^(3-1))*('1.Inputs'!$D$48-'1.Inputs'!$D$49))/'1.Inputs'!$D$51</f>
        <v>1478599859.9210918</v>
      </c>
      <c r="K433" s="36">
        <f ca="1">((('1.Inputs'!$D$37*12*IF(4=1,'1.Inputs'!$D$38,IF(4=2,'1.Inputs'!$D$39,$E433)))*$F433*(('1.Inputs'!$D$40)+(1-'1.Inputs'!$D$40)*(1+'1.Inputs'!$D$41))*(1+$G433)^(4-1))*'1.Inputs'!$D$47+(('1.Inputs'!$D$37*12*IF(4=1,'1.Inputs'!$D$38,IF(4=2,'1.Inputs'!$D$39,$E433)))/(1-'1.Inputs'!$D$42)*$D433*(1+$G433)^(4-1))*('1.Inputs'!$D$48-'1.Inputs'!$D$49))/'1.Inputs'!$D$51</f>
        <v>1541606873.8905311</v>
      </c>
      <c r="L433" s="36">
        <f ca="1">((('1.Inputs'!$D$37*12*IF(5=1,'1.Inputs'!$D$38,IF(5=2,'1.Inputs'!$D$39,$E433)))*$F433*(('1.Inputs'!$D$40)+(1-'1.Inputs'!$D$40)*(1+'1.Inputs'!$D$41))*(1+$G433)^(5-1))*'1.Inputs'!$D$47+(('1.Inputs'!$D$37*12*IF(5=1,'1.Inputs'!$D$38,IF(5=2,'1.Inputs'!$D$39,$E433)))/(1-'1.Inputs'!$D$42)*$D433*(1+$G433)^(5-1))*('1.Inputs'!$D$48-'1.Inputs'!$D$49))/'1.Inputs'!$D$51</f>
        <v>1607298781.803865</v>
      </c>
      <c r="M433" s="36">
        <f ca="1">((('1.Inputs'!$D$37*12*IF(6=1,'1.Inputs'!$D$38,IF(6=2,'1.Inputs'!$D$39,$E433)))*$F433*(('1.Inputs'!$D$40)+(1-'1.Inputs'!$D$40)*(1+'1.Inputs'!$D$41))*(1+$G433)^(6-1))*'1.Inputs'!$D$47+(('1.Inputs'!$D$37*12*IF(6=1,'1.Inputs'!$D$38,IF(6=2,'1.Inputs'!$D$39,$E433)))/(1-'1.Inputs'!$D$42)*$D433*(1+$G433)^(6-1))*('1.Inputs'!$D$48-'1.Inputs'!$D$49))/'1.Inputs'!$D$51</f>
        <v>1675789994.0264764</v>
      </c>
      <c r="N433" s="36">
        <f ca="1">((('1.Inputs'!$D$37*12*IF(7=1,'1.Inputs'!$D$38,IF(7=2,'1.Inputs'!$D$39,$E433)))*$F433*(('1.Inputs'!$D$40)+(1-'1.Inputs'!$D$40)*(1+'1.Inputs'!$D$41))*(1+$G433)^(7-1))*'1.Inputs'!$D$47+(('1.Inputs'!$D$37*12*IF(7=1,'1.Inputs'!$D$38,IF(7=2,'1.Inputs'!$D$39,$E433)))/(1-'1.Inputs'!$D$42)*$D433*(1+$G433)^(7-1))*('1.Inputs'!$D$48-'1.Inputs'!$D$49))/'1.Inputs'!$D$51</f>
        <v>1747199796.2491736</v>
      </c>
      <c r="O433" s="36">
        <f ca="1">((('1.Inputs'!$D$37*12*IF(8=1,'1.Inputs'!$D$38,IF(8=2,'1.Inputs'!$D$39,$E433)))*$F433*(('1.Inputs'!$D$40)+(1-'1.Inputs'!$D$40)*(1+'1.Inputs'!$D$41))*(1+$G433)^(8-1))*'1.Inputs'!$D$47+(('1.Inputs'!$D$37*12*IF(8=1,'1.Inputs'!$D$38,IF(8=2,'1.Inputs'!$D$39,$E433)))/(1-'1.Inputs'!$D$42)*$D433*(1+$G433)^(8-1))*('1.Inputs'!$D$48-'1.Inputs'!$D$49))/'1.Inputs'!$D$51</f>
        <v>1821652557.2385793</v>
      </c>
      <c r="P433" s="36">
        <f ca="1">((('1.Inputs'!$D$37*12*IF(9=1,'1.Inputs'!$D$38,IF(9=2,'1.Inputs'!$D$39,$E433)))*$F433*(('1.Inputs'!$D$40)+(1-'1.Inputs'!$D$40)*(1+'1.Inputs'!$D$41))*(1+$G433)^(9-1))*'1.Inputs'!$D$47+(('1.Inputs'!$D$37*12*IF(9=1,'1.Inputs'!$D$38,IF(9=2,'1.Inputs'!$D$39,$E433)))/(1-'1.Inputs'!$D$42)*$D433*(1+$G433)^(9-1))*('1.Inputs'!$D$48-'1.Inputs'!$D$49))/'1.Inputs'!$D$51</f>
        <v>1899277945.4403079</v>
      </c>
      <c r="Q433" s="36">
        <f ca="1">((('1.Inputs'!$D$37*12*IF(10=1,'1.Inputs'!$D$38,IF(10=2,'1.Inputs'!$D$39,$E433)))*$F433*(('1.Inputs'!$D$40)+(1-'1.Inputs'!$D$40)*(1+'1.Inputs'!$D$41))*(1+$G433)^(10-1))*'1.Inputs'!$D$47+(('1.Inputs'!$D$37*12*IF(10=1,'1.Inputs'!$D$38,IF(10=2,'1.Inputs'!$D$39,$E433)))/(1-'1.Inputs'!$D$42)*$D433*(1+$G433)^(10-1))*('1.Inputs'!$D$48-'1.Inputs'!$D$49))/'1.Inputs'!$D$51</f>
        <v>1980211154.8121746</v>
      </c>
      <c r="R433" s="36">
        <f>-'1.Inputs'!$D$24</f>
        <v>-2050000000</v>
      </c>
      <c r="S433" s="36">
        <f ca="1">((('1.Inputs'!$D$37*12*IF(1=1,'1.Inputs'!$D$38,IF(1=2,'1.Inputs'!$D$39,$E433)))*$F433*(('1.Inputs'!$D$40)+(1-'1.Inputs'!$D$40)*(1+'1.Inputs'!$D$41))*(1+$G433)^(1-1))-(('1.Inputs'!$D$37*12*IF(1=1,'1.Inputs'!$D$38,IF(1=2,'1.Inputs'!$D$39,$E433)))/(1-'1.Inputs'!$D$42)*$D433*(1+$G433)^(1-1))-('1.Inputs'!$D$37*12*IF(1=1,'1.Inputs'!$D$38,IF(1=2,'1.Inputs'!$D$39,$E433)))*'1.Inputs'!$D$43*(1+$G433)^(1-1)-'1.Inputs'!$D$44*(1+$G433)^(1-1)-('1.Inputs'!$D$20/'1.Inputs'!$D$27+'1.Inputs'!$D$23/'1.Inputs'!$D$28))-MAX(0,((('1.Inputs'!$D$37*12*IF(1=1,'1.Inputs'!$D$38,IF(1=2,'1.Inputs'!$D$39,$E433)))*$F433*(('1.Inputs'!$D$40)+(1-'1.Inputs'!$D$40)*(1+'1.Inputs'!$D$41))*(1+$G433)^(1-1))-(('1.Inputs'!$D$37*12*IF(1=1,'1.Inputs'!$D$38,IF(1=2,'1.Inputs'!$D$39,$E433)))/(1-'1.Inputs'!$D$42)*$D433*(1+$G433)^(1-1))-('1.Inputs'!$D$37*12*IF(1=1,'1.Inputs'!$D$38,IF(1=2,'1.Inputs'!$D$39,$E433)))*'1.Inputs'!$D$43*(1+$G433)^(1-1)-'1.Inputs'!$D$44*(1+$G433)^(1-1)-('1.Inputs'!$D$20/'1.Inputs'!$D$27+'1.Inputs'!$D$23/'1.Inputs'!$D$28)))*'1.Inputs'!$D$53+('1.Inputs'!$D$20/'1.Inputs'!$D$27+'1.Inputs'!$D$23/'1.Inputs'!$D$28)-H433</f>
        <v>-570190631.15884078</v>
      </c>
      <c r="T433" s="36">
        <f ca="1">((('1.Inputs'!$D$37*12*IF(2=1,'1.Inputs'!$D$38,IF(2=2,'1.Inputs'!$D$39,$E433)))*$F433*(('1.Inputs'!$D$40)+(1-'1.Inputs'!$D$40)*(1+'1.Inputs'!$D$41))*(1+$G433)^(2-1))-(('1.Inputs'!$D$37*12*IF(2=1,'1.Inputs'!$D$38,IF(2=2,'1.Inputs'!$D$39,$E433)))/(1-'1.Inputs'!$D$42)*$D433*(1+$G433)^(2-1))-('1.Inputs'!$D$37*12*IF(2=1,'1.Inputs'!$D$38,IF(2=2,'1.Inputs'!$D$39,$E433)))*'1.Inputs'!$D$43*(1+$G433)^(2-1)-'1.Inputs'!$D$44*(1+$G433)^(2-1)-('1.Inputs'!$D$20/'1.Inputs'!$D$27+'1.Inputs'!$D$23/'1.Inputs'!$D$28))-MAX(0,((('1.Inputs'!$D$37*12*IF(2=1,'1.Inputs'!$D$38,IF(2=2,'1.Inputs'!$D$39,$E433)))*$F433*(('1.Inputs'!$D$40)+(1-'1.Inputs'!$D$40)*(1+'1.Inputs'!$D$41))*(1+$G433)^(2-1))-(('1.Inputs'!$D$37*12*IF(2=1,'1.Inputs'!$D$38,IF(2=2,'1.Inputs'!$D$39,$E433)))/(1-'1.Inputs'!$D$42)*$D433*(1+$G433)^(2-1))-('1.Inputs'!$D$37*12*IF(2=1,'1.Inputs'!$D$38,IF(2=2,'1.Inputs'!$D$39,$E433)))*'1.Inputs'!$D$43*(1+$G433)^(2-1)-'1.Inputs'!$D$44*(1+$G433)^(2-1)-('1.Inputs'!$D$20/'1.Inputs'!$D$27+'1.Inputs'!$D$23/'1.Inputs'!$D$28)))*'1.Inputs'!$D$53+('1.Inputs'!$D$20/'1.Inputs'!$D$27+'1.Inputs'!$D$23/'1.Inputs'!$D$28)-(I433-H433)</f>
        <v>218216364.7312659</v>
      </c>
      <c r="U433" s="36">
        <f ca="1">((('1.Inputs'!$D$37*12*IF(3=1,'1.Inputs'!$D$38,IF(3=2,'1.Inputs'!$D$39,$E433)))*$F433*(('1.Inputs'!$D$40)+(1-'1.Inputs'!$D$40)*(1+'1.Inputs'!$D$41))*(1+$G433)^(3-1))-(('1.Inputs'!$D$37*12*IF(3=1,'1.Inputs'!$D$38,IF(3=2,'1.Inputs'!$D$39,$E433)))/(1-'1.Inputs'!$D$42)*$D433*(1+$G433)^(3-1))-('1.Inputs'!$D$37*12*IF(3=1,'1.Inputs'!$D$38,IF(3=2,'1.Inputs'!$D$39,$E433)))*'1.Inputs'!$D$43*(1+$G433)^(3-1)-'1.Inputs'!$D$44*(1+$G433)^(3-1)-('1.Inputs'!$D$20/'1.Inputs'!$D$27+'1.Inputs'!$D$23/'1.Inputs'!$D$28))-MAX(0,((('1.Inputs'!$D$37*12*IF(3=1,'1.Inputs'!$D$38,IF(3=2,'1.Inputs'!$D$39,$E433)))*$F433*(('1.Inputs'!$D$40)+(1-'1.Inputs'!$D$40)*(1+'1.Inputs'!$D$41))*(1+$G433)^(3-1))-(('1.Inputs'!$D$37*12*IF(3=1,'1.Inputs'!$D$38,IF(3=2,'1.Inputs'!$D$39,$E433)))/(1-'1.Inputs'!$D$42)*$D433*(1+$G433)^(3-1))-('1.Inputs'!$D$37*12*IF(3=1,'1.Inputs'!$D$38,IF(3=2,'1.Inputs'!$D$39,$E433)))*'1.Inputs'!$D$43*(1+$G433)^(3-1)-'1.Inputs'!$D$44*(1+$G433)^(3-1)-('1.Inputs'!$D$20/'1.Inputs'!$D$27+'1.Inputs'!$D$23/'1.Inputs'!$D$28)))*'1.Inputs'!$D$53+('1.Inputs'!$D$20/'1.Inputs'!$D$27+'1.Inputs'!$D$23/'1.Inputs'!$D$28)-(J433-I433)</f>
        <v>562374463.27265382</v>
      </c>
      <c r="V433" s="36">
        <f ca="1">((('1.Inputs'!$D$37*12*IF(4=1,'1.Inputs'!$D$38,IF(4=2,'1.Inputs'!$D$39,$E433)))*$F433*(('1.Inputs'!$D$40)+(1-'1.Inputs'!$D$40)*(1+'1.Inputs'!$D$41))*(1+$G433)^(4-1))-(('1.Inputs'!$D$37*12*IF(4=1,'1.Inputs'!$D$38,IF(4=2,'1.Inputs'!$D$39,$E433)))/(1-'1.Inputs'!$D$42)*$D433*(1+$G433)^(4-1))-('1.Inputs'!$D$37*12*IF(4=1,'1.Inputs'!$D$38,IF(4=2,'1.Inputs'!$D$39,$E433)))*'1.Inputs'!$D$43*(1+$G433)^(4-1)-'1.Inputs'!$D$44*(1+$G433)^(4-1)-('1.Inputs'!$D$20/'1.Inputs'!$D$27+'1.Inputs'!$D$23/'1.Inputs'!$D$28))-MAX(0,((('1.Inputs'!$D$37*12*IF(4=1,'1.Inputs'!$D$38,IF(4=2,'1.Inputs'!$D$39,$E433)))*$F433*(('1.Inputs'!$D$40)+(1-'1.Inputs'!$D$40)*(1+'1.Inputs'!$D$41))*(1+$G433)^(4-1))-(('1.Inputs'!$D$37*12*IF(4=1,'1.Inputs'!$D$38,IF(4=2,'1.Inputs'!$D$39,$E433)))/(1-'1.Inputs'!$D$42)*$D433*(1+$G433)^(4-1))-('1.Inputs'!$D$37*12*IF(4=1,'1.Inputs'!$D$38,IF(4=2,'1.Inputs'!$D$39,$E433)))*'1.Inputs'!$D$43*(1+$G433)^(4-1)-'1.Inputs'!$D$44*(1+$G433)^(4-1)-('1.Inputs'!$D$20/'1.Inputs'!$D$27+'1.Inputs'!$D$23/'1.Inputs'!$D$28)))*'1.Inputs'!$D$53+('1.Inputs'!$D$20/'1.Inputs'!$D$27+'1.Inputs'!$D$23/'1.Inputs'!$D$28)-(K433-J433)</f>
        <v>802451268.41222048</v>
      </c>
      <c r="W433" s="36">
        <f ca="1">((('1.Inputs'!$D$37*12*IF(5=1,'1.Inputs'!$D$38,IF(5=2,'1.Inputs'!$D$39,$E433)))*$F433*(('1.Inputs'!$D$40)+(1-'1.Inputs'!$D$40)*(1+'1.Inputs'!$D$41))*(1+$G433)^(5-1))-(('1.Inputs'!$D$37*12*IF(5=1,'1.Inputs'!$D$38,IF(5=2,'1.Inputs'!$D$39,$E433)))/(1-'1.Inputs'!$D$42)*$D433*(1+$G433)^(5-1))-('1.Inputs'!$D$37*12*IF(5=1,'1.Inputs'!$D$38,IF(5=2,'1.Inputs'!$D$39,$E433)))*'1.Inputs'!$D$43*(1+$G433)^(5-1)-'1.Inputs'!$D$44*(1+$G433)^(5-1)-('1.Inputs'!$D$20/'1.Inputs'!$D$27+'1.Inputs'!$D$23/'1.Inputs'!$D$28))-MAX(0,((('1.Inputs'!$D$37*12*IF(5=1,'1.Inputs'!$D$38,IF(5=2,'1.Inputs'!$D$39,$E433)))*$F433*(('1.Inputs'!$D$40)+(1-'1.Inputs'!$D$40)*(1+'1.Inputs'!$D$41))*(1+$G433)^(5-1))-(('1.Inputs'!$D$37*12*IF(5=1,'1.Inputs'!$D$38,IF(5=2,'1.Inputs'!$D$39,$E433)))/(1-'1.Inputs'!$D$42)*$D433*(1+$G433)^(5-1))-('1.Inputs'!$D$37*12*IF(5=1,'1.Inputs'!$D$38,IF(5=2,'1.Inputs'!$D$39,$E433)))*'1.Inputs'!$D$43*(1+$G433)^(5-1)-'1.Inputs'!$D$44*(1+$G433)^(5-1)-('1.Inputs'!$D$20/'1.Inputs'!$D$27+'1.Inputs'!$D$23/'1.Inputs'!$D$28)))*'1.Inputs'!$D$53+('1.Inputs'!$D$20/'1.Inputs'!$D$27+'1.Inputs'!$D$23/'1.Inputs'!$D$28)-(L433-K433)</f>
        <v>834632373.08994293</v>
      </c>
      <c r="X433" s="36">
        <f ca="1">((('1.Inputs'!$D$37*12*IF(6=1,'1.Inputs'!$D$38,IF(6=2,'1.Inputs'!$D$39,$E433)))*$F433*(('1.Inputs'!$D$40)+(1-'1.Inputs'!$D$40)*(1+'1.Inputs'!$D$41))*(1+$G433)^(6-1))-(('1.Inputs'!$D$37*12*IF(6=1,'1.Inputs'!$D$38,IF(6=2,'1.Inputs'!$D$39,$E433)))/(1-'1.Inputs'!$D$42)*$D433*(1+$G433)^(6-1))-('1.Inputs'!$D$37*12*IF(6=1,'1.Inputs'!$D$38,IF(6=2,'1.Inputs'!$D$39,$E433)))*'1.Inputs'!$D$43*(1+$G433)^(6-1)-'1.Inputs'!$D$44*(1+$G433)^(6-1)-('1.Inputs'!$D$20/'1.Inputs'!$D$27+'1.Inputs'!$D$23/'1.Inputs'!$D$28))-MAX(0,((('1.Inputs'!$D$37*12*IF(6=1,'1.Inputs'!$D$38,IF(6=2,'1.Inputs'!$D$39,$E433)))*$F433*(('1.Inputs'!$D$40)+(1-'1.Inputs'!$D$40)*(1+'1.Inputs'!$D$41))*(1+$G433)^(6-1))-(('1.Inputs'!$D$37*12*IF(6=1,'1.Inputs'!$D$38,IF(6=2,'1.Inputs'!$D$39,$E433)))/(1-'1.Inputs'!$D$42)*$D433*(1+$G433)^(6-1))-('1.Inputs'!$D$37*12*IF(6=1,'1.Inputs'!$D$38,IF(6=2,'1.Inputs'!$D$39,$E433)))*'1.Inputs'!$D$43*(1+$G433)^(6-1)-'1.Inputs'!$D$44*(1+$G433)^(6-1)-('1.Inputs'!$D$20/'1.Inputs'!$D$27+'1.Inputs'!$D$23/'1.Inputs'!$D$28)))*'1.Inputs'!$D$53+('1.Inputs'!$D$20/'1.Inputs'!$D$27+'1.Inputs'!$D$23/'1.Inputs'!$D$28)-(M433-L433)</f>
        <v>868184798.95262146</v>
      </c>
      <c r="Y433" s="36">
        <f ca="1">((('1.Inputs'!$D$37*12*IF(7=1,'1.Inputs'!$D$38,IF(7=2,'1.Inputs'!$D$39,$E433)))*$F433*(('1.Inputs'!$D$40)+(1-'1.Inputs'!$D$40)*(1+'1.Inputs'!$D$41))*(1+$G433)^(7-1))-(('1.Inputs'!$D$37*12*IF(7=1,'1.Inputs'!$D$38,IF(7=2,'1.Inputs'!$D$39,$E433)))/(1-'1.Inputs'!$D$42)*$D433*(1+$G433)^(7-1))-('1.Inputs'!$D$37*12*IF(7=1,'1.Inputs'!$D$38,IF(7=2,'1.Inputs'!$D$39,$E433)))*'1.Inputs'!$D$43*(1+$G433)^(7-1)-'1.Inputs'!$D$44*(1+$G433)^(7-1)-('1.Inputs'!$D$20/'1.Inputs'!$D$27+'1.Inputs'!$D$23/'1.Inputs'!$D$28))-MAX(0,((('1.Inputs'!$D$37*12*IF(7=1,'1.Inputs'!$D$38,IF(7=2,'1.Inputs'!$D$39,$E433)))*$F433*(('1.Inputs'!$D$40)+(1-'1.Inputs'!$D$40)*(1+'1.Inputs'!$D$41))*(1+$G433)^(7-1))-(('1.Inputs'!$D$37*12*IF(7=1,'1.Inputs'!$D$38,IF(7=2,'1.Inputs'!$D$39,$E433)))/(1-'1.Inputs'!$D$42)*$D433*(1+$G433)^(7-1))-('1.Inputs'!$D$37*12*IF(7=1,'1.Inputs'!$D$38,IF(7=2,'1.Inputs'!$D$39,$E433)))*'1.Inputs'!$D$43*(1+$G433)^(7-1)-'1.Inputs'!$D$44*(1+$G433)^(7-1)-('1.Inputs'!$D$20/'1.Inputs'!$D$27+'1.Inputs'!$D$23/'1.Inputs'!$D$28)))*'1.Inputs'!$D$53+('1.Inputs'!$D$20/'1.Inputs'!$D$27+'1.Inputs'!$D$23/'1.Inputs'!$D$28)-(N433-M433)</f>
        <v>903166981.58881259</v>
      </c>
      <c r="Z433" s="36">
        <f ca="1">((('1.Inputs'!$D$37*12*IF(8=1,'1.Inputs'!$D$38,IF(8=2,'1.Inputs'!$D$39,$E433)))*$F433*(('1.Inputs'!$D$40)+(1-'1.Inputs'!$D$40)*(1+'1.Inputs'!$D$41))*(1+$G433)^(8-1))-(('1.Inputs'!$D$37*12*IF(8=1,'1.Inputs'!$D$38,IF(8=2,'1.Inputs'!$D$39,$E433)))/(1-'1.Inputs'!$D$42)*$D433*(1+$G433)^(8-1))-('1.Inputs'!$D$37*12*IF(8=1,'1.Inputs'!$D$38,IF(8=2,'1.Inputs'!$D$39,$E433)))*'1.Inputs'!$D$43*(1+$G433)^(8-1)-'1.Inputs'!$D$44*(1+$G433)^(8-1)-('1.Inputs'!$D$20/'1.Inputs'!$D$27+'1.Inputs'!$D$23/'1.Inputs'!$D$28))-MAX(0,((('1.Inputs'!$D$37*12*IF(8=1,'1.Inputs'!$D$38,IF(8=2,'1.Inputs'!$D$39,$E433)))*$F433*(('1.Inputs'!$D$40)+(1-'1.Inputs'!$D$40)*(1+'1.Inputs'!$D$41))*(1+$G433)^(8-1))-(('1.Inputs'!$D$37*12*IF(8=1,'1.Inputs'!$D$38,IF(8=2,'1.Inputs'!$D$39,$E433)))/(1-'1.Inputs'!$D$42)*$D433*(1+$G433)^(8-1))-('1.Inputs'!$D$37*12*IF(8=1,'1.Inputs'!$D$38,IF(8=2,'1.Inputs'!$D$39,$E433)))*'1.Inputs'!$D$43*(1+$G433)^(8-1)-'1.Inputs'!$D$44*(1+$G433)^(8-1)-('1.Inputs'!$D$20/'1.Inputs'!$D$27+'1.Inputs'!$D$23/'1.Inputs'!$D$28)))*'1.Inputs'!$D$53+('1.Inputs'!$D$20/'1.Inputs'!$D$27+'1.Inputs'!$D$23/'1.Inputs'!$D$28)-(O433-N433)</f>
        <v>939639846.68060529</v>
      </c>
      <c r="AA433" s="36">
        <f ca="1">((('1.Inputs'!$D$37*12*IF(9=1,'1.Inputs'!$D$38,IF(9=2,'1.Inputs'!$D$39,$E433)))*$F433*(('1.Inputs'!$D$40)+(1-'1.Inputs'!$D$40)*(1+'1.Inputs'!$D$41))*(1+$G433)^(9-1))-(('1.Inputs'!$D$37*12*IF(9=1,'1.Inputs'!$D$38,IF(9=2,'1.Inputs'!$D$39,$E433)))/(1-'1.Inputs'!$D$42)*$D433*(1+$G433)^(9-1))-('1.Inputs'!$D$37*12*IF(9=1,'1.Inputs'!$D$38,IF(9=2,'1.Inputs'!$D$39,$E433)))*'1.Inputs'!$D$43*(1+$G433)^(9-1)-'1.Inputs'!$D$44*(1+$G433)^(9-1)-('1.Inputs'!$D$20/'1.Inputs'!$D$27+'1.Inputs'!$D$23/'1.Inputs'!$D$28))-MAX(0,((('1.Inputs'!$D$37*12*IF(9=1,'1.Inputs'!$D$38,IF(9=2,'1.Inputs'!$D$39,$E433)))*$F433*(('1.Inputs'!$D$40)+(1-'1.Inputs'!$D$40)*(1+'1.Inputs'!$D$41))*(1+$G433)^(9-1))-(('1.Inputs'!$D$37*12*IF(9=1,'1.Inputs'!$D$38,IF(9=2,'1.Inputs'!$D$39,$E433)))/(1-'1.Inputs'!$D$42)*$D433*(1+$G433)^(9-1))-('1.Inputs'!$D$37*12*IF(9=1,'1.Inputs'!$D$38,IF(9=2,'1.Inputs'!$D$39,$E433)))*'1.Inputs'!$D$43*(1+$G433)^(9-1)-'1.Inputs'!$D$44*(1+$G433)^(9-1)-('1.Inputs'!$D$20/'1.Inputs'!$D$27+'1.Inputs'!$D$23/'1.Inputs'!$D$28)))*'1.Inputs'!$D$53+('1.Inputs'!$D$20/'1.Inputs'!$D$27+'1.Inputs'!$D$23/'1.Inputs'!$D$28)-(P433-O433)</f>
        <v>977666916.11302924</v>
      </c>
      <c r="AB433" s="36">
        <f ca="1">((('1.Inputs'!$D$37*12*IF(10=1,'1.Inputs'!$D$38,IF(10=2,'1.Inputs'!$D$39,$E433)))*$F433*(('1.Inputs'!$D$40)+(1-'1.Inputs'!$D$40)*(1+'1.Inputs'!$D$41))*(1+$G433)^(10-1))-(('1.Inputs'!$D$37*12*IF(10=1,'1.Inputs'!$D$38,IF(10=2,'1.Inputs'!$D$39,$E433)))/(1-'1.Inputs'!$D$42)*$D433*(1+$G433)^(10-1))-('1.Inputs'!$D$37*12*IF(10=1,'1.Inputs'!$D$38,IF(10=2,'1.Inputs'!$D$39,$E433)))*'1.Inputs'!$D$43*(1+$G433)^(10-1)-'1.Inputs'!$D$44*(1+$G433)^(10-1)-('1.Inputs'!$D$20/'1.Inputs'!$D$27+'1.Inputs'!$D$23/'1.Inputs'!$D$28))-MAX(0,((('1.Inputs'!$D$37*12*IF(10=1,'1.Inputs'!$D$38,IF(10=2,'1.Inputs'!$D$39,$E433)))*$F433*(('1.Inputs'!$D$40)+(1-'1.Inputs'!$D$40)*(1+'1.Inputs'!$D$41))*(1+$G433)^(10-1))-(('1.Inputs'!$D$37*12*IF(10=1,'1.Inputs'!$D$38,IF(10=2,'1.Inputs'!$D$39,$E433)))/(1-'1.Inputs'!$D$42)*$D433*(1+$G433)^(10-1))-('1.Inputs'!$D$37*12*IF(10=1,'1.Inputs'!$D$38,IF(10=2,'1.Inputs'!$D$39,$E433)))*'1.Inputs'!$D$43*(1+$G433)^(10-1)-'1.Inputs'!$D$44*(1+$G433)^(10-1)-('1.Inputs'!$D$20/'1.Inputs'!$D$27+'1.Inputs'!$D$23/'1.Inputs'!$D$28)))*'1.Inputs'!$D$53+('1.Inputs'!$D$20/'1.Inputs'!$D$27+'1.Inputs'!$D$23/'1.Inputs'!$D$28)-(Q433-P433)+(('1.Inputs'!$D$20+'1.Inputs'!$D$23-('1.Inputs'!$D$20/'1.Inputs'!$D$27+'1.Inputs'!$D$23/'1.Inputs'!$D$28)*'1.Inputs'!$D$10)*'1.Inputs'!$D$60+'1.Inputs'!$D$19*'1.Inputs'!$D$59+Q433)</f>
        <v>3697525573.4172339</v>
      </c>
      <c r="AC433" s="36">
        <f ca="1">S433-AC$13-AC$14+MIN(AC$13,MAX(0,((('1.Inputs'!$D$37*12*IF(1=1,'1.Inputs'!$D$38,IF(1=2,'1.Inputs'!$D$39,$E433)))*$F433*(('1.Inputs'!$D$40)+(1-'1.Inputs'!$D$40)*(1+'1.Inputs'!$D$41))*(1+$G433)^(1-1))-(('1.Inputs'!$D$37*12*IF(1=1,'1.Inputs'!$D$38,IF(1=2,'1.Inputs'!$D$39,$E433)))/(1-'1.Inputs'!$D$42)*$D433*(1+$G433)^(1-1))-('1.Inputs'!$D$37*12*IF(1=1,'1.Inputs'!$D$38,IF(1=2,'1.Inputs'!$D$39,$E433)))*'1.Inputs'!$D$43*(1+$G433)^(1-1)-'1.Inputs'!$D$44*(1+$G433)^(1-1)-('1.Inputs'!$D$20/'1.Inputs'!$D$27+'1.Inputs'!$D$23/'1.Inputs'!$D$28))))*'1.Inputs'!$D$53</f>
        <v>-666130631.15884078</v>
      </c>
      <c r="AD433" s="36">
        <f ca="1">T433-AD$13-AD$14+MIN(AD$13,MAX(0,((('1.Inputs'!$D$37*12*IF(2=1,'1.Inputs'!$D$38,IF(2=2,'1.Inputs'!$D$39,$E433)))*$F433*(('1.Inputs'!$D$40)+(1-'1.Inputs'!$D$40)*(1+'1.Inputs'!$D$41))*(1+$G433)^(2-1))-(('1.Inputs'!$D$37*12*IF(2=1,'1.Inputs'!$D$38,IF(2=2,'1.Inputs'!$D$39,$E433)))/(1-'1.Inputs'!$D$42)*$D433*(1+$G433)^(2-1))-('1.Inputs'!$D$37*12*IF(2=1,'1.Inputs'!$D$38,IF(2=2,'1.Inputs'!$D$39,$E433)))*'1.Inputs'!$D$43*(1+$G433)^(2-1)-'1.Inputs'!$D$44*(1+$G433)^(2-1)-('1.Inputs'!$D$20/'1.Inputs'!$D$27+'1.Inputs'!$D$23/'1.Inputs'!$D$28))))*'1.Inputs'!$D$53</f>
        <v>122276364.7312659</v>
      </c>
      <c r="AE433" s="36">
        <f ca="1">U433-AE$13-AE$14+MIN(AE$13,MAX(0,((('1.Inputs'!$D$37*12*IF(3=1,'1.Inputs'!$D$38,IF(3=2,'1.Inputs'!$D$39,$E433)))*$F433*(('1.Inputs'!$D$40)+(1-'1.Inputs'!$D$40)*(1+'1.Inputs'!$D$41))*(1+$G433)^(3-1))-(('1.Inputs'!$D$37*12*IF(3=1,'1.Inputs'!$D$38,IF(3=2,'1.Inputs'!$D$39,$E433)))/(1-'1.Inputs'!$D$42)*$D433*(1+$G433)^(3-1))-('1.Inputs'!$D$37*12*IF(3=1,'1.Inputs'!$D$38,IF(3=2,'1.Inputs'!$D$39,$E433)))*'1.Inputs'!$D$43*(1+$G433)^(3-1)-'1.Inputs'!$D$44*(1+$G433)^(3-1)-('1.Inputs'!$D$20/'1.Inputs'!$D$27+'1.Inputs'!$D$23/'1.Inputs'!$D$28))))*'1.Inputs'!$D$53</f>
        <v>220434463.27265382</v>
      </c>
      <c r="AF433" s="36">
        <f ca="1">V433-AF$13-AF$14+MIN(AF$13,MAX(0,((('1.Inputs'!$D$37*12*IF(4=1,'1.Inputs'!$D$38,IF(4=2,'1.Inputs'!$D$39,$E433)))*$F433*(('1.Inputs'!$D$40)+(1-'1.Inputs'!$D$40)*(1+'1.Inputs'!$D$41))*(1+$G433)^(4-1))-(('1.Inputs'!$D$37*12*IF(4=1,'1.Inputs'!$D$38,IF(4=2,'1.Inputs'!$D$39,$E433)))/(1-'1.Inputs'!$D$42)*$D433*(1+$G433)^(4-1))-('1.Inputs'!$D$37*12*IF(4=1,'1.Inputs'!$D$38,IF(4=2,'1.Inputs'!$D$39,$E433)))*'1.Inputs'!$D$43*(1+$G433)^(4-1)-'1.Inputs'!$D$44*(1+$G433)^(4-1)-('1.Inputs'!$D$20/'1.Inputs'!$D$27+'1.Inputs'!$D$23/'1.Inputs'!$D$28))))*'1.Inputs'!$D$53</f>
        <v>479699268.41222048</v>
      </c>
      <c r="AG433" s="36">
        <f ca="1">W433-AG$13-AG$14+MIN(AG$13,MAX(0,((('1.Inputs'!$D$37*12*IF(5=1,'1.Inputs'!$D$38,IF(5=2,'1.Inputs'!$D$39,$E433)))*$F433*(('1.Inputs'!$D$40)+(1-'1.Inputs'!$D$40)*(1+'1.Inputs'!$D$41))*(1+$G433)^(5-1))-(('1.Inputs'!$D$37*12*IF(5=1,'1.Inputs'!$D$38,IF(5=2,'1.Inputs'!$D$39,$E433)))/(1-'1.Inputs'!$D$42)*$D433*(1+$G433)^(5-1))-('1.Inputs'!$D$37*12*IF(5=1,'1.Inputs'!$D$38,IF(5=2,'1.Inputs'!$D$39,$E433)))*'1.Inputs'!$D$43*(1+$G433)^(5-1)-'1.Inputs'!$D$44*(1+$G433)^(5-1)-('1.Inputs'!$D$20/'1.Inputs'!$D$27+'1.Inputs'!$D$23/'1.Inputs'!$D$28))))*'1.Inputs'!$D$53</f>
        <v>531068373.08994293</v>
      </c>
      <c r="AH433" s="36">
        <f ca="1">X433-AH$13-AH$14+MIN(AH$13,MAX(0,((('1.Inputs'!$D$37*12*IF(6=1,'1.Inputs'!$D$38,IF(6=2,'1.Inputs'!$D$39,$E433)))*$F433*(('1.Inputs'!$D$40)+(1-'1.Inputs'!$D$40)*(1+'1.Inputs'!$D$41))*(1+$G433)^(6-1))-(('1.Inputs'!$D$37*12*IF(6=1,'1.Inputs'!$D$38,IF(6=2,'1.Inputs'!$D$39,$E433)))/(1-'1.Inputs'!$D$42)*$D433*(1+$G433)^(6-1))-('1.Inputs'!$D$37*12*IF(6=1,'1.Inputs'!$D$38,IF(6=2,'1.Inputs'!$D$39,$E433)))*'1.Inputs'!$D$43*(1+$G433)^(6-1)-'1.Inputs'!$D$44*(1+$G433)^(6-1)-('1.Inputs'!$D$20/'1.Inputs'!$D$27+'1.Inputs'!$D$23/'1.Inputs'!$D$28))))*'1.Inputs'!$D$53</f>
        <v>583808798.95262146</v>
      </c>
      <c r="AI433" s="36">
        <f ca="1">Y433-AI$13-AI$14+MIN(AI$13,MAX(0,((('1.Inputs'!$D$37*12*IF(7=1,'1.Inputs'!$D$38,IF(7=2,'1.Inputs'!$D$39,$E433)))*$F433*(('1.Inputs'!$D$40)+(1-'1.Inputs'!$D$40)*(1+'1.Inputs'!$D$41))*(1+$G433)^(7-1))-(('1.Inputs'!$D$37*12*IF(7=1,'1.Inputs'!$D$38,IF(7=2,'1.Inputs'!$D$39,$E433)))/(1-'1.Inputs'!$D$42)*$D433*(1+$G433)^(7-1))-('1.Inputs'!$D$37*12*IF(7=1,'1.Inputs'!$D$38,IF(7=2,'1.Inputs'!$D$39,$E433)))*'1.Inputs'!$D$43*(1+$G433)^(7-1)-'1.Inputs'!$D$44*(1+$G433)^(7-1)-('1.Inputs'!$D$20/'1.Inputs'!$D$27+'1.Inputs'!$D$23/'1.Inputs'!$D$28))))*'1.Inputs'!$D$53</f>
        <v>637978981.58881259</v>
      </c>
      <c r="AJ433" s="36">
        <f ca="1">Z433-AJ$13-AJ$14+MIN(AJ$13,MAX(0,((('1.Inputs'!$D$37*12*IF(8=1,'1.Inputs'!$D$38,IF(8=2,'1.Inputs'!$D$39,$E433)))*$F433*(('1.Inputs'!$D$40)+(1-'1.Inputs'!$D$40)*(1+'1.Inputs'!$D$41))*(1+$G433)^(8-1))-(('1.Inputs'!$D$37*12*IF(8=1,'1.Inputs'!$D$38,IF(8=2,'1.Inputs'!$D$39,$E433)))/(1-'1.Inputs'!$D$42)*$D433*(1+$G433)^(8-1))-('1.Inputs'!$D$37*12*IF(8=1,'1.Inputs'!$D$38,IF(8=2,'1.Inputs'!$D$39,$E433)))*'1.Inputs'!$D$43*(1+$G433)^(8-1)-'1.Inputs'!$D$44*(1+$G433)^(8-1)-('1.Inputs'!$D$20/'1.Inputs'!$D$27+'1.Inputs'!$D$23/'1.Inputs'!$D$28))))*'1.Inputs'!$D$53</f>
        <v>939639846.68060529</v>
      </c>
      <c r="AK433" s="36">
        <f ca="1">AA433-AK$13-AK$14+MIN(AK$13,MAX(0,((('1.Inputs'!$D$37*12*IF(9=1,'1.Inputs'!$D$38,IF(9=2,'1.Inputs'!$D$39,$E433)))*$F433*(('1.Inputs'!$D$40)+(1-'1.Inputs'!$D$40)*(1+'1.Inputs'!$D$41))*(1+$G433)^(9-1))-(('1.Inputs'!$D$37*12*IF(9=1,'1.Inputs'!$D$38,IF(9=2,'1.Inputs'!$D$39,$E433)))/(1-'1.Inputs'!$D$42)*$D433*(1+$G433)^(9-1))-('1.Inputs'!$D$37*12*IF(9=1,'1.Inputs'!$D$38,IF(9=2,'1.Inputs'!$D$39,$E433)))*'1.Inputs'!$D$43*(1+$G433)^(9-1)-'1.Inputs'!$D$44*(1+$G433)^(9-1)-('1.Inputs'!$D$20/'1.Inputs'!$D$27+'1.Inputs'!$D$23/'1.Inputs'!$D$28))))*'1.Inputs'!$D$53</f>
        <v>977666916.11302924</v>
      </c>
      <c r="AL433" s="36">
        <f ca="1">AB433-AL$13-AL$14+MIN(AL$13,MAX(0,((('1.Inputs'!$D$37*12*IF(10=1,'1.Inputs'!$D$38,IF(10=2,'1.Inputs'!$D$39,$E433)))*$F433*(('1.Inputs'!$D$40)+(1-'1.Inputs'!$D$40)*(1+'1.Inputs'!$D$41))*(1+$G433)^(10-1))-(('1.Inputs'!$D$37*12*IF(10=1,'1.Inputs'!$D$38,IF(10=2,'1.Inputs'!$D$39,$E433)))/(1-'1.Inputs'!$D$42)*$D433*(1+$G433)^(10-1))-('1.Inputs'!$D$37*12*IF(10=1,'1.Inputs'!$D$38,IF(10=2,'1.Inputs'!$D$39,$E433)))*'1.Inputs'!$D$43*(1+$G433)^(10-1)-'1.Inputs'!$D$44*(1+$G433)^(10-1)-('1.Inputs'!$D$20/'1.Inputs'!$D$27+'1.Inputs'!$D$23/'1.Inputs'!$D$28))))*'1.Inputs'!$D$53+'1.Inputs'!$D$35</f>
        <v>4497525573.4172344</v>
      </c>
      <c r="AM433" s="48">
        <f ca="1">R433+NPV('1.Inputs'!$D$55,S433:AB433)</f>
        <v>1800962418.5958309</v>
      </c>
      <c r="AN433" s="48">
        <f ca="1">-('1.Inputs'!$D$24*(1-'1.Inputs'!$D$31)+'1.Inputs'!$D$35)+NPV('1.Inputs'!$D$54,AC433:AL433)</f>
        <v>263278235.45287561</v>
      </c>
      <c r="AO433" s="36">
        <f t="shared" ca="1" si="53"/>
        <v>-3.8630801569027153</v>
      </c>
      <c r="AP433" s="36">
        <f t="shared" ca="1" si="54"/>
        <v>1.4287969087211734</v>
      </c>
      <c r="AQ433" s="36">
        <f ca="1">'1.Inputs'!$D$35+MIN(SUM($AC433:AC433),SUM($AC433:AD433),SUM($AC433:AE433),SUM($AC433:AF433),SUM($AC433:AG433),SUM($AC433:AH433),SUM($AC433:AI433),SUM($AC433:AJ433),SUM($AC433:AK433),SUM($AC433:AL433))</f>
        <v>133869368.84115922</v>
      </c>
      <c r="AR433" s="36">
        <f ca="1">IF(AP433&lt;'1.Inputs'!$D$57,1,0)</f>
        <v>0</v>
      </c>
      <c r="AS433" s="36">
        <f t="shared" ca="1" si="55"/>
        <v>0</v>
      </c>
    </row>
    <row r="434" spans="2:45" ht="15" customHeight="1" x14ac:dyDescent="0.25">
      <c r="B434" s="36">
        <v>419</v>
      </c>
      <c r="C434" s="36">
        <f t="shared" ca="1" si="48"/>
        <v>0.40388048534089216</v>
      </c>
      <c r="D434" s="36">
        <f t="shared" ca="1" si="49"/>
        <v>19473.873934112962</v>
      </c>
      <c r="E434" s="47">
        <f t="shared" ca="1" si="50"/>
        <v>0.81544720012304084</v>
      </c>
      <c r="F434" s="36">
        <f t="shared" ca="1" si="51"/>
        <v>26872.093781922067</v>
      </c>
      <c r="G434" s="36">
        <f t="shared" ca="1" si="52"/>
        <v>2.9766084981899484E-2</v>
      </c>
      <c r="H434" s="36">
        <f ca="1">((('1.Inputs'!$D$37*12*IF(1=1,'1.Inputs'!$D$38,IF(1=2,'1.Inputs'!$D$39,$E434)))*$F434*(('1.Inputs'!$D$40)+(1-'1.Inputs'!$D$40)*(1+'1.Inputs'!$D$41))*(1+$G434)^(1-1))*'1.Inputs'!$D$47+(('1.Inputs'!$D$37*12*IF(1=1,'1.Inputs'!$D$38,IF(1=2,'1.Inputs'!$D$39,$E434)))/(1-'1.Inputs'!$D$42)*$D434*(1+$G434)^(1-1))*('1.Inputs'!$D$48-'1.Inputs'!$D$49))/'1.Inputs'!$D$51</f>
        <v>728739662.59422219</v>
      </c>
      <c r="I434" s="36">
        <f ca="1">((('1.Inputs'!$D$37*12*IF(2=1,'1.Inputs'!$D$38,IF(2=2,'1.Inputs'!$D$39,$E434)))*$F434*(('1.Inputs'!$D$40)+(1-'1.Inputs'!$D$40)*(1+'1.Inputs'!$D$41))*(1+$G434)^(2-1))*'1.Inputs'!$D$47+(('1.Inputs'!$D$37*12*IF(2=1,'1.Inputs'!$D$38,IF(2=2,'1.Inputs'!$D$39,$E434)))/(1-'1.Inputs'!$D$42)*$D434*(1+$G434)^(2-1))*('1.Inputs'!$D$48-'1.Inputs'!$D$49))/'1.Inputs'!$D$51</f>
        <v>1050603945.0489554</v>
      </c>
      <c r="J434" s="36">
        <f ca="1">((('1.Inputs'!$D$37*12*IF(3=1,'1.Inputs'!$D$38,IF(3=2,'1.Inputs'!$D$39,$E434)))*$F434*(('1.Inputs'!$D$40)+(1-'1.Inputs'!$D$40)*(1+'1.Inputs'!$D$41))*(1+$G434)^(3-1))*'1.Inputs'!$D$47+(('1.Inputs'!$D$37*12*IF(3=1,'1.Inputs'!$D$38,IF(3=2,'1.Inputs'!$D$39,$E434)))/(1-'1.Inputs'!$D$42)*$D434*(1+$G434)^(3-1))*('1.Inputs'!$D$48-'1.Inputs'!$D$49))/'1.Inputs'!$D$51</f>
        <v>1260304298.5394719</v>
      </c>
      <c r="K434" s="36">
        <f ca="1">((('1.Inputs'!$D$37*12*IF(4=1,'1.Inputs'!$D$38,IF(4=2,'1.Inputs'!$D$39,$E434)))*$F434*(('1.Inputs'!$D$40)+(1-'1.Inputs'!$D$40)*(1+'1.Inputs'!$D$41))*(1+$G434)^(4-1))*'1.Inputs'!$D$47+(('1.Inputs'!$D$37*12*IF(4=1,'1.Inputs'!$D$38,IF(4=2,'1.Inputs'!$D$39,$E434)))/(1-'1.Inputs'!$D$42)*$D434*(1+$G434)^(4-1))*('1.Inputs'!$D$48-'1.Inputs'!$D$49))/'1.Inputs'!$D$51</f>
        <v>1297818623.3928511</v>
      </c>
      <c r="L434" s="36">
        <f ca="1">((('1.Inputs'!$D$37*12*IF(5=1,'1.Inputs'!$D$38,IF(5=2,'1.Inputs'!$D$39,$E434)))*$F434*(('1.Inputs'!$D$40)+(1-'1.Inputs'!$D$40)*(1+'1.Inputs'!$D$41))*(1+$G434)^(5-1))*'1.Inputs'!$D$47+(('1.Inputs'!$D$37*12*IF(5=1,'1.Inputs'!$D$38,IF(5=2,'1.Inputs'!$D$39,$E434)))/(1-'1.Inputs'!$D$42)*$D434*(1+$G434)^(5-1))*('1.Inputs'!$D$48-'1.Inputs'!$D$49))/'1.Inputs'!$D$51</f>
        <v>1336449602.8278544</v>
      </c>
      <c r="M434" s="36">
        <f ca="1">((('1.Inputs'!$D$37*12*IF(6=1,'1.Inputs'!$D$38,IF(6=2,'1.Inputs'!$D$39,$E434)))*$F434*(('1.Inputs'!$D$40)+(1-'1.Inputs'!$D$40)*(1+'1.Inputs'!$D$41))*(1+$G434)^(6-1))*'1.Inputs'!$D$47+(('1.Inputs'!$D$37*12*IF(6=1,'1.Inputs'!$D$38,IF(6=2,'1.Inputs'!$D$39,$E434)))/(1-'1.Inputs'!$D$42)*$D434*(1+$G434)^(6-1))*('1.Inputs'!$D$48-'1.Inputs'!$D$49))/'1.Inputs'!$D$51</f>
        <v>1376230475.279654</v>
      </c>
      <c r="N434" s="36">
        <f ca="1">((('1.Inputs'!$D$37*12*IF(7=1,'1.Inputs'!$D$38,IF(7=2,'1.Inputs'!$D$39,$E434)))*$F434*(('1.Inputs'!$D$40)+(1-'1.Inputs'!$D$40)*(1+'1.Inputs'!$D$41))*(1+$G434)^(7-1))*'1.Inputs'!$D$47+(('1.Inputs'!$D$37*12*IF(7=1,'1.Inputs'!$D$38,IF(7=2,'1.Inputs'!$D$39,$E434)))/(1-'1.Inputs'!$D$42)*$D434*(1+$G434)^(7-1))*('1.Inputs'!$D$48-'1.Inputs'!$D$49))/'1.Inputs'!$D$51</f>
        <v>1417195468.5615082</v>
      </c>
      <c r="O434" s="36">
        <f ca="1">((('1.Inputs'!$D$37*12*IF(8=1,'1.Inputs'!$D$38,IF(8=2,'1.Inputs'!$D$39,$E434)))*$F434*(('1.Inputs'!$D$40)+(1-'1.Inputs'!$D$40)*(1+'1.Inputs'!$D$41))*(1+$G434)^(8-1))*'1.Inputs'!$D$47+(('1.Inputs'!$D$37*12*IF(8=1,'1.Inputs'!$D$38,IF(8=2,'1.Inputs'!$D$39,$E434)))/(1-'1.Inputs'!$D$42)*$D434*(1+$G434)^(8-1))*('1.Inputs'!$D$48-'1.Inputs'!$D$49))/'1.Inputs'!$D$51</f>
        <v>1459379829.3146729</v>
      </c>
      <c r="P434" s="36">
        <f ca="1">((('1.Inputs'!$D$37*12*IF(9=1,'1.Inputs'!$D$38,IF(9=2,'1.Inputs'!$D$39,$E434)))*$F434*(('1.Inputs'!$D$40)+(1-'1.Inputs'!$D$40)*(1+'1.Inputs'!$D$41))*(1+$G434)^(9-1))*'1.Inputs'!$D$47+(('1.Inputs'!$D$37*12*IF(9=1,'1.Inputs'!$D$38,IF(9=2,'1.Inputs'!$D$39,$E434)))/(1-'1.Inputs'!$D$42)*$D434*(1+$G434)^(9-1))*('1.Inputs'!$D$48-'1.Inputs'!$D$49))/'1.Inputs'!$D$51</f>
        <v>1502819853.3349235</v>
      </c>
      <c r="Q434" s="36">
        <f ca="1">((('1.Inputs'!$D$37*12*IF(10=1,'1.Inputs'!$D$38,IF(10=2,'1.Inputs'!$D$39,$E434)))*$F434*(('1.Inputs'!$D$40)+(1-'1.Inputs'!$D$40)*(1+'1.Inputs'!$D$41))*(1+$G434)^(10-1))*'1.Inputs'!$D$47+(('1.Inputs'!$D$37*12*IF(10=1,'1.Inputs'!$D$38,IF(10=2,'1.Inputs'!$D$39,$E434)))/(1-'1.Inputs'!$D$42)*$D434*(1+$G434)^(10-1))*('1.Inputs'!$D$48-'1.Inputs'!$D$49))/'1.Inputs'!$D$51</f>
        <v>1547552916.8017764</v>
      </c>
      <c r="R434" s="36">
        <f>-'1.Inputs'!$D$24</f>
        <v>-2050000000</v>
      </c>
      <c r="S434" s="36">
        <f ca="1">((('1.Inputs'!$D$37*12*IF(1=1,'1.Inputs'!$D$38,IF(1=2,'1.Inputs'!$D$39,$E434)))*$F434*(('1.Inputs'!$D$40)+(1-'1.Inputs'!$D$40)*(1+'1.Inputs'!$D$41))*(1+$G434)^(1-1))-(('1.Inputs'!$D$37*12*IF(1=1,'1.Inputs'!$D$38,IF(1=2,'1.Inputs'!$D$39,$E434)))/(1-'1.Inputs'!$D$42)*$D434*(1+$G434)^(1-1))-('1.Inputs'!$D$37*12*IF(1=1,'1.Inputs'!$D$38,IF(1=2,'1.Inputs'!$D$39,$E434)))*'1.Inputs'!$D$43*(1+$G434)^(1-1)-'1.Inputs'!$D$44*(1+$G434)^(1-1)-('1.Inputs'!$D$20/'1.Inputs'!$D$27+'1.Inputs'!$D$23/'1.Inputs'!$D$28))-MAX(0,((('1.Inputs'!$D$37*12*IF(1=1,'1.Inputs'!$D$38,IF(1=2,'1.Inputs'!$D$39,$E434)))*$F434*(('1.Inputs'!$D$40)+(1-'1.Inputs'!$D$40)*(1+'1.Inputs'!$D$41))*(1+$G434)^(1-1))-(('1.Inputs'!$D$37*12*IF(1=1,'1.Inputs'!$D$38,IF(1=2,'1.Inputs'!$D$39,$E434)))/(1-'1.Inputs'!$D$42)*$D434*(1+$G434)^(1-1))-('1.Inputs'!$D$37*12*IF(1=1,'1.Inputs'!$D$38,IF(1=2,'1.Inputs'!$D$39,$E434)))*'1.Inputs'!$D$43*(1+$G434)^(1-1)-'1.Inputs'!$D$44*(1+$G434)^(1-1)-('1.Inputs'!$D$20/'1.Inputs'!$D$27+'1.Inputs'!$D$23/'1.Inputs'!$D$28)))*'1.Inputs'!$D$53+('1.Inputs'!$D$20/'1.Inputs'!$D$27+'1.Inputs'!$D$23/'1.Inputs'!$D$28)-H434</f>
        <v>-962595699.36662638</v>
      </c>
      <c r="T434" s="36">
        <f ca="1">((('1.Inputs'!$D$37*12*IF(2=1,'1.Inputs'!$D$38,IF(2=2,'1.Inputs'!$D$39,$E434)))*$F434*(('1.Inputs'!$D$40)+(1-'1.Inputs'!$D$40)*(1+'1.Inputs'!$D$41))*(1+$G434)^(2-1))-(('1.Inputs'!$D$37*12*IF(2=1,'1.Inputs'!$D$38,IF(2=2,'1.Inputs'!$D$39,$E434)))/(1-'1.Inputs'!$D$42)*$D434*(1+$G434)^(2-1))-('1.Inputs'!$D$37*12*IF(2=1,'1.Inputs'!$D$38,IF(2=2,'1.Inputs'!$D$39,$E434)))*'1.Inputs'!$D$43*(1+$G434)^(2-1)-'1.Inputs'!$D$44*(1+$G434)^(2-1)-('1.Inputs'!$D$20/'1.Inputs'!$D$27+'1.Inputs'!$D$23/'1.Inputs'!$D$28))-MAX(0,((('1.Inputs'!$D$37*12*IF(2=1,'1.Inputs'!$D$38,IF(2=2,'1.Inputs'!$D$39,$E434)))*$F434*(('1.Inputs'!$D$40)+(1-'1.Inputs'!$D$40)*(1+'1.Inputs'!$D$41))*(1+$G434)^(2-1))-(('1.Inputs'!$D$37*12*IF(2=1,'1.Inputs'!$D$38,IF(2=2,'1.Inputs'!$D$39,$E434)))/(1-'1.Inputs'!$D$42)*$D434*(1+$G434)^(2-1))-('1.Inputs'!$D$37*12*IF(2=1,'1.Inputs'!$D$38,IF(2=2,'1.Inputs'!$D$39,$E434)))*'1.Inputs'!$D$43*(1+$G434)^(2-1)-'1.Inputs'!$D$44*(1+$G434)^(2-1)-('1.Inputs'!$D$20/'1.Inputs'!$D$27+'1.Inputs'!$D$23/'1.Inputs'!$D$28)))*'1.Inputs'!$D$53+('1.Inputs'!$D$20/'1.Inputs'!$D$27+'1.Inputs'!$D$23/'1.Inputs'!$D$28)-(I434-H434)</f>
        <v>-288292313.47235131</v>
      </c>
      <c r="U434" s="36">
        <f ca="1">((('1.Inputs'!$D$37*12*IF(3=1,'1.Inputs'!$D$38,IF(3=2,'1.Inputs'!$D$39,$E434)))*$F434*(('1.Inputs'!$D$40)+(1-'1.Inputs'!$D$40)*(1+'1.Inputs'!$D$41))*(1+$G434)^(3-1))-(('1.Inputs'!$D$37*12*IF(3=1,'1.Inputs'!$D$38,IF(3=2,'1.Inputs'!$D$39,$E434)))/(1-'1.Inputs'!$D$42)*$D434*(1+$G434)^(3-1))-('1.Inputs'!$D$37*12*IF(3=1,'1.Inputs'!$D$38,IF(3=2,'1.Inputs'!$D$39,$E434)))*'1.Inputs'!$D$43*(1+$G434)^(3-1)-'1.Inputs'!$D$44*(1+$G434)^(3-1)-('1.Inputs'!$D$20/'1.Inputs'!$D$27+'1.Inputs'!$D$23/'1.Inputs'!$D$28))-MAX(0,((('1.Inputs'!$D$37*12*IF(3=1,'1.Inputs'!$D$38,IF(3=2,'1.Inputs'!$D$39,$E434)))*$F434*(('1.Inputs'!$D$40)+(1-'1.Inputs'!$D$40)*(1+'1.Inputs'!$D$41))*(1+$G434)^(3-1))-(('1.Inputs'!$D$37*12*IF(3=1,'1.Inputs'!$D$38,IF(3=2,'1.Inputs'!$D$39,$E434)))/(1-'1.Inputs'!$D$42)*$D434*(1+$G434)^(3-1))-('1.Inputs'!$D$37*12*IF(3=1,'1.Inputs'!$D$38,IF(3=2,'1.Inputs'!$D$39,$E434)))*'1.Inputs'!$D$43*(1+$G434)^(3-1)-'1.Inputs'!$D$44*(1+$G434)^(3-1)-('1.Inputs'!$D$20/'1.Inputs'!$D$27+'1.Inputs'!$D$23/'1.Inputs'!$D$28)))*'1.Inputs'!$D$53+('1.Inputs'!$D$20/'1.Inputs'!$D$27+'1.Inputs'!$D$23/'1.Inputs'!$D$28)-(J434-I434)</f>
        <v>-33962876.257103115</v>
      </c>
      <c r="V434" s="36">
        <f ca="1">((('1.Inputs'!$D$37*12*IF(4=1,'1.Inputs'!$D$38,IF(4=2,'1.Inputs'!$D$39,$E434)))*$F434*(('1.Inputs'!$D$40)+(1-'1.Inputs'!$D$40)*(1+'1.Inputs'!$D$41))*(1+$G434)^(4-1))-(('1.Inputs'!$D$37*12*IF(4=1,'1.Inputs'!$D$38,IF(4=2,'1.Inputs'!$D$39,$E434)))/(1-'1.Inputs'!$D$42)*$D434*(1+$G434)^(4-1))-('1.Inputs'!$D$37*12*IF(4=1,'1.Inputs'!$D$38,IF(4=2,'1.Inputs'!$D$39,$E434)))*'1.Inputs'!$D$43*(1+$G434)^(4-1)-'1.Inputs'!$D$44*(1+$G434)^(4-1)-('1.Inputs'!$D$20/'1.Inputs'!$D$27+'1.Inputs'!$D$23/'1.Inputs'!$D$28))-MAX(0,((('1.Inputs'!$D$37*12*IF(4=1,'1.Inputs'!$D$38,IF(4=2,'1.Inputs'!$D$39,$E434)))*$F434*(('1.Inputs'!$D$40)+(1-'1.Inputs'!$D$40)*(1+'1.Inputs'!$D$41))*(1+$G434)^(4-1))-(('1.Inputs'!$D$37*12*IF(4=1,'1.Inputs'!$D$38,IF(4=2,'1.Inputs'!$D$39,$E434)))/(1-'1.Inputs'!$D$42)*$D434*(1+$G434)^(4-1))-('1.Inputs'!$D$37*12*IF(4=1,'1.Inputs'!$D$38,IF(4=2,'1.Inputs'!$D$39,$E434)))*'1.Inputs'!$D$43*(1+$G434)^(4-1)-'1.Inputs'!$D$44*(1+$G434)^(4-1)-('1.Inputs'!$D$20/'1.Inputs'!$D$27+'1.Inputs'!$D$23/'1.Inputs'!$D$28)))*'1.Inputs'!$D$53+('1.Inputs'!$D$20/'1.Inputs'!$D$27+'1.Inputs'!$D$23/'1.Inputs'!$D$28)-(K434-J434)</f>
        <v>142047721.5464735</v>
      </c>
      <c r="W434" s="36">
        <f ca="1">((('1.Inputs'!$D$37*12*IF(5=1,'1.Inputs'!$D$38,IF(5=2,'1.Inputs'!$D$39,$E434)))*$F434*(('1.Inputs'!$D$40)+(1-'1.Inputs'!$D$40)*(1+'1.Inputs'!$D$41))*(1+$G434)^(5-1))-(('1.Inputs'!$D$37*12*IF(5=1,'1.Inputs'!$D$38,IF(5=2,'1.Inputs'!$D$39,$E434)))/(1-'1.Inputs'!$D$42)*$D434*(1+$G434)^(5-1))-('1.Inputs'!$D$37*12*IF(5=1,'1.Inputs'!$D$38,IF(5=2,'1.Inputs'!$D$39,$E434)))*'1.Inputs'!$D$43*(1+$G434)^(5-1)-'1.Inputs'!$D$44*(1+$G434)^(5-1)-('1.Inputs'!$D$20/'1.Inputs'!$D$27+'1.Inputs'!$D$23/'1.Inputs'!$D$28))-MAX(0,((('1.Inputs'!$D$37*12*IF(5=1,'1.Inputs'!$D$38,IF(5=2,'1.Inputs'!$D$39,$E434)))*$F434*(('1.Inputs'!$D$40)+(1-'1.Inputs'!$D$40)*(1+'1.Inputs'!$D$41))*(1+$G434)^(5-1))-(('1.Inputs'!$D$37*12*IF(5=1,'1.Inputs'!$D$38,IF(5=2,'1.Inputs'!$D$39,$E434)))/(1-'1.Inputs'!$D$42)*$D434*(1+$G434)^(5-1))-('1.Inputs'!$D$37*12*IF(5=1,'1.Inputs'!$D$38,IF(5=2,'1.Inputs'!$D$39,$E434)))*'1.Inputs'!$D$43*(1+$G434)^(5-1)-'1.Inputs'!$D$44*(1+$G434)^(5-1)-('1.Inputs'!$D$20/'1.Inputs'!$D$27+'1.Inputs'!$D$23/'1.Inputs'!$D$28)))*'1.Inputs'!$D$53+('1.Inputs'!$D$20/'1.Inputs'!$D$27+'1.Inputs'!$D$23/'1.Inputs'!$D$28)-(L434-K434)</f>
        <v>144869478.58211684</v>
      </c>
      <c r="X434" s="36">
        <f ca="1">((('1.Inputs'!$D$37*12*IF(6=1,'1.Inputs'!$D$38,IF(6=2,'1.Inputs'!$D$39,$E434)))*$F434*(('1.Inputs'!$D$40)+(1-'1.Inputs'!$D$40)*(1+'1.Inputs'!$D$41))*(1+$G434)^(6-1))-(('1.Inputs'!$D$37*12*IF(6=1,'1.Inputs'!$D$38,IF(6=2,'1.Inputs'!$D$39,$E434)))/(1-'1.Inputs'!$D$42)*$D434*(1+$G434)^(6-1))-('1.Inputs'!$D$37*12*IF(6=1,'1.Inputs'!$D$38,IF(6=2,'1.Inputs'!$D$39,$E434)))*'1.Inputs'!$D$43*(1+$G434)^(6-1)-'1.Inputs'!$D$44*(1+$G434)^(6-1)-('1.Inputs'!$D$20/'1.Inputs'!$D$27+'1.Inputs'!$D$23/'1.Inputs'!$D$28))-MAX(0,((('1.Inputs'!$D$37*12*IF(6=1,'1.Inputs'!$D$38,IF(6=2,'1.Inputs'!$D$39,$E434)))*$F434*(('1.Inputs'!$D$40)+(1-'1.Inputs'!$D$40)*(1+'1.Inputs'!$D$41))*(1+$G434)^(6-1))-(('1.Inputs'!$D$37*12*IF(6=1,'1.Inputs'!$D$38,IF(6=2,'1.Inputs'!$D$39,$E434)))/(1-'1.Inputs'!$D$42)*$D434*(1+$G434)^(6-1))-('1.Inputs'!$D$37*12*IF(6=1,'1.Inputs'!$D$38,IF(6=2,'1.Inputs'!$D$39,$E434)))*'1.Inputs'!$D$43*(1+$G434)^(6-1)-'1.Inputs'!$D$44*(1+$G434)^(6-1)-('1.Inputs'!$D$20/'1.Inputs'!$D$27+'1.Inputs'!$D$23/'1.Inputs'!$D$28)))*'1.Inputs'!$D$53+('1.Inputs'!$D$20/'1.Inputs'!$D$27+'1.Inputs'!$D$23/'1.Inputs'!$D$28)-(M434-L434)</f>
        <v>147775228.27748027</v>
      </c>
      <c r="Y434" s="36">
        <f ca="1">((('1.Inputs'!$D$37*12*IF(7=1,'1.Inputs'!$D$38,IF(7=2,'1.Inputs'!$D$39,$E434)))*$F434*(('1.Inputs'!$D$40)+(1-'1.Inputs'!$D$40)*(1+'1.Inputs'!$D$41))*(1+$G434)^(7-1))-(('1.Inputs'!$D$37*12*IF(7=1,'1.Inputs'!$D$38,IF(7=2,'1.Inputs'!$D$39,$E434)))/(1-'1.Inputs'!$D$42)*$D434*(1+$G434)^(7-1))-('1.Inputs'!$D$37*12*IF(7=1,'1.Inputs'!$D$38,IF(7=2,'1.Inputs'!$D$39,$E434)))*'1.Inputs'!$D$43*(1+$G434)^(7-1)-'1.Inputs'!$D$44*(1+$G434)^(7-1)-('1.Inputs'!$D$20/'1.Inputs'!$D$27+'1.Inputs'!$D$23/'1.Inputs'!$D$28))-MAX(0,((('1.Inputs'!$D$37*12*IF(7=1,'1.Inputs'!$D$38,IF(7=2,'1.Inputs'!$D$39,$E434)))*$F434*(('1.Inputs'!$D$40)+(1-'1.Inputs'!$D$40)*(1+'1.Inputs'!$D$41))*(1+$G434)^(7-1))-(('1.Inputs'!$D$37*12*IF(7=1,'1.Inputs'!$D$38,IF(7=2,'1.Inputs'!$D$39,$E434)))/(1-'1.Inputs'!$D$42)*$D434*(1+$G434)^(7-1))-('1.Inputs'!$D$37*12*IF(7=1,'1.Inputs'!$D$38,IF(7=2,'1.Inputs'!$D$39,$E434)))*'1.Inputs'!$D$43*(1+$G434)^(7-1)-'1.Inputs'!$D$44*(1+$G434)^(7-1)-('1.Inputs'!$D$20/'1.Inputs'!$D$27+'1.Inputs'!$D$23/'1.Inputs'!$D$28)))*'1.Inputs'!$D$53+('1.Inputs'!$D$20/'1.Inputs'!$D$27+'1.Inputs'!$D$23/'1.Inputs'!$D$28)-(N434-M434)</f>
        <v>150767470.76521295</v>
      </c>
      <c r="Z434" s="36">
        <f ca="1">((('1.Inputs'!$D$37*12*IF(8=1,'1.Inputs'!$D$38,IF(8=2,'1.Inputs'!$D$39,$E434)))*$F434*(('1.Inputs'!$D$40)+(1-'1.Inputs'!$D$40)*(1+'1.Inputs'!$D$41))*(1+$G434)^(8-1))-(('1.Inputs'!$D$37*12*IF(8=1,'1.Inputs'!$D$38,IF(8=2,'1.Inputs'!$D$39,$E434)))/(1-'1.Inputs'!$D$42)*$D434*(1+$G434)^(8-1))-('1.Inputs'!$D$37*12*IF(8=1,'1.Inputs'!$D$38,IF(8=2,'1.Inputs'!$D$39,$E434)))*'1.Inputs'!$D$43*(1+$G434)^(8-1)-'1.Inputs'!$D$44*(1+$G434)^(8-1)-('1.Inputs'!$D$20/'1.Inputs'!$D$27+'1.Inputs'!$D$23/'1.Inputs'!$D$28))-MAX(0,((('1.Inputs'!$D$37*12*IF(8=1,'1.Inputs'!$D$38,IF(8=2,'1.Inputs'!$D$39,$E434)))*$F434*(('1.Inputs'!$D$40)+(1-'1.Inputs'!$D$40)*(1+'1.Inputs'!$D$41))*(1+$G434)^(8-1))-(('1.Inputs'!$D$37*12*IF(8=1,'1.Inputs'!$D$38,IF(8=2,'1.Inputs'!$D$39,$E434)))/(1-'1.Inputs'!$D$42)*$D434*(1+$G434)^(8-1))-('1.Inputs'!$D$37*12*IF(8=1,'1.Inputs'!$D$38,IF(8=2,'1.Inputs'!$D$39,$E434)))*'1.Inputs'!$D$43*(1+$G434)^(8-1)-'1.Inputs'!$D$44*(1+$G434)^(8-1)-('1.Inputs'!$D$20/'1.Inputs'!$D$27+'1.Inputs'!$D$23/'1.Inputs'!$D$28)))*'1.Inputs'!$D$53+('1.Inputs'!$D$20/'1.Inputs'!$D$27+'1.Inputs'!$D$23/'1.Inputs'!$D$28)-(O434-N434)</f>
        <v>153848780.59712109</v>
      </c>
      <c r="AA434" s="36">
        <f ca="1">((('1.Inputs'!$D$37*12*IF(9=1,'1.Inputs'!$D$38,IF(9=2,'1.Inputs'!$D$39,$E434)))*$F434*(('1.Inputs'!$D$40)+(1-'1.Inputs'!$D$40)*(1+'1.Inputs'!$D$41))*(1+$G434)^(9-1))-(('1.Inputs'!$D$37*12*IF(9=1,'1.Inputs'!$D$38,IF(9=2,'1.Inputs'!$D$39,$E434)))/(1-'1.Inputs'!$D$42)*$D434*(1+$G434)^(9-1))-('1.Inputs'!$D$37*12*IF(9=1,'1.Inputs'!$D$38,IF(9=2,'1.Inputs'!$D$39,$E434)))*'1.Inputs'!$D$43*(1+$G434)^(9-1)-'1.Inputs'!$D$44*(1+$G434)^(9-1)-('1.Inputs'!$D$20/'1.Inputs'!$D$27+'1.Inputs'!$D$23/'1.Inputs'!$D$28))-MAX(0,((('1.Inputs'!$D$37*12*IF(9=1,'1.Inputs'!$D$38,IF(9=2,'1.Inputs'!$D$39,$E434)))*$F434*(('1.Inputs'!$D$40)+(1-'1.Inputs'!$D$40)*(1+'1.Inputs'!$D$41))*(1+$G434)^(9-1))-(('1.Inputs'!$D$37*12*IF(9=1,'1.Inputs'!$D$38,IF(9=2,'1.Inputs'!$D$39,$E434)))/(1-'1.Inputs'!$D$42)*$D434*(1+$G434)^(9-1))-('1.Inputs'!$D$37*12*IF(9=1,'1.Inputs'!$D$38,IF(9=2,'1.Inputs'!$D$39,$E434)))*'1.Inputs'!$D$43*(1+$G434)^(9-1)-'1.Inputs'!$D$44*(1+$G434)^(9-1)-('1.Inputs'!$D$20/'1.Inputs'!$D$27+'1.Inputs'!$D$23/'1.Inputs'!$D$28)))*'1.Inputs'!$D$53+('1.Inputs'!$D$20/'1.Inputs'!$D$27+'1.Inputs'!$D$23/'1.Inputs'!$D$28)-(P434-O434)</f>
        <v>157021808.95934239</v>
      </c>
      <c r="AB434" s="36">
        <f ca="1">((('1.Inputs'!$D$37*12*IF(10=1,'1.Inputs'!$D$38,IF(10=2,'1.Inputs'!$D$39,$E434)))*$F434*(('1.Inputs'!$D$40)+(1-'1.Inputs'!$D$40)*(1+'1.Inputs'!$D$41))*(1+$G434)^(10-1))-(('1.Inputs'!$D$37*12*IF(10=1,'1.Inputs'!$D$38,IF(10=2,'1.Inputs'!$D$39,$E434)))/(1-'1.Inputs'!$D$42)*$D434*(1+$G434)^(10-1))-('1.Inputs'!$D$37*12*IF(10=1,'1.Inputs'!$D$38,IF(10=2,'1.Inputs'!$D$39,$E434)))*'1.Inputs'!$D$43*(1+$G434)^(10-1)-'1.Inputs'!$D$44*(1+$G434)^(10-1)-('1.Inputs'!$D$20/'1.Inputs'!$D$27+'1.Inputs'!$D$23/'1.Inputs'!$D$28))-MAX(0,((('1.Inputs'!$D$37*12*IF(10=1,'1.Inputs'!$D$38,IF(10=2,'1.Inputs'!$D$39,$E434)))*$F434*(('1.Inputs'!$D$40)+(1-'1.Inputs'!$D$40)*(1+'1.Inputs'!$D$41))*(1+$G434)^(10-1))-(('1.Inputs'!$D$37*12*IF(10=1,'1.Inputs'!$D$38,IF(10=2,'1.Inputs'!$D$39,$E434)))/(1-'1.Inputs'!$D$42)*$D434*(1+$G434)^(10-1))-('1.Inputs'!$D$37*12*IF(10=1,'1.Inputs'!$D$38,IF(10=2,'1.Inputs'!$D$39,$E434)))*'1.Inputs'!$D$43*(1+$G434)^(10-1)-'1.Inputs'!$D$44*(1+$G434)^(10-1)-('1.Inputs'!$D$20/'1.Inputs'!$D$27+'1.Inputs'!$D$23/'1.Inputs'!$D$28)))*'1.Inputs'!$D$53+('1.Inputs'!$D$20/'1.Inputs'!$D$27+'1.Inputs'!$D$23/'1.Inputs'!$D$28)-(Q434-P434)+(('1.Inputs'!$D$20+'1.Inputs'!$D$23-('1.Inputs'!$D$20/'1.Inputs'!$D$27+'1.Inputs'!$D$23/'1.Inputs'!$D$28)*'1.Inputs'!$D$10)*'1.Inputs'!$D$60+'1.Inputs'!$D$19*'1.Inputs'!$D$59+Q434)</f>
        <v>2407842202.7552195</v>
      </c>
      <c r="AC434" s="36">
        <f ca="1">S434-AC$13-AC$14+MIN(AC$13,MAX(0,((('1.Inputs'!$D$37*12*IF(1=1,'1.Inputs'!$D$38,IF(1=2,'1.Inputs'!$D$39,$E434)))*$F434*(('1.Inputs'!$D$40)+(1-'1.Inputs'!$D$40)*(1+'1.Inputs'!$D$41))*(1+$G434)^(1-1))-(('1.Inputs'!$D$37*12*IF(1=1,'1.Inputs'!$D$38,IF(1=2,'1.Inputs'!$D$39,$E434)))/(1-'1.Inputs'!$D$42)*$D434*(1+$G434)^(1-1))-('1.Inputs'!$D$37*12*IF(1=1,'1.Inputs'!$D$38,IF(1=2,'1.Inputs'!$D$39,$E434)))*'1.Inputs'!$D$43*(1+$G434)^(1-1)-'1.Inputs'!$D$44*(1+$G434)^(1-1)-('1.Inputs'!$D$20/'1.Inputs'!$D$27+'1.Inputs'!$D$23/'1.Inputs'!$D$28))))*'1.Inputs'!$D$53</f>
        <v>-1110195699.3666263</v>
      </c>
      <c r="AD434" s="36">
        <f ca="1">T434-AD$13-AD$14+MIN(AD$13,MAX(0,((('1.Inputs'!$D$37*12*IF(2=1,'1.Inputs'!$D$38,IF(2=2,'1.Inputs'!$D$39,$E434)))*$F434*(('1.Inputs'!$D$40)+(1-'1.Inputs'!$D$40)*(1+'1.Inputs'!$D$41))*(1+$G434)^(2-1))-(('1.Inputs'!$D$37*12*IF(2=1,'1.Inputs'!$D$38,IF(2=2,'1.Inputs'!$D$39,$E434)))/(1-'1.Inputs'!$D$42)*$D434*(1+$G434)^(2-1))-('1.Inputs'!$D$37*12*IF(2=1,'1.Inputs'!$D$38,IF(2=2,'1.Inputs'!$D$39,$E434)))*'1.Inputs'!$D$43*(1+$G434)^(2-1)-'1.Inputs'!$D$44*(1+$G434)^(2-1)-('1.Inputs'!$D$20/'1.Inputs'!$D$27+'1.Inputs'!$D$23/'1.Inputs'!$D$28))))*'1.Inputs'!$D$53</f>
        <v>-435892313.47235131</v>
      </c>
      <c r="AE434" s="36">
        <f ca="1">U434-AE$13-AE$14+MIN(AE$13,MAX(0,((('1.Inputs'!$D$37*12*IF(3=1,'1.Inputs'!$D$38,IF(3=2,'1.Inputs'!$D$39,$E434)))*$F434*(('1.Inputs'!$D$40)+(1-'1.Inputs'!$D$40)*(1+'1.Inputs'!$D$41))*(1+$G434)^(3-1))-(('1.Inputs'!$D$37*12*IF(3=1,'1.Inputs'!$D$38,IF(3=2,'1.Inputs'!$D$39,$E434)))/(1-'1.Inputs'!$D$42)*$D434*(1+$G434)^(3-1))-('1.Inputs'!$D$37*12*IF(3=1,'1.Inputs'!$D$38,IF(3=2,'1.Inputs'!$D$39,$E434)))*'1.Inputs'!$D$43*(1+$G434)^(3-1)-'1.Inputs'!$D$44*(1+$G434)^(3-1)-('1.Inputs'!$D$20/'1.Inputs'!$D$27+'1.Inputs'!$D$23/'1.Inputs'!$D$28))))*'1.Inputs'!$D$53</f>
        <v>-405627311.59295744</v>
      </c>
      <c r="AF434" s="36">
        <f ca="1">V434-AF$13-AF$14+MIN(AF$13,MAX(0,((('1.Inputs'!$D$37*12*IF(4=1,'1.Inputs'!$D$38,IF(4=2,'1.Inputs'!$D$39,$E434)))*$F434*(('1.Inputs'!$D$40)+(1-'1.Inputs'!$D$40)*(1+'1.Inputs'!$D$41))*(1+$G434)^(4-1))-(('1.Inputs'!$D$37*12*IF(4=1,'1.Inputs'!$D$38,IF(4=2,'1.Inputs'!$D$39,$E434)))/(1-'1.Inputs'!$D$42)*$D434*(1+$G434)^(4-1))-('1.Inputs'!$D$37*12*IF(4=1,'1.Inputs'!$D$38,IF(4=2,'1.Inputs'!$D$39,$E434)))*'1.Inputs'!$D$43*(1+$G434)^(4-1)-'1.Inputs'!$D$44*(1+$G434)^(4-1)-('1.Inputs'!$D$20/'1.Inputs'!$D$27+'1.Inputs'!$D$23/'1.Inputs'!$D$28))))*'1.Inputs'!$D$53</f>
        <v>-198037330.39206731</v>
      </c>
      <c r="AG434" s="36">
        <f ca="1">W434-AG$13-AG$14+MIN(AG$13,MAX(0,((('1.Inputs'!$D$37*12*IF(5=1,'1.Inputs'!$D$38,IF(5=2,'1.Inputs'!$D$39,$E434)))*$F434*(('1.Inputs'!$D$40)+(1-'1.Inputs'!$D$40)*(1+'1.Inputs'!$D$41))*(1+$G434)^(5-1))-(('1.Inputs'!$D$37*12*IF(5=1,'1.Inputs'!$D$38,IF(5=2,'1.Inputs'!$D$39,$E434)))/(1-'1.Inputs'!$D$42)*$D434*(1+$G434)^(5-1))-('1.Inputs'!$D$37*12*IF(5=1,'1.Inputs'!$D$38,IF(5=2,'1.Inputs'!$D$39,$E434)))*'1.Inputs'!$D$43*(1+$G434)^(5-1)-'1.Inputs'!$D$44*(1+$G434)^(5-1)-('1.Inputs'!$D$20/'1.Inputs'!$D$27+'1.Inputs'!$D$23/'1.Inputs'!$D$28))))*'1.Inputs'!$D$53</f>
        <v>-163574890.17789543</v>
      </c>
      <c r="AH434" s="36">
        <f ca="1">X434-AH$13-AH$14+MIN(AH$13,MAX(0,((('1.Inputs'!$D$37*12*IF(6=1,'1.Inputs'!$D$38,IF(6=2,'1.Inputs'!$D$39,$E434)))*$F434*(('1.Inputs'!$D$40)+(1-'1.Inputs'!$D$40)*(1+'1.Inputs'!$D$41))*(1+$G434)^(6-1))-(('1.Inputs'!$D$37*12*IF(6=1,'1.Inputs'!$D$38,IF(6=2,'1.Inputs'!$D$39,$E434)))/(1-'1.Inputs'!$D$42)*$D434*(1+$G434)^(6-1))-('1.Inputs'!$D$37*12*IF(6=1,'1.Inputs'!$D$38,IF(6=2,'1.Inputs'!$D$39,$E434)))*'1.Inputs'!$D$43*(1+$G434)^(6-1)-'1.Inputs'!$D$44*(1+$G434)^(6-1)-('1.Inputs'!$D$20/'1.Inputs'!$D$27+'1.Inputs'!$D$23/'1.Inputs'!$D$28))))*'1.Inputs'!$D$53</f>
        <v>-136600771.72251973</v>
      </c>
      <c r="AI434" s="36">
        <f ca="1">Y434-AI$13-AI$14+MIN(AI$13,MAX(0,((('1.Inputs'!$D$37*12*IF(7=1,'1.Inputs'!$D$38,IF(7=2,'1.Inputs'!$D$39,$E434)))*$F434*(('1.Inputs'!$D$40)+(1-'1.Inputs'!$D$40)*(1+'1.Inputs'!$D$41))*(1+$G434)^(7-1))-(('1.Inputs'!$D$37*12*IF(7=1,'1.Inputs'!$D$38,IF(7=2,'1.Inputs'!$D$39,$E434)))/(1-'1.Inputs'!$D$42)*$D434*(1+$G434)^(7-1))-('1.Inputs'!$D$37*12*IF(7=1,'1.Inputs'!$D$38,IF(7=2,'1.Inputs'!$D$39,$E434)))*'1.Inputs'!$D$43*(1+$G434)^(7-1)-'1.Inputs'!$D$44*(1+$G434)^(7-1)-('1.Inputs'!$D$20/'1.Inputs'!$D$27+'1.Inputs'!$D$23/'1.Inputs'!$D$28))))*'1.Inputs'!$D$53</f>
        <v>-114420529.23478705</v>
      </c>
      <c r="AJ434" s="36">
        <f ca="1">Z434-AJ$13-AJ$14+MIN(AJ$13,MAX(0,((('1.Inputs'!$D$37*12*IF(8=1,'1.Inputs'!$D$38,IF(8=2,'1.Inputs'!$D$39,$E434)))*$F434*(('1.Inputs'!$D$40)+(1-'1.Inputs'!$D$40)*(1+'1.Inputs'!$D$41))*(1+$G434)^(8-1))-(('1.Inputs'!$D$37*12*IF(8=1,'1.Inputs'!$D$38,IF(8=2,'1.Inputs'!$D$39,$E434)))/(1-'1.Inputs'!$D$42)*$D434*(1+$G434)^(8-1))-('1.Inputs'!$D$37*12*IF(8=1,'1.Inputs'!$D$38,IF(8=2,'1.Inputs'!$D$39,$E434)))*'1.Inputs'!$D$43*(1+$G434)^(8-1)-'1.Inputs'!$D$44*(1+$G434)^(8-1)-('1.Inputs'!$D$20/'1.Inputs'!$D$27+'1.Inputs'!$D$23/'1.Inputs'!$D$28))))*'1.Inputs'!$D$53</f>
        <v>153848780.59712109</v>
      </c>
      <c r="AK434" s="36">
        <f ca="1">AA434-AK$13-AK$14+MIN(AK$13,MAX(0,((('1.Inputs'!$D$37*12*IF(9=1,'1.Inputs'!$D$38,IF(9=2,'1.Inputs'!$D$39,$E434)))*$F434*(('1.Inputs'!$D$40)+(1-'1.Inputs'!$D$40)*(1+'1.Inputs'!$D$41))*(1+$G434)^(9-1))-(('1.Inputs'!$D$37*12*IF(9=1,'1.Inputs'!$D$38,IF(9=2,'1.Inputs'!$D$39,$E434)))/(1-'1.Inputs'!$D$42)*$D434*(1+$G434)^(9-1))-('1.Inputs'!$D$37*12*IF(9=1,'1.Inputs'!$D$38,IF(9=2,'1.Inputs'!$D$39,$E434)))*'1.Inputs'!$D$43*(1+$G434)^(9-1)-'1.Inputs'!$D$44*(1+$G434)^(9-1)-('1.Inputs'!$D$20/'1.Inputs'!$D$27+'1.Inputs'!$D$23/'1.Inputs'!$D$28))))*'1.Inputs'!$D$53</f>
        <v>157021808.95934239</v>
      </c>
      <c r="AL434" s="36">
        <f ca="1">AB434-AL$13-AL$14+MIN(AL$13,MAX(0,((('1.Inputs'!$D$37*12*IF(10=1,'1.Inputs'!$D$38,IF(10=2,'1.Inputs'!$D$39,$E434)))*$F434*(('1.Inputs'!$D$40)+(1-'1.Inputs'!$D$40)*(1+'1.Inputs'!$D$41))*(1+$G434)^(10-1))-(('1.Inputs'!$D$37*12*IF(10=1,'1.Inputs'!$D$38,IF(10=2,'1.Inputs'!$D$39,$E434)))/(1-'1.Inputs'!$D$42)*$D434*(1+$G434)^(10-1))-('1.Inputs'!$D$37*12*IF(10=1,'1.Inputs'!$D$38,IF(10=2,'1.Inputs'!$D$39,$E434)))*'1.Inputs'!$D$43*(1+$G434)^(10-1)-'1.Inputs'!$D$44*(1+$G434)^(10-1)-('1.Inputs'!$D$20/'1.Inputs'!$D$27+'1.Inputs'!$D$23/'1.Inputs'!$D$28))))*'1.Inputs'!$D$53+'1.Inputs'!$D$35</f>
        <v>3207842202.7552195</v>
      </c>
      <c r="AM434" s="48">
        <f ca="1">R434+NPV('1.Inputs'!$D$55,S434:AB434)</f>
        <v>-1944121098.5904336</v>
      </c>
      <c r="AN434" s="48">
        <f ca="1">-('1.Inputs'!$D$24*(1-'1.Inputs'!$D$31)+'1.Inputs'!$D$35)+NPV('1.Inputs'!$D$54,AC434:AL434)</f>
        <v>-2691702609.134007</v>
      </c>
      <c r="AO434" s="36">
        <f t="shared" ca="1" si="53"/>
        <v>-6.5216510797196907</v>
      </c>
      <c r="AP434" s="36">
        <f t="shared" ca="1" si="54"/>
        <v>-8.6287795368656287E-2</v>
      </c>
      <c r="AQ434" s="36">
        <f ca="1">'1.Inputs'!$D$35+MIN(SUM($AC434:AC434),SUM($AC434:AD434),SUM($AC434:AE434),SUM($AC434:AF434),SUM($AC434:AG434),SUM($AC434:AH434),SUM($AC434:AI434),SUM($AC434:AJ434),SUM($AC434:AK434),SUM($AC434:AL434))</f>
        <v>-1764348845.9592047</v>
      </c>
      <c r="AR434" s="36">
        <f ca="1">IF(AP434&lt;'1.Inputs'!$D$57,1,0)</f>
        <v>1</v>
      </c>
      <c r="AS434" s="36">
        <f t="shared" ca="1" si="55"/>
        <v>1</v>
      </c>
    </row>
    <row r="435" spans="2:45" ht="15" customHeight="1" x14ac:dyDescent="0.25">
      <c r="B435" s="36">
        <v>420</v>
      </c>
      <c r="C435" s="36">
        <f t="shared" ca="1" si="48"/>
        <v>0.80716487310638108</v>
      </c>
      <c r="D435" s="36">
        <f t="shared" ca="1" si="49"/>
        <v>17063.927719638443</v>
      </c>
      <c r="E435" s="47">
        <f t="shared" ca="1" si="50"/>
        <v>0.86550540435821433</v>
      </c>
      <c r="F435" s="36">
        <f t="shared" ca="1" si="51"/>
        <v>27786.34703437698</v>
      </c>
      <c r="G435" s="36">
        <f t="shared" ca="1" si="52"/>
        <v>5.9883126601124069E-2</v>
      </c>
      <c r="H435" s="36">
        <f ca="1">((('1.Inputs'!$D$37*12*IF(1=1,'1.Inputs'!$D$38,IF(1=2,'1.Inputs'!$D$39,$E435)))*$F435*(('1.Inputs'!$D$40)+(1-'1.Inputs'!$D$40)*(1+'1.Inputs'!$D$41))*(1+$G435)^(1-1))*'1.Inputs'!$D$47+(('1.Inputs'!$D$37*12*IF(1=1,'1.Inputs'!$D$38,IF(1=2,'1.Inputs'!$D$39,$E435)))/(1-'1.Inputs'!$D$42)*$D435*(1+$G435)^(1-1))*('1.Inputs'!$D$48-'1.Inputs'!$D$49))/'1.Inputs'!$D$51</f>
        <v>734798417.43425035</v>
      </c>
      <c r="I435" s="36">
        <f ca="1">((('1.Inputs'!$D$37*12*IF(2=1,'1.Inputs'!$D$38,IF(2=2,'1.Inputs'!$D$39,$E435)))*$F435*(('1.Inputs'!$D$40)+(1-'1.Inputs'!$D$40)*(1+'1.Inputs'!$D$41))*(1+$G435)^(2-1))*'1.Inputs'!$D$47+(('1.Inputs'!$D$37*12*IF(2=1,'1.Inputs'!$D$38,IF(2=2,'1.Inputs'!$D$39,$E435)))/(1-'1.Inputs'!$D$42)*$D435*(1+$G435)^(2-1))*('1.Inputs'!$D$48-'1.Inputs'!$D$49))/'1.Inputs'!$D$51</f>
        <v>1090320621.7284796</v>
      </c>
      <c r="J435" s="36">
        <f ca="1">((('1.Inputs'!$D$37*12*IF(3=1,'1.Inputs'!$D$38,IF(3=2,'1.Inputs'!$D$39,$E435)))*$F435*(('1.Inputs'!$D$40)+(1-'1.Inputs'!$D$40)*(1+'1.Inputs'!$D$41))*(1+$G435)^(3-1))*'1.Inputs'!$D$47+(('1.Inputs'!$D$37*12*IF(3=1,'1.Inputs'!$D$38,IF(3=2,'1.Inputs'!$D$39,$E435)))/(1-'1.Inputs'!$D$42)*$D435*(1+$G435)^(3-1))*('1.Inputs'!$D$48-'1.Inputs'!$D$49))/'1.Inputs'!$D$51</f>
        <v>1428841147.3194373</v>
      </c>
      <c r="K435" s="36">
        <f ca="1">((('1.Inputs'!$D$37*12*IF(4=1,'1.Inputs'!$D$38,IF(4=2,'1.Inputs'!$D$39,$E435)))*$F435*(('1.Inputs'!$D$40)+(1-'1.Inputs'!$D$40)*(1+'1.Inputs'!$D$41))*(1+$G435)^(4-1))*'1.Inputs'!$D$47+(('1.Inputs'!$D$37*12*IF(4=1,'1.Inputs'!$D$38,IF(4=2,'1.Inputs'!$D$39,$E435)))/(1-'1.Inputs'!$D$42)*$D435*(1+$G435)^(4-1))*('1.Inputs'!$D$48-'1.Inputs'!$D$49))/'1.Inputs'!$D$51</f>
        <v>1514404622.6372626</v>
      </c>
      <c r="L435" s="36">
        <f ca="1">((('1.Inputs'!$D$37*12*IF(5=1,'1.Inputs'!$D$38,IF(5=2,'1.Inputs'!$D$39,$E435)))*$F435*(('1.Inputs'!$D$40)+(1-'1.Inputs'!$D$40)*(1+'1.Inputs'!$D$41))*(1+$G435)^(5-1))*'1.Inputs'!$D$47+(('1.Inputs'!$D$37*12*IF(5=1,'1.Inputs'!$D$38,IF(5=2,'1.Inputs'!$D$39,$E435)))/(1-'1.Inputs'!$D$42)*$D435*(1+$G435)^(5-1))*('1.Inputs'!$D$48-'1.Inputs'!$D$49))/'1.Inputs'!$D$51</f>
        <v>1605091906.3799775</v>
      </c>
      <c r="M435" s="36">
        <f ca="1">((('1.Inputs'!$D$37*12*IF(6=1,'1.Inputs'!$D$38,IF(6=2,'1.Inputs'!$D$39,$E435)))*$F435*(('1.Inputs'!$D$40)+(1-'1.Inputs'!$D$40)*(1+'1.Inputs'!$D$41))*(1+$G435)^(6-1))*'1.Inputs'!$D$47+(('1.Inputs'!$D$37*12*IF(6=1,'1.Inputs'!$D$38,IF(6=2,'1.Inputs'!$D$39,$E435)))/(1-'1.Inputs'!$D$42)*$D435*(1+$G435)^(6-1))*('1.Inputs'!$D$48-'1.Inputs'!$D$49))/'1.Inputs'!$D$51</f>
        <v>1701209828.2161691</v>
      </c>
      <c r="N435" s="36">
        <f ca="1">((('1.Inputs'!$D$37*12*IF(7=1,'1.Inputs'!$D$38,IF(7=2,'1.Inputs'!$D$39,$E435)))*$F435*(('1.Inputs'!$D$40)+(1-'1.Inputs'!$D$40)*(1+'1.Inputs'!$D$41))*(1+$G435)^(7-1))*'1.Inputs'!$D$47+(('1.Inputs'!$D$37*12*IF(7=1,'1.Inputs'!$D$38,IF(7=2,'1.Inputs'!$D$39,$E435)))/(1-'1.Inputs'!$D$42)*$D435*(1+$G435)^(7-1))*('1.Inputs'!$D$48-'1.Inputs'!$D$49))/'1.Inputs'!$D$51</f>
        <v>1803083591.7343147</v>
      </c>
      <c r="O435" s="36">
        <f ca="1">((('1.Inputs'!$D$37*12*IF(8=1,'1.Inputs'!$D$38,IF(8=2,'1.Inputs'!$D$39,$E435)))*$F435*(('1.Inputs'!$D$40)+(1-'1.Inputs'!$D$40)*(1+'1.Inputs'!$D$41))*(1+$G435)^(8-1))*'1.Inputs'!$D$47+(('1.Inputs'!$D$37*12*IF(8=1,'1.Inputs'!$D$38,IF(8=2,'1.Inputs'!$D$39,$E435)))/(1-'1.Inputs'!$D$42)*$D435*(1+$G435)^(8-1))*('1.Inputs'!$D$48-'1.Inputs'!$D$49))/'1.Inputs'!$D$51</f>
        <v>1911057874.7305505</v>
      </c>
      <c r="P435" s="36">
        <f ca="1">((('1.Inputs'!$D$37*12*IF(9=1,'1.Inputs'!$D$38,IF(9=2,'1.Inputs'!$D$39,$E435)))*$F435*(('1.Inputs'!$D$40)+(1-'1.Inputs'!$D$40)*(1+'1.Inputs'!$D$41))*(1+$G435)^(9-1))*'1.Inputs'!$D$47+(('1.Inputs'!$D$37*12*IF(9=1,'1.Inputs'!$D$38,IF(9=2,'1.Inputs'!$D$39,$E435)))/(1-'1.Inputs'!$D$42)*$D435*(1+$G435)^(9-1))*('1.Inputs'!$D$48-'1.Inputs'!$D$49))/'1.Inputs'!$D$51</f>
        <v>2025497995.3851149</v>
      </c>
      <c r="Q435" s="36">
        <f ca="1">((('1.Inputs'!$D$37*12*IF(10=1,'1.Inputs'!$D$38,IF(10=2,'1.Inputs'!$D$39,$E435)))*$F435*(('1.Inputs'!$D$40)+(1-'1.Inputs'!$D$40)*(1+'1.Inputs'!$D$41))*(1+$G435)^(10-1))*'1.Inputs'!$D$47+(('1.Inputs'!$D$37*12*IF(10=1,'1.Inputs'!$D$38,IF(10=2,'1.Inputs'!$D$39,$E435)))/(1-'1.Inputs'!$D$42)*$D435*(1+$G435)^(10-1))*('1.Inputs'!$D$48-'1.Inputs'!$D$49))/'1.Inputs'!$D$51</f>
        <v>2146791148.2730849</v>
      </c>
      <c r="R435" s="36">
        <f>-'1.Inputs'!$D$24</f>
        <v>-2050000000</v>
      </c>
      <c r="S435" s="36">
        <f ca="1">((('1.Inputs'!$D$37*12*IF(1=1,'1.Inputs'!$D$38,IF(1=2,'1.Inputs'!$D$39,$E435)))*$F435*(('1.Inputs'!$D$40)+(1-'1.Inputs'!$D$40)*(1+'1.Inputs'!$D$41))*(1+$G435)^(1-1))-(('1.Inputs'!$D$37*12*IF(1=1,'1.Inputs'!$D$38,IF(1=2,'1.Inputs'!$D$39,$E435)))/(1-'1.Inputs'!$D$42)*$D435*(1+$G435)^(1-1))-('1.Inputs'!$D$37*12*IF(1=1,'1.Inputs'!$D$38,IF(1=2,'1.Inputs'!$D$39,$E435)))*'1.Inputs'!$D$43*(1+$G435)^(1-1)-'1.Inputs'!$D$44*(1+$G435)^(1-1)-('1.Inputs'!$D$20/'1.Inputs'!$D$27+'1.Inputs'!$D$23/'1.Inputs'!$D$28))-MAX(0,((('1.Inputs'!$D$37*12*IF(1=1,'1.Inputs'!$D$38,IF(1=2,'1.Inputs'!$D$39,$E435)))*$F435*(('1.Inputs'!$D$40)+(1-'1.Inputs'!$D$40)*(1+'1.Inputs'!$D$41))*(1+$G435)^(1-1))-(('1.Inputs'!$D$37*12*IF(1=1,'1.Inputs'!$D$38,IF(1=2,'1.Inputs'!$D$39,$E435)))/(1-'1.Inputs'!$D$42)*$D435*(1+$G435)^(1-1))-('1.Inputs'!$D$37*12*IF(1=1,'1.Inputs'!$D$38,IF(1=2,'1.Inputs'!$D$39,$E435)))*'1.Inputs'!$D$43*(1+$G435)^(1-1)-'1.Inputs'!$D$44*(1+$G435)^(1-1)-('1.Inputs'!$D$20/'1.Inputs'!$D$27+'1.Inputs'!$D$23/'1.Inputs'!$D$28)))*'1.Inputs'!$D$53+('1.Inputs'!$D$20/'1.Inputs'!$D$27+'1.Inputs'!$D$23/'1.Inputs'!$D$28)-H435</f>
        <v>-529377214.64158612</v>
      </c>
      <c r="T435" s="36">
        <f ca="1">((('1.Inputs'!$D$37*12*IF(2=1,'1.Inputs'!$D$38,IF(2=2,'1.Inputs'!$D$39,$E435)))*$F435*(('1.Inputs'!$D$40)+(1-'1.Inputs'!$D$40)*(1+'1.Inputs'!$D$41))*(1+$G435)^(2-1))-(('1.Inputs'!$D$37*12*IF(2=1,'1.Inputs'!$D$38,IF(2=2,'1.Inputs'!$D$39,$E435)))/(1-'1.Inputs'!$D$42)*$D435*(1+$G435)^(2-1))-('1.Inputs'!$D$37*12*IF(2=1,'1.Inputs'!$D$38,IF(2=2,'1.Inputs'!$D$39,$E435)))*'1.Inputs'!$D$43*(1+$G435)^(2-1)-'1.Inputs'!$D$44*(1+$G435)^(2-1)-('1.Inputs'!$D$20/'1.Inputs'!$D$27+'1.Inputs'!$D$23/'1.Inputs'!$D$28))-MAX(0,((('1.Inputs'!$D$37*12*IF(2=1,'1.Inputs'!$D$38,IF(2=2,'1.Inputs'!$D$39,$E435)))*$F435*(('1.Inputs'!$D$40)+(1-'1.Inputs'!$D$40)*(1+'1.Inputs'!$D$41))*(1+$G435)^(2-1))-(('1.Inputs'!$D$37*12*IF(2=1,'1.Inputs'!$D$38,IF(2=2,'1.Inputs'!$D$39,$E435)))/(1-'1.Inputs'!$D$42)*$D435*(1+$G435)^(2-1))-('1.Inputs'!$D$37*12*IF(2=1,'1.Inputs'!$D$38,IF(2=2,'1.Inputs'!$D$39,$E435)))*'1.Inputs'!$D$43*(1+$G435)^(2-1)-'1.Inputs'!$D$44*(1+$G435)^(2-1)-('1.Inputs'!$D$20/'1.Inputs'!$D$27+'1.Inputs'!$D$23/'1.Inputs'!$D$28)))*'1.Inputs'!$D$53+('1.Inputs'!$D$20/'1.Inputs'!$D$27+'1.Inputs'!$D$23/'1.Inputs'!$D$28)-(I435-H435)</f>
        <v>174440631.86624289</v>
      </c>
      <c r="U435" s="36">
        <f ca="1">((('1.Inputs'!$D$37*12*IF(3=1,'1.Inputs'!$D$38,IF(3=2,'1.Inputs'!$D$39,$E435)))*$F435*(('1.Inputs'!$D$40)+(1-'1.Inputs'!$D$40)*(1+'1.Inputs'!$D$41))*(1+$G435)^(3-1))-(('1.Inputs'!$D$37*12*IF(3=1,'1.Inputs'!$D$38,IF(3=2,'1.Inputs'!$D$39,$E435)))/(1-'1.Inputs'!$D$42)*$D435*(1+$G435)^(3-1))-('1.Inputs'!$D$37*12*IF(3=1,'1.Inputs'!$D$38,IF(3=2,'1.Inputs'!$D$39,$E435)))*'1.Inputs'!$D$43*(1+$G435)^(3-1)-'1.Inputs'!$D$44*(1+$G435)^(3-1)-('1.Inputs'!$D$20/'1.Inputs'!$D$27+'1.Inputs'!$D$23/'1.Inputs'!$D$28))-MAX(0,((('1.Inputs'!$D$37*12*IF(3=1,'1.Inputs'!$D$38,IF(3=2,'1.Inputs'!$D$39,$E435)))*$F435*(('1.Inputs'!$D$40)+(1-'1.Inputs'!$D$40)*(1+'1.Inputs'!$D$41))*(1+$G435)^(3-1))-(('1.Inputs'!$D$37*12*IF(3=1,'1.Inputs'!$D$38,IF(3=2,'1.Inputs'!$D$39,$E435)))/(1-'1.Inputs'!$D$42)*$D435*(1+$G435)^(3-1))-('1.Inputs'!$D$37*12*IF(3=1,'1.Inputs'!$D$38,IF(3=2,'1.Inputs'!$D$39,$E435)))*'1.Inputs'!$D$43*(1+$G435)^(3-1)-'1.Inputs'!$D$44*(1+$G435)^(3-1)-('1.Inputs'!$D$20/'1.Inputs'!$D$27+'1.Inputs'!$D$23/'1.Inputs'!$D$28)))*'1.Inputs'!$D$53+('1.Inputs'!$D$20/'1.Inputs'!$D$27+'1.Inputs'!$D$23/'1.Inputs'!$D$28)-(J435-I435)</f>
        <v>496690733.24052525</v>
      </c>
      <c r="V435" s="36">
        <f ca="1">((('1.Inputs'!$D$37*12*IF(4=1,'1.Inputs'!$D$38,IF(4=2,'1.Inputs'!$D$39,$E435)))*$F435*(('1.Inputs'!$D$40)+(1-'1.Inputs'!$D$40)*(1+'1.Inputs'!$D$41))*(1+$G435)^(4-1))-(('1.Inputs'!$D$37*12*IF(4=1,'1.Inputs'!$D$38,IF(4=2,'1.Inputs'!$D$39,$E435)))/(1-'1.Inputs'!$D$42)*$D435*(1+$G435)^(4-1))-('1.Inputs'!$D$37*12*IF(4=1,'1.Inputs'!$D$38,IF(4=2,'1.Inputs'!$D$39,$E435)))*'1.Inputs'!$D$43*(1+$G435)^(4-1)-'1.Inputs'!$D$44*(1+$G435)^(4-1)-('1.Inputs'!$D$20/'1.Inputs'!$D$27+'1.Inputs'!$D$23/'1.Inputs'!$D$28))-MAX(0,((('1.Inputs'!$D$37*12*IF(4=1,'1.Inputs'!$D$38,IF(4=2,'1.Inputs'!$D$39,$E435)))*$F435*(('1.Inputs'!$D$40)+(1-'1.Inputs'!$D$40)*(1+'1.Inputs'!$D$41))*(1+$G435)^(4-1))-(('1.Inputs'!$D$37*12*IF(4=1,'1.Inputs'!$D$38,IF(4=2,'1.Inputs'!$D$39,$E435)))/(1-'1.Inputs'!$D$42)*$D435*(1+$G435)^(4-1))-('1.Inputs'!$D$37*12*IF(4=1,'1.Inputs'!$D$38,IF(4=2,'1.Inputs'!$D$39,$E435)))*'1.Inputs'!$D$43*(1+$G435)^(4-1)-'1.Inputs'!$D$44*(1+$G435)^(4-1)-('1.Inputs'!$D$20/'1.Inputs'!$D$27+'1.Inputs'!$D$23/'1.Inputs'!$D$28)))*'1.Inputs'!$D$53+('1.Inputs'!$D$20/'1.Inputs'!$D$27+'1.Inputs'!$D$23/'1.Inputs'!$D$28)-(K435-J435)</f>
        <v>796833367.33304441</v>
      </c>
      <c r="W435" s="36">
        <f ca="1">((('1.Inputs'!$D$37*12*IF(5=1,'1.Inputs'!$D$38,IF(5=2,'1.Inputs'!$D$39,$E435)))*$F435*(('1.Inputs'!$D$40)+(1-'1.Inputs'!$D$40)*(1+'1.Inputs'!$D$41))*(1+$G435)^(5-1))-(('1.Inputs'!$D$37*12*IF(5=1,'1.Inputs'!$D$38,IF(5=2,'1.Inputs'!$D$39,$E435)))/(1-'1.Inputs'!$D$42)*$D435*(1+$G435)^(5-1))-('1.Inputs'!$D$37*12*IF(5=1,'1.Inputs'!$D$38,IF(5=2,'1.Inputs'!$D$39,$E435)))*'1.Inputs'!$D$43*(1+$G435)^(5-1)-'1.Inputs'!$D$44*(1+$G435)^(5-1)-('1.Inputs'!$D$20/'1.Inputs'!$D$27+'1.Inputs'!$D$23/'1.Inputs'!$D$28))-MAX(0,((('1.Inputs'!$D$37*12*IF(5=1,'1.Inputs'!$D$38,IF(5=2,'1.Inputs'!$D$39,$E435)))*$F435*(('1.Inputs'!$D$40)+(1-'1.Inputs'!$D$40)*(1+'1.Inputs'!$D$41))*(1+$G435)^(5-1))-(('1.Inputs'!$D$37*12*IF(5=1,'1.Inputs'!$D$38,IF(5=2,'1.Inputs'!$D$39,$E435)))/(1-'1.Inputs'!$D$42)*$D435*(1+$G435)^(5-1))-('1.Inputs'!$D$37*12*IF(5=1,'1.Inputs'!$D$38,IF(5=2,'1.Inputs'!$D$39,$E435)))*'1.Inputs'!$D$43*(1+$G435)^(5-1)-'1.Inputs'!$D$44*(1+$G435)^(5-1)-('1.Inputs'!$D$20/'1.Inputs'!$D$27+'1.Inputs'!$D$23/'1.Inputs'!$D$28)))*'1.Inputs'!$D$53+('1.Inputs'!$D$20/'1.Inputs'!$D$27+'1.Inputs'!$D$23/'1.Inputs'!$D$28)-(L435-K435)</f>
        <v>841720763.01714659</v>
      </c>
      <c r="X435" s="36">
        <f ca="1">((('1.Inputs'!$D$37*12*IF(6=1,'1.Inputs'!$D$38,IF(6=2,'1.Inputs'!$D$39,$E435)))*$F435*(('1.Inputs'!$D$40)+(1-'1.Inputs'!$D$40)*(1+'1.Inputs'!$D$41))*(1+$G435)^(6-1))-(('1.Inputs'!$D$37*12*IF(6=1,'1.Inputs'!$D$38,IF(6=2,'1.Inputs'!$D$39,$E435)))/(1-'1.Inputs'!$D$42)*$D435*(1+$G435)^(6-1))-('1.Inputs'!$D$37*12*IF(6=1,'1.Inputs'!$D$38,IF(6=2,'1.Inputs'!$D$39,$E435)))*'1.Inputs'!$D$43*(1+$G435)^(6-1)-'1.Inputs'!$D$44*(1+$G435)^(6-1)-('1.Inputs'!$D$20/'1.Inputs'!$D$27+'1.Inputs'!$D$23/'1.Inputs'!$D$28))-MAX(0,((('1.Inputs'!$D$37*12*IF(6=1,'1.Inputs'!$D$38,IF(6=2,'1.Inputs'!$D$39,$E435)))*$F435*(('1.Inputs'!$D$40)+(1-'1.Inputs'!$D$40)*(1+'1.Inputs'!$D$41))*(1+$G435)^(6-1))-(('1.Inputs'!$D$37*12*IF(6=1,'1.Inputs'!$D$38,IF(6=2,'1.Inputs'!$D$39,$E435)))/(1-'1.Inputs'!$D$42)*$D435*(1+$G435)^(6-1))-('1.Inputs'!$D$37*12*IF(6=1,'1.Inputs'!$D$38,IF(6=2,'1.Inputs'!$D$39,$E435)))*'1.Inputs'!$D$43*(1+$G435)^(6-1)-'1.Inputs'!$D$44*(1+$G435)^(6-1)-('1.Inputs'!$D$20/'1.Inputs'!$D$27+'1.Inputs'!$D$23/'1.Inputs'!$D$28)))*'1.Inputs'!$D$53+('1.Inputs'!$D$20/'1.Inputs'!$D$27+'1.Inputs'!$D$23/'1.Inputs'!$D$28)-(M435-L435)</f>
        <v>889296156.29979408</v>
      </c>
      <c r="Y435" s="36">
        <f ca="1">((('1.Inputs'!$D$37*12*IF(7=1,'1.Inputs'!$D$38,IF(7=2,'1.Inputs'!$D$39,$E435)))*$F435*(('1.Inputs'!$D$40)+(1-'1.Inputs'!$D$40)*(1+'1.Inputs'!$D$41))*(1+$G435)^(7-1))-(('1.Inputs'!$D$37*12*IF(7=1,'1.Inputs'!$D$38,IF(7=2,'1.Inputs'!$D$39,$E435)))/(1-'1.Inputs'!$D$42)*$D435*(1+$G435)^(7-1))-('1.Inputs'!$D$37*12*IF(7=1,'1.Inputs'!$D$38,IF(7=2,'1.Inputs'!$D$39,$E435)))*'1.Inputs'!$D$43*(1+$G435)^(7-1)-'1.Inputs'!$D$44*(1+$G435)^(7-1)-('1.Inputs'!$D$20/'1.Inputs'!$D$27+'1.Inputs'!$D$23/'1.Inputs'!$D$28))-MAX(0,((('1.Inputs'!$D$37*12*IF(7=1,'1.Inputs'!$D$38,IF(7=2,'1.Inputs'!$D$39,$E435)))*$F435*(('1.Inputs'!$D$40)+(1-'1.Inputs'!$D$40)*(1+'1.Inputs'!$D$41))*(1+$G435)^(7-1))-(('1.Inputs'!$D$37*12*IF(7=1,'1.Inputs'!$D$38,IF(7=2,'1.Inputs'!$D$39,$E435)))/(1-'1.Inputs'!$D$42)*$D435*(1+$G435)^(7-1))-('1.Inputs'!$D$37*12*IF(7=1,'1.Inputs'!$D$38,IF(7=2,'1.Inputs'!$D$39,$E435)))*'1.Inputs'!$D$43*(1+$G435)^(7-1)-'1.Inputs'!$D$44*(1+$G435)^(7-1)-('1.Inputs'!$D$20/'1.Inputs'!$D$27+'1.Inputs'!$D$23/'1.Inputs'!$D$28)))*'1.Inputs'!$D$53+('1.Inputs'!$D$20/'1.Inputs'!$D$27+'1.Inputs'!$D$23/'1.Inputs'!$D$28)-(N435-M435)</f>
        <v>939720512.88148344</v>
      </c>
      <c r="Z435" s="36">
        <f ca="1">((('1.Inputs'!$D$37*12*IF(8=1,'1.Inputs'!$D$38,IF(8=2,'1.Inputs'!$D$39,$E435)))*$F435*(('1.Inputs'!$D$40)+(1-'1.Inputs'!$D$40)*(1+'1.Inputs'!$D$41))*(1+$G435)^(8-1))-(('1.Inputs'!$D$37*12*IF(8=1,'1.Inputs'!$D$38,IF(8=2,'1.Inputs'!$D$39,$E435)))/(1-'1.Inputs'!$D$42)*$D435*(1+$G435)^(8-1))-('1.Inputs'!$D$37*12*IF(8=1,'1.Inputs'!$D$38,IF(8=2,'1.Inputs'!$D$39,$E435)))*'1.Inputs'!$D$43*(1+$G435)^(8-1)-'1.Inputs'!$D$44*(1+$G435)^(8-1)-('1.Inputs'!$D$20/'1.Inputs'!$D$27+'1.Inputs'!$D$23/'1.Inputs'!$D$28))-MAX(0,((('1.Inputs'!$D$37*12*IF(8=1,'1.Inputs'!$D$38,IF(8=2,'1.Inputs'!$D$39,$E435)))*$F435*(('1.Inputs'!$D$40)+(1-'1.Inputs'!$D$40)*(1+'1.Inputs'!$D$41))*(1+$G435)^(8-1))-(('1.Inputs'!$D$37*12*IF(8=1,'1.Inputs'!$D$38,IF(8=2,'1.Inputs'!$D$39,$E435)))/(1-'1.Inputs'!$D$42)*$D435*(1+$G435)^(8-1))-('1.Inputs'!$D$37*12*IF(8=1,'1.Inputs'!$D$38,IF(8=2,'1.Inputs'!$D$39,$E435)))*'1.Inputs'!$D$43*(1+$G435)^(8-1)-'1.Inputs'!$D$44*(1+$G435)^(8-1)-('1.Inputs'!$D$20/'1.Inputs'!$D$27+'1.Inputs'!$D$23/'1.Inputs'!$D$28)))*'1.Inputs'!$D$53+('1.Inputs'!$D$20/'1.Inputs'!$D$27+'1.Inputs'!$D$23/'1.Inputs'!$D$28)-(O435-N435)</f>
        <v>993164437.59213591</v>
      </c>
      <c r="AA435" s="36">
        <f ca="1">((('1.Inputs'!$D$37*12*IF(9=1,'1.Inputs'!$D$38,IF(9=2,'1.Inputs'!$D$39,$E435)))*$F435*(('1.Inputs'!$D$40)+(1-'1.Inputs'!$D$40)*(1+'1.Inputs'!$D$41))*(1+$G435)^(9-1))-(('1.Inputs'!$D$37*12*IF(9=1,'1.Inputs'!$D$38,IF(9=2,'1.Inputs'!$D$39,$E435)))/(1-'1.Inputs'!$D$42)*$D435*(1+$G435)^(9-1))-('1.Inputs'!$D$37*12*IF(9=1,'1.Inputs'!$D$38,IF(9=2,'1.Inputs'!$D$39,$E435)))*'1.Inputs'!$D$43*(1+$G435)^(9-1)-'1.Inputs'!$D$44*(1+$G435)^(9-1)-('1.Inputs'!$D$20/'1.Inputs'!$D$27+'1.Inputs'!$D$23/'1.Inputs'!$D$28))-MAX(0,((('1.Inputs'!$D$37*12*IF(9=1,'1.Inputs'!$D$38,IF(9=2,'1.Inputs'!$D$39,$E435)))*$F435*(('1.Inputs'!$D$40)+(1-'1.Inputs'!$D$40)*(1+'1.Inputs'!$D$41))*(1+$G435)^(9-1))-(('1.Inputs'!$D$37*12*IF(9=1,'1.Inputs'!$D$38,IF(9=2,'1.Inputs'!$D$39,$E435)))/(1-'1.Inputs'!$D$42)*$D435*(1+$G435)^(9-1))-('1.Inputs'!$D$37*12*IF(9=1,'1.Inputs'!$D$38,IF(9=2,'1.Inputs'!$D$39,$E435)))*'1.Inputs'!$D$43*(1+$G435)^(9-1)-'1.Inputs'!$D$44*(1+$G435)^(9-1)-('1.Inputs'!$D$20/'1.Inputs'!$D$27+'1.Inputs'!$D$23/'1.Inputs'!$D$28)))*'1.Inputs'!$D$53+('1.Inputs'!$D$20/'1.Inputs'!$D$27+'1.Inputs'!$D$23/'1.Inputs'!$D$28)-(P435-O435)</f>
        <v>1049808751.612298</v>
      </c>
      <c r="AB435" s="36">
        <f ca="1">((('1.Inputs'!$D$37*12*IF(10=1,'1.Inputs'!$D$38,IF(10=2,'1.Inputs'!$D$39,$E435)))*$F435*(('1.Inputs'!$D$40)+(1-'1.Inputs'!$D$40)*(1+'1.Inputs'!$D$41))*(1+$G435)^(10-1))-(('1.Inputs'!$D$37*12*IF(10=1,'1.Inputs'!$D$38,IF(10=2,'1.Inputs'!$D$39,$E435)))/(1-'1.Inputs'!$D$42)*$D435*(1+$G435)^(10-1))-('1.Inputs'!$D$37*12*IF(10=1,'1.Inputs'!$D$38,IF(10=2,'1.Inputs'!$D$39,$E435)))*'1.Inputs'!$D$43*(1+$G435)^(10-1)-'1.Inputs'!$D$44*(1+$G435)^(10-1)-('1.Inputs'!$D$20/'1.Inputs'!$D$27+'1.Inputs'!$D$23/'1.Inputs'!$D$28))-MAX(0,((('1.Inputs'!$D$37*12*IF(10=1,'1.Inputs'!$D$38,IF(10=2,'1.Inputs'!$D$39,$E435)))*$F435*(('1.Inputs'!$D$40)+(1-'1.Inputs'!$D$40)*(1+'1.Inputs'!$D$41))*(1+$G435)^(10-1))-(('1.Inputs'!$D$37*12*IF(10=1,'1.Inputs'!$D$38,IF(10=2,'1.Inputs'!$D$39,$E435)))/(1-'1.Inputs'!$D$42)*$D435*(1+$G435)^(10-1))-('1.Inputs'!$D$37*12*IF(10=1,'1.Inputs'!$D$38,IF(10=2,'1.Inputs'!$D$39,$E435)))*'1.Inputs'!$D$43*(1+$G435)^(10-1)-'1.Inputs'!$D$44*(1+$G435)^(10-1)-('1.Inputs'!$D$20/'1.Inputs'!$D$27+'1.Inputs'!$D$23/'1.Inputs'!$D$28)))*'1.Inputs'!$D$53+('1.Inputs'!$D$20/'1.Inputs'!$D$27+'1.Inputs'!$D$23/'1.Inputs'!$D$28)-(Q435-P435)+(('1.Inputs'!$D$20+'1.Inputs'!$D$23-('1.Inputs'!$D$20/'1.Inputs'!$D$27+'1.Inputs'!$D$23/'1.Inputs'!$D$28)*'1.Inputs'!$D$10)*'1.Inputs'!$D$60+'1.Inputs'!$D$19*'1.Inputs'!$D$59+Q435)</f>
        <v>3956636252.533246</v>
      </c>
      <c r="AC435" s="36">
        <f ca="1">S435-AC$13-AC$14+MIN(AC$13,MAX(0,((('1.Inputs'!$D$37*12*IF(1=1,'1.Inputs'!$D$38,IF(1=2,'1.Inputs'!$D$39,$E435)))*$F435*(('1.Inputs'!$D$40)+(1-'1.Inputs'!$D$40)*(1+'1.Inputs'!$D$41))*(1+$G435)^(1-1))-(('1.Inputs'!$D$37*12*IF(1=1,'1.Inputs'!$D$38,IF(1=2,'1.Inputs'!$D$39,$E435)))/(1-'1.Inputs'!$D$42)*$D435*(1+$G435)^(1-1))-('1.Inputs'!$D$37*12*IF(1=1,'1.Inputs'!$D$38,IF(1=2,'1.Inputs'!$D$39,$E435)))*'1.Inputs'!$D$43*(1+$G435)^(1-1)-'1.Inputs'!$D$44*(1+$G435)^(1-1)-('1.Inputs'!$D$20/'1.Inputs'!$D$27+'1.Inputs'!$D$23/'1.Inputs'!$D$28))))*'1.Inputs'!$D$53</f>
        <v>-639058105.44553614</v>
      </c>
      <c r="AD435" s="36">
        <f ca="1">T435-AD$13-AD$14+MIN(AD$13,MAX(0,((('1.Inputs'!$D$37*12*IF(2=1,'1.Inputs'!$D$38,IF(2=2,'1.Inputs'!$D$39,$E435)))*$F435*(('1.Inputs'!$D$40)+(1-'1.Inputs'!$D$40)*(1+'1.Inputs'!$D$41))*(1+$G435)^(2-1))-(('1.Inputs'!$D$37*12*IF(2=1,'1.Inputs'!$D$38,IF(2=2,'1.Inputs'!$D$39,$E435)))/(1-'1.Inputs'!$D$42)*$D435*(1+$G435)^(2-1))-('1.Inputs'!$D$37*12*IF(2=1,'1.Inputs'!$D$38,IF(2=2,'1.Inputs'!$D$39,$E435)))*'1.Inputs'!$D$43*(1+$G435)^(2-1)-'1.Inputs'!$D$44*(1+$G435)^(2-1)-('1.Inputs'!$D$20/'1.Inputs'!$D$27+'1.Inputs'!$D$23/'1.Inputs'!$D$28))))*'1.Inputs'!$D$53</f>
        <v>78500631.866242886</v>
      </c>
      <c r="AE435" s="36">
        <f ca="1">U435-AE$13-AE$14+MIN(AE$13,MAX(0,((('1.Inputs'!$D$37*12*IF(3=1,'1.Inputs'!$D$38,IF(3=2,'1.Inputs'!$D$39,$E435)))*$F435*(('1.Inputs'!$D$40)+(1-'1.Inputs'!$D$40)*(1+'1.Inputs'!$D$41))*(1+$G435)^(3-1))-(('1.Inputs'!$D$37*12*IF(3=1,'1.Inputs'!$D$38,IF(3=2,'1.Inputs'!$D$39,$E435)))/(1-'1.Inputs'!$D$42)*$D435*(1+$G435)^(3-1))-('1.Inputs'!$D$37*12*IF(3=1,'1.Inputs'!$D$38,IF(3=2,'1.Inputs'!$D$39,$E435)))*'1.Inputs'!$D$43*(1+$G435)^(3-1)-'1.Inputs'!$D$44*(1+$G435)^(3-1)-('1.Inputs'!$D$20/'1.Inputs'!$D$27+'1.Inputs'!$D$23/'1.Inputs'!$D$28))))*'1.Inputs'!$D$53</f>
        <v>154750733.24052525</v>
      </c>
      <c r="AF435" s="36">
        <f ca="1">V435-AF$13-AF$14+MIN(AF$13,MAX(0,((('1.Inputs'!$D$37*12*IF(4=1,'1.Inputs'!$D$38,IF(4=2,'1.Inputs'!$D$39,$E435)))*$F435*(('1.Inputs'!$D$40)+(1-'1.Inputs'!$D$40)*(1+'1.Inputs'!$D$41))*(1+$G435)^(4-1))-(('1.Inputs'!$D$37*12*IF(4=1,'1.Inputs'!$D$38,IF(4=2,'1.Inputs'!$D$39,$E435)))/(1-'1.Inputs'!$D$42)*$D435*(1+$G435)^(4-1))-('1.Inputs'!$D$37*12*IF(4=1,'1.Inputs'!$D$38,IF(4=2,'1.Inputs'!$D$39,$E435)))*'1.Inputs'!$D$43*(1+$G435)^(4-1)-'1.Inputs'!$D$44*(1+$G435)^(4-1)-('1.Inputs'!$D$20/'1.Inputs'!$D$27+'1.Inputs'!$D$23/'1.Inputs'!$D$28))))*'1.Inputs'!$D$53</f>
        <v>474081367.33304441</v>
      </c>
      <c r="AG435" s="36">
        <f ca="1">W435-AG$13-AG$14+MIN(AG$13,MAX(0,((('1.Inputs'!$D$37*12*IF(5=1,'1.Inputs'!$D$38,IF(5=2,'1.Inputs'!$D$39,$E435)))*$F435*(('1.Inputs'!$D$40)+(1-'1.Inputs'!$D$40)*(1+'1.Inputs'!$D$41))*(1+$G435)^(5-1))-(('1.Inputs'!$D$37*12*IF(5=1,'1.Inputs'!$D$38,IF(5=2,'1.Inputs'!$D$39,$E435)))/(1-'1.Inputs'!$D$42)*$D435*(1+$G435)^(5-1))-('1.Inputs'!$D$37*12*IF(5=1,'1.Inputs'!$D$38,IF(5=2,'1.Inputs'!$D$39,$E435)))*'1.Inputs'!$D$43*(1+$G435)^(5-1)-'1.Inputs'!$D$44*(1+$G435)^(5-1)-('1.Inputs'!$D$20/'1.Inputs'!$D$27+'1.Inputs'!$D$23/'1.Inputs'!$D$28))))*'1.Inputs'!$D$53</f>
        <v>538156763.01714659</v>
      </c>
      <c r="AH435" s="36">
        <f ca="1">X435-AH$13-AH$14+MIN(AH$13,MAX(0,((('1.Inputs'!$D$37*12*IF(6=1,'1.Inputs'!$D$38,IF(6=2,'1.Inputs'!$D$39,$E435)))*$F435*(('1.Inputs'!$D$40)+(1-'1.Inputs'!$D$40)*(1+'1.Inputs'!$D$41))*(1+$G435)^(6-1))-(('1.Inputs'!$D$37*12*IF(6=1,'1.Inputs'!$D$38,IF(6=2,'1.Inputs'!$D$39,$E435)))/(1-'1.Inputs'!$D$42)*$D435*(1+$G435)^(6-1))-('1.Inputs'!$D$37*12*IF(6=1,'1.Inputs'!$D$38,IF(6=2,'1.Inputs'!$D$39,$E435)))*'1.Inputs'!$D$43*(1+$G435)^(6-1)-'1.Inputs'!$D$44*(1+$G435)^(6-1)-('1.Inputs'!$D$20/'1.Inputs'!$D$27+'1.Inputs'!$D$23/'1.Inputs'!$D$28))))*'1.Inputs'!$D$53</f>
        <v>604920156.29979408</v>
      </c>
      <c r="AI435" s="36">
        <f ca="1">Y435-AI$13-AI$14+MIN(AI$13,MAX(0,((('1.Inputs'!$D$37*12*IF(7=1,'1.Inputs'!$D$38,IF(7=2,'1.Inputs'!$D$39,$E435)))*$F435*(('1.Inputs'!$D$40)+(1-'1.Inputs'!$D$40)*(1+'1.Inputs'!$D$41))*(1+$G435)^(7-1))-(('1.Inputs'!$D$37*12*IF(7=1,'1.Inputs'!$D$38,IF(7=2,'1.Inputs'!$D$39,$E435)))/(1-'1.Inputs'!$D$42)*$D435*(1+$G435)^(7-1))-('1.Inputs'!$D$37*12*IF(7=1,'1.Inputs'!$D$38,IF(7=2,'1.Inputs'!$D$39,$E435)))*'1.Inputs'!$D$43*(1+$G435)^(7-1)-'1.Inputs'!$D$44*(1+$G435)^(7-1)-('1.Inputs'!$D$20/'1.Inputs'!$D$27+'1.Inputs'!$D$23/'1.Inputs'!$D$28))))*'1.Inputs'!$D$53</f>
        <v>674532512.88148344</v>
      </c>
      <c r="AJ435" s="36">
        <f ca="1">Z435-AJ$13-AJ$14+MIN(AJ$13,MAX(0,((('1.Inputs'!$D$37*12*IF(8=1,'1.Inputs'!$D$38,IF(8=2,'1.Inputs'!$D$39,$E435)))*$F435*(('1.Inputs'!$D$40)+(1-'1.Inputs'!$D$40)*(1+'1.Inputs'!$D$41))*(1+$G435)^(8-1))-(('1.Inputs'!$D$37*12*IF(8=1,'1.Inputs'!$D$38,IF(8=2,'1.Inputs'!$D$39,$E435)))/(1-'1.Inputs'!$D$42)*$D435*(1+$G435)^(8-1))-('1.Inputs'!$D$37*12*IF(8=1,'1.Inputs'!$D$38,IF(8=2,'1.Inputs'!$D$39,$E435)))*'1.Inputs'!$D$43*(1+$G435)^(8-1)-'1.Inputs'!$D$44*(1+$G435)^(8-1)-('1.Inputs'!$D$20/'1.Inputs'!$D$27+'1.Inputs'!$D$23/'1.Inputs'!$D$28))))*'1.Inputs'!$D$53</f>
        <v>993164437.59213591</v>
      </c>
      <c r="AK435" s="36">
        <f ca="1">AA435-AK$13-AK$14+MIN(AK$13,MAX(0,((('1.Inputs'!$D$37*12*IF(9=1,'1.Inputs'!$D$38,IF(9=2,'1.Inputs'!$D$39,$E435)))*$F435*(('1.Inputs'!$D$40)+(1-'1.Inputs'!$D$40)*(1+'1.Inputs'!$D$41))*(1+$G435)^(9-1))-(('1.Inputs'!$D$37*12*IF(9=1,'1.Inputs'!$D$38,IF(9=2,'1.Inputs'!$D$39,$E435)))/(1-'1.Inputs'!$D$42)*$D435*(1+$G435)^(9-1))-('1.Inputs'!$D$37*12*IF(9=1,'1.Inputs'!$D$38,IF(9=2,'1.Inputs'!$D$39,$E435)))*'1.Inputs'!$D$43*(1+$G435)^(9-1)-'1.Inputs'!$D$44*(1+$G435)^(9-1)-('1.Inputs'!$D$20/'1.Inputs'!$D$27+'1.Inputs'!$D$23/'1.Inputs'!$D$28))))*'1.Inputs'!$D$53</f>
        <v>1049808751.612298</v>
      </c>
      <c r="AL435" s="36">
        <f ca="1">AB435-AL$13-AL$14+MIN(AL$13,MAX(0,((('1.Inputs'!$D$37*12*IF(10=1,'1.Inputs'!$D$38,IF(10=2,'1.Inputs'!$D$39,$E435)))*$F435*(('1.Inputs'!$D$40)+(1-'1.Inputs'!$D$40)*(1+'1.Inputs'!$D$41))*(1+$G435)^(10-1))-(('1.Inputs'!$D$37*12*IF(10=1,'1.Inputs'!$D$38,IF(10=2,'1.Inputs'!$D$39,$E435)))/(1-'1.Inputs'!$D$42)*$D435*(1+$G435)^(10-1))-('1.Inputs'!$D$37*12*IF(10=1,'1.Inputs'!$D$38,IF(10=2,'1.Inputs'!$D$39,$E435)))*'1.Inputs'!$D$43*(1+$G435)^(10-1)-'1.Inputs'!$D$44*(1+$G435)^(10-1)-('1.Inputs'!$D$20/'1.Inputs'!$D$27+'1.Inputs'!$D$23/'1.Inputs'!$D$28))))*'1.Inputs'!$D$53+'1.Inputs'!$D$35</f>
        <v>4756636252.533246</v>
      </c>
      <c r="AM435" s="48">
        <f ca="1">R435+NPV('1.Inputs'!$D$55,S435:AB435)</f>
        <v>1915845765.3696947</v>
      </c>
      <c r="AN435" s="48">
        <f ca="1">-('1.Inputs'!$D$24*(1-'1.Inputs'!$D$31)+'1.Inputs'!$D$35)+NPV('1.Inputs'!$D$54,AC435:AL435)</f>
        <v>314312231.42748785</v>
      </c>
      <c r="AO435" s="36">
        <f t="shared" ca="1" si="53"/>
        <v>-3.5865664948616947</v>
      </c>
      <c r="AP435" s="36">
        <f t="shared" ca="1" si="54"/>
        <v>1.2619175133143425</v>
      </c>
      <c r="AQ435" s="36">
        <f ca="1">'1.Inputs'!$D$35+MIN(SUM($AC435:AC435),SUM($AC435:AD435),SUM($AC435:AE435),SUM($AC435:AF435),SUM($AC435:AG435),SUM($AC435:AH435),SUM($AC435:AI435),SUM($AC435:AJ435),SUM($AC435:AK435),SUM($AC435:AL435))</f>
        <v>160941894.55446386</v>
      </c>
      <c r="AR435" s="36">
        <f ca="1">IF(AP435&lt;'1.Inputs'!$D$57,1,0)</f>
        <v>0</v>
      </c>
      <c r="AS435" s="36">
        <f t="shared" ca="1" si="55"/>
        <v>0</v>
      </c>
    </row>
    <row r="436" spans="2:45" ht="15" customHeight="1" x14ac:dyDescent="0.25">
      <c r="B436" s="36">
        <v>421</v>
      </c>
      <c r="C436" s="36">
        <f t="shared" ca="1" si="48"/>
        <v>0.63557984708857507</v>
      </c>
      <c r="D436" s="36">
        <f t="shared" ca="1" si="49"/>
        <v>20174.893369178109</v>
      </c>
      <c r="E436" s="47">
        <f t="shared" ca="1" si="50"/>
        <v>0.84482449707809437</v>
      </c>
      <c r="F436" s="36">
        <f t="shared" ca="1" si="51"/>
        <v>31186.404410078736</v>
      </c>
      <c r="G436" s="36">
        <f t="shared" ca="1" si="52"/>
        <v>3.7987453648702305E-2</v>
      </c>
      <c r="H436" s="36">
        <f ca="1">((('1.Inputs'!$D$37*12*IF(1=1,'1.Inputs'!$D$38,IF(1=2,'1.Inputs'!$D$39,$E436)))*$F436*(('1.Inputs'!$D$40)+(1-'1.Inputs'!$D$40)*(1+'1.Inputs'!$D$41))*(1+$G436)^(1-1))*'1.Inputs'!$D$47+(('1.Inputs'!$D$37*12*IF(1=1,'1.Inputs'!$D$38,IF(1=2,'1.Inputs'!$D$39,$E436)))/(1-'1.Inputs'!$D$42)*$D436*(1+$G436)^(1-1))*('1.Inputs'!$D$48-'1.Inputs'!$D$49))/'1.Inputs'!$D$51</f>
        <v>830949022.60377574</v>
      </c>
      <c r="I436" s="36">
        <f ca="1">((('1.Inputs'!$D$37*12*IF(2=1,'1.Inputs'!$D$38,IF(2=2,'1.Inputs'!$D$39,$E436)))*$F436*(('1.Inputs'!$D$40)+(1-'1.Inputs'!$D$40)*(1+'1.Inputs'!$D$41))*(1+$G436)^(2-1))*'1.Inputs'!$D$47+(('1.Inputs'!$D$37*12*IF(2=1,'1.Inputs'!$D$38,IF(2=2,'1.Inputs'!$D$39,$E436)))/(1-'1.Inputs'!$D$42)*$D436*(1+$G436)^(2-1))*('1.Inputs'!$D$48-'1.Inputs'!$D$49))/'1.Inputs'!$D$51</f>
        <v>1207520524.11812</v>
      </c>
      <c r="J436" s="36">
        <f ca="1">((('1.Inputs'!$D$37*12*IF(3=1,'1.Inputs'!$D$38,IF(3=2,'1.Inputs'!$D$39,$E436)))*$F436*(('1.Inputs'!$D$40)+(1-'1.Inputs'!$D$40)*(1+'1.Inputs'!$D$41))*(1+$G436)^(3-1))*'1.Inputs'!$D$47+(('1.Inputs'!$D$37*12*IF(3=1,'1.Inputs'!$D$38,IF(3=2,'1.Inputs'!$D$39,$E436)))/(1-'1.Inputs'!$D$42)*$D436*(1+$G436)^(3-1))*('1.Inputs'!$D$48-'1.Inputs'!$D$49))/'1.Inputs'!$D$51</f>
        <v>1512707930.5272989</v>
      </c>
      <c r="K436" s="36">
        <f ca="1">((('1.Inputs'!$D$37*12*IF(4=1,'1.Inputs'!$D$38,IF(4=2,'1.Inputs'!$D$39,$E436)))*$F436*(('1.Inputs'!$D$40)+(1-'1.Inputs'!$D$40)*(1+'1.Inputs'!$D$41))*(1+$G436)^(4-1))*'1.Inputs'!$D$47+(('1.Inputs'!$D$37*12*IF(4=1,'1.Inputs'!$D$38,IF(4=2,'1.Inputs'!$D$39,$E436)))/(1-'1.Inputs'!$D$42)*$D436*(1+$G436)^(4-1))*('1.Inputs'!$D$48-'1.Inputs'!$D$49))/'1.Inputs'!$D$51</f>
        <v>1570171852.9222293</v>
      </c>
      <c r="L436" s="36">
        <f ca="1">((('1.Inputs'!$D$37*12*IF(5=1,'1.Inputs'!$D$38,IF(5=2,'1.Inputs'!$D$39,$E436)))*$F436*(('1.Inputs'!$D$40)+(1-'1.Inputs'!$D$40)*(1+'1.Inputs'!$D$41))*(1+$G436)^(5-1))*'1.Inputs'!$D$47+(('1.Inputs'!$D$37*12*IF(5=1,'1.Inputs'!$D$38,IF(5=2,'1.Inputs'!$D$39,$E436)))/(1-'1.Inputs'!$D$42)*$D436*(1+$G436)^(5-1))*('1.Inputs'!$D$48-'1.Inputs'!$D$49))/'1.Inputs'!$D$51</f>
        <v>1629818683.4056098</v>
      </c>
      <c r="M436" s="36">
        <f ca="1">((('1.Inputs'!$D$37*12*IF(6=1,'1.Inputs'!$D$38,IF(6=2,'1.Inputs'!$D$39,$E436)))*$F436*(('1.Inputs'!$D$40)+(1-'1.Inputs'!$D$40)*(1+'1.Inputs'!$D$41))*(1+$G436)^(6-1))*'1.Inputs'!$D$47+(('1.Inputs'!$D$37*12*IF(6=1,'1.Inputs'!$D$38,IF(6=2,'1.Inputs'!$D$39,$E436)))/(1-'1.Inputs'!$D$42)*$D436*(1+$G436)^(6-1))*('1.Inputs'!$D$48-'1.Inputs'!$D$49))/'1.Inputs'!$D$51</f>
        <v>1691731345.0972693</v>
      </c>
      <c r="N436" s="36">
        <f ca="1">((('1.Inputs'!$D$37*12*IF(7=1,'1.Inputs'!$D$38,IF(7=2,'1.Inputs'!$D$39,$E436)))*$F436*(('1.Inputs'!$D$40)+(1-'1.Inputs'!$D$40)*(1+'1.Inputs'!$D$41))*(1+$G436)^(7-1))*'1.Inputs'!$D$47+(('1.Inputs'!$D$37*12*IF(7=1,'1.Inputs'!$D$38,IF(7=2,'1.Inputs'!$D$39,$E436)))/(1-'1.Inputs'!$D$42)*$D436*(1+$G436)^(7-1))*('1.Inputs'!$D$48-'1.Inputs'!$D$49))/'1.Inputs'!$D$51</f>
        <v>1755995911.1552091</v>
      </c>
      <c r="O436" s="36">
        <f ca="1">((('1.Inputs'!$D$37*12*IF(8=1,'1.Inputs'!$D$38,IF(8=2,'1.Inputs'!$D$39,$E436)))*$F436*(('1.Inputs'!$D$40)+(1-'1.Inputs'!$D$40)*(1+'1.Inputs'!$D$41))*(1+$G436)^(8-1))*'1.Inputs'!$D$47+(('1.Inputs'!$D$37*12*IF(8=1,'1.Inputs'!$D$38,IF(8=2,'1.Inputs'!$D$39,$E436)))/(1-'1.Inputs'!$D$42)*$D436*(1+$G436)^(8-1))*('1.Inputs'!$D$48-'1.Inputs'!$D$49))/'1.Inputs'!$D$51</f>
        <v>1822701724.4375284</v>
      </c>
      <c r="P436" s="36">
        <f ca="1">((('1.Inputs'!$D$37*12*IF(9=1,'1.Inputs'!$D$38,IF(9=2,'1.Inputs'!$D$39,$E436)))*$F436*(('1.Inputs'!$D$40)+(1-'1.Inputs'!$D$40)*(1+'1.Inputs'!$D$41))*(1+$G436)^(9-1))*'1.Inputs'!$D$47+(('1.Inputs'!$D$37*12*IF(9=1,'1.Inputs'!$D$38,IF(9=2,'1.Inputs'!$D$39,$E436)))/(1-'1.Inputs'!$D$42)*$D436*(1+$G436)^(9-1))*('1.Inputs'!$D$48-'1.Inputs'!$D$49))/'1.Inputs'!$D$51</f>
        <v>1891941521.7100089</v>
      </c>
      <c r="Q436" s="36">
        <f ca="1">((('1.Inputs'!$D$37*12*IF(10=1,'1.Inputs'!$D$38,IF(10=2,'1.Inputs'!$D$39,$E436)))*$F436*(('1.Inputs'!$D$40)+(1-'1.Inputs'!$D$40)*(1+'1.Inputs'!$D$41))*(1+$G436)^(10-1))*'1.Inputs'!$D$47+(('1.Inputs'!$D$37*12*IF(10=1,'1.Inputs'!$D$38,IF(10=2,'1.Inputs'!$D$39,$E436)))/(1-'1.Inputs'!$D$42)*$D436*(1+$G436)^(10-1))*('1.Inputs'!$D$48-'1.Inputs'!$D$49))/'1.Inputs'!$D$51</f>
        <v>1963811562.5720232</v>
      </c>
      <c r="R436" s="36">
        <f>-'1.Inputs'!$D$24</f>
        <v>-2050000000</v>
      </c>
      <c r="S436" s="36">
        <f ca="1">((('1.Inputs'!$D$37*12*IF(1=1,'1.Inputs'!$D$38,IF(1=2,'1.Inputs'!$D$39,$E436)))*$F436*(('1.Inputs'!$D$40)+(1-'1.Inputs'!$D$40)*(1+'1.Inputs'!$D$41))*(1+$G436)^(1-1))-(('1.Inputs'!$D$37*12*IF(1=1,'1.Inputs'!$D$38,IF(1=2,'1.Inputs'!$D$39,$E436)))/(1-'1.Inputs'!$D$42)*$D436*(1+$G436)^(1-1))-('1.Inputs'!$D$37*12*IF(1=1,'1.Inputs'!$D$38,IF(1=2,'1.Inputs'!$D$39,$E436)))*'1.Inputs'!$D$43*(1+$G436)^(1-1)-'1.Inputs'!$D$44*(1+$G436)^(1-1)-('1.Inputs'!$D$20/'1.Inputs'!$D$27+'1.Inputs'!$D$23/'1.Inputs'!$D$28))-MAX(0,((('1.Inputs'!$D$37*12*IF(1=1,'1.Inputs'!$D$38,IF(1=2,'1.Inputs'!$D$39,$E436)))*$F436*(('1.Inputs'!$D$40)+(1-'1.Inputs'!$D$40)*(1+'1.Inputs'!$D$41))*(1+$G436)^(1-1))-(('1.Inputs'!$D$37*12*IF(1=1,'1.Inputs'!$D$38,IF(1=2,'1.Inputs'!$D$39,$E436)))/(1-'1.Inputs'!$D$42)*$D436*(1+$G436)^(1-1))-('1.Inputs'!$D$37*12*IF(1=1,'1.Inputs'!$D$38,IF(1=2,'1.Inputs'!$D$39,$E436)))*'1.Inputs'!$D$43*(1+$G436)^(1-1)-'1.Inputs'!$D$44*(1+$G436)^(1-1)-('1.Inputs'!$D$20/'1.Inputs'!$D$27+'1.Inputs'!$D$23/'1.Inputs'!$D$28)))*'1.Inputs'!$D$53+('1.Inputs'!$D$20/'1.Inputs'!$D$27+'1.Inputs'!$D$23/'1.Inputs'!$D$28)-H436</f>
        <v>-620441863.10132527</v>
      </c>
      <c r="T436" s="36">
        <f ca="1">((('1.Inputs'!$D$37*12*IF(2=1,'1.Inputs'!$D$38,IF(2=2,'1.Inputs'!$D$39,$E436)))*$F436*(('1.Inputs'!$D$40)+(1-'1.Inputs'!$D$40)*(1+'1.Inputs'!$D$41))*(1+$G436)^(2-1))-(('1.Inputs'!$D$37*12*IF(2=1,'1.Inputs'!$D$38,IF(2=2,'1.Inputs'!$D$39,$E436)))/(1-'1.Inputs'!$D$42)*$D436*(1+$G436)^(2-1))-('1.Inputs'!$D$37*12*IF(2=1,'1.Inputs'!$D$38,IF(2=2,'1.Inputs'!$D$39,$E436)))*'1.Inputs'!$D$43*(1+$G436)^(2-1)-'1.Inputs'!$D$44*(1+$G436)^(2-1)-('1.Inputs'!$D$20/'1.Inputs'!$D$27+'1.Inputs'!$D$23/'1.Inputs'!$D$28))-MAX(0,((('1.Inputs'!$D$37*12*IF(2=1,'1.Inputs'!$D$38,IF(2=2,'1.Inputs'!$D$39,$E436)))*$F436*(('1.Inputs'!$D$40)+(1-'1.Inputs'!$D$40)*(1+'1.Inputs'!$D$41))*(1+$G436)^(2-1))-(('1.Inputs'!$D$37*12*IF(2=1,'1.Inputs'!$D$38,IF(2=2,'1.Inputs'!$D$39,$E436)))/(1-'1.Inputs'!$D$42)*$D436*(1+$G436)^(2-1))-('1.Inputs'!$D$37*12*IF(2=1,'1.Inputs'!$D$38,IF(2=2,'1.Inputs'!$D$39,$E436)))*'1.Inputs'!$D$43*(1+$G436)^(2-1)-'1.Inputs'!$D$44*(1+$G436)^(2-1)-('1.Inputs'!$D$20/'1.Inputs'!$D$27+'1.Inputs'!$D$23/'1.Inputs'!$D$28)))*'1.Inputs'!$D$53+('1.Inputs'!$D$20/'1.Inputs'!$D$27+'1.Inputs'!$D$23/'1.Inputs'!$D$28)-(I436-H436)</f>
        <v>150809999.23406851</v>
      </c>
      <c r="U436" s="36">
        <f ca="1">((('1.Inputs'!$D$37*12*IF(3=1,'1.Inputs'!$D$38,IF(3=2,'1.Inputs'!$D$39,$E436)))*$F436*(('1.Inputs'!$D$40)+(1-'1.Inputs'!$D$40)*(1+'1.Inputs'!$D$41))*(1+$G436)^(3-1))-(('1.Inputs'!$D$37*12*IF(3=1,'1.Inputs'!$D$38,IF(3=2,'1.Inputs'!$D$39,$E436)))/(1-'1.Inputs'!$D$42)*$D436*(1+$G436)^(3-1))-('1.Inputs'!$D$37*12*IF(3=1,'1.Inputs'!$D$38,IF(3=2,'1.Inputs'!$D$39,$E436)))*'1.Inputs'!$D$43*(1+$G436)^(3-1)-'1.Inputs'!$D$44*(1+$G436)^(3-1)-('1.Inputs'!$D$20/'1.Inputs'!$D$27+'1.Inputs'!$D$23/'1.Inputs'!$D$28))-MAX(0,((('1.Inputs'!$D$37*12*IF(3=1,'1.Inputs'!$D$38,IF(3=2,'1.Inputs'!$D$39,$E436)))*$F436*(('1.Inputs'!$D$40)+(1-'1.Inputs'!$D$40)*(1+'1.Inputs'!$D$41))*(1+$G436)^(3-1))-(('1.Inputs'!$D$37*12*IF(3=1,'1.Inputs'!$D$38,IF(3=2,'1.Inputs'!$D$39,$E436)))/(1-'1.Inputs'!$D$42)*$D436*(1+$G436)^(3-1))-('1.Inputs'!$D$37*12*IF(3=1,'1.Inputs'!$D$38,IF(3=2,'1.Inputs'!$D$39,$E436)))*'1.Inputs'!$D$43*(1+$G436)^(3-1)-'1.Inputs'!$D$44*(1+$G436)^(3-1)-('1.Inputs'!$D$20/'1.Inputs'!$D$27+'1.Inputs'!$D$23/'1.Inputs'!$D$28)))*'1.Inputs'!$D$53+('1.Inputs'!$D$20/'1.Inputs'!$D$27+'1.Inputs'!$D$23/'1.Inputs'!$D$28)-(J436-I436)</f>
        <v>473943943.94186378</v>
      </c>
      <c r="V436" s="36">
        <f ca="1">((('1.Inputs'!$D$37*12*IF(4=1,'1.Inputs'!$D$38,IF(4=2,'1.Inputs'!$D$39,$E436)))*$F436*(('1.Inputs'!$D$40)+(1-'1.Inputs'!$D$40)*(1+'1.Inputs'!$D$41))*(1+$G436)^(4-1))-(('1.Inputs'!$D$37*12*IF(4=1,'1.Inputs'!$D$38,IF(4=2,'1.Inputs'!$D$39,$E436)))/(1-'1.Inputs'!$D$42)*$D436*(1+$G436)^(4-1))-('1.Inputs'!$D$37*12*IF(4=1,'1.Inputs'!$D$38,IF(4=2,'1.Inputs'!$D$39,$E436)))*'1.Inputs'!$D$43*(1+$G436)^(4-1)-'1.Inputs'!$D$44*(1+$G436)^(4-1)-('1.Inputs'!$D$20/'1.Inputs'!$D$27+'1.Inputs'!$D$23/'1.Inputs'!$D$28))-MAX(0,((('1.Inputs'!$D$37*12*IF(4=1,'1.Inputs'!$D$38,IF(4=2,'1.Inputs'!$D$39,$E436)))*$F436*(('1.Inputs'!$D$40)+(1-'1.Inputs'!$D$40)*(1+'1.Inputs'!$D$41))*(1+$G436)^(4-1))-(('1.Inputs'!$D$37*12*IF(4=1,'1.Inputs'!$D$38,IF(4=2,'1.Inputs'!$D$39,$E436)))/(1-'1.Inputs'!$D$42)*$D436*(1+$G436)^(4-1))-('1.Inputs'!$D$37*12*IF(4=1,'1.Inputs'!$D$38,IF(4=2,'1.Inputs'!$D$39,$E436)))*'1.Inputs'!$D$43*(1+$G436)^(4-1)-'1.Inputs'!$D$44*(1+$G436)^(4-1)-('1.Inputs'!$D$20/'1.Inputs'!$D$27+'1.Inputs'!$D$23/'1.Inputs'!$D$28)))*'1.Inputs'!$D$53+('1.Inputs'!$D$20/'1.Inputs'!$D$27+'1.Inputs'!$D$23/'1.Inputs'!$D$28)-(K436-J436)</f>
        <v>749469736.82892251</v>
      </c>
      <c r="W436" s="36">
        <f ca="1">((('1.Inputs'!$D$37*12*IF(5=1,'1.Inputs'!$D$38,IF(5=2,'1.Inputs'!$D$39,$E436)))*$F436*(('1.Inputs'!$D$40)+(1-'1.Inputs'!$D$40)*(1+'1.Inputs'!$D$41))*(1+$G436)^(5-1))-(('1.Inputs'!$D$37*12*IF(5=1,'1.Inputs'!$D$38,IF(5=2,'1.Inputs'!$D$39,$E436)))/(1-'1.Inputs'!$D$42)*$D436*(1+$G436)^(5-1))-('1.Inputs'!$D$37*12*IF(5=1,'1.Inputs'!$D$38,IF(5=2,'1.Inputs'!$D$39,$E436)))*'1.Inputs'!$D$43*(1+$G436)^(5-1)-'1.Inputs'!$D$44*(1+$G436)^(5-1)-('1.Inputs'!$D$20/'1.Inputs'!$D$27+'1.Inputs'!$D$23/'1.Inputs'!$D$28))-MAX(0,((('1.Inputs'!$D$37*12*IF(5=1,'1.Inputs'!$D$38,IF(5=2,'1.Inputs'!$D$39,$E436)))*$F436*(('1.Inputs'!$D$40)+(1-'1.Inputs'!$D$40)*(1+'1.Inputs'!$D$41))*(1+$G436)^(5-1))-(('1.Inputs'!$D$37*12*IF(5=1,'1.Inputs'!$D$38,IF(5=2,'1.Inputs'!$D$39,$E436)))/(1-'1.Inputs'!$D$42)*$D436*(1+$G436)^(5-1))-('1.Inputs'!$D$37*12*IF(5=1,'1.Inputs'!$D$38,IF(5=2,'1.Inputs'!$D$39,$E436)))*'1.Inputs'!$D$43*(1+$G436)^(5-1)-'1.Inputs'!$D$44*(1+$G436)^(5-1)-('1.Inputs'!$D$20/'1.Inputs'!$D$27+'1.Inputs'!$D$23/'1.Inputs'!$D$28)))*'1.Inputs'!$D$53+('1.Inputs'!$D$20/'1.Inputs'!$D$27+'1.Inputs'!$D$23/'1.Inputs'!$D$28)-(L436-K436)</f>
        <v>776145276.53291535</v>
      </c>
      <c r="X436" s="36">
        <f ca="1">((('1.Inputs'!$D$37*12*IF(6=1,'1.Inputs'!$D$38,IF(6=2,'1.Inputs'!$D$39,$E436)))*$F436*(('1.Inputs'!$D$40)+(1-'1.Inputs'!$D$40)*(1+'1.Inputs'!$D$41))*(1+$G436)^(6-1))-(('1.Inputs'!$D$37*12*IF(6=1,'1.Inputs'!$D$38,IF(6=2,'1.Inputs'!$D$39,$E436)))/(1-'1.Inputs'!$D$42)*$D436*(1+$G436)^(6-1))-('1.Inputs'!$D$37*12*IF(6=1,'1.Inputs'!$D$38,IF(6=2,'1.Inputs'!$D$39,$E436)))*'1.Inputs'!$D$43*(1+$G436)^(6-1)-'1.Inputs'!$D$44*(1+$G436)^(6-1)-('1.Inputs'!$D$20/'1.Inputs'!$D$27+'1.Inputs'!$D$23/'1.Inputs'!$D$28))-MAX(0,((('1.Inputs'!$D$37*12*IF(6=1,'1.Inputs'!$D$38,IF(6=2,'1.Inputs'!$D$39,$E436)))*$F436*(('1.Inputs'!$D$40)+(1-'1.Inputs'!$D$40)*(1+'1.Inputs'!$D$41))*(1+$G436)^(6-1))-(('1.Inputs'!$D$37*12*IF(6=1,'1.Inputs'!$D$38,IF(6=2,'1.Inputs'!$D$39,$E436)))/(1-'1.Inputs'!$D$42)*$D436*(1+$G436)^(6-1))-('1.Inputs'!$D$37*12*IF(6=1,'1.Inputs'!$D$38,IF(6=2,'1.Inputs'!$D$39,$E436)))*'1.Inputs'!$D$43*(1+$G436)^(6-1)-'1.Inputs'!$D$44*(1+$G436)^(6-1)-('1.Inputs'!$D$20/'1.Inputs'!$D$27+'1.Inputs'!$D$23/'1.Inputs'!$D$28)))*'1.Inputs'!$D$53+('1.Inputs'!$D$20/'1.Inputs'!$D$27+'1.Inputs'!$D$23/'1.Inputs'!$D$28)-(M436-L436)</f>
        <v>803834152.06496787</v>
      </c>
      <c r="Y436" s="36">
        <f ca="1">((('1.Inputs'!$D$37*12*IF(7=1,'1.Inputs'!$D$38,IF(7=2,'1.Inputs'!$D$39,$E436)))*$F436*(('1.Inputs'!$D$40)+(1-'1.Inputs'!$D$40)*(1+'1.Inputs'!$D$41))*(1+$G436)^(7-1))-(('1.Inputs'!$D$37*12*IF(7=1,'1.Inputs'!$D$38,IF(7=2,'1.Inputs'!$D$39,$E436)))/(1-'1.Inputs'!$D$42)*$D436*(1+$G436)^(7-1))-('1.Inputs'!$D$37*12*IF(7=1,'1.Inputs'!$D$38,IF(7=2,'1.Inputs'!$D$39,$E436)))*'1.Inputs'!$D$43*(1+$G436)^(7-1)-'1.Inputs'!$D$44*(1+$G436)^(7-1)-('1.Inputs'!$D$20/'1.Inputs'!$D$27+'1.Inputs'!$D$23/'1.Inputs'!$D$28))-MAX(0,((('1.Inputs'!$D$37*12*IF(7=1,'1.Inputs'!$D$38,IF(7=2,'1.Inputs'!$D$39,$E436)))*$F436*(('1.Inputs'!$D$40)+(1-'1.Inputs'!$D$40)*(1+'1.Inputs'!$D$41))*(1+$G436)^(7-1))-(('1.Inputs'!$D$37*12*IF(7=1,'1.Inputs'!$D$38,IF(7=2,'1.Inputs'!$D$39,$E436)))/(1-'1.Inputs'!$D$42)*$D436*(1+$G436)^(7-1))-('1.Inputs'!$D$37*12*IF(7=1,'1.Inputs'!$D$38,IF(7=2,'1.Inputs'!$D$39,$E436)))*'1.Inputs'!$D$43*(1+$G436)^(7-1)-'1.Inputs'!$D$44*(1+$G436)^(7-1)-('1.Inputs'!$D$20/'1.Inputs'!$D$27+'1.Inputs'!$D$23/'1.Inputs'!$D$28)))*'1.Inputs'!$D$53+('1.Inputs'!$D$20/'1.Inputs'!$D$27+'1.Inputs'!$D$23/'1.Inputs'!$D$28)-(N436-M436)</f>
        <v>832574857.47287822</v>
      </c>
      <c r="Z436" s="36">
        <f ca="1">((('1.Inputs'!$D$37*12*IF(8=1,'1.Inputs'!$D$38,IF(8=2,'1.Inputs'!$D$39,$E436)))*$F436*(('1.Inputs'!$D$40)+(1-'1.Inputs'!$D$40)*(1+'1.Inputs'!$D$41))*(1+$G436)^(8-1))-(('1.Inputs'!$D$37*12*IF(8=1,'1.Inputs'!$D$38,IF(8=2,'1.Inputs'!$D$39,$E436)))/(1-'1.Inputs'!$D$42)*$D436*(1+$G436)^(8-1))-('1.Inputs'!$D$37*12*IF(8=1,'1.Inputs'!$D$38,IF(8=2,'1.Inputs'!$D$39,$E436)))*'1.Inputs'!$D$43*(1+$G436)^(8-1)-'1.Inputs'!$D$44*(1+$G436)^(8-1)-('1.Inputs'!$D$20/'1.Inputs'!$D$27+'1.Inputs'!$D$23/'1.Inputs'!$D$28))-MAX(0,((('1.Inputs'!$D$37*12*IF(8=1,'1.Inputs'!$D$38,IF(8=2,'1.Inputs'!$D$39,$E436)))*$F436*(('1.Inputs'!$D$40)+(1-'1.Inputs'!$D$40)*(1+'1.Inputs'!$D$41))*(1+$G436)^(8-1))-(('1.Inputs'!$D$37*12*IF(8=1,'1.Inputs'!$D$38,IF(8=2,'1.Inputs'!$D$39,$E436)))/(1-'1.Inputs'!$D$42)*$D436*(1+$G436)^(8-1))-('1.Inputs'!$D$37*12*IF(8=1,'1.Inputs'!$D$38,IF(8=2,'1.Inputs'!$D$39,$E436)))*'1.Inputs'!$D$43*(1+$G436)^(8-1)-'1.Inputs'!$D$44*(1+$G436)^(8-1)-('1.Inputs'!$D$20/'1.Inputs'!$D$27+'1.Inputs'!$D$23/'1.Inputs'!$D$28)))*'1.Inputs'!$D$53+('1.Inputs'!$D$20/'1.Inputs'!$D$27+'1.Inputs'!$D$23/'1.Inputs'!$D$28)-(O436-N436)</f>
        <v>862407349.09530318</v>
      </c>
      <c r="AA436" s="36">
        <f ca="1">((('1.Inputs'!$D$37*12*IF(9=1,'1.Inputs'!$D$38,IF(9=2,'1.Inputs'!$D$39,$E436)))*$F436*(('1.Inputs'!$D$40)+(1-'1.Inputs'!$D$40)*(1+'1.Inputs'!$D$41))*(1+$G436)^(9-1))-(('1.Inputs'!$D$37*12*IF(9=1,'1.Inputs'!$D$38,IF(9=2,'1.Inputs'!$D$39,$E436)))/(1-'1.Inputs'!$D$42)*$D436*(1+$G436)^(9-1))-('1.Inputs'!$D$37*12*IF(9=1,'1.Inputs'!$D$38,IF(9=2,'1.Inputs'!$D$39,$E436)))*'1.Inputs'!$D$43*(1+$G436)^(9-1)-'1.Inputs'!$D$44*(1+$G436)^(9-1)-('1.Inputs'!$D$20/'1.Inputs'!$D$27+'1.Inputs'!$D$23/'1.Inputs'!$D$28))-MAX(0,((('1.Inputs'!$D$37*12*IF(9=1,'1.Inputs'!$D$38,IF(9=2,'1.Inputs'!$D$39,$E436)))*$F436*(('1.Inputs'!$D$40)+(1-'1.Inputs'!$D$40)*(1+'1.Inputs'!$D$41))*(1+$G436)^(9-1))-(('1.Inputs'!$D$37*12*IF(9=1,'1.Inputs'!$D$38,IF(9=2,'1.Inputs'!$D$39,$E436)))/(1-'1.Inputs'!$D$42)*$D436*(1+$G436)^(9-1))-('1.Inputs'!$D$37*12*IF(9=1,'1.Inputs'!$D$38,IF(9=2,'1.Inputs'!$D$39,$E436)))*'1.Inputs'!$D$43*(1+$G436)^(9-1)-'1.Inputs'!$D$44*(1+$G436)^(9-1)-('1.Inputs'!$D$20/'1.Inputs'!$D$27+'1.Inputs'!$D$23/'1.Inputs'!$D$28)))*'1.Inputs'!$D$53+('1.Inputs'!$D$20/'1.Inputs'!$D$27+'1.Inputs'!$D$23/'1.Inputs'!$D$28)-(P436-O436)</f>
        <v>893373101.11045933</v>
      </c>
      <c r="AB436" s="36">
        <f ca="1">((('1.Inputs'!$D$37*12*IF(10=1,'1.Inputs'!$D$38,IF(10=2,'1.Inputs'!$D$39,$E436)))*$F436*(('1.Inputs'!$D$40)+(1-'1.Inputs'!$D$40)*(1+'1.Inputs'!$D$41))*(1+$G436)^(10-1))-(('1.Inputs'!$D$37*12*IF(10=1,'1.Inputs'!$D$38,IF(10=2,'1.Inputs'!$D$39,$E436)))/(1-'1.Inputs'!$D$42)*$D436*(1+$G436)^(10-1))-('1.Inputs'!$D$37*12*IF(10=1,'1.Inputs'!$D$38,IF(10=2,'1.Inputs'!$D$39,$E436)))*'1.Inputs'!$D$43*(1+$G436)^(10-1)-'1.Inputs'!$D$44*(1+$G436)^(10-1)-('1.Inputs'!$D$20/'1.Inputs'!$D$27+'1.Inputs'!$D$23/'1.Inputs'!$D$28))-MAX(0,((('1.Inputs'!$D$37*12*IF(10=1,'1.Inputs'!$D$38,IF(10=2,'1.Inputs'!$D$39,$E436)))*$F436*(('1.Inputs'!$D$40)+(1-'1.Inputs'!$D$40)*(1+'1.Inputs'!$D$41))*(1+$G436)^(10-1))-(('1.Inputs'!$D$37*12*IF(10=1,'1.Inputs'!$D$38,IF(10=2,'1.Inputs'!$D$39,$E436)))/(1-'1.Inputs'!$D$42)*$D436*(1+$G436)^(10-1))-('1.Inputs'!$D$37*12*IF(10=1,'1.Inputs'!$D$38,IF(10=2,'1.Inputs'!$D$39,$E436)))*'1.Inputs'!$D$43*(1+$G436)^(10-1)-'1.Inputs'!$D$44*(1+$G436)^(10-1)-('1.Inputs'!$D$20/'1.Inputs'!$D$27+'1.Inputs'!$D$23/'1.Inputs'!$D$28)))*'1.Inputs'!$D$53+('1.Inputs'!$D$20/'1.Inputs'!$D$27+'1.Inputs'!$D$23/'1.Inputs'!$D$28)-(Q436-P436)+(('1.Inputs'!$D$20+'1.Inputs'!$D$23-('1.Inputs'!$D$20/'1.Inputs'!$D$27+'1.Inputs'!$D$23/'1.Inputs'!$D$28)*'1.Inputs'!$D$10)*'1.Inputs'!$D$60+'1.Inputs'!$D$19*'1.Inputs'!$D$59+Q436)</f>
        <v>3589326725.7670126</v>
      </c>
      <c r="AC436" s="36">
        <f ca="1">S436-AC$13-AC$14+MIN(AC$13,MAX(0,((('1.Inputs'!$D$37*12*IF(1=1,'1.Inputs'!$D$38,IF(1=2,'1.Inputs'!$D$39,$E436)))*$F436*(('1.Inputs'!$D$40)+(1-'1.Inputs'!$D$40)*(1+'1.Inputs'!$D$41))*(1+$G436)^(1-1))-(('1.Inputs'!$D$37*12*IF(1=1,'1.Inputs'!$D$38,IF(1=2,'1.Inputs'!$D$39,$E436)))/(1-'1.Inputs'!$D$42)*$D436*(1+$G436)^(1-1))-('1.Inputs'!$D$37*12*IF(1=1,'1.Inputs'!$D$38,IF(1=2,'1.Inputs'!$D$39,$E436)))*'1.Inputs'!$D$43*(1+$G436)^(1-1)-'1.Inputs'!$D$44*(1+$G436)^(1-1)-('1.Inputs'!$D$20/'1.Inputs'!$D$27+'1.Inputs'!$D$23/'1.Inputs'!$D$28))))*'1.Inputs'!$D$53</f>
        <v>-727384161.83077502</v>
      </c>
      <c r="AD436" s="36">
        <f ca="1">T436-AD$13-AD$14+MIN(AD$13,MAX(0,((('1.Inputs'!$D$37*12*IF(2=1,'1.Inputs'!$D$38,IF(2=2,'1.Inputs'!$D$39,$E436)))*$F436*(('1.Inputs'!$D$40)+(1-'1.Inputs'!$D$40)*(1+'1.Inputs'!$D$41))*(1+$G436)^(2-1))-(('1.Inputs'!$D$37*12*IF(2=1,'1.Inputs'!$D$38,IF(2=2,'1.Inputs'!$D$39,$E436)))/(1-'1.Inputs'!$D$42)*$D436*(1+$G436)^(2-1))-('1.Inputs'!$D$37*12*IF(2=1,'1.Inputs'!$D$38,IF(2=2,'1.Inputs'!$D$39,$E436)))*'1.Inputs'!$D$43*(1+$G436)^(2-1)-'1.Inputs'!$D$44*(1+$G436)^(2-1)-('1.Inputs'!$D$20/'1.Inputs'!$D$27+'1.Inputs'!$D$23/'1.Inputs'!$D$28))))*'1.Inputs'!$D$53</f>
        <v>54869999.234068513</v>
      </c>
      <c r="AE436" s="36">
        <f ca="1">U436-AE$13-AE$14+MIN(AE$13,MAX(0,((('1.Inputs'!$D$37*12*IF(3=1,'1.Inputs'!$D$38,IF(3=2,'1.Inputs'!$D$39,$E436)))*$F436*(('1.Inputs'!$D$40)+(1-'1.Inputs'!$D$40)*(1+'1.Inputs'!$D$41))*(1+$G436)^(3-1))-(('1.Inputs'!$D$37*12*IF(3=1,'1.Inputs'!$D$38,IF(3=2,'1.Inputs'!$D$39,$E436)))/(1-'1.Inputs'!$D$42)*$D436*(1+$G436)^(3-1))-('1.Inputs'!$D$37*12*IF(3=1,'1.Inputs'!$D$38,IF(3=2,'1.Inputs'!$D$39,$E436)))*'1.Inputs'!$D$43*(1+$G436)^(3-1)-'1.Inputs'!$D$44*(1+$G436)^(3-1)-('1.Inputs'!$D$20/'1.Inputs'!$D$27+'1.Inputs'!$D$23/'1.Inputs'!$D$28))))*'1.Inputs'!$D$53</f>
        <v>132003943.94186378</v>
      </c>
      <c r="AF436" s="36">
        <f ca="1">V436-AF$13-AF$14+MIN(AF$13,MAX(0,((('1.Inputs'!$D$37*12*IF(4=1,'1.Inputs'!$D$38,IF(4=2,'1.Inputs'!$D$39,$E436)))*$F436*(('1.Inputs'!$D$40)+(1-'1.Inputs'!$D$40)*(1+'1.Inputs'!$D$41))*(1+$G436)^(4-1))-(('1.Inputs'!$D$37*12*IF(4=1,'1.Inputs'!$D$38,IF(4=2,'1.Inputs'!$D$39,$E436)))/(1-'1.Inputs'!$D$42)*$D436*(1+$G436)^(4-1))-('1.Inputs'!$D$37*12*IF(4=1,'1.Inputs'!$D$38,IF(4=2,'1.Inputs'!$D$39,$E436)))*'1.Inputs'!$D$43*(1+$G436)^(4-1)-'1.Inputs'!$D$44*(1+$G436)^(4-1)-('1.Inputs'!$D$20/'1.Inputs'!$D$27+'1.Inputs'!$D$23/'1.Inputs'!$D$28))))*'1.Inputs'!$D$53</f>
        <v>426717736.82892251</v>
      </c>
      <c r="AG436" s="36">
        <f ca="1">W436-AG$13-AG$14+MIN(AG$13,MAX(0,((('1.Inputs'!$D$37*12*IF(5=1,'1.Inputs'!$D$38,IF(5=2,'1.Inputs'!$D$39,$E436)))*$F436*(('1.Inputs'!$D$40)+(1-'1.Inputs'!$D$40)*(1+'1.Inputs'!$D$41))*(1+$G436)^(5-1))-(('1.Inputs'!$D$37*12*IF(5=1,'1.Inputs'!$D$38,IF(5=2,'1.Inputs'!$D$39,$E436)))/(1-'1.Inputs'!$D$42)*$D436*(1+$G436)^(5-1))-('1.Inputs'!$D$37*12*IF(5=1,'1.Inputs'!$D$38,IF(5=2,'1.Inputs'!$D$39,$E436)))*'1.Inputs'!$D$43*(1+$G436)^(5-1)-'1.Inputs'!$D$44*(1+$G436)^(5-1)-('1.Inputs'!$D$20/'1.Inputs'!$D$27+'1.Inputs'!$D$23/'1.Inputs'!$D$28))))*'1.Inputs'!$D$53</f>
        <v>472581276.53291535</v>
      </c>
      <c r="AH436" s="36">
        <f ca="1">X436-AH$13-AH$14+MIN(AH$13,MAX(0,((('1.Inputs'!$D$37*12*IF(6=1,'1.Inputs'!$D$38,IF(6=2,'1.Inputs'!$D$39,$E436)))*$F436*(('1.Inputs'!$D$40)+(1-'1.Inputs'!$D$40)*(1+'1.Inputs'!$D$41))*(1+$G436)^(6-1))-(('1.Inputs'!$D$37*12*IF(6=1,'1.Inputs'!$D$38,IF(6=2,'1.Inputs'!$D$39,$E436)))/(1-'1.Inputs'!$D$42)*$D436*(1+$G436)^(6-1))-('1.Inputs'!$D$37*12*IF(6=1,'1.Inputs'!$D$38,IF(6=2,'1.Inputs'!$D$39,$E436)))*'1.Inputs'!$D$43*(1+$G436)^(6-1)-'1.Inputs'!$D$44*(1+$G436)^(6-1)-('1.Inputs'!$D$20/'1.Inputs'!$D$27+'1.Inputs'!$D$23/'1.Inputs'!$D$28))))*'1.Inputs'!$D$53</f>
        <v>519458152.06496787</v>
      </c>
      <c r="AI436" s="36">
        <f ca="1">Y436-AI$13-AI$14+MIN(AI$13,MAX(0,((('1.Inputs'!$D$37*12*IF(7=1,'1.Inputs'!$D$38,IF(7=2,'1.Inputs'!$D$39,$E436)))*$F436*(('1.Inputs'!$D$40)+(1-'1.Inputs'!$D$40)*(1+'1.Inputs'!$D$41))*(1+$G436)^(7-1))-(('1.Inputs'!$D$37*12*IF(7=1,'1.Inputs'!$D$38,IF(7=2,'1.Inputs'!$D$39,$E436)))/(1-'1.Inputs'!$D$42)*$D436*(1+$G436)^(7-1))-('1.Inputs'!$D$37*12*IF(7=1,'1.Inputs'!$D$38,IF(7=2,'1.Inputs'!$D$39,$E436)))*'1.Inputs'!$D$43*(1+$G436)^(7-1)-'1.Inputs'!$D$44*(1+$G436)^(7-1)-('1.Inputs'!$D$20/'1.Inputs'!$D$27+'1.Inputs'!$D$23/'1.Inputs'!$D$28))))*'1.Inputs'!$D$53</f>
        <v>567386857.47287822</v>
      </c>
      <c r="AJ436" s="36">
        <f ca="1">Z436-AJ$13-AJ$14+MIN(AJ$13,MAX(0,((('1.Inputs'!$D$37*12*IF(8=1,'1.Inputs'!$D$38,IF(8=2,'1.Inputs'!$D$39,$E436)))*$F436*(('1.Inputs'!$D$40)+(1-'1.Inputs'!$D$40)*(1+'1.Inputs'!$D$41))*(1+$G436)^(8-1))-(('1.Inputs'!$D$37*12*IF(8=1,'1.Inputs'!$D$38,IF(8=2,'1.Inputs'!$D$39,$E436)))/(1-'1.Inputs'!$D$42)*$D436*(1+$G436)^(8-1))-('1.Inputs'!$D$37*12*IF(8=1,'1.Inputs'!$D$38,IF(8=2,'1.Inputs'!$D$39,$E436)))*'1.Inputs'!$D$43*(1+$G436)^(8-1)-'1.Inputs'!$D$44*(1+$G436)^(8-1)-('1.Inputs'!$D$20/'1.Inputs'!$D$27+'1.Inputs'!$D$23/'1.Inputs'!$D$28))))*'1.Inputs'!$D$53</f>
        <v>862407349.09530318</v>
      </c>
      <c r="AK436" s="36">
        <f ca="1">AA436-AK$13-AK$14+MIN(AK$13,MAX(0,((('1.Inputs'!$D$37*12*IF(9=1,'1.Inputs'!$D$38,IF(9=2,'1.Inputs'!$D$39,$E436)))*$F436*(('1.Inputs'!$D$40)+(1-'1.Inputs'!$D$40)*(1+'1.Inputs'!$D$41))*(1+$G436)^(9-1))-(('1.Inputs'!$D$37*12*IF(9=1,'1.Inputs'!$D$38,IF(9=2,'1.Inputs'!$D$39,$E436)))/(1-'1.Inputs'!$D$42)*$D436*(1+$G436)^(9-1))-('1.Inputs'!$D$37*12*IF(9=1,'1.Inputs'!$D$38,IF(9=2,'1.Inputs'!$D$39,$E436)))*'1.Inputs'!$D$43*(1+$G436)^(9-1)-'1.Inputs'!$D$44*(1+$G436)^(9-1)-('1.Inputs'!$D$20/'1.Inputs'!$D$27+'1.Inputs'!$D$23/'1.Inputs'!$D$28))))*'1.Inputs'!$D$53</f>
        <v>893373101.11045933</v>
      </c>
      <c r="AL436" s="36">
        <f ca="1">AB436-AL$13-AL$14+MIN(AL$13,MAX(0,((('1.Inputs'!$D$37*12*IF(10=1,'1.Inputs'!$D$38,IF(10=2,'1.Inputs'!$D$39,$E436)))*$F436*(('1.Inputs'!$D$40)+(1-'1.Inputs'!$D$40)*(1+'1.Inputs'!$D$41))*(1+$G436)^(10-1))-(('1.Inputs'!$D$37*12*IF(10=1,'1.Inputs'!$D$38,IF(10=2,'1.Inputs'!$D$39,$E436)))/(1-'1.Inputs'!$D$42)*$D436*(1+$G436)^(10-1))-('1.Inputs'!$D$37*12*IF(10=1,'1.Inputs'!$D$38,IF(10=2,'1.Inputs'!$D$39,$E436)))*'1.Inputs'!$D$43*(1+$G436)^(10-1)-'1.Inputs'!$D$44*(1+$G436)^(10-1)-('1.Inputs'!$D$20/'1.Inputs'!$D$27+'1.Inputs'!$D$23/'1.Inputs'!$D$28))))*'1.Inputs'!$D$53+'1.Inputs'!$D$35</f>
        <v>4389326725.7670126</v>
      </c>
      <c r="AM436" s="48">
        <f ca="1">R436+NPV('1.Inputs'!$D$55,S436:AB436)</f>
        <v>1409517794.5062618</v>
      </c>
      <c r="AN436" s="48">
        <f ca="1">-('1.Inputs'!$D$24*(1-'1.Inputs'!$D$31)+'1.Inputs'!$D$35)+NPV('1.Inputs'!$D$54,AC436:AL436)</f>
        <v>-49978259.538526058</v>
      </c>
      <c r="AO436" s="36">
        <f t="shared" ca="1" si="53"/>
        <v>-4.2035356578680574</v>
      </c>
      <c r="AP436" s="36">
        <f t="shared" ca="1" si="54"/>
        <v>1.2041258738360361</v>
      </c>
      <c r="AQ436" s="36">
        <f ca="1">'1.Inputs'!$D$35+MIN(SUM($AC436:AC436),SUM($AC436:AD436),SUM($AC436:AE436),SUM($AC436:AF436),SUM($AC436:AG436),SUM($AC436:AH436),SUM($AC436:AI436),SUM($AC436:AJ436),SUM($AC436:AK436),SUM($AC436:AL436))</f>
        <v>72615838.169224977</v>
      </c>
      <c r="AR436" s="36">
        <f ca="1">IF(AP436&lt;'1.Inputs'!$D$57,1,0)</f>
        <v>0</v>
      </c>
      <c r="AS436" s="36">
        <f t="shared" ca="1" si="55"/>
        <v>0</v>
      </c>
    </row>
    <row r="437" spans="2:45" ht="15" customHeight="1" x14ac:dyDescent="0.25">
      <c r="B437" s="36">
        <v>422</v>
      </c>
      <c r="C437" s="36">
        <f t="shared" ca="1" si="48"/>
        <v>0.21659641667927287</v>
      </c>
      <c r="D437" s="36">
        <f t="shared" ca="1" si="49"/>
        <v>19625.469486537844</v>
      </c>
      <c r="E437" s="47">
        <f t="shared" ca="1" si="50"/>
        <v>0.78454396341795196</v>
      </c>
      <c r="F437" s="36">
        <f t="shared" ca="1" si="51"/>
        <v>30394.671940546446</v>
      </c>
      <c r="G437" s="36">
        <f t="shared" ca="1" si="52"/>
        <v>5.0616555888400222E-2</v>
      </c>
      <c r="H437" s="36">
        <f ca="1">((('1.Inputs'!$D$37*12*IF(1=1,'1.Inputs'!$D$38,IF(1=2,'1.Inputs'!$D$39,$E437)))*$F437*(('1.Inputs'!$D$40)+(1-'1.Inputs'!$D$40)*(1+'1.Inputs'!$D$41))*(1+$G437)^(1-1))*'1.Inputs'!$D$47+(('1.Inputs'!$D$37*12*IF(1=1,'1.Inputs'!$D$38,IF(1=2,'1.Inputs'!$D$39,$E437)))/(1-'1.Inputs'!$D$42)*$D437*(1+$G437)^(1-1))*('1.Inputs'!$D$48-'1.Inputs'!$D$49))/'1.Inputs'!$D$51</f>
        <v>809626549.91953754</v>
      </c>
      <c r="I437" s="36">
        <f ca="1">((('1.Inputs'!$D$37*12*IF(2=1,'1.Inputs'!$D$38,IF(2=2,'1.Inputs'!$D$39,$E437)))*$F437*(('1.Inputs'!$D$40)+(1-'1.Inputs'!$D$40)*(1+'1.Inputs'!$D$41))*(1+$G437)^(2-1))*'1.Inputs'!$D$47+(('1.Inputs'!$D$37*12*IF(2=1,'1.Inputs'!$D$38,IF(2=2,'1.Inputs'!$D$39,$E437)))/(1-'1.Inputs'!$D$42)*$D437*(1+$G437)^(2-1))*('1.Inputs'!$D$48-'1.Inputs'!$D$49))/'1.Inputs'!$D$51</f>
        <v>1190849880.4051814</v>
      </c>
      <c r="J437" s="36">
        <f ca="1">((('1.Inputs'!$D$37*12*IF(3=1,'1.Inputs'!$D$38,IF(3=2,'1.Inputs'!$D$39,$E437)))*$F437*(('1.Inputs'!$D$40)+(1-'1.Inputs'!$D$40)*(1+'1.Inputs'!$D$41))*(1+$G437)^(3-1))*'1.Inputs'!$D$47+(('1.Inputs'!$D$37*12*IF(3=1,'1.Inputs'!$D$38,IF(3=2,'1.Inputs'!$D$39,$E437)))/(1-'1.Inputs'!$D$42)*$D437*(1+$G437)^(3-1))*('1.Inputs'!$D$48-'1.Inputs'!$D$49))/'1.Inputs'!$D$51</f>
        <v>1402234030.6397297</v>
      </c>
      <c r="K437" s="36">
        <f ca="1">((('1.Inputs'!$D$37*12*IF(4=1,'1.Inputs'!$D$38,IF(4=2,'1.Inputs'!$D$39,$E437)))*$F437*(('1.Inputs'!$D$40)+(1-'1.Inputs'!$D$40)*(1+'1.Inputs'!$D$41))*(1+$G437)^(4-1))*'1.Inputs'!$D$47+(('1.Inputs'!$D$37*12*IF(4=1,'1.Inputs'!$D$38,IF(4=2,'1.Inputs'!$D$39,$E437)))/(1-'1.Inputs'!$D$42)*$D437*(1+$G437)^(4-1))*('1.Inputs'!$D$48-'1.Inputs'!$D$49))/'1.Inputs'!$D$51</f>
        <v>1473210287.8202224</v>
      </c>
      <c r="L437" s="36">
        <f ca="1">((('1.Inputs'!$D$37*12*IF(5=1,'1.Inputs'!$D$38,IF(5=2,'1.Inputs'!$D$39,$E437)))*$F437*(('1.Inputs'!$D$40)+(1-'1.Inputs'!$D$40)*(1+'1.Inputs'!$D$41))*(1+$G437)^(5-1))*'1.Inputs'!$D$47+(('1.Inputs'!$D$37*12*IF(5=1,'1.Inputs'!$D$38,IF(5=2,'1.Inputs'!$D$39,$E437)))/(1-'1.Inputs'!$D$42)*$D437*(1+$G437)^(5-1))*('1.Inputs'!$D$48-'1.Inputs'!$D$49))/'1.Inputs'!$D$51</f>
        <v>1547779118.6890409</v>
      </c>
      <c r="M437" s="36">
        <f ca="1">((('1.Inputs'!$D$37*12*IF(6=1,'1.Inputs'!$D$38,IF(6=2,'1.Inputs'!$D$39,$E437)))*$F437*(('1.Inputs'!$D$40)+(1-'1.Inputs'!$D$40)*(1+'1.Inputs'!$D$41))*(1+$G437)^(6-1))*'1.Inputs'!$D$47+(('1.Inputs'!$D$37*12*IF(6=1,'1.Inputs'!$D$38,IF(6=2,'1.Inputs'!$D$39,$E437)))/(1-'1.Inputs'!$D$42)*$D437*(1+$G437)^(6-1))*('1.Inputs'!$D$48-'1.Inputs'!$D$49))/'1.Inputs'!$D$51</f>
        <v>1626122366.9530632</v>
      </c>
      <c r="N437" s="36">
        <f ca="1">((('1.Inputs'!$D$37*12*IF(7=1,'1.Inputs'!$D$38,IF(7=2,'1.Inputs'!$D$39,$E437)))*$F437*(('1.Inputs'!$D$40)+(1-'1.Inputs'!$D$40)*(1+'1.Inputs'!$D$41))*(1+$G437)^(7-1))*'1.Inputs'!$D$47+(('1.Inputs'!$D$37*12*IF(7=1,'1.Inputs'!$D$38,IF(7=2,'1.Inputs'!$D$39,$E437)))/(1-'1.Inputs'!$D$42)*$D437*(1+$G437)^(7-1))*('1.Inputs'!$D$48-'1.Inputs'!$D$49))/'1.Inputs'!$D$51</f>
        <v>1708431080.621321</v>
      </c>
      <c r="O437" s="36">
        <f ca="1">((('1.Inputs'!$D$37*12*IF(8=1,'1.Inputs'!$D$38,IF(8=2,'1.Inputs'!$D$39,$E437)))*$F437*(('1.Inputs'!$D$40)+(1-'1.Inputs'!$D$40)*(1+'1.Inputs'!$D$41))*(1+$G437)^(8-1))*'1.Inputs'!$D$47+(('1.Inputs'!$D$37*12*IF(8=1,'1.Inputs'!$D$38,IF(8=2,'1.Inputs'!$D$39,$E437)))/(1-'1.Inputs'!$D$42)*$D437*(1+$G437)^(8-1))*('1.Inputs'!$D$48-'1.Inputs'!$D$49))/'1.Inputs'!$D$51</f>
        <v>1794905977.8950701</v>
      </c>
      <c r="P437" s="36">
        <f ca="1">((('1.Inputs'!$D$37*12*IF(9=1,'1.Inputs'!$D$38,IF(9=2,'1.Inputs'!$D$39,$E437)))*$F437*(('1.Inputs'!$D$40)+(1-'1.Inputs'!$D$40)*(1+'1.Inputs'!$D$41))*(1+$G437)^(9-1))*'1.Inputs'!$D$47+(('1.Inputs'!$D$37*12*IF(9=1,'1.Inputs'!$D$38,IF(9=2,'1.Inputs'!$D$39,$E437)))/(1-'1.Inputs'!$D$42)*$D437*(1+$G437)^(9-1))*('1.Inputs'!$D$48-'1.Inputs'!$D$49))/'1.Inputs'!$D$51</f>
        <v>1885757936.6396194</v>
      </c>
      <c r="Q437" s="36">
        <f ca="1">((('1.Inputs'!$D$37*12*IF(10=1,'1.Inputs'!$D$38,IF(10=2,'1.Inputs'!$D$39,$E437)))*$F437*(('1.Inputs'!$D$40)+(1-'1.Inputs'!$D$40)*(1+'1.Inputs'!$D$41))*(1+$G437)^(10-1))*'1.Inputs'!$D$47+(('1.Inputs'!$D$37*12*IF(10=1,'1.Inputs'!$D$38,IF(10=2,'1.Inputs'!$D$39,$E437)))/(1-'1.Inputs'!$D$42)*$D437*(1+$G437)^(10-1))*('1.Inputs'!$D$48-'1.Inputs'!$D$49))/'1.Inputs'!$D$51</f>
        <v>1981208508.6315329</v>
      </c>
      <c r="R437" s="36">
        <f>-'1.Inputs'!$D$24</f>
        <v>-2050000000</v>
      </c>
      <c r="S437" s="36">
        <f ca="1">((('1.Inputs'!$D$37*12*IF(1=1,'1.Inputs'!$D$38,IF(1=2,'1.Inputs'!$D$39,$E437)))*$F437*(('1.Inputs'!$D$40)+(1-'1.Inputs'!$D$40)*(1+'1.Inputs'!$D$41))*(1+$G437)^(1-1))-(('1.Inputs'!$D$37*12*IF(1=1,'1.Inputs'!$D$38,IF(1=2,'1.Inputs'!$D$39,$E437)))/(1-'1.Inputs'!$D$42)*$D437*(1+$G437)^(1-1))-('1.Inputs'!$D$37*12*IF(1=1,'1.Inputs'!$D$38,IF(1=2,'1.Inputs'!$D$39,$E437)))*'1.Inputs'!$D$43*(1+$G437)^(1-1)-'1.Inputs'!$D$44*(1+$G437)^(1-1)-('1.Inputs'!$D$20/'1.Inputs'!$D$27+'1.Inputs'!$D$23/'1.Inputs'!$D$28))-MAX(0,((('1.Inputs'!$D$37*12*IF(1=1,'1.Inputs'!$D$38,IF(1=2,'1.Inputs'!$D$39,$E437)))*$F437*(('1.Inputs'!$D$40)+(1-'1.Inputs'!$D$40)*(1+'1.Inputs'!$D$41))*(1+$G437)^(1-1))-(('1.Inputs'!$D$37*12*IF(1=1,'1.Inputs'!$D$38,IF(1=2,'1.Inputs'!$D$39,$E437)))/(1-'1.Inputs'!$D$42)*$D437*(1+$G437)^(1-1))-('1.Inputs'!$D$37*12*IF(1=1,'1.Inputs'!$D$38,IF(1=2,'1.Inputs'!$D$39,$E437)))*'1.Inputs'!$D$43*(1+$G437)^(1-1)-'1.Inputs'!$D$44*(1+$G437)^(1-1)-('1.Inputs'!$D$20/'1.Inputs'!$D$27+'1.Inputs'!$D$23/'1.Inputs'!$D$28)))*'1.Inputs'!$D$53+('1.Inputs'!$D$20/'1.Inputs'!$D$27+'1.Inputs'!$D$23/'1.Inputs'!$D$28)-H437</f>
        <v>-616949194.18143857</v>
      </c>
      <c r="T437" s="36">
        <f ca="1">((('1.Inputs'!$D$37*12*IF(2=1,'1.Inputs'!$D$38,IF(2=2,'1.Inputs'!$D$39,$E437)))*$F437*(('1.Inputs'!$D$40)+(1-'1.Inputs'!$D$40)*(1+'1.Inputs'!$D$41))*(1+$G437)^(2-1))-(('1.Inputs'!$D$37*12*IF(2=1,'1.Inputs'!$D$38,IF(2=2,'1.Inputs'!$D$39,$E437)))/(1-'1.Inputs'!$D$42)*$D437*(1+$G437)^(2-1))-('1.Inputs'!$D$37*12*IF(2=1,'1.Inputs'!$D$38,IF(2=2,'1.Inputs'!$D$39,$E437)))*'1.Inputs'!$D$43*(1+$G437)^(2-1)-'1.Inputs'!$D$44*(1+$G437)^(2-1)-('1.Inputs'!$D$20/'1.Inputs'!$D$27+'1.Inputs'!$D$23/'1.Inputs'!$D$28))-MAX(0,((('1.Inputs'!$D$37*12*IF(2=1,'1.Inputs'!$D$38,IF(2=2,'1.Inputs'!$D$39,$E437)))*$F437*(('1.Inputs'!$D$40)+(1-'1.Inputs'!$D$40)*(1+'1.Inputs'!$D$41))*(1+$G437)^(2-1))-(('1.Inputs'!$D$37*12*IF(2=1,'1.Inputs'!$D$38,IF(2=2,'1.Inputs'!$D$39,$E437)))/(1-'1.Inputs'!$D$42)*$D437*(1+$G437)^(2-1))-('1.Inputs'!$D$37*12*IF(2=1,'1.Inputs'!$D$38,IF(2=2,'1.Inputs'!$D$39,$E437)))*'1.Inputs'!$D$43*(1+$G437)^(2-1)-'1.Inputs'!$D$44*(1+$G437)^(2-1)-('1.Inputs'!$D$20/'1.Inputs'!$D$27+'1.Inputs'!$D$23/'1.Inputs'!$D$28)))*'1.Inputs'!$D$53+('1.Inputs'!$D$20/'1.Inputs'!$D$27+'1.Inputs'!$D$23/'1.Inputs'!$D$28)-(I437-H437)</f>
        <v>125774686.25676811</v>
      </c>
      <c r="U437" s="36">
        <f ca="1">((('1.Inputs'!$D$37*12*IF(3=1,'1.Inputs'!$D$38,IF(3=2,'1.Inputs'!$D$39,$E437)))*$F437*(('1.Inputs'!$D$40)+(1-'1.Inputs'!$D$40)*(1+'1.Inputs'!$D$41))*(1+$G437)^(3-1))-(('1.Inputs'!$D$37*12*IF(3=1,'1.Inputs'!$D$38,IF(3=2,'1.Inputs'!$D$39,$E437)))/(1-'1.Inputs'!$D$42)*$D437*(1+$G437)^(3-1))-('1.Inputs'!$D$37*12*IF(3=1,'1.Inputs'!$D$38,IF(3=2,'1.Inputs'!$D$39,$E437)))*'1.Inputs'!$D$43*(1+$G437)^(3-1)-'1.Inputs'!$D$44*(1+$G437)^(3-1)-('1.Inputs'!$D$20/'1.Inputs'!$D$27+'1.Inputs'!$D$23/'1.Inputs'!$D$28))-MAX(0,((('1.Inputs'!$D$37*12*IF(3=1,'1.Inputs'!$D$38,IF(3=2,'1.Inputs'!$D$39,$E437)))*$F437*(('1.Inputs'!$D$40)+(1-'1.Inputs'!$D$40)*(1+'1.Inputs'!$D$41))*(1+$G437)^(3-1))-(('1.Inputs'!$D$37*12*IF(3=1,'1.Inputs'!$D$38,IF(3=2,'1.Inputs'!$D$39,$E437)))/(1-'1.Inputs'!$D$42)*$D437*(1+$G437)^(3-1))-('1.Inputs'!$D$37*12*IF(3=1,'1.Inputs'!$D$38,IF(3=2,'1.Inputs'!$D$39,$E437)))*'1.Inputs'!$D$43*(1+$G437)^(3-1)-'1.Inputs'!$D$44*(1+$G437)^(3-1)-('1.Inputs'!$D$20/'1.Inputs'!$D$27+'1.Inputs'!$D$23/'1.Inputs'!$D$28)))*'1.Inputs'!$D$53+('1.Inputs'!$D$20/'1.Inputs'!$D$27+'1.Inputs'!$D$23/'1.Inputs'!$D$28)-(J437-I437)</f>
        <v>455210544.89196467</v>
      </c>
      <c r="V437" s="36">
        <f ca="1">((('1.Inputs'!$D$37*12*IF(4=1,'1.Inputs'!$D$38,IF(4=2,'1.Inputs'!$D$39,$E437)))*$F437*(('1.Inputs'!$D$40)+(1-'1.Inputs'!$D$40)*(1+'1.Inputs'!$D$41))*(1+$G437)^(4-1))-(('1.Inputs'!$D$37*12*IF(4=1,'1.Inputs'!$D$38,IF(4=2,'1.Inputs'!$D$39,$E437)))/(1-'1.Inputs'!$D$42)*$D437*(1+$G437)^(4-1))-('1.Inputs'!$D$37*12*IF(4=1,'1.Inputs'!$D$38,IF(4=2,'1.Inputs'!$D$39,$E437)))*'1.Inputs'!$D$43*(1+$G437)^(4-1)-'1.Inputs'!$D$44*(1+$G437)^(4-1)-('1.Inputs'!$D$20/'1.Inputs'!$D$27+'1.Inputs'!$D$23/'1.Inputs'!$D$28))-MAX(0,((('1.Inputs'!$D$37*12*IF(4=1,'1.Inputs'!$D$38,IF(4=2,'1.Inputs'!$D$39,$E437)))*$F437*(('1.Inputs'!$D$40)+(1-'1.Inputs'!$D$40)*(1+'1.Inputs'!$D$41))*(1+$G437)^(4-1))-(('1.Inputs'!$D$37*12*IF(4=1,'1.Inputs'!$D$38,IF(4=2,'1.Inputs'!$D$39,$E437)))/(1-'1.Inputs'!$D$42)*$D437*(1+$G437)^(4-1))-('1.Inputs'!$D$37*12*IF(4=1,'1.Inputs'!$D$38,IF(4=2,'1.Inputs'!$D$39,$E437)))*'1.Inputs'!$D$43*(1+$G437)^(4-1)-'1.Inputs'!$D$44*(1+$G437)^(4-1)-('1.Inputs'!$D$20/'1.Inputs'!$D$27+'1.Inputs'!$D$23/'1.Inputs'!$D$28)))*'1.Inputs'!$D$53+('1.Inputs'!$D$20/'1.Inputs'!$D$27+'1.Inputs'!$D$23/'1.Inputs'!$D$28)-(K437-J437)</f>
        <v>626967533.32107568</v>
      </c>
      <c r="W437" s="36">
        <f ca="1">((('1.Inputs'!$D$37*12*IF(5=1,'1.Inputs'!$D$38,IF(5=2,'1.Inputs'!$D$39,$E437)))*$F437*(('1.Inputs'!$D$40)+(1-'1.Inputs'!$D$40)*(1+'1.Inputs'!$D$41))*(1+$G437)^(5-1))-(('1.Inputs'!$D$37*12*IF(5=1,'1.Inputs'!$D$38,IF(5=2,'1.Inputs'!$D$39,$E437)))/(1-'1.Inputs'!$D$42)*$D437*(1+$G437)^(5-1))-('1.Inputs'!$D$37*12*IF(5=1,'1.Inputs'!$D$38,IF(5=2,'1.Inputs'!$D$39,$E437)))*'1.Inputs'!$D$43*(1+$G437)^(5-1)-'1.Inputs'!$D$44*(1+$G437)^(5-1)-('1.Inputs'!$D$20/'1.Inputs'!$D$27+'1.Inputs'!$D$23/'1.Inputs'!$D$28))-MAX(0,((('1.Inputs'!$D$37*12*IF(5=1,'1.Inputs'!$D$38,IF(5=2,'1.Inputs'!$D$39,$E437)))*$F437*(('1.Inputs'!$D$40)+(1-'1.Inputs'!$D$40)*(1+'1.Inputs'!$D$41))*(1+$G437)^(5-1))-(('1.Inputs'!$D$37*12*IF(5=1,'1.Inputs'!$D$38,IF(5=2,'1.Inputs'!$D$39,$E437)))/(1-'1.Inputs'!$D$42)*$D437*(1+$G437)^(5-1))-('1.Inputs'!$D$37*12*IF(5=1,'1.Inputs'!$D$38,IF(5=2,'1.Inputs'!$D$39,$E437)))*'1.Inputs'!$D$43*(1+$G437)^(5-1)-'1.Inputs'!$D$44*(1+$G437)^(5-1)-('1.Inputs'!$D$20/'1.Inputs'!$D$27+'1.Inputs'!$D$23/'1.Inputs'!$D$28)))*'1.Inputs'!$D$53+('1.Inputs'!$D$20/'1.Inputs'!$D$27+'1.Inputs'!$D$23/'1.Inputs'!$D$28)-(L437-K437)</f>
        <v>656310838.24590778</v>
      </c>
      <c r="X437" s="36">
        <f ca="1">((('1.Inputs'!$D$37*12*IF(6=1,'1.Inputs'!$D$38,IF(6=2,'1.Inputs'!$D$39,$E437)))*$F437*(('1.Inputs'!$D$40)+(1-'1.Inputs'!$D$40)*(1+'1.Inputs'!$D$41))*(1+$G437)^(6-1))-(('1.Inputs'!$D$37*12*IF(6=1,'1.Inputs'!$D$38,IF(6=2,'1.Inputs'!$D$39,$E437)))/(1-'1.Inputs'!$D$42)*$D437*(1+$G437)^(6-1))-('1.Inputs'!$D$37*12*IF(6=1,'1.Inputs'!$D$38,IF(6=2,'1.Inputs'!$D$39,$E437)))*'1.Inputs'!$D$43*(1+$G437)^(6-1)-'1.Inputs'!$D$44*(1+$G437)^(6-1)-('1.Inputs'!$D$20/'1.Inputs'!$D$27+'1.Inputs'!$D$23/'1.Inputs'!$D$28))-MAX(0,((('1.Inputs'!$D$37*12*IF(6=1,'1.Inputs'!$D$38,IF(6=2,'1.Inputs'!$D$39,$E437)))*$F437*(('1.Inputs'!$D$40)+(1-'1.Inputs'!$D$40)*(1+'1.Inputs'!$D$41))*(1+$G437)^(6-1))-(('1.Inputs'!$D$37*12*IF(6=1,'1.Inputs'!$D$38,IF(6=2,'1.Inputs'!$D$39,$E437)))/(1-'1.Inputs'!$D$42)*$D437*(1+$G437)^(6-1))-('1.Inputs'!$D$37*12*IF(6=1,'1.Inputs'!$D$38,IF(6=2,'1.Inputs'!$D$39,$E437)))*'1.Inputs'!$D$43*(1+$G437)^(6-1)-'1.Inputs'!$D$44*(1+$G437)^(6-1)-('1.Inputs'!$D$20/'1.Inputs'!$D$27+'1.Inputs'!$D$23/'1.Inputs'!$D$28)))*'1.Inputs'!$D$53+('1.Inputs'!$D$20/'1.Inputs'!$D$27+'1.Inputs'!$D$23/'1.Inputs'!$D$28)-(M437-L437)</f>
        <v>687139400.20441771</v>
      </c>
      <c r="Y437" s="36">
        <f ca="1">((('1.Inputs'!$D$37*12*IF(7=1,'1.Inputs'!$D$38,IF(7=2,'1.Inputs'!$D$39,$E437)))*$F437*(('1.Inputs'!$D$40)+(1-'1.Inputs'!$D$40)*(1+'1.Inputs'!$D$41))*(1+$G437)^(7-1))-(('1.Inputs'!$D$37*12*IF(7=1,'1.Inputs'!$D$38,IF(7=2,'1.Inputs'!$D$39,$E437)))/(1-'1.Inputs'!$D$42)*$D437*(1+$G437)^(7-1))-('1.Inputs'!$D$37*12*IF(7=1,'1.Inputs'!$D$38,IF(7=2,'1.Inputs'!$D$39,$E437)))*'1.Inputs'!$D$43*(1+$G437)^(7-1)-'1.Inputs'!$D$44*(1+$G437)^(7-1)-('1.Inputs'!$D$20/'1.Inputs'!$D$27+'1.Inputs'!$D$23/'1.Inputs'!$D$28))-MAX(0,((('1.Inputs'!$D$37*12*IF(7=1,'1.Inputs'!$D$38,IF(7=2,'1.Inputs'!$D$39,$E437)))*$F437*(('1.Inputs'!$D$40)+(1-'1.Inputs'!$D$40)*(1+'1.Inputs'!$D$41))*(1+$G437)^(7-1))-(('1.Inputs'!$D$37*12*IF(7=1,'1.Inputs'!$D$38,IF(7=2,'1.Inputs'!$D$39,$E437)))/(1-'1.Inputs'!$D$42)*$D437*(1+$G437)^(7-1))-('1.Inputs'!$D$37*12*IF(7=1,'1.Inputs'!$D$38,IF(7=2,'1.Inputs'!$D$39,$E437)))*'1.Inputs'!$D$43*(1+$G437)^(7-1)-'1.Inputs'!$D$44*(1+$G437)^(7-1)-('1.Inputs'!$D$20/'1.Inputs'!$D$27+'1.Inputs'!$D$23/'1.Inputs'!$D$28)))*'1.Inputs'!$D$53+('1.Inputs'!$D$20/'1.Inputs'!$D$27+'1.Inputs'!$D$23/'1.Inputs'!$D$28)-(N437-M437)</f>
        <v>719528397.79225898</v>
      </c>
      <c r="Z437" s="36">
        <f ca="1">((('1.Inputs'!$D$37*12*IF(8=1,'1.Inputs'!$D$38,IF(8=2,'1.Inputs'!$D$39,$E437)))*$F437*(('1.Inputs'!$D$40)+(1-'1.Inputs'!$D$40)*(1+'1.Inputs'!$D$41))*(1+$G437)^(8-1))-(('1.Inputs'!$D$37*12*IF(8=1,'1.Inputs'!$D$38,IF(8=2,'1.Inputs'!$D$39,$E437)))/(1-'1.Inputs'!$D$42)*$D437*(1+$G437)^(8-1))-('1.Inputs'!$D$37*12*IF(8=1,'1.Inputs'!$D$38,IF(8=2,'1.Inputs'!$D$39,$E437)))*'1.Inputs'!$D$43*(1+$G437)^(8-1)-'1.Inputs'!$D$44*(1+$G437)^(8-1)-('1.Inputs'!$D$20/'1.Inputs'!$D$27+'1.Inputs'!$D$23/'1.Inputs'!$D$28))-MAX(0,((('1.Inputs'!$D$37*12*IF(8=1,'1.Inputs'!$D$38,IF(8=2,'1.Inputs'!$D$39,$E437)))*$F437*(('1.Inputs'!$D$40)+(1-'1.Inputs'!$D$40)*(1+'1.Inputs'!$D$41))*(1+$G437)^(8-1))-(('1.Inputs'!$D$37*12*IF(8=1,'1.Inputs'!$D$38,IF(8=2,'1.Inputs'!$D$39,$E437)))/(1-'1.Inputs'!$D$42)*$D437*(1+$G437)^(8-1))-('1.Inputs'!$D$37*12*IF(8=1,'1.Inputs'!$D$38,IF(8=2,'1.Inputs'!$D$39,$E437)))*'1.Inputs'!$D$43*(1+$G437)^(8-1)-'1.Inputs'!$D$44*(1+$G437)^(8-1)-('1.Inputs'!$D$20/'1.Inputs'!$D$27+'1.Inputs'!$D$23/'1.Inputs'!$D$28)))*'1.Inputs'!$D$53+('1.Inputs'!$D$20/'1.Inputs'!$D$27+'1.Inputs'!$D$23/'1.Inputs'!$D$28)-(O437-N437)</f>
        <v>753556814.88667512</v>
      </c>
      <c r="AA437" s="36">
        <f ca="1">((('1.Inputs'!$D$37*12*IF(9=1,'1.Inputs'!$D$38,IF(9=2,'1.Inputs'!$D$39,$E437)))*$F437*(('1.Inputs'!$D$40)+(1-'1.Inputs'!$D$40)*(1+'1.Inputs'!$D$41))*(1+$G437)^(9-1))-(('1.Inputs'!$D$37*12*IF(9=1,'1.Inputs'!$D$38,IF(9=2,'1.Inputs'!$D$39,$E437)))/(1-'1.Inputs'!$D$42)*$D437*(1+$G437)^(9-1))-('1.Inputs'!$D$37*12*IF(9=1,'1.Inputs'!$D$38,IF(9=2,'1.Inputs'!$D$39,$E437)))*'1.Inputs'!$D$43*(1+$G437)^(9-1)-'1.Inputs'!$D$44*(1+$G437)^(9-1)-('1.Inputs'!$D$20/'1.Inputs'!$D$27+'1.Inputs'!$D$23/'1.Inputs'!$D$28))-MAX(0,((('1.Inputs'!$D$37*12*IF(9=1,'1.Inputs'!$D$38,IF(9=2,'1.Inputs'!$D$39,$E437)))*$F437*(('1.Inputs'!$D$40)+(1-'1.Inputs'!$D$40)*(1+'1.Inputs'!$D$41))*(1+$G437)^(9-1))-(('1.Inputs'!$D$37*12*IF(9=1,'1.Inputs'!$D$38,IF(9=2,'1.Inputs'!$D$39,$E437)))/(1-'1.Inputs'!$D$42)*$D437*(1+$G437)^(9-1))-('1.Inputs'!$D$37*12*IF(9=1,'1.Inputs'!$D$38,IF(9=2,'1.Inputs'!$D$39,$E437)))*'1.Inputs'!$D$43*(1+$G437)^(9-1)-'1.Inputs'!$D$44*(1+$G437)^(9-1)-('1.Inputs'!$D$20/'1.Inputs'!$D$27+'1.Inputs'!$D$23/'1.Inputs'!$D$28)))*'1.Inputs'!$D$53+('1.Inputs'!$D$20/'1.Inputs'!$D$27+'1.Inputs'!$D$23/'1.Inputs'!$D$28)-(P437-O437)</f>
        <v>789307633.25674438</v>
      </c>
      <c r="AB437" s="36">
        <f ca="1">((('1.Inputs'!$D$37*12*IF(10=1,'1.Inputs'!$D$38,IF(10=2,'1.Inputs'!$D$39,$E437)))*$F437*(('1.Inputs'!$D$40)+(1-'1.Inputs'!$D$40)*(1+'1.Inputs'!$D$41))*(1+$G437)^(10-1))-(('1.Inputs'!$D$37*12*IF(10=1,'1.Inputs'!$D$38,IF(10=2,'1.Inputs'!$D$39,$E437)))/(1-'1.Inputs'!$D$42)*$D437*(1+$G437)^(10-1))-('1.Inputs'!$D$37*12*IF(10=1,'1.Inputs'!$D$38,IF(10=2,'1.Inputs'!$D$39,$E437)))*'1.Inputs'!$D$43*(1+$G437)^(10-1)-'1.Inputs'!$D$44*(1+$G437)^(10-1)-('1.Inputs'!$D$20/'1.Inputs'!$D$27+'1.Inputs'!$D$23/'1.Inputs'!$D$28))-MAX(0,((('1.Inputs'!$D$37*12*IF(10=1,'1.Inputs'!$D$38,IF(10=2,'1.Inputs'!$D$39,$E437)))*$F437*(('1.Inputs'!$D$40)+(1-'1.Inputs'!$D$40)*(1+'1.Inputs'!$D$41))*(1+$G437)^(10-1))-(('1.Inputs'!$D$37*12*IF(10=1,'1.Inputs'!$D$38,IF(10=2,'1.Inputs'!$D$39,$E437)))/(1-'1.Inputs'!$D$42)*$D437*(1+$G437)^(10-1))-('1.Inputs'!$D$37*12*IF(10=1,'1.Inputs'!$D$38,IF(10=2,'1.Inputs'!$D$39,$E437)))*'1.Inputs'!$D$43*(1+$G437)^(10-1)-'1.Inputs'!$D$44*(1+$G437)^(10-1)-('1.Inputs'!$D$20/'1.Inputs'!$D$27+'1.Inputs'!$D$23/'1.Inputs'!$D$28)))*'1.Inputs'!$D$53+('1.Inputs'!$D$20/'1.Inputs'!$D$27+'1.Inputs'!$D$23/'1.Inputs'!$D$28)-(Q437-P437)+(('1.Inputs'!$D$20+'1.Inputs'!$D$23-('1.Inputs'!$D$20/'1.Inputs'!$D$27+'1.Inputs'!$D$23/'1.Inputs'!$D$28)*'1.Inputs'!$D$10)*'1.Inputs'!$D$60+'1.Inputs'!$D$19*'1.Inputs'!$D$59+Q437)</f>
        <v>3508076543.5544319</v>
      </c>
      <c r="AC437" s="36">
        <f ca="1">S437-AC$13-AC$14+MIN(AC$13,MAX(0,((('1.Inputs'!$D$37*12*IF(1=1,'1.Inputs'!$D$38,IF(1=2,'1.Inputs'!$D$39,$E437)))*$F437*(('1.Inputs'!$D$40)+(1-'1.Inputs'!$D$40)*(1+'1.Inputs'!$D$41))*(1+$G437)^(1-1))-(('1.Inputs'!$D$37*12*IF(1=1,'1.Inputs'!$D$38,IF(1=2,'1.Inputs'!$D$39,$E437)))/(1-'1.Inputs'!$D$42)*$D437*(1+$G437)^(1-1))-('1.Inputs'!$D$37*12*IF(1=1,'1.Inputs'!$D$38,IF(1=2,'1.Inputs'!$D$39,$E437)))*'1.Inputs'!$D$43*(1+$G437)^(1-1)-'1.Inputs'!$D$44*(1+$G437)^(1-1)-('1.Inputs'!$D$20/'1.Inputs'!$D$27+'1.Inputs'!$D$23/'1.Inputs'!$D$28))))*'1.Inputs'!$D$53</f>
        <v>-733492156.47630835</v>
      </c>
      <c r="AD437" s="36">
        <f ca="1">T437-AD$13-AD$14+MIN(AD$13,MAX(0,((('1.Inputs'!$D$37*12*IF(2=1,'1.Inputs'!$D$38,IF(2=2,'1.Inputs'!$D$39,$E437)))*$F437*(('1.Inputs'!$D$40)+(1-'1.Inputs'!$D$40)*(1+'1.Inputs'!$D$41))*(1+$G437)^(2-1))-(('1.Inputs'!$D$37*12*IF(2=1,'1.Inputs'!$D$38,IF(2=2,'1.Inputs'!$D$39,$E437)))/(1-'1.Inputs'!$D$42)*$D437*(1+$G437)^(2-1))-('1.Inputs'!$D$37*12*IF(2=1,'1.Inputs'!$D$38,IF(2=2,'1.Inputs'!$D$39,$E437)))*'1.Inputs'!$D$43*(1+$G437)^(2-1)-'1.Inputs'!$D$44*(1+$G437)^(2-1)-('1.Inputs'!$D$20/'1.Inputs'!$D$27+'1.Inputs'!$D$23/'1.Inputs'!$D$28))))*'1.Inputs'!$D$53</f>
        <v>29834686.256768107</v>
      </c>
      <c r="AE437" s="36">
        <f ca="1">U437-AE$13-AE$14+MIN(AE$13,MAX(0,((('1.Inputs'!$D$37*12*IF(3=1,'1.Inputs'!$D$38,IF(3=2,'1.Inputs'!$D$39,$E437)))*$F437*(('1.Inputs'!$D$40)+(1-'1.Inputs'!$D$40)*(1+'1.Inputs'!$D$41))*(1+$G437)^(3-1))-(('1.Inputs'!$D$37*12*IF(3=1,'1.Inputs'!$D$38,IF(3=2,'1.Inputs'!$D$39,$E437)))/(1-'1.Inputs'!$D$42)*$D437*(1+$G437)^(3-1))-('1.Inputs'!$D$37*12*IF(3=1,'1.Inputs'!$D$38,IF(3=2,'1.Inputs'!$D$39,$E437)))*'1.Inputs'!$D$43*(1+$G437)^(3-1)-'1.Inputs'!$D$44*(1+$G437)^(3-1)-('1.Inputs'!$D$20/'1.Inputs'!$D$27+'1.Inputs'!$D$23/'1.Inputs'!$D$28))))*'1.Inputs'!$D$53</f>
        <v>113270544.89196467</v>
      </c>
      <c r="AF437" s="36">
        <f ca="1">V437-AF$13-AF$14+MIN(AF$13,MAX(0,((('1.Inputs'!$D$37*12*IF(4=1,'1.Inputs'!$D$38,IF(4=2,'1.Inputs'!$D$39,$E437)))*$F437*(('1.Inputs'!$D$40)+(1-'1.Inputs'!$D$40)*(1+'1.Inputs'!$D$41))*(1+$G437)^(4-1))-(('1.Inputs'!$D$37*12*IF(4=1,'1.Inputs'!$D$38,IF(4=2,'1.Inputs'!$D$39,$E437)))/(1-'1.Inputs'!$D$42)*$D437*(1+$G437)^(4-1))-('1.Inputs'!$D$37*12*IF(4=1,'1.Inputs'!$D$38,IF(4=2,'1.Inputs'!$D$39,$E437)))*'1.Inputs'!$D$43*(1+$G437)^(4-1)-'1.Inputs'!$D$44*(1+$G437)^(4-1)-('1.Inputs'!$D$20/'1.Inputs'!$D$27+'1.Inputs'!$D$23/'1.Inputs'!$D$28))))*'1.Inputs'!$D$53</f>
        <v>304215533.32107568</v>
      </c>
      <c r="AG437" s="36">
        <f ca="1">W437-AG$13-AG$14+MIN(AG$13,MAX(0,((('1.Inputs'!$D$37*12*IF(5=1,'1.Inputs'!$D$38,IF(5=2,'1.Inputs'!$D$39,$E437)))*$F437*(('1.Inputs'!$D$40)+(1-'1.Inputs'!$D$40)*(1+'1.Inputs'!$D$41))*(1+$G437)^(5-1))-(('1.Inputs'!$D$37*12*IF(5=1,'1.Inputs'!$D$38,IF(5=2,'1.Inputs'!$D$39,$E437)))/(1-'1.Inputs'!$D$42)*$D437*(1+$G437)^(5-1))-('1.Inputs'!$D$37*12*IF(5=1,'1.Inputs'!$D$38,IF(5=2,'1.Inputs'!$D$39,$E437)))*'1.Inputs'!$D$43*(1+$G437)^(5-1)-'1.Inputs'!$D$44*(1+$G437)^(5-1)-('1.Inputs'!$D$20/'1.Inputs'!$D$27+'1.Inputs'!$D$23/'1.Inputs'!$D$28))))*'1.Inputs'!$D$53</f>
        <v>352746838.24590778</v>
      </c>
      <c r="AH437" s="36">
        <f ca="1">X437-AH$13-AH$14+MIN(AH$13,MAX(0,((('1.Inputs'!$D$37*12*IF(6=1,'1.Inputs'!$D$38,IF(6=2,'1.Inputs'!$D$39,$E437)))*$F437*(('1.Inputs'!$D$40)+(1-'1.Inputs'!$D$40)*(1+'1.Inputs'!$D$41))*(1+$G437)^(6-1))-(('1.Inputs'!$D$37*12*IF(6=1,'1.Inputs'!$D$38,IF(6=2,'1.Inputs'!$D$39,$E437)))/(1-'1.Inputs'!$D$42)*$D437*(1+$G437)^(6-1))-('1.Inputs'!$D$37*12*IF(6=1,'1.Inputs'!$D$38,IF(6=2,'1.Inputs'!$D$39,$E437)))*'1.Inputs'!$D$43*(1+$G437)^(6-1)-'1.Inputs'!$D$44*(1+$G437)^(6-1)-('1.Inputs'!$D$20/'1.Inputs'!$D$27+'1.Inputs'!$D$23/'1.Inputs'!$D$28))))*'1.Inputs'!$D$53</f>
        <v>402763400.20441771</v>
      </c>
      <c r="AI437" s="36">
        <f ca="1">Y437-AI$13-AI$14+MIN(AI$13,MAX(0,((('1.Inputs'!$D$37*12*IF(7=1,'1.Inputs'!$D$38,IF(7=2,'1.Inputs'!$D$39,$E437)))*$F437*(('1.Inputs'!$D$40)+(1-'1.Inputs'!$D$40)*(1+'1.Inputs'!$D$41))*(1+$G437)^(7-1))-(('1.Inputs'!$D$37*12*IF(7=1,'1.Inputs'!$D$38,IF(7=2,'1.Inputs'!$D$39,$E437)))/(1-'1.Inputs'!$D$42)*$D437*(1+$G437)^(7-1))-('1.Inputs'!$D$37*12*IF(7=1,'1.Inputs'!$D$38,IF(7=2,'1.Inputs'!$D$39,$E437)))*'1.Inputs'!$D$43*(1+$G437)^(7-1)-'1.Inputs'!$D$44*(1+$G437)^(7-1)-('1.Inputs'!$D$20/'1.Inputs'!$D$27+'1.Inputs'!$D$23/'1.Inputs'!$D$28))))*'1.Inputs'!$D$53</f>
        <v>454340397.79225898</v>
      </c>
      <c r="AJ437" s="36">
        <f ca="1">Z437-AJ$13-AJ$14+MIN(AJ$13,MAX(0,((('1.Inputs'!$D$37*12*IF(8=1,'1.Inputs'!$D$38,IF(8=2,'1.Inputs'!$D$39,$E437)))*$F437*(('1.Inputs'!$D$40)+(1-'1.Inputs'!$D$40)*(1+'1.Inputs'!$D$41))*(1+$G437)^(8-1))-(('1.Inputs'!$D$37*12*IF(8=1,'1.Inputs'!$D$38,IF(8=2,'1.Inputs'!$D$39,$E437)))/(1-'1.Inputs'!$D$42)*$D437*(1+$G437)^(8-1))-('1.Inputs'!$D$37*12*IF(8=1,'1.Inputs'!$D$38,IF(8=2,'1.Inputs'!$D$39,$E437)))*'1.Inputs'!$D$43*(1+$G437)^(8-1)-'1.Inputs'!$D$44*(1+$G437)^(8-1)-('1.Inputs'!$D$20/'1.Inputs'!$D$27+'1.Inputs'!$D$23/'1.Inputs'!$D$28))))*'1.Inputs'!$D$53</f>
        <v>753556814.88667512</v>
      </c>
      <c r="AK437" s="36">
        <f ca="1">AA437-AK$13-AK$14+MIN(AK$13,MAX(0,((('1.Inputs'!$D$37*12*IF(9=1,'1.Inputs'!$D$38,IF(9=2,'1.Inputs'!$D$39,$E437)))*$F437*(('1.Inputs'!$D$40)+(1-'1.Inputs'!$D$40)*(1+'1.Inputs'!$D$41))*(1+$G437)^(9-1))-(('1.Inputs'!$D$37*12*IF(9=1,'1.Inputs'!$D$38,IF(9=2,'1.Inputs'!$D$39,$E437)))/(1-'1.Inputs'!$D$42)*$D437*(1+$G437)^(9-1))-('1.Inputs'!$D$37*12*IF(9=1,'1.Inputs'!$D$38,IF(9=2,'1.Inputs'!$D$39,$E437)))*'1.Inputs'!$D$43*(1+$G437)^(9-1)-'1.Inputs'!$D$44*(1+$G437)^(9-1)-('1.Inputs'!$D$20/'1.Inputs'!$D$27+'1.Inputs'!$D$23/'1.Inputs'!$D$28))))*'1.Inputs'!$D$53</f>
        <v>789307633.25674438</v>
      </c>
      <c r="AL437" s="36">
        <f ca="1">AB437-AL$13-AL$14+MIN(AL$13,MAX(0,((('1.Inputs'!$D$37*12*IF(10=1,'1.Inputs'!$D$38,IF(10=2,'1.Inputs'!$D$39,$E437)))*$F437*(('1.Inputs'!$D$40)+(1-'1.Inputs'!$D$40)*(1+'1.Inputs'!$D$41))*(1+$G437)^(10-1))-(('1.Inputs'!$D$37*12*IF(10=1,'1.Inputs'!$D$38,IF(10=2,'1.Inputs'!$D$39,$E437)))/(1-'1.Inputs'!$D$42)*$D437*(1+$G437)^(10-1))-('1.Inputs'!$D$37*12*IF(10=1,'1.Inputs'!$D$38,IF(10=2,'1.Inputs'!$D$39,$E437)))*'1.Inputs'!$D$43*(1+$G437)^(10-1)-'1.Inputs'!$D$44*(1+$G437)^(10-1)-('1.Inputs'!$D$20/'1.Inputs'!$D$27+'1.Inputs'!$D$23/'1.Inputs'!$D$28))))*'1.Inputs'!$D$53+'1.Inputs'!$D$35</f>
        <v>4308076543.5544319</v>
      </c>
      <c r="AM437" s="48">
        <f ca="1">R437+NPV('1.Inputs'!$D$55,S437:AB437)</f>
        <v>1013013019.197197</v>
      </c>
      <c r="AN437" s="48">
        <f ca="1">-('1.Inputs'!$D$24*(1-'1.Inputs'!$D$31)+'1.Inputs'!$D$35)+NPV('1.Inputs'!$D$54,AC437:AL437)</f>
        <v>-346762374.97385955</v>
      </c>
      <c r="AO437" s="36">
        <f t="shared" ca="1" si="53"/>
        <v>-4.1798725893051394</v>
      </c>
      <c r="AP437" s="36">
        <f t="shared" ca="1" si="54"/>
        <v>1.1565308559247069</v>
      </c>
      <c r="AQ437" s="36">
        <f ca="1">'1.Inputs'!$D$35+MIN(SUM($AC437:AC437),SUM($AC437:AD437),SUM($AC437:AE437),SUM($AC437:AF437),SUM($AC437:AG437),SUM($AC437:AH437),SUM($AC437:AI437),SUM($AC437:AJ437),SUM($AC437:AK437),SUM($AC437:AL437))</f>
        <v>66507843.523691654</v>
      </c>
      <c r="AR437" s="36">
        <f ca="1">IF(AP437&lt;'1.Inputs'!$D$57,1,0)</f>
        <v>1</v>
      </c>
      <c r="AS437" s="36">
        <f t="shared" ca="1" si="55"/>
        <v>0</v>
      </c>
    </row>
    <row r="438" spans="2:45" ht="15" customHeight="1" x14ac:dyDescent="0.25">
      <c r="B438" s="36">
        <v>423</v>
      </c>
      <c r="C438" s="36">
        <f t="shared" ca="1" si="48"/>
        <v>0.45885606967474313</v>
      </c>
      <c r="D438" s="36">
        <f t="shared" ca="1" si="49"/>
        <v>17446.949223710013</v>
      </c>
      <c r="E438" s="47">
        <f t="shared" ca="1" si="50"/>
        <v>0.82305385121671937</v>
      </c>
      <c r="F438" s="36">
        <f t="shared" ca="1" si="51"/>
        <v>31205.376077737557</v>
      </c>
      <c r="G438" s="36">
        <f t="shared" ca="1" si="52"/>
        <v>5.0817359928266082E-2</v>
      </c>
      <c r="H438" s="36">
        <f ca="1">((('1.Inputs'!$D$37*12*IF(1=1,'1.Inputs'!$D$38,IF(1=2,'1.Inputs'!$D$39,$E438)))*$F438*(('1.Inputs'!$D$40)+(1-'1.Inputs'!$D$40)*(1+'1.Inputs'!$D$41))*(1+$G438)^(1-1))*'1.Inputs'!$D$47+(('1.Inputs'!$D$37*12*IF(1=1,'1.Inputs'!$D$38,IF(1=2,'1.Inputs'!$D$39,$E438)))/(1-'1.Inputs'!$D$42)*$D438*(1+$G438)^(1-1))*('1.Inputs'!$D$48-'1.Inputs'!$D$49))/'1.Inputs'!$D$51</f>
        <v>814745873.69458175</v>
      </c>
      <c r="I438" s="36">
        <f ca="1">((('1.Inputs'!$D$37*12*IF(2=1,'1.Inputs'!$D$38,IF(2=2,'1.Inputs'!$D$39,$E438)))*$F438*(('1.Inputs'!$D$40)+(1-'1.Inputs'!$D$40)*(1+'1.Inputs'!$D$41))*(1+$G438)^(2-1))*'1.Inputs'!$D$47+(('1.Inputs'!$D$37*12*IF(2=1,'1.Inputs'!$D$38,IF(2=2,'1.Inputs'!$D$39,$E438)))/(1-'1.Inputs'!$D$42)*$D438*(1+$G438)^(2-1))*('1.Inputs'!$D$48-'1.Inputs'!$D$49))/'1.Inputs'!$D$51</f>
        <v>1198608751.2114644</v>
      </c>
      <c r="J438" s="36">
        <f ca="1">((('1.Inputs'!$D$37*12*IF(3=1,'1.Inputs'!$D$38,IF(3=2,'1.Inputs'!$D$39,$E438)))*$F438*(('1.Inputs'!$D$40)+(1-'1.Inputs'!$D$40)*(1+'1.Inputs'!$D$41))*(1+$G438)^(3-1))*'1.Inputs'!$D$47+(('1.Inputs'!$D$37*12*IF(3=1,'1.Inputs'!$D$38,IF(3=2,'1.Inputs'!$D$39,$E438)))/(1-'1.Inputs'!$D$42)*$D438*(1+$G438)^(3-1))*('1.Inputs'!$D$48-'1.Inputs'!$D$49))/'1.Inputs'!$D$51</f>
        <v>1480931239.6766012</v>
      </c>
      <c r="K438" s="36">
        <f ca="1">((('1.Inputs'!$D$37*12*IF(4=1,'1.Inputs'!$D$38,IF(4=2,'1.Inputs'!$D$39,$E438)))*$F438*(('1.Inputs'!$D$40)+(1-'1.Inputs'!$D$40)*(1+'1.Inputs'!$D$41))*(1+$G438)^(4-1))*'1.Inputs'!$D$47+(('1.Inputs'!$D$37*12*IF(4=1,'1.Inputs'!$D$38,IF(4=2,'1.Inputs'!$D$39,$E438)))/(1-'1.Inputs'!$D$42)*$D438*(1+$G438)^(4-1))*('1.Inputs'!$D$48-'1.Inputs'!$D$49))/'1.Inputs'!$D$51</f>
        <v>1556188255.5122607</v>
      </c>
      <c r="L438" s="36">
        <f ca="1">((('1.Inputs'!$D$37*12*IF(5=1,'1.Inputs'!$D$38,IF(5=2,'1.Inputs'!$D$39,$E438)))*$F438*(('1.Inputs'!$D$40)+(1-'1.Inputs'!$D$40)*(1+'1.Inputs'!$D$41))*(1+$G438)^(5-1))*'1.Inputs'!$D$47+(('1.Inputs'!$D$37*12*IF(5=1,'1.Inputs'!$D$38,IF(5=2,'1.Inputs'!$D$39,$E438)))/(1-'1.Inputs'!$D$42)*$D438*(1+$G438)^(5-1))*('1.Inputs'!$D$48-'1.Inputs'!$D$49))/'1.Inputs'!$D$51</f>
        <v>1635269634.2087681</v>
      </c>
      <c r="M438" s="36">
        <f ca="1">((('1.Inputs'!$D$37*12*IF(6=1,'1.Inputs'!$D$38,IF(6=2,'1.Inputs'!$D$39,$E438)))*$F438*(('1.Inputs'!$D$40)+(1-'1.Inputs'!$D$40)*(1+'1.Inputs'!$D$41))*(1+$G438)^(6-1))*'1.Inputs'!$D$47+(('1.Inputs'!$D$37*12*IF(6=1,'1.Inputs'!$D$38,IF(6=2,'1.Inputs'!$D$39,$E438)))/(1-'1.Inputs'!$D$42)*$D438*(1+$G438)^(6-1))*('1.Inputs'!$D$48-'1.Inputs'!$D$49))/'1.Inputs'!$D$51</f>
        <v>1718369719.7901194</v>
      </c>
      <c r="N438" s="36">
        <f ca="1">((('1.Inputs'!$D$37*12*IF(7=1,'1.Inputs'!$D$38,IF(7=2,'1.Inputs'!$D$39,$E438)))*$F438*(('1.Inputs'!$D$40)+(1-'1.Inputs'!$D$40)*(1+'1.Inputs'!$D$41))*(1+$G438)^(7-1))*'1.Inputs'!$D$47+(('1.Inputs'!$D$37*12*IF(7=1,'1.Inputs'!$D$38,IF(7=2,'1.Inputs'!$D$39,$E438)))/(1-'1.Inputs'!$D$42)*$D438*(1+$G438)^(7-1))*('1.Inputs'!$D$48-'1.Inputs'!$D$49))/'1.Inputs'!$D$51</f>
        <v>1805692732.3305278</v>
      </c>
      <c r="O438" s="36">
        <f ca="1">((('1.Inputs'!$D$37*12*IF(8=1,'1.Inputs'!$D$38,IF(8=2,'1.Inputs'!$D$39,$E438)))*$F438*(('1.Inputs'!$D$40)+(1-'1.Inputs'!$D$40)*(1+'1.Inputs'!$D$41))*(1+$G438)^(8-1))*'1.Inputs'!$D$47+(('1.Inputs'!$D$37*12*IF(8=1,'1.Inputs'!$D$38,IF(8=2,'1.Inputs'!$D$39,$E438)))/(1-'1.Inputs'!$D$42)*$D438*(1+$G438)^(8-1))*('1.Inputs'!$D$48-'1.Inputs'!$D$49))/'1.Inputs'!$D$51</f>
        <v>1897453269.8292229</v>
      </c>
      <c r="P438" s="36">
        <f ca="1">((('1.Inputs'!$D$37*12*IF(9=1,'1.Inputs'!$D$38,IF(9=2,'1.Inputs'!$D$39,$E438)))*$F438*(('1.Inputs'!$D$40)+(1-'1.Inputs'!$D$40)*(1+'1.Inputs'!$D$41))*(1+$G438)^(9-1))*'1.Inputs'!$D$47+(('1.Inputs'!$D$37*12*IF(9=1,'1.Inputs'!$D$38,IF(9=2,'1.Inputs'!$D$39,$E438)))/(1-'1.Inputs'!$D$42)*$D438*(1+$G438)^(9-1))*('1.Inputs'!$D$48-'1.Inputs'!$D$49))/'1.Inputs'!$D$51</f>
        <v>1993876835.5892003</v>
      </c>
      <c r="Q438" s="36">
        <f ca="1">((('1.Inputs'!$D$37*12*IF(10=1,'1.Inputs'!$D$38,IF(10=2,'1.Inputs'!$D$39,$E438)))*$F438*(('1.Inputs'!$D$40)+(1-'1.Inputs'!$D$40)*(1+'1.Inputs'!$D$41))*(1+$G438)^(10-1))*'1.Inputs'!$D$47+(('1.Inputs'!$D$37*12*IF(10=1,'1.Inputs'!$D$38,IF(10=2,'1.Inputs'!$D$39,$E438)))/(1-'1.Inputs'!$D$42)*$D438*(1+$G438)^(10-1))*('1.Inputs'!$D$48-'1.Inputs'!$D$49))/'1.Inputs'!$D$51</f>
        <v>2095200392.3959687</v>
      </c>
      <c r="R438" s="36">
        <f>-'1.Inputs'!$D$24</f>
        <v>-2050000000</v>
      </c>
      <c r="S438" s="36">
        <f ca="1">((('1.Inputs'!$D$37*12*IF(1=1,'1.Inputs'!$D$38,IF(1=2,'1.Inputs'!$D$39,$E438)))*$F438*(('1.Inputs'!$D$40)+(1-'1.Inputs'!$D$40)*(1+'1.Inputs'!$D$41))*(1+$G438)^(1-1))-(('1.Inputs'!$D$37*12*IF(1=1,'1.Inputs'!$D$38,IF(1=2,'1.Inputs'!$D$39,$E438)))/(1-'1.Inputs'!$D$42)*$D438*(1+$G438)^(1-1))-('1.Inputs'!$D$37*12*IF(1=1,'1.Inputs'!$D$38,IF(1=2,'1.Inputs'!$D$39,$E438)))*'1.Inputs'!$D$43*(1+$G438)^(1-1)-'1.Inputs'!$D$44*(1+$G438)^(1-1)-('1.Inputs'!$D$20/'1.Inputs'!$D$27+'1.Inputs'!$D$23/'1.Inputs'!$D$28))-MAX(0,((('1.Inputs'!$D$37*12*IF(1=1,'1.Inputs'!$D$38,IF(1=2,'1.Inputs'!$D$39,$E438)))*$F438*(('1.Inputs'!$D$40)+(1-'1.Inputs'!$D$40)*(1+'1.Inputs'!$D$41))*(1+$G438)^(1-1))-(('1.Inputs'!$D$37*12*IF(1=1,'1.Inputs'!$D$38,IF(1=2,'1.Inputs'!$D$39,$E438)))/(1-'1.Inputs'!$D$42)*$D438*(1+$G438)^(1-1))-('1.Inputs'!$D$37*12*IF(1=1,'1.Inputs'!$D$38,IF(1=2,'1.Inputs'!$D$39,$E438)))*'1.Inputs'!$D$43*(1+$G438)^(1-1)-'1.Inputs'!$D$44*(1+$G438)^(1-1)-('1.Inputs'!$D$20/'1.Inputs'!$D$27+'1.Inputs'!$D$23/'1.Inputs'!$D$28)))*'1.Inputs'!$D$53+('1.Inputs'!$D$20/'1.Inputs'!$D$27+'1.Inputs'!$D$23/'1.Inputs'!$D$28)-H438</f>
        <v>-343071782.51952559</v>
      </c>
      <c r="T438" s="36">
        <f ca="1">((('1.Inputs'!$D$37*12*IF(2=1,'1.Inputs'!$D$38,IF(2=2,'1.Inputs'!$D$39,$E438)))*$F438*(('1.Inputs'!$D$40)+(1-'1.Inputs'!$D$40)*(1+'1.Inputs'!$D$41))*(1+$G438)^(2-1))-(('1.Inputs'!$D$37*12*IF(2=1,'1.Inputs'!$D$38,IF(2=2,'1.Inputs'!$D$39,$E438)))/(1-'1.Inputs'!$D$42)*$D438*(1+$G438)^(2-1))-('1.Inputs'!$D$37*12*IF(2=1,'1.Inputs'!$D$38,IF(2=2,'1.Inputs'!$D$39,$E438)))*'1.Inputs'!$D$43*(1+$G438)^(2-1)-'1.Inputs'!$D$44*(1+$G438)^(2-1)-('1.Inputs'!$D$20/'1.Inputs'!$D$27+'1.Inputs'!$D$23/'1.Inputs'!$D$28))-MAX(0,((('1.Inputs'!$D$37*12*IF(2=1,'1.Inputs'!$D$38,IF(2=2,'1.Inputs'!$D$39,$E438)))*$F438*(('1.Inputs'!$D$40)+(1-'1.Inputs'!$D$40)*(1+'1.Inputs'!$D$41))*(1+$G438)^(2-1))-(('1.Inputs'!$D$37*12*IF(2=1,'1.Inputs'!$D$38,IF(2=2,'1.Inputs'!$D$39,$E438)))/(1-'1.Inputs'!$D$42)*$D438*(1+$G438)^(2-1))-('1.Inputs'!$D$37*12*IF(2=1,'1.Inputs'!$D$38,IF(2=2,'1.Inputs'!$D$39,$E438)))*'1.Inputs'!$D$43*(1+$G438)^(2-1)-'1.Inputs'!$D$44*(1+$G438)^(2-1)-('1.Inputs'!$D$20/'1.Inputs'!$D$27+'1.Inputs'!$D$23/'1.Inputs'!$D$28)))*'1.Inputs'!$D$53+('1.Inputs'!$D$20/'1.Inputs'!$D$27+'1.Inputs'!$D$23/'1.Inputs'!$D$28)-(I438-H438)</f>
        <v>533667468.87626851</v>
      </c>
      <c r="U438" s="36">
        <f ca="1">((('1.Inputs'!$D$37*12*IF(3=1,'1.Inputs'!$D$38,IF(3=2,'1.Inputs'!$D$39,$E438)))*$F438*(('1.Inputs'!$D$40)+(1-'1.Inputs'!$D$40)*(1+'1.Inputs'!$D$41))*(1+$G438)^(3-1))-(('1.Inputs'!$D$37*12*IF(3=1,'1.Inputs'!$D$38,IF(3=2,'1.Inputs'!$D$39,$E438)))/(1-'1.Inputs'!$D$42)*$D438*(1+$G438)^(3-1))-('1.Inputs'!$D$37*12*IF(3=1,'1.Inputs'!$D$38,IF(3=2,'1.Inputs'!$D$39,$E438)))*'1.Inputs'!$D$43*(1+$G438)^(3-1)-'1.Inputs'!$D$44*(1+$G438)^(3-1)-('1.Inputs'!$D$20/'1.Inputs'!$D$27+'1.Inputs'!$D$23/'1.Inputs'!$D$28))-MAX(0,((('1.Inputs'!$D$37*12*IF(3=1,'1.Inputs'!$D$38,IF(3=2,'1.Inputs'!$D$39,$E438)))*$F438*(('1.Inputs'!$D$40)+(1-'1.Inputs'!$D$40)*(1+'1.Inputs'!$D$41))*(1+$G438)^(3-1))-(('1.Inputs'!$D$37*12*IF(3=1,'1.Inputs'!$D$38,IF(3=2,'1.Inputs'!$D$39,$E438)))/(1-'1.Inputs'!$D$42)*$D438*(1+$G438)^(3-1))-('1.Inputs'!$D$37*12*IF(3=1,'1.Inputs'!$D$38,IF(3=2,'1.Inputs'!$D$39,$E438)))*'1.Inputs'!$D$43*(1+$G438)^(3-1)-'1.Inputs'!$D$44*(1+$G438)^(3-1)-('1.Inputs'!$D$20/'1.Inputs'!$D$27+'1.Inputs'!$D$23/'1.Inputs'!$D$28)))*'1.Inputs'!$D$53+('1.Inputs'!$D$20/'1.Inputs'!$D$27+'1.Inputs'!$D$23/'1.Inputs'!$D$28)-(J438-I438)</f>
        <v>953750603.40591073</v>
      </c>
      <c r="V438" s="36">
        <f ca="1">((('1.Inputs'!$D$37*12*IF(4=1,'1.Inputs'!$D$38,IF(4=2,'1.Inputs'!$D$39,$E438)))*$F438*(('1.Inputs'!$D$40)+(1-'1.Inputs'!$D$40)*(1+'1.Inputs'!$D$41))*(1+$G438)^(4-1))-(('1.Inputs'!$D$37*12*IF(4=1,'1.Inputs'!$D$38,IF(4=2,'1.Inputs'!$D$39,$E438)))/(1-'1.Inputs'!$D$42)*$D438*(1+$G438)^(4-1))-('1.Inputs'!$D$37*12*IF(4=1,'1.Inputs'!$D$38,IF(4=2,'1.Inputs'!$D$39,$E438)))*'1.Inputs'!$D$43*(1+$G438)^(4-1)-'1.Inputs'!$D$44*(1+$G438)^(4-1)-('1.Inputs'!$D$20/'1.Inputs'!$D$27+'1.Inputs'!$D$23/'1.Inputs'!$D$28))-MAX(0,((('1.Inputs'!$D$37*12*IF(4=1,'1.Inputs'!$D$38,IF(4=2,'1.Inputs'!$D$39,$E438)))*$F438*(('1.Inputs'!$D$40)+(1-'1.Inputs'!$D$40)*(1+'1.Inputs'!$D$41))*(1+$G438)^(4-1))-(('1.Inputs'!$D$37*12*IF(4=1,'1.Inputs'!$D$38,IF(4=2,'1.Inputs'!$D$39,$E438)))/(1-'1.Inputs'!$D$42)*$D438*(1+$G438)^(4-1))-('1.Inputs'!$D$37*12*IF(4=1,'1.Inputs'!$D$38,IF(4=2,'1.Inputs'!$D$39,$E438)))*'1.Inputs'!$D$43*(1+$G438)^(4-1)-'1.Inputs'!$D$44*(1+$G438)^(4-1)-('1.Inputs'!$D$20/'1.Inputs'!$D$27+'1.Inputs'!$D$23/'1.Inputs'!$D$28)))*'1.Inputs'!$D$53+('1.Inputs'!$D$20/'1.Inputs'!$D$27+'1.Inputs'!$D$23/'1.Inputs'!$D$28)-(K438-J438)</f>
        <v>1221228926.9860334</v>
      </c>
      <c r="W438" s="36">
        <f ca="1">((('1.Inputs'!$D$37*12*IF(5=1,'1.Inputs'!$D$38,IF(5=2,'1.Inputs'!$D$39,$E438)))*$F438*(('1.Inputs'!$D$40)+(1-'1.Inputs'!$D$40)*(1+'1.Inputs'!$D$41))*(1+$G438)^(5-1))-(('1.Inputs'!$D$37*12*IF(5=1,'1.Inputs'!$D$38,IF(5=2,'1.Inputs'!$D$39,$E438)))/(1-'1.Inputs'!$D$42)*$D438*(1+$G438)^(5-1))-('1.Inputs'!$D$37*12*IF(5=1,'1.Inputs'!$D$38,IF(5=2,'1.Inputs'!$D$39,$E438)))*'1.Inputs'!$D$43*(1+$G438)^(5-1)-'1.Inputs'!$D$44*(1+$G438)^(5-1)-('1.Inputs'!$D$20/'1.Inputs'!$D$27+'1.Inputs'!$D$23/'1.Inputs'!$D$28))-MAX(0,((('1.Inputs'!$D$37*12*IF(5=1,'1.Inputs'!$D$38,IF(5=2,'1.Inputs'!$D$39,$E438)))*$F438*(('1.Inputs'!$D$40)+(1-'1.Inputs'!$D$40)*(1+'1.Inputs'!$D$41))*(1+$G438)^(5-1))-(('1.Inputs'!$D$37*12*IF(5=1,'1.Inputs'!$D$38,IF(5=2,'1.Inputs'!$D$39,$E438)))/(1-'1.Inputs'!$D$42)*$D438*(1+$G438)^(5-1))-('1.Inputs'!$D$37*12*IF(5=1,'1.Inputs'!$D$38,IF(5=2,'1.Inputs'!$D$39,$E438)))*'1.Inputs'!$D$43*(1+$G438)^(5-1)-'1.Inputs'!$D$44*(1+$G438)^(5-1)-('1.Inputs'!$D$20/'1.Inputs'!$D$27+'1.Inputs'!$D$23/'1.Inputs'!$D$28)))*'1.Inputs'!$D$53+('1.Inputs'!$D$20/'1.Inputs'!$D$27+'1.Inputs'!$D$23/'1.Inputs'!$D$28)-(L438-K438)</f>
        <v>1280887436.6668835</v>
      </c>
      <c r="X438" s="36">
        <f ca="1">((('1.Inputs'!$D$37*12*IF(6=1,'1.Inputs'!$D$38,IF(6=2,'1.Inputs'!$D$39,$E438)))*$F438*(('1.Inputs'!$D$40)+(1-'1.Inputs'!$D$40)*(1+'1.Inputs'!$D$41))*(1+$G438)^(6-1))-(('1.Inputs'!$D$37*12*IF(6=1,'1.Inputs'!$D$38,IF(6=2,'1.Inputs'!$D$39,$E438)))/(1-'1.Inputs'!$D$42)*$D438*(1+$G438)^(6-1))-('1.Inputs'!$D$37*12*IF(6=1,'1.Inputs'!$D$38,IF(6=2,'1.Inputs'!$D$39,$E438)))*'1.Inputs'!$D$43*(1+$G438)^(6-1)-'1.Inputs'!$D$44*(1+$G438)^(6-1)-('1.Inputs'!$D$20/'1.Inputs'!$D$27+'1.Inputs'!$D$23/'1.Inputs'!$D$28))-MAX(0,((('1.Inputs'!$D$37*12*IF(6=1,'1.Inputs'!$D$38,IF(6=2,'1.Inputs'!$D$39,$E438)))*$F438*(('1.Inputs'!$D$40)+(1-'1.Inputs'!$D$40)*(1+'1.Inputs'!$D$41))*(1+$G438)^(6-1))-(('1.Inputs'!$D$37*12*IF(6=1,'1.Inputs'!$D$38,IF(6=2,'1.Inputs'!$D$39,$E438)))/(1-'1.Inputs'!$D$42)*$D438*(1+$G438)^(6-1))-('1.Inputs'!$D$37*12*IF(6=1,'1.Inputs'!$D$38,IF(6=2,'1.Inputs'!$D$39,$E438)))*'1.Inputs'!$D$43*(1+$G438)^(6-1)-'1.Inputs'!$D$44*(1+$G438)^(6-1)-('1.Inputs'!$D$20/'1.Inputs'!$D$27+'1.Inputs'!$D$23/'1.Inputs'!$D$28)))*'1.Inputs'!$D$53+('1.Inputs'!$D$20/'1.Inputs'!$D$27+'1.Inputs'!$D$23/'1.Inputs'!$D$28)-(M438-L438)</f>
        <v>1343577634.3069685</v>
      </c>
      <c r="Y438" s="36">
        <f ca="1">((('1.Inputs'!$D$37*12*IF(7=1,'1.Inputs'!$D$38,IF(7=2,'1.Inputs'!$D$39,$E438)))*$F438*(('1.Inputs'!$D$40)+(1-'1.Inputs'!$D$40)*(1+'1.Inputs'!$D$41))*(1+$G438)^(7-1))-(('1.Inputs'!$D$37*12*IF(7=1,'1.Inputs'!$D$38,IF(7=2,'1.Inputs'!$D$39,$E438)))/(1-'1.Inputs'!$D$42)*$D438*(1+$G438)^(7-1))-('1.Inputs'!$D$37*12*IF(7=1,'1.Inputs'!$D$38,IF(7=2,'1.Inputs'!$D$39,$E438)))*'1.Inputs'!$D$43*(1+$G438)^(7-1)-'1.Inputs'!$D$44*(1+$G438)^(7-1)-('1.Inputs'!$D$20/'1.Inputs'!$D$27+'1.Inputs'!$D$23/'1.Inputs'!$D$28))-MAX(0,((('1.Inputs'!$D$37*12*IF(7=1,'1.Inputs'!$D$38,IF(7=2,'1.Inputs'!$D$39,$E438)))*$F438*(('1.Inputs'!$D$40)+(1-'1.Inputs'!$D$40)*(1+'1.Inputs'!$D$41))*(1+$G438)^(7-1))-(('1.Inputs'!$D$37*12*IF(7=1,'1.Inputs'!$D$38,IF(7=2,'1.Inputs'!$D$39,$E438)))/(1-'1.Inputs'!$D$42)*$D438*(1+$G438)^(7-1))-('1.Inputs'!$D$37*12*IF(7=1,'1.Inputs'!$D$38,IF(7=2,'1.Inputs'!$D$39,$E438)))*'1.Inputs'!$D$43*(1+$G438)^(7-1)-'1.Inputs'!$D$44*(1+$G438)^(7-1)-('1.Inputs'!$D$20/'1.Inputs'!$D$27+'1.Inputs'!$D$23/'1.Inputs'!$D$28)))*'1.Inputs'!$D$53+('1.Inputs'!$D$20/'1.Inputs'!$D$27+'1.Inputs'!$D$23/'1.Inputs'!$D$28)-(N438-M438)</f>
        <v>1409453582.284502</v>
      </c>
      <c r="Z438" s="36">
        <f ca="1">((('1.Inputs'!$D$37*12*IF(8=1,'1.Inputs'!$D$38,IF(8=2,'1.Inputs'!$D$39,$E438)))*$F438*(('1.Inputs'!$D$40)+(1-'1.Inputs'!$D$40)*(1+'1.Inputs'!$D$41))*(1+$G438)^(8-1))-(('1.Inputs'!$D$37*12*IF(8=1,'1.Inputs'!$D$38,IF(8=2,'1.Inputs'!$D$39,$E438)))/(1-'1.Inputs'!$D$42)*$D438*(1+$G438)^(8-1))-('1.Inputs'!$D$37*12*IF(8=1,'1.Inputs'!$D$38,IF(8=2,'1.Inputs'!$D$39,$E438)))*'1.Inputs'!$D$43*(1+$G438)^(8-1)-'1.Inputs'!$D$44*(1+$G438)^(8-1)-('1.Inputs'!$D$20/'1.Inputs'!$D$27+'1.Inputs'!$D$23/'1.Inputs'!$D$28))-MAX(0,((('1.Inputs'!$D$37*12*IF(8=1,'1.Inputs'!$D$38,IF(8=2,'1.Inputs'!$D$39,$E438)))*$F438*(('1.Inputs'!$D$40)+(1-'1.Inputs'!$D$40)*(1+'1.Inputs'!$D$41))*(1+$G438)^(8-1))-(('1.Inputs'!$D$37*12*IF(8=1,'1.Inputs'!$D$38,IF(8=2,'1.Inputs'!$D$39,$E438)))/(1-'1.Inputs'!$D$42)*$D438*(1+$G438)^(8-1))-('1.Inputs'!$D$37*12*IF(8=1,'1.Inputs'!$D$38,IF(8=2,'1.Inputs'!$D$39,$E438)))*'1.Inputs'!$D$43*(1+$G438)^(8-1)-'1.Inputs'!$D$44*(1+$G438)^(8-1)-('1.Inputs'!$D$20/'1.Inputs'!$D$27+'1.Inputs'!$D$23/'1.Inputs'!$D$28)))*'1.Inputs'!$D$53+('1.Inputs'!$D$20/'1.Inputs'!$D$27+'1.Inputs'!$D$23/'1.Inputs'!$D$28)-(O438-N438)</f>
        <v>1478677172.0210283</v>
      </c>
      <c r="AA438" s="36">
        <f ca="1">((('1.Inputs'!$D$37*12*IF(9=1,'1.Inputs'!$D$38,IF(9=2,'1.Inputs'!$D$39,$E438)))*$F438*(('1.Inputs'!$D$40)+(1-'1.Inputs'!$D$40)*(1+'1.Inputs'!$D$41))*(1+$G438)^(9-1))-(('1.Inputs'!$D$37*12*IF(9=1,'1.Inputs'!$D$38,IF(9=2,'1.Inputs'!$D$39,$E438)))/(1-'1.Inputs'!$D$42)*$D438*(1+$G438)^(9-1))-('1.Inputs'!$D$37*12*IF(9=1,'1.Inputs'!$D$38,IF(9=2,'1.Inputs'!$D$39,$E438)))*'1.Inputs'!$D$43*(1+$G438)^(9-1)-'1.Inputs'!$D$44*(1+$G438)^(9-1)-('1.Inputs'!$D$20/'1.Inputs'!$D$27+'1.Inputs'!$D$23/'1.Inputs'!$D$28))-MAX(0,((('1.Inputs'!$D$37*12*IF(9=1,'1.Inputs'!$D$38,IF(9=2,'1.Inputs'!$D$39,$E438)))*$F438*(('1.Inputs'!$D$40)+(1-'1.Inputs'!$D$40)*(1+'1.Inputs'!$D$41))*(1+$G438)^(9-1))-(('1.Inputs'!$D$37*12*IF(9=1,'1.Inputs'!$D$38,IF(9=2,'1.Inputs'!$D$39,$E438)))/(1-'1.Inputs'!$D$42)*$D438*(1+$G438)^(9-1))-('1.Inputs'!$D$37*12*IF(9=1,'1.Inputs'!$D$38,IF(9=2,'1.Inputs'!$D$39,$E438)))*'1.Inputs'!$D$43*(1+$G438)^(9-1)-'1.Inputs'!$D$44*(1+$G438)^(9-1)-('1.Inputs'!$D$20/'1.Inputs'!$D$27+'1.Inputs'!$D$23/'1.Inputs'!$D$28)))*'1.Inputs'!$D$53+('1.Inputs'!$D$20/'1.Inputs'!$D$27+'1.Inputs'!$D$23/'1.Inputs'!$D$28)-(P438-O438)</f>
        <v>1551418521.8327212</v>
      </c>
      <c r="AB438" s="36">
        <f ca="1">((('1.Inputs'!$D$37*12*IF(10=1,'1.Inputs'!$D$38,IF(10=2,'1.Inputs'!$D$39,$E438)))*$F438*(('1.Inputs'!$D$40)+(1-'1.Inputs'!$D$40)*(1+'1.Inputs'!$D$41))*(1+$G438)^(10-1))-(('1.Inputs'!$D$37*12*IF(10=1,'1.Inputs'!$D$38,IF(10=2,'1.Inputs'!$D$39,$E438)))/(1-'1.Inputs'!$D$42)*$D438*(1+$G438)^(10-1))-('1.Inputs'!$D$37*12*IF(10=1,'1.Inputs'!$D$38,IF(10=2,'1.Inputs'!$D$39,$E438)))*'1.Inputs'!$D$43*(1+$G438)^(10-1)-'1.Inputs'!$D$44*(1+$G438)^(10-1)-('1.Inputs'!$D$20/'1.Inputs'!$D$27+'1.Inputs'!$D$23/'1.Inputs'!$D$28))-MAX(0,((('1.Inputs'!$D$37*12*IF(10=1,'1.Inputs'!$D$38,IF(10=2,'1.Inputs'!$D$39,$E438)))*$F438*(('1.Inputs'!$D$40)+(1-'1.Inputs'!$D$40)*(1+'1.Inputs'!$D$41))*(1+$G438)^(10-1))-(('1.Inputs'!$D$37*12*IF(10=1,'1.Inputs'!$D$38,IF(10=2,'1.Inputs'!$D$39,$E438)))/(1-'1.Inputs'!$D$42)*$D438*(1+$G438)^(10-1))-('1.Inputs'!$D$37*12*IF(10=1,'1.Inputs'!$D$38,IF(10=2,'1.Inputs'!$D$39,$E438)))*'1.Inputs'!$D$43*(1+$G438)^(10-1)-'1.Inputs'!$D$44*(1+$G438)^(10-1)-('1.Inputs'!$D$20/'1.Inputs'!$D$27+'1.Inputs'!$D$23/'1.Inputs'!$D$28)))*'1.Inputs'!$D$53+('1.Inputs'!$D$20/'1.Inputs'!$D$27+'1.Inputs'!$D$23/'1.Inputs'!$D$28)-(Q438-P438)+(('1.Inputs'!$D$20+'1.Inputs'!$D$23-('1.Inputs'!$D$20/'1.Inputs'!$D$27+'1.Inputs'!$D$23/'1.Inputs'!$D$28)*'1.Inputs'!$D$10)*'1.Inputs'!$D$60+'1.Inputs'!$D$19*'1.Inputs'!$D$59+Q438)</f>
        <v>4423056787.3954315</v>
      </c>
      <c r="AC438" s="36">
        <f ca="1">S438-AC$13-AC$14+MIN(AC$13,MAX(0,((('1.Inputs'!$D$37*12*IF(1=1,'1.Inputs'!$D$38,IF(1=2,'1.Inputs'!$D$39,$E438)))*$F438*(('1.Inputs'!$D$40)+(1-'1.Inputs'!$D$40)*(1+'1.Inputs'!$D$41))*(1+$G438)^(1-1))-(('1.Inputs'!$D$37*12*IF(1=1,'1.Inputs'!$D$38,IF(1=2,'1.Inputs'!$D$39,$E438)))/(1-'1.Inputs'!$D$42)*$D438*(1+$G438)^(1-1))-('1.Inputs'!$D$37*12*IF(1=1,'1.Inputs'!$D$38,IF(1=2,'1.Inputs'!$D$39,$E438)))*'1.Inputs'!$D$43*(1+$G438)^(1-1)-'1.Inputs'!$D$44*(1+$G438)^(1-1)-('1.Inputs'!$D$20/'1.Inputs'!$D$27+'1.Inputs'!$D$23/'1.Inputs'!$D$28))))*'1.Inputs'!$D$53</f>
        <v>-439011782.51952559</v>
      </c>
      <c r="AD438" s="36">
        <f ca="1">T438-AD$13-AD$14+MIN(AD$13,MAX(0,((('1.Inputs'!$D$37*12*IF(2=1,'1.Inputs'!$D$38,IF(2=2,'1.Inputs'!$D$39,$E438)))*$F438*(('1.Inputs'!$D$40)+(1-'1.Inputs'!$D$40)*(1+'1.Inputs'!$D$41))*(1+$G438)^(2-1))-(('1.Inputs'!$D$37*12*IF(2=1,'1.Inputs'!$D$38,IF(2=2,'1.Inputs'!$D$39,$E438)))/(1-'1.Inputs'!$D$42)*$D438*(1+$G438)^(2-1))-('1.Inputs'!$D$37*12*IF(2=1,'1.Inputs'!$D$38,IF(2=2,'1.Inputs'!$D$39,$E438)))*'1.Inputs'!$D$43*(1+$G438)^(2-1)-'1.Inputs'!$D$44*(1+$G438)^(2-1)-('1.Inputs'!$D$20/'1.Inputs'!$D$27+'1.Inputs'!$D$23/'1.Inputs'!$D$28))))*'1.Inputs'!$D$53</f>
        <v>437727468.87626851</v>
      </c>
      <c r="AE438" s="36">
        <f ca="1">U438-AE$13-AE$14+MIN(AE$13,MAX(0,((('1.Inputs'!$D$37*12*IF(3=1,'1.Inputs'!$D$38,IF(3=2,'1.Inputs'!$D$39,$E438)))*$F438*(('1.Inputs'!$D$40)+(1-'1.Inputs'!$D$40)*(1+'1.Inputs'!$D$41))*(1+$G438)^(3-1))-(('1.Inputs'!$D$37*12*IF(3=1,'1.Inputs'!$D$38,IF(3=2,'1.Inputs'!$D$39,$E438)))/(1-'1.Inputs'!$D$42)*$D438*(1+$G438)^(3-1))-('1.Inputs'!$D$37*12*IF(3=1,'1.Inputs'!$D$38,IF(3=2,'1.Inputs'!$D$39,$E438)))*'1.Inputs'!$D$43*(1+$G438)^(3-1)-'1.Inputs'!$D$44*(1+$G438)^(3-1)-('1.Inputs'!$D$20/'1.Inputs'!$D$27+'1.Inputs'!$D$23/'1.Inputs'!$D$28))))*'1.Inputs'!$D$53</f>
        <v>611810603.40591073</v>
      </c>
      <c r="AF438" s="36">
        <f ca="1">V438-AF$13-AF$14+MIN(AF$13,MAX(0,((('1.Inputs'!$D$37*12*IF(4=1,'1.Inputs'!$D$38,IF(4=2,'1.Inputs'!$D$39,$E438)))*$F438*(('1.Inputs'!$D$40)+(1-'1.Inputs'!$D$40)*(1+'1.Inputs'!$D$41))*(1+$G438)^(4-1))-(('1.Inputs'!$D$37*12*IF(4=1,'1.Inputs'!$D$38,IF(4=2,'1.Inputs'!$D$39,$E438)))/(1-'1.Inputs'!$D$42)*$D438*(1+$G438)^(4-1))-('1.Inputs'!$D$37*12*IF(4=1,'1.Inputs'!$D$38,IF(4=2,'1.Inputs'!$D$39,$E438)))*'1.Inputs'!$D$43*(1+$G438)^(4-1)-'1.Inputs'!$D$44*(1+$G438)^(4-1)-('1.Inputs'!$D$20/'1.Inputs'!$D$27+'1.Inputs'!$D$23/'1.Inputs'!$D$28))))*'1.Inputs'!$D$53</f>
        <v>898476926.98603344</v>
      </c>
      <c r="AG438" s="36">
        <f ca="1">W438-AG$13-AG$14+MIN(AG$13,MAX(0,((('1.Inputs'!$D$37*12*IF(5=1,'1.Inputs'!$D$38,IF(5=2,'1.Inputs'!$D$39,$E438)))*$F438*(('1.Inputs'!$D$40)+(1-'1.Inputs'!$D$40)*(1+'1.Inputs'!$D$41))*(1+$G438)^(5-1))-(('1.Inputs'!$D$37*12*IF(5=1,'1.Inputs'!$D$38,IF(5=2,'1.Inputs'!$D$39,$E438)))/(1-'1.Inputs'!$D$42)*$D438*(1+$G438)^(5-1))-('1.Inputs'!$D$37*12*IF(5=1,'1.Inputs'!$D$38,IF(5=2,'1.Inputs'!$D$39,$E438)))*'1.Inputs'!$D$43*(1+$G438)^(5-1)-'1.Inputs'!$D$44*(1+$G438)^(5-1)-('1.Inputs'!$D$20/'1.Inputs'!$D$27+'1.Inputs'!$D$23/'1.Inputs'!$D$28))))*'1.Inputs'!$D$53</f>
        <v>977323436.66688347</v>
      </c>
      <c r="AH438" s="36">
        <f ca="1">X438-AH$13-AH$14+MIN(AH$13,MAX(0,((('1.Inputs'!$D$37*12*IF(6=1,'1.Inputs'!$D$38,IF(6=2,'1.Inputs'!$D$39,$E438)))*$F438*(('1.Inputs'!$D$40)+(1-'1.Inputs'!$D$40)*(1+'1.Inputs'!$D$41))*(1+$G438)^(6-1))-(('1.Inputs'!$D$37*12*IF(6=1,'1.Inputs'!$D$38,IF(6=2,'1.Inputs'!$D$39,$E438)))/(1-'1.Inputs'!$D$42)*$D438*(1+$G438)^(6-1))-('1.Inputs'!$D$37*12*IF(6=1,'1.Inputs'!$D$38,IF(6=2,'1.Inputs'!$D$39,$E438)))*'1.Inputs'!$D$43*(1+$G438)^(6-1)-'1.Inputs'!$D$44*(1+$G438)^(6-1)-('1.Inputs'!$D$20/'1.Inputs'!$D$27+'1.Inputs'!$D$23/'1.Inputs'!$D$28))))*'1.Inputs'!$D$53</f>
        <v>1059201634.3069685</v>
      </c>
      <c r="AI438" s="36">
        <f ca="1">Y438-AI$13-AI$14+MIN(AI$13,MAX(0,((('1.Inputs'!$D$37*12*IF(7=1,'1.Inputs'!$D$38,IF(7=2,'1.Inputs'!$D$39,$E438)))*$F438*(('1.Inputs'!$D$40)+(1-'1.Inputs'!$D$40)*(1+'1.Inputs'!$D$41))*(1+$G438)^(7-1))-(('1.Inputs'!$D$37*12*IF(7=1,'1.Inputs'!$D$38,IF(7=2,'1.Inputs'!$D$39,$E438)))/(1-'1.Inputs'!$D$42)*$D438*(1+$G438)^(7-1))-('1.Inputs'!$D$37*12*IF(7=1,'1.Inputs'!$D$38,IF(7=2,'1.Inputs'!$D$39,$E438)))*'1.Inputs'!$D$43*(1+$G438)^(7-1)-'1.Inputs'!$D$44*(1+$G438)^(7-1)-('1.Inputs'!$D$20/'1.Inputs'!$D$27+'1.Inputs'!$D$23/'1.Inputs'!$D$28))))*'1.Inputs'!$D$53</f>
        <v>1144265582.284502</v>
      </c>
      <c r="AJ438" s="36">
        <f ca="1">Z438-AJ$13-AJ$14+MIN(AJ$13,MAX(0,((('1.Inputs'!$D$37*12*IF(8=1,'1.Inputs'!$D$38,IF(8=2,'1.Inputs'!$D$39,$E438)))*$F438*(('1.Inputs'!$D$40)+(1-'1.Inputs'!$D$40)*(1+'1.Inputs'!$D$41))*(1+$G438)^(8-1))-(('1.Inputs'!$D$37*12*IF(8=1,'1.Inputs'!$D$38,IF(8=2,'1.Inputs'!$D$39,$E438)))/(1-'1.Inputs'!$D$42)*$D438*(1+$G438)^(8-1))-('1.Inputs'!$D$37*12*IF(8=1,'1.Inputs'!$D$38,IF(8=2,'1.Inputs'!$D$39,$E438)))*'1.Inputs'!$D$43*(1+$G438)^(8-1)-'1.Inputs'!$D$44*(1+$G438)^(8-1)-('1.Inputs'!$D$20/'1.Inputs'!$D$27+'1.Inputs'!$D$23/'1.Inputs'!$D$28))))*'1.Inputs'!$D$53</f>
        <v>1478677172.0210283</v>
      </c>
      <c r="AK438" s="36">
        <f ca="1">AA438-AK$13-AK$14+MIN(AK$13,MAX(0,((('1.Inputs'!$D$37*12*IF(9=1,'1.Inputs'!$D$38,IF(9=2,'1.Inputs'!$D$39,$E438)))*$F438*(('1.Inputs'!$D$40)+(1-'1.Inputs'!$D$40)*(1+'1.Inputs'!$D$41))*(1+$G438)^(9-1))-(('1.Inputs'!$D$37*12*IF(9=1,'1.Inputs'!$D$38,IF(9=2,'1.Inputs'!$D$39,$E438)))/(1-'1.Inputs'!$D$42)*$D438*(1+$G438)^(9-1))-('1.Inputs'!$D$37*12*IF(9=1,'1.Inputs'!$D$38,IF(9=2,'1.Inputs'!$D$39,$E438)))*'1.Inputs'!$D$43*(1+$G438)^(9-1)-'1.Inputs'!$D$44*(1+$G438)^(9-1)-('1.Inputs'!$D$20/'1.Inputs'!$D$27+'1.Inputs'!$D$23/'1.Inputs'!$D$28))))*'1.Inputs'!$D$53</f>
        <v>1551418521.8327212</v>
      </c>
      <c r="AL438" s="36">
        <f ca="1">AB438-AL$13-AL$14+MIN(AL$13,MAX(0,((('1.Inputs'!$D$37*12*IF(10=1,'1.Inputs'!$D$38,IF(10=2,'1.Inputs'!$D$39,$E438)))*$F438*(('1.Inputs'!$D$40)+(1-'1.Inputs'!$D$40)*(1+'1.Inputs'!$D$41))*(1+$G438)^(10-1))-(('1.Inputs'!$D$37*12*IF(10=1,'1.Inputs'!$D$38,IF(10=2,'1.Inputs'!$D$39,$E438)))/(1-'1.Inputs'!$D$42)*$D438*(1+$G438)^(10-1))-('1.Inputs'!$D$37*12*IF(10=1,'1.Inputs'!$D$38,IF(10=2,'1.Inputs'!$D$39,$E438)))*'1.Inputs'!$D$43*(1+$G438)^(10-1)-'1.Inputs'!$D$44*(1+$G438)^(10-1)-('1.Inputs'!$D$20/'1.Inputs'!$D$27+'1.Inputs'!$D$23/'1.Inputs'!$D$28))))*'1.Inputs'!$D$53+'1.Inputs'!$D$35</f>
        <v>5223056787.3954315</v>
      </c>
      <c r="AM438" s="48">
        <f ca="1">R438+NPV('1.Inputs'!$D$55,S438:AB438)</f>
        <v>4195068909.9221821</v>
      </c>
      <c r="AN438" s="48">
        <f ca="1">-('1.Inputs'!$D$24*(1-'1.Inputs'!$D$31)+'1.Inputs'!$D$35)+NPV('1.Inputs'!$D$54,AC438:AL438)</f>
        <v>2077990622.8143239</v>
      </c>
      <c r="AO438" s="36">
        <f t="shared" ca="1" si="53"/>
        <v>-2.3243345699154849</v>
      </c>
      <c r="AP438" s="36">
        <f t="shared" ca="1" si="54"/>
        <v>2.4231468582467244</v>
      </c>
      <c r="AQ438" s="36">
        <f ca="1">'1.Inputs'!$D$35+MIN(SUM($AC438:AC438),SUM($AC438:AD438),SUM($AC438:AE438),SUM($AC438:AF438),SUM($AC438:AG438),SUM($AC438:AH438),SUM($AC438:AI438),SUM($AC438:AJ438),SUM($AC438:AK438),SUM($AC438:AL438))</f>
        <v>360988217.48047441</v>
      </c>
      <c r="AR438" s="36">
        <f ca="1">IF(AP438&lt;'1.Inputs'!$D$57,1,0)</f>
        <v>0</v>
      </c>
      <c r="AS438" s="36">
        <f t="shared" ca="1" si="55"/>
        <v>0</v>
      </c>
    </row>
    <row r="439" spans="2:45" ht="15" customHeight="1" x14ac:dyDescent="0.25">
      <c r="B439" s="36">
        <v>424</v>
      </c>
      <c r="C439" s="36">
        <f t="shared" ca="1" si="48"/>
        <v>0.84555920962746289</v>
      </c>
      <c r="D439" s="36">
        <f t="shared" ca="1" si="49"/>
        <v>20997.62753835279</v>
      </c>
      <c r="E439" s="47">
        <f t="shared" ca="1" si="50"/>
        <v>0.87123127875638862</v>
      </c>
      <c r="F439" s="36">
        <f t="shared" ca="1" si="51"/>
        <v>31543.57736466924</v>
      </c>
      <c r="G439" s="36">
        <f t="shared" ca="1" si="52"/>
        <v>5.1103577988452421E-2</v>
      </c>
      <c r="H439" s="36">
        <f ca="1">((('1.Inputs'!$D$37*12*IF(1=1,'1.Inputs'!$D$38,IF(1=2,'1.Inputs'!$D$39,$E439)))*$F439*(('1.Inputs'!$D$40)+(1-'1.Inputs'!$D$40)*(1+'1.Inputs'!$D$41))*(1+$G439)^(1-1))*'1.Inputs'!$D$47+(('1.Inputs'!$D$37*12*IF(1=1,'1.Inputs'!$D$38,IF(1=2,'1.Inputs'!$D$39,$E439)))/(1-'1.Inputs'!$D$42)*$D439*(1+$G439)^(1-1))*('1.Inputs'!$D$48-'1.Inputs'!$D$49))/'1.Inputs'!$D$51</f>
        <v>844073520.43624043</v>
      </c>
      <c r="I439" s="36">
        <f ca="1">((('1.Inputs'!$D$37*12*IF(2=1,'1.Inputs'!$D$38,IF(2=2,'1.Inputs'!$D$39,$E439)))*$F439*(('1.Inputs'!$D$40)+(1-'1.Inputs'!$D$40)*(1+'1.Inputs'!$D$41))*(1+$G439)^(2-1))*'1.Inputs'!$D$47+(('1.Inputs'!$D$37*12*IF(2=1,'1.Inputs'!$D$38,IF(2=2,'1.Inputs'!$D$39,$E439)))/(1-'1.Inputs'!$D$42)*$D439*(1+$G439)^(2-1))*('1.Inputs'!$D$48-'1.Inputs'!$D$49))/'1.Inputs'!$D$51</f>
        <v>1242092176.3821778</v>
      </c>
      <c r="J439" s="36">
        <f ca="1">((('1.Inputs'!$D$37*12*IF(3=1,'1.Inputs'!$D$38,IF(3=2,'1.Inputs'!$D$39,$E439)))*$F439*(('1.Inputs'!$D$40)+(1-'1.Inputs'!$D$40)*(1+'1.Inputs'!$D$41))*(1+$G439)^(3-1))*'1.Inputs'!$D$47+(('1.Inputs'!$D$37*12*IF(3=1,'1.Inputs'!$D$38,IF(3=2,'1.Inputs'!$D$39,$E439)))/(1-'1.Inputs'!$D$42)*$D439*(1+$G439)^(3-1))*('1.Inputs'!$D$48-'1.Inputs'!$D$49))/'1.Inputs'!$D$51</f>
        <v>1624930384.7859707</v>
      </c>
      <c r="K439" s="36">
        <f ca="1">((('1.Inputs'!$D$37*12*IF(4=1,'1.Inputs'!$D$38,IF(4=2,'1.Inputs'!$D$39,$E439)))*$F439*(('1.Inputs'!$D$40)+(1-'1.Inputs'!$D$40)*(1+'1.Inputs'!$D$41))*(1+$G439)^(4-1))*'1.Inputs'!$D$47+(('1.Inputs'!$D$37*12*IF(4=1,'1.Inputs'!$D$38,IF(4=2,'1.Inputs'!$D$39,$E439)))/(1-'1.Inputs'!$D$42)*$D439*(1+$G439)^(4-1))*('1.Inputs'!$D$48-'1.Inputs'!$D$49))/'1.Inputs'!$D$51</f>
        <v>1707970141.430686</v>
      </c>
      <c r="L439" s="36">
        <f ca="1">((('1.Inputs'!$D$37*12*IF(5=1,'1.Inputs'!$D$38,IF(5=2,'1.Inputs'!$D$39,$E439)))*$F439*(('1.Inputs'!$D$40)+(1-'1.Inputs'!$D$40)*(1+'1.Inputs'!$D$41))*(1+$G439)^(5-1))*'1.Inputs'!$D$47+(('1.Inputs'!$D$37*12*IF(5=1,'1.Inputs'!$D$38,IF(5=2,'1.Inputs'!$D$39,$E439)))/(1-'1.Inputs'!$D$42)*$D439*(1+$G439)^(5-1))*('1.Inputs'!$D$48-'1.Inputs'!$D$49))/'1.Inputs'!$D$51</f>
        <v>1795253526.7552376</v>
      </c>
      <c r="M439" s="36">
        <f ca="1">((('1.Inputs'!$D$37*12*IF(6=1,'1.Inputs'!$D$38,IF(6=2,'1.Inputs'!$D$39,$E439)))*$F439*(('1.Inputs'!$D$40)+(1-'1.Inputs'!$D$40)*(1+'1.Inputs'!$D$41))*(1+$G439)^(6-1))*'1.Inputs'!$D$47+(('1.Inputs'!$D$37*12*IF(6=1,'1.Inputs'!$D$38,IF(6=2,'1.Inputs'!$D$39,$E439)))/(1-'1.Inputs'!$D$42)*$D439*(1+$G439)^(6-1))*('1.Inputs'!$D$48-'1.Inputs'!$D$49))/'1.Inputs'!$D$51</f>
        <v>1886997405.3688176</v>
      </c>
      <c r="N439" s="36">
        <f ca="1">((('1.Inputs'!$D$37*12*IF(7=1,'1.Inputs'!$D$38,IF(7=2,'1.Inputs'!$D$39,$E439)))*$F439*(('1.Inputs'!$D$40)+(1-'1.Inputs'!$D$40)*(1+'1.Inputs'!$D$41))*(1+$G439)^(7-1))*'1.Inputs'!$D$47+(('1.Inputs'!$D$37*12*IF(7=1,'1.Inputs'!$D$38,IF(7=2,'1.Inputs'!$D$39,$E439)))/(1-'1.Inputs'!$D$42)*$D439*(1+$G439)^(7-1))*('1.Inputs'!$D$48-'1.Inputs'!$D$49))/'1.Inputs'!$D$51</f>
        <v>1983429724.4380903</v>
      </c>
      <c r="O439" s="36">
        <f ca="1">((('1.Inputs'!$D$37*12*IF(8=1,'1.Inputs'!$D$38,IF(8=2,'1.Inputs'!$D$39,$E439)))*$F439*(('1.Inputs'!$D$40)+(1-'1.Inputs'!$D$40)*(1+'1.Inputs'!$D$41))*(1+$G439)^(8-1))*'1.Inputs'!$D$47+(('1.Inputs'!$D$37*12*IF(8=1,'1.Inputs'!$D$38,IF(8=2,'1.Inputs'!$D$39,$E439)))/(1-'1.Inputs'!$D$42)*$D439*(1+$G439)^(8-1))*('1.Inputs'!$D$48-'1.Inputs'!$D$49))/'1.Inputs'!$D$51</f>
        <v>2084790080.0455272</v>
      </c>
      <c r="P439" s="36">
        <f ca="1">((('1.Inputs'!$D$37*12*IF(9=1,'1.Inputs'!$D$38,IF(9=2,'1.Inputs'!$D$39,$E439)))*$F439*(('1.Inputs'!$D$40)+(1-'1.Inputs'!$D$40)*(1+'1.Inputs'!$D$41))*(1+$G439)^(9-1))*'1.Inputs'!$D$47+(('1.Inputs'!$D$37*12*IF(9=1,'1.Inputs'!$D$38,IF(9=2,'1.Inputs'!$D$39,$E439)))/(1-'1.Inputs'!$D$42)*$D439*(1+$G439)^(9-1))*('1.Inputs'!$D$48-'1.Inputs'!$D$49))/'1.Inputs'!$D$51</f>
        <v>2191330312.4906855</v>
      </c>
      <c r="Q439" s="36">
        <f ca="1">((('1.Inputs'!$D$37*12*IF(10=1,'1.Inputs'!$D$38,IF(10=2,'1.Inputs'!$D$39,$E439)))*$F439*(('1.Inputs'!$D$40)+(1-'1.Inputs'!$D$40)*(1+'1.Inputs'!$D$41))*(1+$G439)^(10-1))*'1.Inputs'!$D$47+(('1.Inputs'!$D$37*12*IF(10=1,'1.Inputs'!$D$38,IF(10=2,'1.Inputs'!$D$39,$E439)))/(1-'1.Inputs'!$D$42)*$D439*(1+$G439)^(10-1))*('1.Inputs'!$D$48-'1.Inputs'!$D$49))/'1.Inputs'!$D$51</f>
        <v>2303315132.0135126</v>
      </c>
      <c r="R439" s="36">
        <f>-'1.Inputs'!$D$24</f>
        <v>-2050000000</v>
      </c>
      <c r="S439" s="36">
        <f ca="1">((('1.Inputs'!$D$37*12*IF(1=1,'1.Inputs'!$D$38,IF(1=2,'1.Inputs'!$D$39,$E439)))*$F439*(('1.Inputs'!$D$40)+(1-'1.Inputs'!$D$40)*(1+'1.Inputs'!$D$41))*(1+$G439)^(1-1))-(('1.Inputs'!$D$37*12*IF(1=1,'1.Inputs'!$D$38,IF(1=2,'1.Inputs'!$D$39,$E439)))/(1-'1.Inputs'!$D$42)*$D439*(1+$G439)^(1-1))-('1.Inputs'!$D$37*12*IF(1=1,'1.Inputs'!$D$38,IF(1=2,'1.Inputs'!$D$39,$E439)))*'1.Inputs'!$D$43*(1+$G439)^(1-1)-'1.Inputs'!$D$44*(1+$G439)^(1-1)-('1.Inputs'!$D$20/'1.Inputs'!$D$27+'1.Inputs'!$D$23/'1.Inputs'!$D$28))-MAX(0,((('1.Inputs'!$D$37*12*IF(1=1,'1.Inputs'!$D$38,IF(1=2,'1.Inputs'!$D$39,$E439)))*$F439*(('1.Inputs'!$D$40)+(1-'1.Inputs'!$D$40)*(1+'1.Inputs'!$D$41))*(1+$G439)^(1-1))-(('1.Inputs'!$D$37*12*IF(1=1,'1.Inputs'!$D$38,IF(1=2,'1.Inputs'!$D$39,$E439)))/(1-'1.Inputs'!$D$42)*$D439*(1+$G439)^(1-1))-('1.Inputs'!$D$37*12*IF(1=1,'1.Inputs'!$D$38,IF(1=2,'1.Inputs'!$D$39,$E439)))*'1.Inputs'!$D$43*(1+$G439)^(1-1)-'1.Inputs'!$D$44*(1+$G439)^(1-1)-('1.Inputs'!$D$20/'1.Inputs'!$D$27+'1.Inputs'!$D$23/'1.Inputs'!$D$28)))*'1.Inputs'!$D$53+('1.Inputs'!$D$20/'1.Inputs'!$D$27+'1.Inputs'!$D$23/'1.Inputs'!$D$28)-H439</f>
        <v>-680205918.77075267</v>
      </c>
      <c r="T439" s="36">
        <f ca="1">((('1.Inputs'!$D$37*12*IF(2=1,'1.Inputs'!$D$38,IF(2=2,'1.Inputs'!$D$39,$E439)))*$F439*(('1.Inputs'!$D$40)+(1-'1.Inputs'!$D$40)*(1+'1.Inputs'!$D$41))*(1+$G439)^(2-1))-(('1.Inputs'!$D$37*12*IF(2=1,'1.Inputs'!$D$38,IF(2=2,'1.Inputs'!$D$39,$E439)))/(1-'1.Inputs'!$D$42)*$D439*(1+$G439)^(2-1))-('1.Inputs'!$D$37*12*IF(2=1,'1.Inputs'!$D$38,IF(2=2,'1.Inputs'!$D$39,$E439)))*'1.Inputs'!$D$43*(1+$G439)^(2-1)-'1.Inputs'!$D$44*(1+$G439)^(2-1)-('1.Inputs'!$D$20/'1.Inputs'!$D$27+'1.Inputs'!$D$23/'1.Inputs'!$D$28))-MAX(0,((('1.Inputs'!$D$37*12*IF(2=1,'1.Inputs'!$D$38,IF(2=2,'1.Inputs'!$D$39,$E439)))*$F439*(('1.Inputs'!$D$40)+(1-'1.Inputs'!$D$40)*(1+'1.Inputs'!$D$41))*(1+$G439)^(2-1))-(('1.Inputs'!$D$37*12*IF(2=1,'1.Inputs'!$D$38,IF(2=2,'1.Inputs'!$D$39,$E439)))/(1-'1.Inputs'!$D$42)*$D439*(1+$G439)^(2-1))-('1.Inputs'!$D$37*12*IF(2=1,'1.Inputs'!$D$38,IF(2=2,'1.Inputs'!$D$39,$E439)))*'1.Inputs'!$D$43*(1+$G439)^(2-1)-'1.Inputs'!$D$44*(1+$G439)^(2-1)-('1.Inputs'!$D$20/'1.Inputs'!$D$27+'1.Inputs'!$D$23/'1.Inputs'!$D$28)))*'1.Inputs'!$D$53+('1.Inputs'!$D$20/'1.Inputs'!$D$27+'1.Inputs'!$D$23/'1.Inputs'!$D$28)-(I439-H439)</f>
        <v>66797631.017196774</v>
      </c>
      <c r="U439" s="36">
        <f ca="1">((('1.Inputs'!$D$37*12*IF(3=1,'1.Inputs'!$D$38,IF(3=2,'1.Inputs'!$D$39,$E439)))*$F439*(('1.Inputs'!$D$40)+(1-'1.Inputs'!$D$40)*(1+'1.Inputs'!$D$41))*(1+$G439)^(3-1))-(('1.Inputs'!$D$37*12*IF(3=1,'1.Inputs'!$D$38,IF(3=2,'1.Inputs'!$D$39,$E439)))/(1-'1.Inputs'!$D$42)*$D439*(1+$G439)^(3-1))-('1.Inputs'!$D$37*12*IF(3=1,'1.Inputs'!$D$38,IF(3=2,'1.Inputs'!$D$39,$E439)))*'1.Inputs'!$D$43*(1+$G439)^(3-1)-'1.Inputs'!$D$44*(1+$G439)^(3-1)-('1.Inputs'!$D$20/'1.Inputs'!$D$27+'1.Inputs'!$D$23/'1.Inputs'!$D$28))-MAX(0,((('1.Inputs'!$D$37*12*IF(3=1,'1.Inputs'!$D$38,IF(3=2,'1.Inputs'!$D$39,$E439)))*$F439*(('1.Inputs'!$D$40)+(1-'1.Inputs'!$D$40)*(1+'1.Inputs'!$D$41))*(1+$G439)^(3-1))-(('1.Inputs'!$D$37*12*IF(3=1,'1.Inputs'!$D$38,IF(3=2,'1.Inputs'!$D$39,$E439)))/(1-'1.Inputs'!$D$42)*$D439*(1+$G439)^(3-1))-('1.Inputs'!$D$37*12*IF(3=1,'1.Inputs'!$D$38,IF(3=2,'1.Inputs'!$D$39,$E439)))*'1.Inputs'!$D$43*(1+$G439)^(3-1)-'1.Inputs'!$D$44*(1+$G439)^(3-1)-('1.Inputs'!$D$20/'1.Inputs'!$D$27+'1.Inputs'!$D$23/'1.Inputs'!$D$28)))*'1.Inputs'!$D$53+('1.Inputs'!$D$20/'1.Inputs'!$D$27+'1.Inputs'!$D$23/'1.Inputs'!$D$28)-(J439-I439)</f>
        <v>368780578.00005269</v>
      </c>
      <c r="V439" s="36">
        <f ca="1">((('1.Inputs'!$D$37*12*IF(4=1,'1.Inputs'!$D$38,IF(4=2,'1.Inputs'!$D$39,$E439)))*$F439*(('1.Inputs'!$D$40)+(1-'1.Inputs'!$D$40)*(1+'1.Inputs'!$D$41))*(1+$G439)^(4-1))-(('1.Inputs'!$D$37*12*IF(4=1,'1.Inputs'!$D$38,IF(4=2,'1.Inputs'!$D$39,$E439)))/(1-'1.Inputs'!$D$42)*$D439*(1+$G439)^(4-1))-('1.Inputs'!$D$37*12*IF(4=1,'1.Inputs'!$D$38,IF(4=2,'1.Inputs'!$D$39,$E439)))*'1.Inputs'!$D$43*(1+$G439)^(4-1)-'1.Inputs'!$D$44*(1+$G439)^(4-1)-('1.Inputs'!$D$20/'1.Inputs'!$D$27+'1.Inputs'!$D$23/'1.Inputs'!$D$28))-MAX(0,((('1.Inputs'!$D$37*12*IF(4=1,'1.Inputs'!$D$38,IF(4=2,'1.Inputs'!$D$39,$E439)))*$F439*(('1.Inputs'!$D$40)+(1-'1.Inputs'!$D$40)*(1+'1.Inputs'!$D$41))*(1+$G439)^(4-1))-(('1.Inputs'!$D$37*12*IF(4=1,'1.Inputs'!$D$38,IF(4=2,'1.Inputs'!$D$39,$E439)))/(1-'1.Inputs'!$D$42)*$D439*(1+$G439)^(4-1))-('1.Inputs'!$D$37*12*IF(4=1,'1.Inputs'!$D$38,IF(4=2,'1.Inputs'!$D$39,$E439)))*'1.Inputs'!$D$43*(1+$G439)^(4-1)-'1.Inputs'!$D$44*(1+$G439)^(4-1)-('1.Inputs'!$D$20/'1.Inputs'!$D$27+'1.Inputs'!$D$23/'1.Inputs'!$D$28)))*'1.Inputs'!$D$53+('1.Inputs'!$D$20/'1.Inputs'!$D$27+'1.Inputs'!$D$23/'1.Inputs'!$D$28)-(K439-J439)</f>
        <v>704574794.96775079</v>
      </c>
      <c r="W439" s="36">
        <f ca="1">((('1.Inputs'!$D$37*12*IF(5=1,'1.Inputs'!$D$38,IF(5=2,'1.Inputs'!$D$39,$E439)))*$F439*(('1.Inputs'!$D$40)+(1-'1.Inputs'!$D$40)*(1+'1.Inputs'!$D$41))*(1+$G439)^(5-1))-(('1.Inputs'!$D$37*12*IF(5=1,'1.Inputs'!$D$38,IF(5=2,'1.Inputs'!$D$39,$E439)))/(1-'1.Inputs'!$D$42)*$D439*(1+$G439)^(5-1))-('1.Inputs'!$D$37*12*IF(5=1,'1.Inputs'!$D$38,IF(5=2,'1.Inputs'!$D$39,$E439)))*'1.Inputs'!$D$43*(1+$G439)^(5-1)-'1.Inputs'!$D$44*(1+$G439)^(5-1)-('1.Inputs'!$D$20/'1.Inputs'!$D$27+'1.Inputs'!$D$23/'1.Inputs'!$D$28))-MAX(0,((('1.Inputs'!$D$37*12*IF(5=1,'1.Inputs'!$D$38,IF(5=2,'1.Inputs'!$D$39,$E439)))*$F439*(('1.Inputs'!$D$40)+(1-'1.Inputs'!$D$40)*(1+'1.Inputs'!$D$41))*(1+$G439)^(5-1))-(('1.Inputs'!$D$37*12*IF(5=1,'1.Inputs'!$D$38,IF(5=2,'1.Inputs'!$D$39,$E439)))/(1-'1.Inputs'!$D$42)*$D439*(1+$G439)^(5-1))-('1.Inputs'!$D$37*12*IF(5=1,'1.Inputs'!$D$38,IF(5=2,'1.Inputs'!$D$39,$E439)))*'1.Inputs'!$D$43*(1+$G439)^(5-1)-'1.Inputs'!$D$44*(1+$G439)^(5-1)-('1.Inputs'!$D$20/'1.Inputs'!$D$27+'1.Inputs'!$D$23/'1.Inputs'!$D$28)))*'1.Inputs'!$D$53+('1.Inputs'!$D$20/'1.Inputs'!$D$27+'1.Inputs'!$D$23/'1.Inputs'!$D$28)-(L439-K439)</f>
        <v>738166443.8911283</v>
      </c>
      <c r="X439" s="36">
        <f ca="1">((('1.Inputs'!$D$37*12*IF(6=1,'1.Inputs'!$D$38,IF(6=2,'1.Inputs'!$D$39,$E439)))*$F439*(('1.Inputs'!$D$40)+(1-'1.Inputs'!$D$40)*(1+'1.Inputs'!$D$41))*(1+$G439)^(6-1))-(('1.Inputs'!$D$37*12*IF(6=1,'1.Inputs'!$D$38,IF(6=2,'1.Inputs'!$D$39,$E439)))/(1-'1.Inputs'!$D$42)*$D439*(1+$G439)^(6-1))-('1.Inputs'!$D$37*12*IF(6=1,'1.Inputs'!$D$38,IF(6=2,'1.Inputs'!$D$39,$E439)))*'1.Inputs'!$D$43*(1+$G439)^(6-1)-'1.Inputs'!$D$44*(1+$G439)^(6-1)-('1.Inputs'!$D$20/'1.Inputs'!$D$27+'1.Inputs'!$D$23/'1.Inputs'!$D$28))-MAX(0,((('1.Inputs'!$D$37*12*IF(6=1,'1.Inputs'!$D$38,IF(6=2,'1.Inputs'!$D$39,$E439)))*$F439*(('1.Inputs'!$D$40)+(1-'1.Inputs'!$D$40)*(1+'1.Inputs'!$D$41))*(1+$G439)^(6-1))-(('1.Inputs'!$D$37*12*IF(6=1,'1.Inputs'!$D$38,IF(6=2,'1.Inputs'!$D$39,$E439)))/(1-'1.Inputs'!$D$42)*$D439*(1+$G439)^(6-1))-('1.Inputs'!$D$37*12*IF(6=1,'1.Inputs'!$D$38,IF(6=2,'1.Inputs'!$D$39,$E439)))*'1.Inputs'!$D$43*(1+$G439)^(6-1)-'1.Inputs'!$D$44*(1+$G439)^(6-1)-('1.Inputs'!$D$20/'1.Inputs'!$D$27+'1.Inputs'!$D$23/'1.Inputs'!$D$28)))*'1.Inputs'!$D$53+('1.Inputs'!$D$20/'1.Inputs'!$D$27+'1.Inputs'!$D$23/'1.Inputs'!$D$28)-(M439-L439)</f>
        <v>773474746.26502347</v>
      </c>
      <c r="Y439" s="36">
        <f ca="1">((('1.Inputs'!$D$37*12*IF(7=1,'1.Inputs'!$D$38,IF(7=2,'1.Inputs'!$D$39,$E439)))*$F439*(('1.Inputs'!$D$40)+(1-'1.Inputs'!$D$40)*(1+'1.Inputs'!$D$41))*(1+$G439)^(7-1))-(('1.Inputs'!$D$37*12*IF(7=1,'1.Inputs'!$D$38,IF(7=2,'1.Inputs'!$D$39,$E439)))/(1-'1.Inputs'!$D$42)*$D439*(1+$G439)^(7-1))-('1.Inputs'!$D$37*12*IF(7=1,'1.Inputs'!$D$38,IF(7=2,'1.Inputs'!$D$39,$E439)))*'1.Inputs'!$D$43*(1+$G439)^(7-1)-'1.Inputs'!$D$44*(1+$G439)^(7-1)-('1.Inputs'!$D$20/'1.Inputs'!$D$27+'1.Inputs'!$D$23/'1.Inputs'!$D$28))-MAX(0,((('1.Inputs'!$D$37*12*IF(7=1,'1.Inputs'!$D$38,IF(7=2,'1.Inputs'!$D$39,$E439)))*$F439*(('1.Inputs'!$D$40)+(1-'1.Inputs'!$D$40)*(1+'1.Inputs'!$D$41))*(1+$G439)^(7-1))-(('1.Inputs'!$D$37*12*IF(7=1,'1.Inputs'!$D$38,IF(7=2,'1.Inputs'!$D$39,$E439)))/(1-'1.Inputs'!$D$42)*$D439*(1+$G439)^(7-1))-('1.Inputs'!$D$37*12*IF(7=1,'1.Inputs'!$D$38,IF(7=2,'1.Inputs'!$D$39,$E439)))*'1.Inputs'!$D$43*(1+$G439)^(7-1)-'1.Inputs'!$D$44*(1+$G439)^(7-1)-('1.Inputs'!$D$20/'1.Inputs'!$D$27+'1.Inputs'!$D$23/'1.Inputs'!$D$28)))*'1.Inputs'!$D$53+('1.Inputs'!$D$20/'1.Inputs'!$D$27+'1.Inputs'!$D$23/'1.Inputs'!$D$28)-(N439-M439)</f>
        <v>810587429.22292101</v>
      </c>
      <c r="Z439" s="36">
        <f ca="1">((('1.Inputs'!$D$37*12*IF(8=1,'1.Inputs'!$D$38,IF(8=2,'1.Inputs'!$D$39,$E439)))*$F439*(('1.Inputs'!$D$40)+(1-'1.Inputs'!$D$40)*(1+'1.Inputs'!$D$41))*(1+$G439)^(8-1))-(('1.Inputs'!$D$37*12*IF(8=1,'1.Inputs'!$D$38,IF(8=2,'1.Inputs'!$D$39,$E439)))/(1-'1.Inputs'!$D$42)*$D439*(1+$G439)^(8-1))-('1.Inputs'!$D$37*12*IF(8=1,'1.Inputs'!$D$38,IF(8=2,'1.Inputs'!$D$39,$E439)))*'1.Inputs'!$D$43*(1+$G439)^(8-1)-'1.Inputs'!$D$44*(1+$G439)^(8-1)-('1.Inputs'!$D$20/'1.Inputs'!$D$27+'1.Inputs'!$D$23/'1.Inputs'!$D$28))-MAX(0,((('1.Inputs'!$D$37*12*IF(8=1,'1.Inputs'!$D$38,IF(8=2,'1.Inputs'!$D$39,$E439)))*$F439*(('1.Inputs'!$D$40)+(1-'1.Inputs'!$D$40)*(1+'1.Inputs'!$D$41))*(1+$G439)^(8-1))-(('1.Inputs'!$D$37*12*IF(8=1,'1.Inputs'!$D$38,IF(8=2,'1.Inputs'!$D$39,$E439)))/(1-'1.Inputs'!$D$42)*$D439*(1+$G439)^(8-1))-('1.Inputs'!$D$37*12*IF(8=1,'1.Inputs'!$D$38,IF(8=2,'1.Inputs'!$D$39,$E439)))*'1.Inputs'!$D$43*(1+$G439)^(8-1)-'1.Inputs'!$D$44*(1+$G439)^(8-1)-('1.Inputs'!$D$20/'1.Inputs'!$D$27+'1.Inputs'!$D$23/'1.Inputs'!$D$28)))*'1.Inputs'!$D$53+('1.Inputs'!$D$20/'1.Inputs'!$D$27+'1.Inputs'!$D$23/'1.Inputs'!$D$28)-(O439-N439)</f>
        <v>849596703.06871963</v>
      </c>
      <c r="AA439" s="36">
        <f ca="1">((('1.Inputs'!$D$37*12*IF(9=1,'1.Inputs'!$D$38,IF(9=2,'1.Inputs'!$D$39,$E439)))*$F439*(('1.Inputs'!$D$40)+(1-'1.Inputs'!$D$40)*(1+'1.Inputs'!$D$41))*(1+$G439)^(9-1))-(('1.Inputs'!$D$37*12*IF(9=1,'1.Inputs'!$D$38,IF(9=2,'1.Inputs'!$D$39,$E439)))/(1-'1.Inputs'!$D$42)*$D439*(1+$G439)^(9-1))-('1.Inputs'!$D$37*12*IF(9=1,'1.Inputs'!$D$38,IF(9=2,'1.Inputs'!$D$39,$E439)))*'1.Inputs'!$D$43*(1+$G439)^(9-1)-'1.Inputs'!$D$44*(1+$G439)^(9-1)-('1.Inputs'!$D$20/'1.Inputs'!$D$27+'1.Inputs'!$D$23/'1.Inputs'!$D$28))-MAX(0,((('1.Inputs'!$D$37*12*IF(9=1,'1.Inputs'!$D$38,IF(9=2,'1.Inputs'!$D$39,$E439)))*$F439*(('1.Inputs'!$D$40)+(1-'1.Inputs'!$D$40)*(1+'1.Inputs'!$D$41))*(1+$G439)^(9-1))-(('1.Inputs'!$D$37*12*IF(9=1,'1.Inputs'!$D$38,IF(9=2,'1.Inputs'!$D$39,$E439)))/(1-'1.Inputs'!$D$42)*$D439*(1+$G439)^(9-1))-('1.Inputs'!$D$37*12*IF(9=1,'1.Inputs'!$D$38,IF(9=2,'1.Inputs'!$D$39,$E439)))*'1.Inputs'!$D$43*(1+$G439)^(9-1)-'1.Inputs'!$D$44*(1+$G439)^(9-1)-('1.Inputs'!$D$20/'1.Inputs'!$D$27+'1.Inputs'!$D$23/'1.Inputs'!$D$28)))*'1.Inputs'!$D$53+('1.Inputs'!$D$20/'1.Inputs'!$D$27+'1.Inputs'!$D$23/'1.Inputs'!$D$28)-(P439-O439)</f>
        <v>890599490.38277078</v>
      </c>
      <c r="AB439" s="36">
        <f ca="1">((('1.Inputs'!$D$37*12*IF(10=1,'1.Inputs'!$D$38,IF(10=2,'1.Inputs'!$D$39,$E439)))*$F439*(('1.Inputs'!$D$40)+(1-'1.Inputs'!$D$40)*(1+'1.Inputs'!$D$41))*(1+$G439)^(10-1))-(('1.Inputs'!$D$37*12*IF(10=1,'1.Inputs'!$D$38,IF(10=2,'1.Inputs'!$D$39,$E439)))/(1-'1.Inputs'!$D$42)*$D439*(1+$G439)^(10-1))-('1.Inputs'!$D$37*12*IF(10=1,'1.Inputs'!$D$38,IF(10=2,'1.Inputs'!$D$39,$E439)))*'1.Inputs'!$D$43*(1+$G439)^(10-1)-'1.Inputs'!$D$44*(1+$G439)^(10-1)-('1.Inputs'!$D$20/'1.Inputs'!$D$27+'1.Inputs'!$D$23/'1.Inputs'!$D$28))-MAX(0,((('1.Inputs'!$D$37*12*IF(10=1,'1.Inputs'!$D$38,IF(10=2,'1.Inputs'!$D$39,$E439)))*$F439*(('1.Inputs'!$D$40)+(1-'1.Inputs'!$D$40)*(1+'1.Inputs'!$D$41))*(1+$G439)^(10-1))-(('1.Inputs'!$D$37*12*IF(10=1,'1.Inputs'!$D$38,IF(10=2,'1.Inputs'!$D$39,$E439)))/(1-'1.Inputs'!$D$42)*$D439*(1+$G439)^(10-1))-('1.Inputs'!$D$37*12*IF(10=1,'1.Inputs'!$D$38,IF(10=2,'1.Inputs'!$D$39,$E439)))*'1.Inputs'!$D$43*(1+$G439)^(10-1)-'1.Inputs'!$D$44*(1+$G439)^(10-1)-('1.Inputs'!$D$20/'1.Inputs'!$D$27+'1.Inputs'!$D$23/'1.Inputs'!$D$28)))*'1.Inputs'!$D$53+('1.Inputs'!$D$20/'1.Inputs'!$D$27+'1.Inputs'!$D$23/'1.Inputs'!$D$28)-(Q439-P439)+(('1.Inputs'!$D$20+'1.Inputs'!$D$23-('1.Inputs'!$D$20/'1.Inputs'!$D$27+'1.Inputs'!$D$23/'1.Inputs'!$D$28)*'1.Inputs'!$D$10)*'1.Inputs'!$D$60+'1.Inputs'!$D$19*'1.Inputs'!$D$59+Q439)</f>
        <v>3937012798.8495808</v>
      </c>
      <c r="AC439" s="36">
        <f ca="1">S439-AC$13-AC$14+MIN(AC$13,MAX(0,((('1.Inputs'!$D$37*12*IF(1=1,'1.Inputs'!$D$38,IF(1=2,'1.Inputs'!$D$39,$E439)))*$F439*(('1.Inputs'!$D$40)+(1-'1.Inputs'!$D$40)*(1+'1.Inputs'!$D$41))*(1+$G439)^(1-1))-(('1.Inputs'!$D$37*12*IF(1=1,'1.Inputs'!$D$38,IF(1=2,'1.Inputs'!$D$39,$E439)))/(1-'1.Inputs'!$D$42)*$D439*(1+$G439)^(1-1))-('1.Inputs'!$D$37*12*IF(1=1,'1.Inputs'!$D$38,IF(1=2,'1.Inputs'!$D$39,$E439)))*'1.Inputs'!$D$43*(1+$G439)^(1-1)-'1.Inputs'!$D$44*(1+$G439)^(1-1)-('1.Inputs'!$D$20/'1.Inputs'!$D$27+'1.Inputs'!$D$23/'1.Inputs'!$D$28))))*'1.Inputs'!$D$53</f>
        <v>-812261825.56625926</v>
      </c>
      <c r="AD439" s="36">
        <f ca="1">T439-AD$13-AD$14+MIN(AD$13,MAX(0,((('1.Inputs'!$D$37*12*IF(2=1,'1.Inputs'!$D$38,IF(2=2,'1.Inputs'!$D$39,$E439)))*$F439*(('1.Inputs'!$D$40)+(1-'1.Inputs'!$D$40)*(1+'1.Inputs'!$D$41))*(1+$G439)^(2-1))-(('1.Inputs'!$D$37*12*IF(2=1,'1.Inputs'!$D$38,IF(2=2,'1.Inputs'!$D$39,$E439)))/(1-'1.Inputs'!$D$42)*$D439*(1+$G439)^(2-1))-('1.Inputs'!$D$37*12*IF(2=1,'1.Inputs'!$D$38,IF(2=2,'1.Inputs'!$D$39,$E439)))*'1.Inputs'!$D$43*(1+$G439)^(2-1)-'1.Inputs'!$D$44*(1+$G439)^(2-1)-('1.Inputs'!$D$20/'1.Inputs'!$D$27+'1.Inputs'!$D$23/'1.Inputs'!$D$28))))*'1.Inputs'!$D$53</f>
        <v>-29142368.982803226</v>
      </c>
      <c r="AE439" s="36">
        <f ca="1">U439-AE$13-AE$14+MIN(AE$13,MAX(0,((('1.Inputs'!$D$37*12*IF(3=1,'1.Inputs'!$D$38,IF(3=2,'1.Inputs'!$D$39,$E439)))*$F439*(('1.Inputs'!$D$40)+(1-'1.Inputs'!$D$40)*(1+'1.Inputs'!$D$41))*(1+$G439)^(3-1))-(('1.Inputs'!$D$37*12*IF(3=1,'1.Inputs'!$D$38,IF(3=2,'1.Inputs'!$D$39,$E439)))/(1-'1.Inputs'!$D$42)*$D439*(1+$G439)^(3-1))-('1.Inputs'!$D$37*12*IF(3=1,'1.Inputs'!$D$38,IF(3=2,'1.Inputs'!$D$39,$E439)))*'1.Inputs'!$D$43*(1+$G439)^(3-1)-'1.Inputs'!$D$44*(1+$G439)^(3-1)-('1.Inputs'!$D$20/'1.Inputs'!$D$27+'1.Inputs'!$D$23/'1.Inputs'!$D$28))))*'1.Inputs'!$D$53</f>
        <v>26840578.000052691</v>
      </c>
      <c r="AF439" s="36">
        <f ca="1">V439-AF$13-AF$14+MIN(AF$13,MAX(0,((('1.Inputs'!$D$37*12*IF(4=1,'1.Inputs'!$D$38,IF(4=2,'1.Inputs'!$D$39,$E439)))*$F439*(('1.Inputs'!$D$40)+(1-'1.Inputs'!$D$40)*(1+'1.Inputs'!$D$41))*(1+$G439)^(4-1))-(('1.Inputs'!$D$37*12*IF(4=1,'1.Inputs'!$D$38,IF(4=2,'1.Inputs'!$D$39,$E439)))/(1-'1.Inputs'!$D$42)*$D439*(1+$G439)^(4-1))-('1.Inputs'!$D$37*12*IF(4=1,'1.Inputs'!$D$38,IF(4=2,'1.Inputs'!$D$39,$E439)))*'1.Inputs'!$D$43*(1+$G439)^(4-1)-'1.Inputs'!$D$44*(1+$G439)^(4-1)-('1.Inputs'!$D$20/'1.Inputs'!$D$27+'1.Inputs'!$D$23/'1.Inputs'!$D$28))))*'1.Inputs'!$D$53</f>
        <v>381822794.96775079</v>
      </c>
      <c r="AG439" s="36">
        <f ca="1">W439-AG$13-AG$14+MIN(AG$13,MAX(0,((('1.Inputs'!$D$37*12*IF(5=1,'1.Inputs'!$D$38,IF(5=2,'1.Inputs'!$D$39,$E439)))*$F439*(('1.Inputs'!$D$40)+(1-'1.Inputs'!$D$40)*(1+'1.Inputs'!$D$41))*(1+$G439)^(5-1))-(('1.Inputs'!$D$37*12*IF(5=1,'1.Inputs'!$D$38,IF(5=2,'1.Inputs'!$D$39,$E439)))/(1-'1.Inputs'!$D$42)*$D439*(1+$G439)^(5-1))-('1.Inputs'!$D$37*12*IF(5=1,'1.Inputs'!$D$38,IF(5=2,'1.Inputs'!$D$39,$E439)))*'1.Inputs'!$D$43*(1+$G439)^(5-1)-'1.Inputs'!$D$44*(1+$G439)^(5-1)-('1.Inputs'!$D$20/'1.Inputs'!$D$27+'1.Inputs'!$D$23/'1.Inputs'!$D$28))))*'1.Inputs'!$D$53</f>
        <v>434602443.8911283</v>
      </c>
      <c r="AH439" s="36">
        <f ca="1">X439-AH$13-AH$14+MIN(AH$13,MAX(0,((('1.Inputs'!$D$37*12*IF(6=1,'1.Inputs'!$D$38,IF(6=2,'1.Inputs'!$D$39,$E439)))*$F439*(('1.Inputs'!$D$40)+(1-'1.Inputs'!$D$40)*(1+'1.Inputs'!$D$41))*(1+$G439)^(6-1))-(('1.Inputs'!$D$37*12*IF(6=1,'1.Inputs'!$D$38,IF(6=2,'1.Inputs'!$D$39,$E439)))/(1-'1.Inputs'!$D$42)*$D439*(1+$G439)^(6-1))-('1.Inputs'!$D$37*12*IF(6=1,'1.Inputs'!$D$38,IF(6=2,'1.Inputs'!$D$39,$E439)))*'1.Inputs'!$D$43*(1+$G439)^(6-1)-'1.Inputs'!$D$44*(1+$G439)^(6-1)-('1.Inputs'!$D$20/'1.Inputs'!$D$27+'1.Inputs'!$D$23/'1.Inputs'!$D$28))))*'1.Inputs'!$D$53</f>
        <v>489098746.26502347</v>
      </c>
      <c r="AI439" s="36">
        <f ca="1">Y439-AI$13-AI$14+MIN(AI$13,MAX(0,((('1.Inputs'!$D$37*12*IF(7=1,'1.Inputs'!$D$38,IF(7=2,'1.Inputs'!$D$39,$E439)))*$F439*(('1.Inputs'!$D$40)+(1-'1.Inputs'!$D$40)*(1+'1.Inputs'!$D$41))*(1+$G439)^(7-1))-(('1.Inputs'!$D$37*12*IF(7=1,'1.Inputs'!$D$38,IF(7=2,'1.Inputs'!$D$39,$E439)))/(1-'1.Inputs'!$D$42)*$D439*(1+$G439)^(7-1))-('1.Inputs'!$D$37*12*IF(7=1,'1.Inputs'!$D$38,IF(7=2,'1.Inputs'!$D$39,$E439)))*'1.Inputs'!$D$43*(1+$G439)^(7-1)-'1.Inputs'!$D$44*(1+$G439)^(7-1)-('1.Inputs'!$D$20/'1.Inputs'!$D$27+'1.Inputs'!$D$23/'1.Inputs'!$D$28))))*'1.Inputs'!$D$53</f>
        <v>545399429.22292101</v>
      </c>
      <c r="AJ439" s="36">
        <f ca="1">Z439-AJ$13-AJ$14+MIN(AJ$13,MAX(0,((('1.Inputs'!$D$37*12*IF(8=1,'1.Inputs'!$D$38,IF(8=2,'1.Inputs'!$D$39,$E439)))*$F439*(('1.Inputs'!$D$40)+(1-'1.Inputs'!$D$40)*(1+'1.Inputs'!$D$41))*(1+$G439)^(8-1))-(('1.Inputs'!$D$37*12*IF(8=1,'1.Inputs'!$D$38,IF(8=2,'1.Inputs'!$D$39,$E439)))/(1-'1.Inputs'!$D$42)*$D439*(1+$G439)^(8-1))-('1.Inputs'!$D$37*12*IF(8=1,'1.Inputs'!$D$38,IF(8=2,'1.Inputs'!$D$39,$E439)))*'1.Inputs'!$D$43*(1+$G439)^(8-1)-'1.Inputs'!$D$44*(1+$G439)^(8-1)-('1.Inputs'!$D$20/'1.Inputs'!$D$27+'1.Inputs'!$D$23/'1.Inputs'!$D$28))))*'1.Inputs'!$D$53</f>
        <v>849596703.06871963</v>
      </c>
      <c r="AK439" s="36">
        <f ca="1">AA439-AK$13-AK$14+MIN(AK$13,MAX(0,((('1.Inputs'!$D$37*12*IF(9=1,'1.Inputs'!$D$38,IF(9=2,'1.Inputs'!$D$39,$E439)))*$F439*(('1.Inputs'!$D$40)+(1-'1.Inputs'!$D$40)*(1+'1.Inputs'!$D$41))*(1+$G439)^(9-1))-(('1.Inputs'!$D$37*12*IF(9=1,'1.Inputs'!$D$38,IF(9=2,'1.Inputs'!$D$39,$E439)))/(1-'1.Inputs'!$D$42)*$D439*(1+$G439)^(9-1))-('1.Inputs'!$D$37*12*IF(9=1,'1.Inputs'!$D$38,IF(9=2,'1.Inputs'!$D$39,$E439)))*'1.Inputs'!$D$43*(1+$G439)^(9-1)-'1.Inputs'!$D$44*(1+$G439)^(9-1)-('1.Inputs'!$D$20/'1.Inputs'!$D$27+'1.Inputs'!$D$23/'1.Inputs'!$D$28))))*'1.Inputs'!$D$53</f>
        <v>890599490.38277078</v>
      </c>
      <c r="AL439" s="36">
        <f ca="1">AB439-AL$13-AL$14+MIN(AL$13,MAX(0,((('1.Inputs'!$D$37*12*IF(10=1,'1.Inputs'!$D$38,IF(10=2,'1.Inputs'!$D$39,$E439)))*$F439*(('1.Inputs'!$D$40)+(1-'1.Inputs'!$D$40)*(1+'1.Inputs'!$D$41))*(1+$G439)^(10-1))-(('1.Inputs'!$D$37*12*IF(10=1,'1.Inputs'!$D$38,IF(10=2,'1.Inputs'!$D$39,$E439)))/(1-'1.Inputs'!$D$42)*$D439*(1+$G439)^(10-1))-('1.Inputs'!$D$37*12*IF(10=1,'1.Inputs'!$D$38,IF(10=2,'1.Inputs'!$D$39,$E439)))*'1.Inputs'!$D$43*(1+$G439)^(10-1)-'1.Inputs'!$D$44*(1+$G439)^(10-1)-('1.Inputs'!$D$20/'1.Inputs'!$D$27+'1.Inputs'!$D$23/'1.Inputs'!$D$28))))*'1.Inputs'!$D$53+'1.Inputs'!$D$35</f>
        <v>4737012798.8495808</v>
      </c>
      <c r="AM439" s="48">
        <f ca="1">R439+NPV('1.Inputs'!$D$55,S439:AB439)</f>
        <v>1244989886.9550614</v>
      </c>
      <c r="AN439" s="48">
        <f ca="1">-('1.Inputs'!$D$24*(1-'1.Inputs'!$D$31)+'1.Inputs'!$D$35)+NPV('1.Inputs'!$D$54,AC439:AL439)</f>
        <v>-241759217.80071473</v>
      </c>
      <c r="AO439" s="36">
        <f t="shared" ca="1" si="53"/>
        <v>-4.6084411840836905</v>
      </c>
      <c r="AP439" s="36">
        <f t="shared" ca="1" si="54"/>
        <v>0.93694252540663792</v>
      </c>
      <c r="AQ439" s="36">
        <f ca="1">'1.Inputs'!$D$35+MIN(SUM($AC439:AC439),SUM($AC439:AD439),SUM($AC439:AE439),SUM($AC439:AF439),SUM($AC439:AG439),SUM($AC439:AH439),SUM($AC439:AI439),SUM($AC439:AJ439),SUM($AC439:AK439),SUM($AC439:AL439))</f>
        <v>-41404194.54906249</v>
      </c>
      <c r="AR439" s="36">
        <f ca="1">IF(AP439&lt;'1.Inputs'!$D$57,1,0)</f>
        <v>1</v>
      </c>
      <c r="AS439" s="36">
        <f t="shared" ca="1" si="55"/>
        <v>1</v>
      </c>
    </row>
    <row r="440" spans="2:45" ht="15" customHeight="1" x14ac:dyDescent="0.25">
      <c r="B440" s="36">
        <v>425</v>
      </c>
      <c r="C440" s="36">
        <f t="shared" ca="1" si="48"/>
        <v>0.19605781303606784</v>
      </c>
      <c r="D440" s="36">
        <f t="shared" ca="1" si="49"/>
        <v>17386.675375705854</v>
      </c>
      <c r="E440" s="47">
        <f t="shared" ca="1" si="50"/>
        <v>0.78043573727013527</v>
      </c>
      <c r="F440" s="36">
        <f t="shared" ca="1" si="51"/>
        <v>28429.777493672122</v>
      </c>
      <c r="G440" s="36">
        <f t="shared" ca="1" si="52"/>
        <v>3.345806342428212E-2</v>
      </c>
      <c r="H440" s="36">
        <f ca="1">((('1.Inputs'!$D$37*12*IF(1=1,'1.Inputs'!$D$38,IF(1=2,'1.Inputs'!$D$39,$E440)))*$F440*(('1.Inputs'!$D$40)+(1-'1.Inputs'!$D$40)*(1+'1.Inputs'!$D$41))*(1+$G440)^(1-1))*'1.Inputs'!$D$47+(('1.Inputs'!$D$37*12*IF(1=1,'1.Inputs'!$D$38,IF(1=2,'1.Inputs'!$D$39,$E440)))/(1-'1.Inputs'!$D$42)*$D440*(1+$G440)^(1-1))*('1.Inputs'!$D$48-'1.Inputs'!$D$49))/'1.Inputs'!$D$51</f>
        <v>751372262.37285626</v>
      </c>
      <c r="I440" s="36">
        <f ca="1">((('1.Inputs'!$D$37*12*IF(2=1,'1.Inputs'!$D$38,IF(2=2,'1.Inputs'!$D$39,$E440)))*$F440*(('1.Inputs'!$D$40)+(1-'1.Inputs'!$D$40)*(1+'1.Inputs'!$D$41))*(1+$G440)^(2-1))*'1.Inputs'!$D$47+(('1.Inputs'!$D$37*12*IF(2=1,'1.Inputs'!$D$38,IF(2=2,'1.Inputs'!$D$39,$E440)))/(1-'1.Inputs'!$D$42)*$D440*(1+$G440)^(2-1))*('1.Inputs'!$D$48-'1.Inputs'!$D$49))/'1.Inputs'!$D$51</f>
        <v>1087116412.4556031</v>
      </c>
      <c r="J440" s="36">
        <f ca="1">((('1.Inputs'!$D$37*12*IF(3=1,'1.Inputs'!$D$38,IF(3=2,'1.Inputs'!$D$39,$E440)))*$F440*(('1.Inputs'!$D$40)+(1-'1.Inputs'!$D$40)*(1+'1.Inputs'!$D$41))*(1+$G440)^(3-1))*'1.Inputs'!$D$47+(('1.Inputs'!$D$37*12*IF(3=1,'1.Inputs'!$D$38,IF(3=2,'1.Inputs'!$D$39,$E440)))/(1-'1.Inputs'!$D$42)*$D440*(1+$G440)^(3-1))*('1.Inputs'!$D$48-'1.Inputs'!$D$49))/'1.Inputs'!$D$51</f>
        <v>1252587342.2094283</v>
      </c>
      <c r="K440" s="36">
        <f ca="1">((('1.Inputs'!$D$37*12*IF(4=1,'1.Inputs'!$D$38,IF(4=2,'1.Inputs'!$D$39,$E440)))*$F440*(('1.Inputs'!$D$40)+(1-'1.Inputs'!$D$40)*(1+'1.Inputs'!$D$41))*(1+$G440)^(4-1))*'1.Inputs'!$D$47+(('1.Inputs'!$D$37*12*IF(4=1,'1.Inputs'!$D$38,IF(4=2,'1.Inputs'!$D$39,$E440)))/(1-'1.Inputs'!$D$42)*$D440*(1+$G440)^(4-1))*('1.Inputs'!$D$48-'1.Inputs'!$D$49))/'1.Inputs'!$D$51</f>
        <v>1294496488.9495242</v>
      </c>
      <c r="L440" s="36">
        <f ca="1">((('1.Inputs'!$D$37*12*IF(5=1,'1.Inputs'!$D$38,IF(5=2,'1.Inputs'!$D$39,$E440)))*$F440*(('1.Inputs'!$D$40)+(1-'1.Inputs'!$D$40)*(1+'1.Inputs'!$D$41))*(1+$G440)^(5-1))*'1.Inputs'!$D$47+(('1.Inputs'!$D$37*12*IF(5=1,'1.Inputs'!$D$38,IF(5=2,'1.Inputs'!$D$39,$E440)))/(1-'1.Inputs'!$D$42)*$D440*(1+$G440)^(5-1))*('1.Inputs'!$D$48-'1.Inputs'!$D$49))/'1.Inputs'!$D$51</f>
        <v>1337807834.5793078</v>
      </c>
      <c r="M440" s="36">
        <f ca="1">((('1.Inputs'!$D$37*12*IF(6=1,'1.Inputs'!$D$38,IF(6=2,'1.Inputs'!$D$39,$E440)))*$F440*(('1.Inputs'!$D$40)+(1-'1.Inputs'!$D$40)*(1+'1.Inputs'!$D$41))*(1+$G440)^(6-1))*'1.Inputs'!$D$47+(('1.Inputs'!$D$37*12*IF(6=1,'1.Inputs'!$D$38,IF(6=2,'1.Inputs'!$D$39,$E440)))/(1-'1.Inputs'!$D$42)*$D440*(1+$G440)^(6-1))*('1.Inputs'!$D$48-'1.Inputs'!$D$49))/'1.Inputs'!$D$51</f>
        <v>1382568293.9581635</v>
      </c>
      <c r="N440" s="36">
        <f ca="1">((('1.Inputs'!$D$37*12*IF(7=1,'1.Inputs'!$D$38,IF(7=2,'1.Inputs'!$D$39,$E440)))*$F440*(('1.Inputs'!$D$40)+(1-'1.Inputs'!$D$40)*(1+'1.Inputs'!$D$41))*(1+$G440)^(7-1))*'1.Inputs'!$D$47+(('1.Inputs'!$D$37*12*IF(7=1,'1.Inputs'!$D$38,IF(7=2,'1.Inputs'!$D$39,$E440)))/(1-'1.Inputs'!$D$42)*$D440*(1+$G440)^(7-1))*('1.Inputs'!$D$48-'1.Inputs'!$D$49))/'1.Inputs'!$D$51</f>
        <v>1428826351.6258175</v>
      </c>
      <c r="O440" s="36">
        <f ca="1">((('1.Inputs'!$D$37*12*IF(8=1,'1.Inputs'!$D$38,IF(8=2,'1.Inputs'!$D$39,$E440)))*$F440*(('1.Inputs'!$D$40)+(1-'1.Inputs'!$D$40)*(1+'1.Inputs'!$D$41))*(1+$G440)^(8-1))*'1.Inputs'!$D$47+(('1.Inputs'!$D$37*12*IF(8=1,'1.Inputs'!$D$38,IF(8=2,'1.Inputs'!$D$39,$E440)))/(1-'1.Inputs'!$D$42)*$D440*(1+$G440)^(8-1))*('1.Inputs'!$D$48-'1.Inputs'!$D$49))/'1.Inputs'!$D$51</f>
        <v>1476632114.3207994</v>
      </c>
      <c r="P440" s="36">
        <f ca="1">((('1.Inputs'!$D$37*12*IF(9=1,'1.Inputs'!$D$38,IF(9=2,'1.Inputs'!$D$39,$E440)))*$F440*(('1.Inputs'!$D$40)+(1-'1.Inputs'!$D$40)*(1+'1.Inputs'!$D$41))*(1+$G440)^(9-1))*'1.Inputs'!$D$47+(('1.Inputs'!$D$37*12*IF(9=1,'1.Inputs'!$D$38,IF(9=2,'1.Inputs'!$D$39,$E440)))/(1-'1.Inputs'!$D$42)*$D440*(1+$G440)^(9-1))*('1.Inputs'!$D$48-'1.Inputs'!$D$49))/'1.Inputs'!$D$51</f>
        <v>1526037365.2560763</v>
      </c>
      <c r="Q440" s="36">
        <f ca="1">((('1.Inputs'!$D$37*12*IF(10=1,'1.Inputs'!$D$38,IF(10=2,'1.Inputs'!$D$39,$E440)))*$F440*(('1.Inputs'!$D$40)+(1-'1.Inputs'!$D$40)*(1+'1.Inputs'!$D$41))*(1+$G440)^(10-1))*'1.Inputs'!$D$47+(('1.Inputs'!$D$37*12*IF(10=1,'1.Inputs'!$D$38,IF(10=2,'1.Inputs'!$D$39,$E440)))/(1-'1.Inputs'!$D$42)*$D440*(1+$G440)^(10-1))*('1.Inputs'!$D$48-'1.Inputs'!$D$49))/'1.Inputs'!$D$51</f>
        <v>1577095620.2106385</v>
      </c>
      <c r="R440" s="36">
        <f>-'1.Inputs'!$D$24</f>
        <v>-2050000000</v>
      </c>
      <c r="S440" s="36">
        <f ca="1">((('1.Inputs'!$D$37*12*IF(1=1,'1.Inputs'!$D$38,IF(1=2,'1.Inputs'!$D$39,$E440)))*$F440*(('1.Inputs'!$D$40)+(1-'1.Inputs'!$D$40)*(1+'1.Inputs'!$D$41))*(1+$G440)^(1-1))-(('1.Inputs'!$D$37*12*IF(1=1,'1.Inputs'!$D$38,IF(1=2,'1.Inputs'!$D$39,$E440)))/(1-'1.Inputs'!$D$42)*$D440*(1+$G440)^(1-1))-('1.Inputs'!$D$37*12*IF(1=1,'1.Inputs'!$D$38,IF(1=2,'1.Inputs'!$D$39,$E440)))*'1.Inputs'!$D$43*(1+$G440)^(1-1)-'1.Inputs'!$D$44*(1+$G440)^(1-1)-('1.Inputs'!$D$20/'1.Inputs'!$D$27+'1.Inputs'!$D$23/'1.Inputs'!$D$28))-MAX(0,((('1.Inputs'!$D$37*12*IF(1=1,'1.Inputs'!$D$38,IF(1=2,'1.Inputs'!$D$39,$E440)))*$F440*(('1.Inputs'!$D$40)+(1-'1.Inputs'!$D$40)*(1+'1.Inputs'!$D$41))*(1+$G440)^(1-1))-(('1.Inputs'!$D$37*12*IF(1=1,'1.Inputs'!$D$38,IF(1=2,'1.Inputs'!$D$39,$E440)))/(1-'1.Inputs'!$D$42)*$D440*(1+$G440)^(1-1))-('1.Inputs'!$D$37*12*IF(1=1,'1.Inputs'!$D$38,IF(1=2,'1.Inputs'!$D$39,$E440)))*'1.Inputs'!$D$43*(1+$G440)^(1-1)-'1.Inputs'!$D$44*(1+$G440)^(1-1)-('1.Inputs'!$D$20/'1.Inputs'!$D$27+'1.Inputs'!$D$23/'1.Inputs'!$D$28)))*'1.Inputs'!$D$53+('1.Inputs'!$D$20/'1.Inputs'!$D$27+'1.Inputs'!$D$23/'1.Inputs'!$D$28)-H440</f>
        <v>-519688547.81544924</v>
      </c>
      <c r="T440" s="36">
        <f ca="1">((('1.Inputs'!$D$37*12*IF(2=1,'1.Inputs'!$D$38,IF(2=2,'1.Inputs'!$D$39,$E440)))*$F440*(('1.Inputs'!$D$40)+(1-'1.Inputs'!$D$40)*(1+'1.Inputs'!$D$41))*(1+$G440)^(2-1))-(('1.Inputs'!$D$37*12*IF(2=1,'1.Inputs'!$D$38,IF(2=2,'1.Inputs'!$D$39,$E440)))/(1-'1.Inputs'!$D$42)*$D440*(1+$G440)^(2-1))-('1.Inputs'!$D$37*12*IF(2=1,'1.Inputs'!$D$38,IF(2=2,'1.Inputs'!$D$39,$E440)))*'1.Inputs'!$D$43*(1+$G440)^(2-1)-'1.Inputs'!$D$44*(1+$G440)^(2-1)-('1.Inputs'!$D$20/'1.Inputs'!$D$27+'1.Inputs'!$D$23/'1.Inputs'!$D$28))-MAX(0,((('1.Inputs'!$D$37*12*IF(2=1,'1.Inputs'!$D$38,IF(2=2,'1.Inputs'!$D$39,$E440)))*$F440*(('1.Inputs'!$D$40)+(1-'1.Inputs'!$D$40)*(1+'1.Inputs'!$D$41))*(1+$G440)^(2-1))-(('1.Inputs'!$D$37*12*IF(2=1,'1.Inputs'!$D$38,IF(2=2,'1.Inputs'!$D$39,$E440)))/(1-'1.Inputs'!$D$42)*$D440*(1+$G440)^(2-1))-('1.Inputs'!$D$37*12*IF(2=1,'1.Inputs'!$D$38,IF(2=2,'1.Inputs'!$D$39,$E440)))*'1.Inputs'!$D$43*(1+$G440)^(2-1)-'1.Inputs'!$D$44*(1+$G440)^(2-1)-('1.Inputs'!$D$20/'1.Inputs'!$D$27+'1.Inputs'!$D$23/'1.Inputs'!$D$28)))*'1.Inputs'!$D$53+('1.Inputs'!$D$20/'1.Inputs'!$D$27+'1.Inputs'!$D$23/'1.Inputs'!$D$28)-(I440-H440)</f>
        <v>220181350.02583826</v>
      </c>
      <c r="U440" s="36">
        <f ca="1">((('1.Inputs'!$D$37*12*IF(3=1,'1.Inputs'!$D$38,IF(3=2,'1.Inputs'!$D$39,$E440)))*$F440*(('1.Inputs'!$D$40)+(1-'1.Inputs'!$D$40)*(1+'1.Inputs'!$D$41))*(1+$G440)^(3-1))-(('1.Inputs'!$D$37*12*IF(3=1,'1.Inputs'!$D$38,IF(3=2,'1.Inputs'!$D$39,$E440)))/(1-'1.Inputs'!$D$42)*$D440*(1+$G440)^(3-1))-('1.Inputs'!$D$37*12*IF(3=1,'1.Inputs'!$D$38,IF(3=2,'1.Inputs'!$D$39,$E440)))*'1.Inputs'!$D$43*(1+$G440)^(3-1)-'1.Inputs'!$D$44*(1+$G440)^(3-1)-('1.Inputs'!$D$20/'1.Inputs'!$D$27+'1.Inputs'!$D$23/'1.Inputs'!$D$28))-MAX(0,((('1.Inputs'!$D$37*12*IF(3=1,'1.Inputs'!$D$38,IF(3=2,'1.Inputs'!$D$39,$E440)))*$F440*(('1.Inputs'!$D$40)+(1-'1.Inputs'!$D$40)*(1+'1.Inputs'!$D$41))*(1+$G440)^(3-1))-(('1.Inputs'!$D$37*12*IF(3=1,'1.Inputs'!$D$38,IF(3=2,'1.Inputs'!$D$39,$E440)))/(1-'1.Inputs'!$D$42)*$D440*(1+$G440)^(3-1))-('1.Inputs'!$D$37*12*IF(3=1,'1.Inputs'!$D$38,IF(3=2,'1.Inputs'!$D$39,$E440)))*'1.Inputs'!$D$43*(1+$G440)^(3-1)-'1.Inputs'!$D$44*(1+$G440)^(3-1)-('1.Inputs'!$D$20/'1.Inputs'!$D$27+'1.Inputs'!$D$23/'1.Inputs'!$D$28)))*'1.Inputs'!$D$53+('1.Inputs'!$D$20/'1.Inputs'!$D$27+'1.Inputs'!$D$23/'1.Inputs'!$D$28)-(J440-I440)</f>
        <v>539675242.09551358</v>
      </c>
      <c r="V440" s="36">
        <f ca="1">((('1.Inputs'!$D$37*12*IF(4=1,'1.Inputs'!$D$38,IF(4=2,'1.Inputs'!$D$39,$E440)))*$F440*(('1.Inputs'!$D$40)+(1-'1.Inputs'!$D$40)*(1+'1.Inputs'!$D$41))*(1+$G440)^(4-1))-(('1.Inputs'!$D$37*12*IF(4=1,'1.Inputs'!$D$38,IF(4=2,'1.Inputs'!$D$39,$E440)))/(1-'1.Inputs'!$D$42)*$D440*(1+$G440)^(4-1))-('1.Inputs'!$D$37*12*IF(4=1,'1.Inputs'!$D$38,IF(4=2,'1.Inputs'!$D$39,$E440)))*'1.Inputs'!$D$43*(1+$G440)^(4-1)-'1.Inputs'!$D$44*(1+$G440)^(4-1)-('1.Inputs'!$D$20/'1.Inputs'!$D$27+'1.Inputs'!$D$23/'1.Inputs'!$D$28))-MAX(0,((('1.Inputs'!$D$37*12*IF(4=1,'1.Inputs'!$D$38,IF(4=2,'1.Inputs'!$D$39,$E440)))*$F440*(('1.Inputs'!$D$40)+(1-'1.Inputs'!$D$40)*(1+'1.Inputs'!$D$41))*(1+$G440)^(4-1))-(('1.Inputs'!$D$37*12*IF(4=1,'1.Inputs'!$D$38,IF(4=2,'1.Inputs'!$D$39,$E440)))/(1-'1.Inputs'!$D$42)*$D440*(1+$G440)^(4-1))-('1.Inputs'!$D$37*12*IF(4=1,'1.Inputs'!$D$38,IF(4=2,'1.Inputs'!$D$39,$E440)))*'1.Inputs'!$D$43*(1+$G440)^(4-1)-'1.Inputs'!$D$44*(1+$G440)^(4-1)-('1.Inputs'!$D$20/'1.Inputs'!$D$27+'1.Inputs'!$D$23/'1.Inputs'!$D$28)))*'1.Inputs'!$D$53+('1.Inputs'!$D$20/'1.Inputs'!$D$27+'1.Inputs'!$D$23/'1.Inputs'!$D$28)-(K440-J440)</f>
        <v>685248956.95357037</v>
      </c>
      <c r="W440" s="36">
        <f ca="1">((('1.Inputs'!$D$37*12*IF(5=1,'1.Inputs'!$D$38,IF(5=2,'1.Inputs'!$D$39,$E440)))*$F440*(('1.Inputs'!$D$40)+(1-'1.Inputs'!$D$40)*(1+'1.Inputs'!$D$41))*(1+$G440)^(5-1))-(('1.Inputs'!$D$37*12*IF(5=1,'1.Inputs'!$D$38,IF(5=2,'1.Inputs'!$D$39,$E440)))/(1-'1.Inputs'!$D$42)*$D440*(1+$G440)^(5-1))-('1.Inputs'!$D$37*12*IF(5=1,'1.Inputs'!$D$38,IF(5=2,'1.Inputs'!$D$39,$E440)))*'1.Inputs'!$D$43*(1+$G440)^(5-1)-'1.Inputs'!$D$44*(1+$G440)^(5-1)-('1.Inputs'!$D$20/'1.Inputs'!$D$27+'1.Inputs'!$D$23/'1.Inputs'!$D$28))-MAX(0,((('1.Inputs'!$D$37*12*IF(5=1,'1.Inputs'!$D$38,IF(5=2,'1.Inputs'!$D$39,$E440)))*$F440*(('1.Inputs'!$D$40)+(1-'1.Inputs'!$D$40)*(1+'1.Inputs'!$D$41))*(1+$G440)^(5-1))-(('1.Inputs'!$D$37*12*IF(5=1,'1.Inputs'!$D$38,IF(5=2,'1.Inputs'!$D$39,$E440)))/(1-'1.Inputs'!$D$42)*$D440*(1+$G440)^(5-1))-('1.Inputs'!$D$37*12*IF(5=1,'1.Inputs'!$D$38,IF(5=2,'1.Inputs'!$D$39,$E440)))*'1.Inputs'!$D$43*(1+$G440)^(5-1)-'1.Inputs'!$D$44*(1+$G440)^(5-1)-('1.Inputs'!$D$20/'1.Inputs'!$D$27+'1.Inputs'!$D$23/'1.Inputs'!$D$28)))*'1.Inputs'!$D$53+('1.Inputs'!$D$20/'1.Inputs'!$D$27+'1.Inputs'!$D$23/'1.Inputs'!$D$28)-(L440-K440)</f>
        <v>706595166.51994872</v>
      </c>
      <c r="X440" s="36">
        <f ca="1">((('1.Inputs'!$D$37*12*IF(6=1,'1.Inputs'!$D$38,IF(6=2,'1.Inputs'!$D$39,$E440)))*$F440*(('1.Inputs'!$D$40)+(1-'1.Inputs'!$D$40)*(1+'1.Inputs'!$D$41))*(1+$G440)^(6-1))-(('1.Inputs'!$D$37*12*IF(6=1,'1.Inputs'!$D$38,IF(6=2,'1.Inputs'!$D$39,$E440)))/(1-'1.Inputs'!$D$42)*$D440*(1+$G440)^(6-1))-('1.Inputs'!$D$37*12*IF(6=1,'1.Inputs'!$D$38,IF(6=2,'1.Inputs'!$D$39,$E440)))*'1.Inputs'!$D$43*(1+$G440)^(6-1)-'1.Inputs'!$D$44*(1+$G440)^(6-1)-('1.Inputs'!$D$20/'1.Inputs'!$D$27+'1.Inputs'!$D$23/'1.Inputs'!$D$28))-MAX(0,((('1.Inputs'!$D$37*12*IF(6=1,'1.Inputs'!$D$38,IF(6=2,'1.Inputs'!$D$39,$E440)))*$F440*(('1.Inputs'!$D$40)+(1-'1.Inputs'!$D$40)*(1+'1.Inputs'!$D$41))*(1+$G440)^(6-1))-(('1.Inputs'!$D$37*12*IF(6=1,'1.Inputs'!$D$38,IF(6=2,'1.Inputs'!$D$39,$E440)))/(1-'1.Inputs'!$D$42)*$D440*(1+$G440)^(6-1))-('1.Inputs'!$D$37*12*IF(6=1,'1.Inputs'!$D$38,IF(6=2,'1.Inputs'!$D$39,$E440)))*'1.Inputs'!$D$43*(1+$G440)^(6-1)-'1.Inputs'!$D$44*(1+$G440)^(6-1)-('1.Inputs'!$D$20/'1.Inputs'!$D$27+'1.Inputs'!$D$23/'1.Inputs'!$D$28)))*'1.Inputs'!$D$53+('1.Inputs'!$D$20/'1.Inputs'!$D$27+'1.Inputs'!$D$23/'1.Inputs'!$D$28)-(M440-L440)</f>
        <v>728655578.91986692</v>
      </c>
      <c r="Y440" s="36">
        <f ca="1">((('1.Inputs'!$D$37*12*IF(7=1,'1.Inputs'!$D$38,IF(7=2,'1.Inputs'!$D$39,$E440)))*$F440*(('1.Inputs'!$D$40)+(1-'1.Inputs'!$D$40)*(1+'1.Inputs'!$D$41))*(1+$G440)^(7-1))-(('1.Inputs'!$D$37*12*IF(7=1,'1.Inputs'!$D$38,IF(7=2,'1.Inputs'!$D$39,$E440)))/(1-'1.Inputs'!$D$42)*$D440*(1+$G440)^(7-1))-('1.Inputs'!$D$37*12*IF(7=1,'1.Inputs'!$D$38,IF(7=2,'1.Inputs'!$D$39,$E440)))*'1.Inputs'!$D$43*(1+$G440)^(7-1)-'1.Inputs'!$D$44*(1+$G440)^(7-1)-('1.Inputs'!$D$20/'1.Inputs'!$D$27+'1.Inputs'!$D$23/'1.Inputs'!$D$28))-MAX(0,((('1.Inputs'!$D$37*12*IF(7=1,'1.Inputs'!$D$38,IF(7=2,'1.Inputs'!$D$39,$E440)))*$F440*(('1.Inputs'!$D$40)+(1-'1.Inputs'!$D$40)*(1+'1.Inputs'!$D$41))*(1+$G440)^(7-1))-(('1.Inputs'!$D$37*12*IF(7=1,'1.Inputs'!$D$38,IF(7=2,'1.Inputs'!$D$39,$E440)))/(1-'1.Inputs'!$D$42)*$D440*(1+$G440)^(7-1))-('1.Inputs'!$D$37*12*IF(7=1,'1.Inputs'!$D$38,IF(7=2,'1.Inputs'!$D$39,$E440)))*'1.Inputs'!$D$43*(1+$G440)^(7-1)-'1.Inputs'!$D$44*(1+$G440)^(7-1)-('1.Inputs'!$D$20/'1.Inputs'!$D$27+'1.Inputs'!$D$23/'1.Inputs'!$D$28)))*'1.Inputs'!$D$53+('1.Inputs'!$D$20/'1.Inputs'!$D$27+'1.Inputs'!$D$23/'1.Inputs'!$D$28)-(N440-M440)</f>
        <v>751454089.99702716</v>
      </c>
      <c r="Z440" s="36">
        <f ca="1">((('1.Inputs'!$D$37*12*IF(8=1,'1.Inputs'!$D$38,IF(8=2,'1.Inputs'!$D$39,$E440)))*$F440*(('1.Inputs'!$D$40)+(1-'1.Inputs'!$D$40)*(1+'1.Inputs'!$D$41))*(1+$G440)^(8-1))-(('1.Inputs'!$D$37*12*IF(8=1,'1.Inputs'!$D$38,IF(8=2,'1.Inputs'!$D$39,$E440)))/(1-'1.Inputs'!$D$42)*$D440*(1+$G440)^(8-1))-('1.Inputs'!$D$37*12*IF(8=1,'1.Inputs'!$D$38,IF(8=2,'1.Inputs'!$D$39,$E440)))*'1.Inputs'!$D$43*(1+$G440)^(8-1)-'1.Inputs'!$D$44*(1+$G440)^(8-1)-('1.Inputs'!$D$20/'1.Inputs'!$D$27+'1.Inputs'!$D$23/'1.Inputs'!$D$28))-MAX(0,((('1.Inputs'!$D$37*12*IF(8=1,'1.Inputs'!$D$38,IF(8=2,'1.Inputs'!$D$39,$E440)))*$F440*(('1.Inputs'!$D$40)+(1-'1.Inputs'!$D$40)*(1+'1.Inputs'!$D$41))*(1+$G440)^(8-1))-(('1.Inputs'!$D$37*12*IF(8=1,'1.Inputs'!$D$38,IF(8=2,'1.Inputs'!$D$39,$E440)))/(1-'1.Inputs'!$D$42)*$D440*(1+$G440)^(8-1))-('1.Inputs'!$D$37*12*IF(8=1,'1.Inputs'!$D$38,IF(8=2,'1.Inputs'!$D$39,$E440)))*'1.Inputs'!$D$43*(1+$G440)^(8-1)-'1.Inputs'!$D$44*(1+$G440)^(8-1)-('1.Inputs'!$D$20/'1.Inputs'!$D$27+'1.Inputs'!$D$23/'1.Inputs'!$D$28)))*'1.Inputs'!$D$53+('1.Inputs'!$D$20/'1.Inputs'!$D$27+'1.Inputs'!$D$23/'1.Inputs'!$D$28)-(O440-N440)</f>
        <v>775015395.10378671</v>
      </c>
      <c r="AA440" s="36">
        <f ca="1">((('1.Inputs'!$D$37*12*IF(9=1,'1.Inputs'!$D$38,IF(9=2,'1.Inputs'!$D$39,$E440)))*$F440*(('1.Inputs'!$D$40)+(1-'1.Inputs'!$D$40)*(1+'1.Inputs'!$D$41))*(1+$G440)^(9-1))-(('1.Inputs'!$D$37*12*IF(9=1,'1.Inputs'!$D$38,IF(9=2,'1.Inputs'!$D$39,$E440)))/(1-'1.Inputs'!$D$42)*$D440*(1+$G440)^(9-1))-('1.Inputs'!$D$37*12*IF(9=1,'1.Inputs'!$D$38,IF(9=2,'1.Inputs'!$D$39,$E440)))*'1.Inputs'!$D$43*(1+$G440)^(9-1)-'1.Inputs'!$D$44*(1+$G440)^(9-1)-('1.Inputs'!$D$20/'1.Inputs'!$D$27+'1.Inputs'!$D$23/'1.Inputs'!$D$28))-MAX(0,((('1.Inputs'!$D$37*12*IF(9=1,'1.Inputs'!$D$38,IF(9=2,'1.Inputs'!$D$39,$E440)))*$F440*(('1.Inputs'!$D$40)+(1-'1.Inputs'!$D$40)*(1+'1.Inputs'!$D$41))*(1+$G440)^(9-1))-(('1.Inputs'!$D$37*12*IF(9=1,'1.Inputs'!$D$38,IF(9=2,'1.Inputs'!$D$39,$E440)))/(1-'1.Inputs'!$D$42)*$D440*(1+$G440)^(9-1))-('1.Inputs'!$D$37*12*IF(9=1,'1.Inputs'!$D$38,IF(9=2,'1.Inputs'!$D$39,$E440)))*'1.Inputs'!$D$43*(1+$G440)^(9-1)-'1.Inputs'!$D$44*(1+$G440)^(9-1)-('1.Inputs'!$D$20/'1.Inputs'!$D$27+'1.Inputs'!$D$23/'1.Inputs'!$D$28)))*'1.Inputs'!$D$53+('1.Inputs'!$D$20/'1.Inputs'!$D$27+'1.Inputs'!$D$23/'1.Inputs'!$D$28)-(P440-O440)</f>
        <v>799365015.85116696</v>
      </c>
      <c r="AB440" s="36">
        <f ca="1">((('1.Inputs'!$D$37*12*IF(10=1,'1.Inputs'!$D$38,IF(10=2,'1.Inputs'!$D$39,$E440)))*$F440*(('1.Inputs'!$D$40)+(1-'1.Inputs'!$D$40)*(1+'1.Inputs'!$D$41))*(1+$G440)^(10-1))-(('1.Inputs'!$D$37*12*IF(10=1,'1.Inputs'!$D$38,IF(10=2,'1.Inputs'!$D$39,$E440)))/(1-'1.Inputs'!$D$42)*$D440*(1+$G440)^(10-1))-('1.Inputs'!$D$37*12*IF(10=1,'1.Inputs'!$D$38,IF(10=2,'1.Inputs'!$D$39,$E440)))*'1.Inputs'!$D$43*(1+$G440)^(10-1)-'1.Inputs'!$D$44*(1+$G440)^(10-1)-('1.Inputs'!$D$20/'1.Inputs'!$D$27+'1.Inputs'!$D$23/'1.Inputs'!$D$28))-MAX(0,((('1.Inputs'!$D$37*12*IF(10=1,'1.Inputs'!$D$38,IF(10=2,'1.Inputs'!$D$39,$E440)))*$F440*(('1.Inputs'!$D$40)+(1-'1.Inputs'!$D$40)*(1+'1.Inputs'!$D$41))*(1+$G440)^(10-1))-(('1.Inputs'!$D$37*12*IF(10=1,'1.Inputs'!$D$38,IF(10=2,'1.Inputs'!$D$39,$E440)))/(1-'1.Inputs'!$D$42)*$D440*(1+$G440)^(10-1))-('1.Inputs'!$D$37*12*IF(10=1,'1.Inputs'!$D$38,IF(10=2,'1.Inputs'!$D$39,$E440)))*'1.Inputs'!$D$43*(1+$G440)^(10-1)-'1.Inputs'!$D$44*(1+$G440)^(10-1)-('1.Inputs'!$D$20/'1.Inputs'!$D$27+'1.Inputs'!$D$23/'1.Inputs'!$D$28)))*'1.Inputs'!$D$53+('1.Inputs'!$D$20/'1.Inputs'!$D$27+'1.Inputs'!$D$23/'1.Inputs'!$D$28)-(Q440-P440)+(('1.Inputs'!$D$20+'1.Inputs'!$D$23-('1.Inputs'!$D$20/'1.Inputs'!$D$27+'1.Inputs'!$D$23/'1.Inputs'!$D$28)*'1.Inputs'!$D$10)*'1.Inputs'!$D$60+'1.Inputs'!$D$19*'1.Inputs'!$D$59+Q440)</f>
        <v>3101624947.964509</v>
      </c>
      <c r="AC440" s="36">
        <f ca="1">S440-AC$13-AC$14+MIN(AC$13,MAX(0,((('1.Inputs'!$D$37*12*IF(1=1,'1.Inputs'!$D$38,IF(1=2,'1.Inputs'!$D$39,$E440)))*$F440*(('1.Inputs'!$D$40)+(1-'1.Inputs'!$D$40)*(1+'1.Inputs'!$D$41))*(1+$G440)^(1-1))-(('1.Inputs'!$D$37*12*IF(1=1,'1.Inputs'!$D$38,IF(1=2,'1.Inputs'!$D$39,$E440)))/(1-'1.Inputs'!$D$42)*$D440*(1+$G440)^(1-1))-('1.Inputs'!$D$37*12*IF(1=1,'1.Inputs'!$D$38,IF(1=2,'1.Inputs'!$D$39,$E440)))*'1.Inputs'!$D$43*(1+$G440)^(1-1)-'1.Inputs'!$D$44*(1+$G440)^(1-1)-('1.Inputs'!$D$20/'1.Inputs'!$D$27+'1.Inputs'!$D$23/'1.Inputs'!$D$28))))*'1.Inputs'!$D$53</f>
        <v>-615628547.81544924</v>
      </c>
      <c r="AD440" s="36">
        <f ca="1">T440-AD$13-AD$14+MIN(AD$13,MAX(0,((('1.Inputs'!$D$37*12*IF(2=1,'1.Inputs'!$D$38,IF(2=2,'1.Inputs'!$D$39,$E440)))*$F440*(('1.Inputs'!$D$40)+(1-'1.Inputs'!$D$40)*(1+'1.Inputs'!$D$41))*(1+$G440)^(2-1))-(('1.Inputs'!$D$37*12*IF(2=1,'1.Inputs'!$D$38,IF(2=2,'1.Inputs'!$D$39,$E440)))/(1-'1.Inputs'!$D$42)*$D440*(1+$G440)^(2-1))-('1.Inputs'!$D$37*12*IF(2=1,'1.Inputs'!$D$38,IF(2=2,'1.Inputs'!$D$39,$E440)))*'1.Inputs'!$D$43*(1+$G440)^(2-1)-'1.Inputs'!$D$44*(1+$G440)^(2-1)-('1.Inputs'!$D$20/'1.Inputs'!$D$27+'1.Inputs'!$D$23/'1.Inputs'!$D$28))))*'1.Inputs'!$D$53</f>
        <v>124241350.02583826</v>
      </c>
      <c r="AE440" s="36">
        <f ca="1">U440-AE$13-AE$14+MIN(AE$13,MAX(0,((('1.Inputs'!$D$37*12*IF(3=1,'1.Inputs'!$D$38,IF(3=2,'1.Inputs'!$D$39,$E440)))*$F440*(('1.Inputs'!$D$40)+(1-'1.Inputs'!$D$40)*(1+'1.Inputs'!$D$41))*(1+$G440)^(3-1))-(('1.Inputs'!$D$37*12*IF(3=1,'1.Inputs'!$D$38,IF(3=2,'1.Inputs'!$D$39,$E440)))/(1-'1.Inputs'!$D$42)*$D440*(1+$G440)^(3-1))-('1.Inputs'!$D$37*12*IF(3=1,'1.Inputs'!$D$38,IF(3=2,'1.Inputs'!$D$39,$E440)))*'1.Inputs'!$D$43*(1+$G440)^(3-1)-'1.Inputs'!$D$44*(1+$G440)^(3-1)-('1.Inputs'!$D$20/'1.Inputs'!$D$27+'1.Inputs'!$D$23/'1.Inputs'!$D$28))))*'1.Inputs'!$D$53</f>
        <v>197735242.09551358</v>
      </c>
      <c r="AF440" s="36">
        <f ca="1">V440-AF$13-AF$14+MIN(AF$13,MAX(0,((('1.Inputs'!$D$37*12*IF(4=1,'1.Inputs'!$D$38,IF(4=2,'1.Inputs'!$D$39,$E440)))*$F440*(('1.Inputs'!$D$40)+(1-'1.Inputs'!$D$40)*(1+'1.Inputs'!$D$41))*(1+$G440)^(4-1))-(('1.Inputs'!$D$37*12*IF(4=1,'1.Inputs'!$D$38,IF(4=2,'1.Inputs'!$D$39,$E440)))/(1-'1.Inputs'!$D$42)*$D440*(1+$G440)^(4-1))-('1.Inputs'!$D$37*12*IF(4=1,'1.Inputs'!$D$38,IF(4=2,'1.Inputs'!$D$39,$E440)))*'1.Inputs'!$D$43*(1+$G440)^(4-1)-'1.Inputs'!$D$44*(1+$G440)^(4-1)-('1.Inputs'!$D$20/'1.Inputs'!$D$27+'1.Inputs'!$D$23/'1.Inputs'!$D$28))))*'1.Inputs'!$D$53</f>
        <v>362496956.95357037</v>
      </c>
      <c r="AG440" s="36">
        <f ca="1">W440-AG$13-AG$14+MIN(AG$13,MAX(0,((('1.Inputs'!$D$37*12*IF(5=1,'1.Inputs'!$D$38,IF(5=2,'1.Inputs'!$D$39,$E440)))*$F440*(('1.Inputs'!$D$40)+(1-'1.Inputs'!$D$40)*(1+'1.Inputs'!$D$41))*(1+$G440)^(5-1))-(('1.Inputs'!$D$37*12*IF(5=1,'1.Inputs'!$D$38,IF(5=2,'1.Inputs'!$D$39,$E440)))/(1-'1.Inputs'!$D$42)*$D440*(1+$G440)^(5-1))-('1.Inputs'!$D$37*12*IF(5=1,'1.Inputs'!$D$38,IF(5=2,'1.Inputs'!$D$39,$E440)))*'1.Inputs'!$D$43*(1+$G440)^(5-1)-'1.Inputs'!$D$44*(1+$G440)^(5-1)-('1.Inputs'!$D$20/'1.Inputs'!$D$27+'1.Inputs'!$D$23/'1.Inputs'!$D$28))))*'1.Inputs'!$D$53</f>
        <v>403031166.51994872</v>
      </c>
      <c r="AH440" s="36">
        <f ca="1">X440-AH$13-AH$14+MIN(AH$13,MAX(0,((('1.Inputs'!$D$37*12*IF(6=1,'1.Inputs'!$D$38,IF(6=2,'1.Inputs'!$D$39,$E440)))*$F440*(('1.Inputs'!$D$40)+(1-'1.Inputs'!$D$40)*(1+'1.Inputs'!$D$41))*(1+$G440)^(6-1))-(('1.Inputs'!$D$37*12*IF(6=1,'1.Inputs'!$D$38,IF(6=2,'1.Inputs'!$D$39,$E440)))/(1-'1.Inputs'!$D$42)*$D440*(1+$G440)^(6-1))-('1.Inputs'!$D$37*12*IF(6=1,'1.Inputs'!$D$38,IF(6=2,'1.Inputs'!$D$39,$E440)))*'1.Inputs'!$D$43*(1+$G440)^(6-1)-'1.Inputs'!$D$44*(1+$G440)^(6-1)-('1.Inputs'!$D$20/'1.Inputs'!$D$27+'1.Inputs'!$D$23/'1.Inputs'!$D$28))))*'1.Inputs'!$D$53</f>
        <v>444279578.91986692</v>
      </c>
      <c r="AI440" s="36">
        <f ca="1">Y440-AI$13-AI$14+MIN(AI$13,MAX(0,((('1.Inputs'!$D$37*12*IF(7=1,'1.Inputs'!$D$38,IF(7=2,'1.Inputs'!$D$39,$E440)))*$F440*(('1.Inputs'!$D$40)+(1-'1.Inputs'!$D$40)*(1+'1.Inputs'!$D$41))*(1+$G440)^(7-1))-(('1.Inputs'!$D$37*12*IF(7=1,'1.Inputs'!$D$38,IF(7=2,'1.Inputs'!$D$39,$E440)))/(1-'1.Inputs'!$D$42)*$D440*(1+$G440)^(7-1))-('1.Inputs'!$D$37*12*IF(7=1,'1.Inputs'!$D$38,IF(7=2,'1.Inputs'!$D$39,$E440)))*'1.Inputs'!$D$43*(1+$G440)^(7-1)-'1.Inputs'!$D$44*(1+$G440)^(7-1)-('1.Inputs'!$D$20/'1.Inputs'!$D$27+'1.Inputs'!$D$23/'1.Inputs'!$D$28))))*'1.Inputs'!$D$53</f>
        <v>486266089.99702716</v>
      </c>
      <c r="AJ440" s="36">
        <f ca="1">Z440-AJ$13-AJ$14+MIN(AJ$13,MAX(0,((('1.Inputs'!$D$37*12*IF(8=1,'1.Inputs'!$D$38,IF(8=2,'1.Inputs'!$D$39,$E440)))*$F440*(('1.Inputs'!$D$40)+(1-'1.Inputs'!$D$40)*(1+'1.Inputs'!$D$41))*(1+$G440)^(8-1))-(('1.Inputs'!$D$37*12*IF(8=1,'1.Inputs'!$D$38,IF(8=2,'1.Inputs'!$D$39,$E440)))/(1-'1.Inputs'!$D$42)*$D440*(1+$G440)^(8-1))-('1.Inputs'!$D$37*12*IF(8=1,'1.Inputs'!$D$38,IF(8=2,'1.Inputs'!$D$39,$E440)))*'1.Inputs'!$D$43*(1+$G440)^(8-1)-'1.Inputs'!$D$44*(1+$G440)^(8-1)-('1.Inputs'!$D$20/'1.Inputs'!$D$27+'1.Inputs'!$D$23/'1.Inputs'!$D$28))))*'1.Inputs'!$D$53</f>
        <v>775015395.10378671</v>
      </c>
      <c r="AK440" s="36">
        <f ca="1">AA440-AK$13-AK$14+MIN(AK$13,MAX(0,((('1.Inputs'!$D$37*12*IF(9=1,'1.Inputs'!$D$38,IF(9=2,'1.Inputs'!$D$39,$E440)))*$F440*(('1.Inputs'!$D$40)+(1-'1.Inputs'!$D$40)*(1+'1.Inputs'!$D$41))*(1+$G440)^(9-1))-(('1.Inputs'!$D$37*12*IF(9=1,'1.Inputs'!$D$38,IF(9=2,'1.Inputs'!$D$39,$E440)))/(1-'1.Inputs'!$D$42)*$D440*(1+$G440)^(9-1))-('1.Inputs'!$D$37*12*IF(9=1,'1.Inputs'!$D$38,IF(9=2,'1.Inputs'!$D$39,$E440)))*'1.Inputs'!$D$43*(1+$G440)^(9-1)-'1.Inputs'!$D$44*(1+$G440)^(9-1)-('1.Inputs'!$D$20/'1.Inputs'!$D$27+'1.Inputs'!$D$23/'1.Inputs'!$D$28))))*'1.Inputs'!$D$53</f>
        <v>799365015.85116696</v>
      </c>
      <c r="AL440" s="36">
        <f ca="1">AB440-AL$13-AL$14+MIN(AL$13,MAX(0,((('1.Inputs'!$D$37*12*IF(10=1,'1.Inputs'!$D$38,IF(10=2,'1.Inputs'!$D$39,$E440)))*$F440*(('1.Inputs'!$D$40)+(1-'1.Inputs'!$D$40)*(1+'1.Inputs'!$D$41))*(1+$G440)^(10-1))-(('1.Inputs'!$D$37*12*IF(10=1,'1.Inputs'!$D$38,IF(10=2,'1.Inputs'!$D$39,$E440)))/(1-'1.Inputs'!$D$42)*$D440*(1+$G440)^(10-1))-('1.Inputs'!$D$37*12*IF(10=1,'1.Inputs'!$D$38,IF(10=2,'1.Inputs'!$D$39,$E440)))*'1.Inputs'!$D$43*(1+$G440)^(10-1)-'1.Inputs'!$D$44*(1+$G440)^(10-1)-('1.Inputs'!$D$20/'1.Inputs'!$D$27+'1.Inputs'!$D$23/'1.Inputs'!$D$28))))*'1.Inputs'!$D$53+'1.Inputs'!$D$35</f>
        <v>3901624947.964509</v>
      </c>
      <c r="AM440" s="48">
        <f ca="1">R440+NPV('1.Inputs'!$D$55,S440:AB440)</f>
        <v>1217411855.1127715</v>
      </c>
      <c r="AN440" s="48">
        <f ca="1">-('1.Inputs'!$D$24*(1-'1.Inputs'!$D$31)+'1.Inputs'!$D$35)+NPV('1.Inputs'!$D$54,AC440:AL440)</f>
        <v>-119909071.4707613</v>
      </c>
      <c r="AO440" s="36">
        <f t="shared" ca="1" si="53"/>
        <v>-3.5209251207008756</v>
      </c>
      <c r="AP440" s="36">
        <f t="shared" ca="1" si="54"/>
        <v>1.3711261232101464</v>
      </c>
      <c r="AQ440" s="36">
        <f ca="1">'1.Inputs'!$D$35+MIN(SUM($AC440:AC440),SUM($AC440:AD440),SUM($AC440:AE440),SUM($AC440:AF440),SUM($AC440:AG440),SUM($AC440:AH440),SUM($AC440:AI440),SUM($AC440:AJ440),SUM($AC440:AK440),SUM($AC440:AL440))</f>
        <v>184371452.18455076</v>
      </c>
      <c r="AR440" s="36">
        <f ca="1">IF(AP440&lt;'1.Inputs'!$D$57,1,0)</f>
        <v>0</v>
      </c>
      <c r="AS440" s="36">
        <f t="shared" ca="1" si="55"/>
        <v>0</v>
      </c>
    </row>
    <row r="441" spans="2:45" ht="15" customHeight="1" x14ac:dyDescent="0.25">
      <c r="B441" s="36">
        <v>426</v>
      </c>
      <c r="C441" s="36">
        <f t="shared" ca="1" si="48"/>
        <v>0.80022675164502055</v>
      </c>
      <c r="D441" s="36">
        <f t="shared" ca="1" si="49"/>
        <v>18451.671961345004</v>
      </c>
      <c r="E441" s="47">
        <f t="shared" ca="1" si="50"/>
        <v>0.86453372173413212</v>
      </c>
      <c r="F441" s="36">
        <f t="shared" ca="1" si="51"/>
        <v>31852.508203517882</v>
      </c>
      <c r="G441" s="36">
        <f t="shared" ca="1" si="52"/>
        <v>6.6174746825753153E-2</v>
      </c>
      <c r="H441" s="36">
        <f ca="1">((('1.Inputs'!$D$37*12*IF(1=1,'1.Inputs'!$D$38,IF(1=2,'1.Inputs'!$D$39,$E441)))*$F441*(('1.Inputs'!$D$40)+(1-'1.Inputs'!$D$40)*(1+'1.Inputs'!$D$41))*(1+$G441)^(1-1))*'1.Inputs'!$D$47+(('1.Inputs'!$D$37*12*IF(1=1,'1.Inputs'!$D$38,IF(1=2,'1.Inputs'!$D$39,$E441)))/(1-'1.Inputs'!$D$42)*$D441*(1+$G441)^(1-1))*('1.Inputs'!$D$48-'1.Inputs'!$D$49))/'1.Inputs'!$D$51</f>
        <v>835562131.10610592</v>
      </c>
      <c r="I441" s="36">
        <f ca="1">((('1.Inputs'!$D$37*12*IF(2=1,'1.Inputs'!$D$38,IF(2=2,'1.Inputs'!$D$39,$E441)))*$F441*(('1.Inputs'!$D$40)+(1-'1.Inputs'!$D$40)*(1+'1.Inputs'!$D$41))*(1+$G441)^(2-1))*'1.Inputs'!$D$47+(('1.Inputs'!$D$37*12*IF(2=1,'1.Inputs'!$D$38,IF(2=2,'1.Inputs'!$D$39,$E441)))/(1-'1.Inputs'!$D$42)*$D441*(1+$G441)^(2-1))*('1.Inputs'!$D$48-'1.Inputs'!$D$49))/'1.Inputs'!$D$51</f>
        <v>1247197341.024935</v>
      </c>
      <c r="J441" s="36">
        <f ca="1">((('1.Inputs'!$D$37*12*IF(3=1,'1.Inputs'!$D$38,IF(3=2,'1.Inputs'!$D$39,$E441)))*$F441*(('1.Inputs'!$D$40)+(1-'1.Inputs'!$D$40)*(1+'1.Inputs'!$D$41))*(1+$G441)^(3-1))*'1.Inputs'!$D$47+(('1.Inputs'!$D$37*12*IF(3=1,'1.Inputs'!$D$38,IF(3=2,'1.Inputs'!$D$39,$E441)))/(1-'1.Inputs'!$D$42)*$D441*(1+$G441)^(3-1))*('1.Inputs'!$D$48-'1.Inputs'!$D$49))/'1.Inputs'!$D$51</f>
        <v>1642280990.2994275</v>
      </c>
      <c r="K441" s="36">
        <f ca="1">((('1.Inputs'!$D$37*12*IF(4=1,'1.Inputs'!$D$38,IF(4=2,'1.Inputs'!$D$39,$E441)))*$F441*(('1.Inputs'!$D$40)+(1-'1.Inputs'!$D$40)*(1+'1.Inputs'!$D$41))*(1+$G441)^(4-1))*'1.Inputs'!$D$47+(('1.Inputs'!$D$37*12*IF(4=1,'1.Inputs'!$D$38,IF(4=2,'1.Inputs'!$D$39,$E441)))/(1-'1.Inputs'!$D$42)*$D441*(1+$G441)^(4-1))*('1.Inputs'!$D$48-'1.Inputs'!$D$49))/'1.Inputs'!$D$51</f>
        <v>1750958519.0492394</v>
      </c>
      <c r="L441" s="36">
        <f ca="1">((('1.Inputs'!$D$37*12*IF(5=1,'1.Inputs'!$D$38,IF(5=2,'1.Inputs'!$D$39,$E441)))*$F441*(('1.Inputs'!$D$40)+(1-'1.Inputs'!$D$40)*(1+'1.Inputs'!$D$41))*(1+$G441)^(5-1))*'1.Inputs'!$D$47+(('1.Inputs'!$D$37*12*IF(5=1,'1.Inputs'!$D$38,IF(5=2,'1.Inputs'!$D$39,$E441)))/(1-'1.Inputs'!$D$42)*$D441*(1+$G441)^(5-1))*('1.Inputs'!$D$48-'1.Inputs'!$D$49))/'1.Inputs'!$D$51</f>
        <v>1866827755.7497182</v>
      </c>
      <c r="M441" s="36">
        <f ca="1">((('1.Inputs'!$D$37*12*IF(6=1,'1.Inputs'!$D$38,IF(6=2,'1.Inputs'!$D$39,$E441)))*$F441*(('1.Inputs'!$D$40)+(1-'1.Inputs'!$D$40)*(1+'1.Inputs'!$D$41))*(1+$G441)^(6-1))*'1.Inputs'!$D$47+(('1.Inputs'!$D$37*12*IF(6=1,'1.Inputs'!$D$38,IF(6=2,'1.Inputs'!$D$39,$E441)))/(1-'1.Inputs'!$D$42)*$D441*(1+$G441)^(6-1))*('1.Inputs'!$D$48-'1.Inputs'!$D$49))/'1.Inputs'!$D$51</f>
        <v>1990364609.8537447</v>
      </c>
      <c r="N441" s="36">
        <f ca="1">((('1.Inputs'!$D$37*12*IF(7=1,'1.Inputs'!$D$38,IF(7=2,'1.Inputs'!$D$39,$E441)))*$F441*(('1.Inputs'!$D$40)+(1-'1.Inputs'!$D$40)*(1+'1.Inputs'!$D$41))*(1+$G441)^(7-1))*'1.Inputs'!$D$47+(('1.Inputs'!$D$37*12*IF(7=1,'1.Inputs'!$D$38,IF(7=2,'1.Inputs'!$D$39,$E441)))/(1-'1.Inputs'!$D$42)*$D441*(1+$G441)^(7-1))*('1.Inputs'!$D$48-'1.Inputs'!$D$49))/'1.Inputs'!$D$51</f>
        <v>2122076484.001755</v>
      </c>
      <c r="O441" s="36">
        <f ca="1">((('1.Inputs'!$D$37*12*IF(8=1,'1.Inputs'!$D$38,IF(8=2,'1.Inputs'!$D$39,$E441)))*$F441*(('1.Inputs'!$D$40)+(1-'1.Inputs'!$D$40)*(1+'1.Inputs'!$D$41))*(1+$G441)^(8-1))*'1.Inputs'!$D$47+(('1.Inputs'!$D$37*12*IF(8=1,'1.Inputs'!$D$38,IF(8=2,'1.Inputs'!$D$39,$E441)))/(1-'1.Inputs'!$D$42)*$D441*(1+$G441)^(8-1))*('1.Inputs'!$D$48-'1.Inputs'!$D$49))/'1.Inputs'!$D$51</f>
        <v>2262504358.0754566</v>
      </c>
      <c r="P441" s="36">
        <f ca="1">((('1.Inputs'!$D$37*12*IF(9=1,'1.Inputs'!$D$38,IF(9=2,'1.Inputs'!$D$39,$E441)))*$F441*(('1.Inputs'!$D$40)+(1-'1.Inputs'!$D$40)*(1+'1.Inputs'!$D$41))*(1+$G441)^(9-1))*'1.Inputs'!$D$47+(('1.Inputs'!$D$37*12*IF(9=1,'1.Inputs'!$D$38,IF(9=2,'1.Inputs'!$D$39,$E441)))/(1-'1.Inputs'!$D$42)*$D441*(1+$G441)^(9-1))*('1.Inputs'!$D$48-'1.Inputs'!$D$49))/'1.Inputs'!$D$51</f>
        <v>2412225011.1632624</v>
      </c>
      <c r="Q441" s="36">
        <f ca="1">((('1.Inputs'!$D$37*12*IF(10=1,'1.Inputs'!$D$38,IF(10=2,'1.Inputs'!$D$39,$E441)))*$F441*(('1.Inputs'!$D$40)+(1-'1.Inputs'!$D$40)*(1+'1.Inputs'!$D$41))*(1+$G441)^(10-1))*'1.Inputs'!$D$47+(('1.Inputs'!$D$37*12*IF(10=1,'1.Inputs'!$D$38,IF(10=2,'1.Inputs'!$D$39,$E441)))/(1-'1.Inputs'!$D$42)*$D441*(1+$G441)^(10-1))*('1.Inputs'!$D$48-'1.Inputs'!$D$49))/'1.Inputs'!$D$51</f>
        <v>2571853390.5637412</v>
      </c>
      <c r="R441" s="36">
        <f>-'1.Inputs'!$D$24</f>
        <v>-2050000000</v>
      </c>
      <c r="S441" s="36">
        <f ca="1">((('1.Inputs'!$D$37*12*IF(1=1,'1.Inputs'!$D$38,IF(1=2,'1.Inputs'!$D$39,$E441)))*$F441*(('1.Inputs'!$D$40)+(1-'1.Inputs'!$D$40)*(1+'1.Inputs'!$D$41))*(1+$G441)^(1-1))-(('1.Inputs'!$D$37*12*IF(1=1,'1.Inputs'!$D$38,IF(1=2,'1.Inputs'!$D$39,$E441)))/(1-'1.Inputs'!$D$42)*$D441*(1+$G441)^(1-1))-('1.Inputs'!$D$37*12*IF(1=1,'1.Inputs'!$D$38,IF(1=2,'1.Inputs'!$D$39,$E441)))*'1.Inputs'!$D$43*(1+$G441)^(1-1)-'1.Inputs'!$D$44*(1+$G441)^(1-1)-('1.Inputs'!$D$20/'1.Inputs'!$D$27+'1.Inputs'!$D$23/'1.Inputs'!$D$28))-MAX(0,((('1.Inputs'!$D$37*12*IF(1=1,'1.Inputs'!$D$38,IF(1=2,'1.Inputs'!$D$39,$E441)))*$F441*(('1.Inputs'!$D$40)+(1-'1.Inputs'!$D$40)*(1+'1.Inputs'!$D$41))*(1+$G441)^(1-1))-(('1.Inputs'!$D$37*12*IF(1=1,'1.Inputs'!$D$38,IF(1=2,'1.Inputs'!$D$39,$E441)))/(1-'1.Inputs'!$D$42)*$D441*(1+$G441)^(1-1))-('1.Inputs'!$D$37*12*IF(1=1,'1.Inputs'!$D$38,IF(1=2,'1.Inputs'!$D$39,$E441)))*'1.Inputs'!$D$43*(1+$G441)^(1-1)-'1.Inputs'!$D$44*(1+$G441)^(1-1)-('1.Inputs'!$D$20/'1.Inputs'!$D$27+'1.Inputs'!$D$23/'1.Inputs'!$D$28)))*'1.Inputs'!$D$53+('1.Inputs'!$D$20/'1.Inputs'!$D$27+'1.Inputs'!$D$23/'1.Inputs'!$D$28)-H441</f>
        <v>-402168620.07416803</v>
      </c>
      <c r="T441" s="36">
        <f ca="1">((('1.Inputs'!$D$37*12*IF(2=1,'1.Inputs'!$D$38,IF(2=2,'1.Inputs'!$D$39,$E441)))*$F441*(('1.Inputs'!$D$40)+(1-'1.Inputs'!$D$40)*(1+'1.Inputs'!$D$41))*(1+$G441)^(2-1))-(('1.Inputs'!$D$37*12*IF(2=1,'1.Inputs'!$D$38,IF(2=2,'1.Inputs'!$D$39,$E441)))/(1-'1.Inputs'!$D$42)*$D441*(1+$G441)^(2-1))-('1.Inputs'!$D$37*12*IF(2=1,'1.Inputs'!$D$38,IF(2=2,'1.Inputs'!$D$39,$E441)))*'1.Inputs'!$D$43*(1+$G441)^(2-1)-'1.Inputs'!$D$44*(1+$G441)^(2-1)-('1.Inputs'!$D$20/'1.Inputs'!$D$27+'1.Inputs'!$D$23/'1.Inputs'!$D$28))-MAX(0,((('1.Inputs'!$D$37*12*IF(2=1,'1.Inputs'!$D$38,IF(2=2,'1.Inputs'!$D$39,$E441)))*$F441*(('1.Inputs'!$D$40)+(1-'1.Inputs'!$D$40)*(1+'1.Inputs'!$D$41))*(1+$G441)^(2-1))-(('1.Inputs'!$D$37*12*IF(2=1,'1.Inputs'!$D$38,IF(2=2,'1.Inputs'!$D$39,$E441)))/(1-'1.Inputs'!$D$42)*$D441*(1+$G441)^(2-1))-('1.Inputs'!$D$37*12*IF(2=1,'1.Inputs'!$D$38,IF(2=2,'1.Inputs'!$D$39,$E441)))*'1.Inputs'!$D$43*(1+$G441)^(2-1)-'1.Inputs'!$D$44*(1+$G441)^(2-1)-('1.Inputs'!$D$20/'1.Inputs'!$D$27+'1.Inputs'!$D$23/'1.Inputs'!$D$28)))*'1.Inputs'!$D$53+('1.Inputs'!$D$20/'1.Inputs'!$D$27+'1.Inputs'!$D$23/'1.Inputs'!$D$28)-(I441-H441)</f>
        <v>461474724.99643385</v>
      </c>
      <c r="U441" s="36">
        <f ca="1">((('1.Inputs'!$D$37*12*IF(3=1,'1.Inputs'!$D$38,IF(3=2,'1.Inputs'!$D$39,$E441)))*$F441*(('1.Inputs'!$D$40)+(1-'1.Inputs'!$D$40)*(1+'1.Inputs'!$D$41))*(1+$G441)^(3-1))-(('1.Inputs'!$D$37*12*IF(3=1,'1.Inputs'!$D$38,IF(3=2,'1.Inputs'!$D$39,$E441)))/(1-'1.Inputs'!$D$42)*$D441*(1+$G441)^(3-1))-('1.Inputs'!$D$37*12*IF(3=1,'1.Inputs'!$D$38,IF(3=2,'1.Inputs'!$D$39,$E441)))*'1.Inputs'!$D$43*(1+$G441)^(3-1)-'1.Inputs'!$D$44*(1+$G441)^(3-1)-('1.Inputs'!$D$20/'1.Inputs'!$D$27+'1.Inputs'!$D$23/'1.Inputs'!$D$28))-MAX(0,((('1.Inputs'!$D$37*12*IF(3=1,'1.Inputs'!$D$38,IF(3=2,'1.Inputs'!$D$39,$E441)))*$F441*(('1.Inputs'!$D$40)+(1-'1.Inputs'!$D$40)*(1+'1.Inputs'!$D$41))*(1+$G441)^(3-1))-(('1.Inputs'!$D$37*12*IF(3=1,'1.Inputs'!$D$38,IF(3=2,'1.Inputs'!$D$39,$E441)))/(1-'1.Inputs'!$D$42)*$D441*(1+$G441)^(3-1))-('1.Inputs'!$D$37*12*IF(3=1,'1.Inputs'!$D$38,IF(3=2,'1.Inputs'!$D$39,$E441)))*'1.Inputs'!$D$43*(1+$G441)^(3-1)-'1.Inputs'!$D$44*(1+$G441)^(3-1)-('1.Inputs'!$D$20/'1.Inputs'!$D$27+'1.Inputs'!$D$23/'1.Inputs'!$D$28)))*'1.Inputs'!$D$53+('1.Inputs'!$D$20/'1.Inputs'!$D$27+'1.Inputs'!$D$23/'1.Inputs'!$D$28)-(J441-I441)</f>
        <v>895943660.05166793</v>
      </c>
      <c r="V441" s="36">
        <f ca="1">((('1.Inputs'!$D$37*12*IF(4=1,'1.Inputs'!$D$38,IF(4=2,'1.Inputs'!$D$39,$E441)))*$F441*(('1.Inputs'!$D$40)+(1-'1.Inputs'!$D$40)*(1+'1.Inputs'!$D$41))*(1+$G441)^(4-1))-(('1.Inputs'!$D$37*12*IF(4=1,'1.Inputs'!$D$38,IF(4=2,'1.Inputs'!$D$39,$E441)))/(1-'1.Inputs'!$D$42)*$D441*(1+$G441)^(4-1))-('1.Inputs'!$D$37*12*IF(4=1,'1.Inputs'!$D$38,IF(4=2,'1.Inputs'!$D$39,$E441)))*'1.Inputs'!$D$43*(1+$G441)^(4-1)-'1.Inputs'!$D$44*(1+$G441)^(4-1)-('1.Inputs'!$D$20/'1.Inputs'!$D$27+'1.Inputs'!$D$23/'1.Inputs'!$D$28))-MAX(0,((('1.Inputs'!$D$37*12*IF(4=1,'1.Inputs'!$D$38,IF(4=2,'1.Inputs'!$D$39,$E441)))*$F441*(('1.Inputs'!$D$40)+(1-'1.Inputs'!$D$40)*(1+'1.Inputs'!$D$41))*(1+$G441)^(4-1))-(('1.Inputs'!$D$37*12*IF(4=1,'1.Inputs'!$D$38,IF(4=2,'1.Inputs'!$D$39,$E441)))/(1-'1.Inputs'!$D$42)*$D441*(1+$G441)^(4-1))-('1.Inputs'!$D$37*12*IF(4=1,'1.Inputs'!$D$38,IF(4=2,'1.Inputs'!$D$39,$E441)))*'1.Inputs'!$D$43*(1+$G441)^(4-1)-'1.Inputs'!$D$44*(1+$G441)^(4-1)-('1.Inputs'!$D$20/'1.Inputs'!$D$27+'1.Inputs'!$D$23/'1.Inputs'!$D$28)))*'1.Inputs'!$D$53+('1.Inputs'!$D$20/'1.Inputs'!$D$27+'1.Inputs'!$D$23/'1.Inputs'!$D$28)-(K441-J441)</f>
        <v>1264656429.1286242</v>
      </c>
      <c r="W441" s="36">
        <f ca="1">((('1.Inputs'!$D$37*12*IF(5=1,'1.Inputs'!$D$38,IF(5=2,'1.Inputs'!$D$39,$E441)))*$F441*(('1.Inputs'!$D$40)+(1-'1.Inputs'!$D$40)*(1+'1.Inputs'!$D$41))*(1+$G441)^(5-1))-(('1.Inputs'!$D$37*12*IF(5=1,'1.Inputs'!$D$38,IF(5=2,'1.Inputs'!$D$39,$E441)))/(1-'1.Inputs'!$D$42)*$D441*(1+$G441)^(5-1))-('1.Inputs'!$D$37*12*IF(5=1,'1.Inputs'!$D$38,IF(5=2,'1.Inputs'!$D$39,$E441)))*'1.Inputs'!$D$43*(1+$G441)^(5-1)-'1.Inputs'!$D$44*(1+$G441)^(5-1)-('1.Inputs'!$D$20/'1.Inputs'!$D$27+'1.Inputs'!$D$23/'1.Inputs'!$D$28))-MAX(0,((('1.Inputs'!$D$37*12*IF(5=1,'1.Inputs'!$D$38,IF(5=2,'1.Inputs'!$D$39,$E441)))*$F441*(('1.Inputs'!$D$40)+(1-'1.Inputs'!$D$40)*(1+'1.Inputs'!$D$41))*(1+$G441)^(5-1))-(('1.Inputs'!$D$37*12*IF(5=1,'1.Inputs'!$D$38,IF(5=2,'1.Inputs'!$D$39,$E441)))/(1-'1.Inputs'!$D$42)*$D441*(1+$G441)^(5-1))-('1.Inputs'!$D$37*12*IF(5=1,'1.Inputs'!$D$38,IF(5=2,'1.Inputs'!$D$39,$E441)))*'1.Inputs'!$D$43*(1+$G441)^(5-1)-'1.Inputs'!$D$44*(1+$G441)^(5-1)-('1.Inputs'!$D$20/'1.Inputs'!$D$27+'1.Inputs'!$D$23/'1.Inputs'!$D$28)))*'1.Inputs'!$D$53+('1.Inputs'!$D$20/'1.Inputs'!$D$27+'1.Inputs'!$D$23/'1.Inputs'!$D$28)-(L441-K441)</f>
        <v>1345217991.3602552</v>
      </c>
      <c r="X441" s="36">
        <f ca="1">((('1.Inputs'!$D$37*12*IF(6=1,'1.Inputs'!$D$38,IF(6=2,'1.Inputs'!$D$39,$E441)))*$F441*(('1.Inputs'!$D$40)+(1-'1.Inputs'!$D$40)*(1+'1.Inputs'!$D$41))*(1+$G441)^(6-1))-(('1.Inputs'!$D$37*12*IF(6=1,'1.Inputs'!$D$38,IF(6=2,'1.Inputs'!$D$39,$E441)))/(1-'1.Inputs'!$D$42)*$D441*(1+$G441)^(6-1))-('1.Inputs'!$D$37*12*IF(6=1,'1.Inputs'!$D$38,IF(6=2,'1.Inputs'!$D$39,$E441)))*'1.Inputs'!$D$43*(1+$G441)^(6-1)-'1.Inputs'!$D$44*(1+$G441)^(6-1)-('1.Inputs'!$D$20/'1.Inputs'!$D$27+'1.Inputs'!$D$23/'1.Inputs'!$D$28))-MAX(0,((('1.Inputs'!$D$37*12*IF(6=1,'1.Inputs'!$D$38,IF(6=2,'1.Inputs'!$D$39,$E441)))*$F441*(('1.Inputs'!$D$40)+(1-'1.Inputs'!$D$40)*(1+'1.Inputs'!$D$41))*(1+$G441)^(6-1))-(('1.Inputs'!$D$37*12*IF(6=1,'1.Inputs'!$D$38,IF(6=2,'1.Inputs'!$D$39,$E441)))/(1-'1.Inputs'!$D$42)*$D441*(1+$G441)^(6-1))-('1.Inputs'!$D$37*12*IF(6=1,'1.Inputs'!$D$38,IF(6=2,'1.Inputs'!$D$39,$E441)))*'1.Inputs'!$D$43*(1+$G441)^(6-1)-'1.Inputs'!$D$44*(1+$G441)^(6-1)-('1.Inputs'!$D$20/'1.Inputs'!$D$27+'1.Inputs'!$D$23/'1.Inputs'!$D$28)))*'1.Inputs'!$D$53+('1.Inputs'!$D$20/'1.Inputs'!$D$27+'1.Inputs'!$D$23/'1.Inputs'!$D$28)-(M441-L441)</f>
        <v>1431110694.5764503</v>
      </c>
      <c r="Y441" s="36">
        <f ca="1">((('1.Inputs'!$D$37*12*IF(7=1,'1.Inputs'!$D$38,IF(7=2,'1.Inputs'!$D$39,$E441)))*$F441*(('1.Inputs'!$D$40)+(1-'1.Inputs'!$D$40)*(1+'1.Inputs'!$D$41))*(1+$G441)^(7-1))-(('1.Inputs'!$D$37*12*IF(7=1,'1.Inputs'!$D$38,IF(7=2,'1.Inputs'!$D$39,$E441)))/(1-'1.Inputs'!$D$42)*$D441*(1+$G441)^(7-1))-('1.Inputs'!$D$37*12*IF(7=1,'1.Inputs'!$D$38,IF(7=2,'1.Inputs'!$D$39,$E441)))*'1.Inputs'!$D$43*(1+$G441)^(7-1)-'1.Inputs'!$D$44*(1+$G441)^(7-1)-('1.Inputs'!$D$20/'1.Inputs'!$D$27+'1.Inputs'!$D$23/'1.Inputs'!$D$28))-MAX(0,((('1.Inputs'!$D$37*12*IF(7=1,'1.Inputs'!$D$38,IF(7=2,'1.Inputs'!$D$39,$E441)))*$F441*(('1.Inputs'!$D$40)+(1-'1.Inputs'!$D$40)*(1+'1.Inputs'!$D$41))*(1+$G441)^(7-1))-(('1.Inputs'!$D$37*12*IF(7=1,'1.Inputs'!$D$38,IF(7=2,'1.Inputs'!$D$39,$E441)))/(1-'1.Inputs'!$D$42)*$D441*(1+$G441)^(7-1))-('1.Inputs'!$D$37*12*IF(7=1,'1.Inputs'!$D$38,IF(7=2,'1.Inputs'!$D$39,$E441)))*'1.Inputs'!$D$43*(1+$G441)^(7-1)-'1.Inputs'!$D$44*(1+$G441)^(7-1)-('1.Inputs'!$D$20/'1.Inputs'!$D$27+'1.Inputs'!$D$23/'1.Inputs'!$D$28)))*'1.Inputs'!$D$53+('1.Inputs'!$D$20/'1.Inputs'!$D$27+'1.Inputs'!$D$23/'1.Inputs'!$D$28)-(N441-M441)</f>
        <v>1522687325.6821585</v>
      </c>
      <c r="Z441" s="36">
        <f ca="1">((('1.Inputs'!$D$37*12*IF(8=1,'1.Inputs'!$D$38,IF(8=2,'1.Inputs'!$D$39,$E441)))*$F441*(('1.Inputs'!$D$40)+(1-'1.Inputs'!$D$40)*(1+'1.Inputs'!$D$41))*(1+$G441)^(8-1))-(('1.Inputs'!$D$37*12*IF(8=1,'1.Inputs'!$D$38,IF(8=2,'1.Inputs'!$D$39,$E441)))/(1-'1.Inputs'!$D$42)*$D441*(1+$G441)^(8-1))-('1.Inputs'!$D$37*12*IF(8=1,'1.Inputs'!$D$38,IF(8=2,'1.Inputs'!$D$39,$E441)))*'1.Inputs'!$D$43*(1+$G441)^(8-1)-'1.Inputs'!$D$44*(1+$G441)^(8-1)-('1.Inputs'!$D$20/'1.Inputs'!$D$27+'1.Inputs'!$D$23/'1.Inputs'!$D$28))-MAX(0,((('1.Inputs'!$D$37*12*IF(8=1,'1.Inputs'!$D$38,IF(8=2,'1.Inputs'!$D$39,$E441)))*$F441*(('1.Inputs'!$D$40)+(1-'1.Inputs'!$D$40)*(1+'1.Inputs'!$D$41))*(1+$G441)^(8-1))-(('1.Inputs'!$D$37*12*IF(8=1,'1.Inputs'!$D$38,IF(8=2,'1.Inputs'!$D$39,$E441)))/(1-'1.Inputs'!$D$42)*$D441*(1+$G441)^(8-1))-('1.Inputs'!$D$37*12*IF(8=1,'1.Inputs'!$D$38,IF(8=2,'1.Inputs'!$D$39,$E441)))*'1.Inputs'!$D$43*(1+$G441)^(8-1)-'1.Inputs'!$D$44*(1+$G441)^(8-1)-('1.Inputs'!$D$20/'1.Inputs'!$D$27+'1.Inputs'!$D$23/'1.Inputs'!$D$28)))*'1.Inputs'!$D$53+('1.Inputs'!$D$20/'1.Inputs'!$D$27+'1.Inputs'!$D$23/'1.Inputs'!$D$28)-(O441-N441)</f>
        <v>1620324017.166441</v>
      </c>
      <c r="AA441" s="36">
        <f ca="1">((('1.Inputs'!$D$37*12*IF(9=1,'1.Inputs'!$D$38,IF(9=2,'1.Inputs'!$D$39,$E441)))*$F441*(('1.Inputs'!$D$40)+(1-'1.Inputs'!$D$40)*(1+'1.Inputs'!$D$41))*(1+$G441)^(9-1))-(('1.Inputs'!$D$37*12*IF(9=1,'1.Inputs'!$D$38,IF(9=2,'1.Inputs'!$D$39,$E441)))/(1-'1.Inputs'!$D$42)*$D441*(1+$G441)^(9-1))-('1.Inputs'!$D$37*12*IF(9=1,'1.Inputs'!$D$38,IF(9=2,'1.Inputs'!$D$39,$E441)))*'1.Inputs'!$D$43*(1+$G441)^(9-1)-'1.Inputs'!$D$44*(1+$G441)^(9-1)-('1.Inputs'!$D$20/'1.Inputs'!$D$27+'1.Inputs'!$D$23/'1.Inputs'!$D$28))-MAX(0,((('1.Inputs'!$D$37*12*IF(9=1,'1.Inputs'!$D$38,IF(9=2,'1.Inputs'!$D$39,$E441)))*$F441*(('1.Inputs'!$D$40)+(1-'1.Inputs'!$D$40)*(1+'1.Inputs'!$D$41))*(1+$G441)^(9-1))-(('1.Inputs'!$D$37*12*IF(9=1,'1.Inputs'!$D$38,IF(9=2,'1.Inputs'!$D$39,$E441)))/(1-'1.Inputs'!$D$42)*$D441*(1+$G441)^(9-1))-('1.Inputs'!$D$37*12*IF(9=1,'1.Inputs'!$D$38,IF(9=2,'1.Inputs'!$D$39,$E441)))*'1.Inputs'!$D$43*(1+$G441)^(9-1)-'1.Inputs'!$D$44*(1+$G441)^(9-1)-('1.Inputs'!$D$20/'1.Inputs'!$D$27+'1.Inputs'!$D$23/'1.Inputs'!$D$28)))*'1.Inputs'!$D$53+('1.Inputs'!$D$20/'1.Inputs'!$D$27+'1.Inputs'!$D$23/'1.Inputs'!$D$28)-(P441-O441)</f>
        <v>1724421791.9906015</v>
      </c>
      <c r="AB441" s="36">
        <f ca="1">((('1.Inputs'!$D$37*12*IF(10=1,'1.Inputs'!$D$38,IF(10=2,'1.Inputs'!$D$39,$E441)))*$F441*(('1.Inputs'!$D$40)+(1-'1.Inputs'!$D$40)*(1+'1.Inputs'!$D$41))*(1+$G441)^(10-1))-(('1.Inputs'!$D$37*12*IF(10=1,'1.Inputs'!$D$38,IF(10=2,'1.Inputs'!$D$39,$E441)))/(1-'1.Inputs'!$D$42)*$D441*(1+$G441)^(10-1))-('1.Inputs'!$D$37*12*IF(10=1,'1.Inputs'!$D$38,IF(10=2,'1.Inputs'!$D$39,$E441)))*'1.Inputs'!$D$43*(1+$G441)^(10-1)-'1.Inputs'!$D$44*(1+$G441)^(10-1)-('1.Inputs'!$D$20/'1.Inputs'!$D$27+'1.Inputs'!$D$23/'1.Inputs'!$D$28))-MAX(0,((('1.Inputs'!$D$37*12*IF(10=1,'1.Inputs'!$D$38,IF(10=2,'1.Inputs'!$D$39,$E441)))*$F441*(('1.Inputs'!$D$40)+(1-'1.Inputs'!$D$40)*(1+'1.Inputs'!$D$41))*(1+$G441)^(10-1))-(('1.Inputs'!$D$37*12*IF(10=1,'1.Inputs'!$D$38,IF(10=2,'1.Inputs'!$D$39,$E441)))/(1-'1.Inputs'!$D$42)*$D441*(1+$G441)^(10-1))-('1.Inputs'!$D$37*12*IF(10=1,'1.Inputs'!$D$38,IF(10=2,'1.Inputs'!$D$39,$E441)))*'1.Inputs'!$D$43*(1+$G441)^(10-1)-'1.Inputs'!$D$44*(1+$G441)^(10-1)-('1.Inputs'!$D$20/'1.Inputs'!$D$27+'1.Inputs'!$D$23/'1.Inputs'!$D$28)))*'1.Inputs'!$D$53+('1.Inputs'!$D$20/'1.Inputs'!$D$27+'1.Inputs'!$D$23/'1.Inputs'!$D$28)-(Q441-P441)+(('1.Inputs'!$D$20+'1.Inputs'!$D$23-('1.Inputs'!$D$20/'1.Inputs'!$D$27+'1.Inputs'!$D$23/'1.Inputs'!$D$28)*'1.Inputs'!$D$10)*'1.Inputs'!$D$60+'1.Inputs'!$D$19*'1.Inputs'!$D$59+Q441)</f>
        <v>5107261601.2726154</v>
      </c>
      <c r="AC441" s="36">
        <f ca="1">S441-AC$13-AC$14+MIN(AC$13,MAX(0,((('1.Inputs'!$D$37*12*IF(1=1,'1.Inputs'!$D$38,IF(1=2,'1.Inputs'!$D$39,$E441)))*$F441*(('1.Inputs'!$D$40)+(1-'1.Inputs'!$D$40)*(1+'1.Inputs'!$D$41))*(1+$G441)^(1-1))-(('1.Inputs'!$D$37*12*IF(1=1,'1.Inputs'!$D$38,IF(1=2,'1.Inputs'!$D$39,$E441)))/(1-'1.Inputs'!$D$42)*$D441*(1+$G441)^(1-1))-('1.Inputs'!$D$37*12*IF(1=1,'1.Inputs'!$D$38,IF(1=2,'1.Inputs'!$D$39,$E441)))*'1.Inputs'!$D$43*(1+$G441)^(1-1)-'1.Inputs'!$D$44*(1+$G441)^(1-1)-('1.Inputs'!$D$20/'1.Inputs'!$D$27+'1.Inputs'!$D$23/'1.Inputs'!$D$28))))*'1.Inputs'!$D$53</f>
        <v>-498108620.07416797</v>
      </c>
      <c r="AD441" s="36">
        <f ca="1">T441-AD$13-AD$14+MIN(AD$13,MAX(0,((('1.Inputs'!$D$37*12*IF(2=1,'1.Inputs'!$D$38,IF(2=2,'1.Inputs'!$D$39,$E441)))*$F441*(('1.Inputs'!$D$40)+(1-'1.Inputs'!$D$40)*(1+'1.Inputs'!$D$41))*(1+$G441)^(2-1))-(('1.Inputs'!$D$37*12*IF(2=1,'1.Inputs'!$D$38,IF(2=2,'1.Inputs'!$D$39,$E441)))/(1-'1.Inputs'!$D$42)*$D441*(1+$G441)^(2-1))-('1.Inputs'!$D$37*12*IF(2=1,'1.Inputs'!$D$38,IF(2=2,'1.Inputs'!$D$39,$E441)))*'1.Inputs'!$D$43*(1+$G441)^(2-1)-'1.Inputs'!$D$44*(1+$G441)^(2-1)-('1.Inputs'!$D$20/'1.Inputs'!$D$27+'1.Inputs'!$D$23/'1.Inputs'!$D$28))))*'1.Inputs'!$D$53</f>
        <v>365534724.99643385</v>
      </c>
      <c r="AE441" s="36">
        <f ca="1">U441-AE$13-AE$14+MIN(AE$13,MAX(0,((('1.Inputs'!$D$37*12*IF(3=1,'1.Inputs'!$D$38,IF(3=2,'1.Inputs'!$D$39,$E441)))*$F441*(('1.Inputs'!$D$40)+(1-'1.Inputs'!$D$40)*(1+'1.Inputs'!$D$41))*(1+$G441)^(3-1))-(('1.Inputs'!$D$37*12*IF(3=1,'1.Inputs'!$D$38,IF(3=2,'1.Inputs'!$D$39,$E441)))/(1-'1.Inputs'!$D$42)*$D441*(1+$G441)^(3-1))-('1.Inputs'!$D$37*12*IF(3=1,'1.Inputs'!$D$38,IF(3=2,'1.Inputs'!$D$39,$E441)))*'1.Inputs'!$D$43*(1+$G441)^(3-1)-'1.Inputs'!$D$44*(1+$G441)^(3-1)-('1.Inputs'!$D$20/'1.Inputs'!$D$27+'1.Inputs'!$D$23/'1.Inputs'!$D$28))))*'1.Inputs'!$D$53</f>
        <v>554003660.05166793</v>
      </c>
      <c r="AF441" s="36">
        <f ca="1">V441-AF$13-AF$14+MIN(AF$13,MAX(0,((('1.Inputs'!$D$37*12*IF(4=1,'1.Inputs'!$D$38,IF(4=2,'1.Inputs'!$D$39,$E441)))*$F441*(('1.Inputs'!$D$40)+(1-'1.Inputs'!$D$40)*(1+'1.Inputs'!$D$41))*(1+$G441)^(4-1))-(('1.Inputs'!$D$37*12*IF(4=1,'1.Inputs'!$D$38,IF(4=2,'1.Inputs'!$D$39,$E441)))/(1-'1.Inputs'!$D$42)*$D441*(1+$G441)^(4-1))-('1.Inputs'!$D$37*12*IF(4=1,'1.Inputs'!$D$38,IF(4=2,'1.Inputs'!$D$39,$E441)))*'1.Inputs'!$D$43*(1+$G441)^(4-1)-'1.Inputs'!$D$44*(1+$G441)^(4-1)-('1.Inputs'!$D$20/'1.Inputs'!$D$27+'1.Inputs'!$D$23/'1.Inputs'!$D$28))))*'1.Inputs'!$D$53</f>
        <v>941904429.1286242</v>
      </c>
      <c r="AG441" s="36">
        <f ca="1">W441-AG$13-AG$14+MIN(AG$13,MAX(0,((('1.Inputs'!$D$37*12*IF(5=1,'1.Inputs'!$D$38,IF(5=2,'1.Inputs'!$D$39,$E441)))*$F441*(('1.Inputs'!$D$40)+(1-'1.Inputs'!$D$40)*(1+'1.Inputs'!$D$41))*(1+$G441)^(5-1))-(('1.Inputs'!$D$37*12*IF(5=1,'1.Inputs'!$D$38,IF(5=2,'1.Inputs'!$D$39,$E441)))/(1-'1.Inputs'!$D$42)*$D441*(1+$G441)^(5-1))-('1.Inputs'!$D$37*12*IF(5=1,'1.Inputs'!$D$38,IF(5=2,'1.Inputs'!$D$39,$E441)))*'1.Inputs'!$D$43*(1+$G441)^(5-1)-'1.Inputs'!$D$44*(1+$G441)^(5-1)-('1.Inputs'!$D$20/'1.Inputs'!$D$27+'1.Inputs'!$D$23/'1.Inputs'!$D$28))))*'1.Inputs'!$D$53</f>
        <v>1041653991.3602552</v>
      </c>
      <c r="AH441" s="36">
        <f ca="1">X441-AH$13-AH$14+MIN(AH$13,MAX(0,((('1.Inputs'!$D$37*12*IF(6=1,'1.Inputs'!$D$38,IF(6=2,'1.Inputs'!$D$39,$E441)))*$F441*(('1.Inputs'!$D$40)+(1-'1.Inputs'!$D$40)*(1+'1.Inputs'!$D$41))*(1+$G441)^(6-1))-(('1.Inputs'!$D$37*12*IF(6=1,'1.Inputs'!$D$38,IF(6=2,'1.Inputs'!$D$39,$E441)))/(1-'1.Inputs'!$D$42)*$D441*(1+$G441)^(6-1))-('1.Inputs'!$D$37*12*IF(6=1,'1.Inputs'!$D$38,IF(6=2,'1.Inputs'!$D$39,$E441)))*'1.Inputs'!$D$43*(1+$G441)^(6-1)-'1.Inputs'!$D$44*(1+$G441)^(6-1)-('1.Inputs'!$D$20/'1.Inputs'!$D$27+'1.Inputs'!$D$23/'1.Inputs'!$D$28))))*'1.Inputs'!$D$53</f>
        <v>1146734694.5764503</v>
      </c>
      <c r="AI441" s="36">
        <f ca="1">Y441-AI$13-AI$14+MIN(AI$13,MAX(0,((('1.Inputs'!$D$37*12*IF(7=1,'1.Inputs'!$D$38,IF(7=2,'1.Inputs'!$D$39,$E441)))*$F441*(('1.Inputs'!$D$40)+(1-'1.Inputs'!$D$40)*(1+'1.Inputs'!$D$41))*(1+$G441)^(7-1))-(('1.Inputs'!$D$37*12*IF(7=1,'1.Inputs'!$D$38,IF(7=2,'1.Inputs'!$D$39,$E441)))/(1-'1.Inputs'!$D$42)*$D441*(1+$G441)^(7-1))-('1.Inputs'!$D$37*12*IF(7=1,'1.Inputs'!$D$38,IF(7=2,'1.Inputs'!$D$39,$E441)))*'1.Inputs'!$D$43*(1+$G441)^(7-1)-'1.Inputs'!$D$44*(1+$G441)^(7-1)-('1.Inputs'!$D$20/'1.Inputs'!$D$27+'1.Inputs'!$D$23/'1.Inputs'!$D$28))))*'1.Inputs'!$D$53</f>
        <v>1257499325.6821585</v>
      </c>
      <c r="AJ441" s="36">
        <f ca="1">Z441-AJ$13-AJ$14+MIN(AJ$13,MAX(0,((('1.Inputs'!$D$37*12*IF(8=1,'1.Inputs'!$D$38,IF(8=2,'1.Inputs'!$D$39,$E441)))*$F441*(('1.Inputs'!$D$40)+(1-'1.Inputs'!$D$40)*(1+'1.Inputs'!$D$41))*(1+$G441)^(8-1))-(('1.Inputs'!$D$37*12*IF(8=1,'1.Inputs'!$D$38,IF(8=2,'1.Inputs'!$D$39,$E441)))/(1-'1.Inputs'!$D$42)*$D441*(1+$G441)^(8-1))-('1.Inputs'!$D$37*12*IF(8=1,'1.Inputs'!$D$38,IF(8=2,'1.Inputs'!$D$39,$E441)))*'1.Inputs'!$D$43*(1+$G441)^(8-1)-'1.Inputs'!$D$44*(1+$G441)^(8-1)-('1.Inputs'!$D$20/'1.Inputs'!$D$27+'1.Inputs'!$D$23/'1.Inputs'!$D$28))))*'1.Inputs'!$D$53</f>
        <v>1620324017.166441</v>
      </c>
      <c r="AK441" s="36">
        <f ca="1">AA441-AK$13-AK$14+MIN(AK$13,MAX(0,((('1.Inputs'!$D$37*12*IF(9=1,'1.Inputs'!$D$38,IF(9=2,'1.Inputs'!$D$39,$E441)))*$F441*(('1.Inputs'!$D$40)+(1-'1.Inputs'!$D$40)*(1+'1.Inputs'!$D$41))*(1+$G441)^(9-1))-(('1.Inputs'!$D$37*12*IF(9=1,'1.Inputs'!$D$38,IF(9=2,'1.Inputs'!$D$39,$E441)))/(1-'1.Inputs'!$D$42)*$D441*(1+$G441)^(9-1))-('1.Inputs'!$D$37*12*IF(9=1,'1.Inputs'!$D$38,IF(9=2,'1.Inputs'!$D$39,$E441)))*'1.Inputs'!$D$43*(1+$G441)^(9-1)-'1.Inputs'!$D$44*(1+$G441)^(9-1)-('1.Inputs'!$D$20/'1.Inputs'!$D$27+'1.Inputs'!$D$23/'1.Inputs'!$D$28))))*'1.Inputs'!$D$53</f>
        <v>1724421791.9906015</v>
      </c>
      <c r="AL441" s="36">
        <f ca="1">AB441-AL$13-AL$14+MIN(AL$13,MAX(0,((('1.Inputs'!$D$37*12*IF(10=1,'1.Inputs'!$D$38,IF(10=2,'1.Inputs'!$D$39,$E441)))*$F441*(('1.Inputs'!$D$40)+(1-'1.Inputs'!$D$40)*(1+'1.Inputs'!$D$41))*(1+$G441)^(10-1))-(('1.Inputs'!$D$37*12*IF(10=1,'1.Inputs'!$D$38,IF(10=2,'1.Inputs'!$D$39,$E441)))/(1-'1.Inputs'!$D$42)*$D441*(1+$G441)^(10-1))-('1.Inputs'!$D$37*12*IF(10=1,'1.Inputs'!$D$38,IF(10=2,'1.Inputs'!$D$39,$E441)))*'1.Inputs'!$D$43*(1+$G441)^(10-1)-'1.Inputs'!$D$44*(1+$G441)^(10-1)-('1.Inputs'!$D$20/'1.Inputs'!$D$27+'1.Inputs'!$D$23/'1.Inputs'!$D$28))))*'1.Inputs'!$D$53+'1.Inputs'!$D$35</f>
        <v>5907261601.2726154</v>
      </c>
      <c r="AM441" s="48">
        <f ca="1">R441+NPV('1.Inputs'!$D$55,S441:AB441)</f>
        <v>4547313502.833271</v>
      </c>
      <c r="AN441" s="48">
        <f ca="1">-('1.Inputs'!$D$24*(1-'1.Inputs'!$D$31)+'1.Inputs'!$D$35)+NPV('1.Inputs'!$D$54,AC441:AL441)</f>
        <v>2266783907.9925232</v>
      </c>
      <c r="AO441" s="36">
        <f t="shared" ca="1" si="53"/>
        <v>-2.7247196481989704</v>
      </c>
      <c r="AP441" s="36">
        <f t="shared" ca="1" si="54"/>
        <v>2.2762796241150101</v>
      </c>
      <c r="AQ441" s="36">
        <f ca="1">'1.Inputs'!$D$35+MIN(SUM($AC441:AC441),SUM($AC441:AD441),SUM($AC441:AE441),SUM($AC441:AF441),SUM($AC441:AG441),SUM($AC441:AH441),SUM($AC441:AI441),SUM($AC441:AJ441),SUM($AC441:AK441),SUM($AC441:AL441))</f>
        <v>301891379.92583203</v>
      </c>
      <c r="AR441" s="36">
        <f ca="1">IF(AP441&lt;'1.Inputs'!$D$57,1,0)</f>
        <v>0</v>
      </c>
      <c r="AS441" s="36">
        <f t="shared" ca="1" si="55"/>
        <v>0</v>
      </c>
    </row>
    <row r="442" spans="2:45" ht="15" customHeight="1" x14ac:dyDescent="0.25">
      <c r="B442" s="36">
        <v>427</v>
      </c>
      <c r="C442" s="36">
        <f t="shared" ca="1" si="48"/>
        <v>0.45737276107282121</v>
      </c>
      <c r="D442" s="36">
        <f t="shared" ca="1" si="49"/>
        <v>18381.276835250301</v>
      </c>
      <c r="E442" s="47">
        <f t="shared" ca="1" si="50"/>
        <v>0.82285479687583674</v>
      </c>
      <c r="F442" s="36">
        <f t="shared" ca="1" si="51"/>
        <v>28699.680021840948</v>
      </c>
      <c r="G442" s="36">
        <f t="shared" ca="1" si="52"/>
        <v>3.0096223262162963E-2</v>
      </c>
      <c r="H442" s="36">
        <f ca="1">((('1.Inputs'!$D$37*12*IF(1=1,'1.Inputs'!$D$38,IF(1=2,'1.Inputs'!$D$39,$E442)))*$F442*(('1.Inputs'!$D$40)+(1-'1.Inputs'!$D$40)*(1+'1.Inputs'!$D$41))*(1+$G442)^(1-1))*'1.Inputs'!$D$47+(('1.Inputs'!$D$37*12*IF(1=1,'1.Inputs'!$D$38,IF(1=2,'1.Inputs'!$D$39,$E442)))/(1-'1.Inputs'!$D$42)*$D442*(1+$G442)^(1-1))*('1.Inputs'!$D$48-'1.Inputs'!$D$49))/'1.Inputs'!$D$51</f>
        <v>763563692.80829132</v>
      </c>
      <c r="I442" s="36">
        <f ca="1">((('1.Inputs'!$D$37*12*IF(2=1,'1.Inputs'!$D$38,IF(2=2,'1.Inputs'!$D$39,$E442)))*$F442*(('1.Inputs'!$D$40)+(1-'1.Inputs'!$D$40)*(1+'1.Inputs'!$D$41))*(1+$G442)^(2-1))*'1.Inputs'!$D$47+(('1.Inputs'!$D$37*12*IF(2=1,'1.Inputs'!$D$38,IF(2=2,'1.Inputs'!$D$39,$E442)))/(1-'1.Inputs'!$D$42)*$D442*(1+$G442)^(2-1))*('1.Inputs'!$D$48-'1.Inputs'!$D$49))/'1.Inputs'!$D$51</f>
        <v>1101161706.6547036</v>
      </c>
      <c r="J442" s="36">
        <f ca="1">((('1.Inputs'!$D$37*12*IF(3=1,'1.Inputs'!$D$38,IF(3=2,'1.Inputs'!$D$39,$E442)))*$F442*(('1.Inputs'!$D$40)+(1-'1.Inputs'!$D$40)*(1+'1.Inputs'!$D$41))*(1+$G442)^(3-1))*'1.Inputs'!$D$47+(('1.Inputs'!$D$37*12*IF(3=1,'1.Inputs'!$D$38,IF(3=2,'1.Inputs'!$D$39,$E442)))/(1-'1.Inputs'!$D$42)*$D442*(1+$G442)^(3-1))*('1.Inputs'!$D$48-'1.Inputs'!$D$49))/'1.Inputs'!$D$51</f>
        <v>1333380379.6599739</v>
      </c>
      <c r="K442" s="36">
        <f ca="1">((('1.Inputs'!$D$37*12*IF(4=1,'1.Inputs'!$D$38,IF(4=2,'1.Inputs'!$D$39,$E442)))*$F442*(('1.Inputs'!$D$40)+(1-'1.Inputs'!$D$40)*(1+'1.Inputs'!$D$41))*(1+$G442)^(4-1))*'1.Inputs'!$D$47+(('1.Inputs'!$D$37*12*IF(4=1,'1.Inputs'!$D$38,IF(4=2,'1.Inputs'!$D$39,$E442)))/(1-'1.Inputs'!$D$42)*$D442*(1+$G442)^(4-1))*('1.Inputs'!$D$48-'1.Inputs'!$D$49))/'1.Inputs'!$D$51</f>
        <v>1373510093.259608</v>
      </c>
      <c r="L442" s="36">
        <f ca="1">((('1.Inputs'!$D$37*12*IF(5=1,'1.Inputs'!$D$38,IF(5=2,'1.Inputs'!$D$39,$E442)))*$F442*(('1.Inputs'!$D$40)+(1-'1.Inputs'!$D$40)*(1+'1.Inputs'!$D$41))*(1+$G442)^(5-1))*'1.Inputs'!$D$47+(('1.Inputs'!$D$37*12*IF(5=1,'1.Inputs'!$D$38,IF(5=2,'1.Inputs'!$D$39,$E442)))/(1-'1.Inputs'!$D$42)*$D442*(1+$G442)^(5-1))*('1.Inputs'!$D$48-'1.Inputs'!$D$49))/'1.Inputs'!$D$51</f>
        <v>1414847559.6791832</v>
      </c>
      <c r="M442" s="36">
        <f ca="1">((('1.Inputs'!$D$37*12*IF(6=1,'1.Inputs'!$D$38,IF(6=2,'1.Inputs'!$D$39,$E442)))*$F442*(('1.Inputs'!$D$40)+(1-'1.Inputs'!$D$40)*(1+'1.Inputs'!$D$41))*(1+$G442)^(6-1))*'1.Inputs'!$D$47+(('1.Inputs'!$D$37*12*IF(6=1,'1.Inputs'!$D$38,IF(6=2,'1.Inputs'!$D$39,$E442)))/(1-'1.Inputs'!$D$42)*$D442*(1+$G442)^(6-1))*('1.Inputs'!$D$48-'1.Inputs'!$D$49))/'1.Inputs'!$D$51</f>
        <v>1457429127.7172143</v>
      </c>
      <c r="N442" s="36">
        <f ca="1">((('1.Inputs'!$D$37*12*IF(7=1,'1.Inputs'!$D$38,IF(7=2,'1.Inputs'!$D$39,$E442)))*$F442*(('1.Inputs'!$D$40)+(1-'1.Inputs'!$D$40)*(1+'1.Inputs'!$D$41))*(1+$G442)^(7-1))*'1.Inputs'!$D$47+(('1.Inputs'!$D$37*12*IF(7=1,'1.Inputs'!$D$38,IF(7=2,'1.Inputs'!$D$39,$E442)))/(1-'1.Inputs'!$D$42)*$D442*(1+$G442)^(7-1))*('1.Inputs'!$D$48-'1.Inputs'!$D$49))/'1.Inputs'!$D$51</f>
        <v>1501292240.1337707</v>
      </c>
      <c r="O442" s="36">
        <f ca="1">((('1.Inputs'!$D$37*12*IF(8=1,'1.Inputs'!$D$38,IF(8=2,'1.Inputs'!$D$39,$E442)))*$F442*(('1.Inputs'!$D$40)+(1-'1.Inputs'!$D$40)*(1+'1.Inputs'!$D$41))*(1+$G442)^(8-1))*'1.Inputs'!$D$47+(('1.Inputs'!$D$37*12*IF(8=1,'1.Inputs'!$D$38,IF(8=2,'1.Inputs'!$D$39,$E442)))/(1-'1.Inputs'!$D$42)*$D442*(1+$G442)^(8-1))*('1.Inputs'!$D$48-'1.Inputs'!$D$49))/'1.Inputs'!$D$51</f>
        <v>1546475466.5745893</v>
      </c>
      <c r="P442" s="36">
        <f ca="1">((('1.Inputs'!$D$37*12*IF(9=1,'1.Inputs'!$D$38,IF(9=2,'1.Inputs'!$D$39,$E442)))*$F442*(('1.Inputs'!$D$40)+(1-'1.Inputs'!$D$40)*(1+'1.Inputs'!$D$41))*(1+$G442)^(9-1))*'1.Inputs'!$D$47+(('1.Inputs'!$D$37*12*IF(9=1,'1.Inputs'!$D$38,IF(9=2,'1.Inputs'!$D$39,$E442)))/(1-'1.Inputs'!$D$42)*$D442*(1+$G442)^(9-1))*('1.Inputs'!$D$48-'1.Inputs'!$D$49))/'1.Inputs'!$D$51</f>
        <v>1593018537.4860759</v>
      </c>
      <c r="Q442" s="36">
        <f ca="1">((('1.Inputs'!$D$37*12*IF(10=1,'1.Inputs'!$D$38,IF(10=2,'1.Inputs'!$D$39,$E442)))*$F442*(('1.Inputs'!$D$40)+(1-'1.Inputs'!$D$40)*(1+'1.Inputs'!$D$41))*(1+$G442)^(10-1))*'1.Inputs'!$D$47+(('1.Inputs'!$D$37*12*IF(10=1,'1.Inputs'!$D$38,IF(10=2,'1.Inputs'!$D$39,$E442)))/(1-'1.Inputs'!$D$42)*$D442*(1+$G442)^(10-1))*('1.Inputs'!$D$48-'1.Inputs'!$D$49))/'1.Inputs'!$D$51</f>
        <v>1640962379.0510211</v>
      </c>
      <c r="R442" s="36">
        <f>-'1.Inputs'!$D$24</f>
        <v>-2050000000</v>
      </c>
      <c r="S442" s="36">
        <f ca="1">((('1.Inputs'!$D$37*12*IF(1=1,'1.Inputs'!$D$38,IF(1=2,'1.Inputs'!$D$39,$E442)))*$F442*(('1.Inputs'!$D$40)+(1-'1.Inputs'!$D$40)*(1+'1.Inputs'!$D$41))*(1+$G442)^(1-1))-(('1.Inputs'!$D$37*12*IF(1=1,'1.Inputs'!$D$38,IF(1=2,'1.Inputs'!$D$39,$E442)))/(1-'1.Inputs'!$D$42)*$D442*(1+$G442)^(1-1))-('1.Inputs'!$D$37*12*IF(1=1,'1.Inputs'!$D$38,IF(1=2,'1.Inputs'!$D$39,$E442)))*'1.Inputs'!$D$43*(1+$G442)^(1-1)-'1.Inputs'!$D$44*(1+$G442)^(1-1)-('1.Inputs'!$D$20/'1.Inputs'!$D$27+'1.Inputs'!$D$23/'1.Inputs'!$D$28))-MAX(0,((('1.Inputs'!$D$37*12*IF(1=1,'1.Inputs'!$D$38,IF(1=2,'1.Inputs'!$D$39,$E442)))*$F442*(('1.Inputs'!$D$40)+(1-'1.Inputs'!$D$40)*(1+'1.Inputs'!$D$41))*(1+$G442)^(1-1))-(('1.Inputs'!$D$37*12*IF(1=1,'1.Inputs'!$D$38,IF(1=2,'1.Inputs'!$D$39,$E442)))/(1-'1.Inputs'!$D$42)*$D442*(1+$G442)^(1-1))-('1.Inputs'!$D$37*12*IF(1=1,'1.Inputs'!$D$38,IF(1=2,'1.Inputs'!$D$39,$E442)))*'1.Inputs'!$D$43*(1+$G442)^(1-1)-'1.Inputs'!$D$44*(1+$G442)^(1-1)-('1.Inputs'!$D$20/'1.Inputs'!$D$27+'1.Inputs'!$D$23/'1.Inputs'!$D$28)))*'1.Inputs'!$D$53+('1.Inputs'!$D$20/'1.Inputs'!$D$27+'1.Inputs'!$D$23/'1.Inputs'!$D$28)-H442</f>
        <v>-602593938.94974065</v>
      </c>
      <c r="T442" s="36">
        <f ca="1">((('1.Inputs'!$D$37*12*IF(2=1,'1.Inputs'!$D$38,IF(2=2,'1.Inputs'!$D$39,$E442)))*$F442*(('1.Inputs'!$D$40)+(1-'1.Inputs'!$D$40)*(1+'1.Inputs'!$D$41))*(1+$G442)^(2-1))-(('1.Inputs'!$D$37*12*IF(2=1,'1.Inputs'!$D$38,IF(2=2,'1.Inputs'!$D$39,$E442)))/(1-'1.Inputs'!$D$42)*$D442*(1+$G442)^(2-1))-('1.Inputs'!$D$37*12*IF(2=1,'1.Inputs'!$D$38,IF(2=2,'1.Inputs'!$D$39,$E442)))*'1.Inputs'!$D$43*(1+$G442)^(2-1)-'1.Inputs'!$D$44*(1+$G442)^(2-1)-('1.Inputs'!$D$20/'1.Inputs'!$D$27+'1.Inputs'!$D$23/'1.Inputs'!$D$28))-MAX(0,((('1.Inputs'!$D$37*12*IF(2=1,'1.Inputs'!$D$38,IF(2=2,'1.Inputs'!$D$39,$E442)))*$F442*(('1.Inputs'!$D$40)+(1-'1.Inputs'!$D$40)*(1+'1.Inputs'!$D$41))*(1+$G442)^(2-1))-(('1.Inputs'!$D$37*12*IF(2=1,'1.Inputs'!$D$38,IF(2=2,'1.Inputs'!$D$39,$E442)))/(1-'1.Inputs'!$D$42)*$D442*(1+$G442)^(2-1))-('1.Inputs'!$D$37*12*IF(2=1,'1.Inputs'!$D$38,IF(2=2,'1.Inputs'!$D$39,$E442)))*'1.Inputs'!$D$43*(1+$G442)^(2-1)-'1.Inputs'!$D$44*(1+$G442)^(2-1)-('1.Inputs'!$D$20/'1.Inputs'!$D$27+'1.Inputs'!$D$23/'1.Inputs'!$D$28)))*'1.Inputs'!$D$53+('1.Inputs'!$D$20/'1.Inputs'!$D$27+'1.Inputs'!$D$23/'1.Inputs'!$D$28)-(I442-H442)</f>
        <v>114693706.94092715</v>
      </c>
      <c r="U442" s="36">
        <f ca="1">((('1.Inputs'!$D$37*12*IF(3=1,'1.Inputs'!$D$38,IF(3=2,'1.Inputs'!$D$39,$E442)))*$F442*(('1.Inputs'!$D$40)+(1-'1.Inputs'!$D$40)*(1+'1.Inputs'!$D$41))*(1+$G442)^(3-1))-(('1.Inputs'!$D$37*12*IF(3=1,'1.Inputs'!$D$38,IF(3=2,'1.Inputs'!$D$39,$E442)))/(1-'1.Inputs'!$D$42)*$D442*(1+$G442)^(3-1))-('1.Inputs'!$D$37*12*IF(3=1,'1.Inputs'!$D$38,IF(3=2,'1.Inputs'!$D$39,$E442)))*'1.Inputs'!$D$43*(1+$G442)^(3-1)-'1.Inputs'!$D$44*(1+$G442)^(3-1)-('1.Inputs'!$D$20/'1.Inputs'!$D$27+'1.Inputs'!$D$23/'1.Inputs'!$D$28))-MAX(0,((('1.Inputs'!$D$37*12*IF(3=1,'1.Inputs'!$D$38,IF(3=2,'1.Inputs'!$D$39,$E442)))*$F442*(('1.Inputs'!$D$40)+(1-'1.Inputs'!$D$40)*(1+'1.Inputs'!$D$41))*(1+$G442)^(3-1))-(('1.Inputs'!$D$37*12*IF(3=1,'1.Inputs'!$D$38,IF(3=2,'1.Inputs'!$D$39,$E442)))/(1-'1.Inputs'!$D$42)*$D442*(1+$G442)^(3-1))-('1.Inputs'!$D$37*12*IF(3=1,'1.Inputs'!$D$38,IF(3=2,'1.Inputs'!$D$39,$E442)))*'1.Inputs'!$D$43*(1+$G442)^(3-1)-'1.Inputs'!$D$44*(1+$G442)^(3-1)-('1.Inputs'!$D$20/'1.Inputs'!$D$27+'1.Inputs'!$D$23/'1.Inputs'!$D$28)))*'1.Inputs'!$D$53+('1.Inputs'!$D$20/'1.Inputs'!$D$27+'1.Inputs'!$D$23/'1.Inputs'!$D$28)-(J442-I442)</f>
        <v>414434895.86343932</v>
      </c>
      <c r="V442" s="36">
        <f ca="1">((('1.Inputs'!$D$37*12*IF(4=1,'1.Inputs'!$D$38,IF(4=2,'1.Inputs'!$D$39,$E442)))*$F442*(('1.Inputs'!$D$40)+(1-'1.Inputs'!$D$40)*(1+'1.Inputs'!$D$41))*(1+$G442)^(4-1))-(('1.Inputs'!$D$37*12*IF(4=1,'1.Inputs'!$D$38,IF(4=2,'1.Inputs'!$D$39,$E442)))/(1-'1.Inputs'!$D$42)*$D442*(1+$G442)^(4-1))-('1.Inputs'!$D$37*12*IF(4=1,'1.Inputs'!$D$38,IF(4=2,'1.Inputs'!$D$39,$E442)))*'1.Inputs'!$D$43*(1+$G442)^(4-1)-'1.Inputs'!$D$44*(1+$G442)^(4-1)-('1.Inputs'!$D$20/'1.Inputs'!$D$27+'1.Inputs'!$D$23/'1.Inputs'!$D$28))-MAX(0,((('1.Inputs'!$D$37*12*IF(4=1,'1.Inputs'!$D$38,IF(4=2,'1.Inputs'!$D$39,$E442)))*$F442*(('1.Inputs'!$D$40)+(1-'1.Inputs'!$D$40)*(1+'1.Inputs'!$D$41))*(1+$G442)^(4-1))-(('1.Inputs'!$D$37*12*IF(4=1,'1.Inputs'!$D$38,IF(4=2,'1.Inputs'!$D$39,$E442)))/(1-'1.Inputs'!$D$42)*$D442*(1+$G442)^(4-1))-('1.Inputs'!$D$37*12*IF(4=1,'1.Inputs'!$D$38,IF(4=2,'1.Inputs'!$D$39,$E442)))*'1.Inputs'!$D$43*(1+$G442)^(4-1)-'1.Inputs'!$D$44*(1+$G442)^(4-1)-('1.Inputs'!$D$20/'1.Inputs'!$D$27+'1.Inputs'!$D$23/'1.Inputs'!$D$28)))*'1.Inputs'!$D$53+('1.Inputs'!$D$20/'1.Inputs'!$D$27+'1.Inputs'!$D$23/'1.Inputs'!$D$28)-(K442-J442)</f>
        <v>624563638.90188479</v>
      </c>
      <c r="W442" s="36">
        <f ca="1">((('1.Inputs'!$D$37*12*IF(5=1,'1.Inputs'!$D$38,IF(5=2,'1.Inputs'!$D$39,$E442)))*$F442*(('1.Inputs'!$D$40)+(1-'1.Inputs'!$D$40)*(1+'1.Inputs'!$D$41))*(1+$G442)^(5-1))-(('1.Inputs'!$D$37*12*IF(5=1,'1.Inputs'!$D$38,IF(5=2,'1.Inputs'!$D$39,$E442)))/(1-'1.Inputs'!$D$42)*$D442*(1+$G442)^(5-1))-('1.Inputs'!$D$37*12*IF(5=1,'1.Inputs'!$D$38,IF(5=2,'1.Inputs'!$D$39,$E442)))*'1.Inputs'!$D$43*(1+$G442)^(5-1)-'1.Inputs'!$D$44*(1+$G442)^(5-1)-('1.Inputs'!$D$20/'1.Inputs'!$D$27+'1.Inputs'!$D$23/'1.Inputs'!$D$28))-MAX(0,((('1.Inputs'!$D$37*12*IF(5=1,'1.Inputs'!$D$38,IF(5=2,'1.Inputs'!$D$39,$E442)))*$F442*(('1.Inputs'!$D$40)+(1-'1.Inputs'!$D$40)*(1+'1.Inputs'!$D$41))*(1+$G442)^(5-1))-(('1.Inputs'!$D$37*12*IF(5=1,'1.Inputs'!$D$38,IF(5=2,'1.Inputs'!$D$39,$E442)))/(1-'1.Inputs'!$D$42)*$D442*(1+$G442)^(5-1))-('1.Inputs'!$D$37*12*IF(5=1,'1.Inputs'!$D$38,IF(5=2,'1.Inputs'!$D$39,$E442)))*'1.Inputs'!$D$43*(1+$G442)^(5-1)-'1.Inputs'!$D$44*(1+$G442)^(5-1)-('1.Inputs'!$D$20/'1.Inputs'!$D$27+'1.Inputs'!$D$23/'1.Inputs'!$D$28)))*'1.Inputs'!$D$53+('1.Inputs'!$D$20/'1.Inputs'!$D$27+'1.Inputs'!$D$23/'1.Inputs'!$D$28)-(L442-K442)</f>
        <v>641938599.07056832</v>
      </c>
      <c r="X442" s="36">
        <f ca="1">((('1.Inputs'!$D$37*12*IF(6=1,'1.Inputs'!$D$38,IF(6=2,'1.Inputs'!$D$39,$E442)))*$F442*(('1.Inputs'!$D$40)+(1-'1.Inputs'!$D$40)*(1+'1.Inputs'!$D$41))*(1+$G442)^(6-1))-(('1.Inputs'!$D$37*12*IF(6=1,'1.Inputs'!$D$38,IF(6=2,'1.Inputs'!$D$39,$E442)))/(1-'1.Inputs'!$D$42)*$D442*(1+$G442)^(6-1))-('1.Inputs'!$D$37*12*IF(6=1,'1.Inputs'!$D$38,IF(6=2,'1.Inputs'!$D$39,$E442)))*'1.Inputs'!$D$43*(1+$G442)^(6-1)-'1.Inputs'!$D$44*(1+$G442)^(6-1)-('1.Inputs'!$D$20/'1.Inputs'!$D$27+'1.Inputs'!$D$23/'1.Inputs'!$D$28))-MAX(0,((('1.Inputs'!$D$37*12*IF(6=1,'1.Inputs'!$D$38,IF(6=2,'1.Inputs'!$D$39,$E442)))*$F442*(('1.Inputs'!$D$40)+(1-'1.Inputs'!$D$40)*(1+'1.Inputs'!$D$41))*(1+$G442)^(6-1))-(('1.Inputs'!$D$37*12*IF(6=1,'1.Inputs'!$D$38,IF(6=2,'1.Inputs'!$D$39,$E442)))/(1-'1.Inputs'!$D$42)*$D442*(1+$G442)^(6-1))-('1.Inputs'!$D$37*12*IF(6=1,'1.Inputs'!$D$38,IF(6=2,'1.Inputs'!$D$39,$E442)))*'1.Inputs'!$D$43*(1+$G442)^(6-1)-'1.Inputs'!$D$44*(1+$G442)^(6-1)-('1.Inputs'!$D$20/'1.Inputs'!$D$27+'1.Inputs'!$D$23/'1.Inputs'!$D$28)))*'1.Inputs'!$D$53+('1.Inputs'!$D$20/'1.Inputs'!$D$27+'1.Inputs'!$D$23/'1.Inputs'!$D$28)-(M442-L442)</f>
        <v>659836479.91965902</v>
      </c>
      <c r="Y442" s="36">
        <f ca="1">((('1.Inputs'!$D$37*12*IF(7=1,'1.Inputs'!$D$38,IF(7=2,'1.Inputs'!$D$39,$E442)))*$F442*(('1.Inputs'!$D$40)+(1-'1.Inputs'!$D$40)*(1+'1.Inputs'!$D$41))*(1+$G442)^(7-1))-(('1.Inputs'!$D$37*12*IF(7=1,'1.Inputs'!$D$38,IF(7=2,'1.Inputs'!$D$39,$E442)))/(1-'1.Inputs'!$D$42)*$D442*(1+$G442)^(7-1))-('1.Inputs'!$D$37*12*IF(7=1,'1.Inputs'!$D$38,IF(7=2,'1.Inputs'!$D$39,$E442)))*'1.Inputs'!$D$43*(1+$G442)^(7-1)-'1.Inputs'!$D$44*(1+$G442)^(7-1)-('1.Inputs'!$D$20/'1.Inputs'!$D$27+'1.Inputs'!$D$23/'1.Inputs'!$D$28))-MAX(0,((('1.Inputs'!$D$37*12*IF(7=1,'1.Inputs'!$D$38,IF(7=2,'1.Inputs'!$D$39,$E442)))*$F442*(('1.Inputs'!$D$40)+(1-'1.Inputs'!$D$40)*(1+'1.Inputs'!$D$41))*(1+$G442)^(7-1))-(('1.Inputs'!$D$37*12*IF(7=1,'1.Inputs'!$D$38,IF(7=2,'1.Inputs'!$D$39,$E442)))/(1-'1.Inputs'!$D$42)*$D442*(1+$G442)^(7-1))-('1.Inputs'!$D$37*12*IF(7=1,'1.Inputs'!$D$38,IF(7=2,'1.Inputs'!$D$39,$E442)))*'1.Inputs'!$D$43*(1+$G442)^(7-1)-'1.Inputs'!$D$44*(1+$G442)^(7-1)-('1.Inputs'!$D$20/'1.Inputs'!$D$27+'1.Inputs'!$D$23/'1.Inputs'!$D$28)))*'1.Inputs'!$D$53+('1.Inputs'!$D$20/'1.Inputs'!$D$27+'1.Inputs'!$D$23/'1.Inputs'!$D$28)-(N442-M442)</f>
        <v>678273019.38670421</v>
      </c>
      <c r="Z442" s="36">
        <f ca="1">((('1.Inputs'!$D$37*12*IF(8=1,'1.Inputs'!$D$38,IF(8=2,'1.Inputs'!$D$39,$E442)))*$F442*(('1.Inputs'!$D$40)+(1-'1.Inputs'!$D$40)*(1+'1.Inputs'!$D$41))*(1+$G442)^(8-1))-(('1.Inputs'!$D$37*12*IF(8=1,'1.Inputs'!$D$38,IF(8=2,'1.Inputs'!$D$39,$E442)))/(1-'1.Inputs'!$D$42)*$D442*(1+$G442)^(8-1))-('1.Inputs'!$D$37*12*IF(8=1,'1.Inputs'!$D$38,IF(8=2,'1.Inputs'!$D$39,$E442)))*'1.Inputs'!$D$43*(1+$G442)^(8-1)-'1.Inputs'!$D$44*(1+$G442)^(8-1)-('1.Inputs'!$D$20/'1.Inputs'!$D$27+'1.Inputs'!$D$23/'1.Inputs'!$D$28))-MAX(0,((('1.Inputs'!$D$37*12*IF(8=1,'1.Inputs'!$D$38,IF(8=2,'1.Inputs'!$D$39,$E442)))*$F442*(('1.Inputs'!$D$40)+(1-'1.Inputs'!$D$40)*(1+'1.Inputs'!$D$41))*(1+$G442)^(8-1))-(('1.Inputs'!$D$37*12*IF(8=1,'1.Inputs'!$D$38,IF(8=2,'1.Inputs'!$D$39,$E442)))/(1-'1.Inputs'!$D$42)*$D442*(1+$G442)^(8-1))-('1.Inputs'!$D$37*12*IF(8=1,'1.Inputs'!$D$38,IF(8=2,'1.Inputs'!$D$39,$E442)))*'1.Inputs'!$D$43*(1+$G442)^(8-1)-'1.Inputs'!$D$44*(1+$G442)^(8-1)-('1.Inputs'!$D$20/'1.Inputs'!$D$27+'1.Inputs'!$D$23/'1.Inputs'!$D$28)))*'1.Inputs'!$D$53+('1.Inputs'!$D$20/'1.Inputs'!$D$27+'1.Inputs'!$D$23/'1.Inputs'!$D$28)-(O442-N442)</f>
        <v>697264429.06172943</v>
      </c>
      <c r="AA442" s="36">
        <f ca="1">((('1.Inputs'!$D$37*12*IF(9=1,'1.Inputs'!$D$38,IF(9=2,'1.Inputs'!$D$39,$E442)))*$F442*(('1.Inputs'!$D$40)+(1-'1.Inputs'!$D$40)*(1+'1.Inputs'!$D$41))*(1+$G442)^(9-1))-(('1.Inputs'!$D$37*12*IF(9=1,'1.Inputs'!$D$38,IF(9=2,'1.Inputs'!$D$39,$E442)))/(1-'1.Inputs'!$D$42)*$D442*(1+$G442)^(9-1))-('1.Inputs'!$D$37*12*IF(9=1,'1.Inputs'!$D$38,IF(9=2,'1.Inputs'!$D$39,$E442)))*'1.Inputs'!$D$43*(1+$G442)^(9-1)-'1.Inputs'!$D$44*(1+$G442)^(9-1)-('1.Inputs'!$D$20/'1.Inputs'!$D$27+'1.Inputs'!$D$23/'1.Inputs'!$D$28))-MAX(0,((('1.Inputs'!$D$37*12*IF(9=1,'1.Inputs'!$D$38,IF(9=2,'1.Inputs'!$D$39,$E442)))*$F442*(('1.Inputs'!$D$40)+(1-'1.Inputs'!$D$40)*(1+'1.Inputs'!$D$41))*(1+$G442)^(9-1))-(('1.Inputs'!$D$37*12*IF(9=1,'1.Inputs'!$D$38,IF(9=2,'1.Inputs'!$D$39,$E442)))/(1-'1.Inputs'!$D$42)*$D442*(1+$G442)^(9-1))-('1.Inputs'!$D$37*12*IF(9=1,'1.Inputs'!$D$38,IF(9=2,'1.Inputs'!$D$39,$E442)))*'1.Inputs'!$D$43*(1+$G442)^(9-1)-'1.Inputs'!$D$44*(1+$G442)^(9-1)-('1.Inputs'!$D$20/'1.Inputs'!$D$27+'1.Inputs'!$D$23/'1.Inputs'!$D$28)))*'1.Inputs'!$D$53+('1.Inputs'!$D$20/'1.Inputs'!$D$27+'1.Inputs'!$D$23/'1.Inputs'!$D$28)-(P442-O442)</f>
        <v>716827408.44239891</v>
      </c>
      <c r="AB442" s="36">
        <f ca="1">((('1.Inputs'!$D$37*12*IF(10=1,'1.Inputs'!$D$38,IF(10=2,'1.Inputs'!$D$39,$E442)))*$F442*(('1.Inputs'!$D$40)+(1-'1.Inputs'!$D$40)*(1+'1.Inputs'!$D$41))*(1+$G442)^(10-1))-(('1.Inputs'!$D$37*12*IF(10=1,'1.Inputs'!$D$38,IF(10=2,'1.Inputs'!$D$39,$E442)))/(1-'1.Inputs'!$D$42)*$D442*(1+$G442)^(10-1))-('1.Inputs'!$D$37*12*IF(10=1,'1.Inputs'!$D$38,IF(10=2,'1.Inputs'!$D$39,$E442)))*'1.Inputs'!$D$43*(1+$G442)^(10-1)-'1.Inputs'!$D$44*(1+$G442)^(10-1)-('1.Inputs'!$D$20/'1.Inputs'!$D$27+'1.Inputs'!$D$23/'1.Inputs'!$D$28))-MAX(0,((('1.Inputs'!$D$37*12*IF(10=1,'1.Inputs'!$D$38,IF(10=2,'1.Inputs'!$D$39,$E442)))*$F442*(('1.Inputs'!$D$40)+(1-'1.Inputs'!$D$40)*(1+'1.Inputs'!$D$41))*(1+$G442)^(10-1))-(('1.Inputs'!$D$37*12*IF(10=1,'1.Inputs'!$D$38,IF(10=2,'1.Inputs'!$D$39,$E442)))/(1-'1.Inputs'!$D$42)*$D442*(1+$G442)^(10-1))-('1.Inputs'!$D$37*12*IF(10=1,'1.Inputs'!$D$38,IF(10=2,'1.Inputs'!$D$39,$E442)))*'1.Inputs'!$D$43*(1+$G442)^(10-1)-'1.Inputs'!$D$44*(1+$G442)^(10-1)-('1.Inputs'!$D$20/'1.Inputs'!$D$27+'1.Inputs'!$D$23/'1.Inputs'!$D$28)))*'1.Inputs'!$D$53+('1.Inputs'!$D$20/'1.Inputs'!$D$27+'1.Inputs'!$D$23/'1.Inputs'!$D$28)-(Q442-P442)+(('1.Inputs'!$D$20+'1.Inputs'!$D$23-('1.Inputs'!$D$20/'1.Inputs'!$D$27+'1.Inputs'!$D$23/'1.Inputs'!$D$28)*'1.Inputs'!$D$10)*'1.Inputs'!$D$60+'1.Inputs'!$D$19*'1.Inputs'!$D$59+Q442)</f>
        <v>3077941538.6692028</v>
      </c>
      <c r="AC442" s="36">
        <f ca="1">S442-AC$13-AC$14+MIN(AC$13,MAX(0,((('1.Inputs'!$D$37*12*IF(1=1,'1.Inputs'!$D$38,IF(1=2,'1.Inputs'!$D$39,$E442)))*$F442*(('1.Inputs'!$D$40)+(1-'1.Inputs'!$D$40)*(1+'1.Inputs'!$D$41))*(1+$G442)^(1-1))-(('1.Inputs'!$D$37*12*IF(1=1,'1.Inputs'!$D$38,IF(1=2,'1.Inputs'!$D$39,$E442)))/(1-'1.Inputs'!$D$42)*$D442*(1+$G442)^(1-1))-('1.Inputs'!$D$37*12*IF(1=1,'1.Inputs'!$D$38,IF(1=2,'1.Inputs'!$D$39,$E442)))*'1.Inputs'!$D$43*(1+$G442)^(1-1)-'1.Inputs'!$D$44*(1+$G442)^(1-1)-('1.Inputs'!$D$20/'1.Inputs'!$D$27+'1.Inputs'!$D$23/'1.Inputs'!$D$28))))*'1.Inputs'!$D$53</f>
        <v>-736210225.33359802</v>
      </c>
      <c r="AD442" s="36">
        <f ca="1">T442-AD$13-AD$14+MIN(AD$13,MAX(0,((('1.Inputs'!$D$37*12*IF(2=1,'1.Inputs'!$D$38,IF(2=2,'1.Inputs'!$D$39,$E442)))*$F442*(('1.Inputs'!$D$40)+(1-'1.Inputs'!$D$40)*(1+'1.Inputs'!$D$41))*(1+$G442)^(2-1))-(('1.Inputs'!$D$37*12*IF(2=1,'1.Inputs'!$D$38,IF(2=2,'1.Inputs'!$D$39,$E442)))/(1-'1.Inputs'!$D$42)*$D442*(1+$G442)^(2-1))-('1.Inputs'!$D$37*12*IF(2=1,'1.Inputs'!$D$38,IF(2=2,'1.Inputs'!$D$39,$E442)))*'1.Inputs'!$D$43*(1+$G442)^(2-1)-'1.Inputs'!$D$44*(1+$G442)^(2-1)-('1.Inputs'!$D$20/'1.Inputs'!$D$27+'1.Inputs'!$D$23/'1.Inputs'!$D$28))))*'1.Inputs'!$D$53</f>
        <v>18753706.940927148</v>
      </c>
      <c r="AE442" s="36">
        <f ca="1">U442-AE$13-AE$14+MIN(AE$13,MAX(0,((('1.Inputs'!$D$37*12*IF(3=1,'1.Inputs'!$D$38,IF(3=2,'1.Inputs'!$D$39,$E442)))*$F442*(('1.Inputs'!$D$40)+(1-'1.Inputs'!$D$40)*(1+'1.Inputs'!$D$41))*(1+$G442)^(3-1))-(('1.Inputs'!$D$37*12*IF(3=1,'1.Inputs'!$D$38,IF(3=2,'1.Inputs'!$D$39,$E442)))/(1-'1.Inputs'!$D$42)*$D442*(1+$G442)^(3-1))-('1.Inputs'!$D$37*12*IF(3=1,'1.Inputs'!$D$38,IF(3=2,'1.Inputs'!$D$39,$E442)))*'1.Inputs'!$D$43*(1+$G442)^(3-1)-'1.Inputs'!$D$44*(1+$G442)^(3-1)-('1.Inputs'!$D$20/'1.Inputs'!$D$27+'1.Inputs'!$D$23/'1.Inputs'!$D$28))))*'1.Inputs'!$D$53</f>
        <v>72494895.863439322</v>
      </c>
      <c r="AF442" s="36">
        <f ca="1">V442-AF$13-AF$14+MIN(AF$13,MAX(0,((('1.Inputs'!$D$37*12*IF(4=1,'1.Inputs'!$D$38,IF(4=2,'1.Inputs'!$D$39,$E442)))*$F442*(('1.Inputs'!$D$40)+(1-'1.Inputs'!$D$40)*(1+'1.Inputs'!$D$41))*(1+$G442)^(4-1))-(('1.Inputs'!$D$37*12*IF(4=1,'1.Inputs'!$D$38,IF(4=2,'1.Inputs'!$D$39,$E442)))/(1-'1.Inputs'!$D$42)*$D442*(1+$G442)^(4-1))-('1.Inputs'!$D$37*12*IF(4=1,'1.Inputs'!$D$38,IF(4=2,'1.Inputs'!$D$39,$E442)))*'1.Inputs'!$D$43*(1+$G442)^(4-1)-'1.Inputs'!$D$44*(1+$G442)^(4-1)-('1.Inputs'!$D$20/'1.Inputs'!$D$27+'1.Inputs'!$D$23/'1.Inputs'!$D$28))))*'1.Inputs'!$D$53</f>
        <v>301811638.90188479</v>
      </c>
      <c r="AG442" s="36">
        <f ca="1">W442-AG$13-AG$14+MIN(AG$13,MAX(0,((('1.Inputs'!$D$37*12*IF(5=1,'1.Inputs'!$D$38,IF(5=2,'1.Inputs'!$D$39,$E442)))*$F442*(('1.Inputs'!$D$40)+(1-'1.Inputs'!$D$40)*(1+'1.Inputs'!$D$41))*(1+$G442)^(5-1))-(('1.Inputs'!$D$37*12*IF(5=1,'1.Inputs'!$D$38,IF(5=2,'1.Inputs'!$D$39,$E442)))/(1-'1.Inputs'!$D$42)*$D442*(1+$G442)^(5-1))-('1.Inputs'!$D$37*12*IF(5=1,'1.Inputs'!$D$38,IF(5=2,'1.Inputs'!$D$39,$E442)))*'1.Inputs'!$D$43*(1+$G442)^(5-1)-'1.Inputs'!$D$44*(1+$G442)^(5-1)-('1.Inputs'!$D$20/'1.Inputs'!$D$27+'1.Inputs'!$D$23/'1.Inputs'!$D$28))))*'1.Inputs'!$D$53</f>
        <v>338374599.07056832</v>
      </c>
      <c r="AH442" s="36">
        <f ca="1">X442-AH$13-AH$14+MIN(AH$13,MAX(0,((('1.Inputs'!$D$37*12*IF(6=1,'1.Inputs'!$D$38,IF(6=2,'1.Inputs'!$D$39,$E442)))*$F442*(('1.Inputs'!$D$40)+(1-'1.Inputs'!$D$40)*(1+'1.Inputs'!$D$41))*(1+$G442)^(6-1))-(('1.Inputs'!$D$37*12*IF(6=1,'1.Inputs'!$D$38,IF(6=2,'1.Inputs'!$D$39,$E442)))/(1-'1.Inputs'!$D$42)*$D442*(1+$G442)^(6-1))-('1.Inputs'!$D$37*12*IF(6=1,'1.Inputs'!$D$38,IF(6=2,'1.Inputs'!$D$39,$E442)))*'1.Inputs'!$D$43*(1+$G442)^(6-1)-'1.Inputs'!$D$44*(1+$G442)^(6-1)-('1.Inputs'!$D$20/'1.Inputs'!$D$27+'1.Inputs'!$D$23/'1.Inputs'!$D$28))))*'1.Inputs'!$D$53</f>
        <v>375460479.91965902</v>
      </c>
      <c r="AI442" s="36">
        <f ca="1">Y442-AI$13-AI$14+MIN(AI$13,MAX(0,((('1.Inputs'!$D$37*12*IF(7=1,'1.Inputs'!$D$38,IF(7=2,'1.Inputs'!$D$39,$E442)))*$F442*(('1.Inputs'!$D$40)+(1-'1.Inputs'!$D$40)*(1+'1.Inputs'!$D$41))*(1+$G442)^(7-1))-(('1.Inputs'!$D$37*12*IF(7=1,'1.Inputs'!$D$38,IF(7=2,'1.Inputs'!$D$39,$E442)))/(1-'1.Inputs'!$D$42)*$D442*(1+$G442)^(7-1))-('1.Inputs'!$D$37*12*IF(7=1,'1.Inputs'!$D$38,IF(7=2,'1.Inputs'!$D$39,$E442)))*'1.Inputs'!$D$43*(1+$G442)^(7-1)-'1.Inputs'!$D$44*(1+$G442)^(7-1)-('1.Inputs'!$D$20/'1.Inputs'!$D$27+'1.Inputs'!$D$23/'1.Inputs'!$D$28))))*'1.Inputs'!$D$53</f>
        <v>413085019.38670421</v>
      </c>
      <c r="AJ442" s="36">
        <f ca="1">Z442-AJ$13-AJ$14+MIN(AJ$13,MAX(0,((('1.Inputs'!$D$37*12*IF(8=1,'1.Inputs'!$D$38,IF(8=2,'1.Inputs'!$D$39,$E442)))*$F442*(('1.Inputs'!$D$40)+(1-'1.Inputs'!$D$40)*(1+'1.Inputs'!$D$41))*(1+$G442)^(8-1))-(('1.Inputs'!$D$37*12*IF(8=1,'1.Inputs'!$D$38,IF(8=2,'1.Inputs'!$D$39,$E442)))/(1-'1.Inputs'!$D$42)*$D442*(1+$G442)^(8-1))-('1.Inputs'!$D$37*12*IF(8=1,'1.Inputs'!$D$38,IF(8=2,'1.Inputs'!$D$39,$E442)))*'1.Inputs'!$D$43*(1+$G442)^(8-1)-'1.Inputs'!$D$44*(1+$G442)^(8-1)-('1.Inputs'!$D$20/'1.Inputs'!$D$27+'1.Inputs'!$D$23/'1.Inputs'!$D$28))))*'1.Inputs'!$D$53</f>
        <v>697264429.06172943</v>
      </c>
      <c r="AK442" s="36">
        <f ca="1">AA442-AK$13-AK$14+MIN(AK$13,MAX(0,((('1.Inputs'!$D$37*12*IF(9=1,'1.Inputs'!$D$38,IF(9=2,'1.Inputs'!$D$39,$E442)))*$F442*(('1.Inputs'!$D$40)+(1-'1.Inputs'!$D$40)*(1+'1.Inputs'!$D$41))*(1+$G442)^(9-1))-(('1.Inputs'!$D$37*12*IF(9=1,'1.Inputs'!$D$38,IF(9=2,'1.Inputs'!$D$39,$E442)))/(1-'1.Inputs'!$D$42)*$D442*(1+$G442)^(9-1))-('1.Inputs'!$D$37*12*IF(9=1,'1.Inputs'!$D$38,IF(9=2,'1.Inputs'!$D$39,$E442)))*'1.Inputs'!$D$43*(1+$G442)^(9-1)-'1.Inputs'!$D$44*(1+$G442)^(9-1)-('1.Inputs'!$D$20/'1.Inputs'!$D$27+'1.Inputs'!$D$23/'1.Inputs'!$D$28))))*'1.Inputs'!$D$53</f>
        <v>716827408.44239891</v>
      </c>
      <c r="AL442" s="36">
        <f ca="1">AB442-AL$13-AL$14+MIN(AL$13,MAX(0,((('1.Inputs'!$D$37*12*IF(10=1,'1.Inputs'!$D$38,IF(10=2,'1.Inputs'!$D$39,$E442)))*$F442*(('1.Inputs'!$D$40)+(1-'1.Inputs'!$D$40)*(1+'1.Inputs'!$D$41))*(1+$G442)^(10-1))-(('1.Inputs'!$D$37*12*IF(10=1,'1.Inputs'!$D$38,IF(10=2,'1.Inputs'!$D$39,$E442)))/(1-'1.Inputs'!$D$42)*$D442*(1+$G442)^(10-1))-('1.Inputs'!$D$37*12*IF(10=1,'1.Inputs'!$D$38,IF(10=2,'1.Inputs'!$D$39,$E442)))*'1.Inputs'!$D$43*(1+$G442)^(10-1)-'1.Inputs'!$D$44*(1+$G442)^(10-1)-('1.Inputs'!$D$20/'1.Inputs'!$D$27+'1.Inputs'!$D$23/'1.Inputs'!$D$28))))*'1.Inputs'!$D$53+'1.Inputs'!$D$35</f>
        <v>3877941538.6692028</v>
      </c>
      <c r="AM442" s="48">
        <f ca="1">R442+NPV('1.Inputs'!$D$55,S442:AB442)</f>
        <v>756110600.72889709</v>
      </c>
      <c r="AN442" s="48">
        <f ca="1">-('1.Inputs'!$D$24*(1-'1.Inputs'!$D$31)+'1.Inputs'!$D$35)+NPV('1.Inputs'!$D$54,AC442:AL442)</f>
        <v>-525928972.91713977</v>
      </c>
      <c r="AO442" s="36">
        <f t="shared" ca="1" si="53"/>
        <v>-4.0826147625321179</v>
      </c>
      <c r="AP442" s="36">
        <f t="shared" ca="1" si="54"/>
        <v>1.0529341866449169</v>
      </c>
      <c r="AQ442" s="36">
        <f ca="1">'1.Inputs'!$D$35+MIN(SUM($AC442:AC442),SUM($AC442:AD442),SUM($AC442:AE442),SUM($AC442:AF442),SUM($AC442:AG442),SUM($AC442:AH442),SUM($AC442:AI442),SUM($AC442:AJ442),SUM($AC442:AK442),SUM($AC442:AL442))</f>
        <v>63789774.666401982</v>
      </c>
      <c r="AR442" s="36">
        <f ca="1">IF(AP442&lt;'1.Inputs'!$D$57,1,0)</f>
        <v>1</v>
      </c>
      <c r="AS442" s="36">
        <f t="shared" ca="1" si="55"/>
        <v>0</v>
      </c>
    </row>
    <row r="443" spans="2:45" ht="15" customHeight="1" x14ac:dyDescent="0.25">
      <c r="B443" s="36">
        <v>428</v>
      </c>
      <c r="C443" s="36">
        <f t="shared" ca="1" si="48"/>
        <v>0.68286399222048844</v>
      </c>
      <c r="D443" s="36">
        <f t="shared" ca="1" si="49"/>
        <v>18825.767190451847</v>
      </c>
      <c r="E443" s="47">
        <f t="shared" ca="1" si="50"/>
        <v>0.85011513382852855</v>
      </c>
      <c r="F443" s="36">
        <f t="shared" ca="1" si="51"/>
        <v>31104.815974120236</v>
      </c>
      <c r="G443" s="36">
        <f t="shared" ca="1" si="52"/>
        <v>4.605072058871864E-2</v>
      </c>
      <c r="H443" s="36">
        <f ca="1">((('1.Inputs'!$D$37*12*IF(1=1,'1.Inputs'!$D$38,IF(1=2,'1.Inputs'!$D$39,$E443)))*$F443*(('1.Inputs'!$D$40)+(1-'1.Inputs'!$D$40)*(1+'1.Inputs'!$D$41))*(1+$G443)^(1-1))*'1.Inputs'!$D$47+(('1.Inputs'!$D$37*12*IF(1=1,'1.Inputs'!$D$38,IF(1=2,'1.Inputs'!$D$39,$E443)))/(1-'1.Inputs'!$D$42)*$D443*(1+$G443)^(1-1))*('1.Inputs'!$D$48-'1.Inputs'!$D$49))/'1.Inputs'!$D$51</f>
        <v>820870585.96894288</v>
      </c>
      <c r="I443" s="36">
        <f ca="1">((('1.Inputs'!$D$37*12*IF(2=1,'1.Inputs'!$D$38,IF(2=2,'1.Inputs'!$D$39,$E443)))*$F443*(('1.Inputs'!$D$40)+(1-'1.Inputs'!$D$40)*(1+'1.Inputs'!$D$41))*(1+$G443)^(2-1))*'1.Inputs'!$D$47+(('1.Inputs'!$D$37*12*IF(2=1,'1.Inputs'!$D$38,IF(2=2,'1.Inputs'!$D$39,$E443)))/(1-'1.Inputs'!$D$42)*$D443*(1+$G443)^(2-1))*('1.Inputs'!$D$48-'1.Inputs'!$D$49))/'1.Inputs'!$D$51</f>
        <v>1202141175.1480551</v>
      </c>
      <c r="J443" s="36">
        <f ca="1">((('1.Inputs'!$D$37*12*IF(3=1,'1.Inputs'!$D$38,IF(3=2,'1.Inputs'!$D$39,$E443)))*$F443*(('1.Inputs'!$D$40)+(1-'1.Inputs'!$D$40)*(1+'1.Inputs'!$D$41))*(1+$G443)^(3-1))*'1.Inputs'!$D$47+(('1.Inputs'!$D$37*12*IF(3=1,'1.Inputs'!$D$38,IF(3=2,'1.Inputs'!$D$39,$E443)))/(1-'1.Inputs'!$D$42)*$D443*(1+$G443)^(3-1))*('1.Inputs'!$D$48-'1.Inputs'!$D$49))/'1.Inputs'!$D$51</f>
        <v>1527171895.7134185</v>
      </c>
      <c r="K443" s="36">
        <f ca="1">((('1.Inputs'!$D$37*12*IF(4=1,'1.Inputs'!$D$38,IF(4=2,'1.Inputs'!$D$39,$E443)))*$F443*(('1.Inputs'!$D$40)+(1-'1.Inputs'!$D$40)*(1+'1.Inputs'!$D$41))*(1+$G443)^(4-1))*'1.Inputs'!$D$47+(('1.Inputs'!$D$37*12*IF(4=1,'1.Inputs'!$D$38,IF(4=2,'1.Inputs'!$D$39,$E443)))/(1-'1.Inputs'!$D$42)*$D443*(1+$G443)^(4-1))*('1.Inputs'!$D$48-'1.Inputs'!$D$49))/'1.Inputs'!$D$51</f>
        <v>1597499261.9738607</v>
      </c>
      <c r="L443" s="36">
        <f ca="1">((('1.Inputs'!$D$37*12*IF(5=1,'1.Inputs'!$D$38,IF(5=2,'1.Inputs'!$D$39,$E443)))*$F443*(('1.Inputs'!$D$40)+(1-'1.Inputs'!$D$40)*(1+'1.Inputs'!$D$41))*(1+$G443)^(5-1))*'1.Inputs'!$D$47+(('1.Inputs'!$D$37*12*IF(5=1,'1.Inputs'!$D$38,IF(5=2,'1.Inputs'!$D$39,$E443)))/(1-'1.Inputs'!$D$42)*$D443*(1+$G443)^(5-1))*('1.Inputs'!$D$48-'1.Inputs'!$D$49))/'1.Inputs'!$D$51</f>
        <v>1671065254.1277039</v>
      </c>
      <c r="M443" s="36">
        <f ca="1">((('1.Inputs'!$D$37*12*IF(6=1,'1.Inputs'!$D$38,IF(6=2,'1.Inputs'!$D$39,$E443)))*$F443*(('1.Inputs'!$D$40)+(1-'1.Inputs'!$D$40)*(1+'1.Inputs'!$D$41))*(1+$G443)^(6-1))*'1.Inputs'!$D$47+(('1.Inputs'!$D$37*12*IF(6=1,'1.Inputs'!$D$38,IF(6=2,'1.Inputs'!$D$39,$E443)))/(1-'1.Inputs'!$D$42)*$D443*(1+$G443)^(6-1))*('1.Inputs'!$D$48-'1.Inputs'!$D$49))/'1.Inputs'!$D$51</f>
        <v>1748019013.2310548</v>
      </c>
      <c r="N443" s="36">
        <f ca="1">((('1.Inputs'!$D$37*12*IF(7=1,'1.Inputs'!$D$38,IF(7=2,'1.Inputs'!$D$39,$E443)))*$F443*(('1.Inputs'!$D$40)+(1-'1.Inputs'!$D$40)*(1+'1.Inputs'!$D$41))*(1+$G443)^(7-1))*'1.Inputs'!$D$47+(('1.Inputs'!$D$37*12*IF(7=1,'1.Inputs'!$D$38,IF(7=2,'1.Inputs'!$D$39,$E443)))/(1-'1.Inputs'!$D$42)*$D443*(1+$G443)^(7-1))*('1.Inputs'!$D$48-'1.Inputs'!$D$49))/'1.Inputs'!$D$51</f>
        <v>1828516548.3931258</v>
      </c>
      <c r="O443" s="36">
        <f ca="1">((('1.Inputs'!$D$37*12*IF(8=1,'1.Inputs'!$D$38,IF(8=2,'1.Inputs'!$D$39,$E443)))*$F443*(('1.Inputs'!$D$40)+(1-'1.Inputs'!$D$40)*(1+'1.Inputs'!$D$41))*(1+$G443)^(8-1))*'1.Inputs'!$D$47+(('1.Inputs'!$D$37*12*IF(8=1,'1.Inputs'!$D$38,IF(8=2,'1.Inputs'!$D$39,$E443)))/(1-'1.Inputs'!$D$42)*$D443*(1+$G443)^(8-1))*('1.Inputs'!$D$48-'1.Inputs'!$D$49))/'1.Inputs'!$D$51</f>
        <v>1912721053.0550258</v>
      </c>
      <c r="P443" s="36">
        <f ca="1">((('1.Inputs'!$D$37*12*IF(9=1,'1.Inputs'!$D$38,IF(9=2,'1.Inputs'!$D$39,$E443)))*$F443*(('1.Inputs'!$D$40)+(1-'1.Inputs'!$D$40)*(1+'1.Inputs'!$D$41))*(1+$G443)^(9-1))*'1.Inputs'!$D$47+(('1.Inputs'!$D$37*12*IF(9=1,'1.Inputs'!$D$38,IF(9=2,'1.Inputs'!$D$39,$E443)))/(1-'1.Inputs'!$D$42)*$D443*(1+$G443)^(9-1))*('1.Inputs'!$D$48-'1.Inputs'!$D$49))/'1.Inputs'!$D$51</f>
        <v>2000803235.8334224</v>
      </c>
      <c r="Q443" s="36">
        <f ca="1">((('1.Inputs'!$D$37*12*IF(10=1,'1.Inputs'!$D$38,IF(10=2,'1.Inputs'!$D$39,$E443)))*$F443*(('1.Inputs'!$D$40)+(1-'1.Inputs'!$D$40)*(1+'1.Inputs'!$D$41))*(1+$G443)^(10-1))*'1.Inputs'!$D$47+(('1.Inputs'!$D$37*12*IF(10=1,'1.Inputs'!$D$38,IF(10=2,'1.Inputs'!$D$39,$E443)))/(1-'1.Inputs'!$D$42)*$D443*(1+$G443)^(10-1))*('1.Inputs'!$D$48-'1.Inputs'!$D$49))/'1.Inputs'!$D$51</f>
        <v>2092941666.5997915</v>
      </c>
      <c r="R443" s="36">
        <f>-'1.Inputs'!$D$24</f>
        <v>-2050000000</v>
      </c>
      <c r="S443" s="36">
        <f ca="1">((('1.Inputs'!$D$37*12*IF(1=1,'1.Inputs'!$D$38,IF(1=2,'1.Inputs'!$D$39,$E443)))*$F443*(('1.Inputs'!$D$40)+(1-'1.Inputs'!$D$40)*(1+'1.Inputs'!$D$41))*(1+$G443)^(1-1))-(('1.Inputs'!$D$37*12*IF(1=1,'1.Inputs'!$D$38,IF(1=2,'1.Inputs'!$D$39,$E443)))/(1-'1.Inputs'!$D$42)*$D443*(1+$G443)^(1-1))-('1.Inputs'!$D$37*12*IF(1=1,'1.Inputs'!$D$38,IF(1=2,'1.Inputs'!$D$39,$E443)))*'1.Inputs'!$D$43*(1+$G443)^(1-1)-'1.Inputs'!$D$44*(1+$G443)^(1-1)-('1.Inputs'!$D$20/'1.Inputs'!$D$27+'1.Inputs'!$D$23/'1.Inputs'!$D$28))-MAX(0,((('1.Inputs'!$D$37*12*IF(1=1,'1.Inputs'!$D$38,IF(1=2,'1.Inputs'!$D$39,$E443)))*$F443*(('1.Inputs'!$D$40)+(1-'1.Inputs'!$D$40)*(1+'1.Inputs'!$D$41))*(1+$G443)^(1-1))-(('1.Inputs'!$D$37*12*IF(1=1,'1.Inputs'!$D$38,IF(1=2,'1.Inputs'!$D$39,$E443)))/(1-'1.Inputs'!$D$42)*$D443*(1+$G443)^(1-1))-('1.Inputs'!$D$37*12*IF(1=1,'1.Inputs'!$D$38,IF(1=2,'1.Inputs'!$D$39,$E443)))*'1.Inputs'!$D$43*(1+$G443)^(1-1)-'1.Inputs'!$D$44*(1+$G443)^(1-1)-('1.Inputs'!$D$20/'1.Inputs'!$D$27+'1.Inputs'!$D$23/'1.Inputs'!$D$28)))*'1.Inputs'!$D$53+('1.Inputs'!$D$20/'1.Inputs'!$D$27+'1.Inputs'!$D$23/'1.Inputs'!$D$28)-H443</f>
        <v>-489254936.14013213</v>
      </c>
      <c r="T443" s="36">
        <f ca="1">((('1.Inputs'!$D$37*12*IF(2=1,'1.Inputs'!$D$38,IF(2=2,'1.Inputs'!$D$39,$E443)))*$F443*(('1.Inputs'!$D$40)+(1-'1.Inputs'!$D$40)*(1+'1.Inputs'!$D$41))*(1+$G443)^(2-1))-(('1.Inputs'!$D$37*12*IF(2=1,'1.Inputs'!$D$38,IF(2=2,'1.Inputs'!$D$39,$E443)))/(1-'1.Inputs'!$D$42)*$D443*(1+$G443)^(2-1))-('1.Inputs'!$D$37*12*IF(2=1,'1.Inputs'!$D$38,IF(2=2,'1.Inputs'!$D$39,$E443)))*'1.Inputs'!$D$43*(1+$G443)^(2-1)-'1.Inputs'!$D$44*(1+$G443)^(2-1)-('1.Inputs'!$D$20/'1.Inputs'!$D$27+'1.Inputs'!$D$23/'1.Inputs'!$D$28))-MAX(0,((('1.Inputs'!$D$37*12*IF(2=1,'1.Inputs'!$D$38,IF(2=2,'1.Inputs'!$D$39,$E443)))*$F443*(('1.Inputs'!$D$40)+(1-'1.Inputs'!$D$40)*(1+'1.Inputs'!$D$41))*(1+$G443)^(2-1))-(('1.Inputs'!$D$37*12*IF(2=1,'1.Inputs'!$D$38,IF(2=2,'1.Inputs'!$D$39,$E443)))/(1-'1.Inputs'!$D$42)*$D443*(1+$G443)^(2-1))-('1.Inputs'!$D$37*12*IF(2=1,'1.Inputs'!$D$38,IF(2=2,'1.Inputs'!$D$39,$E443)))*'1.Inputs'!$D$43*(1+$G443)^(2-1)-'1.Inputs'!$D$44*(1+$G443)^(2-1)-('1.Inputs'!$D$20/'1.Inputs'!$D$27+'1.Inputs'!$D$23/'1.Inputs'!$D$28)))*'1.Inputs'!$D$53+('1.Inputs'!$D$20/'1.Inputs'!$D$27+'1.Inputs'!$D$23/'1.Inputs'!$D$28)-(I443-H443)</f>
        <v>327200529.51839805</v>
      </c>
      <c r="U443" s="36">
        <f ca="1">((('1.Inputs'!$D$37*12*IF(3=1,'1.Inputs'!$D$38,IF(3=2,'1.Inputs'!$D$39,$E443)))*$F443*(('1.Inputs'!$D$40)+(1-'1.Inputs'!$D$40)*(1+'1.Inputs'!$D$41))*(1+$G443)^(3-1))-(('1.Inputs'!$D$37*12*IF(3=1,'1.Inputs'!$D$38,IF(3=2,'1.Inputs'!$D$39,$E443)))/(1-'1.Inputs'!$D$42)*$D443*(1+$G443)^(3-1))-('1.Inputs'!$D$37*12*IF(3=1,'1.Inputs'!$D$38,IF(3=2,'1.Inputs'!$D$39,$E443)))*'1.Inputs'!$D$43*(1+$G443)^(3-1)-'1.Inputs'!$D$44*(1+$G443)^(3-1)-('1.Inputs'!$D$20/'1.Inputs'!$D$27+'1.Inputs'!$D$23/'1.Inputs'!$D$28))-MAX(0,((('1.Inputs'!$D$37*12*IF(3=1,'1.Inputs'!$D$38,IF(3=2,'1.Inputs'!$D$39,$E443)))*$F443*(('1.Inputs'!$D$40)+(1-'1.Inputs'!$D$40)*(1+'1.Inputs'!$D$41))*(1+$G443)^(3-1))-(('1.Inputs'!$D$37*12*IF(3=1,'1.Inputs'!$D$38,IF(3=2,'1.Inputs'!$D$39,$E443)))/(1-'1.Inputs'!$D$42)*$D443*(1+$G443)^(3-1))-('1.Inputs'!$D$37*12*IF(3=1,'1.Inputs'!$D$38,IF(3=2,'1.Inputs'!$D$39,$E443)))*'1.Inputs'!$D$43*(1+$G443)^(3-1)-'1.Inputs'!$D$44*(1+$G443)^(3-1)-('1.Inputs'!$D$20/'1.Inputs'!$D$27+'1.Inputs'!$D$23/'1.Inputs'!$D$28)))*'1.Inputs'!$D$53+('1.Inputs'!$D$20/'1.Inputs'!$D$27+'1.Inputs'!$D$23/'1.Inputs'!$D$28)-(J443-I443)</f>
        <v>699492890.65652013</v>
      </c>
      <c r="V443" s="36">
        <f ca="1">((('1.Inputs'!$D$37*12*IF(4=1,'1.Inputs'!$D$38,IF(4=2,'1.Inputs'!$D$39,$E443)))*$F443*(('1.Inputs'!$D$40)+(1-'1.Inputs'!$D$40)*(1+'1.Inputs'!$D$41))*(1+$G443)^(4-1))-(('1.Inputs'!$D$37*12*IF(4=1,'1.Inputs'!$D$38,IF(4=2,'1.Inputs'!$D$39,$E443)))/(1-'1.Inputs'!$D$42)*$D443*(1+$G443)^(4-1))-('1.Inputs'!$D$37*12*IF(4=1,'1.Inputs'!$D$38,IF(4=2,'1.Inputs'!$D$39,$E443)))*'1.Inputs'!$D$43*(1+$G443)^(4-1)-'1.Inputs'!$D$44*(1+$G443)^(4-1)-('1.Inputs'!$D$20/'1.Inputs'!$D$27+'1.Inputs'!$D$23/'1.Inputs'!$D$28))-MAX(0,((('1.Inputs'!$D$37*12*IF(4=1,'1.Inputs'!$D$38,IF(4=2,'1.Inputs'!$D$39,$E443)))*$F443*(('1.Inputs'!$D$40)+(1-'1.Inputs'!$D$40)*(1+'1.Inputs'!$D$41))*(1+$G443)^(4-1))-(('1.Inputs'!$D$37*12*IF(4=1,'1.Inputs'!$D$38,IF(4=2,'1.Inputs'!$D$39,$E443)))/(1-'1.Inputs'!$D$42)*$D443*(1+$G443)^(4-1))-('1.Inputs'!$D$37*12*IF(4=1,'1.Inputs'!$D$38,IF(4=2,'1.Inputs'!$D$39,$E443)))*'1.Inputs'!$D$43*(1+$G443)^(4-1)-'1.Inputs'!$D$44*(1+$G443)^(4-1)-('1.Inputs'!$D$20/'1.Inputs'!$D$27+'1.Inputs'!$D$23/'1.Inputs'!$D$28)))*'1.Inputs'!$D$53+('1.Inputs'!$D$20/'1.Inputs'!$D$27+'1.Inputs'!$D$23/'1.Inputs'!$D$28)-(K443-J443)</f>
        <v>999200398.97054815</v>
      </c>
      <c r="W443" s="36">
        <f ca="1">((('1.Inputs'!$D$37*12*IF(5=1,'1.Inputs'!$D$38,IF(5=2,'1.Inputs'!$D$39,$E443)))*$F443*(('1.Inputs'!$D$40)+(1-'1.Inputs'!$D$40)*(1+'1.Inputs'!$D$41))*(1+$G443)^(5-1))-(('1.Inputs'!$D$37*12*IF(5=1,'1.Inputs'!$D$38,IF(5=2,'1.Inputs'!$D$39,$E443)))/(1-'1.Inputs'!$D$42)*$D443*(1+$G443)^(5-1))-('1.Inputs'!$D$37*12*IF(5=1,'1.Inputs'!$D$38,IF(5=2,'1.Inputs'!$D$39,$E443)))*'1.Inputs'!$D$43*(1+$G443)^(5-1)-'1.Inputs'!$D$44*(1+$G443)^(5-1)-('1.Inputs'!$D$20/'1.Inputs'!$D$27+'1.Inputs'!$D$23/'1.Inputs'!$D$28))-MAX(0,((('1.Inputs'!$D$37*12*IF(5=1,'1.Inputs'!$D$38,IF(5=2,'1.Inputs'!$D$39,$E443)))*$F443*(('1.Inputs'!$D$40)+(1-'1.Inputs'!$D$40)*(1+'1.Inputs'!$D$41))*(1+$G443)^(5-1))-(('1.Inputs'!$D$37*12*IF(5=1,'1.Inputs'!$D$38,IF(5=2,'1.Inputs'!$D$39,$E443)))/(1-'1.Inputs'!$D$42)*$D443*(1+$G443)^(5-1))-('1.Inputs'!$D$37*12*IF(5=1,'1.Inputs'!$D$38,IF(5=2,'1.Inputs'!$D$39,$E443)))*'1.Inputs'!$D$43*(1+$G443)^(5-1)-'1.Inputs'!$D$44*(1+$G443)^(5-1)-('1.Inputs'!$D$20/'1.Inputs'!$D$27+'1.Inputs'!$D$23/'1.Inputs'!$D$28)))*'1.Inputs'!$D$53+('1.Inputs'!$D$20/'1.Inputs'!$D$27+'1.Inputs'!$D$23/'1.Inputs'!$D$28)-(L443-K443)</f>
        <v>1043038400.8078599</v>
      </c>
      <c r="X443" s="36">
        <f ca="1">((('1.Inputs'!$D$37*12*IF(6=1,'1.Inputs'!$D$38,IF(6=2,'1.Inputs'!$D$39,$E443)))*$F443*(('1.Inputs'!$D$40)+(1-'1.Inputs'!$D$40)*(1+'1.Inputs'!$D$41))*(1+$G443)^(6-1))-(('1.Inputs'!$D$37*12*IF(6=1,'1.Inputs'!$D$38,IF(6=2,'1.Inputs'!$D$39,$E443)))/(1-'1.Inputs'!$D$42)*$D443*(1+$G443)^(6-1))-('1.Inputs'!$D$37*12*IF(6=1,'1.Inputs'!$D$38,IF(6=2,'1.Inputs'!$D$39,$E443)))*'1.Inputs'!$D$43*(1+$G443)^(6-1)-'1.Inputs'!$D$44*(1+$G443)^(6-1)-('1.Inputs'!$D$20/'1.Inputs'!$D$27+'1.Inputs'!$D$23/'1.Inputs'!$D$28))-MAX(0,((('1.Inputs'!$D$37*12*IF(6=1,'1.Inputs'!$D$38,IF(6=2,'1.Inputs'!$D$39,$E443)))*$F443*(('1.Inputs'!$D$40)+(1-'1.Inputs'!$D$40)*(1+'1.Inputs'!$D$41))*(1+$G443)^(6-1))-(('1.Inputs'!$D$37*12*IF(6=1,'1.Inputs'!$D$38,IF(6=2,'1.Inputs'!$D$39,$E443)))/(1-'1.Inputs'!$D$42)*$D443*(1+$G443)^(6-1))-('1.Inputs'!$D$37*12*IF(6=1,'1.Inputs'!$D$38,IF(6=2,'1.Inputs'!$D$39,$E443)))*'1.Inputs'!$D$43*(1+$G443)^(6-1)-'1.Inputs'!$D$44*(1+$G443)^(6-1)-('1.Inputs'!$D$20/'1.Inputs'!$D$27+'1.Inputs'!$D$23/'1.Inputs'!$D$28)))*'1.Inputs'!$D$53+('1.Inputs'!$D$20/'1.Inputs'!$D$27+'1.Inputs'!$D$23/'1.Inputs'!$D$28)-(M443-L443)</f>
        <v>1088895174.21895</v>
      </c>
      <c r="Y443" s="36">
        <f ca="1">((('1.Inputs'!$D$37*12*IF(7=1,'1.Inputs'!$D$38,IF(7=2,'1.Inputs'!$D$39,$E443)))*$F443*(('1.Inputs'!$D$40)+(1-'1.Inputs'!$D$40)*(1+'1.Inputs'!$D$41))*(1+$G443)^(7-1))-(('1.Inputs'!$D$37*12*IF(7=1,'1.Inputs'!$D$38,IF(7=2,'1.Inputs'!$D$39,$E443)))/(1-'1.Inputs'!$D$42)*$D443*(1+$G443)^(7-1))-('1.Inputs'!$D$37*12*IF(7=1,'1.Inputs'!$D$38,IF(7=2,'1.Inputs'!$D$39,$E443)))*'1.Inputs'!$D$43*(1+$G443)^(7-1)-'1.Inputs'!$D$44*(1+$G443)^(7-1)-('1.Inputs'!$D$20/'1.Inputs'!$D$27+'1.Inputs'!$D$23/'1.Inputs'!$D$28))-MAX(0,((('1.Inputs'!$D$37*12*IF(7=1,'1.Inputs'!$D$38,IF(7=2,'1.Inputs'!$D$39,$E443)))*$F443*(('1.Inputs'!$D$40)+(1-'1.Inputs'!$D$40)*(1+'1.Inputs'!$D$41))*(1+$G443)^(7-1))-(('1.Inputs'!$D$37*12*IF(7=1,'1.Inputs'!$D$38,IF(7=2,'1.Inputs'!$D$39,$E443)))/(1-'1.Inputs'!$D$42)*$D443*(1+$G443)^(7-1))-('1.Inputs'!$D$37*12*IF(7=1,'1.Inputs'!$D$38,IF(7=2,'1.Inputs'!$D$39,$E443)))*'1.Inputs'!$D$43*(1+$G443)^(7-1)-'1.Inputs'!$D$44*(1+$G443)^(7-1)-('1.Inputs'!$D$20/'1.Inputs'!$D$27+'1.Inputs'!$D$23/'1.Inputs'!$D$28)))*'1.Inputs'!$D$53+('1.Inputs'!$D$20/'1.Inputs'!$D$27+'1.Inputs'!$D$23/'1.Inputs'!$D$28)-(N443-M443)</f>
        <v>1136863685.089494</v>
      </c>
      <c r="Z443" s="36">
        <f ca="1">((('1.Inputs'!$D$37*12*IF(8=1,'1.Inputs'!$D$38,IF(8=2,'1.Inputs'!$D$39,$E443)))*$F443*(('1.Inputs'!$D$40)+(1-'1.Inputs'!$D$40)*(1+'1.Inputs'!$D$41))*(1+$G443)^(8-1))-(('1.Inputs'!$D$37*12*IF(8=1,'1.Inputs'!$D$38,IF(8=2,'1.Inputs'!$D$39,$E443)))/(1-'1.Inputs'!$D$42)*$D443*(1+$G443)^(8-1))-('1.Inputs'!$D$37*12*IF(8=1,'1.Inputs'!$D$38,IF(8=2,'1.Inputs'!$D$39,$E443)))*'1.Inputs'!$D$43*(1+$G443)^(8-1)-'1.Inputs'!$D$44*(1+$G443)^(8-1)-('1.Inputs'!$D$20/'1.Inputs'!$D$27+'1.Inputs'!$D$23/'1.Inputs'!$D$28))-MAX(0,((('1.Inputs'!$D$37*12*IF(8=1,'1.Inputs'!$D$38,IF(8=2,'1.Inputs'!$D$39,$E443)))*$F443*(('1.Inputs'!$D$40)+(1-'1.Inputs'!$D$40)*(1+'1.Inputs'!$D$41))*(1+$G443)^(8-1))-(('1.Inputs'!$D$37*12*IF(8=1,'1.Inputs'!$D$38,IF(8=2,'1.Inputs'!$D$39,$E443)))/(1-'1.Inputs'!$D$42)*$D443*(1+$G443)^(8-1))-('1.Inputs'!$D$37*12*IF(8=1,'1.Inputs'!$D$38,IF(8=2,'1.Inputs'!$D$39,$E443)))*'1.Inputs'!$D$43*(1+$G443)^(8-1)-'1.Inputs'!$D$44*(1+$G443)^(8-1)-('1.Inputs'!$D$20/'1.Inputs'!$D$27+'1.Inputs'!$D$23/'1.Inputs'!$D$28)))*'1.Inputs'!$D$53+('1.Inputs'!$D$20/'1.Inputs'!$D$27+'1.Inputs'!$D$23/'1.Inputs'!$D$28)-(O443-N443)</f>
        <v>1187041180.4511945</v>
      </c>
      <c r="AA443" s="36">
        <f ca="1">((('1.Inputs'!$D$37*12*IF(9=1,'1.Inputs'!$D$38,IF(9=2,'1.Inputs'!$D$39,$E443)))*$F443*(('1.Inputs'!$D$40)+(1-'1.Inputs'!$D$40)*(1+'1.Inputs'!$D$41))*(1+$G443)^(9-1))-(('1.Inputs'!$D$37*12*IF(9=1,'1.Inputs'!$D$38,IF(9=2,'1.Inputs'!$D$39,$E443)))/(1-'1.Inputs'!$D$42)*$D443*(1+$G443)^(9-1))-('1.Inputs'!$D$37*12*IF(9=1,'1.Inputs'!$D$38,IF(9=2,'1.Inputs'!$D$39,$E443)))*'1.Inputs'!$D$43*(1+$G443)^(9-1)-'1.Inputs'!$D$44*(1+$G443)^(9-1)-('1.Inputs'!$D$20/'1.Inputs'!$D$27+'1.Inputs'!$D$23/'1.Inputs'!$D$28))-MAX(0,((('1.Inputs'!$D$37*12*IF(9=1,'1.Inputs'!$D$38,IF(9=2,'1.Inputs'!$D$39,$E443)))*$F443*(('1.Inputs'!$D$40)+(1-'1.Inputs'!$D$40)*(1+'1.Inputs'!$D$41))*(1+$G443)^(9-1))-(('1.Inputs'!$D$37*12*IF(9=1,'1.Inputs'!$D$38,IF(9=2,'1.Inputs'!$D$39,$E443)))/(1-'1.Inputs'!$D$42)*$D443*(1+$G443)^(9-1))-('1.Inputs'!$D$37*12*IF(9=1,'1.Inputs'!$D$38,IF(9=2,'1.Inputs'!$D$39,$E443)))*'1.Inputs'!$D$43*(1+$G443)^(9-1)-'1.Inputs'!$D$44*(1+$G443)^(9-1)-('1.Inputs'!$D$20/'1.Inputs'!$D$27+'1.Inputs'!$D$23/'1.Inputs'!$D$28)))*'1.Inputs'!$D$53+('1.Inputs'!$D$20/'1.Inputs'!$D$27+'1.Inputs'!$D$23/'1.Inputs'!$D$28)-(P443-O443)</f>
        <v>1239529385.6316385</v>
      </c>
      <c r="AB443" s="36">
        <f ca="1">((('1.Inputs'!$D$37*12*IF(10=1,'1.Inputs'!$D$38,IF(10=2,'1.Inputs'!$D$39,$E443)))*$F443*(('1.Inputs'!$D$40)+(1-'1.Inputs'!$D$40)*(1+'1.Inputs'!$D$41))*(1+$G443)^(10-1))-(('1.Inputs'!$D$37*12*IF(10=1,'1.Inputs'!$D$38,IF(10=2,'1.Inputs'!$D$39,$E443)))/(1-'1.Inputs'!$D$42)*$D443*(1+$G443)^(10-1))-('1.Inputs'!$D$37*12*IF(10=1,'1.Inputs'!$D$38,IF(10=2,'1.Inputs'!$D$39,$E443)))*'1.Inputs'!$D$43*(1+$G443)^(10-1)-'1.Inputs'!$D$44*(1+$G443)^(10-1)-('1.Inputs'!$D$20/'1.Inputs'!$D$27+'1.Inputs'!$D$23/'1.Inputs'!$D$28))-MAX(0,((('1.Inputs'!$D$37*12*IF(10=1,'1.Inputs'!$D$38,IF(10=2,'1.Inputs'!$D$39,$E443)))*$F443*(('1.Inputs'!$D$40)+(1-'1.Inputs'!$D$40)*(1+'1.Inputs'!$D$41))*(1+$G443)^(10-1))-(('1.Inputs'!$D$37*12*IF(10=1,'1.Inputs'!$D$38,IF(10=2,'1.Inputs'!$D$39,$E443)))/(1-'1.Inputs'!$D$42)*$D443*(1+$G443)^(10-1))-('1.Inputs'!$D$37*12*IF(10=1,'1.Inputs'!$D$38,IF(10=2,'1.Inputs'!$D$39,$E443)))*'1.Inputs'!$D$43*(1+$G443)^(10-1)-'1.Inputs'!$D$44*(1+$G443)^(10-1)-('1.Inputs'!$D$20/'1.Inputs'!$D$27+'1.Inputs'!$D$23/'1.Inputs'!$D$28)))*'1.Inputs'!$D$53+('1.Inputs'!$D$20/'1.Inputs'!$D$27+'1.Inputs'!$D$23/'1.Inputs'!$D$28)-(Q443-P443)+(('1.Inputs'!$D$20+'1.Inputs'!$D$23-('1.Inputs'!$D$20/'1.Inputs'!$D$27+'1.Inputs'!$D$23/'1.Inputs'!$D$28)*'1.Inputs'!$D$10)*'1.Inputs'!$D$60+'1.Inputs'!$D$19*'1.Inputs'!$D$59+Q443)</f>
        <v>4087376377.0828409</v>
      </c>
      <c r="AC443" s="36">
        <f ca="1">S443-AC$13-AC$14+MIN(AC$13,MAX(0,((('1.Inputs'!$D$37*12*IF(1=1,'1.Inputs'!$D$38,IF(1=2,'1.Inputs'!$D$39,$E443)))*$F443*(('1.Inputs'!$D$40)+(1-'1.Inputs'!$D$40)*(1+'1.Inputs'!$D$41))*(1+$G443)^(1-1))-(('1.Inputs'!$D$37*12*IF(1=1,'1.Inputs'!$D$38,IF(1=2,'1.Inputs'!$D$39,$E443)))/(1-'1.Inputs'!$D$42)*$D443*(1+$G443)^(1-1))-('1.Inputs'!$D$37*12*IF(1=1,'1.Inputs'!$D$38,IF(1=2,'1.Inputs'!$D$39,$E443)))*'1.Inputs'!$D$43*(1+$G443)^(1-1)-'1.Inputs'!$D$44*(1+$G443)^(1-1)-('1.Inputs'!$D$20/'1.Inputs'!$D$27+'1.Inputs'!$D$23/'1.Inputs'!$D$28))))*'1.Inputs'!$D$53</f>
        <v>-585194936.14013219</v>
      </c>
      <c r="AD443" s="36">
        <f ca="1">T443-AD$13-AD$14+MIN(AD$13,MAX(0,((('1.Inputs'!$D$37*12*IF(2=1,'1.Inputs'!$D$38,IF(2=2,'1.Inputs'!$D$39,$E443)))*$F443*(('1.Inputs'!$D$40)+(1-'1.Inputs'!$D$40)*(1+'1.Inputs'!$D$41))*(1+$G443)^(2-1))-(('1.Inputs'!$D$37*12*IF(2=1,'1.Inputs'!$D$38,IF(2=2,'1.Inputs'!$D$39,$E443)))/(1-'1.Inputs'!$D$42)*$D443*(1+$G443)^(2-1))-('1.Inputs'!$D$37*12*IF(2=1,'1.Inputs'!$D$38,IF(2=2,'1.Inputs'!$D$39,$E443)))*'1.Inputs'!$D$43*(1+$G443)^(2-1)-'1.Inputs'!$D$44*(1+$G443)^(2-1)-('1.Inputs'!$D$20/'1.Inputs'!$D$27+'1.Inputs'!$D$23/'1.Inputs'!$D$28))))*'1.Inputs'!$D$53</f>
        <v>231260529.51839805</v>
      </c>
      <c r="AE443" s="36">
        <f ca="1">U443-AE$13-AE$14+MIN(AE$13,MAX(0,((('1.Inputs'!$D$37*12*IF(3=1,'1.Inputs'!$D$38,IF(3=2,'1.Inputs'!$D$39,$E443)))*$F443*(('1.Inputs'!$D$40)+(1-'1.Inputs'!$D$40)*(1+'1.Inputs'!$D$41))*(1+$G443)^(3-1))-(('1.Inputs'!$D$37*12*IF(3=1,'1.Inputs'!$D$38,IF(3=2,'1.Inputs'!$D$39,$E443)))/(1-'1.Inputs'!$D$42)*$D443*(1+$G443)^(3-1))-('1.Inputs'!$D$37*12*IF(3=1,'1.Inputs'!$D$38,IF(3=2,'1.Inputs'!$D$39,$E443)))*'1.Inputs'!$D$43*(1+$G443)^(3-1)-'1.Inputs'!$D$44*(1+$G443)^(3-1)-('1.Inputs'!$D$20/'1.Inputs'!$D$27+'1.Inputs'!$D$23/'1.Inputs'!$D$28))))*'1.Inputs'!$D$53</f>
        <v>357552890.65652013</v>
      </c>
      <c r="AF443" s="36">
        <f ca="1">V443-AF$13-AF$14+MIN(AF$13,MAX(0,((('1.Inputs'!$D$37*12*IF(4=1,'1.Inputs'!$D$38,IF(4=2,'1.Inputs'!$D$39,$E443)))*$F443*(('1.Inputs'!$D$40)+(1-'1.Inputs'!$D$40)*(1+'1.Inputs'!$D$41))*(1+$G443)^(4-1))-(('1.Inputs'!$D$37*12*IF(4=1,'1.Inputs'!$D$38,IF(4=2,'1.Inputs'!$D$39,$E443)))/(1-'1.Inputs'!$D$42)*$D443*(1+$G443)^(4-1))-('1.Inputs'!$D$37*12*IF(4=1,'1.Inputs'!$D$38,IF(4=2,'1.Inputs'!$D$39,$E443)))*'1.Inputs'!$D$43*(1+$G443)^(4-1)-'1.Inputs'!$D$44*(1+$G443)^(4-1)-('1.Inputs'!$D$20/'1.Inputs'!$D$27+'1.Inputs'!$D$23/'1.Inputs'!$D$28))))*'1.Inputs'!$D$53</f>
        <v>676448398.97054815</v>
      </c>
      <c r="AG443" s="36">
        <f ca="1">W443-AG$13-AG$14+MIN(AG$13,MAX(0,((('1.Inputs'!$D$37*12*IF(5=1,'1.Inputs'!$D$38,IF(5=2,'1.Inputs'!$D$39,$E443)))*$F443*(('1.Inputs'!$D$40)+(1-'1.Inputs'!$D$40)*(1+'1.Inputs'!$D$41))*(1+$G443)^(5-1))-(('1.Inputs'!$D$37*12*IF(5=1,'1.Inputs'!$D$38,IF(5=2,'1.Inputs'!$D$39,$E443)))/(1-'1.Inputs'!$D$42)*$D443*(1+$G443)^(5-1))-('1.Inputs'!$D$37*12*IF(5=1,'1.Inputs'!$D$38,IF(5=2,'1.Inputs'!$D$39,$E443)))*'1.Inputs'!$D$43*(1+$G443)^(5-1)-'1.Inputs'!$D$44*(1+$G443)^(5-1)-('1.Inputs'!$D$20/'1.Inputs'!$D$27+'1.Inputs'!$D$23/'1.Inputs'!$D$28))))*'1.Inputs'!$D$53</f>
        <v>739474400.8078599</v>
      </c>
      <c r="AH443" s="36">
        <f ca="1">X443-AH$13-AH$14+MIN(AH$13,MAX(0,((('1.Inputs'!$D$37*12*IF(6=1,'1.Inputs'!$D$38,IF(6=2,'1.Inputs'!$D$39,$E443)))*$F443*(('1.Inputs'!$D$40)+(1-'1.Inputs'!$D$40)*(1+'1.Inputs'!$D$41))*(1+$G443)^(6-1))-(('1.Inputs'!$D$37*12*IF(6=1,'1.Inputs'!$D$38,IF(6=2,'1.Inputs'!$D$39,$E443)))/(1-'1.Inputs'!$D$42)*$D443*(1+$G443)^(6-1))-('1.Inputs'!$D$37*12*IF(6=1,'1.Inputs'!$D$38,IF(6=2,'1.Inputs'!$D$39,$E443)))*'1.Inputs'!$D$43*(1+$G443)^(6-1)-'1.Inputs'!$D$44*(1+$G443)^(6-1)-('1.Inputs'!$D$20/'1.Inputs'!$D$27+'1.Inputs'!$D$23/'1.Inputs'!$D$28))))*'1.Inputs'!$D$53</f>
        <v>804519174.21895003</v>
      </c>
      <c r="AI443" s="36">
        <f ca="1">Y443-AI$13-AI$14+MIN(AI$13,MAX(0,((('1.Inputs'!$D$37*12*IF(7=1,'1.Inputs'!$D$38,IF(7=2,'1.Inputs'!$D$39,$E443)))*$F443*(('1.Inputs'!$D$40)+(1-'1.Inputs'!$D$40)*(1+'1.Inputs'!$D$41))*(1+$G443)^(7-1))-(('1.Inputs'!$D$37*12*IF(7=1,'1.Inputs'!$D$38,IF(7=2,'1.Inputs'!$D$39,$E443)))/(1-'1.Inputs'!$D$42)*$D443*(1+$G443)^(7-1))-('1.Inputs'!$D$37*12*IF(7=1,'1.Inputs'!$D$38,IF(7=2,'1.Inputs'!$D$39,$E443)))*'1.Inputs'!$D$43*(1+$G443)^(7-1)-'1.Inputs'!$D$44*(1+$G443)^(7-1)-('1.Inputs'!$D$20/'1.Inputs'!$D$27+'1.Inputs'!$D$23/'1.Inputs'!$D$28))))*'1.Inputs'!$D$53</f>
        <v>871675685.08949399</v>
      </c>
      <c r="AJ443" s="36">
        <f ca="1">Z443-AJ$13-AJ$14+MIN(AJ$13,MAX(0,((('1.Inputs'!$D$37*12*IF(8=1,'1.Inputs'!$D$38,IF(8=2,'1.Inputs'!$D$39,$E443)))*$F443*(('1.Inputs'!$D$40)+(1-'1.Inputs'!$D$40)*(1+'1.Inputs'!$D$41))*(1+$G443)^(8-1))-(('1.Inputs'!$D$37*12*IF(8=1,'1.Inputs'!$D$38,IF(8=2,'1.Inputs'!$D$39,$E443)))/(1-'1.Inputs'!$D$42)*$D443*(1+$G443)^(8-1))-('1.Inputs'!$D$37*12*IF(8=1,'1.Inputs'!$D$38,IF(8=2,'1.Inputs'!$D$39,$E443)))*'1.Inputs'!$D$43*(1+$G443)^(8-1)-'1.Inputs'!$D$44*(1+$G443)^(8-1)-('1.Inputs'!$D$20/'1.Inputs'!$D$27+'1.Inputs'!$D$23/'1.Inputs'!$D$28))))*'1.Inputs'!$D$53</f>
        <v>1187041180.4511945</v>
      </c>
      <c r="AK443" s="36">
        <f ca="1">AA443-AK$13-AK$14+MIN(AK$13,MAX(0,((('1.Inputs'!$D$37*12*IF(9=1,'1.Inputs'!$D$38,IF(9=2,'1.Inputs'!$D$39,$E443)))*$F443*(('1.Inputs'!$D$40)+(1-'1.Inputs'!$D$40)*(1+'1.Inputs'!$D$41))*(1+$G443)^(9-1))-(('1.Inputs'!$D$37*12*IF(9=1,'1.Inputs'!$D$38,IF(9=2,'1.Inputs'!$D$39,$E443)))/(1-'1.Inputs'!$D$42)*$D443*(1+$G443)^(9-1))-('1.Inputs'!$D$37*12*IF(9=1,'1.Inputs'!$D$38,IF(9=2,'1.Inputs'!$D$39,$E443)))*'1.Inputs'!$D$43*(1+$G443)^(9-1)-'1.Inputs'!$D$44*(1+$G443)^(9-1)-('1.Inputs'!$D$20/'1.Inputs'!$D$27+'1.Inputs'!$D$23/'1.Inputs'!$D$28))))*'1.Inputs'!$D$53</f>
        <v>1239529385.6316385</v>
      </c>
      <c r="AL443" s="36">
        <f ca="1">AB443-AL$13-AL$14+MIN(AL$13,MAX(0,((('1.Inputs'!$D$37*12*IF(10=1,'1.Inputs'!$D$38,IF(10=2,'1.Inputs'!$D$39,$E443)))*$F443*(('1.Inputs'!$D$40)+(1-'1.Inputs'!$D$40)*(1+'1.Inputs'!$D$41))*(1+$G443)^(10-1))-(('1.Inputs'!$D$37*12*IF(10=1,'1.Inputs'!$D$38,IF(10=2,'1.Inputs'!$D$39,$E443)))/(1-'1.Inputs'!$D$42)*$D443*(1+$G443)^(10-1))-('1.Inputs'!$D$37*12*IF(10=1,'1.Inputs'!$D$38,IF(10=2,'1.Inputs'!$D$39,$E443)))*'1.Inputs'!$D$43*(1+$G443)^(10-1)-'1.Inputs'!$D$44*(1+$G443)^(10-1)-('1.Inputs'!$D$20/'1.Inputs'!$D$27+'1.Inputs'!$D$23/'1.Inputs'!$D$28))))*'1.Inputs'!$D$53+'1.Inputs'!$D$35</f>
        <v>4887376377.0828409</v>
      </c>
      <c r="AM443" s="48">
        <f ca="1">R443+NPV('1.Inputs'!$D$55,S443:AB443)</f>
        <v>2844801147.3381758</v>
      </c>
      <c r="AN443" s="48">
        <f ca="1">-('1.Inputs'!$D$24*(1-'1.Inputs'!$D$31)+'1.Inputs'!$D$35)+NPV('1.Inputs'!$D$54,AC443:AL443)</f>
        <v>1040634899.4898944</v>
      </c>
      <c r="AO443" s="36">
        <f t="shared" ca="1" si="53"/>
        <v>-3.3147353397027923</v>
      </c>
      <c r="AP443" s="36">
        <f t="shared" ca="1" si="54"/>
        <v>1.7771668969931913</v>
      </c>
      <c r="AQ443" s="36">
        <f ca="1">'1.Inputs'!$D$35+MIN(SUM($AC443:AC443),SUM($AC443:AD443),SUM($AC443:AE443),SUM($AC443:AF443),SUM($AC443:AG443),SUM($AC443:AH443),SUM($AC443:AI443),SUM($AC443:AJ443),SUM($AC443:AK443),SUM($AC443:AL443))</f>
        <v>214805063.85986781</v>
      </c>
      <c r="AR443" s="36">
        <f ca="1">IF(AP443&lt;'1.Inputs'!$D$57,1,0)</f>
        <v>0</v>
      </c>
      <c r="AS443" s="36">
        <f t="shared" ca="1" si="55"/>
        <v>0</v>
      </c>
    </row>
    <row r="444" spans="2:45" ht="15" customHeight="1" x14ac:dyDescent="0.25">
      <c r="B444" s="36">
        <v>429</v>
      </c>
      <c r="C444" s="36">
        <f t="shared" ca="1" si="48"/>
        <v>0.78547038642677569</v>
      </c>
      <c r="D444" s="36">
        <f t="shared" ca="1" si="49"/>
        <v>20772.11811593817</v>
      </c>
      <c r="E444" s="47">
        <f t="shared" ca="1" si="50"/>
        <v>0.86252169062135131</v>
      </c>
      <c r="F444" s="36">
        <f t="shared" ca="1" si="51"/>
        <v>29114.552927338573</v>
      </c>
      <c r="G444" s="36">
        <f t="shared" ca="1" si="52"/>
        <v>5.8697539102591657E-2</v>
      </c>
      <c r="H444" s="36">
        <f ca="1">((('1.Inputs'!$D$37*12*IF(1=1,'1.Inputs'!$D$38,IF(1=2,'1.Inputs'!$D$39,$E444)))*$F444*(('1.Inputs'!$D$40)+(1-'1.Inputs'!$D$40)*(1+'1.Inputs'!$D$41))*(1+$G444)^(1-1))*'1.Inputs'!$D$47+(('1.Inputs'!$D$37*12*IF(1=1,'1.Inputs'!$D$38,IF(1=2,'1.Inputs'!$D$39,$E444)))/(1-'1.Inputs'!$D$42)*$D444*(1+$G444)^(1-1))*('1.Inputs'!$D$48-'1.Inputs'!$D$49))/'1.Inputs'!$D$51</f>
        <v>787559608.25508666</v>
      </c>
      <c r="I444" s="36">
        <f ca="1">((('1.Inputs'!$D$37*12*IF(2=1,'1.Inputs'!$D$38,IF(2=2,'1.Inputs'!$D$39,$E444)))*$F444*(('1.Inputs'!$D$40)+(1-'1.Inputs'!$D$40)*(1+'1.Inputs'!$D$41))*(1+$G444)^(2-1))*'1.Inputs'!$D$47+(('1.Inputs'!$D$37*12*IF(2=1,'1.Inputs'!$D$38,IF(2=2,'1.Inputs'!$D$39,$E444)))/(1-'1.Inputs'!$D$42)*$D444*(1+$G444)^(2-1))*('1.Inputs'!$D$48-'1.Inputs'!$D$49))/'1.Inputs'!$D$51</f>
        <v>1167302386.8187659</v>
      </c>
      <c r="J444" s="36">
        <f ca="1">((('1.Inputs'!$D$37*12*IF(3=1,'1.Inputs'!$D$38,IF(3=2,'1.Inputs'!$D$39,$E444)))*$F444*(('1.Inputs'!$D$40)+(1-'1.Inputs'!$D$40)*(1+'1.Inputs'!$D$41))*(1+$G444)^(3-1))*'1.Inputs'!$D$47+(('1.Inputs'!$D$37*12*IF(3=1,'1.Inputs'!$D$38,IF(3=2,'1.Inputs'!$D$39,$E444)))/(1-'1.Inputs'!$D$42)*$D444*(1+$G444)^(3-1))*('1.Inputs'!$D$48-'1.Inputs'!$D$49))/'1.Inputs'!$D$51</f>
        <v>1522745282.0396147</v>
      </c>
      <c r="K444" s="36">
        <f ca="1">((('1.Inputs'!$D$37*12*IF(4=1,'1.Inputs'!$D$38,IF(4=2,'1.Inputs'!$D$39,$E444)))*$F444*(('1.Inputs'!$D$40)+(1-'1.Inputs'!$D$40)*(1+'1.Inputs'!$D$41))*(1+$G444)^(4-1))*'1.Inputs'!$D$47+(('1.Inputs'!$D$37*12*IF(4=1,'1.Inputs'!$D$38,IF(4=2,'1.Inputs'!$D$39,$E444)))/(1-'1.Inputs'!$D$42)*$D444*(1+$G444)^(4-1))*('1.Inputs'!$D$48-'1.Inputs'!$D$49))/'1.Inputs'!$D$51</f>
        <v>1612126682.7754221</v>
      </c>
      <c r="L444" s="36">
        <f ca="1">((('1.Inputs'!$D$37*12*IF(5=1,'1.Inputs'!$D$38,IF(5=2,'1.Inputs'!$D$39,$E444)))*$F444*(('1.Inputs'!$D$40)+(1-'1.Inputs'!$D$40)*(1+'1.Inputs'!$D$41))*(1+$G444)^(5-1))*'1.Inputs'!$D$47+(('1.Inputs'!$D$37*12*IF(5=1,'1.Inputs'!$D$38,IF(5=2,'1.Inputs'!$D$39,$E444)))/(1-'1.Inputs'!$D$42)*$D444*(1+$G444)^(5-1))*('1.Inputs'!$D$48-'1.Inputs'!$D$49))/'1.Inputs'!$D$51</f>
        <v>1706754551.7759638</v>
      </c>
      <c r="M444" s="36">
        <f ca="1">((('1.Inputs'!$D$37*12*IF(6=1,'1.Inputs'!$D$38,IF(6=2,'1.Inputs'!$D$39,$E444)))*$F444*(('1.Inputs'!$D$40)+(1-'1.Inputs'!$D$40)*(1+'1.Inputs'!$D$41))*(1+$G444)^(6-1))*'1.Inputs'!$D$47+(('1.Inputs'!$D$37*12*IF(6=1,'1.Inputs'!$D$38,IF(6=2,'1.Inputs'!$D$39,$E444)))/(1-'1.Inputs'!$D$42)*$D444*(1+$G444)^(6-1))*('1.Inputs'!$D$48-'1.Inputs'!$D$49))/'1.Inputs'!$D$51</f>
        <v>1806936843.8173594</v>
      </c>
      <c r="N444" s="36">
        <f ca="1">((('1.Inputs'!$D$37*12*IF(7=1,'1.Inputs'!$D$38,IF(7=2,'1.Inputs'!$D$39,$E444)))*$F444*(('1.Inputs'!$D$40)+(1-'1.Inputs'!$D$40)*(1+'1.Inputs'!$D$41))*(1+$G444)^(7-1))*'1.Inputs'!$D$47+(('1.Inputs'!$D$37*12*IF(7=1,'1.Inputs'!$D$38,IF(7=2,'1.Inputs'!$D$39,$E444)))/(1-'1.Inputs'!$D$42)*$D444*(1+$G444)^(7-1))*('1.Inputs'!$D$48-'1.Inputs'!$D$49))/'1.Inputs'!$D$51</f>
        <v>1912999589.8632421</v>
      </c>
      <c r="O444" s="36">
        <f ca="1">((('1.Inputs'!$D$37*12*IF(8=1,'1.Inputs'!$D$38,IF(8=2,'1.Inputs'!$D$39,$E444)))*$F444*(('1.Inputs'!$D$40)+(1-'1.Inputs'!$D$40)*(1+'1.Inputs'!$D$41))*(1+$G444)^(8-1))*'1.Inputs'!$D$47+(('1.Inputs'!$D$37*12*IF(8=1,'1.Inputs'!$D$38,IF(8=2,'1.Inputs'!$D$39,$E444)))/(1-'1.Inputs'!$D$42)*$D444*(1+$G444)^(8-1))*('1.Inputs'!$D$48-'1.Inputs'!$D$49))/'1.Inputs'!$D$51</f>
        <v>2025287958.0924826</v>
      </c>
      <c r="P444" s="36">
        <f ca="1">((('1.Inputs'!$D$37*12*IF(9=1,'1.Inputs'!$D$38,IF(9=2,'1.Inputs'!$D$39,$E444)))*$F444*(('1.Inputs'!$D$40)+(1-'1.Inputs'!$D$40)*(1+'1.Inputs'!$D$41))*(1+$G444)^(9-1))*'1.Inputs'!$D$47+(('1.Inputs'!$D$37*12*IF(9=1,'1.Inputs'!$D$38,IF(9=2,'1.Inputs'!$D$39,$E444)))/(1-'1.Inputs'!$D$42)*$D444*(1+$G444)^(9-1))*('1.Inputs'!$D$48-'1.Inputs'!$D$49))/'1.Inputs'!$D$51</f>
        <v>2144167377.2066236</v>
      </c>
      <c r="Q444" s="36">
        <f ca="1">((('1.Inputs'!$D$37*12*IF(10=1,'1.Inputs'!$D$38,IF(10=2,'1.Inputs'!$D$39,$E444)))*$F444*(('1.Inputs'!$D$40)+(1-'1.Inputs'!$D$40)*(1+'1.Inputs'!$D$41))*(1+$G444)^(10-1))*'1.Inputs'!$D$47+(('1.Inputs'!$D$37*12*IF(10=1,'1.Inputs'!$D$38,IF(10=2,'1.Inputs'!$D$39,$E444)))/(1-'1.Inputs'!$D$42)*$D444*(1+$G444)^(10-1))*('1.Inputs'!$D$48-'1.Inputs'!$D$49))/'1.Inputs'!$D$51</f>
        <v>2270024725.6727104</v>
      </c>
      <c r="R444" s="36">
        <f>-'1.Inputs'!$D$24</f>
        <v>-2050000000</v>
      </c>
      <c r="S444" s="36">
        <f ca="1">((('1.Inputs'!$D$37*12*IF(1=1,'1.Inputs'!$D$38,IF(1=2,'1.Inputs'!$D$39,$E444)))*$F444*(('1.Inputs'!$D$40)+(1-'1.Inputs'!$D$40)*(1+'1.Inputs'!$D$41))*(1+$G444)^(1-1))-(('1.Inputs'!$D$37*12*IF(1=1,'1.Inputs'!$D$38,IF(1=2,'1.Inputs'!$D$39,$E444)))/(1-'1.Inputs'!$D$42)*$D444*(1+$G444)^(1-1))-('1.Inputs'!$D$37*12*IF(1=1,'1.Inputs'!$D$38,IF(1=2,'1.Inputs'!$D$39,$E444)))*'1.Inputs'!$D$43*(1+$G444)^(1-1)-'1.Inputs'!$D$44*(1+$G444)^(1-1)-('1.Inputs'!$D$20/'1.Inputs'!$D$27+'1.Inputs'!$D$23/'1.Inputs'!$D$28))-MAX(0,((('1.Inputs'!$D$37*12*IF(1=1,'1.Inputs'!$D$38,IF(1=2,'1.Inputs'!$D$39,$E444)))*$F444*(('1.Inputs'!$D$40)+(1-'1.Inputs'!$D$40)*(1+'1.Inputs'!$D$41))*(1+$G444)^(1-1))-(('1.Inputs'!$D$37*12*IF(1=1,'1.Inputs'!$D$38,IF(1=2,'1.Inputs'!$D$39,$E444)))/(1-'1.Inputs'!$D$42)*$D444*(1+$G444)^(1-1))-('1.Inputs'!$D$37*12*IF(1=1,'1.Inputs'!$D$38,IF(1=2,'1.Inputs'!$D$39,$E444)))*'1.Inputs'!$D$43*(1+$G444)^(1-1)-'1.Inputs'!$D$44*(1+$G444)^(1-1)-('1.Inputs'!$D$20/'1.Inputs'!$D$27+'1.Inputs'!$D$23/'1.Inputs'!$D$28)))*'1.Inputs'!$D$53+('1.Inputs'!$D$20/'1.Inputs'!$D$27+'1.Inputs'!$D$23/'1.Inputs'!$D$28)-H444</f>
        <v>-905979662.85959792</v>
      </c>
      <c r="T444" s="36">
        <f ca="1">((('1.Inputs'!$D$37*12*IF(2=1,'1.Inputs'!$D$38,IF(2=2,'1.Inputs'!$D$39,$E444)))*$F444*(('1.Inputs'!$D$40)+(1-'1.Inputs'!$D$40)*(1+'1.Inputs'!$D$41))*(1+$G444)^(2-1))-(('1.Inputs'!$D$37*12*IF(2=1,'1.Inputs'!$D$38,IF(2=2,'1.Inputs'!$D$39,$E444)))/(1-'1.Inputs'!$D$42)*$D444*(1+$G444)^(2-1))-('1.Inputs'!$D$37*12*IF(2=1,'1.Inputs'!$D$38,IF(2=2,'1.Inputs'!$D$39,$E444)))*'1.Inputs'!$D$43*(1+$G444)^(2-1)-'1.Inputs'!$D$44*(1+$G444)^(2-1)-('1.Inputs'!$D$20/'1.Inputs'!$D$27+'1.Inputs'!$D$23/'1.Inputs'!$D$28))-MAX(0,((('1.Inputs'!$D$37*12*IF(2=1,'1.Inputs'!$D$38,IF(2=2,'1.Inputs'!$D$39,$E444)))*$F444*(('1.Inputs'!$D$40)+(1-'1.Inputs'!$D$40)*(1+'1.Inputs'!$D$41))*(1+$G444)^(2-1))-(('1.Inputs'!$D$37*12*IF(2=1,'1.Inputs'!$D$38,IF(2=2,'1.Inputs'!$D$39,$E444)))/(1-'1.Inputs'!$D$42)*$D444*(1+$G444)^(2-1))-('1.Inputs'!$D$37*12*IF(2=1,'1.Inputs'!$D$38,IF(2=2,'1.Inputs'!$D$39,$E444)))*'1.Inputs'!$D$43*(1+$G444)^(2-1)-'1.Inputs'!$D$44*(1+$G444)^(2-1)-('1.Inputs'!$D$20/'1.Inputs'!$D$27+'1.Inputs'!$D$23/'1.Inputs'!$D$28)))*'1.Inputs'!$D$53+('1.Inputs'!$D$20/'1.Inputs'!$D$27+'1.Inputs'!$D$23/'1.Inputs'!$D$28)-(I444-H444)</f>
        <v>-198845182.96874562</v>
      </c>
      <c r="U444" s="36">
        <f ca="1">((('1.Inputs'!$D$37*12*IF(3=1,'1.Inputs'!$D$38,IF(3=2,'1.Inputs'!$D$39,$E444)))*$F444*(('1.Inputs'!$D$40)+(1-'1.Inputs'!$D$40)*(1+'1.Inputs'!$D$41))*(1+$G444)^(3-1))-(('1.Inputs'!$D$37*12*IF(3=1,'1.Inputs'!$D$38,IF(3=2,'1.Inputs'!$D$39,$E444)))/(1-'1.Inputs'!$D$42)*$D444*(1+$G444)^(3-1))-('1.Inputs'!$D$37*12*IF(3=1,'1.Inputs'!$D$38,IF(3=2,'1.Inputs'!$D$39,$E444)))*'1.Inputs'!$D$43*(1+$G444)^(3-1)-'1.Inputs'!$D$44*(1+$G444)^(3-1)-('1.Inputs'!$D$20/'1.Inputs'!$D$27+'1.Inputs'!$D$23/'1.Inputs'!$D$28))-MAX(0,((('1.Inputs'!$D$37*12*IF(3=1,'1.Inputs'!$D$38,IF(3=2,'1.Inputs'!$D$39,$E444)))*$F444*(('1.Inputs'!$D$40)+(1-'1.Inputs'!$D$40)*(1+'1.Inputs'!$D$41))*(1+$G444)^(3-1))-(('1.Inputs'!$D$37*12*IF(3=1,'1.Inputs'!$D$38,IF(3=2,'1.Inputs'!$D$39,$E444)))/(1-'1.Inputs'!$D$42)*$D444*(1+$G444)^(3-1))-('1.Inputs'!$D$37*12*IF(3=1,'1.Inputs'!$D$38,IF(3=2,'1.Inputs'!$D$39,$E444)))*'1.Inputs'!$D$43*(1+$G444)^(3-1)-'1.Inputs'!$D$44*(1+$G444)^(3-1)-('1.Inputs'!$D$20/'1.Inputs'!$D$27+'1.Inputs'!$D$23/'1.Inputs'!$D$28)))*'1.Inputs'!$D$53+('1.Inputs'!$D$20/'1.Inputs'!$D$27+'1.Inputs'!$D$23/'1.Inputs'!$D$28)-(J444-I444)</f>
        <v>18384772.946473002</v>
      </c>
      <c r="V444" s="36">
        <f ca="1">((('1.Inputs'!$D$37*12*IF(4=1,'1.Inputs'!$D$38,IF(4=2,'1.Inputs'!$D$39,$E444)))*$F444*(('1.Inputs'!$D$40)+(1-'1.Inputs'!$D$40)*(1+'1.Inputs'!$D$41))*(1+$G444)^(4-1))-(('1.Inputs'!$D$37*12*IF(4=1,'1.Inputs'!$D$38,IF(4=2,'1.Inputs'!$D$39,$E444)))/(1-'1.Inputs'!$D$42)*$D444*(1+$G444)^(4-1))-('1.Inputs'!$D$37*12*IF(4=1,'1.Inputs'!$D$38,IF(4=2,'1.Inputs'!$D$39,$E444)))*'1.Inputs'!$D$43*(1+$G444)^(4-1)-'1.Inputs'!$D$44*(1+$G444)^(4-1)-('1.Inputs'!$D$20/'1.Inputs'!$D$27+'1.Inputs'!$D$23/'1.Inputs'!$D$28))-MAX(0,((('1.Inputs'!$D$37*12*IF(4=1,'1.Inputs'!$D$38,IF(4=2,'1.Inputs'!$D$39,$E444)))*$F444*(('1.Inputs'!$D$40)+(1-'1.Inputs'!$D$40)*(1+'1.Inputs'!$D$41))*(1+$G444)^(4-1))-(('1.Inputs'!$D$37*12*IF(4=1,'1.Inputs'!$D$38,IF(4=2,'1.Inputs'!$D$39,$E444)))/(1-'1.Inputs'!$D$42)*$D444*(1+$G444)^(4-1))-('1.Inputs'!$D$37*12*IF(4=1,'1.Inputs'!$D$38,IF(4=2,'1.Inputs'!$D$39,$E444)))*'1.Inputs'!$D$43*(1+$G444)^(4-1)-'1.Inputs'!$D$44*(1+$G444)^(4-1)-('1.Inputs'!$D$20/'1.Inputs'!$D$27+'1.Inputs'!$D$23/'1.Inputs'!$D$28)))*'1.Inputs'!$D$53+('1.Inputs'!$D$20/'1.Inputs'!$D$27+'1.Inputs'!$D$23/'1.Inputs'!$D$28)-(K444-J444)</f>
        <v>303615572.87879932</v>
      </c>
      <c r="W444" s="36">
        <f ca="1">((('1.Inputs'!$D$37*12*IF(5=1,'1.Inputs'!$D$38,IF(5=2,'1.Inputs'!$D$39,$E444)))*$F444*(('1.Inputs'!$D$40)+(1-'1.Inputs'!$D$40)*(1+'1.Inputs'!$D$41))*(1+$G444)^(5-1))-(('1.Inputs'!$D$37*12*IF(5=1,'1.Inputs'!$D$38,IF(5=2,'1.Inputs'!$D$39,$E444)))/(1-'1.Inputs'!$D$42)*$D444*(1+$G444)^(5-1))-('1.Inputs'!$D$37*12*IF(5=1,'1.Inputs'!$D$38,IF(5=2,'1.Inputs'!$D$39,$E444)))*'1.Inputs'!$D$43*(1+$G444)^(5-1)-'1.Inputs'!$D$44*(1+$G444)^(5-1)-('1.Inputs'!$D$20/'1.Inputs'!$D$27+'1.Inputs'!$D$23/'1.Inputs'!$D$28))-MAX(0,((('1.Inputs'!$D$37*12*IF(5=1,'1.Inputs'!$D$38,IF(5=2,'1.Inputs'!$D$39,$E444)))*$F444*(('1.Inputs'!$D$40)+(1-'1.Inputs'!$D$40)*(1+'1.Inputs'!$D$41))*(1+$G444)^(5-1))-(('1.Inputs'!$D$37*12*IF(5=1,'1.Inputs'!$D$38,IF(5=2,'1.Inputs'!$D$39,$E444)))/(1-'1.Inputs'!$D$42)*$D444*(1+$G444)^(5-1))-('1.Inputs'!$D$37*12*IF(5=1,'1.Inputs'!$D$38,IF(5=2,'1.Inputs'!$D$39,$E444)))*'1.Inputs'!$D$43*(1+$G444)^(5-1)-'1.Inputs'!$D$44*(1+$G444)^(5-1)-('1.Inputs'!$D$20/'1.Inputs'!$D$27+'1.Inputs'!$D$23/'1.Inputs'!$D$28)))*'1.Inputs'!$D$53+('1.Inputs'!$D$20/'1.Inputs'!$D$27+'1.Inputs'!$D$23/'1.Inputs'!$D$28)-(L444-K444)</f>
        <v>318663601.11741132</v>
      </c>
      <c r="X444" s="36">
        <f ca="1">((('1.Inputs'!$D$37*12*IF(6=1,'1.Inputs'!$D$38,IF(6=2,'1.Inputs'!$D$39,$E444)))*$F444*(('1.Inputs'!$D$40)+(1-'1.Inputs'!$D$40)*(1+'1.Inputs'!$D$41))*(1+$G444)^(6-1))-(('1.Inputs'!$D$37*12*IF(6=1,'1.Inputs'!$D$38,IF(6=2,'1.Inputs'!$D$39,$E444)))/(1-'1.Inputs'!$D$42)*$D444*(1+$G444)^(6-1))-('1.Inputs'!$D$37*12*IF(6=1,'1.Inputs'!$D$38,IF(6=2,'1.Inputs'!$D$39,$E444)))*'1.Inputs'!$D$43*(1+$G444)^(6-1)-'1.Inputs'!$D$44*(1+$G444)^(6-1)-('1.Inputs'!$D$20/'1.Inputs'!$D$27+'1.Inputs'!$D$23/'1.Inputs'!$D$28))-MAX(0,((('1.Inputs'!$D$37*12*IF(6=1,'1.Inputs'!$D$38,IF(6=2,'1.Inputs'!$D$39,$E444)))*$F444*(('1.Inputs'!$D$40)+(1-'1.Inputs'!$D$40)*(1+'1.Inputs'!$D$41))*(1+$G444)^(6-1))-(('1.Inputs'!$D$37*12*IF(6=1,'1.Inputs'!$D$38,IF(6=2,'1.Inputs'!$D$39,$E444)))/(1-'1.Inputs'!$D$42)*$D444*(1+$G444)^(6-1))-('1.Inputs'!$D$37*12*IF(6=1,'1.Inputs'!$D$38,IF(6=2,'1.Inputs'!$D$39,$E444)))*'1.Inputs'!$D$43*(1+$G444)^(6-1)-'1.Inputs'!$D$44*(1+$G444)^(6-1)-('1.Inputs'!$D$20/'1.Inputs'!$D$27+'1.Inputs'!$D$23/'1.Inputs'!$D$28)))*'1.Inputs'!$D$53+('1.Inputs'!$D$20/'1.Inputs'!$D$27+'1.Inputs'!$D$23/'1.Inputs'!$D$28)-(M444-L444)</f>
        <v>334594911.58197516</v>
      </c>
      <c r="Y444" s="36">
        <f ca="1">((('1.Inputs'!$D$37*12*IF(7=1,'1.Inputs'!$D$38,IF(7=2,'1.Inputs'!$D$39,$E444)))*$F444*(('1.Inputs'!$D$40)+(1-'1.Inputs'!$D$40)*(1+'1.Inputs'!$D$41))*(1+$G444)^(7-1))-(('1.Inputs'!$D$37*12*IF(7=1,'1.Inputs'!$D$38,IF(7=2,'1.Inputs'!$D$39,$E444)))/(1-'1.Inputs'!$D$42)*$D444*(1+$G444)^(7-1))-('1.Inputs'!$D$37*12*IF(7=1,'1.Inputs'!$D$38,IF(7=2,'1.Inputs'!$D$39,$E444)))*'1.Inputs'!$D$43*(1+$G444)^(7-1)-'1.Inputs'!$D$44*(1+$G444)^(7-1)-('1.Inputs'!$D$20/'1.Inputs'!$D$27+'1.Inputs'!$D$23/'1.Inputs'!$D$28))-MAX(0,((('1.Inputs'!$D$37*12*IF(7=1,'1.Inputs'!$D$38,IF(7=2,'1.Inputs'!$D$39,$E444)))*$F444*(('1.Inputs'!$D$40)+(1-'1.Inputs'!$D$40)*(1+'1.Inputs'!$D$41))*(1+$G444)^(7-1))-(('1.Inputs'!$D$37*12*IF(7=1,'1.Inputs'!$D$38,IF(7=2,'1.Inputs'!$D$39,$E444)))/(1-'1.Inputs'!$D$42)*$D444*(1+$G444)^(7-1))-('1.Inputs'!$D$37*12*IF(7=1,'1.Inputs'!$D$38,IF(7=2,'1.Inputs'!$D$39,$E444)))*'1.Inputs'!$D$43*(1+$G444)^(7-1)-'1.Inputs'!$D$44*(1+$G444)^(7-1)-('1.Inputs'!$D$20/'1.Inputs'!$D$27+'1.Inputs'!$D$23/'1.Inputs'!$D$28)))*'1.Inputs'!$D$53+('1.Inputs'!$D$20/'1.Inputs'!$D$27+'1.Inputs'!$D$23/'1.Inputs'!$D$28)-(N444-M444)</f>
        <v>351461350.7654891</v>
      </c>
      <c r="Z444" s="36">
        <f ca="1">((('1.Inputs'!$D$37*12*IF(8=1,'1.Inputs'!$D$38,IF(8=2,'1.Inputs'!$D$39,$E444)))*$F444*(('1.Inputs'!$D$40)+(1-'1.Inputs'!$D$40)*(1+'1.Inputs'!$D$41))*(1+$G444)^(8-1))-(('1.Inputs'!$D$37*12*IF(8=1,'1.Inputs'!$D$38,IF(8=2,'1.Inputs'!$D$39,$E444)))/(1-'1.Inputs'!$D$42)*$D444*(1+$G444)^(8-1))-('1.Inputs'!$D$37*12*IF(8=1,'1.Inputs'!$D$38,IF(8=2,'1.Inputs'!$D$39,$E444)))*'1.Inputs'!$D$43*(1+$G444)^(8-1)-'1.Inputs'!$D$44*(1+$G444)^(8-1)-('1.Inputs'!$D$20/'1.Inputs'!$D$27+'1.Inputs'!$D$23/'1.Inputs'!$D$28))-MAX(0,((('1.Inputs'!$D$37*12*IF(8=1,'1.Inputs'!$D$38,IF(8=2,'1.Inputs'!$D$39,$E444)))*$F444*(('1.Inputs'!$D$40)+(1-'1.Inputs'!$D$40)*(1+'1.Inputs'!$D$41))*(1+$G444)^(8-1))-(('1.Inputs'!$D$37*12*IF(8=1,'1.Inputs'!$D$38,IF(8=2,'1.Inputs'!$D$39,$E444)))/(1-'1.Inputs'!$D$42)*$D444*(1+$G444)^(8-1))-('1.Inputs'!$D$37*12*IF(8=1,'1.Inputs'!$D$38,IF(8=2,'1.Inputs'!$D$39,$E444)))*'1.Inputs'!$D$43*(1+$G444)^(8-1)-'1.Inputs'!$D$44*(1+$G444)^(8-1)-('1.Inputs'!$D$20/'1.Inputs'!$D$27+'1.Inputs'!$D$23/'1.Inputs'!$D$28)))*'1.Inputs'!$D$53+('1.Inputs'!$D$20/'1.Inputs'!$D$27+'1.Inputs'!$D$23/'1.Inputs'!$D$28)-(O444-N444)</f>
        <v>369317808.42249799</v>
      </c>
      <c r="AA444" s="36">
        <f ca="1">((('1.Inputs'!$D$37*12*IF(9=1,'1.Inputs'!$D$38,IF(9=2,'1.Inputs'!$D$39,$E444)))*$F444*(('1.Inputs'!$D$40)+(1-'1.Inputs'!$D$40)*(1+'1.Inputs'!$D$41))*(1+$G444)^(9-1))-(('1.Inputs'!$D$37*12*IF(9=1,'1.Inputs'!$D$38,IF(9=2,'1.Inputs'!$D$39,$E444)))/(1-'1.Inputs'!$D$42)*$D444*(1+$G444)^(9-1))-('1.Inputs'!$D$37*12*IF(9=1,'1.Inputs'!$D$38,IF(9=2,'1.Inputs'!$D$39,$E444)))*'1.Inputs'!$D$43*(1+$G444)^(9-1)-'1.Inputs'!$D$44*(1+$G444)^(9-1)-('1.Inputs'!$D$20/'1.Inputs'!$D$27+'1.Inputs'!$D$23/'1.Inputs'!$D$28))-MAX(0,((('1.Inputs'!$D$37*12*IF(9=1,'1.Inputs'!$D$38,IF(9=2,'1.Inputs'!$D$39,$E444)))*$F444*(('1.Inputs'!$D$40)+(1-'1.Inputs'!$D$40)*(1+'1.Inputs'!$D$41))*(1+$G444)^(9-1))-(('1.Inputs'!$D$37*12*IF(9=1,'1.Inputs'!$D$38,IF(9=2,'1.Inputs'!$D$39,$E444)))/(1-'1.Inputs'!$D$42)*$D444*(1+$G444)^(9-1))-('1.Inputs'!$D$37*12*IF(9=1,'1.Inputs'!$D$38,IF(9=2,'1.Inputs'!$D$39,$E444)))*'1.Inputs'!$D$43*(1+$G444)^(9-1)-'1.Inputs'!$D$44*(1+$G444)^(9-1)-('1.Inputs'!$D$20/'1.Inputs'!$D$27+'1.Inputs'!$D$23/'1.Inputs'!$D$28)))*'1.Inputs'!$D$53+('1.Inputs'!$D$20/'1.Inputs'!$D$27+'1.Inputs'!$D$23/'1.Inputs'!$D$28)-(P444-O444)</f>
        <v>388222396.20106471</v>
      </c>
      <c r="AB444" s="36">
        <f ca="1">((('1.Inputs'!$D$37*12*IF(10=1,'1.Inputs'!$D$38,IF(10=2,'1.Inputs'!$D$39,$E444)))*$F444*(('1.Inputs'!$D$40)+(1-'1.Inputs'!$D$40)*(1+'1.Inputs'!$D$41))*(1+$G444)^(10-1))-(('1.Inputs'!$D$37*12*IF(10=1,'1.Inputs'!$D$38,IF(10=2,'1.Inputs'!$D$39,$E444)))/(1-'1.Inputs'!$D$42)*$D444*(1+$G444)^(10-1))-('1.Inputs'!$D$37*12*IF(10=1,'1.Inputs'!$D$38,IF(10=2,'1.Inputs'!$D$39,$E444)))*'1.Inputs'!$D$43*(1+$G444)^(10-1)-'1.Inputs'!$D$44*(1+$G444)^(10-1)-('1.Inputs'!$D$20/'1.Inputs'!$D$27+'1.Inputs'!$D$23/'1.Inputs'!$D$28))-MAX(0,((('1.Inputs'!$D$37*12*IF(10=1,'1.Inputs'!$D$38,IF(10=2,'1.Inputs'!$D$39,$E444)))*$F444*(('1.Inputs'!$D$40)+(1-'1.Inputs'!$D$40)*(1+'1.Inputs'!$D$41))*(1+$G444)^(10-1))-(('1.Inputs'!$D$37*12*IF(10=1,'1.Inputs'!$D$38,IF(10=2,'1.Inputs'!$D$39,$E444)))/(1-'1.Inputs'!$D$42)*$D444*(1+$G444)^(10-1))-('1.Inputs'!$D$37*12*IF(10=1,'1.Inputs'!$D$38,IF(10=2,'1.Inputs'!$D$39,$E444)))*'1.Inputs'!$D$43*(1+$G444)^(10-1)-'1.Inputs'!$D$44*(1+$G444)^(10-1)-('1.Inputs'!$D$20/'1.Inputs'!$D$27+'1.Inputs'!$D$23/'1.Inputs'!$D$28)))*'1.Inputs'!$D$53+('1.Inputs'!$D$20/'1.Inputs'!$D$27+'1.Inputs'!$D$23/'1.Inputs'!$D$28)-(Q444-P444)+(('1.Inputs'!$D$20+'1.Inputs'!$D$23-('1.Inputs'!$D$20/'1.Inputs'!$D$27+'1.Inputs'!$D$23/'1.Inputs'!$D$28)*'1.Inputs'!$D$10)*'1.Inputs'!$D$60+'1.Inputs'!$D$19*'1.Inputs'!$D$59+Q444)</f>
        <v>3378261362.4326916</v>
      </c>
      <c r="AC444" s="36">
        <f ca="1">S444-AC$13-AC$14+MIN(AC$13,MAX(0,((('1.Inputs'!$D$37*12*IF(1=1,'1.Inputs'!$D$38,IF(1=2,'1.Inputs'!$D$39,$E444)))*$F444*(('1.Inputs'!$D$40)+(1-'1.Inputs'!$D$40)*(1+'1.Inputs'!$D$41))*(1+$G444)^(1-1))-(('1.Inputs'!$D$37*12*IF(1=1,'1.Inputs'!$D$38,IF(1=2,'1.Inputs'!$D$39,$E444)))/(1-'1.Inputs'!$D$42)*$D444*(1+$G444)^(1-1))-('1.Inputs'!$D$37*12*IF(1=1,'1.Inputs'!$D$38,IF(1=2,'1.Inputs'!$D$39,$E444)))*'1.Inputs'!$D$43*(1+$G444)^(1-1)-'1.Inputs'!$D$44*(1+$G444)^(1-1)-('1.Inputs'!$D$20/'1.Inputs'!$D$27+'1.Inputs'!$D$23/'1.Inputs'!$D$28))))*'1.Inputs'!$D$53</f>
        <v>-1053579662.8595979</v>
      </c>
      <c r="AD444" s="36">
        <f ca="1">T444-AD$13-AD$14+MIN(AD$13,MAX(0,((('1.Inputs'!$D$37*12*IF(2=1,'1.Inputs'!$D$38,IF(2=2,'1.Inputs'!$D$39,$E444)))*$F444*(('1.Inputs'!$D$40)+(1-'1.Inputs'!$D$40)*(1+'1.Inputs'!$D$41))*(1+$G444)^(2-1))-(('1.Inputs'!$D$37*12*IF(2=1,'1.Inputs'!$D$38,IF(2=2,'1.Inputs'!$D$39,$E444)))/(1-'1.Inputs'!$D$42)*$D444*(1+$G444)^(2-1))-('1.Inputs'!$D$37*12*IF(2=1,'1.Inputs'!$D$38,IF(2=2,'1.Inputs'!$D$39,$E444)))*'1.Inputs'!$D$43*(1+$G444)^(2-1)-'1.Inputs'!$D$44*(1+$G444)^(2-1)-('1.Inputs'!$D$20/'1.Inputs'!$D$27+'1.Inputs'!$D$23/'1.Inputs'!$D$28))))*'1.Inputs'!$D$53</f>
        <v>-321731093.03301209</v>
      </c>
      <c r="AE444" s="36">
        <f ca="1">U444-AE$13-AE$14+MIN(AE$13,MAX(0,((('1.Inputs'!$D$37*12*IF(3=1,'1.Inputs'!$D$38,IF(3=2,'1.Inputs'!$D$39,$E444)))*$F444*(('1.Inputs'!$D$40)+(1-'1.Inputs'!$D$40)*(1+'1.Inputs'!$D$41))*(1+$G444)^(3-1))-(('1.Inputs'!$D$37*12*IF(3=1,'1.Inputs'!$D$38,IF(3=2,'1.Inputs'!$D$39,$E444)))/(1-'1.Inputs'!$D$42)*$D444*(1+$G444)^(3-1))-('1.Inputs'!$D$37*12*IF(3=1,'1.Inputs'!$D$38,IF(3=2,'1.Inputs'!$D$39,$E444)))*'1.Inputs'!$D$43*(1+$G444)^(3-1)-'1.Inputs'!$D$44*(1+$G444)^(3-1)-('1.Inputs'!$D$20/'1.Inputs'!$D$27+'1.Inputs'!$D$23/'1.Inputs'!$D$28))))*'1.Inputs'!$D$53</f>
        <v>-323555227.053527</v>
      </c>
      <c r="AF444" s="36">
        <f ca="1">V444-AF$13-AF$14+MIN(AF$13,MAX(0,((('1.Inputs'!$D$37*12*IF(4=1,'1.Inputs'!$D$38,IF(4=2,'1.Inputs'!$D$39,$E444)))*$F444*(('1.Inputs'!$D$40)+(1-'1.Inputs'!$D$40)*(1+'1.Inputs'!$D$41))*(1+$G444)^(4-1))-(('1.Inputs'!$D$37*12*IF(4=1,'1.Inputs'!$D$38,IF(4=2,'1.Inputs'!$D$39,$E444)))/(1-'1.Inputs'!$D$42)*$D444*(1+$G444)^(4-1))-('1.Inputs'!$D$37*12*IF(4=1,'1.Inputs'!$D$38,IF(4=2,'1.Inputs'!$D$39,$E444)))*'1.Inputs'!$D$43*(1+$G444)^(4-1)-'1.Inputs'!$D$44*(1+$G444)^(4-1)-('1.Inputs'!$D$20/'1.Inputs'!$D$27+'1.Inputs'!$D$23/'1.Inputs'!$D$28))))*'1.Inputs'!$D$53</f>
        <v>-19136427.121200681</v>
      </c>
      <c r="AG444" s="36">
        <f ca="1">W444-AG$13-AG$14+MIN(AG$13,MAX(0,((('1.Inputs'!$D$37*12*IF(5=1,'1.Inputs'!$D$38,IF(5=2,'1.Inputs'!$D$39,$E444)))*$F444*(('1.Inputs'!$D$40)+(1-'1.Inputs'!$D$40)*(1+'1.Inputs'!$D$41))*(1+$G444)^(5-1))-(('1.Inputs'!$D$37*12*IF(5=1,'1.Inputs'!$D$38,IF(5=2,'1.Inputs'!$D$39,$E444)))/(1-'1.Inputs'!$D$42)*$D444*(1+$G444)^(5-1))-('1.Inputs'!$D$37*12*IF(5=1,'1.Inputs'!$D$38,IF(5=2,'1.Inputs'!$D$39,$E444)))*'1.Inputs'!$D$43*(1+$G444)^(5-1)-'1.Inputs'!$D$44*(1+$G444)^(5-1)-('1.Inputs'!$D$20/'1.Inputs'!$D$27+'1.Inputs'!$D$23/'1.Inputs'!$D$28))))*'1.Inputs'!$D$53</f>
        <v>15099601.117411312</v>
      </c>
      <c r="AH444" s="36">
        <f ca="1">X444-AH$13-AH$14+MIN(AH$13,MAX(0,((('1.Inputs'!$D$37*12*IF(6=1,'1.Inputs'!$D$38,IF(6=2,'1.Inputs'!$D$39,$E444)))*$F444*(('1.Inputs'!$D$40)+(1-'1.Inputs'!$D$40)*(1+'1.Inputs'!$D$41))*(1+$G444)^(6-1))-(('1.Inputs'!$D$37*12*IF(6=1,'1.Inputs'!$D$38,IF(6=2,'1.Inputs'!$D$39,$E444)))/(1-'1.Inputs'!$D$42)*$D444*(1+$G444)^(6-1))-('1.Inputs'!$D$37*12*IF(6=1,'1.Inputs'!$D$38,IF(6=2,'1.Inputs'!$D$39,$E444)))*'1.Inputs'!$D$43*(1+$G444)^(6-1)-'1.Inputs'!$D$44*(1+$G444)^(6-1)-('1.Inputs'!$D$20/'1.Inputs'!$D$27+'1.Inputs'!$D$23/'1.Inputs'!$D$28))))*'1.Inputs'!$D$53</f>
        <v>50218911.581975162</v>
      </c>
      <c r="AI444" s="36">
        <f ca="1">Y444-AI$13-AI$14+MIN(AI$13,MAX(0,((('1.Inputs'!$D$37*12*IF(7=1,'1.Inputs'!$D$38,IF(7=2,'1.Inputs'!$D$39,$E444)))*$F444*(('1.Inputs'!$D$40)+(1-'1.Inputs'!$D$40)*(1+'1.Inputs'!$D$41))*(1+$G444)^(7-1))-(('1.Inputs'!$D$37*12*IF(7=1,'1.Inputs'!$D$38,IF(7=2,'1.Inputs'!$D$39,$E444)))/(1-'1.Inputs'!$D$42)*$D444*(1+$G444)^(7-1))-('1.Inputs'!$D$37*12*IF(7=1,'1.Inputs'!$D$38,IF(7=2,'1.Inputs'!$D$39,$E444)))*'1.Inputs'!$D$43*(1+$G444)^(7-1)-'1.Inputs'!$D$44*(1+$G444)^(7-1)-('1.Inputs'!$D$20/'1.Inputs'!$D$27+'1.Inputs'!$D$23/'1.Inputs'!$D$28))))*'1.Inputs'!$D$53</f>
        <v>86273350.765489101</v>
      </c>
      <c r="AJ444" s="36">
        <f ca="1">Z444-AJ$13-AJ$14+MIN(AJ$13,MAX(0,((('1.Inputs'!$D$37*12*IF(8=1,'1.Inputs'!$D$38,IF(8=2,'1.Inputs'!$D$39,$E444)))*$F444*(('1.Inputs'!$D$40)+(1-'1.Inputs'!$D$40)*(1+'1.Inputs'!$D$41))*(1+$G444)^(8-1))-(('1.Inputs'!$D$37*12*IF(8=1,'1.Inputs'!$D$38,IF(8=2,'1.Inputs'!$D$39,$E444)))/(1-'1.Inputs'!$D$42)*$D444*(1+$G444)^(8-1))-('1.Inputs'!$D$37*12*IF(8=1,'1.Inputs'!$D$38,IF(8=2,'1.Inputs'!$D$39,$E444)))*'1.Inputs'!$D$43*(1+$G444)^(8-1)-'1.Inputs'!$D$44*(1+$G444)^(8-1)-('1.Inputs'!$D$20/'1.Inputs'!$D$27+'1.Inputs'!$D$23/'1.Inputs'!$D$28))))*'1.Inputs'!$D$53</f>
        <v>369317808.42249799</v>
      </c>
      <c r="AK444" s="36">
        <f ca="1">AA444-AK$13-AK$14+MIN(AK$13,MAX(0,((('1.Inputs'!$D$37*12*IF(9=1,'1.Inputs'!$D$38,IF(9=2,'1.Inputs'!$D$39,$E444)))*$F444*(('1.Inputs'!$D$40)+(1-'1.Inputs'!$D$40)*(1+'1.Inputs'!$D$41))*(1+$G444)^(9-1))-(('1.Inputs'!$D$37*12*IF(9=1,'1.Inputs'!$D$38,IF(9=2,'1.Inputs'!$D$39,$E444)))/(1-'1.Inputs'!$D$42)*$D444*(1+$G444)^(9-1))-('1.Inputs'!$D$37*12*IF(9=1,'1.Inputs'!$D$38,IF(9=2,'1.Inputs'!$D$39,$E444)))*'1.Inputs'!$D$43*(1+$G444)^(9-1)-'1.Inputs'!$D$44*(1+$G444)^(9-1)-('1.Inputs'!$D$20/'1.Inputs'!$D$27+'1.Inputs'!$D$23/'1.Inputs'!$D$28))))*'1.Inputs'!$D$53</f>
        <v>388222396.20106471</v>
      </c>
      <c r="AL444" s="36">
        <f ca="1">AB444-AL$13-AL$14+MIN(AL$13,MAX(0,((('1.Inputs'!$D$37*12*IF(10=1,'1.Inputs'!$D$38,IF(10=2,'1.Inputs'!$D$39,$E444)))*$F444*(('1.Inputs'!$D$40)+(1-'1.Inputs'!$D$40)*(1+'1.Inputs'!$D$41))*(1+$G444)^(10-1))-(('1.Inputs'!$D$37*12*IF(10=1,'1.Inputs'!$D$38,IF(10=2,'1.Inputs'!$D$39,$E444)))/(1-'1.Inputs'!$D$42)*$D444*(1+$G444)^(10-1))-('1.Inputs'!$D$37*12*IF(10=1,'1.Inputs'!$D$38,IF(10=2,'1.Inputs'!$D$39,$E444)))*'1.Inputs'!$D$43*(1+$G444)^(10-1)-'1.Inputs'!$D$44*(1+$G444)^(10-1)-('1.Inputs'!$D$20/'1.Inputs'!$D$27+'1.Inputs'!$D$23/'1.Inputs'!$D$28))))*'1.Inputs'!$D$53+'1.Inputs'!$D$35</f>
        <v>4178261362.4326916</v>
      </c>
      <c r="AM444" s="48">
        <f ca="1">R444+NPV('1.Inputs'!$D$55,S444:AB444)</f>
        <v>-907912274.41517377</v>
      </c>
      <c r="AN444" s="48">
        <f ca="1">-('1.Inputs'!$D$24*(1-'1.Inputs'!$D$31)+'1.Inputs'!$D$35)+NPV('1.Inputs'!$D$54,AC444:AL444)</f>
        <v>-1914339223.5182109</v>
      </c>
      <c r="AO444" s="36">
        <f t="shared" ca="1" si="53"/>
        <v>-6.1380735966097424</v>
      </c>
      <c r="AP444" s="36">
        <f t="shared" ca="1" si="54"/>
        <v>4.6709280859941568E-2</v>
      </c>
      <c r="AQ444" s="36">
        <f ca="1">'1.Inputs'!$D$35+MIN(SUM($AC444:AC444),SUM($AC444:AD444),SUM($AC444:AE444),SUM($AC444:AF444),SUM($AC444:AG444),SUM($AC444:AH444),SUM($AC444:AI444),SUM($AC444:AJ444),SUM($AC444:AK444),SUM($AC444:AL444))</f>
        <v>-918002410.06733751</v>
      </c>
      <c r="AR444" s="36">
        <f ca="1">IF(AP444&lt;'1.Inputs'!$D$57,1,0)</f>
        <v>1</v>
      </c>
      <c r="AS444" s="36">
        <f t="shared" ca="1" si="55"/>
        <v>1</v>
      </c>
    </row>
    <row r="445" spans="2:45" ht="15" customHeight="1" x14ac:dyDescent="0.25">
      <c r="B445" s="36">
        <v>430</v>
      </c>
      <c r="C445" s="36">
        <f t="shared" ca="1" si="48"/>
        <v>0.28333208798825293</v>
      </c>
      <c r="D445" s="36">
        <f t="shared" ca="1" si="49"/>
        <v>21547.13346135633</v>
      </c>
      <c r="E445" s="47">
        <f t="shared" ca="1" si="50"/>
        <v>0.79669518552447349</v>
      </c>
      <c r="F445" s="36">
        <f t="shared" ca="1" si="51"/>
        <v>29346.308142727139</v>
      </c>
      <c r="G445" s="36">
        <f t="shared" ca="1" si="52"/>
        <v>4.9246637460795807E-2</v>
      </c>
      <c r="H445" s="36">
        <f ca="1">((('1.Inputs'!$D$37*12*IF(1=1,'1.Inputs'!$D$38,IF(1=2,'1.Inputs'!$D$39,$E445)))*$F445*(('1.Inputs'!$D$40)+(1-'1.Inputs'!$D$40)*(1+'1.Inputs'!$D$41))*(1+$G445)^(1-1))*'1.Inputs'!$D$47+(('1.Inputs'!$D$37*12*IF(1=1,'1.Inputs'!$D$38,IF(1=2,'1.Inputs'!$D$39,$E445)))/(1-'1.Inputs'!$D$42)*$D445*(1+$G445)^(1-1))*('1.Inputs'!$D$48-'1.Inputs'!$D$49))/'1.Inputs'!$D$51</f>
        <v>797546154.9701277</v>
      </c>
      <c r="I445" s="36">
        <f ca="1">((('1.Inputs'!$D$37*12*IF(2=1,'1.Inputs'!$D$38,IF(2=2,'1.Inputs'!$D$39,$E445)))*$F445*(('1.Inputs'!$D$40)+(1-'1.Inputs'!$D$40)*(1+'1.Inputs'!$D$41))*(1+$G445)^(2-1))*'1.Inputs'!$D$47+(('1.Inputs'!$D$37*12*IF(2=1,'1.Inputs'!$D$38,IF(2=2,'1.Inputs'!$D$39,$E445)))/(1-'1.Inputs'!$D$42)*$D445*(1+$G445)^(2-1))*('1.Inputs'!$D$48-'1.Inputs'!$D$49))/'1.Inputs'!$D$51</f>
        <v>1171551669.8510702</v>
      </c>
      <c r="J445" s="36">
        <f ca="1">((('1.Inputs'!$D$37*12*IF(3=1,'1.Inputs'!$D$38,IF(3=2,'1.Inputs'!$D$39,$E445)))*$F445*(('1.Inputs'!$D$40)+(1-'1.Inputs'!$D$40)*(1+'1.Inputs'!$D$41))*(1+$G445)^(3-1))*'1.Inputs'!$D$47+(('1.Inputs'!$D$37*12*IF(3=1,'1.Inputs'!$D$38,IF(3=2,'1.Inputs'!$D$39,$E445)))/(1-'1.Inputs'!$D$42)*$D445*(1+$G445)^(3-1))*('1.Inputs'!$D$48-'1.Inputs'!$D$49))/'1.Inputs'!$D$51</f>
        <v>1399049840.055243</v>
      </c>
      <c r="K445" s="36">
        <f ca="1">((('1.Inputs'!$D$37*12*IF(4=1,'1.Inputs'!$D$38,IF(4=2,'1.Inputs'!$D$39,$E445)))*$F445*(('1.Inputs'!$D$40)+(1-'1.Inputs'!$D$40)*(1+'1.Inputs'!$D$41))*(1+$G445)^(4-1))*'1.Inputs'!$D$47+(('1.Inputs'!$D$37*12*IF(4=1,'1.Inputs'!$D$38,IF(4=2,'1.Inputs'!$D$39,$E445)))/(1-'1.Inputs'!$D$42)*$D445*(1+$G445)^(4-1))*('1.Inputs'!$D$48-'1.Inputs'!$D$49))/'1.Inputs'!$D$51</f>
        <v>1467948340.3180277</v>
      </c>
      <c r="L445" s="36">
        <f ca="1">((('1.Inputs'!$D$37*12*IF(5=1,'1.Inputs'!$D$38,IF(5=2,'1.Inputs'!$D$39,$E445)))*$F445*(('1.Inputs'!$D$40)+(1-'1.Inputs'!$D$40)*(1+'1.Inputs'!$D$41))*(1+$G445)^(5-1))*'1.Inputs'!$D$47+(('1.Inputs'!$D$37*12*IF(5=1,'1.Inputs'!$D$38,IF(5=2,'1.Inputs'!$D$39,$E445)))/(1-'1.Inputs'!$D$42)*$D445*(1+$G445)^(5-1))*('1.Inputs'!$D$48-'1.Inputs'!$D$49))/'1.Inputs'!$D$51</f>
        <v>1540239860.0448465</v>
      </c>
      <c r="M445" s="36">
        <f ca="1">((('1.Inputs'!$D$37*12*IF(6=1,'1.Inputs'!$D$38,IF(6=2,'1.Inputs'!$D$39,$E445)))*$F445*(('1.Inputs'!$D$40)+(1-'1.Inputs'!$D$40)*(1+'1.Inputs'!$D$41))*(1+$G445)^(6-1))*'1.Inputs'!$D$47+(('1.Inputs'!$D$37*12*IF(6=1,'1.Inputs'!$D$38,IF(6=2,'1.Inputs'!$D$39,$E445)))/(1-'1.Inputs'!$D$42)*$D445*(1+$G445)^(6-1))*('1.Inputs'!$D$48-'1.Inputs'!$D$49))/'1.Inputs'!$D$51</f>
        <v>1616091494.0351419</v>
      </c>
      <c r="N445" s="36">
        <f ca="1">((('1.Inputs'!$D$37*12*IF(7=1,'1.Inputs'!$D$38,IF(7=2,'1.Inputs'!$D$39,$E445)))*$F445*(('1.Inputs'!$D$40)+(1-'1.Inputs'!$D$40)*(1+'1.Inputs'!$D$41))*(1+$G445)^(7-1))*'1.Inputs'!$D$47+(('1.Inputs'!$D$37*12*IF(7=1,'1.Inputs'!$D$38,IF(7=2,'1.Inputs'!$D$39,$E445)))/(1-'1.Inputs'!$D$42)*$D445*(1+$G445)^(7-1))*('1.Inputs'!$D$48-'1.Inputs'!$D$49))/'1.Inputs'!$D$51</f>
        <v>1695678565.9453669</v>
      </c>
      <c r="O445" s="36">
        <f ca="1">((('1.Inputs'!$D$37*12*IF(8=1,'1.Inputs'!$D$38,IF(8=2,'1.Inputs'!$D$39,$E445)))*$F445*(('1.Inputs'!$D$40)+(1-'1.Inputs'!$D$40)*(1+'1.Inputs'!$D$41))*(1+$G445)^(8-1))*'1.Inputs'!$D$47+(('1.Inputs'!$D$37*12*IF(8=1,'1.Inputs'!$D$38,IF(8=2,'1.Inputs'!$D$39,$E445)))/(1-'1.Inputs'!$D$42)*$D445*(1+$G445)^(8-1))*('1.Inputs'!$D$48-'1.Inputs'!$D$49))/'1.Inputs'!$D$51</f>
        <v>1779185033.5325203</v>
      </c>
      <c r="P445" s="36">
        <f ca="1">((('1.Inputs'!$D$37*12*IF(9=1,'1.Inputs'!$D$38,IF(9=2,'1.Inputs'!$D$39,$E445)))*$F445*(('1.Inputs'!$D$40)+(1-'1.Inputs'!$D$40)*(1+'1.Inputs'!$D$41))*(1+$G445)^(9-1))*'1.Inputs'!$D$47+(('1.Inputs'!$D$37*12*IF(9=1,'1.Inputs'!$D$38,IF(9=2,'1.Inputs'!$D$39,$E445)))/(1-'1.Inputs'!$D$42)*$D445*(1+$G445)^(9-1))*('1.Inputs'!$D$48-'1.Inputs'!$D$49))/'1.Inputs'!$D$51</f>
        <v>1866803913.8545699</v>
      </c>
      <c r="Q445" s="36">
        <f ca="1">((('1.Inputs'!$D$37*12*IF(10=1,'1.Inputs'!$D$38,IF(10=2,'1.Inputs'!$D$39,$E445)))*$F445*(('1.Inputs'!$D$40)+(1-'1.Inputs'!$D$40)*(1+'1.Inputs'!$D$41))*(1+$G445)^(10-1))*'1.Inputs'!$D$47+(('1.Inputs'!$D$37*12*IF(10=1,'1.Inputs'!$D$38,IF(10=2,'1.Inputs'!$D$39,$E445)))/(1-'1.Inputs'!$D$42)*$D445*(1+$G445)^(10-1))*('1.Inputs'!$D$48-'1.Inputs'!$D$49))/'1.Inputs'!$D$51</f>
        <v>1958737729.4105611</v>
      </c>
      <c r="R445" s="36">
        <f>-'1.Inputs'!$D$24</f>
        <v>-2050000000</v>
      </c>
      <c r="S445" s="36">
        <f ca="1">((('1.Inputs'!$D$37*12*IF(1=1,'1.Inputs'!$D$38,IF(1=2,'1.Inputs'!$D$39,$E445)))*$F445*(('1.Inputs'!$D$40)+(1-'1.Inputs'!$D$40)*(1+'1.Inputs'!$D$41))*(1+$G445)^(1-1))-(('1.Inputs'!$D$37*12*IF(1=1,'1.Inputs'!$D$38,IF(1=2,'1.Inputs'!$D$39,$E445)))/(1-'1.Inputs'!$D$42)*$D445*(1+$G445)^(1-1))-('1.Inputs'!$D$37*12*IF(1=1,'1.Inputs'!$D$38,IF(1=2,'1.Inputs'!$D$39,$E445)))*'1.Inputs'!$D$43*(1+$G445)^(1-1)-'1.Inputs'!$D$44*(1+$G445)^(1-1)-('1.Inputs'!$D$20/'1.Inputs'!$D$27+'1.Inputs'!$D$23/'1.Inputs'!$D$28))-MAX(0,((('1.Inputs'!$D$37*12*IF(1=1,'1.Inputs'!$D$38,IF(1=2,'1.Inputs'!$D$39,$E445)))*$F445*(('1.Inputs'!$D$40)+(1-'1.Inputs'!$D$40)*(1+'1.Inputs'!$D$41))*(1+$G445)^(1-1))-(('1.Inputs'!$D$37*12*IF(1=1,'1.Inputs'!$D$38,IF(1=2,'1.Inputs'!$D$39,$E445)))/(1-'1.Inputs'!$D$42)*$D445*(1+$G445)^(1-1))-('1.Inputs'!$D$37*12*IF(1=1,'1.Inputs'!$D$38,IF(1=2,'1.Inputs'!$D$39,$E445)))*'1.Inputs'!$D$43*(1+$G445)^(1-1)-'1.Inputs'!$D$44*(1+$G445)^(1-1)-('1.Inputs'!$D$20/'1.Inputs'!$D$27+'1.Inputs'!$D$23/'1.Inputs'!$D$28)))*'1.Inputs'!$D$53+('1.Inputs'!$D$20/'1.Inputs'!$D$27+'1.Inputs'!$D$23/'1.Inputs'!$D$28)-H445</f>
        <v>-997818029.0560075</v>
      </c>
      <c r="T445" s="36">
        <f ca="1">((('1.Inputs'!$D$37*12*IF(2=1,'1.Inputs'!$D$38,IF(2=2,'1.Inputs'!$D$39,$E445)))*$F445*(('1.Inputs'!$D$40)+(1-'1.Inputs'!$D$40)*(1+'1.Inputs'!$D$41))*(1+$G445)^(2-1))-(('1.Inputs'!$D$37*12*IF(2=1,'1.Inputs'!$D$38,IF(2=2,'1.Inputs'!$D$39,$E445)))/(1-'1.Inputs'!$D$42)*$D445*(1+$G445)^(2-1))-('1.Inputs'!$D$37*12*IF(2=1,'1.Inputs'!$D$38,IF(2=2,'1.Inputs'!$D$39,$E445)))*'1.Inputs'!$D$43*(1+$G445)^(2-1)-'1.Inputs'!$D$44*(1+$G445)^(2-1)-('1.Inputs'!$D$20/'1.Inputs'!$D$27+'1.Inputs'!$D$23/'1.Inputs'!$D$28))-MAX(0,((('1.Inputs'!$D$37*12*IF(2=1,'1.Inputs'!$D$38,IF(2=2,'1.Inputs'!$D$39,$E445)))*$F445*(('1.Inputs'!$D$40)+(1-'1.Inputs'!$D$40)*(1+'1.Inputs'!$D$41))*(1+$G445)^(2-1))-(('1.Inputs'!$D$37*12*IF(2=1,'1.Inputs'!$D$38,IF(2=2,'1.Inputs'!$D$39,$E445)))/(1-'1.Inputs'!$D$42)*$D445*(1+$G445)^(2-1))-('1.Inputs'!$D$37*12*IF(2=1,'1.Inputs'!$D$38,IF(2=2,'1.Inputs'!$D$39,$E445)))*'1.Inputs'!$D$43*(1+$G445)^(2-1)-'1.Inputs'!$D$44*(1+$G445)^(2-1)-('1.Inputs'!$D$20/'1.Inputs'!$D$27+'1.Inputs'!$D$23/'1.Inputs'!$D$28)))*'1.Inputs'!$D$53+('1.Inputs'!$D$20/'1.Inputs'!$D$27+'1.Inputs'!$D$23/'1.Inputs'!$D$28)-(I445-H445)</f>
        <v>-290465152.0426712</v>
      </c>
      <c r="U445" s="36">
        <f ca="1">((('1.Inputs'!$D$37*12*IF(3=1,'1.Inputs'!$D$38,IF(3=2,'1.Inputs'!$D$39,$E445)))*$F445*(('1.Inputs'!$D$40)+(1-'1.Inputs'!$D$40)*(1+'1.Inputs'!$D$41))*(1+$G445)^(3-1))-(('1.Inputs'!$D$37*12*IF(3=1,'1.Inputs'!$D$38,IF(3=2,'1.Inputs'!$D$39,$E445)))/(1-'1.Inputs'!$D$42)*$D445*(1+$G445)^(3-1))-('1.Inputs'!$D$37*12*IF(3=1,'1.Inputs'!$D$38,IF(3=2,'1.Inputs'!$D$39,$E445)))*'1.Inputs'!$D$43*(1+$G445)^(3-1)-'1.Inputs'!$D$44*(1+$G445)^(3-1)-('1.Inputs'!$D$20/'1.Inputs'!$D$27+'1.Inputs'!$D$23/'1.Inputs'!$D$28))-MAX(0,((('1.Inputs'!$D$37*12*IF(3=1,'1.Inputs'!$D$38,IF(3=2,'1.Inputs'!$D$39,$E445)))*$F445*(('1.Inputs'!$D$40)+(1-'1.Inputs'!$D$40)*(1+'1.Inputs'!$D$41))*(1+$G445)^(3-1))-(('1.Inputs'!$D$37*12*IF(3=1,'1.Inputs'!$D$38,IF(3=2,'1.Inputs'!$D$39,$E445)))/(1-'1.Inputs'!$D$42)*$D445*(1+$G445)^(3-1))-('1.Inputs'!$D$37*12*IF(3=1,'1.Inputs'!$D$38,IF(3=2,'1.Inputs'!$D$39,$E445)))*'1.Inputs'!$D$43*(1+$G445)^(3-1)-'1.Inputs'!$D$44*(1+$G445)^(3-1)-('1.Inputs'!$D$20/'1.Inputs'!$D$27+'1.Inputs'!$D$23/'1.Inputs'!$D$28)))*'1.Inputs'!$D$53+('1.Inputs'!$D$20/'1.Inputs'!$D$27+'1.Inputs'!$D$23/'1.Inputs'!$D$28)-(J445-I445)</f>
        <v>-26437703.145209998</v>
      </c>
      <c r="V445" s="36">
        <f ca="1">((('1.Inputs'!$D$37*12*IF(4=1,'1.Inputs'!$D$38,IF(4=2,'1.Inputs'!$D$39,$E445)))*$F445*(('1.Inputs'!$D$40)+(1-'1.Inputs'!$D$40)*(1+'1.Inputs'!$D$41))*(1+$G445)^(4-1))-(('1.Inputs'!$D$37*12*IF(4=1,'1.Inputs'!$D$38,IF(4=2,'1.Inputs'!$D$39,$E445)))/(1-'1.Inputs'!$D$42)*$D445*(1+$G445)^(4-1))-('1.Inputs'!$D$37*12*IF(4=1,'1.Inputs'!$D$38,IF(4=2,'1.Inputs'!$D$39,$E445)))*'1.Inputs'!$D$43*(1+$G445)^(4-1)-'1.Inputs'!$D$44*(1+$G445)^(4-1)-('1.Inputs'!$D$20/'1.Inputs'!$D$27+'1.Inputs'!$D$23/'1.Inputs'!$D$28))-MAX(0,((('1.Inputs'!$D$37*12*IF(4=1,'1.Inputs'!$D$38,IF(4=2,'1.Inputs'!$D$39,$E445)))*$F445*(('1.Inputs'!$D$40)+(1-'1.Inputs'!$D$40)*(1+'1.Inputs'!$D$41))*(1+$G445)^(4-1))-(('1.Inputs'!$D$37*12*IF(4=1,'1.Inputs'!$D$38,IF(4=2,'1.Inputs'!$D$39,$E445)))/(1-'1.Inputs'!$D$42)*$D445*(1+$G445)^(4-1))-('1.Inputs'!$D$37*12*IF(4=1,'1.Inputs'!$D$38,IF(4=2,'1.Inputs'!$D$39,$E445)))*'1.Inputs'!$D$43*(1+$G445)^(4-1)-'1.Inputs'!$D$44*(1+$G445)^(4-1)-('1.Inputs'!$D$20/'1.Inputs'!$D$27+'1.Inputs'!$D$23/'1.Inputs'!$D$28)))*'1.Inputs'!$D$53+('1.Inputs'!$D$20/'1.Inputs'!$D$27+'1.Inputs'!$D$23/'1.Inputs'!$D$28)-(K445-J445)</f>
        <v>139736615.10510597</v>
      </c>
      <c r="W445" s="36">
        <f ca="1">((('1.Inputs'!$D$37*12*IF(5=1,'1.Inputs'!$D$38,IF(5=2,'1.Inputs'!$D$39,$E445)))*$F445*(('1.Inputs'!$D$40)+(1-'1.Inputs'!$D$40)*(1+'1.Inputs'!$D$41))*(1+$G445)^(5-1))-(('1.Inputs'!$D$37*12*IF(5=1,'1.Inputs'!$D$38,IF(5=2,'1.Inputs'!$D$39,$E445)))/(1-'1.Inputs'!$D$42)*$D445*(1+$G445)^(5-1))-('1.Inputs'!$D$37*12*IF(5=1,'1.Inputs'!$D$38,IF(5=2,'1.Inputs'!$D$39,$E445)))*'1.Inputs'!$D$43*(1+$G445)^(5-1)-'1.Inputs'!$D$44*(1+$G445)^(5-1)-('1.Inputs'!$D$20/'1.Inputs'!$D$27+'1.Inputs'!$D$23/'1.Inputs'!$D$28))-MAX(0,((('1.Inputs'!$D$37*12*IF(5=1,'1.Inputs'!$D$38,IF(5=2,'1.Inputs'!$D$39,$E445)))*$F445*(('1.Inputs'!$D$40)+(1-'1.Inputs'!$D$40)*(1+'1.Inputs'!$D$41))*(1+$G445)^(5-1))-(('1.Inputs'!$D$37*12*IF(5=1,'1.Inputs'!$D$38,IF(5=2,'1.Inputs'!$D$39,$E445)))/(1-'1.Inputs'!$D$42)*$D445*(1+$G445)^(5-1))-('1.Inputs'!$D$37*12*IF(5=1,'1.Inputs'!$D$38,IF(5=2,'1.Inputs'!$D$39,$E445)))*'1.Inputs'!$D$43*(1+$G445)^(5-1)-'1.Inputs'!$D$44*(1+$G445)^(5-1)-('1.Inputs'!$D$20/'1.Inputs'!$D$27+'1.Inputs'!$D$23/'1.Inputs'!$D$28)))*'1.Inputs'!$D$53+('1.Inputs'!$D$20/'1.Inputs'!$D$27+'1.Inputs'!$D$23/'1.Inputs'!$D$28)-(L445-K445)</f>
        <v>144291269.90916324</v>
      </c>
      <c r="X445" s="36">
        <f ca="1">((('1.Inputs'!$D$37*12*IF(6=1,'1.Inputs'!$D$38,IF(6=2,'1.Inputs'!$D$39,$E445)))*$F445*(('1.Inputs'!$D$40)+(1-'1.Inputs'!$D$40)*(1+'1.Inputs'!$D$41))*(1+$G445)^(6-1))-(('1.Inputs'!$D$37*12*IF(6=1,'1.Inputs'!$D$38,IF(6=2,'1.Inputs'!$D$39,$E445)))/(1-'1.Inputs'!$D$42)*$D445*(1+$G445)^(6-1))-('1.Inputs'!$D$37*12*IF(6=1,'1.Inputs'!$D$38,IF(6=2,'1.Inputs'!$D$39,$E445)))*'1.Inputs'!$D$43*(1+$G445)^(6-1)-'1.Inputs'!$D$44*(1+$G445)^(6-1)-('1.Inputs'!$D$20/'1.Inputs'!$D$27+'1.Inputs'!$D$23/'1.Inputs'!$D$28))-MAX(0,((('1.Inputs'!$D$37*12*IF(6=1,'1.Inputs'!$D$38,IF(6=2,'1.Inputs'!$D$39,$E445)))*$F445*(('1.Inputs'!$D$40)+(1-'1.Inputs'!$D$40)*(1+'1.Inputs'!$D$41))*(1+$G445)^(6-1))-(('1.Inputs'!$D$37*12*IF(6=1,'1.Inputs'!$D$38,IF(6=2,'1.Inputs'!$D$39,$E445)))/(1-'1.Inputs'!$D$42)*$D445*(1+$G445)^(6-1))-('1.Inputs'!$D$37*12*IF(6=1,'1.Inputs'!$D$38,IF(6=2,'1.Inputs'!$D$39,$E445)))*'1.Inputs'!$D$43*(1+$G445)^(6-1)-'1.Inputs'!$D$44*(1+$G445)^(6-1)-('1.Inputs'!$D$20/'1.Inputs'!$D$27+'1.Inputs'!$D$23/'1.Inputs'!$D$28)))*'1.Inputs'!$D$53+('1.Inputs'!$D$20/'1.Inputs'!$D$27+'1.Inputs'!$D$23/'1.Inputs'!$D$28)-(M445-L445)</f>
        <v>149070226.14711541</v>
      </c>
      <c r="Y445" s="36">
        <f ca="1">((('1.Inputs'!$D$37*12*IF(7=1,'1.Inputs'!$D$38,IF(7=2,'1.Inputs'!$D$39,$E445)))*$F445*(('1.Inputs'!$D$40)+(1-'1.Inputs'!$D$40)*(1+'1.Inputs'!$D$41))*(1+$G445)^(7-1))-(('1.Inputs'!$D$37*12*IF(7=1,'1.Inputs'!$D$38,IF(7=2,'1.Inputs'!$D$39,$E445)))/(1-'1.Inputs'!$D$42)*$D445*(1+$G445)^(7-1))-('1.Inputs'!$D$37*12*IF(7=1,'1.Inputs'!$D$38,IF(7=2,'1.Inputs'!$D$39,$E445)))*'1.Inputs'!$D$43*(1+$G445)^(7-1)-'1.Inputs'!$D$44*(1+$G445)^(7-1)-('1.Inputs'!$D$20/'1.Inputs'!$D$27+'1.Inputs'!$D$23/'1.Inputs'!$D$28))-MAX(0,((('1.Inputs'!$D$37*12*IF(7=1,'1.Inputs'!$D$38,IF(7=2,'1.Inputs'!$D$39,$E445)))*$F445*(('1.Inputs'!$D$40)+(1-'1.Inputs'!$D$40)*(1+'1.Inputs'!$D$41))*(1+$G445)^(7-1))-(('1.Inputs'!$D$37*12*IF(7=1,'1.Inputs'!$D$38,IF(7=2,'1.Inputs'!$D$39,$E445)))/(1-'1.Inputs'!$D$42)*$D445*(1+$G445)^(7-1))-('1.Inputs'!$D$37*12*IF(7=1,'1.Inputs'!$D$38,IF(7=2,'1.Inputs'!$D$39,$E445)))*'1.Inputs'!$D$43*(1+$G445)^(7-1)-'1.Inputs'!$D$44*(1+$G445)^(7-1)-('1.Inputs'!$D$20/'1.Inputs'!$D$27+'1.Inputs'!$D$23/'1.Inputs'!$D$28)))*'1.Inputs'!$D$53+('1.Inputs'!$D$20/'1.Inputs'!$D$27+'1.Inputs'!$D$23/'1.Inputs'!$D$28)-(N445-M445)</f>
        <v>154084529.91035861</v>
      </c>
      <c r="Z445" s="36">
        <f ca="1">((('1.Inputs'!$D$37*12*IF(8=1,'1.Inputs'!$D$38,IF(8=2,'1.Inputs'!$D$39,$E445)))*$F445*(('1.Inputs'!$D$40)+(1-'1.Inputs'!$D$40)*(1+'1.Inputs'!$D$41))*(1+$G445)^(8-1))-(('1.Inputs'!$D$37*12*IF(8=1,'1.Inputs'!$D$38,IF(8=2,'1.Inputs'!$D$39,$E445)))/(1-'1.Inputs'!$D$42)*$D445*(1+$G445)^(8-1))-('1.Inputs'!$D$37*12*IF(8=1,'1.Inputs'!$D$38,IF(8=2,'1.Inputs'!$D$39,$E445)))*'1.Inputs'!$D$43*(1+$G445)^(8-1)-'1.Inputs'!$D$44*(1+$G445)^(8-1)-('1.Inputs'!$D$20/'1.Inputs'!$D$27+'1.Inputs'!$D$23/'1.Inputs'!$D$28))-MAX(0,((('1.Inputs'!$D$37*12*IF(8=1,'1.Inputs'!$D$38,IF(8=2,'1.Inputs'!$D$39,$E445)))*$F445*(('1.Inputs'!$D$40)+(1-'1.Inputs'!$D$40)*(1+'1.Inputs'!$D$41))*(1+$G445)^(8-1))-(('1.Inputs'!$D$37*12*IF(8=1,'1.Inputs'!$D$38,IF(8=2,'1.Inputs'!$D$39,$E445)))/(1-'1.Inputs'!$D$42)*$D445*(1+$G445)^(8-1))-('1.Inputs'!$D$37*12*IF(8=1,'1.Inputs'!$D$38,IF(8=2,'1.Inputs'!$D$39,$E445)))*'1.Inputs'!$D$43*(1+$G445)^(8-1)-'1.Inputs'!$D$44*(1+$G445)^(8-1)-('1.Inputs'!$D$20/'1.Inputs'!$D$27+'1.Inputs'!$D$23/'1.Inputs'!$D$28)))*'1.Inputs'!$D$53+('1.Inputs'!$D$20/'1.Inputs'!$D$27+'1.Inputs'!$D$23/'1.Inputs'!$D$28)-(O445-N445)</f>
        <v>159345771.27314833</v>
      </c>
      <c r="AA445" s="36">
        <f ca="1">((('1.Inputs'!$D$37*12*IF(9=1,'1.Inputs'!$D$38,IF(9=2,'1.Inputs'!$D$39,$E445)))*$F445*(('1.Inputs'!$D$40)+(1-'1.Inputs'!$D$40)*(1+'1.Inputs'!$D$41))*(1+$G445)^(9-1))-(('1.Inputs'!$D$37*12*IF(9=1,'1.Inputs'!$D$38,IF(9=2,'1.Inputs'!$D$39,$E445)))/(1-'1.Inputs'!$D$42)*$D445*(1+$G445)^(9-1))-('1.Inputs'!$D$37*12*IF(9=1,'1.Inputs'!$D$38,IF(9=2,'1.Inputs'!$D$39,$E445)))*'1.Inputs'!$D$43*(1+$G445)^(9-1)-'1.Inputs'!$D$44*(1+$G445)^(9-1)-('1.Inputs'!$D$20/'1.Inputs'!$D$27+'1.Inputs'!$D$23/'1.Inputs'!$D$28))-MAX(0,((('1.Inputs'!$D$37*12*IF(9=1,'1.Inputs'!$D$38,IF(9=2,'1.Inputs'!$D$39,$E445)))*$F445*(('1.Inputs'!$D$40)+(1-'1.Inputs'!$D$40)*(1+'1.Inputs'!$D$41))*(1+$G445)^(9-1))-(('1.Inputs'!$D$37*12*IF(9=1,'1.Inputs'!$D$38,IF(9=2,'1.Inputs'!$D$39,$E445)))/(1-'1.Inputs'!$D$42)*$D445*(1+$G445)^(9-1))-('1.Inputs'!$D$37*12*IF(9=1,'1.Inputs'!$D$38,IF(9=2,'1.Inputs'!$D$39,$E445)))*'1.Inputs'!$D$43*(1+$G445)^(9-1)-'1.Inputs'!$D$44*(1+$G445)^(9-1)-('1.Inputs'!$D$20/'1.Inputs'!$D$27+'1.Inputs'!$D$23/'1.Inputs'!$D$28)))*'1.Inputs'!$D$53+('1.Inputs'!$D$20/'1.Inputs'!$D$27+'1.Inputs'!$D$23/'1.Inputs'!$D$28)-(P445-O445)</f>
        <v>164866111.08192539</v>
      </c>
      <c r="AB445" s="36">
        <f ca="1">((('1.Inputs'!$D$37*12*IF(10=1,'1.Inputs'!$D$38,IF(10=2,'1.Inputs'!$D$39,$E445)))*$F445*(('1.Inputs'!$D$40)+(1-'1.Inputs'!$D$40)*(1+'1.Inputs'!$D$41))*(1+$G445)^(10-1))-(('1.Inputs'!$D$37*12*IF(10=1,'1.Inputs'!$D$38,IF(10=2,'1.Inputs'!$D$39,$E445)))/(1-'1.Inputs'!$D$42)*$D445*(1+$G445)^(10-1))-('1.Inputs'!$D$37*12*IF(10=1,'1.Inputs'!$D$38,IF(10=2,'1.Inputs'!$D$39,$E445)))*'1.Inputs'!$D$43*(1+$G445)^(10-1)-'1.Inputs'!$D$44*(1+$G445)^(10-1)-('1.Inputs'!$D$20/'1.Inputs'!$D$27+'1.Inputs'!$D$23/'1.Inputs'!$D$28))-MAX(0,((('1.Inputs'!$D$37*12*IF(10=1,'1.Inputs'!$D$38,IF(10=2,'1.Inputs'!$D$39,$E445)))*$F445*(('1.Inputs'!$D$40)+(1-'1.Inputs'!$D$40)*(1+'1.Inputs'!$D$41))*(1+$G445)^(10-1))-(('1.Inputs'!$D$37*12*IF(10=1,'1.Inputs'!$D$38,IF(10=2,'1.Inputs'!$D$39,$E445)))/(1-'1.Inputs'!$D$42)*$D445*(1+$G445)^(10-1))-('1.Inputs'!$D$37*12*IF(10=1,'1.Inputs'!$D$38,IF(10=2,'1.Inputs'!$D$39,$E445)))*'1.Inputs'!$D$43*(1+$G445)^(10-1)-'1.Inputs'!$D$44*(1+$G445)^(10-1)-('1.Inputs'!$D$20/'1.Inputs'!$D$27+'1.Inputs'!$D$23/'1.Inputs'!$D$28)))*'1.Inputs'!$D$53+('1.Inputs'!$D$20/'1.Inputs'!$D$27+'1.Inputs'!$D$23/'1.Inputs'!$D$28)-(Q445-P445)+(('1.Inputs'!$D$20+'1.Inputs'!$D$23-('1.Inputs'!$D$20/'1.Inputs'!$D$27+'1.Inputs'!$D$23/'1.Inputs'!$D$28)*'1.Inputs'!$D$10)*'1.Inputs'!$D$60+'1.Inputs'!$D$19*'1.Inputs'!$D$59+Q445)</f>
        <v>2829396038.4744868</v>
      </c>
      <c r="AC445" s="36">
        <f ca="1">S445-AC$13-AC$14+MIN(AC$13,MAX(0,((('1.Inputs'!$D$37*12*IF(1=1,'1.Inputs'!$D$38,IF(1=2,'1.Inputs'!$D$39,$E445)))*$F445*(('1.Inputs'!$D$40)+(1-'1.Inputs'!$D$40)*(1+'1.Inputs'!$D$41))*(1+$G445)^(1-1))-(('1.Inputs'!$D$37*12*IF(1=1,'1.Inputs'!$D$38,IF(1=2,'1.Inputs'!$D$39,$E445)))/(1-'1.Inputs'!$D$42)*$D445*(1+$G445)^(1-1))-('1.Inputs'!$D$37*12*IF(1=1,'1.Inputs'!$D$38,IF(1=2,'1.Inputs'!$D$39,$E445)))*'1.Inputs'!$D$43*(1+$G445)^(1-1)-'1.Inputs'!$D$44*(1+$G445)^(1-1)-('1.Inputs'!$D$20/'1.Inputs'!$D$27+'1.Inputs'!$D$23/'1.Inputs'!$D$28))))*'1.Inputs'!$D$53</f>
        <v>-1145418029.0560074</v>
      </c>
      <c r="AD445" s="36">
        <f ca="1">T445-AD$13-AD$14+MIN(AD$13,MAX(0,((('1.Inputs'!$D$37*12*IF(2=1,'1.Inputs'!$D$38,IF(2=2,'1.Inputs'!$D$39,$E445)))*$F445*(('1.Inputs'!$D$40)+(1-'1.Inputs'!$D$40)*(1+'1.Inputs'!$D$41))*(1+$G445)^(2-1))-(('1.Inputs'!$D$37*12*IF(2=1,'1.Inputs'!$D$38,IF(2=2,'1.Inputs'!$D$39,$E445)))/(1-'1.Inputs'!$D$42)*$D445*(1+$G445)^(2-1))-('1.Inputs'!$D$37*12*IF(2=1,'1.Inputs'!$D$38,IF(2=2,'1.Inputs'!$D$39,$E445)))*'1.Inputs'!$D$43*(1+$G445)^(2-1)-'1.Inputs'!$D$44*(1+$G445)^(2-1)-('1.Inputs'!$D$20/'1.Inputs'!$D$27+'1.Inputs'!$D$23/'1.Inputs'!$D$28))))*'1.Inputs'!$D$53</f>
        <v>-438065152.0426712</v>
      </c>
      <c r="AE445" s="36">
        <f ca="1">U445-AE$13-AE$14+MIN(AE$13,MAX(0,((('1.Inputs'!$D$37*12*IF(3=1,'1.Inputs'!$D$38,IF(3=2,'1.Inputs'!$D$39,$E445)))*$F445*(('1.Inputs'!$D$40)+(1-'1.Inputs'!$D$40)*(1+'1.Inputs'!$D$41))*(1+$G445)^(3-1))-(('1.Inputs'!$D$37*12*IF(3=1,'1.Inputs'!$D$38,IF(3=2,'1.Inputs'!$D$39,$E445)))/(1-'1.Inputs'!$D$42)*$D445*(1+$G445)^(3-1))-('1.Inputs'!$D$37*12*IF(3=1,'1.Inputs'!$D$38,IF(3=2,'1.Inputs'!$D$39,$E445)))*'1.Inputs'!$D$43*(1+$G445)^(3-1)-'1.Inputs'!$D$44*(1+$G445)^(3-1)-('1.Inputs'!$D$20/'1.Inputs'!$D$27+'1.Inputs'!$D$23/'1.Inputs'!$D$28))))*'1.Inputs'!$D$53</f>
        <v>-384466682.42115313</v>
      </c>
      <c r="AF445" s="36">
        <f ca="1">V445-AF$13-AF$14+MIN(AF$13,MAX(0,((('1.Inputs'!$D$37*12*IF(4=1,'1.Inputs'!$D$38,IF(4=2,'1.Inputs'!$D$39,$E445)))*$F445*(('1.Inputs'!$D$40)+(1-'1.Inputs'!$D$40)*(1+'1.Inputs'!$D$41))*(1+$G445)^(4-1))-(('1.Inputs'!$D$37*12*IF(4=1,'1.Inputs'!$D$38,IF(4=2,'1.Inputs'!$D$39,$E445)))/(1-'1.Inputs'!$D$42)*$D445*(1+$G445)^(4-1))-('1.Inputs'!$D$37*12*IF(4=1,'1.Inputs'!$D$38,IF(4=2,'1.Inputs'!$D$39,$E445)))*'1.Inputs'!$D$43*(1+$G445)^(4-1)-'1.Inputs'!$D$44*(1+$G445)^(4-1)-('1.Inputs'!$D$20/'1.Inputs'!$D$27+'1.Inputs'!$D$23/'1.Inputs'!$D$28))))*'1.Inputs'!$D$53</f>
        <v>-184693707.38910675</v>
      </c>
      <c r="AG445" s="36">
        <f ca="1">W445-AG$13-AG$14+MIN(AG$13,MAX(0,((('1.Inputs'!$D$37*12*IF(5=1,'1.Inputs'!$D$38,IF(5=2,'1.Inputs'!$D$39,$E445)))*$F445*(('1.Inputs'!$D$40)+(1-'1.Inputs'!$D$40)*(1+'1.Inputs'!$D$41))*(1+$G445)^(5-1))-(('1.Inputs'!$D$37*12*IF(5=1,'1.Inputs'!$D$38,IF(5=2,'1.Inputs'!$D$39,$E445)))/(1-'1.Inputs'!$D$42)*$D445*(1+$G445)^(5-1))-('1.Inputs'!$D$37*12*IF(5=1,'1.Inputs'!$D$38,IF(5=2,'1.Inputs'!$D$39,$E445)))*'1.Inputs'!$D$43*(1+$G445)^(5-1)-'1.Inputs'!$D$44*(1+$G445)^(5-1)-('1.Inputs'!$D$20/'1.Inputs'!$D$27+'1.Inputs'!$D$23/'1.Inputs'!$D$28))))*'1.Inputs'!$D$53</f>
        <v>-159272730.09083676</v>
      </c>
      <c r="AH445" s="36">
        <f ca="1">X445-AH$13-AH$14+MIN(AH$13,MAX(0,((('1.Inputs'!$D$37*12*IF(6=1,'1.Inputs'!$D$38,IF(6=2,'1.Inputs'!$D$39,$E445)))*$F445*(('1.Inputs'!$D$40)+(1-'1.Inputs'!$D$40)*(1+'1.Inputs'!$D$41))*(1+$G445)^(6-1))-(('1.Inputs'!$D$37*12*IF(6=1,'1.Inputs'!$D$38,IF(6=2,'1.Inputs'!$D$39,$E445)))/(1-'1.Inputs'!$D$42)*$D445*(1+$G445)^(6-1))-('1.Inputs'!$D$37*12*IF(6=1,'1.Inputs'!$D$38,IF(6=2,'1.Inputs'!$D$39,$E445)))*'1.Inputs'!$D$43*(1+$G445)^(6-1)-'1.Inputs'!$D$44*(1+$G445)^(6-1)-('1.Inputs'!$D$20/'1.Inputs'!$D$27+'1.Inputs'!$D$23/'1.Inputs'!$D$28))))*'1.Inputs'!$D$53</f>
        <v>-135305773.85288459</v>
      </c>
      <c r="AI445" s="36">
        <f ca="1">Y445-AI$13-AI$14+MIN(AI$13,MAX(0,((('1.Inputs'!$D$37*12*IF(7=1,'1.Inputs'!$D$38,IF(7=2,'1.Inputs'!$D$39,$E445)))*$F445*(('1.Inputs'!$D$40)+(1-'1.Inputs'!$D$40)*(1+'1.Inputs'!$D$41))*(1+$G445)^(7-1))-(('1.Inputs'!$D$37*12*IF(7=1,'1.Inputs'!$D$38,IF(7=2,'1.Inputs'!$D$39,$E445)))/(1-'1.Inputs'!$D$42)*$D445*(1+$G445)^(7-1))-('1.Inputs'!$D$37*12*IF(7=1,'1.Inputs'!$D$38,IF(7=2,'1.Inputs'!$D$39,$E445)))*'1.Inputs'!$D$43*(1+$G445)^(7-1)-'1.Inputs'!$D$44*(1+$G445)^(7-1)-('1.Inputs'!$D$20/'1.Inputs'!$D$27+'1.Inputs'!$D$23/'1.Inputs'!$D$28))))*'1.Inputs'!$D$53</f>
        <v>-111103470.08964139</v>
      </c>
      <c r="AJ445" s="36">
        <f ca="1">Z445-AJ$13-AJ$14+MIN(AJ$13,MAX(0,((('1.Inputs'!$D$37*12*IF(8=1,'1.Inputs'!$D$38,IF(8=2,'1.Inputs'!$D$39,$E445)))*$F445*(('1.Inputs'!$D$40)+(1-'1.Inputs'!$D$40)*(1+'1.Inputs'!$D$41))*(1+$G445)^(8-1))-(('1.Inputs'!$D$37*12*IF(8=1,'1.Inputs'!$D$38,IF(8=2,'1.Inputs'!$D$39,$E445)))/(1-'1.Inputs'!$D$42)*$D445*(1+$G445)^(8-1))-('1.Inputs'!$D$37*12*IF(8=1,'1.Inputs'!$D$38,IF(8=2,'1.Inputs'!$D$39,$E445)))*'1.Inputs'!$D$43*(1+$G445)^(8-1)-'1.Inputs'!$D$44*(1+$G445)^(8-1)-('1.Inputs'!$D$20/'1.Inputs'!$D$27+'1.Inputs'!$D$23/'1.Inputs'!$D$28))))*'1.Inputs'!$D$53</f>
        <v>159345771.27314833</v>
      </c>
      <c r="AK445" s="36">
        <f ca="1">AA445-AK$13-AK$14+MIN(AK$13,MAX(0,((('1.Inputs'!$D$37*12*IF(9=1,'1.Inputs'!$D$38,IF(9=2,'1.Inputs'!$D$39,$E445)))*$F445*(('1.Inputs'!$D$40)+(1-'1.Inputs'!$D$40)*(1+'1.Inputs'!$D$41))*(1+$G445)^(9-1))-(('1.Inputs'!$D$37*12*IF(9=1,'1.Inputs'!$D$38,IF(9=2,'1.Inputs'!$D$39,$E445)))/(1-'1.Inputs'!$D$42)*$D445*(1+$G445)^(9-1))-('1.Inputs'!$D$37*12*IF(9=1,'1.Inputs'!$D$38,IF(9=2,'1.Inputs'!$D$39,$E445)))*'1.Inputs'!$D$43*(1+$G445)^(9-1)-'1.Inputs'!$D$44*(1+$G445)^(9-1)-('1.Inputs'!$D$20/'1.Inputs'!$D$27+'1.Inputs'!$D$23/'1.Inputs'!$D$28))))*'1.Inputs'!$D$53</f>
        <v>164866111.08192539</v>
      </c>
      <c r="AL445" s="36">
        <f ca="1">AB445-AL$13-AL$14+MIN(AL$13,MAX(0,((('1.Inputs'!$D$37*12*IF(10=1,'1.Inputs'!$D$38,IF(10=2,'1.Inputs'!$D$39,$E445)))*$F445*(('1.Inputs'!$D$40)+(1-'1.Inputs'!$D$40)*(1+'1.Inputs'!$D$41))*(1+$G445)^(10-1))-(('1.Inputs'!$D$37*12*IF(10=1,'1.Inputs'!$D$38,IF(10=2,'1.Inputs'!$D$39,$E445)))/(1-'1.Inputs'!$D$42)*$D445*(1+$G445)^(10-1))-('1.Inputs'!$D$37*12*IF(10=1,'1.Inputs'!$D$38,IF(10=2,'1.Inputs'!$D$39,$E445)))*'1.Inputs'!$D$43*(1+$G445)^(10-1)-'1.Inputs'!$D$44*(1+$G445)^(10-1)-('1.Inputs'!$D$20/'1.Inputs'!$D$27+'1.Inputs'!$D$23/'1.Inputs'!$D$28))))*'1.Inputs'!$D$53+'1.Inputs'!$D$35</f>
        <v>3629396038.4744868</v>
      </c>
      <c r="AM445" s="48">
        <f ca="1">R445+NPV('1.Inputs'!$D$55,S445:AB445)</f>
        <v>-1829311210.3788695</v>
      </c>
      <c r="AN445" s="48">
        <f ca="1">-('1.Inputs'!$D$24*(1-'1.Inputs'!$D$31)+'1.Inputs'!$D$35)+NPV('1.Inputs'!$D$54,AC445:AL445)</f>
        <v>-2616174591.8866692</v>
      </c>
      <c r="AO445" s="36">
        <f t="shared" ca="1" si="53"/>
        <v>-6.760284749701948</v>
      </c>
      <c r="AP445" s="36">
        <f t="shared" ca="1" si="54"/>
        <v>-6.7168961242911579E-2</v>
      </c>
      <c r="AQ445" s="36">
        <f ca="1">'1.Inputs'!$D$35+MIN(SUM($AC445:AC445),SUM($AC445:AD445),SUM($AC445:AE445),SUM($AC445:AF445),SUM($AC445:AG445),SUM($AC445:AH445),SUM($AC445:AI445),SUM($AC445:AJ445),SUM($AC445:AK445),SUM($AC445:AL445))</f>
        <v>-1758325544.9423013</v>
      </c>
      <c r="AR445" s="36">
        <f ca="1">IF(AP445&lt;'1.Inputs'!$D$57,1,0)</f>
        <v>1</v>
      </c>
      <c r="AS445" s="36">
        <f t="shared" ca="1" si="55"/>
        <v>1</v>
      </c>
    </row>
    <row r="446" spans="2:45" ht="15" customHeight="1" x14ac:dyDescent="0.25">
      <c r="B446" s="36">
        <v>431</v>
      </c>
      <c r="C446" s="36">
        <f t="shared" ca="1" si="48"/>
        <v>0.11307829683096593</v>
      </c>
      <c r="D446" s="36">
        <f t="shared" ca="1" si="49"/>
        <v>18190.838411398225</v>
      </c>
      <c r="E446" s="47">
        <f t="shared" ca="1" si="50"/>
        <v>0.76108669082068425</v>
      </c>
      <c r="F446" s="36">
        <f t="shared" ca="1" si="51"/>
        <v>30042.005577423814</v>
      </c>
      <c r="G446" s="36">
        <f t="shared" ca="1" si="52"/>
        <v>5.8883736950648205E-2</v>
      </c>
      <c r="H446" s="36">
        <f ca="1">((('1.Inputs'!$D$37*12*IF(1=1,'1.Inputs'!$D$38,IF(1=2,'1.Inputs'!$D$39,$E446)))*$F446*(('1.Inputs'!$D$40)+(1-'1.Inputs'!$D$40)*(1+'1.Inputs'!$D$41))*(1+$G446)^(1-1))*'1.Inputs'!$D$47+(('1.Inputs'!$D$37*12*IF(1=1,'1.Inputs'!$D$38,IF(1=2,'1.Inputs'!$D$39,$E446)))/(1-'1.Inputs'!$D$42)*$D446*(1+$G446)^(1-1))*('1.Inputs'!$D$48-'1.Inputs'!$D$49))/'1.Inputs'!$D$51</f>
        <v>792873273.01848531</v>
      </c>
      <c r="I446" s="36">
        <f ca="1">((('1.Inputs'!$D$37*12*IF(2=1,'1.Inputs'!$D$38,IF(2=2,'1.Inputs'!$D$39,$E446)))*$F446*(('1.Inputs'!$D$40)+(1-'1.Inputs'!$D$40)*(1+'1.Inputs'!$D$41))*(1+$G446)^(2-1))*'1.Inputs'!$D$47+(('1.Inputs'!$D$37*12*IF(2=1,'1.Inputs'!$D$38,IF(2=2,'1.Inputs'!$D$39,$E446)))/(1-'1.Inputs'!$D$42)*$D446*(1+$G446)^(2-1))*('1.Inputs'!$D$48-'1.Inputs'!$D$49))/'1.Inputs'!$D$51</f>
        <v>1175384859.9669473</v>
      </c>
      <c r="J446" s="36">
        <f ca="1">((('1.Inputs'!$D$37*12*IF(3=1,'1.Inputs'!$D$38,IF(3=2,'1.Inputs'!$D$39,$E446)))*$F446*(('1.Inputs'!$D$40)+(1-'1.Inputs'!$D$40)*(1+'1.Inputs'!$D$41))*(1+$G446)^(3-1))*'1.Inputs'!$D$47+(('1.Inputs'!$D$37*12*IF(3=1,'1.Inputs'!$D$38,IF(3=2,'1.Inputs'!$D$39,$E446)))/(1-'1.Inputs'!$D$42)*$D446*(1+$G446)^(3-1))*('1.Inputs'!$D$48-'1.Inputs'!$D$49))/'1.Inputs'!$D$51</f>
        <v>1353207692.4864523</v>
      </c>
      <c r="K446" s="36">
        <f ca="1">((('1.Inputs'!$D$37*12*IF(4=1,'1.Inputs'!$D$38,IF(4=2,'1.Inputs'!$D$39,$E446)))*$F446*(('1.Inputs'!$D$40)+(1-'1.Inputs'!$D$40)*(1+'1.Inputs'!$D$41))*(1+$G446)^(4-1))*'1.Inputs'!$D$47+(('1.Inputs'!$D$37*12*IF(4=1,'1.Inputs'!$D$38,IF(4=2,'1.Inputs'!$D$39,$E446)))/(1-'1.Inputs'!$D$42)*$D446*(1+$G446)^(4-1))*('1.Inputs'!$D$48-'1.Inputs'!$D$49))/'1.Inputs'!$D$51</f>
        <v>1432889618.2904184</v>
      </c>
      <c r="L446" s="36">
        <f ca="1">((('1.Inputs'!$D$37*12*IF(5=1,'1.Inputs'!$D$38,IF(5=2,'1.Inputs'!$D$39,$E446)))*$F446*(('1.Inputs'!$D$40)+(1-'1.Inputs'!$D$40)*(1+'1.Inputs'!$D$41))*(1+$G446)^(5-1))*'1.Inputs'!$D$47+(('1.Inputs'!$D$37*12*IF(5=1,'1.Inputs'!$D$38,IF(5=2,'1.Inputs'!$D$39,$E446)))/(1-'1.Inputs'!$D$42)*$D446*(1+$G446)^(5-1))*('1.Inputs'!$D$48-'1.Inputs'!$D$49))/'1.Inputs'!$D$51</f>
        <v>1517263513.6531463</v>
      </c>
      <c r="M446" s="36">
        <f ca="1">((('1.Inputs'!$D$37*12*IF(6=1,'1.Inputs'!$D$38,IF(6=2,'1.Inputs'!$D$39,$E446)))*$F446*(('1.Inputs'!$D$40)+(1-'1.Inputs'!$D$40)*(1+'1.Inputs'!$D$41))*(1+$G446)^(6-1))*'1.Inputs'!$D$47+(('1.Inputs'!$D$37*12*IF(6=1,'1.Inputs'!$D$38,IF(6=2,'1.Inputs'!$D$39,$E446)))/(1-'1.Inputs'!$D$42)*$D446*(1+$G446)^(6-1))*('1.Inputs'!$D$48-'1.Inputs'!$D$49))/'1.Inputs'!$D$51</f>
        <v>1606605659.2759144</v>
      </c>
      <c r="N446" s="36">
        <f ca="1">((('1.Inputs'!$D$37*12*IF(7=1,'1.Inputs'!$D$38,IF(7=2,'1.Inputs'!$D$39,$E446)))*$F446*(('1.Inputs'!$D$40)+(1-'1.Inputs'!$D$40)*(1+'1.Inputs'!$D$41))*(1+$G446)^(7-1))*'1.Inputs'!$D$47+(('1.Inputs'!$D$37*12*IF(7=1,'1.Inputs'!$D$38,IF(7=2,'1.Inputs'!$D$39,$E446)))/(1-'1.Inputs'!$D$42)*$D446*(1+$G446)^(7-1))*('1.Inputs'!$D$48-'1.Inputs'!$D$49))/'1.Inputs'!$D$51</f>
        <v>1701208604.3001404</v>
      </c>
      <c r="O446" s="36">
        <f ca="1">((('1.Inputs'!$D$37*12*IF(8=1,'1.Inputs'!$D$38,IF(8=2,'1.Inputs'!$D$39,$E446)))*$F446*(('1.Inputs'!$D$40)+(1-'1.Inputs'!$D$40)*(1+'1.Inputs'!$D$41))*(1+$G446)^(8-1))*'1.Inputs'!$D$47+(('1.Inputs'!$D$37*12*IF(8=1,'1.Inputs'!$D$38,IF(8=2,'1.Inputs'!$D$39,$E446)))/(1-'1.Inputs'!$D$42)*$D446*(1+$G446)^(8-1))*('1.Inputs'!$D$48-'1.Inputs'!$D$49))/'1.Inputs'!$D$51</f>
        <v>1801382124.2539294</v>
      </c>
      <c r="P446" s="36">
        <f ca="1">((('1.Inputs'!$D$37*12*IF(9=1,'1.Inputs'!$D$38,IF(9=2,'1.Inputs'!$D$39,$E446)))*$F446*(('1.Inputs'!$D$40)+(1-'1.Inputs'!$D$40)*(1+'1.Inputs'!$D$41))*(1+$G446)^(9-1))*'1.Inputs'!$D$47+(('1.Inputs'!$D$37*12*IF(9=1,'1.Inputs'!$D$38,IF(9=2,'1.Inputs'!$D$39,$E446)))/(1-'1.Inputs'!$D$42)*$D446*(1+$G446)^(9-1))*('1.Inputs'!$D$48-'1.Inputs'!$D$49))/'1.Inputs'!$D$51</f>
        <v>1907454235.4060981</v>
      </c>
      <c r="Q446" s="36">
        <f ca="1">((('1.Inputs'!$D$37*12*IF(10=1,'1.Inputs'!$D$38,IF(10=2,'1.Inputs'!$D$39,$E446)))*$F446*(('1.Inputs'!$D$40)+(1-'1.Inputs'!$D$40)*(1+'1.Inputs'!$D$41))*(1+$G446)^(10-1))*'1.Inputs'!$D$47+(('1.Inputs'!$D$37*12*IF(10=1,'1.Inputs'!$D$38,IF(10=2,'1.Inputs'!$D$39,$E446)))/(1-'1.Inputs'!$D$42)*$D446*(1+$G446)^(10-1))*('1.Inputs'!$D$48-'1.Inputs'!$D$49))/'1.Inputs'!$D$51</f>
        <v>2019772268.8491507</v>
      </c>
      <c r="R446" s="36">
        <f>-'1.Inputs'!$D$24</f>
        <v>-2050000000</v>
      </c>
      <c r="S446" s="36">
        <f ca="1">((('1.Inputs'!$D$37*12*IF(1=1,'1.Inputs'!$D$38,IF(1=2,'1.Inputs'!$D$39,$E446)))*$F446*(('1.Inputs'!$D$40)+(1-'1.Inputs'!$D$40)*(1+'1.Inputs'!$D$41))*(1+$G446)^(1-1))-(('1.Inputs'!$D$37*12*IF(1=1,'1.Inputs'!$D$38,IF(1=2,'1.Inputs'!$D$39,$E446)))/(1-'1.Inputs'!$D$42)*$D446*(1+$G446)^(1-1))-('1.Inputs'!$D$37*12*IF(1=1,'1.Inputs'!$D$38,IF(1=2,'1.Inputs'!$D$39,$E446)))*'1.Inputs'!$D$43*(1+$G446)^(1-1)-'1.Inputs'!$D$44*(1+$G446)^(1-1)-('1.Inputs'!$D$20/'1.Inputs'!$D$27+'1.Inputs'!$D$23/'1.Inputs'!$D$28))-MAX(0,((('1.Inputs'!$D$37*12*IF(1=1,'1.Inputs'!$D$38,IF(1=2,'1.Inputs'!$D$39,$E446)))*$F446*(('1.Inputs'!$D$40)+(1-'1.Inputs'!$D$40)*(1+'1.Inputs'!$D$41))*(1+$G446)^(1-1))-(('1.Inputs'!$D$37*12*IF(1=1,'1.Inputs'!$D$38,IF(1=2,'1.Inputs'!$D$39,$E446)))/(1-'1.Inputs'!$D$42)*$D446*(1+$G446)^(1-1))-('1.Inputs'!$D$37*12*IF(1=1,'1.Inputs'!$D$38,IF(1=2,'1.Inputs'!$D$39,$E446)))*'1.Inputs'!$D$43*(1+$G446)^(1-1)-'1.Inputs'!$D$44*(1+$G446)^(1-1)-('1.Inputs'!$D$20/'1.Inputs'!$D$27+'1.Inputs'!$D$23/'1.Inputs'!$D$28)))*'1.Inputs'!$D$53+('1.Inputs'!$D$20/'1.Inputs'!$D$27+'1.Inputs'!$D$23/'1.Inputs'!$D$28)-H446</f>
        <v>-494952563.26020575</v>
      </c>
      <c r="T446" s="36">
        <f ca="1">((('1.Inputs'!$D$37*12*IF(2=1,'1.Inputs'!$D$38,IF(2=2,'1.Inputs'!$D$39,$E446)))*$F446*(('1.Inputs'!$D$40)+(1-'1.Inputs'!$D$40)*(1+'1.Inputs'!$D$41))*(1+$G446)^(2-1))-(('1.Inputs'!$D$37*12*IF(2=1,'1.Inputs'!$D$38,IF(2=2,'1.Inputs'!$D$39,$E446)))/(1-'1.Inputs'!$D$42)*$D446*(1+$G446)^(2-1))-('1.Inputs'!$D$37*12*IF(2=1,'1.Inputs'!$D$38,IF(2=2,'1.Inputs'!$D$39,$E446)))*'1.Inputs'!$D$43*(1+$G446)^(2-1)-'1.Inputs'!$D$44*(1+$G446)^(2-1)-('1.Inputs'!$D$20/'1.Inputs'!$D$27+'1.Inputs'!$D$23/'1.Inputs'!$D$28))-MAX(0,((('1.Inputs'!$D$37*12*IF(2=1,'1.Inputs'!$D$38,IF(2=2,'1.Inputs'!$D$39,$E446)))*$F446*(('1.Inputs'!$D$40)+(1-'1.Inputs'!$D$40)*(1+'1.Inputs'!$D$41))*(1+$G446)^(2-1))-(('1.Inputs'!$D$37*12*IF(2=1,'1.Inputs'!$D$38,IF(2=2,'1.Inputs'!$D$39,$E446)))/(1-'1.Inputs'!$D$42)*$D446*(1+$G446)^(2-1))-('1.Inputs'!$D$37*12*IF(2=1,'1.Inputs'!$D$38,IF(2=2,'1.Inputs'!$D$39,$E446)))*'1.Inputs'!$D$43*(1+$G446)^(2-1)-'1.Inputs'!$D$44*(1+$G446)^(2-1)-('1.Inputs'!$D$20/'1.Inputs'!$D$27+'1.Inputs'!$D$23/'1.Inputs'!$D$28)))*'1.Inputs'!$D$53+('1.Inputs'!$D$20/'1.Inputs'!$D$27+'1.Inputs'!$D$23/'1.Inputs'!$D$28)-(I446-H446)</f>
        <v>284120800.54807496</v>
      </c>
      <c r="U446" s="36">
        <f ca="1">((('1.Inputs'!$D$37*12*IF(3=1,'1.Inputs'!$D$38,IF(3=2,'1.Inputs'!$D$39,$E446)))*$F446*(('1.Inputs'!$D$40)+(1-'1.Inputs'!$D$40)*(1+'1.Inputs'!$D$41))*(1+$G446)^(3-1))-(('1.Inputs'!$D$37*12*IF(3=1,'1.Inputs'!$D$38,IF(3=2,'1.Inputs'!$D$39,$E446)))/(1-'1.Inputs'!$D$42)*$D446*(1+$G446)^(3-1))-('1.Inputs'!$D$37*12*IF(3=1,'1.Inputs'!$D$38,IF(3=2,'1.Inputs'!$D$39,$E446)))*'1.Inputs'!$D$43*(1+$G446)^(3-1)-'1.Inputs'!$D$44*(1+$G446)^(3-1)-('1.Inputs'!$D$20/'1.Inputs'!$D$27+'1.Inputs'!$D$23/'1.Inputs'!$D$28))-MAX(0,((('1.Inputs'!$D$37*12*IF(3=1,'1.Inputs'!$D$38,IF(3=2,'1.Inputs'!$D$39,$E446)))*$F446*(('1.Inputs'!$D$40)+(1-'1.Inputs'!$D$40)*(1+'1.Inputs'!$D$41))*(1+$G446)^(3-1))-(('1.Inputs'!$D$37*12*IF(3=1,'1.Inputs'!$D$38,IF(3=2,'1.Inputs'!$D$39,$E446)))/(1-'1.Inputs'!$D$42)*$D446*(1+$G446)^(3-1))-('1.Inputs'!$D$37*12*IF(3=1,'1.Inputs'!$D$38,IF(3=2,'1.Inputs'!$D$39,$E446)))*'1.Inputs'!$D$43*(1+$G446)^(3-1)-'1.Inputs'!$D$44*(1+$G446)^(3-1)-('1.Inputs'!$D$20/'1.Inputs'!$D$27+'1.Inputs'!$D$23/'1.Inputs'!$D$28)))*'1.Inputs'!$D$53+('1.Inputs'!$D$20/'1.Inputs'!$D$27+'1.Inputs'!$D$23/'1.Inputs'!$D$28)-(J446-I446)</f>
        <v>639755492.88718414</v>
      </c>
      <c r="V446" s="36">
        <f ca="1">((('1.Inputs'!$D$37*12*IF(4=1,'1.Inputs'!$D$38,IF(4=2,'1.Inputs'!$D$39,$E446)))*$F446*(('1.Inputs'!$D$40)+(1-'1.Inputs'!$D$40)*(1+'1.Inputs'!$D$41))*(1+$G446)^(4-1))-(('1.Inputs'!$D$37*12*IF(4=1,'1.Inputs'!$D$38,IF(4=2,'1.Inputs'!$D$39,$E446)))/(1-'1.Inputs'!$D$42)*$D446*(1+$G446)^(4-1))-('1.Inputs'!$D$37*12*IF(4=1,'1.Inputs'!$D$38,IF(4=2,'1.Inputs'!$D$39,$E446)))*'1.Inputs'!$D$43*(1+$G446)^(4-1)-'1.Inputs'!$D$44*(1+$G446)^(4-1)-('1.Inputs'!$D$20/'1.Inputs'!$D$27+'1.Inputs'!$D$23/'1.Inputs'!$D$28))-MAX(0,((('1.Inputs'!$D$37*12*IF(4=1,'1.Inputs'!$D$38,IF(4=2,'1.Inputs'!$D$39,$E446)))*$F446*(('1.Inputs'!$D$40)+(1-'1.Inputs'!$D$40)*(1+'1.Inputs'!$D$41))*(1+$G446)^(4-1))-(('1.Inputs'!$D$37*12*IF(4=1,'1.Inputs'!$D$38,IF(4=2,'1.Inputs'!$D$39,$E446)))/(1-'1.Inputs'!$D$42)*$D446*(1+$G446)^(4-1))-('1.Inputs'!$D$37*12*IF(4=1,'1.Inputs'!$D$38,IF(4=2,'1.Inputs'!$D$39,$E446)))*'1.Inputs'!$D$43*(1+$G446)^(4-1)-'1.Inputs'!$D$44*(1+$G446)^(4-1)-('1.Inputs'!$D$20/'1.Inputs'!$D$27+'1.Inputs'!$D$23/'1.Inputs'!$D$28)))*'1.Inputs'!$D$53+('1.Inputs'!$D$20/'1.Inputs'!$D$27+'1.Inputs'!$D$23/'1.Inputs'!$D$28)-(K446-J446)</f>
        <v>783256210.08160377</v>
      </c>
      <c r="W446" s="36">
        <f ca="1">((('1.Inputs'!$D$37*12*IF(5=1,'1.Inputs'!$D$38,IF(5=2,'1.Inputs'!$D$39,$E446)))*$F446*(('1.Inputs'!$D$40)+(1-'1.Inputs'!$D$40)*(1+'1.Inputs'!$D$41))*(1+$G446)^(5-1))-(('1.Inputs'!$D$37*12*IF(5=1,'1.Inputs'!$D$38,IF(5=2,'1.Inputs'!$D$39,$E446)))/(1-'1.Inputs'!$D$42)*$D446*(1+$G446)^(5-1))-('1.Inputs'!$D$37*12*IF(5=1,'1.Inputs'!$D$38,IF(5=2,'1.Inputs'!$D$39,$E446)))*'1.Inputs'!$D$43*(1+$G446)^(5-1)-'1.Inputs'!$D$44*(1+$G446)^(5-1)-('1.Inputs'!$D$20/'1.Inputs'!$D$27+'1.Inputs'!$D$23/'1.Inputs'!$D$28))-MAX(0,((('1.Inputs'!$D$37*12*IF(5=1,'1.Inputs'!$D$38,IF(5=2,'1.Inputs'!$D$39,$E446)))*$F446*(('1.Inputs'!$D$40)+(1-'1.Inputs'!$D$40)*(1+'1.Inputs'!$D$41))*(1+$G446)^(5-1))-(('1.Inputs'!$D$37*12*IF(5=1,'1.Inputs'!$D$38,IF(5=2,'1.Inputs'!$D$39,$E446)))/(1-'1.Inputs'!$D$42)*$D446*(1+$G446)^(5-1))-('1.Inputs'!$D$37*12*IF(5=1,'1.Inputs'!$D$38,IF(5=2,'1.Inputs'!$D$39,$E446)))*'1.Inputs'!$D$43*(1+$G446)^(5-1)-'1.Inputs'!$D$44*(1+$G446)^(5-1)-('1.Inputs'!$D$20/'1.Inputs'!$D$27+'1.Inputs'!$D$23/'1.Inputs'!$D$28)))*'1.Inputs'!$D$53+('1.Inputs'!$D$20/'1.Inputs'!$D$27+'1.Inputs'!$D$23/'1.Inputs'!$D$28)-(L446-K446)</f>
        <v>826595006.1500926</v>
      </c>
      <c r="X446" s="36">
        <f ca="1">((('1.Inputs'!$D$37*12*IF(6=1,'1.Inputs'!$D$38,IF(6=2,'1.Inputs'!$D$39,$E446)))*$F446*(('1.Inputs'!$D$40)+(1-'1.Inputs'!$D$40)*(1+'1.Inputs'!$D$41))*(1+$G446)^(6-1))-(('1.Inputs'!$D$37*12*IF(6=1,'1.Inputs'!$D$38,IF(6=2,'1.Inputs'!$D$39,$E446)))/(1-'1.Inputs'!$D$42)*$D446*(1+$G446)^(6-1))-('1.Inputs'!$D$37*12*IF(6=1,'1.Inputs'!$D$38,IF(6=2,'1.Inputs'!$D$39,$E446)))*'1.Inputs'!$D$43*(1+$G446)^(6-1)-'1.Inputs'!$D$44*(1+$G446)^(6-1)-('1.Inputs'!$D$20/'1.Inputs'!$D$27+'1.Inputs'!$D$23/'1.Inputs'!$D$28))-MAX(0,((('1.Inputs'!$D$37*12*IF(6=1,'1.Inputs'!$D$38,IF(6=2,'1.Inputs'!$D$39,$E446)))*$F446*(('1.Inputs'!$D$40)+(1-'1.Inputs'!$D$40)*(1+'1.Inputs'!$D$41))*(1+$G446)^(6-1))-(('1.Inputs'!$D$37*12*IF(6=1,'1.Inputs'!$D$38,IF(6=2,'1.Inputs'!$D$39,$E446)))/(1-'1.Inputs'!$D$42)*$D446*(1+$G446)^(6-1))-('1.Inputs'!$D$37*12*IF(6=1,'1.Inputs'!$D$38,IF(6=2,'1.Inputs'!$D$39,$E446)))*'1.Inputs'!$D$43*(1+$G446)^(6-1)-'1.Inputs'!$D$44*(1+$G446)^(6-1)-('1.Inputs'!$D$20/'1.Inputs'!$D$27+'1.Inputs'!$D$23/'1.Inputs'!$D$28)))*'1.Inputs'!$D$53+('1.Inputs'!$D$20/'1.Inputs'!$D$27+'1.Inputs'!$D$23/'1.Inputs'!$D$28)-(M446-L446)</f>
        <v>872485752.4860363</v>
      </c>
      <c r="Y446" s="36">
        <f ca="1">((('1.Inputs'!$D$37*12*IF(7=1,'1.Inputs'!$D$38,IF(7=2,'1.Inputs'!$D$39,$E446)))*$F446*(('1.Inputs'!$D$40)+(1-'1.Inputs'!$D$40)*(1+'1.Inputs'!$D$41))*(1+$G446)^(7-1))-(('1.Inputs'!$D$37*12*IF(7=1,'1.Inputs'!$D$38,IF(7=2,'1.Inputs'!$D$39,$E446)))/(1-'1.Inputs'!$D$42)*$D446*(1+$G446)^(7-1))-('1.Inputs'!$D$37*12*IF(7=1,'1.Inputs'!$D$38,IF(7=2,'1.Inputs'!$D$39,$E446)))*'1.Inputs'!$D$43*(1+$G446)^(7-1)-'1.Inputs'!$D$44*(1+$G446)^(7-1)-('1.Inputs'!$D$20/'1.Inputs'!$D$27+'1.Inputs'!$D$23/'1.Inputs'!$D$28))-MAX(0,((('1.Inputs'!$D$37*12*IF(7=1,'1.Inputs'!$D$38,IF(7=2,'1.Inputs'!$D$39,$E446)))*$F446*(('1.Inputs'!$D$40)+(1-'1.Inputs'!$D$40)*(1+'1.Inputs'!$D$41))*(1+$G446)^(7-1))-(('1.Inputs'!$D$37*12*IF(7=1,'1.Inputs'!$D$38,IF(7=2,'1.Inputs'!$D$39,$E446)))/(1-'1.Inputs'!$D$42)*$D446*(1+$G446)^(7-1))-('1.Inputs'!$D$37*12*IF(7=1,'1.Inputs'!$D$38,IF(7=2,'1.Inputs'!$D$39,$E446)))*'1.Inputs'!$D$43*(1+$G446)^(7-1)-'1.Inputs'!$D$44*(1+$G446)^(7-1)-('1.Inputs'!$D$20/'1.Inputs'!$D$27+'1.Inputs'!$D$23/'1.Inputs'!$D$28)))*'1.Inputs'!$D$53+('1.Inputs'!$D$20/'1.Inputs'!$D$27+'1.Inputs'!$D$23/'1.Inputs'!$D$28)-(N446-M446)</f>
        <v>921078717.45769382</v>
      </c>
      <c r="Z446" s="36">
        <f ca="1">((('1.Inputs'!$D$37*12*IF(8=1,'1.Inputs'!$D$38,IF(8=2,'1.Inputs'!$D$39,$E446)))*$F446*(('1.Inputs'!$D$40)+(1-'1.Inputs'!$D$40)*(1+'1.Inputs'!$D$41))*(1+$G446)^(8-1))-(('1.Inputs'!$D$37*12*IF(8=1,'1.Inputs'!$D$38,IF(8=2,'1.Inputs'!$D$39,$E446)))/(1-'1.Inputs'!$D$42)*$D446*(1+$G446)^(8-1))-('1.Inputs'!$D$37*12*IF(8=1,'1.Inputs'!$D$38,IF(8=2,'1.Inputs'!$D$39,$E446)))*'1.Inputs'!$D$43*(1+$G446)^(8-1)-'1.Inputs'!$D$44*(1+$G446)^(8-1)-('1.Inputs'!$D$20/'1.Inputs'!$D$27+'1.Inputs'!$D$23/'1.Inputs'!$D$28))-MAX(0,((('1.Inputs'!$D$37*12*IF(8=1,'1.Inputs'!$D$38,IF(8=2,'1.Inputs'!$D$39,$E446)))*$F446*(('1.Inputs'!$D$40)+(1-'1.Inputs'!$D$40)*(1+'1.Inputs'!$D$41))*(1+$G446)^(8-1))-(('1.Inputs'!$D$37*12*IF(8=1,'1.Inputs'!$D$38,IF(8=2,'1.Inputs'!$D$39,$E446)))/(1-'1.Inputs'!$D$42)*$D446*(1+$G446)^(8-1))-('1.Inputs'!$D$37*12*IF(8=1,'1.Inputs'!$D$38,IF(8=2,'1.Inputs'!$D$39,$E446)))*'1.Inputs'!$D$43*(1+$G446)^(8-1)-'1.Inputs'!$D$44*(1+$G446)^(8-1)-('1.Inputs'!$D$20/'1.Inputs'!$D$27+'1.Inputs'!$D$23/'1.Inputs'!$D$28)))*'1.Inputs'!$D$53+('1.Inputs'!$D$20/'1.Inputs'!$D$27+'1.Inputs'!$D$23/'1.Inputs'!$D$28)-(O446-N446)</f>
        <v>972533017.79639578</v>
      </c>
      <c r="AA446" s="36">
        <f ca="1">((('1.Inputs'!$D$37*12*IF(9=1,'1.Inputs'!$D$38,IF(9=2,'1.Inputs'!$D$39,$E446)))*$F446*(('1.Inputs'!$D$40)+(1-'1.Inputs'!$D$40)*(1+'1.Inputs'!$D$41))*(1+$G446)^(9-1))-(('1.Inputs'!$D$37*12*IF(9=1,'1.Inputs'!$D$38,IF(9=2,'1.Inputs'!$D$39,$E446)))/(1-'1.Inputs'!$D$42)*$D446*(1+$G446)^(9-1))-('1.Inputs'!$D$37*12*IF(9=1,'1.Inputs'!$D$38,IF(9=2,'1.Inputs'!$D$39,$E446)))*'1.Inputs'!$D$43*(1+$G446)^(9-1)-'1.Inputs'!$D$44*(1+$G446)^(9-1)-('1.Inputs'!$D$20/'1.Inputs'!$D$27+'1.Inputs'!$D$23/'1.Inputs'!$D$28))-MAX(0,((('1.Inputs'!$D$37*12*IF(9=1,'1.Inputs'!$D$38,IF(9=2,'1.Inputs'!$D$39,$E446)))*$F446*(('1.Inputs'!$D$40)+(1-'1.Inputs'!$D$40)*(1+'1.Inputs'!$D$41))*(1+$G446)^(9-1))-(('1.Inputs'!$D$37*12*IF(9=1,'1.Inputs'!$D$38,IF(9=2,'1.Inputs'!$D$39,$E446)))/(1-'1.Inputs'!$D$42)*$D446*(1+$G446)^(9-1))-('1.Inputs'!$D$37*12*IF(9=1,'1.Inputs'!$D$38,IF(9=2,'1.Inputs'!$D$39,$E446)))*'1.Inputs'!$D$43*(1+$G446)^(9-1)-'1.Inputs'!$D$44*(1+$G446)^(9-1)-('1.Inputs'!$D$20/'1.Inputs'!$D$27+'1.Inputs'!$D$23/'1.Inputs'!$D$28)))*'1.Inputs'!$D$53+('1.Inputs'!$D$20/'1.Inputs'!$D$27+'1.Inputs'!$D$23/'1.Inputs'!$D$28)-(P446-O446)</f>
        <v>1027017139.6212201</v>
      </c>
      <c r="AB446" s="36">
        <f ca="1">((('1.Inputs'!$D$37*12*IF(10=1,'1.Inputs'!$D$38,IF(10=2,'1.Inputs'!$D$39,$E446)))*$F446*(('1.Inputs'!$D$40)+(1-'1.Inputs'!$D$40)*(1+'1.Inputs'!$D$41))*(1+$G446)^(10-1))-(('1.Inputs'!$D$37*12*IF(10=1,'1.Inputs'!$D$38,IF(10=2,'1.Inputs'!$D$39,$E446)))/(1-'1.Inputs'!$D$42)*$D446*(1+$G446)^(10-1))-('1.Inputs'!$D$37*12*IF(10=1,'1.Inputs'!$D$38,IF(10=2,'1.Inputs'!$D$39,$E446)))*'1.Inputs'!$D$43*(1+$G446)^(10-1)-'1.Inputs'!$D$44*(1+$G446)^(10-1)-('1.Inputs'!$D$20/'1.Inputs'!$D$27+'1.Inputs'!$D$23/'1.Inputs'!$D$28))-MAX(0,((('1.Inputs'!$D$37*12*IF(10=1,'1.Inputs'!$D$38,IF(10=2,'1.Inputs'!$D$39,$E446)))*$F446*(('1.Inputs'!$D$40)+(1-'1.Inputs'!$D$40)*(1+'1.Inputs'!$D$41))*(1+$G446)^(10-1))-(('1.Inputs'!$D$37*12*IF(10=1,'1.Inputs'!$D$38,IF(10=2,'1.Inputs'!$D$39,$E446)))/(1-'1.Inputs'!$D$42)*$D446*(1+$G446)^(10-1))-('1.Inputs'!$D$37*12*IF(10=1,'1.Inputs'!$D$38,IF(10=2,'1.Inputs'!$D$39,$E446)))*'1.Inputs'!$D$43*(1+$G446)^(10-1)-'1.Inputs'!$D$44*(1+$G446)^(10-1)-('1.Inputs'!$D$20/'1.Inputs'!$D$27+'1.Inputs'!$D$23/'1.Inputs'!$D$28)))*'1.Inputs'!$D$53+('1.Inputs'!$D$20/'1.Inputs'!$D$27+'1.Inputs'!$D$23/'1.Inputs'!$D$28)-(Q446-P446)+(('1.Inputs'!$D$20+'1.Inputs'!$D$23-('1.Inputs'!$D$20/'1.Inputs'!$D$27+'1.Inputs'!$D$23/'1.Inputs'!$D$28)*'1.Inputs'!$D$10)*'1.Inputs'!$D$60+'1.Inputs'!$D$19*'1.Inputs'!$D$59+Q446)</f>
        <v>3804481758.9927168</v>
      </c>
      <c r="AC446" s="36">
        <f ca="1">S446-AC$13-AC$14+MIN(AC$13,MAX(0,((('1.Inputs'!$D$37*12*IF(1=1,'1.Inputs'!$D$38,IF(1=2,'1.Inputs'!$D$39,$E446)))*$F446*(('1.Inputs'!$D$40)+(1-'1.Inputs'!$D$40)*(1+'1.Inputs'!$D$41))*(1+$G446)^(1-1))-(('1.Inputs'!$D$37*12*IF(1=1,'1.Inputs'!$D$38,IF(1=2,'1.Inputs'!$D$39,$E446)))/(1-'1.Inputs'!$D$42)*$D446*(1+$G446)^(1-1))-('1.Inputs'!$D$37*12*IF(1=1,'1.Inputs'!$D$38,IF(1=2,'1.Inputs'!$D$39,$E446)))*'1.Inputs'!$D$43*(1+$G446)^(1-1)-'1.Inputs'!$D$44*(1+$G446)^(1-1)-('1.Inputs'!$D$20/'1.Inputs'!$D$27+'1.Inputs'!$D$23/'1.Inputs'!$D$28))))*'1.Inputs'!$D$53</f>
        <v>-590892563.26020575</v>
      </c>
      <c r="AD446" s="36">
        <f ca="1">T446-AD$13-AD$14+MIN(AD$13,MAX(0,((('1.Inputs'!$D$37*12*IF(2=1,'1.Inputs'!$D$38,IF(2=2,'1.Inputs'!$D$39,$E446)))*$F446*(('1.Inputs'!$D$40)+(1-'1.Inputs'!$D$40)*(1+'1.Inputs'!$D$41))*(1+$G446)^(2-1))-(('1.Inputs'!$D$37*12*IF(2=1,'1.Inputs'!$D$38,IF(2=2,'1.Inputs'!$D$39,$E446)))/(1-'1.Inputs'!$D$42)*$D446*(1+$G446)^(2-1))-('1.Inputs'!$D$37*12*IF(2=1,'1.Inputs'!$D$38,IF(2=2,'1.Inputs'!$D$39,$E446)))*'1.Inputs'!$D$43*(1+$G446)^(2-1)-'1.Inputs'!$D$44*(1+$G446)^(2-1)-('1.Inputs'!$D$20/'1.Inputs'!$D$27+'1.Inputs'!$D$23/'1.Inputs'!$D$28))))*'1.Inputs'!$D$53</f>
        <v>188180800.54807496</v>
      </c>
      <c r="AE446" s="36">
        <f ca="1">U446-AE$13-AE$14+MIN(AE$13,MAX(0,((('1.Inputs'!$D$37*12*IF(3=1,'1.Inputs'!$D$38,IF(3=2,'1.Inputs'!$D$39,$E446)))*$F446*(('1.Inputs'!$D$40)+(1-'1.Inputs'!$D$40)*(1+'1.Inputs'!$D$41))*(1+$G446)^(3-1))-(('1.Inputs'!$D$37*12*IF(3=1,'1.Inputs'!$D$38,IF(3=2,'1.Inputs'!$D$39,$E446)))/(1-'1.Inputs'!$D$42)*$D446*(1+$G446)^(3-1))-('1.Inputs'!$D$37*12*IF(3=1,'1.Inputs'!$D$38,IF(3=2,'1.Inputs'!$D$39,$E446)))*'1.Inputs'!$D$43*(1+$G446)^(3-1)-'1.Inputs'!$D$44*(1+$G446)^(3-1)-('1.Inputs'!$D$20/'1.Inputs'!$D$27+'1.Inputs'!$D$23/'1.Inputs'!$D$28))))*'1.Inputs'!$D$53</f>
        <v>297815492.88718414</v>
      </c>
      <c r="AF446" s="36">
        <f ca="1">V446-AF$13-AF$14+MIN(AF$13,MAX(0,((('1.Inputs'!$D$37*12*IF(4=1,'1.Inputs'!$D$38,IF(4=2,'1.Inputs'!$D$39,$E446)))*$F446*(('1.Inputs'!$D$40)+(1-'1.Inputs'!$D$40)*(1+'1.Inputs'!$D$41))*(1+$G446)^(4-1))-(('1.Inputs'!$D$37*12*IF(4=1,'1.Inputs'!$D$38,IF(4=2,'1.Inputs'!$D$39,$E446)))/(1-'1.Inputs'!$D$42)*$D446*(1+$G446)^(4-1))-('1.Inputs'!$D$37*12*IF(4=1,'1.Inputs'!$D$38,IF(4=2,'1.Inputs'!$D$39,$E446)))*'1.Inputs'!$D$43*(1+$G446)^(4-1)-'1.Inputs'!$D$44*(1+$G446)^(4-1)-('1.Inputs'!$D$20/'1.Inputs'!$D$27+'1.Inputs'!$D$23/'1.Inputs'!$D$28))))*'1.Inputs'!$D$53</f>
        <v>460504210.08160377</v>
      </c>
      <c r="AG446" s="36">
        <f ca="1">W446-AG$13-AG$14+MIN(AG$13,MAX(0,((('1.Inputs'!$D$37*12*IF(5=1,'1.Inputs'!$D$38,IF(5=2,'1.Inputs'!$D$39,$E446)))*$F446*(('1.Inputs'!$D$40)+(1-'1.Inputs'!$D$40)*(1+'1.Inputs'!$D$41))*(1+$G446)^(5-1))-(('1.Inputs'!$D$37*12*IF(5=1,'1.Inputs'!$D$38,IF(5=2,'1.Inputs'!$D$39,$E446)))/(1-'1.Inputs'!$D$42)*$D446*(1+$G446)^(5-1))-('1.Inputs'!$D$37*12*IF(5=1,'1.Inputs'!$D$38,IF(5=2,'1.Inputs'!$D$39,$E446)))*'1.Inputs'!$D$43*(1+$G446)^(5-1)-'1.Inputs'!$D$44*(1+$G446)^(5-1)-('1.Inputs'!$D$20/'1.Inputs'!$D$27+'1.Inputs'!$D$23/'1.Inputs'!$D$28))))*'1.Inputs'!$D$53</f>
        <v>523031006.1500926</v>
      </c>
      <c r="AH446" s="36">
        <f ca="1">X446-AH$13-AH$14+MIN(AH$13,MAX(0,((('1.Inputs'!$D$37*12*IF(6=1,'1.Inputs'!$D$38,IF(6=2,'1.Inputs'!$D$39,$E446)))*$F446*(('1.Inputs'!$D$40)+(1-'1.Inputs'!$D$40)*(1+'1.Inputs'!$D$41))*(1+$G446)^(6-1))-(('1.Inputs'!$D$37*12*IF(6=1,'1.Inputs'!$D$38,IF(6=2,'1.Inputs'!$D$39,$E446)))/(1-'1.Inputs'!$D$42)*$D446*(1+$G446)^(6-1))-('1.Inputs'!$D$37*12*IF(6=1,'1.Inputs'!$D$38,IF(6=2,'1.Inputs'!$D$39,$E446)))*'1.Inputs'!$D$43*(1+$G446)^(6-1)-'1.Inputs'!$D$44*(1+$G446)^(6-1)-('1.Inputs'!$D$20/'1.Inputs'!$D$27+'1.Inputs'!$D$23/'1.Inputs'!$D$28))))*'1.Inputs'!$D$53</f>
        <v>588109752.4860363</v>
      </c>
      <c r="AI446" s="36">
        <f ca="1">Y446-AI$13-AI$14+MIN(AI$13,MAX(0,((('1.Inputs'!$D$37*12*IF(7=1,'1.Inputs'!$D$38,IF(7=2,'1.Inputs'!$D$39,$E446)))*$F446*(('1.Inputs'!$D$40)+(1-'1.Inputs'!$D$40)*(1+'1.Inputs'!$D$41))*(1+$G446)^(7-1))-(('1.Inputs'!$D$37*12*IF(7=1,'1.Inputs'!$D$38,IF(7=2,'1.Inputs'!$D$39,$E446)))/(1-'1.Inputs'!$D$42)*$D446*(1+$G446)^(7-1))-('1.Inputs'!$D$37*12*IF(7=1,'1.Inputs'!$D$38,IF(7=2,'1.Inputs'!$D$39,$E446)))*'1.Inputs'!$D$43*(1+$G446)^(7-1)-'1.Inputs'!$D$44*(1+$G446)^(7-1)-('1.Inputs'!$D$20/'1.Inputs'!$D$27+'1.Inputs'!$D$23/'1.Inputs'!$D$28))))*'1.Inputs'!$D$53</f>
        <v>655890717.45769382</v>
      </c>
      <c r="AJ446" s="36">
        <f ca="1">Z446-AJ$13-AJ$14+MIN(AJ$13,MAX(0,((('1.Inputs'!$D$37*12*IF(8=1,'1.Inputs'!$D$38,IF(8=2,'1.Inputs'!$D$39,$E446)))*$F446*(('1.Inputs'!$D$40)+(1-'1.Inputs'!$D$40)*(1+'1.Inputs'!$D$41))*(1+$G446)^(8-1))-(('1.Inputs'!$D$37*12*IF(8=1,'1.Inputs'!$D$38,IF(8=2,'1.Inputs'!$D$39,$E446)))/(1-'1.Inputs'!$D$42)*$D446*(1+$G446)^(8-1))-('1.Inputs'!$D$37*12*IF(8=1,'1.Inputs'!$D$38,IF(8=2,'1.Inputs'!$D$39,$E446)))*'1.Inputs'!$D$43*(1+$G446)^(8-1)-'1.Inputs'!$D$44*(1+$G446)^(8-1)-('1.Inputs'!$D$20/'1.Inputs'!$D$27+'1.Inputs'!$D$23/'1.Inputs'!$D$28))))*'1.Inputs'!$D$53</f>
        <v>972533017.79639578</v>
      </c>
      <c r="AK446" s="36">
        <f ca="1">AA446-AK$13-AK$14+MIN(AK$13,MAX(0,((('1.Inputs'!$D$37*12*IF(9=1,'1.Inputs'!$D$38,IF(9=2,'1.Inputs'!$D$39,$E446)))*$F446*(('1.Inputs'!$D$40)+(1-'1.Inputs'!$D$40)*(1+'1.Inputs'!$D$41))*(1+$G446)^(9-1))-(('1.Inputs'!$D$37*12*IF(9=1,'1.Inputs'!$D$38,IF(9=2,'1.Inputs'!$D$39,$E446)))/(1-'1.Inputs'!$D$42)*$D446*(1+$G446)^(9-1))-('1.Inputs'!$D$37*12*IF(9=1,'1.Inputs'!$D$38,IF(9=2,'1.Inputs'!$D$39,$E446)))*'1.Inputs'!$D$43*(1+$G446)^(9-1)-'1.Inputs'!$D$44*(1+$G446)^(9-1)-('1.Inputs'!$D$20/'1.Inputs'!$D$27+'1.Inputs'!$D$23/'1.Inputs'!$D$28))))*'1.Inputs'!$D$53</f>
        <v>1027017139.6212201</v>
      </c>
      <c r="AL446" s="36">
        <f ca="1">AB446-AL$13-AL$14+MIN(AL$13,MAX(0,((('1.Inputs'!$D$37*12*IF(10=1,'1.Inputs'!$D$38,IF(10=2,'1.Inputs'!$D$39,$E446)))*$F446*(('1.Inputs'!$D$40)+(1-'1.Inputs'!$D$40)*(1+'1.Inputs'!$D$41))*(1+$G446)^(10-1))-(('1.Inputs'!$D$37*12*IF(10=1,'1.Inputs'!$D$38,IF(10=2,'1.Inputs'!$D$39,$E446)))/(1-'1.Inputs'!$D$42)*$D446*(1+$G446)^(10-1))-('1.Inputs'!$D$37*12*IF(10=1,'1.Inputs'!$D$38,IF(10=2,'1.Inputs'!$D$39,$E446)))*'1.Inputs'!$D$43*(1+$G446)^(10-1)-'1.Inputs'!$D$44*(1+$G446)^(10-1)-('1.Inputs'!$D$20/'1.Inputs'!$D$27+'1.Inputs'!$D$23/'1.Inputs'!$D$28))))*'1.Inputs'!$D$53+'1.Inputs'!$D$35</f>
        <v>4604481758.9927168</v>
      </c>
      <c r="AM446" s="48">
        <f ca="1">R446+NPV('1.Inputs'!$D$55,S446:AB446)</f>
        <v>2035814807.8501391</v>
      </c>
      <c r="AN446" s="48">
        <f ca="1">-('1.Inputs'!$D$24*(1-'1.Inputs'!$D$31)+'1.Inputs'!$D$35)+NPV('1.Inputs'!$D$54,AC446:AL446)</f>
        <v>455582352.50448132</v>
      </c>
      <c r="AO446" s="36">
        <f t="shared" ca="1" si="53"/>
        <v>-3.3533371494593887</v>
      </c>
      <c r="AP446" s="36">
        <f t="shared" ca="1" si="54"/>
        <v>1.6253950530670329</v>
      </c>
      <c r="AQ446" s="36">
        <f ca="1">'1.Inputs'!$D$35+MIN(SUM($AC446:AC446),SUM($AC446:AD446),SUM($AC446:AE446),SUM($AC446:AF446),SUM($AC446:AG446),SUM($AC446:AH446),SUM($AC446:AI446),SUM($AC446:AJ446),SUM($AC446:AK446),SUM($AC446:AL446))</f>
        <v>209107436.73979425</v>
      </c>
      <c r="AR446" s="36">
        <f ca="1">IF(AP446&lt;'1.Inputs'!$D$57,1,0)</f>
        <v>0</v>
      </c>
      <c r="AS446" s="36">
        <f t="shared" ca="1" si="55"/>
        <v>0</v>
      </c>
    </row>
    <row r="447" spans="2:45" ht="15" customHeight="1" x14ac:dyDescent="0.25">
      <c r="B447" s="36">
        <v>432</v>
      </c>
      <c r="C447" s="36">
        <f t="shared" ca="1" si="48"/>
        <v>0.19153098882784192</v>
      </c>
      <c r="D447" s="36">
        <f t="shared" ca="1" si="49"/>
        <v>18102.62832205946</v>
      </c>
      <c r="E447" s="47">
        <f t="shared" ca="1" si="50"/>
        <v>0.77950171464389162</v>
      </c>
      <c r="F447" s="36">
        <f t="shared" ca="1" si="51"/>
        <v>28556.272833248571</v>
      </c>
      <c r="G447" s="36">
        <f t="shared" ca="1" si="52"/>
        <v>4.1577857327117385E-2</v>
      </c>
      <c r="H447" s="36">
        <f ca="1">((('1.Inputs'!$D$37*12*IF(1=1,'1.Inputs'!$D$38,IF(1=2,'1.Inputs'!$D$39,$E447)))*$F447*(('1.Inputs'!$D$40)+(1-'1.Inputs'!$D$40)*(1+'1.Inputs'!$D$41))*(1+$G447)^(1-1))*'1.Inputs'!$D$47+(('1.Inputs'!$D$37*12*IF(1=1,'1.Inputs'!$D$38,IF(1=2,'1.Inputs'!$D$39,$E447)))/(1-'1.Inputs'!$D$42)*$D447*(1+$G447)^(1-1))*('1.Inputs'!$D$48-'1.Inputs'!$D$49))/'1.Inputs'!$D$51</f>
        <v>758609273.32730019</v>
      </c>
      <c r="I447" s="36">
        <f ca="1">((('1.Inputs'!$D$37*12*IF(2=1,'1.Inputs'!$D$38,IF(2=2,'1.Inputs'!$D$39,$E447)))*$F447*(('1.Inputs'!$D$40)+(1-'1.Inputs'!$D$40)*(1+'1.Inputs'!$D$41))*(1+$G447)^(2-1))*'1.Inputs'!$D$47+(('1.Inputs'!$D$37*12*IF(2=1,'1.Inputs'!$D$38,IF(2=2,'1.Inputs'!$D$39,$E447)))/(1-'1.Inputs'!$D$42)*$D447*(1+$G447)^(2-1))*('1.Inputs'!$D$48-'1.Inputs'!$D$49))/'1.Inputs'!$D$51</f>
        <v>1106210870.0450234</v>
      </c>
      <c r="J447" s="36">
        <f ca="1">((('1.Inputs'!$D$37*12*IF(3=1,'1.Inputs'!$D$38,IF(3=2,'1.Inputs'!$D$39,$E447)))*$F447*(('1.Inputs'!$D$40)+(1-'1.Inputs'!$D$40)*(1+'1.Inputs'!$D$41))*(1+$G447)^(3-1))*'1.Inputs'!$D$47+(('1.Inputs'!$D$37*12*IF(3=1,'1.Inputs'!$D$38,IF(3=2,'1.Inputs'!$D$39,$E447)))/(1-'1.Inputs'!$D$42)*$D447*(1+$G447)^(3-1))*('1.Inputs'!$D$48-'1.Inputs'!$D$49))/'1.Inputs'!$D$51</f>
        <v>1283065109.3003516</v>
      </c>
      <c r="K447" s="36">
        <f ca="1">((('1.Inputs'!$D$37*12*IF(4=1,'1.Inputs'!$D$38,IF(4=2,'1.Inputs'!$D$39,$E447)))*$F447*(('1.Inputs'!$D$40)+(1-'1.Inputs'!$D$40)*(1+'1.Inputs'!$D$41))*(1+$G447)^(4-1))*'1.Inputs'!$D$47+(('1.Inputs'!$D$37*12*IF(4=1,'1.Inputs'!$D$38,IF(4=2,'1.Inputs'!$D$39,$E447)))/(1-'1.Inputs'!$D$42)*$D447*(1+$G447)^(4-1))*('1.Inputs'!$D$48-'1.Inputs'!$D$49))/'1.Inputs'!$D$51</f>
        <v>1336412207.3562441</v>
      </c>
      <c r="L447" s="36">
        <f ca="1">((('1.Inputs'!$D$37*12*IF(5=1,'1.Inputs'!$D$38,IF(5=2,'1.Inputs'!$D$39,$E447)))*$F447*(('1.Inputs'!$D$40)+(1-'1.Inputs'!$D$40)*(1+'1.Inputs'!$D$41))*(1+$G447)^(5-1))*'1.Inputs'!$D$47+(('1.Inputs'!$D$37*12*IF(5=1,'1.Inputs'!$D$38,IF(5=2,'1.Inputs'!$D$39,$E447)))/(1-'1.Inputs'!$D$42)*$D447*(1+$G447)^(5-1))*('1.Inputs'!$D$48-'1.Inputs'!$D$49))/'1.Inputs'!$D$51</f>
        <v>1391977363.4439201</v>
      </c>
      <c r="M447" s="36">
        <f ca="1">((('1.Inputs'!$D$37*12*IF(6=1,'1.Inputs'!$D$38,IF(6=2,'1.Inputs'!$D$39,$E447)))*$F447*(('1.Inputs'!$D$40)+(1-'1.Inputs'!$D$40)*(1+'1.Inputs'!$D$41))*(1+$G447)^(6-1))*'1.Inputs'!$D$47+(('1.Inputs'!$D$37*12*IF(6=1,'1.Inputs'!$D$38,IF(6=2,'1.Inputs'!$D$39,$E447)))/(1-'1.Inputs'!$D$42)*$D447*(1+$G447)^(6-1))*('1.Inputs'!$D$48-'1.Inputs'!$D$49))/'1.Inputs'!$D$51</f>
        <v>1449852799.6637688</v>
      </c>
      <c r="N447" s="36">
        <f ca="1">((('1.Inputs'!$D$37*12*IF(7=1,'1.Inputs'!$D$38,IF(7=2,'1.Inputs'!$D$39,$E447)))*$F447*(('1.Inputs'!$D$40)+(1-'1.Inputs'!$D$40)*(1+'1.Inputs'!$D$41))*(1+$G447)^(7-1))*'1.Inputs'!$D$47+(('1.Inputs'!$D$37*12*IF(7=1,'1.Inputs'!$D$38,IF(7=2,'1.Inputs'!$D$39,$E447)))/(1-'1.Inputs'!$D$42)*$D447*(1+$G447)^(7-1))*('1.Inputs'!$D$48-'1.Inputs'!$D$49))/'1.Inputs'!$D$51</f>
        <v>1510134572.5135105</v>
      </c>
      <c r="O447" s="36">
        <f ca="1">((('1.Inputs'!$D$37*12*IF(8=1,'1.Inputs'!$D$38,IF(8=2,'1.Inputs'!$D$39,$E447)))*$F447*(('1.Inputs'!$D$40)+(1-'1.Inputs'!$D$40)*(1+'1.Inputs'!$D$41))*(1+$G447)^(8-1))*'1.Inputs'!$D$47+(('1.Inputs'!$D$37*12*IF(8=1,'1.Inputs'!$D$38,IF(8=2,'1.Inputs'!$D$39,$E447)))/(1-'1.Inputs'!$D$42)*$D447*(1+$G447)^(8-1))*('1.Inputs'!$D$48-'1.Inputs'!$D$49))/'1.Inputs'!$D$51</f>
        <v>1572922732.3142252</v>
      </c>
      <c r="P447" s="36">
        <f ca="1">((('1.Inputs'!$D$37*12*IF(9=1,'1.Inputs'!$D$38,IF(9=2,'1.Inputs'!$D$39,$E447)))*$F447*(('1.Inputs'!$D$40)+(1-'1.Inputs'!$D$40)*(1+'1.Inputs'!$D$41))*(1+$G447)^(9-1))*'1.Inputs'!$D$47+(('1.Inputs'!$D$37*12*IF(9=1,'1.Inputs'!$D$38,IF(9=2,'1.Inputs'!$D$39,$E447)))/(1-'1.Inputs'!$D$42)*$D447*(1+$G447)^(9-1))*('1.Inputs'!$D$48-'1.Inputs'!$D$49))/'1.Inputs'!$D$51</f>
        <v>1638321489.2649655</v>
      </c>
      <c r="Q447" s="36">
        <f ca="1">((('1.Inputs'!$D$37*12*IF(10=1,'1.Inputs'!$D$38,IF(10=2,'1.Inputs'!$D$39,$E447)))*$F447*(('1.Inputs'!$D$40)+(1-'1.Inputs'!$D$40)*(1+'1.Inputs'!$D$41))*(1+$G447)^(10-1))*'1.Inputs'!$D$47+(('1.Inputs'!$D$37*12*IF(10=1,'1.Inputs'!$D$38,IF(10=2,'1.Inputs'!$D$39,$E447)))/(1-'1.Inputs'!$D$42)*$D447*(1+$G447)^(10-1))*('1.Inputs'!$D$48-'1.Inputs'!$D$49))/'1.Inputs'!$D$51</f>
        <v>1706439386.4015751</v>
      </c>
      <c r="R447" s="36">
        <f>-'1.Inputs'!$D$24</f>
        <v>-2050000000</v>
      </c>
      <c r="S447" s="36">
        <f ca="1">((('1.Inputs'!$D$37*12*IF(1=1,'1.Inputs'!$D$38,IF(1=2,'1.Inputs'!$D$39,$E447)))*$F447*(('1.Inputs'!$D$40)+(1-'1.Inputs'!$D$40)*(1+'1.Inputs'!$D$41))*(1+$G447)^(1-1))-(('1.Inputs'!$D$37*12*IF(1=1,'1.Inputs'!$D$38,IF(1=2,'1.Inputs'!$D$39,$E447)))/(1-'1.Inputs'!$D$42)*$D447*(1+$G447)^(1-1))-('1.Inputs'!$D$37*12*IF(1=1,'1.Inputs'!$D$38,IF(1=2,'1.Inputs'!$D$39,$E447)))*'1.Inputs'!$D$43*(1+$G447)^(1-1)-'1.Inputs'!$D$44*(1+$G447)^(1-1)-('1.Inputs'!$D$20/'1.Inputs'!$D$27+'1.Inputs'!$D$23/'1.Inputs'!$D$28))-MAX(0,((('1.Inputs'!$D$37*12*IF(1=1,'1.Inputs'!$D$38,IF(1=2,'1.Inputs'!$D$39,$E447)))*$F447*(('1.Inputs'!$D$40)+(1-'1.Inputs'!$D$40)*(1+'1.Inputs'!$D$41))*(1+$G447)^(1-1))-(('1.Inputs'!$D$37*12*IF(1=1,'1.Inputs'!$D$38,IF(1=2,'1.Inputs'!$D$39,$E447)))/(1-'1.Inputs'!$D$42)*$D447*(1+$G447)^(1-1))-('1.Inputs'!$D$37*12*IF(1=1,'1.Inputs'!$D$38,IF(1=2,'1.Inputs'!$D$39,$E447)))*'1.Inputs'!$D$43*(1+$G447)^(1-1)-'1.Inputs'!$D$44*(1+$G447)^(1-1)-('1.Inputs'!$D$20/'1.Inputs'!$D$27+'1.Inputs'!$D$23/'1.Inputs'!$D$28)))*'1.Inputs'!$D$53+('1.Inputs'!$D$20/'1.Inputs'!$D$27+'1.Inputs'!$D$23/'1.Inputs'!$D$28)-H447</f>
        <v>-583829767.59570408</v>
      </c>
      <c r="T447" s="36">
        <f ca="1">((('1.Inputs'!$D$37*12*IF(2=1,'1.Inputs'!$D$38,IF(2=2,'1.Inputs'!$D$39,$E447)))*$F447*(('1.Inputs'!$D$40)+(1-'1.Inputs'!$D$40)*(1+'1.Inputs'!$D$41))*(1+$G447)^(2-1))-(('1.Inputs'!$D$37*12*IF(2=1,'1.Inputs'!$D$38,IF(2=2,'1.Inputs'!$D$39,$E447)))/(1-'1.Inputs'!$D$42)*$D447*(1+$G447)^(2-1))-('1.Inputs'!$D$37*12*IF(2=1,'1.Inputs'!$D$38,IF(2=2,'1.Inputs'!$D$39,$E447)))*'1.Inputs'!$D$43*(1+$G447)^(2-1)-'1.Inputs'!$D$44*(1+$G447)^(2-1)-('1.Inputs'!$D$20/'1.Inputs'!$D$27+'1.Inputs'!$D$23/'1.Inputs'!$D$28))-MAX(0,((('1.Inputs'!$D$37*12*IF(2=1,'1.Inputs'!$D$38,IF(2=2,'1.Inputs'!$D$39,$E447)))*$F447*(('1.Inputs'!$D$40)+(1-'1.Inputs'!$D$40)*(1+'1.Inputs'!$D$41))*(1+$G447)^(2-1))-(('1.Inputs'!$D$37*12*IF(2=1,'1.Inputs'!$D$38,IF(2=2,'1.Inputs'!$D$39,$E447)))/(1-'1.Inputs'!$D$42)*$D447*(1+$G447)^(2-1))-('1.Inputs'!$D$37*12*IF(2=1,'1.Inputs'!$D$38,IF(2=2,'1.Inputs'!$D$39,$E447)))*'1.Inputs'!$D$43*(1+$G447)^(2-1)-'1.Inputs'!$D$44*(1+$G447)^(2-1)-('1.Inputs'!$D$20/'1.Inputs'!$D$27+'1.Inputs'!$D$23/'1.Inputs'!$D$28)))*'1.Inputs'!$D$53+('1.Inputs'!$D$20/'1.Inputs'!$D$27+'1.Inputs'!$D$23/'1.Inputs'!$D$28)-(I447-H447)</f>
        <v>129342294.95308554</v>
      </c>
      <c r="U447" s="36">
        <f ca="1">((('1.Inputs'!$D$37*12*IF(3=1,'1.Inputs'!$D$38,IF(3=2,'1.Inputs'!$D$39,$E447)))*$F447*(('1.Inputs'!$D$40)+(1-'1.Inputs'!$D$40)*(1+'1.Inputs'!$D$41))*(1+$G447)^(3-1))-(('1.Inputs'!$D$37*12*IF(3=1,'1.Inputs'!$D$38,IF(3=2,'1.Inputs'!$D$39,$E447)))/(1-'1.Inputs'!$D$42)*$D447*(1+$G447)^(3-1))-('1.Inputs'!$D$37*12*IF(3=1,'1.Inputs'!$D$38,IF(3=2,'1.Inputs'!$D$39,$E447)))*'1.Inputs'!$D$43*(1+$G447)^(3-1)-'1.Inputs'!$D$44*(1+$G447)^(3-1)-('1.Inputs'!$D$20/'1.Inputs'!$D$27+'1.Inputs'!$D$23/'1.Inputs'!$D$28))-MAX(0,((('1.Inputs'!$D$37*12*IF(3=1,'1.Inputs'!$D$38,IF(3=2,'1.Inputs'!$D$39,$E447)))*$F447*(('1.Inputs'!$D$40)+(1-'1.Inputs'!$D$40)*(1+'1.Inputs'!$D$41))*(1+$G447)^(3-1))-(('1.Inputs'!$D$37*12*IF(3=1,'1.Inputs'!$D$38,IF(3=2,'1.Inputs'!$D$39,$E447)))/(1-'1.Inputs'!$D$42)*$D447*(1+$G447)^(3-1))-('1.Inputs'!$D$37*12*IF(3=1,'1.Inputs'!$D$38,IF(3=2,'1.Inputs'!$D$39,$E447)))*'1.Inputs'!$D$43*(1+$G447)^(3-1)-'1.Inputs'!$D$44*(1+$G447)^(3-1)-('1.Inputs'!$D$20/'1.Inputs'!$D$27+'1.Inputs'!$D$23/'1.Inputs'!$D$28)))*'1.Inputs'!$D$53+('1.Inputs'!$D$20/'1.Inputs'!$D$27+'1.Inputs'!$D$23/'1.Inputs'!$D$28)-(J447-I447)</f>
        <v>440866989.4472338</v>
      </c>
      <c r="V447" s="36">
        <f ca="1">((('1.Inputs'!$D$37*12*IF(4=1,'1.Inputs'!$D$38,IF(4=2,'1.Inputs'!$D$39,$E447)))*$F447*(('1.Inputs'!$D$40)+(1-'1.Inputs'!$D$40)*(1+'1.Inputs'!$D$41))*(1+$G447)^(4-1))-(('1.Inputs'!$D$37*12*IF(4=1,'1.Inputs'!$D$38,IF(4=2,'1.Inputs'!$D$39,$E447)))/(1-'1.Inputs'!$D$42)*$D447*(1+$G447)^(4-1))-('1.Inputs'!$D$37*12*IF(4=1,'1.Inputs'!$D$38,IF(4=2,'1.Inputs'!$D$39,$E447)))*'1.Inputs'!$D$43*(1+$G447)^(4-1)-'1.Inputs'!$D$44*(1+$G447)^(4-1)-('1.Inputs'!$D$20/'1.Inputs'!$D$27+'1.Inputs'!$D$23/'1.Inputs'!$D$28))-MAX(0,((('1.Inputs'!$D$37*12*IF(4=1,'1.Inputs'!$D$38,IF(4=2,'1.Inputs'!$D$39,$E447)))*$F447*(('1.Inputs'!$D$40)+(1-'1.Inputs'!$D$40)*(1+'1.Inputs'!$D$41))*(1+$G447)^(4-1))-(('1.Inputs'!$D$37*12*IF(4=1,'1.Inputs'!$D$38,IF(4=2,'1.Inputs'!$D$39,$E447)))/(1-'1.Inputs'!$D$42)*$D447*(1+$G447)^(4-1))-('1.Inputs'!$D$37*12*IF(4=1,'1.Inputs'!$D$38,IF(4=2,'1.Inputs'!$D$39,$E447)))*'1.Inputs'!$D$43*(1+$G447)^(4-1)-'1.Inputs'!$D$44*(1+$G447)^(4-1)-('1.Inputs'!$D$20/'1.Inputs'!$D$27+'1.Inputs'!$D$23/'1.Inputs'!$D$28)))*'1.Inputs'!$D$53+('1.Inputs'!$D$20/'1.Inputs'!$D$27+'1.Inputs'!$D$23/'1.Inputs'!$D$28)-(K447-J447)</f>
        <v>588093102.00288987</v>
      </c>
      <c r="W447" s="36">
        <f ca="1">((('1.Inputs'!$D$37*12*IF(5=1,'1.Inputs'!$D$38,IF(5=2,'1.Inputs'!$D$39,$E447)))*$F447*(('1.Inputs'!$D$40)+(1-'1.Inputs'!$D$40)*(1+'1.Inputs'!$D$41))*(1+$G447)^(5-1))-(('1.Inputs'!$D$37*12*IF(5=1,'1.Inputs'!$D$38,IF(5=2,'1.Inputs'!$D$39,$E447)))/(1-'1.Inputs'!$D$42)*$D447*(1+$G447)^(5-1))-('1.Inputs'!$D$37*12*IF(5=1,'1.Inputs'!$D$38,IF(5=2,'1.Inputs'!$D$39,$E447)))*'1.Inputs'!$D$43*(1+$G447)^(5-1)-'1.Inputs'!$D$44*(1+$G447)^(5-1)-('1.Inputs'!$D$20/'1.Inputs'!$D$27+'1.Inputs'!$D$23/'1.Inputs'!$D$28))-MAX(0,((('1.Inputs'!$D$37*12*IF(5=1,'1.Inputs'!$D$38,IF(5=2,'1.Inputs'!$D$39,$E447)))*$F447*(('1.Inputs'!$D$40)+(1-'1.Inputs'!$D$40)*(1+'1.Inputs'!$D$41))*(1+$G447)^(5-1))-(('1.Inputs'!$D$37*12*IF(5=1,'1.Inputs'!$D$38,IF(5=2,'1.Inputs'!$D$39,$E447)))/(1-'1.Inputs'!$D$42)*$D447*(1+$G447)^(5-1))-('1.Inputs'!$D$37*12*IF(5=1,'1.Inputs'!$D$38,IF(5=2,'1.Inputs'!$D$39,$E447)))*'1.Inputs'!$D$43*(1+$G447)^(5-1)-'1.Inputs'!$D$44*(1+$G447)^(5-1)-('1.Inputs'!$D$20/'1.Inputs'!$D$27+'1.Inputs'!$D$23/'1.Inputs'!$D$28)))*'1.Inputs'!$D$53+('1.Inputs'!$D$20/'1.Inputs'!$D$27+'1.Inputs'!$D$23/'1.Inputs'!$D$28)-(L447-K447)</f>
        <v>610580199.33432162</v>
      </c>
      <c r="X447" s="36">
        <f ca="1">((('1.Inputs'!$D$37*12*IF(6=1,'1.Inputs'!$D$38,IF(6=2,'1.Inputs'!$D$39,$E447)))*$F447*(('1.Inputs'!$D$40)+(1-'1.Inputs'!$D$40)*(1+'1.Inputs'!$D$41))*(1+$G447)^(6-1))-(('1.Inputs'!$D$37*12*IF(6=1,'1.Inputs'!$D$38,IF(6=2,'1.Inputs'!$D$39,$E447)))/(1-'1.Inputs'!$D$42)*$D447*(1+$G447)^(6-1))-('1.Inputs'!$D$37*12*IF(6=1,'1.Inputs'!$D$38,IF(6=2,'1.Inputs'!$D$39,$E447)))*'1.Inputs'!$D$43*(1+$G447)^(6-1)-'1.Inputs'!$D$44*(1+$G447)^(6-1)-('1.Inputs'!$D$20/'1.Inputs'!$D$27+'1.Inputs'!$D$23/'1.Inputs'!$D$28))-MAX(0,((('1.Inputs'!$D$37*12*IF(6=1,'1.Inputs'!$D$38,IF(6=2,'1.Inputs'!$D$39,$E447)))*$F447*(('1.Inputs'!$D$40)+(1-'1.Inputs'!$D$40)*(1+'1.Inputs'!$D$41))*(1+$G447)^(6-1))-(('1.Inputs'!$D$37*12*IF(6=1,'1.Inputs'!$D$38,IF(6=2,'1.Inputs'!$D$39,$E447)))/(1-'1.Inputs'!$D$42)*$D447*(1+$G447)^(6-1))-('1.Inputs'!$D$37*12*IF(6=1,'1.Inputs'!$D$38,IF(6=2,'1.Inputs'!$D$39,$E447)))*'1.Inputs'!$D$43*(1+$G447)^(6-1)-'1.Inputs'!$D$44*(1+$G447)^(6-1)-('1.Inputs'!$D$20/'1.Inputs'!$D$27+'1.Inputs'!$D$23/'1.Inputs'!$D$28)))*'1.Inputs'!$D$53+('1.Inputs'!$D$20/'1.Inputs'!$D$27+'1.Inputs'!$D$23/'1.Inputs'!$D$28)-(M447-L447)</f>
        <v>634002261.99030113</v>
      </c>
      <c r="Y447" s="36">
        <f ca="1">((('1.Inputs'!$D$37*12*IF(7=1,'1.Inputs'!$D$38,IF(7=2,'1.Inputs'!$D$39,$E447)))*$F447*(('1.Inputs'!$D$40)+(1-'1.Inputs'!$D$40)*(1+'1.Inputs'!$D$41))*(1+$G447)^(7-1))-(('1.Inputs'!$D$37*12*IF(7=1,'1.Inputs'!$D$38,IF(7=2,'1.Inputs'!$D$39,$E447)))/(1-'1.Inputs'!$D$42)*$D447*(1+$G447)^(7-1))-('1.Inputs'!$D$37*12*IF(7=1,'1.Inputs'!$D$38,IF(7=2,'1.Inputs'!$D$39,$E447)))*'1.Inputs'!$D$43*(1+$G447)^(7-1)-'1.Inputs'!$D$44*(1+$G447)^(7-1)-('1.Inputs'!$D$20/'1.Inputs'!$D$27+'1.Inputs'!$D$23/'1.Inputs'!$D$28))-MAX(0,((('1.Inputs'!$D$37*12*IF(7=1,'1.Inputs'!$D$38,IF(7=2,'1.Inputs'!$D$39,$E447)))*$F447*(('1.Inputs'!$D$40)+(1-'1.Inputs'!$D$40)*(1+'1.Inputs'!$D$41))*(1+$G447)^(7-1))-(('1.Inputs'!$D$37*12*IF(7=1,'1.Inputs'!$D$38,IF(7=2,'1.Inputs'!$D$39,$E447)))/(1-'1.Inputs'!$D$42)*$D447*(1+$G447)^(7-1))-('1.Inputs'!$D$37*12*IF(7=1,'1.Inputs'!$D$38,IF(7=2,'1.Inputs'!$D$39,$E447)))*'1.Inputs'!$D$43*(1+$G447)^(7-1)-'1.Inputs'!$D$44*(1+$G447)^(7-1)-('1.Inputs'!$D$20/'1.Inputs'!$D$27+'1.Inputs'!$D$23/'1.Inputs'!$D$28)))*'1.Inputs'!$D$53+('1.Inputs'!$D$20/'1.Inputs'!$D$27+'1.Inputs'!$D$23/'1.Inputs'!$D$28)-(N447-M447)</f>
        <v>658398163.8256973</v>
      </c>
      <c r="Z447" s="36">
        <f ca="1">((('1.Inputs'!$D$37*12*IF(8=1,'1.Inputs'!$D$38,IF(8=2,'1.Inputs'!$D$39,$E447)))*$F447*(('1.Inputs'!$D$40)+(1-'1.Inputs'!$D$40)*(1+'1.Inputs'!$D$41))*(1+$G447)^(8-1))-(('1.Inputs'!$D$37*12*IF(8=1,'1.Inputs'!$D$38,IF(8=2,'1.Inputs'!$D$39,$E447)))/(1-'1.Inputs'!$D$42)*$D447*(1+$G447)^(8-1))-('1.Inputs'!$D$37*12*IF(8=1,'1.Inputs'!$D$38,IF(8=2,'1.Inputs'!$D$39,$E447)))*'1.Inputs'!$D$43*(1+$G447)^(8-1)-'1.Inputs'!$D$44*(1+$G447)^(8-1)-('1.Inputs'!$D$20/'1.Inputs'!$D$27+'1.Inputs'!$D$23/'1.Inputs'!$D$28))-MAX(0,((('1.Inputs'!$D$37*12*IF(8=1,'1.Inputs'!$D$38,IF(8=2,'1.Inputs'!$D$39,$E447)))*$F447*(('1.Inputs'!$D$40)+(1-'1.Inputs'!$D$40)*(1+'1.Inputs'!$D$41))*(1+$G447)^(8-1))-(('1.Inputs'!$D$37*12*IF(8=1,'1.Inputs'!$D$38,IF(8=2,'1.Inputs'!$D$39,$E447)))/(1-'1.Inputs'!$D$42)*$D447*(1+$G447)^(8-1))-('1.Inputs'!$D$37*12*IF(8=1,'1.Inputs'!$D$38,IF(8=2,'1.Inputs'!$D$39,$E447)))*'1.Inputs'!$D$43*(1+$G447)^(8-1)-'1.Inputs'!$D$44*(1+$G447)^(8-1)-('1.Inputs'!$D$20/'1.Inputs'!$D$27+'1.Inputs'!$D$23/'1.Inputs'!$D$28)))*'1.Inputs'!$D$53+('1.Inputs'!$D$20/'1.Inputs'!$D$27+'1.Inputs'!$D$23/'1.Inputs'!$D$28)-(O447-N447)</f>
        <v>683808394.98697138</v>
      </c>
      <c r="AA447" s="36">
        <f ca="1">((('1.Inputs'!$D$37*12*IF(9=1,'1.Inputs'!$D$38,IF(9=2,'1.Inputs'!$D$39,$E447)))*$F447*(('1.Inputs'!$D$40)+(1-'1.Inputs'!$D$40)*(1+'1.Inputs'!$D$41))*(1+$G447)^(9-1))-(('1.Inputs'!$D$37*12*IF(9=1,'1.Inputs'!$D$38,IF(9=2,'1.Inputs'!$D$39,$E447)))/(1-'1.Inputs'!$D$42)*$D447*(1+$G447)^(9-1))-('1.Inputs'!$D$37*12*IF(9=1,'1.Inputs'!$D$38,IF(9=2,'1.Inputs'!$D$39,$E447)))*'1.Inputs'!$D$43*(1+$G447)^(9-1)-'1.Inputs'!$D$44*(1+$G447)^(9-1)-('1.Inputs'!$D$20/'1.Inputs'!$D$27+'1.Inputs'!$D$23/'1.Inputs'!$D$28))-MAX(0,((('1.Inputs'!$D$37*12*IF(9=1,'1.Inputs'!$D$38,IF(9=2,'1.Inputs'!$D$39,$E447)))*$F447*(('1.Inputs'!$D$40)+(1-'1.Inputs'!$D$40)*(1+'1.Inputs'!$D$41))*(1+$G447)^(9-1))-(('1.Inputs'!$D$37*12*IF(9=1,'1.Inputs'!$D$38,IF(9=2,'1.Inputs'!$D$39,$E447)))/(1-'1.Inputs'!$D$42)*$D447*(1+$G447)^(9-1))-('1.Inputs'!$D$37*12*IF(9=1,'1.Inputs'!$D$38,IF(9=2,'1.Inputs'!$D$39,$E447)))*'1.Inputs'!$D$43*(1+$G447)^(9-1)-'1.Inputs'!$D$44*(1+$G447)^(9-1)-('1.Inputs'!$D$20/'1.Inputs'!$D$27+'1.Inputs'!$D$23/'1.Inputs'!$D$28)))*'1.Inputs'!$D$53+('1.Inputs'!$D$20/'1.Inputs'!$D$27+'1.Inputs'!$D$23/'1.Inputs'!$D$28)-(P447-O447)</f>
        <v>710275129.11411905</v>
      </c>
      <c r="AB447" s="36">
        <f ca="1">((('1.Inputs'!$D$37*12*IF(10=1,'1.Inputs'!$D$38,IF(10=2,'1.Inputs'!$D$39,$E447)))*$F447*(('1.Inputs'!$D$40)+(1-'1.Inputs'!$D$40)*(1+'1.Inputs'!$D$41))*(1+$G447)^(10-1))-(('1.Inputs'!$D$37*12*IF(10=1,'1.Inputs'!$D$38,IF(10=2,'1.Inputs'!$D$39,$E447)))/(1-'1.Inputs'!$D$42)*$D447*(1+$G447)^(10-1))-('1.Inputs'!$D$37*12*IF(10=1,'1.Inputs'!$D$38,IF(10=2,'1.Inputs'!$D$39,$E447)))*'1.Inputs'!$D$43*(1+$G447)^(10-1)-'1.Inputs'!$D$44*(1+$G447)^(10-1)-('1.Inputs'!$D$20/'1.Inputs'!$D$27+'1.Inputs'!$D$23/'1.Inputs'!$D$28))-MAX(0,((('1.Inputs'!$D$37*12*IF(10=1,'1.Inputs'!$D$38,IF(10=2,'1.Inputs'!$D$39,$E447)))*$F447*(('1.Inputs'!$D$40)+(1-'1.Inputs'!$D$40)*(1+'1.Inputs'!$D$41))*(1+$G447)^(10-1))-(('1.Inputs'!$D$37*12*IF(10=1,'1.Inputs'!$D$38,IF(10=2,'1.Inputs'!$D$39,$E447)))/(1-'1.Inputs'!$D$42)*$D447*(1+$G447)^(10-1))-('1.Inputs'!$D$37*12*IF(10=1,'1.Inputs'!$D$38,IF(10=2,'1.Inputs'!$D$39,$E447)))*'1.Inputs'!$D$43*(1+$G447)^(10-1)-'1.Inputs'!$D$44*(1+$G447)^(10-1)-('1.Inputs'!$D$20/'1.Inputs'!$D$27+'1.Inputs'!$D$23/'1.Inputs'!$D$28)))*'1.Inputs'!$D$53+('1.Inputs'!$D$20/'1.Inputs'!$D$27+'1.Inputs'!$D$23/'1.Inputs'!$D$28)-(Q447-P447)+(('1.Inputs'!$D$20+'1.Inputs'!$D$23-('1.Inputs'!$D$20/'1.Inputs'!$D$27+'1.Inputs'!$D$23/'1.Inputs'!$D$28)*'1.Inputs'!$D$10)*'1.Inputs'!$D$60+'1.Inputs'!$D$19*'1.Inputs'!$D$59+Q447)</f>
        <v>3144281679.7382946</v>
      </c>
      <c r="AC447" s="36">
        <f ca="1">S447-AC$13-AC$14+MIN(AC$13,MAX(0,((('1.Inputs'!$D$37*12*IF(1=1,'1.Inputs'!$D$38,IF(1=2,'1.Inputs'!$D$39,$E447)))*$F447*(('1.Inputs'!$D$40)+(1-'1.Inputs'!$D$40)*(1+'1.Inputs'!$D$41))*(1+$G447)^(1-1))-(('1.Inputs'!$D$37*12*IF(1=1,'1.Inputs'!$D$38,IF(1=2,'1.Inputs'!$D$39,$E447)))/(1-'1.Inputs'!$D$42)*$D447*(1+$G447)^(1-1))-('1.Inputs'!$D$37*12*IF(1=1,'1.Inputs'!$D$38,IF(1=2,'1.Inputs'!$D$39,$E447)))*'1.Inputs'!$D$43*(1+$G447)^(1-1)-'1.Inputs'!$D$44*(1+$G447)^(1-1)-('1.Inputs'!$D$20/'1.Inputs'!$D$27+'1.Inputs'!$D$23/'1.Inputs'!$D$28))))*'1.Inputs'!$D$53</f>
        <v>-710010033.74022925</v>
      </c>
      <c r="AD447" s="36">
        <f ca="1">T447-AD$13-AD$14+MIN(AD$13,MAX(0,((('1.Inputs'!$D$37*12*IF(2=1,'1.Inputs'!$D$38,IF(2=2,'1.Inputs'!$D$39,$E447)))*$F447*(('1.Inputs'!$D$40)+(1-'1.Inputs'!$D$40)*(1+'1.Inputs'!$D$41))*(1+$G447)^(2-1))-(('1.Inputs'!$D$37*12*IF(2=1,'1.Inputs'!$D$38,IF(2=2,'1.Inputs'!$D$39,$E447)))/(1-'1.Inputs'!$D$42)*$D447*(1+$G447)^(2-1))-('1.Inputs'!$D$37*12*IF(2=1,'1.Inputs'!$D$38,IF(2=2,'1.Inputs'!$D$39,$E447)))*'1.Inputs'!$D$43*(1+$G447)^(2-1)-'1.Inputs'!$D$44*(1+$G447)^(2-1)-('1.Inputs'!$D$20/'1.Inputs'!$D$27+'1.Inputs'!$D$23/'1.Inputs'!$D$28))))*'1.Inputs'!$D$53</f>
        <v>33402294.953085542</v>
      </c>
      <c r="AE447" s="36">
        <f ca="1">U447-AE$13-AE$14+MIN(AE$13,MAX(0,((('1.Inputs'!$D$37*12*IF(3=1,'1.Inputs'!$D$38,IF(3=2,'1.Inputs'!$D$39,$E447)))*$F447*(('1.Inputs'!$D$40)+(1-'1.Inputs'!$D$40)*(1+'1.Inputs'!$D$41))*(1+$G447)^(3-1))-(('1.Inputs'!$D$37*12*IF(3=1,'1.Inputs'!$D$38,IF(3=2,'1.Inputs'!$D$39,$E447)))/(1-'1.Inputs'!$D$42)*$D447*(1+$G447)^(3-1))-('1.Inputs'!$D$37*12*IF(3=1,'1.Inputs'!$D$38,IF(3=2,'1.Inputs'!$D$39,$E447)))*'1.Inputs'!$D$43*(1+$G447)^(3-1)-'1.Inputs'!$D$44*(1+$G447)^(3-1)-('1.Inputs'!$D$20/'1.Inputs'!$D$27+'1.Inputs'!$D$23/'1.Inputs'!$D$28))))*'1.Inputs'!$D$53</f>
        <v>98926989.447233796</v>
      </c>
      <c r="AF447" s="36">
        <f ca="1">V447-AF$13-AF$14+MIN(AF$13,MAX(0,((('1.Inputs'!$D$37*12*IF(4=1,'1.Inputs'!$D$38,IF(4=2,'1.Inputs'!$D$39,$E447)))*$F447*(('1.Inputs'!$D$40)+(1-'1.Inputs'!$D$40)*(1+'1.Inputs'!$D$41))*(1+$G447)^(4-1))-(('1.Inputs'!$D$37*12*IF(4=1,'1.Inputs'!$D$38,IF(4=2,'1.Inputs'!$D$39,$E447)))/(1-'1.Inputs'!$D$42)*$D447*(1+$G447)^(4-1))-('1.Inputs'!$D$37*12*IF(4=1,'1.Inputs'!$D$38,IF(4=2,'1.Inputs'!$D$39,$E447)))*'1.Inputs'!$D$43*(1+$G447)^(4-1)-'1.Inputs'!$D$44*(1+$G447)^(4-1)-('1.Inputs'!$D$20/'1.Inputs'!$D$27+'1.Inputs'!$D$23/'1.Inputs'!$D$28))))*'1.Inputs'!$D$53</f>
        <v>265341102.00288987</v>
      </c>
      <c r="AG447" s="36">
        <f ca="1">W447-AG$13-AG$14+MIN(AG$13,MAX(0,((('1.Inputs'!$D$37*12*IF(5=1,'1.Inputs'!$D$38,IF(5=2,'1.Inputs'!$D$39,$E447)))*$F447*(('1.Inputs'!$D$40)+(1-'1.Inputs'!$D$40)*(1+'1.Inputs'!$D$41))*(1+$G447)^(5-1))-(('1.Inputs'!$D$37*12*IF(5=1,'1.Inputs'!$D$38,IF(5=2,'1.Inputs'!$D$39,$E447)))/(1-'1.Inputs'!$D$42)*$D447*(1+$G447)^(5-1))-('1.Inputs'!$D$37*12*IF(5=1,'1.Inputs'!$D$38,IF(5=2,'1.Inputs'!$D$39,$E447)))*'1.Inputs'!$D$43*(1+$G447)^(5-1)-'1.Inputs'!$D$44*(1+$G447)^(5-1)-('1.Inputs'!$D$20/'1.Inputs'!$D$27+'1.Inputs'!$D$23/'1.Inputs'!$D$28))))*'1.Inputs'!$D$53</f>
        <v>307016199.33432162</v>
      </c>
      <c r="AH447" s="36">
        <f ca="1">X447-AH$13-AH$14+MIN(AH$13,MAX(0,((('1.Inputs'!$D$37*12*IF(6=1,'1.Inputs'!$D$38,IF(6=2,'1.Inputs'!$D$39,$E447)))*$F447*(('1.Inputs'!$D$40)+(1-'1.Inputs'!$D$40)*(1+'1.Inputs'!$D$41))*(1+$G447)^(6-1))-(('1.Inputs'!$D$37*12*IF(6=1,'1.Inputs'!$D$38,IF(6=2,'1.Inputs'!$D$39,$E447)))/(1-'1.Inputs'!$D$42)*$D447*(1+$G447)^(6-1))-('1.Inputs'!$D$37*12*IF(6=1,'1.Inputs'!$D$38,IF(6=2,'1.Inputs'!$D$39,$E447)))*'1.Inputs'!$D$43*(1+$G447)^(6-1)-'1.Inputs'!$D$44*(1+$G447)^(6-1)-('1.Inputs'!$D$20/'1.Inputs'!$D$27+'1.Inputs'!$D$23/'1.Inputs'!$D$28))))*'1.Inputs'!$D$53</f>
        <v>349626261.99030113</v>
      </c>
      <c r="AI447" s="36">
        <f ca="1">Y447-AI$13-AI$14+MIN(AI$13,MAX(0,((('1.Inputs'!$D$37*12*IF(7=1,'1.Inputs'!$D$38,IF(7=2,'1.Inputs'!$D$39,$E447)))*$F447*(('1.Inputs'!$D$40)+(1-'1.Inputs'!$D$40)*(1+'1.Inputs'!$D$41))*(1+$G447)^(7-1))-(('1.Inputs'!$D$37*12*IF(7=1,'1.Inputs'!$D$38,IF(7=2,'1.Inputs'!$D$39,$E447)))/(1-'1.Inputs'!$D$42)*$D447*(1+$G447)^(7-1))-('1.Inputs'!$D$37*12*IF(7=1,'1.Inputs'!$D$38,IF(7=2,'1.Inputs'!$D$39,$E447)))*'1.Inputs'!$D$43*(1+$G447)^(7-1)-'1.Inputs'!$D$44*(1+$G447)^(7-1)-('1.Inputs'!$D$20/'1.Inputs'!$D$27+'1.Inputs'!$D$23/'1.Inputs'!$D$28))))*'1.Inputs'!$D$53</f>
        <v>393210163.8256973</v>
      </c>
      <c r="AJ447" s="36">
        <f ca="1">Z447-AJ$13-AJ$14+MIN(AJ$13,MAX(0,((('1.Inputs'!$D$37*12*IF(8=1,'1.Inputs'!$D$38,IF(8=2,'1.Inputs'!$D$39,$E447)))*$F447*(('1.Inputs'!$D$40)+(1-'1.Inputs'!$D$40)*(1+'1.Inputs'!$D$41))*(1+$G447)^(8-1))-(('1.Inputs'!$D$37*12*IF(8=1,'1.Inputs'!$D$38,IF(8=2,'1.Inputs'!$D$39,$E447)))/(1-'1.Inputs'!$D$42)*$D447*(1+$G447)^(8-1))-('1.Inputs'!$D$37*12*IF(8=1,'1.Inputs'!$D$38,IF(8=2,'1.Inputs'!$D$39,$E447)))*'1.Inputs'!$D$43*(1+$G447)^(8-1)-'1.Inputs'!$D$44*(1+$G447)^(8-1)-('1.Inputs'!$D$20/'1.Inputs'!$D$27+'1.Inputs'!$D$23/'1.Inputs'!$D$28))))*'1.Inputs'!$D$53</f>
        <v>683808394.98697138</v>
      </c>
      <c r="AK447" s="36">
        <f ca="1">AA447-AK$13-AK$14+MIN(AK$13,MAX(0,((('1.Inputs'!$D$37*12*IF(9=1,'1.Inputs'!$D$38,IF(9=2,'1.Inputs'!$D$39,$E447)))*$F447*(('1.Inputs'!$D$40)+(1-'1.Inputs'!$D$40)*(1+'1.Inputs'!$D$41))*(1+$G447)^(9-1))-(('1.Inputs'!$D$37*12*IF(9=1,'1.Inputs'!$D$38,IF(9=2,'1.Inputs'!$D$39,$E447)))/(1-'1.Inputs'!$D$42)*$D447*(1+$G447)^(9-1))-('1.Inputs'!$D$37*12*IF(9=1,'1.Inputs'!$D$38,IF(9=2,'1.Inputs'!$D$39,$E447)))*'1.Inputs'!$D$43*(1+$G447)^(9-1)-'1.Inputs'!$D$44*(1+$G447)^(9-1)-('1.Inputs'!$D$20/'1.Inputs'!$D$27+'1.Inputs'!$D$23/'1.Inputs'!$D$28))))*'1.Inputs'!$D$53</f>
        <v>710275129.11411905</v>
      </c>
      <c r="AL447" s="36">
        <f ca="1">AB447-AL$13-AL$14+MIN(AL$13,MAX(0,((('1.Inputs'!$D$37*12*IF(10=1,'1.Inputs'!$D$38,IF(10=2,'1.Inputs'!$D$39,$E447)))*$F447*(('1.Inputs'!$D$40)+(1-'1.Inputs'!$D$40)*(1+'1.Inputs'!$D$41))*(1+$G447)^(10-1))-(('1.Inputs'!$D$37*12*IF(10=1,'1.Inputs'!$D$38,IF(10=2,'1.Inputs'!$D$39,$E447)))/(1-'1.Inputs'!$D$42)*$D447*(1+$G447)^(10-1))-('1.Inputs'!$D$37*12*IF(10=1,'1.Inputs'!$D$38,IF(10=2,'1.Inputs'!$D$39,$E447)))*'1.Inputs'!$D$43*(1+$G447)^(10-1)-'1.Inputs'!$D$44*(1+$G447)^(10-1)-('1.Inputs'!$D$20/'1.Inputs'!$D$27+'1.Inputs'!$D$23/'1.Inputs'!$D$28))))*'1.Inputs'!$D$53+'1.Inputs'!$D$35</f>
        <v>3944281679.7382946</v>
      </c>
      <c r="AM447" s="48">
        <f ca="1">R447+NPV('1.Inputs'!$D$55,S447:AB447)</f>
        <v>753784846.78930426</v>
      </c>
      <c r="AN447" s="48">
        <f ca="1">-('1.Inputs'!$D$24*(1-'1.Inputs'!$D$31)+'1.Inputs'!$D$35)+NPV('1.Inputs'!$D$54,AC447:AL447)</f>
        <v>-517826637.30476499</v>
      </c>
      <c r="AO447" s="36">
        <f t="shared" ca="1" si="53"/>
        <v>-3.9554862303231983</v>
      </c>
      <c r="AP447" s="36">
        <f t="shared" ca="1" si="54"/>
        <v>1.1200888959533379</v>
      </c>
      <c r="AQ447" s="36">
        <f ca="1">'1.Inputs'!$D$35+MIN(SUM($AC447:AC447),SUM($AC447:AD447),SUM($AC447:AE447),SUM($AC447:AF447),SUM($AC447:AG447),SUM($AC447:AH447),SUM($AC447:AI447),SUM($AC447:AJ447),SUM($AC447:AK447),SUM($AC447:AL447))</f>
        <v>89989966.259770751</v>
      </c>
      <c r="AR447" s="36">
        <f ca="1">IF(AP447&lt;'1.Inputs'!$D$57,1,0)</f>
        <v>1</v>
      </c>
      <c r="AS447" s="36">
        <f t="shared" ca="1" si="55"/>
        <v>0</v>
      </c>
    </row>
    <row r="448" spans="2:45" ht="15" customHeight="1" x14ac:dyDescent="0.25">
      <c r="B448" s="36">
        <v>433</v>
      </c>
      <c r="C448" s="36">
        <f t="shared" ca="1" si="48"/>
        <v>0.57661994381909909</v>
      </c>
      <c r="D448" s="36">
        <f t="shared" ca="1" si="49"/>
        <v>20939.742399336687</v>
      </c>
      <c r="E448" s="47">
        <f t="shared" ca="1" si="50"/>
        <v>0.83794367744130305</v>
      </c>
      <c r="F448" s="36">
        <f t="shared" ca="1" si="51"/>
        <v>31730.574921964588</v>
      </c>
      <c r="G448" s="36">
        <f t="shared" ca="1" si="52"/>
        <v>4.3385074304166091E-2</v>
      </c>
      <c r="H448" s="36">
        <f ca="1">((('1.Inputs'!$D$37*12*IF(1=1,'1.Inputs'!$D$38,IF(1=2,'1.Inputs'!$D$39,$E448)))*$F448*(('1.Inputs'!$D$40)+(1-'1.Inputs'!$D$40)*(1+'1.Inputs'!$D$41))*(1+$G448)^(1-1))*'1.Inputs'!$D$47+(('1.Inputs'!$D$37*12*IF(1=1,'1.Inputs'!$D$38,IF(1=2,'1.Inputs'!$D$39,$E448)))/(1-'1.Inputs'!$D$42)*$D448*(1+$G448)^(1-1))*('1.Inputs'!$D$48-'1.Inputs'!$D$49))/'1.Inputs'!$D$51</f>
        <v>847965406.82211232</v>
      </c>
      <c r="I448" s="36">
        <f ca="1">((('1.Inputs'!$D$37*12*IF(2=1,'1.Inputs'!$D$38,IF(2=2,'1.Inputs'!$D$39,$E448)))*$F448*(('1.Inputs'!$D$40)+(1-'1.Inputs'!$D$40)*(1+'1.Inputs'!$D$41))*(1+$G448)^(2-1))*'1.Inputs'!$D$47+(('1.Inputs'!$D$37*12*IF(2=1,'1.Inputs'!$D$38,IF(2=2,'1.Inputs'!$D$39,$E448)))/(1-'1.Inputs'!$D$42)*$D448*(1+$G448)^(2-1))*('1.Inputs'!$D$48-'1.Inputs'!$D$49))/'1.Inputs'!$D$51</f>
        <v>1238656228.6062331</v>
      </c>
      <c r="J448" s="36">
        <f ca="1">((('1.Inputs'!$D$37*12*IF(3=1,'1.Inputs'!$D$38,IF(3=2,'1.Inputs'!$D$39,$E448)))*$F448*(('1.Inputs'!$D$40)+(1-'1.Inputs'!$D$40)*(1+'1.Inputs'!$D$41))*(1+$G448)^(3-1))*'1.Inputs'!$D$47+(('1.Inputs'!$D$37*12*IF(3=1,'1.Inputs'!$D$38,IF(3=2,'1.Inputs'!$D$39,$E448)))/(1-'1.Inputs'!$D$42)*$D448*(1+$G448)^(3-1))*('1.Inputs'!$D$48-'1.Inputs'!$D$49))/'1.Inputs'!$D$51</f>
        <v>1547077959.832804</v>
      </c>
      <c r="K448" s="36">
        <f ca="1">((('1.Inputs'!$D$37*12*IF(4=1,'1.Inputs'!$D$38,IF(4=2,'1.Inputs'!$D$39,$E448)))*$F448*(('1.Inputs'!$D$40)+(1-'1.Inputs'!$D$40)*(1+'1.Inputs'!$D$41))*(1+$G448)^(4-1))*'1.Inputs'!$D$47+(('1.Inputs'!$D$37*12*IF(4=1,'1.Inputs'!$D$38,IF(4=2,'1.Inputs'!$D$39,$E448)))/(1-'1.Inputs'!$D$42)*$D448*(1+$G448)^(4-1))*('1.Inputs'!$D$48-'1.Inputs'!$D$49))/'1.Inputs'!$D$51</f>
        <v>1614198052.0744879</v>
      </c>
      <c r="L448" s="36">
        <f ca="1">((('1.Inputs'!$D$37*12*IF(5=1,'1.Inputs'!$D$38,IF(5=2,'1.Inputs'!$D$39,$E448)))*$F448*(('1.Inputs'!$D$40)+(1-'1.Inputs'!$D$40)*(1+'1.Inputs'!$D$41))*(1+$G448)^(5-1))*'1.Inputs'!$D$47+(('1.Inputs'!$D$37*12*IF(5=1,'1.Inputs'!$D$38,IF(5=2,'1.Inputs'!$D$39,$E448)))/(1-'1.Inputs'!$D$42)*$D448*(1+$G448)^(5-1))*('1.Inputs'!$D$48-'1.Inputs'!$D$49))/'1.Inputs'!$D$51</f>
        <v>1684230154.5053799</v>
      </c>
      <c r="M448" s="36">
        <f ca="1">((('1.Inputs'!$D$37*12*IF(6=1,'1.Inputs'!$D$38,IF(6=2,'1.Inputs'!$D$39,$E448)))*$F448*(('1.Inputs'!$D$40)+(1-'1.Inputs'!$D$40)*(1+'1.Inputs'!$D$41))*(1+$G448)^(6-1))*'1.Inputs'!$D$47+(('1.Inputs'!$D$37*12*IF(6=1,'1.Inputs'!$D$38,IF(6=2,'1.Inputs'!$D$39,$E448)))/(1-'1.Inputs'!$D$42)*$D448*(1+$G448)^(6-1))*('1.Inputs'!$D$48-'1.Inputs'!$D$49))/'1.Inputs'!$D$51</f>
        <v>1757300604.9039133</v>
      </c>
      <c r="N448" s="36">
        <f ca="1">((('1.Inputs'!$D$37*12*IF(7=1,'1.Inputs'!$D$38,IF(7=2,'1.Inputs'!$D$39,$E448)))*$F448*(('1.Inputs'!$D$40)+(1-'1.Inputs'!$D$40)*(1+'1.Inputs'!$D$41))*(1+$G448)^(7-1))*'1.Inputs'!$D$47+(('1.Inputs'!$D$37*12*IF(7=1,'1.Inputs'!$D$38,IF(7=2,'1.Inputs'!$D$39,$E448)))/(1-'1.Inputs'!$D$42)*$D448*(1+$G448)^(7-1))*('1.Inputs'!$D$48-'1.Inputs'!$D$49))/'1.Inputs'!$D$51</f>
        <v>1833541222.2224252</v>
      </c>
      <c r="O448" s="36">
        <f ca="1">((('1.Inputs'!$D$37*12*IF(8=1,'1.Inputs'!$D$38,IF(8=2,'1.Inputs'!$D$39,$E448)))*$F448*(('1.Inputs'!$D$40)+(1-'1.Inputs'!$D$40)*(1+'1.Inputs'!$D$41))*(1+$G448)^(8-1))*'1.Inputs'!$D$47+(('1.Inputs'!$D$37*12*IF(8=1,'1.Inputs'!$D$38,IF(8=2,'1.Inputs'!$D$39,$E448)))/(1-'1.Inputs'!$D$42)*$D448*(1+$G448)^(8-1))*('1.Inputs'!$D$48-'1.Inputs'!$D$49))/'1.Inputs'!$D$51</f>
        <v>1913089544.3882968</v>
      </c>
      <c r="P448" s="36">
        <f ca="1">((('1.Inputs'!$D$37*12*IF(9=1,'1.Inputs'!$D$38,IF(9=2,'1.Inputs'!$D$39,$E448)))*$F448*(('1.Inputs'!$D$40)+(1-'1.Inputs'!$D$40)*(1+'1.Inputs'!$D$41))*(1+$G448)^(9-1))*'1.Inputs'!$D$47+(('1.Inputs'!$D$37*12*IF(9=1,'1.Inputs'!$D$38,IF(9=2,'1.Inputs'!$D$39,$E448)))/(1-'1.Inputs'!$D$42)*$D448*(1+$G448)^(9-1))*('1.Inputs'!$D$48-'1.Inputs'!$D$49))/'1.Inputs'!$D$51</f>
        <v>1996089076.4221065</v>
      </c>
      <c r="Q448" s="36">
        <f ca="1">((('1.Inputs'!$D$37*12*IF(10=1,'1.Inputs'!$D$38,IF(10=2,'1.Inputs'!$D$39,$E448)))*$F448*(('1.Inputs'!$D$40)+(1-'1.Inputs'!$D$40)*(1+'1.Inputs'!$D$41))*(1+$G448)^(10-1))*'1.Inputs'!$D$47+(('1.Inputs'!$D$37*12*IF(10=1,'1.Inputs'!$D$38,IF(10=2,'1.Inputs'!$D$39,$E448)))/(1-'1.Inputs'!$D$42)*$D448*(1+$G448)^(10-1))*('1.Inputs'!$D$48-'1.Inputs'!$D$49))/'1.Inputs'!$D$51</f>
        <v>2082689549.3204138</v>
      </c>
      <c r="R448" s="36">
        <f>-'1.Inputs'!$D$24</f>
        <v>-2050000000</v>
      </c>
      <c r="S448" s="36">
        <f ca="1">((('1.Inputs'!$D$37*12*IF(1=1,'1.Inputs'!$D$38,IF(1=2,'1.Inputs'!$D$39,$E448)))*$F448*(('1.Inputs'!$D$40)+(1-'1.Inputs'!$D$40)*(1+'1.Inputs'!$D$41))*(1+$G448)^(1-1))-(('1.Inputs'!$D$37*12*IF(1=1,'1.Inputs'!$D$38,IF(1=2,'1.Inputs'!$D$39,$E448)))/(1-'1.Inputs'!$D$42)*$D448*(1+$G448)^(1-1))-('1.Inputs'!$D$37*12*IF(1=1,'1.Inputs'!$D$38,IF(1=2,'1.Inputs'!$D$39,$E448)))*'1.Inputs'!$D$43*(1+$G448)^(1-1)-'1.Inputs'!$D$44*(1+$G448)^(1-1)-('1.Inputs'!$D$20/'1.Inputs'!$D$27+'1.Inputs'!$D$23/'1.Inputs'!$D$28))-MAX(0,((('1.Inputs'!$D$37*12*IF(1=1,'1.Inputs'!$D$38,IF(1=2,'1.Inputs'!$D$39,$E448)))*$F448*(('1.Inputs'!$D$40)+(1-'1.Inputs'!$D$40)*(1+'1.Inputs'!$D$41))*(1+$G448)^(1-1))-(('1.Inputs'!$D$37*12*IF(1=1,'1.Inputs'!$D$38,IF(1=2,'1.Inputs'!$D$39,$E448)))/(1-'1.Inputs'!$D$42)*$D448*(1+$G448)^(1-1))-('1.Inputs'!$D$37*12*IF(1=1,'1.Inputs'!$D$38,IF(1=2,'1.Inputs'!$D$39,$E448)))*'1.Inputs'!$D$43*(1+$G448)^(1-1)-'1.Inputs'!$D$44*(1+$G448)^(1-1)-('1.Inputs'!$D$20/'1.Inputs'!$D$27+'1.Inputs'!$D$23/'1.Inputs'!$D$28)))*'1.Inputs'!$D$53+('1.Inputs'!$D$20/'1.Inputs'!$D$27+'1.Inputs'!$D$23/'1.Inputs'!$D$28)-H448</f>
        <v>-662036764.03944302</v>
      </c>
      <c r="T448" s="36">
        <f ca="1">((('1.Inputs'!$D$37*12*IF(2=1,'1.Inputs'!$D$38,IF(2=2,'1.Inputs'!$D$39,$E448)))*$F448*(('1.Inputs'!$D$40)+(1-'1.Inputs'!$D$40)*(1+'1.Inputs'!$D$41))*(1+$G448)^(2-1))-(('1.Inputs'!$D$37*12*IF(2=1,'1.Inputs'!$D$38,IF(2=2,'1.Inputs'!$D$39,$E448)))/(1-'1.Inputs'!$D$42)*$D448*(1+$G448)^(2-1))-('1.Inputs'!$D$37*12*IF(2=1,'1.Inputs'!$D$38,IF(2=2,'1.Inputs'!$D$39,$E448)))*'1.Inputs'!$D$43*(1+$G448)^(2-1)-'1.Inputs'!$D$44*(1+$G448)^(2-1)-('1.Inputs'!$D$20/'1.Inputs'!$D$27+'1.Inputs'!$D$23/'1.Inputs'!$D$28))-MAX(0,((('1.Inputs'!$D$37*12*IF(2=1,'1.Inputs'!$D$38,IF(2=2,'1.Inputs'!$D$39,$E448)))*$F448*(('1.Inputs'!$D$40)+(1-'1.Inputs'!$D$40)*(1+'1.Inputs'!$D$41))*(1+$G448)^(2-1))-(('1.Inputs'!$D$37*12*IF(2=1,'1.Inputs'!$D$38,IF(2=2,'1.Inputs'!$D$39,$E448)))/(1-'1.Inputs'!$D$42)*$D448*(1+$G448)^(2-1))-('1.Inputs'!$D$37*12*IF(2=1,'1.Inputs'!$D$38,IF(2=2,'1.Inputs'!$D$39,$E448)))*'1.Inputs'!$D$43*(1+$G448)^(2-1)-'1.Inputs'!$D$44*(1+$G448)^(2-1)-('1.Inputs'!$D$20/'1.Inputs'!$D$27+'1.Inputs'!$D$23/'1.Inputs'!$D$28)))*'1.Inputs'!$D$53+('1.Inputs'!$D$20/'1.Inputs'!$D$27+'1.Inputs'!$D$23/'1.Inputs'!$D$28)-(I448-H448)</f>
        <v>103284602.00892937</v>
      </c>
      <c r="U448" s="36">
        <f ca="1">((('1.Inputs'!$D$37*12*IF(3=1,'1.Inputs'!$D$38,IF(3=2,'1.Inputs'!$D$39,$E448)))*$F448*(('1.Inputs'!$D$40)+(1-'1.Inputs'!$D$40)*(1+'1.Inputs'!$D$41))*(1+$G448)^(3-1))-(('1.Inputs'!$D$37*12*IF(3=1,'1.Inputs'!$D$38,IF(3=2,'1.Inputs'!$D$39,$E448)))/(1-'1.Inputs'!$D$42)*$D448*(1+$G448)^(3-1))-('1.Inputs'!$D$37*12*IF(3=1,'1.Inputs'!$D$38,IF(3=2,'1.Inputs'!$D$39,$E448)))*'1.Inputs'!$D$43*(1+$G448)^(3-1)-'1.Inputs'!$D$44*(1+$G448)^(3-1)-('1.Inputs'!$D$20/'1.Inputs'!$D$27+'1.Inputs'!$D$23/'1.Inputs'!$D$28))-MAX(0,((('1.Inputs'!$D$37*12*IF(3=1,'1.Inputs'!$D$38,IF(3=2,'1.Inputs'!$D$39,$E448)))*$F448*(('1.Inputs'!$D$40)+(1-'1.Inputs'!$D$40)*(1+'1.Inputs'!$D$41))*(1+$G448)^(3-1))-(('1.Inputs'!$D$37*12*IF(3=1,'1.Inputs'!$D$38,IF(3=2,'1.Inputs'!$D$39,$E448)))/(1-'1.Inputs'!$D$42)*$D448*(1+$G448)^(3-1))-('1.Inputs'!$D$37*12*IF(3=1,'1.Inputs'!$D$38,IF(3=2,'1.Inputs'!$D$39,$E448)))*'1.Inputs'!$D$43*(1+$G448)^(3-1)-'1.Inputs'!$D$44*(1+$G448)^(3-1)-('1.Inputs'!$D$20/'1.Inputs'!$D$27+'1.Inputs'!$D$23/'1.Inputs'!$D$28)))*'1.Inputs'!$D$53+('1.Inputs'!$D$20/'1.Inputs'!$D$27+'1.Inputs'!$D$23/'1.Inputs'!$D$28)-(J448-I448)</f>
        <v>422288484.81125665</v>
      </c>
      <c r="V448" s="36">
        <f ca="1">((('1.Inputs'!$D$37*12*IF(4=1,'1.Inputs'!$D$38,IF(4=2,'1.Inputs'!$D$39,$E448)))*$F448*(('1.Inputs'!$D$40)+(1-'1.Inputs'!$D$40)*(1+'1.Inputs'!$D$41))*(1+$G448)^(4-1))-(('1.Inputs'!$D$37*12*IF(4=1,'1.Inputs'!$D$38,IF(4=2,'1.Inputs'!$D$39,$E448)))/(1-'1.Inputs'!$D$42)*$D448*(1+$G448)^(4-1))-('1.Inputs'!$D$37*12*IF(4=1,'1.Inputs'!$D$38,IF(4=2,'1.Inputs'!$D$39,$E448)))*'1.Inputs'!$D$43*(1+$G448)^(4-1)-'1.Inputs'!$D$44*(1+$G448)^(4-1)-('1.Inputs'!$D$20/'1.Inputs'!$D$27+'1.Inputs'!$D$23/'1.Inputs'!$D$28))-MAX(0,((('1.Inputs'!$D$37*12*IF(4=1,'1.Inputs'!$D$38,IF(4=2,'1.Inputs'!$D$39,$E448)))*$F448*(('1.Inputs'!$D$40)+(1-'1.Inputs'!$D$40)*(1+'1.Inputs'!$D$41))*(1+$G448)^(4-1))-(('1.Inputs'!$D$37*12*IF(4=1,'1.Inputs'!$D$38,IF(4=2,'1.Inputs'!$D$39,$E448)))/(1-'1.Inputs'!$D$42)*$D448*(1+$G448)^(4-1))-('1.Inputs'!$D$37*12*IF(4=1,'1.Inputs'!$D$38,IF(4=2,'1.Inputs'!$D$39,$E448)))*'1.Inputs'!$D$43*(1+$G448)^(4-1)-'1.Inputs'!$D$44*(1+$G448)^(4-1)-('1.Inputs'!$D$20/'1.Inputs'!$D$27+'1.Inputs'!$D$23/'1.Inputs'!$D$28)))*'1.Inputs'!$D$53+('1.Inputs'!$D$20/'1.Inputs'!$D$27+'1.Inputs'!$D$23/'1.Inputs'!$D$28)-(K448-J448)</f>
        <v>693242096.05288601</v>
      </c>
      <c r="W448" s="36">
        <f ca="1">((('1.Inputs'!$D$37*12*IF(5=1,'1.Inputs'!$D$38,IF(5=2,'1.Inputs'!$D$39,$E448)))*$F448*(('1.Inputs'!$D$40)+(1-'1.Inputs'!$D$40)*(1+'1.Inputs'!$D$41))*(1+$G448)^(5-1))-(('1.Inputs'!$D$37*12*IF(5=1,'1.Inputs'!$D$38,IF(5=2,'1.Inputs'!$D$39,$E448)))/(1-'1.Inputs'!$D$42)*$D448*(1+$G448)^(5-1))-('1.Inputs'!$D$37*12*IF(5=1,'1.Inputs'!$D$38,IF(5=2,'1.Inputs'!$D$39,$E448)))*'1.Inputs'!$D$43*(1+$G448)^(5-1)-'1.Inputs'!$D$44*(1+$G448)^(5-1)-('1.Inputs'!$D$20/'1.Inputs'!$D$27+'1.Inputs'!$D$23/'1.Inputs'!$D$28))-MAX(0,((('1.Inputs'!$D$37*12*IF(5=1,'1.Inputs'!$D$38,IF(5=2,'1.Inputs'!$D$39,$E448)))*$F448*(('1.Inputs'!$D$40)+(1-'1.Inputs'!$D$40)*(1+'1.Inputs'!$D$41))*(1+$G448)^(5-1))-(('1.Inputs'!$D$37*12*IF(5=1,'1.Inputs'!$D$38,IF(5=2,'1.Inputs'!$D$39,$E448)))/(1-'1.Inputs'!$D$42)*$D448*(1+$G448)^(5-1))-('1.Inputs'!$D$37*12*IF(5=1,'1.Inputs'!$D$38,IF(5=2,'1.Inputs'!$D$39,$E448)))*'1.Inputs'!$D$43*(1+$G448)^(5-1)-'1.Inputs'!$D$44*(1+$G448)^(5-1)-('1.Inputs'!$D$20/'1.Inputs'!$D$27+'1.Inputs'!$D$23/'1.Inputs'!$D$28)))*'1.Inputs'!$D$53+('1.Inputs'!$D$20/'1.Inputs'!$D$27+'1.Inputs'!$D$23/'1.Inputs'!$D$28)-(L448-K448)</f>
        <v>721268511.14004469</v>
      </c>
      <c r="X448" s="36">
        <f ca="1">((('1.Inputs'!$D$37*12*IF(6=1,'1.Inputs'!$D$38,IF(6=2,'1.Inputs'!$D$39,$E448)))*$F448*(('1.Inputs'!$D$40)+(1-'1.Inputs'!$D$40)*(1+'1.Inputs'!$D$41))*(1+$G448)^(6-1))-(('1.Inputs'!$D$37*12*IF(6=1,'1.Inputs'!$D$38,IF(6=2,'1.Inputs'!$D$39,$E448)))/(1-'1.Inputs'!$D$42)*$D448*(1+$G448)^(6-1))-('1.Inputs'!$D$37*12*IF(6=1,'1.Inputs'!$D$38,IF(6=2,'1.Inputs'!$D$39,$E448)))*'1.Inputs'!$D$43*(1+$G448)^(6-1)-'1.Inputs'!$D$44*(1+$G448)^(6-1)-('1.Inputs'!$D$20/'1.Inputs'!$D$27+'1.Inputs'!$D$23/'1.Inputs'!$D$28))-MAX(0,((('1.Inputs'!$D$37*12*IF(6=1,'1.Inputs'!$D$38,IF(6=2,'1.Inputs'!$D$39,$E448)))*$F448*(('1.Inputs'!$D$40)+(1-'1.Inputs'!$D$40)*(1+'1.Inputs'!$D$41))*(1+$G448)^(6-1))-(('1.Inputs'!$D$37*12*IF(6=1,'1.Inputs'!$D$38,IF(6=2,'1.Inputs'!$D$39,$E448)))/(1-'1.Inputs'!$D$42)*$D448*(1+$G448)^(6-1))-('1.Inputs'!$D$37*12*IF(6=1,'1.Inputs'!$D$38,IF(6=2,'1.Inputs'!$D$39,$E448)))*'1.Inputs'!$D$43*(1+$G448)^(6-1)-'1.Inputs'!$D$44*(1+$G448)^(6-1)-('1.Inputs'!$D$20/'1.Inputs'!$D$27+'1.Inputs'!$D$23/'1.Inputs'!$D$28)))*'1.Inputs'!$D$53+('1.Inputs'!$D$20/'1.Inputs'!$D$27+'1.Inputs'!$D$23/'1.Inputs'!$D$28)-(M448-L448)</f>
        <v>750510854.32823873</v>
      </c>
      <c r="Y448" s="36">
        <f ca="1">((('1.Inputs'!$D$37*12*IF(7=1,'1.Inputs'!$D$38,IF(7=2,'1.Inputs'!$D$39,$E448)))*$F448*(('1.Inputs'!$D$40)+(1-'1.Inputs'!$D$40)*(1+'1.Inputs'!$D$41))*(1+$G448)^(7-1))-(('1.Inputs'!$D$37*12*IF(7=1,'1.Inputs'!$D$38,IF(7=2,'1.Inputs'!$D$39,$E448)))/(1-'1.Inputs'!$D$42)*$D448*(1+$G448)^(7-1))-('1.Inputs'!$D$37*12*IF(7=1,'1.Inputs'!$D$38,IF(7=2,'1.Inputs'!$D$39,$E448)))*'1.Inputs'!$D$43*(1+$G448)^(7-1)-'1.Inputs'!$D$44*(1+$G448)^(7-1)-('1.Inputs'!$D$20/'1.Inputs'!$D$27+'1.Inputs'!$D$23/'1.Inputs'!$D$28))-MAX(0,((('1.Inputs'!$D$37*12*IF(7=1,'1.Inputs'!$D$38,IF(7=2,'1.Inputs'!$D$39,$E448)))*$F448*(('1.Inputs'!$D$40)+(1-'1.Inputs'!$D$40)*(1+'1.Inputs'!$D$41))*(1+$G448)^(7-1))-(('1.Inputs'!$D$37*12*IF(7=1,'1.Inputs'!$D$38,IF(7=2,'1.Inputs'!$D$39,$E448)))/(1-'1.Inputs'!$D$42)*$D448*(1+$G448)^(7-1))-('1.Inputs'!$D$37*12*IF(7=1,'1.Inputs'!$D$38,IF(7=2,'1.Inputs'!$D$39,$E448)))*'1.Inputs'!$D$43*(1+$G448)^(7-1)-'1.Inputs'!$D$44*(1+$G448)^(7-1)-('1.Inputs'!$D$20/'1.Inputs'!$D$27+'1.Inputs'!$D$23/'1.Inputs'!$D$28)))*'1.Inputs'!$D$53+('1.Inputs'!$D$20/'1.Inputs'!$D$27+'1.Inputs'!$D$23/'1.Inputs'!$D$28)-(N448-M448)</f>
        <v>781021878.74848199</v>
      </c>
      <c r="Z448" s="36">
        <f ca="1">((('1.Inputs'!$D$37*12*IF(8=1,'1.Inputs'!$D$38,IF(8=2,'1.Inputs'!$D$39,$E448)))*$F448*(('1.Inputs'!$D$40)+(1-'1.Inputs'!$D$40)*(1+'1.Inputs'!$D$41))*(1+$G448)^(8-1))-(('1.Inputs'!$D$37*12*IF(8=1,'1.Inputs'!$D$38,IF(8=2,'1.Inputs'!$D$39,$E448)))/(1-'1.Inputs'!$D$42)*$D448*(1+$G448)^(8-1))-('1.Inputs'!$D$37*12*IF(8=1,'1.Inputs'!$D$38,IF(8=2,'1.Inputs'!$D$39,$E448)))*'1.Inputs'!$D$43*(1+$G448)^(8-1)-'1.Inputs'!$D$44*(1+$G448)^(8-1)-('1.Inputs'!$D$20/'1.Inputs'!$D$27+'1.Inputs'!$D$23/'1.Inputs'!$D$28))-MAX(0,((('1.Inputs'!$D$37*12*IF(8=1,'1.Inputs'!$D$38,IF(8=2,'1.Inputs'!$D$39,$E448)))*$F448*(('1.Inputs'!$D$40)+(1-'1.Inputs'!$D$40)*(1+'1.Inputs'!$D$41))*(1+$G448)^(8-1))-(('1.Inputs'!$D$37*12*IF(8=1,'1.Inputs'!$D$38,IF(8=2,'1.Inputs'!$D$39,$E448)))/(1-'1.Inputs'!$D$42)*$D448*(1+$G448)^(8-1))-('1.Inputs'!$D$37*12*IF(8=1,'1.Inputs'!$D$38,IF(8=2,'1.Inputs'!$D$39,$E448)))*'1.Inputs'!$D$43*(1+$G448)^(8-1)-'1.Inputs'!$D$44*(1+$G448)^(8-1)-('1.Inputs'!$D$20/'1.Inputs'!$D$27+'1.Inputs'!$D$23/'1.Inputs'!$D$28)))*'1.Inputs'!$D$53+('1.Inputs'!$D$20/'1.Inputs'!$D$27+'1.Inputs'!$D$23/'1.Inputs'!$D$28)-(O448-N448)</f>
        <v>812856626.23029208</v>
      </c>
      <c r="AA448" s="36">
        <f ca="1">((('1.Inputs'!$D$37*12*IF(9=1,'1.Inputs'!$D$38,IF(9=2,'1.Inputs'!$D$39,$E448)))*$F448*(('1.Inputs'!$D$40)+(1-'1.Inputs'!$D$40)*(1+'1.Inputs'!$D$41))*(1+$G448)^(9-1))-(('1.Inputs'!$D$37*12*IF(9=1,'1.Inputs'!$D$38,IF(9=2,'1.Inputs'!$D$39,$E448)))/(1-'1.Inputs'!$D$42)*$D448*(1+$G448)^(9-1))-('1.Inputs'!$D$37*12*IF(9=1,'1.Inputs'!$D$38,IF(9=2,'1.Inputs'!$D$39,$E448)))*'1.Inputs'!$D$43*(1+$G448)^(9-1)-'1.Inputs'!$D$44*(1+$G448)^(9-1)-('1.Inputs'!$D$20/'1.Inputs'!$D$27+'1.Inputs'!$D$23/'1.Inputs'!$D$28))-MAX(0,((('1.Inputs'!$D$37*12*IF(9=1,'1.Inputs'!$D$38,IF(9=2,'1.Inputs'!$D$39,$E448)))*$F448*(('1.Inputs'!$D$40)+(1-'1.Inputs'!$D$40)*(1+'1.Inputs'!$D$41))*(1+$G448)^(9-1))-(('1.Inputs'!$D$37*12*IF(9=1,'1.Inputs'!$D$38,IF(9=2,'1.Inputs'!$D$39,$E448)))/(1-'1.Inputs'!$D$42)*$D448*(1+$G448)^(9-1))-('1.Inputs'!$D$37*12*IF(9=1,'1.Inputs'!$D$38,IF(9=2,'1.Inputs'!$D$39,$E448)))*'1.Inputs'!$D$43*(1+$G448)^(9-1)-'1.Inputs'!$D$44*(1+$G448)^(9-1)-('1.Inputs'!$D$20/'1.Inputs'!$D$27+'1.Inputs'!$D$23/'1.Inputs'!$D$28)))*'1.Inputs'!$D$53+('1.Inputs'!$D$20/'1.Inputs'!$D$27+'1.Inputs'!$D$23/'1.Inputs'!$D$28)-(P448-O448)</f>
        <v>846072526.59705496</v>
      </c>
      <c r="AB448" s="36">
        <f ca="1">((('1.Inputs'!$D$37*12*IF(10=1,'1.Inputs'!$D$38,IF(10=2,'1.Inputs'!$D$39,$E448)))*$F448*(('1.Inputs'!$D$40)+(1-'1.Inputs'!$D$40)*(1+'1.Inputs'!$D$41))*(1+$G448)^(10-1))-(('1.Inputs'!$D$37*12*IF(10=1,'1.Inputs'!$D$38,IF(10=2,'1.Inputs'!$D$39,$E448)))/(1-'1.Inputs'!$D$42)*$D448*(1+$G448)^(10-1))-('1.Inputs'!$D$37*12*IF(10=1,'1.Inputs'!$D$38,IF(10=2,'1.Inputs'!$D$39,$E448)))*'1.Inputs'!$D$43*(1+$G448)^(10-1)-'1.Inputs'!$D$44*(1+$G448)^(10-1)-('1.Inputs'!$D$20/'1.Inputs'!$D$27+'1.Inputs'!$D$23/'1.Inputs'!$D$28))-MAX(0,((('1.Inputs'!$D$37*12*IF(10=1,'1.Inputs'!$D$38,IF(10=2,'1.Inputs'!$D$39,$E448)))*$F448*(('1.Inputs'!$D$40)+(1-'1.Inputs'!$D$40)*(1+'1.Inputs'!$D$41))*(1+$G448)^(10-1))-(('1.Inputs'!$D$37*12*IF(10=1,'1.Inputs'!$D$38,IF(10=2,'1.Inputs'!$D$39,$E448)))/(1-'1.Inputs'!$D$42)*$D448*(1+$G448)^(10-1))-('1.Inputs'!$D$37*12*IF(10=1,'1.Inputs'!$D$38,IF(10=2,'1.Inputs'!$D$39,$E448)))*'1.Inputs'!$D$43*(1+$G448)^(10-1)-'1.Inputs'!$D$44*(1+$G448)^(10-1)-('1.Inputs'!$D$20/'1.Inputs'!$D$27+'1.Inputs'!$D$23/'1.Inputs'!$D$28)))*'1.Inputs'!$D$53+('1.Inputs'!$D$20/'1.Inputs'!$D$27+'1.Inputs'!$D$23/'1.Inputs'!$D$28)-(Q448-P448)+(('1.Inputs'!$D$20+'1.Inputs'!$D$23-('1.Inputs'!$D$20/'1.Inputs'!$D$27+'1.Inputs'!$D$23/'1.Inputs'!$D$28)*'1.Inputs'!$D$10)*'1.Inputs'!$D$60+'1.Inputs'!$D$19*'1.Inputs'!$D$59+Q448)</f>
        <v>3663419050.5897226</v>
      </c>
      <c r="AC448" s="36">
        <f ca="1">S448-AC$13-AC$14+MIN(AC$13,MAX(0,((('1.Inputs'!$D$37*12*IF(1=1,'1.Inputs'!$D$38,IF(1=2,'1.Inputs'!$D$39,$E448)))*$F448*(('1.Inputs'!$D$40)+(1-'1.Inputs'!$D$40)*(1+'1.Inputs'!$D$41))*(1+$G448)^(1-1))-(('1.Inputs'!$D$37*12*IF(1=1,'1.Inputs'!$D$38,IF(1=2,'1.Inputs'!$D$39,$E448)))/(1-'1.Inputs'!$D$42)*$D448*(1+$G448)^(1-1))-('1.Inputs'!$D$37*12*IF(1=1,'1.Inputs'!$D$38,IF(1=2,'1.Inputs'!$D$39,$E448)))*'1.Inputs'!$D$43*(1+$G448)^(1-1)-'1.Inputs'!$D$44*(1+$G448)^(1-1)-('1.Inputs'!$D$20/'1.Inputs'!$D$27+'1.Inputs'!$D$23/'1.Inputs'!$D$28))))*'1.Inputs'!$D$53</f>
        <v>-782213648.69492877</v>
      </c>
      <c r="AD448" s="36">
        <f ca="1">T448-AD$13-AD$14+MIN(AD$13,MAX(0,((('1.Inputs'!$D$37*12*IF(2=1,'1.Inputs'!$D$38,IF(2=2,'1.Inputs'!$D$39,$E448)))*$F448*(('1.Inputs'!$D$40)+(1-'1.Inputs'!$D$40)*(1+'1.Inputs'!$D$41))*(1+$G448)^(2-1))-(('1.Inputs'!$D$37*12*IF(2=1,'1.Inputs'!$D$38,IF(2=2,'1.Inputs'!$D$39,$E448)))/(1-'1.Inputs'!$D$42)*$D448*(1+$G448)^(2-1))-('1.Inputs'!$D$37*12*IF(2=1,'1.Inputs'!$D$38,IF(2=2,'1.Inputs'!$D$39,$E448)))*'1.Inputs'!$D$43*(1+$G448)^(2-1)-'1.Inputs'!$D$44*(1+$G448)^(2-1)-('1.Inputs'!$D$20/'1.Inputs'!$D$27+'1.Inputs'!$D$23/'1.Inputs'!$D$28))))*'1.Inputs'!$D$53</f>
        <v>7344602.0089293718</v>
      </c>
      <c r="AE448" s="36">
        <f ca="1">U448-AE$13-AE$14+MIN(AE$13,MAX(0,((('1.Inputs'!$D$37*12*IF(3=1,'1.Inputs'!$D$38,IF(3=2,'1.Inputs'!$D$39,$E448)))*$F448*(('1.Inputs'!$D$40)+(1-'1.Inputs'!$D$40)*(1+'1.Inputs'!$D$41))*(1+$G448)^(3-1))-(('1.Inputs'!$D$37*12*IF(3=1,'1.Inputs'!$D$38,IF(3=2,'1.Inputs'!$D$39,$E448)))/(1-'1.Inputs'!$D$42)*$D448*(1+$G448)^(3-1))-('1.Inputs'!$D$37*12*IF(3=1,'1.Inputs'!$D$38,IF(3=2,'1.Inputs'!$D$39,$E448)))*'1.Inputs'!$D$43*(1+$G448)^(3-1)-'1.Inputs'!$D$44*(1+$G448)^(3-1)-('1.Inputs'!$D$20/'1.Inputs'!$D$27+'1.Inputs'!$D$23/'1.Inputs'!$D$28))))*'1.Inputs'!$D$53</f>
        <v>80348484.811256647</v>
      </c>
      <c r="AF448" s="36">
        <f ca="1">V448-AF$13-AF$14+MIN(AF$13,MAX(0,((('1.Inputs'!$D$37*12*IF(4=1,'1.Inputs'!$D$38,IF(4=2,'1.Inputs'!$D$39,$E448)))*$F448*(('1.Inputs'!$D$40)+(1-'1.Inputs'!$D$40)*(1+'1.Inputs'!$D$41))*(1+$G448)^(4-1))-(('1.Inputs'!$D$37*12*IF(4=1,'1.Inputs'!$D$38,IF(4=2,'1.Inputs'!$D$39,$E448)))/(1-'1.Inputs'!$D$42)*$D448*(1+$G448)^(4-1))-('1.Inputs'!$D$37*12*IF(4=1,'1.Inputs'!$D$38,IF(4=2,'1.Inputs'!$D$39,$E448)))*'1.Inputs'!$D$43*(1+$G448)^(4-1)-'1.Inputs'!$D$44*(1+$G448)^(4-1)-('1.Inputs'!$D$20/'1.Inputs'!$D$27+'1.Inputs'!$D$23/'1.Inputs'!$D$28))))*'1.Inputs'!$D$53</f>
        <v>370490096.05288601</v>
      </c>
      <c r="AG448" s="36">
        <f ca="1">W448-AG$13-AG$14+MIN(AG$13,MAX(0,((('1.Inputs'!$D$37*12*IF(5=1,'1.Inputs'!$D$38,IF(5=2,'1.Inputs'!$D$39,$E448)))*$F448*(('1.Inputs'!$D$40)+(1-'1.Inputs'!$D$40)*(1+'1.Inputs'!$D$41))*(1+$G448)^(5-1))-(('1.Inputs'!$D$37*12*IF(5=1,'1.Inputs'!$D$38,IF(5=2,'1.Inputs'!$D$39,$E448)))/(1-'1.Inputs'!$D$42)*$D448*(1+$G448)^(5-1))-('1.Inputs'!$D$37*12*IF(5=1,'1.Inputs'!$D$38,IF(5=2,'1.Inputs'!$D$39,$E448)))*'1.Inputs'!$D$43*(1+$G448)^(5-1)-'1.Inputs'!$D$44*(1+$G448)^(5-1)-('1.Inputs'!$D$20/'1.Inputs'!$D$27+'1.Inputs'!$D$23/'1.Inputs'!$D$28))))*'1.Inputs'!$D$53</f>
        <v>417704511.14004469</v>
      </c>
      <c r="AH448" s="36">
        <f ca="1">X448-AH$13-AH$14+MIN(AH$13,MAX(0,((('1.Inputs'!$D$37*12*IF(6=1,'1.Inputs'!$D$38,IF(6=2,'1.Inputs'!$D$39,$E448)))*$F448*(('1.Inputs'!$D$40)+(1-'1.Inputs'!$D$40)*(1+'1.Inputs'!$D$41))*(1+$G448)^(6-1))-(('1.Inputs'!$D$37*12*IF(6=1,'1.Inputs'!$D$38,IF(6=2,'1.Inputs'!$D$39,$E448)))/(1-'1.Inputs'!$D$42)*$D448*(1+$G448)^(6-1))-('1.Inputs'!$D$37*12*IF(6=1,'1.Inputs'!$D$38,IF(6=2,'1.Inputs'!$D$39,$E448)))*'1.Inputs'!$D$43*(1+$G448)^(6-1)-'1.Inputs'!$D$44*(1+$G448)^(6-1)-('1.Inputs'!$D$20/'1.Inputs'!$D$27+'1.Inputs'!$D$23/'1.Inputs'!$D$28))))*'1.Inputs'!$D$53</f>
        <v>466134854.32823873</v>
      </c>
      <c r="AI448" s="36">
        <f ca="1">Y448-AI$13-AI$14+MIN(AI$13,MAX(0,((('1.Inputs'!$D$37*12*IF(7=1,'1.Inputs'!$D$38,IF(7=2,'1.Inputs'!$D$39,$E448)))*$F448*(('1.Inputs'!$D$40)+(1-'1.Inputs'!$D$40)*(1+'1.Inputs'!$D$41))*(1+$G448)^(7-1))-(('1.Inputs'!$D$37*12*IF(7=1,'1.Inputs'!$D$38,IF(7=2,'1.Inputs'!$D$39,$E448)))/(1-'1.Inputs'!$D$42)*$D448*(1+$G448)^(7-1))-('1.Inputs'!$D$37*12*IF(7=1,'1.Inputs'!$D$38,IF(7=2,'1.Inputs'!$D$39,$E448)))*'1.Inputs'!$D$43*(1+$G448)^(7-1)-'1.Inputs'!$D$44*(1+$G448)^(7-1)-('1.Inputs'!$D$20/'1.Inputs'!$D$27+'1.Inputs'!$D$23/'1.Inputs'!$D$28))))*'1.Inputs'!$D$53</f>
        <v>515833878.74848199</v>
      </c>
      <c r="AJ448" s="36">
        <f ca="1">Z448-AJ$13-AJ$14+MIN(AJ$13,MAX(0,((('1.Inputs'!$D$37*12*IF(8=1,'1.Inputs'!$D$38,IF(8=2,'1.Inputs'!$D$39,$E448)))*$F448*(('1.Inputs'!$D$40)+(1-'1.Inputs'!$D$40)*(1+'1.Inputs'!$D$41))*(1+$G448)^(8-1))-(('1.Inputs'!$D$37*12*IF(8=1,'1.Inputs'!$D$38,IF(8=2,'1.Inputs'!$D$39,$E448)))/(1-'1.Inputs'!$D$42)*$D448*(1+$G448)^(8-1))-('1.Inputs'!$D$37*12*IF(8=1,'1.Inputs'!$D$38,IF(8=2,'1.Inputs'!$D$39,$E448)))*'1.Inputs'!$D$43*(1+$G448)^(8-1)-'1.Inputs'!$D$44*(1+$G448)^(8-1)-('1.Inputs'!$D$20/'1.Inputs'!$D$27+'1.Inputs'!$D$23/'1.Inputs'!$D$28))))*'1.Inputs'!$D$53</f>
        <v>812856626.23029208</v>
      </c>
      <c r="AK448" s="36">
        <f ca="1">AA448-AK$13-AK$14+MIN(AK$13,MAX(0,((('1.Inputs'!$D$37*12*IF(9=1,'1.Inputs'!$D$38,IF(9=2,'1.Inputs'!$D$39,$E448)))*$F448*(('1.Inputs'!$D$40)+(1-'1.Inputs'!$D$40)*(1+'1.Inputs'!$D$41))*(1+$G448)^(9-1))-(('1.Inputs'!$D$37*12*IF(9=1,'1.Inputs'!$D$38,IF(9=2,'1.Inputs'!$D$39,$E448)))/(1-'1.Inputs'!$D$42)*$D448*(1+$G448)^(9-1))-('1.Inputs'!$D$37*12*IF(9=1,'1.Inputs'!$D$38,IF(9=2,'1.Inputs'!$D$39,$E448)))*'1.Inputs'!$D$43*(1+$G448)^(9-1)-'1.Inputs'!$D$44*(1+$G448)^(9-1)-('1.Inputs'!$D$20/'1.Inputs'!$D$27+'1.Inputs'!$D$23/'1.Inputs'!$D$28))))*'1.Inputs'!$D$53</f>
        <v>846072526.59705496</v>
      </c>
      <c r="AL448" s="36">
        <f ca="1">AB448-AL$13-AL$14+MIN(AL$13,MAX(0,((('1.Inputs'!$D$37*12*IF(10=1,'1.Inputs'!$D$38,IF(10=2,'1.Inputs'!$D$39,$E448)))*$F448*(('1.Inputs'!$D$40)+(1-'1.Inputs'!$D$40)*(1+'1.Inputs'!$D$41))*(1+$G448)^(10-1))-(('1.Inputs'!$D$37*12*IF(10=1,'1.Inputs'!$D$38,IF(10=2,'1.Inputs'!$D$39,$E448)))/(1-'1.Inputs'!$D$42)*$D448*(1+$G448)^(10-1))-('1.Inputs'!$D$37*12*IF(10=1,'1.Inputs'!$D$38,IF(10=2,'1.Inputs'!$D$39,$E448)))*'1.Inputs'!$D$43*(1+$G448)^(10-1)-'1.Inputs'!$D$44*(1+$G448)^(10-1)-('1.Inputs'!$D$20/'1.Inputs'!$D$27+'1.Inputs'!$D$23/'1.Inputs'!$D$28))))*'1.Inputs'!$D$53+'1.Inputs'!$D$35</f>
        <v>4463419050.5897226</v>
      </c>
      <c r="AM448" s="48">
        <f ca="1">R448+NPV('1.Inputs'!$D$55,S448:AB448)</f>
        <v>1166312666.1455517</v>
      </c>
      <c r="AN448" s="48">
        <f ca="1">-('1.Inputs'!$D$24*(1-'1.Inputs'!$D$31)+'1.Inputs'!$D$35)+NPV('1.Inputs'!$D$54,AC448:AL448)</f>
        <v>-260630341.61979032</v>
      </c>
      <c r="AO448" s="36">
        <f t="shared" ca="1" si="53"/>
        <v>-4.4853439298065245</v>
      </c>
      <c r="AP448" s="36">
        <f t="shared" ca="1" si="54"/>
        <v>1.0728874105977049</v>
      </c>
      <c r="AQ448" s="36">
        <f ca="1">'1.Inputs'!$D$35+MIN(SUM($AC448:AC448),SUM($AC448:AD448),SUM($AC448:AE448),SUM($AC448:AF448),SUM($AC448:AG448),SUM($AC448:AH448),SUM($AC448:AI448),SUM($AC448:AJ448),SUM($AC448:AK448),SUM($AC448:AL448))</f>
        <v>17786351.305071235</v>
      </c>
      <c r="AR448" s="36">
        <f ca="1">IF(AP448&lt;'1.Inputs'!$D$57,1,0)</f>
        <v>1</v>
      </c>
      <c r="AS448" s="36">
        <f t="shared" ca="1" si="55"/>
        <v>0</v>
      </c>
    </row>
    <row r="449" spans="2:45" ht="15" customHeight="1" x14ac:dyDescent="0.25">
      <c r="B449" s="36">
        <v>434</v>
      </c>
      <c r="C449" s="36">
        <f t="shared" ca="1" si="48"/>
        <v>0.76281739964921302</v>
      </c>
      <c r="D449" s="36">
        <f t="shared" ca="1" si="49"/>
        <v>20597.138359842211</v>
      </c>
      <c r="E449" s="47">
        <f t="shared" ca="1" si="50"/>
        <v>0.85956315655659932</v>
      </c>
      <c r="F449" s="36">
        <f t="shared" ca="1" si="51"/>
        <v>28225.393703656704</v>
      </c>
      <c r="G449" s="36">
        <f t="shared" ca="1" si="52"/>
        <v>5.218245280070382E-2</v>
      </c>
      <c r="H449" s="36">
        <f ca="1">((('1.Inputs'!$D$37*12*IF(1=1,'1.Inputs'!$D$38,IF(1=2,'1.Inputs'!$D$39,$E449)))*$F449*(('1.Inputs'!$D$40)+(1-'1.Inputs'!$D$40)*(1+'1.Inputs'!$D$41))*(1+$G449)^(1-1))*'1.Inputs'!$D$47+(('1.Inputs'!$D$37*12*IF(1=1,'1.Inputs'!$D$38,IF(1=2,'1.Inputs'!$D$39,$E449)))/(1-'1.Inputs'!$D$42)*$D449*(1+$G449)^(1-1))*('1.Inputs'!$D$48-'1.Inputs'!$D$49))/'1.Inputs'!$D$51</f>
        <v>766308744.14521587</v>
      </c>
      <c r="I449" s="36">
        <f ca="1">((('1.Inputs'!$D$37*12*IF(2=1,'1.Inputs'!$D$38,IF(2=2,'1.Inputs'!$D$39,$E449)))*$F449*(('1.Inputs'!$D$40)+(1-'1.Inputs'!$D$40)*(1+'1.Inputs'!$D$41))*(1+$G449)^(2-1))*'1.Inputs'!$D$47+(('1.Inputs'!$D$37*12*IF(2=1,'1.Inputs'!$D$38,IF(2=2,'1.Inputs'!$D$39,$E449)))/(1-'1.Inputs'!$D$42)*$D449*(1+$G449)^(2-1))*('1.Inputs'!$D$48-'1.Inputs'!$D$49))/'1.Inputs'!$D$51</f>
        <v>1128815259.6242759</v>
      </c>
      <c r="J449" s="36">
        <f ca="1">((('1.Inputs'!$D$37*12*IF(3=1,'1.Inputs'!$D$38,IF(3=2,'1.Inputs'!$D$39,$E449)))*$F449*(('1.Inputs'!$D$40)+(1-'1.Inputs'!$D$40)*(1+'1.Inputs'!$D$41))*(1+$G449)^(3-1))*'1.Inputs'!$D$47+(('1.Inputs'!$D$37*12*IF(3=1,'1.Inputs'!$D$38,IF(3=2,'1.Inputs'!$D$39,$E449)))/(1-'1.Inputs'!$D$42)*$D449*(1+$G449)^(3-1))*('1.Inputs'!$D$48-'1.Inputs'!$D$49))/'1.Inputs'!$D$51</f>
        <v>1458457165.5692265</v>
      </c>
      <c r="K449" s="36">
        <f ca="1">((('1.Inputs'!$D$37*12*IF(4=1,'1.Inputs'!$D$38,IF(4=2,'1.Inputs'!$D$39,$E449)))*$F449*(('1.Inputs'!$D$40)+(1-'1.Inputs'!$D$40)*(1+'1.Inputs'!$D$41))*(1+$G449)^(4-1))*'1.Inputs'!$D$47+(('1.Inputs'!$D$37*12*IF(4=1,'1.Inputs'!$D$38,IF(4=2,'1.Inputs'!$D$39,$E449)))/(1-'1.Inputs'!$D$42)*$D449*(1+$G449)^(4-1))*('1.Inputs'!$D$48-'1.Inputs'!$D$49))/'1.Inputs'!$D$51</f>
        <v>1534563037.773391</v>
      </c>
      <c r="L449" s="36">
        <f ca="1">((('1.Inputs'!$D$37*12*IF(5=1,'1.Inputs'!$D$38,IF(5=2,'1.Inputs'!$D$39,$E449)))*$F449*(('1.Inputs'!$D$40)+(1-'1.Inputs'!$D$40)*(1+'1.Inputs'!$D$41))*(1+$G449)^(5-1))*'1.Inputs'!$D$47+(('1.Inputs'!$D$37*12*IF(5=1,'1.Inputs'!$D$38,IF(5=2,'1.Inputs'!$D$39,$E449)))/(1-'1.Inputs'!$D$42)*$D449*(1+$G449)^(5-1))*('1.Inputs'!$D$48-'1.Inputs'!$D$49))/'1.Inputs'!$D$51</f>
        <v>1614640301.0617056</v>
      </c>
      <c r="M449" s="36">
        <f ca="1">((('1.Inputs'!$D$37*12*IF(6=1,'1.Inputs'!$D$38,IF(6=2,'1.Inputs'!$D$39,$E449)))*$F449*(('1.Inputs'!$D$40)+(1-'1.Inputs'!$D$40)*(1+'1.Inputs'!$D$41))*(1+$G449)^(6-1))*'1.Inputs'!$D$47+(('1.Inputs'!$D$37*12*IF(6=1,'1.Inputs'!$D$38,IF(6=2,'1.Inputs'!$D$39,$E449)))/(1-'1.Inputs'!$D$42)*$D449*(1+$G449)^(6-1))*('1.Inputs'!$D$48-'1.Inputs'!$D$49))/'1.Inputs'!$D$51</f>
        <v>1698896192.3619721</v>
      </c>
      <c r="N449" s="36">
        <f ca="1">((('1.Inputs'!$D$37*12*IF(7=1,'1.Inputs'!$D$38,IF(7=2,'1.Inputs'!$D$39,$E449)))*$F449*(('1.Inputs'!$D$40)+(1-'1.Inputs'!$D$40)*(1+'1.Inputs'!$D$41))*(1+$G449)^(7-1))*'1.Inputs'!$D$47+(('1.Inputs'!$D$37*12*IF(7=1,'1.Inputs'!$D$38,IF(7=2,'1.Inputs'!$D$39,$E449)))/(1-'1.Inputs'!$D$42)*$D449*(1+$G449)^(7-1))*('1.Inputs'!$D$48-'1.Inputs'!$D$49))/'1.Inputs'!$D$51</f>
        <v>1787548762.7331963</v>
      </c>
      <c r="O449" s="36">
        <f ca="1">((('1.Inputs'!$D$37*12*IF(8=1,'1.Inputs'!$D$38,IF(8=2,'1.Inputs'!$D$39,$E449)))*$F449*(('1.Inputs'!$D$40)+(1-'1.Inputs'!$D$40)*(1+'1.Inputs'!$D$41))*(1+$G449)^(8-1))*'1.Inputs'!$D$47+(('1.Inputs'!$D$37*12*IF(8=1,'1.Inputs'!$D$38,IF(8=2,'1.Inputs'!$D$39,$E449)))/(1-'1.Inputs'!$D$42)*$D449*(1+$G449)^(8-1))*('1.Inputs'!$D$48-'1.Inputs'!$D$49))/'1.Inputs'!$D$51</f>
        <v>1880827441.6734772</v>
      </c>
      <c r="P449" s="36">
        <f ca="1">((('1.Inputs'!$D$37*12*IF(9=1,'1.Inputs'!$D$38,IF(9=2,'1.Inputs'!$D$39,$E449)))*$F449*(('1.Inputs'!$D$40)+(1-'1.Inputs'!$D$40)*(1+'1.Inputs'!$D$41))*(1+$G449)^(9-1))*'1.Inputs'!$D$47+(('1.Inputs'!$D$37*12*IF(9=1,'1.Inputs'!$D$38,IF(9=2,'1.Inputs'!$D$39,$E449)))/(1-'1.Inputs'!$D$42)*$D449*(1+$G449)^(9-1))*('1.Inputs'!$D$48-'1.Inputs'!$D$49))/'1.Inputs'!$D$51</f>
        <v>1978973630.8748717</v>
      </c>
      <c r="Q449" s="36">
        <f ca="1">((('1.Inputs'!$D$37*12*IF(10=1,'1.Inputs'!$D$38,IF(10=2,'1.Inputs'!$D$39,$E449)))*$F449*(('1.Inputs'!$D$40)+(1-'1.Inputs'!$D$40)*(1+'1.Inputs'!$D$41))*(1+$G449)^(10-1))*'1.Inputs'!$D$47+(('1.Inputs'!$D$37*12*IF(10=1,'1.Inputs'!$D$38,IF(10=2,'1.Inputs'!$D$39,$E449)))/(1-'1.Inputs'!$D$42)*$D449*(1+$G449)^(10-1))*('1.Inputs'!$D$48-'1.Inputs'!$D$49))/'1.Inputs'!$D$51</f>
        <v>2082241328.9618375</v>
      </c>
      <c r="R449" s="36">
        <f>-'1.Inputs'!$D$24</f>
        <v>-2050000000</v>
      </c>
      <c r="S449" s="36">
        <f ca="1">((('1.Inputs'!$D$37*12*IF(1=1,'1.Inputs'!$D$38,IF(1=2,'1.Inputs'!$D$39,$E449)))*$F449*(('1.Inputs'!$D$40)+(1-'1.Inputs'!$D$40)*(1+'1.Inputs'!$D$41))*(1+$G449)^(1-1))-(('1.Inputs'!$D$37*12*IF(1=1,'1.Inputs'!$D$38,IF(1=2,'1.Inputs'!$D$39,$E449)))/(1-'1.Inputs'!$D$42)*$D449*(1+$G449)^(1-1))-('1.Inputs'!$D$37*12*IF(1=1,'1.Inputs'!$D$38,IF(1=2,'1.Inputs'!$D$39,$E449)))*'1.Inputs'!$D$43*(1+$G449)^(1-1)-'1.Inputs'!$D$44*(1+$G449)^(1-1)-('1.Inputs'!$D$20/'1.Inputs'!$D$27+'1.Inputs'!$D$23/'1.Inputs'!$D$28))-MAX(0,((('1.Inputs'!$D$37*12*IF(1=1,'1.Inputs'!$D$38,IF(1=2,'1.Inputs'!$D$39,$E449)))*$F449*(('1.Inputs'!$D$40)+(1-'1.Inputs'!$D$40)*(1+'1.Inputs'!$D$41))*(1+$G449)^(1-1))-(('1.Inputs'!$D$37*12*IF(1=1,'1.Inputs'!$D$38,IF(1=2,'1.Inputs'!$D$39,$E449)))/(1-'1.Inputs'!$D$42)*$D449*(1+$G449)^(1-1))-('1.Inputs'!$D$37*12*IF(1=1,'1.Inputs'!$D$38,IF(1=2,'1.Inputs'!$D$39,$E449)))*'1.Inputs'!$D$43*(1+$G449)^(1-1)-'1.Inputs'!$D$44*(1+$G449)^(1-1)-('1.Inputs'!$D$20/'1.Inputs'!$D$27+'1.Inputs'!$D$23/'1.Inputs'!$D$28)))*'1.Inputs'!$D$53+('1.Inputs'!$D$20/'1.Inputs'!$D$27+'1.Inputs'!$D$23/'1.Inputs'!$D$28)-H449</f>
        <v>-980225491.44017923</v>
      </c>
      <c r="T449" s="36">
        <f ca="1">((('1.Inputs'!$D$37*12*IF(2=1,'1.Inputs'!$D$38,IF(2=2,'1.Inputs'!$D$39,$E449)))*$F449*(('1.Inputs'!$D$40)+(1-'1.Inputs'!$D$40)*(1+'1.Inputs'!$D$41))*(1+$G449)^(2-1))-(('1.Inputs'!$D$37*12*IF(2=1,'1.Inputs'!$D$38,IF(2=2,'1.Inputs'!$D$39,$E449)))/(1-'1.Inputs'!$D$42)*$D449*(1+$G449)^(2-1))-('1.Inputs'!$D$37*12*IF(2=1,'1.Inputs'!$D$38,IF(2=2,'1.Inputs'!$D$39,$E449)))*'1.Inputs'!$D$43*(1+$G449)^(2-1)-'1.Inputs'!$D$44*(1+$G449)^(2-1)-('1.Inputs'!$D$20/'1.Inputs'!$D$27+'1.Inputs'!$D$23/'1.Inputs'!$D$28))-MAX(0,((('1.Inputs'!$D$37*12*IF(2=1,'1.Inputs'!$D$38,IF(2=2,'1.Inputs'!$D$39,$E449)))*$F449*(('1.Inputs'!$D$40)+(1-'1.Inputs'!$D$40)*(1+'1.Inputs'!$D$41))*(1+$G449)^(2-1))-(('1.Inputs'!$D$37*12*IF(2=1,'1.Inputs'!$D$38,IF(2=2,'1.Inputs'!$D$39,$E449)))/(1-'1.Inputs'!$D$42)*$D449*(1+$G449)^(2-1))-('1.Inputs'!$D$37*12*IF(2=1,'1.Inputs'!$D$38,IF(2=2,'1.Inputs'!$D$39,$E449)))*'1.Inputs'!$D$43*(1+$G449)^(2-1)-'1.Inputs'!$D$44*(1+$G449)^(2-1)-('1.Inputs'!$D$20/'1.Inputs'!$D$27+'1.Inputs'!$D$23/'1.Inputs'!$D$28)))*'1.Inputs'!$D$53+('1.Inputs'!$D$20/'1.Inputs'!$D$27+'1.Inputs'!$D$23/'1.Inputs'!$D$28)-(I449-H449)</f>
        <v>-298832059.48035467</v>
      </c>
      <c r="U449" s="36">
        <f ca="1">((('1.Inputs'!$D$37*12*IF(3=1,'1.Inputs'!$D$38,IF(3=2,'1.Inputs'!$D$39,$E449)))*$F449*(('1.Inputs'!$D$40)+(1-'1.Inputs'!$D$40)*(1+'1.Inputs'!$D$41))*(1+$G449)^(3-1))-(('1.Inputs'!$D$37*12*IF(3=1,'1.Inputs'!$D$38,IF(3=2,'1.Inputs'!$D$39,$E449)))/(1-'1.Inputs'!$D$42)*$D449*(1+$G449)^(3-1))-('1.Inputs'!$D$37*12*IF(3=1,'1.Inputs'!$D$38,IF(3=2,'1.Inputs'!$D$39,$E449)))*'1.Inputs'!$D$43*(1+$G449)^(3-1)-'1.Inputs'!$D$44*(1+$G449)^(3-1)-('1.Inputs'!$D$20/'1.Inputs'!$D$27+'1.Inputs'!$D$23/'1.Inputs'!$D$28))-MAX(0,((('1.Inputs'!$D$37*12*IF(3=1,'1.Inputs'!$D$38,IF(3=2,'1.Inputs'!$D$39,$E449)))*$F449*(('1.Inputs'!$D$40)+(1-'1.Inputs'!$D$40)*(1+'1.Inputs'!$D$41))*(1+$G449)^(3-1))-(('1.Inputs'!$D$37*12*IF(3=1,'1.Inputs'!$D$38,IF(3=2,'1.Inputs'!$D$39,$E449)))/(1-'1.Inputs'!$D$42)*$D449*(1+$G449)^(3-1))-('1.Inputs'!$D$37*12*IF(3=1,'1.Inputs'!$D$38,IF(3=2,'1.Inputs'!$D$39,$E449)))*'1.Inputs'!$D$43*(1+$G449)^(3-1)-'1.Inputs'!$D$44*(1+$G449)^(3-1)-('1.Inputs'!$D$20/'1.Inputs'!$D$27+'1.Inputs'!$D$23/'1.Inputs'!$D$28)))*'1.Inputs'!$D$53+('1.Inputs'!$D$20/'1.Inputs'!$D$27+'1.Inputs'!$D$23/'1.Inputs'!$D$28)-(J449-I449)</f>
        <v>-81287778.5879246</v>
      </c>
      <c r="V449" s="36">
        <f ca="1">((('1.Inputs'!$D$37*12*IF(4=1,'1.Inputs'!$D$38,IF(4=2,'1.Inputs'!$D$39,$E449)))*$F449*(('1.Inputs'!$D$40)+(1-'1.Inputs'!$D$40)*(1+'1.Inputs'!$D$41))*(1+$G449)^(4-1))-(('1.Inputs'!$D$37*12*IF(4=1,'1.Inputs'!$D$38,IF(4=2,'1.Inputs'!$D$39,$E449)))/(1-'1.Inputs'!$D$42)*$D449*(1+$G449)^(4-1))-('1.Inputs'!$D$37*12*IF(4=1,'1.Inputs'!$D$38,IF(4=2,'1.Inputs'!$D$39,$E449)))*'1.Inputs'!$D$43*(1+$G449)^(4-1)-'1.Inputs'!$D$44*(1+$G449)^(4-1)-('1.Inputs'!$D$20/'1.Inputs'!$D$27+'1.Inputs'!$D$23/'1.Inputs'!$D$28))-MAX(0,((('1.Inputs'!$D$37*12*IF(4=1,'1.Inputs'!$D$38,IF(4=2,'1.Inputs'!$D$39,$E449)))*$F449*(('1.Inputs'!$D$40)+(1-'1.Inputs'!$D$40)*(1+'1.Inputs'!$D$41))*(1+$G449)^(4-1))-(('1.Inputs'!$D$37*12*IF(4=1,'1.Inputs'!$D$38,IF(4=2,'1.Inputs'!$D$39,$E449)))/(1-'1.Inputs'!$D$42)*$D449*(1+$G449)^(4-1))-('1.Inputs'!$D$37*12*IF(4=1,'1.Inputs'!$D$38,IF(4=2,'1.Inputs'!$D$39,$E449)))*'1.Inputs'!$D$43*(1+$G449)^(4-1)-'1.Inputs'!$D$44*(1+$G449)^(4-1)-('1.Inputs'!$D$20/'1.Inputs'!$D$27+'1.Inputs'!$D$23/'1.Inputs'!$D$28)))*'1.Inputs'!$D$53+('1.Inputs'!$D$20/'1.Inputs'!$D$27+'1.Inputs'!$D$23/'1.Inputs'!$D$28)-(K449-J449)</f>
        <v>182742361.78669614</v>
      </c>
      <c r="W449" s="36">
        <f ca="1">((('1.Inputs'!$D$37*12*IF(5=1,'1.Inputs'!$D$38,IF(5=2,'1.Inputs'!$D$39,$E449)))*$F449*(('1.Inputs'!$D$40)+(1-'1.Inputs'!$D$40)*(1+'1.Inputs'!$D$41))*(1+$G449)^(5-1))-(('1.Inputs'!$D$37*12*IF(5=1,'1.Inputs'!$D$38,IF(5=2,'1.Inputs'!$D$39,$E449)))/(1-'1.Inputs'!$D$42)*$D449*(1+$G449)^(5-1))-('1.Inputs'!$D$37*12*IF(5=1,'1.Inputs'!$D$38,IF(5=2,'1.Inputs'!$D$39,$E449)))*'1.Inputs'!$D$43*(1+$G449)^(5-1)-'1.Inputs'!$D$44*(1+$G449)^(5-1)-('1.Inputs'!$D$20/'1.Inputs'!$D$27+'1.Inputs'!$D$23/'1.Inputs'!$D$28))-MAX(0,((('1.Inputs'!$D$37*12*IF(5=1,'1.Inputs'!$D$38,IF(5=2,'1.Inputs'!$D$39,$E449)))*$F449*(('1.Inputs'!$D$40)+(1-'1.Inputs'!$D$40)*(1+'1.Inputs'!$D$41))*(1+$G449)^(5-1))-(('1.Inputs'!$D$37*12*IF(5=1,'1.Inputs'!$D$38,IF(5=2,'1.Inputs'!$D$39,$E449)))/(1-'1.Inputs'!$D$42)*$D449*(1+$G449)^(5-1))-('1.Inputs'!$D$37*12*IF(5=1,'1.Inputs'!$D$38,IF(5=2,'1.Inputs'!$D$39,$E449)))*'1.Inputs'!$D$43*(1+$G449)^(5-1)-'1.Inputs'!$D$44*(1+$G449)^(5-1)-('1.Inputs'!$D$20/'1.Inputs'!$D$27+'1.Inputs'!$D$23/'1.Inputs'!$D$28)))*'1.Inputs'!$D$53+('1.Inputs'!$D$20/'1.Inputs'!$D$27+'1.Inputs'!$D$23/'1.Inputs'!$D$28)-(L449-K449)</f>
        <v>189812685.56048679</v>
      </c>
      <c r="X449" s="36">
        <f ca="1">((('1.Inputs'!$D$37*12*IF(6=1,'1.Inputs'!$D$38,IF(6=2,'1.Inputs'!$D$39,$E449)))*$F449*(('1.Inputs'!$D$40)+(1-'1.Inputs'!$D$40)*(1+'1.Inputs'!$D$41))*(1+$G449)^(6-1))-(('1.Inputs'!$D$37*12*IF(6=1,'1.Inputs'!$D$38,IF(6=2,'1.Inputs'!$D$39,$E449)))/(1-'1.Inputs'!$D$42)*$D449*(1+$G449)^(6-1))-('1.Inputs'!$D$37*12*IF(6=1,'1.Inputs'!$D$38,IF(6=2,'1.Inputs'!$D$39,$E449)))*'1.Inputs'!$D$43*(1+$G449)^(6-1)-'1.Inputs'!$D$44*(1+$G449)^(6-1)-('1.Inputs'!$D$20/'1.Inputs'!$D$27+'1.Inputs'!$D$23/'1.Inputs'!$D$28))-MAX(0,((('1.Inputs'!$D$37*12*IF(6=1,'1.Inputs'!$D$38,IF(6=2,'1.Inputs'!$D$39,$E449)))*$F449*(('1.Inputs'!$D$40)+(1-'1.Inputs'!$D$40)*(1+'1.Inputs'!$D$41))*(1+$G449)^(6-1))-(('1.Inputs'!$D$37*12*IF(6=1,'1.Inputs'!$D$38,IF(6=2,'1.Inputs'!$D$39,$E449)))/(1-'1.Inputs'!$D$42)*$D449*(1+$G449)^(6-1))-('1.Inputs'!$D$37*12*IF(6=1,'1.Inputs'!$D$38,IF(6=2,'1.Inputs'!$D$39,$E449)))*'1.Inputs'!$D$43*(1+$G449)^(6-1)-'1.Inputs'!$D$44*(1+$G449)^(6-1)-('1.Inputs'!$D$20/'1.Inputs'!$D$27+'1.Inputs'!$D$23/'1.Inputs'!$D$28)))*'1.Inputs'!$D$53+('1.Inputs'!$D$20/'1.Inputs'!$D$27+'1.Inputs'!$D$23/'1.Inputs'!$D$28)-(M449-L449)</f>
        <v>197251956.17088842</v>
      </c>
      <c r="Y449" s="36">
        <f ca="1">((('1.Inputs'!$D$37*12*IF(7=1,'1.Inputs'!$D$38,IF(7=2,'1.Inputs'!$D$39,$E449)))*$F449*(('1.Inputs'!$D$40)+(1-'1.Inputs'!$D$40)*(1+'1.Inputs'!$D$41))*(1+$G449)^(7-1))-(('1.Inputs'!$D$37*12*IF(7=1,'1.Inputs'!$D$38,IF(7=2,'1.Inputs'!$D$39,$E449)))/(1-'1.Inputs'!$D$42)*$D449*(1+$G449)^(7-1))-('1.Inputs'!$D$37*12*IF(7=1,'1.Inputs'!$D$38,IF(7=2,'1.Inputs'!$D$39,$E449)))*'1.Inputs'!$D$43*(1+$G449)^(7-1)-'1.Inputs'!$D$44*(1+$G449)^(7-1)-('1.Inputs'!$D$20/'1.Inputs'!$D$27+'1.Inputs'!$D$23/'1.Inputs'!$D$28))-MAX(0,((('1.Inputs'!$D$37*12*IF(7=1,'1.Inputs'!$D$38,IF(7=2,'1.Inputs'!$D$39,$E449)))*$F449*(('1.Inputs'!$D$40)+(1-'1.Inputs'!$D$40)*(1+'1.Inputs'!$D$41))*(1+$G449)^(7-1))-(('1.Inputs'!$D$37*12*IF(7=1,'1.Inputs'!$D$38,IF(7=2,'1.Inputs'!$D$39,$E449)))/(1-'1.Inputs'!$D$42)*$D449*(1+$G449)^(7-1))-('1.Inputs'!$D$37*12*IF(7=1,'1.Inputs'!$D$38,IF(7=2,'1.Inputs'!$D$39,$E449)))*'1.Inputs'!$D$43*(1+$G449)^(7-1)-'1.Inputs'!$D$44*(1+$G449)^(7-1)-('1.Inputs'!$D$20/'1.Inputs'!$D$27+'1.Inputs'!$D$23/'1.Inputs'!$D$28)))*'1.Inputs'!$D$53+('1.Inputs'!$D$20/'1.Inputs'!$D$27+'1.Inputs'!$D$23/'1.Inputs'!$D$28)-(N449-M449)</f>
        <v>205079426.16878867</v>
      </c>
      <c r="Z449" s="36">
        <f ca="1">((('1.Inputs'!$D$37*12*IF(8=1,'1.Inputs'!$D$38,IF(8=2,'1.Inputs'!$D$39,$E449)))*$F449*(('1.Inputs'!$D$40)+(1-'1.Inputs'!$D$40)*(1+'1.Inputs'!$D$41))*(1+$G449)^(8-1))-(('1.Inputs'!$D$37*12*IF(8=1,'1.Inputs'!$D$38,IF(8=2,'1.Inputs'!$D$39,$E449)))/(1-'1.Inputs'!$D$42)*$D449*(1+$G449)^(8-1))-('1.Inputs'!$D$37*12*IF(8=1,'1.Inputs'!$D$38,IF(8=2,'1.Inputs'!$D$39,$E449)))*'1.Inputs'!$D$43*(1+$G449)^(8-1)-'1.Inputs'!$D$44*(1+$G449)^(8-1)-('1.Inputs'!$D$20/'1.Inputs'!$D$27+'1.Inputs'!$D$23/'1.Inputs'!$D$28))-MAX(0,((('1.Inputs'!$D$37*12*IF(8=1,'1.Inputs'!$D$38,IF(8=2,'1.Inputs'!$D$39,$E449)))*$F449*(('1.Inputs'!$D$40)+(1-'1.Inputs'!$D$40)*(1+'1.Inputs'!$D$41))*(1+$G449)^(8-1))-(('1.Inputs'!$D$37*12*IF(8=1,'1.Inputs'!$D$38,IF(8=2,'1.Inputs'!$D$39,$E449)))/(1-'1.Inputs'!$D$42)*$D449*(1+$G449)^(8-1))-('1.Inputs'!$D$37*12*IF(8=1,'1.Inputs'!$D$38,IF(8=2,'1.Inputs'!$D$39,$E449)))*'1.Inputs'!$D$43*(1+$G449)^(8-1)-'1.Inputs'!$D$44*(1+$G449)^(8-1)-('1.Inputs'!$D$20/'1.Inputs'!$D$27+'1.Inputs'!$D$23/'1.Inputs'!$D$28)))*'1.Inputs'!$D$53+('1.Inputs'!$D$20/'1.Inputs'!$D$27+'1.Inputs'!$D$23/'1.Inputs'!$D$28)-(O449-N449)</f>
        <v>213315352.75040418</v>
      </c>
      <c r="AA449" s="36">
        <f ca="1">((('1.Inputs'!$D$37*12*IF(9=1,'1.Inputs'!$D$38,IF(9=2,'1.Inputs'!$D$39,$E449)))*$F449*(('1.Inputs'!$D$40)+(1-'1.Inputs'!$D$40)*(1+'1.Inputs'!$D$41))*(1+$G449)^(9-1))-(('1.Inputs'!$D$37*12*IF(9=1,'1.Inputs'!$D$38,IF(9=2,'1.Inputs'!$D$39,$E449)))/(1-'1.Inputs'!$D$42)*$D449*(1+$G449)^(9-1))-('1.Inputs'!$D$37*12*IF(9=1,'1.Inputs'!$D$38,IF(9=2,'1.Inputs'!$D$39,$E449)))*'1.Inputs'!$D$43*(1+$G449)^(9-1)-'1.Inputs'!$D$44*(1+$G449)^(9-1)-('1.Inputs'!$D$20/'1.Inputs'!$D$27+'1.Inputs'!$D$23/'1.Inputs'!$D$28))-MAX(0,((('1.Inputs'!$D$37*12*IF(9=1,'1.Inputs'!$D$38,IF(9=2,'1.Inputs'!$D$39,$E449)))*$F449*(('1.Inputs'!$D$40)+(1-'1.Inputs'!$D$40)*(1+'1.Inputs'!$D$41))*(1+$G449)^(9-1))-(('1.Inputs'!$D$37*12*IF(9=1,'1.Inputs'!$D$38,IF(9=2,'1.Inputs'!$D$39,$E449)))/(1-'1.Inputs'!$D$42)*$D449*(1+$G449)^(9-1))-('1.Inputs'!$D$37*12*IF(9=1,'1.Inputs'!$D$38,IF(9=2,'1.Inputs'!$D$39,$E449)))*'1.Inputs'!$D$43*(1+$G449)^(9-1)-'1.Inputs'!$D$44*(1+$G449)^(9-1)-('1.Inputs'!$D$20/'1.Inputs'!$D$27+'1.Inputs'!$D$23/'1.Inputs'!$D$28)))*'1.Inputs'!$D$53+('1.Inputs'!$D$20/'1.Inputs'!$D$27+'1.Inputs'!$D$23/'1.Inputs'!$D$28)-(P449-O449)</f>
        <v>221981050.18213403</v>
      </c>
      <c r="AB449" s="36">
        <f ca="1">((('1.Inputs'!$D$37*12*IF(10=1,'1.Inputs'!$D$38,IF(10=2,'1.Inputs'!$D$39,$E449)))*$F449*(('1.Inputs'!$D$40)+(1-'1.Inputs'!$D$40)*(1+'1.Inputs'!$D$41))*(1+$G449)^(10-1))-(('1.Inputs'!$D$37*12*IF(10=1,'1.Inputs'!$D$38,IF(10=2,'1.Inputs'!$D$39,$E449)))/(1-'1.Inputs'!$D$42)*$D449*(1+$G449)^(10-1))-('1.Inputs'!$D$37*12*IF(10=1,'1.Inputs'!$D$38,IF(10=2,'1.Inputs'!$D$39,$E449)))*'1.Inputs'!$D$43*(1+$G449)^(10-1)-'1.Inputs'!$D$44*(1+$G449)^(10-1)-('1.Inputs'!$D$20/'1.Inputs'!$D$27+'1.Inputs'!$D$23/'1.Inputs'!$D$28))-MAX(0,((('1.Inputs'!$D$37*12*IF(10=1,'1.Inputs'!$D$38,IF(10=2,'1.Inputs'!$D$39,$E449)))*$F449*(('1.Inputs'!$D$40)+(1-'1.Inputs'!$D$40)*(1+'1.Inputs'!$D$41))*(1+$G449)^(10-1))-(('1.Inputs'!$D$37*12*IF(10=1,'1.Inputs'!$D$38,IF(10=2,'1.Inputs'!$D$39,$E449)))/(1-'1.Inputs'!$D$42)*$D449*(1+$G449)^(10-1))-('1.Inputs'!$D$37*12*IF(10=1,'1.Inputs'!$D$38,IF(10=2,'1.Inputs'!$D$39,$E449)))*'1.Inputs'!$D$43*(1+$G449)^(10-1)-'1.Inputs'!$D$44*(1+$G449)^(10-1)-('1.Inputs'!$D$20/'1.Inputs'!$D$27+'1.Inputs'!$D$23/'1.Inputs'!$D$28)))*'1.Inputs'!$D$53+('1.Inputs'!$D$20/'1.Inputs'!$D$27+'1.Inputs'!$D$23/'1.Inputs'!$D$28)-(Q449-P449)+(('1.Inputs'!$D$20+'1.Inputs'!$D$23-('1.Inputs'!$D$20/'1.Inputs'!$D$27+'1.Inputs'!$D$23/'1.Inputs'!$D$28)*'1.Inputs'!$D$10)*'1.Inputs'!$D$60+'1.Inputs'!$D$19*'1.Inputs'!$D$59+Q449)</f>
        <v>3013340273.9229183</v>
      </c>
      <c r="AC449" s="36">
        <f ca="1">S449-AC$13-AC$14+MIN(AC$13,MAX(0,((('1.Inputs'!$D$37*12*IF(1=1,'1.Inputs'!$D$38,IF(1=2,'1.Inputs'!$D$39,$E449)))*$F449*(('1.Inputs'!$D$40)+(1-'1.Inputs'!$D$40)*(1+'1.Inputs'!$D$41))*(1+$G449)^(1-1))-(('1.Inputs'!$D$37*12*IF(1=1,'1.Inputs'!$D$38,IF(1=2,'1.Inputs'!$D$39,$E449)))/(1-'1.Inputs'!$D$42)*$D449*(1+$G449)^(1-1))-('1.Inputs'!$D$37*12*IF(1=1,'1.Inputs'!$D$38,IF(1=2,'1.Inputs'!$D$39,$E449)))*'1.Inputs'!$D$43*(1+$G449)^(1-1)-'1.Inputs'!$D$44*(1+$G449)^(1-1)-('1.Inputs'!$D$20/'1.Inputs'!$D$27+'1.Inputs'!$D$23/'1.Inputs'!$D$28))))*'1.Inputs'!$D$53</f>
        <v>-1127825491.4401793</v>
      </c>
      <c r="AD449" s="36">
        <f ca="1">T449-AD$13-AD$14+MIN(AD$13,MAX(0,((('1.Inputs'!$D$37*12*IF(2=1,'1.Inputs'!$D$38,IF(2=2,'1.Inputs'!$D$39,$E449)))*$F449*(('1.Inputs'!$D$40)+(1-'1.Inputs'!$D$40)*(1+'1.Inputs'!$D$41))*(1+$G449)^(2-1))-(('1.Inputs'!$D$37*12*IF(2=1,'1.Inputs'!$D$38,IF(2=2,'1.Inputs'!$D$39,$E449)))/(1-'1.Inputs'!$D$42)*$D449*(1+$G449)^(2-1))-('1.Inputs'!$D$37*12*IF(2=1,'1.Inputs'!$D$38,IF(2=2,'1.Inputs'!$D$39,$E449)))*'1.Inputs'!$D$43*(1+$G449)^(2-1)-'1.Inputs'!$D$44*(1+$G449)^(2-1)-('1.Inputs'!$D$20/'1.Inputs'!$D$27+'1.Inputs'!$D$23/'1.Inputs'!$D$28))))*'1.Inputs'!$D$53</f>
        <v>-446432059.48035467</v>
      </c>
      <c r="AE449" s="36">
        <f ca="1">U449-AE$13-AE$14+MIN(AE$13,MAX(0,((('1.Inputs'!$D$37*12*IF(3=1,'1.Inputs'!$D$38,IF(3=2,'1.Inputs'!$D$39,$E449)))*$F449*(('1.Inputs'!$D$40)+(1-'1.Inputs'!$D$40)*(1+'1.Inputs'!$D$41))*(1+$G449)^(3-1))-(('1.Inputs'!$D$37*12*IF(3=1,'1.Inputs'!$D$38,IF(3=2,'1.Inputs'!$D$39,$E449)))/(1-'1.Inputs'!$D$42)*$D449*(1+$G449)^(3-1))-('1.Inputs'!$D$37*12*IF(3=1,'1.Inputs'!$D$38,IF(3=2,'1.Inputs'!$D$39,$E449)))*'1.Inputs'!$D$43*(1+$G449)^(3-1)-'1.Inputs'!$D$44*(1+$G449)^(3-1)-('1.Inputs'!$D$20/'1.Inputs'!$D$27+'1.Inputs'!$D$23/'1.Inputs'!$D$28))))*'1.Inputs'!$D$53</f>
        <v>-423227778.5879246</v>
      </c>
      <c r="AF449" s="36">
        <f ca="1">V449-AF$13-AF$14+MIN(AF$13,MAX(0,((('1.Inputs'!$D$37*12*IF(4=1,'1.Inputs'!$D$38,IF(4=2,'1.Inputs'!$D$39,$E449)))*$F449*(('1.Inputs'!$D$40)+(1-'1.Inputs'!$D$40)*(1+'1.Inputs'!$D$41))*(1+$G449)^(4-1))-(('1.Inputs'!$D$37*12*IF(4=1,'1.Inputs'!$D$38,IF(4=2,'1.Inputs'!$D$39,$E449)))/(1-'1.Inputs'!$D$42)*$D449*(1+$G449)^(4-1))-('1.Inputs'!$D$37*12*IF(4=1,'1.Inputs'!$D$38,IF(4=2,'1.Inputs'!$D$39,$E449)))*'1.Inputs'!$D$43*(1+$G449)^(4-1)-'1.Inputs'!$D$44*(1+$G449)^(4-1)-('1.Inputs'!$D$20/'1.Inputs'!$D$27+'1.Inputs'!$D$23/'1.Inputs'!$D$28))))*'1.Inputs'!$D$53</f>
        <v>-140009638.21330386</v>
      </c>
      <c r="AG449" s="36">
        <f ca="1">W449-AG$13-AG$14+MIN(AG$13,MAX(0,((('1.Inputs'!$D$37*12*IF(5=1,'1.Inputs'!$D$38,IF(5=2,'1.Inputs'!$D$39,$E449)))*$F449*(('1.Inputs'!$D$40)+(1-'1.Inputs'!$D$40)*(1+'1.Inputs'!$D$41))*(1+$G449)^(5-1))-(('1.Inputs'!$D$37*12*IF(5=1,'1.Inputs'!$D$38,IF(5=2,'1.Inputs'!$D$39,$E449)))/(1-'1.Inputs'!$D$42)*$D449*(1+$G449)^(5-1))-('1.Inputs'!$D$37*12*IF(5=1,'1.Inputs'!$D$38,IF(5=2,'1.Inputs'!$D$39,$E449)))*'1.Inputs'!$D$43*(1+$G449)^(5-1)-'1.Inputs'!$D$44*(1+$G449)^(5-1)-('1.Inputs'!$D$20/'1.Inputs'!$D$27+'1.Inputs'!$D$23/'1.Inputs'!$D$28))))*'1.Inputs'!$D$53</f>
        <v>-113751314.43951321</v>
      </c>
      <c r="AH449" s="36">
        <f ca="1">X449-AH$13-AH$14+MIN(AH$13,MAX(0,((('1.Inputs'!$D$37*12*IF(6=1,'1.Inputs'!$D$38,IF(6=2,'1.Inputs'!$D$39,$E449)))*$F449*(('1.Inputs'!$D$40)+(1-'1.Inputs'!$D$40)*(1+'1.Inputs'!$D$41))*(1+$G449)^(6-1))-(('1.Inputs'!$D$37*12*IF(6=1,'1.Inputs'!$D$38,IF(6=2,'1.Inputs'!$D$39,$E449)))/(1-'1.Inputs'!$D$42)*$D449*(1+$G449)^(6-1))-('1.Inputs'!$D$37*12*IF(6=1,'1.Inputs'!$D$38,IF(6=2,'1.Inputs'!$D$39,$E449)))*'1.Inputs'!$D$43*(1+$G449)^(6-1)-'1.Inputs'!$D$44*(1+$G449)^(6-1)-('1.Inputs'!$D$20/'1.Inputs'!$D$27+'1.Inputs'!$D$23/'1.Inputs'!$D$28))))*'1.Inputs'!$D$53</f>
        <v>-87124043.829111576</v>
      </c>
      <c r="AI449" s="36">
        <f ca="1">Y449-AI$13-AI$14+MIN(AI$13,MAX(0,((('1.Inputs'!$D$37*12*IF(7=1,'1.Inputs'!$D$38,IF(7=2,'1.Inputs'!$D$39,$E449)))*$F449*(('1.Inputs'!$D$40)+(1-'1.Inputs'!$D$40)*(1+'1.Inputs'!$D$41))*(1+$G449)^(7-1))-(('1.Inputs'!$D$37*12*IF(7=1,'1.Inputs'!$D$38,IF(7=2,'1.Inputs'!$D$39,$E449)))/(1-'1.Inputs'!$D$42)*$D449*(1+$G449)^(7-1))-('1.Inputs'!$D$37*12*IF(7=1,'1.Inputs'!$D$38,IF(7=2,'1.Inputs'!$D$39,$E449)))*'1.Inputs'!$D$43*(1+$G449)^(7-1)-'1.Inputs'!$D$44*(1+$G449)^(7-1)-('1.Inputs'!$D$20/'1.Inputs'!$D$27+'1.Inputs'!$D$23/'1.Inputs'!$D$28))))*'1.Inputs'!$D$53</f>
        <v>-60108573.831211329</v>
      </c>
      <c r="AJ449" s="36">
        <f ca="1">Z449-AJ$13-AJ$14+MIN(AJ$13,MAX(0,((('1.Inputs'!$D$37*12*IF(8=1,'1.Inputs'!$D$38,IF(8=2,'1.Inputs'!$D$39,$E449)))*$F449*(('1.Inputs'!$D$40)+(1-'1.Inputs'!$D$40)*(1+'1.Inputs'!$D$41))*(1+$G449)^(8-1))-(('1.Inputs'!$D$37*12*IF(8=1,'1.Inputs'!$D$38,IF(8=2,'1.Inputs'!$D$39,$E449)))/(1-'1.Inputs'!$D$42)*$D449*(1+$G449)^(8-1))-('1.Inputs'!$D$37*12*IF(8=1,'1.Inputs'!$D$38,IF(8=2,'1.Inputs'!$D$39,$E449)))*'1.Inputs'!$D$43*(1+$G449)^(8-1)-'1.Inputs'!$D$44*(1+$G449)^(8-1)-('1.Inputs'!$D$20/'1.Inputs'!$D$27+'1.Inputs'!$D$23/'1.Inputs'!$D$28))))*'1.Inputs'!$D$53</f>
        <v>213315352.75040418</v>
      </c>
      <c r="AK449" s="36">
        <f ca="1">AA449-AK$13-AK$14+MIN(AK$13,MAX(0,((('1.Inputs'!$D$37*12*IF(9=1,'1.Inputs'!$D$38,IF(9=2,'1.Inputs'!$D$39,$E449)))*$F449*(('1.Inputs'!$D$40)+(1-'1.Inputs'!$D$40)*(1+'1.Inputs'!$D$41))*(1+$G449)^(9-1))-(('1.Inputs'!$D$37*12*IF(9=1,'1.Inputs'!$D$38,IF(9=2,'1.Inputs'!$D$39,$E449)))/(1-'1.Inputs'!$D$42)*$D449*(1+$G449)^(9-1))-('1.Inputs'!$D$37*12*IF(9=1,'1.Inputs'!$D$38,IF(9=2,'1.Inputs'!$D$39,$E449)))*'1.Inputs'!$D$43*(1+$G449)^(9-1)-'1.Inputs'!$D$44*(1+$G449)^(9-1)-('1.Inputs'!$D$20/'1.Inputs'!$D$27+'1.Inputs'!$D$23/'1.Inputs'!$D$28))))*'1.Inputs'!$D$53</f>
        <v>221981050.18213403</v>
      </c>
      <c r="AL449" s="36">
        <f ca="1">AB449-AL$13-AL$14+MIN(AL$13,MAX(0,((('1.Inputs'!$D$37*12*IF(10=1,'1.Inputs'!$D$38,IF(10=2,'1.Inputs'!$D$39,$E449)))*$F449*(('1.Inputs'!$D$40)+(1-'1.Inputs'!$D$40)*(1+'1.Inputs'!$D$41))*(1+$G449)^(10-1))-(('1.Inputs'!$D$37*12*IF(10=1,'1.Inputs'!$D$38,IF(10=2,'1.Inputs'!$D$39,$E449)))/(1-'1.Inputs'!$D$42)*$D449*(1+$G449)^(10-1))-('1.Inputs'!$D$37*12*IF(10=1,'1.Inputs'!$D$38,IF(10=2,'1.Inputs'!$D$39,$E449)))*'1.Inputs'!$D$43*(1+$G449)^(10-1)-'1.Inputs'!$D$44*(1+$G449)^(10-1)-('1.Inputs'!$D$20/'1.Inputs'!$D$27+'1.Inputs'!$D$23/'1.Inputs'!$D$28))))*'1.Inputs'!$D$53+'1.Inputs'!$D$35</f>
        <v>3813340273.9229183</v>
      </c>
      <c r="AM449" s="48">
        <f ca="1">R449+NPV('1.Inputs'!$D$55,S449:AB449)</f>
        <v>-1655567188.6635401</v>
      </c>
      <c r="AN449" s="48">
        <f ca="1">-('1.Inputs'!$D$24*(1-'1.Inputs'!$D$31)+'1.Inputs'!$D$35)+NPV('1.Inputs'!$D$54,AC449:AL449)</f>
        <v>-2491683775.7244205</v>
      </c>
      <c r="AO449" s="36">
        <f t="shared" ca="1" si="53"/>
        <v>-6.6410941154483689</v>
      </c>
      <c r="AP449" s="36">
        <f t="shared" ca="1" si="54"/>
        <v>-0.20652382771322306</v>
      </c>
      <c r="AQ449" s="36">
        <f ca="1">'1.Inputs'!$D$35+MIN(SUM($AC449:AC449),SUM($AC449:AD449),SUM($AC449:AE449),SUM($AC449:AF449),SUM($AC449:AG449),SUM($AC449:AH449),SUM($AC449:AI449),SUM($AC449:AJ449),SUM($AC449:AK449),SUM($AC449:AL449))</f>
        <v>-1598478899.821599</v>
      </c>
      <c r="AR449" s="36">
        <f ca="1">IF(AP449&lt;'1.Inputs'!$D$57,1,0)</f>
        <v>1</v>
      </c>
      <c r="AS449" s="36">
        <f t="shared" ca="1" si="55"/>
        <v>1</v>
      </c>
    </row>
    <row r="450" spans="2:45" ht="15" customHeight="1" x14ac:dyDescent="0.25">
      <c r="B450" s="36">
        <v>435</v>
      </c>
      <c r="C450" s="36">
        <f t="shared" ca="1" si="48"/>
        <v>0.4291556415341824</v>
      </c>
      <c r="D450" s="36">
        <f t="shared" ca="1" si="49"/>
        <v>22552.529793648351</v>
      </c>
      <c r="E450" s="47">
        <f t="shared" ca="1" si="50"/>
        <v>0.81900477373041813</v>
      </c>
      <c r="F450" s="36">
        <f t="shared" ca="1" si="51"/>
        <v>29331.779231822256</v>
      </c>
      <c r="G450" s="36">
        <f t="shared" ca="1" si="52"/>
        <v>2.977707700259985E-2</v>
      </c>
      <c r="H450" s="36">
        <f ca="1">((('1.Inputs'!$D$37*12*IF(1=1,'1.Inputs'!$D$38,IF(1=2,'1.Inputs'!$D$39,$E450)))*$F450*(('1.Inputs'!$D$40)+(1-'1.Inputs'!$D$40)*(1+'1.Inputs'!$D$41))*(1+$G450)^(1-1))*'1.Inputs'!$D$47+(('1.Inputs'!$D$37*12*IF(1=1,'1.Inputs'!$D$38,IF(1=2,'1.Inputs'!$D$39,$E450)))/(1-'1.Inputs'!$D$42)*$D450*(1+$G450)^(1-1))*('1.Inputs'!$D$48-'1.Inputs'!$D$49))/'1.Inputs'!$D$51</f>
        <v>803346814.13339162</v>
      </c>
      <c r="I450" s="36">
        <f ca="1">((('1.Inputs'!$D$37*12*IF(2=1,'1.Inputs'!$D$38,IF(2=2,'1.Inputs'!$D$39,$E450)))*$F450*(('1.Inputs'!$D$40)+(1-'1.Inputs'!$D$40)*(1+'1.Inputs'!$D$41))*(1+$G450)^(2-1))*'1.Inputs'!$D$47+(('1.Inputs'!$D$37*12*IF(2=1,'1.Inputs'!$D$38,IF(2=2,'1.Inputs'!$D$39,$E450)))/(1-'1.Inputs'!$D$42)*$D450*(1+$G450)^(2-1))*('1.Inputs'!$D$48-'1.Inputs'!$D$49))/'1.Inputs'!$D$51</f>
        <v>1158175387.708689</v>
      </c>
      <c r="J450" s="36">
        <f ca="1">((('1.Inputs'!$D$37*12*IF(3=1,'1.Inputs'!$D$38,IF(3=2,'1.Inputs'!$D$39,$E450)))*$F450*(('1.Inputs'!$D$40)+(1-'1.Inputs'!$D$40)*(1+'1.Inputs'!$D$41))*(1+$G450)^(3-1))*'1.Inputs'!$D$47+(('1.Inputs'!$D$37*12*IF(3=1,'1.Inputs'!$D$38,IF(3=2,'1.Inputs'!$D$39,$E450)))/(1-'1.Inputs'!$D$42)*$D450*(1+$G450)^(3-1))*('1.Inputs'!$D$48-'1.Inputs'!$D$49))/'1.Inputs'!$D$51</f>
        <v>1395423218.0295777</v>
      </c>
      <c r="K450" s="36">
        <f ca="1">((('1.Inputs'!$D$37*12*IF(4=1,'1.Inputs'!$D$38,IF(4=2,'1.Inputs'!$D$39,$E450)))*$F450*(('1.Inputs'!$D$40)+(1-'1.Inputs'!$D$40)*(1+'1.Inputs'!$D$41))*(1+$G450)^(4-1))*'1.Inputs'!$D$47+(('1.Inputs'!$D$37*12*IF(4=1,'1.Inputs'!$D$38,IF(4=2,'1.Inputs'!$D$39,$E450)))/(1-'1.Inputs'!$D$42)*$D450*(1+$G450)^(4-1))*('1.Inputs'!$D$48-'1.Inputs'!$D$49))/'1.Inputs'!$D$51</f>
        <v>1436974842.6440597</v>
      </c>
      <c r="L450" s="36">
        <f ca="1">((('1.Inputs'!$D$37*12*IF(5=1,'1.Inputs'!$D$38,IF(5=2,'1.Inputs'!$D$39,$E450)))*$F450*(('1.Inputs'!$D$40)+(1-'1.Inputs'!$D$40)*(1+'1.Inputs'!$D$41))*(1+$G450)^(5-1))*'1.Inputs'!$D$47+(('1.Inputs'!$D$37*12*IF(5=1,'1.Inputs'!$D$38,IF(5=2,'1.Inputs'!$D$39,$E450)))/(1-'1.Inputs'!$D$42)*$D450*(1+$G450)^(5-1))*('1.Inputs'!$D$48-'1.Inputs'!$D$49))/'1.Inputs'!$D$51</f>
        <v>1479763753.1842706</v>
      </c>
      <c r="M450" s="36">
        <f ca="1">((('1.Inputs'!$D$37*12*IF(6=1,'1.Inputs'!$D$38,IF(6=2,'1.Inputs'!$D$39,$E450)))*$F450*(('1.Inputs'!$D$40)+(1-'1.Inputs'!$D$40)*(1+'1.Inputs'!$D$41))*(1+$G450)^(6-1))*'1.Inputs'!$D$47+(('1.Inputs'!$D$37*12*IF(6=1,'1.Inputs'!$D$38,IF(6=2,'1.Inputs'!$D$39,$E450)))/(1-'1.Inputs'!$D$42)*$D450*(1+$G450)^(6-1))*('1.Inputs'!$D$48-'1.Inputs'!$D$49))/'1.Inputs'!$D$51</f>
        <v>1523826792.4084945</v>
      </c>
      <c r="N450" s="36">
        <f ca="1">((('1.Inputs'!$D$37*12*IF(7=1,'1.Inputs'!$D$38,IF(7=2,'1.Inputs'!$D$39,$E450)))*$F450*(('1.Inputs'!$D$40)+(1-'1.Inputs'!$D$40)*(1+'1.Inputs'!$D$41))*(1+$G450)^(7-1))*'1.Inputs'!$D$47+(('1.Inputs'!$D$37*12*IF(7=1,'1.Inputs'!$D$38,IF(7=2,'1.Inputs'!$D$39,$E450)))/(1-'1.Inputs'!$D$42)*$D450*(1+$G450)^(7-1))*('1.Inputs'!$D$48-'1.Inputs'!$D$49))/'1.Inputs'!$D$51</f>
        <v>1569201900.1446671</v>
      </c>
      <c r="O450" s="36">
        <f ca="1">((('1.Inputs'!$D$37*12*IF(8=1,'1.Inputs'!$D$38,IF(8=2,'1.Inputs'!$D$39,$E450)))*$F450*(('1.Inputs'!$D$40)+(1-'1.Inputs'!$D$40)*(1+'1.Inputs'!$D$41))*(1+$G450)^(8-1))*'1.Inputs'!$D$47+(('1.Inputs'!$D$37*12*IF(8=1,'1.Inputs'!$D$38,IF(8=2,'1.Inputs'!$D$39,$E450)))/(1-'1.Inputs'!$D$42)*$D450*(1+$G450)^(8-1))*('1.Inputs'!$D$48-'1.Inputs'!$D$49))/'1.Inputs'!$D$51</f>
        <v>1615928145.957901</v>
      </c>
      <c r="P450" s="36">
        <f ca="1">((('1.Inputs'!$D$37*12*IF(9=1,'1.Inputs'!$D$38,IF(9=2,'1.Inputs'!$D$39,$E450)))*$F450*(('1.Inputs'!$D$40)+(1-'1.Inputs'!$D$40)*(1+'1.Inputs'!$D$41))*(1+$G450)^(9-1))*'1.Inputs'!$D$47+(('1.Inputs'!$D$37*12*IF(9=1,'1.Inputs'!$D$38,IF(9=2,'1.Inputs'!$D$39,$E450)))/(1-'1.Inputs'!$D$42)*$D450*(1+$G450)^(9-1))*('1.Inputs'!$D$48-'1.Inputs'!$D$49))/'1.Inputs'!$D$51</f>
        <v>1664045762.7907579</v>
      </c>
      <c r="Q450" s="36">
        <f ca="1">((('1.Inputs'!$D$37*12*IF(10=1,'1.Inputs'!$D$38,IF(10=2,'1.Inputs'!$D$39,$E450)))*$F450*(('1.Inputs'!$D$40)+(1-'1.Inputs'!$D$40)*(1+'1.Inputs'!$D$41))*(1+$G450)^(10-1))*'1.Inputs'!$D$47+(('1.Inputs'!$D$37*12*IF(10=1,'1.Inputs'!$D$38,IF(10=2,'1.Inputs'!$D$39,$E450)))/(1-'1.Inputs'!$D$42)*$D450*(1+$G450)^(10-1))*('1.Inputs'!$D$48-'1.Inputs'!$D$49))/'1.Inputs'!$D$51</f>
        <v>1713596181.6052284</v>
      </c>
      <c r="R450" s="36">
        <f>-'1.Inputs'!$D$24</f>
        <v>-2050000000</v>
      </c>
      <c r="S450" s="36">
        <f ca="1">((('1.Inputs'!$D$37*12*IF(1=1,'1.Inputs'!$D$38,IF(1=2,'1.Inputs'!$D$39,$E450)))*$F450*(('1.Inputs'!$D$40)+(1-'1.Inputs'!$D$40)*(1+'1.Inputs'!$D$41))*(1+$G450)^(1-1))-(('1.Inputs'!$D$37*12*IF(1=1,'1.Inputs'!$D$38,IF(1=2,'1.Inputs'!$D$39,$E450)))/(1-'1.Inputs'!$D$42)*$D450*(1+$G450)^(1-1))-('1.Inputs'!$D$37*12*IF(1=1,'1.Inputs'!$D$38,IF(1=2,'1.Inputs'!$D$39,$E450)))*'1.Inputs'!$D$43*(1+$G450)^(1-1)-'1.Inputs'!$D$44*(1+$G450)^(1-1)-('1.Inputs'!$D$20/'1.Inputs'!$D$27+'1.Inputs'!$D$23/'1.Inputs'!$D$28))-MAX(0,((('1.Inputs'!$D$37*12*IF(1=1,'1.Inputs'!$D$38,IF(1=2,'1.Inputs'!$D$39,$E450)))*$F450*(('1.Inputs'!$D$40)+(1-'1.Inputs'!$D$40)*(1+'1.Inputs'!$D$41))*(1+$G450)^(1-1))-(('1.Inputs'!$D$37*12*IF(1=1,'1.Inputs'!$D$38,IF(1=2,'1.Inputs'!$D$39,$E450)))/(1-'1.Inputs'!$D$42)*$D450*(1+$G450)^(1-1))-('1.Inputs'!$D$37*12*IF(1=1,'1.Inputs'!$D$38,IF(1=2,'1.Inputs'!$D$39,$E450)))*'1.Inputs'!$D$43*(1+$G450)^(1-1)-'1.Inputs'!$D$44*(1+$G450)^(1-1)-('1.Inputs'!$D$20/'1.Inputs'!$D$27+'1.Inputs'!$D$23/'1.Inputs'!$D$28)))*'1.Inputs'!$D$53+('1.Inputs'!$D$20/'1.Inputs'!$D$27+'1.Inputs'!$D$23/'1.Inputs'!$D$28)-H450</f>
        <v>-1152728696.4638369</v>
      </c>
      <c r="T450" s="36">
        <f ca="1">((('1.Inputs'!$D$37*12*IF(2=1,'1.Inputs'!$D$38,IF(2=2,'1.Inputs'!$D$39,$E450)))*$F450*(('1.Inputs'!$D$40)+(1-'1.Inputs'!$D$40)*(1+'1.Inputs'!$D$41))*(1+$G450)^(2-1))-(('1.Inputs'!$D$37*12*IF(2=1,'1.Inputs'!$D$38,IF(2=2,'1.Inputs'!$D$39,$E450)))/(1-'1.Inputs'!$D$42)*$D450*(1+$G450)^(2-1))-('1.Inputs'!$D$37*12*IF(2=1,'1.Inputs'!$D$38,IF(2=2,'1.Inputs'!$D$39,$E450)))*'1.Inputs'!$D$43*(1+$G450)^(2-1)-'1.Inputs'!$D$44*(1+$G450)^(2-1)-('1.Inputs'!$D$20/'1.Inputs'!$D$27+'1.Inputs'!$D$23/'1.Inputs'!$D$28))-MAX(0,((('1.Inputs'!$D$37*12*IF(2=1,'1.Inputs'!$D$38,IF(2=2,'1.Inputs'!$D$39,$E450)))*$F450*(('1.Inputs'!$D$40)+(1-'1.Inputs'!$D$40)*(1+'1.Inputs'!$D$41))*(1+$G450)^(2-1))-(('1.Inputs'!$D$37*12*IF(2=1,'1.Inputs'!$D$38,IF(2=2,'1.Inputs'!$D$39,$E450)))/(1-'1.Inputs'!$D$42)*$D450*(1+$G450)^(2-1))-('1.Inputs'!$D$37*12*IF(2=1,'1.Inputs'!$D$38,IF(2=2,'1.Inputs'!$D$39,$E450)))*'1.Inputs'!$D$43*(1+$G450)^(2-1)-'1.Inputs'!$D$44*(1+$G450)^(2-1)-('1.Inputs'!$D$20/'1.Inputs'!$D$27+'1.Inputs'!$D$23/'1.Inputs'!$D$28)))*'1.Inputs'!$D$53+('1.Inputs'!$D$20/'1.Inputs'!$D$27+'1.Inputs'!$D$23/'1.Inputs'!$D$28)-(I450-H450)</f>
        <v>-487808460.81583786</v>
      </c>
      <c r="U450" s="36">
        <f ca="1">((('1.Inputs'!$D$37*12*IF(3=1,'1.Inputs'!$D$38,IF(3=2,'1.Inputs'!$D$39,$E450)))*$F450*(('1.Inputs'!$D$40)+(1-'1.Inputs'!$D$40)*(1+'1.Inputs'!$D$41))*(1+$G450)^(3-1))-(('1.Inputs'!$D$37*12*IF(3=1,'1.Inputs'!$D$38,IF(3=2,'1.Inputs'!$D$39,$E450)))/(1-'1.Inputs'!$D$42)*$D450*(1+$G450)^(3-1))-('1.Inputs'!$D$37*12*IF(3=1,'1.Inputs'!$D$38,IF(3=2,'1.Inputs'!$D$39,$E450)))*'1.Inputs'!$D$43*(1+$G450)^(3-1)-'1.Inputs'!$D$44*(1+$G450)^(3-1)-('1.Inputs'!$D$20/'1.Inputs'!$D$27+'1.Inputs'!$D$23/'1.Inputs'!$D$28))-MAX(0,((('1.Inputs'!$D$37*12*IF(3=1,'1.Inputs'!$D$38,IF(3=2,'1.Inputs'!$D$39,$E450)))*$F450*(('1.Inputs'!$D$40)+(1-'1.Inputs'!$D$40)*(1+'1.Inputs'!$D$41))*(1+$G450)^(3-1))-(('1.Inputs'!$D$37*12*IF(3=1,'1.Inputs'!$D$38,IF(3=2,'1.Inputs'!$D$39,$E450)))/(1-'1.Inputs'!$D$42)*$D450*(1+$G450)^(3-1))-('1.Inputs'!$D$37*12*IF(3=1,'1.Inputs'!$D$38,IF(3=2,'1.Inputs'!$D$39,$E450)))*'1.Inputs'!$D$43*(1+$G450)^(3-1)-'1.Inputs'!$D$44*(1+$G450)^(3-1)-('1.Inputs'!$D$20/'1.Inputs'!$D$27+'1.Inputs'!$D$23/'1.Inputs'!$D$28)))*'1.Inputs'!$D$53+('1.Inputs'!$D$20/'1.Inputs'!$D$27+'1.Inputs'!$D$23/'1.Inputs'!$D$28)-(J450-I450)</f>
        <v>-235214187.15703833</v>
      </c>
      <c r="V450" s="36">
        <f ca="1">((('1.Inputs'!$D$37*12*IF(4=1,'1.Inputs'!$D$38,IF(4=2,'1.Inputs'!$D$39,$E450)))*$F450*(('1.Inputs'!$D$40)+(1-'1.Inputs'!$D$40)*(1+'1.Inputs'!$D$41))*(1+$G450)^(4-1))-(('1.Inputs'!$D$37*12*IF(4=1,'1.Inputs'!$D$38,IF(4=2,'1.Inputs'!$D$39,$E450)))/(1-'1.Inputs'!$D$42)*$D450*(1+$G450)^(4-1))-('1.Inputs'!$D$37*12*IF(4=1,'1.Inputs'!$D$38,IF(4=2,'1.Inputs'!$D$39,$E450)))*'1.Inputs'!$D$43*(1+$G450)^(4-1)-'1.Inputs'!$D$44*(1+$G450)^(4-1)-('1.Inputs'!$D$20/'1.Inputs'!$D$27+'1.Inputs'!$D$23/'1.Inputs'!$D$28))-MAX(0,((('1.Inputs'!$D$37*12*IF(4=1,'1.Inputs'!$D$38,IF(4=2,'1.Inputs'!$D$39,$E450)))*$F450*(('1.Inputs'!$D$40)+(1-'1.Inputs'!$D$40)*(1+'1.Inputs'!$D$41))*(1+$G450)^(4-1))-(('1.Inputs'!$D$37*12*IF(4=1,'1.Inputs'!$D$38,IF(4=2,'1.Inputs'!$D$39,$E450)))/(1-'1.Inputs'!$D$42)*$D450*(1+$G450)^(4-1))-('1.Inputs'!$D$37*12*IF(4=1,'1.Inputs'!$D$38,IF(4=2,'1.Inputs'!$D$39,$E450)))*'1.Inputs'!$D$43*(1+$G450)^(4-1)-'1.Inputs'!$D$44*(1+$G450)^(4-1)-('1.Inputs'!$D$20/'1.Inputs'!$D$27+'1.Inputs'!$D$23/'1.Inputs'!$D$28)))*'1.Inputs'!$D$53+('1.Inputs'!$D$20/'1.Inputs'!$D$27+'1.Inputs'!$D$23/'1.Inputs'!$D$28)-(K450-J450)</f>
        <v>-39457425.501546025</v>
      </c>
      <c r="W450" s="36">
        <f ca="1">((('1.Inputs'!$D$37*12*IF(5=1,'1.Inputs'!$D$38,IF(5=2,'1.Inputs'!$D$39,$E450)))*$F450*(('1.Inputs'!$D$40)+(1-'1.Inputs'!$D$40)*(1+'1.Inputs'!$D$41))*(1+$G450)^(5-1))-(('1.Inputs'!$D$37*12*IF(5=1,'1.Inputs'!$D$38,IF(5=2,'1.Inputs'!$D$39,$E450)))/(1-'1.Inputs'!$D$42)*$D450*(1+$G450)^(5-1))-('1.Inputs'!$D$37*12*IF(5=1,'1.Inputs'!$D$38,IF(5=2,'1.Inputs'!$D$39,$E450)))*'1.Inputs'!$D$43*(1+$G450)^(5-1)-'1.Inputs'!$D$44*(1+$G450)^(5-1)-('1.Inputs'!$D$20/'1.Inputs'!$D$27+'1.Inputs'!$D$23/'1.Inputs'!$D$28))-MAX(0,((('1.Inputs'!$D$37*12*IF(5=1,'1.Inputs'!$D$38,IF(5=2,'1.Inputs'!$D$39,$E450)))*$F450*(('1.Inputs'!$D$40)+(1-'1.Inputs'!$D$40)*(1+'1.Inputs'!$D$41))*(1+$G450)^(5-1))-(('1.Inputs'!$D$37*12*IF(5=1,'1.Inputs'!$D$38,IF(5=2,'1.Inputs'!$D$39,$E450)))/(1-'1.Inputs'!$D$42)*$D450*(1+$G450)^(5-1))-('1.Inputs'!$D$37*12*IF(5=1,'1.Inputs'!$D$38,IF(5=2,'1.Inputs'!$D$39,$E450)))*'1.Inputs'!$D$43*(1+$G450)^(5-1)-'1.Inputs'!$D$44*(1+$G450)^(5-1)-('1.Inputs'!$D$20/'1.Inputs'!$D$27+'1.Inputs'!$D$23/'1.Inputs'!$D$28)))*'1.Inputs'!$D$53+('1.Inputs'!$D$20/'1.Inputs'!$D$27+'1.Inputs'!$D$23/'1.Inputs'!$D$28)-(L450-K450)</f>
        <v>-40632352.299031138</v>
      </c>
      <c r="X450" s="36">
        <f ca="1">((('1.Inputs'!$D$37*12*IF(6=1,'1.Inputs'!$D$38,IF(6=2,'1.Inputs'!$D$39,$E450)))*$F450*(('1.Inputs'!$D$40)+(1-'1.Inputs'!$D$40)*(1+'1.Inputs'!$D$41))*(1+$G450)^(6-1))-(('1.Inputs'!$D$37*12*IF(6=1,'1.Inputs'!$D$38,IF(6=2,'1.Inputs'!$D$39,$E450)))/(1-'1.Inputs'!$D$42)*$D450*(1+$G450)^(6-1))-('1.Inputs'!$D$37*12*IF(6=1,'1.Inputs'!$D$38,IF(6=2,'1.Inputs'!$D$39,$E450)))*'1.Inputs'!$D$43*(1+$G450)^(6-1)-'1.Inputs'!$D$44*(1+$G450)^(6-1)-('1.Inputs'!$D$20/'1.Inputs'!$D$27+'1.Inputs'!$D$23/'1.Inputs'!$D$28))-MAX(0,((('1.Inputs'!$D$37*12*IF(6=1,'1.Inputs'!$D$38,IF(6=2,'1.Inputs'!$D$39,$E450)))*$F450*(('1.Inputs'!$D$40)+(1-'1.Inputs'!$D$40)*(1+'1.Inputs'!$D$41))*(1+$G450)^(6-1))-(('1.Inputs'!$D$37*12*IF(6=1,'1.Inputs'!$D$38,IF(6=2,'1.Inputs'!$D$39,$E450)))/(1-'1.Inputs'!$D$42)*$D450*(1+$G450)^(6-1))-('1.Inputs'!$D$37*12*IF(6=1,'1.Inputs'!$D$38,IF(6=2,'1.Inputs'!$D$39,$E450)))*'1.Inputs'!$D$43*(1+$G450)^(6-1)-'1.Inputs'!$D$44*(1+$G450)^(6-1)-('1.Inputs'!$D$20/'1.Inputs'!$D$27+'1.Inputs'!$D$23/'1.Inputs'!$D$28)))*'1.Inputs'!$D$53+('1.Inputs'!$D$20/'1.Inputs'!$D$27+'1.Inputs'!$D$23/'1.Inputs'!$D$28)-(M450-L450)</f>
        <v>-41842264.982235551</v>
      </c>
      <c r="Y450" s="36">
        <f ca="1">((('1.Inputs'!$D$37*12*IF(7=1,'1.Inputs'!$D$38,IF(7=2,'1.Inputs'!$D$39,$E450)))*$F450*(('1.Inputs'!$D$40)+(1-'1.Inputs'!$D$40)*(1+'1.Inputs'!$D$41))*(1+$G450)^(7-1))-(('1.Inputs'!$D$37*12*IF(7=1,'1.Inputs'!$D$38,IF(7=2,'1.Inputs'!$D$39,$E450)))/(1-'1.Inputs'!$D$42)*$D450*(1+$G450)^(7-1))-('1.Inputs'!$D$37*12*IF(7=1,'1.Inputs'!$D$38,IF(7=2,'1.Inputs'!$D$39,$E450)))*'1.Inputs'!$D$43*(1+$G450)^(7-1)-'1.Inputs'!$D$44*(1+$G450)^(7-1)-('1.Inputs'!$D$20/'1.Inputs'!$D$27+'1.Inputs'!$D$23/'1.Inputs'!$D$28))-MAX(0,((('1.Inputs'!$D$37*12*IF(7=1,'1.Inputs'!$D$38,IF(7=2,'1.Inputs'!$D$39,$E450)))*$F450*(('1.Inputs'!$D$40)+(1-'1.Inputs'!$D$40)*(1+'1.Inputs'!$D$41))*(1+$G450)^(7-1))-(('1.Inputs'!$D$37*12*IF(7=1,'1.Inputs'!$D$38,IF(7=2,'1.Inputs'!$D$39,$E450)))/(1-'1.Inputs'!$D$42)*$D450*(1+$G450)^(7-1))-('1.Inputs'!$D$37*12*IF(7=1,'1.Inputs'!$D$38,IF(7=2,'1.Inputs'!$D$39,$E450)))*'1.Inputs'!$D$43*(1+$G450)^(7-1)-'1.Inputs'!$D$44*(1+$G450)^(7-1)-('1.Inputs'!$D$20/'1.Inputs'!$D$27+'1.Inputs'!$D$23/'1.Inputs'!$D$28)))*'1.Inputs'!$D$53+('1.Inputs'!$D$20/'1.Inputs'!$D$27+'1.Inputs'!$D$23/'1.Inputs'!$D$28)-(N450-M450)</f>
        <v>-43088205.328574419</v>
      </c>
      <c r="Z450" s="36">
        <f ca="1">((('1.Inputs'!$D$37*12*IF(8=1,'1.Inputs'!$D$38,IF(8=2,'1.Inputs'!$D$39,$E450)))*$F450*(('1.Inputs'!$D$40)+(1-'1.Inputs'!$D$40)*(1+'1.Inputs'!$D$41))*(1+$G450)^(8-1))-(('1.Inputs'!$D$37*12*IF(8=1,'1.Inputs'!$D$38,IF(8=2,'1.Inputs'!$D$39,$E450)))/(1-'1.Inputs'!$D$42)*$D450*(1+$G450)^(8-1))-('1.Inputs'!$D$37*12*IF(8=1,'1.Inputs'!$D$38,IF(8=2,'1.Inputs'!$D$39,$E450)))*'1.Inputs'!$D$43*(1+$G450)^(8-1)-'1.Inputs'!$D$44*(1+$G450)^(8-1)-('1.Inputs'!$D$20/'1.Inputs'!$D$27+'1.Inputs'!$D$23/'1.Inputs'!$D$28))-MAX(0,((('1.Inputs'!$D$37*12*IF(8=1,'1.Inputs'!$D$38,IF(8=2,'1.Inputs'!$D$39,$E450)))*$F450*(('1.Inputs'!$D$40)+(1-'1.Inputs'!$D$40)*(1+'1.Inputs'!$D$41))*(1+$G450)^(8-1))-(('1.Inputs'!$D$37*12*IF(8=1,'1.Inputs'!$D$38,IF(8=2,'1.Inputs'!$D$39,$E450)))/(1-'1.Inputs'!$D$42)*$D450*(1+$G450)^(8-1))-('1.Inputs'!$D$37*12*IF(8=1,'1.Inputs'!$D$38,IF(8=2,'1.Inputs'!$D$39,$E450)))*'1.Inputs'!$D$43*(1+$G450)^(8-1)-'1.Inputs'!$D$44*(1+$G450)^(8-1)-('1.Inputs'!$D$20/'1.Inputs'!$D$27+'1.Inputs'!$D$23/'1.Inputs'!$D$28)))*'1.Inputs'!$D$53+('1.Inputs'!$D$20/'1.Inputs'!$D$27+'1.Inputs'!$D$23/'1.Inputs'!$D$28)-(O450-N450)</f>
        <v>-44371246.136548519</v>
      </c>
      <c r="AA450" s="36">
        <f ca="1">((('1.Inputs'!$D$37*12*IF(9=1,'1.Inputs'!$D$38,IF(9=2,'1.Inputs'!$D$39,$E450)))*$F450*(('1.Inputs'!$D$40)+(1-'1.Inputs'!$D$40)*(1+'1.Inputs'!$D$41))*(1+$G450)^(9-1))-(('1.Inputs'!$D$37*12*IF(9=1,'1.Inputs'!$D$38,IF(9=2,'1.Inputs'!$D$39,$E450)))/(1-'1.Inputs'!$D$42)*$D450*(1+$G450)^(9-1))-('1.Inputs'!$D$37*12*IF(9=1,'1.Inputs'!$D$38,IF(9=2,'1.Inputs'!$D$39,$E450)))*'1.Inputs'!$D$43*(1+$G450)^(9-1)-'1.Inputs'!$D$44*(1+$G450)^(9-1)-('1.Inputs'!$D$20/'1.Inputs'!$D$27+'1.Inputs'!$D$23/'1.Inputs'!$D$28))-MAX(0,((('1.Inputs'!$D$37*12*IF(9=1,'1.Inputs'!$D$38,IF(9=2,'1.Inputs'!$D$39,$E450)))*$F450*(('1.Inputs'!$D$40)+(1-'1.Inputs'!$D$40)*(1+'1.Inputs'!$D$41))*(1+$G450)^(9-1))-(('1.Inputs'!$D$37*12*IF(9=1,'1.Inputs'!$D$38,IF(9=2,'1.Inputs'!$D$39,$E450)))/(1-'1.Inputs'!$D$42)*$D450*(1+$G450)^(9-1))-('1.Inputs'!$D$37*12*IF(9=1,'1.Inputs'!$D$38,IF(9=2,'1.Inputs'!$D$39,$E450)))*'1.Inputs'!$D$43*(1+$G450)^(9-1)-'1.Inputs'!$D$44*(1+$G450)^(9-1)-('1.Inputs'!$D$20/'1.Inputs'!$D$27+'1.Inputs'!$D$23/'1.Inputs'!$D$28)))*'1.Inputs'!$D$53+('1.Inputs'!$D$20/'1.Inputs'!$D$27+'1.Inputs'!$D$23/'1.Inputs'!$D$28)-(P450-O450)</f>
        <v>-45692492.149457216</v>
      </c>
      <c r="AB450" s="36">
        <f ca="1">((('1.Inputs'!$D$37*12*IF(10=1,'1.Inputs'!$D$38,IF(10=2,'1.Inputs'!$D$39,$E450)))*$F450*(('1.Inputs'!$D$40)+(1-'1.Inputs'!$D$40)*(1+'1.Inputs'!$D$41))*(1+$G450)^(10-1))-(('1.Inputs'!$D$37*12*IF(10=1,'1.Inputs'!$D$38,IF(10=2,'1.Inputs'!$D$39,$E450)))/(1-'1.Inputs'!$D$42)*$D450*(1+$G450)^(10-1))-('1.Inputs'!$D$37*12*IF(10=1,'1.Inputs'!$D$38,IF(10=2,'1.Inputs'!$D$39,$E450)))*'1.Inputs'!$D$43*(1+$G450)^(10-1)-'1.Inputs'!$D$44*(1+$G450)^(10-1)-('1.Inputs'!$D$20/'1.Inputs'!$D$27+'1.Inputs'!$D$23/'1.Inputs'!$D$28))-MAX(0,((('1.Inputs'!$D$37*12*IF(10=1,'1.Inputs'!$D$38,IF(10=2,'1.Inputs'!$D$39,$E450)))*$F450*(('1.Inputs'!$D$40)+(1-'1.Inputs'!$D$40)*(1+'1.Inputs'!$D$41))*(1+$G450)^(10-1))-(('1.Inputs'!$D$37*12*IF(10=1,'1.Inputs'!$D$38,IF(10=2,'1.Inputs'!$D$39,$E450)))/(1-'1.Inputs'!$D$42)*$D450*(1+$G450)^(10-1))-('1.Inputs'!$D$37*12*IF(10=1,'1.Inputs'!$D$38,IF(10=2,'1.Inputs'!$D$39,$E450)))*'1.Inputs'!$D$43*(1+$G450)^(10-1)-'1.Inputs'!$D$44*(1+$G450)^(10-1)-('1.Inputs'!$D$20/'1.Inputs'!$D$27+'1.Inputs'!$D$23/'1.Inputs'!$D$28)))*'1.Inputs'!$D$53+('1.Inputs'!$D$20/'1.Inputs'!$D$27+'1.Inputs'!$D$23/'1.Inputs'!$D$28)-(Q450-P450)+(('1.Inputs'!$D$20+'1.Inputs'!$D$23-('1.Inputs'!$D$20/'1.Inputs'!$D$27+'1.Inputs'!$D$23/'1.Inputs'!$D$28)*'1.Inputs'!$D$10)*'1.Inputs'!$D$60+'1.Inputs'!$D$19*'1.Inputs'!$D$59+Q450)</f>
        <v>2366543100.5985966</v>
      </c>
      <c r="AC450" s="36">
        <f ca="1">S450-AC$13-AC$14+MIN(AC$13,MAX(0,((('1.Inputs'!$D$37*12*IF(1=1,'1.Inputs'!$D$38,IF(1=2,'1.Inputs'!$D$39,$E450)))*$F450*(('1.Inputs'!$D$40)+(1-'1.Inputs'!$D$40)*(1+'1.Inputs'!$D$41))*(1+$G450)^(1-1))-(('1.Inputs'!$D$37*12*IF(1=1,'1.Inputs'!$D$38,IF(1=2,'1.Inputs'!$D$39,$E450)))/(1-'1.Inputs'!$D$42)*$D450*(1+$G450)^(1-1))-('1.Inputs'!$D$37*12*IF(1=1,'1.Inputs'!$D$38,IF(1=2,'1.Inputs'!$D$39,$E450)))*'1.Inputs'!$D$43*(1+$G450)^(1-1)-'1.Inputs'!$D$44*(1+$G450)^(1-1)-('1.Inputs'!$D$20/'1.Inputs'!$D$27+'1.Inputs'!$D$23/'1.Inputs'!$D$28))))*'1.Inputs'!$D$53</f>
        <v>-1300328696.4638369</v>
      </c>
      <c r="AD450" s="36">
        <f ca="1">T450-AD$13-AD$14+MIN(AD$13,MAX(0,((('1.Inputs'!$D$37*12*IF(2=1,'1.Inputs'!$D$38,IF(2=2,'1.Inputs'!$D$39,$E450)))*$F450*(('1.Inputs'!$D$40)+(1-'1.Inputs'!$D$40)*(1+'1.Inputs'!$D$41))*(1+$G450)^(2-1))-(('1.Inputs'!$D$37*12*IF(2=1,'1.Inputs'!$D$38,IF(2=2,'1.Inputs'!$D$39,$E450)))/(1-'1.Inputs'!$D$42)*$D450*(1+$G450)^(2-1))-('1.Inputs'!$D$37*12*IF(2=1,'1.Inputs'!$D$38,IF(2=2,'1.Inputs'!$D$39,$E450)))*'1.Inputs'!$D$43*(1+$G450)^(2-1)-'1.Inputs'!$D$44*(1+$G450)^(2-1)-('1.Inputs'!$D$20/'1.Inputs'!$D$27+'1.Inputs'!$D$23/'1.Inputs'!$D$28))))*'1.Inputs'!$D$53</f>
        <v>-635408460.81583786</v>
      </c>
      <c r="AE450" s="36">
        <f ca="1">U450-AE$13-AE$14+MIN(AE$13,MAX(0,((('1.Inputs'!$D$37*12*IF(3=1,'1.Inputs'!$D$38,IF(3=2,'1.Inputs'!$D$39,$E450)))*$F450*(('1.Inputs'!$D$40)+(1-'1.Inputs'!$D$40)*(1+'1.Inputs'!$D$41))*(1+$G450)^(3-1))-(('1.Inputs'!$D$37*12*IF(3=1,'1.Inputs'!$D$38,IF(3=2,'1.Inputs'!$D$39,$E450)))/(1-'1.Inputs'!$D$42)*$D450*(1+$G450)^(3-1))-('1.Inputs'!$D$37*12*IF(3=1,'1.Inputs'!$D$38,IF(3=2,'1.Inputs'!$D$39,$E450)))*'1.Inputs'!$D$43*(1+$G450)^(3-1)-'1.Inputs'!$D$44*(1+$G450)^(3-1)-('1.Inputs'!$D$20/'1.Inputs'!$D$27+'1.Inputs'!$D$23/'1.Inputs'!$D$28))))*'1.Inputs'!$D$53</f>
        <v>-628814187.15703833</v>
      </c>
      <c r="AF450" s="36">
        <f ca="1">V450-AF$13-AF$14+MIN(AF$13,MAX(0,((('1.Inputs'!$D$37*12*IF(4=1,'1.Inputs'!$D$38,IF(4=2,'1.Inputs'!$D$39,$E450)))*$F450*(('1.Inputs'!$D$40)+(1-'1.Inputs'!$D$40)*(1+'1.Inputs'!$D$41))*(1+$G450)^(4-1))-(('1.Inputs'!$D$37*12*IF(4=1,'1.Inputs'!$D$38,IF(4=2,'1.Inputs'!$D$39,$E450)))/(1-'1.Inputs'!$D$42)*$D450*(1+$G450)^(4-1))-('1.Inputs'!$D$37*12*IF(4=1,'1.Inputs'!$D$38,IF(4=2,'1.Inputs'!$D$39,$E450)))*'1.Inputs'!$D$43*(1+$G450)^(4-1)-'1.Inputs'!$D$44*(1+$G450)^(4-1)-('1.Inputs'!$D$20/'1.Inputs'!$D$27+'1.Inputs'!$D$23/'1.Inputs'!$D$28))))*'1.Inputs'!$D$53</f>
        <v>-403537425.50154603</v>
      </c>
      <c r="AG450" s="36">
        <f ca="1">W450-AG$13-AG$14+MIN(AG$13,MAX(0,((('1.Inputs'!$D$37*12*IF(5=1,'1.Inputs'!$D$38,IF(5=2,'1.Inputs'!$D$39,$E450)))*$F450*(('1.Inputs'!$D$40)+(1-'1.Inputs'!$D$40)*(1+'1.Inputs'!$D$41))*(1+$G450)^(5-1))-(('1.Inputs'!$D$37*12*IF(5=1,'1.Inputs'!$D$38,IF(5=2,'1.Inputs'!$D$39,$E450)))/(1-'1.Inputs'!$D$42)*$D450*(1+$G450)^(5-1))-('1.Inputs'!$D$37*12*IF(5=1,'1.Inputs'!$D$38,IF(5=2,'1.Inputs'!$D$39,$E450)))*'1.Inputs'!$D$43*(1+$G450)^(5-1)-'1.Inputs'!$D$44*(1+$G450)^(5-1)-('1.Inputs'!$D$20/'1.Inputs'!$D$27+'1.Inputs'!$D$23/'1.Inputs'!$D$28))))*'1.Inputs'!$D$53</f>
        <v>-375192352.29903114</v>
      </c>
      <c r="AH450" s="36">
        <f ca="1">X450-AH$13-AH$14+MIN(AH$13,MAX(0,((('1.Inputs'!$D$37*12*IF(6=1,'1.Inputs'!$D$38,IF(6=2,'1.Inputs'!$D$39,$E450)))*$F450*(('1.Inputs'!$D$40)+(1-'1.Inputs'!$D$40)*(1+'1.Inputs'!$D$41))*(1+$G450)^(6-1))-(('1.Inputs'!$D$37*12*IF(6=1,'1.Inputs'!$D$38,IF(6=2,'1.Inputs'!$D$39,$E450)))/(1-'1.Inputs'!$D$42)*$D450*(1+$G450)^(6-1))-('1.Inputs'!$D$37*12*IF(6=1,'1.Inputs'!$D$38,IF(6=2,'1.Inputs'!$D$39,$E450)))*'1.Inputs'!$D$43*(1+$G450)^(6-1)-'1.Inputs'!$D$44*(1+$G450)^(6-1)-('1.Inputs'!$D$20/'1.Inputs'!$D$27+'1.Inputs'!$D$23/'1.Inputs'!$D$28))))*'1.Inputs'!$D$53</f>
        <v>-346882264.98223555</v>
      </c>
      <c r="AI450" s="36">
        <f ca="1">Y450-AI$13-AI$14+MIN(AI$13,MAX(0,((('1.Inputs'!$D$37*12*IF(7=1,'1.Inputs'!$D$38,IF(7=2,'1.Inputs'!$D$39,$E450)))*$F450*(('1.Inputs'!$D$40)+(1-'1.Inputs'!$D$40)*(1+'1.Inputs'!$D$41))*(1+$G450)^(7-1))-(('1.Inputs'!$D$37*12*IF(7=1,'1.Inputs'!$D$38,IF(7=2,'1.Inputs'!$D$39,$E450)))/(1-'1.Inputs'!$D$42)*$D450*(1+$G450)^(7-1))-('1.Inputs'!$D$37*12*IF(7=1,'1.Inputs'!$D$38,IF(7=2,'1.Inputs'!$D$39,$E450)))*'1.Inputs'!$D$43*(1+$G450)^(7-1)-'1.Inputs'!$D$44*(1+$G450)^(7-1)-('1.Inputs'!$D$20/'1.Inputs'!$D$27+'1.Inputs'!$D$23/'1.Inputs'!$D$28))))*'1.Inputs'!$D$53</f>
        <v>-318608205.32857442</v>
      </c>
      <c r="AJ450" s="36">
        <f ca="1">Z450-AJ$13-AJ$14+MIN(AJ$13,MAX(0,((('1.Inputs'!$D$37*12*IF(8=1,'1.Inputs'!$D$38,IF(8=2,'1.Inputs'!$D$39,$E450)))*$F450*(('1.Inputs'!$D$40)+(1-'1.Inputs'!$D$40)*(1+'1.Inputs'!$D$41))*(1+$G450)^(8-1))-(('1.Inputs'!$D$37*12*IF(8=1,'1.Inputs'!$D$38,IF(8=2,'1.Inputs'!$D$39,$E450)))/(1-'1.Inputs'!$D$42)*$D450*(1+$G450)^(8-1))-('1.Inputs'!$D$37*12*IF(8=1,'1.Inputs'!$D$38,IF(8=2,'1.Inputs'!$D$39,$E450)))*'1.Inputs'!$D$43*(1+$G450)^(8-1)-'1.Inputs'!$D$44*(1+$G450)^(8-1)-('1.Inputs'!$D$20/'1.Inputs'!$D$27+'1.Inputs'!$D$23/'1.Inputs'!$D$28))))*'1.Inputs'!$D$53</f>
        <v>-44371246.136548519</v>
      </c>
      <c r="AK450" s="36">
        <f ca="1">AA450-AK$13-AK$14+MIN(AK$13,MAX(0,((('1.Inputs'!$D$37*12*IF(9=1,'1.Inputs'!$D$38,IF(9=2,'1.Inputs'!$D$39,$E450)))*$F450*(('1.Inputs'!$D$40)+(1-'1.Inputs'!$D$40)*(1+'1.Inputs'!$D$41))*(1+$G450)^(9-1))-(('1.Inputs'!$D$37*12*IF(9=1,'1.Inputs'!$D$38,IF(9=2,'1.Inputs'!$D$39,$E450)))/(1-'1.Inputs'!$D$42)*$D450*(1+$G450)^(9-1))-('1.Inputs'!$D$37*12*IF(9=1,'1.Inputs'!$D$38,IF(9=2,'1.Inputs'!$D$39,$E450)))*'1.Inputs'!$D$43*(1+$G450)^(9-1)-'1.Inputs'!$D$44*(1+$G450)^(9-1)-('1.Inputs'!$D$20/'1.Inputs'!$D$27+'1.Inputs'!$D$23/'1.Inputs'!$D$28))))*'1.Inputs'!$D$53</f>
        <v>-45692492.149457216</v>
      </c>
      <c r="AL450" s="36">
        <f ca="1">AB450-AL$13-AL$14+MIN(AL$13,MAX(0,((('1.Inputs'!$D$37*12*IF(10=1,'1.Inputs'!$D$38,IF(10=2,'1.Inputs'!$D$39,$E450)))*$F450*(('1.Inputs'!$D$40)+(1-'1.Inputs'!$D$40)*(1+'1.Inputs'!$D$41))*(1+$G450)^(10-1))-(('1.Inputs'!$D$37*12*IF(10=1,'1.Inputs'!$D$38,IF(10=2,'1.Inputs'!$D$39,$E450)))/(1-'1.Inputs'!$D$42)*$D450*(1+$G450)^(10-1))-('1.Inputs'!$D$37*12*IF(10=1,'1.Inputs'!$D$38,IF(10=2,'1.Inputs'!$D$39,$E450)))*'1.Inputs'!$D$43*(1+$G450)^(10-1)-'1.Inputs'!$D$44*(1+$G450)^(10-1)-('1.Inputs'!$D$20/'1.Inputs'!$D$27+'1.Inputs'!$D$23/'1.Inputs'!$D$28))))*'1.Inputs'!$D$53+'1.Inputs'!$D$35</f>
        <v>3166543100.5985966</v>
      </c>
      <c r="AM450" s="48">
        <f ca="1">R450+NPV('1.Inputs'!$D$55,S450:AB450)</f>
        <v>-2991871531.1978459</v>
      </c>
      <c r="AN450" s="48">
        <f ca="1">-('1.Inputs'!$D$24*(1-'1.Inputs'!$D$31)+'1.Inputs'!$D$35)+NPV('1.Inputs'!$D$54,AC450:AL450)</f>
        <v>-3578777259.8782854</v>
      </c>
      <c r="AO450" s="36">
        <f t="shared" ca="1" si="53"/>
        <v>-7.8098150166926619</v>
      </c>
      <c r="AP450" s="36">
        <f t="shared" ca="1" si="54"/>
        <v>-0.59759702021605265</v>
      </c>
      <c r="AQ450" s="36">
        <f ca="1">'1.Inputs'!$D$35+MIN(SUM($AC450:AC450),SUM($AC450:AD450),SUM($AC450:AE450),SUM($AC450:AF450),SUM($AC450:AG450),SUM($AC450:AH450),SUM($AC450:AI450),SUM($AC450:AJ450),SUM($AC450:AK450),SUM($AC450:AL450))</f>
        <v>-3298835330.8341064</v>
      </c>
      <c r="AR450" s="36">
        <f ca="1">IF(AP450&lt;'1.Inputs'!$D$57,1,0)</f>
        <v>1</v>
      </c>
      <c r="AS450" s="36">
        <f t="shared" ca="1" si="55"/>
        <v>1</v>
      </c>
    </row>
    <row r="451" spans="2:45" ht="15" customHeight="1" x14ac:dyDescent="0.25">
      <c r="B451" s="36">
        <v>436</v>
      </c>
      <c r="C451" s="36">
        <f t="shared" ca="1" si="48"/>
        <v>0.95599075335555439</v>
      </c>
      <c r="D451" s="36">
        <f t="shared" ca="1" si="49"/>
        <v>22701.053398953667</v>
      </c>
      <c r="E451" s="47">
        <f t="shared" ca="1" si="50"/>
        <v>0.89396651390373427</v>
      </c>
      <c r="F451" s="36">
        <f t="shared" ca="1" si="51"/>
        <v>30486.059532599629</v>
      </c>
      <c r="G451" s="36">
        <f t="shared" ca="1" si="52"/>
        <v>4.4039466346673384E-2</v>
      </c>
      <c r="H451" s="36">
        <f ca="1">((('1.Inputs'!$D$37*12*IF(1=1,'1.Inputs'!$D$38,IF(1=2,'1.Inputs'!$D$39,$E451)))*$F451*(('1.Inputs'!$D$40)+(1-'1.Inputs'!$D$40)*(1+'1.Inputs'!$D$41))*(1+$G451)^(1-1))*'1.Inputs'!$D$47+(('1.Inputs'!$D$37*12*IF(1=1,'1.Inputs'!$D$38,IF(1=2,'1.Inputs'!$D$39,$E451)))/(1-'1.Inputs'!$D$42)*$D451*(1+$G451)^(1-1))*('1.Inputs'!$D$48-'1.Inputs'!$D$49))/'1.Inputs'!$D$51</f>
        <v>830454608.70070457</v>
      </c>
      <c r="I451" s="36">
        <f ca="1">((('1.Inputs'!$D$37*12*IF(2=1,'1.Inputs'!$D$38,IF(2=2,'1.Inputs'!$D$39,$E451)))*$F451*(('1.Inputs'!$D$40)+(1-'1.Inputs'!$D$40)*(1+'1.Inputs'!$D$41))*(1+$G451)^(2-1))*'1.Inputs'!$D$47+(('1.Inputs'!$D$37*12*IF(2=1,'1.Inputs'!$D$38,IF(2=2,'1.Inputs'!$D$39,$E451)))/(1-'1.Inputs'!$D$42)*$D451*(1+$G451)^(2-1))*('1.Inputs'!$D$48-'1.Inputs'!$D$49))/'1.Inputs'!$D$51</f>
        <v>1213838341.0902271</v>
      </c>
      <c r="J451" s="36">
        <f ca="1">((('1.Inputs'!$D$37*12*IF(3=1,'1.Inputs'!$D$38,IF(3=2,'1.Inputs'!$D$39,$E451)))*$F451*(('1.Inputs'!$D$40)+(1-'1.Inputs'!$D$40)*(1+'1.Inputs'!$D$41))*(1+$G451)^(3-1))*'1.Inputs'!$D$47+(('1.Inputs'!$D$37*12*IF(3=1,'1.Inputs'!$D$38,IF(3=2,'1.Inputs'!$D$39,$E451)))/(1-'1.Inputs'!$D$42)*$D451*(1+$G451)^(3-1))*('1.Inputs'!$D$48-'1.Inputs'!$D$49))/'1.Inputs'!$D$51</f>
        <v>1618456304.1523535</v>
      </c>
      <c r="K451" s="36">
        <f ca="1">((('1.Inputs'!$D$37*12*IF(4=1,'1.Inputs'!$D$38,IF(4=2,'1.Inputs'!$D$39,$E451)))*$F451*(('1.Inputs'!$D$40)+(1-'1.Inputs'!$D$40)*(1+'1.Inputs'!$D$41))*(1+$G451)^(4-1))*'1.Inputs'!$D$47+(('1.Inputs'!$D$37*12*IF(4=1,'1.Inputs'!$D$38,IF(4=2,'1.Inputs'!$D$39,$E451)))/(1-'1.Inputs'!$D$42)*$D451*(1+$G451)^(4-1))*('1.Inputs'!$D$48-'1.Inputs'!$D$49))/'1.Inputs'!$D$51</f>
        <v>1689732256.0926323</v>
      </c>
      <c r="L451" s="36">
        <f ca="1">((('1.Inputs'!$D$37*12*IF(5=1,'1.Inputs'!$D$38,IF(5=2,'1.Inputs'!$D$39,$E451)))*$F451*(('1.Inputs'!$D$40)+(1-'1.Inputs'!$D$40)*(1+'1.Inputs'!$D$41))*(1+$G451)^(5-1))*'1.Inputs'!$D$47+(('1.Inputs'!$D$37*12*IF(5=1,'1.Inputs'!$D$38,IF(5=2,'1.Inputs'!$D$39,$E451)))/(1-'1.Inputs'!$D$42)*$D451*(1+$G451)^(5-1))*('1.Inputs'!$D$48-'1.Inputs'!$D$49))/'1.Inputs'!$D$51</f>
        <v>1764147162.9197125</v>
      </c>
      <c r="M451" s="36">
        <f ca="1">((('1.Inputs'!$D$37*12*IF(6=1,'1.Inputs'!$D$38,IF(6=2,'1.Inputs'!$D$39,$E451)))*$F451*(('1.Inputs'!$D$40)+(1-'1.Inputs'!$D$40)*(1+'1.Inputs'!$D$41))*(1+$G451)^(6-1))*'1.Inputs'!$D$47+(('1.Inputs'!$D$37*12*IF(6=1,'1.Inputs'!$D$38,IF(6=2,'1.Inputs'!$D$39,$E451)))/(1-'1.Inputs'!$D$42)*$D451*(1+$G451)^(6-1))*('1.Inputs'!$D$48-'1.Inputs'!$D$49))/'1.Inputs'!$D$51</f>
        <v>1841839262.5316949</v>
      </c>
      <c r="N451" s="36">
        <f ca="1">((('1.Inputs'!$D$37*12*IF(7=1,'1.Inputs'!$D$38,IF(7=2,'1.Inputs'!$D$39,$E451)))*$F451*(('1.Inputs'!$D$40)+(1-'1.Inputs'!$D$40)*(1+'1.Inputs'!$D$41))*(1+$G451)^(7-1))*'1.Inputs'!$D$47+(('1.Inputs'!$D$37*12*IF(7=1,'1.Inputs'!$D$38,IF(7=2,'1.Inputs'!$D$39,$E451)))/(1-'1.Inputs'!$D$42)*$D451*(1+$G451)^(7-1))*('1.Inputs'!$D$48-'1.Inputs'!$D$49))/'1.Inputs'!$D$51</f>
        <v>1922952880.7499416</v>
      </c>
      <c r="O451" s="36">
        <f ca="1">((('1.Inputs'!$D$37*12*IF(8=1,'1.Inputs'!$D$38,IF(8=2,'1.Inputs'!$D$39,$E451)))*$F451*(('1.Inputs'!$D$40)+(1-'1.Inputs'!$D$40)*(1+'1.Inputs'!$D$41))*(1+$G451)^(8-1))*'1.Inputs'!$D$47+(('1.Inputs'!$D$37*12*IF(8=1,'1.Inputs'!$D$38,IF(8=2,'1.Inputs'!$D$39,$E451)))/(1-'1.Inputs'!$D$42)*$D451*(1+$G451)^(8-1))*('1.Inputs'!$D$48-'1.Inputs'!$D$49))/'1.Inputs'!$D$51</f>
        <v>2007638699.4279675</v>
      </c>
      <c r="P451" s="36">
        <f ca="1">((('1.Inputs'!$D$37*12*IF(9=1,'1.Inputs'!$D$38,IF(9=2,'1.Inputs'!$D$39,$E451)))*$F451*(('1.Inputs'!$D$40)+(1-'1.Inputs'!$D$40)*(1+'1.Inputs'!$D$41))*(1+$G451)^(9-1))*'1.Inputs'!$D$47+(('1.Inputs'!$D$37*12*IF(9=1,'1.Inputs'!$D$38,IF(9=2,'1.Inputs'!$D$39,$E451)))/(1-'1.Inputs'!$D$42)*$D451*(1+$G451)^(9-1))*('1.Inputs'!$D$48-'1.Inputs'!$D$49))/'1.Inputs'!$D$51</f>
        <v>2096054036.3677046</v>
      </c>
      <c r="Q451" s="36">
        <f ca="1">((('1.Inputs'!$D$37*12*IF(10=1,'1.Inputs'!$D$38,IF(10=2,'1.Inputs'!$D$39,$E451)))*$F451*(('1.Inputs'!$D$40)+(1-'1.Inputs'!$D$40)*(1+'1.Inputs'!$D$41))*(1+$G451)^(10-1))*'1.Inputs'!$D$47+(('1.Inputs'!$D$37*12*IF(10=1,'1.Inputs'!$D$38,IF(10=2,'1.Inputs'!$D$39,$E451)))/(1-'1.Inputs'!$D$42)*$D451*(1+$G451)^(10-1))*('1.Inputs'!$D$48-'1.Inputs'!$D$49))/'1.Inputs'!$D$51</f>
        <v>2188363137.5631294</v>
      </c>
      <c r="R451" s="36">
        <f>-'1.Inputs'!$D$24</f>
        <v>-2050000000</v>
      </c>
      <c r="S451" s="36">
        <f ca="1">((('1.Inputs'!$D$37*12*IF(1=1,'1.Inputs'!$D$38,IF(1=2,'1.Inputs'!$D$39,$E451)))*$F451*(('1.Inputs'!$D$40)+(1-'1.Inputs'!$D$40)*(1+'1.Inputs'!$D$41))*(1+$G451)^(1-1))-(('1.Inputs'!$D$37*12*IF(1=1,'1.Inputs'!$D$38,IF(1=2,'1.Inputs'!$D$39,$E451)))/(1-'1.Inputs'!$D$42)*$D451*(1+$G451)^(1-1))-('1.Inputs'!$D$37*12*IF(1=1,'1.Inputs'!$D$38,IF(1=2,'1.Inputs'!$D$39,$E451)))*'1.Inputs'!$D$43*(1+$G451)^(1-1)-'1.Inputs'!$D$44*(1+$G451)^(1-1)-('1.Inputs'!$D$20/'1.Inputs'!$D$27+'1.Inputs'!$D$23/'1.Inputs'!$D$28))-MAX(0,((('1.Inputs'!$D$37*12*IF(1=1,'1.Inputs'!$D$38,IF(1=2,'1.Inputs'!$D$39,$E451)))*$F451*(('1.Inputs'!$D$40)+(1-'1.Inputs'!$D$40)*(1+'1.Inputs'!$D$41))*(1+$G451)^(1-1))-(('1.Inputs'!$D$37*12*IF(1=1,'1.Inputs'!$D$38,IF(1=2,'1.Inputs'!$D$39,$E451)))/(1-'1.Inputs'!$D$42)*$D451*(1+$G451)^(1-1))-('1.Inputs'!$D$37*12*IF(1=1,'1.Inputs'!$D$38,IF(1=2,'1.Inputs'!$D$39,$E451)))*'1.Inputs'!$D$43*(1+$G451)^(1-1)-'1.Inputs'!$D$44*(1+$G451)^(1-1)-('1.Inputs'!$D$20/'1.Inputs'!$D$27+'1.Inputs'!$D$23/'1.Inputs'!$D$28)))*'1.Inputs'!$D$53+('1.Inputs'!$D$20/'1.Inputs'!$D$27+'1.Inputs'!$D$23/'1.Inputs'!$D$28)-H451</f>
        <v>-1044358675.8172693</v>
      </c>
      <c r="T451" s="36">
        <f ca="1">((('1.Inputs'!$D$37*12*IF(2=1,'1.Inputs'!$D$38,IF(2=2,'1.Inputs'!$D$39,$E451)))*$F451*(('1.Inputs'!$D$40)+(1-'1.Inputs'!$D$40)*(1+'1.Inputs'!$D$41))*(1+$G451)^(2-1))-(('1.Inputs'!$D$37*12*IF(2=1,'1.Inputs'!$D$38,IF(2=2,'1.Inputs'!$D$39,$E451)))/(1-'1.Inputs'!$D$42)*$D451*(1+$G451)^(2-1))-('1.Inputs'!$D$37*12*IF(2=1,'1.Inputs'!$D$38,IF(2=2,'1.Inputs'!$D$39,$E451)))*'1.Inputs'!$D$43*(1+$G451)^(2-1)-'1.Inputs'!$D$44*(1+$G451)^(2-1)-('1.Inputs'!$D$20/'1.Inputs'!$D$27+'1.Inputs'!$D$23/'1.Inputs'!$D$28))-MAX(0,((('1.Inputs'!$D$37*12*IF(2=1,'1.Inputs'!$D$38,IF(2=2,'1.Inputs'!$D$39,$E451)))*$F451*(('1.Inputs'!$D$40)+(1-'1.Inputs'!$D$40)*(1+'1.Inputs'!$D$41))*(1+$G451)^(2-1))-(('1.Inputs'!$D$37*12*IF(2=1,'1.Inputs'!$D$38,IF(2=2,'1.Inputs'!$D$39,$E451)))/(1-'1.Inputs'!$D$42)*$D451*(1+$G451)^(2-1))-('1.Inputs'!$D$37*12*IF(2=1,'1.Inputs'!$D$38,IF(2=2,'1.Inputs'!$D$39,$E451)))*'1.Inputs'!$D$43*(1+$G451)^(2-1)-'1.Inputs'!$D$44*(1+$G451)^(2-1)-('1.Inputs'!$D$20/'1.Inputs'!$D$27+'1.Inputs'!$D$23/'1.Inputs'!$D$28)))*'1.Inputs'!$D$53+('1.Inputs'!$D$20/'1.Inputs'!$D$27+'1.Inputs'!$D$23/'1.Inputs'!$D$28)-(I451-H451)</f>
        <v>-320183527.81918597</v>
      </c>
      <c r="U451" s="36">
        <f ca="1">((('1.Inputs'!$D$37*12*IF(3=1,'1.Inputs'!$D$38,IF(3=2,'1.Inputs'!$D$39,$E451)))*$F451*(('1.Inputs'!$D$40)+(1-'1.Inputs'!$D$40)*(1+'1.Inputs'!$D$41))*(1+$G451)^(3-1))-(('1.Inputs'!$D$37*12*IF(3=1,'1.Inputs'!$D$38,IF(3=2,'1.Inputs'!$D$39,$E451)))/(1-'1.Inputs'!$D$42)*$D451*(1+$G451)^(3-1))-('1.Inputs'!$D$37*12*IF(3=1,'1.Inputs'!$D$38,IF(3=2,'1.Inputs'!$D$39,$E451)))*'1.Inputs'!$D$43*(1+$G451)^(3-1)-'1.Inputs'!$D$44*(1+$G451)^(3-1)-('1.Inputs'!$D$20/'1.Inputs'!$D$27+'1.Inputs'!$D$23/'1.Inputs'!$D$28))-MAX(0,((('1.Inputs'!$D$37*12*IF(3=1,'1.Inputs'!$D$38,IF(3=2,'1.Inputs'!$D$39,$E451)))*$F451*(('1.Inputs'!$D$40)+(1-'1.Inputs'!$D$40)*(1+'1.Inputs'!$D$41))*(1+$G451)^(3-1))-(('1.Inputs'!$D$37*12*IF(3=1,'1.Inputs'!$D$38,IF(3=2,'1.Inputs'!$D$39,$E451)))/(1-'1.Inputs'!$D$42)*$D451*(1+$G451)^(3-1))-('1.Inputs'!$D$37*12*IF(3=1,'1.Inputs'!$D$38,IF(3=2,'1.Inputs'!$D$39,$E451)))*'1.Inputs'!$D$43*(1+$G451)^(3-1)-'1.Inputs'!$D$44*(1+$G451)^(3-1)-('1.Inputs'!$D$20/'1.Inputs'!$D$27+'1.Inputs'!$D$23/'1.Inputs'!$D$28)))*'1.Inputs'!$D$53+('1.Inputs'!$D$20/'1.Inputs'!$D$27+'1.Inputs'!$D$23/'1.Inputs'!$D$28)-(J451-I451)</f>
        <v>-125901653.78783894</v>
      </c>
      <c r="V451" s="36">
        <f ca="1">((('1.Inputs'!$D$37*12*IF(4=1,'1.Inputs'!$D$38,IF(4=2,'1.Inputs'!$D$39,$E451)))*$F451*(('1.Inputs'!$D$40)+(1-'1.Inputs'!$D$40)*(1+'1.Inputs'!$D$41))*(1+$G451)^(4-1))-(('1.Inputs'!$D$37*12*IF(4=1,'1.Inputs'!$D$38,IF(4=2,'1.Inputs'!$D$39,$E451)))/(1-'1.Inputs'!$D$42)*$D451*(1+$G451)^(4-1))-('1.Inputs'!$D$37*12*IF(4=1,'1.Inputs'!$D$38,IF(4=2,'1.Inputs'!$D$39,$E451)))*'1.Inputs'!$D$43*(1+$G451)^(4-1)-'1.Inputs'!$D$44*(1+$G451)^(4-1)-('1.Inputs'!$D$20/'1.Inputs'!$D$27+'1.Inputs'!$D$23/'1.Inputs'!$D$28))-MAX(0,((('1.Inputs'!$D$37*12*IF(4=1,'1.Inputs'!$D$38,IF(4=2,'1.Inputs'!$D$39,$E451)))*$F451*(('1.Inputs'!$D$40)+(1-'1.Inputs'!$D$40)*(1+'1.Inputs'!$D$41))*(1+$G451)^(4-1))-(('1.Inputs'!$D$37*12*IF(4=1,'1.Inputs'!$D$38,IF(4=2,'1.Inputs'!$D$39,$E451)))/(1-'1.Inputs'!$D$42)*$D451*(1+$G451)^(4-1))-('1.Inputs'!$D$37*12*IF(4=1,'1.Inputs'!$D$38,IF(4=2,'1.Inputs'!$D$39,$E451)))*'1.Inputs'!$D$43*(1+$G451)^(4-1)-'1.Inputs'!$D$44*(1+$G451)^(4-1)-('1.Inputs'!$D$20/'1.Inputs'!$D$27+'1.Inputs'!$D$23/'1.Inputs'!$D$28)))*'1.Inputs'!$D$53+('1.Inputs'!$D$20/'1.Inputs'!$D$27+'1.Inputs'!$D$23/'1.Inputs'!$D$28)-(K451-J451)</f>
        <v>217634010.07168198</v>
      </c>
      <c r="W451" s="36">
        <f ca="1">((('1.Inputs'!$D$37*12*IF(5=1,'1.Inputs'!$D$38,IF(5=2,'1.Inputs'!$D$39,$E451)))*$F451*(('1.Inputs'!$D$40)+(1-'1.Inputs'!$D$40)*(1+'1.Inputs'!$D$41))*(1+$G451)^(5-1))-(('1.Inputs'!$D$37*12*IF(5=1,'1.Inputs'!$D$38,IF(5=2,'1.Inputs'!$D$39,$E451)))/(1-'1.Inputs'!$D$42)*$D451*(1+$G451)^(5-1))-('1.Inputs'!$D$37*12*IF(5=1,'1.Inputs'!$D$38,IF(5=2,'1.Inputs'!$D$39,$E451)))*'1.Inputs'!$D$43*(1+$G451)^(5-1)-'1.Inputs'!$D$44*(1+$G451)^(5-1)-('1.Inputs'!$D$20/'1.Inputs'!$D$27+'1.Inputs'!$D$23/'1.Inputs'!$D$28))-MAX(0,((('1.Inputs'!$D$37*12*IF(5=1,'1.Inputs'!$D$38,IF(5=2,'1.Inputs'!$D$39,$E451)))*$F451*(('1.Inputs'!$D$40)+(1-'1.Inputs'!$D$40)*(1+'1.Inputs'!$D$41))*(1+$G451)^(5-1))-(('1.Inputs'!$D$37*12*IF(5=1,'1.Inputs'!$D$38,IF(5=2,'1.Inputs'!$D$39,$E451)))/(1-'1.Inputs'!$D$42)*$D451*(1+$G451)^(5-1))-('1.Inputs'!$D$37*12*IF(5=1,'1.Inputs'!$D$38,IF(5=2,'1.Inputs'!$D$39,$E451)))*'1.Inputs'!$D$43*(1+$G451)^(5-1)-'1.Inputs'!$D$44*(1+$G451)^(5-1)-('1.Inputs'!$D$20/'1.Inputs'!$D$27+'1.Inputs'!$D$23/'1.Inputs'!$D$28)))*'1.Inputs'!$D$53+('1.Inputs'!$D$20/'1.Inputs'!$D$27+'1.Inputs'!$D$23/'1.Inputs'!$D$28)-(L451-K451)</f>
        <v>225137630.94924426</v>
      </c>
      <c r="X451" s="36">
        <f ca="1">((('1.Inputs'!$D$37*12*IF(6=1,'1.Inputs'!$D$38,IF(6=2,'1.Inputs'!$D$39,$E451)))*$F451*(('1.Inputs'!$D$40)+(1-'1.Inputs'!$D$40)*(1+'1.Inputs'!$D$41))*(1+$G451)^(6-1))-(('1.Inputs'!$D$37*12*IF(6=1,'1.Inputs'!$D$38,IF(6=2,'1.Inputs'!$D$39,$E451)))/(1-'1.Inputs'!$D$42)*$D451*(1+$G451)^(6-1))-('1.Inputs'!$D$37*12*IF(6=1,'1.Inputs'!$D$38,IF(6=2,'1.Inputs'!$D$39,$E451)))*'1.Inputs'!$D$43*(1+$G451)^(6-1)-'1.Inputs'!$D$44*(1+$G451)^(6-1)-('1.Inputs'!$D$20/'1.Inputs'!$D$27+'1.Inputs'!$D$23/'1.Inputs'!$D$28))-MAX(0,((('1.Inputs'!$D$37*12*IF(6=1,'1.Inputs'!$D$38,IF(6=2,'1.Inputs'!$D$39,$E451)))*$F451*(('1.Inputs'!$D$40)+(1-'1.Inputs'!$D$40)*(1+'1.Inputs'!$D$41))*(1+$G451)^(6-1))-(('1.Inputs'!$D$37*12*IF(6=1,'1.Inputs'!$D$38,IF(6=2,'1.Inputs'!$D$39,$E451)))/(1-'1.Inputs'!$D$42)*$D451*(1+$G451)^(6-1))-('1.Inputs'!$D$37*12*IF(6=1,'1.Inputs'!$D$38,IF(6=2,'1.Inputs'!$D$39,$E451)))*'1.Inputs'!$D$43*(1+$G451)^(6-1)-'1.Inputs'!$D$44*(1+$G451)^(6-1)-('1.Inputs'!$D$20/'1.Inputs'!$D$27+'1.Inputs'!$D$23/'1.Inputs'!$D$28)))*'1.Inputs'!$D$53+('1.Inputs'!$D$20/'1.Inputs'!$D$27+'1.Inputs'!$D$23/'1.Inputs'!$D$28)-(M451-L451)</f>
        <v>232971707.28592348</v>
      </c>
      <c r="Y451" s="36">
        <f ca="1">((('1.Inputs'!$D$37*12*IF(7=1,'1.Inputs'!$D$38,IF(7=2,'1.Inputs'!$D$39,$E451)))*$F451*(('1.Inputs'!$D$40)+(1-'1.Inputs'!$D$40)*(1+'1.Inputs'!$D$41))*(1+$G451)^(7-1))-(('1.Inputs'!$D$37*12*IF(7=1,'1.Inputs'!$D$38,IF(7=2,'1.Inputs'!$D$39,$E451)))/(1-'1.Inputs'!$D$42)*$D451*(1+$G451)^(7-1))-('1.Inputs'!$D$37*12*IF(7=1,'1.Inputs'!$D$38,IF(7=2,'1.Inputs'!$D$39,$E451)))*'1.Inputs'!$D$43*(1+$G451)^(7-1)-'1.Inputs'!$D$44*(1+$G451)^(7-1)-('1.Inputs'!$D$20/'1.Inputs'!$D$27+'1.Inputs'!$D$23/'1.Inputs'!$D$28))-MAX(0,((('1.Inputs'!$D$37*12*IF(7=1,'1.Inputs'!$D$38,IF(7=2,'1.Inputs'!$D$39,$E451)))*$F451*(('1.Inputs'!$D$40)+(1-'1.Inputs'!$D$40)*(1+'1.Inputs'!$D$41))*(1+$G451)^(7-1))-(('1.Inputs'!$D$37*12*IF(7=1,'1.Inputs'!$D$38,IF(7=2,'1.Inputs'!$D$39,$E451)))/(1-'1.Inputs'!$D$42)*$D451*(1+$G451)^(7-1))-('1.Inputs'!$D$37*12*IF(7=1,'1.Inputs'!$D$38,IF(7=2,'1.Inputs'!$D$39,$E451)))*'1.Inputs'!$D$43*(1+$G451)^(7-1)-'1.Inputs'!$D$44*(1+$G451)^(7-1)-('1.Inputs'!$D$20/'1.Inputs'!$D$27+'1.Inputs'!$D$23/'1.Inputs'!$D$28)))*'1.Inputs'!$D$53+('1.Inputs'!$D$20/'1.Inputs'!$D$27+'1.Inputs'!$D$23/'1.Inputs'!$D$28)-(N451-M451)</f>
        <v>241150792.16378903</v>
      </c>
      <c r="Z451" s="36">
        <f ca="1">((('1.Inputs'!$D$37*12*IF(8=1,'1.Inputs'!$D$38,IF(8=2,'1.Inputs'!$D$39,$E451)))*$F451*(('1.Inputs'!$D$40)+(1-'1.Inputs'!$D$40)*(1+'1.Inputs'!$D$41))*(1+$G451)^(8-1))-(('1.Inputs'!$D$37*12*IF(8=1,'1.Inputs'!$D$38,IF(8=2,'1.Inputs'!$D$39,$E451)))/(1-'1.Inputs'!$D$42)*$D451*(1+$G451)^(8-1))-('1.Inputs'!$D$37*12*IF(8=1,'1.Inputs'!$D$38,IF(8=2,'1.Inputs'!$D$39,$E451)))*'1.Inputs'!$D$43*(1+$G451)^(8-1)-'1.Inputs'!$D$44*(1+$G451)^(8-1)-('1.Inputs'!$D$20/'1.Inputs'!$D$27+'1.Inputs'!$D$23/'1.Inputs'!$D$28))-MAX(0,((('1.Inputs'!$D$37*12*IF(8=1,'1.Inputs'!$D$38,IF(8=2,'1.Inputs'!$D$39,$E451)))*$F451*(('1.Inputs'!$D$40)+(1-'1.Inputs'!$D$40)*(1+'1.Inputs'!$D$41))*(1+$G451)^(8-1))-(('1.Inputs'!$D$37*12*IF(8=1,'1.Inputs'!$D$38,IF(8=2,'1.Inputs'!$D$39,$E451)))/(1-'1.Inputs'!$D$42)*$D451*(1+$G451)^(8-1))-('1.Inputs'!$D$37*12*IF(8=1,'1.Inputs'!$D$38,IF(8=2,'1.Inputs'!$D$39,$E451)))*'1.Inputs'!$D$43*(1+$G451)^(8-1)-'1.Inputs'!$D$44*(1+$G451)^(8-1)-('1.Inputs'!$D$20/'1.Inputs'!$D$27+'1.Inputs'!$D$23/'1.Inputs'!$D$28)))*'1.Inputs'!$D$53+('1.Inputs'!$D$20/'1.Inputs'!$D$27+'1.Inputs'!$D$23/'1.Inputs'!$D$28)-(O451-N451)</f>
        <v>249690079.57487953</v>
      </c>
      <c r="AA451" s="36">
        <f ca="1">((('1.Inputs'!$D$37*12*IF(9=1,'1.Inputs'!$D$38,IF(9=2,'1.Inputs'!$D$39,$E451)))*$F451*(('1.Inputs'!$D$40)+(1-'1.Inputs'!$D$40)*(1+'1.Inputs'!$D$41))*(1+$G451)^(9-1))-(('1.Inputs'!$D$37*12*IF(9=1,'1.Inputs'!$D$38,IF(9=2,'1.Inputs'!$D$39,$E451)))/(1-'1.Inputs'!$D$42)*$D451*(1+$G451)^(9-1))-('1.Inputs'!$D$37*12*IF(9=1,'1.Inputs'!$D$38,IF(9=2,'1.Inputs'!$D$39,$E451)))*'1.Inputs'!$D$43*(1+$G451)^(9-1)-'1.Inputs'!$D$44*(1+$G451)^(9-1)-('1.Inputs'!$D$20/'1.Inputs'!$D$27+'1.Inputs'!$D$23/'1.Inputs'!$D$28))-MAX(0,((('1.Inputs'!$D$37*12*IF(9=1,'1.Inputs'!$D$38,IF(9=2,'1.Inputs'!$D$39,$E451)))*$F451*(('1.Inputs'!$D$40)+(1-'1.Inputs'!$D$40)*(1+'1.Inputs'!$D$41))*(1+$G451)^(9-1))-(('1.Inputs'!$D$37*12*IF(9=1,'1.Inputs'!$D$38,IF(9=2,'1.Inputs'!$D$39,$E451)))/(1-'1.Inputs'!$D$42)*$D451*(1+$G451)^(9-1))-('1.Inputs'!$D$37*12*IF(9=1,'1.Inputs'!$D$38,IF(9=2,'1.Inputs'!$D$39,$E451)))*'1.Inputs'!$D$43*(1+$G451)^(9-1)-'1.Inputs'!$D$44*(1+$G451)^(9-1)-('1.Inputs'!$D$20/'1.Inputs'!$D$27+'1.Inputs'!$D$23/'1.Inputs'!$D$28)))*'1.Inputs'!$D$53+('1.Inputs'!$D$20/'1.Inputs'!$D$27+'1.Inputs'!$D$23/'1.Inputs'!$D$28)-(P451-O451)</f>
        <v>258605432.64653522</v>
      </c>
      <c r="AB451" s="36">
        <f ca="1">((('1.Inputs'!$D$37*12*IF(10=1,'1.Inputs'!$D$38,IF(10=2,'1.Inputs'!$D$39,$E451)))*$F451*(('1.Inputs'!$D$40)+(1-'1.Inputs'!$D$40)*(1+'1.Inputs'!$D$41))*(1+$G451)^(10-1))-(('1.Inputs'!$D$37*12*IF(10=1,'1.Inputs'!$D$38,IF(10=2,'1.Inputs'!$D$39,$E451)))/(1-'1.Inputs'!$D$42)*$D451*(1+$G451)^(10-1))-('1.Inputs'!$D$37*12*IF(10=1,'1.Inputs'!$D$38,IF(10=2,'1.Inputs'!$D$39,$E451)))*'1.Inputs'!$D$43*(1+$G451)^(10-1)-'1.Inputs'!$D$44*(1+$G451)^(10-1)-('1.Inputs'!$D$20/'1.Inputs'!$D$27+'1.Inputs'!$D$23/'1.Inputs'!$D$28))-MAX(0,((('1.Inputs'!$D$37*12*IF(10=1,'1.Inputs'!$D$38,IF(10=2,'1.Inputs'!$D$39,$E451)))*$F451*(('1.Inputs'!$D$40)+(1-'1.Inputs'!$D$40)*(1+'1.Inputs'!$D$41))*(1+$G451)^(10-1))-(('1.Inputs'!$D$37*12*IF(10=1,'1.Inputs'!$D$38,IF(10=2,'1.Inputs'!$D$39,$E451)))/(1-'1.Inputs'!$D$42)*$D451*(1+$G451)^(10-1))-('1.Inputs'!$D$37*12*IF(10=1,'1.Inputs'!$D$38,IF(10=2,'1.Inputs'!$D$39,$E451)))*'1.Inputs'!$D$43*(1+$G451)^(10-1)-'1.Inputs'!$D$44*(1+$G451)^(10-1)-('1.Inputs'!$D$20/'1.Inputs'!$D$27+'1.Inputs'!$D$23/'1.Inputs'!$D$28)))*'1.Inputs'!$D$53+('1.Inputs'!$D$20/'1.Inputs'!$D$27+'1.Inputs'!$D$23/'1.Inputs'!$D$28)-(Q451-P451)+(('1.Inputs'!$D$20+'1.Inputs'!$D$23-('1.Inputs'!$D$20/'1.Inputs'!$D$27+'1.Inputs'!$D$23/'1.Inputs'!$D$28)*'1.Inputs'!$D$10)*'1.Inputs'!$D$60+'1.Inputs'!$D$19*'1.Inputs'!$D$59+Q451)</f>
        <v>3156276550.6728878</v>
      </c>
      <c r="AC451" s="36">
        <f ca="1">S451-AC$13-AC$14+MIN(AC$13,MAX(0,((('1.Inputs'!$D$37*12*IF(1=1,'1.Inputs'!$D$38,IF(1=2,'1.Inputs'!$D$39,$E451)))*$F451*(('1.Inputs'!$D$40)+(1-'1.Inputs'!$D$40)*(1+'1.Inputs'!$D$41))*(1+$G451)^(1-1))-(('1.Inputs'!$D$37*12*IF(1=1,'1.Inputs'!$D$38,IF(1=2,'1.Inputs'!$D$39,$E451)))/(1-'1.Inputs'!$D$42)*$D451*(1+$G451)^(1-1))-('1.Inputs'!$D$37*12*IF(1=1,'1.Inputs'!$D$38,IF(1=2,'1.Inputs'!$D$39,$E451)))*'1.Inputs'!$D$43*(1+$G451)^(1-1)-'1.Inputs'!$D$44*(1+$G451)^(1-1)-('1.Inputs'!$D$20/'1.Inputs'!$D$27+'1.Inputs'!$D$23/'1.Inputs'!$D$28))))*'1.Inputs'!$D$53</f>
        <v>-1191958675.8172693</v>
      </c>
      <c r="AD451" s="36">
        <f ca="1">T451-AD$13-AD$14+MIN(AD$13,MAX(0,((('1.Inputs'!$D$37*12*IF(2=1,'1.Inputs'!$D$38,IF(2=2,'1.Inputs'!$D$39,$E451)))*$F451*(('1.Inputs'!$D$40)+(1-'1.Inputs'!$D$40)*(1+'1.Inputs'!$D$41))*(1+$G451)^(2-1))-(('1.Inputs'!$D$37*12*IF(2=1,'1.Inputs'!$D$38,IF(2=2,'1.Inputs'!$D$39,$E451)))/(1-'1.Inputs'!$D$42)*$D451*(1+$G451)^(2-1))-('1.Inputs'!$D$37*12*IF(2=1,'1.Inputs'!$D$38,IF(2=2,'1.Inputs'!$D$39,$E451)))*'1.Inputs'!$D$43*(1+$G451)^(2-1)-'1.Inputs'!$D$44*(1+$G451)^(2-1)-('1.Inputs'!$D$20/'1.Inputs'!$D$27+'1.Inputs'!$D$23/'1.Inputs'!$D$28))))*'1.Inputs'!$D$53</f>
        <v>-467783527.81918597</v>
      </c>
      <c r="AE451" s="36">
        <f ca="1">U451-AE$13-AE$14+MIN(AE$13,MAX(0,((('1.Inputs'!$D$37*12*IF(3=1,'1.Inputs'!$D$38,IF(3=2,'1.Inputs'!$D$39,$E451)))*$F451*(('1.Inputs'!$D$40)+(1-'1.Inputs'!$D$40)*(1+'1.Inputs'!$D$41))*(1+$G451)^(3-1))-(('1.Inputs'!$D$37*12*IF(3=1,'1.Inputs'!$D$38,IF(3=2,'1.Inputs'!$D$39,$E451)))/(1-'1.Inputs'!$D$42)*$D451*(1+$G451)^(3-1))-('1.Inputs'!$D$37*12*IF(3=1,'1.Inputs'!$D$38,IF(3=2,'1.Inputs'!$D$39,$E451)))*'1.Inputs'!$D$43*(1+$G451)^(3-1)-'1.Inputs'!$D$44*(1+$G451)^(3-1)-('1.Inputs'!$D$20/'1.Inputs'!$D$27+'1.Inputs'!$D$23/'1.Inputs'!$D$28))))*'1.Inputs'!$D$53</f>
        <v>-467841653.78783894</v>
      </c>
      <c r="AF451" s="36">
        <f ca="1">V451-AF$13-AF$14+MIN(AF$13,MAX(0,((('1.Inputs'!$D$37*12*IF(4=1,'1.Inputs'!$D$38,IF(4=2,'1.Inputs'!$D$39,$E451)))*$F451*(('1.Inputs'!$D$40)+(1-'1.Inputs'!$D$40)*(1+'1.Inputs'!$D$41))*(1+$G451)^(4-1))-(('1.Inputs'!$D$37*12*IF(4=1,'1.Inputs'!$D$38,IF(4=2,'1.Inputs'!$D$39,$E451)))/(1-'1.Inputs'!$D$42)*$D451*(1+$G451)^(4-1))-('1.Inputs'!$D$37*12*IF(4=1,'1.Inputs'!$D$38,IF(4=2,'1.Inputs'!$D$39,$E451)))*'1.Inputs'!$D$43*(1+$G451)^(4-1)-'1.Inputs'!$D$44*(1+$G451)^(4-1)-('1.Inputs'!$D$20/'1.Inputs'!$D$27+'1.Inputs'!$D$23/'1.Inputs'!$D$28))))*'1.Inputs'!$D$53</f>
        <v>-105117989.92831802</v>
      </c>
      <c r="AG451" s="36">
        <f ca="1">W451-AG$13-AG$14+MIN(AG$13,MAX(0,((('1.Inputs'!$D$37*12*IF(5=1,'1.Inputs'!$D$38,IF(5=2,'1.Inputs'!$D$39,$E451)))*$F451*(('1.Inputs'!$D$40)+(1-'1.Inputs'!$D$40)*(1+'1.Inputs'!$D$41))*(1+$G451)^(5-1))-(('1.Inputs'!$D$37*12*IF(5=1,'1.Inputs'!$D$38,IF(5=2,'1.Inputs'!$D$39,$E451)))/(1-'1.Inputs'!$D$42)*$D451*(1+$G451)^(5-1))-('1.Inputs'!$D$37*12*IF(5=1,'1.Inputs'!$D$38,IF(5=2,'1.Inputs'!$D$39,$E451)))*'1.Inputs'!$D$43*(1+$G451)^(5-1)-'1.Inputs'!$D$44*(1+$G451)^(5-1)-('1.Inputs'!$D$20/'1.Inputs'!$D$27+'1.Inputs'!$D$23/'1.Inputs'!$D$28))))*'1.Inputs'!$D$53</f>
        <v>-78426369.050755739</v>
      </c>
      <c r="AH451" s="36">
        <f ca="1">X451-AH$13-AH$14+MIN(AH$13,MAX(0,((('1.Inputs'!$D$37*12*IF(6=1,'1.Inputs'!$D$38,IF(6=2,'1.Inputs'!$D$39,$E451)))*$F451*(('1.Inputs'!$D$40)+(1-'1.Inputs'!$D$40)*(1+'1.Inputs'!$D$41))*(1+$G451)^(6-1))-(('1.Inputs'!$D$37*12*IF(6=1,'1.Inputs'!$D$38,IF(6=2,'1.Inputs'!$D$39,$E451)))/(1-'1.Inputs'!$D$42)*$D451*(1+$G451)^(6-1))-('1.Inputs'!$D$37*12*IF(6=1,'1.Inputs'!$D$38,IF(6=2,'1.Inputs'!$D$39,$E451)))*'1.Inputs'!$D$43*(1+$G451)^(6-1)-'1.Inputs'!$D$44*(1+$G451)^(6-1)-('1.Inputs'!$D$20/'1.Inputs'!$D$27+'1.Inputs'!$D$23/'1.Inputs'!$D$28))))*'1.Inputs'!$D$53</f>
        <v>-51404292.714076519</v>
      </c>
      <c r="AI451" s="36">
        <f ca="1">Y451-AI$13-AI$14+MIN(AI$13,MAX(0,((('1.Inputs'!$D$37*12*IF(7=1,'1.Inputs'!$D$38,IF(7=2,'1.Inputs'!$D$39,$E451)))*$F451*(('1.Inputs'!$D$40)+(1-'1.Inputs'!$D$40)*(1+'1.Inputs'!$D$41))*(1+$G451)^(7-1))-(('1.Inputs'!$D$37*12*IF(7=1,'1.Inputs'!$D$38,IF(7=2,'1.Inputs'!$D$39,$E451)))/(1-'1.Inputs'!$D$42)*$D451*(1+$G451)^(7-1))-('1.Inputs'!$D$37*12*IF(7=1,'1.Inputs'!$D$38,IF(7=2,'1.Inputs'!$D$39,$E451)))*'1.Inputs'!$D$43*(1+$G451)^(7-1)-'1.Inputs'!$D$44*(1+$G451)^(7-1)-('1.Inputs'!$D$20/'1.Inputs'!$D$27+'1.Inputs'!$D$23/'1.Inputs'!$D$28))))*'1.Inputs'!$D$53</f>
        <v>-24037207.836210966</v>
      </c>
      <c r="AJ451" s="36">
        <f ca="1">Z451-AJ$13-AJ$14+MIN(AJ$13,MAX(0,((('1.Inputs'!$D$37*12*IF(8=1,'1.Inputs'!$D$38,IF(8=2,'1.Inputs'!$D$39,$E451)))*$F451*(('1.Inputs'!$D$40)+(1-'1.Inputs'!$D$40)*(1+'1.Inputs'!$D$41))*(1+$G451)^(8-1))-(('1.Inputs'!$D$37*12*IF(8=1,'1.Inputs'!$D$38,IF(8=2,'1.Inputs'!$D$39,$E451)))/(1-'1.Inputs'!$D$42)*$D451*(1+$G451)^(8-1))-('1.Inputs'!$D$37*12*IF(8=1,'1.Inputs'!$D$38,IF(8=2,'1.Inputs'!$D$39,$E451)))*'1.Inputs'!$D$43*(1+$G451)^(8-1)-'1.Inputs'!$D$44*(1+$G451)^(8-1)-('1.Inputs'!$D$20/'1.Inputs'!$D$27+'1.Inputs'!$D$23/'1.Inputs'!$D$28))))*'1.Inputs'!$D$53</f>
        <v>249690079.57487953</v>
      </c>
      <c r="AK451" s="36">
        <f ca="1">AA451-AK$13-AK$14+MIN(AK$13,MAX(0,((('1.Inputs'!$D$37*12*IF(9=1,'1.Inputs'!$D$38,IF(9=2,'1.Inputs'!$D$39,$E451)))*$F451*(('1.Inputs'!$D$40)+(1-'1.Inputs'!$D$40)*(1+'1.Inputs'!$D$41))*(1+$G451)^(9-1))-(('1.Inputs'!$D$37*12*IF(9=1,'1.Inputs'!$D$38,IF(9=2,'1.Inputs'!$D$39,$E451)))/(1-'1.Inputs'!$D$42)*$D451*(1+$G451)^(9-1))-('1.Inputs'!$D$37*12*IF(9=1,'1.Inputs'!$D$38,IF(9=2,'1.Inputs'!$D$39,$E451)))*'1.Inputs'!$D$43*(1+$G451)^(9-1)-'1.Inputs'!$D$44*(1+$G451)^(9-1)-('1.Inputs'!$D$20/'1.Inputs'!$D$27+'1.Inputs'!$D$23/'1.Inputs'!$D$28))))*'1.Inputs'!$D$53</f>
        <v>258605432.64653522</v>
      </c>
      <c r="AL451" s="36">
        <f ca="1">AB451-AL$13-AL$14+MIN(AL$13,MAX(0,((('1.Inputs'!$D$37*12*IF(10=1,'1.Inputs'!$D$38,IF(10=2,'1.Inputs'!$D$39,$E451)))*$F451*(('1.Inputs'!$D$40)+(1-'1.Inputs'!$D$40)*(1+'1.Inputs'!$D$41))*(1+$G451)^(10-1))-(('1.Inputs'!$D$37*12*IF(10=1,'1.Inputs'!$D$38,IF(10=2,'1.Inputs'!$D$39,$E451)))/(1-'1.Inputs'!$D$42)*$D451*(1+$G451)^(10-1))-('1.Inputs'!$D$37*12*IF(10=1,'1.Inputs'!$D$38,IF(10=2,'1.Inputs'!$D$39,$E451)))*'1.Inputs'!$D$43*(1+$G451)^(10-1)-'1.Inputs'!$D$44*(1+$G451)^(10-1)-('1.Inputs'!$D$20/'1.Inputs'!$D$27+'1.Inputs'!$D$23/'1.Inputs'!$D$28))))*'1.Inputs'!$D$53+'1.Inputs'!$D$35</f>
        <v>3956276550.6728878</v>
      </c>
      <c r="AM451" s="48">
        <f ca="1">R451+NPV('1.Inputs'!$D$55,S451:AB451)</f>
        <v>-1610060360.4292929</v>
      </c>
      <c r="AN451" s="48">
        <f ca="1">-('1.Inputs'!$D$24*(1-'1.Inputs'!$D$31)+'1.Inputs'!$D$35)+NPV('1.Inputs'!$D$54,AC451:AL451)</f>
        <v>-2485284297.0984912</v>
      </c>
      <c r="AO451" s="36">
        <f t="shared" ca="1" si="53"/>
        <v>-7.0756007846698461</v>
      </c>
      <c r="AP451" s="36">
        <f t="shared" ca="1" si="54"/>
        <v>-0.31987208787560706</v>
      </c>
      <c r="AQ451" s="36">
        <f ca="1">'1.Inputs'!$D$35+MIN(SUM($AC451:AC451),SUM($AC451:AD451),SUM($AC451:AE451),SUM($AC451:AF451),SUM($AC451:AG451),SUM($AC451:AH451),SUM($AC451:AI451),SUM($AC451:AJ451),SUM($AC451:AK451),SUM($AC451:AL451))</f>
        <v>-1586569716.9536552</v>
      </c>
      <c r="AR451" s="36">
        <f ca="1">IF(AP451&lt;'1.Inputs'!$D$57,1,0)</f>
        <v>1</v>
      </c>
      <c r="AS451" s="36">
        <f t="shared" ca="1" si="55"/>
        <v>1</v>
      </c>
    </row>
    <row r="452" spans="2:45" ht="15" customHeight="1" x14ac:dyDescent="0.25">
      <c r="B452" s="36">
        <v>437</v>
      </c>
      <c r="C452" s="36">
        <f t="shared" ca="1" si="48"/>
        <v>0.67874667805300104</v>
      </c>
      <c r="D452" s="36">
        <f t="shared" ca="1" si="49"/>
        <v>19318.954517312835</v>
      </c>
      <c r="E452" s="47">
        <f t="shared" ca="1" si="50"/>
        <v>0.84966175321620763</v>
      </c>
      <c r="F452" s="36">
        <f t="shared" ca="1" si="51"/>
        <v>27653.223394115601</v>
      </c>
      <c r="G452" s="36">
        <f t="shared" ca="1" si="52"/>
        <v>5.9034382607623392E-2</v>
      </c>
      <c r="H452" s="36">
        <f ca="1">((('1.Inputs'!$D$37*12*IF(1=1,'1.Inputs'!$D$38,IF(1=2,'1.Inputs'!$D$39,$E452)))*$F452*(('1.Inputs'!$D$40)+(1-'1.Inputs'!$D$40)*(1+'1.Inputs'!$D$41))*(1+$G452)^(1-1))*'1.Inputs'!$D$47+(('1.Inputs'!$D$37*12*IF(1=1,'1.Inputs'!$D$38,IF(1=2,'1.Inputs'!$D$39,$E452)))/(1-'1.Inputs'!$D$42)*$D452*(1+$G452)^(1-1))*('1.Inputs'!$D$48-'1.Inputs'!$D$49))/'1.Inputs'!$D$51</f>
        <v>745526674.20077062</v>
      </c>
      <c r="I452" s="36">
        <f ca="1">((('1.Inputs'!$D$37*12*IF(2=1,'1.Inputs'!$D$38,IF(2=2,'1.Inputs'!$D$39,$E452)))*$F452*(('1.Inputs'!$D$40)+(1-'1.Inputs'!$D$40)*(1+'1.Inputs'!$D$41))*(1+$G452)^(2-1))*'1.Inputs'!$D$47+(('1.Inputs'!$D$37*12*IF(2=1,'1.Inputs'!$D$38,IF(2=2,'1.Inputs'!$D$39,$E452)))/(1-'1.Inputs'!$D$42)*$D452*(1+$G452)^(2-1))*('1.Inputs'!$D$48-'1.Inputs'!$D$49))/'1.Inputs'!$D$51</f>
        <v>1105353733.581619</v>
      </c>
      <c r="J452" s="36">
        <f ca="1">((('1.Inputs'!$D$37*12*IF(3=1,'1.Inputs'!$D$38,IF(3=2,'1.Inputs'!$D$39,$E452)))*$F452*(('1.Inputs'!$D$40)+(1-'1.Inputs'!$D$40)*(1+'1.Inputs'!$D$41))*(1+$G452)^(3-1))*'1.Inputs'!$D$47+(('1.Inputs'!$D$37*12*IF(3=1,'1.Inputs'!$D$38,IF(3=2,'1.Inputs'!$D$39,$E452)))/(1-'1.Inputs'!$D$42)*$D452*(1+$G452)^(3-1))*('1.Inputs'!$D$48-'1.Inputs'!$D$49))/'1.Inputs'!$D$51</f>
        <v>1420886447.4669766</v>
      </c>
      <c r="K452" s="36">
        <f ca="1">((('1.Inputs'!$D$37*12*IF(4=1,'1.Inputs'!$D$38,IF(4=2,'1.Inputs'!$D$39,$E452)))*$F452*(('1.Inputs'!$D$40)+(1-'1.Inputs'!$D$40)*(1+'1.Inputs'!$D$41))*(1+$G452)^(4-1))*'1.Inputs'!$D$47+(('1.Inputs'!$D$37*12*IF(4=1,'1.Inputs'!$D$38,IF(4=2,'1.Inputs'!$D$39,$E452)))/(1-'1.Inputs'!$D$42)*$D452*(1+$G452)^(4-1))*('1.Inputs'!$D$48-'1.Inputs'!$D$49))/'1.Inputs'!$D$51</f>
        <v>1504767601.6487288</v>
      </c>
      <c r="L452" s="36">
        <f ca="1">((('1.Inputs'!$D$37*12*IF(5=1,'1.Inputs'!$D$38,IF(5=2,'1.Inputs'!$D$39,$E452)))*$F452*(('1.Inputs'!$D$40)+(1-'1.Inputs'!$D$40)*(1+'1.Inputs'!$D$41))*(1+$G452)^(5-1))*'1.Inputs'!$D$47+(('1.Inputs'!$D$37*12*IF(5=1,'1.Inputs'!$D$38,IF(5=2,'1.Inputs'!$D$39,$E452)))/(1-'1.Inputs'!$D$42)*$D452*(1+$G452)^(5-1))*('1.Inputs'!$D$48-'1.Inputs'!$D$49))/'1.Inputs'!$D$51</f>
        <v>1593600627.9800158</v>
      </c>
      <c r="M452" s="36">
        <f ca="1">((('1.Inputs'!$D$37*12*IF(6=1,'1.Inputs'!$D$38,IF(6=2,'1.Inputs'!$D$39,$E452)))*$F452*(('1.Inputs'!$D$40)+(1-'1.Inputs'!$D$40)*(1+'1.Inputs'!$D$41))*(1+$G452)^(6-1))*'1.Inputs'!$D$47+(('1.Inputs'!$D$37*12*IF(6=1,'1.Inputs'!$D$38,IF(6=2,'1.Inputs'!$D$39,$E452)))/(1-'1.Inputs'!$D$42)*$D452*(1+$G452)^(6-1))*('1.Inputs'!$D$48-'1.Inputs'!$D$49))/'1.Inputs'!$D$51</f>
        <v>1687677857.1759372</v>
      </c>
      <c r="N452" s="36">
        <f ca="1">((('1.Inputs'!$D$37*12*IF(7=1,'1.Inputs'!$D$38,IF(7=2,'1.Inputs'!$D$39,$E452)))*$F452*(('1.Inputs'!$D$40)+(1-'1.Inputs'!$D$40)*(1+'1.Inputs'!$D$41))*(1+$G452)^(7-1))*'1.Inputs'!$D$47+(('1.Inputs'!$D$37*12*IF(7=1,'1.Inputs'!$D$38,IF(7=2,'1.Inputs'!$D$39,$E452)))/(1-'1.Inputs'!$D$42)*$D452*(1+$G452)^(7-1))*('1.Inputs'!$D$48-'1.Inputs'!$D$49))/'1.Inputs'!$D$51</f>
        <v>1787308877.5148752</v>
      </c>
      <c r="O452" s="36">
        <f ca="1">((('1.Inputs'!$D$37*12*IF(8=1,'1.Inputs'!$D$38,IF(8=2,'1.Inputs'!$D$39,$E452)))*$F452*(('1.Inputs'!$D$40)+(1-'1.Inputs'!$D$40)*(1+'1.Inputs'!$D$41))*(1+$G452)^(8-1))*'1.Inputs'!$D$47+(('1.Inputs'!$D$37*12*IF(8=1,'1.Inputs'!$D$38,IF(8=2,'1.Inputs'!$D$39,$E452)))/(1-'1.Inputs'!$D$42)*$D452*(1+$G452)^(8-1))*('1.Inputs'!$D$48-'1.Inputs'!$D$49))/'1.Inputs'!$D$51</f>
        <v>1892821553.6280904</v>
      </c>
      <c r="P452" s="36">
        <f ca="1">((('1.Inputs'!$D$37*12*IF(9=1,'1.Inputs'!$D$38,IF(9=2,'1.Inputs'!$D$39,$E452)))*$F452*(('1.Inputs'!$D$40)+(1-'1.Inputs'!$D$40)*(1+'1.Inputs'!$D$41))*(1+$G452)^(9-1))*'1.Inputs'!$D$47+(('1.Inputs'!$D$37*12*IF(9=1,'1.Inputs'!$D$38,IF(9=2,'1.Inputs'!$D$39,$E452)))/(1-'1.Inputs'!$D$42)*$D452*(1+$G452)^(9-1))*('1.Inputs'!$D$48-'1.Inputs'!$D$49))/'1.Inputs'!$D$51</f>
        <v>2004563105.4329274</v>
      </c>
      <c r="Q452" s="36">
        <f ca="1">((('1.Inputs'!$D$37*12*IF(10=1,'1.Inputs'!$D$38,IF(10=2,'1.Inputs'!$D$39,$E452)))*$F452*(('1.Inputs'!$D$40)+(1-'1.Inputs'!$D$40)*(1+'1.Inputs'!$D$41))*(1+$G452)^(10-1))*'1.Inputs'!$D$47+(('1.Inputs'!$D$37*12*IF(10=1,'1.Inputs'!$D$38,IF(10=2,'1.Inputs'!$D$39,$E452)))/(1-'1.Inputs'!$D$42)*$D452*(1+$G452)^(10-1))*('1.Inputs'!$D$48-'1.Inputs'!$D$49))/'1.Inputs'!$D$51</f>
        <v>2122901250.7601802</v>
      </c>
      <c r="R452" s="36">
        <f>-'1.Inputs'!$D$24</f>
        <v>-2050000000</v>
      </c>
      <c r="S452" s="36">
        <f ca="1">((('1.Inputs'!$D$37*12*IF(1=1,'1.Inputs'!$D$38,IF(1=2,'1.Inputs'!$D$39,$E452)))*$F452*(('1.Inputs'!$D$40)+(1-'1.Inputs'!$D$40)*(1+'1.Inputs'!$D$41))*(1+$G452)^(1-1))-(('1.Inputs'!$D$37*12*IF(1=1,'1.Inputs'!$D$38,IF(1=2,'1.Inputs'!$D$39,$E452)))/(1-'1.Inputs'!$D$42)*$D452*(1+$G452)^(1-1))-('1.Inputs'!$D$37*12*IF(1=1,'1.Inputs'!$D$38,IF(1=2,'1.Inputs'!$D$39,$E452)))*'1.Inputs'!$D$43*(1+$G452)^(1-1)-'1.Inputs'!$D$44*(1+$G452)^(1-1)-('1.Inputs'!$D$20/'1.Inputs'!$D$27+'1.Inputs'!$D$23/'1.Inputs'!$D$28))-MAX(0,((('1.Inputs'!$D$37*12*IF(1=1,'1.Inputs'!$D$38,IF(1=2,'1.Inputs'!$D$39,$E452)))*$F452*(('1.Inputs'!$D$40)+(1-'1.Inputs'!$D$40)*(1+'1.Inputs'!$D$41))*(1+$G452)^(1-1))-(('1.Inputs'!$D$37*12*IF(1=1,'1.Inputs'!$D$38,IF(1=2,'1.Inputs'!$D$39,$E452)))/(1-'1.Inputs'!$D$42)*$D452*(1+$G452)^(1-1))-('1.Inputs'!$D$37*12*IF(1=1,'1.Inputs'!$D$38,IF(1=2,'1.Inputs'!$D$39,$E452)))*'1.Inputs'!$D$43*(1+$G452)^(1-1)-'1.Inputs'!$D$44*(1+$G452)^(1-1)-('1.Inputs'!$D$20/'1.Inputs'!$D$27+'1.Inputs'!$D$23/'1.Inputs'!$D$28)))*'1.Inputs'!$D$53+('1.Inputs'!$D$20/'1.Inputs'!$D$27+'1.Inputs'!$D$23/'1.Inputs'!$D$28)-H452</f>
        <v>-850321723.62654328</v>
      </c>
      <c r="T452" s="36">
        <f ca="1">((('1.Inputs'!$D$37*12*IF(2=1,'1.Inputs'!$D$38,IF(2=2,'1.Inputs'!$D$39,$E452)))*$F452*(('1.Inputs'!$D$40)+(1-'1.Inputs'!$D$40)*(1+'1.Inputs'!$D$41))*(1+$G452)^(2-1))-(('1.Inputs'!$D$37*12*IF(2=1,'1.Inputs'!$D$38,IF(2=2,'1.Inputs'!$D$39,$E452)))/(1-'1.Inputs'!$D$42)*$D452*(1+$G452)^(2-1))-('1.Inputs'!$D$37*12*IF(2=1,'1.Inputs'!$D$38,IF(2=2,'1.Inputs'!$D$39,$E452)))*'1.Inputs'!$D$43*(1+$G452)^(2-1)-'1.Inputs'!$D$44*(1+$G452)^(2-1)-('1.Inputs'!$D$20/'1.Inputs'!$D$27+'1.Inputs'!$D$23/'1.Inputs'!$D$28))-MAX(0,((('1.Inputs'!$D$37*12*IF(2=1,'1.Inputs'!$D$38,IF(2=2,'1.Inputs'!$D$39,$E452)))*$F452*(('1.Inputs'!$D$40)+(1-'1.Inputs'!$D$40)*(1+'1.Inputs'!$D$41))*(1+$G452)^(2-1))-(('1.Inputs'!$D$37*12*IF(2=1,'1.Inputs'!$D$38,IF(2=2,'1.Inputs'!$D$39,$E452)))/(1-'1.Inputs'!$D$42)*$D452*(1+$G452)^(2-1))-('1.Inputs'!$D$37*12*IF(2=1,'1.Inputs'!$D$38,IF(2=2,'1.Inputs'!$D$39,$E452)))*'1.Inputs'!$D$43*(1+$G452)^(2-1)-'1.Inputs'!$D$44*(1+$G452)^(2-1)-('1.Inputs'!$D$20/'1.Inputs'!$D$27+'1.Inputs'!$D$23/'1.Inputs'!$D$28)))*'1.Inputs'!$D$53+('1.Inputs'!$D$20/'1.Inputs'!$D$27+'1.Inputs'!$D$23/'1.Inputs'!$D$28)-(I452-H452)</f>
        <v>-165756233.87741613</v>
      </c>
      <c r="U452" s="36">
        <f ca="1">((('1.Inputs'!$D$37*12*IF(3=1,'1.Inputs'!$D$38,IF(3=2,'1.Inputs'!$D$39,$E452)))*$F452*(('1.Inputs'!$D$40)+(1-'1.Inputs'!$D$40)*(1+'1.Inputs'!$D$41))*(1+$G452)^(3-1))-(('1.Inputs'!$D$37*12*IF(3=1,'1.Inputs'!$D$38,IF(3=2,'1.Inputs'!$D$39,$E452)))/(1-'1.Inputs'!$D$42)*$D452*(1+$G452)^(3-1))-('1.Inputs'!$D$37*12*IF(3=1,'1.Inputs'!$D$38,IF(3=2,'1.Inputs'!$D$39,$E452)))*'1.Inputs'!$D$43*(1+$G452)^(3-1)-'1.Inputs'!$D$44*(1+$G452)^(3-1)-('1.Inputs'!$D$20/'1.Inputs'!$D$27+'1.Inputs'!$D$23/'1.Inputs'!$D$28))-MAX(0,((('1.Inputs'!$D$37*12*IF(3=1,'1.Inputs'!$D$38,IF(3=2,'1.Inputs'!$D$39,$E452)))*$F452*(('1.Inputs'!$D$40)+(1-'1.Inputs'!$D$40)*(1+'1.Inputs'!$D$41))*(1+$G452)^(3-1))-(('1.Inputs'!$D$37*12*IF(3=1,'1.Inputs'!$D$38,IF(3=2,'1.Inputs'!$D$39,$E452)))/(1-'1.Inputs'!$D$42)*$D452*(1+$G452)^(3-1))-('1.Inputs'!$D$37*12*IF(3=1,'1.Inputs'!$D$38,IF(3=2,'1.Inputs'!$D$39,$E452)))*'1.Inputs'!$D$43*(1+$G452)^(3-1)-'1.Inputs'!$D$44*(1+$G452)^(3-1)-('1.Inputs'!$D$20/'1.Inputs'!$D$27+'1.Inputs'!$D$23/'1.Inputs'!$D$28)))*'1.Inputs'!$D$53+('1.Inputs'!$D$20/'1.Inputs'!$D$27+'1.Inputs'!$D$23/'1.Inputs'!$D$28)-(J452-I452)</f>
        <v>60727121.5298509</v>
      </c>
      <c r="V452" s="36">
        <f ca="1">((('1.Inputs'!$D$37*12*IF(4=1,'1.Inputs'!$D$38,IF(4=2,'1.Inputs'!$D$39,$E452)))*$F452*(('1.Inputs'!$D$40)+(1-'1.Inputs'!$D$40)*(1+'1.Inputs'!$D$41))*(1+$G452)^(4-1))-(('1.Inputs'!$D$37*12*IF(4=1,'1.Inputs'!$D$38,IF(4=2,'1.Inputs'!$D$39,$E452)))/(1-'1.Inputs'!$D$42)*$D452*(1+$G452)^(4-1))-('1.Inputs'!$D$37*12*IF(4=1,'1.Inputs'!$D$38,IF(4=2,'1.Inputs'!$D$39,$E452)))*'1.Inputs'!$D$43*(1+$G452)^(4-1)-'1.Inputs'!$D$44*(1+$G452)^(4-1)-('1.Inputs'!$D$20/'1.Inputs'!$D$27+'1.Inputs'!$D$23/'1.Inputs'!$D$28))-MAX(0,((('1.Inputs'!$D$37*12*IF(4=1,'1.Inputs'!$D$38,IF(4=2,'1.Inputs'!$D$39,$E452)))*$F452*(('1.Inputs'!$D$40)+(1-'1.Inputs'!$D$40)*(1+'1.Inputs'!$D$41))*(1+$G452)^(4-1))-(('1.Inputs'!$D$37*12*IF(4=1,'1.Inputs'!$D$38,IF(4=2,'1.Inputs'!$D$39,$E452)))/(1-'1.Inputs'!$D$42)*$D452*(1+$G452)^(4-1))-('1.Inputs'!$D$37*12*IF(4=1,'1.Inputs'!$D$38,IF(4=2,'1.Inputs'!$D$39,$E452)))*'1.Inputs'!$D$43*(1+$G452)^(4-1)-'1.Inputs'!$D$44*(1+$G452)^(4-1)-('1.Inputs'!$D$20/'1.Inputs'!$D$27+'1.Inputs'!$D$23/'1.Inputs'!$D$28)))*'1.Inputs'!$D$53+('1.Inputs'!$D$20/'1.Inputs'!$D$27+'1.Inputs'!$D$23/'1.Inputs'!$D$28)-(K452-J452)</f>
        <v>311801573.73902917</v>
      </c>
      <c r="W452" s="36">
        <f ca="1">((('1.Inputs'!$D$37*12*IF(5=1,'1.Inputs'!$D$38,IF(5=2,'1.Inputs'!$D$39,$E452)))*$F452*(('1.Inputs'!$D$40)+(1-'1.Inputs'!$D$40)*(1+'1.Inputs'!$D$41))*(1+$G452)^(5-1))-(('1.Inputs'!$D$37*12*IF(5=1,'1.Inputs'!$D$38,IF(5=2,'1.Inputs'!$D$39,$E452)))/(1-'1.Inputs'!$D$42)*$D452*(1+$G452)^(5-1))-('1.Inputs'!$D$37*12*IF(5=1,'1.Inputs'!$D$38,IF(5=2,'1.Inputs'!$D$39,$E452)))*'1.Inputs'!$D$43*(1+$G452)^(5-1)-'1.Inputs'!$D$44*(1+$G452)^(5-1)-('1.Inputs'!$D$20/'1.Inputs'!$D$27+'1.Inputs'!$D$23/'1.Inputs'!$D$28))-MAX(0,((('1.Inputs'!$D$37*12*IF(5=1,'1.Inputs'!$D$38,IF(5=2,'1.Inputs'!$D$39,$E452)))*$F452*(('1.Inputs'!$D$40)+(1-'1.Inputs'!$D$40)*(1+'1.Inputs'!$D$41))*(1+$G452)^(5-1))-(('1.Inputs'!$D$37*12*IF(5=1,'1.Inputs'!$D$38,IF(5=2,'1.Inputs'!$D$39,$E452)))/(1-'1.Inputs'!$D$42)*$D452*(1+$G452)^(5-1))-('1.Inputs'!$D$37*12*IF(5=1,'1.Inputs'!$D$38,IF(5=2,'1.Inputs'!$D$39,$E452)))*'1.Inputs'!$D$43*(1+$G452)^(5-1)-'1.Inputs'!$D$44*(1+$G452)^(5-1)-('1.Inputs'!$D$20/'1.Inputs'!$D$27+'1.Inputs'!$D$23/'1.Inputs'!$D$28)))*'1.Inputs'!$D$53+('1.Inputs'!$D$20/'1.Inputs'!$D$27+'1.Inputs'!$D$23/'1.Inputs'!$D$28)-(L452-K452)</f>
        <v>327419212.56258792</v>
      </c>
      <c r="X452" s="36">
        <f ca="1">((('1.Inputs'!$D$37*12*IF(6=1,'1.Inputs'!$D$38,IF(6=2,'1.Inputs'!$D$39,$E452)))*$F452*(('1.Inputs'!$D$40)+(1-'1.Inputs'!$D$40)*(1+'1.Inputs'!$D$41))*(1+$G452)^(6-1))-(('1.Inputs'!$D$37*12*IF(6=1,'1.Inputs'!$D$38,IF(6=2,'1.Inputs'!$D$39,$E452)))/(1-'1.Inputs'!$D$42)*$D452*(1+$G452)^(6-1))-('1.Inputs'!$D$37*12*IF(6=1,'1.Inputs'!$D$38,IF(6=2,'1.Inputs'!$D$39,$E452)))*'1.Inputs'!$D$43*(1+$G452)^(6-1)-'1.Inputs'!$D$44*(1+$G452)^(6-1)-('1.Inputs'!$D$20/'1.Inputs'!$D$27+'1.Inputs'!$D$23/'1.Inputs'!$D$28))-MAX(0,((('1.Inputs'!$D$37*12*IF(6=1,'1.Inputs'!$D$38,IF(6=2,'1.Inputs'!$D$39,$E452)))*$F452*(('1.Inputs'!$D$40)+(1-'1.Inputs'!$D$40)*(1+'1.Inputs'!$D$41))*(1+$G452)^(6-1))-(('1.Inputs'!$D$37*12*IF(6=1,'1.Inputs'!$D$38,IF(6=2,'1.Inputs'!$D$39,$E452)))/(1-'1.Inputs'!$D$42)*$D452*(1+$G452)^(6-1))-('1.Inputs'!$D$37*12*IF(6=1,'1.Inputs'!$D$38,IF(6=2,'1.Inputs'!$D$39,$E452)))*'1.Inputs'!$D$43*(1+$G452)^(6-1)-'1.Inputs'!$D$44*(1+$G452)^(6-1)-('1.Inputs'!$D$20/'1.Inputs'!$D$27+'1.Inputs'!$D$23/'1.Inputs'!$D$28)))*'1.Inputs'!$D$53+('1.Inputs'!$D$20/'1.Inputs'!$D$27+'1.Inputs'!$D$23/'1.Inputs'!$D$28)-(M452-L452)</f>
        <v>343958829.05188394</v>
      </c>
      <c r="Y452" s="36">
        <f ca="1">((('1.Inputs'!$D$37*12*IF(7=1,'1.Inputs'!$D$38,IF(7=2,'1.Inputs'!$D$39,$E452)))*$F452*(('1.Inputs'!$D$40)+(1-'1.Inputs'!$D$40)*(1+'1.Inputs'!$D$41))*(1+$G452)^(7-1))-(('1.Inputs'!$D$37*12*IF(7=1,'1.Inputs'!$D$38,IF(7=2,'1.Inputs'!$D$39,$E452)))/(1-'1.Inputs'!$D$42)*$D452*(1+$G452)^(7-1))-('1.Inputs'!$D$37*12*IF(7=1,'1.Inputs'!$D$38,IF(7=2,'1.Inputs'!$D$39,$E452)))*'1.Inputs'!$D$43*(1+$G452)^(7-1)-'1.Inputs'!$D$44*(1+$G452)^(7-1)-('1.Inputs'!$D$20/'1.Inputs'!$D$27+'1.Inputs'!$D$23/'1.Inputs'!$D$28))-MAX(0,((('1.Inputs'!$D$37*12*IF(7=1,'1.Inputs'!$D$38,IF(7=2,'1.Inputs'!$D$39,$E452)))*$F452*(('1.Inputs'!$D$40)+(1-'1.Inputs'!$D$40)*(1+'1.Inputs'!$D$41))*(1+$G452)^(7-1))-(('1.Inputs'!$D$37*12*IF(7=1,'1.Inputs'!$D$38,IF(7=2,'1.Inputs'!$D$39,$E452)))/(1-'1.Inputs'!$D$42)*$D452*(1+$G452)^(7-1))-('1.Inputs'!$D$37*12*IF(7=1,'1.Inputs'!$D$38,IF(7=2,'1.Inputs'!$D$39,$E452)))*'1.Inputs'!$D$43*(1+$G452)^(7-1)-'1.Inputs'!$D$44*(1+$G452)^(7-1)-('1.Inputs'!$D$20/'1.Inputs'!$D$27+'1.Inputs'!$D$23/'1.Inputs'!$D$28)))*'1.Inputs'!$D$53+('1.Inputs'!$D$20/'1.Inputs'!$D$27+'1.Inputs'!$D$23/'1.Inputs'!$D$28)-(N452-M452)</f>
        <v>361474851.58919346</v>
      </c>
      <c r="Z452" s="36">
        <f ca="1">((('1.Inputs'!$D$37*12*IF(8=1,'1.Inputs'!$D$38,IF(8=2,'1.Inputs'!$D$39,$E452)))*$F452*(('1.Inputs'!$D$40)+(1-'1.Inputs'!$D$40)*(1+'1.Inputs'!$D$41))*(1+$G452)^(8-1))-(('1.Inputs'!$D$37*12*IF(8=1,'1.Inputs'!$D$38,IF(8=2,'1.Inputs'!$D$39,$E452)))/(1-'1.Inputs'!$D$42)*$D452*(1+$G452)^(8-1))-('1.Inputs'!$D$37*12*IF(8=1,'1.Inputs'!$D$38,IF(8=2,'1.Inputs'!$D$39,$E452)))*'1.Inputs'!$D$43*(1+$G452)^(8-1)-'1.Inputs'!$D$44*(1+$G452)^(8-1)-('1.Inputs'!$D$20/'1.Inputs'!$D$27+'1.Inputs'!$D$23/'1.Inputs'!$D$28))-MAX(0,((('1.Inputs'!$D$37*12*IF(8=1,'1.Inputs'!$D$38,IF(8=2,'1.Inputs'!$D$39,$E452)))*$F452*(('1.Inputs'!$D$40)+(1-'1.Inputs'!$D$40)*(1+'1.Inputs'!$D$41))*(1+$G452)^(8-1))-(('1.Inputs'!$D$37*12*IF(8=1,'1.Inputs'!$D$38,IF(8=2,'1.Inputs'!$D$39,$E452)))/(1-'1.Inputs'!$D$42)*$D452*(1+$G452)^(8-1))-('1.Inputs'!$D$37*12*IF(8=1,'1.Inputs'!$D$38,IF(8=2,'1.Inputs'!$D$39,$E452)))*'1.Inputs'!$D$43*(1+$G452)^(8-1)-'1.Inputs'!$D$44*(1+$G452)^(8-1)-('1.Inputs'!$D$20/'1.Inputs'!$D$27+'1.Inputs'!$D$23/'1.Inputs'!$D$28)))*'1.Inputs'!$D$53+('1.Inputs'!$D$20/'1.Inputs'!$D$27+'1.Inputs'!$D$23/'1.Inputs'!$D$28)-(O452-N452)</f>
        <v>380024921.7027328</v>
      </c>
      <c r="AA452" s="36">
        <f ca="1">((('1.Inputs'!$D$37*12*IF(9=1,'1.Inputs'!$D$38,IF(9=2,'1.Inputs'!$D$39,$E452)))*$F452*(('1.Inputs'!$D$40)+(1-'1.Inputs'!$D$40)*(1+'1.Inputs'!$D$41))*(1+$G452)^(9-1))-(('1.Inputs'!$D$37*12*IF(9=1,'1.Inputs'!$D$38,IF(9=2,'1.Inputs'!$D$39,$E452)))/(1-'1.Inputs'!$D$42)*$D452*(1+$G452)^(9-1))-('1.Inputs'!$D$37*12*IF(9=1,'1.Inputs'!$D$38,IF(9=2,'1.Inputs'!$D$39,$E452)))*'1.Inputs'!$D$43*(1+$G452)^(9-1)-'1.Inputs'!$D$44*(1+$G452)^(9-1)-('1.Inputs'!$D$20/'1.Inputs'!$D$27+'1.Inputs'!$D$23/'1.Inputs'!$D$28))-MAX(0,((('1.Inputs'!$D$37*12*IF(9=1,'1.Inputs'!$D$38,IF(9=2,'1.Inputs'!$D$39,$E452)))*$F452*(('1.Inputs'!$D$40)+(1-'1.Inputs'!$D$40)*(1+'1.Inputs'!$D$41))*(1+$G452)^(9-1))-(('1.Inputs'!$D$37*12*IF(9=1,'1.Inputs'!$D$38,IF(9=2,'1.Inputs'!$D$39,$E452)))/(1-'1.Inputs'!$D$42)*$D452*(1+$G452)^(9-1))-('1.Inputs'!$D$37*12*IF(9=1,'1.Inputs'!$D$38,IF(9=2,'1.Inputs'!$D$39,$E452)))*'1.Inputs'!$D$43*(1+$G452)^(9-1)-'1.Inputs'!$D$44*(1+$G452)^(9-1)-('1.Inputs'!$D$20/'1.Inputs'!$D$27+'1.Inputs'!$D$23/'1.Inputs'!$D$28)))*'1.Inputs'!$D$53+('1.Inputs'!$D$20/'1.Inputs'!$D$27+'1.Inputs'!$D$23/'1.Inputs'!$D$28)-(P452-O452)</f>
        <v>399670083.75275385</v>
      </c>
      <c r="AB452" s="36">
        <f ca="1">((('1.Inputs'!$D$37*12*IF(10=1,'1.Inputs'!$D$38,IF(10=2,'1.Inputs'!$D$39,$E452)))*$F452*(('1.Inputs'!$D$40)+(1-'1.Inputs'!$D$40)*(1+'1.Inputs'!$D$41))*(1+$G452)^(10-1))-(('1.Inputs'!$D$37*12*IF(10=1,'1.Inputs'!$D$38,IF(10=2,'1.Inputs'!$D$39,$E452)))/(1-'1.Inputs'!$D$42)*$D452*(1+$G452)^(10-1))-('1.Inputs'!$D$37*12*IF(10=1,'1.Inputs'!$D$38,IF(10=2,'1.Inputs'!$D$39,$E452)))*'1.Inputs'!$D$43*(1+$G452)^(10-1)-'1.Inputs'!$D$44*(1+$G452)^(10-1)-('1.Inputs'!$D$20/'1.Inputs'!$D$27+'1.Inputs'!$D$23/'1.Inputs'!$D$28))-MAX(0,((('1.Inputs'!$D$37*12*IF(10=1,'1.Inputs'!$D$38,IF(10=2,'1.Inputs'!$D$39,$E452)))*$F452*(('1.Inputs'!$D$40)+(1-'1.Inputs'!$D$40)*(1+'1.Inputs'!$D$41))*(1+$G452)^(10-1))-(('1.Inputs'!$D$37*12*IF(10=1,'1.Inputs'!$D$38,IF(10=2,'1.Inputs'!$D$39,$E452)))/(1-'1.Inputs'!$D$42)*$D452*(1+$G452)^(10-1))-('1.Inputs'!$D$37*12*IF(10=1,'1.Inputs'!$D$38,IF(10=2,'1.Inputs'!$D$39,$E452)))*'1.Inputs'!$D$43*(1+$G452)^(10-1)-'1.Inputs'!$D$44*(1+$G452)^(10-1)-('1.Inputs'!$D$20/'1.Inputs'!$D$27+'1.Inputs'!$D$23/'1.Inputs'!$D$28)))*'1.Inputs'!$D$53+('1.Inputs'!$D$20/'1.Inputs'!$D$27+'1.Inputs'!$D$23/'1.Inputs'!$D$28)-(Q452-P452)+(('1.Inputs'!$D$20+'1.Inputs'!$D$23-('1.Inputs'!$D$20/'1.Inputs'!$D$27+'1.Inputs'!$D$23/'1.Inputs'!$D$28)*'1.Inputs'!$D$10)*'1.Inputs'!$D$60+'1.Inputs'!$D$19*'1.Inputs'!$D$59+Q452)</f>
        <v>3243376236.5758047</v>
      </c>
      <c r="AC452" s="36">
        <f ca="1">S452-AC$13-AC$14+MIN(AC$13,MAX(0,((('1.Inputs'!$D$37*12*IF(1=1,'1.Inputs'!$D$38,IF(1=2,'1.Inputs'!$D$39,$E452)))*$F452*(('1.Inputs'!$D$40)+(1-'1.Inputs'!$D$40)*(1+'1.Inputs'!$D$41))*(1+$G452)^(1-1))-(('1.Inputs'!$D$37*12*IF(1=1,'1.Inputs'!$D$38,IF(1=2,'1.Inputs'!$D$39,$E452)))/(1-'1.Inputs'!$D$42)*$D452*(1+$G452)^(1-1))-('1.Inputs'!$D$37*12*IF(1=1,'1.Inputs'!$D$38,IF(1=2,'1.Inputs'!$D$39,$E452)))*'1.Inputs'!$D$43*(1+$G452)^(1-1)-'1.Inputs'!$D$44*(1+$G452)^(1-1)-('1.Inputs'!$D$20/'1.Inputs'!$D$27+'1.Inputs'!$D$23/'1.Inputs'!$D$28))))*'1.Inputs'!$D$53</f>
        <v>-997921723.62654328</v>
      </c>
      <c r="AD452" s="36">
        <f ca="1">T452-AD$13-AD$14+MIN(AD$13,MAX(0,((('1.Inputs'!$D$37*12*IF(2=1,'1.Inputs'!$D$38,IF(2=2,'1.Inputs'!$D$39,$E452)))*$F452*(('1.Inputs'!$D$40)+(1-'1.Inputs'!$D$40)*(1+'1.Inputs'!$D$41))*(1+$G452)^(2-1))-(('1.Inputs'!$D$37*12*IF(2=1,'1.Inputs'!$D$38,IF(2=2,'1.Inputs'!$D$39,$E452)))/(1-'1.Inputs'!$D$42)*$D452*(1+$G452)^(2-1))-('1.Inputs'!$D$37*12*IF(2=1,'1.Inputs'!$D$38,IF(2=2,'1.Inputs'!$D$39,$E452)))*'1.Inputs'!$D$43*(1+$G452)^(2-1)-'1.Inputs'!$D$44*(1+$G452)^(2-1)-('1.Inputs'!$D$20/'1.Inputs'!$D$27+'1.Inputs'!$D$23/'1.Inputs'!$D$28))))*'1.Inputs'!$D$53</f>
        <v>-281548866.2986449</v>
      </c>
      <c r="AE452" s="36">
        <f ca="1">U452-AE$13-AE$14+MIN(AE$13,MAX(0,((('1.Inputs'!$D$37*12*IF(3=1,'1.Inputs'!$D$38,IF(3=2,'1.Inputs'!$D$39,$E452)))*$F452*(('1.Inputs'!$D$40)+(1-'1.Inputs'!$D$40)*(1+'1.Inputs'!$D$41))*(1+$G452)^(3-1))-(('1.Inputs'!$D$37*12*IF(3=1,'1.Inputs'!$D$38,IF(3=2,'1.Inputs'!$D$39,$E452)))/(1-'1.Inputs'!$D$42)*$D452*(1+$G452)^(3-1))-('1.Inputs'!$D$37*12*IF(3=1,'1.Inputs'!$D$38,IF(3=2,'1.Inputs'!$D$39,$E452)))*'1.Inputs'!$D$43*(1+$G452)^(3-1)-'1.Inputs'!$D$44*(1+$G452)^(3-1)-('1.Inputs'!$D$20/'1.Inputs'!$D$27+'1.Inputs'!$D$23/'1.Inputs'!$D$28))))*'1.Inputs'!$D$53</f>
        <v>-281212878.4701491</v>
      </c>
      <c r="AF452" s="36">
        <f ca="1">V452-AF$13-AF$14+MIN(AF$13,MAX(0,((('1.Inputs'!$D$37*12*IF(4=1,'1.Inputs'!$D$38,IF(4=2,'1.Inputs'!$D$39,$E452)))*$F452*(('1.Inputs'!$D$40)+(1-'1.Inputs'!$D$40)*(1+'1.Inputs'!$D$41))*(1+$G452)^(4-1))-(('1.Inputs'!$D$37*12*IF(4=1,'1.Inputs'!$D$38,IF(4=2,'1.Inputs'!$D$39,$E452)))/(1-'1.Inputs'!$D$42)*$D452*(1+$G452)^(4-1))-('1.Inputs'!$D$37*12*IF(4=1,'1.Inputs'!$D$38,IF(4=2,'1.Inputs'!$D$39,$E452)))*'1.Inputs'!$D$43*(1+$G452)^(4-1)-'1.Inputs'!$D$44*(1+$G452)^(4-1)-('1.Inputs'!$D$20/'1.Inputs'!$D$27+'1.Inputs'!$D$23/'1.Inputs'!$D$28))))*'1.Inputs'!$D$53</f>
        <v>-10950426.260970831</v>
      </c>
      <c r="AG452" s="36">
        <f ca="1">W452-AG$13-AG$14+MIN(AG$13,MAX(0,((('1.Inputs'!$D$37*12*IF(5=1,'1.Inputs'!$D$38,IF(5=2,'1.Inputs'!$D$39,$E452)))*$F452*(('1.Inputs'!$D$40)+(1-'1.Inputs'!$D$40)*(1+'1.Inputs'!$D$41))*(1+$G452)^(5-1))-(('1.Inputs'!$D$37*12*IF(5=1,'1.Inputs'!$D$38,IF(5=2,'1.Inputs'!$D$39,$E452)))/(1-'1.Inputs'!$D$42)*$D452*(1+$G452)^(5-1))-('1.Inputs'!$D$37*12*IF(5=1,'1.Inputs'!$D$38,IF(5=2,'1.Inputs'!$D$39,$E452)))*'1.Inputs'!$D$43*(1+$G452)^(5-1)-'1.Inputs'!$D$44*(1+$G452)^(5-1)-('1.Inputs'!$D$20/'1.Inputs'!$D$27+'1.Inputs'!$D$23/'1.Inputs'!$D$28))))*'1.Inputs'!$D$53</f>
        <v>23855212.562587913</v>
      </c>
      <c r="AH452" s="36">
        <f ca="1">X452-AH$13-AH$14+MIN(AH$13,MAX(0,((('1.Inputs'!$D$37*12*IF(6=1,'1.Inputs'!$D$38,IF(6=2,'1.Inputs'!$D$39,$E452)))*$F452*(('1.Inputs'!$D$40)+(1-'1.Inputs'!$D$40)*(1+'1.Inputs'!$D$41))*(1+$G452)^(6-1))-(('1.Inputs'!$D$37*12*IF(6=1,'1.Inputs'!$D$38,IF(6=2,'1.Inputs'!$D$39,$E452)))/(1-'1.Inputs'!$D$42)*$D452*(1+$G452)^(6-1))-('1.Inputs'!$D$37*12*IF(6=1,'1.Inputs'!$D$38,IF(6=2,'1.Inputs'!$D$39,$E452)))*'1.Inputs'!$D$43*(1+$G452)^(6-1)-'1.Inputs'!$D$44*(1+$G452)^(6-1)-('1.Inputs'!$D$20/'1.Inputs'!$D$27+'1.Inputs'!$D$23/'1.Inputs'!$D$28))))*'1.Inputs'!$D$53</f>
        <v>59582829.051883936</v>
      </c>
      <c r="AI452" s="36">
        <f ca="1">Y452-AI$13-AI$14+MIN(AI$13,MAX(0,((('1.Inputs'!$D$37*12*IF(7=1,'1.Inputs'!$D$38,IF(7=2,'1.Inputs'!$D$39,$E452)))*$F452*(('1.Inputs'!$D$40)+(1-'1.Inputs'!$D$40)*(1+'1.Inputs'!$D$41))*(1+$G452)^(7-1))-(('1.Inputs'!$D$37*12*IF(7=1,'1.Inputs'!$D$38,IF(7=2,'1.Inputs'!$D$39,$E452)))/(1-'1.Inputs'!$D$42)*$D452*(1+$G452)^(7-1))-('1.Inputs'!$D$37*12*IF(7=1,'1.Inputs'!$D$38,IF(7=2,'1.Inputs'!$D$39,$E452)))*'1.Inputs'!$D$43*(1+$G452)^(7-1)-'1.Inputs'!$D$44*(1+$G452)^(7-1)-('1.Inputs'!$D$20/'1.Inputs'!$D$27+'1.Inputs'!$D$23/'1.Inputs'!$D$28))))*'1.Inputs'!$D$53</f>
        <v>96286851.589193463</v>
      </c>
      <c r="AJ452" s="36">
        <f ca="1">Z452-AJ$13-AJ$14+MIN(AJ$13,MAX(0,((('1.Inputs'!$D$37*12*IF(8=1,'1.Inputs'!$D$38,IF(8=2,'1.Inputs'!$D$39,$E452)))*$F452*(('1.Inputs'!$D$40)+(1-'1.Inputs'!$D$40)*(1+'1.Inputs'!$D$41))*(1+$G452)^(8-1))-(('1.Inputs'!$D$37*12*IF(8=1,'1.Inputs'!$D$38,IF(8=2,'1.Inputs'!$D$39,$E452)))/(1-'1.Inputs'!$D$42)*$D452*(1+$G452)^(8-1))-('1.Inputs'!$D$37*12*IF(8=1,'1.Inputs'!$D$38,IF(8=2,'1.Inputs'!$D$39,$E452)))*'1.Inputs'!$D$43*(1+$G452)^(8-1)-'1.Inputs'!$D$44*(1+$G452)^(8-1)-('1.Inputs'!$D$20/'1.Inputs'!$D$27+'1.Inputs'!$D$23/'1.Inputs'!$D$28))))*'1.Inputs'!$D$53</f>
        <v>380024921.7027328</v>
      </c>
      <c r="AK452" s="36">
        <f ca="1">AA452-AK$13-AK$14+MIN(AK$13,MAX(0,((('1.Inputs'!$D$37*12*IF(9=1,'1.Inputs'!$D$38,IF(9=2,'1.Inputs'!$D$39,$E452)))*$F452*(('1.Inputs'!$D$40)+(1-'1.Inputs'!$D$40)*(1+'1.Inputs'!$D$41))*(1+$G452)^(9-1))-(('1.Inputs'!$D$37*12*IF(9=1,'1.Inputs'!$D$38,IF(9=2,'1.Inputs'!$D$39,$E452)))/(1-'1.Inputs'!$D$42)*$D452*(1+$G452)^(9-1))-('1.Inputs'!$D$37*12*IF(9=1,'1.Inputs'!$D$38,IF(9=2,'1.Inputs'!$D$39,$E452)))*'1.Inputs'!$D$43*(1+$G452)^(9-1)-'1.Inputs'!$D$44*(1+$G452)^(9-1)-('1.Inputs'!$D$20/'1.Inputs'!$D$27+'1.Inputs'!$D$23/'1.Inputs'!$D$28))))*'1.Inputs'!$D$53</f>
        <v>399670083.75275385</v>
      </c>
      <c r="AL452" s="36">
        <f ca="1">AB452-AL$13-AL$14+MIN(AL$13,MAX(0,((('1.Inputs'!$D$37*12*IF(10=1,'1.Inputs'!$D$38,IF(10=2,'1.Inputs'!$D$39,$E452)))*$F452*(('1.Inputs'!$D$40)+(1-'1.Inputs'!$D$40)*(1+'1.Inputs'!$D$41))*(1+$G452)^(10-1))-(('1.Inputs'!$D$37*12*IF(10=1,'1.Inputs'!$D$38,IF(10=2,'1.Inputs'!$D$39,$E452)))/(1-'1.Inputs'!$D$42)*$D452*(1+$G452)^(10-1))-('1.Inputs'!$D$37*12*IF(10=1,'1.Inputs'!$D$38,IF(10=2,'1.Inputs'!$D$39,$E452)))*'1.Inputs'!$D$43*(1+$G452)^(10-1)-'1.Inputs'!$D$44*(1+$G452)^(10-1)-('1.Inputs'!$D$20/'1.Inputs'!$D$27+'1.Inputs'!$D$23/'1.Inputs'!$D$28))))*'1.Inputs'!$D$53+'1.Inputs'!$D$35</f>
        <v>4043376236.5758047</v>
      </c>
      <c r="AM452" s="48">
        <f ca="1">R452+NPV('1.Inputs'!$D$55,S452:AB452)</f>
        <v>-817303601.27164531</v>
      </c>
      <c r="AN452" s="48">
        <f ca="1">-('1.Inputs'!$D$24*(1-'1.Inputs'!$D$31)+'1.Inputs'!$D$35)+NPV('1.Inputs'!$D$54,AC452:AL452)</f>
        <v>-1818223085.9238455</v>
      </c>
      <c r="AO452" s="36">
        <f t="shared" ca="1" si="53"/>
        <v>-5.7609872874427053</v>
      </c>
      <c r="AP452" s="36">
        <f t="shared" ca="1" si="54"/>
        <v>0.15428638600063746</v>
      </c>
      <c r="AQ452" s="36">
        <f ca="1">'1.Inputs'!$D$35+MIN(SUM($AC452:AC452),SUM($AC452:AD452),SUM($AC452:AE452),SUM($AC452:AF452),SUM($AC452:AG452),SUM($AC452:AH452),SUM($AC452:AI452),SUM($AC452:AJ452),SUM($AC452:AK452),SUM($AC452:AL452))</f>
        <v>-771633894.65630794</v>
      </c>
      <c r="AR452" s="36">
        <f ca="1">IF(AP452&lt;'1.Inputs'!$D$57,1,0)</f>
        <v>1</v>
      </c>
      <c r="AS452" s="36">
        <f t="shared" ca="1" si="55"/>
        <v>1</v>
      </c>
    </row>
    <row r="453" spans="2:45" ht="15" customHeight="1" x14ac:dyDescent="0.25">
      <c r="B453" s="36">
        <v>438</v>
      </c>
      <c r="C453" s="36">
        <f t="shared" ca="1" si="48"/>
        <v>3.3678851069015137E-2</v>
      </c>
      <c r="D453" s="36">
        <f t="shared" ca="1" si="49"/>
        <v>19951.952207021881</v>
      </c>
      <c r="E453" s="47">
        <f t="shared" ca="1" si="50"/>
        <v>0.73333769766011891</v>
      </c>
      <c r="F453" s="36">
        <f t="shared" ca="1" si="51"/>
        <v>29324.100476647072</v>
      </c>
      <c r="G453" s="36">
        <f t="shared" ca="1" si="52"/>
        <v>1.4927906423575884E-2</v>
      </c>
      <c r="H453" s="36">
        <f ca="1">((('1.Inputs'!$D$37*12*IF(1=1,'1.Inputs'!$D$38,IF(1=2,'1.Inputs'!$D$39,$E453)))*$F453*(('1.Inputs'!$D$40)+(1-'1.Inputs'!$D$40)*(1+'1.Inputs'!$D$41))*(1+$G453)^(1-1))*'1.Inputs'!$D$47+(('1.Inputs'!$D$37*12*IF(1=1,'1.Inputs'!$D$38,IF(1=2,'1.Inputs'!$D$39,$E453)))/(1-'1.Inputs'!$D$42)*$D453*(1+$G453)^(1-1))*('1.Inputs'!$D$48-'1.Inputs'!$D$49))/'1.Inputs'!$D$51</f>
        <v>787315325.9846561</v>
      </c>
      <c r="I453" s="36">
        <f ca="1">((('1.Inputs'!$D$37*12*IF(2=1,'1.Inputs'!$D$38,IF(2=2,'1.Inputs'!$D$39,$E453)))*$F453*(('1.Inputs'!$D$40)+(1-'1.Inputs'!$D$40)*(1+'1.Inputs'!$D$41))*(1+$G453)^(2-1))*'1.Inputs'!$D$47+(('1.Inputs'!$D$37*12*IF(2=1,'1.Inputs'!$D$38,IF(2=2,'1.Inputs'!$D$39,$E453)))/(1-'1.Inputs'!$D$42)*$D453*(1+$G453)^(2-1))*('1.Inputs'!$D$48-'1.Inputs'!$D$49))/'1.Inputs'!$D$51</f>
        <v>1118695613.6955228</v>
      </c>
      <c r="J453" s="36">
        <f ca="1">((('1.Inputs'!$D$37*12*IF(3=1,'1.Inputs'!$D$38,IF(3=2,'1.Inputs'!$D$39,$E453)))*$F453*(('1.Inputs'!$D$40)+(1-'1.Inputs'!$D$40)*(1+'1.Inputs'!$D$41))*(1+$G453)^(3-1))*'1.Inputs'!$D$47+(('1.Inputs'!$D$37*12*IF(3=1,'1.Inputs'!$D$38,IF(3=2,'1.Inputs'!$D$39,$E453)))/(1-'1.Inputs'!$D$42)*$D453*(1+$G453)^(3-1))*('1.Inputs'!$D$48-'1.Inputs'!$D$49))/'1.Inputs'!$D$51</f>
        <v>1189468923.5251181</v>
      </c>
      <c r="K453" s="36">
        <f ca="1">((('1.Inputs'!$D$37*12*IF(4=1,'1.Inputs'!$D$38,IF(4=2,'1.Inputs'!$D$39,$E453)))*$F453*(('1.Inputs'!$D$40)+(1-'1.Inputs'!$D$40)*(1+'1.Inputs'!$D$41))*(1+$G453)^(4-1))*'1.Inputs'!$D$47+(('1.Inputs'!$D$37*12*IF(4=1,'1.Inputs'!$D$38,IF(4=2,'1.Inputs'!$D$39,$E453)))/(1-'1.Inputs'!$D$42)*$D453*(1+$G453)^(4-1))*('1.Inputs'!$D$48-'1.Inputs'!$D$49))/'1.Inputs'!$D$51</f>
        <v>1207225204.3092525</v>
      </c>
      <c r="L453" s="36">
        <f ca="1">((('1.Inputs'!$D$37*12*IF(5=1,'1.Inputs'!$D$38,IF(5=2,'1.Inputs'!$D$39,$E453)))*$F453*(('1.Inputs'!$D$40)+(1-'1.Inputs'!$D$40)*(1+'1.Inputs'!$D$41))*(1+$G453)^(5-1))*'1.Inputs'!$D$47+(('1.Inputs'!$D$37*12*IF(5=1,'1.Inputs'!$D$38,IF(5=2,'1.Inputs'!$D$39,$E453)))/(1-'1.Inputs'!$D$42)*$D453*(1+$G453)^(5-1))*('1.Inputs'!$D$48-'1.Inputs'!$D$49))/'1.Inputs'!$D$51</f>
        <v>1225246549.1913636</v>
      </c>
      <c r="M453" s="36">
        <f ca="1">((('1.Inputs'!$D$37*12*IF(6=1,'1.Inputs'!$D$38,IF(6=2,'1.Inputs'!$D$39,$E453)))*$F453*(('1.Inputs'!$D$40)+(1-'1.Inputs'!$D$40)*(1+'1.Inputs'!$D$41))*(1+$G453)^(6-1))*'1.Inputs'!$D$47+(('1.Inputs'!$D$37*12*IF(6=1,'1.Inputs'!$D$38,IF(6=2,'1.Inputs'!$D$39,$E453)))/(1-'1.Inputs'!$D$42)*$D453*(1+$G453)^(6-1))*('1.Inputs'!$D$48-'1.Inputs'!$D$49))/'1.Inputs'!$D$51</f>
        <v>1243536915.0235016</v>
      </c>
      <c r="N453" s="36">
        <f ca="1">((('1.Inputs'!$D$37*12*IF(7=1,'1.Inputs'!$D$38,IF(7=2,'1.Inputs'!$D$39,$E453)))*$F453*(('1.Inputs'!$D$40)+(1-'1.Inputs'!$D$40)*(1+'1.Inputs'!$D$41))*(1+$G453)^(7-1))*'1.Inputs'!$D$47+(('1.Inputs'!$D$37*12*IF(7=1,'1.Inputs'!$D$38,IF(7=2,'1.Inputs'!$D$39,$E453)))/(1-'1.Inputs'!$D$42)*$D453*(1+$G453)^(7-1))*('1.Inputs'!$D$48-'1.Inputs'!$D$49))/'1.Inputs'!$D$51</f>
        <v>1262100317.7252347</v>
      </c>
      <c r="O453" s="36">
        <f ca="1">((('1.Inputs'!$D$37*12*IF(8=1,'1.Inputs'!$D$38,IF(8=2,'1.Inputs'!$D$39,$E453)))*$F453*(('1.Inputs'!$D$40)+(1-'1.Inputs'!$D$40)*(1+'1.Inputs'!$D$41))*(1+$G453)^(8-1))*'1.Inputs'!$D$47+(('1.Inputs'!$D$37*12*IF(8=1,'1.Inputs'!$D$38,IF(8=2,'1.Inputs'!$D$39,$E453)))/(1-'1.Inputs'!$D$42)*$D453*(1+$G453)^(8-1))*('1.Inputs'!$D$48-'1.Inputs'!$D$49))/'1.Inputs'!$D$51</f>
        <v>1280940833.1654022</v>
      </c>
      <c r="P453" s="36">
        <f ca="1">((('1.Inputs'!$D$37*12*IF(9=1,'1.Inputs'!$D$38,IF(9=2,'1.Inputs'!$D$39,$E453)))*$F453*(('1.Inputs'!$D$40)+(1-'1.Inputs'!$D$40)*(1+'1.Inputs'!$D$41))*(1+$G453)^(9-1))*'1.Inputs'!$D$47+(('1.Inputs'!$D$37*12*IF(9=1,'1.Inputs'!$D$38,IF(9=2,'1.Inputs'!$D$39,$E453)))/(1-'1.Inputs'!$D$42)*$D453*(1+$G453)^(9-1))*('1.Inputs'!$D$48-'1.Inputs'!$D$49))/'1.Inputs'!$D$51</f>
        <v>1300062598.0570331</v>
      </c>
      <c r="Q453" s="36">
        <f ca="1">((('1.Inputs'!$D$37*12*IF(10=1,'1.Inputs'!$D$38,IF(10=2,'1.Inputs'!$D$39,$E453)))*$F453*(('1.Inputs'!$D$40)+(1-'1.Inputs'!$D$40)*(1+'1.Inputs'!$D$41))*(1+$G453)^(10-1))*'1.Inputs'!$D$47+(('1.Inputs'!$D$37*12*IF(10=1,'1.Inputs'!$D$38,IF(10=2,'1.Inputs'!$D$39,$E453)))/(1-'1.Inputs'!$D$42)*$D453*(1+$G453)^(10-1))*('1.Inputs'!$D$48-'1.Inputs'!$D$49))/'1.Inputs'!$D$51</f>
        <v>1319469810.8656192</v>
      </c>
      <c r="R453" s="36">
        <f>-'1.Inputs'!$D$24</f>
        <v>-2050000000</v>
      </c>
      <c r="S453" s="36">
        <f ca="1">((('1.Inputs'!$D$37*12*IF(1=1,'1.Inputs'!$D$38,IF(1=2,'1.Inputs'!$D$39,$E453)))*$F453*(('1.Inputs'!$D$40)+(1-'1.Inputs'!$D$40)*(1+'1.Inputs'!$D$41))*(1+$G453)^(1-1))-(('1.Inputs'!$D$37*12*IF(1=1,'1.Inputs'!$D$38,IF(1=2,'1.Inputs'!$D$39,$E453)))/(1-'1.Inputs'!$D$42)*$D453*(1+$G453)^(1-1))-('1.Inputs'!$D$37*12*IF(1=1,'1.Inputs'!$D$38,IF(1=2,'1.Inputs'!$D$39,$E453)))*'1.Inputs'!$D$43*(1+$G453)^(1-1)-'1.Inputs'!$D$44*(1+$G453)^(1-1)-('1.Inputs'!$D$20/'1.Inputs'!$D$27+'1.Inputs'!$D$23/'1.Inputs'!$D$28))-MAX(0,((('1.Inputs'!$D$37*12*IF(1=1,'1.Inputs'!$D$38,IF(1=2,'1.Inputs'!$D$39,$E453)))*$F453*(('1.Inputs'!$D$40)+(1-'1.Inputs'!$D$40)*(1+'1.Inputs'!$D$41))*(1+$G453)^(1-1))-(('1.Inputs'!$D$37*12*IF(1=1,'1.Inputs'!$D$38,IF(1=2,'1.Inputs'!$D$39,$E453)))/(1-'1.Inputs'!$D$42)*$D453*(1+$G453)^(1-1))-('1.Inputs'!$D$37*12*IF(1=1,'1.Inputs'!$D$38,IF(1=2,'1.Inputs'!$D$39,$E453)))*'1.Inputs'!$D$43*(1+$G453)^(1-1)-'1.Inputs'!$D$44*(1+$G453)^(1-1)-('1.Inputs'!$D$20/'1.Inputs'!$D$27+'1.Inputs'!$D$23/'1.Inputs'!$D$28)))*'1.Inputs'!$D$53+('1.Inputs'!$D$20/'1.Inputs'!$D$27+'1.Inputs'!$D$23/'1.Inputs'!$D$28)-H453</f>
        <v>-757170725.01974654</v>
      </c>
      <c r="T453" s="36">
        <f ca="1">((('1.Inputs'!$D$37*12*IF(2=1,'1.Inputs'!$D$38,IF(2=2,'1.Inputs'!$D$39,$E453)))*$F453*(('1.Inputs'!$D$40)+(1-'1.Inputs'!$D$40)*(1+'1.Inputs'!$D$41))*(1+$G453)^(2-1))-(('1.Inputs'!$D$37*12*IF(2=1,'1.Inputs'!$D$38,IF(2=2,'1.Inputs'!$D$39,$E453)))/(1-'1.Inputs'!$D$42)*$D453*(1+$G453)^(2-1))-('1.Inputs'!$D$37*12*IF(2=1,'1.Inputs'!$D$38,IF(2=2,'1.Inputs'!$D$39,$E453)))*'1.Inputs'!$D$43*(1+$G453)^(2-1)-'1.Inputs'!$D$44*(1+$G453)^(2-1)-('1.Inputs'!$D$20/'1.Inputs'!$D$27+'1.Inputs'!$D$23/'1.Inputs'!$D$28))-MAX(0,((('1.Inputs'!$D$37*12*IF(2=1,'1.Inputs'!$D$38,IF(2=2,'1.Inputs'!$D$39,$E453)))*$F453*(('1.Inputs'!$D$40)+(1-'1.Inputs'!$D$40)*(1+'1.Inputs'!$D$41))*(1+$G453)^(2-1))-(('1.Inputs'!$D$37*12*IF(2=1,'1.Inputs'!$D$38,IF(2=2,'1.Inputs'!$D$39,$E453)))/(1-'1.Inputs'!$D$42)*$D453*(1+$G453)^(2-1))-('1.Inputs'!$D$37*12*IF(2=1,'1.Inputs'!$D$38,IF(2=2,'1.Inputs'!$D$39,$E453)))*'1.Inputs'!$D$43*(1+$G453)^(2-1)-'1.Inputs'!$D$44*(1+$G453)^(2-1)-('1.Inputs'!$D$20/'1.Inputs'!$D$27+'1.Inputs'!$D$23/'1.Inputs'!$D$28)))*'1.Inputs'!$D$53+('1.Inputs'!$D$20/'1.Inputs'!$D$27+'1.Inputs'!$D$23/'1.Inputs'!$D$28)-(I453-H453)</f>
        <v>-18796074.567716539</v>
      </c>
      <c r="U453" s="36">
        <f ca="1">((('1.Inputs'!$D$37*12*IF(3=1,'1.Inputs'!$D$38,IF(3=2,'1.Inputs'!$D$39,$E453)))*$F453*(('1.Inputs'!$D$40)+(1-'1.Inputs'!$D$40)*(1+'1.Inputs'!$D$41))*(1+$G453)^(3-1))-(('1.Inputs'!$D$37*12*IF(3=1,'1.Inputs'!$D$38,IF(3=2,'1.Inputs'!$D$39,$E453)))/(1-'1.Inputs'!$D$42)*$D453*(1+$G453)^(3-1))-('1.Inputs'!$D$37*12*IF(3=1,'1.Inputs'!$D$38,IF(3=2,'1.Inputs'!$D$39,$E453)))*'1.Inputs'!$D$43*(1+$G453)^(3-1)-'1.Inputs'!$D$44*(1+$G453)^(3-1)-('1.Inputs'!$D$20/'1.Inputs'!$D$27+'1.Inputs'!$D$23/'1.Inputs'!$D$28))-MAX(0,((('1.Inputs'!$D$37*12*IF(3=1,'1.Inputs'!$D$38,IF(3=2,'1.Inputs'!$D$39,$E453)))*$F453*(('1.Inputs'!$D$40)+(1-'1.Inputs'!$D$40)*(1+'1.Inputs'!$D$41))*(1+$G453)^(3-1))-(('1.Inputs'!$D$37*12*IF(3=1,'1.Inputs'!$D$38,IF(3=2,'1.Inputs'!$D$39,$E453)))/(1-'1.Inputs'!$D$42)*$D453*(1+$G453)^(3-1))-('1.Inputs'!$D$37*12*IF(3=1,'1.Inputs'!$D$38,IF(3=2,'1.Inputs'!$D$39,$E453)))*'1.Inputs'!$D$43*(1+$G453)^(3-1)-'1.Inputs'!$D$44*(1+$G453)^(3-1)-('1.Inputs'!$D$20/'1.Inputs'!$D$27+'1.Inputs'!$D$23/'1.Inputs'!$D$28)))*'1.Inputs'!$D$53+('1.Inputs'!$D$20/'1.Inputs'!$D$27+'1.Inputs'!$D$23/'1.Inputs'!$D$28)-(J453-I453)</f>
        <v>287295847.96564513</v>
      </c>
      <c r="V453" s="36">
        <f ca="1">((('1.Inputs'!$D$37*12*IF(4=1,'1.Inputs'!$D$38,IF(4=2,'1.Inputs'!$D$39,$E453)))*$F453*(('1.Inputs'!$D$40)+(1-'1.Inputs'!$D$40)*(1+'1.Inputs'!$D$41))*(1+$G453)^(4-1))-(('1.Inputs'!$D$37*12*IF(4=1,'1.Inputs'!$D$38,IF(4=2,'1.Inputs'!$D$39,$E453)))/(1-'1.Inputs'!$D$42)*$D453*(1+$G453)^(4-1))-('1.Inputs'!$D$37*12*IF(4=1,'1.Inputs'!$D$38,IF(4=2,'1.Inputs'!$D$39,$E453)))*'1.Inputs'!$D$43*(1+$G453)^(4-1)-'1.Inputs'!$D$44*(1+$G453)^(4-1)-('1.Inputs'!$D$20/'1.Inputs'!$D$27+'1.Inputs'!$D$23/'1.Inputs'!$D$28))-MAX(0,((('1.Inputs'!$D$37*12*IF(4=1,'1.Inputs'!$D$38,IF(4=2,'1.Inputs'!$D$39,$E453)))*$F453*(('1.Inputs'!$D$40)+(1-'1.Inputs'!$D$40)*(1+'1.Inputs'!$D$41))*(1+$G453)^(4-1))-(('1.Inputs'!$D$37*12*IF(4=1,'1.Inputs'!$D$38,IF(4=2,'1.Inputs'!$D$39,$E453)))/(1-'1.Inputs'!$D$42)*$D453*(1+$G453)^(4-1))-('1.Inputs'!$D$37*12*IF(4=1,'1.Inputs'!$D$38,IF(4=2,'1.Inputs'!$D$39,$E453)))*'1.Inputs'!$D$43*(1+$G453)^(4-1)-'1.Inputs'!$D$44*(1+$G453)^(4-1)-('1.Inputs'!$D$20/'1.Inputs'!$D$27+'1.Inputs'!$D$23/'1.Inputs'!$D$28)))*'1.Inputs'!$D$53+('1.Inputs'!$D$20/'1.Inputs'!$D$27+'1.Inputs'!$D$23/'1.Inputs'!$D$28)-(K453-J453)</f>
        <v>344952756.31332815</v>
      </c>
      <c r="W453" s="36">
        <f ca="1">((('1.Inputs'!$D$37*12*IF(5=1,'1.Inputs'!$D$38,IF(5=2,'1.Inputs'!$D$39,$E453)))*$F453*(('1.Inputs'!$D$40)+(1-'1.Inputs'!$D$40)*(1+'1.Inputs'!$D$41))*(1+$G453)^(5-1))-(('1.Inputs'!$D$37*12*IF(5=1,'1.Inputs'!$D$38,IF(5=2,'1.Inputs'!$D$39,$E453)))/(1-'1.Inputs'!$D$42)*$D453*(1+$G453)^(5-1))-('1.Inputs'!$D$37*12*IF(5=1,'1.Inputs'!$D$38,IF(5=2,'1.Inputs'!$D$39,$E453)))*'1.Inputs'!$D$43*(1+$G453)^(5-1)-'1.Inputs'!$D$44*(1+$G453)^(5-1)-('1.Inputs'!$D$20/'1.Inputs'!$D$27+'1.Inputs'!$D$23/'1.Inputs'!$D$28))-MAX(0,((('1.Inputs'!$D$37*12*IF(5=1,'1.Inputs'!$D$38,IF(5=2,'1.Inputs'!$D$39,$E453)))*$F453*(('1.Inputs'!$D$40)+(1-'1.Inputs'!$D$40)*(1+'1.Inputs'!$D$41))*(1+$G453)^(5-1))-(('1.Inputs'!$D$37*12*IF(5=1,'1.Inputs'!$D$38,IF(5=2,'1.Inputs'!$D$39,$E453)))/(1-'1.Inputs'!$D$42)*$D453*(1+$G453)^(5-1))-('1.Inputs'!$D$37*12*IF(5=1,'1.Inputs'!$D$38,IF(5=2,'1.Inputs'!$D$39,$E453)))*'1.Inputs'!$D$43*(1+$G453)^(5-1)-'1.Inputs'!$D$44*(1+$G453)^(5-1)-('1.Inputs'!$D$20/'1.Inputs'!$D$27+'1.Inputs'!$D$23/'1.Inputs'!$D$28)))*'1.Inputs'!$D$53+('1.Inputs'!$D$20/'1.Inputs'!$D$27+'1.Inputs'!$D$23/'1.Inputs'!$D$28)-(L453-K453)</f>
        <v>349396835.20161349</v>
      </c>
      <c r="X453" s="36">
        <f ca="1">((('1.Inputs'!$D$37*12*IF(6=1,'1.Inputs'!$D$38,IF(6=2,'1.Inputs'!$D$39,$E453)))*$F453*(('1.Inputs'!$D$40)+(1-'1.Inputs'!$D$40)*(1+'1.Inputs'!$D$41))*(1+$G453)^(6-1))-(('1.Inputs'!$D$37*12*IF(6=1,'1.Inputs'!$D$38,IF(6=2,'1.Inputs'!$D$39,$E453)))/(1-'1.Inputs'!$D$42)*$D453*(1+$G453)^(6-1))-('1.Inputs'!$D$37*12*IF(6=1,'1.Inputs'!$D$38,IF(6=2,'1.Inputs'!$D$39,$E453)))*'1.Inputs'!$D$43*(1+$G453)^(6-1)-'1.Inputs'!$D$44*(1+$G453)^(6-1)-('1.Inputs'!$D$20/'1.Inputs'!$D$27+'1.Inputs'!$D$23/'1.Inputs'!$D$28))-MAX(0,((('1.Inputs'!$D$37*12*IF(6=1,'1.Inputs'!$D$38,IF(6=2,'1.Inputs'!$D$39,$E453)))*$F453*(('1.Inputs'!$D$40)+(1-'1.Inputs'!$D$40)*(1+'1.Inputs'!$D$41))*(1+$G453)^(6-1))-(('1.Inputs'!$D$37*12*IF(6=1,'1.Inputs'!$D$38,IF(6=2,'1.Inputs'!$D$39,$E453)))/(1-'1.Inputs'!$D$42)*$D453*(1+$G453)^(6-1))-('1.Inputs'!$D$37*12*IF(6=1,'1.Inputs'!$D$38,IF(6=2,'1.Inputs'!$D$39,$E453)))*'1.Inputs'!$D$43*(1+$G453)^(6-1)-'1.Inputs'!$D$44*(1+$G453)^(6-1)-('1.Inputs'!$D$20/'1.Inputs'!$D$27+'1.Inputs'!$D$23/'1.Inputs'!$D$28)))*'1.Inputs'!$D$53+('1.Inputs'!$D$20/'1.Inputs'!$D$27+'1.Inputs'!$D$23/'1.Inputs'!$D$28)-(M453-L453)</f>
        <v>353907254.88368368</v>
      </c>
      <c r="Y453" s="36">
        <f ca="1">((('1.Inputs'!$D$37*12*IF(7=1,'1.Inputs'!$D$38,IF(7=2,'1.Inputs'!$D$39,$E453)))*$F453*(('1.Inputs'!$D$40)+(1-'1.Inputs'!$D$40)*(1+'1.Inputs'!$D$41))*(1+$G453)^(7-1))-(('1.Inputs'!$D$37*12*IF(7=1,'1.Inputs'!$D$38,IF(7=2,'1.Inputs'!$D$39,$E453)))/(1-'1.Inputs'!$D$42)*$D453*(1+$G453)^(7-1))-('1.Inputs'!$D$37*12*IF(7=1,'1.Inputs'!$D$38,IF(7=2,'1.Inputs'!$D$39,$E453)))*'1.Inputs'!$D$43*(1+$G453)^(7-1)-'1.Inputs'!$D$44*(1+$G453)^(7-1)-('1.Inputs'!$D$20/'1.Inputs'!$D$27+'1.Inputs'!$D$23/'1.Inputs'!$D$28))-MAX(0,((('1.Inputs'!$D$37*12*IF(7=1,'1.Inputs'!$D$38,IF(7=2,'1.Inputs'!$D$39,$E453)))*$F453*(('1.Inputs'!$D$40)+(1-'1.Inputs'!$D$40)*(1+'1.Inputs'!$D$41))*(1+$G453)^(7-1))-(('1.Inputs'!$D$37*12*IF(7=1,'1.Inputs'!$D$38,IF(7=2,'1.Inputs'!$D$39,$E453)))/(1-'1.Inputs'!$D$42)*$D453*(1+$G453)^(7-1))-('1.Inputs'!$D$37*12*IF(7=1,'1.Inputs'!$D$38,IF(7=2,'1.Inputs'!$D$39,$E453)))*'1.Inputs'!$D$43*(1+$G453)^(7-1)-'1.Inputs'!$D$44*(1+$G453)^(7-1)-('1.Inputs'!$D$20/'1.Inputs'!$D$27+'1.Inputs'!$D$23/'1.Inputs'!$D$28)))*'1.Inputs'!$D$53+('1.Inputs'!$D$20/'1.Inputs'!$D$27+'1.Inputs'!$D$23/'1.Inputs'!$D$28)-(N453-M453)</f>
        <v>358485005.68869764</v>
      </c>
      <c r="Z453" s="36">
        <f ca="1">((('1.Inputs'!$D$37*12*IF(8=1,'1.Inputs'!$D$38,IF(8=2,'1.Inputs'!$D$39,$E453)))*$F453*(('1.Inputs'!$D$40)+(1-'1.Inputs'!$D$40)*(1+'1.Inputs'!$D$41))*(1+$G453)^(8-1))-(('1.Inputs'!$D$37*12*IF(8=1,'1.Inputs'!$D$38,IF(8=2,'1.Inputs'!$D$39,$E453)))/(1-'1.Inputs'!$D$42)*$D453*(1+$G453)^(8-1))-('1.Inputs'!$D$37*12*IF(8=1,'1.Inputs'!$D$38,IF(8=2,'1.Inputs'!$D$39,$E453)))*'1.Inputs'!$D$43*(1+$G453)^(8-1)-'1.Inputs'!$D$44*(1+$G453)^(8-1)-('1.Inputs'!$D$20/'1.Inputs'!$D$27+'1.Inputs'!$D$23/'1.Inputs'!$D$28))-MAX(0,((('1.Inputs'!$D$37*12*IF(8=1,'1.Inputs'!$D$38,IF(8=2,'1.Inputs'!$D$39,$E453)))*$F453*(('1.Inputs'!$D$40)+(1-'1.Inputs'!$D$40)*(1+'1.Inputs'!$D$41))*(1+$G453)^(8-1))-(('1.Inputs'!$D$37*12*IF(8=1,'1.Inputs'!$D$38,IF(8=2,'1.Inputs'!$D$39,$E453)))/(1-'1.Inputs'!$D$42)*$D453*(1+$G453)^(8-1))-('1.Inputs'!$D$37*12*IF(8=1,'1.Inputs'!$D$38,IF(8=2,'1.Inputs'!$D$39,$E453)))*'1.Inputs'!$D$43*(1+$G453)^(8-1)-'1.Inputs'!$D$44*(1+$G453)^(8-1)-('1.Inputs'!$D$20/'1.Inputs'!$D$27+'1.Inputs'!$D$23/'1.Inputs'!$D$28)))*'1.Inputs'!$D$53+('1.Inputs'!$D$20/'1.Inputs'!$D$27+'1.Inputs'!$D$23/'1.Inputs'!$D$28)-(O453-N453)</f>
        <v>363131092.72935939</v>
      </c>
      <c r="AA453" s="36">
        <f ca="1">((('1.Inputs'!$D$37*12*IF(9=1,'1.Inputs'!$D$38,IF(9=2,'1.Inputs'!$D$39,$E453)))*$F453*(('1.Inputs'!$D$40)+(1-'1.Inputs'!$D$40)*(1+'1.Inputs'!$D$41))*(1+$G453)^(9-1))-(('1.Inputs'!$D$37*12*IF(9=1,'1.Inputs'!$D$38,IF(9=2,'1.Inputs'!$D$39,$E453)))/(1-'1.Inputs'!$D$42)*$D453*(1+$G453)^(9-1))-('1.Inputs'!$D$37*12*IF(9=1,'1.Inputs'!$D$38,IF(9=2,'1.Inputs'!$D$39,$E453)))*'1.Inputs'!$D$43*(1+$G453)^(9-1)-'1.Inputs'!$D$44*(1+$G453)^(9-1)-('1.Inputs'!$D$20/'1.Inputs'!$D$27+'1.Inputs'!$D$23/'1.Inputs'!$D$28))-MAX(0,((('1.Inputs'!$D$37*12*IF(9=1,'1.Inputs'!$D$38,IF(9=2,'1.Inputs'!$D$39,$E453)))*$F453*(('1.Inputs'!$D$40)+(1-'1.Inputs'!$D$40)*(1+'1.Inputs'!$D$41))*(1+$G453)^(9-1))-(('1.Inputs'!$D$37*12*IF(9=1,'1.Inputs'!$D$38,IF(9=2,'1.Inputs'!$D$39,$E453)))/(1-'1.Inputs'!$D$42)*$D453*(1+$G453)^(9-1))-('1.Inputs'!$D$37*12*IF(9=1,'1.Inputs'!$D$38,IF(9=2,'1.Inputs'!$D$39,$E453)))*'1.Inputs'!$D$43*(1+$G453)^(9-1)-'1.Inputs'!$D$44*(1+$G453)^(9-1)-('1.Inputs'!$D$20/'1.Inputs'!$D$27+'1.Inputs'!$D$23/'1.Inputs'!$D$28)))*'1.Inputs'!$D$53+('1.Inputs'!$D$20/'1.Inputs'!$D$27+'1.Inputs'!$D$23/'1.Inputs'!$D$28)-(P453-O453)</f>
        <v>367846536.1225996</v>
      </c>
      <c r="AB453" s="36">
        <f ca="1">((('1.Inputs'!$D$37*12*IF(10=1,'1.Inputs'!$D$38,IF(10=2,'1.Inputs'!$D$39,$E453)))*$F453*(('1.Inputs'!$D$40)+(1-'1.Inputs'!$D$40)*(1+'1.Inputs'!$D$41))*(1+$G453)^(10-1))-(('1.Inputs'!$D$37*12*IF(10=1,'1.Inputs'!$D$38,IF(10=2,'1.Inputs'!$D$39,$E453)))/(1-'1.Inputs'!$D$42)*$D453*(1+$G453)^(10-1))-('1.Inputs'!$D$37*12*IF(10=1,'1.Inputs'!$D$38,IF(10=2,'1.Inputs'!$D$39,$E453)))*'1.Inputs'!$D$43*(1+$G453)^(10-1)-'1.Inputs'!$D$44*(1+$G453)^(10-1)-('1.Inputs'!$D$20/'1.Inputs'!$D$27+'1.Inputs'!$D$23/'1.Inputs'!$D$28))-MAX(0,((('1.Inputs'!$D$37*12*IF(10=1,'1.Inputs'!$D$38,IF(10=2,'1.Inputs'!$D$39,$E453)))*$F453*(('1.Inputs'!$D$40)+(1-'1.Inputs'!$D$40)*(1+'1.Inputs'!$D$41))*(1+$G453)^(10-1))-(('1.Inputs'!$D$37*12*IF(10=1,'1.Inputs'!$D$38,IF(10=2,'1.Inputs'!$D$39,$E453)))/(1-'1.Inputs'!$D$42)*$D453*(1+$G453)^(10-1))-('1.Inputs'!$D$37*12*IF(10=1,'1.Inputs'!$D$38,IF(10=2,'1.Inputs'!$D$39,$E453)))*'1.Inputs'!$D$43*(1+$G453)^(10-1)-'1.Inputs'!$D$44*(1+$G453)^(10-1)-('1.Inputs'!$D$20/'1.Inputs'!$D$27+'1.Inputs'!$D$23/'1.Inputs'!$D$28)))*'1.Inputs'!$D$53+('1.Inputs'!$D$20/'1.Inputs'!$D$27+'1.Inputs'!$D$23/'1.Inputs'!$D$28)-(Q453-P453)+(('1.Inputs'!$D$20+'1.Inputs'!$D$23-('1.Inputs'!$D$20/'1.Inputs'!$D$27+'1.Inputs'!$D$23/'1.Inputs'!$D$28)*'1.Inputs'!$D$10)*'1.Inputs'!$D$60+'1.Inputs'!$D$19*'1.Inputs'!$D$59+Q453)</f>
        <v>2392102182.0791812</v>
      </c>
      <c r="AC453" s="36">
        <f ca="1">S453-AC$13-AC$14+MIN(AC$13,MAX(0,((('1.Inputs'!$D$37*12*IF(1=1,'1.Inputs'!$D$38,IF(1=2,'1.Inputs'!$D$39,$E453)))*$F453*(('1.Inputs'!$D$40)+(1-'1.Inputs'!$D$40)*(1+'1.Inputs'!$D$41))*(1+$G453)^(1-1))-(('1.Inputs'!$D$37*12*IF(1=1,'1.Inputs'!$D$38,IF(1=2,'1.Inputs'!$D$39,$E453)))/(1-'1.Inputs'!$D$42)*$D453*(1+$G453)^(1-1))-('1.Inputs'!$D$37*12*IF(1=1,'1.Inputs'!$D$38,IF(1=2,'1.Inputs'!$D$39,$E453)))*'1.Inputs'!$D$43*(1+$G453)^(1-1)-'1.Inputs'!$D$44*(1+$G453)^(1-1)-('1.Inputs'!$D$20/'1.Inputs'!$D$27+'1.Inputs'!$D$23/'1.Inputs'!$D$28))))*'1.Inputs'!$D$53</f>
        <v>-904770725.01974654</v>
      </c>
      <c r="AD453" s="36">
        <f ca="1">T453-AD$13-AD$14+MIN(AD$13,MAX(0,((('1.Inputs'!$D$37*12*IF(2=1,'1.Inputs'!$D$38,IF(2=2,'1.Inputs'!$D$39,$E453)))*$F453*(('1.Inputs'!$D$40)+(1-'1.Inputs'!$D$40)*(1+'1.Inputs'!$D$41))*(1+$G453)^(2-1))-(('1.Inputs'!$D$37*12*IF(2=1,'1.Inputs'!$D$38,IF(2=2,'1.Inputs'!$D$39,$E453)))/(1-'1.Inputs'!$D$42)*$D453*(1+$G453)^(2-1))-('1.Inputs'!$D$37*12*IF(2=1,'1.Inputs'!$D$38,IF(2=2,'1.Inputs'!$D$39,$E453)))*'1.Inputs'!$D$43*(1+$G453)^(2-1)-'1.Inputs'!$D$44*(1+$G453)^(2-1)-('1.Inputs'!$D$20/'1.Inputs'!$D$27+'1.Inputs'!$D$23/'1.Inputs'!$D$28))))*'1.Inputs'!$D$53</f>
        <v>-114736074.56771654</v>
      </c>
      <c r="AE453" s="36">
        <f ca="1">U453-AE$13-AE$14+MIN(AE$13,MAX(0,((('1.Inputs'!$D$37*12*IF(3=1,'1.Inputs'!$D$38,IF(3=2,'1.Inputs'!$D$39,$E453)))*$F453*(('1.Inputs'!$D$40)+(1-'1.Inputs'!$D$40)*(1+'1.Inputs'!$D$41))*(1+$G453)^(3-1))-(('1.Inputs'!$D$37*12*IF(3=1,'1.Inputs'!$D$38,IF(3=2,'1.Inputs'!$D$39,$E453)))/(1-'1.Inputs'!$D$42)*$D453*(1+$G453)^(3-1))-('1.Inputs'!$D$37*12*IF(3=1,'1.Inputs'!$D$38,IF(3=2,'1.Inputs'!$D$39,$E453)))*'1.Inputs'!$D$43*(1+$G453)^(3-1)-'1.Inputs'!$D$44*(1+$G453)^(3-1)-('1.Inputs'!$D$20/'1.Inputs'!$D$27+'1.Inputs'!$D$23/'1.Inputs'!$D$28))))*'1.Inputs'!$D$53</f>
        <v>-54644152.034354866</v>
      </c>
      <c r="AF453" s="36">
        <f ca="1">V453-AF$13-AF$14+MIN(AF$13,MAX(0,((('1.Inputs'!$D$37*12*IF(4=1,'1.Inputs'!$D$38,IF(4=2,'1.Inputs'!$D$39,$E453)))*$F453*(('1.Inputs'!$D$40)+(1-'1.Inputs'!$D$40)*(1+'1.Inputs'!$D$41))*(1+$G453)^(4-1))-(('1.Inputs'!$D$37*12*IF(4=1,'1.Inputs'!$D$38,IF(4=2,'1.Inputs'!$D$39,$E453)))/(1-'1.Inputs'!$D$42)*$D453*(1+$G453)^(4-1))-('1.Inputs'!$D$37*12*IF(4=1,'1.Inputs'!$D$38,IF(4=2,'1.Inputs'!$D$39,$E453)))*'1.Inputs'!$D$43*(1+$G453)^(4-1)-'1.Inputs'!$D$44*(1+$G453)^(4-1)-('1.Inputs'!$D$20/'1.Inputs'!$D$27+'1.Inputs'!$D$23/'1.Inputs'!$D$28))))*'1.Inputs'!$D$53</f>
        <v>22200756.313328147</v>
      </c>
      <c r="AG453" s="36">
        <f ca="1">W453-AG$13-AG$14+MIN(AG$13,MAX(0,((('1.Inputs'!$D$37*12*IF(5=1,'1.Inputs'!$D$38,IF(5=2,'1.Inputs'!$D$39,$E453)))*$F453*(('1.Inputs'!$D$40)+(1-'1.Inputs'!$D$40)*(1+'1.Inputs'!$D$41))*(1+$G453)^(5-1))-(('1.Inputs'!$D$37*12*IF(5=1,'1.Inputs'!$D$38,IF(5=2,'1.Inputs'!$D$39,$E453)))/(1-'1.Inputs'!$D$42)*$D453*(1+$G453)^(5-1))-('1.Inputs'!$D$37*12*IF(5=1,'1.Inputs'!$D$38,IF(5=2,'1.Inputs'!$D$39,$E453)))*'1.Inputs'!$D$43*(1+$G453)^(5-1)-'1.Inputs'!$D$44*(1+$G453)^(5-1)-('1.Inputs'!$D$20/'1.Inputs'!$D$27+'1.Inputs'!$D$23/'1.Inputs'!$D$28))))*'1.Inputs'!$D$53</f>
        <v>45832835.201613486</v>
      </c>
      <c r="AH453" s="36">
        <f ca="1">X453-AH$13-AH$14+MIN(AH$13,MAX(0,((('1.Inputs'!$D$37*12*IF(6=1,'1.Inputs'!$D$38,IF(6=2,'1.Inputs'!$D$39,$E453)))*$F453*(('1.Inputs'!$D$40)+(1-'1.Inputs'!$D$40)*(1+'1.Inputs'!$D$41))*(1+$G453)^(6-1))-(('1.Inputs'!$D$37*12*IF(6=1,'1.Inputs'!$D$38,IF(6=2,'1.Inputs'!$D$39,$E453)))/(1-'1.Inputs'!$D$42)*$D453*(1+$G453)^(6-1))-('1.Inputs'!$D$37*12*IF(6=1,'1.Inputs'!$D$38,IF(6=2,'1.Inputs'!$D$39,$E453)))*'1.Inputs'!$D$43*(1+$G453)^(6-1)-'1.Inputs'!$D$44*(1+$G453)^(6-1)-('1.Inputs'!$D$20/'1.Inputs'!$D$27+'1.Inputs'!$D$23/'1.Inputs'!$D$28))))*'1.Inputs'!$D$53</f>
        <v>69531254.883683681</v>
      </c>
      <c r="AI453" s="36">
        <f ca="1">Y453-AI$13-AI$14+MIN(AI$13,MAX(0,((('1.Inputs'!$D$37*12*IF(7=1,'1.Inputs'!$D$38,IF(7=2,'1.Inputs'!$D$39,$E453)))*$F453*(('1.Inputs'!$D$40)+(1-'1.Inputs'!$D$40)*(1+'1.Inputs'!$D$41))*(1+$G453)^(7-1))-(('1.Inputs'!$D$37*12*IF(7=1,'1.Inputs'!$D$38,IF(7=2,'1.Inputs'!$D$39,$E453)))/(1-'1.Inputs'!$D$42)*$D453*(1+$G453)^(7-1))-('1.Inputs'!$D$37*12*IF(7=1,'1.Inputs'!$D$38,IF(7=2,'1.Inputs'!$D$39,$E453)))*'1.Inputs'!$D$43*(1+$G453)^(7-1)-'1.Inputs'!$D$44*(1+$G453)^(7-1)-('1.Inputs'!$D$20/'1.Inputs'!$D$27+'1.Inputs'!$D$23/'1.Inputs'!$D$28))))*'1.Inputs'!$D$53</f>
        <v>93297005.688697636</v>
      </c>
      <c r="AJ453" s="36">
        <f ca="1">Z453-AJ$13-AJ$14+MIN(AJ$13,MAX(0,((('1.Inputs'!$D$37*12*IF(8=1,'1.Inputs'!$D$38,IF(8=2,'1.Inputs'!$D$39,$E453)))*$F453*(('1.Inputs'!$D$40)+(1-'1.Inputs'!$D$40)*(1+'1.Inputs'!$D$41))*(1+$G453)^(8-1))-(('1.Inputs'!$D$37*12*IF(8=1,'1.Inputs'!$D$38,IF(8=2,'1.Inputs'!$D$39,$E453)))/(1-'1.Inputs'!$D$42)*$D453*(1+$G453)^(8-1))-('1.Inputs'!$D$37*12*IF(8=1,'1.Inputs'!$D$38,IF(8=2,'1.Inputs'!$D$39,$E453)))*'1.Inputs'!$D$43*(1+$G453)^(8-1)-'1.Inputs'!$D$44*(1+$G453)^(8-1)-('1.Inputs'!$D$20/'1.Inputs'!$D$27+'1.Inputs'!$D$23/'1.Inputs'!$D$28))))*'1.Inputs'!$D$53</f>
        <v>363131092.72935939</v>
      </c>
      <c r="AK453" s="36">
        <f ca="1">AA453-AK$13-AK$14+MIN(AK$13,MAX(0,((('1.Inputs'!$D$37*12*IF(9=1,'1.Inputs'!$D$38,IF(9=2,'1.Inputs'!$D$39,$E453)))*$F453*(('1.Inputs'!$D$40)+(1-'1.Inputs'!$D$40)*(1+'1.Inputs'!$D$41))*(1+$G453)^(9-1))-(('1.Inputs'!$D$37*12*IF(9=1,'1.Inputs'!$D$38,IF(9=2,'1.Inputs'!$D$39,$E453)))/(1-'1.Inputs'!$D$42)*$D453*(1+$G453)^(9-1))-('1.Inputs'!$D$37*12*IF(9=1,'1.Inputs'!$D$38,IF(9=2,'1.Inputs'!$D$39,$E453)))*'1.Inputs'!$D$43*(1+$G453)^(9-1)-'1.Inputs'!$D$44*(1+$G453)^(9-1)-('1.Inputs'!$D$20/'1.Inputs'!$D$27+'1.Inputs'!$D$23/'1.Inputs'!$D$28))))*'1.Inputs'!$D$53</f>
        <v>367846536.1225996</v>
      </c>
      <c r="AL453" s="36">
        <f ca="1">AB453-AL$13-AL$14+MIN(AL$13,MAX(0,((('1.Inputs'!$D$37*12*IF(10=1,'1.Inputs'!$D$38,IF(10=2,'1.Inputs'!$D$39,$E453)))*$F453*(('1.Inputs'!$D$40)+(1-'1.Inputs'!$D$40)*(1+'1.Inputs'!$D$41))*(1+$G453)^(10-1))-(('1.Inputs'!$D$37*12*IF(10=1,'1.Inputs'!$D$38,IF(10=2,'1.Inputs'!$D$39,$E453)))/(1-'1.Inputs'!$D$42)*$D453*(1+$G453)^(10-1))-('1.Inputs'!$D$37*12*IF(10=1,'1.Inputs'!$D$38,IF(10=2,'1.Inputs'!$D$39,$E453)))*'1.Inputs'!$D$43*(1+$G453)^(10-1)-'1.Inputs'!$D$44*(1+$G453)^(10-1)-('1.Inputs'!$D$20/'1.Inputs'!$D$27+'1.Inputs'!$D$23/'1.Inputs'!$D$28))))*'1.Inputs'!$D$53+'1.Inputs'!$D$35</f>
        <v>3192102182.0791812</v>
      </c>
      <c r="AM453" s="48">
        <f ca="1">R453+NPV('1.Inputs'!$D$55,S453:AB453)</f>
        <v>-712954103.62209392</v>
      </c>
      <c r="AN453" s="48">
        <f ca="1">-('1.Inputs'!$D$24*(1-'1.Inputs'!$D$31)+'1.Inputs'!$D$35)+NPV('1.Inputs'!$D$54,AC453:AL453)</f>
        <v>-1626447673.1570084</v>
      </c>
      <c r="AO453" s="36">
        <f t="shared" ca="1" si="53"/>
        <v>-5.1298829608383913</v>
      </c>
      <c r="AP453" s="36">
        <f t="shared" ca="1" si="54"/>
        <v>0.72991831292084641</v>
      </c>
      <c r="AQ453" s="36">
        <f ca="1">'1.Inputs'!$D$35+MIN(SUM($AC453:AC453),SUM($AC453:AD453),SUM($AC453:AE453),SUM($AC453:AF453),SUM($AC453:AG453),SUM($AC453:AH453),SUM($AC453:AI453),SUM($AC453:AJ453),SUM($AC453:AK453),SUM($AC453:AL453))</f>
        <v>-274150951.62181807</v>
      </c>
      <c r="AR453" s="36">
        <f ca="1">IF(AP453&lt;'1.Inputs'!$D$57,1,0)</f>
        <v>1</v>
      </c>
      <c r="AS453" s="36">
        <f t="shared" ca="1" si="55"/>
        <v>1</v>
      </c>
    </row>
    <row r="454" spans="2:45" ht="15" customHeight="1" x14ac:dyDescent="0.25">
      <c r="B454" s="36">
        <v>439</v>
      </c>
      <c r="C454" s="36">
        <f t="shared" ca="1" si="48"/>
        <v>0.82424142281701829</v>
      </c>
      <c r="D454" s="36">
        <f t="shared" ca="1" si="49"/>
        <v>19869.394646490495</v>
      </c>
      <c r="E454" s="47">
        <f t="shared" ca="1" si="50"/>
        <v>0.86797421707828015</v>
      </c>
      <c r="F454" s="36">
        <f t="shared" ca="1" si="51"/>
        <v>32653.105577333205</v>
      </c>
      <c r="G454" s="36">
        <f t="shared" ca="1" si="52"/>
        <v>4.7210972068892999E-2</v>
      </c>
      <c r="H454" s="36">
        <f ca="1">((('1.Inputs'!$D$37*12*IF(1=1,'1.Inputs'!$D$38,IF(1=2,'1.Inputs'!$D$39,$E454)))*$F454*(('1.Inputs'!$D$40)+(1-'1.Inputs'!$D$40)*(1+'1.Inputs'!$D$41))*(1+$G454)^(1-1))*'1.Inputs'!$D$47+(('1.Inputs'!$D$37*12*IF(1=1,'1.Inputs'!$D$38,IF(1=2,'1.Inputs'!$D$39,$E454)))/(1-'1.Inputs'!$D$42)*$D454*(1+$G454)^(1-1))*('1.Inputs'!$D$48-'1.Inputs'!$D$49))/'1.Inputs'!$D$51</f>
        <v>862380342.01089346</v>
      </c>
      <c r="I454" s="36">
        <f ca="1">((('1.Inputs'!$D$37*12*IF(2=1,'1.Inputs'!$D$38,IF(2=2,'1.Inputs'!$D$39,$E454)))*$F454*(('1.Inputs'!$D$40)+(1-'1.Inputs'!$D$40)*(1+'1.Inputs'!$D$41))*(1+$G454)^(2-1))*'1.Inputs'!$D$47+(('1.Inputs'!$D$37*12*IF(2=1,'1.Inputs'!$D$38,IF(2=2,'1.Inputs'!$D$39,$E454)))/(1-'1.Inputs'!$D$42)*$D454*(1+$G454)^(2-1))*('1.Inputs'!$D$48-'1.Inputs'!$D$49))/'1.Inputs'!$D$51</f>
        <v>1264331818.7504652</v>
      </c>
      <c r="J454" s="36">
        <f ca="1">((('1.Inputs'!$D$37*12*IF(3=1,'1.Inputs'!$D$38,IF(3=2,'1.Inputs'!$D$39,$E454)))*$F454*(('1.Inputs'!$D$40)+(1-'1.Inputs'!$D$40)*(1+'1.Inputs'!$D$41))*(1+$G454)^(3-1))*'1.Inputs'!$D$47+(('1.Inputs'!$D$37*12*IF(3=1,'1.Inputs'!$D$38,IF(3=2,'1.Inputs'!$D$39,$E454)))/(1-'1.Inputs'!$D$42)*$D454*(1+$G454)^(3-1))*('1.Inputs'!$D$48-'1.Inputs'!$D$49))/'1.Inputs'!$D$51</f>
        <v>1641738702.26407</v>
      </c>
      <c r="K454" s="36">
        <f ca="1">((('1.Inputs'!$D$37*12*IF(4=1,'1.Inputs'!$D$38,IF(4=2,'1.Inputs'!$D$39,$E454)))*$F454*(('1.Inputs'!$D$40)+(1-'1.Inputs'!$D$40)*(1+'1.Inputs'!$D$41))*(1+$G454)^(4-1))*'1.Inputs'!$D$47+(('1.Inputs'!$D$37*12*IF(4=1,'1.Inputs'!$D$38,IF(4=2,'1.Inputs'!$D$39,$E454)))/(1-'1.Inputs'!$D$42)*$D454*(1+$G454)^(4-1))*('1.Inputs'!$D$48-'1.Inputs'!$D$49))/'1.Inputs'!$D$51</f>
        <v>1719246782.2810795</v>
      </c>
      <c r="L454" s="36">
        <f ca="1">((('1.Inputs'!$D$37*12*IF(5=1,'1.Inputs'!$D$38,IF(5=2,'1.Inputs'!$D$39,$E454)))*$F454*(('1.Inputs'!$D$40)+(1-'1.Inputs'!$D$40)*(1+'1.Inputs'!$D$41))*(1+$G454)^(5-1))*'1.Inputs'!$D$47+(('1.Inputs'!$D$37*12*IF(5=1,'1.Inputs'!$D$38,IF(5=2,'1.Inputs'!$D$39,$E454)))/(1-'1.Inputs'!$D$42)*$D454*(1+$G454)^(5-1))*('1.Inputs'!$D$48-'1.Inputs'!$D$49))/'1.Inputs'!$D$51</f>
        <v>1800414094.0988855</v>
      </c>
      <c r="M454" s="36">
        <f ca="1">((('1.Inputs'!$D$37*12*IF(6=1,'1.Inputs'!$D$38,IF(6=2,'1.Inputs'!$D$39,$E454)))*$F454*(('1.Inputs'!$D$40)+(1-'1.Inputs'!$D$40)*(1+'1.Inputs'!$D$41))*(1+$G454)^(6-1))*'1.Inputs'!$D$47+(('1.Inputs'!$D$37*12*IF(6=1,'1.Inputs'!$D$38,IF(6=2,'1.Inputs'!$D$39,$E454)))/(1-'1.Inputs'!$D$42)*$D454*(1+$G454)^(6-1))*('1.Inputs'!$D$48-'1.Inputs'!$D$49))/'1.Inputs'!$D$51</f>
        <v>1885413393.6078289</v>
      </c>
      <c r="N454" s="36">
        <f ca="1">((('1.Inputs'!$D$37*12*IF(7=1,'1.Inputs'!$D$38,IF(7=2,'1.Inputs'!$D$39,$E454)))*$F454*(('1.Inputs'!$D$40)+(1-'1.Inputs'!$D$40)*(1+'1.Inputs'!$D$41))*(1+$G454)^(7-1))*'1.Inputs'!$D$47+(('1.Inputs'!$D$37*12*IF(7=1,'1.Inputs'!$D$38,IF(7=2,'1.Inputs'!$D$39,$E454)))/(1-'1.Inputs'!$D$42)*$D454*(1+$G454)^(7-1))*('1.Inputs'!$D$48-'1.Inputs'!$D$49))/'1.Inputs'!$D$51</f>
        <v>1974425592.6717644</v>
      </c>
      <c r="O454" s="36">
        <f ca="1">((('1.Inputs'!$D$37*12*IF(8=1,'1.Inputs'!$D$38,IF(8=2,'1.Inputs'!$D$39,$E454)))*$F454*(('1.Inputs'!$D$40)+(1-'1.Inputs'!$D$40)*(1+'1.Inputs'!$D$41))*(1+$G454)^(8-1))*'1.Inputs'!$D$47+(('1.Inputs'!$D$37*12*IF(8=1,'1.Inputs'!$D$38,IF(8=2,'1.Inputs'!$D$39,$E454)))/(1-'1.Inputs'!$D$42)*$D454*(1+$G454)^(8-1))*('1.Inputs'!$D$48-'1.Inputs'!$D$49))/'1.Inputs'!$D$51</f>
        <v>2067640144.1794982</v>
      </c>
      <c r="P454" s="36">
        <f ca="1">((('1.Inputs'!$D$37*12*IF(9=1,'1.Inputs'!$D$38,IF(9=2,'1.Inputs'!$D$39,$E454)))*$F454*(('1.Inputs'!$D$40)+(1-'1.Inputs'!$D$40)*(1+'1.Inputs'!$D$41))*(1+$G454)^(9-1))*'1.Inputs'!$D$47+(('1.Inputs'!$D$37*12*IF(9=1,'1.Inputs'!$D$38,IF(9=2,'1.Inputs'!$D$39,$E454)))/(1-'1.Inputs'!$D$42)*$D454*(1+$G454)^(9-1))*('1.Inputs'!$D$48-'1.Inputs'!$D$49))/'1.Inputs'!$D$51</f>
        <v>2165255445.2748785</v>
      </c>
      <c r="Q454" s="36">
        <f ca="1">((('1.Inputs'!$D$37*12*IF(10=1,'1.Inputs'!$D$38,IF(10=2,'1.Inputs'!$D$39,$E454)))*$F454*(('1.Inputs'!$D$40)+(1-'1.Inputs'!$D$40)*(1+'1.Inputs'!$D$41))*(1+$G454)^(10-1))*'1.Inputs'!$D$47+(('1.Inputs'!$D$37*12*IF(10=1,'1.Inputs'!$D$38,IF(10=2,'1.Inputs'!$D$39,$E454)))/(1-'1.Inputs'!$D$42)*$D454*(1+$G454)^(10-1))*('1.Inputs'!$D$48-'1.Inputs'!$D$49))/'1.Inputs'!$D$51</f>
        <v>2267479259.6237688</v>
      </c>
      <c r="R454" s="36">
        <f>-'1.Inputs'!$D$24</f>
        <v>-2050000000</v>
      </c>
      <c r="S454" s="36">
        <f ca="1">((('1.Inputs'!$D$37*12*IF(1=1,'1.Inputs'!$D$38,IF(1=2,'1.Inputs'!$D$39,$E454)))*$F454*(('1.Inputs'!$D$40)+(1-'1.Inputs'!$D$40)*(1+'1.Inputs'!$D$41))*(1+$G454)^(1-1))-(('1.Inputs'!$D$37*12*IF(1=1,'1.Inputs'!$D$38,IF(1=2,'1.Inputs'!$D$39,$E454)))/(1-'1.Inputs'!$D$42)*$D454*(1+$G454)^(1-1))-('1.Inputs'!$D$37*12*IF(1=1,'1.Inputs'!$D$38,IF(1=2,'1.Inputs'!$D$39,$E454)))*'1.Inputs'!$D$43*(1+$G454)^(1-1)-'1.Inputs'!$D$44*(1+$G454)^(1-1)-('1.Inputs'!$D$20/'1.Inputs'!$D$27+'1.Inputs'!$D$23/'1.Inputs'!$D$28))-MAX(0,((('1.Inputs'!$D$37*12*IF(1=1,'1.Inputs'!$D$38,IF(1=2,'1.Inputs'!$D$39,$E454)))*$F454*(('1.Inputs'!$D$40)+(1-'1.Inputs'!$D$40)*(1+'1.Inputs'!$D$41))*(1+$G454)^(1-1))-(('1.Inputs'!$D$37*12*IF(1=1,'1.Inputs'!$D$38,IF(1=2,'1.Inputs'!$D$39,$E454)))/(1-'1.Inputs'!$D$42)*$D454*(1+$G454)^(1-1))-('1.Inputs'!$D$37*12*IF(1=1,'1.Inputs'!$D$38,IF(1=2,'1.Inputs'!$D$39,$E454)))*'1.Inputs'!$D$43*(1+$G454)^(1-1)-'1.Inputs'!$D$44*(1+$G454)^(1-1)-('1.Inputs'!$D$20/'1.Inputs'!$D$27+'1.Inputs'!$D$23/'1.Inputs'!$D$28)))*'1.Inputs'!$D$53+('1.Inputs'!$D$20/'1.Inputs'!$D$27+'1.Inputs'!$D$23/'1.Inputs'!$D$28)-H454</f>
        <v>-492966493.57429069</v>
      </c>
      <c r="T454" s="36">
        <f ca="1">((('1.Inputs'!$D$37*12*IF(2=1,'1.Inputs'!$D$38,IF(2=2,'1.Inputs'!$D$39,$E454)))*$F454*(('1.Inputs'!$D$40)+(1-'1.Inputs'!$D$40)*(1+'1.Inputs'!$D$41))*(1+$G454)^(2-1))-(('1.Inputs'!$D$37*12*IF(2=1,'1.Inputs'!$D$38,IF(2=2,'1.Inputs'!$D$39,$E454)))/(1-'1.Inputs'!$D$42)*$D454*(1+$G454)^(2-1))-('1.Inputs'!$D$37*12*IF(2=1,'1.Inputs'!$D$38,IF(2=2,'1.Inputs'!$D$39,$E454)))*'1.Inputs'!$D$43*(1+$G454)^(2-1)-'1.Inputs'!$D$44*(1+$G454)^(2-1)-('1.Inputs'!$D$20/'1.Inputs'!$D$27+'1.Inputs'!$D$23/'1.Inputs'!$D$28))-MAX(0,((('1.Inputs'!$D$37*12*IF(2=1,'1.Inputs'!$D$38,IF(2=2,'1.Inputs'!$D$39,$E454)))*$F454*(('1.Inputs'!$D$40)+(1-'1.Inputs'!$D$40)*(1+'1.Inputs'!$D$41))*(1+$G454)^(2-1))-(('1.Inputs'!$D$37*12*IF(2=1,'1.Inputs'!$D$38,IF(2=2,'1.Inputs'!$D$39,$E454)))/(1-'1.Inputs'!$D$42)*$D454*(1+$G454)^(2-1))-('1.Inputs'!$D$37*12*IF(2=1,'1.Inputs'!$D$38,IF(2=2,'1.Inputs'!$D$39,$E454)))*'1.Inputs'!$D$43*(1+$G454)^(2-1)-'1.Inputs'!$D$44*(1+$G454)^(2-1)-('1.Inputs'!$D$20/'1.Inputs'!$D$27+'1.Inputs'!$D$23/'1.Inputs'!$D$28)))*'1.Inputs'!$D$53+('1.Inputs'!$D$20/'1.Inputs'!$D$27+'1.Inputs'!$D$23/'1.Inputs'!$D$28)-(I454-H454)</f>
        <v>362668814.36600065</v>
      </c>
      <c r="U454" s="36">
        <f ca="1">((('1.Inputs'!$D$37*12*IF(3=1,'1.Inputs'!$D$38,IF(3=2,'1.Inputs'!$D$39,$E454)))*$F454*(('1.Inputs'!$D$40)+(1-'1.Inputs'!$D$40)*(1+'1.Inputs'!$D$41))*(1+$G454)^(3-1))-(('1.Inputs'!$D$37*12*IF(3=1,'1.Inputs'!$D$38,IF(3=2,'1.Inputs'!$D$39,$E454)))/(1-'1.Inputs'!$D$42)*$D454*(1+$G454)^(3-1))-('1.Inputs'!$D$37*12*IF(3=1,'1.Inputs'!$D$38,IF(3=2,'1.Inputs'!$D$39,$E454)))*'1.Inputs'!$D$43*(1+$G454)^(3-1)-'1.Inputs'!$D$44*(1+$G454)^(3-1)-('1.Inputs'!$D$20/'1.Inputs'!$D$27+'1.Inputs'!$D$23/'1.Inputs'!$D$28))-MAX(0,((('1.Inputs'!$D$37*12*IF(3=1,'1.Inputs'!$D$38,IF(3=2,'1.Inputs'!$D$39,$E454)))*$F454*(('1.Inputs'!$D$40)+(1-'1.Inputs'!$D$40)*(1+'1.Inputs'!$D$41))*(1+$G454)^(3-1))-(('1.Inputs'!$D$37*12*IF(3=1,'1.Inputs'!$D$38,IF(3=2,'1.Inputs'!$D$39,$E454)))/(1-'1.Inputs'!$D$42)*$D454*(1+$G454)^(3-1))-('1.Inputs'!$D$37*12*IF(3=1,'1.Inputs'!$D$38,IF(3=2,'1.Inputs'!$D$39,$E454)))*'1.Inputs'!$D$43*(1+$G454)^(3-1)-'1.Inputs'!$D$44*(1+$G454)^(3-1)-('1.Inputs'!$D$20/'1.Inputs'!$D$27+'1.Inputs'!$D$23/'1.Inputs'!$D$28)))*'1.Inputs'!$D$53+('1.Inputs'!$D$20/'1.Inputs'!$D$27+'1.Inputs'!$D$23/'1.Inputs'!$D$28)-(J454-I454)</f>
        <v>755296761.20540357</v>
      </c>
      <c r="V454" s="36">
        <f ca="1">((('1.Inputs'!$D$37*12*IF(4=1,'1.Inputs'!$D$38,IF(4=2,'1.Inputs'!$D$39,$E454)))*$F454*(('1.Inputs'!$D$40)+(1-'1.Inputs'!$D$40)*(1+'1.Inputs'!$D$41))*(1+$G454)^(4-1))-(('1.Inputs'!$D$37*12*IF(4=1,'1.Inputs'!$D$38,IF(4=2,'1.Inputs'!$D$39,$E454)))/(1-'1.Inputs'!$D$42)*$D454*(1+$G454)^(4-1))-('1.Inputs'!$D$37*12*IF(4=1,'1.Inputs'!$D$38,IF(4=2,'1.Inputs'!$D$39,$E454)))*'1.Inputs'!$D$43*(1+$G454)^(4-1)-'1.Inputs'!$D$44*(1+$G454)^(4-1)-('1.Inputs'!$D$20/'1.Inputs'!$D$27+'1.Inputs'!$D$23/'1.Inputs'!$D$28))-MAX(0,((('1.Inputs'!$D$37*12*IF(4=1,'1.Inputs'!$D$38,IF(4=2,'1.Inputs'!$D$39,$E454)))*$F454*(('1.Inputs'!$D$40)+(1-'1.Inputs'!$D$40)*(1+'1.Inputs'!$D$41))*(1+$G454)^(4-1))-(('1.Inputs'!$D$37*12*IF(4=1,'1.Inputs'!$D$38,IF(4=2,'1.Inputs'!$D$39,$E454)))/(1-'1.Inputs'!$D$42)*$D454*(1+$G454)^(4-1))-('1.Inputs'!$D$37*12*IF(4=1,'1.Inputs'!$D$38,IF(4=2,'1.Inputs'!$D$39,$E454)))*'1.Inputs'!$D$43*(1+$G454)^(4-1)-'1.Inputs'!$D$44*(1+$G454)^(4-1)-('1.Inputs'!$D$20/'1.Inputs'!$D$27+'1.Inputs'!$D$23/'1.Inputs'!$D$28)))*'1.Inputs'!$D$53+('1.Inputs'!$D$20/'1.Inputs'!$D$27+'1.Inputs'!$D$23/'1.Inputs'!$D$28)-(K454-J454)</f>
        <v>1106440886.404907</v>
      </c>
      <c r="W454" s="36">
        <f ca="1">((('1.Inputs'!$D$37*12*IF(5=1,'1.Inputs'!$D$38,IF(5=2,'1.Inputs'!$D$39,$E454)))*$F454*(('1.Inputs'!$D$40)+(1-'1.Inputs'!$D$40)*(1+'1.Inputs'!$D$41))*(1+$G454)^(5-1))-(('1.Inputs'!$D$37*12*IF(5=1,'1.Inputs'!$D$38,IF(5=2,'1.Inputs'!$D$39,$E454)))/(1-'1.Inputs'!$D$42)*$D454*(1+$G454)^(5-1))-('1.Inputs'!$D$37*12*IF(5=1,'1.Inputs'!$D$38,IF(5=2,'1.Inputs'!$D$39,$E454)))*'1.Inputs'!$D$43*(1+$G454)^(5-1)-'1.Inputs'!$D$44*(1+$G454)^(5-1)-('1.Inputs'!$D$20/'1.Inputs'!$D$27+'1.Inputs'!$D$23/'1.Inputs'!$D$28))-MAX(0,((('1.Inputs'!$D$37*12*IF(5=1,'1.Inputs'!$D$38,IF(5=2,'1.Inputs'!$D$39,$E454)))*$F454*(('1.Inputs'!$D$40)+(1-'1.Inputs'!$D$40)*(1+'1.Inputs'!$D$41))*(1+$G454)^(5-1))-(('1.Inputs'!$D$37*12*IF(5=1,'1.Inputs'!$D$38,IF(5=2,'1.Inputs'!$D$39,$E454)))/(1-'1.Inputs'!$D$42)*$D454*(1+$G454)^(5-1))-('1.Inputs'!$D$37*12*IF(5=1,'1.Inputs'!$D$38,IF(5=2,'1.Inputs'!$D$39,$E454)))*'1.Inputs'!$D$43*(1+$G454)^(5-1)-'1.Inputs'!$D$44*(1+$G454)^(5-1)-('1.Inputs'!$D$20/'1.Inputs'!$D$27+'1.Inputs'!$D$23/'1.Inputs'!$D$28)))*'1.Inputs'!$D$53+('1.Inputs'!$D$20/'1.Inputs'!$D$27+'1.Inputs'!$D$23/'1.Inputs'!$D$28)-(L454-K454)</f>
        <v>1156446317.7585948</v>
      </c>
      <c r="X454" s="36">
        <f ca="1">((('1.Inputs'!$D$37*12*IF(6=1,'1.Inputs'!$D$38,IF(6=2,'1.Inputs'!$D$39,$E454)))*$F454*(('1.Inputs'!$D$40)+(1-'1.Inputs'!$D$40)*(1+'1.Inputs'!$D$41))*(1+$G454)^(6-1))-(('1.Inputs'!$D$37*12*IF(6=1,'1.Inputs'!$D$38,IF(6=2,'1.Inputs'!$D$39,$E454)))/(1-'1.Inputs'!$D$42)*$D454*(1+$G454)^(6-1))-('1.Inputs'!$D$37*12*IF(6=1,'1.Inputs'!$D$38,IF(6=2,'1.Inputs'!$D$39,$E454)))*'1.Inputs'!$D$43*(1+$G454)^(6-1)-'1.Inputs'!$D$44*(1+$G454)^(6-1)-('1.Inputs'!$D$20/'1.Inputs'!$D$27+'1.Inputs'!$D$23/'1.Inputs'!$D$28))-MAX(0,((('1.Inputs'!$D$37*12*IF(6=1,'1.Inputs'!$D$38,IF(6=2,'1.Inputs'!$D$39,$E454)))*$F454*(('1.Inputs'!$D$40)+(1-'1.Inputs'!$D$40)*(1+'1.Inputs'!$D$41))*(1+$G454)^(6-1))-(('1.Inputs'!$D$37*12*IF(6=1,'1.Inputs'!$D$38,IF(6=2,'1.Inputs'!$D$39,$E454)))/(1-'1.Inputs'!$D$42)*$D454*(1+$G454)^(6-1))-('1.Inputs'!$D$37*12*IF(6=1,'1.Inputs'!$D$38,IF(6=2,'1.Inputs'!$D$39,$E454)))*'1.Inputs'!$D$43*(1+$G454)^(6-1)-'1.Inputs'!$D$44*(1+$G454)^(6-1)-('1.Inputs'!$D$20/'1.Inputs'!$D$27+'1.Inputs'!$D$23/'1.Inputs'!$D$28)))*'1.Inputs'!$D$53+('1.Inputs'!$D$20/'1.Inputs'!$D$27+'1.Inputs'!$D$23/'1.Inputs'!$D$28)-(M454-L454)</f>
        <v>1208812554.135215</v>
      </c>
      <c r="Y454" s="36">
        <f ca="1">((('1.Inputs'!$D$37*12*IF(7=1,'1.Inputs'!$D$38,IF(7=2,'1.Inputs'!$D$39,$E454)))*$F454*(('1.Inputs'!$D$40)+(1-'1.Inputs'!$D$40)*(1+'1.Inputs'!$D$41))*(1+$G454)^(7-1))-(('1.Inputs'!$D$37*12*IF(7=1,'1.Inputs'!$D$38,IF(7=2,'1.Inputs'!$D$39,$E454)))/(1-'1.Inputs'!$D$42)*$D454*(1+$G454)^(7-1))-('1.Inputs'!$D$37*12*IF(7=1,'1.Inputs'!$D$38,IF(7=2,'1.Inputs'!$D$39,$E454)))*'1.Inputs'!$D$43*(1+$G454)^(7-1)-'1.Inputs'!$D$44*(1+$G454)^(7-1)-('1.Inputs'!$D$20/'1.Inputs'!$D$27+'1.Inputs'!$D$23/'1.Inputs'!$D$28))-MAX(0,((('1.Inputs'!$D$37*12*IF(7=1,'1.Inputs'!$D$38,IF(7=2,'1.Inputs'!$D$39,$E454)))*$F454*(('1.Inputs'!$D$40)+(1-'1.Inputs'!$D$40)*(1+'1.Inputs'!$D$41))*(1+$G454)^(7-1))-(('1.Inputs'!$D$37*12*IF(7=1,'1.Inputs'!$D$38,IF(7=2,'1.Inputs'!$D$39,$E454)))/(1-'1.Inputs'!$D$42)*$D454*(1+$G454)^(7-1))-('1.Inputs'!$D$37*12*IF(7=1,'1.Inputs'!$D$38,IF(7=2,'1.Inputs'!$D$39,$E454)))*'1.Inputs'!$D$43*(1+$G454)^(7-1)-'1.Inputs'!$D$44*(1+$G454)^(7-1)-('1.Inputs'!$D$20/'1.Inputs'!$D$27+'1.Inputs'!$D$23/'1.Inputs'!$D$28)))*'1.Inputs'!$D$53+('1.Inputs'!$D$20/'1.Inputs'!$D$27+'1.Inputs'!$D$23/'1.Inputs'!$D$28)-(N454-M454)</f>
        <v>1263651051.4347637</v>
      </c>
      <c r="Z454" s="36">
        <f ca="1">((('1.Inputs'!$D$37*12*IF(8=1,'1.Inputs'!$D$38,IF(8=2,'1.Inputs'!$D$39,$E454)))*$F454*(('1.Inputs'!$D$40)+(1-'1.Inputs'!$D$40)*(1+'1.Inputs'!$D$41))*(1+$G454)^(8-1))-(('1.Inputs'!$D$37*12*IF(8=1,'1.Inputs'!$D$38,IF(8=2,'1.Inputs'!$D$39,$E454)))/(1-'1.Inputs'!$D$42)*$D454*(1+$G454)^(8-1))-('1.Inputs'!$D$37*12*IF(8=1,'1.Inputs'!$D$38,IF(8=2,'1.Inputs'!$D$39,$E454)))*'1.Inputs'!$D$43*(1+$G454)^(8-1)-'1.Inputs'!$D$44*(1+$G454)^(8-1)-('1.Inputs'!$D$20/'1.Inputs'!$D$27+'1.Inputs'!$D$23/'1.Inputs'!$D$28))-MAX(0,((('1.Inputs'!$D$37*12*IF(8=1,'1.Inputs'!$D$38,IF(8=2,'1.Inputs'!$D$39,$E454)))*$F454*(('1.Inputs'!$D$40)+(1-'1.Inputs'!$D$40)*(1+'1.Inputs'!$D$41))*(1+$G454)^(8-1))-(('1.Inputs'!$D$37*12*IF(8=1,'1.Inputs'!$D$38,IF(8=2,'1.Inputs'!$D$39,$E454)))/(1-'1.Inputs'!$D$42)*$D454*(1+$G454)^(8-1))-('1.Inputs'!$D$37*12*IF(8=1,'1.Inputs'!$D$38,IF(8=2,'1.Inputs'!$D$39,$E454)))*'1.Inputs'!$D$43*(1+$G454)^(8-1)-'1.Inputs'!$D$44*(1+$G454)^(8-1)-('1.Inputs'!$D$20/'1.Inputs'!$D$27+'1.Inputs'!$D$23/'1.Inputs'!$D$28)))*'1.Inputs'!$D$53+('1.Inputs'!$D$20/'1.Inputs'!$D$27+'1.Inputs'!$D$23/'1.Inputs'!$D$28)-(O454-N454)</f>
        <v>1321078527.4986227</v>
      </c>
      <c r="AA454" s="36">
        <f ca="1">((('1.Inputs'!$D$37*12*IF(9=1,'1.Inputs'!$D$38,IF(9=2,'1.Inputs'!$D$39,$E454)))*$F454*(('1.Inputs'!$D$40)+(1-'1.Inputs'!$D$40)*(1+'1.Inputs'!$D$41))*(1+$G454)^(9-1))-(('1.Inputs'!$D$37*12*IF(9=1,'1.Inputs'!$D$38,IF(9=2,'1.Inputs'!$D$39,$E454)))/(1-'1.Inputs'!$D$42)*$D454*(1+$G454)^(9-1))-('1.Inputs'!$D$37*12*IF(9=1,'1.Inputs'!$D$38,IF(9=2,'1.Inputs'!$D$39,$E454)))*'1.Inputs'!$D$43*(1+$G454)^(9-1)-'1.Inputs'!$D$44*(1+$G454)^(9-1)-('1.Inputs'!$D$20/'1.Inputs'!$D$27+'1.Inputs'!$D$23/'1.Inputs'!$D$28))-MAX(0,((('1.Inputs'!$D$37*12*IF(9=1,'1.Inputs'!$D$38,IF(9=2,'1.Inputs'!$D$39,$E454)))*$F454*(('1.Inputs'!$D$40)+(1-'1.Inputs'!$D$40)*(1+'1.Inputs'!$D$41))*(1+$G454)^(9-1))-(('1.Inputs'!$D$37*12*IF(9=1,'1.Inputs'!$D$38,IF(9=2,'1.Inputs'!$D$39,$E454)))/(1-'1.Inputs'!$D$42)*$D454*(1+$G454)^(9-1))-('1.Inputs'!$D$37*12*IF(9=1,'1.Inputs'!$D$38,IF(9=2,'1.Inputs'!$D$39,$E454)))*'1.Inputs'!$D$43*(1+$G454)^(9-1)-'1.Inputs'!$D$44*(1+$G454)^(9-1)-('1.Inputs'!$D$20/'1.Inputs'!$D$27+'1.Inputs'!$D$23/'1.Inputs'!$D$28)))*'1.Inputs'!$D$53+('1.Inputs'!$D$20/'1.Inputs'!$D$27+'1.Inputs'!$D$23/'1.Inputs'!$D$28)-(P454-O454)</f>
        <v>1381217210.5309181</v>
      </c>
      <c r="AB454" s="36">
        <f ca="1">((('1.Inputs'!$D$37*12*IF(10=1,'1.Inputs'!$D$38,IF(10=2,'1.Inputs'!$D$39,$E454)))*$F454*(('1.Inputs'!$D$40)+(1-'1.Inputs'!$D$40)*(1+'1.Inputs'!$D$41))*(1+$G454)^(10-1))-(('1.Inputs'!$D$37*12*IF(10=1,'1.Inputs'!$D$38,IF(10=2,'1.Inputs'!$D$39,$E454)))/(1-'1.Inputs'!$D$42)*$D454*(1+$G454)^(10-1))-('1.Inputs'!$D$37*12*IF(10=1,'1.Inputs'!$D$38,IF(10=2,'1.Inputs'!$D$39,$E454)))*'1.Inputs'!$D$43*(1+$G454)^(10-1)-'1.Inputs'!$D$44*(1+$G454)^(10-1)-('1.Inputs'!$D$20/'1.Inputs'!$D$27+'1.Inputs'!$D$23/'1.Inputs'!$D$28))-MAX(0,((('1.Inputs'!$D$37*12*IF(10=1,'1.Inputs'!$D$38,IF(10=2,'1.Inputs'!$D$39,$E454)))*$F454*(('1.Inputs'!$D$40)+(1-'1.Inputs'!$D$40)*(1+'1.Inputs'!$D$41))*(1+$G454)^(10-1))-(('1.Inputs'!$D$37*12*IF(10=1,'1.Inputs'!$D$38,IF(10=2,'1.Inputs'!$D$39,$E454)))/(1-'1.Inputs'!$D$42)*$D454*(1+$G454)^(10-1))-('1.Inputs'!$D$37*12*IF(10=1,'1.Inputs'!$D$38,IF(10=2,'1.Inputs'!$D$39,$E454)))*'1.Inputs'!$D$43*(1+$G454)^(10-1)-'1.Inputs'!$D$44*(1+$G454)^(10-1)-('1.Inputs'!$D$20/'1.Inputs'!$D$27+'1.Inputs'!$D$23/'1.Inputs'!$D$28)))*'1.Inputs'!$D$53+('1.Inputs'!$D$20/'1.Inputs'!$D$27+'1.Inputs'!$D$23/'1.Inputs'!$D$28)-(Q454-P454)+(('1.Inputs'!$D$20+'1.Inputs'!$D$23-('1.Inputs'!$D$20/'1.Inputs'!$D$27+'1.Inputs'!$D$23/'1.Inputs'!$D$28)*'1.Inputs'!$D$10)*'1.Inputs'!$D$60+'1.Inputs'!$D$19*'1.Inputs'!$D$59+Q454)</f>
        <v>4411674358.8718824</v>
      </c>
      <c r="AC454" s="36">
        <f ca="1">S454-AC$13-AC$14+MIN(AC$13,MAX(0,((('1.Inputs'!$D$37*12*IF(1=1,'1.Inputs'!$D$38,IF(1=2,'1.Inputs'!$D$39,$E454)))*$F454*(('1.Inputs'!$D$40)+(1-'1.Inputs'!$D$40)*(1+'1.Inputs'!$D$41))*(1+$G454)^(1-1))-(('1.Inputs'!$D$37*12*IF(1=1,'1.Inputs'!$D$38,IF(1=2,'1.Inputs'!$D$39,$E454)))/(1-'1.Inputs'!$D$42)*$D454*(1+$G454)^(1-1))-('1.Inputs'!$D$37*12*IF(1=1,'1.Inputs'!$D$38,IF(1=2,'1.Inputs'!$D$39,$E454)))*'1.Inputs'!$D$43*(1+$G454)^(1-1)-'1.Inputs'!$D$44*(1+$G454)^(1-1)-('1.Inputs'!$D$20/'1.Inputs'!$D$27+'1.Inputs'!$D$23/'1.Inputs'!$D$28))))*'1.Inputs'!$D$53</f>
        <v>-588906493.57429075</v>
      </c>
      <c r="AD454" s="36">
        <f ca="1">T454-AD$13-AD$14+MIN(AD$13,MAX(0,((('1.Inputs'!$D$37*12*IF(2=1,'1.Inputs'!$D$38,IF(2=2,'1.Inputs'!$D$39,$E454)))*$F454*(('1.Inputs'!$D$40)+(1-'1.Inputs'!$D$40)*(1+'1.Inputs'!$D$41))*(1+$G454)^(2-1))-(('1.Inputs'!$D$37*12*IF(2=1,'1.Inputs'!$D$38,IF(2=2,'1.Inputs'!$D$39,$E454)))/(1-'1.Inputs'!$D$42)*$D454*(1+$G454)^(2-1))-('1.Inputs'!$D$37*12*IF(2=1,'1.Inputs'!$D$38,IF(2=2,'1.Inputs'!$D$39,$E454)))*'1.Inputs'!$D$43*(1+$G454)^(2-1)-'1.Inputs'!$D$44*(1+$G454)^(2-1)-('1.Inputs'!$D$20/'1.Inputs'!$D$27+'1.Inputs'!$D$23/'1.Inputs'!$D$28))))*'1.Inputs'!$D$53</f>
        <v>266728814.36600065</v>
      </c>
      <c r="AE454" s="36">
        <f ca="1">U454-AE$13-AE$14+MIN(AE$13,MAX(0,((('1.Inputs'!$D$37*12*IF(3=1,'1.Inputs'!$D$38,IF(3=2,'1.Inputs'!$D$39,$E454)))*$F454*(('1.Inputs'!$D$40)+(1-'1.Inputs'!$D$40)*(1+'1.Inputs'!$D$41))*(1+$G454)^(3-1))-(('1.Inputs'!$D$37*12*IF(3=1,'1.Inputs'!$D$38,IF(3=2,'1.Inputs'!$D$39,$E454)))/(1-'1.Inputs'!$D$42)*$D454*(1+$G454)^(3-1))-('1.Inputs'!$D$37*12*IF(3=1,'1.Inputs'!$D$38,IF(3=2,'1.Inputs'!$D$39,$E454)))*'1.Inputs'!$D$43*(1+$G454)^(3-1)-'1.Inputs'!$D$44*(1+$G454)^(3-1)-('1.Inputs'!$D$20/'1.Inputs'!$D$27+'1.Inputs'!$D$23/'1.Inputs'!$D$28))))*'1.Inputs'!$D$53</f>
        <v>413356761.20540357</v>
      </c>
      <c r="AF454" s="36">
        <f ca="1">V454-AF$13-AF$14+MIN(AF$13,MAX(0,((('1.Inputs'!$D$37*12*IF(4=1,'1.Inputs'!$D$38,IF(4=2,'1.Inputs'!$D$39,$E454)))*$F454*(('1.Inputs'!$D$40)+(1-'1.Inputs'!$D$40)*(1+'1.Inputs'!$D$41))*(1+$G454)^(4-1))-(('1.Inputs'!$D$37*12*IF(4=1,'1.Inputs'!$D$38,IF(4=2,'1.Inputs'!$D$39,$E454)))/(1-'1.Inputs'!$D$42)*$D454*(1+$G454)^(4-1))-('1.Inputs'!$D$37*12*IF(4=1,'1.Inputs'!$D$38,IF(4=2,'1.Inputs'!$D$39,$E454)))*'1.Inputs'!$D$43*(1+$G454)^(4-1)-'1.Inputs'!$D$44*(1+$G454)^(4-1)-('1.Inputs'!$D$20/'1.Inputs'!$D$27+'1.Inputs'!$D$23/'1.Inputs'!$D$28))))*'1.Inputs'!$D$53</f>
        <v>783688886.40490699</v>
      </c>
      <c r="AG454" s="36">
        <f ca="1">W454-AG$13-AG$14+MIN(AG$13,MAX(0,((('1.Inputs'!$D$37*12*IF(5=1,'1.Inputs'!$D$38,IF(5=2,'1.Inputs'!$D$39,$E454)))*$F454*(('1.Inputs'!$D$40)+(1-'1.Inputs'!$D$40)*(1+'1.Inputs'!$D$41))*(1+$G454)^(5-1))-(('1.Inputs'!$D$37*12*IF(5=1,'1.Inputs'!$D$38,IF(5=2,'1.Inputs'!$D$39,$E454)))/(1-'1.Inputs'!$D$42)*$D454*(1+$G454)^(5-1))-('1.Inputs'!$D$37*12*IF(5=1,'1.Inputs'!$D$38,IF(5=2,'1.Inputs'!$D$39,$E454)))*'1.Inputs'!$D$43*(1+$G454)^(5-1)-'1.Inputs'!$D$44*(1+$G454)^(5-1)-('1.Inputs'!$D$20/'1.Inputs'!$D$27+'1.Inputs'!$D$23/'1.Inputs'!$D$28))))*'1.Inputs'!$D$53</f>
        <v>852882317.75859475</v>
      </c>
      <c r="AH454" s="36">
        <f ca="1">X454-AH$13-AH$14+MIN(AH$13,MAX(0,((('1.Inputs'!$D$37*12*IF(6=1,'1.Inputs'!$D$38,IF(6=2,'1.Inputs'!$D$39,$E454)))*$F454*(('1.Inputs'!$D$40)+(1-'1.Inputs'!$D$40)*(1+'1.Inputs'!$D$41))*(1+$G454)^(6-1))-(('1.Inputs'!$D$37*12*IF(6=1,'1.Inputs'!$D$38,IF(6=2,'1.Inputs'!$D$39,$E454)))/(1-'1.Inputs'!$D$42)*$D454*(1+$G454)^(6-1))-('1.Inputs'!$D$37*12*IF(6=1,'1.Inputs'!$D$38,IF(6=2,'1.Inputs'!$D$39,$E454)))*'1.Inputs'!$D$43*(1+$G454)^(6-1)-'1.Inputs'!$D$44*(1+$G454)^(6-1)-('1.Inputs'!$D$20/'1.Inputs'!$D$27+'1.Inputs'!$D$23/'1.Inputs'!$D$28))))*'1.Inputs'!$D$53</f>
        <v>924436554.13521504</v>
      </c>
      <c r="AI454" s="36">
        <f ca="1">Y454-AI$13-AI$14+MIN(AI$13,MAX(0,((('1.Inputs'!$D$37*12*IF(7=1,'1.Inputs'!$D$38,IF(7=2,'1.Inputs'!$D$39,$E454)))*$F454*(('1.Inputs'!$D$40)+(1-'1.Inputs'!$D$40)*(1+'1.Inputs'!$D$41))*(1+$G454)^(7-1))-(('1.Inputs'!$D$37*12*IF(7=1,'1.Inputs'!$D$38,IF(7=2,'1.Inputs'!$D$39,$E454)))/(1-'1.Inputs'!$D$42)*$D454*(1+$G454)^(7-1))-('1.Inputs'!$D$37*12*IF(7=1,'1.Inputs'!$D$38,IF(7=2,'1.Inputs'!$D$39,$E454)))*'1.Inputs'!$D$43*(1+$G454)^(7-1)-'1.Inputs'!$D$44*(1+$G454)^(7-1)-('1.Inputs'!$D$20/'1.Inputs'!$D$27+'1.Inputs'!$D$23/'1.Inputs'!$D$28))))*'1.Inputs'!$D$53</f>
        <v>998463051.43476367</v>
      </c>
      <c r="AJ454" s="36">
        <f ca="1">Z454-AJ$13-AJ$14+MIN(AJ$13,MAX(0,((('1.Inputs'!$D$37*12*IF(8=1,'1.Inputs'!$D$38,IF(8=2,'1.Inputs'!$D$39,$E454)))*$F454*(('1.Inputs'!$D$40)+(1-'1.Inputs'!$D$40)*(1+'1.Inputs'!$D$41))*(1+$G454)^(8-1))-(('1.Inputs'!$D$37*12*IF(8=1,'1.Inputs'!$D$38,IF(8=2,'1.Inputs'!$D$39,$E454)))/(1-'1.Inputs'!$D$42)*$D454*(1+$G454)^(8-1))-('1.Inputs'!$D$37*12*IF(8=1,'1.Inputs'!$D$38,IF(8=2,'1.Inputs'!$D$39,$E454)))*'1.Inputs'!$D$43*(1+$G454)^(8-1)-'1.Inputs'!$D$44*(1+$G454)^(8-1)-('1.Inputs'!$D$20/'1.Inputs'!$D$27+'1.Inputs'!$D$23/'1.Inputs'!$D$28))))*'1.Inputs'!$D$53</f>
        <v>1321078527.4986227</v>
      </c>
      <c r="AK454" s="36">
        <f ca="1">AA454-AK$13-AK$14+MIN(AK$13,MAX(0,((('1.Inputs'!$D$37*12*IF(9=1,'1.Inputs'!$D$38,IF(9=2,'1.Inputs'!$D$39,$E454)))*$F454*(('1.Inputs'!$D$40)+(1-'1.Inputs'!$D$40)*(1+'1.Inputs'!$D$41))*(1+$G454)^(9-1))-(('1.Inputs'!$D$37*12*IF(9=1,'1.Inputs'!$D$38,IF(9=2,'1.Inputs'!$D$39,$E454)))/(1-'1.Inputs'!$D$42)*$D454*(1+$G454)^(9-1))-('1.Inputs'!$D$37*12*IF(9=1,'1.Inputs'!$D$38,IF(9=2,'1.Inputs'!$D$39,$E454)))*'1.Inputs'!$D$43*(1+$G454)^(9-1)-'1.Inputs'!$D$44*(1+$G454)^(9-1)-('1.Inputs'!$D$20/'1.Inputs'!$D$27+'1.Inputs'!$D$23/'1.Inputs'!$D$28))))*'1.Inputs'!$D$53</f>
        <v>1381217210.5309181</v>
      </c>
      <c r="AL454" s="36">
        <f ca="1">AB454-AL$13-AL$14+MIN(AL$13,MAX(0,((('1.Inputs'!$D$37*12*IF(10=1,'1.Inputs'!$D$38,IF(10=2,'1.Inputs'!$D$39,$E454)))*$F454*(('1.Inputs'!$D$40)+(1-'1.Inputs'!$D$40)*(1+'1.Inputs'!$D$41))*(1+$G454)^(10-1))-(('1.Inputs'!$D$37*12*IF(10=1,'1.Inputs'!$D$38,IF(10=2,'1.Inputs'!$D$39,$E454)))/(1-'1.Inputs'!$D$42)*$D454*(1+$G454)^(10-1))-('1.Inputs'!$D$37*12*IF(10=1,'1.Inputs'!$D$38,IF(10=2,'1.Inputs'!$D$39,$E454)))*'1.Inputs'!$D$43*(1+$G454)^(10-1)-'1.Inputs'!$D$44*(1+$G454)^(10-1)-('1.Inputs'!$D$20/'1.Inputs'!$D$27+'1.Inputs'!$D$23/'1.Inputs'!$D$28))))*'1.Inputs'!$D$53+'1.Inputs'!$D$35</f>
        <v>5211674358.8718824</v>
      </c>
      <c r="AM454" s="48">
        <f ca="1">R454+NPV('1.Inputs'!$D$55,S454:AB454)</f>
        <v>3373471991.3193769</v>
      </c>
      <c r="AN454" s="48">
        <f ca="1">-('1.Inputs'!$D$24*(1-'1.Inputs'!$D$31)+'1.Inputs'!$D$35)+NPV('1.Inputs'!$D$54,AC454:AL454)</f>
        <v>1415599495.0719738</v>
      </c>
      <c r="AO454" s="36">
        <f t="shared" ca="1" si="53"/>
        <v>-3.339881392779747</v>
      </c>
      <c r="AP454" s="36">
        <f t="shared" ca="1" si="54"/>
        <v>1.9189450233877123</v>
      </c>
      <c r="AQ454" s="36">
        <f ca="1">'1.Inputs'!$D$35+MIN(SUM($AC454:AC454),SUM($AC454:AD454),SUM($AC454:AE454),SUM($AC454:AF454),SUM($AC454:AG454),SUM($AC454:AH454),SUM($AC454:AI454),SUM($AC454:AJ454),SUM($AC454:AK454),SUM($AC454:AL454))</f>
        <v>211093506.42570925</v>
      </c>
      <c r="AR454" s="36">
        <f ca="1">IF(AP454&lt;'1.Inputs'!$D$57,1,0)</f>
        <v>0</v>
      </c>
      <c r="AS454" s="36">
        <f t="shared" ca="1" si="55"/>
        <v>0</v>
      </c>
    </row>
    <row r="455" spans="2:45" ht="15" customHeight="1" x14ac:dyDescent="0.25">
      <c r="B455" s="36">
        <v>440</v>
      </c>
      <c r="C455" s="36">
        <f t="shared" ca="1" si="48"/>
        <v>0.73548509134147511</v>
      </c>
      <c r="D455" s="36">
        <f t="shared" ca="1" si="49"/>
        <v>19185.701050348307</v>
      </c>
      <c r="E455" s="47">
        <f t="shared" ca="1" si="50"/>
        <v>0.85617579147892797</v>
      </c>
      <c r="F455" s="36">
        <f t="shared" ca="1" si="51"/>
        <v>30092.142958679891</v>
      </c>
      <c r="G455" s="36">
        <f t="shared" ca="1" si="52"/>
        <v>4.0396292879310111E-2</v>
      </c>
      <c r="H455" s="36">
        <f ca="1">((('1.Inputs'!$D$37*12*IF(1=1,'1.Inputs'!$D$38,IF(1=2,'1.Inputs'!$D$39,$E455)))*$F455*(('1.Inputs'!$D$40)+(1-'1.Inputs'!$D$40)*(1+'1.Inputs'!$D$41))*(1+$G455)^(1-1))*'1.Inputs'!$D$47+(('1.Inputs'!$D$37*12*IF(1=1,'1.Inputs'!$D$38,IF(1=2,'1.Inputs'!$D$39,$E455)))/(1-'1.Inputs'!$D$42)*$D455*(1+$G455)^(1-1))*('1.Inputs'!$D$48-'1.Inputs'!$D$49))/'1.Inputs'!$D$51</f>
        <v>800077627.17635262</v>
      </c>
      <c r="I455" s="36">
        <f ca="1">((('1.Inputs'!$D$37*12*IF(2=1,'1.Inputs'!$D$38,IF(2=2,'1.Inputs'!$D$39,$E455)))*$F455*(('1.Inputs'!$D$40)+(1-'1.Inputs'!$D$40)*(1+'1.Inputs'!$D$41))*(1+$G455)^(2-1))*'1.Inputs'!$D$47+(('1.Inputs'!$D$37*12*IF(2=1,'1.Inputs'!$D$38,IF(2=2,'1.Inputs'!$D$39,$E455)))/(1-'1.Inputs'!$D$42)*$D455*(1+$G455)^(2-1))*('1.Inputs'!$D$48-'1.Inputs'!$D$49))/'1.Inputs'!$D$51</f>
        <v>1165356916.2619326</v>
      </c>
      <c r="J455" s="36">
        <f ca="1">((('1.Inputs'!$D$37*12*IF(3=1,'1.Inputs'!$D$38,IF(3=2,'1.Inputs'!$D$39,$E455)))*$F455*(('1.Inputs'!$D$40)+(1-'1.Inputs'!$D$40)*(1+'1.Inputs'!$D$41))*(1+$G455)^(3-1))*'1.Inputs'!$D$47+(('1.Inputs'!$D$37*12*IF(3=1,'1.Inputs'!$D$38,IF(3=2,'1.Inputs'!$D$39,$E455)))/(1-'1.Inputs'!$D$42)*$D455*(1+$G455)^(3-1))*('1.Inputs'!$D$48-'1.Inputs'!$D$49))/'1.Inputs'!$D$51</f>
        <v>1482936852.4463139</v>
      </c>
      <c r="K455" s="36">
        <f ca="1">((('1.Inputs'!$D$37*12*IF(4=1,'1.Inputs'!$D$38,IF(4=2,'1.Inputs'!$D$39,$E455)))*$F455*(('1.Inputs'!$D$40)+(1-'1.Inputs'!$D$40)*(1+'1.Inputs'!$D$41))*(1+$G455)^(4-1))*'1.Inputs'!$D$47+(('1.Inputs'!$D$37*12*IF(4=1,'1.Inputs'!$D$38,IF(4=2,'1.Inputs'!$D$39,$E455)))/(1-'1.Inputs'!$D$42)*$D455*(1+$G455)^(4-1))*('1.Inputs'!$D$48-'1.Inputs'!$D$49))/'1.Inputs'!$D$51</f>
        <v>1542842003.8592572</v>
      </c>
      <c r="L455" s="36">
        <f ca="1">((('1.Inputs'!$D$37*12*IF(5=1,'1.Inputs'!$D$38,IF(5=2,'1.Inputs'!$D$39,$E455)))*$F455*(('1.Inputs'!$D$40)+(1-'1.Inputs'!$D$40)*(1+'1.Inputs'!$D$41))*(1+$G455)^(5-1))*'1.Inputs'!$D$47+(('1.Inputs'!$D$37*12*IF(5=1,'1.Inputs'!$D$38,IF(5=2,'1.Inputs'!$D$39,$E455)))/(1-'1.Inputs'!$D$42)*$D455*(1+$G455)^(5-1))*('1.Inputs'!$D$48-'1.Inputs'!$D$49))/'1.Inputs'!$D$51</f>
        <v>1605167101.313657</v>
      </c>
      <c r="M455" s="36">
        <f ca="1">((('1.Inputs'!$D$37*12*IF(6=1,'1.Inputs'!$D$38,IF(6=2,'1.Inputs'!$D$39,$E455)))*$F455*(('1.Inputs'!$D$40)+(1-'1.Inputs'!$D$40)*(1+'1.Inputs'!$D$41))*(1+$G455)^(6-1))*'1.Inputs'!$D$47+(('1.Inputs'!$D$37*12*IF(6=1,'1.Inputs'!$D$38,IF(6=2,'1.Inputs'!$D$39,$E455)))/(1-'1.Inputs'!$D$42)*$D455*(1+$G455)^(6-1))*('1.Inputs'!$D$48-'1.Inputs'!$D$49))/'1.Inputs'!$D$51</f>
        <v>1670009901.6585567</v>
      </c>
      <c r="N455" s="36">
        <f ca="1">((('1.Inputs'!$D$37*12*IF(7=1,'1.Inputs'!$D$38,IF(7=2,'1.Inputs'!$D$39,$E455)))*$F455*(('1.Inputs'!$D$40)+(1-'1.Inputs'!$D$40)*(1+'1.Inputs'!$D$41))*(1+$G455)^(7-1))*'1.Inputs'!$D$47+(('1.Inputs'!$D$37*12*IF(7=1,'1.Inputs'!$D$38,IF(7=2,'1.Inputs'!$D$39,$E455)))/(1-'1.Inputs'!$D$42)*$D455*(1+$G455)^(7-1))*('1.Inputs'!$D$48-'1.Inputs'!$D$49))/'1.Inputs'!$D$51</f>
        <v>1737472110.7573035</v>
      </c>
      <c r="O455" s="36">
        <f ca="1">((('1.Inputs'!$D$37*12*IF(8=1,'1.Inputs'!$D$38,IF(8=2,'1.Inputs'!$D$39,$E455)))*$F455*(('1.Inputs'!$D$40)+(1-'1.Inputs'!$D$40)*(1+'1.Inputs'!$D$41))*(1+$G455)^(8-1))*'1.Inputs'!$D$47+(('1.Inputs'!$D$37*12*IF(8=1,'1.Inputs'!$D$38,IF(8=2,'1.Inputs'!$D$39,$E455)))/(1-'1.Inputs'!$D$42)*$D455*(1+$G455)^(8-1))*('1.Inputs'!$D$48-'1.Inputs'!$D$49))/'1.Inputs'!$D$51</f>
        <v>1807659543.0130887</v>
      </c>
      <c r="P455" s="36">
        <f ca="1">((('1.Inputs'!$D$37*12*IF(9=1,'1.Inputs'!$D$38,IF(9=2,'1.Inputs'!$D$39,$E455)))*$F455*(('1.Inputs'!$D$40)+(1-'1.Inputs'!$D$40)*(1+'1.Inputs'!$D$41))*(1+$G455)^(9-1))*'1.Inputs'!$D$47+(('1.Inputs'!$D$37*12*IF(9=1,'1.Inputs'!$D$38,IF(9=2,'1.Inputs'!$D$39,$E455)))/(1-'1.Inputs'!$D$42)*$D455*(1+$G455)^(9-1))*('1.Inputs'!$D$48-'1.Inputs'!$D$49))/'1.Inputs'!$D$51</f>
        <v>1880682287.3387244</v>
      </c>
      <c r="Q455" s="36">
        <f ca="1">((('1.Inputs'!$D$37*12*IF(10=1,'1.Inputs'!$D$38,IF(10=2,'1.Inputs'!$D$39,$E455)))*$F455*(('1.Inputs'!$D$40)+(1-'1.Inputs'!$D$40)*(1+'1.Inputs'!$D$41))*(1+$G455)^(10-1))*'1.Inputs'!$D$47+(('1.Inputs'!$D$37*12*IF(10=1,'1.Inputs'!$D$38,IF(10=2,'1.Inputs'!$D$39,$E455)))/(1-'1.Inputs'!$D$42)*$D455*(1+$G455)^(10-1))*('1.Inputs'!$D$48-'1.Inputs'!$D$49))/'1.Inputs'!$D$51</f>
        <v>1956654879.8309906</v>
      </c>
      <c r="R455" s="36">
        <f>-'1.Inputs'!$D$24</f>
        <v>-2050000000</v>
      </c>
      <c r="S455" s="36">
        <f ca="1">((('1.Inputs'!$D$37*12*IF(1=1,'1.Inputs'!$D$38,IF(1=2,'1.Inputs'!$D$39,$E455)))*$F455*(('1.Inputs'!$D$40)+(1-'1.Inputs'!$D$40)*(1+'1.Inputs'!$D$41))*(1+$G455)^(1-1))-(('1.Inputs'!$D$37*12*IF(1=1,'1.Inputs'!$D$38,IF(1=2,'1.Inputs'!$D$39,$E455)))/(1-'1.Inputs'!$D$42)*$D455*(1+$G455)^(1-1))-('1.Inputs'!$D$37*12*IF(1=1,'1.Inputs'!$D$38,IF(1=2,'1.Inputs'!$D$39,$E455)))*'1.Inputs'!$D$43*(1+$G455)^(1-1)-'1.Inputs'!$D$44*(1+$G455)^(1-1)-('1.Inputs'!$D$20/'1.Inputs'!$D$27+'1.Inputs'!$D$23/'1.Inputs'!$D$28))-MAX(0,((('1.Inputs'!$D$37*12*IF(1=1,'1.Inputs'!$D$38,IF(1=2,'1.Inputs'!$D$39,$E455)))*$F455*(('1.Inputs'!$D$40)+(1-'1.Inputs'!$D$40)*(1+'1.Inputs'!$D$41))*(1+$G455)^(1-1))-(('1.Inputs'!$D$37*12*IF(1=1,'1.Inputs'!$D$38,IF(1=2,'1.Inputs'!$D$39,$E455)))/(1-'1.Inputs'!$D$42)*$D455*(1+$G455)^(1-1))-('1.Inputs'!$D$37*12*IF(1=1,'1.Inputs'!$D$38,IF(1=2,'1.Inputs'!$D$39,$E455)))*'1.Inputs'!$D$43*(1+$G455)^(1-1)-'1.Inputs'!$D$44*(1+$G455)^(1-1)-('1.Inputs'!$D$20/'1.Inputs'!$D$27+'1.Inputs'!$D$23/'1.Inputs'!$D$28)))*'1.Inputs'!$D$53+('1.Inputs'!$D$20/'1.Inputs'!$D$27+'1.Inputs'!$D$23/'1.Inputs'!$D$28)-H455</f>
        <v>-592351530.46779728</v>
      </c>
      <c r="T455" s="36">
        <f ca="1">((('1.Inputs'!$D$37*12*IF(2=1,'1.Inputs'!$D$38,IF(2=2,'1.Inputs'!$D$39,$E455)))*$F455*(('1.Inputs'!$D$40)+(1-'1.Inputs'!$D$40)*(1+'1.Inputs'!$D$41))*(1+$G455)^(2-1))-(('1.Inputs'!$D$37*12*IF(2=1,'1.Inputs'!$D$38,IF(2=2,'1.Inputs'!$D$39,$E455)))/(1-'1.Inputs'!$D$42)*$D455*(1+$G455)^(2-1))-('1.Inputs'!$D$37*12*IF(2=1,'1.Inputs'!$D$38,IF(2=2,'1.Inputs'!$D$39,$E455)))*'1.Inputs'!$D$43*(1+$G455)^(2-1)-'1.Inputs'!$D$44*(1+$G455)^(2-1)-('1.Inputs'!$D$20/'1.Inputs'!$D$27+'1.Inputs'!$D$23/'1.Inputs'!$D$28))-MAX(0,((('1.Inputs'!$D$37*12*IF(2=1,'1.Inputs'!$D$38,IF(2=2,'1.Inputs'!$D$39,$E455)))*$F455*(('1.Inputs'!$D$40)+(1-'1.Inputs'!$D$40)*(1+'1.Inputs'!$D$41))*(1+$G455)^(2-1))-(('1.Inputs'!$D$37*12*IF(2=1,'1.Inputs'!$D$38,IF(2=2,'1.Inputs'!$D$39,$E455)))/(1-'1.Inputs'!$D$42)*$D455*(1+$G455)^(2-1))-('1.Inputs'!$D$37*12*IF(2=1,'1.Inputs'!$D$38,IF(2=2,'1.Inputs'!$D$39,$E455)))*'1.Inputs'!$D$43*(1+$G455)^(2-1)-'1.Inputs'!$D$44*(1+$G455)^(2-1)-('1.Inputs'!$D$20/'1.Inputs'!$D$27+'1.Inputs'!$D$23/'1.Inputs'!$D$28)))*'1.Inputs'!$D$53+('1.Inputs'!$D$20/'1.Inputs'!$D$27+'1.Inputs'!$D$23/'1.Inputs'!$D$28)-(I455-H455)</f>
        <v>159165674.00403064</v>
      </c>
      <c r="U455" s="36">
        <f ca="1">((('1.Inputs'!$D$37*12*IF(3=1,'1.Inputs'!$D$38,IF(3=2,'1.Inputs'!$D$39,$E455)))*$F455*(('1.Inputs'!$D$40)+(1-'1.Inputs'!$D$40)*(1+'1.Inputs'!$D$41))*(1+$G455)^(3-1))-(('1.Inputs'!$D$37*12*IF(3=1,'1.Inputs'!$D$38,IF(3=2,'1.Inputs'!$D$39,$E455)))/(1-'1.Inputs'!$D$42)*$D455*(1+$G455)^(3-1))-('1.Inputs'!$D$37*12*IF(3=1,'1.Inputs'!$D$38,IF(3=2,'1.Inputs'!$D$39,$E455)))*'1.Inputs'!$D$43*(1+$G455)^(3-1)-'1.Inputs'!$D$44*(1+$G455)^(3-1)-('1.Inputs'!$D$20/'1.Inputs'!$D$27+'1.Inputs'!$D$23/'1.Inputs'!$D$28))-MAX(0,((('1.Inputs'!$D$37*12*IF(3=1,'1.Inputs'!$D$38,IF(3=2,'1.Inputs'!$D$39,$E455)))*$F455*(('1.Inputs'!$D$40)+(1-'1.Inputs'!$D$40)*(1+'1.Inputs'!$D$41))*(1+$G455)^(3-1))-(('1.Inputs'!$D$37*12*IF(3=1,'1.Inputs'!$D$38,IF(3=2,'1.Inputs'!$D$39,$E455)))/(1-'1.Inputs'!$D$42)*$D455*(1+$G455)^(3-1))-('1.Inputs'!$D$37*12*IF(3=1,'1.Inputs'!$D$38,IF(3=2,'1.Inputs'!$D$39,$E455)))*'1.Inputs'!$D$43*(1+$G455)^(3-1)-'1.Inputs'!$D$44*(1+$G455)^(3-1)-('1.Inputs'!$D$20/'1.Inputs'!$D$27+'1.Inputs'!$D$23/'1.Inputs'!$D$28)))*'1.Inputs'!$D$53+('1.Inputs'!$D$20/'1.Inputs'!$D$27+'1.Inputs'!$D$23/'1.Inputs'!$D$28)-(J455-I455)</f>
        <v>478185158.22320199</v>
      </c>
      <c r="V455" s="36">
        <f ca="1">((('1.Inputs'!$D$37*12*IF(4=1,'1.Inputs'!$D$38,IF(4=2,'1.Inputs'!$D$39,$E455)))*$F455*(('1.Inputs'!$D$40)+(1-'1.Inputs'!$D$40)*(1+'1.Inputs'!$D$41))*(1+$G455)^(4-1))-(('1.Inputs'!$D$37*12*IF(4=1,'1.Inputs'!$D$38,IF(4=2,'1.Inputs'!$D$39,$E455)))/(1-'1.Inputs'!$D$42)*$D455*(1+$G455)^(4-1))-('1.Inputs'!$D$37*12*IF(4=1,'1.Inputs'!$D$38,IF(4=2,'1.Inputs'!$D$39,$E455)))*'1.Inputs'!$D$43*(1+$G455)^(4-1)-'1.Inputs'!$D$44*(1+$G455)^(4-1)-('1.Inputs'!$D$20/'1.Inputs'!$D$27+'1.Inputs'!$D$23/'1.Inputs'!$D$28))-MAX(0,((('1.Inputs'!$D$37*12*IF(4=1,'1.Inputs'!$D$38,IF(4=2,'1.Inputs'!$D$39,$E455)))*$F455*(('1.Inputs'!$D$40)+(1-'1.Inputs'!$D$40)*(1+'1.Inputs'!$D$41))*(1+$G455)^(4-1))-(('1.Inputs'!$D$37*12*IF(4=1,'1.Inputs'!$D$38,IF(4=2,'1.Inputs'!$D$39,$E455)))/(1-'1.Inputs'!$D$42)*$D455*(1+$G455)^(4-1))-('1.Inputs'!$D$37*12*IF(4=1,'1.Inputs'!$D$38,IF(4=2,'1.Inputs'!$D$39,$E455)))*'1.Inputs'!$D$43*(1+$G455)^(4-1)-'1.Inputs'!$D$44*(1+$G455)^(4-1)-('1.Inputs'!$D$20/'1.Inputs'!$D$27+'1.Inputs'!$D$23/'1.Inputs'!$D$28)))*'1.Inputs'!$D$53+('1.Inputs'!$D$20/'1.Inputs'!$D$27+'1.Inputs'!$D$23/'1.Inputs'!$D$28)-(K455-J455)</f>
        <v>766097177.97291279</v>
      </c>
      <c r="W455" s="36">
        <f ca="1">((('1.Inputs'!$D$37*12*IF(5=1,'1.Inputs'!$D$38,IF(5=2,'1.Inputs'!$D$39,$E455)))*$F455*(('1.Inputs'!$D$40)+(1-'1.Inputs'!$D$40)*(1+'1.Inputs'!$D$41))*(1+$G455)^(5-1))-(('1.Inputs'!$D$37*12*IF(5=1,'1.Inputs'!$D$38,IF(5=2,'1.Inputs'!$D$39,$E455)))/(1-'1.Inputs'!$D$42)*$D455*(1+$G455)^(5-1))-('1.Inputs'!$D$37*12*IF(5=1,'1.Inputs'!$D$38,IF(5=2,'1.Inputs'!$D$39,$E455)))*'1.Inputs'!$D$43*(1+$G455)^(5-1)-'1.Inputs'!$D$44*(1+$G455)^(5-1)-('1.Inputs'!$D$20/'1.Inputs'!$D$27+'1.Inputs'!$D$23/'1.Inputs'!$D$28))-MAX(0,((('1.Inputs'!$D$37*12*IF(5=1,'1.Inputs'!$D$38,IF(5=2,'1.Inputs'!$D$39,$E455)))*$F455*(('1.Inputs'!$D$40)+(1-'1.Inputs'!$D$40)*(1+'1.Inputs'!$D$41))*(1+$G455)^(5-1))-(('1.Inputs'!$D$37*12*IF(5=1,'1.Inputs'!$D$38,IF(5=2,'1.Inputs'!$D$39,$E455)))/(1-'1.Inputs'!$D$42)*$D455*(1+$G455)^(5-1))-('1.Inputs'!$D$37*12*IF(5=1,'1.Inputs'!$D$38,IF(5=2,'1.Inputs'!$D$39,$E455)))*'1.Inputs'!$D$43*(1+$G455)^(5-1)-'1.Inputs'!$D$44*(1+$G455)^(5-1)-('1.Inputs'!$D$20/'1.Inputs'!$D$27+'1.Inputs'!$D$23/'1.Inputs'!$D$28)))*'1.Inputs'!$D$53+('1.Inputs'!$D$20/'1.Inputs'!$D$27+'1.Inputs'!$D$23/'1.Inputs'!$D$28)-(L455-K455)</f>
        <v>795135939.10977244</v>
      </c>
      <c r="X455" s="36">
        <f ca="1">((('1.Inputs'!$D$37*12*IF(6=1,'1.Inputs'!$D$38,IF(6=2,'1.Inputs'!$D$39,$E455)))*$F455*(('1.Inputs'!$D$40)+(1-'1.Inputs'!$D$40)*(1+'1.Inputs'!$D$41))*(1+$G455)^(6-1))-(('1.Inputs'!$D$37*12*IF(6=1,'1.Inputs'!$D$38,IF(6=2,'1.Inputs'!$D$39,$E455)))/(1-'1.Inputs'!$D$42)*$D455*(1+$G455)^(6-1))-('1.Inputs'!$D$37*12*IF(6=1,'1.Inputs'!$D$38,IF(6=2,'1.Inputs'!$D$39,$E455)))*'1.Inputs'!$D$43*(1+$G455)^(6-1)-'1.Inputs'!$D$44*(1+$G455)^(6-1)-('1.Inputs'!$D$20/'1.Inputs'!$D$27+'1.Inputs'!$D$23/'1.Inputs'!$D$28))-MAX(0,((('1.Inputs'!$D$37*12*IF(6=1,'1.Inputs'!$D$38,IF(6=2,'1.Inputs'!$D$39,$E455)))*$F455*(('1.Inputs'!$D$40)+(1-'1.Inputs'!$D$40)*(1+'1.Inputs'!$D$41))*(1+$G455)^(6-1))-(('1.Inputs'!$D$37*12*IF(6=1,'1.Inputs'!$D$38,IF(6=2,'1.Inputs'!$D$39,$E455)))/(1-'1.Inputs'!$D$42)*$D455*(1+$G455)^(6-1))-('1.Inputs'!$D$37*12*IF(6=1,'1.Inputs'!$D$38,IF(6=2,'1.Inputs'!$D$39,$E455)))*'1.Inputs'!$D$43*(1+$G455)^(6-1)-'1.Inputs'!$D$44*(1+$G455)^(6-1)-('1.Inputs'!$D$20/'1.Inputs'!$D$27+'1.Inputs'!$D$23/'1.Inputs'!$D$28)))*'1.Inputs'!$D$53+('1.Inputs'!$D$20/'1.Inputs'!$D$27+'1.Inputs'!$D$23/'1.Inputs'!$D$28)-(M455-L455)</f>
        <v>825347758.54636812</v>
      </c>
      <c r="Y455" s="36">
        <f ca="1">((('1.Inputs'!$D$37*12*IF(7=1,'1.Inputs'!$D$38,IF(7=2,'1.Inputs'!$D$39,$E455)))*$F455*(('1.Inputs'!$D$40)+(1-'1.Inputs'!$D$40)*(1+'1.Inputs'!$D$41))*(1+$G455)^(7-1))-(('1.Inputs'!$D$37*12*IF(7=1,'1.Inputs'!$D$38,IF(7=2,'1.Inputs'!$D$39,$E455)))/(1-'1.Inputs'!$D$42)*$D455*(1+$G455)^(7-1))-('1.Inputs'!$D$37*12*IF(7=1,'1.Inputs'!$D$38,IF(7=2,'1.Inputs'!$D$39,$E455)))*'1.Inputs'!$D$43*(1+$G455)^(7-1)-'1.Inputs'!$D$44*(1+$G455)^(7-1)-('1.Inputs'!$D$20/'1.Inputs'!$D$27+'1.Inputs'!$D$23/'1.Inputs'!$D$28))-MAX(0,((('1.Inputs'!$D$37*12*IF(7=1,'1.Inputs'!$D$38,IF(7=2,'1.Inputs'!$D$39,$E455)))*$F455*(('1.Inputs'!$D$40)+(1-'1.Inputs'!$D$40)*(1+'1.Inputs'!$D$41))*(1+$G455)^(7-1))-(('1.Inputs'!$D$37*12*IF(7=1,'1.Inputs'!$D$38,IF(7=2,'1.Inputs'!$D$39,$E455)))/(1-'1.Inputs'!$D$42)*$D455*(1+$G455)^(7-1))-('1.Inputs'!$D$37*12*IF(7=1,'1.Inputs'!$D$38,IF(7=2,'1.Inputs'!$D$39,$E455)))*'1.Inputs'!$D$43*(1+$G455)^(7-1)-'1.Inputs'!$D$44*(1+$G455)^(7-1)-('1.Inputs'!$D$20/'1.Inputs'!$D$27+'1.Inputs'!$D$23/'1.Inputs'!$D$28)))*'1.Inputs'!$D$53+('1.Inputs'!$D$20/'1.Inputs'!$D$27+'1.Inputs'!$D$23/'1.Inputs'!$D$28)-(N455-M455)</f>
        <v>856780023.4893415</v>
      </c>
      <c r="Z455" s="36">
        <f ca="1">((('1.Inputs'!$D$37*12*IF(8=1,'1.Inputs'!$D$38,IF(8=2,'1.Inputs'!$D$39,$E455)))*$F455*(('1.Inputs'!$D$40)+(1-'1.Inputs'!$D$40)*(1+'1.Inputs'!$D$41))*(1+$G455)^(8-1))-(('1.Inputs'!$D$37*12*IF(8=1,'1.Inputs'!$D$38,IF(8=2,'1.Inputs'!$D$39,$E455)))/(1-'1.Inputs'!$D$42)*$D455*(1+$G455)^(8-1))-('1.Inputs'!$D$37*12*IF(8=1,'1.Inputs'!$D$38,IF(8=2,'1.Inputs'!$D$39,$E455)))*'1.Inputs'!$D$43*(1+$G455)^(8-1)-'1.Inputs'!$D$44*(1+$G455)^(8-1)-('1.Inputs'!$D$20/'1.Inputs'!$D$27+'1.Inputs'!$D$23/'1.Inputs'!$D$28))-MAX(0,((('1.Inputs'!$D$37*12*IF(8=1,'1.Inputs'!$D$38,IF(8=2,'1.Inputs'!$D$39,$E455)))*$F455*(('1.Inputs'!$D$40)+(1-'1.Inputs'!$D$40)*(1+'1.Inputs'!$D$41))*(1+$G455)^(8-1))-(('1.Inputs'!$D$37*12*IF(8=1,'1.Inputs'!$D$38,IF(8=2,'1.Inputs'!$D$39,$E455)))/(1-'1.Inputs'!$D$42)*$D455*(1+$G455)^(8-1))-('1.Inputs'!$D$37*12*IF(8=1,'1.Inputs'!$D$38,IF(8=2,'1.Inputs'!$D$39,$E455)))*'1.Inputs'!$D$43*(1+$G455)^(8-1)-'1.Inputs'!$D$44*(1+$G455)^(8-1)-('1.Inputs'!$D$20/'1.Inputs'!$D$27+'1.Inputs'!$D$23/'1.Inputs'!$D$28)))*'1.Inputs'!$D$53+('1.Inputs'!$D$20/'1.Inputs'!$D$27+'1.Inputs'!$D$23/'1.Inputs'!$D$28)-(O455-N455)</f>
        <v>889482035.41281235</v>
      </c>
      <c r="AA455" s="36">
        <f ca="1">((('1.Inputs'!$D$37*12*IF(9=1,'1.Inputs'!$D$38,IF(9=2,'1.Inputs'!$D$39,$E455)))*$F455*(('1.Inputs'!$D$40)+(1-'1.Inputs'!$D$40)*(1+'1.Inputs'!$D$41))*(1+$G455)^(9-1))-(('1.Inputs'!$D$37*12*IF(9=1,'1.Inputs'!$D$38,IF(9=2,'1.Inputs'!$D$39,$E455)))/(1-'1.Inputs'!$D$42)*$D455*(1+$G455)^(9-1))-('1.Inputs'!$D$37*12*IF(9=1,'1.Inputs'!$D$38,IF(9=2,'1.Inputs'!$D$39,$E455)))*'1.Inputs'!$D$43*(1+$G455)^(9-1)-'1.Inputs'!$D$44*(1+$G455)^(9-1)-('1.Inputs'!$D$20/'1.Inputs'!$D$27+'1.Inputs'!$D$23/'1.Inputs'!$D$28))-MAX(0,((('1.Inputs'!$D$37*12*IF(9=1,'1.Inputs'!$D$38,IF(9=2,'1.Inputs'!$D$39,$E455)))*$F455*(('1.Inputs'!$D$40)+(1-'1.Inputs'!$D$40)*(1+'1.Inputs'!$D$41))*(1+$G455)^(9-1))-(('1.Inputs'!$D$37*12*IF(9=1,'1.Inputs'!$D$38,IF(9=2,'1.Inputs'!$D$39,$E455)))/(1-'1.Inputs'!$D$42)*$D455*(1+$G455)^(9-1))-('1.Inputs'!$D$37*12*IF(9=1,'1.Inputs'!$D$38,IF(9=2,'1.Inputs'!$D$39,$E455)))*'1.Inputs'!$D$43*(1+$G455)^(9-1)-'1.Inputs'!$D$44*(1+$G455)^(9-1)-('1.Inputs'!$D$20/'1.Inputs'!$D$27+'1.Inputs'!$D$23/'1.Inputs'!$D$28)))*'1.Inputs'!$D$53+('1.Inputs'!$D$20/'1.Inputs'!$D$27+'1.Inputs'!$D$23/'1.Inputs'!$D$28)-(P455-O455)</f>
        <v>923505087.38768554</v>
      </c>
      <c r="AB455" s="36">
        <f ca="1">((('1.Inputs'!$D$37*12*IF(10=1,'1.Inputs'!$D$38,IF(10=2,'1.Inputs'!$D$39,$E455)))*$F455*(('1.Inputs'!$D$40)+(1-'1.Inputs'!$D$40)*(1+'1.Inputs'!$D$41))*(1+$G455)^(10-1))-(('1.Inputs'!$D$37*12*IF(10=1,'1.Inputs'!$D$38,IF(10=2,'1.Inputs'!$D$39,$E455)))/(1-'1.Inputs'!$D$42)*$D455*(1+$G455)^(10-1))-('1.Inputs'!$D$37*12*IF(10=1,'1.Inputs'!$D$38,IF(10=2,'1.Inputs'!$D$39,$E455)))*'1.Inputs'!$D$43*(1+$G455)^(10-1)-'1.Inputs'!$D$44*(1+$G455)^(10-1)-('1.Inputs'!$D$20/'1.Inputs'!$D$27+'1.Inputs'!$D$23/'1.Inputs'!$D$28))-MAX(0,((('1.Inputs'!$D$37*12*IF(10=1,'1.Inputs'!$D$38,IF(10=2,'1.Inputs'!$D$39,$E455)))*$F455*(('1.Inputs'!$D$40)+(1-'1.Inputs'!$D$40)*(1+'1.Inputs'!$D$41))*(1+$G455)^(10-1))-(('1.Inputs'!$D$37*12*IF(10=1,'1.Inputs'!$D$38,IF(10=2,'1.Inputs'!$D$39,$E455)))/(1-'1.Inputs'!$D$42)*$D455*(1+$G455)^(10-1))-('1.Inputs'!$D$37*12*IF(10=1,'1.Inputs'!$D$38,IF(10=2,'1.Inputs'!$D$39,$E455)))*'1.Inputs'!$D$43*(1+$G455)^(10-1)-'1.Inputs'!$D$44*(1+$G455)^(10-1)-('1.Inputs'!$D$20/'1.Inputs'!$D$27+'1.Inputs'!$D$23/'1.Inputs'!$D$28)))*'1.Inputs'!$D$53+('1.Inputs'!$D$20/'1.Inputs'!$D$27+'1.Inputs'!$D$23/'1.Inputs'!$D$28)-(Q455-P455)+(('1.Inputs'!$D$20+'1.Inputs'!$D$23-('1.Inputs'!$D$20/'1.Inputs'!$D$27+'1.Inputs'!$D$23/'1.Inputs'!$D$28)*'1.Inputs'!$D$10)*'1.Inputs'!$D$60+'1.Inputs'!$D$19*'1.Inputs'!$D$59+Q455)</f>
        <v>3615557424.3657742</v>
      </c>
      <c r="AC455" s="36">
        <f ca="1">S455-AC$13-AC$14+MIN(AC$13,MAX(0,((('1.Inputs'!$D$37*12*IF(1=1,'1.Inputs'!$D$38,IF(1=2,'1.Inputs'!$D$39,$E455)))*$F455*(('1.Inputs'!$D$40)+(1-'1.Inputs'!$D$40)*(1+'1.Inputs'!$D$41))*(1+$G455)^(1-1))-(('1.Inputs'!$D$37*12*IF(1=1,'1.Inputs'!$D$38,IF(1=2,'1.Inputs'!$D$39,$E455)))/(1-'1.Inputs'!$D$42)*$D455*(1+$G455)^(1-1))-('1.Inputs'!$D$37*12*IF(1=1,'1.Inputs'!$D$38,IF(1=2,'1.Inputs'!$D$39,$E455)))*'1.Inputs'!$D$43*(1+$G455)^(1-1)-'1.Inputs'!$D$44*(1+$G455)^(1-1)-('1.Inputs'!$D$20/'1.Inputs'!$D$27+'1.Inputs'!$D$23/'1.Inputs'!$D$28))))*'1.Inputs'!$D$53</f>
        <v>-700791324.54780591</v>
      </c>
      <c r="AD455" s="36">
        <f ca="1">T455-AD$13-AD$14+MIN(AD$13,MAX(0,((('1.Inputs'!$D$37*12*IF(2=1,'1.Inputs'!$D$38,IF(2=2,'1.Inputs'!$D$39,$E455)))*$F455*(('1.Inputs'!$D$40)+(1-'1.Inputs'!$D$40)*(1+'1.Inputs'!$D$41))*(1+$G455)^(2-1))-(('1.Inputs'!$D$37*12*IF(2=1,'1.Inputs'!$D$38,IF(2=2,'1.Inputs'!$D$39,$E455)))/(1-'1.Inputs'!$D$42)*$D455*(1+$G455)^(2-1))-('1.Inputs'!$D$37*12*IF(2=1,'1.Inputs'!$D$38,IF(2=2,'1.Inputs'!$D$39,$E455)))*'1.Inputs'!$D$43*(1+$G455)^(2-1)-'1.Inputs'!$D$44*(1+$G455)^(2-1)-('1.Inputs'!$D$20/'1.Inputs'!$D$27+'1.Inputs'!$D$23/'1.Inputs'!$D$28))))*'1.Inputs'!$D$53</f>
        <v>63225674.004030645</v>
      </c>
      <c r="AE455" s="36">
        <f ca="1">U455-AE$13-AE$14+MIN(AE$13,MAX(0,((('1.Inputs'!$D$37*12*IF(3=1,'1.Inputs'!$D$38,IF(3=2,'1.Inputs'!$D$39,$E455)))*$F455*(('1.Inputs'!$D$40)+(1-'1.Inputs'!$D$40)*(1+'1.Inputs'!$D$41))*(1+$G455)^(3-1))-(('1.Inputs'!$D$37*12*IF(3=1,'1.Inputs'!$D$38,IF(3=2,'1.Inputs'!$D$39,$E455)))/(1-'1.Inputs'!$D$42)*$D455*(1+$G455)^(3-1))-('1.Inputs'!$D$37*12*IF(3=1,'1.Inputs'!$D$38,IF(3=2,'1.Inputs'!$D$39,$E455)))*'1.Inputs'!$D$43*(1+$G455)^(3-1)-'1.Inputs'!$D$44*(1+$G455)^(3-1)-('1.Inputs'!$D$20/'1.Inputs'!$D$27+'1.Inputs'!$D$23/'1.Inputs'!$D$28))))*'1.Inputs'!$D$53</f>
        <v>136245158.22320199</v>
      </c>
      <c r="AF455" s="36">
        <f ca="1">V455-AF$13-AF$14+MIN(AF$13,MAX(0,((('1.Inputs'!$D$37*12*IF(4=1,'1.Inputs'!$D$38,IF(4=2,'1.Inputs'!$D$39,$E455)))*$F455*(('1.Inputs'!$D$40)+(1-'1.Inputs'!$D$40)*(1+'1.Inputs'!$D$41))*(1+$G455)^(4-1))-(('1.Inputs'!$D$37*12*IF(4=1,'1.Inputs'!$D$38,IF(4=2,'1.Inputs'!$D$39,$E455)))/(1-'1.Inputs'!$D$42)*$D455*(1+$G455)^(4-1))-('1.Inputs'!$D$37*12*IF(4=1,'1.Inputs'!$D$38,IF(4=2,'1.Inputs'!$D$39,$E455)))*'1.Inputs'!$D$43*(1+$G455)^(4-1)-'1.Inputs'!$D$44*(1+$G455)^(4-1)-('1.Inputs'!$D$20/'1.Inputs'!$D$27+'1.Inputs'!$D$23/'1.Inputs'!$D$28))))*'1.Inputs'!$D$53</f>
        <v>443345177.97291279</v>
      </c>
      <c r="AG455" s="36">
        <f ca="1">W455-AG$13-AG$14+MIN(AG$13,MAX(0,((('1.Inputs'!$D$37*12*IF(5=1,'1.Inputs'!$D$38,IF(5=2,'1.Inputs'!$D$39,$E455)))*$F455*(('1.Inputs'!$D$40)+(1-'1.Inputs'!$D$40)*(1+'1.Inputs'!$D$41))*(1+$G455)^(5-1))-(('1.Inputs'!$D$37*12*IF(5=1,'1.Inputs'!$D$38,IF(5=2,'1.Inputs'!$D$39,$E455)))/(1-'1.Inputs'!$D$42)*$D455*(1+$G455)^(5-1))-('1.Inputs'!$D$37*12*IF(5=1,'1.Inputs'!$D$38,IF(5=2,'1.Inputs'!$D$39,$E455)))*'1.Inputs'!$D$43*(1+$G455)^(5-1)-'1.Inputs'!$D$44*(1+$G455)^(5-1)-('1.Inputs'!$D$20/'1.Inputs'!$D$27+'1.Inputs'!$D$23/'1.Inputs'!$D$28))))*'1.Inputs'!$D$53</f>
        <v>491571939.10977244</v>
      </c>
      <c r="AH455" s="36">
        <f ca="1">X455-AH$13-AH$14+MIN(AH$13,MAX(0,((('1.Inputs'!$D$37*12*IF(6=1,'1.Inputs'!$D$38,IF(6=2,'1.Inputs'!$D$39,$E455)))*$F455*(('1.Inputs'!$D$40)+(1-'1.Inputs'!$D$40)*(1+'1.Inputs'!$D$41))*(1+$G455)^(6-1))-(('1.Inputs'!$D$37*12*IF(6=1,'1.Inputs'!$D$38,IF(6=2,'1.Inputs'!$D$39,$E455)))/(1-'1.Inputs'!$D$42)*$D455*(1+$G455)^(6-1))-('1.Inputs'!$D$37*12*IF(6=1,'1.Inputs'!$D$38,IF(6=2,'1.Inputs'!$D$39,$E455)))*'1.Inputs'!$D$43*(1+$G455)^(6-1)-'1.Inputs'!$D$44*(1+$G455)^(6-1)-('1.Inputs'!$D$20/'1.Inputs'!$D$27+'1.Inputs'!$D$23/'1.Inputs'!$D$28))))*'1.Inputs'!$D$53</f>
        <v>540971758.54636812</v>
      </c>
      <c r="AI455" s="36">
        <f ca="1">Y455-AI$13-AI$14+MIN(AI$13,MAX(0,((('1.Inputs'!$D$37*12*IF(7=1,'1.Inputs'!$D$38,IF(7=2,'1.Inputs'!$D$39,$E455)))*$F455*(('1.Inputs'!$D$40)+(1-'1.Inputs'!$D$40)*(1+'1.Inputs'!$D$41))*(1+$G455)^(7-1))-(('1.Inputs'!$D$37*12*IF(7=1,'1.Inputs'!$D$38,IF(7=2,'1.Inputs'!$D$39,$E455)))/(1-'1.Inputs'!$D$42)*$D455*(1+$G455)^(7-1))-('1.Inputs'!$D$37*12*IF(7=1,'1.Inputs'!$D$38,IF(7=2,'1.Inputs'!$D$39,$E455)))*'1.Inputs'!$D$43*(1+$G455)^(7-1)-'1.Inputs'!$D$44*(1+$G455)^(7-1)-('1.Inputs'!$D$20/'1.Inputs'!$D$27+'1.Inputs'!$D$23/'1.Inputs'!$D$28))))*'1.Inputs'!$D$53</f>
        <v>591592023.4893415</v>
      </c>
      <c r="AJ455" s="36">
        <f ca="1">Z455-AJ$13-AJ$14+MIN(AJ$13,MAX(0,((('1.Inputs'!$D$37*12*IF(8=1,'1.Inputs'!$D$38,IF(8=2,'1.Inputs'!$D$39,$E455)))*$F455*(('1.Inputs'!$D$40)+(1-'1.Inputs'!$D$40)*(1+'1.Inputs'!$D$41))*(1+$G455)^(8-1))-(('1.Inputs'!$D$37*12*IF(8=1,'1.Inputs'!$D$38,IF(8=2,'1.Inputs'!$D$39,$E455)))/(1-'1.Inputs'!$D$42)*$D455*(1+$G455)^(8-1))-('1.Inputs'!$D$37*12*IF(8=1,'1.Inputs'!$D$38,IF(8=2,'1.Inputs'!$D$39,$E455)))*'1.Inputs'!$D$43*(1+$G455)^(8-1)-'1.Inputs'!$D$44*(1+$G455)^(8-1)-('1.Inputs'!$D$20/'1.Inputs'!$D$27+'1.Inputs'!$D$23/'1.Inputs'!$D$28))))*'1.Inputs'!$D$53</f>
        <v>889482035.41281235</v>
      </c>
      <c r="AK455" s="36">
        <f ca="1">AA455-AK$13-AK$14+MIN(AK$13,MAX(0,((('1.Inputs'!$D$37*12*IF(9=1,'1.Inputs'!$D$38,IF(9=2,'1.Inputs'!$D$39,$E455)))*$F455*(('1.Inputs'!$D$40)+(1-'1.Inputs'!$D$40)*(1+'1.Inputs'!$D$41))*(1+$G455)^(9-1))-(('1.Inputs'!$D$37*12*IF(9=1,'1.Inputs'!$D$38,IF(9=2,'1.Inputs'!$D$39,$E455)))/(1-'1.Inputs'!$D$42)*$D455*(1+$G455)^(9-1))-('1.Inputs'!$D$37*12*IF(9=1,'1.Inputs'!$D$38,IF(9=2,'1.Inputs'!$D$39,$E455)))*'1.Inputs'!$D$43*(1+$G455)^(9-1)-'1.Inputs'!$D$44*(1+$G455)^(9-1)-('1.Inputs'!$D$20/'1.Inputs'!$D$27+'1.Inputs'!$D$23/'1.Inputs'!$D$28))))*'1.Inputs'!$D$53</f>
        <v>923505087.38768554</v>
      </c>
      <c r="AL455" s="36">
        <f ca="1">AB455-AL$13-AL$14+MIN(AL$13,MAX(0,((('1.Inputs'!$D$37*12*IF(10=1,'1.Inputs'!$D$38,IF(10=2,'1.Inputs'!$D$39,$E455)))*$F455*(('1.Inputs'!$D$40)+(1-'1.Inputs'!$D$40)*(1+'1.Inputs'!$D$41))*(1+$G455)^(10-1))-(('1.Inputs'!$D$37*12*IF(10=1,'1.Inputs'!$D$38,IF(10=2,'1.Inputs'!$D$39,$E455)))/(1-'1.Inputs'!$D$42)*$D455*(1+$G455)^(10-1))-('1.Inputs'!$D$37*12*IF(10=1,'1.Inputs'!$D$38,IF(10=2,'1.Inputs'!$D$39,$E455)))*'1.Inputs'!$D$43*(1+$G455)^(10-1)-'1.Inputs'!$D$44*(1+$G455)^(10-1)-('1.Inputs'!$D$20/'1.Inputs'!$D$27+'1.Inputs'!$D$23/'1.Inputs'!$D$28))))*'1.Inputs'!$D$53+'1.Inputs'!$D$35</f>
        <v>4415557424.3657742</v>
      </c>
      <c r="AM455" s="48">
        <f ca="1">R455+NPV('1.Inputs'!$D$55,S455:AB455)</f>
        <v>1518313942.4438643</v>
      </c>
      <c r="AN455" s="48">
        <f ca="1">-('1.Inputs'!$D$24*(1-'1.Inputs'!$D$31)+'1.Inputs'!$D$35)+NPV('1.Inputs'!$D$54,AC455:AL455)</f>
        <v>32593554.931660652</v>
      </c>
      <c r="AO455" s="36">
        <f t="shared" ca="1" si="53"/>
        <v>-4.0132217511368378</v>
      </c>
      <c r="AP455" s="36">
        <f t="shared" ca="1" si="54"/>
        <v>1.2149013166239888</v>
      </c>
      <c r="AQ455" s="36">
        <f ca="1">'1.Inputs'!$D$35+MIN(SUM($AC455:AC455),SUM($AC455:AD455),SUM($AC455:AE455),SUM($AC455:AF455),SUM($AC455:AG455),SUM($AC455:AH455),SUM($AC455:AI455),SUM($AC455:AJ455),SUM($AC455:AK455),SUM($AC455:AL455))</f>
        <v>99208675.452194095</v>
      </c>
      <c r="AR455" s="36">
        <f ca="1">IF(AP455&lt;'1.Inputs'!$D$57,1,0)</f>
        <v>0</v>
      </c>
      <c r="AS455" s="36">
        <f t="shared" ca="1" si="55"/>
        <v>0</v>
      </c>
    </row>
    <row r="456" spans="2:45" ht="15" customHeight="1" x14ac:dyDescent="0.25">
      <c r="B456" s="36">
        <v>441</v>
      </c>
      <c r="C456" s="36">
        <f t="shared" ca="1" si="48"/>
        <v>0.86282115215616995</v>
      </c>
      <c r="D456" s="36">
        <f t="shared" ca="1" si="49"/>
        <v>11747.421577717181</v>
      </c>
      <c r="E456" s="47">
        <f t="shared" ca="1" si="50"/>
        <v>0.87403746899054646</v>
      </c>
      <c r="F456" s="36">
        <f t="shared" ca="1" si="51"/>
        <v>27852.943414948204</v>
      </c>
      <c r="G456" s="36">
        <f t="shared" ca="1" si="52"/>
        <v>5.1513405004352204E-2</v>
      </c>
      <c r="H456" s="36">
        <f ca="1">((('1.Inputs'!$D$37*12*IF(1=1,'1.Inputs'!$D$38,IF(1=2,'1.Inputs'!$D$39,$E456)))*$F456*(('1.Inputs'!$D$40)+(1-'1.Inputs'!$D$40)*(1+'1.Inputs'!$D$41))*(1+$G456)^(1-1))*'1.Inputs'!$D$47+(('1.Inputs'!$D$37*12*IF(1=1,'1.Inputs'!$D$38,IF(1=2,'1.Inputs'!$D$39,$E456)))/(1-'1.Inputs'!$D$42)*$D456*(1+$G456)^(1-1))*('1.Inputs'!$D$48-'1.Inputs'!$D$49))/'1.Inputs'!$D$51</f>
        <v>703892434.89564848</v>
      </c>
      <c r="I456" s="36">
        <f ca="1">((('1.Inputs'!$D$37*12*IF(2=1,'1.Inputs'!$D$38,IF(2=2,'1.Inputs'!$D$39,$E456)))*$F456*(('1.Inputs'!$D$40)+(1-'1.Inputs'!$D$40)*(1+'1.Inputs'!$D$41))*(1+$G456)^(2-1))*'1.Inputs'!$D$47+(('1.Inputs'!$D$37*12*IF(2=1,'1.Inputs'!$D$38,IF(2=2,'1.Inputs'!$D$39,$E456)))/(1-'1.Inputs'!$D$42)*$D456*(1+$G456)^(2-1))*('1.Inputs'!$D$48-'1.Inputs'!$D$49))/'1.Inputs'!$D$51</f>
        <v>1036213263.3634986</v>
      </c>
      <c r="J456" s="36">
        <f ca="1">((('1.Inputs'!$D$37*12*IF(3=1,'1.Inputs'!$D$38,IF(3=2,'1.Inputs'!$D$39,$E456)))*$F456*(('1.Inputs'!$D$40)+(1-'1.Inputs'!$D$40)*(1+'1.Inputs'!$D$41))*(1+$G456)^(3-1))*'1.Inputs'!$D$47+(('1.Inputs'!$D$37*12*IF(3=1,'1.Inputs'!$D$38,IF(3=2,'1.Inputs'!$D$39,$E456)))/(1-'1.Inputs'!$D$42)*$D456*(1+$G456)^(3-1))*('1.Inputs'!$D$48-'1.Inputs'!$D$49))/'1.Inputs'!$D$51</f>
        <v>1360491933.6312528</v>
      </c>
      <c r="K456" s="36">
        <f ca="1">((('1.Inputs'!$D$37*12*IF(4=1,'1.Inputs'!$D$38,IF(4=2,'1.Inputs'!$D$39,$E456)))*$F456*(('1.Inputs'!$D$40)+(1-'1.Inputs'!$D$40)*(1+'1.Inputs'!$D$41))*(1+$G456)^(4-1))*'1.Inputs'!$D$47+(('1.Inputs'!$D$37*12*IF(4=1,'1.Inputs'!$D$38,IF(4=2,'1.Inputs'!$D$39,$E456)))/(1-'1.Inputs'!$D$42)*$D456*(1+$G456)^(4-1))*('1.Inputs'!$D$48-'1.Inputs'!$D$49))/'1.Inputs'!$D$51</f>
        <v>1430575505.6135535</v>
      </c>
      <c r="L456" s="36">
        <f ca="1">((('1.Inputs'!$D$37*12*IF(5=1,'1.Inputs'!$D$38,IF(5=2,'1.Inputs'!$D$39,$E456)))*$F456*(('1.Inputs'!$D$40)+(1-'1.Inputs'!$D$40)*(1+'1.Inputs'!$D$41))*(1+$G456)^(5-1))*'1.Inputs'!$D$47+(('1.Inputs'!$D$37*12*IF(5=1,'1.Inputs'!$D$38,IF(5=2,'1.Inputs'!$D$39,$E456)))/(1-'1.Inputs'!$D$42)*$D456*(1+$G456)^(5-1))*('1.Inputs'!$D$48-'1.Inputs'!$D$49))/'1.Inputs'!$D$51</f>
        <v>1504269321.0235302</v>
      </c>
      <c r="M456" s="36">
        <f ca="1">((('1.Inputs'!$D$37*12*IF(6=1,'1.Inputs'!$D$38,IF(6=2,'1.Inputs'!$D$39,$E456)))*$F456*(('1.Inputs'!$D$40)+(1-'1.Inputs'!$D$40)*(1+'1.Inputs'!$D$41))*(1+$G456)^(6-1))*'1.Inputs'!$D$47+(('1.Inputs'!$D$37*12*IF(6=1,'1.Inputs'!$D$38,IF(6=2,'1.Inputs'!$D$39,$E456)))/(1-'1.Inputs'!$D$42)*$D456*(1+$G456)^(6-1))*('1.Inputs'!$D$48-'1.Inputs'!$D$49))/'1.Inputs'!$D$51</f>
        <v>1581759355.7930372</v>
      </c>
      <c r="N456" s="36">
        <f ca="1">((('1.Inputs'!$D$37*12*IF(7=1,'1.Inputs'!$D$38,IF(7=2,'1.Inputs'!$D$39,$E456)))*$F456*(('1.Inputs'!$D$40)+(1-'1.Inputs'!$D$40)*(1+'1.Inputs'!$D$41))*(1+$G456)^(7-1))*'1.Inputs'!$D$47+(('1.Inputs'!$D$37*12*IF(7=1,'1.Inputs'!$D$38,IF(7=2,'1.Inputs'!$D$39,$E456)))/(1-'1.Inputs'!$D$42)*$D456*(1+$G456)^(7-1))*('1.Inputs'!$D$48-'1.Inputs'!$D$49))/'1.Inputs'!$D$51</f>
        <v>1663241166.1074269</v>
      </c>
      <c r="O456" s="36">
        <f ca="1">((('1.Inputs'!$D$37*12*IF(8=1,'1.Inputs'!$D$38,IF(8=2,'1.Inputs'!$D$39,$E456)))*$F456*(('1.Inputs'!$D$40)+(1-'1.Inputs'!$D$40)*(1+'1.Inputs'!$D$41))*(1+$G456)^(8-1))*'1.Inputs'!$D$47+(('1.Inputs'!$D$37*12*IF(8=1,'1.Inputs'!$D$38,IF(8=2,'1.Inputs'!$D$39,$E456)))/(1-'1.Inputs'!$D$42)*$D456*(1+$G456)^(8-1))*('1.Inputs'!$D$48-'1.Inputs'!$D$49))/'1.Inputs'!$D$51</f>
        <v>1748920381.9170301</v>
      </c>
      <c r="P456" s="36">
        <f ca="1">((('1.Inputs'!$D$37*12*IF(9=1,'1.Inputs'!$D$38,IF(9=2,'1.Inputs'!$D$39,$E456)))*$F456*(('1.Inputs'!$D$40)+(1-'1.Inputs'!$D$40)*(1+'1.Inputs'!$D$41))*(1+$G456)^(9-1))*'1.Inputs'!$D$47+(('1.Inputs'!$D$37*12*IF(9=1,'1.Inputs'!$D$38,IF(9=2,'1.Inputs'!$D$39,$E456)))/(1-'1.Inputs'!$D$42)*$D456*(1+$G456)^(9-1))*('1.Inputs'!$D$48-'1.Inputs'!$D$49))/'1.Inputs'!$D$51</f>
        <v>1839013225.871088</v>
      </c>
      <c r="Q456" s="36">
        <f ca="1">((('1.Inputs'!$D$37*12*IF(10=1,'1.Inputs'!$D$38,IF(10=2,'1.Inputs'!$D$39,$E456)))*$F456*(('1.Inputs'!$D$40)+(1-'1.Inputs'!$D$40)*(1+'1.Inputs'!$D$41))*(1+$G456)^(10-1))*'1.Inputs'!$D$47+(('1.Inputs'!$D$37*12*IF(10=1,'1.Inputs'!$D$38,IF(10=2,'1.Inputs'!$D$39,$E456)))/(1-'1.Inputs'!$D$42)*$D456*(1+$G456)^(10-1))*('1.Inputs'!$D$48-'1.Inputs'!$D$49))/'1.Inputs'!$D$51</f>
        <v>1933747058.9837461</v>
      </c>
      <c r="R456" s="36">
        <f>-'1.Inputs'!$D$24</f>
        <v>-2050000000</v>
      </c>
      <c r="S456" s="36">
        <f ca="1">((('1.Inputs'!$D$37*12*IF(1=1,'1.Inputs'!$D$38,IF(1=2,'1.Inputs'!$D$39,$E456)))*$F456*(('1.Inputs'!$D$40)+(1-'1.Inputs'!$D$40)*(1+'1.Inputs'!$D$41))*(1+$G456)^(1-1))-(('1.Inputs'!$D$37*12*IF(1=1,'1.Inputs'!$D$38,IF(1=2,'1.Inputs'!$D$39,$E456)))/(1-'1.Inputs'!$D$42)*$D456*(1+$G456)^(1-1))-('1.Inputs'!$D$37*12*IF(1=1,'1.Inputs'!$D$38,IF(1=2,'1.Inputs'!$D$39,$E456)))*'1.Inputs'!$D$43*(1+$G456)^(1-1)-'1.Inputs'!$D$44*(1+$G456)^(1-1)-('1.Inputs'!$D$20/'1.Inputs'!$D$27+'1.Inputs'!$D$23/'1.Inputs'!$D$28))-MAX(0,((('1.Inputs'!$D$37*12*IF(1=1,'1.Inputs'!$D$38,IF(1=2,'1.Inputs'!$D$39,$E456)))*$F456*(('1.Inputs'!$D$40)+(1-'1.Inputs'!$D$40)*(1+'1.Inputs'!$D$41))*(1+$G456)^(1-1))-(('1.Inputs'!$D$37*12*IF(1=1,'1.Inputs'!$D$38,IF(1=2,'1.Inputs'!$D$39,$E456)))/(1-'1.Inputs'!$D$42)*$D456*(1+$G456)^(1-1))-('1.Inputs'!$D$37*12*IF(1=1,'1.Inputs'!$D$38,IF(1=2,'1.Inputs'!$D$39,$E456)))*'1.Inputs'!$D$43*(1+$G456)^(1-1)-'1.Inputs'!$D$44*(1+$G456)^(1-1)-('1.Inputs'!$D$20/'1.Inputs'!$D$27+'1.Inputs'!$D$23/'1.Inputs'!$D$28)))*'1.Inputs'!$D$53+('1.Inputs'!$D$20/'1.Inputs'!$D$27+'1.Inputs'!$D$23/'1.Inputs'!$D$28)-H456</f>
        <v>13140983.359057307</v>
      </c>
      <c r="T456" s="36">
        <f ca="1">((('1.Inputs'!$D$37*12*IF(2=1,'1.Inputs'!$D$38,IF(2=2,'1.Inputs'!$D$39,$E456)))*$F456*(('1.Inputs'!$D$40)+(1-'1.Inputs'!$D$40)*(1+'1.Inputs'!$D$41))*(1+$G456)^(2-1))-(('1.Inputs'!$D$37*12*IF(2=1,'1.Inputs'!$D$38,IF(2=2,'1.Inputs'!$D$39,$E456)))/(1-'1.Inputs'!$D$42)*$D456*(1+$G456)^(2-1))-('1.Inputs'!$D$37*12*IF(2=1,'1.Inputs'!$D$38,IF(2=2,'1.Inputs'!$D$39,$E456)))*'1.Inputs'!$D$43*(1+$G456)^(2-1)-'1.Inputs'!$D$44*(1+$G456)^(2-1)-('1.Inputs'!$D$20/'1.Inputs'!$D$27+'1.Inputs'!$D$23/'1.Inputs'!$D$28))-MAX(0,((('1.Inputs'!$D$37*12*IF(2=1,'1.Inputs'!$D$38,IF(2=2,'1.Inputs'!$D$39,$E456)))*$F456*(('1.Inputs'!$D$40)+(1-'1.Inputs'!$D$40)*(1+'1.Inputs'!$D$41))*(1+$G456)^(2-1))-(('1.Inputs'!$D$37*12*IF(2=1,'1.Inputs'!$D$38,IF(2=2,'1.Inputs'!$D$39,$E456)))/(1-'1.Inputs'!$D$42)*$D456*(1+$G456)^(2-1))-('1.Inputs'!$D$37*12*IF(2=1,'1.Inputs'!$D$38,IF(2=2,'1.Inputs'!$D$39,$E456)))*'1.Inputs'!$D$43*(1+$G456)^(2-1)-'1.Inputs'!$D$44*(1+$G456)^(2-1)-('1.Inputs'!$D$20/'1.Inputs'!$D$27+'1.Inputs'!$D$23/'1.Inputs'!$D$28)))*'1.Inputs'!$D$53+('1.Inputs'!$D$20/'1.Inputs'!$D$27+'1.Inputs'!$D$23/'1.Inputs'!$D$28)-(I456-H456)</f>
        <v>946984048.14541161</v>
      </c>
      <c r="U456" s="36">
        <f ca="1">((('1.Inputs'!$D$37*12*IF(3=1,'1.Inputs'!$D$38,IF(3=2,'1.Inputs'!$D$39,$E456)))*$F456*(('1.Inputs'!$D$40)+(1-'1.Inputs'!$D$40)*(1+'1.Inputs'!$D$41))*(1+$G456)^(3-1))-(('1.Inputs'!$D$37*12*IF(3=1,'1.Inputs'!$D$38,IF(3=2,'1.Inputs'!$D$39,$E456)))/(1-'1.Inputs'!$D$42)*$D456*(1+$G456)^(3-1))-('1.Inputs'!$D$37*12*IF(3=1,'1.Inputs'!$D$38,IF(3=2,'1.Inputs'!$D$39,$E456)))*'1.Inputs'!$D$43*(1+$G456)^(3-1)-'1.Inputs'!$D$44*(1+$G456)^(3-1)-('1.Inputs'!$D$20/'1.Inputs'!$D$27+'1.Inputs'!$D$23/'1.Inputs'!$D$28))-MAX(0,((('1.Inputs'!$D$37*12*IF(3=1,'1.Inputs'!$D$38,IF(3=2,'1.Inputs'!$D$39,$E456)))*$F456*(('1.Inputs'!$D$40)+(1-'1.Inputs'!$D$40)*(1+'1.Inputs'!$D$41))*(1+$G456)^(3-1))-(('1.Inputs'!$D$37*12*IF(3=1,'1.Inputs'!$D$38,IF(3=2,'1.Inputs'!$D$39,$E456)))/(1-'1.Inputs'!$D$42)*$D456*(1+$G456)^(3-1))-('1.Inputs'!$D$37*12*IF(3=1,'1.Inputs'!$D$38,IF(3=2,'1.Inputs'!$D$39,$E456)))*'1.Inputs'!$D$43*(1+$G456)^(3-1)-'1.Inputs'!$D$44*(1+$G456)^(3-1)-('1.Inputs'!$D$20/'1.Inputs'!$D$27+'1.Inputs'!$D$23/'1.Inputs'!$D$28)))*'1.Inputs'!$D$53+('1.Inputs'!$D$20/'1.Inputs'!$D$27+'1.Inputs'!$D$23/'1.Inputs'!$D$28)-(J456-I456)</f>
        <v>1501409056.4898052</v>
      </c>
      <c r="V456" s="36">
        <f ca="1">((('1.Inputs'!$D$37*12*IF(4=1,'1.Inputs'!$D$38,IF(4=2,'1.Inputs'!$D$39,$E456)))*$F456*(('1.Inputs'!$D$40)+(1-'1.Inputs'!$D$40)*(1+'1.Inputs'!$D$41))*(1+$G456)^(4-1))-(('1.Inputs'!$D$37*12*IF(4=1,'1.Inputs'!$D$38,IF(4=2,'1.Inputs'!$D$39,$E456)))/(1-'1.Inputs'!$D$42)*$D456*(1+$G456)^(4-1))-('1.Inputs'!$D$37*12*IF(4=1,'1.Inputs'!$D$38,IF(4=2,'1.Inputs'!$D$39,$E456)))*'1.Inputs'!$D$43*(1+$G456)^(4-1)-'1.Inputs'!$D$44*(1+$G456)^(4-1)-('1.Inputs'!$D$20/'1.Inputs'!$D$27+'1.Inputs'!$D$23/'1.Inputs'!$D$28))-MAX(0,((('1.Inputs'!$D$37*12*IF(4=1,'1.Inputs'!$D$38,IF(4=2,'1.Inputs'!$D$39,$E456)))*$F456*(('1.Inputs'!$D$40)+(1-'1.Inputs'!$D$40)*(1+'1.Inputs'!$D$41))*(1+$G456)^(4-1))-(('1.Inputs'!$D$37*12*IF(4=1,'1.Inputs'!$D$38,IF(4=2,'1.Inputs'!$D$39,$E456)))/(1-'1.Inputs'!$D$42)*$D456*(1+$G456)^(4-1))-('1.Inputs'!$D$37*12*IF(4=1,'1.Inputs'!$D$38,IF(4=2,'1.Inputs'!$D$39,$E456)))*'1.Inputs'!$D$43*(1+$G456)^(4-1)-'1.Inputs'!$D$44*(1+$G456)^(4-1)-('1.Inputs'!$D$20/'1.Inputs'!$D$27+'1.Inputs'!$D$23/'1.Inputs'!$D$28)))*'1.Inputs'!$D$53+('1.Inputs'!$D$20/'1.Inputs'!$D$27+'1.Inputs'!$D$23/'1.Inputs'!$D$28)-(K456-J456)</f>
        <v>1847217537.6687398</v>
      </c>
      <c r="W456" s="36">
        <f ca="1">((('1.Inputs'!$D$37*12*IF(5=1,'1.Inputs'!$D$38,IF(5=2,'1.Inputs'!$D$39,$E456)))*$F456*(('1.Inputs'!$D$40)+(1-'1.Inputs'!$D$40)*(1+'1.Inputs'!$D$41))*(1+$G456)^(5-1))-(('1.Inputs'!$D$37*12*IF(5=1,'1.Inputs'!$D$38,IF(5=2,'1.Inputs'!$D$39,$E456)))/(1-'1.Inputs'!$D$42)*$D456*(1+$G456)^(5-1))-('1.Inputs'!$D$37*12*IF(5=1,'1.Inputs'!$D$38,IF(5=2,'1.Inputs'!$D$39,$E456)))*'1.Inputs'!$D$43*(1+$G456)^(5-1)-'1.Inputs'!$D$44*(1+$G456)^(5-1)-('1.Inputs'!$D$20/'1.Inputs'!$D$27+'1.Inputs'!$D$23/'1.Inputs'!$D$28))-MAX(0,((('1.Inputs'!$D$37*12*IF(5=1,'1.Inputs'!$D$38,IF(5=2,'1.Inputs'!$D$39,$E456)))*$F456*(('1.Inputs'!$D$40)+(1-'1.Inputs'!$D$40)*(1+'1.Inputs'!$D$41))*(1+$G456)^(5-1))-(('1.Inputs'!$D$37*12*IF(5=1,'1.Inputs'!$D$38,IF(5=2,'1.Inputs'!$D$39,$E456)))/(1-'1.Inputs'!$D$42)*$D456*(1+$G456)^(5-1))-('1.Inputs'!$D$37*12*IF(5=1,'1.Inputs'!$D$38,IF(5=2,'1.Inputs'!$D$39,$E456)))*'1.Inputs'!$D$43*(1+$G456)^(5-1)-'1.Inputs'!$D$44*(1+$G456)^(5-1)-('1.Inputs'!$D$20/'1.Inputs'!$D$27+'1.Inputs'!$D$23/'1.Inputs'!$D$28)))*'1.Inputs'!$D$53+('1.Inputs'!$D$20/'1.Inputs'!$D$27+'1.Inputs'!$D$23/'1.Inputs'!$D$28)-(L456-K456)</f>
        <v>1939939994.4313567</v>
      </c>
      <c r="X456" s="36">
        <f ca="1">((('1.Inputs'!$D$37*12*IF(6=1,'1.Inputs'!$D$38,IF(6=2,'1.Inputs'!$D$39,$E456)))*$F456*(('1.Inputs'!$D$40)+(1-'1.Inputs'!$D$40)*(1+'1.Inputs'!$D$41))*(1+$G456)^(6-1))-(('1.Inputs'!$D$37*12*IF(6=1,'1.Inputs'!$D$38,IF(6=2,'1.Inputs'!$D$39,$E456)))/(1-'1.Inputs'!$D$42)*$D456*(1+$G456)^(6-1))-('1.Inputs'!$D$37*12*IF(6=1,'1.Inputs'!$D$38,IF(6=2,'1.Inputs'!$D$39,$E456)))*'1.Inputs'!$D$43*(1+$G456)^(6-1)-'1.Inputs'!$D$44*(1+$G456)^(6-1)-('1.Inputs'!$D$20/'1.Inputs'!$D$27+'1.Inputs'!$D$23/'1.Inputs'!$D$28))-MAX(0,((('1.Inputs'!$D$37*12*IF(6=1,'1.Inputs'!$D$38,IF(6=2,'1.Inputs'!$D$39,$E456)))*$F456*(('1.Inputs'!$D$40)+(1-'1.Inputs'!$D$40)*(1+'1.Inputs'!$D$41))*(1+$G456)^(6-1))-(('1.Inputs'!$D$37*12*IF(6=1,'1.Inputs'!$D$38,IF(6=2,'1.Inputs'!$D$39,$E456)))/(1-'1.Inputs'!$D$42)*$D456*(1+$G456)^(6-1))-('1.Inputs'!$D$37*12*IF(6=1,'1.Inputs'!$D$38,IF(6=2,'1.Inputs'!$D$39,$E456)))*'1.Inputs'!$D$43*(1+$G456)^(6-1)-'1.Inputs'!$D$44*(1+$G456)^(6-1)-('1.Inputs'!$D$20/'1.Inputs'!$D$27+'1.Inputs'!$D$23/'1.Inputs'!$D$28)))*'1.Inputs'!$D$53+('1.Inputs'!$D$20/'1.Inputs'!$D$27+'1.Inputs'!$D$23/'1.Inputs'!$D$28)-(M456-L456)</f>
        <v>2037438900.6621842</v>
      </c>
      <c r="Y456" s="36">
        <f ca="1">((('1.Inputs'!$D$37*12*IF(7=1,'1.Inputs'!$D$38,IF(7=2,'1.Inputs'!$D$39,$E456)))*$F456*(('1.Inputs'!$D$40)+(1-'1.Inputs'!$D$40)*(1+'1.Inputs'!$D$41))*(1+$G456)^(7-1))-(('1.Inputs'!$D$37*12*IF(7=1,'1.Inputs'!$D$38,IF(7=2,'1.Inputs'!$D$39,$E456)))/(1-'1.Inputs'!$D$42)*$D456*(1+$G456)^(7-1))-('1.Inputs'!$D$37*12*IF(7=1,'1.Inputs'!$D$38,IF(7=2,'1.Inputs'!$D$39,$E456)))*'1.Inputs'!$D$43*(1+$G456)^(7-1)-'1.Inputs'!$D$44*(1+$G456)^(7-1)-('1.Inputs'!$D$20/'1.Inputs'!$D$27+'1.Inputs'!$D$23/'1.Inputs'!$D$28))-MAX(0,((('1.Inputs'!$D$37*12*IF(7=1,'1.Inputs'!$D$38,IF(7=2,'1.Inputs'!$D$39,$E456)))*$F456*(('1.Inputs'!$D$40)+(1-'1.Inputs'!$D$40)*(1+'1.Inputs'!$D$41))*(1+$G456)^(7-1))-(('1.Inputs'!$D$37*12*IF(7=1,'1.Inputs'!$D$38,IF(7=2,'1.Inputs'!$D$39,$E456)))/(1-'1.Inputs'!$D$42)*$D456*(1+$G456)^(7-1))-('1.Inputs'!$D$37*12*IF(7=1,'1.Inputs'!$D$38,IF(7=2,'1.Inputs'!$D$39,$E456)))*'1.Inputs'!$D$43*(1+$G456)^(7-1)-'1.Inputs'!$D$44*(1+$G456)^(7-1)-('1.Inputs'!$D$20/'1.Inputs'!$D$27+'1.Inputs'!$D$23/'1.Inputs'!$D$28)))*'1.Inputs'!$D$53+('1.Inputs'!$D$20/'1.Inputs'!$D$27+'1.Inputs'!$D$23/'1.Inputs'!$D$28)-(N456-M456)</f>
        <v>2139960307.5371604</v>
      </c>
      <c r="Z456" s="36">
        <f ca="1">((('1.Inputs'!$D$37*12*IF(8=1,'1.Inputs'!$D$38,IF(8=2,'1.Inputs'!$D$39,$E456)))*$F456*(('1.Inputs'!$D$40)+(1-'1.Inputs'!$D$40)*(1+'1.Inputs'!$D$41))*(1+$G456)^(8-1))-(('1.Inputs'!$D$37*12*IF(8=1,'1.Inputs'!$D$38,IF(8=2,'1.Inputs'!$D$39,$E456)))/(1-'1.Inputs'!$D$42)*$D456*(1+$G456)^(8-1))-('1.Inputs'!$D$37*12*IF(8=1,'1.Inputs'!$D$38,IF(8=2,'1.Inputs'!$D$39,$E456)))*'1.Inputs'!$D$43*(1+$G456)^(8-1)-'1.Inputs'!$D$44*(1+$G456)^(8-1)-('1.Inputs'!$D$20/'1.Inputs'!$D$27+'1.Inputs'!$D$23/'1.Inputs'!$D$28))-MAX(0,((('1.Inputs'!$D$37*12*IF(8=1,'1.Inputs'!$D$38,IF(8=2,'1.Inputs'!$D$39,$E456)))*$F456*(('1.Inputs'!$D$40)+(1-'1.Inputs'!$D$40)*(1+'1.Inputs'!$D$41))*(1+$G456)^(8-1))-(('1.Inputs'!$D$37*12*IF(8=1,'1.Inputs'!$D$38,IF(8=2,'1.Inputs'!$D$39,$E456)))/(1-'1.Inputs'!$D$42)*$D456*(1+$G456)^(8-1))-('1.Inputs'!$D$37*12*IF(8=1,'1.Inputs'!$D$38,IF(8=2,'1.Inputs'!$D$39,$E456)))*'1.Inputs'!$D$43*(1+$G456)^(8-1)-'1.Inputs'!$D$44*(1+$G456)^(8-1)-('1.Inputs'!$D$20/'1.Inputs'!$D$27+'1.Inputs'!$D$23/'1.Inputs'!$D$28)))*'1.Inputs'!$D$53+('1.Inputs'!$D$20/'1.Inputs'!$D$27+'1.Inputs'!$D$23/'1.Inputs'!$D$28)-(O456-N456)</f>
        <v>2247762941.1661057</v>
      </c>
      <c r="AA456" s="36">
        <f ca="1">((('1.Inputs'!$D$37*12*IF(9=1,'1.Inputs'!$D$38,IF(9=2,'1.Inputs'!$D$39,$E456)))*$F456*(('1.Inputs'!$D$40)+(1-'1.Inputs'!$D$40)*(1+'1.Inputs'!$D$41))*(1+$G456)^(9-1))-(('1.Inputs'!$D$37*12*IF(9=1,'1.Inputs'!$D$38,IF(9=2,'1.Inputs'!$D$39,$E456)))/(1-'1.Inputs'!$D$42)*$D456*(1+$G456)^(9-1))-('1.Inputs'!$D$37*12*IF(9=1,'1.Inputs'!$D$38,IF(9=2,'1.Inputs'!$D$39,$E456)))*'1.Inputs'!$D$43*(1+$G456)^(9-1)-'1.Inputs'!$D$44*(1+$G456)^(9-1)-('1.Inputs'!$D$20/'1.Inputs'!$D$27+'1.Inputs'!$D$23/'1.Inputs'!$D$28))-MAX(0,((('1.Inputs'!$D$37*12*IF(9=1,'1.Inputs'!$D$38,IF(9=2,'1.Inputs'!$D$39,$E456)))*$F456*(('1.Inputs'!$D$40)+(1-'1.Inputs'!$D$40)*(1+'1.Inputs'!$D$41))*(1+$G456)^(9-1))-(('1.Inputs'!$D$37*12*IF(9=1,'1.Inputs'!$D$38,IF(9=2,'1.Inputs'!$D$39,$E456)))/(1-'1.Inputs'!$D$42)*$D456*(1+$G456)^(9-1))-('1.Inputs'!$D$37*12*IF(9=1,'1.Inputs'!$D$38,IF(9=2,'1.Inputs'!$D$39,$E456)))*'1.Inputs'!$D$43*(1+$G456)^(9-1)-'1.Inputs'!$D$44*(1+$G456)^(9-1)-('1.Inputs'!$D$20/'1.Inputs'!$D$27+'1.Inputs'!$D$23/'1.Inputs'!$D$28)))*'1.Inputs'!$D$53+('1.Inputs'!$D$20/'1.Inputs'!$D$27+'1.Inputs'!$D$23/'1.Inputs'!$D$28)-(P456-O456)</f>
        <v>2361118855.5217133</v>
      </c>
      <c r="AB456" s="36">
        <f ca="1">((('1.Inputs'!$D$37*12*IF(10=1,'1.Inputs'!$D$38,IF(10=2,'1.Inputs'!$D$39,$E456)))*$F456*(('1.Inputs'!$D$40)+(1-'1.Inputs'!$D$40)*(1+'1.Inputs'!$D$41))*(1+$G456)^(10-1))-(('1.Inputs'!$D$37*12*IF(10=1,'1.Inputs'!$D$38,IF(10=2,'1.Inputs'!$D$39,$E456)))/(1-'1.Inputs'!$D$42)*$D456*(1+$G456)^(10-1))-('1.Inputs'!$D$37*12*IF(10=1,'1.Inputs'!$D$38,IF(10=2,'1.Inputs'!$D$39,$E456)))*'1.Inputs'!$D$43*(1+$G456)^(10-1)-'1.Inputs'!$D$44*(1+$G456)^(10-1)-('1.Inputs'!$D$20/'1.Inputs'!$D$27+'1.Inputs'!$D$23/'1.Inputs'!$D$28))-MAX(0,((('1.Inputs'!$D$37*12*IF(10=1,'1.Inputs'!$D$38,IF(10=2,'1.Inputs'!$D$39,$E456)))*$F456*(('1.Inputs'!$D$40)+(1-'1.Inputs'!$D$40)*(1+'1.Inputs'!$D$41))*(1+$G456)^(10-1))-(('1.Inputs'!$D$37*12*IF(10=1,'1.Inputs'!$D$38,IF(10=2,'1.Inputs'!$D$39,$E456)))/(1-'1.Inputs'!$D$42)*$D456*(1+$G456)^(10-1))-('1.Inputs'!$D$37*12*IF(10=1,'1.Inputs'!$D$38,IF(10=2,'1.Inputs'!$D$39,$E456)))*'1.Inputs'!$D$43*(1+$G456)^(10-1)-'1.Inputs'!$D$44*(1+$G456)^(10-1)-('1.Inputs'!$D$20/'1.Inputs'!$D$27+'1.Inputs'!$D$23/'1.Inputs'!$D$28)))*'1.Inputs'!$D$53+('1.Inputs'!$D$20/'1.Inputs'!$D$27+'1.Inputs'!$D$23/'1.Inputs'!$D$28)-(Q456-P456)+(('1.Inputs'!$D$20+'1.Inputs'!$D$23-('1.Inputs'!$D$20/'1.Inputs'!$D$27+'1.Inputs'!$D$23/'1.Inputs'!$D$28)*'1.Inputs'!$D$10)*'1.Inputs'!$D$60+'1.Inputs'!$D$19*'1.Inputs'!$D$59+Q456)</f>
        <v>5114061177.9869061</v>
      </c>
      <c r="AC456" s="36">
        <f ca="1">S456-AC$13-AC$14+MIN(AC$13,MAX(0,((('1.Inputs'!$D$37*12*IF(1=1,'1.Inputs'!$D$38,IF(1=2,'1.Inputs'!$D$39,$E456)))*$F456*(('1.Inputs'!$D$40)+(1-'1.Inputs'!$D$40)*(1+'1.Inputs'!$D$41))*(1+$G456)^(1-1))-(('1.Inputs'!$D$37*12*IF(1=1,'1.Inputs'!$D$38,IF(1=2,'1.Inputs'!$D$39,$E456)))/(1-'1.Inputs'!$D$42)*$D456*(1+$G456)^(1-1))-('1.Inputs'!$D$37*12*IF(1=1,'1.Inputs'!$D$38,IF(1=2,'1.Inputs'!$D$39,$E456)))*'1.Inputs'!$D$43*(1+$G456)^(1-1)-'1.Inputs'!$D$44*(1+$G456)^(1-1)-('1.Inputs'!$D$20/'1.Inputs'!$D$27+'1.Inputs'!$D$23/'1.Inputs'!$D$28))))*'1.Inputs'!$D$53</f>
        <v>-82799016.640942693</v>
      </c>
      <c r="AD456" s="36">
        <f ca="1">T456-AD$13-AD$14+MIN(AD$13,MAX(0,((('1.Inputs'!$D$37*12*IF(2=1,'1.Inputs'!$D$38,IF(2=2,'1.Inputs'!$D$39,$E456)))*$F456*(('1.Inputs'!$D$40)+(1-'1.Inputs'!$D$40)*(1+'1.Inputs'!$D$41))*(1+$G456)^(2-1))-(('1.Inputs'!$D$37*12*IF(2=1,'1.Inputs'!$D$38,IF(2=2,'1.Inputs'!$D$39,$E456)))/(1-'1.Inputs'!$D$42)*$D456*(1+$G456)^(2-1))-('1.Inputs'!$D$37*12*IF(2=1,'1.Inputs'!$D$38,IF(2=2,'1.Inputs'!$D$39,$E456)))*'1.Inputs'!$D$43*(1+$G456)^(2-1)-'1.Inputs'!$D$44*(1+$G456)^(2-1)-('1.Inputs'!$D$20/'1.Inputs'!$D$27+'1.Inputs'!$D$23/'1.Inputs'!$D$28))))*'1.Inputs'!$D$53</f>
        <v>851044048.14541161</v>
      </c>
      <c r="AE456" s="36">
        <f ca="1">U456-AE$13-AE$14+MIN(AE$13,MAX(0,((('1.Inputs'!$D$37*12*IF(3=1,'1.Inputs'!$D$38,IF(3=2,'1.Inputs'!$D$39,$E456)))*$F456*(('1.Inputs'!$D$40)+(1-'1.Inputs'!$D$40)*(1+'1.Inputs'!$D$41))*(1+$G456)^(3-1))-(('1.Inputs'!$D$37*12*IF(3=1,'1.Inputs'!$D$38,IF(3=2,'1.Inputs'!$D$39,$E456)))/(1-'1.Inputs'!$D$42)*$D456*(1+$G456)^(3-1))-('1.Inputs'!$D$37*12*IF(3=1,'1.Inputs'!$D$38,IF(3=2,'1.Inputs'!$D$39,$E456)))*'1.Inputs'!$D$43*(1+$G456)^(3-1)-'1.Inputs'!$D$44*(1+$G456)^(3-1)-('1.Inputs'!$D$20/'1.Inputs'!$D$27+'1.Inputs'!$D$23/'1.Inputs'!$D$28))))*'1.Inputs'!$D$53</f>
        <v>1159469056.4898052</v>
      </c>
      <c r="AF456" s="36">
        <f ca="1">V456-AF$13-AF$14+MIN(AF$13,MAX(0,((('1.Inputs'!$D$37*12*IF(4=1,'1.Inputs'!$D$38,IF(4=2,'1.Inputs'!$D$39,$E456)))*$F456*(('1.Inputs'!$D$40)+(1-'1.Inputs'!$D$40)*(1+'1.Inputs'!$D$41))*(1+$G456)^(4-1))-(('1.Inputs'!$D$37*12*IF(4=1,'1.Inputs'!$D$38,IF(4=2,'1.Inputs'!$D$39,$E456)))/(1-'1.Inputs'!$D$42)*$D456*(1+$G456)^(4-1))-('1.Inputs'!$D$37*12*IF(4=1,'1.Inputs'!$D$38,IF(4=2,'1.Inputs'!$D$39,$E456)))*'1.Inputs'!$D$43*(1+$G456)^(4-1)-'1.Inputs'!$D$44*(1+$G456)^(4-1)-('1.Inputs'!$D$20/'1.Inputs'!$D$27+'1.Inputs'!$D$23/'1.Inputs'!$D$28))))*'1.Inputs'!$D$53</f>
        <v>1524465537.6687398</v>
      </c>
      <c r="AG456" s="36">
        <f ca="1">W456-AG$13-AG$14+MIN(AG$13,MAX(0,((('1.Inputs'!$D$37*12*IF(5=1,'1.Inputs'!$D$38,IF(5=2,'1.Inputs'!$D$39,$E456)))*$F456*(('1.Inputs'!$D$40)+(1-'1.Inputs'!$D$40)*(1+'1.Inputs'!$D$41))*(1+$G456)^(5-1))-(('1.Inputs'!$D$37*12*IF(5=1,'1.Inputs'!$D$38,IF(5=2,'1.Inputs'!$D$39,$E456)))/(1-'1.Inputs'!$D$42)*$D456*(1+$G456)^(5-1))-('1.Inputs'!$D$37*12*IF(5=1,'1.Inputs'!$D$38,IF(5=2,'1.Inputs'!$D$39,$E456)))*'1.Inputs'!$D$43*(1+$G456)^(5-1)-'1.Inputs'!$D$44*(1+$G456)^(5-1)-('1.Inputs'!$D$20/'1.Inputs'!$D$27+'1.Inputs'!$D$23/'1.Inputs'!$D$28))))*'1.Inputs'!$D$53</f>
        <v>1636375994.4313567</v>
      </c>
      <c r="AH456" s="36">
        <f ca="1">X456-AH$13-AH$14+MIN(AH$13,MAX(0,((('1.Inputs'!$D$37*12*IF(6=1,'1.Inputs'!$D$38,IF(6=2,'1.Inputs'!$D$39,$E456)))*$F456*(('1.Inputs'!$D$40)+(1-'1.Inputs'!$D$40)*(1+'1.Inputs'!$D$41))*(1+$G456)^(6-1))-(('1.Inputs'!$D$37*12*IF(6=1,'1.Inputs'!$D$38,IF(6=2,'1.Inputs'!$D$39,$E456)))/(1-'1.Inputs'!$D$42)*$D456*(1+$G456)^(6-1))-('1.Inputs'!$D$37*12*IF(6=1,'1.Inputs'!$D$38,IF(6=2,'1.Inputs'!$D$39,$E456)))*'1.Inputs'!$D$43*(1+$G456)^(6-1)-'1.Inputs'!$D$44*(1+$G456)^(6-1)-('1.Inputs'!$D$20/'1.Inputs'!$D$27+'1.Inputs'!$D$23/'1.Inputs'!$D$28))))*'1.Inputs'!$D$53</f>
        <v>1753062900.6621842</v>
      </c>
      <c r="AI456" s="36">
        <f ca="1">Y456-AI$13-AI$14+MIN(AI$13,MAX(0,((('1.Inputs'!$D$37*12*IF(7=1,'1.Inputs'!$D$38,IF(7=2,'1.Inputs'!$D$39,$E456)))*$F456*(('1.Inputs'!$D$40)+(1-'1.Inputs'!$D$40)*(1+'1.Inputs'!$D$41))*(1+$G456)^(7-1))-(('1.Inputs'!$D$37*12*IF(7=1,'1.Inputs'!$D$38,IF(7=2,'1.Inputs'!$D$39,$E456)))/(1-'1.Inputs'!$D$42)*$D456*(1+$G456)^(7-1))-('1.Inputs'!$D$37*12*IF(7=1,'1.Inputs'!$D$38,IF(7=2,'1.Inputs'!$D$39,$E456)))*'1.Inputs'!$D$43*(1+$G456)^(7-1)-'1.Inputs'!$D$44*(1+$G456)^(7-1)-('1.Inputs'!$D$20/'1.Inputs'!$D$27+'1.Inputs'!$D$23/'1.Inputs'!$D$28))))*'1.Inputs'!$D$53</f>
        <v>1874772307.5371604</v>
      </c>
      <c r="AJ456" s="36">
        <f ca="1">Z456-AJ$13-AJ$14+MIN(AJ$13,MAX(0,((('1.Inputs'!$D$37*12*IF(8=1,'1.Inputs'!$D$38,IF(8=2,'1.Inputs'!$D$39,$E456)))*$F456*(('1.Inputs'!$D$40)+(1-'1.Inputs'!$D$40)*(1+'1.Inputs'!$D$41))*(1+$G456)^(8-1))-(('1.Inputs'!$D$37*12*IF(8=1,'1.Inputs'!$D$38,IF(8=2,'1.Inputs'!$D$39,$E456)))/(1-'1.Inputs'!$D$42)*$D456*(1+$G456)^(8-1))-('1.Inputs'!$D$37*12*IF(8=1,'1.Inputs'!$D$38,IF(8=2,'1.Inputs'!$D$39,$E456)))*'1.Inputs'!$D$43*(1+$G456)^(8-1)-'1.Inputs'!$D$44*(1+$G456)^(8-1)-('1.Inputs'!$D$20/'1.Inputs'!$D$27+'1.Inputs'!$D$23/'1.Inputs'!$D$28))))*'1.Inputs'!$D$53</f>
        <v>2247762941.1661057</v>
      </c>
      <c r="AK456" s="36">
        <f ca="1">AA456-AK$13-AK$14+MIN(AK$13,MAX(0,((('1.Inputs'!$D$37*12*IF(9=1,'1.Inputs'!$D$38,IF(9=2,'1.Inputs'!$D$39,$E456)))*$F456*(('1.Inputs'!$D$40)+(1-'1.Inputs'!$D$40)*(1+'1.Inputs'!$D$41))*(1+$G456)^(9-1))-(('1.Inputs'!$D$37*12*IF(9=1,'1.Inputs'!$D$38,IF(9=2,'1.Inputs'!$D$39,$E456)))/(1-'1.Inputs'!$D$42)*$D456*(1+$G456)^(9-1))-('1.Inputs'!$D$37*12*IF(9=1,'1.Inputs'!$D$38,IF(9=2,'1.Inputs'!$D$39,$E456)))*'1.Inputs'!$D$43*(1+$G456)^(9-1)-'1.Inputs'!$D$44*(1+$G456)^(9-1)-('1.Inputs'!$D$20/'1.Inputs'!$D$27+'1.Inputs'!$D$23/'1.Inputs'!$D$28))))*'1.Inputs'!$D$53</f>
        <v>2361118855.5217133</v>
      </c>
      <c r="AL456" s="36">
        <f ca="1">AB456-AL$13-AL$14+MIN(AL$13,MAX(0,((('1.Inputs'!$D$37*12*IF(10=1,'1.Inputs'!$D$38,IF(10=2,'1.Inputs'!$D$39,$E456)))*$F456*(('1.Inputs'!$D$40)+(1-'1.Inputs'!$D$40)*(1+'1.Inputs'!$D$41))*(1+$G456)^(10-1))-(('1.Inputs'!$D$37*12*IF(10=1,'1.Inputs'!$D$38,IF(10=2,'1.Inputs'!$D$39,$E456)))/(1-'1.Inputs'!$D$42)*$D456*(1+$G456)^(10-1))-('1.Inputs'!$D$37*12*IF(10=1,'1.Inputs'!$D$38,IF(10=2,'1.Inputs'!$D$39,$E456)))*'1.Inputs'!$D$43*(1+$G456)^(10-1)-'1.Inputs'!$D$44*(1+$G456)^(10-1)-('1.Inputs'!$D$20/'1.Inputs'!$D$27+'1.Inputs'!$D$23/'1.Inputs'!$D$28))))*'1.Inputs'!$D$53+'1.Inputs'!$D$35</f>
        <v>5914061177.9869061</v>
      </c>
      <c r="AM456" s="48">
        <f ca="1">R456+NPV('1.Inputs'!$D$55,S456:AB456)</f>
        <v>7529965457.6393013</v>
      </c>
      <c r="AN456" s="48">
        <f ca="1">-('1.Inputs'!$D$24*(1-'1.Inputs'!$D$31)+'1.Inputs'!$D$35)+NPV('1.Inputs'!$D$54,AC456:AL456)</f>
        <v>4626517982.5365868</v>
      </c>
      <c r="AO456" s="36">
        <f t="shared" ca="1" si="53"/>
        <v>8.9031052568138938E-2</v>
      </c>
      <c r="AP456" s="36">
        <f t="shared" ca="1" si="54"/>
        <v>3.8145555296997085</v>
      </c>
      <c r="AQ456" s="36">
        <f ca="1">'1.Inputs'!$D$35+MIN(SUM($AC456:AC456),SUM($AC456:AD456),SUM($AC456:AE456),SUM($AC456:AF456),SUM($AC456:AG456),SUM($AC456:AH456),SUM($AC456:AI456),SUM($AC456:AJ456),SUM($AC456:AK456),SUM($AC456:AL456))</f>
        <v>717200983.35905731</v>
      </c>
      <c r="AR456" s="36">
        <f ca="1">IF(AP456&lt;'1.Inputs'!$D$57,1,0)</f>
        <v>0</v>
      </c>
      <c r="AS456" s="36">
        <f t="shared" ca="1" si="55"/>
        <v>0</v>
      </c>
    </row>
    <row r="457" spans="2:45" ht="15" customHeight="1" x14ac:dyDescent="0.25">
      <c r="B457" s="36">
        <v>442</v>
      </c>
      <c r="C457" s="36">
        <f t="shared" ca="1" si="48"/>
        <v>0.78243695567268956</v>
      </c>
      <c r="D457" s="36">
        <f t="shared" ca="1" si="49"/>
        <v>18734.605772570889</v>
      </c>
      <c r="E457" s="47">
        <f t="shared" ca="1" si="50"/>
        <v>0.86211674782253001</v>
      </c>
      <c r="F457" s="36">
        <f t="shared" ca="1" si="51"/>
        <v>31397.921830211933</v>
      </c>
      <c r="G457" s="36">
        <f t="shared" ca="1" si="52"/>
        <v>3.9247471609624676E-2</v>
      </c>
      <c r="H457" s="36">
        <f ca="1">((('1.Inputs'!$D$37*12*IF(1=1,'1.Inputs'!$D$38,IF(1=2,'1.Inputs'!$D$39,$E457)))*$F457*(('1.Inputs'!$D$40)+(1-'1.Inputs'!$D$40)*(1+'1.Inputs'!$D$41))*(1+$G457)^(1-1))*'1.Inputs'!$D$47+(('1.Inputs'!$D$37*12*IF(1=1,'1.Inputs'!$D$38,IF(1=2,'1.Inputs'!$D$39,$E457)))/(1-'1.Inputs'!$D$42)*$D457*(1+$G457)^(1-1))*('1.Inputs'!$D$48-'1.Inputs'!$D$49))/'1.Inputs'!$D$51</f>
        <v>826968226.59807229</v>
      </c>
      <c r="I457" s="36">
        <f ca="1">((('1.Inputs'!$D$37*12*IF(2=1,'1.Inputs'!$D$38,IF(2=2,'1.Inputs'!$D$39,$E457)))*$F457*(('1.Inputs'!$D$40)+(1-'1.Inputs'!$D$40)*(1+'1.Inputs'!$D$41))*(1+$G457)^(2-1))*'1.Inputs'!$D$47+(('1.Inputs'!$D$37*12*IF(2=1,'1.Inputs'!$D$38,IF(2=2,'1.Inputs'!$D$39,$E457)))/(1-'1.Inputs'!$D$42)*$D457*(1+$G457)^(2-1))*('1.Inputs'!$D$48-'1.Inputs'!$D$49))/'1.Inputs'!$D$51</f>
        <v>1203194494.0309587</v>
      </c>
      <c r="J457" s="36">
        <f ca="1">((('1.Inputs'!$D$37*12*IF(3=1,'1.Inputs'!$D$38,IF(3=2,'1.Inputs'!$D$39,$E457)))*$F457*(('1.Inputs'!$D$40)+(1-'1.Inputs'!$D$40)*(1+'1.Inputs'!$D$41))*(1+$G457)^(3-1))*'1.Inputs'!$D$47+(('1.Inputs'!$D$37*12*IF(3=1,'1.Inputs'!$D$38,IF(3=2,'1.Inputs'!$D$39,$E457)))/(1-'1.Inputs'!$D$42)*$D457*(1+$G457)^(3-1))*('1.Inputs'!$D$48-'1.Inputs'!$D$49))/'1.Inputs'!$D$51</f>
        <v>1540007565.5457122</v>
      </c>
      <c r="K457" s="36">
        <f ca="1">((('1.Inputs'!$D$37*12*IF(4=1,'1.Inputs'!$D$38,IF(4=2,'1.Inputs'!$D$39,$E457)))*$F457*(('1.Inputs'!$D$40)+(1-'1.Inputs'!$D$40)*(1+'1.Inputs'!$D$41))*(1+$G457)^(4-1))*'1.Inputs'!$D$47+(('1.Inputs'!$D$37*12*IF(4=1,'1.Inputs'!$D$38,IF(4=2,'1.Inputs'!$D$39,$E457)))/(1-'1.Inputs'!$D$42)*$D457*(1+$G457)^(4-1))*('1.Inputs'!$D$48-'1.Inputs'!$D$49))/'1.Inputs'!$D$51</f>
        <v>1600448968.7530749</v>
      </c>
      <c r="L457" s="36">
        <f ca="1">((('1.Inputs'!$D$37*12*IF(5=1,'1.Inputs'!$D$38,IF(5=2,'1.Inputs'!$D$39,$E457)))*$F457*(('1.Inputs'!$D$40)+(1-'1.Inputs'!$D$40)*(1+'1.Inputs'!$D$41))*(1+$G457)^(5-1))*'1.Inputs'!$D$47+(('1.Inputs'!$D$37*12*IF(5=1,'1.Inputs'!$D$38,IF(5=2,'1.Inputs'!$D$39,$E457)))/(1-'1.Inputs'!$D$42)*$D457*(1+$G457)^(5-1))*('1.Inputs'!$D$48-'1.Inputs'!$D$49))/'1.Inputs'!$D$51</f>
        <v>1663262544.2168643</v>
      </c>
      <c r="M457" s="36">
        <f ca="1">((('1.Inputs'!$D$37*12*IF(6=1,'1.Inputs'!$D$38,IF(6=2,'1.Inputs'!$D$39,$E457)))*$F457*(('1.Inputs'!$D$40)+(1-'1.Inputs'!$D$40)*(1+'1.Inputs'!$D$41))*(1+$G457)^(6-1))*'1.Inputs'!$D$47+(('1.Inputs'!$D$37*12*IF(6=1,'1.Inputs'!$D$38,IF(6=2,'1.Inputs'!$D$39,$E457)))/(1-'1.Inputs'!$D$42)*$D457*(1+$G457)^(6-1))*('1.Inputs'!$D$48-'1.Inputs'!$D$49))/'1.Inputs'!$D$51</f>
        <v>1728541393.7003679</v>
      </c>
      <c r="N457" s="36">
        <f ca="1">((('1.Inputs'!$D$37*12*IF(7=1,'1.Inputs'!$D$38,IF(7=2,'1.Inputs'!$D$39,$E457)))*$F457*(('1.Inputs'!$D$40)+(1-'1.Inputs'!$D$40)*(1+'1.Inputs'!$D$41))*(1+$G457)^(7-1))*'1.Inputs'!$D$47+(('1.Inputs'!$D$37*12*IF(7=1,'1.Inputs'!$D$38,IF(7=2,'1.Inputs'!$D$39,$E457)))/(1-'1.Inputs'!$D$42)*$D457*(1+$G457)^(7-1))*('1.Inputs'!$D$48-'1.Inputs'!$D$49))/'1.Inputs'!$D$51</f>
        <v>1796382272.9756842</v>
      </c>
      <c r="O457" s="36">
        <f ca="1">((('1.Inputs'!$D$37*12*IF(8=1,'1.Inputs'!$D$38,IF(8=2,'1.Inputs'!$D$39,$E457)))*$F457*(('1.Inputs'!$D$40)+(1-'1.Inputs'!$D$40)*(1+'1.Inputs'!$D$41))*(1+$G457)^(8-1))*'1.Inputs'!$D$47+(('1.Inputs'!$D$37*12*IF(8=1,'1.Inputs'!$D$38,IF(8=2,'1.Inputs'!$D$39,$E457)))/(1-'1.Inputs'!$D$42)*$D457*(1+$G457)^(8-1))*('1.Inputs'!$D$48-'1.Inputs'!$D$49))/'1.Inputs'!$D$51</f>
        <v>1866885735.2343302</v>
      </c>
      <c r="P457" s="36">
        <f ca="1">((('1.Inputs'!$D$37*12*IF(9=1,'1.Inputs'!$D$38,IF(9=2,'1.Inputs'!$D$39,$E457)))*$F457*(('1.Inputs'!$D$40)+(1-'1.Inputs'!$D$40)*(1+'1.Inputs'!$D$41))*(1+$G457)^(9-1))*'1.Inputs'!$D$47+(('1.Inputs'!$D$37*12*IF(9=1,'1.Inputs'!$D$38,IF(9=2,'1.Inputs'!$D$39,$E457)))/(1-'1.Inputs'!$D$42)*$D457*(1+$G457)^(9-1))*('1.Inputs'!$D$48-'1.Inputs'!$D$49))/'1.Inputs'!$D$51</f>
        <v>1940156280.1263533</v>
      </c>
      <c r="Q457" s="36">
        <f ca="1">((('1.Inputs'!$D$37*12*IF(10=1,'1.Inputs'!$D$38,IF(10=2,'1.Inputs'!$D$39,$E457)))*$F457*(('1.Inputs'!$D$40)+(1-'1.Inputs'!$D$40)*(1+'1.Inputs'!$D$41))*(1+$G457)^(10-1))*'1.Inputs'!$D$47+(('1.Inputs'!$D$37*12*IF(10=1,'1.Inputs'!$D$38,IF(10=2,'1.Inputs'!$D$39,$E457)))/(1-'1.Inputs'!$D$42)*$D457*(1+$G457)^(10-1))*('1.Inputs'!$D$48-'1.Inputs'!$D$49))/'1.Inputs'!$D$51</f>
        <v>2016302508.6488473</v>
      </c>
      <c r="R457" s="36">
        <f>-'1.Inputs'!$D$24</f>
        <v>-2050000000</v>
      </c>
      <c r="S457" s="36">
        <f ca="1">((('1.Inputs'!$D$37*12*IF(1=1,'1.Inputs'!$D$38,IF(1=2,'1.Inputs'!$D$39,$E457)))*$F457*(('1.Inputs'!$D$40)+(1-'1.Inputs'!$D$40)*(1+'1.Inputs'!$D$41))*(1+$G457)^(1-1))-(('1.Inputs'!$D$37*12*IF(1=1,'1.Inputs'!$D$38,IF(1=2,'1.Inputs'!$D$39,$E457)))/(1-'1.Inputs'!$D$42)*$D457*(1+$G457)^(1-1))-('1.Inputs'!$D$37*12*IF(1=1,'1.Inputs'!$D$38,IF(1=2,'1.Inputs'!$D$39,$E457)))*'1.Inputs'!$D$43*(1+$G457)^(1-1)-'1.Inputs'!$D$44*(1+$G457)^(1-1)-('1.Inputs'!$D$20/'1.Inputs'!$D$27+'1.Inputs'!$D$23/'1.Inputs'!$D$28))-MAX(0,((('1.Inputs'!$D$37*12*IF(1=1,'1.Inputs'!$D$38,IF(1=2,'1.Inputs'!$D$39,$E457)))*$F457*(('1.Inputs'!$D$40)+(1-'1.Inputs'!$D$40)*(1+'1.Inputs'!$D$41))*(1+$G457)^(1-1))-(('1.Inputs'!$D$37*12*IF(1=1,'1.Inputs'!$D$38,IF(1=2,'1.Inputs'!$D$39,$E457)))/(1-'1.Inputs'!$D$42)*$D457*(1+$G457)^(1-1))-('1.Inputs'!$D$37*12*IF(1=1,'1.Inputs'!$D$38,IF(1=2,'1.Inputs'!$D$39,$E457)))*'1.Inputs'!$D$43*(1+$G457)^(1-1)-'1.Inputs'!$D$44*(1+$G457)^(1-1)-('1.Inputs'!$D$20/'1.Inputs'!$D$27+'1.Inputs'!$D$23/'1.Inputs'!$D$28)))*'1.Inputs'!$D$53+('1.Inputs'!$D$20/'1.Inputs'!$D$27+'1.Inputs'!$D$23/'1.Inputs'!$D$28)-H457</f>
        <v>-460732463.38468951</v>
      </c>
      <c r="T457" s="36">
        <f ca="1">((('1.Inputs'!$D$37*12*IF(2=1,'1.Inputs'!$D$38,IF(2=2,'1.Inputs'!$D$39,$E457)))*$F457*(('1.Inputs'!$D$40)+(1-'1.Inputs'!$D$40)*(1+'1.Inputs'!$D$41))*(1+$G457)^(2-1))-(('1.Inputs'!$D$37*12*IF(2=1,'1.Inputs'!$D$38,IF(2=2,'1.Inputs'!$D$39,$E457)))/(1-'1.Inputs'!$D$42)*$D457*(1+$G457)^(2-1))-('1.Inputs'!$D$37*12*IF(2=1,'1.Inputs'!$D$38,IF(2=2,'1.Inputs'!$D$39,$E457)))*'1.Inputs'!$D$43*(1+$G457)^(2-1)-'1.Inputs'!$D$44*(1+$G457)^(2-1)-('1.Inputs'!$D$20/'1.Inputs'!$D$27+'1.Inputs'!$D$23/'1.Inputs'!$D$28))-MAX(0,((('1.Inputs'!$D$37*12*IF(2=1,'1.Inputs'!$D$38,IF(2=2,'1.Inputs'!$D$39,$E457)))*$F457*(('1.Inputs'!$D$40)+(1-'1.Inputs'!$D$40)*(1+'1.Inputs'!$D$41))*(1+$G457)^(2-1))-(('1.Inputs'!$D$37*12*IF(2=1,'1.Inputs'!$D$38,IF(2=2,'1.Inputs'!$D$39,$E457)))/(1-'1.Inputs'!$D$42)*$D457*(1+$G457)^(2-1))-('1.Inputs'!$D$37*12*IF(2=1,'1.Inputs'!$D$38,IF(2=2,'1.Inputs'!$D$39,$E457)))*'1.Inputs'!$D$43*(1+$G457)^(2-1)-'1.Inputs'!$D$44*(1+$G457)^(2-1)-('1.Inputs'!$D$20/'1.Inputs'!$D$27+'1.Inputs'!$D$23/'1.Inputs'!$D$28)))*'1.Inputs'!$D$53+('1.Inputs'!$D$20/'1.Inputs'!$D$27+'1.Inputs'!$D$23/'1.Inputs'!$D$28)-(I457-H457)</f>
        <v>378314847.9823308</v>
      </c>
      <c r="U457" s="36">
        <f ca="1">((('1.Inputs'!$D$37*12*IF(3=1,'1.Inputs'!$D$38,IF(3=2,'1.Inputs'!$D$39,$E457)))*$F457*(('1.Inputs'!$D$40)+(1-'1.Inputs'!$D$40)*(1+'1.Inputs'!$D$41))*(1+$G457)^(3-1))-(('1.Inputs'!$D$37*12*IF(3=1,'1.Inputs'!$D$38,IF(3=2,'1.Inputs'!$D$39,$E457)))/(1-'1.Inputs'!$D$42)*$D457*(1+$G457)^(3-1))-('1.Inputs'!$D$37*12*IF(3=1,'1.Inputs'!$D$38,IF(3=2,'1.Inputs'!$D$39,$E457)))*'1.Inputs'!$D$43*(1+$G457)^(3-1)-'1.Inputs'!$D$44*(1+$G457)^(3-1)-('1.Inputs'!$D$20/'1.Inputs'!$D$27+'1.Inputs'!$D$23/'1.Inputs'!$D$28))-MAX(0,((('1.Inputs'!$D$37*12*IF(3=1,'1.Inputs'!$D$38,IF(3=2,'1.Inputs'!$D$39,$E457)))*$F457*(('1.Inputs'!$D$40)+(1-'1.Inputs'!$D$40)*(1+'1.Inputs'!$D$41))*(1+$G457)^(3-1))-(('1.Inputs'!$D$37*12*IF(3=1,'1.Inputs'!$D$38,IF(3=2,'1.Inputs'!$D$39,$E457)))/(1-'1.Inputs'!$D$42)*$D457*(1+$G457)^(3-1))-('1.Inputs'!$D$37*12*IF(3=1,'1.Inputs'!$D$38,IF(3=2,'1.Inputs'!$D$39,$E457)))*'1.Inputs'!$D$43*(1+$G457)^(3-1)-'1.Inputs'!$D$44*(1+$G457)^(3-1)-('1.Inputs'!$D$20/'1.Inputs'!$D$27+'1.Inputs'!$D$23/'1.Inputs'!$D$28)))*'1.Inputs'!$D$53+('1.Inputs'!$D$20/'1.Inputs'!$D$27+'1.Inputs'!$D$23/'1.Inputs'!$D$28)-(J457-I457)</f>
        <v>762048441.65520167</v>
      </c>
      <c r="V457" s="36">
        <f ca="1">((('1.Inputs'!$D$37*12*IF(4=1,'1.Inputs'!$D$38,IF(4=2,'1.Inputs'!$D$39,$E457)))*$F457*(('1.Inputs'!$D$40)+(1-'1.Inputs'!$D$40)*(1+'1.Inputs'!$D$41))*(1+$G457)^(4-1))-(('1.Inputs'!$D$37*12*IF(4=1,'1.Inputs'!$D$38,IF(4=2,'1.Inputs'!$D$39,$E457)))/(1-'1.Inputs'!$D$42)*$D457*(1+$G457)^(4-1))-('1.Inputs'!$D$37*12*IF(4=1,'1.Inputs'!$D$38,IF(4=2,'1.Inputs'!$D$39,$E457)))*'1.Inputs'!$D$43*(1+$G457)^(4-1)-'1.Inputs'!$D$44*(1+$G457)^(4-1)-('1.Inputs'!$D$20/'1.Inputs'!$D$27+'1.Inputs'!$D$23/'1.Inputs'!$D$28))-MAX(0,((('1.Inputs'!$D$37*12*IF(4=1,'1.Inputs'!$D$38,IF(4=2,'1.Inputs'!$D$39,$E457)))*$F457*(('1.Inputs'!$D$40)+(1-'1.Inputs'!$D$40)*(1+'1.Inputs'!$D$41))*(1+$G457)^(4-1))-(('1.Inputs'!$D$37*12*IF(4=1,'1.Inputs'!$D$38,IF(4=2,'1.Inputs'!$D$39,$E457)))/(1-'1.Inputs'!$D$42)*$D457*(1+$G457)^(4-1))-('1.Inputs'!$D$37*12*IF(4=1,'1.Inputs'!$D$38,IF(4=2,'1.Inputs'!$D$39,$E457)))*'1.Inputs'!$D$43*(1+$G457)^(4-1)-'1.Inputs'!$D$44*(1+$G457)^(4-1)-('1.Inputs'!$D$20/'1.Inputs'!$D$27+'1.Inputs'!$D$23/'1.Inputs'!$D$28)))*'1.Inputs'!$D$53+('1.Inputs'!$D$20/'1.Inputs'!$D$27+'1.Inputs'!$D$23/'1.Inputs'!$D$28)-(K457-J457)</f>
        <v>1079693202.9700842</v>
      </c>
      <c r="W457" s="36">
        <f ca="1">((('1.Inputs'!$D$37*12*IF(5=1,'1.Inputs'!$D$38,IF(5=2,'1.Inputs'!$D$39,$E457)))*$F457*(('1.Inputs'!$D$40)+(1-'1.Inputs'!$D$40)*(1+'1.Inputs'!$D$41))*(1+$G457)^(5-1))-(('1.Inputs'!$D$37*12*IF(5=1,'1.Inputs'!$D$38,IF(5=2,'1.Inputs'!$D$39,$E457)))/(1-'1.Inputs'!$D$42)*$D457*(1+$G457)^(5-1))-('1.Inputs'!$D$37*12*IF(5=1,'1.Inputs'!$D$38,IF(5=2,'1.Inputs'!$D$39,$E457)))*'1.Inputs'!$D$43*(1+$G457)^(5-1)-'1.Inputs'!$D$44*(1+$G457)^(5-1)-('1.Inputs'!$D$20/'1.Inputs'!$D$27+'1.Inputs'!$D$23/'1.Inputs'!$D$28))-MAX(0,((('1.Inputs'!$D$37*12*IF(5=1,'1.Inputs'!$D$38,IF(5=2,'1.Inputs'!$D$39,$E457)))*$F457*(('1.Inputs'!$D$40)+(1-'1.Inputs'!$D$40)*(1+'1.Inputs'!$D$41))*(1+$G457)^(5-1))-(('1.Inputs'!$D$37*12*IF(5=1,'1.Inputs'!$D$38,IF(5=2,'1.Inputs'!$D$39,$E457)))/(1-'1.Inputs'!$D$42)*$D457*(1+$G457)^(5-1))-('1.Inputs'!$D$37*12*IF(5=1,'1.Inputs'!$D$38,IF(5=2,'1.Inputs'!$D$39,$E457)))*'1.Inputs'!$D$43*(1+$G457)^(5-1)-'1.Inputs'!$D$44*(1+$G457)^(5-1)-('1.Inputs'!$D$20/'1.Inputs'!$D$27+'1.Inputs'!$D$23/'1.Inputs'!$D$28)))*'1.Inputs'!$D$53+('1.Inputs'!$D$20/'1.Inputs'!$D$27+'1.Inputs'!$D$23/'1.Inputs'!$D$28)-(L457-K457)</f>
        <v>1120213988.2672024</v>
      </c>
      <c r="X457" s="36">
        <f ca="1">((('1.Inputs'!$D$37*12*IF(6=1,'1.Inputs'!$D$38,IF(6=2,'1.Inputs'!$D$39,$E457)))*$F457*(('1.Inputs'!$D$40)+(1-'1.Inputs'!$D$40)*(1+'1.Inputs'!$D$41))*(1+$G457)^(6-1))-(('1.Inputs'!$D$37*12*IF(6=1,'1.Inputs'!$D$38,IF(6=2,'1.Inputs'!$D$39,$E457)))/(1-'1.Inputs'!$D$42)*$D457*(1+$G457)^(6-1))-('1.Inputs'!$D$37*12*IF(6=1,'1.Inputs'!$D$38,IF(6=2,'1.Inputs'!$D$39,$E457)))*'1.Inputs'!$D$43*(1+$G457)^(6-1)-'1.Inputs'!$D$44*(1+$G457)^(6-1)-('1.Inputs'!$D$20/'1.Inputs'!$D$27+'1.Inputs'!$D$23/'1.Inputs'!$D$28))-MAX(0,((('1.Inputs'!$D$37*12*IF(6=1,'1.Inputs'!$D$38,IF(6=2,'1.Inputs'!$D$39,$E457)))*$F457*(('1.Inputs'!$D$40)+(1-'1.Inputs'!$D$40)*(1+'1.Inputs'!$D$41))*(1+$G457)^(6-1))-(('1.Inputs'!$D$37*12*IF(6=1,'1.Inputs'!$D$38,IF(6=2,'1.Inputs'!$D$39,$E457)))/(1-'1.Inputs'!$D$42)*$D457*(1+$G457)^(6-1))-('1.Inputs'!$D$37*12*IF(6=1,'1.Inputs'!$D$38,IF(6=2,'1.Inputs'!$D$39,$E457)))*'1.Inputs'!$D$43*(1+$G457)^(6-1)-'1.Inputs'!$D$44*(1+$G457)^(6-1)-('1.Inputs'!$D$20/'1.Inputs'!$D$27+'1.Inputs'!$D$23/'1.Inputs'!$D$28)))*'1.Inputs'!$D$53+('1.Inputs'!$D$20/'1.Inputs'!$D$27+'1.Inputs'!$D$23/'1.Inputs'!$D$28)-(M457-L457)</f>
        <v>1162325111.9348698</v>
      </c>
      <c r="Y457" s="36">
        <f ca="1">((('1.Inputs'!$D$37*12*IF(7=1,'1.Inputs'!$D$38,IF(7=2,'1.Inputs'!$D$39,$E457)))*$F457*(('1.Inputs'!$D$40)+(1-'1.Inputs'!$D$40)*(1+'1.Inputs'!$D$41))*(1+$G457)^(7-1))-(('1.Inputs'!$D$37*12*IF(7=1,'1.Inputs'!$D$38,IF(7=2,'1.Inputs'!$D$39,$E457)))/(1-'1.Inputs'!$D$42)*$D457*(1+$G457)^(7-1))-('1.Inputs'!$D$37*12*IF(7=1,'1.Inputs'!$D$38,IF(7=2,'1.Inputs'!$D$39,$E457)))*'1.Inputs'!$D$43*(1+$G457)^(7-1)-'1.Inputs'!$D$44*(1+$G457)^(7-1)-('1.Inputs'!$D$20/'1.Inputs'!$D$27+'1.Inputs'!$D$23/'1.Inputs'!$D$28))-MAX(0,((('1.Inputs'!$D$37*12*IF(7=1,'1.Inputs'!$D$38,IF(7=2,'1.Inputs'!$D$39,$E457)))*$F457*(('1.Inputs'!$D$40)+(1-'1.Inputs'!$D$40)*(1+'1.Inputs'!$D$41))*(1+$G457)^(7-1))-(('1.Inputs'!$D$37*12*IF(7=1,'1.Inputs'!$D$38,IF(7=2,'1.Inputs'!$D$39,$E457)))/(1-'1.Inputs'!$D$42)*$D457*(1+$G457)^(7-1))-('1.Inputs'!$D$37*12*IF(7=1,'1.Inputs'!$D$38,IF(7=2,'1.Inputs'!$D$39,$E457)))*'1.Inputs'!$D$43*(1+$G457)^(7-1)-'1.Inputs'!$D$44*(1+$G457)^(7-1)-('1.Inputs'!$D$20/'1.Inputs'!$D$27+'1.Inputs'!$D$23/'1.Inputs'!$D$28)))*'1.Inputs'!$D$53+('1.Inputs'!$D$20/'1.Inputs'!$D$27+'1.Inputs'!$D$23/'1.Inputs'!$D$28)-(N457-M457)</f>
        <v>1206088990.7331321</v>
      </c>
      <c r="Z457" s="36">
        <f ca="1">((('1.Inputs'!$D$37*12*IF(8=1,'1.Inputs'!$D$38,IF(8=2,'1.Inputs'!$D$39,$E457)))*$F457*(('1.Inputs'!$D$40)+(1-'1.Inputs'!$D$40)*(1+'1.Inputs'!$D$41))*(1+$G457)^(8-1))-(('1.Inputs'!$D$37*12*IF(8=1,'1.Inputs'!$D$38,IF(8=2,'1.Inputs'!$D$39,$E457)))/(1-'1.Inputs'!$D$42)*$D457*(1+$G457)^(8-1))-('1.Inputs'!$D$37*12*IF(8=1,'1.Inputs'!$D$38,IF(8=2,'1.Inputs'!$D$39,$E457)))*'1.Inputs'!$D$43*(1+$G457)^(8-1)-'1.Inputs'!$D$44*(1+$G457)^(8-1)-('1.Inputs'!$D$20/'1.Inputs'!$D$27+'1.Inputs'!$D$23/'1.Inputs'!$D$28))-MAX(0,((('1.Inputs'!$D$37*12*IF(8=1,'1.Inputs'!$D$38,IF(8=2,'1.Inputs'!$D$39,$E457)))*$F457*(('1.Inputs'!$D$40)+(1-'1.Inputs'!$D$40)*(1+'1.Inputs'!$D$41))*(1+$G457)^(8-1))-(('1.Inputs'!$D$37*12*IF(8=1,'1.Inputs'!$D$38,IF(8=2,'1.Inputs'!$D$39,$E457)))/(1-'1.Inputs'!$D$42)*$D457*(1+$G457)^(8-1))-('1.Inputs'!$D$37*12*IF(8=1,'1.Inputs'!$D$38,IF(8=2,'1.Inputs'!$D$39,$E457)))*'1.Inputs'!$D$43*(1+$G457)^(8-1)-'1.Inputs'!$D$44*(1+$G457)^(8-1)-('1.Inputs'!$D$20/'1.Inputs'!$D$27+'1.Inputs'!$D$23/'1.Inputs'!$D$28)))*'1.Inputs'!$D$53+('1.Inputs'!$D$20/'1.Inputs'!$D$27+'1.Inputs'!$D$23/'1.Inputs'!$D$28)-(O457-N457)</f>
        <v>1251570491.122057</v>
      </c>
      <c r="AA457" s="36">
        <f ca="1">((('1.Inputs'!$D$37*12*IF(9=1,'1.Inputs'!$D$38,IF(9=2,'1.Inputs'!$D$39,$E457)))*$F457*(('1.Inputs'!$D$40)+(1-'1.Inputs'!$D$40)*(1+'1.Inputs'!$D$41))*(1+$G457)^(9-1))-(('1.Inputs'!$D$37*12*IF(9=1,'1.Inputs'!$D$38,IF(9=2,'1.Inputs'!$D$39,$E457)))/(1-'1.Inputs'!$D$42)*$D457*(1+$G457)^(9-1))-('1.Inputs'!$D$37*12*IF(9=1,'1.Inputs'!$D$38,IF(9=2,'1.Inputs'!$D$39,$E457)))*'1.Inputs'!$D$43*(1+$G457)^(9-1)-'1.Inputs'!$D$44*(1+$G457)^(9-1)-('1.Inputs'!$D$20/'1.Inputs'!$D$27+'1.Inputs'!$D$23/'1.Inputs'!$D$28))-MAX(0,((('1.Inputs'!$D$37*12*IF(9=1,'1.Inputs'!$D$38,IF(9=2,'1.Inputs'!$D$39,$E457)))*$F457*(('1.Inputs'!$D$40)+(1-'1.Inputs'!$D$40)*(1+'1.Inputs'!$D$41))*(1+$G457)^(9-1))-(('1.Inputs'!$D$37*12*IF(9=1,'1.Inputs'!$D$38,IF(9=2,'1.Inputs'!$D$39,$E457)))/(1-'1.Inputs'!$D$42)*$D457*(1+$G457)^(9-1))-('1.Inputs'!$D$37*12*IF(9=1,'1.Inputs'!$D$38,IF(9=2,'1.Inputs'!$D$39,$E457)))*'1.Inputs'!$D$43*(1+$G457)^(9-1)-'1.Inputs'!$D$44*(1+$G457)^(9-1)-('1.Inputs'!$D$20/'1.Inputs'!$D$27+'1.Inputs'!$D$23/'1.Inputs'!$D$28)))*'1.Inputs'!$D$53+('1.Inputs'!$D$20/'1.Inputs'!$D$27+'1.Inputs'!$D$23/'1.Inputs'!$D$28)-(P457-O457)</f>
        <v>1298837025.4062588</v>
      </c>
      <c r="AB457" s="36">
        <f ca="1">((('1.Inputs'!$D$37*12*IF(10=1,'1.Inputs'!$D$38,IF(10=2,'1.Inputs'!$D$39,$E457)))*$F457*(('1.Inputs'!$D$40)+(1-'1.Inputs'!$D$40)*(1+'1.Inputs'!$D$41))*(1+$G457)^(10-1))-(('1.Inputs'!$D$37*12*IF(10=1,'1.Inputs'!$D$38,IF(10=2,'1.Inputs'!$D$39,$E457)))/(1-'1.Inputs'!$D$42)*$D457*(1+$G457)^(10-1))-('1.Inputs'!$D$37*12*IF(10=1,'1.Inputs'!$D$38,IF(10=2,'1.Inputs'!$D$39,$E457)))*'1.Inputs'!$D$43*(1+$G457)^(10-1)-'1.Inputs'!$D$44*(1+$G457)^(10-1)-('1.Inputs'!$D$20/'1.Inputs'!$D$27+'1.Inputs'!$D$23/'1.Inputs'!$D$28))-MAX(0,((('1.Inputs'!$D$37*12*IF(10=1,'1.Inputs'!$D$38,IF(10=2,'1.Inputs'!$D$39,$E457)))*$F457*(('1.Inputs'!$D$40)+(1-'1.Inputs'!$D$40)*(1+'1.Inputs'!$D$41))*(1+$G457)^(10-1))-(('1.Inputs'!$D$37*12*IF(10=1,'1.Inputs'!$D$38,IF(10=2,'1.Inputs'!$D$39,$E457)))/(1-'1.Inputs'!$D$42)*$D457*(1+$G457)^(10-1))-('1.Inputs'!$D$37*12*IF(10=1,'1.Inputs'!$D$38,IF(10=2,'1.Inputs'!$D$39,$E457)))*'1.Inputs'!$D$43*(1+$G457)^(10-1)-'1.Inputs'!$D$44*(1+$G457)^(10-1)-('1.Inputs'!$D$20/'1.Inputs'!$D$27+'1.Inputs'!$D$23/'1.Inputs'!$D$28)))*'1.Inputs'!$D$53+('1.Inputs'!$D$20/'1.Inputs'!$D$27+'1.Inputs'!$D$23/'1.Inputs'!$D$28)-(Q457-P457)+(('1.Inputs'!$D$20+'1.Inputs'!$D$23-('1.Inputs'!$D$20/'1.Inputs'!$D$27+'1.Inputs'!$D$23/'1.Inputs'!$D$28)*'1.Inputs'!$D$10)*'1.Inputs'!$D$60+'1.Inputs'!$D$19*'1.Inputs'!$D$59+Q457)</f>
        <v>4064261160.3017139</v>
      </c>
      <c r="AC457" s="36">
        <f ca="1">S457-AC$13-AC$14+MIN(AC$13,MAX(0,((('1.Inputs'!$D$37*12*IF(1=1,'1.Inputs'!$D$38,IF(1=2,'1.Inputs'!$D$39,$E457)))*$F457*(('1.Inputs'!$D$40)+(1-'1.Inputs'!$D$40)*(1+'1.Inputs'!$D$41))*(1+$G457)^(1-1))-(('1.Inputs'!$D$37*12*IF(1=1,'1.Inputs'!$D$38,IF(1=2,'1.Inputs'!$D$39,$E457)))/(1-'1.Inputs'!$D$42)*$D457*(1+$G457)^(1-1))-('1.Inputs'!$D$37*12*IF(1=1,'1.Inputs'!$D$38,IF(1=2,'1.Inputs'!$D$39,$E457)))*'1.Inputs'!$D$43*(1+$G457)^(1-1)-'1.Inputs'!$D$44*(1+$G457)^(1-1)-('1.Inputs'!$D$20/'1.Inputs'!$D$27+'1.Inputs'!$D$23/'1.Inputs'!$D$28))))*'1.Inputs'!$D$53</f>
        <v>-556672463.38468957</v>
      </c>
      <c r="AD457" s="36">
        <f ca="1">T457-AD$13-AD$14+MIN(AD$13,MAX(0,((('1.Inputs'!$D$37*12*IF(2=1,'1.Inputs'!$D$38,IF(2=2,'1.Inputs'!$D$39,$E457)))*$F457*(('1.Inputs'!$D$40)+(1-'1.Inputs'!$D$40)*(1+'1.Inputs'!$D$41))*(1+$G457)^(2-1))-(('1.Inputs'!$D$37*12*IF(2=1,'1.Inputs'!$D$38,IF(2=2,'1.Inputs'!$D$39,$E457)))/(1-'1.Inputs'!$D$42)*$D457*(1+$G457)^(2-1))-('1.Inputs'!$D$37*12*IF(2=1,'1.Inputs'!$D$38,IF(2=2,'1.Inputs'!$D$39,$E457)))*'1.Inputs'!$D$43*(1+$G457)^(2-1)-'1.Inputs'!$D$44*(1+$G457)^(2-1)-('1.Inputs'!$D$20/'1.Inputs'!$D$27+'1.Inputs'!$D$23/'1.Inputs'!$D$28))))*'1.Inputs'!$D$53</f>
        <v>282374847.9823308</v>
      </c>
      <c r="AE457" s="36">
        <f ca="1">U457-AE$13-AE$14+MIN(AE$13,MAX(0,((('1.Inputs'!$D$37*12*IF(3=1,'1.Inputs'!$D$38,IF(3=2,'1.Inputs'!$D$39,$E457)))*$F457*(('1.Inputs'!$D$40)+(1-'1.Inputs'!$D$40)*(1+'1.Inputs'!$D$41))*(1+$G457)^(3-1))-(('1.Inputs'!$D$37*12*IF(3=1,'1.Inputs'!$D$38,IF(3=2,'1.Inputs'!$D$39,$E457)))/(1-'1.Inputs'!$D$42)*$D457*(1+$G457)^(3-1))-('1.Inputs'!$D$37*12*IF(3=1,'1.Inputs'!$D$38,IF(3=2,'1.Inputs'!$D$39,$E457)))*'1.Inputs'!$D$43*(1+$G457)^(3-1)-'1.Inputs'!$D$44*(1+$G457)^(3-1)-('1.Inputs'!$D$20/'1.Inputs'!$D$27+'1.Inputs'!$D$23/'1.Inputs'!$D$28))))*'1.Inputs'!$D$53</f>
        <v>420108441.65520167</v>
      </c>
      <c r="AF457" s="36">
        <f ca="1">V457-AF$13-AF$14+MIN(AF$13,MAX(0,((('1.Inputs'!$D$37*12*IF(4=1,'1.Inputs'!$D$38,IF(4=2,'1.Inputs'!$D$39,$E457)))*$F457*(('1.Inputs'!$D$40)+(1-'1.Inputs'!$D$40)*(1+'1.Inputs'!$D$41))*(1+$G457)^(4-1))-(('1.Inputs'!$D$37*12*IF(4=1,'1.Inputs'!$D$38,IF(4=2,'1.Inputs'!$D$39,$E457)))/(1-'1.Inputs'!$D$42)*$D457*(1+$G457)^(4-1))-('1.Inputs'!$D$37*12*IF(4=1,'1.Inputs'!$D$38,IF(4=2,'1.Inputs'!$D$39,$E457)))*'1.Inputs'!$D$43*(1+$G457)^(4-1)-'1.Inputs'!$D$44*(1+$G457)^(4-1)-('1.Inputs'!$D$20/'1.Inputs'!$D$27+'1.Inputs'!$D$23/'1.Inputs'!$D$28))))*'1.Inputs'!$D$53</f>
        <v>756941202.97008419</v>
      </c>
      <c r="AG457" s="36">
        <f ca="1">W457-AG$13-AG$14+MIN(AG$13,MAX(0,((('1.Inputs'!$D$37*12*IF(5=1,'1.Inputs'!$D$38,IF(5=2,'1.Inputs'!$D$39,$E457)))*$F457*(('1.Inputs'!$D$40)+(1-'1.Inputs'!$D$40)*(1+'1.Inputs'!$D$41))*(1+$G457)^(5-1))-(('1.Inputs'!$D$37*12*IF(5=1,'1.Inputs'!$D$38,IF(5=2,'1.Inputs'!$D$39,$E457)))/(1-'1.Inputs'!$D$42)*$D457*(1+$G457)^(5-1))-('1.Inputs'!$D$37*12*IF(5=1,'1.Inputs'!$D$38,IF(5=2,'1.Inputs'!$D$39,$E457)))*'1.Inputs'!$D$43*(1+$G457)^(5-1)-'1.Inputs'!$D$44*(1+$G457)^(5-1)-('1.Inputs'!$D$20/'1.Inputs'!$D$27+'1.Inputs'!$D$23/'1.Inputs'!$D$28))))*'1.Inputs'!$D$53</f>
        <v>816649988.26720238</v>
      </c>
      <c r="AH457" s="36">
        <f ca="1">X457-AH$13-AH$14+MIN(AH$13,MAX(0,((('1.Inputs'!$D$37*12*IF(6=1,'1.Inputs'!$D$38,IF(6=2,'1.Inputs'!$D$39,$E457)))*$F457*(('1.Inputs'!$D$40)+(1-'1.Inputs'!$D$40)*(1+'1.Inputs'!$D$41))*(1+$G457)^(6-1))-(('1.Inputs'!$D$37*12*IF(6=1,'1.Inputs'!$D$38,IF(6=2,'1.Inputs'!$D$39,$E457)))/(1-'1.Inputs'!$D$42)*$D457*(1+$G457)^(6-1))-('1.Inputs'!$D$37*12*IF(6=1,'1.Inputs'!$D$38,IF(6=2,'1.Inputs'!$D$39,$E457)))*'1.Inputs'!$D$43*(1+$G457)^(6-1)-'1.Inputs'!$D$44*(1+$G457)^(6-1)-('1.Inputs'!$D$20/'1.Inputs'!$D$27+'1.Inputs'!$D$23/'1.Inputs'!$D$28))))*'1.Inputs'!$D$53</f>
        <v>877949111.93486977</v>
      </c>
      <c r="AI457" s="36">
        <f ca="1">Y457-AI$13-AI$14+MIN(AI$13,MAX(0,((('1.Inputs'!$D$37*12*IF(7=1,'1.Inputs'!$D$38,IF(7=2,'1.Inputs'!$D$39,$E457)))*$F457*(('1.Inputs'!$D$40)+(1-'1.Inputs'!$D$40)*(1+'1.Inputs'!$D$41))*(1+$G457)^(7-1))-(('1.Inputs'!$D$37*12*IF(7=1,'1.Inputs'!$D$38,IF(7=2,'1.Inputs'!$D$39,$E457)))/(1-'1.Inputs'!$D$42)*$D457*(1+$G457)^(7-1))-('1.Inputs'!$D$37*12*IF(7=1,'1.Inputs'!$D$38,IF(7=2,'1.Inputs'!$D$39,$E457)))*'1.Inputs'!$D$43*(1+$G457)^(7-1)-'1.Inputs'!$D$44*(1+$G457)^(7-1)-('1.Inputs'!$D$20/'1.Inputs'!$D$27+'1.Inputs'!$D$23/'1.Inputs'!$D$28))))*'1.Inputs'!$D$53</f>
        <v>940900990.73313212</v>
      </c>
      <c r="AJ457" s="36">
        <f ca="1">Z457-AJ$13-AJ$14+MIN(AJ$13,MAX(0,((('1.Inputs'!$D$37*12*IF(8=1,'1.Inputs'!$D$38,IF(8=2,'1.Inputs'!$D$39,$E457)))*$F457*(('1.Inputs'!$D$40)+(1-'1.Inputs'!$D$40)*(1+'1.Inputs'!$D$41))*(1+$G457)^(8-1))-(('1.Inputs'!$D$37*12*IF(8=1,'1.Inputs'!$D$38,IF(8=2,'1.Inputs'!$D$39,$E457)))/(1-'1.Inputs'!$D$42)*$D457*(1+$G457)^(8-1))-('1.Inputs'!$D$37*12*IF(8=1,'1.Inputs'!$D$38,IF(8=2,'1.Inputs'!$D$39,$E457)))*'1.Inputs'!$D$43*(1+$G457)^(8-1)-'1.Inputs'!$D$44*(1+$G457)^(8-1)-('1.Inputs'!$D$20/'1.Inputs'!$D$27+'1.Inputs'!$D$23/'1.Inputs'!$D$28))))*'1.Inputs'!$D$53</f>
        <v>1251570491.122057</v>
      </c>
      <c r="AK457" s="36">
        <f ca="1">AA457-AK$13-AK$14+MIN(AK$13,MAX(0,((('1.Inputs'!$D$37*12*IF(9=1,'1.Inputs'!$D$38,IF(9=2,'1.Inputs'!$D$39,$E457)))*$F457*(('1.Inputs'!$D$40)+(1-'1.Inputs'!$D$40)*(1+'1.Inputs'!$D$41))*(1+$G457)^(9-1))-(('1.Inputs'!$D$37*12*IF(9=1,'1.Inputs'!$D$38,IF(9=2,'1.Inputs'!$D$39,$E457)))/(1-'1.Inputs'!$D$42)*$D457*(1+$G457)^(9-1))-('1.Inputs'!$D$37*12*IF(9=1,'1.Inputs'!$D$38,IF(9=2,'1.Inputs'!$D$39,$E457)))*'1.Inputs'!$D$43*(1+$G457)^(9-1)-'1.Inputs'!$D$44*(1+$G457)^(9-1)-('1.Inputs'!$D$20/'1.Inputs'!$D$27+'1.Inputs'!$D$23/'1.Inputs'!$D$28))))*'1.Inputs'!$D$53</f>
        <v>1298837025.4062588</v>
      </c>
      <c r="AL457" s="36">
        <f ca="1">AB457-AL$13-AL$14+MIN(AL$13,MAX(0,((('1.Inputs'!$D$37*12*IF(10=1,'1.Inputs'!$D$38,IF(10=2,'1.Inputs'!$D$39,$E457)))*$F457*(('1.Inputs'!$D$40)+(1-'1.Inputs'!$D$40)*(1+'1.Inputs'!$D$41))*(1+$G457)^(10-1))-(('1.Inputs'!$D$37*12*IF(10=1,'1.Inputs'!$D$38,IF(10=2,'1.Inputs'!$D$39,$E457)))/(1-'1.Inputs'!$D$42)*$D457*(1+$G457)^(10-1))-('1.Inputs'!$D$37*12*IF(10=1,'1.Inputs'!$D$38,IF(10=2,'1.Inputs'!$D$39,$E457)))*'1.Inputs'!$D$43*(1+$G457)^(10-1)-'1.Inputs'!$D$44*(1+$G457)^(10-1)-('1.Inputs'!$D$20/'1.Inputs'!$D$27+'1.Inputs'!$D$23/'1.Inputs'!$D$28))))*'1.Inputs'!$D$53+'1.Inputs'!$D$35</f>
        <v>4864261160.3017139</v>
      </c>
      <c r="AM457" s="48">
        <f ca="1">R457+NPV('1.Inputs'!$D$55,S457:AB457)</f>
        <v>3160551153.3993711</v>
      </c>
      <c r="AN457" s="48">
        <f ca="1">-('1.Inputs'!$D$24*(1-'1.Inputs'!$D$31)+'1.Inputs'!$D$35)+NPV('1.Inputs'!$D$54,AC457:AL457)</f>
        <v>1289895038.6135859</v>
      </c>
      <c r="AO457" s="36">
        <f t="shared" ca="1" si="53"/>
        <v>-3.1214936543678151</v>
      </c>
      <c r="AP457" s="36">
        <f t="shared" ca="1" si="54"/>
        <v>1.9360986830670774</v>
      </c>
      <c r="AQ457" s="36">
        <f ca="1">'1.Inputs'!$D$35+MIN(SUM($AC457:AC457),SUM($AC457:AD457),SUM($AC457:AE457),SUM($AC457:AF457),SUM($AC457:AG457),SUM($AC457:AH457),SUM($AC457:AI457),SUM($AC457:AJ457),SUM($AC457:AK457),SUM($AC457:AL457))</f>
        <v>243327536.61531043</v>
      </c>
      <c r="AR457" s="36">
        <f ca="1">IF(AP457&lt;'1.Inputs'!$D$57,1,0)</f>
        <v>0</v>
      </c>
      <c r="AS457" s="36">
        <f t="shared" ca="1" si="55"/>
        <v>0</v>
      </c>
    </row>
    <row r="458" spans="2:45" ht="15" customHeight="1" x14ac:dyDescent="0.25">
      <c r="B458" s="36">
        <v>443</v>
      </c>
      <c r="C458" s="36">
        <f t="shared" ca="1" si="48"/>
        <v>0.72439140487577824</v>
      </c>
      <c r="D458" s="36">
        <f t="shared" ca="1" si="49"/>
        <v>18829.768953155337</v>
      </c>
      <c r="E458" s="47">
        <f t="shared" ca="1" si="50"/>
        <v>0.85485115223648989</v>
      </c>
      <c r="F458" s="36">
        <f t="shared" ca="1" si="51"/>
        <v>30820.850561890264</v>
      </c>
      <c r="G458" s="36">
        <f t="shared" ca="1" si="52"/>
        <v>3.2572287610009423E-2</v>
      </c>
      <c r="H458" s="36">
        <f ca="1">((('1.Inputs'!$D$37*12*IF(1=1,'1.Inputs'!$D$38,IF(1=2,'1.Inputs'!$D$39,$E458)))*$F458*(('1.Inputs'!$D$40)+(1-'1.Inputs'!$D$40)*(1+'1.Inputs'!$D$41))*(1+$G458)^(1-1))*'1.Inputs'!$D$47+(('1.Inputs'!$D$37*12*IF(1=1,'1.Inputs'!$D$38,IF(1=2,'1.Inputs'!$D$39,$E458)))/(1-'1.Inputs'!$D$42)*$D458*(1+$G458)^(1-1))*('1.Inputs'!$D$48-'1.Inputs'!$D$49))/'1.Inputs'!$D$51</f>
        <v>814448972.10341716</v>
      </c>
      <c r="I458" s="36">
        <f ca="1">((('1.Inputs'!$D$37*12*IF(2=1,'1.Inputs'!$D$38,IF(2=2,'1.Inputs'!$D$39,$E458)))*$F458*(('1.Inputs'!$D$40)+(1-'1.Inputs'!$D$40)*(1+'1.Inputs'!$D$41))*(1+$G458)^(2-1))*'1.Inputs'!$D$47+(('1.Inputs'!$D$37*12*IF(2=1,'1.Inputs'!$D$38,IF(2=2,'1.Inputs'!$D$39,$E458)))/(1-'1.Inputs'!$D$42)*$D458*(1+$G458)^(2-1))*('1.Inputs'!$D$48-'1.Inputs'!$D$49))/'1.Inputs'!$D$51</f>
        <v>1177368413.5730245</v>
      </c>
      <c r="J458" s="36">
        <f ca="1">((('1.Inputs'!$D$37*12*IF(3=1,'1.Inputs'!$D$38,IF(3=2,'1.Inputs'!$D$39,$E458)))*$F458*(('1.Inputs'!$D$40)+(1-'1.Inputs'!$D$40)*(1+'1.Inputs'!$D$41))*(1+$G458)^(3-1))*'1.Inputs'!$D$47+(('1.Inputs'!$D$37*12*IF(3=1,'1.Inputs'!$D$38,IF(3=2,'1.Inputs'!$D$39,$E458)))/(1-'1.Inputs'!$D$42)*$D458*(1+$G458)^(3-1))*('1.Inputs'!$D$48-'1.Inputs'!$D$49))/'1.Inputs'!$D$51</f>
        <v>1484654185.4492319</v>
      </c>
      <c r="K458" s="36">
        <f ca="1">((('1.Inputs'!$D$37*12*IF(4=1,'1.Inputs'!$D$38,IF(4=2,'1.Inputs'!$D$39,$E458)))*$F458*(('1.Inputs'!$D$40)+(1-'1.Inputs'!$D$40)*(1+'1.Inputs'!$D$41))*(1+$G458)^(4-1))*'1.Inputs'!$D$47+(('1.Inputs'!$D$37*12*IF(4=1,'1.Inputs'!$D$38,IF(4=2,'1.Inputs'!$D$39,$E458)))/(1-'1.Inputs'!$D$42)*$D458*(1+$G458)^(4-1))*('1.Inputs'!$D$48-'1.Inputs'!$D$49))/'1.Inputs'!$D$51</f>
        <v>1533012768.5790887</v>
      </c>
      <c r="L458" s="36">
        <f ca="1">((('1.Inputs'!$D$37*12*IF(5=1,'1.Inputs'!$D$38,IF(5=2,'1.Inputs'!$D$39,$E458)))*$F458*(('1.Inputs'!$D$40)+(1-'1.Inputs'!$D$40)*(1+'1.Inputs'!$D$41))*(1+$G458)^(5-1))*'1.Inputs'!$D$47+(('1.Inputs'!$D$37*12*IF(5=1,'1.Inputs'!$D$38,IF(5=2,'1.Inputs'!$D$39,$E458)))/(1-'1.Inputs'!$D$42)*$D458*(1+$G458)^(5-1))*('1.Inputs'!$D$48-'1.Inputs'!$D$49))/'1.Inputs'!$D$51</f>
        <v>1582946501.3870633</v>
      </c>
      <c r="M458" s="36">
        <f ca="1">((('1.Inputs'!$D$37*12*IF(6=1,'1.Inputs'!$D$38,IF(6=2,'1.Inputs'!$D$39,$E458)))*$F458*(('1.Inputs'!$D$40)+(1-'1.Inputs'!$D$40)*(1+'1.Inputs'!$D$41))*(1+$G458)^(6-1))*'1.Inputs'!$D$47+(('1.Inputs'!$D$37*12*IF(6=1,'1.Inputs'!$D$38,IF(6=2,'1.Inputs'!$D$39,$E458)))/(1-'1.Inputs'!$D$42)*$D458*(1+$G458)^(6-1))*('1.Inputs'!$D$48-'1.Inputs'!$D$49))/'1.Inputs'!$D$51</f>
        <v>1634506690.1015012</v>
      </c>
      <c r="N458" s="36">
        <f ca="1">((('1.Inputs'!$D$37*12*IF(7=1,'1.Inputs'!$D$38,IF(7=2,'1.Inputs'!$D$39,$E458)))*$F458*(('1.Inputs'!$D$40)+(1-'1.Inputs'!$D$40)*(1+'1.Inputs'!$D$41))*(1+$G458)^(7-1))*'1.Inputs'!$D$47+(('1.Inputs'!$D$37*12*IF(7=1,'1.Inputs'!$D$38,IF(7=2,'1.Inputs'!$D$39,$E458)))/(1-'1.Inputs'!$D$42)*$D458*(1+$G458)^(7-1))*('1.Inputs'!$D$48-'1.Inputs'!$D$49))/'1.Inputs'!$D$51</f>
        <v>1687746312.1119716</v>
      </c>
      <c r="O458" s="36">
        <f ca="1">((('1.Inputs'!$D$37*12*IF(8=1,'1.Inputs'!$D$38,IF(8=2,'1.Inputs'!$D$39,$E458)))*$F458*(('1.Inputs'!$D$40)+(1-'1.Inputs'!$D$40)*(1+'1.Inputs'!$D$41))*(1+$G458)^(8-1))*'1.Inputs'!$D$47+(('1.Inputs'!$D$37*12*IF(8=1,'1.Inputs'!$D$38,IF(8=2,'1.Inputs'!$D$39,$E458)))/(1-'1.Inputs'!$D$42)*$D458*(1+$G458)^(8-1))*('1.Inputs'!$D$48-'1.Inputs'!$D$49))/'1.Inputs'!$D$51</f>
        <v>1742720070.4028158</v>
      </c>
      <c r="P458" s="36">
        <f ca="1">((('1.Inputs'!$D$37*12*IF(9=1,'1.Inputs'!$D$38,IF(9=2,'1.Inputs'!$D$39,$E458)))*$F458*(('1.Inputs'!$D$40)+(1-'1.Inputs'!$D$40)*(1+'1.Inputs'!$D$41))*(1+$G458)^(9-1))*'1.Inputs'!$D$47+(('1.Inputs'!$D$37*12*IF(9=1,'1.Inputs'!$D$38,IF(9=2,'1.Inputs'!$D$39,$E458)))/(1-'1.Inputs'!$D$42)*$D458*(1+$G458)^(9-1))*('1.Inputs'!$D$48-'1.Inputs'!$D$49))/'1.Inputs'!$D$51</f>
        <v>1799484449.759712</v>
      </c>
      <c r="Q458" s="36">
        <f ca="1">((('1.Inputs'!$D$37*12*IF(10=1,'1.Inputs'!$D$38,IF(10=2,'1.Inputs'!$D$39,$E458)))*$F458*(('1.Inputs'!$D$40)+(1-'1.Inputs'!$D$40)*(1+'1.Inputs'!$D$41))*(1+$G458)^(10-1))*'1.Inputs'!$D$47+(('1.Inputs'!$D$37*12*IF(10=1,'1.Inputs'!$D$38,IF(10=2,'1.Inputs'!$D$39,$E458)))/(1-'1.Inputs'!$D$42)*$D458*(1+$G458)^(10-1))*('1.Inputs'!$D$48-'1.Inputs'!$D$49))/'1.Inputs'!$D$51</f>
        <v>1858097774.8070252</v>
      </c>
      <c r="R458" s="36">
        <f>-'1.Inputs'!$D$24</f>
        <v>-2050000000</v>
      </c>
      <c r="S458" s="36">
        <f ca="1">((('1.Inputs'!$D$37*12*IF(1=1,'1.Inputs'!$D$38,IF(1=2,'1.Inputs'!$D$39,$E458)))*$F458*(('1.Inputs'!$D$40)+(1-'1.Inputs'!$D$40)*(1+'1.Inputs'!$D$41))*(1+$G458)^(1-1))-(('1.Inputs'!$D$37*12*IF(1=1,'1.Inputs'!$D$38,IF(1=2,'1.Inputs'!$D$39,$E458)))/(1-'1.Inputs'!$D$42)*$D458*(1+$G458)^(1-1))-('1.Inputs'!$D$37*12*IF(1=1,'1.Inputs'!$D$38,IF(1=2,'1.Inputs'!$D$39,$E458)))*'1.Inputs'!$D$43*(1+$G458)^(1-1)-'1.Inputs'!$D$44*(1+$G458)^(1-1)-('1.Inputs'!$D$20/'1.Inputs'!$D$27+'1.Inputs'!$D$23/'1.Inputs'!$D$28))-MAX(0,((('1.Inputs'!$D$37*12*IF(1=1,'1.Inputs'!$D$38,IF(1=2,'1.Inputs'!$D$39,$E458)))*$F458*(('1.Inputs'!$D$40)+(1-'1.Inputs'!$D$40)*(1+'1.Inputs'!$D$41))*(1+$G458)^(1-1))-(('1.Inputs'!$D$37*12*IF(1=1,'1.Inputs'!$D$38,IF(1=2,'1.Inputs'!$D$39,$E458)))/(1-'1.Inputs'!$D$42)*$D458*(1+$G458)^(1-1))-('1.Inputs'!$D$37*12*IF(1=1,'1.Inputs'!$D$38,IF(1=2,'1.Inputs'!$D$39,$E458)))*'1.Inputs'!$D$43*(1+$G458)^(1-1)-'1.Inputs'!$D$44*(1+$G458)^(1-1)-('1.Inputs'!$D$20/'1.Inputs'!$D$27+'1.Inputs'!$D$23/'1.Inputs'!$D$28)))*'1.Inputs'!$D$53+('1.Inputs'!$D$20/'1.Inputs'!$D$27+'1.Inputs'!$D$23/'1.Inputs'!$D$28)-H458</f>
        <v>-508353435.69599891</v>
      </c>
      <c r="T458" s="36">
        <f ca="1">((('1.Inputs'!$D$37*12*IF(2=1,'1.Inputs'!$D$38,IF(2=2,'1.Inputs'!$D$39,$E458)))*$F458*(('1.Inputs'!$D$40)+(1-'1.Inputs'!$D$40)*(1+'1.Inputs'!$D$41))*(1+$G458)^(2-1))-(('1.Inputs'!$D$37*12*IF(2=1,'1.Inputs'!$D$38,IF(2=2,'1.Inputs'!$D$39,$E458)))/(1-'1.Inputs'!$D$42)*$D458*(1+$G458)^(2-1))-('1.Inputs'!$D$37*12*IF(2=1,'1.Inputs'!$D$38,IF(2=2,'1.Inputs'!$D$39,$E458)))*'1.Inputs'!$D$43*(1+$G458)^(2-1)-'1.Inputs'!$D$44*(1+$G458)^(2-1)-('1.Inputs'!$D$20/'1.Inputs'!$D$27+'1.Inputs'!$D$23/'1.Inputs'!$D$28))-MAX(0,((('1.Inputs'!$D$37*12*IF(2=1,'1.Inputs'!$D$38,IF(2=2,'1.Inputs'!$D$39,$E458)))*$F458*(('1.Inputs'!$D$40)+(1-'1.Inputs'!$D$40)*(1+'1.Inputs'!$D$41))*(1+$G458)^(2-1))-(('1.Inputs'!$D$37*12*IF(2=1,'1.Inputs'!$D$38,IF(2=2,'1.Inputs'!$D$39,$E458)))/(1-'1.Inputs'!$D$42)*$D458*(1+$G458)^(2-1))-('1.Inputs'!$D$37*12*IF(2=1,'1.Inputs'!$D$38,IF(2=2,'1.Inputs'!$D$39,$E458)))*'1.Inputs'!$D$43*(1+$G458)^(2-1)-'1.Inputs'!$D$44*(1+$G458)^(2-1)-('1.Inputs'!$D$20/'1.Inputs'!$D$27+'1.Inputs'!$D$23/'1.Inputs'!$D$28)))*'1.Inputs'!$D$53+('1.Inputs'!$D$20/'1.Inputs'!$D$27+'1.Inputs'!$D$23/'1.Inputs'!$D$28)-(I458-H458)</f>
        <v>300139892.56332123</v>
      </c>
      <c r="U458" s="36">
        <f ca="1">((('1.Inputs'!$D$37*12*IF(3=1,'1.Inputs'!$D$38,IF(3=2,'1.Inputs'!$D$39,$E458)))*$F458*(('1.Inputs'!$D$40)+(1-'1.Inputs'!$D$40)*(1+'1.Inputs'!$D$41))*(1+$G458)^(3-1))-(('1.Inputs'!$D$37*12*IF(3=1,'1.Inputs'!$D$38,IF(3=2,'1.Inputs'!$D$39,$E458)))/(1-'1.Inputs'!$D$42)*$D458*(1+$G458)^(3-1))-('1.Inputs'!$D$37*12*IF(3=1,'1.Inputs'!$D$38,IF(3=2,'1.Inputs'!$D$39,$E458)))*'1.Inputs'!$D$43*(1+$G458)^(3-1)-'1.Inputs'!$D$44*(1+$G458)^(3-1)-('1.Inputs'!$D$20/'1.Inputs'!$D$27+'1.Inputs'!$D$23/'1.Inputs'!$D$28))-MAX(0,((('1.Inputs'!$D$37*12*IF(3=1,'1.Inputs'!$D$38,IF(3=2,'1.Inputs'!$D$39,$E458)))*$F458*(('1.Inputs'!$D$40)+(1-'1.Inputs'!$D$40)*(1+'1.Inputs'!$D$41))*(1+$G458)^(3-1))-(('1.Inputs'!$D$37*12*IF(3=1,'1.Inputs'!$D$38,IF(3=2,'1.Inputs'!$D$39,$E458)))/(1-'1.Inputs'!$D$42)*$D458*(1+$G458)^(3-1))-('1.Inputs'!$D$37*12*IF(3=1,'1.Inputs'!$D$38,IF(3=2,'1.Inputs'!$D$39,$E458)))*'1.Inputs'!$D$43*(1+$G458)^(3-1)-'1.Inputs'!$D$44*(1+$G458)^(3-1)-('1.Inputs'!$D$20/'1.Inputs'!$D$27+'1.Inputs'!$D$23/'1.Inputs'!$D$28)))*'1.Inputs'!$D$53+('1.Inputs'!$D$20/'1.Inputs'!$D$27+'1.Inputs'!$D$23/'1.Inputs'!$D$28)-(J458-I458)</f>
        <v>654475001.19248736</v>
      </c>
      <c r="V458" s="36">
        <f ca="1">((('1.Inputs'!$D$37*12*IF(4=1,'1.Inputs'!$D$38,IF(4=2,'1.Inputs'!$D$39,$E458)))*$F458*(('1.Inputs'!$D$40)+(1-'1.Inputs'!$D$40)*(1+'1.Inputs'!$D$41))*(1+$G458)^(4-1))-(('1.Inputs'!$D$37*12*IF(4=1,'1.Inputs'!$D$38,IF(4=2,'1.Inputs'!$D$39,$E458)))/(1-'1.Inputs'!$D$42)*$D458*(1+$G458)^(4-1))-('1.Inputs'!$D$37*12*IF(4=1,'1.Inputs'!$D$38,IF(4=2,'1.Inputs'!$D$39,$E458)))*'1.Inputs'!$D$43*(1+$G458)^(4-1)-'1.Inputs'!$D$44*(1+$G458)^(4-1)-('1.Inputs'!$D$20/'1.Inputs'!$D$27+'1.Inputs'!$D$23/'1.Inputs'!$D$28))-MAX(0,((('1.Inputs'!$D$37*12*IF(4=1,'1.Inputs'!$D$38,IF(4=2,'1.Inputs'!$D$39,$E458)))*$F458*(('1.Inputs'!$D$40)+(1-'1.Inputs'!$D$40)*(1+'1.Inputs'!$D$41))*(1+$G458)^(4-1))-(('1.Inputs'!$D$37*12*IF(4=1,'1.Inputs'!$D$38,IF(4=2,'1.Inputs'!$D$39,$E458)))/(1-'1.Inputs'!$D$42)*$D458*(1+$G458)^(4-1))-('1.Inputs'!$D$37*12*IF(4=1,'1.Inputs'!$D$38,IF(4=2,'1.Inputs'!$D$39,$E458)))*'1.Inputs'!$D$43*(1+$G458)^(4-1)-'1.Inputs'!$D$44*(1+$G458)^(4-1)-('1.Inputs'!$D$20/'1.Inputs'!$D$27+'1.Inputs'!$D$23/'1.Inputs'!$D$28)))*'1.Inputs'!$D$53+('1.Inputs'!$D$20/'1.Inputs'!$D$27+'1.Inputs'!$D$23/'1.Inputs'!$D$28)-(K458-J458)</f>
        <v>943189897.86168385</v>
      </c>
      <c r="W458" s="36">
        <f ca="1">((('1.Inputs'!$D$37*12*IF(5=1,'1.Inputs'!$D$38,IF(5=2,'1.Inputs'!$D$39,$E458)))*$F458*(('1.Inputs'!$D$40)+(1-'1.Inputs'!$D$40)*(1+'1.Inputs'!$D$41))*(1+$G458)^(5-1))-(('1.Inputs'!$D$37*12*IF(5=1,'1.Inputs'!$D$38,IF(5=2,'1.Inputs'!$D$39,$E458)))/(1-'1.Inputs'!$D$42)*$D458*(1+$G458)^(5-1))-('1.Inputs'!$D$37*12*IF(5=1,'1.Inputs'!$D$38,IF(5=2,'1.Inputs'!$D$39,$E458)))*'1.Inputs'!$D$43*(1+$G458)^(5-1)-'1.Inputs'!$D$44*(1+$G458)^(5-1)-('1.Inputs'!$D$20/'1.Inputs'!$D$27+'1.Inputs'!$D$23/'1.Inputs'!$D$28))-MAX(0,((('1.Inputs'!$D$37*12*IF(5=1,'1.Inputs'!$D$38,IF(5=2,'1.Inputs'!$D$39,$E458)))*$F458*(('1.Inputs'!$D$40)+(1-'1.Inputs'!$D$40)*(1+'1.Inputs'!$D$41))*(1+$G458)^(5-1))-(('1.Inputs'!$D$37*12*IF(5=1,'1.Inputs'!$D$38,IF(5=2,'1.Inputs'!$D$39,$E458)))/(1-'1.Inputs'!$D$42)*$D458*(1+$G458)^(5-1))-('1.Inputs'!$D$37*12*IF(5=1,'1.Inputs'!$D$38,IF(5=2,'1.Inputs'!$D$39,$E458)))*'1.Inputs'!$D$43*(1+$G458)^(5-1)-'1.Inputs'!$D$44*(1+$G458)^(5-1)-('1.Inputs'!$D$20/'1.Inputs'!$D$27+'1.Inputs'!$D$23/'1.Inputs'!$D$28)))*'1.Inputs'!$D$53+('1.Inputs'!$D$20/'1.Inputs'!$D$27+'1.Inputs'!$D$23/'1.Inputs'!$D$28)-(L458-K458)</f>
        <v>972372709.89611745</v>
      </c>
      <c r="X458" s="36">
        <f ca="1">((('1.Inputs'!$D$37*12*IF(6=1,'1.Inputs'!$D$38,IF(6=2,'1.Inputs'!$D$39,$E458)))*$F458*(('1.Inputs'!$D$40)+(1-'1.Inputs'!$D$40)*(1+'1.Inputs'!$D$41))*(1+$G458)^(6-1))-(('1.Inputs'!$D$37*12*IF(6=1,'1.Inputs'!$D$38,IF(6=2,'1.Inputs'!$D$39,$E458)))/(1-'1.Inputs'!$D$42)*$D458*(1+$G458)^(6-1))-('1.Inputs'!$D$37*12*IF(6=1,'1.Inputs'!$D$38,IF(6=2,'1.Inputs'!$D$39,$E458)))*'1.Inputs'!$D$43*(1+$G458)^(6-1)-'1.Inputs'!$D$44*(1+$G458)^(6-1)-('1.Inputs'!$D$20/'1.Inputs'!$D$27+'1.Inputs'!$D$23/'1.Inputs'!$D$28))-MAX(0,((('1.Inputs'!$D$37*12*IF(6=1,'1.Inputs'!$D$38,IF(6=2,'1.Inputs'!$D$39,$E458)))*$F458*(('1.Inputs'!$D$40)+(1-'1.Inputs'!$D$40)*(1+'1.Inputs'!$D$41))*(1+$G458)^(6-1))-(('1.Inputs'!$D$37*12*IF(6=1,'1.Inputs'!$D$38,IF(6=2,'1.Inputs'!$D$39,$E458)))/(1-'1.Inputs'!$D$42)*$D458*(1+$G458)^(6-1))-('1.Inputs'!$D$37*12*IF(6=1,'1.Inputs'!$D$38,IF(6=2,'1.Inputs'!$D$39,$E458)))*'1.Inputs'!$D$43*(1+$G458)^(6-1)-'1.Inputs'!$D$44*(1+$G458)^(6-1)-('1.Inputs'!$D$20/'1.Inputs'!$D$27+'1.Inputs'!$D$23/'1.Inputs'!$D$28)))*'1.Inputs'!$D$53+('1.Inputs'!$D$20/'1.Inputs'!$D$27+'1.Inputs'!$D$23/'1.Inputs'!$D$28)-(M458-L458)</f>
        <v>1002506072.8774041</v>
      </c>
      <c r="Y458" s="36">
        <f ca="1">((('1.Inputs'!$D$37*12*IF(7=1,'1.Inputs'!$D$38,IF(7=2,'1.Inputs'!$D$39,$E458)))*$F458*(('1.Inputs'!$D$40)+(1-'1.Inputs'!$D$40)*(1+'1.Inputs'!$D$41))*(1+$G458)^(7-1))-(('1.Inputs'!$D$37*12*IF(7=1,'1.Inputs'!$D$38,IF(7=2,'1.Inputs'!$D$39,$E458)))/(1-'1.Inputs'!$D$42)*$D458*(1+$G458)^(7-1))-('1.Inputs'!$D$37*12*IF(7=1,'1.Inputs'!$D$38,IF(7=2,'1.Inputs'!$D$39,$E458)))*'1.Inputs'!$D$43*(1+$G458)^(7-1)-'1.Inputs'!$D$44*(1+$G458)^(7-1)-('1.Inputs'!$D$20/'1.Inputs'!$D$27+'1.Inputs'!$D$23/'1.Inputs'!$D$28))-MAX(0,((('1.Inputs'!$D$37*12*IF(7=1,'1.Inputs'!$D$38,IF(7=2,'1.Inputs'!$D$39,$E458)))*$F458*(('1.Inputs'!$D$40)+(1-'1.Inputs'!$D$40)*(1+'1.Inputs'!$D$41))*(1+$G458)^(7-1))-(('1.Inputs'!$D$37*12*IF(7=1,'1.Inputs'!$D$38,IF(7=2,'1.Inputs'!$D$39,$E458)))/(1-'1.Inputs'!$D$42)*$D458*(1+$G458)^(7-1))-('1.Inputs'!$D$37*12*IF(7=1,'1.Inputs'!$D$38,IF(7=2,'1.Inputs'!$D$39,$E458)))*'1.Inputs'!$D$43*(1+$G458)^(7-1)-'1.Inputs'!$D$44*(1+$G458)^(7-1)-('1.Inputs'!$D$20/'1.Inputs'!$D$27+'1.Inputs'!$D$23/'1.Inputs'!$D$28)))*'1.Inputs'!$D$53+('1.Inputs'!$D$20/'1.Inputs'!$D$27+'1.Inputs'!$D$23/'1.Inputs'!$D$28)-(N458-M458)</f>
        <v>1033620948.4243755</v>
      </c>
      <c r="Z458" s="36">
        <f ca="1">((('1.Inputs'!$D$37*12*IF(8=1,'1.Inputs'!$D$38,IF(8=2,'1.Inputs'!$D$39,$E458)))*$F458*(('1.Inputs'!$D$40)+(1-'1.Inputs'!$D$40)*(1+'1.Inputs'!$D$41))*(1+$G458)^(8-1))-(('1.Inputs'!$D$37*12*IF(8=1,'1.Inputs'!$D$38,IF(8=2,'1.Inputs'!$D$39,$E458)))/(1-'1.Inputs'!$D$42)*$D458*(1+$G458)^(8-1))-('1.Inputs'!$D$37*12*IF(8=1,'1.Inputs'!$D$38,IF(8=2,'1.Inputs'!$D$39,$E458)))*'1.Inputs'!$D$43*(1+$G458)^(8-1)-'1.Inputs'!$D$44*(1+$G458)^(8-1)-('1.Inputs'!$D$20/'1.Inputs'!$D$27+'1.Inputs'!$D$23/'1.Inputs'!$D$28))-MAX(0,((('1.Inputs'!$D$37*12*IF(8=1,'1.Inputs'!$D$38,IF(8=2,'1.Inputs'!$D$39,$E458)))*$F458*(('1.Inputs'!$D$40)+(1-'1.Inputs'!$D$40)*(1+'1.Inputs'!$D$41))*(1+$G458)^(8-1))-(('1.Inputs'!$D$37*12*IF(8=1,'1.Inputs'!$D$38,IF(8=2,'1.Inputs'!$D$39,$E458)))/(1-'1.Inputs'!$D$42)*$D458*(1+$G458)^(8-1))-('1.Inputs'!$D$37*12*IF(8=1,'1.Inputs'!$D$38,IF(8=2,'1.Inputs'!$D$39,$E458)))*'1.Inputs'!$D$43*(1+$G458)^(8-1)-'1.Inputs'!$D$44*(1+$G458)^(8-1)-('1.Inputs'!$D$20/'1.Inputs'!$D$27+'1.Inputs'!$D$23/'1.Inputs'!$D$28)))*'1.Inputs'!$D$53+('1.Inputs'!$D$20/'1.Inputs'!$D$27+'1.Inputs'!$D$23/'1.Inputs'!$D$28)-(O458-N458)</f>
        <v>1065749306.6466122</v>
      </c>
      <c r="AA458" s="36">
        <f ca="1">((('1.Inputs'!$D$37*12*IF(9=1,'1.Inputs'!$D$38,IF(9=2,'1.Inputs'!$D$39,$E458)))*$F458*(('1.Inputs'!$D$40)+(1-'1.Inputs'!$D$40)*(1+'1.Inputs'!$D$41))*(1+$G458)^(9-1))-(('1.Inputs'!$D$37*12*IF(9=1,'1.Inputs'!$D$38,IF(9=2,'1.Inputs'!$D$39,$E458)))/(1-'1.Inputs'!$D$42)*$D458*(1+$G458)^(9-1))-('1.Inputs'!$D$37*12*IF(9=1,'1.Inputs'!$D$38,IF(9=2,'1.Inputs'!$D$39,$E458)))*'1.Inputs'!$D$43*(1+$G458)^(9-1)-'1.Inputs'!$D$44*(1+$G458)^(9-1)-('1.Inputs'!$D$20/'1.Inputs'!$D$27+'1.Inputs'!$D$23/'1.Inputs'!$D$28))-MAX(0,((('1.Inputs'!$D$37*12*IF(9=1,'1.Inputs'!$D$38,IF(9=2,'1.Inputs'!$D$39,$E458)))*$F458*(('1.Inputs'!$D$40)+(1-'1.Inputs'!$D$40)*(1+'1.Inputs'!$D$41))*(1+$G458)^(9-1))-(('1.Inputs'!$D$37*12*IF(9=1,'1.Inputs'!$D$38,IF(9=2,'1.Inputs'!$D$39,$E458)))/(1-'1.Inputs'!$D$42)*$D458*(1+$G458)^(9-1))-('1.Inputs'!$D$37*12*IF(9=1,'1.Inputs'!$D$38,IF(9=2,'1.Inputs'!$D$39,$E458)))*'1.Inputs'!$D$43*(1+$G458)^(9-1)-'1.Inputs'!$D$44*(1+$G458)^(9-1)-('1.Inputs'!$D$20/'1.Inputs'!$D$27+'1.Inputs'!$D$23/'1.Inputs'!$D$28)))*'1.Inputs'!$D$53+('1.Inputs'!$D$20/'1.Inputs'!$D$27+'1.Inputs'!$D$23/'1.Inputs'!$D$28)-(P458-O458)</f>
        <v>1098924158.9933012</v>
      </c>
      <c r="AB458" s="36">
        <f ca="1">((('1.Inputs'!$D$37*12*IF(10=1,'1.Inputs'!$D$38,IF(10=2,'1.Inputs'!$D$39,$E458)))*$F458*(('1.Inputs'!$D$40)+(1-'1.Inputs'!$D$40)*(1+'1.Inputs'!$D$41))*(1+$G458)^(10-1))-(('1.Inputs'!$D$37*12*IF(10=1,'1.Inputs'!$D$38,IF(10=2,'1.Inputs'!$D$39,$E458)))/(1-'1.Inputs'!$D$42)*$D458*(1+$G458)^(10-1))-('1.Inputs'!$D$37*12*IF(10=1,'1.Inputs'!$D$38,IF(10=2,'1.Inputs'!$D$39,$E458)))*'1.Inputs'!$D$43*(1+$G458)^(10-1)-'1.Inputs'!$D$44*(1+$G458)^(10-1)-('1.Inputs'!$D$20/'1.Inputs'!$D$27+'1.Inputs'!$D$23/'1.Inputs'!$D$28))-MAX(0,((('1.Inputs'!$D$37*12*IF(10=1,'1.Inputs'!$D$38,IF(10=2,'1.Inputs'!$D$39,$E458)))*$F458*(('1.Inputs'!$D$40)+(1-'1.Inputs'!$D$40)*(1+'1.Inputs'!$D$41))*(1+$G458)^(10-1))-(('1.Inputs'!$D$37*12*IF(10=1,'1.Inputs'!$D$38,IF(10=2,'1.Inputs'!$D$39,$E458)))/(1-'1.Inputs'!$D$42)*$D458*(1+$G458)^(10-1))-('1.Inputs'!$D$37*12*IF(10=1,'1.Inputs'!$D$38,IF(10=2,'1.Inputs'!$D$39,$E458)))*'1.Inputs'!$D$43*(1+$G458)^(10-1)-'1.Inputs'!$D$44*(1+$G458)^(10-1)-('1.Inputs'!$D$20/'1.Inputs'!$D$27+'1.Inputs'!$D$23/'1.Inputs'!$D$28)))*'1.Inputs'!$D$53+('1.Inputs'!$D$20/'1.Inputs'!$D$27+'1.Inputs'!$D$23/'1.Inputs'!$D$28)-(Q458-P458)+(('1.Inputs'!$D$20+'1.Inputs'!$D$23-('1.Inputs'!$D$20/'1.Inputs'!$D$27+'1.Inputs'!$D$23/'1.Inputs'!$D$28)*'1.Inputs'!$D$10)*'1.Inputs'!$D$60+'1.Inputs'!$D$19*'1.Inputs'!$D$59+Q458)</f>
        <v>3691277366.9790702</v>
      </c>
      <c r="AC458" s="36">
        <f ca="1">S458-AC$13-AC$14+MIN(AC$13,MAX(0,((('1.Inputs'!$D$37*12*IF(1=1,'1.Inputs'!$D$38,IF(1=2,'1.Inputs'!$D$39,$E458)))*$F458*(('1.Inputs'!$D$40)+(1-'1.Inputs'!$D$40)*(1+'1.Inputs'!$D$41))*(1+$G458)^(1-1))-(('1.Inputs'!$D$37*12*IF(1=1,'1.Inputs'!$D$38,IF(1=2,'1.Inputs'!$D$39,$E458)))/(1-'1.Inputs'!$D$42)*$D458*(1+$G458)^(1-1))-('1.Inputs'!$D$37*12*IF(1=1,'1.Inputs'!$D$38,IF(1=2,'1.Inputs'!$D$39,$E458)))*'1.Inputs'!$D$43*(1+$G458)^(1-1)-'1.Inputs'!$D$44*(1+$G458)^(1-1)-('1.Inputs'!$D$20/'1.Inputs'!$D$27+'1.Inputs'!$D$23/'1.Inputs'!$D$28))))*'1.Inputs'!$D$53</f>
        <v>-604293435.69599891</v>
      </c>
      <c r="AD458" s="36">
        <f ca="1">T458-AD$13-AD$14+MIN(AD$13,MAX(0,((('1.Inputs'!$D$37*12*IF(2=1,'1.Inputs'!$D$38,IF(2=2,'1.Inputs'!$D$39,$E458)))*$F458*(('1.Inputs'!$D$40)+(1-'1.Inputs'!$D$40)*(1+'1.Inputs'!$D$41))*(1+$G458)^(2-1))-(('1.Inputs'!$D$37*12*IF(2=1,'1.Inputs'!$D$38,IF(2=2,'1.Inputs'!$D$39,$E458)))/(1-'1.Inputs'!$D$42)*$D458*(1+$G458)^(2-1))-('1.Inputs'!$D$37*12*IF(2=1,'1.Inputs'!$D$38,IF(2=2,'1.Inputs'!$D$39,$E458)))*'1.Inputs'!$D$43*(1+$G458)^(2-1)-'1.Inputs'!$D$44*(1+$G458)^(2-1)-('1.Inputs'!$D$20/'1.Inputs'!$D$27+'1.Inputs'!$D$23/'1.Inputs'!$D$28))))*'1.Inputs'!$D$53</f>
        <v>204199892.56332123</v>
      </c>
      <c r="AE458" s="36">
        <f ca="1">U458-AE$13-AE$14+MIN(AE$13,MAX(0,((('1.Inputs'!$D$37*12*IF(3=1,'1.Inputs'!$D$38,IF(3=2,'1.Inputs'!$D$39,$E458)))*$F458*(('1.Inputs'!$D$40)+(1-'1.Inputs'!$D$40)*(1+'1.Inputs'!$D$41))*(1+$G458)^(3-1))-(('1.Inputs'!$D$37*12*IF(3=1,'1.Inputs'!$D$38,IF(3=2,'1.Inputs'!$D$39,$E458)))/(1-'1.Inputs'!$D$42)*$D458*(1+$G458)^(3-1))-('1.Inputs'!$D$37*12*IF(3=1,'1.Inputs'!$D$38,IF(3=2,'1.Inputs'!$D$39,$E458)))*'1.Inputs'!$D$43*(1+$G458)^(3-1)-'1.Inputs'!$D$44*(1+$G458)^(3-1)-('1.Inputs'!$D$20/'1.Inputs'!$D$27+'1.Inputs'!$D$23/'1.Inputs'!$D$28))))*'1.Inputs'!$D$53</f>
        <v>312535001.19248736</v>
      </c>
      <c r="AF458" s="36">
        <f ca="1">V458-AF$13-AF$14+MIN(AF$13,MAX(0,((('1.Inputs'!$D$37*12*IF(4=1,'1.Inputs'!$D$38,IF(4=2,'1.Inputs'!$D$39,$E458)))*$F458*(('1.Inputs'!$D$40)+(1-'1.Inputs'!$D$40)*(1+'1.Inputs'!$D$41))*(1+$G458)^(4-1))-(('1.Inputs'!$D$37*12*IF(4=1,'1.Inputs'!$D$38,IF(4=2,'1.Inputs'!$D$39,$E458)))/(1-'1.Inputs'!$D$42)*$D458*(1+$G458)^(4-1))-('1.Inputs'!$D$37*12*IF(4=1,'1.Inputs'!$D$38,IF(4=2,'1.Inputs'!$D$39,$E458)))*'1.Inputs'!$D$43*(1+$G458)^(4-1)-'1.Inputs'!$D$44*(1+$G458)^(4-1)-('1.Inputs'!$D$20/'1.Inputs'!$D$27+'1.Inputs'!$D$23/'1.Inputs'!$D$28))))*'1.Inputs'!$D$53</f>
        <v>620437897.86168385</v>
      </c>
      <c r="AG458" s="36">
        <f ca="1">W458-AG$13-AG$14+MIN(AG$13,MAX(0,((('1.Inputs'!$D$37*12*IF(5=1,'1.Inputs'!$D$38,IF(5=2,'1.Inputs'!$D$39,$E458)))*$F458*(('1.Inputs'!$D$40)+(1-'1.Inputs'!$D$40)*(1+'1.Inputs'!$D$41))*(1+$G458)^(5-1))-(('1.Inputs'!$D$37*12*IF(5=1,'1.Inputs'!$D$38,IF(5=2,'1.Inputs'!$D$39,$E458)))/(1-'1.Inputs'!$D$42)*$D458*(1+$G458)^(5-1))-('1.Inputs'!$D$37*12*IF(5=1,'1.Inputs'!$D$38,IF(5=2,'1.Inputs'!$D$39,$E458)))*'1.Inputs'!$D$43*(1+$G458)^(5-1)-'1.Inputs'!$D$44*(1+$G458)^(5-1)-('1.Inputs'!$D$20/'1.Inputs'!$D$27+'1.Inputs'!$D$23/'1.Inputs'!$D$28))))*'1.Inputs'!$D$53</f>
        <v>668808709.89611745</v>
      </c>
      <c r="AH458" s="36">
        <f ca="1">X458-AH$13-AH$14+MIN(AH$13,MAX(0,((('1.Inputs'!$D$37*12*IF(6=1,'1.Inputs'!$D$38,IF(6=2,'1.Inputs'!$D$39,$E458)))*$F458*(('1.Inputs'!$D$40)+(1-'1.Inputs'!$D$40)*(1+'1.Inputs'!$D$41))*(1+$G458)^(6-1))-(('1.Inputs'!$D$37*12*IF(6=1,'1.Inputs'!$D$38,IF(6=2,'1.Inputs'!$D$39,$E458)))/(1-'1.Inputs'!$D$42)*$D458*(1+$G458)^(6-1))-('1.Inputs'!$D$37*12*IF(6=1,'1.Inputs'!$D$38,IF(6=2,'1.Inputs'!$D$39,$E458)))*'1.Inputs'!$D$43*(1+$G458)^(6-1)-'1.Inputs'!$D$44*(1+$G458)^(6-1)-('1.Inputs'!$D$20/'1.Inputs'!$D$27+'1.Inputs'!$D$23/'1.Inputs'!$D$28))))*'1.Inputs'!$D$53</f>
        <v>718130072.87740409</v>
      </c>
      <c r="AI458" s="36">
        <f ca="1">Y458-AI$13-AI$14+MIN(AI$13,MAX(0,((('1.Inputs'!$D$37*12*IF(7=1,'1.Inputs'!$D$38,IF(7=2,'1.Inputs'!$D$39,$E458)))*$F458*(('1.Inputs'!$D$40)+(1-'1.Inputs'!$D$40)*(1+'1.Inputs'!$D$41))*(1+$G458)^(7-1))-(('1.Inputs'!$D$37*12*IF(7=1,'1.Inputs'!$D$38,IF(7=2,'1.Inputs'!$D$39,$E458)))/(1-'1.Inputs'!$D$42)*$D458*(1+$G458)^(7-1))-('1.Inputs'!$D$37*12*IF(7=1,'1.Inputs'!$D$38,IF(7=2,'1.Inputs'!$D$39,$E458)))*'1.Inputs'!$D$43*(1+$G458)^(7-1)-'1.Inputs'!$D$44*(1+$G458)^(7-1)-('1.Inputs'!$D$20/'1.Inputs'!$D$27+'1.Inputs'!$D$23/'1.Inputs'!$D$28))))*'1.Inputs'!$D$53</f>
        <v>768432948.42437553</v>
      </c>
      <c r="AJ458" s="36">
        <f ca="1">Z458-AJ$13-AJ$14+MIN(AJ$13,MAX(0,((('1.Inputs'!$D$37*12*IF(8=1,'1.Inputs'!$D$38,IF(8=2,'1.Inputs'!$D$39,$E458)))*$F458*(('1.Inputs'!$D$40)+(1-'1.Inputs'!$D$40)*(1+'1.Inputs'!$D$41))*(1+$G458)^(8-1))-(('1.Inputs'!$D$37*12*IF(8=1,'1.Inputs'!$D$38,IF(8=2,'1.Inputs'!$D$39,$E458)))/(1-'1.Inputs'!$D$42)*$D458*(1+$G458)^(8-1))-('1.Inputs'!$D$37*12*IF(8=1,'1.Inputs'!$D$38,IF(8=2,'1.Inputs'!$D$39,$E458)))*'1.Inputs'!$D$43*(1+$G458)^(8-1)-'1.Inputs'!$D$44*(1+$G458)^(8-1)-('1.Inputs'!$D$20/'1.Inputs'!$D$27+'1.Inputs'!$D$23/'1.Inputs'!$D$28))))*'1.Inputs'!$D$53</f>
        <v>1065749306.6466122</v>
      </c>
      <c r="AK458" s="36">
        <f ca="1">AA458-AK$13-AK$14+MIN(AK$13,MAX(0,((('1.Inputs'!$D$37*12*IF(9=1,'1.Inputs'!$D$38,IF(9=2,'1.Inputs'!$D$39,$E458)))*$F458*(('1.Inputs'!$D$40)+(1-'1.Inputs'!$D$40)*(1+'1.Inputs'!$D$41))*(1+$G458)^(9-1))-(('1.Inputs'!$D$37*12*IF(9=1,'1.Inputs'!$D$38,IF(9=2,'1.Inputs'!$D$39,$E458)))/(1-'1.Inputs'!$D$42)*$D458*(1+$G458)^(9-1))-('1.Inputs'!$D$37*12*IF(9=1,'1.Inputs'!$D$38,IF(9=2,'1.Inputs'!$D$39,$E458)))*'1.Inputs'!$D$43*(1+$G458)^(9-1)-'1.Inputs'!$D$44*(1+$G458)^(9-1)-('1.Inputs'!$D$20/'1.Inputs'!$D$27+'1.Inputs'!$D$23/'1.Inputs'!$D$28))))*'1.Inputs'!$D$53</f>
        <v>1098924158.9933012</v>
      </c>
      <c r="AL458" s="36">
        <f ca="1">AB458-AL$13-AL$14+MIN(AL$13,MAX(0,((('1.Inputs'!$D$37*12*IF(10=1,'1.Inputs'!$D$38,IF(10=2,'1.Inputs'!$D$39,$E458)))*$F458*(('1.Inputs'!$D$40)+(1-'1.Inputs'!$D$40)*(1+'1.Inputs'!$D$41))*(1+$G458)^(10-1))-(('1.Inputs'!$D$37*12*IF(10=1,'1.Inputs'!$D$38,IF(10=2,'1.Inputs'!$D$39,$E458)))/(1-'1.Inputs'!$D$42)*$D458*(1+$G458)^(10-1))-('1.Inputs'!$D$37*12*IF(10=1,'1.Inputs'!$D$38,IF(10=2,'1.Inputs'!$D$39,$E458)))*'1.Inputs'!$D$43*(1+$G458)^(10-1)-'1.Inputs'!$D$44*(1+$G458)^(10-1)-('1.Inputs'!$D$20/'1.Inputs'!$D$27+'1.Inputs'!$D$23/'1.Inputs'!$D$28))))*'1.Inputs'!$D$53+'1.Inputs'!$D$35</f>
        <v>4491277366.9790707</v>
      </c>
      <c r="AM458" s="48">
        <f ca="1">R458+NPV('1.Inputs'!$D$55,S458:AB458)</f>
        <v>2377287874.9082279</v>
      </c>
      <c r="AN458" s="48">
        <f ca="1">-('1.Inputs'!$D$24*(1-'1.Inputs'!$D$31)+'1.Inputs'!$D$35)+NPV('1.Inputs'!$D$54,AC458:AL458)</f>
        <v>713776963.9104805</v>
      </c>
      <c r="AO458" s="36">
        <f t="shared" ca="1" si="53"/>
        <v>-3.444128968130074</v>
      </c>
      <c r="AP458" s="36">
        <f t="shared" ca="1" si="54"/>
        <v>1.6627921778264414</v>
      </c>
      <c r="AQ458" s="36">
        <f ca="1">'1.Inputs'!$D$35+MIN(SUM($AC458:AC458),SUM($AC458:AD458),SUM($AC458:AE458),SUM($AC458:AF458),SUM($AC458:AG458),SUM($AC458:AH458),SUM($AC458:AI458),SUM($AC458:AJ458),SUM($AC458:AK458),SUM($AC458:AL458))</f>
        <v>195706564.30400109</v>
      </c>
      <c r="AR458" s="36">
        <f ca="1">IF(AP458&lt;'1.Inputs'!$D$57,1,0)</f>
        <v>0</v>
      </c>
      <c r="AS458" s="36">
        <f t="shared" ca="1" si="55"/>
        <v>0</v>
      </c>
    </row>
    <row r="459" spans="2:45" ht="15" customHeight="1" x14ac:dyDescent="0.25">
      <c r="B459" s="36">
        <v>444</v>
      </c>
      <c r="C459" s="36">
        <f t="shared" ca="1" si="48"/>
        <v>0.85070430708875577</v>
      </c>
      <c r="D459" s="36">
        <f t="shared" ca="1" si="49"/>
        <v>20124.330502466441</v>
      </c>
      <c r="E459" s="47">
        <f t="shared" ca="1" si="50"/>
        <v>0.87205050917024085</v>
      </c>
      <c r="F459" s="36">
        <f t="shared" ca="1" si="51"/>
        <v>29807.477943114653</v>
      </c>
      <c r="G459" s="36">
        <f t="shared" ca="1" si="52"/>
        <v>3.8679182012308293E-2</v>
      </c>
      <c r="H459" s="36">
        <f ca="1">((('1.Inputs'!$D$37*12*IF(1=1,'1.Inputs'!$D$38,IF(1=2,'1.Inputs'!$D$39,$E459)))*$F459*(('1.Inputs'!$D$40)+(1-'1.Inputs'!$D$40)*(1+'1.Inputs'!$D$41))*(1+$G459)^(1-1))*'1.Inputs'!$D$47+(('1.Inputs'!$D$37*12*IF(1=1,'1.Inputs'!$D$38,IF(1=2,'1.Inputs'!$D$39,$E459)))/(1-'1.Inputs'!$D$42)*$D459*(1+$G459)^(1-1))*('1.Inputs'!$D$48-'1.Inputs'!$D$49))/'1.Inputs'!$D$51</f>
        <v>799339081.64081502</v>
      </c>
      <c r="I459" s="36">
        <f ca="1">((('1.Inputs'!$D$37*12*IF(2=1,'1.Inputs'!$D$38,IF(2=2,'1.Inputs'!$D$39,$E459)))*$F459*(('1.Inputs'!$D$40)+(1-'1.Inputs'!$D$40)*(1+'1.Inputs'!$D$41))*(1+$G459)^(2-1))*'1.Inputs'!$D$47+(('1.Inputs'!$D$37*12*IF(2=1,'1.Inputs'!$D$38,IF(2=2,'1.Inputs'!$D$39,$E459)))/(1-'1.Inputs'!$D$42)*$D459*(1+$G459)^(2-1))*('1.Inputs'!$D$48-'1.Inputs'!$D$49))/'1.Inputs'!$D$51</f>
        <v>1162359608.8568122</v>
      </c>
      <c r="J459" s="36">
        <f ca="1">((('1.Inputs'!$D$37*12*IF(3=1,'1.Inputs'!$D$38,IF(3=2,'1.Inputs'!$D$39,$E459)))*$F459*(('1.Inputs'!$D$40)+(1-'1.Inputs'!$D$40)*(1+'1.Inputs'!$D$41))*(1+$G459)^(3-1))*'1.Inputs'!$D$47+(('1.Inputs'!$D$37*12*IF(3=1,'1.Inputs'!$D$38,IF(3=2,'1.Inputs'!$D$39,$E459)))/(1-'1.Inputs'!$D$42)*$D459*(1+$G459)^(3-1))*('1.Inputs'!$D$48-'1.Inputs'!$D$49))/'1.Inputs'!$D$51</f>
        <v>1504061301.7843671</v>
      </c>
      <c r="K459" s="36">
        <f ca="1">((('1.Inputs'!$D$37*12*IF(4=1,'1.Inputs'!$D$38,IF(4=2,'1.Inputs'!$D$39,$E459)))*$F459*(('1.Inputs'!$D$40)+(1-'1.Inputs'!$D$40)*(1+'1.Inputs'!$D$41))*(1+$G459)^(4-1))*'1.Inputs'!$D$47+(('1.Inputs'!$D$37*12*IF(4=1,'1.Inputs'!$D$38,IF(4=2,'1.Inputs'!$D$39,$E459)))/(1-'1.Inputs'!$D$42)*$D459*(1+$G459)^(4-1))*('1.Inputs'!$D$48-'1.Inputs'!$D$49))/'1.Inputs'!$D$51</f>
        <v>1562237162.6337538</v>
      </c>
      <c r="L459" s="36">
        <f ca="1">((('1.Inputs'!$D$37*12*IF(5=1,'1.Inputs'!$D$38,IF(5=2,'1.Inputs'!$D$39,$E459)))*$F459*(('1.Inputs'!$D$40)+(1-'1.Inputs'!$D$40)*(1+'1.Inputs'!$D$41))*(1+$G459)^(5-1))*'1.Inputs'!$D$47+(('1.Inputs'!$D$37*12*IF(5=1,'1.Inputs'!$D$38,IF(5=2,'1.Inputs'!$D$39,$E459)))/(1-'1.Inputs'!$D$42)*$D459*(1+$G459)^(5-1))*('1.Inputs'!$D$48-'1.Inputs'!$D$49))/'1.Inputs'!$D$51</f>
        <v>1622663218.1936572</v>
      </c>
      <c r="M459" s="36">
        <f ca="1">((('1.Inputs'!$D$37*12*IF(6=1,'1.Inputs'!$D$38,IF(6=2,'1.Inputs'!$D$39,$E459)))*$F459*(('1.Inputs'!$D$40)+(1-'1.Inputs'!$D$40)*(1+'1.Inputs'!$D$41))*(1+$G459)^(6-1))*'1.Inputs'!$D$47+(('1.Inputs'!$D$37*12*IF(6=1,'1.Inputs'!$D$38,IF(6=2,'1.Inputs'!$D$39,$E459)))/(1-'1.Inputs'!$D$42)*$D459*(1+$G459)^(6-1))*('1.Inputs'!$D$48-'1.Inputs'!$D$49))/'1.Inputs'!$D$51</f>
        <v>1685426504.1548471</v>
      </c>
      <c r="N459" s="36">
        <f ca="1">((('1.Inputs'!$D$37*12*IF(7=1,'1.Inputs'!$D$38,IF(7=2,'1.Inputs'!$D$39,$E459)))*$F459*(('1.Inputs'!$D$40)+(1-'1.Inputs'!$D$40)*(1+'1.Inputs'!$D$41))*(1+$G459)^(7-1))*'1.Inputs'!$D$47+(('1.Inputs'!$D$37*12*IF(7=1,'1.Inputs'!$D$38,IF(7=2,'1.Inputs'!$D$39,$E459)))/(1-'1.Inputs'!$D$42)*$D459*(1+$G459)^(7-1))*('1.Inputs'!$D$48-'1.Inputs'!$D$49))/'1.Inputs'!$D$51</f>
        <v>1750617422.6774211</v>
      </c>
      <c r="O459" s="36">
        <f ca="1">((('1.Inputs'!$D$37*12*IF(8=1,'1.Inputs'!$D$38,IF(8=2,'1.Inputs'!$D$39,$E459)))*$F459*(('1.Inputs'!$D$40)+(1-'1.Inputs'!$D$40)*(1+'1.Inputs'!$D$41))*(1+$G459)^(8-1))*'1.Inputs'!$D$47+(('1.Inputs'!$D$37*12*IF(8=1,'1.Inputs'!$D$38,IF(8=2,'1.Inputs'!$D$39,$E459)))/(1-'1.Inputs'!$D$42)*$D459*(1+$G459)^(8-1))*('1.Inputs'!$D$48-'1.Inputs'!$D$49))/'1.Inputs'!$D$51</f>
        <v>1818329872.6030793</v>
      </c>
      <c r="P459" s="36">
        <f ca="1">((('1.Inputs'!$D$37*12*IF(9=1,'1.Inputs'!$D$38,IF(9=2,'1.Inputs'!$D$39,$E459)))*$F459*(('1.Inputs'!$D$40)+(1-'1.Inputs'!$D$40)*(1+'1.Inputs'!$D$41))*(1+$G459)^(9-1))*'1.Inputs'!$D$47+(('1.Inputs'!$D$37*12*IF(9=1,'1.Inputs'!$D$38,IF(9=2,'1.Inputs'!$D$39,$E459)))/(1-'1.Inputs'!$D$42)*$D459*(1+$G459)^(9-1))*('1.Inputs'!$D$48-'1.Inputs'!$D$49))/'1.Inputs'!$D$51</f>
        <v>1888661384.7039111</v>
      </c>
      <c r="Q459" s="36">
        <f ca="1">((('1.Inputs'!$D$37*12*IF(10=1,'1.Inputs'!$D$38,IF(10=2,'1.Inputs'!$D$39,$E459)))*$F459*(('1.Inputs'!$D$40)+(1-'1.Inputs'!$D$40)*(1+'1.Inputs'!$D$41))*(1+$G459)^(10-1))*'1.Inputs'!$D$47+(('1.Inputs'!$D$37*12*IF(10=1,'1.Inputs'!$D$38,IF(10=2,'1.Inputs'!$D$39,$E459)))/(1-'1.Inputs'!$D$42)*$D459*(1+$G459)^(10-1))*('1.Inputs'!$D$48-'1.Inputs'!$D$49))/'1.Inputs'!$D$51</f>
        <v>1961713262.1624918</v>
      </c>
      <c r="R459" s="36">
        <f>-'1.Inputs'!$D$24</f>
        <v>-2050000000</v>
      </c>
      <c r="S459" s="36">
        <f ca="1">((('1.Inputs'!$D$37*12*IF(1=1,'1.Inputs'!$D$38,IF(1=2,'1.Inputs'!$D$39,$E459)))*$F459*(('1.Inputs'!$D$40)+(1-'1.Inputs'!$D$40)*(1+'1.Inputs'!$D$41))*(1+$G459)^(1-1))-(('1.Inputs'!$D$37*12*IF(1=1,'1.Inputs'!$D$38,IF(1=2,'1.Inputs'!$D$39,$E459)))/(1-'1.Inputs'!$D$42)*$D459*(1+$G459)^(1-1))-('1.Inputs'!$D$37*12*IF(1=1,'1.Inputs'!$D$38,IF(1=2,'1.Inputs'!$D$39,$E459)))*'1.Inputs'!$D$43*(1+$G459)^(1-1)-'1.Inputs'!$D$44*(1+$G459)^(1-1)-('1.Inputs'!$D$20/'1.Inputs'!$D$27+'1.Inputs'!$D$23/'1.Inputs'!$D$28))-MAX(0,((('1.Inputs'!$D$37*12*IF(1=1,'1.Inputs'!$D$38,IF(1=2,'1.Inputs'!$D$39,$E459)))*$F459*(('1.Inputs'!$D$40)+(1-'1.Inputs'!$D$40)*(1+'1.Inputs'!$D$41))*(1+$G459)^(1-1))-(('1.Inputs'!$D$37*12*IF(1=1,'1.Inputs'!$D$38,IF(1=2,'1.Inputs'!$D$39,$E459)))/(1-'1.Inputs'!$D$42)*$D459*(1+$G459)^(1-1))-('1.Inputs'!$D$37*12*IF(1=1,'1.Inputs'!$D$38,IF(1=2,'1.Inputs'!$D$39,$E459)))*'1.Inputs'!$D$43*(1+$G459)^(1-1)-'1.Inputs'!$D$44*(1+$G459)^(1-1)-('1.Inputs'!$D$20/'1.Inputs'!$D$27+'1.Inputs'!$D$23/'1.Inputs'!$D$28)))*'1.Inputs'!$D$53+('1.Inputs'!$D$20/'1.Inputs'!$D$27+'1.Inputs'!$D$23/'1.Inputs'!$D$28)-H459</f>
        <v>-728584561.75929761</v>
      </c>
      <c r="T459" s="36">
        <f ca="1">((('1.Inputs'!$D$37*12*IF(2=1,'1.Inputs'!$D$38,IF(2=2,'1.Inputs'!$D$39,$E459)))*$F459*(('1.Inputs'!$D$40)+(1-'1.Inputs'!$D$40)*(1+'1.Inputs'!$D$41))*(1+$G459)^(2-1))-(('1.Inputs'!$D$37*12*IF(2=1,'1.Inputs'!$D$38,IF(2=2,'1.Inputs'!$D$39,$E459)))/(1-'1.Inputs'!$D$42)*$D459*(1+$G459)^(2-1))-('1.Inputs'!$D$37*12*IF(2=1,'1.Inputs'!$D$38,IF(2=2,'1.Inputs'!$D$39,$E459)))*'1.Inputs'!$D$43*(1+$G459)^(2-1)-'1.Inputs'!$D$44*(1+$G459)^(2-1)-('1.Inputs'!$D$20/'1.Inputs'!$D$27+'1.Inputs'!$D$23/'1.Inputs'!$D$28))-MAX(0,((('1.Inputs'!$D$37*12*IF(2=1,'1.Inputs'!$D$38,IF(2=2,'1.Inputs'!$D$39,$E459)))*$F459*(('1.Inputs'!$D$40)+(1-'1.Inputs'!$D$40)*(1+'1.Inputs'!$D$41))*(1+$G459)^(2-1))-(('1.Inputs'!$D$37*12*IF(2=1,'1.Inputs'!$D$38,IF(2=2,'1.Inputs'!$D$39,$E459)))/(1-'1.Inputs'!$D$42)*$D459*(1+$G459)^(2-1))-('1.Inputs'!$D$37*12*IF(2=1,'1.Inputs'!$D$38,IF(2=2,'1.Inputs'!$D$39,$E459)))*'1.Inputs'!$D$43*(1+$G459)^(2-1)-'1.Inputs'!$D$44*(1+$G459)^(2-1)-('1.Inputs'!$D$20/'1.Inputs'!$D$27+'1.Inputs'!$D$23/'1.Inputs'!$D$28)))*'1.Inputs'!$D$53+('1.Inputs'!$D$20/'1.Inputs'!$D$27+'1.Inputs'!$D$23/'1.Inputs'!$D$28)-(I459-H459)</f>
        <v>-5842564.0059872866</v>
      </c>
      <c r="U459" s="36">
        <f ca="1">((('1.Inputs'!$D$37*12*IF(3=1,'1.Inputs'!$D$38,IF(3=2,'1.Inputs'!$D$39,$E459)))*$F459*(('1.Inputs'!$D$40)+(1-'1.Inputs'!$D$40)*(1+'1.Inputs'!$D$41))*(1+$G459)^(3-1))-(('1.Inputs'!$D$37*12*IF(3=1,'1.Inputs'!$D$38,IF(3=2,'1.Inputs'!$D$39,$E459)))/(1-'1.Inputs'!$D$42)*$D459*(1+$G459)^(3-1))-('1.Inputs'!$D$37*12*IF(3=1,'1.Inputs'!$D$38,IF(3=2,'1.Inputs'!$D$39,$E459)))*'1.Inputs'!$D$43*(1+$G459)^(3-1)-'1.Inputs'!$D$44*(1+$G459)^(3-1)-('1.Inputs'!$D$20/'1.Inputs'!$D$27+'1.Inputs'!$D$23/'1.Inputs'!$D$28))-MAX(0,((('1.Inputs'!$D$37*12*IF(3=1,'1.Inputs'!$D$38,IF(3=2,'1.Inputs'!$D$39,$E459)))*$F459*(('1.Inputs'!$D$40)+(1-'1.Inputs'!$D$40)*(1+'1.Inputs'!$D$41))*(1+$G459)^(3-1))-(('1.Inputs'!$D$37*12*IF(3=1,'1.Inputs'!$D$38,IF(3=2,'1.Inputs'!$D$39,$E459)))/(1-'1.Inputs'!$D$42)*$D459*(1+$G459)^(3-1))-('1.Inputs'!$D$37*12*IF(3=1,'1.Inputs'!$D$38,IF(3=2,'1.Inputs'!$D$39,$E459)))*'1.Inputs'!$D$43*(1+$G459)^(3-1)-'1.Inputs'!$D$44*(1+$G459)^(3-1)-('1.Inputs'!$D$20/'1.Inputs'!$D$27+'1.Inputs'!$D$23/'1.Inputs'!$D$28)))*'1.Inputs'!$D$53+('1.Inputs'!$D$20/'1.Inputs'!$D$27+'1.Inputs'!$D$23/'1.Inputs'!$D$28)-(J459-I459)</f>
        <v>261709710.41025591</v>
      </c>
      <c r="V459" s="36">
        <f ca="1">((('1.Inputs'!$D$37*12*IF(4=1,'1.Inputs'!$D$38,IF(4=2,'1.Inputs'!$D$39,$E459)))*$F459*(('1.Inputs'!$D$40)+(1-'1.Inputs'!$D$40)*(1+'1.Inputs'!$D$41))*(1+$G459)^(4-1))-(('1.Inputs'!$D$37*12*IF(4=1,'1.Inputs'!$D$38,IF(4=2,'1.Inputs'!$D$39,$E459)))/(1-'1.Inputs'!$D$42)*$D459*(1+$G459)^(4-1))-('1.Inputs'!$D$37*12*IF(4=1,'1.Inputs'!$D$38,IF(4=2,'1.Inputs'!$D$39,$E459)))*'1.Inputs'!$D$43*(1+$G459)^(4-1)-'1.Inputs'!$D$44*(1+$G459)^(4-1)-('1.Inputs'!$D$20/'1.Inputs'!$D$27+'1.Inputs'!$D$23/'1.Inputs'!$D$28))-MAX(0,((('1.Inputs'!$D$37*12*IF(4=1,'1.Inputs'!$D$38,IF(4=2,'1.Inputs'!$D$39,$E459)))*$F459*(('1.Inputs'!$D$40)+(1-'1.Inputs'!$D$40)*(1+'1.Inputs'!$D$41))*(1+$G459)^(4-1))-(('1.Inputs'!$D$37*12*IF(4=1,'1.Inputs'!$D$38,IF(4=2,'1.Inputs'!$D$39,$E459)))/(1-'1.Inputs'!$D$42)*$D459*(1+$G459)^(4-1))-('1.Inputs'!$D$37*12*IF(4=1,'1.Inputs'!$D$38,IF(4=2,'1.Inputs'!$D$39,$E459)))*'1.Inputs'!$D$43*(1+$G459)^(4-1)-'1.Inputs'!$D$44*(1+$G459)^(4-1)-('1.Inputs'!$D$20/'1.Inputs'!$D$27+'1.Inputs'!$D$23/'1.Inputs'!$D$28)))*'1.Inputs'!$D$53+('1.Inputs'!$D$20/'1.Inputs'!$D$27+'1.Inputs'!$D$23/'1.Inputs'!$D$28)-(K459-J459)</f>
        <v>566747410.63634765</v>
      </c>
      <c r="W459" s="36">
        <f ca="1">((('1.Inputs'!$D$37*12*IF(5=1,'1.Inputs'!$D$38,IF(5=2,'1.Inputs'!$D$39,$E459)))*$F459*(('1.Inputs'!$D$40)+(1-'1.Inputs'!$D$40)*(1+'1.Inputs'!$D$41))*(1+$G459)^(5-1))-(('1.Inputs'!$D$37*12*IF(5=1,'1.Inputs'!$D$38,IF(5=2,'1.Inputs'!$D$39,$E459)))/(1-'1.Inputs'!$D$42)*$D459*(1+$G459)^(5-1))-('1.Inputs'!$D$37*12*IF(5=1,'1.Inputs'!$D$38,IF(5=2,'1.Inputs'!$D$39,$E459)))*'1.Inputs'!$D$43*(1+$G459)^(5-1)-'1.Inputs'!$D$44*(1+$G459)^(5-1)-('1.Inputs'!$D$20/'1.Inputs'!$D$27+'1.Inputs'!$D$23/'1.Inputs'!$D$28))-MAX(0,((('1.Inputs'!$D$37*12*IF(5=1,'1.Inputs'!$D$38,IF(5=2,'1.Inputs'!$D$39,$E459)))*$F459*(('1.Inputs'!$D$40)+(1-'1.Inputs'!$D$40)*(1+'1.Inputs'!$D$41))*(1+$G459)^(5-1))-(('1.Inputs'!$D$37*12*IF(5=1,'1.Inputs'!$D$38,IF(5=2,'1.Inputs'!$D$39,$E459)))/(1-'1.Inputs'!$D$42)*$D459*(1+$G459)^(5-1))-('1.Inputs'!$D$37*12*IF(5=1,'1.Inputs'!$D$38,IF(5=2,'1.Inputs'!$D$39,$E459)))*'1.Inputs'!$D$43*(1+$G459)^(5-1)-'1.Inputs'!$D$44*(1+$G459)^(5-1)-('1.Inputs'!$D$20/'1.Inputs'!$D$27+'1.Inputs'!$D$23/'1.Inputs'!$D$28)))*'1.Inputs'!$D$53+('1.Inputs'!$D$20/'1.Inputs'!$D$27+'1.Inputs'!$D$23/'1.Inputs'!$D$28)-(L459-K459)</f>
        <v>586841145.53727329</v>
      </c>
      <c r="X459" s="36">
        <f ca="1">((('1.Inputs'!$D$37*12*IF(6=1,'1.Inputs'!$D$38,IF(6=2,'1.Inputs'!$D$39,$E459)))*$F459*(('1.Inputs'!$D$40)+(1-'1.Inputs'!$D$40)*(1+'1.Inputs'!$D$41))*(1+$G459)^(6-1))-(('1.Inputs'!$D$37*12*IF(6=1,'1.Inputs'!$D$38,IF(6=2,'1.Inputs'!$D$39,$E459)))/(1-'1.Inputs'!$D$42)*$D459*(1+$G459)^(6-1))-('1.Inputs'!$D$37*12*IF(6=1,'1.Inputs'!$D$38,IF(6=2,'1.Inputs'!$D$39,$E459)))*'1.Inputs'!$D$43*(1+$G459)^(6-1)-'1.Inputs'!$D$44*(1+$G459)^(6-1)-('1.Inputs'!$D$20/'1.Inputs'!$D$27+'1.Inputs'!$D$23/'1.Inputs'!$D$28))-MAX(0,((('1.Inputs'!$D$37*12*IF(6=1,'1.Inputs'!$D$38,IF(6=2,'1.Inputs'!$D$39,$E459)))*$F459*(('1.Inputs'!$D$40)+(1-'1.Inputs'!$D$40)*(1+'1.Inputs'!$D$41))*(1+$G459)^(6-1))-(('1.Inputs'!$D$37*12*IF(6=1,'1.Inputs'!$D$38,IF(6=2,'1.Inputs'!$D$39,$E459)))/(1-'1.Inputs'!$D$42)*$D459*(1+$G459)^(6-1))-('1.Inputs'!$D$37*12*IF(6=1,'1.Inputs'!$D$38,IF(6=2,'1.Inputs'!$D$39,$E459)))*'1.Inputs'!$D$43*(1+$G459)^(6-1)-'1.Inputs'!$D$44*(1+$G459)^(6-1)-('1.Inputs'!$D$20/'1.Inputs'!$D$27+'1.Inputs'!$D$23/'1.Inputs'!$D$28)))*'1.Inputs'!$D$53+('1.Inputs'!$D$20/'1.Inputs'!$D$27+'1.Inputs'!$D$23/'1.Inputs'!$D$28)-(M459-L459)</f>
        <v>607712089.66774106</v>
      </c>
      <c r="Y459" s="36">
        <f ca="1">((('1.Inputs'!$D$37*12*IF(7=1,'1.Inputs'!$D$38,IF(7=2,'1.Inputs'!$D$39,$E459)))*$F459*(('1.Inputs'!$D$40)+(1-'1.Inputs'!$D$40)*(1+'1.Inputs'!$D$41))*(1+$G459)^(7-1))-(('1.Inputs'!$D$37*12*IF(7=1,'1.Inputs'!$D$38,IF(7=2,'1.Inputs'!$D$39,$E459)))/(1-'1.Inputs'!$D$42)*$D459*(1+$G459)^(7-1))-('1.Inputs'!$D$37*12*IF(7=1,'1.Inputs'!$D$38,IF(7=2,'1.Inputs'!$D$39,$E459)))*'1.Inputs'!$D$43*(1+$G459)^(7-1)-'1.Inputs'!$D$44*(1+$G459)^(7-1)-('1.Inputs'!$D$20/'1.Inputs'!$D$27+'1.Inputs'!$D$23/'1.Inputs'!$D$28))-MAX(0,((('1.Inputs'!$D$37*12*IF(7=1,'1.Inputs'!$D$38,IF(7=2,'1.Inputs'!$D$39,$E459)))*$F459*(('1.Inputs'!$D$40)+(1-'1.Inputs'!$D$40)*(1+'1.Inputs'!$D$41))*(1+$G459)^(7-1))-(('1.Inputs'!$D$37*12*IF(7=1,'1.Inputs'!$D$38,IF(7=2,'1.Inputs'!$D$39,$E459)))/(1-'1.Inputs'!$D$42)*$D459*(1+$G459)^(7-1))-('1.Inputs'!$D$37*12*IF(7=1,'1.Inputs'!$D$38,IF(7=2,'1.Inputs'!$D$39,$E459)))*'1.Inputs'!$D$43*(1+$G459)^(7-1)-'1.Inputs'!$D$44*(1+$G459)^(7-1)-('1.Inputs'!$D$20/'1.Inputs'!$D$27+'1.Inputs'!$D$23/'1.Inputs'!$D$28)))*'1.Inputs'!$D$53+('1.Inputs'!$D$20/'1.Inputs'!$D$27+'1.Inputs'!$D$23/'1.Inputs'!$D$28)-(N459-M459)</f>
        <v>629390304.84499693</v>
      </c>
      <c r="Z459" s="36">
        <f ca="1">((('1.Inputs'!$D$37*12*IF(8=1,'1.Inputs'!$D$38,IF(8=2,'1.Inputs'!$D$39,$E459)))*$F459*(('1.Inputs'!$D$40)+(1-'1.Inputs'!$D$40)*(1+'1.Inputs'!$D$41))*(1+$G459)^(8-1))-(('1.Inputs'!$D$37*12*IF(8=1,'1.Inputs'!$D$38,IF(8=2,'1.Inputs'!$D$39,$E459)))/(1-'1.Inputs'!$D$42)*$D459*(1+$G459)^(8-1))-('1.Inputs'!$D$37*12*IF(8=1,'1.Inputs'!$D$38,IF(8=2,'1.Inputs'!$D$39,$E459)))*'1.Inputs'!$D$43*(1+$G459)^(8-1)-'1.Inputs'!$D$44*(1+$G459)^(8-1)-('1.Inputs'!$D$20/'1.Inputs'!$D$27+'1.Inputs'!$D$23/'1.Inputs'!$D$28))-MAX(0,((('1.Inputs'!$D$37*12*IF(8=1,'1.Inputs'!$D$38,IF(8=2,'1.Inputs'!$D$39,$E459)))*$F459*(('1.Inputs'!$D$40)+(1-'1.Inputs'!$D$40)*(1+'1.Inputs'!$D$41))*(1+$G459)^(8-1))-(('1.Inputs'!$D$37*12*IF(8=1,'1.Inputs'!$D$38,IF(8=2,'1.Inputs'!$D$39,$E459)))/(1-'1.Inputs'!$D$42)*$D459*(1+$G459)^(8-1))-('1.Inputs'!$D$37*12*IF(8=1,'1.Inputs'!$D$38,IF(8=2,'1.Inputs'!$D$39,$E459)))*'1.Inputs'!$D$43*(1+$G459)^(8-1)-'1.Inputs'!$D$44*(1+$G459)^(8-1)-('1.Inputs'!$D$20/'1.Inputs'!$D$27+'1.Inputs'!$D$23/'1.Inputs'!$D$28)))*'1.Inputs'!$D$53+('1.Inputs'!$D$20/'1.Inputs'!$D$27+'1.Inputs'!$D$23/'1.Inputs'!$D$28)-(O459-N459)</f>
        <v>651907015.65279734</v>
      </c>
      <c r="AA459" s="36">
        <f ca="1">((('1.Inputs'!$D$37*12*IF(9=1,'1.Inputs'!$D$38,IF(9=2,'1.Inputs'!$D$39,$E459)))*$F459*(('1.Inputs'!$D$40)+(1-'1.Inputs'!$D$40)*(1+'1.Inputs'!$D$41))*(1+$G459)^(9-1))-(('1.Inputs'!$D$37*12*IF(9=1,'1.Inputs'!$D$38,IF(9=2,'1.Inputs'!$D$39,$E459)))/(1-'1.Inputs'!$D$42)*$D459*(1+$G459)^(9-1))-('1.Inputs'!$D$37*12*IF(9=1,'1.Inputs'!$D$38,IF(9=2,'1.Inputs'!$D$39,$E459)))*'1.Inputs'!$D$43*(1+$G459)^(9-1)-'1.Inputs'!$D$44*(1+$G459)^(9-1)-('1.Inputs'!$D$20/'1.Inputs'!$D$27+'1.Inputs'!$D$23/'1.Inputs'!$D$28))-MAX(0,((('1.Inputs'!$D$37*12*IF(9=1,'1.Inputs'!$D$38,IF(9=2,'1.Inputs'!$D$39,$E459)))*$F459*(('1.Inputs'!$D$40)+(1-'1.Inputs'!$D$40)*(1+'1.Inputs'!$D$41))*(1+$G459)^(9-1))-(('1.Inputs'!$D$37*12*IF(9=1,'1.Inputs'!$D$38,IF(9=2,'1.Inputs'!$D$39,$E459)))/(1-'1.Inputs'!$D$42)*$D459*(1+$G459)^(9-1))-('1.Inputs'!$D$37*12*IF(9=1,'1.Inputs'!$D$38,IF(9=2,'1.Inputs'!$D$39,$E459)))*'1.Inputs'!$D$43*(1+$G459)^(9-1)-'1.Inputs'!$D$44*(1+$G459)^(9-1)-('1.Inputs'!$D$20/'1.Inputs'!$D$27+'1.Inputs'!$D$23/'1.Inputs'!$D$28)))*'1.Inputs'!$D$53+('1.Inputs'!$D$20/'1.Inputs'!$D$27+'1.Inputs'!$D$23/'1.Inputs'!$D$28)-(P459-O459)</f>
        <v>675294654.41625142</v>
      </c>
      <c r="AB459" s="36">
        <f ca="1">((('1.Inputs'!$D$37*12*IF(10=1,'1.Inputs'!$D$38,IF(10=2,'1.Inputs'!$D$39,$E459)))*$F459*(('1.Inputs'!$D$40)+(1-'1.Inputs'!$D$40)*(1+'1.Inputs'!$D$41))*(1+$G459)^(10-1))-(('1.Inputs'!$D$37*12*IF(10=1,'1.Inputs'!$D$38,IF(10=2,'1.Inputs'!$D$39,$E459)))/(1-'1.Inputs'!$D$42)*$D459*(1+$G459)^(10-1))-('1.Inputs'!$D$37*12*IF(10=1,'1.Inputs'!$D$38,IF(10=2,'1.Inputs'!$D$39,$E459)))*'1.Inputs'!$D$43*(1+$G459)^(10-1)-'1.Inputs'!$D$44*(1+$G459)^(10-1)-('1.Inputs'!$D$20/'1.Inputs'!$D$27+'1.Inputs'!$D$23/'1.Inputs'!$D$28))-MAX(0,((('1.Inputs'!$D$37*12*IF(10=1,'1.Inputs'!$D$38,IF(10=2,'1.Inputs'!$D$39,$E459)))*$F459*(('1.Inputs'!$D$40)+(1-'1.Inputs'!$D$40)*(1+'1.Inputs'!$D$41))*(1+$G459)^(10-1))-(('1.Inputs'!$D$37*12*IF(10=1,'1.Inputs'!$D$38,IF(10=2,'1.Inputs'!$D$39,$E459)))/(1-'1.Inputs'!$D$42)*$D459*(1+$G459)^(10-1))-('1.Inputs'!$D$37*12*IF(10=1,'1.Inputs'!$D$38,IF(10=2,'1.Inputs'!$D$39,$E459)))*'1.Inputs'!$D$43*(1+$G459)^(10-1)-'1.Inputs'!$D$44*(1+$G459)^(10-1)-('1.Inputs'!$D$20/'1.Inputs'!$D$27+'1.Inputs'!$D$23/'1.Inputs'!$D$28)))*'1.Inputs'!$D$53+('1.Inputs'!$D$20/'1.Inputs'!$D$27+'1.Inputs'!$D$23/'1.Inputs'!$D$28)-(Q459-P459)+(('1.Inputs'!$D$20+'1.Inputs'!$D$23-('1.Inputs'!$D$20/'1.Inputs'!$D$27+'1.Inputs'!$D$23/'1.Inputs'!$D$28)*'1.Inputs'!$D$10)*'1.Inputs'!$D$60+'1.Inputs'!$D$19*'1.Inputs'!$D$59+Q459)</f>
        <v>3361300170.0787668</v>
      </c>
      <c r="AC459" s="36">
        <f ca="1">S459-AC$13-AC$14+MIN(AC$13,MAX(0,((('1.Inputs'!$D$37*12*IF(1=1,'1.Inputs'!$D$38,IF(1=2,'1.Inputs'!$D$39,$E459)))*$F459*(('1.Inputs'!$D$40)+(1-'1.Inputs'!$D$40)*(1+'1.Inputs'!$D$41))*(1+$G459)^(1-1))-(('1.Inputs'!$D$37*12*IF(1=1,'1.Inputs'!$D$38,IF(1=2,'1.Inputs'!$D$39,$E459)))/(1-'1.Inputs'!$D$42)*$D459*(1+$G459)^(1-1))-('1.Inputs'!$D$37*12*IF(1=1,'1.Inputs'!$D$38,IF(1=2,'1.Inputs'!$D$39,$E459)))*'1.Inputs'!$D$43*(1+$G459)^(1-1)-'1.Inputs'!$D$44*(1+$G459)^(1-1)-('1.Inputs'!$D$20/'1.Inputs'!$D$27+'1.Inputs'!$D$23/'1.Inputs'!$D$28))))*'1.Inputs'!$D$53</f>
        <v>-876184561.75929761</v>
      </c>
      <c r="AD459" s="36">
        <f ca="1">T459-AD$13-AD$14+MIN(AD$13,MAX(0,((('1.Inputs'!$D$37*12*IF(2=1,'1.Inputs'!$D$38,IF(2=2,'1.Inputs'!$D$39,$E459)))*$F459*(('1.Inputs'!$D$40)+(1-'1.Inputs'!$D$40)*(1+'1.Inputs'!$D$41))*(1+$G459)^(2-1))-(('1.Inputs'!$D$37*12*IF(2=1,'1.Inputs'!$D$38,IF(2=2,'1.Inputs'!$D$39,$E459)))/(1-'1.Inputs'!$D$42)*$D459*(1+$G459)^(2-1))-('1.Inputs'!$D$37*12*IF(2=1,'1.Inputs'!$D$38,IF(2=2,'1.Inputs'!$D$39,$E459)))*'1.Inputs'!$D$43*(1+$G459)^(2-1)-'1.Inputs'!$D$44*(1+$G459)^(2-1)-('1.Inputs'!$D$20/'1.Inputs'!$D$27+'1.Inputs'!$D$23/'1.Inputs'!$D$28))))*'1.Inputs'!$D$53</f>
        <v>-101782564.00598729</v>
      </c>
      <c r="AE459" s="36">
        <f ca="1">U459-AE$13-AE$14+MIN(AE$13,MAX(0,((('1.Inputs'!$D$37*12*IF(3=1,'1.Inputs'!$D$38,IF(3=2,'1.Inputs'!$D$39,$E459)))*$F459*(('1.Inputs'!$D$40)+(1-'1.Inputs'!$D$40)*(1+'1.Inputs'!$D$41))*(1+$G459)^(3-1))-(('1.Inputs'!$D$37*12*IF(3=1,'1.Inputs'!$D$38,IF(3=2,'1.Inputs'!$D$39,$E459)))/(1-'1.Inputs'!$D$42)*$D459*(1+$G459)^(3-1))-('1.Inputs'!$D$37*12*IF(3=1,'1.Inputs'!$D$38,IF(3=2,'1.Inputs'!$D$39,$E459)))*'1.Inputs'!$D$43*(1+$G459)^(3-1)-'1.Inputs'!$D$44*(1+$G459)^(3-1)-('1.Inputs'!$D$20/'1.Inputs'!$D$27+'1.Inputs'!$D$23/'1.Inputs'!$D$28))))*'1.Inputs'!$D$53</f>
        <v>-80230289.589744091</v>
      </c>
      <c r="AF459" s="36">
        <f ca="1">V459-AF$13-AF$14+MIN(AF$13,MAX(0,((('1.Inputs'!$D$37*12*IF(4=1,'1.Inputs'!$D$38,IF(4=2,'1.Inputs'!$D$39,$E459)))*$F459*(('1.Inputs'!$D$40)+(1-'1.Inputs'!$D$40)*(1+'1.Inputs'!$D$41))*(1+$G459)^(4-1))-(('1.Inputs'!$D$37*12*IF(4=1,'1.Inputs'!$D$38,IF(4=2,'1.Inputs'!$D$39,$E459)))/(1-'1.Inputs'!$D$42)*$D459*(1+$G459)^(4-1))-('1.Inputs'!$D$37*12*IF(4=1,'1.Inputs'!$D$38,IF(4=2,'1.Inputs'!$D$39,$E459)))*'1.Inputs'!$D$43*(1+$G459)^(4-1)-'1.Inputs'!$D$44*(1+$G459)^(4-1)-('1.Inputs'!$D$20/'1.Inputs'!$D$27+'1.Inputs'!$D$23/'1.Inputs'!$D$28))))*'1.Inputs'!$D$53</f>
        <v>243995410.63634765</v>
      </c>
      <c r="AG459" s="36">
        <f ca="1">W459-AG$13-AG$14+MIN(AG$13,MAX(0,((('1.Inputs'!$D$37*12*IF(5=1,'1.Inputs'!$D$38,IF(5=2,'1.Inputs'!$D$39,$E459)))*$F459*(('1.Inputs'!$D$40)+(1-'1.Inputs'!$D$40)*(1+'1.Inputs'!$D$41))*(1+$G459)^(5-1))-(('1.Inputs'!$D$37*12*IF(5=1,'1.Inputs'!$D$38,IF(5=2,'1.Inputs'!$D$39,$E459)))/(1-'1.Inputs'!$D$42)*$D459*(1+$G459)^(5-1))-('1.Inputs'!$D$37*12*IF(5=1,'1.Inputs'!$D$38,IF(5=2,'1.Inputs'!$D$39,$E459)))*'1.Inputs'!$D$43*(1+$G459)^(5-1)-'1.Inputs'!$D$44*(1+$G459)^(5-1)-('1.Inputs'!$D$20/'1.Inputs'!$D$27+'1.Inputs'!$D$23/'1.Inputs'!$D$28))))*'1.Inputs'!$D$53</f>
        <v>283277145.53727329</v>
      </c>
      <c r="AH459" s="36">
        <f ca="1">X459-AH$13-AH$14+MIN(AH$13,MAX(0,((('1.Inputs'!$D$37*12*IF(6=1,'1.Inputs'!$D$38,IF(6=2,'1.Inputs'!$D$39,$E459)))*$F459*(('1.Inputs'!$D$40)+(1-'1.Inputs'!$D$40)*(1+'1.Inputs'!$D$41))*(1+$G459)^(6-1))-(('1.Inputs'!$D$37*12*IF(6=1,'1.Inputs'!$D$38,IF(6=2,'1.Inputs'!$D$39,$E459)))/(1-'1.Inputs'!$D$42)*$D459*(1+$G459)^(6-1))-('1.Inputs'!$D$37*12*IF(6=1,'1.Inputs'!$D$38,IF(6=2,'1.Inputs'!$D$39,$E459)))*'1.Inputs'!$D$43*(1+$G459)^(6-1)-'1.Inputs'!$D$44*(1+$G459)^(6-1)-('1.Inputs'!$D$20/'1.Inputs'!$D$27+'1.Inputs'!$D$23/'1.Inputs'!$D$28))))*'1.Inputs'!$D$53</f>
        <v>323336089.66774106</v>
      </c>
      <c r="AI459" s="36">
        <f ca="1">Y459-AI$13-AI$14+MIN(AI$13,MAX(0,((('1.Inputs'!$D$37*12*IF(7=1,'1.Inputs'!$D$38,IF(7=2,'1.Inputs'!$D$39,$E459)))*$F459*(('1.Inputs'!$D$40)+(1-'1.Inputs'!$D$40)*(1+'1.Inputs'!$D$41))*(1+$G459)^(7-1))-(('1.Inputs'!$D$37*12*IF(7=1,'1.Inputs'!$D$38,IF(7=2,'1.Inputs'!$D$39,$E459)))/(1-'1.Inputs'!$D$42)*$D459*(1+$G459)^(7-1))-('1.Inputs'!$D$37*12*IF(7=1,'1.Inputs'!$D$38,IF(7=2,'1.Inputs'!$D$39,$E459)))*'1.Inputs'!$D$43*(1+$G459)^(7-1)-'1.Inputs'!$D$44*(1+$G459)^(7-1)-('1.Inputs'!$D$20/'1.Inputs'!$D$27+'1.Inputs'!$D$23/'1.Inputs'!$D$28))))*'1.Inputs'!$D$53</f>
        <v>364202304.84499693</v>
      </c>
      <c r="AJ459" s="36">
        <f ca="1">Z459-AJ$13-AJ$14+MIN(AJ$13,MAX(0,((('1.Inputs'!$D$37*12*IF(8=1,'1.Inputs'!$D$38,IF(8=2,'1.Inputs'!$D$39,$E459)))*$F459*(('1.Inputs'!$D$40)+(1-'1.Inputs'!$D$40)*(1+'1.Inputs'!$D$41))*(1+$G459)^(8-1))-(('1.Inputs'!$D$37*12*IF(8=1,'1.Inputs'!$D$38,IF(8=2,'1.Inputs'!$D$39,$E459)))/(1-'1.Inputs'!$D$42)*$D459*(1+$G459)^(8-1))-('1.Inputs'!$D$37*12*IF(8=1,'1.Inputs'!$D$38,IF(8=2,'1.Inputs'!$D$39,$E459)))*'1.Inputs'!$D$43*(1+$G459)^(8-1)-'1.Inputs'!$D$44*(1+$G459)^(8-1)-('1.Inputs'!$D$20/'1.Inputs'!$D$27+'1.Inputs'!$D$23/'1.Inputs'!$D$28))))*'1.Inputs'!$D$53</f>
        <v>651907015.65279734</v>
      </c>
      <c r="AK459" s="36">
        <f ca="1">AA459-AK$13-AK$14+MIN(AK$13,MAX(0,((('1.Inputs'!$D$37*12*IF(9=1,'1.Inputs'!$D$38,IF(9=2,'1.Inputs'!$D$39,$E459)))*$F459*(('1.Inputs'!$D$40)+(1-'1.Inputs'!$D$40)*(1+'1.Inputs'!$D$41))*(1+$G459)^(9-1))-(('1.Inputs'!$D$37*12*IF(9=1,'1.Inputs'!$D$38,IF(9=2,'1.Inputs'!$D$39,$E459)))/(1-'1.Inputs'!$D$42)*$D459*(1+$G459)^(9-1))-('1.Inputs'!$D$37*12*IF(9=1,'1.Inputs'!$D$38,IF(9=2,'1.Inputs'!$D$39,$E459)))*'1.Inputs'!$D$43*(1+$G459)^(9-1)-'1.Inputs'!$D$44*(1+$G459)^(9-1)-('1.Inputs'!$D$20/'1.Inputs'!$D$27+'1.Inputs'!$D$23/'1.Inputs'!$D$28))))*'1.Inputs'!$D$53</f>
        <v>675294654.41625142</v>
      </c>
      <c r="AL459" s="36">
        <f ca="1">AB459-AL$13-AL$14+MIN(AL$13,MAX(0,((('1.Inputs'!$D$37*12*IF(10=1,'1.Inputs'!$D$38,IF(10=2,'1.Inputs'!$D$39,$E459)))*$F459*(('1.Inputs'!$D$40)+(1-'1.Inputs'!$D$40)*(1+'1.Inputs'!$D$41))*(1+$G459)^(10-1))-(('1.Inputs'!$D$37*12*IF(10=1,'1.Inputs'!$D$38,IF(10=2,'1.Inputs'!$D$39,$E459)))/(1-'1.Inputs'!$D$42)*$D459*(1+$G459)^(10-1))-('1.Inputs'!$D$37*12*IF(10=1,'1.Inputs'!$D$38,IF(10=2,'1.Inputs'!$D$39,$E459)))*'1.Inputs'!$D$43*(1+$G459)^(10-1)-'1.Inputs'!$D$44*(1+$G459)^(10-1)-('1.Inputs'!$D$20/'1.Inputs'!$D$27+'1.Inputs'!$D$23/'1.Inputs'!$D$28))))*'1.Inputs'!$D$53+'1.Inputs'!$D$35</f>
        <v>4161300170.0787668</v>
      </c>
      <c r="AM459" s="48">
        <f ca="1">R459+NPV('1.Inputs'!$D$55,S459:AB459)</f>
        <v>379572542.28683805</v>
      </c>
      <c r="AN459" s="48">
        <f ca="1">-('1.Inputs'!$D$24*(1-'1.Inputs'!$D$31)+'1.Inputs'!$D$35)+NPV('1.Inputs'!$D$54,AC459:AL459)</f>
        <v>-879921274.46618772</v>
      </c>
      <c r="AO459" s="36">
        <f t="shared" ca="1" si="53"/>
        <v>-4.9362097680169219</v>
      </c>
      <c r="AP459" s="36">
        <f t="shared" ca="1" si="54"/>
        <v>0.66491288213987787</v>
      </c>
      <c r="AQ459" s="36">
        <f ca="1">'1.Inputs'!$D$35+MIN(SUM($AC459:AC459),SUM($AC459:AD459),SUM($AC459:AE459),SUM($AC459:AF459),SUM($AC459:AG459),SUM($AC459:AH459),SUM($AC459:AI459),SUM($AC459:AJ459),SUM($AC459:AK459),SUM($AC459:AL459))</f>
        <v>-258197415.35502899</v>
      </c>
      <c r="AR459" s="36">
        <f ca="1">IF(AP459&lt;'1.Inputs'!$D$57,1,0)</f>
        <v>1</v>
      </c>
      <c r="AS459" s="36">
        <f t="shared" ca="1" si="55"/>
        <v>1</v>
      </c>
    </row>
    <row r="460" spans="2:45" ht="15" customHeight="1" x14ac:dyDescent="0.25">
      <c r="B460" s="36">
        <v>445</v>
      </c>
      <c r="C460" s="36">
        <f t="shared" ca="1" si="48"/>
        <v>0.72427765651906761</v>
      </c>
      <c r="D460" s="36">
        <f t="shared" ca="1" si="49"/>
        <v>17356.430829755944</v>
      </c>
      <c r="E460" s="47">
        <f t="shared" ca="1" si="50"/>
        <v>0.85483770960435512</v>
      </c>
      <c r="F460" s="36">
        <f t="shared" ca="1" si="51"/>
        <v>30066.613120042774</v>
      </c>
      <c r="G460" s="36">
        <f t="shared" ca="1" si="52"/>
        <v>5.6726691878461043E-2</v>
      </c>
      <c r="H460" s="36">
        <f ca="1">((('1.Inputs'!$D$37*12*IF(1=1,'1.Inputs'!$D$38,IF(1=2,'1.Inputs'!$D$39,$E460)))*$F460*(('1.Inputs'!$D$40)+(1-'1.Inputs'!$D$40)*(1+'1.Inputs'!$D$41))*(1+$G460)^(1-1))*'1.Inputs'!$D$47+(('1.Inputs'!$D$37*12*IF(1=1,'1.Inputs'!$D$38,IF(1=2,'1.Inputs'!$D$39,$E460)))/(1-'1.Inputs'!$D$42)*$D460*(1+$G460)^(1-1))*('1.Inputs'!$D$48-'1.Inputs'!$D$49))/'1.Inputs'!$D$51</f>
        <v>788344013.12836087</v>
      </c>
      <c r="I460" s="36">
        <f ca="1">((('1.Inputs'!$D$37*12*IF(2=1,'1.Inputs'!$D$38,IF(2=2,'1.Inputs'!$D$39,$E460)))*$F460*(('1.Inputs'!$D$40)+(1-'1.Inputs'!$D$40)*(1+'1.Inputs'!$D$41))*(1+$G460)^(2-1))*'1.Inputs'!$D$47+(('1.Inputs'!$D$37*12*IF(2=1,'1.Inputs'!$D$38,IF(2=2,'1.Inputs'!$D$39,$E460)))/(1-'1.Inputs'!$D$42)*$D460*(1+$G460)^(2-1))*('1.Inputs'!$D$48-'1.Inputs'!$D$49))/'1.Inputs'!$D$51</f>
        <v>1166289825.477452</v>
      </c>
      <c r="J460" s="36">
        <f ca="1">((('1.Inputs'!$D$37*12*IF(3=1,'1.Inputs'!$D$38,IF(3=2,'1.Inputs'!$D$39,$E460)))*$F460*(('1.Inputs'!$D$40)+(1-'1.Inputs'!$D$40)*(1+'1.Inputs'!$D$41))*(1+$G460)^(3-1))*'1.Inputs'!$D$47+(('1.Inputs'!$D$37*12*IF(3=1,'1.Inputs'!$D$38,IF(3=2,'1.Inputs'!$D$39,$E460)))/(1-'1.Inputs'!$D$42)*$D460*(1+$G460)^(3-1))*('1.Inputs'!$D$48-'1.Inputs'!$D$49))/'1.Inputs'!$D$51</f>
        <v>1505063405.5783911</v>
      </c>
      <c r="K460" s="36">
        <f ca="1">((('1.Inputs'!$D$37*12*IF(4=1,'1.Inputs'!$D$38,IF(4=2,'1.Inputs'!$D$39,$E460)))*$F460*(('1.Inputs'!$D$40)+(1-'1.Inputs'!$D$40)*(1+'1.Inputs'!$D$41))*(1+$G460)^(4-1))*'1.Inputs'!$D$47+(('1.Inputs'!$D$37*12*IF(4=1,'1.Inputs'!$D$38,IF(4=2,'1.Inputs'!$D$39,$E460)))/(1-'1.Inputs'!$D$42)*$D460*(1+$G460)^(4-1))*('1.Inputs'!$D$48-'1.Inputs'!$D$49))/'1.Inputs'!$D$51</f>
        <v>1590440673.6441836</v>
      </c>
      <c r="L460" s="36">
        <f ca="1">((('1.Inputs'!$D$37*12*IF(5=1,'1.Inputs'!$D$38,IF(5=2,'1.Inputs'!$D$39,$E460)))*$F460*(('1.Inputs'!$D$40)+(1-'1.Inputs'!$D$40)*(1+'1.Inputs'!$D$41))*(1+$G460)^(5-1))*'1.Inputs'!$D$47+(('1.Inputs'!$D$37*12*IF(5=1,'1.Inputs'!$D$38,IF(5=2,'1.Inputs'!$D$39,$E460)))/(1-'1.Inputs'!$D$42)*$D460*(1+$G460)^(5-1))*('1.Inputs'!$D$48-'1.Inputs'!$D$49))/'1.Inputs'!$D$51</f>
        <v>1680661111.6889696</v>
      </c>
      <c r="M460" s="36">
        <f ca="1">((('1.Inputs'!$D$37*12*IF(6=1,'1.Inputs'!$D$38,IF(6=2,'1.Inputs'!$D$39,$E460)))*$F460*(('1.Inputs'!$D$40)+(1-'1.Inputs'!$D$40)*(1+'1.Inputs'!$D$41))*(1+$G460)^(6-1))*'1.Inputs'!$D$47+(('1.Inputs'!$D$37*12*IF(6=1,'1.Inputs'!$D$38,IF(6=2,'1.Inputs'!$D$39,$E460)))/(1-'1.Inputs'!$D$42)*$D460*(1+$G460)^(6-1))*('1.Inputs'!$D$48-'1.Inputs'!$D$49))/'1.Inputs'!$D$51</f>
        <v>1775999456.7238615</v>
      </c>
      <c r="N460" s="36">
        <f ca="1">((('1.Inputs'!$D$37*12*IF(7=1,'1.Inputs'!$D$38,IF(7=2,'1.Inputs'!$D$39,$E460)))*$F460*(('1.Inputs'!$D$40)+(1-'1.Inputs'!$D$40)*(1+'1.Inputs'!$D$41))*(1+$G460)^(7-1))*'1.Inputs'!$D$47+(('1.Inputs'!$D$37*12*IF(7=1,'1.Inputs'!$D$38,IF(7=2,'1.Inputs'!$D$39,$E460)))/(1-'1.Inputs'!$D$42)*$D460*(1+$G460)^(7-1))*('1.Inputs'!$D$48-'1.Inputs'!$D$49))/'1.Inputs'!$D$51</f>
        <v>1876746030.6817501</v>
      </c>
      <c r="O460" s="36">
        <f ca="1">((('1.Inputs'!$D$37*12*IF(8=1,'1.Inputs'!$D$38,IF(8=2,'1.Inputs'!$D$39,$E460)))*$F460*(('1.Inputs'!$D$40)+(1-'1.Inputs'!$D$40)*(1+'1.Inputs'!$D$41))*(1+$G460)^(8-1))*'1.Inputs'!$D$47+(('1.Inputs'!$D$37*12*IF(8=1,'1.Inputs'!$D$38,IF(8=2,'1.Inputs'!$D$39,$E460)))/(1-'1.Inputs'!$D$42)*$D460*(1+$G460)^(8-1))*('1.Inputs'!$D$48-'1.Inputs'!$D$49))/'1.Inputs'!$D$51</f>
        <v>1983207624.4983585</v>
      </c>
      <c r="P460" s="36">
        <f ca="1">((('1.Inputs'!$D$37*12*IF(9=1,'1.Inputs'!$D$38,IF(9=2,'1.Inputs'!$D$39,$E460)))*$F460*(('1.Inputs'!$D$40)+(1-'1.Inputs'!$D$40)*(1+'1.Inputs'!$D$41))*(1+$G460)^(9-1))*'1.Inputs'!$D$47+(('1.Inputs'!$D$37*12*IF(9=1,'1.Inputs'!$D$38,IF(9=2,'1.Inputs'!$D$39,$E460)))/(1-'1.Inputs'!$D$42)*$D460*(1+$G460)^(9-1))*('1.Inputs'!$D$48-'1.Inputs'!$D$49))/'1.Inputs'!$D$51</f>
        <v>2095708432.3442919</v>
      </c>
      <c r="Q460" s="36">
        <f ca="1">((('1.Inputs'!$D$37*12*IF(10=1,'1.Inputs'!$D$38,IF(10=2,'1.Inputs'!$D$39,$E460)))*$F460*(('1.Inputs'!$D$40)+(1-'1.Inputs'!$D$40)*(1+'1.Inputs'!$D$41))*(1+$G460)^(10-1))*'1.Inputs'!$D$47+(('1.Inputs'!$D$37*12*IF(10=1,'1.Inputs'!$D$38,IF(10=2,'1.Inputs'!$D$39,$E460)))/(1-'1.Inputs'!$D$42)*$D460*(1+$G460)^(10-1))*('1.Inputs'!$D$48-'1.Inputs'!$D$49))/'1.Inputs'!$D$51</f>
        <v>2214591038.8529787</v>
      </c>
      <c r="R460" s="36">
        <f>-'1.Inputs'!$D$24</f>
        <v>-2050000000</v>
      </c>
      <c r="S460" s="36">
        <f ca="1">((('1.Inputs'!$D$37*12*IF(1=1,'1.Inputs'!$D$38,IF(1=2,'1.Inputs'!$D$39,$E460)))*$F460*(('1.Inputs'!$D$40)+(1-'1.Inputs'!$D$40)*(1+'1.Inputs'!$D$41))*(1+$G460)^(1-1))-(('1.Inputs'!$D$37*12*IF(1=1,'1.Inputs'!$D$38,IF(1=2,'1.Inputs'!$D$39,$E460)))/(1-'1.Inputs'!$D$42)*$D460*(1+$G460)^(1-1))-('1.Inputs'!$D$37*12*IF(1=1,'1.Inputs'!$D$38,IF(1=2,'1.Inputs'!$D$39,$E460)))*'1.Inputs'!$D$43*(1+$G460)^(1-1)-'1.Inputs'!$D$44*(1+$G460)^(1-1)-('1.Inputs'!$D$20/'1.Inputs'!$D$27+'1.Inputs'!$D$23/'1.Inputs'!$D$28))-MAX(0,((('1.Inputs'!$D$37*12*IF(1=1,'1.Inputs'!$D$38,IF(1=2,'1.Inputs'!$D$39,$E460)))*$F460*(('1.Inputs'!$D$40)+(1-'1.Inputs'!$D$40)*(1+'1.Inputs'!$D$41))*(1+$G460)^(1-1))-(('1.Inputs'!$D$37*12*IF(1=1,'1.Inputs'!$D$38,IF(1=2,'1.Inputs'!$D$39,$E460)))/(1-'1.Inputs'!$D$42)*$D460*(1+$G460)^(1-1))-('1.Inputs'!$D$37*12*IF(1=1,'1.Inputs'!$D$38,IF(1=2,'1.Inputs'!$D$39,$E460)))*'1.Inputs'!$D$43*(1+$G460)^(1-1)-'1.Inputs'!$D$44*(1+$G460)^(1-1)-('1.Inputs'!$D$20/'1.Inputs'!$D$27+'1.Inputs'!$D$23/'1.Inputs'!$D$28)))*'1.Inputs'!$D$53+('1.Inputs'!$D$20/'1.Inputs'!$D$27+'1.Inputs'!$D$23/'1.Inputs'!$D$28)-H460</f>
        <v>-408874320.34385669</v>
      </c>
      <c r="T460" s="36">
        <f ca="1">((('1.Inputs'!$D$37*12*IF(2=1,'1.Inputs'!$D$38,IF(2=2,'1.Inputs'!$D$39,$E460)))*$F460*(('1.Inputs'!$D$40)+(1-'1.Inputs'!$D$40)*(1+'1.Inputs'!$D$41))*(1+$G460)^(2-1))-(('1.Inputs'!$D$37*12*IF(2=1,'1.Inputs'!$D$38,IF(2=2,'1.Inputs'!$D$39,$E460)))/(1-'1.Inputs'!$D$42)*$D460*(1+$G460)^(2-1))-('1.Inputs'!$D$37*12*IF(2=1,'1.Inputs'!$D$38,IF(2=2,'1.Inputs'!$D$39,$E460)))*'1.Inputs'!$D$43*(1+$G460)^(2-1)-'1.Inputs'!$D$44*(1+$G460)^(2-1)-('1.Inputs'!$D$20/'1.Inputs'!$D$27+'1.Inputs'!$D$23/'1.Inputs'!$D$28))-MAX(0,((('1.Inputs'!$D$37*12*IF(2=1,'1.Inputs'!$D$38,IF(2=2,'1.Inputs'!$D$39,$E460)))*$F460*(('1.Inputs'!$D$40)+(1-'1.Inputs'!$D$40)*(1+'1.Inputs'!$D$41))*(1+$G460)^(2-1))-(('1.Inputs'!$D$37*12*IF(2=1,'1.Inputs'!$D$38,IF(2=2,'1.Inputs'!$D$39,$E460)))/(1-'1.Inputs'!$D$42)*$D460*(1+$G460)^(2-1))-('1.Inputs'!$D$37*12*IF(2=1,'1.Inputs'!$D$38,IF(2=2,'1.Inputs'!$D$39,$E460)))*'1.Inputs'!$D$43*(1+$G460)^(2-1)-'1.Inputs'!$D$44*(1+$G460)^(2-1)-('1.Inputs'!$D$20/'1.Inputs'!$D$27+'1.Inputs'!$D$23/'1.Inputs'!$D$28)))*'1.Inputs'!$D$53+('1.Inputs'!$D$20/'1.Inputs'!$D$27+'1.Inputs'!$D$23/'1.Inputs'!$D$28)-(I460-H460)</f>
        <v>408069817.25673592</v>
      </c>
      <c r="U460" s="36">
        <f ca="1">((('1.Inputs'!$D$37*12*IF(3=1,'1.Inputs'!$D$38,IF(3=2,'1.Inputs'!$D$39,$E460)))*$F460*(('1.Inputs'!$D$40)+(1-'1.Inputs'!$D$40)*(1+'1.Inputs'!$D$41))*(1+$G460)^(3-1))-(('1.Inputs'!$D$37*12*IF(3=1,'1.Inputs'!$D$38,IF(3=2,'1.Inputs'!$D$39,$E460)))/(1-'1.Inputs'!$D$42)*$D460*(1+$G460)^(3-1))-('1.Inputs'!$D$37*12*IF(3=1,'1.Inputs'!$D$38,IF(3=2,'1.Inputs'!$D$39,$E460)))*'1.Inputs'!$D$43*(1+$G460)^(3-1)-'1.Inputs'!$D$44*(1+$G460)^(3-1)-('1.Inputs'!$D$20/'1.Inputs'!$D$27+'1.Inputs'!$D$23/'1.Inputs'!$D$28))-MAX(0,((('1.Inputs'!$D$37*12*IF(3=1,'1.Inputs'!$D$38,IF(3=2,'1.Inputs'!$D$39,$E460)))*$F460*(('1.Inputs'!$D$40)+(1-'1.Inputs'!$D$40)*(1+'1.Inputs'!$D$41))*(1+$G460)^(3-1))-(('1.Inputs'!$D$37*12*IF(3=1,'1.Inputs'!$D$38,IF(3=2,'1.Inputs'!$D$39,$E460)))/(1-'1.Inputs'!$D$42)*$D460*(1+$G460)^(3-1))-('1.Inputs'!$D$37*12*IF(3=1,'1.Inputs'!$D$38,IF(3=2,'1.Inputs'!$D$39,$E460)))*'1.Inputs'!$D$43*(1+$G460)^(3-1)-'1.Inputs'!$D$44*(1+$G460)^(3-1)-('1.Inputs'!$D$20/'1.Inputs'!$D$27+'1.Inputs'!$D$23/'1.Inputs'!$D$28)))*'1.Inputs'!$D$53+('1.Inputs'!$D$20/'1.Inputs'!$D$27+'1.Inputs'!$D$23/'1.Inputs'!$D$28)-(J460-I460)</f>
        <v>806329534.88137794</v>
      </c>
      <c r="V460" s="36">
        <f ca="1">((('1.Inputs'!$D$37*12*IF(4=1,'1.Inputs'!$D$38,IF(4=2,'1.Inputs'!$D$39,$E460)))*$F460*(('1.Inputs'!$D$40)+(1-'1.Inputs'!$D$40)*(1+'1.Inputs'!$D$41))*(1+$G460)^(4-1))-(('1.Inputs'!$D$37*12*IF(4=1,'1.Inputs'!$D$38,IF(4=2,'1.Inputs'!$D$39,$E460)))/(1-'1.Inputs'!$D$42)*$D460*(1+$G460)^(4-1))-('1.Inputs'!$D$37*12*IF(4=1,'1.Inputs'!$D$38,IF(4=2,'1.Inputs'!$D$39,$E460)))*'1.Inputs'!$D$43*(1+$G460)^(4-1)-'1.Inputs'!$D$44*(1+$G460)^(4-1)-('1.Inputs'!$D$20/'1.Inputs'!$D$27+'1.Inputs'!$D$23/'1.Inputs'!$D$28))-MAX(0,((('1.Inputs'!$D$37*12*IF(4=1,'1.Inputs'!$D$38,IF(4=2,'1.Inputs'!$D$39,$E460)))*$F460*(('1.Inputs'!$D$40)+(1-'1.Inputs'!$D$40)*(1+'1.Inputs'!$D$41))*(1+$G460)^(4-1))-(('1.Inputs'!$D$37*12*IF(4=1,'1.Inputs'!$D$38,IF(4=2,'1.Inputs'!$D$39,$E460)))/(1-'1.Inputs'!$D$42)*$D460*(1+$G460)^(4-1))-('1.Inputs'!$D$37*12*IF(4=1,'1.Inputs'!$D$38,IF(4=2,'1.Inputs'!$D$39,$E460)))*'1.Inputs'!$D$43*(1+$G460)^(4-1)-'1.Inputs'!$D$44*(1+$G460)^(4-1)-('1.Inputs'!$D$20/'1.Inputs'!$D$27+'1.Inputs'!$D$23/'1.Inputs'!$D$28)))*'1.Inputs'!$D$53+('1.Inputs'!$D$20/'1.Inputs'!$D$27+'1.Inputs'!$D$23/'1.Inputs'!$D$28)-(K460-J460)</f>
        <v>1122003422.297935</v>
      </c>
      <c r="W460" s="36">
        <f ca="1">((('1.Inputs'!$D$37*12*IF(5=1,'1.Inputs'!$D$38,IF(5=2,'1.Inputs'!$D$39,$E460)))*$F460*(('1.Inputs'!$D$40)+(1-'1.Inputs'!$D$40)*(1+'1.Inputs'!$D$41))*(1+$G460)^(5-1))-(('1.Inputs'!$D$37*12*IF(5=1,'1.Inputs'!$D$38,IF(5=2,'1.Inputs'!$D$39,$E460)))/(1-'1.Inputs'!$D$42)*$D460*(1+$G460)^(5-1))-('1.Inputs'!$D$37*12*IF(5=1,'1.Inputs'!$D$38,IF(5=2,'1.Inputs'!$D$39,$E460)))*'1.Inputs'!$D$43*(1+$G460)^(5-1)-'1.Inputs'!$D$44*(1+$G460)^(5-1)-('1.Inputs'!$D$20/'1.Inputs'!$D$27+'1.Inputs'!$D$23/'1.Inputs'!$D$28))-MAX(0,((('1.Inputs'!$D$37*12*IF(5=1,'1.Inputs'!$D$38,IF(5=2,'1.Inputs'!$D$39,$E460)))*$F460*(('1.Inputs'!$D$40)+(1-'1.Inputs'!$D$40)*(1+'1.Inputs'!$D$41))*(1+$G460)^(5-1))-(('1.Inputs'!$D$37*12*IF(5=1,'1.Inputs'!$D$38,IF(5=2,'1.Inputs'!$D$39,$E460)))/(1-'1.Inputs'!$D$42)*$D460*(1+$G460)^(5-1))-('1.Inputs'!$D$37*12*IF(5=1,'1.Inputs'!$D$38,IF(5=2,'1.Inputs'!$D$39,$E460)))*'1.Inputs'!$D$43*(1+$G460)^(5-1)-'1.Inputs'!$D$44*(1+$G460)^(5-1)-('1.Inputs'!$D$20/'1.Inputs'!$D$27+'1.Inputs'!$D$23/'1.Inputs'!$D$28)))*'1.Inputs'!$D$53+('1.Inputs'!$D$20/'1.Inputs'!$D$27+'1.Inputs'!$D$23/'1.Inputs'!$D$28)-(L460-K460)</f>
        <v>1182970628.5299516</v>
      </c>
      <c r="X460" s="36">
        <f ca="1">((('1.Inputs'!$D$37*12*IF(6=1,'1.Inputs'!$D$38,IF(6=2,'1.Inputs'!$D$39,$E460)))*$F460*(('1.Inputs'!$D$40)+(1-'1.Inputs'!$D$40)*(1+'1.Inputs'!$D$41))*(1+$G460)^(6-1))-(('1.Inputs'!$D$37*12*IF(6=1,'1.Inputs'!$D$38,IF(6=2,'1.Inputs'!$D$39,$E460)))/(1-'1.Inputs'!$D$42)*$D460*(1+$G460)^(6-1))-('1.Inputs'!$D$37*12*IF(6=1,'1.Inputs'!$D$38,IF(6=2,'1.Inputs'!$D$39,$E460)))*'1.Inputs'!$D$43*(1+$G460)^(6-1)-'1.Inputs'!$D$44*(1+$G460)^(6-1)-('1.Inputs'!$D$20/'1.Inputs'!$D$27+'1.Inputs'!$D$23/'1.Inputs'!$D$28))-MAX(0,((('1.Inputs'!$D$37*12*IF(6=1,'1.Inputs'!$D$38,IF(6=2,'1.Inputs'!$D$39,$E460)))*$F460*(('1.Inputs'!$D$40)+(1-'1.Inputs'!$D$40)*(1+'1.Inputs'!$D$41))*(1+$G460)^(6-1))-(('1.Inputs'!$D$37*12*IF(6=1,'1.Inputs'!$D$38,IF(6=2,'1.Inputs'!$D$39,$E460)))/(1-'1.Inputs'!$D$42)*$D460*(1+$G460)^(6-1))-('1.Inputs'!$D$37*12*IF(6=1,'1.Inputs'!$D$38,IF(6=2,'1.Inputs'!$D$39,$E460)))*'1.Inputs'!$D$43*(1+$G460)^(6-1)-'1.Inputs'!$D$44*(1+$G460)^(6-1)-('1.Inputs'!$D$20/'1.Inputs'!$D$27+'1.Inputs'!$D$23/'1.Inputs'!$D$28)))*'1.Inputs'!$D$53+('1.Inputs'!$D$20/'1.Inputs'!$D$27+'1.Inputs'!$D$23/'1.Inputs'!$D$28)-(M460-L460)</f>
        <v>1247396302.684582</v>
      </c>
      <c r="Y460" s="36">
        <f ca="1">((('1.Inputs'!$D$37*12*IF(7=1,'1.Inputs'!$D$38,IF(7=2,'1.Inputs'!$D$39,$E460)))*$F460*(('1.Inputs'!$D$40)+(1-'1.Inputs'!$D$40)*(1+'1.Inputs'!$D$41))*(1+$G460)^(7-1))-(('1.Inputs'!$D$37*12*IF(7=1,'1.Inputs'!$D$38,IF(7=2,'1.Inputs'!$D$39,$E460)))/(1-'1.Inputs'!$D$42)*$D460*(1+$G460)^(7-1))-('1.Inputs'!$D$37*12*IF(7=1,'1.Inputs'!$D$38,IF(7=2,'1.Inputs'!$D$39,$E460)))*'1.Inputs'!$D$43*(1+$G460)^(7-1)-'1.Inputs'!$D$44*(1+$G460)^(7-1)-('1.Inputs'!$D$20/'1.Inputs'!$D$27+'1.Inputs'!$D$23/'1.Inputs'!$D$28))-MAX(0,((('1.Inputs'!$D$37*12*IF(7=1,'1.Inputs'!$D$38,IF(7=2,'1.Inputs'!$D$39,$E460)))*$F460*(('1.Inputs'!$D$40)+(1-'1.Inputs'!$D$40)*(1+'1.Inputs'!$D$41))*(1+$G460)^(7-1))-(('1.Inputs'!$D$37*12*IF(7=1,'1.Inputs'!$D$38,IF(7=2,'1.Inputs'!$D$39,$E460)))/(1-'1.Inputs'!$D$42)*$D460*(1+$G460)^(7-1))-('1.Inputs'!$D$37*12*IF(7=1,'1.Inputs'!$D$38,IF(7=2,'1.Inputs'!$D$39,$E460)))*'1.Inputs'!$D$43*(1+$G460)^(7-1)-'1.Inputs'!$D$44*(1+$G460)^(7-1)-('1.Inputs'!$D$20/'1.Inputs'!$D$27+'1.Inputs'!$D$23/'1.Inputs'!$D$28)))*'1.Inputs'!$D$53+('1.Inputs'!$D$20/'1.Inputs'!$D$27+'1.Inputs'!$D$23/'1.Inputs'!$D$28)-(N460-M460)</f>
        <v>1315476632.2060452</v>
      </c>
      <c r="Z460" s="36">
        <f ca="1">((('1.Inputs'!$D$37*12*IF(8=1,'1.Inputs'!$D$38,IF(8=2,'1.Inputs'!$D$39,$E460)))*$F460*(('1.Inputs'!$D$40)+(1-'1.Inputs'!$D$40)*(1+'1.Inputs'!$D$41))*(1+$G460)^(8-1))-(('1.Inputs'!$D$37*12*IF(8=1,'1.Inputs'!$D$38,IF(8=2,'1.Inputs'!$D$39,$E460)))/(1-'1.Inputs'!$D$42)*$D460*(1+$G460)^(8-1))-('1.Inputs'!$D$37*12*IF(8=1,'1.Inputs'!$D$38,IF(8=2,'1.Inputs'!$D$39,$E460)))*'1.Inputs'!$D$43*(1+$G460)^(8-1)-'1.Inputs'!$D$44*(1+$G460)^(8-1)-('1.Inputs'!$D$20/'1.Inputs'!$D$27+'1.Inputs'!$D$23/'1.Inputs'!$D$28))-MAX(0,((('1.Inputs'!$D$37*12*IF(8=1,'1.Inputs'!$D$38,IF(8=2,'1.Inputs'!$D$39,$E460)))*$F460*(('1.Inputs'!$D$40)+(1-'1.Inputs'!$D$40)*(1+'1.Inputs'!$D$41))*(1+$G460)^(8-1))-(('1.Inputs'!$D$37*12*IF(8=1,'1.Inputs'!$D$38,IF(8=2,'1.Inputs'!$D$39,$E460)))/(1-'1.Inputs'!$D$42)*$D460*(1+$G460)^(8-1))-('1.Inputs'!$D$37*12*IF(8=1,'1.Inputs'!$D$38,IF(8=2,'1.Inputs'!$D$39,$E460)))*'1.Inputs'!$D$43*(1+$G460)^(8-1)-'1.Inputs'!$D$44*(1+$G460)^(8-1)-('1.Inputs'!$D$20/'1.Inputs'!$D$27+'1.Inputs'!$D$23/'1.Inputs'!$D$28)))*'1.Inputs'!$D$53+('1.Inputs'!$D$20/'1.Inputs'!$D$27+'1.Inputs'!$D$23/'1.Inputs'!$D$28)-(O460-N460)</f>
        <v>1387418933.6032553</v>
      </c>
      <c r="AA460" s="36">
        <f ca="1">((('1.Inputs'!$D$37*12*IF(9=1,'1.Inputs'!$D$38,IF(9=2,'1.Inputs'!$D$39,$E460)))*$F460*(('1.Inputs'!$D$40)+(1-'1.Inputs'!$D$40)*(1+'1.Inputs'!$D$41))*(1+$G460)^(9-1))-(('1.Inputs'!$D$37*12*IF(9=1,'1.Inputs'!$D$38,IF(9=2,'1.Inputs'!$D$39,$E460)))/(1-'1.Inputs'!$D$42)*$D460*(1+$G460)^(9-1))-('1.Inputs'!$D$37*12*IF(9=1,'1.Inputs'!$D$38,IF(9=2,'1.Inputs'!$D$39,$E460)))*'1.Inputs'!$D$43*(1+$G460)^(9-1)-'1.Inputs'!$D$44*(1+$G460)^(9-1)-('1.Inputs'!$D$20/'1.Inputs'!$D$27+'1.Inputs'!$D$23/'1.Inputs'!$D$28))-MAX(0,((('1.Inputs'!$D$37*12*IF(9=1,'1.Inputs'!$D$38,IF(9=2,'1.Inputs'!$D$39,$E460)))*$F460*(('1.Inputs'!$D$40)+(1-'1.Inputs'!$D$40)*(1+'1.Inputs'!$D$41))*(1+$G460)^(9-1))-(('1.Inputs'!$D$37*12*IF(9=1,'1.Inputs'!$D$38,IF(9=2,'1.Inputs'!$D$39,$E460)))/(1-'1.Inputs'!$D$42)*$D460*(1+$G460)^(9-1))-('1.Inputs'!$D$37*12*IF(9=1,'1.Inputs'!$D$38,IF(9=2,'1.Inputs'!$D$39,$E460)))*'1.Inputs'!$D$43*(1+$G460)^(9-1)-'1.Inputs'!$D$44*(1+$G460)^(9-1)-('1.Inputs'!$D$20/'1.Inputs'!$D$27+'1.Inputs'!$D$23/'1.Inputs'!$D$28)))*'1.Inputs'!$D$53+('1.Inputs'!$D$20/'1.Inputs'!$D$27+'1.Inputs'!$D$23/'1.Inputs'!$D$28)-(P460-O460)</f>
        <v>1463442283.7648535</v>
      </c>
      <c r="AB460" s="36">
        <f ca="1">((('1.Inputs'!$D$37*12*IF(10=1,'1.Inputs'!$D$38,IF(10=2,'1.Inputs'!$D$39,$E460)))*$F460*(('1.Inputs'!$D$40)+(1-'1.Inputs'!$D$40)*(1+'1.Inputs'!$D$41))*(1+$G460)^(10-1))-(('1.Inputs'!$D$37*12*IF(10=1,'1.Inputs'!$D$38,IF(10=2,'1.Inputs'!$D$39,$E460)))/(1-'1.Inputs'!$D$42)*$D460*(1+$G460)^(10-1))-('1.Inputs'!$D$37*12*IF(10=1,'1.Inputs'!$D$38,IF(10=2,'1.Inputs'!$D$39,$E460)))*'1.Inputs'!$D$43*(1+$G460)^(10-1)-'1.Inputs'!$D$44*(1+$G460)^(10-1)-('1.Inputs'!$D$20/'1.Inputs'!$D$27+'1.Inputs'!$D$23/'1.Inputs'!$D$28))-MAX(0,((('1.Inputs'!$D$37*12*IF(10=1,'1.Inputs'!$D$38,IF(10=2,'1.Inputs'!$D$39,$E460)))*$F460*(('1.Inputs'!$D$40)+(1-'1.Inputs'!$D$40)*(1+'1.Inputs'!$D$41))*(1+$G460)^(10-1))-(('1.Inputs'!$D$37*12*IF(10=1,'1.Inputs'!$D$38,IF(10=2,'1.Inputs'!$D$39,$E460)))/(1-'1.Inputs'!$D$42)*$D460*(1+$G460)^(10-1))-('1.Inputs'!$D$37*12*IF(10=1,'1.Inputs'!$D$38,IF(10=2,'1.Inputs'!$D$39,$E460)))*'1.Inputs'!$D$43*(1+$G460)^(10-1)-'1.Inputs'!$D$44*(1+$G460)^(10-1)-('1.Inputs'!$D$20/'1.Inputs'!$D$27+'1.Inputs'!$D$23/'1.Inputs'!$D$28)))*'1.Inputs'!$D$53+('1.Inputs'!$D$20/'1.Inputs'!$D$27+'1.Inputs'!$D$23/'1.Inputs'!$D$28)-(Q460-P460)+(('1.Inputs'!$D$20+'1.Inputs'!$D$23-('1.Inputs'!$D$20/'1.Inputs'!$D$27+'1.Inputs'!$D$23/'1.Inputs'!$D$28)*'1.Inputs'!$D$10)*'1.Inputs'!$D$60+'1.Inputs'!$D$19*'1.Inputs'!$D$59+Q460)</f>
        <v>4458369225.9396152</v>
      </c>
      <c r="AC460" s="36">
        <f ca="1">S460-AC$13-AC$14+MIN(AC$13,MAX(0,((('1.Inputs'!$D$37*12*IF(1=1,'1.Inputs'!$D$38,IF(1=2,'1.Inputs'!$D$39,$E460)))*$F460*(('1.Inputs'!$D$40)+(1-'1.Inputs'!$D$40)*(1+'1.Inputs'!$D$41))*(1+$G460)^(1-1))-(('1.Inputs'!$D$37*12*IF(1=1,'1.Inputs'!$D$38,IF(1=2,'1.Inputs'!$D$39,$E460)))/(1-'1.Inputs'!$D$42)*$D460*(1+$G460)^(1-1))-('1.Inputs'!$D$37*12*IF(1=1,'1.Inputs'!$D$38,IF(1=2,'1.Inputs'!$D$39,$E460)))*'1.Inputs'!$D$43*(1+$G460)^(1-1)-'1.Inputs'!$D$44*(1+$G460)^(1-1)-('1.Inputs'!$D$20/'1.Inputs'!$D$27+'1.Inputs'!$D$23/'1.Inputs'!$D$28))))*'1.Inputs'!$D$53</f>
        <v>-504814320.34385669</v>
      </c>
      <c r="AD460" s="36">
        <f ca="1">T460-AD$13-AD$14+MIN(AD$13,MAX(0,((('1.Inputs'!$D$37*12*IF(2=1,'1.Inputs'!$D$38,IF(2=2,'1.Inputs'!$D$39,$E460)))*$F460*(('1.Inputs'!$D$40)+(1-'1.Inputs'!$D$40)*(1+'1.Inputs'!$D$41))*(1+$G460)^(2-1))-(('1.Inputs'!$D$37*12*IF(2=1,'1.Inputs'!$D$38,IF(2=2,'1.Inputs'!$D$39,$E460)))/(1-'1.Inputs'!$D$42)*$D460*(1+$G460)^(2-1))-('1.Inputs'!$D$37*12*IF(2=1,'1.Inputs'!$D$38,IF(2=2,'1.Inputs'!$D$39,$E460)))*'1.Inputs'!$D$43*(1+$G460)^(2-1)-'1.Inputs'!$D$44*(1+$G460)^(2-1)-('1.Inputs'!$D$20/'1.Inputs'!$D$27+'1.Inputs'!$D$23/'1.Inputs'!$D$28))))*'1.Inputs'!$D$53</f>
        <v>312129817.25673592</v>
      </c>
      <c r="AE460" s="36">
        <f ca="1">U460-AE$13-AE$14+MIN(AE$13,MAX(0,((('1.Inputs'!$D$37*12*IF(3=1,'1.Inputs'!$D$38,IF(3=2,'1.Inputs'!$D$39,$E460)))*$F460*(('1.Inputs'!$D$40)+(1-'1.Inputs'!$D$40)*(1+'1.Inputs'!$D$41))*(1+$G460)^(3-1))-(('1.Inputs'!$D$37*12*IF(3=1,'1.Inputs'!$D$38,IF(3=2,'1.Inputs'!$D$39,$E460)))/(1-'1.Inputs'!$D$42)*$D460*(1+$G460)^(3-1))-('1.Inputs'!$D$37*12*IF(3=1,'1.Inputs'!$D$38,IF(3=2,'1.Inputs'!$D$39,$E460)))*'1.Inputs'!$D$43*(1+$G460)^(3-1)-'1.Inputs'!$D$44*(1+$G460)^(3-1)-('1.Inputs'!$D$20/'1.Inputs'!$D$27+'1.Inputs'!$D$23/'1.Inputs'!$D$28))))*'1.Inputs'!$D$53</f>
        <v>464389534.88137794</v>
      </c>
      <c r="AF460" s="36">
        <f ca="1">V460-AF$13-AF$14+MIN(AF$13,MAX(0,((('1.Inputs'!$D$37*12*IF(4=1,'1.Inputs'!$D$38,IF(4=2,'1.Inputs'!$D$39,$E460)))*$F460*(('1.Inputs'!$D$40)+(1-'1.Inputs'!$D$40)*(1+'1.Inputs'!$D$41))*(1+$G460)^(4-1))-(('1.Inputs'!$D$37*12*IF(4=1,'1.Inputs'!$D$38,IF(4=2,'1.Inputs'!$D$39,$E460)))/(1-'1.Inputs'!$D$42)*$D460*(1+$G460)^(4-1))-('1.Inputs'!$D$37*12*IF(4=1,'1.Inputs'!$D$38,IF(4=2,'1.Inputs'!$D$39,$E460)))*'1.Inputs'!$D$43*(1+$G460)^(4-1)-'1.Inputs'!$D$44*(1+$G460)^(4-1)-('1.Inputs'!$D$20/'1.Inputs'!$D$27+'1.Inputs'!$D$23/'1.Inputs'!$D$28))))*'1.Inputs'!$D$53</f>
        <v>799251422.29793501</v>
      </c>
      <c r="AG460" s="36">
        <f ca="1">W460-AG$13-AG$14+MIN(AG$13,MAX(0,((('1.Inputs'!$D$37*12*IF(5=1,'1.Inputs'!$D$38,IF(5=2,'1.Inputs'!$D$39,$E460)))*$F460*(('1.Inputs'!$D$40)+(1-'1.Inputs'!$D$40)*(1+'1.Inputs'!$D$41))*(1+$G460)^(5-1))-(('1.Inputs'!$D$37*12*IF(5=1,'1.Inputs'!$D$38,IF(5=2,'1.Inputs'!$D$39,$E460)))/(1-'1.Inputs'!$D$42)*$D460*(1+$G460)^(5-1))-('1.Inputs'!$D$37*12*IF(5=1,'1.Inputs'!$D$38,IF(5=2,'1.Inputs'!$D$39,$E460)))*'1.Inputs'!$D$43*(1+$G460)^(5-1)-'1.Inputs'!$D$44*(1+$G460)^(5-1)-('1.Inputs'!$D$20/'1.Inputs'!$D$27+'1.Inputs'!$D$23/'1.Inputs'!$D$28))))*'1.Inputs'!$D$53</f>
        <v>879406628.52995157</v>
      </c>
      <c r="AH460" s="36">
        <f ca="1">X460-AH$13-AH$14+MIN(AH$13,MAX(0,((('1.Inputs'!$D$37*12*IF(6=1,'1.Inputs'!$D$38,IF(6=2,'1.Inputs'!$D$39,$E460)))*$F460*(('1.Inputs'!$D$40)+(1-'1.Inputs'!$D$40)*(1+'1.Inputs'!$D$41))*(1+$G460)^(6-1))-(('1.Inputs'!$D$37*12*IF(6=1,'1.Inputs'!$D$38,IF(6=2,'1.Inputs'!$D$39,$E460)))/(1-'1.Inputs'!$D$42)*$D460*(1+$G460)^(6-1))-('1.Inputs'!$D$37*12*IF(6=1,'1.Inputs'!$D$38,IF(6=2,'1.Inputs'!$D$39,$E460)))*'1.Inputs'!$D$43*(1+$G460)^(6-1)-'1.Inputs'!$D$44*(1+$G460)^(6-1)-('1.Inputs'!$D$20/'1.Inputs'!$D$27+'1.Inputs'!$D$23/'1.Inputs'!$D$28))))*'1.Inputs'!$D$53</f>
        <v>963020302.684582</v>
      </c>
      <c r="AI460" s="36">
        <f ca="1">Y460-AI$13-AI$14+MIN(AI$13,MAX(0,((('1.Inputs'!$D$37*12*IF(7=1,'1.Inputs'!$D$38,IF(7=2,'1.Inputs'!$D$39,$E460)))*$F460*(('1.Inputs'!$D$40)+(1-'1.Inputs'!$D$40)*(1+'1.Inputs'!$D$41))*(1+$G460)^(7-1))-(('1.Inputs'!$D$37*12*IF(7=1,'1.Inputs'!$D$38,IF(7=2,'1.Inputs'!$D$39,$E460)))/(1-'1.Inputs'!$D$42)*$D460*(1+$G460)^(7-1))-('1.Inputs'!$D$37*12*IF(7=1,'1.Inputs'!$D$38,IF(7=2,'1.Inputs'!$D$39,$E460)))*'1.Inputs'!$D$43*(1+$G460)^(7-1)-'1.Inputs'!$D$44*(1+$G460)^(7-1)-('1.Inputs'!$D$20/'1.Inputs'!$D$27+'1.Inputs'!$D$23/'1.Inputs'!$D$28))))*'1.Inputs'!$D$53</f>
        <v>1050288632.2060452</v>
      </c>
      <c r="AJ460" s="36">
        <f ca="1">Z460-AJ$13-AJ$14+MIN(AJ$13,MAX(0,((('1.Inputs'!$D$37*12*IF(8=1,'1.Inputs'!$D$38,IF(8=2,'1.Inputs'!$D$39,$E460)))*$F460*(('1.Inputs'!$D$40)+(1-'1.Inputs'!$D$40)*(1+'1.Inputs'!$D$41))*(1+$G460)^(8-1))-(('1.Inputs'!$D$37*12*IF(8=1,'1.Inputs'!$D$38,IF(8=2,'1.Inputs'!$D$39,$E460)))/(1-'1.Inputs'!$D$42)*$D460*(1+$G460)^(8-1))-('1.Inputs'!$D$37*12*IF(8=1,'1.Inputs'!$D$38,IF(8=2,'1.Inputs'!$D$39,$E460)))*'1.Inputs'!$D$43*(1+$G460)^(8-1)-'1.Inputs'!$D$44*(1+$G460)^(8-1)-('1.Inputs'!$D$20/'1.Inputs'!$D$27+'1.Inputs'!$D$23/'1.Inputs'!$D$28))))*'1.Inputs'!$D$53</f>
        <v>1387418933.6032553</v>
      </c>
      <c r="AK460" s="36">
        <f ca="1">AA460-AK$13-AK$14+MIN(AK$13,MAX(0,((('1.Inputs'!$D$37*12*IF(9=1,'1.Inputs'!$D$38,IF(9=2,'1.Inputs'!$D$39,$E460)))*$F460*(('1.Inputs'!$D$40)+(1-'1.Inputs'!$D$40)*(1+'1.Inputs'!$D$41))*(1+$G460)^(9-1))-(('1.Inputs'!$D$37*12*IF(9=1,'1.Inputs'!$D$38,IF(9=2,'1.Inputs'!$D$39,$E460)))/(1-'1.Inputs'!$D$42)*$D460*(1+$G460)^(9-1))-('1.Inputs'!$D$37*12*IF(9=1,'1.Inputs'!$D$38,IF(9=2,'1.Inputs'!$D$39,$E460)))*'1.Inputs'!$D$43*(1+$G460)^(9-1)-'1.Inputs'!$D$44*(1+$G460)^(9-1)-('1.Inputs'!$D$20/'1.Inputs'!$D$27+'1.Inputs'!$D$23/'1.Inputs'!$D$28))))*'1.Inputs'!$D$53</f>
        <v>1463442283.7648535</v>
      </c>
      <c r="AL460" s="36">
        <f ca="1">AB460-AL$13-AL$14+MIN(AL$13,MAX(0,((('1.Inputs'!$D$37*12*IF(10=1,'1.Inputs'!$D$38,IF(10=2,'1.Inputs'!$D$39,$E460)))*$F460*(('1.Inputs'!$D$40)+(1-'1.Inputs'!$D$40)*(1+'1.Inputs'!$D$41))*(1+$G460)^(10-1))-(('1.Inputs'!$D$37*12*IF(10=1,'1.Inputs'!$D$38,IF(10=2,'1.Inputs'!$D$39,$E460)))/(1-'1.Inputs'!$D$42)*$D460*(1+$G460)^(10-1))-('1.Inputs'!$D$37*12*IF(10=1,'1.Inputs'!$D$38,IF(10=2,'1.Inputs'!$D$39,$E460)))*'1.Inputs'!$D$43*(1+$G460)^(10-1)-'1.Inputs'!$D$44*(1+$G460)^(10-1)-('1.Inputs'!$D$20/'1.Inputs'!$D$27+'1.Inputs'!$D$23/'1.Inputs'!$D$28))))*'1.Inputs'!$D$53+'1.Inputs'!$D$35</f>
        <v>5258369225.9396152</v>
      </c>
      <c r="AM460" s="48">
        <f ca="1">R460+NPV('1.Inputs'!$D$55,S460:AB460)</f>
        <v>3661864734.4861546</v>
      </c>
      <c r="AN460" s="48">
        <f ca="1">-('1.Inputs'!$D$24*(1-'1.Inputs'!$D$31)+'1.Inputs'!$D$35)+NPV('1.Inputs'!$D$54,AC460:AL460)</f>
        <v>1645822403.3589458</v>
      </c>
      <c r="AO460" s="36">
        <f t="shared" ca="1" si="53"/>
        <v>-2.7701512218418474</v>
      </c>
      <c r="AP460" s="36">
        <f t="shared" ca="1" si="54"/>
        <v>2.0486014605726064</v>
      </c>
      <c r="AQ460" s="36">
        <f ca="1">'1.Inputs'!$D$35+MIN(SUM($AC460:AC460),SUM($AC460:AD460),SUM($AC460:AE460),SUM($AC460:AF460),SUM($AC460:AG460),SUM($AC460:AH460),SUM($AC460:AI460),SUM($AC460:AJ460),SUM($AC460:AK460),SUM($AC460:AL460))</f>
        <v>295185679.65614331</v>
      </c>
      <c r="AR460" s="36">
        <f ca="1">IF(AP460&lt;'1.Inputs'!$D$57,1,0)</f>
        <v>0</v>
      </c>
      <c r="AS460" s="36">
        <f t="shared" ca="1" si="55"/>
        <v>0</v>
      </c>
    </row>
    <row r="461" spans="2:45" ht="15" customHeight="1" x14ac:dyDescent="0.25">
      <c r="B461" s="36">
        <v>446</v>
      </c>
      <c r="C461" s="36">
        <f t="shared" ca="1" si="48"/>
        <v>0.54623590332456751</v>
      </c>
      <c r="D461" s="36">
        <f t="shared" ca="1" si="49"/>
        <v>20536.794471967838</v>
      </c>
      <c r="E461" s="47">
        <f t="shared" ca="1" si="50"/>
        <v>0.83426013857325909</v>
      </c>
      <c r="F461" s="36">
        <f t="shared" ca="1" si="51"/>
        <v>26396.624973112896</v>
      </c>
      <c r="G461" s="36">
        <f t="shared" ca="1" si="52"/>
        <v>3.9954598107161982E-2</v>
      </c>
      <c r="H461" s="36">
        <f ca="1">((('1.Inputs'!$D$37*12*IF(1=1,'1.Inputs'!$D$38,IF(1=2,'1.Inputs'!$D$39,$E461)))*$F461*(('1.Inputs'!$D$40)+(1-'1.Inputs'!$D$40)*(1+'1.Inputs'!$D$41))*(1+$G461)^(1-1))*'1.Inputs'!$D$47+(('1.Inputs'!$D$37*12*IF(1=1,'1.Inputs'!$D$38,IF(1=2,'1.Inputs'!$D$39,$E461)))/(1-'1.Inputs'!$D$42)*$D461*(1+$G461)^(1-1))*('1.Inputs'!$D$48-'1.Inputs'!$D$49))/'1.Inputs'!$D$51</f>
        <v>724427743.42605197</v>
      </c>
      <c r="I461" s="36">
        <f ca="1">((('1.Inputs'!$D$37*12*IF(2=1,'1.Inputs'!$D$38,IF(2=2,'1.Inputs'!$D$39,$E461)))*$F461*(('1.Inputs'!$D$40)+(1-'1.Inputs'!$D$40)*(1+'1.Inputs'!$D$41))*(1+$G461)^(2-1))*'1.Inputs'!$D$47+(('1.Inputs'!$D$37*12*IF(2=1,'1.Inputs'!$D$38,IF(2=2,'1.Inputs'!$D$39,$E461)))/(1-'1.Inputs'!$D$42)*$D461*(1+$G461)^(2-1))*('1.Inputs'!$D$48-'1.Inputs'!$D$49))/'1.Inputs'!$D$51</f>
        <v>1054720747.8812456</v>
      </c>
      <c r="J461" s="36">
        <f ca="1">((('1.Inputs'!$D$37*12*IF(3=1,'1.Inputs'!$D$38,IF(3=2,'1.Inputs'!$D$39,$E461)))*$F461*(('1.Inputs'!$D$40)+(1-'1.Inputs'!$D$40)*(1+'1.Inputs'!$D$41))*(1+$G461)^(3-1))*'1.Inputs'!$D$47+(('1.Inputs'!$D$37*12*IF(3=1,'1.Inputs'!$D$38,IF(3=2,'1.Inputs'!$D$39,$E461)))/(1-'1.Inputs'!$D$42)*$D461*(1+$G461)^(3-1))*('1.Inputs'!$D$48-'1.Inputs'!$D$49))/'1.Inputs'!$D$51</f>
        <v>1307239981.040344</v>
      </c>
      <c r="K461" s="36">
        <f ca="1">((('1.Inputs'!$D$37*12*IF(4=1,'1.Inputs'!$D$38,IF(4=2,'1.Inputs'!$D$39,$E461)))*$F461*(('1.Inputs'!$D$40)+(1-'1.Inputs'!$D$40)*(1+'1.Inputs'!$D$41))*(1+$G461)^(4-1))*'1.Inputs'!$D$47+(('1.Inputs'!$D$37*12*IF(4=1,'1.Inputs'!$D$38,IF(4=2,'1.Inputs'!$D$39,$E461)))/(1-'1.Inputs'!$D$42)*$D461*(1+$G461)^(4-1))*('1.Inputs'!$D$48-'1.Inputs'!$D$49))/'1.Inputs'!$D$51</f>
        <v>1359470229.1124251</v>
      </c>
      <c r="L461" s="36">
        <f ca="1">((('1.Inputs'!$D$37*12*IF(5=1,'1.Inputs'!$D$38,IF(5=2,'1.Inputs'!$D$39,$E461)))*$F461*(('1.Inputs'!$D$40)+(1-'1.Inputs'!$D$40)*(1+'1.Inputs'!$D$41))*(1+$G461)^(5-1))*'1.Inputs'!$D$47+(('1.Inputs'!$D$37*12*IF(5=1,'1.Inputs'!$D$38,IF(5=2,'1.Inputs'!$D$39,$E461)))/(1-'1.Inputs'!$D$42)*$D461*(1+$G461)^(5-1))*('1.Inputs'!$D$48-'1.Inputs'!$D$49))/'1.Inputs'!$D$51</f>
        <v>1413787315.7552636</v>
      </c>
      <c r="M461" s="36">
        <f ca="1">((('1.Inputs'!$D$37*12*IF(6=1,'1.Inputs'!$D$38,IF(6=2,'1.Inputs'!$D$39,$E461)))*$F461*(('1.Inputs'!$D$40)+(1-'1.Inputs'!$D$40)*(1+'1.Inputs'!$D$41))*(1+$G461)^(6-1))*'1.Inputs'!$D$47+(('1.Inputs'!$D$37*12*IF(6=1,'1.Inputs'!$D$38,IF(6=2,'1.Inputs'!$D$39,$E461)))/(1-'1.Inputs'!$D$42)*$D461*(1+$G461)^(6-1))*('1.Inputs'!$D$48-'1.Inputs'!$D$49))/'1.Inputs'!$D$51</f>
        <v>1470274619.7652688</v>
      </c>
      <c r="N461" s="36">
        <f ca="1">((('1.Inputs'!$D$37*12*IF(7=1,'1.Inputs'!$D$38,IF(7=2,'1.Inputs'!$D$39,$E461)))*$F461*(('1.Inputs'!$D$40)+(1-'1.Inputs'!$D$40)*(1+'1.Inputs'!$D$41))*(1+$G461)^(7-1))*'1.Inputs'!$D$47+(('1.Inputs'!$D$37*12*IF(7=1,'1.Inputs'!$D$38,IF(7=2,'1.Inputs'!$D$39,$E461)))/(1-'1.Inputs'!$D$42)*$D461*(1+$G461)^(7-1))*('1.Inputs'!$D$48-'1.Inputs'!$D$49))/'1.Inputs'!$D$51</f>
        <v>1529018851.3051507</v>
      </c>
      <c r="O461" s="36">
        <f ca="1">((('1.Inputs'!$D$37*12*IF(8=1,'1.Inputs'!$D$38,IF(8=2,'1.Inputs'!$D$39,$E461)))*$F461*(('1.Inputs'!$D$40)+(1-'1.Inputs'!$D$40)*(1+'1.Inputs'!$D$41))*(1+$G461)^(8-1))*'1.Inputs'!$D$47+(('1.Inputs'!$D$37*12*IF(8=1,'1.Inputs'!$D$38,IF(8=2,'1.Inputs'!$D$39,$E461)))/(1-'1.Inputs'!$D$42)*$D461*(1+$G461)^(8-1))*('1.Inputs'!$D$48-'1.Inputs'!$D$49))/'1.Inputs'!$D$51</f>
        <v>1590110185.0073225</v>
      </c>
      <c r="P461" s="36">
        <f ca="1">((('1.Inputs'!$D$37*12*IF(9=1,'1.Inputs'!$D$38,IF(9=2,'1.Inputs'!$D$39,$E461)))*$F461*(('1.Inputs'!$D$40)+(1-'1.Inputs'!$D$40)*(1+'1.Inputs'!$D$41))*(1+$G461)^(9-1))*'1.Inputs'!$D$47+(('1.Inputs'!$D$37*12*IF(9=1,'1.Inputs'!$D$38,IF(9=2,'1.Inputs'!$D$39,$E461)))/(1-'1.Inputs'!$D$42)*$D461*(1+$G461)^(9-1))*('1.Inputs'!$D$48-'1.Inputs'!$D$49))/'1.Inputs'!$D$51</f>
        <v>1653642398.3953953</v>
      </c>
      <c r="Q461" s="36">
        <f ca="1">((('1.Inputs'!$D$37*12*IF(10=1,'1.Inputs'!$D$38,IF(10=2,'1.Inputs'!$D$39,$E461)))*$F461*(('1.Inputs'!$D$40)+(1-'1.Inputs'!$D$40)*(1+'1.Inputs'!$D$41))*(1+$G461)^(10-1))*'1.Inputs'!$D$47+(('1.Inputs'!$D$37*12*IF(10=1,'1.Inputs'!$D$38,IF(10=2,'1.Inputs'!$D$39,$E461)))/(1-'1.Inputs'!$D$42)*$D461*(1+$G461)^(10-1))*('1.Inputs'!$D$48-'1.Inputs'!$D$49))/'1.Inputs'!$D$51</f>
        <v>1719713015.8362467</v>
      </c>
      <c r="R461" s="36">
        <f>-'1.Inputs'!$D$24</f>
        <v>-2050000000</v>
      </c>
      <c r="S461" s="36">
        <f ca="1">((('1.Inputs'!$D$37*12*IF(1=1,'1.Inputs'!$D$38,IF(1=2,'1.Inputs'!$D$39,$E461)))*$F461*(('1.Inputs'!$D$40)+(1-'1.Inputs'!$D$40)*(1+'1.Inputs'!$D$41))*(1+$G461)^(1-1))-(('1.Inputs'!$D$37*12*IF(1=1,'1.Inputs'!$D$38,IF(1=2,'1.Inputs'!$D$39,$E461)))/(1-'1.Inputs'!$D$42)*$D461*(1+$G461)^(1-1))-('1.Inputs'!$D$37*12*IF(1=1,'1.Inputs'!$D$38,IF(1=2,'1.Inputs'!$D$39,$E461)))*'1.Inputs'!$D$43*(1+$G461)^(1-1)-'1.Inputs'!$D$44*(1+$G461)^(1-1)-('1.Inputs'!$D$20/'1.Inputs'!$D$27+'1.Inputs'!$D$23/'1.Inputs'!$D$28))-MAX(0,((('1.Inputs'!$D$37*12*IF(1=1,'1.Inputs'!$D$38,IF(1=2,'1.Inputs'!$D$39,$E461)))*$F461*(('1.Inputs'!$D$40)+(1-'1.Inputs'!$D$40)*(1+'1.Inputs'!$D$41))*(1+$G461)^(1-1))-(('1.Inputs'!$D$37*12*IF(1=1,'1.Inputs'!$D$38,IF(1=2,'1.Inputs'!$D$39,$E461)))/(1-'1.Inputs'!$D$42)*$D461*(1+$G461)^(1-1))-('1.Inputs'!$D$37*12*IF(1=1,'1.Inputs'!$D$38,IF(1=2,'1.Inputs'!$D$39,$E461)))*'1.Inputs'!$D$43*(1+$G461)^(1-1)-'1.Inputs'!$D$44*(1+$G461)^(1-1)-('1.Inputs'!$D$20/'1.Inputs'!$D$27+'1.Inputs'!$D$23/'1.Inputs'!$D$28)))*'1.Inputs'!$D$53+('1.Inputs'!$D$20/'1.Inputs'!$D$27+'1.Inputs'!$D$23/'1.Inputs'!$D$28)-H461</f>
        <v>-1178591978.9614177</v>
      </c>
      <c r="T461" s="36">
        <f ca="1">((('1.Inputs'!$D$37*12*IF(2=1,'1.Inputs'!$D$38,IF(2=2,'1.Inputs'!$D$39,$E461)))*$F461*(('1.Inputs'!$D$40)+(1-'1.Inputs'!$D$40)*(1+'1.Inputs'!$D$41))*(1+$G461)^(2-1))-(('1.Inputs'!$D$37*12*IF(2=1,'1.Inputs'!$D$38,IF(2=2,'1.Inputs'!$D$39,$E461)))/(1-'1.Inputs'!$D$42)*$D461*(1+$G461)^(2-1))-('1.Inputs'!$D$37*12*IF(2=1,'1.Inputs'!$D$38,IF(2=2,'1.Inputs'!$D$39,$E461)))*'1.Inputs'!$D$43*(1+$G461)^(2-1)-'1.Inputs'!$D$44*(1+$G461)^(2-1)-('1.Inputs'!$D$20/'1.Inputs'!$D$27+'1.Inputs'!$D$23/'1.Inputs'!$D$28))-MAX(0,((('1.Inputs'!$D$37*12*IF(2=1,'1.Inputs'!$D$38,IF(2=2,'1.Inputs'!$D$39,$E461)))*$F461*(('1.Inputs'!$D$40)+(1-'1.Inputs'!$D$40)*(1+'1.Inputs'!$D$41))*(1+$G461)^(2-1))-(('1.Inputs'!$D$37*12*IF(2=1,'1.Inputs'!$D$38,IF(2=2,'1.Inputs'!$D$39,$E461)))/(1-'1.Inputs'!$D$42)*$D461*(1+$G461)^(2-1))-('1.Inputs'!$D$37*12*IF(2=1,'1.Inputs'!$D$38,IF(2=2,'1.Inputs'!$D$39,$E461)))*'1.Inputs'!$D$43*(1+$G461)^(2-1)-'1.Inputs'!$D$44*(1+$G461)^(2-1)-('1.Inputs'!$D$20/'1.Inputs'!$D$27+'1.Inputs'!$D$23/'1.Inputs'!$D$28)))*'1.Inputs'!$D$53+('1.Inputs'!$D$20/'1.Inputs'!$D$27+'1.Inputs'!$D$23/'1.Inputs'!$D$28)-(I461-H461)</f>
        <v>-617143608.19377315</v>
      </c>
      <c r="U461" s="36">
        <f ca="1">((('1.Inputs'!$D$37*12*IF(3=1,'1.Inputs'!$D$38,IF(3=2,'1.Inputs'!$D$39,$E461)))*$F461*(('1.Inputs'!$D$40)+(1-'1.Inputs'!$D$40)*(1+'1.Inputs'!$D$41))*(1+$G461)^(3-1))-(('1.Inputs'!$D$37*12*IF(3=1,'1.Inputs'!$D$38,IF(3=2,'1.Inputs'!$D$39,$E461)))/(1-'1.Inputs'!$D$42)*$D461*(1+$G461)^(3-1))-('1.Inputs'!$D$37*12*IF(3=1,'1.Inputs'!$D$38,IF(3=2,'1.Inputs'!$D$39,$E461)))*'1.Inputs'!$D$43*(1+$G461)^(3-1)-'1.Inputs'!$D$44*(1+$G461)^(3-1)-('1.Inputs'!$D$20/'1.Inputs'!$D$27+'1.Inputs'!$D$23/'1.Inputs'!$D$28))-MAX(0,((('1.Inputs'!$D$37*12*IF(3=1,'1.Inputs'!$D$38,IF(3=2,'1.Inputs'!$D$39,$E461)))*$F461*(('1.Inputs'!$D$40)+(1-'1.Inputs'!$D$40)*(1+'1.Inputs'!$D$41))*(1+$G461)^(3-1))-(('1.Inputs'!$D$37*12*IF(3=1,'1.Inputs'!$D$38,IF(3=2,'1.Inputs'!$D$39,$E461)))/(1-'1.Inputs'!$D$42)*$D461*(1+$G461)^(3-1))-('1.Inputs'!$D$37*12*IF(3=1,'1.Inputs'!$D$38,IF(3=2,'1.Inputs'!$D$39,$E461)))*'1.Inputs'!$D$43*(1+$G461)^(3-1)-'1.Inputs'!$D$44*(1+$G461)^(3-1)-('1.Inputs'!$D$20/'1.Inputs'!$D$27+'1.Inputs'!$D$23/'1.Inputs'!$D$28)))*'1.Inputs'!$D$53+('1.Inputs'!$D$20/'1.Inputs'!$D$27+'1.Inputs'!$D$23/'1.Inputs'!$D$28)-(J461-I461)</f>
        <v>-421357378.73974216</v>
      </c>
      <c r="V461" s="36">
        <f ca="1">((('1.Inputs'!$D$37*12*IF(4=1,'1.Inputs'!$D$38,IF(4=2,'1.Inputs'!$D$39,$E461)))*$F461*(('1.Inputs'!$D$40)+(1-'1.Inputs'!$D$40)*(1+'1.Inputs'!$D$41))*(1+$G461)^(4-1))-(('1.Inputs'!$D$37*12*IF(4=1,'1.Inputs'!$D$38,IF(4=2,'1.Inputs'!$D$39,$E461)))/(1-'1.Inputs'!$D$42)*$D461*(1+$G461)^(4-1))-('1.Inputs'!$D$37*12*IF(4=1,'1.Inputs'!$D$38,IF(4=2,'1.Inputs'!$D$39,$E461)))*'1.Inputs'!$D$43*(1+$G461)^(4-1)-'1.Inputs'!$D$44*(1+$G461)^(4-1)-('1.Inputs'!$D$20/'1.Inputs'!$D$27+'1.Inputs'!$D$23/'1.Inputs'!$D$28))-MAX(0,((('1.Inputs'!$D$37*12*IF(4=1,'1.Inputs'!$D$38,IF(4=2,'1.Inputs'!$D$39,$E461)))*$F461*(('1.Inputs'!$D$40)+(1-'1.Inputs'!$D$40)*(1+'1.Inputs'!$D$41))*(1+$G461)^(4-1))-(('1.Inputs'!$D$37*12*IF(4=1,'1.Inputs'!$D$38,IF(4=2,'1.Inputs'!$D$39,$E461)))/(1-'1.Inputs'!$D$42)*$D461*(1+$G461)^(4-1))-('1.Inputs'!$D$37*12*IF(4=1,'1.Inputs'!$D$38,IF(4=2,'1.Inputs'!$D$39,$E461)))*'1.Inputs'!$D$43*(1+$G461)^(4-1)-'1.Inputs'!$D$44*(1+$G461)^(4-1)-('1.Inputs'!$D$20/'1.Inputs'!$D$27+'1.Inputs'!$D$23/'1.Inputs'!$D$28)))*'1.Inputs'!$D$53+('1.Inputs'!$D$20/'1.Inputs'!$D$27+'1.Inputs'!$D$23/'1.Inputs'!$D$28)-(K461-J461)</f>
        <v>-227814253.90455782</v>
      </c>
      <c r="W461" s="36">
        <f ca="1">((('1.Inputs'!$D$37*12*IF(5=1,'1.Inputs'!$D$38,IF(5=2,'1.Inputs'!$D$39,$E461)))*$F461*(('1.Inputs'!$D$40)+(1-'1.Inputs'!$D$40)*(1+'1.Inputs'!$D$41))*(1+$G461)^(5-1))-(('1.Inputs'!$D$37*12*IF(5=1,'1.Inputs'!$D$38,IF(5=2,'1.Inputs'!$D$39,$E461)))/(1-'1.Inputs'!$D$42)*$D461*(1+$G461)^(5-1))-('1.Inputs'!$D$37*12*IF(5=1,'1.Inputs'!$D$38,IF(5=2,'1.Inputs'!$D$39,$E461)))*'1.Inputs'!$D$43*(1+$G461)^(5-1)-'1.Inputs'!$D$44*(1+$G461)^(5-1)-('1.Inputs'!$D$20/'1.Inputs'!$D$27+'1.Inputs'!$D$23/'1.Inputs'!$D$28))-MAX(0,((('1.Inputs'!$D$37*12*IF(5=1,'1.Inputs'!$D$38,IF(5=2,'1.Inputs'!$D$39,$E461)))*$F461*(('1.Inputs'!$D$40)+(1-'1.Inputs'!$D$40)*(1+'1.Inputs'!$D$41))*(1+$G461)^(5-1))-(('1.Inputs'!$D$37*12*IF(5=1,'1.Inputs'!$D$38,IF(5=2,'1.Inputs'!$D$39,$E461)))/(1-'1.Inputs'!$D$42)*$D461*(1+$G461)^(5-1))-('1.Inputs'!$D$37*12*IF(5=1,'1.Inputs'!$D$38,IF(5=2,'1.Inputs'!$D$39,$E461)))*'1.Inputs'!$D$43*(1+$G461)^(5-1)-'1.Inputs'!$D$44*(1+$G461)^(5-1)-('1.Inputs'!$D$20/'1.Inputs'!$D$27+'1.Inputs'!$D$23/'1.Inputs'!$D$28)))*'1.Inputs'!$D$53+('1.Inputs'!$D$20/'1.Inputs'!$D$27+'1.Inputs'!$D$23/'1.Inputs'!$D$28)-(L461-K461)</f>
        <v>-236916480.86239779</v>
      </c>
      <c r="X461" s="36">
        <f ca="1">((('1.Inputs'!$D$37*12*IF(6=1,'1.Inputs'!$D$38,IF(6=2,'1.Inputs'!$D$39,$E461)))*$F461*(('1.Inputs'!$D$40)+(1-'1.Inputs'!$D$40)*(1+'1.Inputs'!$D$41))*(1+$G461)^(6-1))-(('1.Inputs'!$D$37*12*IF(6=1,'1.Inputs'!$D$38,IF(6=2,'1.Inputs'!$D$39,$E461)))/(1-'1.Inputs'!$D$42)*$D461*(1+$G461)^(6-1))-('1.Inputs'!$D$37*12*IF(6=1,'1.Inputs'!$D$38,IF(6=2,'1.Inputs'!$D$39,$E461)))*'1.Inputs'!$D$43*(1+$G461)^(6-1)-'1.Inputs'!$D$44*(1+$G461)^(6-1)-('1.Inputs'!$D$20/'1.Inputs'!$D$27+'1.Inputs'!$D$23/'1.Inputs'!$D$28))-MAX(0,((('1.Inputs'!$D$37*12*IF(6=1,'1.Inputs'!$D$38,IF(6=2,'1.Inputs'!$D$39,$E461)))*$F461*(('1.Inputs'!$D$40)+(1-'1.Inputs'!$D$40)*(1+'1.Inputs'!$D$41))*(1+$G461)^(6-1))-(('1.Inputs'!$D$37*12*IF(6=1,'1.Inputs'!$D$38,IF(6=2,'1.Inputs'!$D$39,$E461)))/(1-'1.Inputs'!$D$42)*$D461*(1+$G461)^(6-1))-('1.Inputs'!$D$37*12*IF(6=1,'1.Inputs'!$D$38,IF(6=2,'1.Inputs'!$D$39,$E461)))*'1.Inputs'!$D$43*(1+$G461)^(6-1)-'1.Inputs'!$D$44*(1+$G461)^(6-1)-('1.Inputs'!$D$20/'1.Inputs'!$D$27+'1.Inputs'!$D$23/'1.Inputs'!$D$28)))*'1.Inputs'!$D$53+('1.Inputs'!$D$20/'1.Inputs'!$D$27+'1.Inputs'!$D$23/'1.Inputs'!$D$28)-(M461-L461)</f>
        <v>-246382383.64021826</v>
      </c>
      <c r="Y461" s="36">
        <f ca="1">((('1.Inputs'!$D$37*12*IF(7=1,'1.Inputs'!$D$38,IF(7=2,'1.Inputs'!$D$39,$E461)))*$F461*(('1.Inputs'!$D$40)+(1-'1.Inputs'!$D$40)*(1+'1.Inputs'!$D$41))*(1+$G461)^(7-1))-(('1.Inputs'!$D$37*12*IF(7=1,'1.Inputs'!$D$38,IF(7=2,'1.Inputs'!$D$39,$E461)))/(1-'1.Inputs'!$D$42)*$D461*(1+$G461)^(7-1))-('1.Inputs'!$D$37*12*IF(7=1,'1.Inputs'!$D$38,IF(7=2,'1.Inputs'!$D$39,$E461)))*'1.Inputs'!$D$43*(1+$G461)^(7-1)-'1.Inputs'!$D$44*(1+$G461)^(7-1)-('1.Inputs'!$D$20/'1.Inputs'!$D$27+'1.Inputs'!$D$23/'1.Inputs'!$D$28))-MAX(0,((('1.Inputs'!$D$37*12*IF(7=1,'1.Inputs'!$D$38,IF(7=2,'1.Inputs'!$D$39,$E461)))*$F461*(('1.Inputs'!$D$40)+(1-'1.Inputs'!$D$40)*(1+'1.Inputs'!$D$41))*(1+$G461)^(7-1))-(('1.Inputs'!$D$37*12*IF(7=1,'1.Inputs'!$D$38,IF(7=2,'1.Inputs'!$D$39,$E461)))/(1-'1.Inputs'!$D$42)*$D461*(1+$G461)^(7-1))-('1.Inputs'!$D$37*12*IF(7=1,'1.Inputs'!$D$38,IF(7=2,'1.Inputs'!$D$39,$E461)))*'1.Inputs'!$D$43*(1+$G461)^(7-1)-'1.Inputs'!$D$44*(1+$G461)^(7-1)-('1.Inputs'!$D$20/'1.Inputs'!$D$27+'1.Inputs'!$D$23/'1.Inputs'!$D$28)))*'1.Inputs'!$D$53+('1.Inputs'!$D$20/'1.Inputs'!$D$27+'1.Inputs'!$D$23/'1.Inputs'!$D$28)-(N461-M461)</f>
        <v>-256226492.75924778</v>
      </c>
      <c r="Z461" s="36">
        <f ca="1">((('1.Inputs'!$D$37*12*IF(8=1,'1.Inputs'!$D$38,IF(8=2,'1.Inputs'!$D$39,$E461)))*$F461*(('1.Inputs'!$D$40)+(1-'1.Inputs'!$D$40)*(1+'1.Inputs'!$D$41))*(1+$G461)^(8-1))-(('1.Inputs'!$D$37*12*IF(8=1,'1.Inputs'!$D$38,IF(8=2,'1.Inputs'!$D$39,$E461)))/(1-'1.Inputs'!$D$42)*$D461*(1+$G461)^(8-1))-('1.Inputs'!$D$37*12*IF(8=1,'1.Inputs'!$D$38,IF(8=2,'1.Inputs'!$D$39,$E461)))*'1.Inputs'!$D$43*(1+$G461)^(8-1)-'1.Inputs'!$D$44*(1+$G461)^(8-1)-('1.Inputs'!$D$20/'1.Inputs'!$D$27+'1.Inputs'!$D$23/'1.Inputs'!$D$28))-MAX(0,((('1.Inputs'!$D$37*12*IF(8=1,'1.Inputs'!$D$38,IF(8=2,'1.Inputs'!$D$39,$E461)))*$F461*(('1.Inputs'!$D$40)+(1-'1.Inputs'!$D$40)*(1+'1.Inputs'!$D$41))*(1+$G461)^(8-1))-(('1.Inputs'!$D$37*12*IF(8=1,'1.Inputs'!$D$38,IF(8=2,'1.Inputs'!$D$39,$E461)))/(1-'1.Inputs'!$D$42)*$D461*(1+$G461)^(8-1))-('1.Inputs'!$D$37*12*IF(8=1,'1.Inputs'!$D$38,IF(8=2,'1.Inputs'!$D$39,$E461)))*'1.Inputs'!$D$43*(1+$G461)^(8-1)-'1.Inputs'!$D$44*(1+$G461)^(8-1)-('1.Inputs'!$D$20/'1.Inputs'!$D$27+'1.Inputs'!$D$23/'1.Inputs'!$D$28)))*'1.Inputs'!$D$53+('1.Inputs'!$D$20/'1.Inputs'!$D$27+'1.Inputs'!$D$23/'1.Inputs'!$D$28)-(O461-N461)</f>
        <v>-266463919.30185044</v>
      </c>
      <c r="AA461" s="36">
        <f ca="1">((('1.Inputs'!$D$37*12*IF(9=1,'1.Inputs'!$D$38,IF(9=2,'1.Inputs'!$D$39,$E461)))*$F461*(('1.Inputs'!$D$40)+(1-'1.Inputs'!$D$40)*(1+'1.Inputs'!$D$41))*(1+$G461)^(9-1))-(('1.Inputs'!$D$37*12*IF(9=1,'1.Inputs'!$D$38,IF(9=2,'1.Inputs'!$D$39,$E461)))/(1-'1.Inputs'!$D$42)*$D461*(1+$G461)^(9-1))-('1.Inputs'!$D$37*12*IF(9=1,'1.Inputs'!$D$38,IF(9=2,'1.Inputs'!$D$39,$E461)))*'1.Inputs'!$D$43*(1+$G461)^(9-1)-'1.Inputs'!$D$44*(1+$G461)^(9-1)-('1.Inputs'!$D$20/'1.Inputs'!$D$27+'1.Inputs'!$D$23/'1.Inputs'!$D$28))-MAX(0,((('1.Inputs'!$D$37*12*IF(9=1,'1.Inputs'!$D$38,IF(9=2,'1.Inputs'!$D$39,$E461)))*$F461*(('1.Inputs'!$D$40)+(1-'1.Inputs'!$D$40)*(1+'1.Inputs'!$D$41))*(1+$G461)^(9-1))-(('1.Inputs'!$D$37*12*IF(9=1,'1.Inputs'!$D$38,IF(9=2,'1.Inputs'!$D$39,$E461)))/(1-'1.Inputs'!$D$42)*$D461*(1+$G461)^(9-1))-('1.Inputs'!$D$37*12*IF(9=1,'1.Inputs'!$D$38,IF(9=2,'1.Inputs'!$D$39,$E461)))*'1.Inputs'!$D$43*(1+$G461)^(9-1)-'1.Inputs'!$D$44*(1+$G461)^(9-1)-('1.Inputs'!$D$20/'1.Inputs'!$D$27+'1.Inputs'!$D$23/'1.Inputs'!$D$28)))*'1.Inputs'!$D$53+('1.Inputs'!$D$20/'1.Inputs'!$D$27+'1.Inputs'!$D$23/'1.Inputs'!$D$28)-(P461-O461)</f>
        <v>-277110378.10761595</v>
      </c>
      <c r="AB461" s="36">
        <f ca="1">((('1.Inputs'!$D$37*12*IF(10=1,'1.Inputs'!$D$38,IF(10=2,'1.Inputs'!$D$39,$E461)))*$F461*(('1.Inputs'!$D$40)+(1-'1.Inputs'!$D$40)*(1+'1.Inputs'!$D$41))*(1+$G461)^(10-1))-(('1.Inputs'!$D$37*12*IF(10=1,'1.Inputs'!$D$38,IF(10=2,'1.Inputs'!$D$39,$E461)))/(1-'1.Inputs'!$D$42)*$D461*(1+$G461)^(10-1))-('1.Inputs'!$D$37*12*IF(10=1,'1.Inputs'!$D$38,IF(10=2,'1.Inputs'!$D$39,$E461)))*'1.Inputs'!$D$43*(1+$G461)^(10-1)-'1.Inputs'!$D$44*(1+$G461)^(10-1)-('1.Inputs'!$D$20/'1.Inputs'!$D$27+'1.Inputs'!$D$23/'1.Inputs'!$D$28))-MAX(0,((('1.Inputs'!$D$37*12*IF(10=1,'1.Inputs'!$D$38,IF(10=2,'1.Inputs'!$D$39,$E461)))*$F461*(('1.Inputs'!$D$40)+(1-'1.Inputs'!$D$40)*(1+'1.Inputs'!$D$41))*(1+$G461)^(10-1))-(('1.Inputs'!$D$37*12*IF(10=1,'1.Inputs'!$D$38,IF(10=2,'1.Inputs'!$D$39,$E461)))/(1-'1.Inputs'!$D$42)*$D461*(1+$G461)^(10-1))-('1.Inputs'!$D$37*12*IF(10=1,'1.Inputs'!$D$38,IF(10=2,'1.Inputs'!$D$39,$E461)))*'1.Inputs'!$D$43*(1+$G461)^(10-1)-'1.Inputs'!$D$44*(1+$G461)^(10-1)-('1.Inputs'!$D$20/'1.Inputs'!$D$27+'1.Inputs'!$D$23/'1.Inputs'!$D$28)))*'1.Inputs'!$D$53+('1.Inputs'!$D$20/'1.Inputs'!$D$27+'1.Inputs'!$D$23/'1.Inputs'!$D$28)-(Q461-P461)+(('1.Inputs'!$D$20+'1.Inputs'!$D$23-('1.Inputs'!$D$20/'1.Inputs'!$D$27+'1.Inputs'!$D$23/'1.Inputs'!$D$28)*'1.Inputs'!$D$10)*'1.Inputs'!$D$60+'1.Inputs'!$D$19*'1.Inputs'!$D$59+Q461)</f>
        <v>2131530803.9400179</v>
      </c>
      <c r="AC461" s="36">
        <f ca="1">S461-AC$13-AC$14+MIN(AC$13,MAX(0,((('1.Inputs'!$D$37*12*IF(1=1,'1.Inputs'!$D$38,IF(1=2,'1.Inputs'!$D$39,$E461)))*$F461*(('1.Inputs'!$D$40)+(1-'1.Inputs'!$D$40)*(1+'1.Inputs'!$D$41))*(1+$G461)^(1-1))-(('1.Inputs'!$D$37*12*IF(1=1,'1.Inputs'!$D$38,IF(1=2,'1.Inputs'!$D$39,$E461)))/(1-'1.Inputs'!$D$42)*$D461*(1+$G461)^(1-1))-('1.Inputs'!$D$37*12*IF(1=1,'1.Inputs'!$D$38,IF(1=2,'1.Inputs'!$D$39,$E461)))*'1.Inputs'!$D$43*(1+$G461)^(1-1)-'1.Inputs'!$D$44*(1+$G461)^(1-1)-('1.Inputs'!$D$20/'1.Inputs'!$D$27+'1.Inputs'!$D$23/'1.Inputs'!$D$28))))*'1.Inputs'!$D$53</f>
        <v>-1326191978.9614177</v>
      </c>
      <c r="AD461" s="36">
        <f ca="1">T461-AD$13-AD$14+MIN(AD$13,MAX(0,((('1.Inputs'!$D$37*12*IF(2=1,'1.Inputs'!$D$38,IF(2=2,'1.Inputs'!$D$39,$E461)))*$F461*(('1.Inputs'!$D$40)+(1-'1.Inputs'!$D$40)*(1+'1.Inputs'!$D$41))*(1+$G461)^(2-1))-(('1.Inputs'!$D$37*12*IF(2=1,'1.Inputs'!$D$38,IF(2=2,'1.Inputs'!$D$39,$E461)))/(1-'1.Inputs'!$D$42)*$D461*(1+$G461)^(2-1))-('1.Inputs'!$D$37*12*IF(2=1,'1.Inputs'!$D$38,IF(2=2,'1.Inputs'!$D$39,$E461)))*'1.Inputs'!$D$43*(1+$G461)^(2-1)-'1.Inputs'!$D$44*(1+$G461)^(2-1)-('1.Inputs'!$D$20/'1.Inputs'!$D$27+'1.Inputs'!$D$23/'1.Inputs'!$D$28))))*'1.Inputs'!$D$53</f>
        <v>-764743608.19377315</v>
      </c>
      <c r="AE461" s="36">
        <f ca="1">U461-AE$13-AE$14+MIN(AE$13,MAX(0,((('1.Inputs'!$D$37*12*IF(3=1,'1.Inputs'!$D$38,IF(3=2,'1.Inputs'!$D$39,$E461)))*$F461*(('1.Inputs'!$D$40)+(1-'1.Inputs'!$D$40)*(1+'1.Inputs'!$D$41))*(1+$G461)^(3-1))-(('1.Inputs'!$D$37*12*IF(3=1,'1.Inputs'!$D$38,IF(3=2,'1.Inputs'!$D$39,$E461)))/(1-'1.Inputs'!$D$42)*$D461*(1+$G461)^(3-1))-('1.Inputs'!$D$37*12*IF(3=1,'1.Inputs'!$D$38,IF(3=2,'1.Inputs'!$D$39,$E461)))*'1.Inputs'!$D$43*(1+$G461)^(3-1)-'1.Inputs'!$D$44*(1+$G461)^(3-1)-('1.Inputs'!$D$20/'1.Inputs'!$D$27+'1.Inputs'!$D$23/'1.Inputs'!$D$28))))*'1.Inputs'!$D$53</f>
        <v>-814957378.73974216</v>
      </c>
      <c r="AF461" s="36">
        <f ca="1">V461-AF$13-AF$14+MIN(AF$13,MAX(0,((('1.Inputs'!$D$37*12*IF(4=1,'1.Inputs'!$D$38,IF(4=2,'1.Inputs'!$D$39,$E461)))*$F461*(('1.Inputs'!$D$40)+(1-'1.Inputs'!$D$40)*(1+'1.Inputs'!$D$41))*(1+$G461)^(4-1))-(('1.Inputs'!$D$37*12*IF(4=1,'1.Inputs'!$D$38,IF(4=2,'1.Inputs'!$D$39,$E461)))/(1-'1.Inputs'!$D$42)*$D461*(1+$G461)^(4-1))-('1.Inputs'!$D$37*12*IF(4=1,'1.Inputs'!$D$38,IF(4=2,'1.Inputs'!$D$39,$E461)))*'1.Inputs'!$D$43*(1+$G461)^(4-1)-'1.Inputs'!$D$44*(1+$G461)^(4-1)-('1.Inputs'!$D$20/'1.Inputs'!$D$27+'1.Inputs'!$D$23/'1.Inputs'!$D$28))))*'1.Inputs'!$D$53</f>
        <v>-591894253.90455782</v>
      </c>
      <c r="AG461" s="36">
        <f ca="1">W461-AG$13-AG$14+MIN(AG$13,MAX(0,((('1.Inputs'!$D$37*12*IF(5=1,'1.Inputs'!$D$38,IF(5=2,'1.Inputs'!$D$39,$E461)))*$F461*(('1.Inputs'!$D$40)+(1-'1.Inputs'!$D$40)*(1+'1.Inputs'!$D$41))*(1+$G461)^(5-1))-(('1.Inputs'!$D$37*12*IF(5=1,'1.Inputs'!$D$38,IF(5=2,'1.Inputs'!$D$39,$E461)))/(1-'1.Inputs'!$D$42)*$D461*(1+$G461)^(5-1))-('1.Inputs'!$D$37*12*IF(5=1,'1.Inputs'!$D$38,IF(5=2,'1.Inputs'!$D$39,$E461)))*'1.Inputs'!$D$43*(1+$G461)^(5-1)-'1.Inputs'!$D$44*(1+$G461)^(5-1)-('1.Inputs'!$D$20/'1.Inputs'!$D$27+'1.Inputs'!$D$23/'1.Inputs'!$D$28))))*'1.Inputs'!$D$53</f>
        <v>-571476480.86239779</v>
      </c>
      <c r="AH461" s="36">
        <f ca="1">X461-AH$13-AH$14+MIN(AH$13,MAX(0,((('1.Inputs'!$D$37*12*IF(6=1,'1.Inputs'!$D$38,IF(6=2,'1.Inputs'!$D$39,$E461)))*$F461*(('1.Inputs'!$D$40)+(1-'1.Inputs'!$D$40)*(1+'1.Inputs'!$D$41))*(1+$G461)^(6-1))-(('1.Inputs'!$D$37*12*IF(6=1,'1.Inputs'!$D$38,IF(6=2,'1.Inputs'!$D$39,$E461)))/(1-'1.Inputs'!$D$42)*$D461*(1+$G461)^(6-1))-('1.Inputs'!$D$37*12*IF(6=1,'1.Inputs'!$D$38,IF(6=2,'1.Inputs'!$D$39,$E461)))*'1.Inputs'!$D$43*(1+$G461)^(6-1)-'1.Inputs'!$D$44*(1+$G461)^(6-1)-('1.Inputs'!$D$20/'1.Inputs'!$D$27+'1.Inputs'!$D$23/'1.Inputs'!$D$28))))*'1.Inputs'!$D$53</f>
        <v>-551422383.64021826</v>
      </c>
      <c r="AI461" s="36">
        <f ca="1">Y461-AI$13-AI$14+MIN(AI$13,MAX(0,((('1.Inputs'!$D$37*12*IF(7=1,'1.Inputs'!$D$38,IF(7=2,'1.Inputs'!$D$39,$E461)))*$F461*(('1.Inputs'!$D$40)+(1-'1.Inputs'!$D$40)*(1+'1.Inputs'!$D$41))*(1+$G461)^(7-1))-(('1.Inputs'!$D$37*12*IF(7=1,'1.Inputs'!$D$38,IF(7=2,'1.Inputs'!$D$39,$E461)))/(1-'1.Inputs'!$D$42)*$D461*(1+$G461)^(7-1))-('1.Inputs'!$D$37*12*IF(7=1,'1.Inputs'!$D$38,IF(7=2,'1.Inputs'!$D$39,$E461)))*'1.Inputs'!$D$43*(1+$G461)^(7-1)-'1.Inputs'!$D$44*(1+$G461)^(7-1)-('1.Inputs'!$D$20/'1.Inputs'!$D$27+'1.Inputs'!$D$23/'1.Inputs'!$D$28))))*'1.Inputs'!$D$53</f>
        <v>-531746492.75924778</v>
      </c>
      <c r="AJ461" s="36">
        <f ca="1">Z461-AJ$13-AJ$14+MIN(AJ$13,MAX(0,((('1.Inputs'!$D$37*12*IF(8=1,'1.Inputs'!$D$38,IF(8=2,'1.Inputs'!$D$39,$E461)))*$F461*(('1.Inputs'!$D$40)+(1-'1.Inputs'!$D$40)*(1+'1.Inputs'!$D$41))*(1+$G461)^(8-1))-(('1.Inputs'!$D$37*12*IF(8=1,'1.Inputs'!$D$38,IF(8=2,'1.Inputs'!$D$39,$E461)))/(1-'1.Inputs'!$D$42)*$D461*(1+$G461)^(8-1))-('1.Inputs'!$D$37*12*IF(8=1,'1.Inputs'!$D$38,IF(8=2,'1.Inputs'!$D$39,$E461)))*'1.Inputs'!$D$43*(1+$G461)^(8-1)-'1.Inputs'!$D$44*(1+$G461)^(8-1)-('1.Inputs'!$D$20/'1.Inputs'!$D$27+'1.Inputs'!$D$23/'1.Inputs'!$D$28))))*'1.Inputs'!$D$53</f>
        <v>-266463919.30185044</v>
      </c>
      <c r="AK461" s="36">
        <f ca="1">AA461-AK$13-AK$14+MIN(AK$13,MAX(0,((('1.Inputs'!$D$37*12*IF(9=1,'1.Inputs'!$D$38,IF(9=2,'1.Inputs'!$D$39,$E461)))*$F461*(('1.Inputs'!$D$40)+(1-'1.Inputs'!$D$40)*(1+'1.Inputs'!$D$41))*(1+$G461)^(9-1))-(('1.Inputs'!$D$37*12*IF(9=1,'1.Inputs'!$D$38,IF(9=2,'1.Inputs'!$D$39,$E461)))/(1-'1.Inputs'!$D$42)*$D461*(1+$G461)^(9-1))-('1.Inputs'!$D$37*12*IF(9=1,'1.Inputs'!$D$38,IF(9=2,'1.Inputs'!$D$39,$E461)))*'1.Inputs'!$D$43*(1+$G461)^(9-1)-'1.Inputs'!$D$44*(1+$G461)^(9-1)-('1.Inputs'!$D$20/'1.Inputs'!$D$27+'1.Inputs'!$D$23/'1.Inputs'!$D$28))))*'1.Inputs'!$D$53</f>
        <v>-277110378.10761595</v>
      </c>
      <c r="AL461" s="36">
        <f ca="1">AB461-AL$13-AL$14+MIN(AL$13,MAX(0,((('1.Inputs'!$D$37*12*IF(10=1,'1.Inputs'!$D$38,IF(10=2,'1.Inputs'!$D$39,$E461)))*$F461*(('1.Inputs'!$D$40)+(1-'1.Inputs'!$D$40)*(1+'1.Inputs'!$D$41))*(1+$G461)^(10-1))-(('1.Inputs'!$D$37*12*IF(10=1,'1.Inputs'!$D$38,IF(10=2,'1.Inputs'!$D$39,$E461)))/(1-'1.Inputs'!$D$42)*$D461*(1+$G461)^(10-1))-('1.Inputs'!$D$37*12*IF(10=1,'1.Inputs'!$D$38,IF(10=2,'1.Inputs'!$D$39,$E461)))*'1.Inputs'!$D$43*(1+$G461)^(10-1)-'1.Inputs'!$D$44*(1+$G461)^(10-1)-('1.Inputs'!$D$20/'1.Inputs'!$D$27+'1.Inputs'!$D$23/'1.Inputs'!$D$28))))*'1.Inputs'!$D$53+'1.Inputs'!$D$35</f>
        <v>2931530803.9400177</v>
      </c>
      <c r="AM461" s="48">
        <f ca="1">R461+NPV('1.Inputs'!$D$55,S461:AB461)</f>
        <v>-3936078994.5920596</v>
      </c>
      <c r="AN461" s="48">
        <f ca="1">-('1.Inputs'!$D$24*(1-'1.Inputs'!$D$31)+'1.Inputs'!$D$35)+NPV('1.Inputs'!$D$54,AC461:AL461)</f>
        <v>-4288663984.7213593</v>
      </c>
      <c r="AO461" s="36">
        <f t="shared" ca="1" si="53"/>
        <v>-7.9850405078686837</v>
      </c>
      <c r="AP461" s="36">
        <f t="shared" ca="1" si="54"/>
        <v>-1.0705217955786133</v>
      </c>
      <c r="AQ461" s="36">
        <f ca="1">'1.Inputs'!$D$35+MIN(SUM($AC461:AC461),SUM($AC461:AD461),SUM($AC461:AE461),SUM($AC461:AF461),SUM($AC461:AG461),SUM($AC461:AH461),SUM($AC461:AI461),SUM($AC461:AJ461),SUM($AC461:AK461),SUM($AC461:AL461))</f>
        <v>-4896006874.4708214</v>
      </c>
      <c r="AR461" s="36">
        <f ca="1">IF(AP461&lt;'1.Inputs'!$D$57,1,0)</f>
        <v>1</v>
      </c>
      <c r="AS461" s="36">
        <f t="shared" ca="1" si="55"/>
        <v>1</v>
      </c>
    </row>
    <row r="462" spans="2:45" ht="15" customHeight="1" x14ac:dyDescent="0.25">
      <c r="B462" s="36">
        <v>447</v>
      </c>
      <c r="C462" s="36">
        <f t="shared" ca="1" si="48"/>
        <v>0.53305449838172236</v>
      </c>
      <c r="D462" s="36">
        <f t="shared" ca="1" si="49"/>
        <v>22628.752265875686</v>
      </c>
      <c r="E462" s="47">
        <f t="shared" ca="1" si="50"/>
        <v>0.83263030742102973</v>
      </c>
      <c r="F462" s="36">
        <f t="shared" ca="1" si="51"/>
        <v>31193.763614899428</v>
      </c>
      <c r="G462" s="36">
        <f t="shared" ca="1" si="52"/>
        <v>4.145386013249229E-2</v>
      </c>
      <c r="H462" s="36">
        <f ca="1">((('1.Inputs'!$D$37*12*IF(1=1,'1.Inputs'!$D$38,IF(1=2,'1.Inputs'!$D$39,$E462)))*$F462*(('1.Inputs'!$D$40)+(1-'1.Inputs'!$D$40)*(1+'1.Inputs'!$D$41))*(1+$G462)^(1-1))*'1.Inputs'!$D$47+(('1.Inputs'!$D$37*12*IF(1=1,'1.Inputs'!$D$38,IF(1=2,'1.Inputs'!$D$39,$E462)))/(1-'1.Inputs'!$D$42)*$D462*(1+$G462)^(1-1))*('1.Inputs'!$D$48-'1.Inputs'!$D$49))/'1.Inputs'!$D$51</f>
        <v>846078630.80136144</v>
      </c>
      <c r="I462" s="36">
        <f ca="1">((('1.Inputs'!$D$37*12*IF(2=1,'1.Inputs'!$D$38,IF(2=2,'1.Inputs'!$D$39,$E462)))*$F462*(('1.Inputs'!$D$40)+(1-'1.Inputs'!$D$40)*(1+'1.Inputs'!$D$41))*(1+$G462)^(2-1))*'1.Inputs'!$D$47+(('1.Inputs'!$D$37*12*IF(2=1,'1.Inputs'!$D$38,IF(2=2,'1.Inputs'!$D$39,$E462)))/(1-'1.Inputs'!$D$42)*$D462*(1+$G462)^(2-1))*('1.Inputs'!$D$48-'1.Inputs'!$D$49))/'1.Inputs'!$D$51</f>
        <v>1233612598.4331682</v>
      </c>
      <c r="J462" s="36">
        <f ca="1">((('1.Inputs'!$D$37*12*IF(3=1,'1.Inputs'!$D$38,IF(3=2,'1.Inputs'!$D$39,$E462)))*$F462*(('1.Inputs'!$D$40)+(1-'1.Inputs'!$D$40)*(1+'1.Inputs'!$D$41))*(1+$G462)^(3-1))*'1.Inputs'!$D$47+(('1.Inputs'!$D$37*12*IF(3=1,'1.Inputs'!$D$38,IF(3=2,'1.Inputs'!$D$39,$E462)))/(1-'1.Inputs'!$D$42)*$D462*(1+$G462)^(3-1))*('1.Inputs'!$D$48-'1.Inputs'!$D$49))/'1.Inputs'!$D$51</f>
        <v>1528174698.7963955</v>
      </c>
      <c r="K462" s="36">
        <f ca="1">((('1.Inputs'!$D$37*12*IF(4=1,'1.Inputs'!$D$38,IF(4=2,'1.Inputs'!$D$39,$E462)))*$F462*(('1.Inputs'!$D$40)+(1-'1.Inputs'!$D$40)*(1+'1.Inputs'!$D$41))*(1+$G462)^(4-1))*'1.Inputs'!$D$47+(('1.Inputs'!$D$37*12*IF(4=1,'1.Inputs'!$D$38,IF(4=2,'1.Inputs'!$D$39,$E462)))/(1-'1.Inputs'!$D$42)*$D462*(1+$G462)^(4-1))*('1.Inputs'!$D$48-'1.Inputs'!$D$49))/'1.Inputs'!$D$51</f>
        <v>1591523439.0183148</v>
      </c>
      <c r="L462" s="36">
        <f ca="1">((('1.Inputs'!$D$37*12*IF(5=1,'1.Inputs'!$D$38,IF(5=2,'1.Inputs'!$D$39,$E462)))*$F462*(('1.Inputs'!$D$40)+(1-'1.Inputs'!$D$40)*(1+'1.Inputs'!$D$41))*(1+$G462)^(5-1))*'1.Inputs'!$D$47+(('1.Inputs'!$D$37*12*IF(5=1,'1.Inputs'!$D$38,IF(5=2,'1.Inputs'!$D$39,$E462)))/(1-'1.Inputs'!$D$42)*$D462*(1+$G462)^(5-1))*('1.Inputs'!$D$48-'1.Inputs'!$D$49))/'1.Inputs'!$D$51</f>
        <v>1657498229.0569634</v>
      </c>
      <c r="M462" s="36">
        <f ca="1">((('1.Inputs'!$D$37*12*IF(6=1,'1.Inputs'!$D$38,IF(6=2,'1.Inputs'!$D$39,$E462)))*$F462*(('1.Inputs'!$D$40)+(1-'1.Inputs'!$D$40)*(1+'1.Inputs'!$D$41))*(1+$G462)^(6-1))*'1.Inputs'!$D$47+(('1.Inputs'!$D$37*12*IF(6=1,'1.Inputs'!$D$38,IF(6=2,'1.Inputs'!$D$39,$E462)))/(1-'1.Inputs'!$D$42)*$D462*(1+$G462)^(6-1))*('1.Inputs'!$D$48-'1.Inputs'!$D$49))/'1.Inputs'!$D$51</f>
        <v>1726207928.8141441</v>
      </c>
      <c r="N462" s="36">
        <f ca="1">((('1.Inputs'!$D$37*12*IF(7=1,'1.Inputs'!$D$38,IF(7=2,'1.Inputs'!$D$39,$E462)))*$F462*(('1.Inputs'!$D$40)+(1-'1.Inputs'!$D$40)*(1+'1.Inputs'!$D$41))*(1+$G462)^(7-1))*'1.Inputs'!$D$47+(('1.Inputs'!$D$37*12*IF(7=1,'1.Inputs'!$D$38,IF(7=2,'1.Inputs'!$D$39,$E462)))/(1-'1.Inputs'!$D$42)*$D462*(1+$G462)^(7-1))*('1.Inputs'!$D$48-'1.Inputs'!$D$49))/'1.Inputs'!$D$51</f>
        <v>1797765910.8548052</v>
      </c>
      <c r="O462" s="36">
        <f ca="1">((('1.Inputs'!$D$37*12*IF(8=1,'1.Inputs'!$D$38,IF(8=2,'1.Inputs'!$D$39,$E462)))*$F462*(('1.Inputs'!$D$40)+(1-'1.Inputs'!$D$40)*(1+'1.Inputs'!$D$41))*(1+$G462)^(8-1))*'1.Inputs'!$D$47+(('1.Inputs'!$D$37*12*IF(8=1,'1.Inputs'!$D$38,IF(8=2,'1.Inputs'!$D$39,$E462)))/(1-'1.Inputs'!$D$42)*$D462*(1+$G462)^(8-1))*('1.Inputs'!$D$48-'1.Inputs'!$D$49))/'1.Inputs'!$D$51</f>
        <v>1872290247.4743428</v>
      </c>
      <c r="P462" s="36">
        <f ca="1">((('1.Inputs'!$D$37*12*IF(9=1,'1.Inputs'!$D$38,IF(9=2,'1.Inputs'!$D$39,$E462)))*$F462*(('1.Inputs'!$D$40)+(1-'1.Inputs'!$D$40)*(1+'1.Inputs'!$D$41))*(1+$G462)^(9-1))*'1.Inputs'!$D$47+(('1.Inputs'!$D$37*12*IF(9=1,'1.Inputs'!$D$38,IF(9=2,'1.Inputs'!$D$39,$E462)))/(1-'1.Inputs'!$D$42)*$D462*(1+$G462)^(9-1))*('1.Inputs'!$D$48-'1.Inputs'!$D$49))/'1.Inputs'!$D$51</f>
        <v>1949903905.5205743</v>
      </c>
      <c r="Q462" s="36">
        <f ca="1">((('1.Inputs'!$D$37*12*IF(10=1,'1.Inputs'!$D$38,IF(10=2,'1.Inputs'!$D$39,$E462)))*$F462*(('1.Inputs'!$D$40)+(1-'1.Inputs'!$D$40)*(1+'1.Inputs'!$D$41))*(1+$G462)^(10-1))*'1.Inputs'!$D$47+(('1.Inputs'!$D$37*12*IF(10=1,'1.Inputs'!$D$38,IF(10=2,'1.Inputs'!$D$39,$E462)))/(1-'1.Inputs'!$D$42)*$D462*(1+$G462)^(10-1))*('1.Inputs'!$D$48-'1.Inputs'!$D$49))/'1.Inputs'!$D$51</f>
        <v>2030734949.2918246</v>
      </c>
      <c r="R462" s="36">
        <f>-'1.Inputs'!$D$24</f>
        <v>-2050000000</v>
      </c>
      <c r="S462" s="36">
        <f ca="1">((('1.Inputs'!$D$37*12*IF(1=1,'1.Inputs'!$D$38,IF(1=2,'1.Inputs'!$D$39,$E462)))*$F462*(('1.Inputs'!$D$40)+(1-'1.Inputs'!$D$40)*(1+'1.Inputs'!$D$41))*(1+$G462)^(1-1))-(('1.Inputs'!$D$37*12*IF(1=1,'1.Inputs'!$D$38,IF(1=2,'1.Inputs'!$D$39,$E462)))/(1-'1.Inputs'!$D$42)*$D462*(1+$G462)^(1-1))-('1.Inputs'!$D$37*12*IF(1=1,'1.Inputs'!$D$38,IF(1=2,'1.Inputs'!$D$39,$E462)))*'1.Inputs'!$D$43*(1+$G462)^(1-1)-'1.Inputs'!$D$44*(1+$G462)^(1-1)-('1.Inputs'!$D$20/'1.Inputs'!$D$27+'1.Inputs'!$D$23/'1.Inputs'!$D$28))-MAX(0,((('1.Inputs'!$D$37*12*IF(1=1,'1.Inputs'!$D$38,IF(1=2,'1.Inputs'!$D$39,$E462)))*$F462*(('1.Inputs'!$D$40)+(1-'1.Inputs'!$D$40)*(1+'1.Inputs'!$D$41))*(1+$G462)^(1-1))-(('1.Inputs'!$D$37*12*IF(1=1,'1.Inputs'!$D$38,IF(1=2,'1.Inputs'!$D$39,$E462)))/(1-'1.Inputs'!$D$42)*$D462*(1+$G462)^(1-1))-('1.Inputs'!$D$37*12*IF(1=1,'1.Inputs'!$D$38,IF(1=2,'1.Inputs'!$D$39,$E462)))*'1.Inputs'!$D$43*(1+$G462)^(1-1)-'1.Inputs'!$D$44*(1+$G462)^(1-1)-('1.Inputs'!$D$20/'1.Inputs'!$D$27+'1.Inputs'!$D$23/'1.Inputs'!$D$28)))*'1.Inputs'!$D$53+('1.Inputs'!$D$20/'1.Inputs'!$D$27+'1.Inputs'!$D$23/'1.Inputs'!$D$28)-H462</f>
        <v>-953012748.28752553</v>
      </c>
      <c r="T462" s="36">
        <f ca="1">((('1.Inputs'!$D$37*12*IF(2=1,'1.Inputs'!$D$38,IF(2=2,'1.Inputs'!$D$39,$E462)))*$F462*(('1.Inputs'!$D$40)+(1-'1.Inputs'!$D$40)*(1+'1.Inputs'!$D$41))*(1+$G462)^(2-1))-(('1.Inputs'!$D$37*12*IF(2=1,'1.Inputs'!$D$38,IF(2=2,'1.Inputs'!$D$39,$E462)))/(1-'1.Inputs'!$D$42)*$D462*(1+$G462)^(2-1))-('1.Inputs'!$D$37*12*IF(2=1,'1.Inputs'!$D$38,IF(2=2,'1.Inputs'!$D$39,$E462)))*'1.Inputs'!$D$43*(1+$G462)^(2-1)-'1.Inputs'!$D$44*(1+$G462)^(2-1)-('1.Inputs'!$D$20/'1.Inputs'!$D$27+'1.Inputs'!$D$23/'1.Inputs'!$D$28))-MAX(0,((('1.Inputs'!$D$37*12*IF(2=1,'1.Inputs'!$D$38,IF(2=2,'1.Inputs'!$D$39,$E462)))*$F462*(('1.Inputs'!$D$40)+(1-'1.Inputs'!$D$40)*(1+'1.Inputs'!$D$41))*(1+$G462)^(2-1))-(('1.Inputs'!$D$37*12*IF(2=1,'1.Inputs'!$D$38,IF(2=2,'1.Inputs'!$D$39,$E462)))/(1-'1.Inputs'!$D$42)*$D462*(1+$G462)^(2-1))-('1.Inputs'!$D$37*12*IF(2=1,'1.Inputs'!$D$38,IF(2=2,'1.Inputs'!$D$39,$E462)))*'1.Inputs'!$D$43*(1+$G462)^(2-1)-'1.Inputs'!$D$44*(1+$G462)^(2-1)-('1.Inputs'!$D$20/'1.Inputs'!$D$27+'1.Inputs'!$D$23/'1.Inputs'!$D$28)))*'1.Inputs'!$D$53+('1.Inputs'!$D$20/'1.Inputs'!$D$27+'1.Inputs'!$D$23/'1.Inputs'!$D$28)-(I462-H462)</f>
        <v>-197927688.34740669</v>
      </c>
      <c r="U462" s="36">
        <f ca="1">((('1.Inputs'!$D$37*12*IF(3=1,'1.Inputs'!$D$38,IF(3=2,'1.Inputs'!$D$39,$E462)))*$F462*(('1.Inputs'!$D$40)+(1-'1.Inputs'!$D$40)*(1+'1.Inputs'!$D$41))*(1+$G462)^(3-1))-(('1.Inputs'!$D$37*12*IF(3=1,'1.Inputs'!$D$38,IF(3=2,'1.Inputs'!$D$39,$E462)))/(1-'1.Inputs'!$D$42)*$D462*(1+$G462)^(3-1))-('1.Inputs'!$D$37*12*IF(3=1,'1.Inputs'!$D$38,IF(3=2,'1.Inputs'!$D$39,$E462)))*'1.Inputs'!$D$43*(1+$G462)^(3-1)-'1.Inputs'!$D$44*(1+$G462)^(3-1)-('1.Inputs'!$D$20/'1.Inputs'!$D$27+'1.Inputs'!$D$23/'1.Inputs'!$D$28))-MAX(0,((('1.Inputs'!$D$37*12*IF(3=1,'1.Inputs'!$D$38,IF(3=2,'1.Inputs'!$D$39,$E462)))*$F462*(('1.Inputs'!$D$40)+(1-'1.Inputs'!$D$40)*(1+'1.Inputs'!$D$41))*(1+$G462)^(3-1))-(('1.Inputs'!$D$37*12*IF(3=1,'1.Inputs'!$D$38,IF(3=2,'1.Inputs'!$D$39,$E462)))/(1-'1.Inputs'!$D$42)*$D462*(1+$G462)^(3-1))-('1.Inputs'!$D$37*12*IF(3=1,'1.Inputs'!$D$38,IF(3=2,'1.Inputs'!$D$39,$E462)))*'1.Inputs'!$D$43*(1+$G462)^(3-1)-'1.Inputs'!$D$44*(1+$G462)^(3-1)-('1.Inputs'!$D$20/'1.Inputs'!$D$27+'1.Inputs'!$D$23/'1.Inputs'!$D$28)))*'1.Inputs'!$D$53+('1.Inputs'!$D$20/'1.Inputs'!$D$27+'1.Inputs'!$D$23/'1.Inputs'!$D$28)-(J462-I462)</f>
        <v>49257113.525242269</v>
      </c>
      <c r="V462" s="36">
        <f ca="1">((('1.Inputs'!$D$37*12*IF(4=1,'1.Inputs'!$D$38,IF(4=2,'1.Inputs'!$D$39,$E462)))*$F462*(('1.Inputs'!$D$40)+(1-'1.Inputs'!$D$40)*(1+'1.Inputs'!$D$41))*(1+$G462)^(4-1))-(('1.Inputs'!$D$37*12*IF(4=1,'1.Inputs'!$D$38,IF(4=2,'1.Inputs'!$D$39,$E462)))/(1-'1.Inputs'!$D$42)*$D462*(1+$G462)^(4-1))-('1.Inputs'!$D$37*12*IF(4=1,'1.Inputs'!$D$38,IF(4=2,'1.Inputs'!$D$39,$E462)))*'1.Inputs'!$D$43*(1+$G462)^(4-1)-'1.Inputs'!$D$44*(1+$G462)^(4-1)-('1.Inputs'!$D$20/'1.Inputs'!$D$27+'1.Inputs'!$D$23/'1.Inputs'!$D$28))-MAX(0,((('1.Inputs'!$D$37*12*IF(4=1,'1.Inputs'!$D$38,IF(4=2,'1.Inputs'!$D$39,$E462)))*$F462*(('1.Inputs'!$D$40)+(1-'1.Inputs'!$D$40)*(1+'1.Inputs'!$D$41))*(1+$G462)^(4-1))-(('1.Inputs'!$D$37*12*IF(4=1,'1.Inputs'!$D$38,IF(4=2,'1.Inputs'!$D$39,$E462)))/(1-'1.Inputs'!$D$42)*$D462*(1+$G462)^(4-1))-('1.Inputs'!$D$37*12*IF(4=1,'1.Inputs'!$D$38,IF(4=2,'1.Inputs'!$D$39,$E462)))*'1.Inputs'!$D$43*(1+$G462)^(4-1)-'1.Inputs'!$D$44*(1+$G462)^(4-1)-('1.Inputs'!$D$20/'1.Inputs'!$D$27+'1.Inputs'!$D$23/'1.Inputs'!$D$28)))*'1.Inputs'!$D$53+('1.Inputs'!$D$20/'1.Inputs'!$D$27+'1.Inputs'!$D$23/'1.Inputs'!$D$28)-(K462-J462)</f>
        <v>292764412.37868613</v>
      </c>
      <c r="W462" s="36">
        <f ca="1">((('1.Inputs'!$D$37*12*IF(5=1,'1.Inputs'!$D$38,IF(5=2,'1.Inputs'!$D$39,$E462)))*$F462*(('1.Inputs'!$D$40)+(1-'1.Inputs'!$D$40)*(1+'1.Inputs'!$D$41))*(1+$G462)^(5-1))-(('1.Inputs'!$D$37*12*IF(5=1,'1.Inputs'!$D$38,IF(5=2,'1.Inputs'!$D$39,$E462)))/(1-'1.Inputs'!$D$42)*$D462*(1+$G462)^(5-1))-('1.Inputs'!$D$37*12*IF(5=1,'1.Inputs'!$D$38,IF(5=2,'1.Inputs'!$D$39,$E462)))*'1.Inputs'!$D$43*(1+$G462)^(5-1)-'1.Inputs'!$D$44*(1+$G462)^(5-1)-('1.Inputs'!$D$20/'1.Inputs'!$D$27+'1.Inputs'!$D$23/'1.Inputs'!$D$28))-MAX(0,((('1.Inputs'!$D$37*12*IF(5=1,'1.Inputs'!$D$38,IF(5=2,'1.Inputs'!$D$39,$E462)))*$F462*(('1.Inputs'!$D$40)+(1-'1.Inputs'!$D$40)*(1+'1.Inputs'!$D$41))*(1+$G462)^(5-1))-(('1.Inputs'!$D$37*12*IF(5=1,'1.Inputs'!$D$38,IF(5=2,'1.Inputs'!$D$39,$E462)))/(1-'1.Inputs'!$D$42)*$D462*(1+$G462)^(5-1))-('1.Inputs'!$D$37*12*IF(5=1,'1.Inputs'!$D$38,IF(5=2,'1.Inputs'!$D$39,$E462)))*'1.Inputs'!$D$43*(1+$G462)^(5-1)-'1.Inputs'!$D$44*(1+$G462)^(5-1)-('1.Inputs'!$D$20/'1.Inputs'!$D$27+'1.Inputs'!$D$23/'1.Inputs'!$D$28)))*'1.Inputs'!$D$53+('1.Inputs'!$D$20/'1.Inputs'!$D$27+'1.Inputs'!$D$23/'1.Inputs'!$D$28)-(L462-K462)</f>
        <v>302941932.48994309</v>
      </c>
      <c r="X462" s="36">
        <f ca="1">((('1.Inputs'!$D$37*12*IF(6=1,'1.Inputs'!$D$38,IF(6=2,'1.Inputs'!$D$39,$E462)))*$F462*(('1.Inputs'!$D$40)+(1-'1.Inputs'!$D$40)*(1+'1.Inputs'!$D$41))*(1+$G462)^(6-1))-(('1.Inputs'!$D$37*12*IF(6=1,'1.Inputs'!$D$38,IF(6=2,'1.Inputs'!$D$39,$E462)))/(1-'1.Inputs'!$D$42)*$D462*(1+$G462)^(6-1))-('1.Inputs'!$D$37*12*IF(6=1,'1.Inputs'!$D$38,IF(6=2,'1.Inputs'!$D$39,$E462)))*'1.Inputs'!$D$43*(1+$G462)^(6-1)-'1.Inputs'!$D$44*(1+$G462)^(6-1)-('1.Inputs'!$D$20/'1.Inputs'!$D$27+'1.Inputs'!$D$23/'1.Inputs'!$D$28))-MAX(0,((('1.Inputs'!$D$37*12*IF(6=1,'1.Inputs'!$D$38,IF(6=2,'1.Inputs'!$D$39,$E462)))*$F462*(('1.Inputs'!$D$40)+(1-'1.Inputs'!$D$40)*(1+'1.Inputs'!$D$41))*(1+$G462)^(6-1))-(('1.Inputs'!$D$37*12*IF(6=1,'1.Inputs'!$D$38,IF(6=2,'1.Inputs'!$D$39,$E462)))/(1-'1.Inputs'!$D$42)*$D462*(1+$G462)^(6-1))-('1.Inputs'!$D$37*12*IF(6=1,'1.Inputs'!$D$38,IF(6=2,'1.Inputs'!$D$39,$E462)))*'1.Inputs'!$D$43*(1+$G462)^(6-1)-'1.Inputs'!$D$44*(1+$G462)^(6-1)-('1.Inputs'!$D$20/'1.Inputs'!$D$27+'1.Inputs'!$D$23/'1.Inputs'!$D$28)))*'1.Inputs'!$D$53+('1.Inputs'!$D$20/'1.Inputs'!$D$27+'1.Inputs'!$D$23/'1.Inputs'!$D$28)-(M462-L462)</f>
        <v>313541350.09638858</v>
      </c>
      <c r="Y462" s="36">
        <f ca="1">((('1.Inputs'!$D$37*12*IF(7=1,'1.Inputs'!$D$38,IF(7=2,'1.Inputs'!$D$39,$E462)))*$F462*(('1.Inputs'!$D$40)+(1-'1.Inputs'!$D$40)*(1+'1.Inputs'!$D$41))*(1+$G462)^(7-1))-(('1.Inputs'!$D$37*12*IF(7=1,'1.Inputs'!$D$38,IF(7=2,'1.Inputs'!$D$39,$E462)))/(1-'1.Inputs'!$D$42)*$D462*(1+$G462)^(7-1))-('1.Inputs'!$D$37*12*IF(7=1,'1.Inputs'!$D$38,IF(7=2,'1.Inputs'!$D$39,$E462)))*'1.Inputs'!$D$43*(1+$G462)^(7-1)-'1.Inputs'!$D$44*(1+$G462)^(7-1)-('1.Inputs'!$D$20/'1.Inputs'!$D$27+'1.Inputs'!$D$23/'1.Inputs'!$D$28))-MAX(0,((('1.Inputs'!$D$37*12*IF(7=1,'1.Inputs'!$D$38,IF(7=2,'1.Inputs'!$D$39,$E462)))*$F462*(('1.Inputs'!$D$40)+(1-'1.Inputs'!$D$40)*(1+'1.Inputs'!$D$41))*(1+$G462)^(7-1))-(('1.Inputs'!$D$37*12*IF(7=1,'1.Inputs'!$D$38,IF(7=2,'1.Inputs'!$D$39,$E462)))/(1-'1.Inputs'!$D$42)*$D462*(1+$G462)^(7-1))-('1.Inputs'!$D$37*12*IF(7=1,'1.Inputs'!$D$38,IF(7=2,'1.Inputs'!$D$39,$E462)))*'1.Inputs'!$D$43*(1+$G462)^(7-1)-'1.Inputs'!$D$44*(1+$G462)^(7-1)-('1.Inputs'!$D$20/'1.Inputs'!$D$27+'1.Inputs'!$D$23/'1.Inputs'!$D$28)))*'1.Inputs'!$D$53+('1.Inputs'!$D$20/'1.Inputs'!$D$27+'1.Inputs'!$D$23/'1.Inputs'!$D$28)-(N462-M462)</f>
        <v>324580154.47777593</v>
      </c>
      <c r="Z462" s="36">
        <f ca="1">((('1.Inputs'!$D$37*12*IF(8=1,'1.Inputs'!$D$38,IF(8=2,'1.Inputs'!$D$39,$E462)))*$F462*(('1.Inputs'!$D$40)+(1-'1.Inputs'!$D$40)*(1+'1.Inputs'!$D$41))*(1+$G462)^(8-1))-(('1.Inputs'!$D$37*12*IF(8=1,'1.Inputs'!$D$38,IF(8=2,'1.Inputs'!$D$39,$E462)))/(1-'1.Inputs'!$D$42)*$D462*(1+$G462)^(8-1))-('1.Inputs'!$D$37*12*IF(8=1,'1.Inputs'!$D$38,IF(8=2,'1.Inputs'!$D$39,$E462)))*'1.Inputs'!$D$43*(1+$G462)^(8-1)-'1.Inputs'!$D$44*(1+$G462)^(8-1)-('1.Inputs'!$D$20/'1.Inputs'!$D$27+'1.Inputs'!$D$23/'1.Inputs'!$D$28))-MAX(0,((('1.Inputs'!$D$37*12*IF(8=1,'1.Inputs'!$D$38,IF(8=2,'1.Inputs'!$D$39,$E462)))*$F462*(('1.Inputs'!$D$40)+(1-'1.Inputs'!$D$40)*(1+'1.Inputs'!$D$41))*(1+$G462)^(8-1))-(('1.Inputs'!$D$37*12*IF(8=1,'1.Inputs'!$D$38,IF(8=2,'1.Inputs'!$D$39,$E462)))/(1-'1.Inputs'!$D$42)*$D462*(1+$G462)^(8-1))-('1.Inputs'!$D$37*12*IF(8=1,'1.Inputs'!$D$38,IF(8=2,'1.Inputs'!$D$39,$E462)))*'1.Inputs'!$D$43*(1+$G462)^(8-1)-'1.Inputs'!$D$44*(1+$G462)^(8-1)-('1.Inputs'!$D$20/'1.Inputs'!$D$27+'1.Inputs'!$D$23/'1.Inputs'!$D$28)))*'1.Inputs'!$D$53+('1.Inputs'!$D$20/'1.Inputs'!$D$27+'1.Inputs'!$D$23/'1.Inputs'!$D$28)-(O462-N462)</f>
        <v>336076559.91201979</v>
      </c>
      <c r="AA462" s="36">
        <f ca="1">((('1.Inputs'!$D$37*12*IF(9=1,'1.Inputs'!$D$38,IF(9=2,'1.Inputs'!$D$39,$E462)))*$F462*(('1.Inputs'!$D$40)+(1-'1.Inputs'!$D$40)*(1+'1.Inputs'!$D$41))*(1+$G462)^(9-1))-(('1.Inputs'!$D$37*12*IF(9=1,'1.Inputs'!$D$38,IF(9=2,'1.Inputs'!$D$39,$E462)))/(1-'1.Inputs'!$D$42)*$D462*(1+$G462)^(9-1))-('1.Inputs'!$D$37*12*IF(9=1,'1.Inputs'!$D$38,IF(9=2,'1.Inputs'!$D$39,$E462)))*'1.Inputs'!$D$43*(1+$G462)^(9-1)-'1.Inputs'!$D$44*(1+$G462)^(9-1)-('1.Inputs'!$D$20/'1.Inputs'!$D$27+'1.Inputs'!$D$23/'1.Inputs'!$D$28))-MAX(0,((('1.Inputs'!$D$37*12*IF(9=1,'1.Inputs'!$D$38,IF(9=2,'1.Inputs'!$D$39,$E462)))*$F462*(('1.Inputs'!$D$40)+(1-'1.Inputs'!$D$40)*(1+'1.Inputs'!$D$41))*(1+$G462)^(9-1))-(('1.Inputs'!$D$37*12*IF(9=1,'1.Inputs'!$D$38,IF(9=2,'1.Inputs'!$D$39,$E462)))/(1-'1.Inputs'!$D$42)*$D462*(1+$G462)^(9-1))-('1.Inputs'!$D$37*12*IF(9=1,'1.Inputs'!$D$38,IF(9=2,'1.Inputs'!$D$39,$E462)))*'1.Inputs'!$D$43*(1+$G462)^(9-1)-'1.Inputs'!$D$44*(1+$G462)^(9-1)-('1.Inputs'!$D$20/'1.Inputs'!$D$27+'1.Inputs'!$D$23/'1.Inputs'!$D$28)))*'1.Inputs'!$D$53+('1.Inputs'!$D$20/'1.Inputs'!$D$27+'1.Inputs'!$D$23/'1.Inputs'!$D$28)-(P462-O462)</f>
        <v>348049535.72916174</v>
      </c>
      <c r="AB462" s="36">
        <f ca="1">((('1.Inputs'!$D$37*12*IF(10=1,'1.Inputs'!$D$38,IF(10=2,'1.Inputs'!$D$39,$E462)))*$F462*(('1.Inputs'!$D$40)+(1-'1.Inputs'!$D$40)*(1+'1.Inputs'!$D$41))*(1+$G462)^(10-1))-(('1.Inputs'!$D$37*12*IF(10=1,'1.Inputs'!$D$38,IF(10=2,'1.Inputs'!$D$39,$E462)))/(1-'1.Inputs'!$D$42)*$D462*(1+$G462)^(10-1))-('1.Inputs'!$D$37*12*IF(10=1,'1.Inputs'!$D$38,IF(10=2,'1.Inputs'!$D$39,$E462)))*'1.Inputs'!$D$43*(1+$G462)^(10-1)-'1.Inputs'!$D$44*(1+$G462)^(10-1)-('1.Inputs'!$D$20/'1.Inputs'!$D$27+'1.Inputs'!$D$23/'1.Inputs'!$D$28))-MAX(0,((('1.Inputs'!$D$37*12*IF(10=1,'1.Inputs'!$D$38,IF(10=2,'1.Inputs'!$D$39,$E462)))*$F462*(('1.Inputs'!$D$40)+(1-'1.Inputs'!$D$40)*(1+'1.Inputs'!$D$41))*(1+$G462)^(10-1))-(('1.Inputs'!$D$37*12*IF(10=1,'1.Inputs'!$D$38,IF(10=2,'1.Inputs'!$D$39,$E462)))/(1-'1.Inputs'!$D$42)*$D462*(1+$G462)^(10-1))-('1.Inputs'!$D$37*12*IF(10=1,'1.Inputs'!$D$38,IF(10=2,'1.Inputs'!$D$39,$E462)))*'1.Inputs'!$D$43*(1+$G462)^(10-1)-'1.Inputs'!$D$44*(1+$G462)^(10-1)-('1.Inputs'!$D$20/'1.Inputs'!$D$27+'1.Inputs'!$D$23/'1.Inputs'!$D$28)))*'1.Inputs'!$D$53+('1.Inputs'!$D$20/'1.Inputs'!$D$27+'1.Inputs'!$D$23/'1.Inputs'!$D$28)-(Q462-P462)+(('1.Inputs'!$D$20+'1.Inputs'!$D$23-('1.Inputs'!$D$20/'1.Inputs'!$D$27+'1.Inputs'!$D$23/'1.Inputs'!$D$28)*'1.Inputs'!$D$10)*'1.Inputs'!$D$60+'1.Inputs'!$D$19*'1.Inputs'!$D$59+Q462)</f>
        <v>3091253786.9030218</v>
      </c>
      <c r="AC462" s="36">
        <f ca="1">S462-AC$13-AC$14+MIN(AC$13,MAX(0,((('1.Inputs'!$D$37*12*IF(1=1,'1.Inputs'!$D$38,IF(1=2,'1.Inputs'!$D$39,$E462)))*$F462*(('1.Inputs'!$D$40)+(1-'1.Inputs'!$D$40)*(1+'1.Inputs'!$D$41))*(1+$G462)^(1-1))-(('1.Inputs'!$D$37*12*IF(1=1,'1.Inputs'!$D$38,IF(1=2,'1.Inputs'!$D$39,$E462)))/(1-'1.Inputs'!$D$42)*$D462*(1+$G462)^(1-1))-('1.Inputs'!$D$37*12*IF(1=1,'1.Inputs'!$D$38,IF(1=2,'1.Inputs'!$D$39,$E462)))*'1.Inputs'!$D$43*(1+$G462)^(1-1)-'1.Inputs'!$D$44*(1+$G462)^(1-1)-('1.Inputs'!$D$20/'1.Inputs'!$D$27+'1.Inputs'!$D$23/'1.Inputs'!$D$28))))*'1.Inputs'!$D$53</f>
        <v>-1100612748.2875257</v>
      </c>
      <c r="AD462" s="36">
        <f ca="1">T462-AD$13-AD$14+MIN(AD$13,MAX(0,((('1.Inputs'!$D$37*12*IF(2=1,'1.Inputs'!$D$38,IF(2=2,'1.Inputs'!$D$39,$E462)))*$F462*(('1.Inputs'!$D$40)+(1-'1.Inputs'!$D$40)*(1+'1.Inputs'!$D$41))*(1+$G462)^(2-1))-(('1.Inputs'!$D$37*12*IF(2=1,'1.Inputs'!$D$38,IF(2=2,'1.Inputs'!$D$39,$E462)))/(1-'1.Inputs'!$D$42)*$D462*(1+$G462)^(2-1))-('1.Inputs'!$D$37*12*IF(2=1,'1.Inputs'!$D$38,IF(2=2,'1.Inputs'!$D$39,$E462)))*'1.Inputs'!$D$43*(1+$G462)^(2-1)-'1.Inputs'!$D$44*(1+$G462)^(2-1)-('1.Inputs'!$D$20/'1.Inputs'!$D$27+'1.Inputs'!$D$23/'1.Inputs'!$D$28))))*'1.Inputs'!$D$53</f>
        <v>-316124307.19426823</v>
      </c>
      <c r="AE462" s="36">
        <f ca="1">U462-AE$13-AE$14+MIN(AE$13,MAX(0,((('1.Inputs'!$D$37*12*IF(3=1,'1.Inputs'!$D$38,IF(3=2,'1.Inputs'!$D$39,$E462)))*$F462*(('1.Inputs'!$D$40)+(1-'1.Inputs'!$D$40)*(1+'1.Inputs'!$D$41))*(1+$G462)^(3-1))-(('1.Inputs'!$D$37*12*IF(3=1,'1.Inputs'!$D$38,IF(3=2,'1.Inputs'!$D$39,$E462)))/(1-'1.Inputs'!$D$42)*$D462*(1+$G462)^(3-1))-('1.Inputs'!$D$37*12*IF(3=1,'1.Inputs'!$D$38,IF(3=2,'1.Inputs'!$D$39,$E462)))*'1.Inputs'!$D$43*(1+$G462)^(3-1)-'1.Inputs'!$D$44*(1+$G462)^(3-1)-('1.Inputs'!$D$20/'1.Inputs'!$D$27+'1.Inputs'!$D$23/'1.Inputs'!$D$28))))*'1.Inputs'!$D$53</f>
        <v>-292682886.47475773</v>
      </c>
      <c r="AF462" s="36">
        <f ca="1">V462-AF$13-AF$14+MIN(AF$13,MAX(0,((('1.Inputs'!$D$37*12*IF(4=1,'1.Inputs'!$D$38,IF(4=2,'1.Inputs'!$D$39,$E462)))*$F462*(('1.Inputs'!$D$40)+(1-'1.Inputs'!$D$40)*(1+'1.Inputs'!$D$41))*(1+$G462)^(4-1))-(('1.Inputs'!$D$37*12*IF(4=1,'1.Inputs'!$D$38,IF(4=2,'1.Inputs'!$D$39,$E462)))/(1-'1.Inputs'!$D$42)*$D462*(1+$G462)^(4-1))-('1.Inputs'!$D$37*12*IF(4=1,'1.Inputs'!$D$38,IF(4=2,'1.Inputs'!$D$39,$E462)))*'1.Inputs'!$D$43*(1+$G462)^(4-1)-'1.Inputs'!$D$44*(1+$G462)^(4-1)-('1.Inputs'!$D$20/'1.Inputs'!$D$27+'1.Inputs'!$D$23/'1.Inputs'!$D$28))))*'1.Inputs'!$D$53</f>
        <v>-29987587.62131387</v>
      </c>
      <c r="AG462" s="36">
        <f ca="1">W462-AG$13-AG$14+MIN(AG$13,MAX(0,((('1.Inputs'!$D$37*12*IF(5=1,'1.Inputs'!$D$38,IF(5=2,'1.Inputs'!$D$39,$E462)))*$F462*(('1.Inputs'!$D$40)+(1-'1.Inputs'!$D$40)*(1+'1.Inputs'!$D$41))*(1+$G462)^(5-1))-(('1.Inputs'!$D$37*12*IF(5=1,'1.Inputs'!$D$38,IF(5=2,'1.Inputs'!$D$39,$E462)))/(1-'1.Inputs'!$D$42)*$D462*(1+$G462)^(5-1))-('1.Inputs'!$D$37*12*IF(5=1,'1.Inputs'!$D$38,IF(5=2,'1.Inputs'!$D$39,$E462)))*'1.Inputs'!$D$43*(1+$G462)^(5-1)-'1.Inputs'!$D$44*(1+$G462)^(5-1)-('1.Inputs'!$D$20/'1.Inputs'!$D$27+'1.Inputs'!$D$23/'1.Inputs'!$D$28))))*'1.Inputs'!$D$53</f>
        <v>-622067.51005691662</v>
      </c>
      <c r="AH462" s="36">
        <f ca="1">X462-AH$13-AH$14+MIN(AH$13,MAX(0,((('1.Inputs'!$D$37*12*IF(6=1,'1.Inputs'!$D$38,IF(6=2,'1.Inputs'!$D$39,$E462)))*$F462*(('1.Inputs'!$D$40)+(1-'1.Inputs'!$D$40)*(1+'1.Inputs'!$D$41))*(1+$G462)^(6-1))-(('1.Inputs'!$D$37*12*IF(6=1,'1.Inputs'!$D$38,IF(6=2,'1.Inputs'!$D$39,$E462)))/(1-'1.Inputs'!$D$42)*$D462*(1+$G462)^(6-1))-('1.Inputs'!$D$37*12*IF(6=1,'1.Inputs'!$D$38,IF(6=2,'1.Inputs'!$D$39,$E462)))*'1.Inputs'!$D$43*(1+$G462)^(6-1)-'1.Inputs'!$D$44*(1+$G462)^(6-1)-('1.Inputs'!$D$20/'1.Inputs'!$D$27+'1.Inputs'!$D$23/'1.Inputs'!$D$28))))*'1.Inputs'!$D$53</f>
        <v>29165350.096388578</v>
      </c>
      <c r="AI462" s="36">
        <f ca="1">Y462-AI$13-AI$14+MIN(AI$13,MAX(0,((('1.Inputs'!$D$37*12*IF(7=1,'1.Inputs'!$D$38,IF(7=2,'1.Inputs'!$D$39,$E462)))*$F462*(('1.Inputs'!$D$40)+(1-'1.Inputs'!$D$40)*(1+'1.Inputs'!$D$41))*(1+$G462)^(7-1))-(('1.Inputs'!$D$37*12*IF(7=1,'1.Inputs'!$D$38,IF(7=2,'1.Inputs'!$D$39,$E462)))/(1-'1.Inputs'!$D$42)*$D462*(1+$G462)^(7-1))-('1.Inputs'!$D$37*12*IF(7=1,'1.Inputs'!$D$38,IF(7=2,'1.Inputs'!$D$39,$E462)))*'1.Inputs'!$D$43*(1+$G462)^(7-1)-'1.Inputs'!$D$44*(1+$G462)^(7-1)-('1.Inputs'!$D$20/'1.Inputs'!$D$27+'1.Inputs'!$D$23/'1.Inputs'!$D$28))))*'1.Inputs'!$D$53</f>
        <v>59392154.477775931</v>
      </c>
      <c r="AJ462" s="36">
        <f ca="1">Z462-AJ$13-AJ$14+MIN(AJ$13,MAX(0,((('1.Inputs'!$D$37*12*IF(8=1,'1.Inputs'!$D$38,IF(8=2,'1.Inputs'!$D$39,$E462)))*$F462*(('1.Inputs'!$D$40)+(1-'1.Inputs'!$D$40)*(1+'1.Inputs'!$D$41))*(1+$G462)^(8-1))-(('1.Inputs'!$D$37*12*IF(8=1,'1.Inputs'!$D$38,IF(8=2,'1.Inputs'!$D$39,$E462)))/(1-'1.Inputs'!$D$42)*$D462*(1+$G462)^(8-1))-('1.Inputs'!$D$37*12*IF(8=1,'1.Inputs'!$D$38,IF(8=2,'1.Inputs'!$D$39,$E462)))*'1.Inputs'!$D$43*(1+$G462)^(8-1)-'1.Inputs'!$D$44*(1+$G462)^(8-1)-('1.Inputs'!$D$20/'1.Inputs'!$D$27+'1.Inputs'!$D$23/'1.Inputs'!$D$28))))*'1.Inputs'!$D$53</f>
        <v>336076559.91201979</v>
      </c>
      <c r="AK462" s="36">
        <f ca="1">AA462-AK$13-AK$14+MIN(AK$13,MAX(0,((('1.Inputs'!$D$37*12*IF(9=1,'1.Inputs'!$D$38,IF(9=2,'1.Inputs'!$D$39,$E462)))*$F462*(('1.Inputs'!$D$40)+(1-'1.Inputs'!$D$40)*(1+'1.Inputs'!$D$41))*(1+$G462)^(9-1))-(('1.Inputs'!$D$37*12*IF(9=1,'1.Inputs'!$D$38,IF(9=2,'1.Inputs'!$D$39,$E462)))/(1-'1.Inputs'!$D$42)*$D462*(1+$G462)^(9-1))-('1.Inputs'!$D$37*12*IF(9=1,'1.Inputs'!$D$38,IF(9=2,'1.Inputs'!$D$39,$E462)))*'1.Inputs'!$D$43*(1+$G462)^(9-1)-'1.Inputs'!$D$44*(1+$G462)^(9-1)-('1.Inputs'!$D$20/'1.Inputs'!$D$27+'1.Inputs'!$D$23/'1.Inputs'!$D$28))))*'1.Inputs'!$D$53</f>
        <v>348049535.72916174</v>
      </c>
      <c r="AL462" s="36">
        <f ca="1">AB462-AL$13-AL$14+MIN(AL$13,MAX(0,((('1.Inputs'!$D$37*12*IF(10=1,'1.Inputs'!$D$38,IF(10=2,'1.Inputs'!$D$39,$E462)))*$F462*(('1.Inputs'!$D$40)+(1-'1.Inputs'!$D$40)*(1+'1.Inputs'!$D$41))*(1+$G462)^(10-1))-(('1.Inputs'!$D$37*12*IF(10=1,'1.Inputs'!$D$38,IF(10=2,'1.Inputs'!$D$39,$E462)))/(1-'1.Inputs'!$D$42)*$D462*(1+$G462)^(10-1))-('1.Inputs'!$D$37*12*IF(10=1,'1.Inputs'!$D$38,IF(10=2,'1.Inputs'!$D$39,$E462)))*'1.Inputs'!$D$43*(1+$G462)^(10-1)-'1.Inputs'!$D$44*(1+$G462)^(10-1)-('1.Inputs'!$D$20/'1.Inputs'!$D$27+'1.Inputs'!$D$23/'1.Inputs'!$D$28))))*'1.Inputs'!$D$53+'1.Inputs'!$D$35</f>
        <v>3891253786.9030218</v>
      </c>
      <c r="AM462" s="48">
        <f ca="1">R462+NPV('1.Inputs'!$D$55,S462:AB462)</f>
        <v>-1087627233.3236775</v>
      </c>
      <c r="AN462" s="48">
        <f ca="1">-('1.Inputs'!$D$24*(1-'1.Inputs'!$D$31)+'1.Inputs'!$D$35)+NPV('1.Inputs'!$D$54,AC462:AL462)</f>
        <v>-2032825387.7697062</v>
      </c>
      <c r="AO462" s="36">
        <f t="shared" ca="1" si="53"/>
        <v>-6.4567259369073549</v>
      </c>
      <c r="AP462" s="36">
        <f t="shared" ca="1" si="54"/>
        <v>0.12514510550112365</v>
      </c>
      <c r="AQ462" s="36">
        <f ca="1">'1.Inputs'!$D$35+MIN(SUM($AC462:AC462),SUM($AC462:AD462),SUM($AC462:AE462),SUM($AC462:AF462),SUM($AC462:AG462),SUM($AC462:AH462),SUM($AC462:AI462),SUM($AC462:AJ462),SUM($AC462:AK462),SUM($AC462:AL462))</f>
        <v>-940029597.08792233</v>
      </c>
      <c r="AR462" s="36">
        <f ca="1">IF(AP462&lt;'1.Inputs'!$D$57,1,0)</f>
        <v>1</v>
      </c>
      <c r="AS462" s="36">
        <f t="shared" ca="1" si="55"/>
        <v>1</v>
      </c>
    </row>
    <row r="463" spans="2:45" ht="15" customHeight="1" x14ac:dyDescent="0.25">
      <c r="B463" s="36">
        <v>448</v>
      </c>
      <c r="C463" s="36">
        <f t="shared" ca="1" si="48"/>
        <v>4.9504058467556455E-2</v>
      </c>
      <c r="D463" s="36">
        <f t="shared" ca="1" si="49"/>
        <v>18742.915223424698</v>
      </c>
      <c r="E463" s="47">
        <f t="shared" ca="1" si="50"/>
        <v>0.74041823758440439</v>
      </c>
      <c r="F463" s="36">
        <f t="shared" ca="1" si="51"/>
        <v>27372.538946521108</v>
      </c>
      <c r="G463" s="36">
        <f t="shared" ca="1" si="52"/>
        <v>3.7359484833485473E-2</v>
      </c>
      <c r="H463" s="36">
        <f ca="1">((('1.Inputs'!$D$37*12*IF(1=1,'1.Inputs'!$D$38,IF(1=2,'1.Inputs'!$D$39,$E463)))*$F463*(('1.Inputs'!$D$40)+(1-'1.Inputs'!$D$40)*(1+'1.Inputs'!$D$41))*(1+$G463)^(1-1))*'1.Inputs'!$D$47+(('1.Inputs'!$D$37*12*IF(1=1,'1.Inputs'!$D$38,IF(1=2,'1.Inputs'!$D$39,$E463)))/(1-'1.Inputs'!$D$42)*$D463*(1+$G463)^(1-1))*('1.Inputs'!$D$48-'1.Inputs'!$D$49))/'1.Inputs'!$D$51</f>
        <v>735642702.52154553</v>
      </c>
      <c r="I463" s="36">
        <f ca="1">((('1.Inputs'!$D$37*12*IF(2=1,'1.Inputs'!$D$38,IF(2=2,'1.Inputs'!$D$39,$E463)))*$F463*(('1.Inputs'!$D$40)+(1-'1.Inputs'!$D$40)*(1+'1.Inputs'!$D$41))*(1+$G463)^(2-1))*'1.Inputs'!$D$47+(('1.Inputs'!$D$37*12*IF(2=1,'1.Inputs'!$D$38,IF(2=2,'1.Inputs'!$D$39,$E463)))/(1-'1.Inputs'!$D$42)*$D463*(1+$G463)^(2-1))*('1.Inputs'!$D$48-'1.Inputs'!$D$49))/'1.Inputs'!$D$51</f>
        <v>1068376308.8729689</v>
      </c>
      <c r="J463" s="36">
        <f ca="1">((('1.Inputs'!$D$37*12*IF(3=1,'1.Inputs'!$D$38,IF(3=2,'1.Inputs'!$D$39,$E463)))*$F463*(('1.Inputs'!$D$40)+(1-'1.Inputs'!$D$40)*(1+'1.Inputs'!$D$41))*(1+$G463)^(3-1))*'1.Inputs'!$D$47+(('1.Inputs'!$D$37*12*IF(3=1,'1.Inputs'!$D$38,IF(3=2,'1.Inputs'!$D$39,$E463)))/(1-'1.Inputs'!$D$42)*$D463*(1+$G463)^(3-1))*('1.Inputs'!$D$48-'1.Inputs'!$D$49))/'1.Inputs'!$D$51</f>
        <v>1172283355.3122294</v>
      </c>
      <c r="K463" s="36">
        <f ca="1">((('1.Inputs'!$D$37*12*IF(4=1,'1.Inputs'!$D$38,IF(4=2,'1.Inputs'!$D$39,$E463)))*$F463*(('1.Inputs'!$D$40)+(1-'1.Inputs'!$D$40)*(1+'1.Inputs'!$D$41))*(1+$G463)^(4-1))*'1.Inputs'!$D$47+(('1.Inputs'!$D$37*12*IF(4=1,'1.Inputs'!$D$38,IF(4=2,'1.Inputs'!$D$39,$E463)))/(1-'1.Inputs'!$D$42)*$D463*(1+$G463)^(4-1))*('1.Inputs'!$D$48-'1.Inputs'!$D$49))/'1.Inputs'!$D$51</f>
        <v>1216079257.5455644</v>
      </c>
      <c r="L463" s="36">
        <f ca="1">((('1.Inputs'!$D$37*12*IF(5=1,'1.Inputs'!$D$38,IF(5=2,'1.Inputs'!$D$39,$E463)))*$F463*(('1.Inputs'!$D$40)+(1-'1.Inputs'!$D$40)*(1+'1.Inputs'!$D$41))*(1+$G463)^(5-1))*'1.Inputs'!$D$47+(('1.Inputs'!$D$37*12*IF(5=1,'1.Inputs'!$D$38,IF(5=2,'1.Inputs'!$D$39,$E463)))/(1-'1.Inputs'!$D$42)*$D463*(1+$G463)^(5-1))*('1.Inputs'!$D$48-'1.Inputs'!$D$49))/'1.Inputs'!$D$51</f>
        <v>1261511352.1241541</v>
      </c>
      <c r="M463" s="36">
        <f ca="1">((('1.Inputs'!$D$37*12*IF(6=1,'1.Inputs'!$D$38,IF(6=2,'1.Inputs'!$D$39,$E463)))*$F463*(('1.Inputs'!$D$40)+(1-'1.Inputs'!$D$40)*(1+'1.Inputs'!$D$41))*(1+$G463)^(6-1))*'1.Inputs'!$D$47+(('1.Inputs'!$D$37*12*IF(6=1,'1.Inputs'!$D$38,IF(6=2,'1.Inputs'!$D$39,$E463)))/(1-'1.Inputs'!$D$42)*$D463*(1+$G463)^(6-1))*('1.Inputs'!$D$48-'1.Inputs'!$D$49))/'1.Inputs'!$D$51</f>
        <v>1308640766.3511062</v>
      </c>
      <c r="N463" s="36">
        <f ca="1">((('1.Inputs'!$D$37*12*IF(7=1,'1.Inputs'!$D$38,IF(7=2,'1.Inputs'!$D$39,$E463)))*$F463*(('1.Inputs'!$D$40)+(1-'1.Inputs'!$D$40)*(1+'1.Inputs'!$D$41))*(1+$G463)^(7-1))*'1.Inputs'!$D$47+(('1.Inputs'!$D$37*12*IF(7=1,'1.Inputs'!$D$38,IF(7=2,'1.Inputs'!$D$39,$E463)))/(1-'1.Inputs'!$D$42)*$D463*(1+$G463)^(7-1))*('1.Inputs'!$D$48-'1.Inputs'!$D$49))/'1.Inputs'!$D$51</f>
        <v>1357530911.214081</v>
      </c>
      <c r="O463" s="36">
        <f ca="1">((('1.Inputs'!$D$37*12*IF(8=1,'1.Inputs'!$D$38,IF(8=2,'1.Inputs'!$D$39,$E463)))*$F463*(('1.Inputs'!$D$40)+(1-'1.Inputs'!$D$40)*(1+'1.Inputs'!$D$41))*(1+$G463)^(8-1))*'1.Inputs'!$D$47+(('1.Inputs'!$D$37*12*IF(8=1,'1.Inputs'!$D$38,IF(8=2,'1.Inputs'!$D$39,$E463)))/(1-'1.Inputs'!$D$42)*$D463*(1+$G463)^(8-1))*('1.Inputs'!$D$48-'1.Inputs'!$D$49))/'1.Inputs'!$D$51</f>
        <v>1408247566.7025714</v>
      </c>
      <c r="P463" s="36">
        <f ca="1">((('1.Inputs'!$D$37*12*IF(9=1,'1.Inputs'!$D$38,IF(9=2,'1.Inputs'!$D$39,$E463)))*$F463*(('1.Inputs'!$D$40)+(1-'1.Inputs'!$D$40)*(1+'1.Inputs'!$D$41))*(1+$G463)^(9-1))*'1.Inputs'!$D$47+(('1.Inputs'!$D$37*12*IF(9=1,'1.Inputs'!$D$38,IF(9=2,'1.Inputs'!$D$39,$E463)))/(1-'1.Inputs'!$D$42)*$D463*(1+$G463)^(9-1))*('1.Inputs'!$D$48-'1.Inputs'!$D$49))/'1.Inputs'!$D$51</f>
        <v>1460858970.3125889</v>
      </c>
      <c r="Q463" s="36">
        <f ca="1">((('1.Inputs'!$D$37*12*IF(10=1,'1.Inputs'!$D$38,IF(10=2,'1.Inputs'!$D$39,$E463)))*$F463*(('1.Inputs'!$D$40)+(1-'1.Inputs'!$D$40)*(1+'1.Inputs'!$D$41))*(1+$G463)^(10-1))*'1.Inputs'!$D$47+(('1.Inputs'!$D$37*12*IF(10=1,'1.Inputs'!$D$38,IF(10=2,'1.Inputs'!$D$39,$E463)))/(1-'1.Inputs'!$D$42)*$D463*(1+$G463)^(10-1))*('1.Inputs'!$D$48-'1.Inputs'!$D$49))/'1.Inputs'!$D$51</f>
        <v>1515435908.8578434</v>
      </c>
      <c r="R463" s="36">
        <f>-'1.Inputs'!$D$24</f>
        <v>-2050000000</v>
      </c>
      <c r="S463" s="36">
        <f ca="1">((('1.Inputs'!$D$37*12*IF(1=1,'1.Inputs'!$D$38,IF(1=2,'1.Inputs'!$D$39,$E463)))*$F463*(('1.Inputs'!$D$40)+(1-'1.Inputs'!$D$40)*(1+'1.Inputs'!$D$41))*(1+$G463)^(1-1))-(('1.Inputs'!$D$37*12*IF(1=1,'1.Inputs'!$D$38,IF(1=2,'1.Inputs'!$D$39,$E463)))/(1-'1.Inputs'!$D$42)*$D463*(1+$G463)^(1-1))-('1.Inputs'!$D$37*12*IF(1=1,'1.Inputs'!$D$38,IF(1=2,'1.Inputs'!$D$39,$E463)))*'1.Inputs'!$D$43*(1+$G463)^(1-1)-'1.Inputs'!$D$44*(1+$G463)^(1-1)-('1.Inputs'!$D$20/'1.Inputs'!$D$27+'1.Inputs'!$D$23/'1.Inputs'!$D$28))-MAX(0,((('1.Inputs'!$D$37*12*IF(1=1,'1.Inputs'!$D$38,IF(1=2,'1.Inputs'!$D$39,$E463)))*$F463*(('1.Inputs'!$D$40)+(1-'1.Inputs'!$D$40)*(1+'1.Inputs'!$D$41))*(1+$G463)^(1-1))-(('1.Inputs'!$D$37*12*IF(1=1,'1.Inputs'!$D$38,IF(1=2,'1.Inputs'!$D$39,$E463)))/(1-'1.Inputs'!$D$42)*$D463*(1+$G463)^(1-1))-('1.Inputs'!$D$37*12*IF(1=1,'1.Inputs'!$D$38,IF(1=2,'1.Inputs'!$D$39,$E463)))*'1.Inputs'!$D$43*(1+$G463)^(1-1)-'1.Inputs'!$D$44*(1+$G463)^(1-1)-('1.Inputs'!$D$20/'1.Inputs'!$D$27+'1.Inputs'!$D$23/'1.Inputs'!$D$28)))*'1.Inputs'!$D$53+('1.Inputs'!$D$20/'1.Inputs'!$D$27+'1.Inputs'!$D$23/'1.Inputs'!$D$28)-H463</f>
        <v>-794368540.45776522</v>
      </c>
      <c r="T463" s="36">
        <f ca="1">((('1.Inputs'!$D$37*12*IF(2=1,'1.Inputs'!$D$38,IF(2=2,'1.Inputs'!$D$39,$E463)))*$F463*(('1.Inputs'!$D$40)+(1-'1.Inputs'!$D$40)*(1+'1.Inputs'!$D$41))*(1+$G463)^(2-1))-(('1.Inputs'!$D$37*12*IF(2=1,'1.Inputs'!$D$38,IF(2=2,'1.Inputs'!$D$39,$E463)))/(1-'1.Inputs'!$D$42)*$D463*(1+$G463)^(2-1))-('1.Inputs'!$D$37*12*IF(2=1,'1.Inputs'!$D$38,IF(2=2,'1.Inputs'!$D$39,$E463)))*'1.Inputs'!$D$43*(1+$G463)^(2-1)-'1.Inputs'!$D$44*(1+$G463)^(2-1)-('1.Inputs'!$D$20/'1.Inputs'!$D$27+'1.Inputs'!$D$23/'1.Inputs'!$D$28))-MAX(0,((('1.Inputs'!$D$37*12*IF(2=1,'1.Inputs'!$D$38,IF(2=2,'1.Inputs'!$D$39,$E463)))*$F463*(('1.Inputs'!$D$40)+(1-'1.Inputs'!$D$40)*(1+'1.Inputs'!$D$41))*(1+$G463)^(2-1))-(('1.Inputs'!$D$37*12*IF(2=1,'1.Inputs'!$D$38,IF(2=2,'1.Inputs'!$D$39,$E463)))/(1-'1.Inputs'!$D$42)*$D463*(1+$G463)^(2-1))-('1.Inputs'!$D$37*12*IF(2=1,'1.Inputs'!$D$38,IF(2=2,'1.Inputs'!$D$39,$E463)))*'1.Inputs'!$D$43*(1+$G463)^(2-1)-'1.Inputs'!$D$44*(1+$G463)^(2-1)-('1.Inputs'!$D$20/'1.Inputs'!$D$27+'1.Inputs'!$D$23/'1.Inputs'!$D$28)))*'1.Inputs'!$D$53+('1.Inputs'!$D$20/'1.Inputs'!$D$27+'1.Inputs'!$D$23/'1.Inputs'!$D$28)-(I463-H463)</f>
        <v>-98178509.439406276</v>
      </c>
      <c r="U463" s="36">
        <f ca="1">((('1.Inputs'!$D$37*12*IF(3=1,'1.Inputs'!$D$38,IF(3=2,'1.Inputs'!$D$39,$E463)))*$F463*(('1.Inputs'!$D$40)+(1-'1.Inputs'!$D$40)*(1+'1.Inputs'!$D$41))*(1+$G463)^(3-1))-(('1.Inputs'!$D$37*12*IF(3=1,'1.Inputs'!$D$38,IF(3=2,'1.Inputs'!$D$39,$E463)))/(1-'1.Inputs'!$D$42)*$D463*(1+$G463)^(3-1))-('1.Inputs'!$D$37*12*IF(3=1,'1.Inputs'!$D$38,IF(3=2,'1.Inputs'!$D$39,$E463)))*'1.Inputs'!$D$43*(1+$G463)^(3-1)-'1.Inputs'!$D$44*(1+$G463)^(3-1)-('1.Inputs'!$D$20/'1.Inputs'!$D$27+'1.Inputs'!$D$23/'1.Inputs'!$D$28))-MAX(0,((('1.Inputs'!$D$37*12*IF(3=1,'1.Inputs'!$D$38,IF(3=2,'1.Inputs'!$D$39,$E463)))*$F463*(('1.Inputs'!$D$40)+(1-'1.Inputs'!$D$40)*(1+'1.Inputs'!$D$41))*(1+$G463)^(3-1))-(('1.Inputs'!$D$37*12*IF(3=1,'1.Inputs'!$D$38,IF(3=2,'1.Inputs'!$D$39,$E463)))/(1-'1.Inputs'!$D$42)*$D463*(1+$G463)^(3-1))-('1.Inputs'!$D$37*12*IF(3=1,'1.Inputs'!$D$38,IF(3=2,'1.Inputs'!$D$39,$E463)))*'1.Inputs'!$D$43*(1+$G463)^(3-1)-'1.Inputs'!$D$44*(1+$G463)^(3-1)-('1.Inputs'!$D$20/'1.Inputs'!$D$27+'1.Inputs'!$D$23/'1.Inputs'!$D$28)))*'1.Inputs'!$D$53+('1.Inputs'!$D$20/'1.Inputs'!$D$27+'1.Inputs'!$D$23/'1.Inputs'!$D$28)-(J463-I463)</f>
        <v>185213885.75015748</v>
      </c>
      <c r="V463" s="36">
        <f ca="1">((('1.Inputs'!$D$37*12*IF(4=1,'1.Inputs'!$D$38,IF(4=2,'1.Inputs'!$D$39,$E463)))*$F463*(('1.Inputs'!$D$40)+(1-'1.Inputs'!$D$40)*(1+'1.Inputs'!$D$41))*(1+$G463)^(4-1))-(('1.Inputs'!$D$37*12*IF(4=1,'1.Inputs'!$D$38,IF(4=2,'1.Inputs'!$D$39,$E463)))/(1-'1.Inputs'!$D$42)*$D463*(1+$G463)^(4-1))-('1.Inputs'!$D$37*12*IF(4=1,'1.Inputs'!$D$38,IF(4=2,'1.Inputs'!$D$39,$E463)))*'1.Inputs'!$D$43*(1+$G463)^(4-1)-'1.Inputs'!$D$44*(1+$G463)^(4-1)-('1.Inputs'!$D$20/'1.Inputs'!$D$27+'1.Inputs'!$D$23/'1.Inputs'!$D$28))-MAX(0,((('1.Inputs'!$D$37*12*IF(4=1,'1.Inputs'!$D$38,IF(4=2,'1.Inputs'!$D$39,$E463)))*$F463*(('1.Inputs'!$D$40)+(1-'1.Inputs'!$D$40)*(1+'1.Inputs'!$D$41))*(1+$G463)^(4-1))-(('1.Inputs'!$D$37*12*IF(4=1,'1.Inputs'!$D$38,IF(4=2,'1.Inputs'!$D$39,$E463)))/(1-'1.Inputs'!$D$42)*$D463*(1+$G463)^(4-1))-('1.Inputs'!$D$37*12*IF(4=1,'1.Inputs'!$D$38,IF(4=2,'1.Inputs'!$D$39,$E463)))*'1.Inputs'!$D$43*(1+$G463)^(4-1)-'1.Inputs'!$D$44*(1+$G463)^(4-1)-('1.Inputs'!$D$20/'1.Inputs'!$D$27+'1.Inputs'!$D$23/'1.Inputs'!$D$28)))*'1.Inputs'!$D$53+('1.Inputs'!$D$20/'1.Inputs'!$D$27+'1.Inputs'!$D$23/'1.Inputs'!$D$28)-(K463-J463)</f>
        <v>254361203.37887502</v>
      </c>
      <c r="W463" s="36">
        <f ca="1">((('1.Inputs'!$D$37*12*IF(5=1,'1.Inputs'!$D$38,IF(5=2,'1.Inputs'!$D$39,$E463)))*$F463*(('1.Inputs'!$D$40)+(1-'1.Inputs'!$D$40)*(1+'1.Inputs'!$D$41))*(1+$G463)^(5-1))-(('1.Inputs'!$D$37*12*IF(5=1,'1.Inputs'!$D$38,IF(5=2,'1.Inputs'!$D$39,$E463)))/(1-'1.Inputs'!$D$42)*$D463*(1+$G463)^(5-1))-('1.Inputs'!$D$37*12*IF(5=1,'1.Inputs'!$D$38,IF(5=2,'1.Inputs'!$D$39,$E463)))*'1.Inputs'!$D$43*(1+$G463)^(5-1)-'1.Inputs'!$D$44*(1+$G463)^(5-1)-('1.Inputs'!$D$20/'1.Inputs'!$D$27+'1.Inputs'!$D$23/'1.Inputs'!$D$28))-MAX(0,((('1.Inputs'!$D$37*12*IF(5=1,'1.Inputs'!$D$38,IF(5=2,'1.Inputs'!$D$39,$E463)))*$F463*(('1.Inputs'!$D$40)+(1-'1.Inputs'!$D$40)*(1+'1.Inputs'!$D$41))*(1+$G463)^(5-1))-(('1.Inputs'!$D$37*12*IF(5=1,'1.Inputs'!$D$38,IF(5=2,'1.Inputs'!$D$39,$E463)))/(1-'1.Inputs'!$D$42)*$D463*(1+$G463)^(5-1))-('1.Inputs'!$D$37*12*IF(5=1,'1.Inputs'!$D$38,IF(5=2,'1.Inputs'!$D$39,$E463)))*'1.Inputs'!$D$43*(1+$G463)^(5-1)-'1.Inputs'!$D$44*(1+$G463)^(5-1)-('1.Inputs'!$D$20/'1.Inputs'!$D$27+'1.Inputs'!$D$23/'1.Inputs'!$D$28)))*'1.Inputs'!$D$53+('1.Inputs'!$D$20/'1.Inputs'!$D$27+'1.Inputs'!$D$23/'1.Inputs'!$D$28)-(L463-K463)</f>
        <v>262098771.24035287</v>
      </c>
      <c r="X463" s="36">
        <f ca="1">((('1.Inputs'!$D$37*12*IF(6=1,'1.Inputs'!$D$38,IF(6=2,'1.Inputs'!$D$39,$E463)))*$F463*(('1.Inputs'!$D$40)+(1-'1.Inputs'!$D$40)*(1+'1.Inputs'!$D$41))*(1+$G463)^(6-1))-(('1.Inputs'!$D$37*12*IF(6=1,'1.Inputs'!$D$38,IF(6=2,'1.Inputs'!$D$39,$E463)))/(1-'1.Inputs'!$D$42)*$D463*(1+$G463)^(6-1))-('1.Inputs'!$D$37*12*IF(6=1,'1.Inputs'!$D$38,IF(6=2,'1.Inputs'!$D$39,$E463)))*'1.Inputs'!$D$43*(1+$G463)^(6-1)-'1.Inputs'!$D$44*(1+$G463)^(6-1)-('1.Inputs'!$D$20/'1.Inputs'!$D$27+'1.Inputs'!$D$23/'1.Inputs'!$D$28))-MAX(0,((('1.Inputs'!$D$37*12*IF(6=1,'1.Inputs'!$D$38,IF(6=2,'1.Inputs'!$D$39,$E463)))*$F463*(('1.Inputs'!$D$40)+(1-'1.Inputs'!$D$40)*(1+'1.Inputs'!$D$41))*(1+$G463)^(6-1))-(('1.Inputs'!$D$37*12*IF(6=1,'1.Inputs'!$D$38,IF(6=2,'1.Inputs'!$D$39,$E463)))/(1-'1.Inputs'!$D$42)*$D463*(1+$G463)^(6-1))-('1.Inputs'!$D$37*12*IF(6=1,'1.Inputs'!$D$38,IF(6=2,'1.Inputs'!$D$39,$E463)))*'1.Inputs'!$D$43*(1+$G463)^(6-1)-'1.Inputs'!$D$44*(1+$G463)^(6-1)-('1.Inputs'!$D$20/'1.Inputs'!$D$27+'1.Inputs'!$D$23/'1.Inputs'!$D$28)))*'1.Inputs'!$D$53+('1.Inputs'!$D$20/'1.Inputs'!$D$27+'1.Inputs'!$D$23/'1.Inputs'!$D$28)-(M463-L463)</f>
        <v>270125410.65100002</v>
      </c>
      <c r="Y463" s="36">
        <f ca="1">((('1.Inputs'!$D$37*12*IF(7=1,'1.Inputs'!$D$38,IF(7=2,'1.Inputs'!$D$39,$E463)))*$F463*(('1.Inputs'!$D$40)+(1-'1.Inputs'!$D$40)*(1+'1.Inputs'!$D$41))*(1+$G463)^(7-1))-(('1.Inputs'!$D$37*12*IF(7=1,'1.Inputs'!$D$38,IF(7=2,'1.Inputs'!$D$39,$E463)))/(1-'1.Inputs'!$D$42)*$D463*(1+$G463)^(7-1))-('1.Inputs'!$D$37*12*IF(7=1,'1.Inputs'!$D$38,IF(7=2,'1.Inputs'!$D$39,$E463)))*'1.Inputs'!$D$43*(1+$G463)^(7-1)-'1.Inputs'!$D$44*(1+$G463)^(7-1)-('1.Inputs'!$D$20/'1.Inputs'!$D$27+'1.Inputs'!$D$23/'1.Inputs'!$D$28))-MAX(0,((('1.Inputs'!$D$37*12*IF(7=1,'1.Inputs'!$D$38,IF(7=2,'1.Inputs'!$D$39,$E463)))*$F463*(('1.Inputs'!$D$40)+(1-'1.Inputs'!$D$40)*(1+'1.Inputs'!$D$41))*(1+$G463)^(7-1))-(('1.Inputs'!$D$37*12*IF(7=1,'1.Inputs'!$D$38,IF(7=2,'1.Inputs'!$D$39,$E463)))/(1-'1.Inputs'!$D$42)*$D463*(1+$G463)^(7-1))-('1.Inputs'!$D$37*12*IF(7=1,'1.Inputs'!$D$38,IF(7=2,'1.Inputs'!$D$39,$E463)))*'1.Inputs'!$D$43*(1+$G463)^(7-1)-'1.Inputs'!$D$44*(1+$G463)^(7-1)-('1.Inputs'!$D$20/'1.Inputs'!$D$27+'1.Inputs'!$D$23/'1.Inputs'!$D$28)))*'1.Inputs'!$D$53+('1.Inputs'!$D$20/'1.Inputs'!$D$27+'1.Inputs'!$D$23/'1.Inputs'!$D$28)-(N463-M463)</f>
        <v>278451921.17497301</v>
      </c>
      <c r="Z463" s="36">
        <f ca="1">((('1.Inputs'!$D$37*12*IF(8=1,'1.Inputs'!$D$38,IF(8=2,'1.Inputs'!$D$39,$E463)))*$F463*(('1.Inputs'!$D$40)+(1-'1.Inputs'!$D$40)*(1+'1.Inputs'!$D$41))*(1+$G463)^(8-1))-(('1.Inputs'!$D$37*12*IF(8=1,'1.Inputs'!$D$38,IF(8=2,'1.Inputs'!$D$39,$E463)))/(1-'1.Inputs'!$D$42)*$D463*(1+$G463)^(8-1))-('1.Inputs'!$D$37*12*IF(8=1,'1.Inputs'!$D$38,IF(8=2,'1.Inputs'!$D$39,$E463)))*'1.Inputs'!$D$43*(1+$G463)^(8-1)-'1.Inputs'!$D$44*(1+$G463)^(8-1)-('1.Inputs'!$D$20/'1.Inputs'!$D$27+'1.Inputs'!$D$23/'1.Inputs'!$D$28))-MAX(0,((('1.Inputs'!$D$37*12*IF(8=1,'1.Inputs'!$D$38,IF(8=2,'1.Inputs'!$D$39,$E463)))*$F463*(('1.Inputs'!$D$40)+(1-'1.Inputs'!$D$40)*(1+'1.Inputs'!$D$41))*(1+$G463)^(8-1))-(('1.Inputs'!$D$37*12*IF(8=1,'1.Inputs'!$D$38,IF(8=2,'1.Inputs'!$D$39,$E463)))/(1-'1.Inputs'!$D$42)*$D463*(1+$G463)^(8-1))-('1.Inputs'!$D$37*12*IF(8=1,'1.Inputs'!$D$38,IF(8=2,'1.Inputs'!$D$39,$E463)))*'1.Inputs'!$D$43*(1+$G463)^(8-1)-'1.Inputs'!$D$44*(1+$G463)^(8-1)-('1.Inputs'!$D$20/'1.Inputs'!$D$27+'1.Inputs'!$D$23/'1.Inputs'!$D$28)))*'1.Inputs'!$D$53+('1.Inputs'!$D$20/'1.Inputs'!$D$27+'1.Inputs'!$D$23/'1.Inputs'!$D$28)-(O463-N463)</f>
        <v>287089505.84258217</v>
      </c>
      <c r="AA463" s="36">
        <f ca="1">((('1.Inputs'!$D$37*12*IF(9=1,'1.Inputs'!$D$38,IF(9=2,'1.Inputs'!$D$39,$E463)))*$F463*(('1.Inputs'!$D$40)+(1-'1.Inputs'!$D$40)*(1+'1.Inputs'!$D$41))*(1+$G463)^(9-1))-(('1.Inputs'!$D$37*12*IF(9=1,'1.Inputs'!$D$38,IF(9=2,'1.Inputs'!$D$39,$E463)))/(1-'1.Inputs'!$D$42)*$D463*(1+$G463)^(9-1))-('1.Inputs'!$D$37*12*IF(9=1,'1.Inputs'!$D$38,IF(9=2,'1.Inputs'!$D$39,$E463)))*'1.Inputs'!$D$43*(1+$G463)^(9-1)-'1.Inputs'!$D$44*(1+$G463)^(9-1)-('1.Inputs'!$D$20/'1.Inputs'!$D$27+'1.Inputs'!$D$23/'1.Inputs'!$D$28))-MAX(0,((('1.Inputs'!$D$37*12*IF(9=1,'1.Inputs'!$D$38,IF(9=2,'1.Inputs'!$D$39,$E463)))*$F463*(('1.Inputs'!$D$40)+(1-'1.Inputs'!$D$40)*(1+'1.Inputs'!$D$41))*(1+$G463)^(9-1))-(('1.Inputs'!$D$37*12*IF(9=1,'1.Inputs'!$D$38,IF(9=2,'1.Inputs'!$D$39,$E463)))/(1-'1.Inputs'!$D$42)*$D463*(1+$G463)^(9-1))-('1.Inputs'!$D$37*12*IF(9=1,'1.Inputs'!$D$38,IF(9=2,'1.Inputs'!$D$39,$E463)))*'1.Inputs'!$D$43*(1+$G463)^(9-1)-'1.Inputs'!$D$44*(1+$G463)^(9-1)-('1.Inputs'!$D$20/'1.Inputs'!$D$27+'1.Inputs'!$D$23/'1.Inputs'!$D$28)))*'1.Inputs'!$D$53+('1.Inputs'!$D$20/'1.Inputs'!$D$27+'1.Inputs'!$D$23/'1.Inputs'!$D$28)-(P463-O463)</f>
        <v>296049786.22357845</v>
      </c>
      <c r="AB463" s="36">
        <f ca="1">((('1.Inputs'!$D$37*12*IF(10=1,'1.Inputs'!$D$38,IF(10=2,'1.Inputs'!$D$39,$E463)))*$F463*(('1.Inputs'!$D$40)+(1-'1.Inputs'!$D$40)*(1+'1.Inputs'!$D$41))*(1+$G463)^(10-1))-(('1.Inputs'!$D$37*12*IF(10=1,'1.Inputs'!$D$38,IF(10=2,'1.Inputs'!$D$39,$E463)))/(1-'1.Inputs'!$D$42)*$D463*(1+$G463)^(10-1))-('1.Inputs'!$D$37*12*IF(10=1,'1.Inputs'!$D$38,IF(10=2,'1.Inputs'!$D$39,$E463)))*'1.Inputs'!$D$43*(1+$G463)^(10-1)-'1.Inputs'!$D$44*(1+$G463)^(10-1)-('1.Inputs'!$D$20/'1.Inputs'!$D$27+'1.Inputs'!$D$23/'1.Inputs'!$D$28))-MAX(0,((('1.Inputs'!$D$37*12*IF(10=1,'1.Inputs'!$D$38,IF(10=2,'1.Inputs'!$D$39,$E463)))*$F463*(('1.Inputs'!$D$40)+(1-'1.Inputs'!$D$40)*(1+'1.Inputs'!$D$41))*(1+$G463)^(10-1))-(('1.Inputs'!$D$37*12*IF(10=1,'1.Inputs'!$D$38,IF(10=2,'1.Inputs'!$D$39,$E463)))/(1-'1.Inputs'!$D$42)*$D463*(1+$G463)^(10-1))-('1.Inputs'!$D$37*12*IF(10=1,'1.Inputs'!$D$38,IF(10=2,'1.Inputs'!$D$39,$E463)))*'1.Inputs'!$D$43*(1+$G463)^(10-1)-'1.Inputs'!$D$44*(1+$G463)^(10-1)-('1.Inputs'!$D$20/'1.Inputs'!$D$27+'1.Inputs'!$D$23/'1.Inputs'!$D$28)))*'1.Inputs'!$D$53+('1.Inputs'!$D$20/'1.Inputs'!$D$27+'1.Inputs'!$D$23/'1.Inputs'!$D$28)-(Q463-P463)+(('1.Inputs'!$D$20+'1.Inputs'!$D$23-('1.Inputs'!$D$20/'1.Inputs'!$D$27+'1.Inputs'!$D$23/'1.Inputs'!$D$28)*'1.Inputs'!$D$10)*'1.Inputs'!$D$60+'1.Inputs'!$D$19*'1.Inputs'!$D$59+Q463)</f>
        <v>2520780726.9214158</v>
      </c>
      <c r="AC463" s="36">
        <f ca="1">S463-AC$13-AC$14+MIN(AC$13,MAX(0,((('1.Inputs'!$D$37*12*IF(1=1,'1.Inputs'!$D$38,IF(1=2,'1.Inputs'!$D$39,$E463)))*$F463*(('1.Inputs'!$D$40)+(1-'1.Inputs'!$D$40)*(1+'1.Inputs'!$D$41))*(1+$G463)^(1-1))-(('1.Inputs'!$D$37*12*IF(1=1,'1.Inputs'!$D$38,IF(1=2,'1.Inputs'!$D$39,$E463)))/(1-'1.Inputs'!$D$42)*$D463*(1+$G463)^(1-1))-('1.Inputs'!$D$37*12*IF(1=1,'1.Inputs'!$D$38,IF(1=2,'1.Inputs'!$D$39,$E463)))*'1.Inputs'!$D$43*(1+$G463)^(1-1)-'1.Inputs'!$D$44*(1+$G463)^(1-1)-('1.Inputs'!$D$20/'1.Inputs'!$D$27+'1.Inputs'!$D$23/'1.Inputs'!$D$28))))*'1.Inputs'!$D$53</f>
        <v>-941968540.45776522</v>
      </c>
      <c r="AD463" s="36">
        <f ca="1">T463-AD$13-AD$14+MIN(AD$13,MAX(0,((('1.Inputs'!$D$37*12*IF(2=1,'1.Inputs'!$D$38,IF(2=2,'1.Inputs'!$D$39,$E463)))*$F463*(('1.Inputs'!$D$40)+(1-'1.Inputs'!$D$40)*(1+'1.Inputs'!$D$41))*(1+$G463)^(2-1))-(('1.Inputs'!$D$37*12*IF(2=1,'1.Inputs'!$D$38,IF(2=2,'1.Inputs'!$D$39,$E463)))/(1-'1.Inputs'!$D$42)*$D463*(1+$G463)^(2-1))-('1.Inputs'!$D$37*12*IF(2=1,'1.Inputs'!$D$38,IF(2=2,'1.Inputs'!$D$39,$E463)))*'1.Inputs'!$D$43*(1+$G463)^(2-1)-'1.Inputs'!$D$44*(1+$G463)^(2-1)-('1.Inputs'!$D$20/'1.Inputs'!$D$27+'1.Inputs'!$D$23/'1.Inputs'!$D$28))))*'1.Inputs'!$D$53</f>
        <v>-194118509.43940628</v>
      </c>
      <c r="AE463" s="36">
        <f ca="1">U463-AE$13-AE$14+MIN(AE$13,MAX(0,((('1.Inputs'!$D$37*12*IF(3=1,'1.Inputs'!$D$38,IF(3=2,'1.Inputs'!$D$39,$E463)))*$F463*(('1.Inputs'!$D$40)+(1-'1.Inputs'!$D$40)*(1+'1.Inputs'!$D$41))*(1+$G463)^(3-1))-(('1.Inputs'!$D$37*12*IF(3=1,'1.Inputs'!$D$38,IF(3=2,'1.Inputs'!$D$39,$E463)))/(1-'1.Inputs'!$D$42)*$D463*(1+$G463)^(3-1))-('1.Inputs'!$D$37*12*IF(3=1,'1.Inputs'!$D$38,IF(3=2,'1.Inputs'!$D$39,$E463)))*'1.Inputs'!$D$43*(1+$G463)^(3-1)-'1.Inputs'!$D$44*(1+$G463)^(3-1)-('1.Inputs'!$D$20/'1.Inputs'!$D$27+'1.Inputs'!$D$23/'1.Inputs'!$D$28))))*'1.Inputs'!$D$53</f>
        <v>-156726114.24984252</v>
      </c>
      <c r="AF463" s="36">
        <f ca="1">V463-AF$13-AF$14+MIN(AF$13,MAX(0,((('1.Inputs'!$D$37*12*IF(4=1,'1.Inputs'!$D$38,IF(4=2,'1.Inputs'!$D$39,$E463)))*$F463*(('1.Inputs'!$D$40)+(1-'1.Inputs'!$D$40)*(1+'1.Inputs'!$D$41))*(1+$G463)^(4-1))-(('1.Inputs'!$D$37*12*IF(4=1,'1.Inputs'!$D$38,IF(4=2,'1.Inputs'!$D$39,$E463)))/(1-'1.Inputs'!$D$42)*$D463*(1+$G463)^(4-1))-('1.Inputs'!$D$37*12*IF(4=1,'1.Inputs'!$D$38,IF(4=2,'1.Inputs'!$D$39,$E463)))*'1.Inputs'!$D$43*(1+$G463)^(4-1)-'1.Inputs'!$D$44*(1+$G463)^(4-1)-('1.Inputs'!$D$20/'1.Inputs'!$D$27+'1.Inputs'!$D$23/'1.Inputs'!$D$28))))*'1.Inputs'!$D$53</f>
        <v>-68390796.621124983</v>
      </c>
      <c r="AG463" s="36">
        <f ca="1">W463-AG$13-AG$14+MIN(AG$13,MAX(0,((('1.Inputs'!$D$37*12*IF(5=1,'1.Inputs'!$D$38,IF(5=2,'1.Inputs'!$D$39,$E463)))*$F463*(('1.Inputs'!$D$40)+(1-'1.Inputs'!$D$40)*(1+'1.Inputs'!$D$41))*(1+$G463)^(5-1))-(('1.Inputs'!$D$37*12*IF(5=1,'1.Inputs'!$D$38,IF(5=2,'1.Inputs'!$D$39,$E463)))/(1-'1.Inputs'!$D$42)*$D463*(1+$G463)^(5-1))-('1.Inputs'!$D$37*12*IF(5=1,'1.Inputs'!$D$38,IF(5=2,'1.Inputs'!$D$39,$E463)))*'1.Inputs'!$D$43*(1+$G463)^(5-1)-'1.Inputs'!$D$44*(1+$G463)^(5-1)-('1.Inputs'!$D$20/'1.Inputs'!$D$27+'1.Inputs'!$D$23/'1.Inputs'!$D$28))))*'1.Inputs'!$D$53</f>
        <v>-41465228.759647131</v>
      </c>
      <c r="AH463" s="36">
        <f ca="1">X463-AH$13-AH$14+MIN(AH$13,MAX(0,((('1.Inputs'!$D$37*12*IF(6=1,'1.Inputs'!$D$38,IF(6=2,'1.Inputs'!$D$39,$E463)))*$F463*(('1.Inputs'!$D$40)+(1-'1.Inputs'!$D$40)*(1+'1.Inputs'!$D$41))*(1+$G463)^(6-1))-(('1.Inputs'!$D$37*12*IF(6=1,'1.Inputs'!$D$38,IF(6=2,'1.Inputs'!$D$39,$E463)))/(1-'1.Inputs'!$D$42)*$D463*(1+$G463)^(6-1))-('1.Inputs'!$D$37*12*IF(6=1,'1.Inputs'!$D$38,IF(6=2,'1.Inputs'!$D$39,$E463)))*'1.Inputs'!$D$43*(1+$G463)^(6-1)-'1.Inputs'!$D$44*(1+$G463)^(6-1)-('1.Inputs'!$D$20/'1.Inputs'!$D$27+'1.Inputs'!$D$23/'1.Inputs'!$D$28))))*'1.Inputs'!$D$53</f>
        <v>-14250589.348999977</v>
      </c>
      <c r="AI463" s="36">
        <f ca="1">Y463-AI$13-AI$14+MIN(AI$13,MAX(0,((('1.Inputs'!$D$37*12*IF(7=1,'1.Inputs'!$D$38,IF(7=2,'1.Inputs'!$D$39,$E463)))*$F463*(('1.Inputs'!$D$40)+(1-'1.Inputs'!$D$40)*(1+'1.Inputs'!$D$41))*(1+$G463)^(7-1))-(('1.Inputs'!$D$37*12*IF(7=1,'1.Inputs'!$D$38,IF(7=2,'1.Inputs'!$D$39,$E463)))/(1-'1.Inputs'!$D$42)*$D463*(1+$G463)^(7-1))-('1.Inputs'!$D$37*12*IF(7=1,'1.Inputs'!$D$38,IF(7=2,'1.Inputs'!$D$39,$E463)))*'1.Inputs'!$D$43*(1+$G463)^(7-1)-'1.Inputs'!$D$44*(1+$G463)^(7-1)-('1.Inputs'!$D$20/'1.Inputs'!$D$27+'1.Inputs'!$D$23/'1.Inputs'!$D$28))))*'1.Inputs'!$D$53</f>
        <v>13263921.174973011</v>
      </c>
      <c r="AJ463" s="36">
        <f ca="1">Z463-AJ$13-AJ$14+MIN(AJ$13,MAX(0,((('1.Inputs'!$D$37*12*IF(8=1,'1.Inputs'!$D$38,IF(8=2,'1.Inputs'!$D$39,$E463)))*$F463*(('1.Inputs'!$D$40)+(1-'1.Inputs'!$D$40)*(1+'1.Inputs'!$D$41))*(1+$G463)^(8-1))-(('1.Inputs'!$D$37*12*IF(8=1,'1.Inputs'!$D$38,IF(8=2,'1.Inputs'!$D$39,$E463)))/(1-'1.Inputs'!$D$42)*$D463*(1+$G463)^(8-1))-('1.Inputs'!$D$37*12*IF(8=1,'1.Inputs'!$D$38,IF(8=2,'1.Inputs'!$D$39,$E463)))*'1.Inputs'!$D$43*(1+$G463)^(8-1)-'1.Inputs'!$D$44*(1+$G463)^(8-1)-('1.Inputs'!$D$20/'1.Inputs'!$D$27+'1.Inputs'!$D$23/'1.Inputs'!$D$28))))*'1.Inputs'!$D$53</f>
        <v>287089505.84258217</v>
      </c>
      <c r="AK463" s="36">
        <f ca="1">AA463-AK$13-AK$14+MIN(AK$13,MAX(0,((('1.Inputs'!$D$37*12*IF(9=1,'1.Inputs'!$D$38,IF(9=2,'1.Inputs'!$D$39,$E463)))*$F463*(('1.Inputs'!$D$40)+(1-'1.Inputs'!$D$40)*(1+'1.Inputs'!$D$41))*(1+$G463)^(9-1))-(('1.Inputs'!$D$37*12*IF(9=1,'1.Inputs'!$D$38,IF(9=2,'1.Inputs'!$D$39,$E463)))/(1-'1.Inputs'!$D$42)*$D463*(1+$G463)^(9-1))-('1.Inputs'!$D$37*12*IF(9=1,'1.Inputs'!$D$38,IF(9=2,'1.Inputs'!$D$39,$E463)))*'1.Inputs'!$D$43*(1+$G463)^(9-1)-'1.Inputs'!$D$44*(1+$G463)^(9-1)-('1.Inputs'!$D$20/'1.Inputs'!$D$27+'1.Inputs'!$D$23/'1.Inputs'!$D$28))))*'1.Inputs'!$D$53</f>
        <v>296049786.22357845</v>
      </c>
      <c r="AL463" s="36">
        <f ca="1">AB463-AL$13-AL$14+MIN(AL$13,MAX(0,((('1.Inputs'!$D$37*12*IF(10=1,'1.Inputs'!$D$38,IF(10=2,'1.Inputs'!$D$39,$E463)))*$F463*(('1.Inputs'!$D$40)+(1-'1.Inputs'!$D$40)*(1+'1.Inputs'!$D$41))*(1+$G463)^(10-1))-(('1.Inputs'!$D$37*12*IF(10=1,'1.Inputs'!$D$38,IF(10=2,'1.Inputs'!$D$39,$E463)))/(1-'1.Inputs'!$D$42)*$D463*(1+$G463)^(10-1))-('1.Inputs'!$D$37*12*IF(10=1,'1.Inputs'!$D$38,IF(10=2,'1.Inputs'!$D$39,$E463)))*'1.Inputs'!$D$43*(1+$G463)^(10-1)-'1.Inputs'!$D$44*(1+$G463)^(10-1)-('1.Inputs'!$D$20/'1.Inputs'!$D$27+'1.Inputs'!$D$23/'1.Inputs'!$D$28))))*'1.Inputs'!$D$53+'1.Inputs'!$D$35</f>
        <v>3320780726.9214158</v>
      </c>
      <c r="AM463" s="48">
        <f ca="1">R463+NPV('1.Inputs'!$D$55,S463:AB463)</f>
        <v>-1084572983.4623435</v>
      </c>
      <c r="AN463" s="48">
        <f ca="1">-('1.Inputs'!$D$24*(1-'1.Inputs'!$D$31)+'1.Inputs'!$D$35)+NPV('1.Inputs'!$D$54,AC463:AL463)</f>
        <v>-1929988517.470763</v>
      </c>
      <c r="AO463" s="36">
        <f t="shared" ca="1" si="53"/>
        <v>-5.3819006806081653</v>
      </c>
      <c r="AP463" s="36">
        <f t="shared" ca="1" si="54"/>
        <v>0.47056373412133506</v>
      </c>
      <c r="AQ463" s="36">
        <f ca="1">'1.Inputs'!$D$35+MIN(SUM($AC463:AC463),SUM($AC463:AD463),SUM($AC463:AE463),SUM($AC463:AF463),SUM($AC463:AG463),SUM($AC463:AH463),SUM($AC463:AI463),SUM($AC463:AJ463),SUM($AC463:AK463),SUM($AC463:AL463))</f>
        <v>-616919778.87678623</v>
      </c>
      <c r="AR463" s="36">
        <f ca="1">IF(AP463&lt;'1.Inputs'!$D$57,1,0)</f>
        <v>1</v>
      </c>
      <c r="AS463" s="36">
        <f t="shared" ca="1" si="55"/>
        <v>1</v>
      </c>
    </row>
    <row r="464" spans="2:45" ht="15" customHeight="1" x14ac:dyDescent="0.25">
      <c r="B464" s="36">
        <v>449</v>
      </c>
      <c r="C464" s="36">
        <f t="shared" ref="C464:C515" ca="1" si="56">RAND()</f>
        <v>0.43302933265717625</v>
      </c>
      <c r="D464" s="36">
        <f t="shared" ref="D464:D515" ca="1" si="57">MAX(0,NORMINV(RAND(),$E$7,$F$7))</f>
        <v>19916.924940089251</v>
      </c>
      <c r="E464" s="47">
        <f t="shared" ref="E464:E515" ca="1" si="58">IF($C464&lt;($F$8-$E$8)/($G$8-$E$8),$E$8+SQRT($C464*($G$8-$E$8)*($F$8-$E$8)),$G$8-SQRT((1-$C464)*($G$8-$E$8)*($G$8-$F$8)))</f>
        <v>0.81954065407921617</v>
      </c>
      <c r="F464" s="36">
        <f t="shared" ref="F464:F515" ca="1" si="59">MAX(0,NORMINV(RAND(),$E$9,$F$9))</f>
        <v>32061.993843889046</v>
      </c>
      <c r="G464" s="36">
        <f t="shared" ref="G464:G515" ca="1" si="60">MAX(0,NORMINV(RAND(),$E$10,$F$10))</f>
        <v>5.9872284267110186E-2</v>
      </c>
      <c r="H464" s="36">
        <f ca="1">((('1.Inputs'!$D$37*12*IF(1=1,'1.Inputs'!$D$38,IF(1=2,'1.Inputs'!$D$39,$E464)))*$F464*(('1.Inputs'!$D$40)+(1-'1.Inputs'!$D$40)*(1+'1.Inputs'!$D$41))*(1+$G464)^(1-1))*'1.Inputs'!$D$47+(('1.Inputs'!$D$37*12*IF(1=1,'1.Inputs'!$D$38,IF(1=2,'1.Inputs'!$D$39,$E464)))/(1-'1.Inputs'!$D$42)*$D464*(1+$G464)^(1-1))*('1.Inputs'!$D$48-'1.Inputs'!$D$49))/'1.Inputs'!$D$51</f>
        <v>849251924.52511835</v>
      </c>
      <c r="I464" s="36">
        <f ca="1">((('1.Inputs'!$D$37*12*IF(2=1,'1.Inputs'!$D$38,IF(2=2,'1.Inputs'!$D$39,$E464)))*$F464*(('1.Inputs'!$D$40)+(1-'1.Inputs'!$D$40)*(1+'1.Inputs'!$D$41))*(1+$G464)^(2-1))*'1.Inputs'!$D$47+(('1.Inputs'!$D$37*12*IF(2=1,'1.Inputs'!$D$38,IF(2=2,'1.Inputs'!$D$39,$E464)))/(1-'1.Inputs'!$D$42)*$D464*(1+$G464)^(2-1))*('1.Inputs'!$D$48-'1.Inputs'!$D$49))/'1.Inputs'!$D$51</f>
        <v>1260138008.0305469</v>
      </c>
      <c r="J464" s="36">
        <f ca="1">((('1.Inputs'!$D$37*12*IF(3=1,'1.Inputs'!$D$38,IF(3=2,'1.Inputs'!$D$39,$E464)))*$F464*(('1.Inputs'!$D$40)+(1-'1.Inputs'!$D$40)*(1+'1.Inputs'!$D$41))*(1+$G464)^(3-1))*'1.Inputs'!$D$47+(('1.Inputs'!$D$37*12*IF(3=1,'1.Inputs'!$D$38,IF(3=2,'1.Inputs'!$D$39,$E464)))/(1-'1.Inputs'!$D$42)*$D464*(1+$G464)^(3-1))*('1.Inputs'!$D$48-'1.Inputs'!$D$49))/'1.Inputs'!$D$51</f>
        <v>1563666415.0711796</v>
      </c>
      <c r="K464" s="36">
        <f ca="1">((('1.Inputs'!$D$37*12*IF(4=1,'1.Inputs'!$D$38,IF(4=2,'1.Inputs'!$D$39,$E464)))*$F464*(('1.Inputs'!$D$40)+(1-'1.Inputs'!$D$40)*(1+'1.Inputs'!$D$41))*(1+$G464)^(4-1))*'1.Inputs'!$D$47+(('1.Inputs'!$D$37*12*IF(4=1,'1.Inputs'!$D$38,IF(4=2,'1.Inputs'!$D$39,$E464)))/(1-'1.Inputs'!$D$42)*$D464*(1+$G464)^(4-1))*('1.Inputs'!$D$48-'1.Inputs'!$D$49))/'1.Inputs'!$D$51</f>
        <v>1657286695.1732545</v>
      </c>
      <c r="L464" s="36">
        <f ca="1">((('1.Inputs'!$D$37*12*IF(5=1,'1.Inputs'!$D$38,IF(5=2,'1.Inputs'!$D$39,$E464)))*$F464*(('1.Inputs'!$D$40)+(1-'1.Inputs'!$D$40)*(1+'1.Inputs'!$D$41))*(1+$G464)^(5-1))*'1.Inputs'!$D$47+(('1.Inputs'!$D$37*12*IF(5=1,'1.Inputs'!$D$38,IF(5=2,'1.Inputs'!$D$39,$E464)))/(1-'1.Inputs'!$D$42)*$D464*(1+$G464)^(5-1))*('1.Inputs'!$D$48-'1.Inputs'!$D$49))/'1.Inputs'!$D$51</f>
        <v>1756512235.2987671</v>
      </c>
      <c r="M464" s="36">
        <f ca="1">((('1.Inputs'!$D$37*12*IF(6=1,'1.Inputs'!$D$38,IF(6=2,'1.Inputs'!$D$39,$E464)))*$F464*(('1.Inputs'!$D$40)+(1-'1.Inputs'!$D$40)*(1+'1.Inputs'!$D$41))*(1+$G464)^(6-1))*'1.Inputs'!$D$47+(('1.Inputs'!$D$37*12*IF(6=1,'1.Inputs'!$D$38,IF(6=2,'1.Inputs'!$D$39,$E464)))/(1-'1.Inputs'!$D$42)*$D464*(1+$G464)^(6-1))*('1.Inputs'!$D$48-'1.Inputs'!$D$49))/'1.Inputs'!$D$51</f>
        <v>1861678635.1692319</v>
      </c>
      <c r="N464" s="36">
        <f ca="1">((('1.Inputs'!$D$37*12*IF(7=1,'1.Inputs'!$D$38,IF(7=2,'1.Inputs'!$D$39,$E464)))*$F464*(('1.Inputs'!$D$40)+(1-'1.Inputs'!$D$40)*(1+'1.Inputs'!$D$41))*(1+$G464)^(7-1))*'1.Inputs'!$D$47+(('1.Inputs'!$D$37*12*IF(7=1,'1.Inputs'!$D$38,IF(7=2,'1.Inputs'!$D$39,$E464)))/(1-'1.Inputs'!$D$42)*$D464*(1+$G464)^(7-1))*('1.Inputs'!$D$48-'1.Inputs'!$D$49))/'1.Inputs'!$D$51</f>
        <v>1973141587.6280901</v>
      </c>
      <c r="O464" s="36">
        <f ca="1">((('1.Inputs'!$D$37*12*IF(8=1,'1.Inputs'!$D$38,IF(8=2,'1.Inputs'!$D$39,$E464)))*$F464*(('1.Inputs'!$D$40)+(1-'1.Inputs'!$D$40)*(1+'1.Inputs'!$D$41))*(1+$G464)^(8-1))*'1.Inputs'!$D$47+(('1.Inputs'!$D$37*12*IF(8=1,'1.Inputs'!$D$38,IF(8=2,'1.Inputs'!$D$39,$E464)))/(1-'1.Inputs'!$D$42)*$D464*(1+$G464)^(8-1))*('1.Inputs'!$D$48-'1.Inputs'!$D$49))/'1.Inputs'!$D$51</f>
        <v>2091278081.6618164</v>
      </c>
      <c r="P464" s="36">
        <f ca="1">((('1.Inputs'!$D$37*12*IF(9=1,'1.Inputs'!$D$38,IF(9=2,'1.Inputs'!$D$39,$E464)))*$F464*(('1.Inputs'!$D$40)+(1-'1.Inputs'!$D$40)*(1+'1.Inputs'!$D$41))*(1+$G464)^(9-1))*'1.Inputs'!$D$47+(('1.Inputs'!$D$37*12*IF(9=1,'1.Inputs'!$D$38,IF(9=2,'1.Inputs'!$D$39,$E464)))/(1-'1.Inputs'!$D$42)*$D464*(1+$G464)^(9-1))*('1.Inputs'!$D$48-'1.Inputs'!$D$49))/'1.Inputs'!$D$51</f>
        <v>2216487677.4486494</v>
      </c>
      <c r="Q464" s="36">
        <f ca="1">((('1.Inputs'!$D$37*12*IF(10=1,'1.Inputs'!$D$38,IF(10=2,'1.Inputs'!$D$39,$E464)))*$F464*(('1.Inputs'!$D$40)+(1-'1.Inputs'!$D$40)*(1+'1.Inputs'!$D$41))*(1+$G464)^(10-1))*'1.Inputs'!$D$47+(('1.Inputs'!$D$37*12*IF(10=1,'1.Inputs'!$D$38,IF(10=2,'1.Inputs'!$D$39,$E464)))/(1-'1.Inputs'!$D$42)*$D464*(1+$G464)^(10-1))*('1.Inputs'!$D$48-'1.Inputs'!$D$49))/'1.Inputs'!$D$51</f>
        <v>2349193857.7474017</v>
      </c>
      <c r="R464" s="36">
        <f>-'1.Inputs'!$D$24</f>
        <v>-2050000000</v>
      </c>
      <c r="S464" s="36">
        <f ca="1">((('1.Inputs'!$D$37*12*IF(1=1,'1.Inputs'!$D$38,IF(1=2,'1.Inputs'!$D$39,$E464)))*$F464*(('1.Inputs'!$D$40)+(1-'1.Inputs'!$D$40)*(1+'1.Inputs'!$D$41))*(1+$G464)^(1-1))-(('1.Inputs'!$D$37*12*IF(1=1,'1.Inputs'!$D$38,IF(1=2,'1.Inputs'!$D$39,$E464)))/(1-'1.Inputs'!$D$42)*$D464*(1+$G464)^(1-1))-('1.Inputs'!$D$37*12*IF(1=1,'1.Inputs'!$D$38,IF(1=2,'1.Inputs'!$D$39,$E464)))*'1.Inputs'!$D$43*(1+$G464)^(1-1)-'1.Inputs'!$D$44*(1+$G464)^(1-1)-('1.Inputs'!$D$20/'1.Inputs'!$D$27+'1.Inputs'!$D$23/'1.Inputs'!$D$28))-MAX(0,((('1.Inputs'!$D$37*12*IF(1=1,'1.Inputs'!$D$38,IF(1=2,'1.Inputs'!$D$39,$E464)))*$F464*(('1.Inputs'!$D$40)+(1-'1.Inputs'!$D$40)*(1+'1.Inputs'!$D$41))*(1+$G464)^(1-1))-(('1.Inputs'!$D$37*12*IF(1=1,'1.Inputs'!$D$38,IF(1=2,'1.Inputs'!$D$39,$E464)))/(1-'1.Inputs'!$D$42)*$D464*(1+$G464)^(1-1))-('1.Inputs'!$D$37*12*IF(1=1,'1.Inputs'!$D$38,IF(1=2,'1.Inputs'!$D$39,$E464)))*'1.Inputs'!$D$43*(1+$G464)^(1-1)-'1.Inputs'!$D$44*(1+$G464)^(1-1)-('1.Inputs'!$D$20/'1.Inputs'!$D$27+'1.Inputs'!$D$23/'1.Inputs'!$D$28)))*'1.Inputs'!$D$53+('1.Inputs'!$D$20/'1.Inputs'!$D$27+'1.Inputs'!$D$23/'1.Inputs'!$D$28)-H464</f>
        <v>-536690372.11947656</v>
      </c>
      <c r="T464" s="36">
        <f ca="1">((('1.Inputs'!$D$37*12*IF(2=1,'1.Inputs'!$D$38,IF(2=2,'1.Inputs'!$D$39,$E464)))*$F464*(('1.Inputs'!$D$40)+(1-'1.Inputs'!$D$40)*(1+'1.Inputs'!$D$41))*(1+$G464)^(2-1))-(('1.Inputs'!$D$37*12*IF(2=1,'1.Inputs'!$D$38,IF(2=2,'1.Inputs'!$D$39,$E464)))/(1-'1.Inputs'!$D$42)*$D464*(1+$G464)^(2-1))-('1.Inputs'!$D$37*12*IF(2=1,'1.Inputs'!$D$38,IF(2=2,'1.Inputs'!$D$39,$E464)))*'1.Inputs'!$D$43*(1+$G464)^(2-1)-'1.Inputs'!$D$44*(1+$G464)^(2-1)-('1.Inputs'!$D$20/'1.Inputs'!$D$27+'1.Inputs'!$D$23/'1.Inputs'!$D$28))-MAX(0,((('1.Inputs'!$D$37*12*IF(2=1,'1.Inputs'!$D$38,IF(2=2,'1.Inputs'!$D$39,$E464)))*$F464*(('1.Inputs'!$D$40)+(1-'1.Inputs'!$D$40)*(1+'1.Inputs'!$D$41))*(1+$G464)^(2-1))-(('1.Inputs'!$D$37*12*IF(2=1,'1.Inputs'!$D$38,IF(2=2,'1.Inputs'!$D$39,$E464)))/(1-'1.Inputs'!$D$42)*$D464*(1+$G464)^(2-1))-('1.Inputs'!$D$37*12*IF(2=1,'1.Inputs'!$D$38,IF(2=2,'1.Inputs'!$D$39,$E464)))*'1.Inputs'!$D$43*(1+$G464)^(2-1)-'1.Inputs'!$D$44*(1+$G464)^(2-1)-('1.Inputs'!$D$20/'1.Inputs'!$D$27+'1.Inputs'!$D$23/'1.Inputs'!$D$28)))*'1.Inputs'!$D$53+('1.Inputs'!$D$20/'1.Inputs'!$D$27+'1.Inputs'!$D$23/'1.Inputs'!$D$28)-(I464-H464)</f>
        <v>278048936.53994346</v>
      </c>
      <c r="U464" s="36">
        <f ca="1">((('1.Inputs'!$D$37*12*IF(3=1,'1.Inputs'!$D$38,IF(3=2,'1.Inputs'!$D$39,$E464)))*$F464*(('1.Inputs'!$D$40)+(1-'1.Inputs'!$D$40)*(1+'1.Inputs'!$D$41))*(1+$G464)^(3-1))-(('1.Inputs'!$D$37*12*IF(3=1,'1.Inputs'!$D$38,IF(3=2,'1.Inputs'!$D$39,$E464)))/(1-'1.Inputs'!$D$42)*$D464*(1+$G464)^(3-1))-('1.Inputs'!$D$37*12*IF(3=1,'1.Inputs'!$D$38,IF(3=2,'1.Inputs'!$D$39,$E464)))*'1.Inputs'!$D$43*(1+$G464)^(3-1)-'1.Inputs'!$D$44*(1+$G464)^(3-1)-('1.Inputs'!$D$20/'1.Inputs'!$D$27+'1.Inputs'!$D$23/'1.Inputs'!$D$28))-MAX(0,((('1.Inputs'!$D$37*12*IF(3=1,'1.Inputs'!$D$38,IF(3=2,'1.Inputs'!$D$39,$E464)))*$F464*(('1.Inputs'!$D$40)+(1-'1.Inputs'!$D$40)*(1+'1.Inputs'!$D$41))*(1+$G464)^(3-1))-(('1.Inputs'!$D$37*12*IF(3=1,'1.Inputs'!$D$38,IF(3=2,'1.Inputs'!$D$39,$E464)))/(1-'1.Inputs'!$D$42)*$D464*(1+$G464)^(3-1))-('1.Inputs'!$D$37*12*IF(3=1,'1.Inputs'!$D$38,IF(3=2,'1.Inputs'!$D$39,$E464)))*'1.Inputs'!$D$43*(1+$G464)^(3-1)-'1.Inputs'!$D$44*(1+$G464)^(3-1)-('1.Inputs'!$D$20/'1.Inputs'!$D$27+'1.Inputs'!$D$23/'1.Inputs'!$D$28)))*'1.Inputs'!$D$53+('1.Inputs'!$D$20/'1.Inputs'!$D$27+'1.Inputs'!$D$23/'1.Inputs'!$D$28)-(J464-I464)</f>
        <v>652191408.05430591</v>
      </c>
      <c r="V464" s="36">
        <f ca="1">((('1.Inputs'!$D$37*12*IF(4=1,'1.Inputs'!$D$38,IF(4=2,'1.Inputs'!$D$39,$E464)))*$F464*(('1.Inputs'!$D$40)+(1-'1.Inputs'!$D$40)*(1+'1.Inputs'!$D$41))*(1+$G464)^(4-1))-(('1.Inputs'!$D$37*12*IF(4=1,'1.Inputs'!$D$38,IF(4=2,'1.Inputs'!$D$39,$E464)))/(1-'1.Inputs'!$D$42)*$D464*(1+$G464)^(4-1))-('1.Inputs'!$D$37*12*IF(4=1,'1.Inputs'!$D$38,IF(4=2,'1.Inputs'!$D$39,$E464)))*'1.Inputs'!$D$43*(1+$G464)^(4-1)-'1.Inputs'!$D$44*(1+$G464)^(4-1)-('1.Inputs'!$D$20/'1.Inputs'!$D$27+'1.Inputs'!$D$23/'1.Inputs'!$D$28))-MAX(0,((('1.Inputs'!$D$37*12*IF(4=1,'1.Inputs'!$D$38,IF(4=2,'1.Inputs'!$D$39,$E464)))*$F464*(('1.Inputs'!$D$40)+(1-'1.Inputs'!$D$40)*(1+'1.Inputs'!$D$41))*(1+$G464)^(4-1))-(('1.Inputs'!$D$37*12*IF(4=1,'1.Inputs'!$D$38,IF(4=2,'1.Inputs'!$D$39,$E464)))/(1-'1.Inputs'!$D$42)*$D464*(1+$G464)^(4-1))-('1.Inputs'!$D$37*12*IF(4=1,'1.Inputs'!$D$38,IF(4=2,'1.Inputs'!$D$39,$E464)))*'1.Inputs'!$D$43*(1+$G464)^(4-1)-'1.Inputs'!$D$44*(1+$G464)^(4-1)-('1.Inputs'!$D$20/'1.Inputs'!$D$27+'1.Inputs'!$D$23/'1.Inputs'!$D$28)))*'1.Inputs'!$D$53+('1.Inputs'!$D$20/'1.Inputs'!$D$27+'1.Inputs'!$D$23/'1.Inputs'!$D$28)-(K464-J464)</f>
        <v>916491698.01031744</v>
      </c>
      <c r="W464" s="36">
        <f ca="1">((('1.Inputs'!$D$37*12*IF(5=1,'1.Inputs'!$D$38,IF(5=2,'1.Inputs'!$D$39,$E464)))*$F464*(('1.Inputs'!$D$40)+(1-'1.Inputs'!$D$40)*(1+'1.Inputs'!$D$41))*(1+$G464)^(5-1))-(('1.Inputs'!$D$37*12*IF(5=1,'1.Inputs'!$D$38,IF(5=2,'1.Inputs'!$D$39,$E464)))/(1-'1.Inputs'!$D$42)*$D464*(1+$G464)^(5-1))-('1.Inputs'!$D$37*12*IF(5=1,'1.Inputs'!$D$38,IF(5=2,'1.Inputs'!$D$39,$E464)))*'1.Inputs'!$D$43*(1+$G464)^(5-1)-'1.Inputs'!$D$44*(1+$G464)^(5-1)-('1.Inputs'!$D$20/'1.Inputs'!$D$27+'1.Inputs'!$D$23/'1.Inputs'!$D$28))-MAX(0,((('1.Inputs'!$D$37*12*IF(5=1,'1.Inputs'!$D$38,IF(5=2,'1.Inputs'!$D$39,$E464)))*$F464*(('1.Inputs'!$D$40)+(1-'1.Inputs'!$D$40)*(1+'1.Inputs'!$D$41))*(1+$G464)^(5-1))-(('1.Inputs'!$D$37*12*IF(5=1,'1.Inputs'!$D$38,IF(5=2,'1.Inputs'!$D$39,$E464)))/(1-'1.Inputs'!$D$42)*$D464*(1+$G464)^(5-1))-('1.Inputs'!$D$37*12*IF(5=1,'1.Inputs'!$D$38,IF(5=2,'1.Inputs'!$D$39,$E464)))*'1.Inputs'!$D$43*(1+$G464)^(5-1)-'1.Inputs'!$D$44*(1+$G464)^(5-1)-('1.Inputs'!$D$20/'1.Inputs'!$D$27+'1.Inputs'!$D$23/'1.Inputs'!$D$28)))*'1.Inputs'!$D$53+('1.Inputs'!$D$20/'1.Inputs'!$D$27+'1.Inputs'!$D$23/'1.Inputs'!$D$28)-(L464-K464)</f>
        <v>968535184.05041742</v>
      </c>
      <c r="X464" s="36">
        <f ca="1">((('1.Inputs'!$D$37*12*IF(6=1,'1.Inputs'!$D$38,IF(6=2,'1.Inputs'!$D$39,$E464)))*$F464*(('1.Inputs'!$D$40)+(1-'1.Inputs'!$D$40)*(1+'1.Inputs'!$D$41))*(1+$G464)^(6-1))-(('1.Inputs'!$D$37*12*IF(6=1,'1.Inputs'!$D$38,IF(6=2,'1.Inputs'!$D$39,$E464)))/(1-'1.Inputs'!$D$42)*$D464*(1+$G464)^(6-1))-('1.Inputs'!$D$37*12*IF(6=1,'1.Inputs'!$D$38,IF(6=2,'1.Inputs'!$D$39,$E464)))*'1.Inputs'!$D$43*(1+$G464)^(6-1)-'1.Inputs'!$D$44*(1+$G464)^(6-1)-('1.Inputs'!$D$20/'1.Inputs'!$D$27+'1.Inputs'!$D$23/'1.Inputs'!$D$28))-MAX(0,((('1.Inputs'!$D$37*12*IF(6=1,'1.Inputs'!$D$38,IF(6=2,'1.Inputs'!$D$39,$E464)))*$F464*(('1.Inputs'!$D$40)+(1-'1.Inputs'!$D$40)*(1+'1.Inputs'!$D$41))*(1+$G464)^(6-1))-(('1.Inputs'!$D$37*12*IF(6=1,'1.Inputs'!$D$38,IF(6=2,'1.Inputs'!$D$39,$E464)))/(1-'1.Inputs'!$D$42)*$D464*(1+$G464)^(6-1))-('1.Inputs'!$D$37*12*IF(6=1,'1.Inputs'!$D$38,IF(6=2,'1.Inputs'!$D$39,$E464)))*'1.Inputs'!$D$43*(1+$G464)^(6-1)-'1.Inputs'!$D$44*(1+$G464)^(6-1)-('1.Inputs'!$D$20/'1.Inputs'!$D$27+'1.Inputs'!$D$23/'1.Inputs'!$D$28)))*'1.Inputs'!$D$53+('1.Inputs'!$D$20/'1.Inputs'!$D$27+'1.Inputs'!$D$23/'1.Inputs'!$D$28)-(M464-L464)</f>
        <v>1023694632.4809601</v>
      </c>
      <c r="Y464" s="36">
        <f ca="1">((('1.Inputs'!$D$37*12*IF(7=1,'1.Inputs'!$D$38,IF(7=2,'1.Inputs'!$D$39,$E464)))*$F464*(('1.Inputs'!$D$40)+(1-'1.Inputs'!$D$40)*(1+'1.Inputs'!$D$41))*(1+$G464)^(7-1))-(('1.Inputs'!$D$37*12*IF(7=1,'1.Inputs'!$D$38,IF(7=2,'1.Inputs'!$D$39,$E464)))/(1-'1.Inputs'!$D$42)*$D464*(1+$G464)^(7-1))-('1.Inputs'!$D$37*12*IF(7=1,'1.Inputs'!$D$38,IF(7=2,'1.Inputs'!$D$39,$E464)))*'1.Inputs'!$D$43*(1+$G464)^(7-1)-'1.Inputs'!$D$44*(1+$G464)^(7-1)-('1.Inputs'!$D$20/'1.Inputs'!$D$27+'1.Inputs'!$D$23/'1.Inputs'!$D$28))-MAX(0,((('1.Inputs'!$D$37*12*IF(7=1,'1.Inputs'!$D$38,IF(7=2,'1.Inputs'!$D$39,$E464)))*$F464*(('1.Inputs'!$D$40)+(1-'1.Inputs'!$D$40)*(1+'1.Inputs'!$D$41))*(1+$G464)^(7-1))-(('1.Inputs'!$D$37*12*IF(7=1,'1.Inputs'!$D$38,IF(7=2,'1.Inputs'!$D$39,$E464)))/(1-'1.Inputs'!$D$42)*$D464*(1+$G464)^(7-1))-('1.Inputs'!$D$37*12*IF(7=1,'1.Inputs'!$D$38,IF(7=2,'1.Inputs'!$D$39,$E464)))*'1.Inputs'!$D$43*(1+$G464)^(7-1)-'1.Inputs'!$D$44*(1+$G464)^(7-1)-('1.Inputs'!$D$20/'1.Inputs'!$D$27+'1.Inputs'!$D$23/'1.Inputs'!$D$28)))*'1.Inputs'!$D$53+('1.Inputs'!$D$20/'1.Inputs'!$D$27+'1.Inputs'!$D$23/'1.Inputs'!$D$28)-(N464-M464)</f>
        <v>1082156603.0879538</v>
      </c>
      <c r="Z464" s="36">
        <f ca="1">((('1.Inputs'!$D$37*12*IF(8=1,'1.Inputs'!$D$38,IF(8=2,'1.Inputs'!$D$39,$E464)))*$F464*(('1.Inputs'!$D$40)+(1-'1.Inputs'!$D$40)*(1+'1.Inputs'!$D$41))*(1+$G464)^(8-1))-(('1.Inputs'!$D$37*12*IF(8=1,'1.Inputs'!$D$38,IF(8=2,'1.Inputs'!$D$39,$E464)))/(1-'1.Inputs'!$D$42)*$D464*(1+$G464)^(8-1))-('1.Inputs'!$D$37*12*IF(8=1,'1.Inputs'!$D$38,IF(8=2,'1.Inputs'!$D$39,$E464)))*'1.Inputs'!$D$43*(1+$G464)^(8-1)-'1.Inputs'!$D$44*(1+$G464)^(8-1)-('1.Inputs'!$D$20/'1.Inputs'!$D$27+'1.Inputs'!$D$23/'1.Inputs'!$D$28))-MAX(0,((('1.Inputs'!$D$37*12*IF(8=1,'1.Inputs'!$D$38,IF(8=2,'1.Inputs'!$D$39,$E464)))*$F464*(('1.Inputs'!$D$40)+(1-'1.Inputs'!$D$40)*(1+'1.Inputs'!$D$41))*(1+$G464)^(8-1))-(('1.Inputs'!$D$37*12*IF(8=1,'1.Inputs'!$D$38,IF(8=2,'1.Inputs'!$D$39,$E464)))/(1-'1.Inputs'!$D$42)*$D464*(1+$G464)^(8-1))-('1.Inputs'!$D$37*12*IF(8=1,'1.Inputs'!$D$38,IF(8=2,'1.Inputs'!$D$39,$E464)))*'1.Inputs'!$D$43*(1+$G464)^(8-1)-'1.Inputs'!$D$44*(1+$G464)^(8-1)-('1.Inputs'!$D$20/'1.Inputs'!$D$27+'1.Inputs'!$D$23/'1.Inputs'!$D$28)))*'1.Inputs'!$D$53+('1.Inputs'!$D$20/'1.Inputs'!$D$27+'1.Inputs'!$D$23/'1.Inputs'!$D$28)-(O464-N464)</f>
        <v>1144118825.4179456</v>
      </c>
      <c r="AA464" s="36">
        <f ca="1">((('1.Inputs'!$D$37*12*IF(9=1,'1.Inputs'!$D$38,IF(9=2,'1.Inputs'!$D$39,$E464)))*$F464*(('1.Inputs'!$D$40)+(1-'1.Inputs'!$D$40)*(1+'1.Inputs'!$D$41))*(1+$G464)^(9-1))-(('1.Inputs'!$D$37*12*IF(9=1,'1.Inputs'!$D$38,IF(9=2,'1.Inputs'!$D$39,$E464)))/(1-'1.Inputs'!$D$42)*$D464*(1+$G464)^(9-1))-('1.Inputs'!$D$37*12*IF(9=1,'1.Inputs'!$D$38,IF(9=2,'1.Inputs'!$D$39,$E464)))*'1.Inputs'!$D$43*(1+$G464)^(9-1)-'1.Inputs'!$D$44*(1+$G464)^(9-1)-('1.Inputs'!$D$20/'1.Inputs'!$D$27+'1.Inputs'!$D$23/'1.Inputs'!$D$28))-MAX(0,((('1.Inputs'!$D$37*12*IF(9=1,'1.Inputs'!$D$38,IF(9=2,'1.Inputs'!$D$39,$E464)))*$F464*(('1.Inputs'!$D$40)+(1-'1.Inputs'!$D$40)*(1+'1.Inputs'!$D$41))*(1+$G464)^(9-1))-(('1.Inputs'!$D$37*12*IF(9=1,'1.Inputs'!$D$38,IF(9=2,'1.Inputs'!$D$39,$E464)))/(1-'1.Inputs'!$D$42)*$D464*(1+$G464)^(9-1))-('1.Inputs'!$D$37*12*IF(9=1,'1.Inputs'!$D$38,IF(9=2,'1.Inputs'!$D$39,$E464)))*'1.Inputs'!$D$43*(1+$G464)^(9-1)-'1.Inputs'!$D$44*(1+$G464)^(9-1)-('1.Inputs'!$D$20/'1.Inputs'!$D$27+'1.Inputs'!$D$23/'1.Inputs'!$D$28)))*'1.Inputs'!$D$53+('1.Inputs'!$D$20/'1.Inputs'!$D$27+'1.Inputs'!$D$23/'1.Inputs'!$D$28)-(P464-O464)</f>
        <v>1209790867.5371006</v>
      </c>
      <c r="AB464" s="36">
        <f ca="1">((('1.Inputs'!$D$37*12*IF(10=1,'1.Inputs'!$D$38,IF(10=2,'1.Inputs'!$D$39,$E464)))*$F464*(('1.Inputs'!$D$40)+(1-'1.Inputs'!$D$40)*(1+'1.Inputs'!$D$41))*(1+$G464)^(10-1))-(('1.Inputs'!$D$37*12*IF(10=1,'1.Inputs'!$D$38,IF(10=2,'1.Inputs'!$D$39,$E464)))/(1-'1.Inputs'!$D$42)*$D464*(1+$G464)^(10-1))-('1.Inputs'!$D$37*12*IF(10=1,'1.Inputs'!$D$38,IF(10=2,'1.Inputs'!$D$39,$E464)))*'1.Inputs'!$D$43*(1+$G464)^(10-1)-'1.Inputs'!$D$44*(1+$G464)^(10-1)-('1.Inputs'!$D$20/'1.Inputs'!$D$27+'1.Inputs'!$D$23/'1.Inputs'!$D$28))-MAX(0,((('1.Inputs'!$D$37*12*IF(10=1,'1.Inputs'!$D$38,IF(10=2,'1.Inputs'!$D$39,$E464)))*$F464*(('1.Inputs'!$D$40)+(1-'1.Inputs'!$D$40)*(1+'1.Inputs'!$D$41))*(1+$G464)^(10-1))-(('1.Inputs'!$D$37*12*IF(10=1,'1.Inputs'!$D$38,IF(10=2,'1.Inputs'!$D$39,$E464)))/(1-'1.Inputs'!$D$42)*$D464*(1+$G464)^(10-1))-('1.Inputs'!$D$37*12*IF(10=1,'1.Inputs'!$D$38,IF(10=2,'1.Inputs'!$D$39,$E464)))*'1.Inputs'!$D$43*(1+$G464)^(10-1)-'1.Inputs'!$D$44*(1+$G464)^(10-1)-('1.Inputs'!$D$20/'1.Inputs'!$D$27+'1.Inputs'!$D$23/'1.Inputs'!$D$28)))*'1.Inputs'!$D$53+('1.Inputs'!$D$20/'1.Inputs'!$D$27+'1.Inputs'!$D$23/'1.Inputs'!$D$28)-(Q464-P464)+(('1.Inputs'!$D$20+'1.Inputs'!$D$23-('1.Inputs'!$D$20/'1.Inputs'!$D$27+'1.Inputs'!$D$23/'1.Inputs'!$D$28)*'1.Inputs'!$D$10)*'1.Inputs'!$D$60+'1.Inputs'!$D$19*'1.Inputs'!$D$59+Q464)</f>
        <v>4328588702.577816</v>
      </c>
      <c r="AC464" s="36">
        <f ca="1">S464-AC$13-AC$14+MIN(AC$13,MAX(0,((('1.Inputs'!$D$37*12*IF(1=1,'1.Inputs'!$D$38,IF(1=2,'1.Inputs'!$D$39,$E464)))*$F464*(('1.Inputs'!$D$40)+(1-'1.Inputs'!$D$40)*(1+'1.Inputs'!$D$41))*(1+$G464)^(1-1))-(('1.Inputs'!$D$37*12*IF(1=1,'1.Inputs'!$D$38,IF(1=2,'1.Inputs'!$D$39,$E464)))/(1-'1.Inputs'!$D$42)*$D464*(1+$G464)^(1-1))-('1.Inputs'!$D$37*12*IF(1=1,'1.Inputs'!$D$38,IF(1=2,'1.Inputs'!$D$39,$E464)))*'1.Inputs'!$D$43*(1+$G464)^(1-1)-'1.Inputs'!$D$44*(1+$G464)^(1-1)-('1.Inputs'!$D$20/'1.Inputs'!$D$27+'1.Inputs'!$D$23/'1.Inputs'!$D$28))))*'1.Inputs'!$D$53</f>
        <v>-632630372.11947656</v>
      </c>
      <c r="AD464" s="36">
        <f ca="1">T464-AD$13-AD$14+MIN(AD$13,MAX(0,((('1.Inputs'!$D$37*12*IF(2=1,'1.Inputs'!$D$38,IF(2=2,'1.Inputs'!$D$39,$E464)))*$F464*(('1.Inputs'!$D$40)+(1-'1.Inputs'!$D$40)*(1+'1.Inputs'!$D$41))*(1+$G464)^(2-1))-(('1.Inputs'!$D$37*12*IF(2=1,'1.Inputs'!$D$38,IF(2=2,'1.Inputs'!$D$39,$E464)))/(1-'1.Inputs'!$D$42)*$D464*(1+$G464)^(2-1))-('1.Inputs'!$D$37*12*IF(2=1,'1.Inputs'!$D$38,IF(2=2,'1.Inputs'!$D$39,$E464)))*'1.Inputs'!$D$43*(1+$G464)^(2-1)-'1.Inputs'!$D$44*(1+$G464)^(2-1)-('1.Inputs'!$D$20/'1.Inputs'!$D$27+'1.Inputs'!$D$23/'1.Inputs'!$D$28))))*'1.Inputs'!$D$53</f>
        <v>182108936.53994346</v>
      </c>
      <c r="AE464" s="36">
        <f ca="1">U464-AE$13-AE$14+MIN(AE$13,MAX(0,((('1.Inputs'!$D$37*12*IF(3=1,'1.Inputs'!$D$38,IF(3=2,'1.Inputs'!$D$39,$E464)))*$F464*(('1.Inputs'!$D$40)+(1-'1.Inputs'!$D$40)*(1+'1.Inputs'!$D$41))*(1+$G464)^(3-1))-(('1.Inputs'!$D$37*12*IF(3=1,'1.Inputs'!$D$38,IF(3=2,'1.Inputs'!$D$39,$E464)))/(1-'1.Inputs'!$D$42)*$D464*(1+$G464)^(3-1))-('1.Inputs'!$D$37*12*IF(3=1,'1.Inputs'!$D$38,IF(3=2,'1.Inputs'!$D$39,$E464)))*'1.Inputs'!$D$43*(1+$G464)^(3-1)-'1.Inputs'!$D$44*(1+$G464)^(3-1)-('1.Inputs'!$D$20/'1.Inputs'!$D$27+'1.Inputs'!$D$23/'1.Inputs'!$D$28))))*'1.Inputs'!$D$53</f>
        <v>310251408.05430591</v>
      </c>
      <c r="AF464" s="36">
        <f ca="1">V464-AF$13-AF$14+MIN(AF$13,MAX(0,((('1.Inputs'!$D$37*12*IF(4=1,'1.Inputs'!$D$38,IF(4=2,'1.Inputs'!$D$39,$E464)))*$F464*(('1.Inputs'!$D$40)+(1-'1.Inputs'!$D$40)*(1+'1.Inputs'!$D$41))*(1+$G464)^(4-1))-(('1.Inputs'!$D$37*12*IF(4=1,'1.Inputs'!$D$38,IF(4=2,'1.Inputs'!$D$39,$E464)))/(1-'1.Inputs'!$D$42)*$D464*(1+$G464)^(4-1))-('1.Inputs'!$D$37*12*IF(4=1,'1.Inputs'!$D$38,IF(4=2,'1.Inputs'!$D$39,$E464)))*'1.Inputs'!$D$43*(1+$G464)^(4-1)-'1.Inputs'!$D$44*(1+$G464)^(4-1)-('1.Inputs'!$D$20/'1.Inputs'!$D$27+'1.Inputs'!$D$23/'1.Inputs'!$D$28))))*'1.Inputs'!$D$53</f>
        <v>593739698.01031744</v>
      </c>
      <c r="AG464" s="36">
        <f ca="1">W464-AG$13-AG$14+MIN(AG$13,MAX(0,((('1.Inputs'!$D$37*12*IF(5=1,'1.Inputs'!$D$38,IF(5=2,'1.Inputs'!$D$39,$E464)))*$F464*(('1.Inputs'!$D$40)+(1-'1.Inputs'!$D$40)*(1+'1.Inputs'!$D$41))*(1+$G464)^(5-1))-(('1.Inputs'!$D$37*12*IF(5=1,'1.Inputs'!$D$38,IF(5=2,'1.Inputs'!$D$39,$E464)))/(1-'1.Inputs'!$D$42)*$D464*(1+$G464)^(5-1))-('1.Inputs'!$D$37*12*IF(5=1,'1.Inputs'!$D$38,IF(5=2,'1.Inputs'!$D$39,$E464)))*'1.Inputs'!$D$43*(1+$G464)^(5-1)-'1.Inputs'!$D$44*(1+$G464)^(5-1)-('1.Inputs'!$D$20/'1.Inputs'!$D$27+'1.Inputs'!$D$23/'1.Inputs'!$D$28))))*'1.Inputs'!$D$53</f>
        <v>664971184.05041742</v>
      </c>
      <c r="AH464" s="36">
        <f ca="1">X464-AH$13-AH$14+MIN(AH$13,MAX(0,((('1.Inputs'!$D$37*12*IF(6=1,'1.Inputs'!$D$38,IF(6=2,'1.Inputs'!$D$39,$E464)))*$F464*(('1.Inputs'!$D$40)+(1-'1.Inputs'!$D$40)*(1+'1.Inputs'!$D$41))*(1+$G464)^(6-1))-(('1.Inputs'!$D$37*12*IF(6=1,'1.Inputs'!$D$38,IF(6=2,'1.Inputs'!$D$39,$E464)))/(1-'1.Inputs'!$D$42)*$D464*(1+$G464)^(6-1))-('1.Inputs'!$D$37*12*IF(6=1,'1.Inputs'!$D$38,IF(6=2,'1.Inputs'!$D$39,$E464)))*'1.Inputs'!$D$43*(1+$G464)^(6-1)-'1.Inputs'!$D$44*(1+$G464)^(6-1)-('1.Inputs'!$D$20/'1.Inputs'!$D$27+'1.Inputs'!$D$23/'1.Inputs'!$D$28))))*'1.Inputs'!$D$53</f>
        <v>739318632.48096013</v>
      </c>
      <c r="AI464" s="36">
        <f ca="1">Y464-AI$13-AI$14+MIN(AI$13,MAX(0,((('1.Inputs'!$D$37*12*IF(7=1,'1.Inputs'!$D$38,IF(7=2,'1.Inputs'!$D$39,$E464)))*$F464*(('1.Inputs'!$D$40)+(1-'1.Inputs'!$D$40)*(1+'1.Inputs'!$D$41))*(1+$G464)^(7-1))-(('1.Inputs'!$D$37*12*IF(7=1,'1.Inputs'!$D$38,IF(7=2,'1.Inputs'!$D$39,$E464)))/(1-'1.Inputs'!$D$42)*$D464*(1+$G464)^(7-1))-('1.Inputs'!$D$37*12*IF(7=1,'1.Inputs'!$D$38,IF(7=2,'1.Inputs'!$D$39,$E464)))*'1.Inputs'!$D$43*(1+$G464)^(7-1)-'1.Inputs'!$D$44*(1+$G464)^(7-1)-('1.Inputs'!$D$20/'1.Inputs'!$D$27+'1.Inputs'!$D$23/'1.Inputs'!$D$28))))*'1.Inputs'!$D$53</f>
        <v>816968603.08795381</v>
      </c>
      <c r="AJ464" s="36">
        <f ca="1">Z464-AJ$13-AJ$14+MIN(AJ$13,MAX(0,((('1.Inputs'!$D$37*12*IF(8=1,'1.Inputs'!$D$38,IF(8=2,'1.Inputs'!$D$39,$E464)))*$F464*(('1.Inputs'!$D$40)+(1-'1.Inputs'!$D$40)*(1+'1.Inputs'!$D$41))*(1+$G464)^(8-1))-(('1.Inputs'!$D$37*12*IF(8=1,'1.Inputs'!$D$38,IF(8=2,'1.Inputs'!$D$39,$E464)))/(1-'1.Inputs'!$D$42)*$D464*(1+$G464)^(8-1))-('1.Inputs'!$D$37*12*IF(8=1,'1.Inputs'!$D$38,IF(8=2,'1.Inputs'!$D$39,$E464)))*'1.Inputs'!$D$43*(1+$G464)^(8-1)-'1.Inputs'!$D$44*(1+$G464)^(8-1)-('1.Inputs'!$D$20/'1.Inputs'!$D$27+'1.Inputs'!$D$23/'1.Inputs'!$D$28))))*'1.Inputs'!$D$53</f>
        <v>1144118825.4179456</v>
      </c>
      <c r="AK464" s="36">
        <f ca="1">AA464-AK$13-AK$14+MIN(AK$13,MAX(0,((('1.Inputs'!$D$37*12*IF(9=1,'1.Inputs'!$D$38,IF(9=2,'1.Inputs'!$D$39,$E464)))*$F464*(('1.Inputs'!$D$40)+(1-'1.Inputs'!$D$40)*(1+'1.Inputs'!$D$41))*(1+$G464)^(9-1))-(('1.Inputs'!$D$37*12*IF(9=1,'1.Inputs'!$D$38,IF(9=2,'1.Inputs'!$D$39,$E464)))/(1-'1.Inputs'!$D$42)*$D464*(1+$G464)^(9-1))-('1.Inputs'!$D$37*12*IF(9=1,'1.Inputs'!$D$38,IF(9=2,'1.Inputs'!$D$39,$E464)))*'1.Inputs'!$D$43*(1+$G464)^(9-1)-'1.Inputs'!$D$44*(1+$G464)^(9-1)-('1.Inputs'!$D$20/'1.Inputs'!$D$27+'1.Inputs'!$D$23/'1.Inputs'!$D$28))))*'1.Inputs'!$D$53</f>
        <v>1209790867.5371006</v>
      </c>
      <c r="AL464" s="36">
        <f ca="1">AB464-AL$13-AL$14+MIN(AL$13,MAX(0,((('1.Inputs'!$D$37*12*IF(10=1,'1.Inputs'!$D$38,IF(10=2,'1.Inputs'!$D$39,$E464)))*$F464*(('1.Inputs'!$D$40)+(1-'1.Inputs'!$D$40)*(1+'1.Inputs'!$D$41))*(1+$G464)^(10-1))-(('1.Inputs'!$D$37*12*IF(10=1,'1.Inputs'!$D$38,IF(10=2,'1.Inputs'!$D$39,$E464)))/(1-'1.Inputs'!$D$42)*$D464*(1+$G464)^(10-1))-('1.Inputs'!$D$37*12*IF(10=1,'1.Inputs'!$D$38,IF(10=2,'1.Inputs'!$D$39,$E464)))*'1.Inputs'!$D$43*(1+$G464)^(10-1)-'1.Inputs'!$D$44*(1+$G464)^(10-1)-('1.Inputs'!$D$20/'1.Inputs'!$D$27+'1.Inputs'!$D$23/'1.Inputs'!$D$28))))*'1.Inputs'!$D$53+'1.Inputs'!$D$35</f>
        <v>5128588702.577816</v>
      </c>
      <c r="AM464" s="48">
        <f ca="1">R464+NPV('1.Inputs'!$D$55,S464:AB464)</f>
        <v>2626076581.9679174</v>
      </c>
      <c r="AN464" s="48">
        <f ca="1">-('1.Inputs'!$D$24*(1-'1.Inputs'!$D$31)+'1.Inputs'!$D$35)+NPV('1.Inputs'!$D$54,AC464:AL464)</f>
        <v>847757186.40309906</v>
      </c>
      <c r="AO464" s="36">
        <f t="shared" ref="AO464:AO515" ca="1" si="61">MIN(S464/(AC$13+AC$14),T464/(AD$13+AD$14),U464/(AE$13+AE$14),V464/(AF$13+AF$14),W464/(AG$13+AG$14),X464/(AH$13+AH$14),Y464/(AI$13+AI$14))</f>
        <v>-3.6361136322457761</v>
      </c>
      <c r="AP464" s="36">
        <f t="shared" ref="AP464:AP515" ca="1" si="62">MIN(U464/(AE$13+AE$14),V464/(AF$13+AF$14),W464/(AG$13+AG$14),X464/(AH$13+AH$14),Y464/(AI$13+AI$14))</f>
        <v>1.656990365991631</v>
      </c>
      <c r="AQ464" s="36">
        <f ca="1">'1.Inputs'!$D$35+MIN(SUM($AC464:AC464),SUM($AC464:AD464),SUM($AC464:AE464),SUM($AC464:AF464),SUM($AC464:AG464),SUM($AC464:AH464),SUM($AC464:AI464),SUM($AC464:AJ464),SUM($AC464:AK464),SUM($AC464:AL464))</f>
        <v>167369627.88052344</v>
      </c>
      <c r="AR464" s="36">
        <f ca="1">IF(AP464&lt;'1.Inputs'!$D$57,1,0)</f>
        <v>0</v>
      </c>
      <c r="AS464" s="36">
        <f t="shared" ref="AS464:AS515" ca="1" si="63">IF(AQ464&lt;0,1,0)</f>
        <v>0</v>
      </c>
    </row>
    <row r="465" spans="2:45" ht="15" customHeight="1" x14ac:dyDescent="0.25">
      <c r="B465" s="36">
        <v>450</v>
      </c>
      <c r="C465" s="36">
        <f t="shared" ca="1" si="56"/>
        <v>0.23557583155052231</v>
      </c>
      <c r="D465" s="36">
        <f t="shared" ca="1" si="57"/>
        <v>19668.772356014058</v>
      </c>
      <c r="E465" s="47">
        <f t="shared" ca="1" si="58"/>
        <v>0.78817030362410712</v>
      </c>
      <c r="F465" s="36">
        <f t="shared" ca="1" si="59"/>
        <v>29639.168788496932</v>
      </c>
      <c r="G465" s="36">
        <f t="shared" ca="1" si="60"/>
        <v>3.3352078540873797E-2</v>
      </c>
      <c r="H465" s="36">
        <f ca="1">((('1.Inputs'!$D$37*12*IF(1=1,'1.Inputs'!$D$38,IF(1=2,'1.Inputs'!$D$39,$E465)))*$F465*(('1.Inputs'!$D$40)+(1-'1.Inputs'!$D$40)*(1+'1.Inputs'!$D$41))*(1+$G465)^(1-1))*'1.Inputs'!$D$47+(('1.Inputs'!$D$37*12*IF(1=1,'1.Inputs'!$D$38,IF(1=2,'1.Inputs'!$D$39,$E465)))/(1-'1.Inputs'!$D$42)*$D465*(1+$G465)^(1-1))*('1.Inputs'!$D$48-'1.Inputs'!$D$49))/'1.Inputs'!$D$51</f>
        <v>792740670.25506353</v>
      </c>
      <c r="I465" s="36">
        <f ca="1">((('1.Inputs'!$D$37*12*IF(2=1,'1.Inputs'!$D$38,IF(2=2,'1.Inputs'!$D$39,$E465)))*$F465*(('1.Inputs'!$D$40)+(1-'1.Inputs'!$D$40)*(1+'1.Inputs'!$D$41))*(1+$G465)^(2-1))*'1.Inputs'!$D$47+(('1.Inputs'!$D$37*12*IF(2=1,'1.Inputs'!$D$38,IF(2=2,'1.Inputs'!$D$39,$E465)))/(1-'1.Inputs'!$D$42)*$D465*(1+$G465)^(2-1))*('1.Inputs'!$D$48-'1.Inputs'!$D$49))/'1.Inputs'!$D$51</f>
        <v>1146852307.0927379</v>
      </c>
      <c r="J465" s="36">
        <f ca="1">((('1.Inputs'!$D$37*12*IF(3=1,'1.Inputs'!$D$38,IF(3=2,'1.Inputs'!$D$39,$E465)))*$F465*(('1.Inputs'!$D$40)+(1-'1.Inputs'!$D$40)*(1+'1.Inputs'!$D$41))*(1+$G465)^(3-1))*'1.Inputs'!$D$47+(('1.Inputs'!$D$37*12*IF(3=1,'1.Inputs'!$D$38,IF(3=2,'1.Inputs'!$D$39,$E465)))/(1-'1.Inputs'!$D$42)*$D465*(1+$G465)^(3-1))*('1.Inputs'!$D$48-'1.Inputs'!$D$49))/'1.Inputs'!$D$51</f>
        <v>1334374818.3848324</v>
      </c>
      <c r="K465" s="36">
        <f ca="1">((('1.Inputs'!$D$37*12*IF(4=1,'1.Inputs'!$D$38,IF(4=2,'1.Inputs'!$D$39,$E465)))*$F465*(('1.Inputs'!$D$40)+(1-'1.Inputs'!$D$40)*(1+'1.Inputs'!$D$41))*(1+$G465)^(4-1))*'1.Inputs'!$D$47+(('1.Inputs'!$D$37*12*IF(4=1,'1.Inputs'!$D$38,IF(4=2,'1.Inputs'!$D$39,$E465)))/(1-'1.Inputs'!$D$42)*$D465*(1+$G465)^(4-1))*('1.Inputs'!$D$48-'1.Inputs'!$D$49))/'1.Inputs'!$D$51</f>
        <v>1378878992.1305678</v>
      </c>
      <c r="L465" s="36">
        <f ca="1">((('1.Inputs'!$D$37*12*IF(5=1,'1.Inputs'!$D$38,IF(5=2,'1.Inputs'!$D$39,$E465)))*$F465*(('1.Inputs'!$D$40)+(1-'1.Inputs'!$D$40)*(1+'1.Inputs'!$D$41))*(1+$G465)^(5-1))*'1.Inputs'!$D$47+(('1.Inputs'!$D$37*12*IF(5=1,'1.Inputs'!$D$38,IF(5=2,'1.Inputs'!$D$39,$E465)))/(1-'1.Inputs'!$D$42)*$D465*(1+$G465)^(5-1))*('1.Inputs'!$D$48-'1.Inputs'!$D$49))/'1.Inputs'!$D$51</f>
        <v>1424867472.5744672</v>
      </c>
      <c r="M465" s="36">
        <f ca="1">((('1.Inputs'!$D$37*12*IF(6=1,'1.Inputs'!$D$38,IF(6=2,'1.Inputs'!$D$39,$E465)))*$F465*(('1.Inputs'!$D$40)+(1-'1.Inputs'!$D$40)*(1+'1.Inputs'!$D$41))*(1+$G465)^(6-1))*'1.Inputs'!$D$47+(('1.Inputs'!$D$37*12*IF(6=1,'1.Inputs'!$D$38,IF(6=2,'1.Inputs'!$D$39,$E465)))/(1-'1.Inputs'!$D$42)*$D465*(1+$G465)^(6-1))*('1.Inputs'!$D$48-'1.Inputs'!$D$49))/'1.Inputs'!$D$51</f>
        <v>1472389764.4301076</v>
      </c>
      <c r="N465" s="36">
        <f ca="1">((('1.Inputs'!$D$37*12*IF(7=1,'1.Inputs'!$D$38,IF(7=2,'1.Inputs'!$D$39,$E465)))*$F465*(('1.Inputs'!$D$40)+(1-'1.Inputs'!$D$40)*(1+'1.Inputs'!$D$41))*(1+$G465)^(7-1))*'1.Inputs'!$D$47+(('1.Inputs'!$D$37*12*IF(7=1,'1.Inputs'!$D$38,IF(7=2,'1.Inputs'!$D$39,$E465)))/(1-'1.Inputs'!$D$42)*$D465*(1+$G465)^(7-1))*('1.Inputs'!$D$48-'1.Inputs'!$D$49))/'1.Inputs'!$D$51</f>
        <v>1521497023.4961591</v>
      </c>
      <c r="O465" s="36">
        <f ca="1">((('1.Inputs'!$D$37*12*IF(8=1,'1.Inputs'!$D$38,IF(8=2,'1.Inputs'!$D$39,$E465)))*$F465*(('1.Inputs'!$D$40)+(1-'1.Inputs'!$D$40)*(1+'1.Inputs'!$D$41))*(1+$G465)^(8-1))*'1.Inputs'!$D$47+(('1.Inputs'!$D$37*12*IF(8=1,'1.Inputs'!$D$38,IF(8=2,'1.Inputs'!$D$39,$E465)))/(1-'1.Inputs'!$D$42)*$D465*(1+$G465)^(8-1))*('1.Inputs'!$D$48-'1.Inputs'!$D$49))/'1.Inputs'!$D$51</f>
        <v>1572242111.7235091</v>
      </c>
      <c r="P465" s="36">
        <f ca="1">((('1.Inputs'!$D$37*12*IF(9=1,'1.Inputs'!$D$38,IF(9=2,'1.Inputs'!$D$39,$E465)))*$F465*(('1.Inputs'!$D$40)+(1-'1.Inputs'!$D$40)*(1+'1.Inputs'!$D$41))*(1+$G465)^(9-1))*'1.Inputs'!$D$47+(('1.Inputs'!$D$37*12*IF(9=1,'1.Inputs'!$D$38,IF(9=2,'1.Inputs'!$D$39,$E465)))/(1-'1.Inputs'!$D$42)*$D465*(1+$G465)^(9-1))*('1.Inputs'!$D$48-'1.Inputs'!$D$49))/'1.Inputs'!$D$51</f>
        <v>1624679654.1189809</v>
      </c>
      <c r="Q465" s="36">
        <f ca="1">((('1.Inputs'!$D$37*12*IF(10=1,'1.Inputs'!$D$38,IF(10=2,'1.Inputs'!$D$39,$E465)))*$F465*(('1.Inputs'!$D$40)+(1-'1.Inputs'!$D$40)*(1+'1.Inputs'!$D$41))*(1+$G465)^(10-1))*'1.Inputs'!$D$47+(('1.Inputs'!$D$37*12*IF(10=1,'1.Inputs'!$D$38,IF(10=2,'1.Inputs'!$D$39,$E465)))/(1-'1.Inputs'!$D$42)*$D465*(1+$G465)^(10-1))*('1.Inputs'!$D$48-'1.Inputs'!$D$49))/'1.Inputs'!$D$51</f>
        <v>1678866097.5469167</v>
      </c>
      <c r="R465" s="36">
        <f>-'1.Inputs'!$D$24</f>
        <v>-2050000000</v>
      </c>
      <c r="S465" s="36">
        <f ca="1">((('1.Inputs'!$D$37*12*IF(1=1,'1.Inputs'!$D$38,IF(1=2,'1.Inputs'!$D$39,$E465)))*$F465*(('1.Inputs'!$D$40)+(1-'1.Inputs'!$D$40)*(1+'1.Inputs'!$D$41))*(1+$G465)^(1-1))-(('1.Inputs'!$D$37*12*IF(1=1,'1.Inputs'!$D$38,IF(1=2,'1.Inputs'!$D$39,$E465)))/(1-'1.Inputs'!$D$42)*$D465*(1+$G465)^(1-1))-('1.Inputs'!$D$37*12*IF(1=1,'1.Inputs'!$D$38,IF(1=2,'1.Inputs'!$D$39,$E465)))*'1.Inputs'!$D$43*(1+$G465)^(1-1)-'1.Inputs'!$D$44*(1+$G465)^(1-1)-('1.Inputs'!$D$20/'1.Inputs'!$D$27+'1.Inputs'!$D$23/'1.Inputs'!$D$28))-MAX(0,((('1.Inputs'!$D$37*12*IF(1=1,'1.Inputs'!$D$38,IF(1=2,'1.Inputs'!$D$39,$E465)))*$F465*(('1.Inputs'!$D$40)+(1-'1.Inputs'!$D$40)*(1+'1.Inputs'!$D$41))*(1+$G465)^(1-1))-(('1.Inputs'!$D$37*12*IF(1=1,'1.Inputs'!$D$38,IF(1=2,'1.Inputs'!$D$39,$E465)))/(1-'1.Inputs'!$D$42)*$D465*(1+$G465)^(1-1))-('1.Inputs'!$D$37*12*IF(1=1,'1.Inputs'!$D$38,IF(1=2,'1.Inputs'!$D$39,$E465)))*'1.Inputs'!$D$43*(1+$G465)^(1-1)-'1.Inputs'!$D$44*(1+$G465)^(1-1)-('1.Inputs'!$D$20/'1.Inputs'!$D$27+'1.Inputs'!$D$23/'1.Inputs'!$D$28)))*'1.Inputs'!$D$53+('1.Inputs'!$D$20/'1.Inputs'!$D$27+'1.Inputs'!$D$23/'1.Inputs'!$D$28)-H465</f>
        <v>-678242811.41018009</v>
      </c>
      <c r="T465" s="36">
        <f ca="1">((('1.Inputs'!$D$37*12*IF(2=1,'1.Inputs'!$D$38,IF(2=2,'1.Inputs'!$D$39,$E465)))*$F465*(('1.Inputs'!$D$40)+(1-'1.Inputs'!$D$40)*(1+'1.Inputs'!$D$41))*(1+$G465)^(2-1))-(('1.Inputs'!$D$37*12*IF(2=1,'1.Inputs'!$D$38,IF(2=2,'1.Inputs'!$D$39,$E465)))/(1-'1.Inputs'!$D$42)*$D465*(1+$G465)^(2-1))-('1.Inputs'!$D$37*12*IF(2=1,'1.Inputs'!$D$38,IF(2=2,'1.Inputs'!$D$39,$E465)))*'1.Inputs'!$D$43*(1+$G465)^(2-1)-'1.Inputs'!$D$44*(1+$G465)^(2-1)-('1.Inputs'!$D$20/'1.Inputs'!$D$27+'1.Inputs'!$D$23/'1.Inputs'!$D$28))-MAX(0,((('1.Inputs'!$D$37*12*IF(2=1,'1.Inputs'!$D$38,IF(2=2,'1.Inputs'!$D$39,$E465)))*$F465*(('1.Inputs'!$D$40)+(1-'1.Inputs'!$D$40)*(1+'1.Inputs'!$D$41))*(1+$G465)^(2-1))-(('1.Inputs'!$D$37*12*IF(2=1,'1.Inputs'!$D$38,IF(2=2,'1.Inputs'!$D$39,$E465)))/(1-'1.Inputs'!$D$42)*$D465*(1+$G465)^(2-1))-('1.Inputs'!$D$37*12*IF(2=1,'1.Inputs'!$D$38,IF(2=2,'1.Inputs'!$D$39,$E465)))*'1.Inputs'!$D$43*(1+$G465)^(2-1)-'1.Inputs'!$D$44*(1+$G465)^(2-1)-('1.Inputs'!$D$20/'1.Inputs'!$D$27+'1.Inputs'!$D$23/'1.Inputs'!$D$28)))*'1.Inputs'!$D$53+('1.Inputs'!$D$20/'1.Inputs'!$D$27+'1.Inputs'!$D$23/'1.Inputs'!$D$28)-(I465-H465)</f>
        <v>42610855.928404987</v>
      </c>
      <c r="U465" s="36">
        <f ca="1">((('1.Inputs'!$D$37*12*IF(3=1,'1.Inputs'!$D$38,IF(3=2,'1.Inputs'!$D$39,$E465)))*$F465*(('1.Inputs'!$D$40)+(1-'1.Inputs'!$D$40)*(1+'1.Inputs'!$D$41))*(1+$G465)^(3-1))-(('1.Inputs'!$D$37*12*IF(3=1,'1.Inputs'!$D$38,IF(3=2,'1.Inputs'!$D$39,$E465)))/(1-'1.Inputs'!$D$42)*$D465*(1+$G465)^(3-1))-('1.Inputs'!$D$37*12*IF(3=1,'1.Inputs'!$D$38,IF(3=2,'1.Inputs'!$D$39,$E465)))*'1.Inputs'!$D$43*(1+$G465)^(3-1)-'1.Inputs'!$D$44*(1+$G465)^(3-1)-('1.Inputs'!$D$20/'1.Inputs'!$D$27+'1.Inputs'!$D$23/'1.Inputs'!$D$28))-MAX(0,((('1.Inputs'!$D$37*12*IF(3=1,'1.Inputs'!$D$38,IF(3=2,'1.Inputs'!$D$39,$E465)))*$F465*(('1.Inputs'!$D$40)+(1-'1.Inputs'!$D$40)*(1+'1.Inputs'!$D$41))*(1+$G465)^(3-1))-(('1.Inputs'!$D$37*12*IF(3=1,'1.Inputs'!$D$38,IF(3=2,'1.Inputs'!$D$39,$E465)))/(1-'1.Inputs'!$D$42)*$D465*(1+$G465)^(3-1))-('1.Inputs'!$D$37*12*IF(3=1,'1.Inputs'!$D$38,IF(3=2,'1.Inputs'!$D$39,$E465)))*'1.Inputs'!$D$43*(1+$G465)^(3-1)-'1.Inputs'!$D$44*(1+$G465)^(3-1)-('1.Inputs'!$D$20/'1.Inputs'!$D$27+'1.Inputs'!$D$23/'1.Inputs'!$D$28)))*'1.Inputs'!$D$53+('1.Inputs'!$D$20/'1.Inputs'!$D$27+'1.Inputs'!$D$23/'1.Inputs'!$D$28)-(J465-I465)</f>
        <v>345024694.01936948</v>
      </c>
      <c r="V465" s="36">
        <f ca="1">((('1.Inputs'!$D$37*12*IF(4=1,'1.Inputs'!$D$38,IF(4=2,'1.Inputs'!$D$39,$E465)))*$F465*(('1.Inputs'!$D$40)+(1-'1.Inputs'!$D$40)*(1+'1.Inputs'!$D$41))*(1+$G465)^(4-1))-(('1.Inputs'!$D$37*12*IF(4=1,'1.Inputs'!$D$38,IF(4=2,'1.Inputs'!$D$39,$E465)))/(1-'1.Inputs'!$D$42)*$D465*(1+$G465)^(4-1))-('1.Inputs'!$D$37*12*IF(4=1,'1.Inputs'!$D$38,IF(4=2,'1.Inputs'!$D$39,$E465)))*'1.Inputs'!$D$43*(1+$G465)^(4-1)-'1.Inputs'!$D$44*(1+$G465)^(4-1)-('1.Inputs'!$D$20/'1.Inputs'!$D$27+'1.Inputs'!$D$23/'1.Inputs'!$D$28))-MAX(0,((('1.Inputs'!$D$37*12*IF(4=1,'1.Inputs'!$D$38,IF(4=2,'1.Inputs'!$D$39,$E465)))*$F465*(('1.Inputs'!$D$40)+(1-'1.Inputs'!$D$40)*(1+'1.Inputs'!$D$41))*(1+$G465)^(4-1))-(('1.Inputs'!$D$37*12*IF(4=1,'1.Inputs'!$D$38,IF(4=2,'1.Inputs'!$D$39,$E465)))/(1-'1.Inputs'!$D$42)*$D465*(1+$G465)^(4-1))-('1.Inputs'!$D$37*12*IF(4=1,'1.Inputs'!$D$38,IF(4=2,'1.Inputs'!$D$39,$E465)))*'1.Inputs'!$D$43*(1+$G465)^(4-1)-'1.Inputs'!$D$44*(1+$G465)^(4-1)-('1.Inputs'!$D$20/'1.Inputs'!$D$27+'1.Inputs'!$D$23/'1.Inputs'!$D$28)))*'1.Inputs'!$D$53+('1.Inputs'!$D$20/'1.Inputs'!$D$27+'1.Inputs'!$D$23/'1.Inputs'!$D$28)-(K465-J465)</f>
        <v>504228702.07294345</v>
      </c>
      <c r="W465" s="36">
        <f ca="1">((('1.Inputs'!$D$37*12*IF(5=1,'1.Inputs'!$D$38,IF(5=2,'1.Inputs'!$D$39,$E465)))*$F465*(('1.Inputs'!$D$40)+(1-'1.Inputs'!$D$40)*(1+'1.Inputs'!$D$41))*(1+$G465)^(5-1))-(('1.Inputs'!$D$37*12*IF(5=1,'1.Inputs'!$D$38,IF(5=2,'1.Inputs'!$D$39,$E465)))/(1-'1.Inputs'!$D$42)*$D465*(1+$G465)^(5-1))-('1.Inputs'!$D$37*12*IF(5=1,'1.Inputs'!$D$38,IF(5=2,'1.Inputs'!$D$39,$E465)))*'1.Inputs'!$D$43*(1+$G465)^(5-1)-'1.Inputs'!$D$44*(1+$G465)^(5-1)-('1.Inputs'!$D$20/'1.Inputs'!$D$27+'1.Inputs'!$D$23/'1.Inputs'!$D$28))-MAX(0,((('1.Inputs'!$D$37*12*IF(5=1,'1.Inputs'!$D$38,IF(5=2,'1.Inputs'!$D$39,$E465)))*$F465*(('1.Inputs'!$D$40)+(1-'1.Inputs'!$D$40)*(1+'1.Inputs'!$D$41))*(1+$G465)^(5-1))-(('1.Inputs'!$D$37*12*IF(5=1,'1.Inputs'!$D$38,IF(5=2,'1.Inputs'!$D$39,$E465)))/(1-'1.Inputs'!$D$42)*$D465*(1+$G465)^(5-1))-('1.Inputs'!$D$37*12*IF(5=1,'1.Inputs'!$D$38,IF(5=2,'1.Inputs'!$D$39,$E465)))*'1.Inputs'!$D$43*(1+$G465)^(5-1)-'1.Inputs'!$D$44*(1+$G465)^(5-1)-('1.Inputs'!$D$20/'1.Inputs'!$D$27+'1.Inputs'!$D$23/'1.Inputs'!$D$28)))*'1.Inputs'!$D$53+('1.Inputs'!$D$20/'1.Inputs'!$D$27+'1.Inputs'!$D$23/'1.Inputs'!$D$28)-(L465-K465)</f>
        <v>519469891.63598728</v>
      </c>
      <c r="X465" s="36">
        <f ca="1">((('1.Inputs'!$D$37*12*IF(6=1,'1.Inputs'!$D$38,IF(6=2,'1.Inputs'!$D$39,$E465)))*$F465*(('1.Inputs'!$D$40)+(1-'1.Inputs'!$D$40)*(1+'1.Inputs'!$D$41))*(1+$G465)^(6-1))-(('1.Inputs'!$D$37*12*IF(6=1,'1.Inputs'!$D$38,IF(6=2,'1.Inputs'!$D$39,$E465)))/(1-'1.Inputs'!$D$42)*$D465*(1+$G465)^(6-1))-('1.Inputs'!$D$37*12*IF(6=1,'1.Inputs'!$D$38,IF(6=2,'1.Inputs'!$D$39,$E465)))*'1.Inputs'!$D$43*(1+$G465)^(6-1)-'1.Inputs'!$D$44*(1+$G465)^(6-1)-('1.Inputs'!$D$20/'1.Inputs'!$D$27+'1.Inputs'!$D$23/'1.Inputs'!$D$28))-MAX(0,((('1.Inputs'!$D$37*12*IF(6=1,'1.Inputs'!$D$38,IF(6=2,'1.Inputs'!$D$39,$E465)))*$F465*(('1.Inputs'!$D$40)+(1-'1.Inputs'!$D$40)*(1+'1.Inputs'!$D$41))*(1+$G465)^(6-1))-(('1.Inputs'!$D$37*12*IF(6=1,'1.Inputs'!$D$38,IF(6=2,'1.Inputs'!$D$39,$E465)))/(1-'1.Inputs'!$D$42)*$D465*(1+$G465)^(6-1))-('1.Inputs'!$D$37*12*IF(6=1,'1.Inputs'!$D$38,IF(6=2,'1.Inputs'!$D$39,$E465)))*'1.Inputs'!$D$43*(1+$G465)^(6-1)-'1.Inputs'!$D$44*(1+$G465)^(6-1)-('1.Inputs'!$D$20/'1.Inputs'!$D$27+'1.Inputs'!$D$23/'1.Inputs'!$D$28)))*'1.Inputs'!$D$53+('1.Inputs'!$D$20/'1.Inputs'!$D$27+'1.Inputs'!$D$23/'1.Inputs'!$D$28)-(M465-L465)</f>
        <v>535219406.55039287</v>
      </c>
      <c r="Y465" s="36">
        <f ca="1">((('1.Inputs'!$D$37*12*IF(7=1,'1.Inputs'!$D$38,IF(7=2,'1.Inputs'!$D$39,$E465)))*$F465*(('1.Inputs'!$D$40)+(1-'1.Inputs'!$D$40)*(1+'1.Inputs'!$D$41))*(1+$G465)^(7-1))-(('1.Inputs'!$D$37*12*IF(7=1,'1.Inputs'!$D$38,IF(7=2,'1.Inputs'!$D$39,$E465)))/(1-'1.Inputs'!$D$42)*$D465*(1+$G465)^(7-1))-('1.Inputs'!$D$37*12*IF(7=1,'1.Inputs'!$D$38,IF(7=2,'1.Inputs'!$D$39,$E465)))*'1.Inputs'!$D$43*(1+$G465)^(7-1)-'1.Inputs'!$D$44*(1+$G465)^(7-1)-('1.Inputs'!$D$20/'1.Inputs'!$D$27+'1.Inputs'!$D$23/'1.Inputs'!$D$28))-MAX(0,((('1.Inputs'!$D$37*12*IF(7=1,'1.Inputs'!$D$38,IF(7=2,'1.Inputs'!$D$39,$E465)))*$F465*(('1.Inputs'!$D$40)+(1-'1.Inputs'!$D$40)*(1+'1.Inputs'!$D$41))*(1+$G465)^(7-1))-(('1.Inputs'!$D$37*12*IF(7=1,'1.Inputs'!$D$38,IF(7=2,'1.Inputs'!$D$39,$E465)))/(1-'1.Inputs'!$D$42)*$D465*(1+$G465)^(7-1))-('1.Inputs'!$D$37*12*IF(7=1,'1.Inputs'!$D$38,IF(7=2,'1.Inputs'!$D$39,$E465)))*'1.Inputs'!$D$43*(1+$G465)^(7-1)-'1.Inputs'!$D$44*(1+$G465)^(7-1)-('1.Inputs'!$D$20/'1.Inputs'!$D$27+'1.Inputs'!$D$23/'1.Inputs'!$D$28)))*'1.Inputs'!$D$53+('1.Inputs'!$D$20/'1.Inputs'!$D$27+'1.Inputs'!$D$23/'1.Inputs'!$D$28)-(N465-M465)</f>
        <v>551494200.52320528</v>
      </c>
      <c r="Z465" s="36">
        <f ca="1">((('1.Inputs'!$D$37*12*IF(8=1,'1.Inputs'!$D$38,IF(8=2,'1.Inputs'!$D$39,$E465)))*$F465*(('1.Inputs'!$D$40)+(1-'1.Inputs'!$D$40)*(1+'1.Inputs'!$D$41))*(1+$G465)^(8-1))-(('1.Inputs'!$D$37*12*IF(8=1,'1.Inputs'!$D$38,IF(8=2,'1.Inputs'!$D$39,$E465)))/(1-'1.Inputs'!$D$42)*$D465*(1+$G465)^(8-1))-('1.Inputs'!$D$37*12*IF(8=1,'1.Inputs'!$D$38,IF(8=2,'1.Inputs'!$D$39,$E465)))*'1.Inputs'!$D$43*(1+$G465)^(8-1)-'1.Inputs'!$D$44*(1+$G465)^(8-1)-('1.Inputs'!$D$20/'1.Inputs'!$D$27+'1.Inputs'!$D$23/'1.Inputs'!$D$28))-MAX(0,((('1.Inputs'!$D$37*12*IF(8=1,'1.Inputs'!$D$38,IF(8=2,'1.Inputs'!$D$39,$E465)))*$F465*(('1.Inputs'!$D$40)+(1-'1.Inputs'!$D$40)*(1+'1.Inputs'!$D$41))*(1+$G465)^(8-1))-(('1.Inputs'!$D$37*12*IF(8=1,'1.Inputs'!$D$38,IF(8=2,'1.Inputs'!$D$39,$E465)))/(1-'1.Inputs'!$D$42)*$D465*(1+$G465)^(8-1))-('1.Inputs'!$D$37*12*IF(8=1,'1.Inputs'!$D$38,IF(8=2,'1.Inputs'!$D$39,$E465)))*'1.Inputs'!$D$43*(1+$G465)^(8-1)-'1.Inputs'!$D$44*(1+$G465)^(8-1)-('1.Inputs'!$D$20/'1.Inputs'!$D$27+'1.Inputs'!$D$23/'1.Inputs'!$D$28)))*'1.Inputs'!$D$53+('1.Inputs'!$D$20/'1.Inputs'!$D$27+'1.Inputs'!$D$23/'1.Inputs'!$D$28)-(O465-N465)</f>
        <v>568311792.70283508</v>
      </c>
      <c r="AA465" s="36">
        <f ca="1">((('1.Inputs'!$D$37*12*IF(9=1,'1.Inputs'!$D$38,IF(9=2,'1.Inputs'!$D$39,$E465)))*$F465*(('1.Inputs'!$D$40)+(1-'1.Inputs'!$D$40)*(1+'1.Inputs'!$D$41))*(1+$G465)^(9-1))-(('1.Inputs'!$D$37*12*IF(9=1,'1.Inputs'!$D$38,IF(9=2,'1.Inputs'!$D$39,$E465)))/(1-'1.Inputs'!$D$42)*$D465*(1+$G465)^(9-1))-('1.Inputs'!$D$37*12*IF(9=1,'1.Inputs'!$D$38,IF(9=2,'1.Inputs'!$D$39,$E465)))*'1.Inputs'!$D$43*(1+$G465)^(9-1)-'1.Inputs'!$D$44*(1+$G465)^(9-1)-('1.Inputs'!$D$20/'1.Inputs'!$D$27+'1.Inputs'!$D$23/'1.Inputs'!$D$28))-MAX(0,((('1.Inputs'!$D$37*12*IF(9=1,'1.Inputs'!$D$38,IF(9=2,'1.Inputs'!$D$39,$E465)))*$F465*(('1.Inputs'!$D$40)+(1-'1.Inputs'!$D$40)*(1+'1.Inputs'!$D$41))*(1+$G465)^(9-1))-(('1.Inputs'!$D$37*12*IF(9=1,'1.Inputs'!$D$38,IF(9=2,'1.Inputs'!$D$39,$E465)))/(1-'1.Inputs'!$D$42)*$D465*(1+$G465)^(9-1))-('1.Inputs'!$D$37*12*IF(9=1,'1.Inputs'!$D$38,IF(9=2,'1.Inputs'!$D$39,$E465)))*'1.Inputs'!$D$43*(1+$G465)^(9-1)-'1.Inputs'!$D$44*(1+$G465)^(9-1)-('1.Inputs'!$D$20/'1.Inputs'!$D$27+'1.Inputs'!$D$23/'1.Inputs'!$D$28)))*'1.Inputs'!$D$53+('1.Inputs'!$D$20/'1.Inputs'!$D$27+'1.Inputs'!$D$23/'1.Inputs'!$D$28)-(P465-O465)</f>
        <v>585690286.53770876</v>
      </c>
      <c r="AB465" s="36">
        <f ca="1">((('1.Inputs'!$D$37*12*IF(10=1,'1.Inputs'!$D$38,IF(10=2,'1.Inputs'!$D$39,$E465)))*$F465*(('1.Inputs'!$D$40)+(1-'1.Inputs'!$D$40)*(1+'1.Inputs'!$D$41))*(1+$G465)^(10-1))-(('1.Inputs'!$D$37*12*IF(10=1,'1.Inputs'!$D$38,IF(10=2,'1.Inputs'!$D$39,$E465)))/(1-'1.Inputs'!$D$42)*$D465*(1+$G465)^(10-1))-('1.Inputs'!$D$37*12*IF(10=1,'1.Inputs'!$D$38,IF(10=2,'1.Inputs'!$D$39,$E465)))*'1.Inputs'!$D$43*(1+$G465)^(10-1)-'1.Inputs'!$D$44*(1+$G465)^(10-1)-('1.Inputs'!$D$20/'1.Inputs'!$D$27+'1.Inputs'!$D$23/'1.Inputs'!$D$28))-MAX(0,((('1.Inputs'!$D$37*12*IF(10=1,'1.Inputs'!$D$38,IF(10=2,'1.Inputs'!$D$39,$E465)))*$F465*(('1.Inputs'!$D$40)+(1-'1.Inputs'!$D$40)*(1+'1.Inputs'!$D$41))*(1+$G465)^(10-1))-(('1.Inputs'!$D$37*12*IF(10=1,'1.Inputs'!$D$38,IF(10=2,'1.Inputs'!$D$39,$E465)))/(1-'1.Inputs'!$D$42)*$D465*(1+$G465)^(10-1))-('1.Inputs'!$D$37*12*IF(10=1,'1.Inputs'!$D$38,IF(10=2,'1.Inputs'!$D$39,$E465)))*'1.Inputs'!$D$43*(1+$G465)^(10-1)-'1.Inputs'!$D$44*(1+$G465)^(10-1)-('1.Inputs'!$D$20/'1.Inputs'!$D$27+'1.Inputs'!$D$23/'1.Inputs'!$D$28)))*'1.Inputs'!$D$53+('1.Inputs'!$D$20/'1.Inputs'!$D$27+'1.Inputs'!$D$23/'1.Inputs'!$D$28)-(Q465-P465)+(('1.Inputs'!$D$20+'1.Inputs'!$D$23-('1.Inputs'!$D$20/'1.Inputs'!$D$27+'1.Inputs'!$D$23/'1.Inputs'!$D$28)*'1.Inputs'!$D$10)*'1.Inputs'!$D$60+'1.Inputs'!$D$19*'1.Inputs'!$D$59+Q465)</f>
        <v>2982514486.8108029</v>
      </c>
      <c r="AC465" s="36">
        <f ca="1">S465-AC$13-AC$14+MIN(AC$13,MAX(0,((('1.Inputs'!$D$37*12*IF(1=1,'1.Inputs'!$D$38,IF(1=2,'1.Inputs'!$D$39,$E465)))*$F465*(('1.Inputs'!$D$40)+(1-'1.Inputs'!$D$40)*(1+'1.Inputs'!$D$41))*(1+$G465)^(1-1))-(('1.Inputs'!$D$37*12*IF(1=1,'1.Inputs'!$D$38,IF(1=2,'1.Inputs'!$D$39,$E465)))/(1-'1.Inputs'!$D$42)*$D465*(1+$G465)^(1-1))-('1.Inputs'!$D$37*12*IF(1=1,'1.Inputs'!$D$38,IF(1=2,'1.Inputs'!$D$39,$E465)))*'1.Inputs'!$D$43*(1+$G465)^(1-1)-'1.Inputs'!$D$44*(1+$G465)^(1-1)-('1.Inputs'!$D$20/'1.Inputs'!$D$27+'1.Inputs'!$D$23/'1.Inputs'!$D$28))))*'1.Inputs'!$D$53</f>
        <v>-825842811.41018009</v>
      </c>
      <c r="AD465" s="36">
        <f ca="1">T465-AD$13-AD$14+MIN(AD$13,MAX(0,((('1.Inputs'!$D$37*12*IF(2=1,'1.Inputs'!$D$38,IF(2=2,'1.Inputs'!$D$39,$E465)))*$F465*(('1.Inputs'!$D$40)+(1-'1.Inputs'!$D$40)*(1+'1.Inputs'!$D$41))*(1+$G465)^(2-1))-(('1.Inputs'!$D$37*12*IF(2=1,'1.Inputs'!$D$38,IF(2=2,'1.Inputs'!$D$39,$E465)))/(1-'1.Inputs'!$D$42)*$D465*(1+$G465)^(2-1))-('1.Inputs'!$D$37*12*IF(2=1,'1.Inputs'!$D$38,IF(2=2,'1.Inputs'!$D$39,$E465)))*'1.Inputs'!$D$43*(1+$G465)^(2-1)-'1.Inputs'!$D$44*(1+$G465)^(2-1)-('1.Inputs'!$D$20/'1.Inputs'!$D$27+'1.Inputs'!$D$23/'1.Inputs'!$D$28))))*'1.Inputs'!$D$53</f>
        <v>-53329144.071595013</v>
      </c>
      <c r="AE465" s="36">
        <f ca="1">U465-AE$13-AE$14+MIN(AE$13,MAX(0,((('1.Inputs'!$D$37*12*IF(3=1,'1.Inputs'!$D$38,IF(3=2,'1.Inputs'!$D$39,$E465)))*$F465*(('1.Inputs'!$D$40)+(1-'1.Inputs'!$D$40)*(1+'1.Inputs'!$D$41))*(1+$G465)^(3-1))-(('1.Inputs'!$D$37*12*IF(3=1,'1.Inputs'!$D$38,IF(3=2,'1.Inputs'!$D$39,$E465)))/(1-'1.Inputs'!$D$42)*$D465*(1+$G465)^(3-1))-('1.Inputs'!$D$37*12*IF(3=1,'1.Inputs'!$D$38,IF(3=2,'1.Inputs'!$D$39,$E465)))*'1.Inputs'!$D$43*(1+$G465)^(3-1)-'1.Inputs'!$D$44*(1+$G465)^(3-1)-('1.Inputs'!$D$20/'1.Inputs'!$D$27+'1.Inputs'!$D$23/'1.Inputs'!$D$28))))*'1.Inputs'!$D$53</f>
        <v>3084694.019369483</v>
      </c>
      <c r="AF465" s="36">
        <f ca="1">V465-AF$13-AF$14+MIN(AF$13,MAX(0,((('1.Inputs'!$D$37*12*IF(4=1,'1.Inputs'!$D$38,IF(4=2,'1.Inputs'!$D$39,$E465)))*$F465*(('1.Inputs'!$D$40)+(1-'1.Inputs'!$D$40)*(1+'1.Inputs'!$D$41))*(1+$G465)^(4-1))-(('1.Inputs'!$D$37*12*IF(4=1,'1.Inputs'!$D$38,IF(4=2,'1.Inputs'!$D$39,$E465)))/(1-'1.Inputs'!$D$42)*$D465*(1+$G465)^(4-1))-('1.Inputs'!$D$37*12*IF(4=1,'1.Inputs'!$D$38,IF(4=2,'1.Inputs'!$D$39,$E465)))*'1.Inputs'!$D$43*(1+$G465)^(4-1)-'1.Inputs'!$D$44*(1+$G465)^(4-1)-('1.Inputs'!$D$20/'1.Inputs'!$D$27+'1.Inputs'!$D$23/'1.Inputs'!$D$28))))*'1.Inputs'!$D$53</f>
        <v>181476702.07294345</v>
      </c>
      <c r="AG465" s="36">
        <f ca="1">W465-AG$13-AG$14+MIN(AG$13,MAX(0,((('1.Inputs'!$D$37*12*IF(5=1,'1.Inputs'!$D$38,IF(5=2,'1.Inputs'!$D$39,$E465)))*$F465*(('1.Inputs'!$D$40)+(1-'1.Inputs'!$D$40)*(1+'1.Inputs'!$D$41))*(1+$G465)^(5-1))-(('1.Inputs'!$D$37*12*IF(5=1,'1.Inputs'!$D$38,IF(5=2,'1.Inputs'!$D$39,$E465)))/(1-'1.Inputs'!$D$42)*$D465*(1+$G465)^(5-1))-('1.Inputs'!$D$37*12*IF(5=1,'1.Inputs'!$D$38,IF(5=2,'1.Inputs'!$D$39,$E465)))*'1.Inputs'!$D$43*(1+$G465)^(5-1)-'1.Inputs'!$D$44*(1+$G465)^(5-1)-('1.Inputs'!$D$20/'1.Inputs'!$D$27+'1.Inputs'!$D$23/'1.Inputs'!$D$28))))*'1.Inputs'!$D$53</f>
        <v>215905891.63598728</v>
      </c>
      <c r="AH465" s="36">
        <f ca="1">X465-AH$13-AH$14+MIN(AH$13,MAX(0,((('1.Inputs'!$D$37*12*IF(6=1,'1.Inputs'!$D$38,IF(6=2,'1.Inputs'!$D$39,$E465)))*$F465*(('1.Inputs'!$D$40)+(1-'1.Inputs'!$D$40)*(1+'1.Inputs'!$D$41))*(1+$G465)^(6-1))-(('1.Inputs'!$D$37*12*IF(6=1,'1.Inputs'!$D$38,IF(6=2,'1.Inputs'!$D$39,$E465)))/(1-'1.Inputs'!$D$42)*$D465*(1+$G465)^(6-1))-('1.Inputs'!$D$37*12*IF(6=1,'1.Inputs'!$D$38,IF(6=2,'1.Inputs'!$D$39,$E465)))*'1.Inputs'!$D$43*(1+$G465)^(6-1)-'1.Inputs'!$D$44*(1+$G465)^(6-1)-('1.Inputs'!$D$20/'1.Inputs'!$D$27+'1.Inputs'!$D$23/'1.Inputs'!$D$28))))*'1.Inputs'!$D$53</f>
        <v>250843406.55039287</v>
      </c>
      <c r="AI465" s="36">
        <f ca="1">Y465-AI$13-AI$14+MIN(AI$13,MAX(0,((('1.Inputs'!$D$37*12*IF(7=1,'1.Inputs'!$D$38,IF(7=2,'1.Inputs'!$D$39,$E465)))*$F465*(('1.Inputs'!$D$40)+(1-'1.Inputs'!$D$40)*(1+'1.Inputs'!$D$41))*(1+$G465)^(7-1))-(('1.Inputs'!$D$37*12*IF(7=1,'1.Inputs'!$D$38,IF(7=2,'1.Inputs'!$D$39,$E465)))/(1-'1.Inputs'!$D$42)*$D465*(1+$G465)^(7-1))-('1.Inputs'!$D$37*12*IF(7=1,'1.Inputs'!$D$38,IF(7=2,'1.Inputs'!$D$39,$E465)))*'1.Inputs'!$D$43*(1+$G465)^(7-1)-'1.Inputs'!$D$44*(1+$G465)^(7-1)-('1.Inputs'!$D$20/'1.Inputs'!$D$27+'1.Inputs'!$D$23/'1.Inputs'!$D$28))))*'1.Inputs'!$D$53</f>
        <v>286306200.52320528</v>
      </c>
      <c r="AJ465" s="36">
        <f ca="1">Z465-AJ$13-AJ$14+MIN(AJ$13,MAX(0,((('1.Inputs'!$D$37*12*IF(8=1,'1.Inputs'!$D$38,IF(8=2,'1.Inputs'!$D$39,$E465)))*$F465*(('1.Inputs'!$D$40)+(1-'1.Inputs'!$D$40)*(1+'1.Inputs'!$D$41))*(1+$G465)^(8-1))-(('1.Inputs'!$D$37*12*IF(8=1,'1.Inputs'!$D$38,IF(8=2,'1.Inputs'!$D$39,$E465)))/(1-'1.Inputs'!$D$42)*$D465*(1+$G465)^(8-1))-('1.Inputs'!$D$37*12*IF(8=1,'1.Inputs'!$D$38,IF(8=2,'1.Inputs'!$D$39,$E465)))*'1.Inputs'!$D$43*(1+$G465)^(8-1)-'1.Inputs'!$D$44*(1+$G465)^(8-1)-('1.Inputs'!$D$20/'1.Inputs'!$D$27+'1.Inputs'!$D$23/'1.Inputs'!$D$28))))*'1.Inputs'!$D$53</f>
        <v>568311792.70283508</v>
      </c>
      <c r="AK465" s="36">
        <f ca="1">AA465-AK$13-AK$14+MIN(AK$13,MAX(0,((('1.Inputs'!$D$37*12*IF(9=1,'1.Inputs'!$D$38,IF(9=2,'1.Inputs'!$D$39,$E465)))*$F465*(('1.Inputs'!$D$40)+(1-'1.Inputs'!$D$40)*(1+'1.Inputs'!$D$41))*(1+$G465)^(9-1))-(('1.Inputs'!$D$37*12*IF(9=1,'1.Inputs'!$D$38,IF(9=2,'1.Inputs'!$D$39,$E465)))/(1-'1.Inputs'!$D$42)*$D465*(1+$G465)^(9-1))-('1.Inputs'!$D$37*12*IF(9=1,'1.Inputs'!$D$38,IF(9=2,'1.Inputs'!$D$39,$E465)))*'1.Inputs'!$D$43*(1+$G465)^(9-1)-'1.Inputs'!$D$44*(1+$G465)^(9-1)-('1.Inputs'!$D$20/'1.Inputs'!$D$27+'1.Inputs'!$D$23/'1.Inputs'!$D$28))))*'1.Inputs'!$D$53</f>
        <v>585690286.53770876</v>
      </c>
      <c r="AL465" s="36">
        <f ca="1">AB465-AL$13-AL$14+MIN(AL$13,MAX(0,((('1.Inputs'!$D$37*12*IF(10=1,'1.Inputs'!$D$38,IF(10=2,'1.Inputs'!$D$39,$E465)))*$F465*(('1.Inputs'!$D$40)+(1-'1.Inputs'!$D$40)*(1+'1.Inputs'!$D$41))*(1+$G465)^(10-1))-(('1.Inputs'!$D$37*12*IF(10=1,'1.Inputs'!$D$38,IF(10=2,'1.Inputs'!$D$39,$E465)))/(1-'1.Inputs'!$D$42)*$D465*(1+$G465)^(10-1))-('1.Inputs'!$D$37*12*IF(10=1,'1.Inputs'!$D$38,IF(10=2,'1.Inputs'!$D$39,$E465)))*'1.Inputs'!$D$43*(1+$G465)^(10-1)-'1.Inputs'!$D$44*(1+$G465)^(10-1)-('1.Inputs'!$D$20/'1.Inputs'!$D$27+'1.Inputs'!$D$23/'1.Inputs'!$D$28))))*'1.Inputs'!$D$53+'1.Inputs'!$D$35</f>
        <v>3782514486.8108029</v>
      </c>
      <c r="AM465" s="48">
        <f ca="1">R465+NPV('1.Inputs'!$D$55,S465:AB465)</f>
        <v>182017210.28166628</v>
      </c>
      <c r="AN465" s="48">
        <f ca="1">-('1.Inputs'!$D$24*(1-'1.Inputs'!$D$31)+'1.Inputs'!$D$35)+NPV('1.Inputs'!$D$54,AC465:AL465)</f>
        <v>-979568227.88137352</v>
      </c>
      <c r="AO465" s="36">
        <f t="shared" ca="1" si="61"/>
        <v>-4.5951409987139575</v>
      </c>
      <c r="AP465" s="36">
        <f t="shared" ca="1" si="62"/>
        <v>0.87658712911425174</v>
      </c>
      <c r="AQ465" s="36">
        <f ca="1">'1.Inputs'!$D$35+MIN(SUM($AC465:AC465),SUM($AC465:AD465),SUM($AC465:AE465),SUM($AC465:AF465),SUM($AC465:AG465),SUM($AC465:AH465),SUM($AC465:AI465),SUM($AC465:AJ465),SUM($AC465:AK465),SUM($AC465:AL465))</f>
        <v>-79171955.481775045</v>
      </c>
      <c r="AR465" s="36">
        <f ca="1">IF(AP465&lt;'1.Inputs'!$D$57,1,0)</f>
        <v>1</v>
      </c>
      <c r="AS465" s="36">
        <f t="shared" ca="1" si="63"/>
        <v>1</v>
      </c>
    </row>
    <row r="466" spans="2:45" ht="15" customHeight="1" x14ac:dyDescent="0.25">
      <c r="B466" s="36">
        <v>451</v>
      </c>
      <c r="C466" s="36">
        <f t="shared" ca="1" si="56"/>
        <v>0.71651445480750031</v>
      </c>
      <c r="D466" s="36">
        <f t="shared" ca="1" si="57"/>
        <v>16754.763558898612</v>
      </c>
      <c r="E466" s="47">
        <f t="shared" ca="1" si="58"/>
        <v>0.85392672706786432</v>
      </c>
      <c r="F466" s="36">
        <f t="shared" ca="1" si="59"/>
        <v>32732.14757687199</v>
      </c>
      <c r="G466" s="36">
        <f t="shared" ca="1" si="60"/>
        <v>4.2551781356395563E-2</v>
      </c>
      <c r="H466" s="36">
        <f ca="1">((('1.Inputs'!$D$37*12*IF(1=1,'1.Inputs'!$D$38,IF(1=2,'1.Inputs'!$D$39,$E466)))*$F466*(('1.Inputs'!$D$40)+(1-'1.Inputs'!$D$40)*(1+'1.Inputs'!$D$41))*(1+$G466)^(1-1))*'1.Inputs'!$D$47+(('1.Inputs'!$D$37*12*IF(1=1,'1.Inputs'!$D$38,IF(1=2,'1.Inputs'!$D$39,$E466)))/(1-'1.Inputs'!$D$42)*$D466*(1+$G466)^(1-1))*('1.Inputs'!$D$48-'1.Inputs'!$D$49))/'1.Inputs'!$D$51</f>
        <v>845182942.42730272</v>
      </c>
      <c r="I466" s="36">
        <f ca="1">((('1.Inputs'!$D$37*12*IF(2=1,'1.Inputs'!$D$38,IF(2=2,'1.Inputs'!$D$39,$E466)))*$F466*(('1.Inputs'!$D$40)+(1-'1.Inputs'!$D$40)*(1+'1.Inputs'!$D$41))*(1+$G466)^(2-1))*'1.Inputs'!$D$47+(('1.Inputs'!$D$37*12*IF(2=1,'1.Inputs'!$D$38,IF(2=2,'1.Inputs'!$D$39,$E466)))/(1-'1.Inputs'!$D$42)*$D466*(1+$G466)^(2-1))*('1.Inputs'!$D$48-'1.Inputs'!$D$49))/'1.Inputs'!$D$51</f>
        <v>1233605775.0794744</v>
      </c>
      <c r="J466" s="36">
        <f ca="1">((('1.Inputs'!$D$37*12*IF(3=1,'1.Inputs'!$D$38,IF(3=2,'1.Inputs'!$D$39,$E466)))*$F466*(('1.Inputs'!$D$40)+(1-'1.Inputs'!$D$40)*(1+'1.Inputs'!$D$41))*(1+$G466)^(3-1))*'1.Inputs'!$D$47+(('1.Inputs'!$D$37*12*IF(3=1,'1.Inputs'!$D$38,IF(3=2,'1.Inputs'!$D$39,$E466)))/(1-'1.Inputs'!$D$42)*$D466*(1+$G466)^(3-1))*('1.Inputs'!$D$48-'1.Inputs'!$D$49))/'1.Inputs'!$D$51</f>
        <v>1568904812.8353245</v>
      </c>
      <c r="K466" s="36">
        <f ca="1">((('1.Inputs'!$D$37*12*IF(4=1,'1.Inputs'!$D$38,IF(4=2,'1.Inputs'!$D$39,$E466)))*$F466*(('1.Inputs'!$D$40)+(1-'1.Inputs'!$D$40)*(1+'1.Inputs'!$D$41))*(1+$G466)^(4-1))*'1.Inputs'!$D$47+(('1.Inputs'!$D$37*12*IF(4=1,'1.Inputs'!$D$38,IF(4=2,'1.Inputs'!$D$39,$E466)))/(1-'1.Inputs'!$D$42)*$D466*(1+$G466)^(4-1))*('1.Inputs'!$D$48-'1.Inputs'!$D$49))/'1.Inputs'!$D$51</f>
        <v>1635664507.4000897</v>
      </c>
      <c r="L466" s="36">
        <f ca="1">((('1.Inputs'!$D$37*12*IF(5=1,'1.Inputs'!$D$38,IF(5=2,'1.Inputs'!$D$39,$E466)))*$F466*(('1.Inputs'!$D$40)+(1-'1.Inputs'!$D$40)*(1+'1.Inputs'!$D$41))*(1+$G466)^(5-1))*'1.Inputs'!$D$47+(('1.Inputs'!$D$37*12*IF(5=1,'1.Inputs'!$D$38,IF(5=2,'1.Inputs'!$D$39,$E466)))/(1-'1.Inputs'!$D$42)*$D466*(1+$G466)^(5-1))*('1.Inputs'!$D$48-'1.Inputs'!$D$49))/'1.Inputs'!$D$51</f>
        <v>1705264945.8913953</v>
      </c>
      <c r="M466" s="36">
        <f ca="1">((('1.Inputs'!$D$37*12*IF(6=1,'1.Inputs'!$D$38,IF(6=2,'1.Inputs'!$D$39,$E466)))*$F466*(('1.Inputs'!$D$40)+(1-'1.Inputs'!$D$40)*(1+'1.Inputs'!$D$41))*(1+$G466)^(6-1))*'1.Inputs'!$D$47+(('1.Inputs'!$D$37*12*IF(6=1,'1.Inputs'!$D$38,IF(6=2,'1.Inputs'!$D$39,$E466)))/(1-'1.Inputs'!$D$42)*$D466*(1+$G466)^(6-1))*('1.Inputs'!$D$48-'1.Inputs'!$D$49))/'1.Inputs'!$D$51</f>
        <v>1777827007.0236914</v>
      </c>
      <c r="N466" s="36">
        <f ca="1">((('1.Inputs'!$D$37*12*IF(7=1,'1.Inputs'!$D$38,IF(7=2,'1.Inputs'!$D$39,$E466)))*$F466*(('1.Inputs'!$D$40)+(1-'1.Inputs'!$D$40)*(1+'1.Inputs'!$D$41))*(1+$G466)^(7-1))*'1.Inputs'!$D$47+(('1.Inputs'!$D$37*12*IF(7=1,'1.Inputs'!$D$38,IF(7=2,'1.Inputs'!$D$39,$E466)))/(1-'1.Inputs'!$D$42)*$D466*(1+$G466)^(7-1))*('1.Inputs'!$D$48-'1.Inputs'!$D$49))/'1.Inputs'!$D$51</f>
        <v>1853476713.1160586</v>
      </c>
      <c r="O466" s="36">
        <f ca="1">((('1.Inputs'!$D$37*12*IF(8=1,'1.Inputs'!$D$38,IF(8=2,'1.Inputs'!$D$39,$E466)))*$F466*(('1.Inputs'!$D$40)+(1-'1.Inputs'!$D$40)*(1+'1.Inputs'!$D$41))*(1+$G466)^(8-1))*'1.Inputs'!$D$47+(('1.Inputs'!$D$37*12*IF(8=1,'1.Inputs'!$D$38,IF(8=2,'1.Inputs'!$D$39,$E466)))/(1-'1.Inputs'!$D$42)*$D466*(1+$G466)^(8-1))*('1.Inputs'!$D$48-'1.Inputs'!$D$49))/'1.Inputs'!$D$51</f>
        <v>1932345448.9617441</v>
      </c>
      <c r="P466" s="36">
        <f ca="1">((('1.Inputs'!$D$37*12*IF(9=1,'1.Inputs'!$D$38,IF(9=2,'1.Inputs'!$D$39,$E466)))*$F466*(('1.Inputs'!$D$40)+(1-'1.Inputs'!$D$40)*(1+'1.Inputs'!$D$41))*(1+$G466)^(9-1))*'1.Inputs'!$D$47+(('1.Inputs'!$D$37*12*IF(9=1,'1.Inputs'!$D$38,IF(9=2,'1.Inputs'!$D$39,$E466)))/(1-'1.Inputs'!$D$42)*$D466*(1+$G466)^(9-1))*('1.Inputs'!$D$48-'1.Inputs'!$D$49))/'1.Inputs'!$D$51</f>
        <v>2014570190.0109906</v>
      </c>
      <c r="Q466" s="36">
        <f ca="1">((('1.Inputs'!$D$37*12*IF(10=1,'1.Inputs'!$D$38,IF(10=2,'1.Inputs'!$D$39,$E466)))*$F466*(('1.Inputs'!$D$40)+(1-'1.Inputs'!$D$40)*(1+'1.Inputs'!$D$41))*(1+$G466)^(10-1))*'1.Inputs'!$D$47+(('1.Inputs'!$D$37*12*IF(10=1,'1.Inputs'!$D$38,IF(10=2,'1.Inputs'!$D$39,$E466)))/(1-'1.Inputs'!$D$42)*$D466*(1+$G466)^(10-1))*('1.Inputs'!$D$48-'1.Inputs'!$D$49))/'1.Inputs'!$D$51</f>
        <v>2100293740.2634509</v>
      </c>
      <c r="R466" s="36">
        <f>-'1.Inputs'!$D$24</f>
        <v>-2050000000</v>
      </c>
      <c r="S466" s="36">
        <f ca="1">((('1.Inputs'!$D$37*12*IF(1=1,'1.Inputs'!$D$38,IF(1=2,'1.Inputs'!$D$39,$E466)))*$F466*(('1.Inputs'!$D$40)+(1-'1.Inputs'!$D$40)*(1+'1.Inputs'!$D$41))*(1+$G466)^(1-1))-(('1.Inputs'!$D$37*12*IF(1=1,'1.Inputs'!$D$38,IF(1=2,'1.Inputs'!$D$39,$E466)))/(1-'1.Inputs'!$D$42)*$D466*(1+$G466)^(1-1))-('1.Inputs'!$D$37*12*IF(1=1,'1.Inputs'!$D$38,IF(1=2,'1.Inputs'!$D$39,$E466)))*'1.Inputs'!$D$43*(1+$G466)^(1-1)-'1.Inputs'!$D$44*(1+$G466)^(1-1)-('1.Inputs'!$D$20/'1.Inputs'!$D$27+'1.Inputs'!$D$23/'1.Inputs'!$D$28))-MAX(0,((('1.Inputs'!$D$37*12*IF(1=1,'1.Inputs'!$D$38,IF(1=2,'1.Inputs'!$D$39,$E466)))*$F466*(('1.Inputs'!$D$40)+(1-'1.Inputs'!$D$40)*(1+'1.Inputs'!$D$41))*(1+$G466)^(1-1))-(('1.Inputs'!$D$37*12*IF(1=1,'1.Inputs'!$D$38,IF(1=2,'1.Inputs'!$D$39,$E466)))/(1-'1.Inputs'!$D$42)*$D466*(1+$G466)^(1-1))-('1.Inputs'!$D$37*12*IF(1=1,'1.Inputs'!$D$38,IF(1=2,'1.Inputs'!$D$39,$E466)))*'1.Inputs'!$D$43*(1+$G466)^(1-1)-'1.Inputs'!$D$44*(1+$G466)^(1-1)-('1.Inputs'!$D$20/'1.Inputs'!$D$27+'1.Inputs'!$D$23/'1.Inputs'!$D$28)))*'1.Inputs'!$D$53+('1.Inputs'!$D$20/'1.Inputs'!$D$27+'1.Inputs'!$D$23/'1.Inputs'!$D$28)-H466</f>
        <v>-172501719.39083982</v>
      </c>
      <c r="T466" s="36">
        <f ca="1">((('1.Inputs'!$D$37*12*IF(2=1,'1.Inputs'!$D$38,IF(2=2,'1.Inputs'!$D$39,$E466)))*$F466*(('1.Inputs'!$D$40)+(1-'1.Inputs'!$D$40)*(1+'1.Inputs'!$D$41))*(1+$G466)^(2-1))-(('1.Inputs'!$D$37*12*IF(2=1,'1.Inputs'!$D$38,IF(2=2,'1.Inputs'!$D$39,$E466)))/(1-'1.Inputs'!$D$42)*$D466*(1+$G466)^(2-1))-('1.Inputs'!$D$37*12*IF(2=1,'1.Inputs'!$D$38,IF(2=2,'1.Inputs'!$D$39,$E466)))*'1.Inputs'!$D$43*(1+$G466)^(2-1)-'1.Inputs'!$D$44*(1+$G466)^(2-1)-('1.Inputs'!$D$20/'1.Inputs'!$D$27+'1.Inputs'!$D$23/'1.Inputs'!$D$28))-MAX(0,((('1.Inputs'!$D$37*12*IF(2=1,'1.Inputs'!$D$38,IF(2=2,'1.Inputs'!$D$39,$E466)))*$F466*(('1.Inputs'!$D$40)+(1-'1.Inputs'!$D$40)*(1+'1.Inputs'!$D$41))*(1+$G466)^(2-1))-(('1.Inputs'!$D$37*12*IF(2=1,'1.Inputs'!$D$38,IF(2=2,'1.Inputs'!$D$39,$E466)))/(1-'1.Inputs'!$D$42)*$D466*(1+$G466)^(2-1))-('1.Inputs'!$D$37*12*IF(2=1,'1.Inputs'!$D$38,IF(2=2,'1.Inputs'!$D$39,$E466)))*'1.Inputs'!$D$43*(1+$G466)^(2-1)-'1.Inputs'!$D$44*(1+$G466)^(2-1)-('1.Inputs'!$D$20/'1.Inputs'!$D$27+'1.Inputs'!$D$23/'1.Inputs'!$D$28)))*'1.Inputs'!$D$53+('1.Inputs'!$D$20/'1.Inputs'!$D$27+'1.Inputs'!$D$23/'1.Inputs'!$D$28)-(I466-H466)</f>
        <v>815646494.15482843</v>
      </c>
      <c r="U466" s="36">
        <f ca="1">((('1.Inputs'!$D$37*12*IF(3=1,'1.Inputs'!$D$38,IF(3=2,'1.Inputs'!$D$39,$E466)))*$F466*(('1.Inputs'!$D$40)+(1-'1.Inputs'!$D$40)*(1+'1.Inputs'!$D$41))*(1+$G466)^(3-1))-(('1.Inputs'!$D$37*12*IF(3=1,'1.Inputs'!$D$38,IF(3=2,'1.Inputs'!$D$39,$E466)))/(1-'1.Inputs'!$D$42)*$D466*(1+$G466)^(3-1))-('1.Inputs'!$D$37*12*IF(3=1,'1.Inputs'!$D$38,IF(3=2,'1.Inputs'!$D$39,$E466)))*'1.Inputs'!$D$43*(1+$G466)^(3-1)-'1.Inputs'!$D$44*(1+$G466)^(3-1)-('1.Inputs'!$D$20/'1.Inputs'!$D$27+'1.Inputs'!$D$23/'1.Inputs'!$D$28))-MAX(0,((('1.Inputs'!$D$37*12*IF(3=1,'1.Inputs'!$D$38,IF(3=2,'1.Inputs'!$D$39,$E466)))*$F466*(('1.Inputs'!$D$40)+(1-'1.Inputs'!$D$40)*(1+'1.Inputs'!$D$41))*(1+$G466)^(3-1))-(('1.Inputs'!$D$37*12*IF(3=1,'1.Inputs'!$D$38,IF(3=2,'1.Inputs'!$D$39,$E466)))/(1-'1.Inputs'!$D$42)*$D466*(1+$G466)^(3-1))-('1.Inputs'!$D$37*12*IF(3=1,'1.Inputs'!$D$38,IF(3=2,'1.Inputs'!$D$39,$E466)))*'1.Inputs'!$D$43*(1+$G466)^(3-1)-'1.Inputs'!$D$44*(1+$G466)^(3-1)-('1.Inputs'!$D$20/'1.Inputs'!$D$27+'1.Inputs'!$D$23/'1.Inputs'!$D$28)))*'1.Inputs'!$D$53+('1.Inputs'!$D$20/'1.Inputs'!$D$27+'1.Inputs'!$D$23/'1.Inputs'!$D$28)-(J466-I466)</f>
        <v>1323017761.9349065</v>
      </c>
      <c r="V466" s="36">
        <f ca="1">((('1.Inputs'!$D$37*12*IF(4=1,'1.Inputs'!$D$38,IF(4=2,'1.Inputs'!$D$39,$E466)))*$F466*(('1.Inputs'!$D$40)+(1-'1.Inputs'!$D$40)*(1+'1.Inputs'!$D$41))*(1+$G466)^(4-1))-(('1.Inputs'!$D$37*12*IF(4=1,'1.Inputs'!$D$38,IF(4=2,'1.Inputs'!$D$39,$E466)))/(1-'1.Inputs'!$D$42)*$D466*(1+$G466)^(4-1))-('1.Inputs'!$D$37*12*IF(4=1,'1.Inputs'!$D$38,IF(4=2,'1.Inputs'!$D$39,$E466)))*'1.Inputs'!$D$43*(1+$G466)^(4-1)-'1.Inputs'!$D$44*(1+$G466)^(4-1)-('1.Inputs'!$D$20/'1.Inputs'!$D$27+'1.Inputs'!$D$23/'1.Inputs'!$D$28))-MAX(0,((('1.Inputs'!$D$37*12*IF(4=1,'1.Inputs'!$D$38,IF(4=2,'1.Inputs'!$D$39,$E466)))*$F466*(('1.Inputs'!$D$40)+(1-'1.Inputs'!$D$40)*(1+'1.Inputs'!$D$41))*(1+$G466)^(4-1))-(('1.Inputs'!$D$37*12*IF(4=1,'1.Inputs'!$D$38,IF(4=2,'1.Inputs'!$D$39,$E466)))/(1-'1.Inputs'!$D$42)*$D466*(1+$G466)^(4-1))-('1.Inputs'!$D$37*12*IF(4=1,'1.Inputs'!$D$38,IF(4=2,'1.Inputs'!$D$39,$E466)))*'1.Inputs'!$D$43*(1+$G466)^(4-1)-'1.Inputs'!$D$44*(1+$G466)^(4-1)-('1.Inputs'!$D$20/'1.Inputs'!$D$27+'1.Inputs'!$D$23/'1.Inputs'!$D$28)))*'1.Inputs'!$D$53+('1.Inputs'!$D$20/'1.Inputs'!$D$27+'1.Inputs'!$D$23/'1.Inputs'!$D$28)-(K466-J466)</f>
        <v>1660110867.3369806</v>
      </c>
      <c r="W466" s="36">
        <f ca="1">((('1.Inputs'!$D$37*12*IF(5=1,'1.Inputs'!$D$38,IF(5=2,'1.Inputs'!$D$39,$E466)))*$F466*(('1.Inputs'!$D$40)+(1-'1.Inputs'!$D$40)*(1+'1.Inputs'!$D$41))*(1+$G466)^(5-1))-(('1.Inputs'!$D$37*12*IF(5=1,'1.Inputs'!$D$38,IF(5=2,'1.Inputs'!$D$39,$E466)))/(1-'1.Inputs'!$D$42)*$D466*(1+$G466)^(5-1))-('1.Inputs'!$D$37*12*IF(5=1,'1.Inputs'!$D$38,IF(5=2,'1.Inputs'!$D$39,$E466)))*'1.Inputs'!$D$43*(1+$G466)^(5-1)-'1.Inputs'!$D$44*(1+$G466)^(5-1)-('1.Inputs'!$D$20/'1.Inputs'!$D$27+'1.Inputs'!$D$23/'1.Inputs'!$D$28))-MAX(0,((('1.Inputs'!$D$37*12*IF(5=1,'1.Inputs'!$D$38,IF(5=2,'1.Inputs'!$D$39,$E466)))*$F466*(('1.Inputs'!$D$40)+(1-'1.Inputs'!$D$40)*(1+'1.Inputs'!$D$41))*(1+$G466)^(5-1))-(('1.Inputs'!$D$37*12*IF(5=1,'1.Inputs'!$D$38,IF(5=2,'1.Inputs'!$D$39,$E466)))/(1-'1.Inputs'!$D$42)*$D466*(1+$G466)^(5-1))-('1.Inputs'!$D$37*12*IF(5=1,'1.Inputs'!$D$38,IF(5=2,'1.Inputs'!$D$39,$E466)))*'1.Inputs'!$D$43*(1+$G466)^(5-1)-'1.Inputs'!$D$44*(1+$G466)^(5-1)-('1.Inputs'!$D$20/'1.Inputs'!$D$27+'1.Inputs'!$D$23/'1.Inputs'!$D$28)))*'1.Inputs'!$D$53+('1.Inputs'!$D$20/'1.Inputs'!$D$27+'1.Inputs'!$D$23/'1.Inputs'!$D$28)-(L466-K466)</f>
        <v>1728740970.3221898</v>
      </c>
      <c r="X466" s="36">
        <f ca="1">((('1.Inputs'!$D$37*12*IF(6=1,'1.Inputs'!$D$38,IF(6=2,'1.Inputs'!$D$39,$E466)))*$F466*(('1.Inputs'!$D$40)+(1-'1.Inputs'!$D$40)*(1+'1.Inputs'!$D$41))*(1+$G466)^(6-1))-(('1.Inputs'!$D$37*12*IF(6=1,'1.Inputs'!$D$38,IF(6=2,'1.Inputs'!$D$39,$E466)))/(1-'1.Inputs'!$D$42)*$D466*(1+$G466)^(6-1))-('1.Inputs'!$D$37*12*IF(6=1,'1.Inputs'!$D$38,IF(6=2,'1.Inputs'!$D$39,$E466)))*'1.Inputs'!$D$43*(1+$G466)^(6-1)-'1.Inputs'!$D$44*(1+$G466)^(6-1)-('1.Inputs'!$D$20/'1.Inputs'!$D$27+'1.Inputs'!$D$23/'1.Inputs'!$D$28))-MAX(0,((('1.Inputs'!$D$37*12*IF(6=1,'1.Inputs'!$D$38,IF(6=2,'1.Inputs'!$D$39,$E466)))*$F466*(('1.Inputs'!$D$40)+(1-'1.Inputs'!$D$40)*(1+'1.Inputs'!$D$41))*(1+$G466)^(6-1))-(('1.Inputs'!$D$37*12*IF(6=1,'1.Inputs'!$D$38,IF(6=2,'1.Inputs'!$D$39,$E466)))/(1-'1.Inputs'!$D$42)*$D466*(1+$G466)^(6-1))-('1.Inputs'!$D$37*12*IF(6=1,'1.Inputs'!$D$38,IF(6=2,'1.Inputs'!$D$39,$E466)))*'1.Inputs'!$D$43*(1+$G466)^(6-1)-'1.Inputs'!$D$44*(1+$G466)^(6-1)-('1.Inputs'!$D$20/'1.Inputs'!$D$27+'1.Inputs'!$D$23/'1.Inputs'!$D$28)))*'1.Inputs'!$D$53+('1.Inputs'!$D$20/'1.Inputs'!$D$27+'1.Inputs'!$D$23/'1.Inputs'!$D$28)-(M466-L466)</f>
        <v>1800291406.4440942</v>
      </c>
      <c r="Y466" s="36">
        <f ca="1">((('1.Inputs'!$D$37*12*IF(7=1,'1.Inputs'!$D$38,IF(7=2,'1.Inputs'!$D$39,$E466)))*$F466*(('1.Inputs'!$D$40)+(1-'1.Inputs'!$D$40)*(1+'1.Inputs'!$D$41))*(1+$G466)^(7-1))-(('1.Inputs'!$D$37*12*IF(7=1,'1.Inputs'!$D$38,IF(7=2,'1.Inputs'!$D$39,$E466)))/(1-'1.Inputs'!$D$42)*$D466*(1+$G466)^(7-1))-('1.Inputs'!$D$37*12*IF(7=1,'1.Inputs'!$D$38,IF(7=2,'1.Inputs'!$D$39,$E466)))*'1.Inputs'!$D$43*(1+$G466)^(7-1)-'1.Inputs'!$D$44*(1+$G466)^(7-1)-('1.Inputs'!$D$20/'1.Inputs'!$D$27+'1.Inputs'!$D$23/'1.Inputs'!$D$28))-MAX(0,((('1.Inputs'!$D$37*12*IF(7=1,'1.Inputs'!$D$38,IF(7=2,'1.Inputs'!$D$39,$E466)))*$F466*(('1.Inputs'!$D$40)+(1-'1.Inputs'!$D$40)*(1+'1.Inputs'!$D$41))*(1+$G466)^(7-1))-(('1.Inputs'!$D$37*12*IF(7=1,'1.Inputs'!$D$38,IF(7=2,'1.Inputs'!$D$39,$E466)))/(1-'1.Inputs'!$D$42)*$D466*(1+$G466)^(7-1))-('1.Inputs'!$D$37*12*IF(7=1,'1.Inputs'!$D$38,IF(7=2,'1.Inputs'!$D$39,$E466)))*'1.Inputs'!$D$43*(1+$G466)^(7-1)-'1.Inputs'!$D$44*(1+$G466)^(7-1)-('1.Inputs'!$D$20/'1.Inputs'!$D$27+'1.Inputs'!$D$23/'1.Inputs'!$D$28)))*'1.Inputs'!$D$53+('1.Inputs'!$D$20/'1.Inputs'!$D$27+'1.Inputs'!$D$23/'1.Inputs'!$D$28)-(N466-M466)</f>
        <v>1874886441.0798111</v>
      </c>
      <c r="Z466" s="36">
        <f ca="1">((('1.Inputs'!$D$37*12*IF(8=1,'1.Inputs'!$D$38,IF(8=2,'1.Inputs'!$D$39,$E466)))*$F466*(('1.Inputs'!$D$40)+(1-'1.Inputs'!$D$40)*(1+'1.Inputs'!$D$41))*(1+$G466)^(8-1))-(('1.Inputs'!$D$37*12*IF(8=1,'1.Inputs'!$D$38,IF(8=2,'1.Inputs'!$D$39,$E466)))/(1-'1.Inputs'!$D$42)*$D466*(1+$G466)^(8-1))-('1.Inputs'!$D$37*12*IF(8=1,'1.Inputs'!$D$38,IF(8=2,'1.Inputs'!$D$39,$E466)))*'1.Inputs'!$D$43*(1+$G466)^(8-1)-'1.Inputs'!$D$44*(1+$G466)^(8-1)-('1.Inputs'!$D$20/'1.Inputs'!$D$27+'1.Inputs'!$D$23/'1.Inputs'!$D$28))-MAX(0,((('1.Inputs'!$D$37*12*IF(8=1,'1.Inputs'!$D$38,IF(8=2,'1.Inputs'!$D$39,$E466)))*$F466*(('1.Inputs'!$D$40)+(1-'1.Inputs'!$D$40)*(1+'1.Inputs'!$D$41))*(1+$G466)^(8-1))-(('1.Inputs'!$D$37*12*IF(8=1,'1.Inputs'!$D$38,IF(8=2,'1.Inputs'!$D$39,$E466)))/(1-'1.Inputs'!$D$42)*$D466*(1+$G466)^(8-1))-('1.Inputs'!$D$37*12*IF(8=1,'1.Inputs'!$D$38,IF(8=2,'1.Inputs'!$D$39,$E466)))*'1.Inputs'!$D$43*(1+$G466)^(8-1)-'1.Inputs'!$D$44*(1+$G466)^(8-1)-('1.Inputs'!$D$20/'1.Inputs'!$D$27+'1.Inputs'!$D$23/'1.Inputs'!$D$28)))*'1.Inputs'!$D$53+('1.Inputs'!$D$20/'1.Inputs'!$D$27+'1.Inputs'!$D$23/'1.Inputs'!$D$28)-(O466-N466)</f>
        <v>1952655627.3196192</v>
      </c>
      <c r="AA466" s="36">
        <f ca="1">((('1.Inputs'!$D$37*12*IF(9=1,'1.Inputs'!$D$38,IF(9=2,'1.Inputs'!$D$39,$E466)))*$F466*(('1.Inputs'!$D$40)+(1-'1.Inputs'!$D$40)*(1+'1.Inputs'!$D$41))*(1+$G466)^(9-1))-(('1.Inputs'!$D$37*12*IF(9=1,'1.Inputs'!$D$38,IF(9=2,'1.Inputs'!$D$39,$E466)))/(1-'1.Inputs'!$D$42)*$D466*(1+$G466)^(9-1))-('1.Inputs'!$D$37*12*IF(9=1,'1.Inputs'!$D$38,IF(9=2,'1.Inputs'!$D$39,$E466)))*'1.Inputs'!$D$43*(1+$G466)^(9-1)-'1.Inputs'!$D$44*(1+$G466)^(9-1)-('1.Inputs'!$D$20/'1.Inputs'!$D$27+'1.Inputs'!$D$23/'1.Inputs'!$D$28))-MAX(0,((('1.Inputs'!$D$37*12*IF(9=1,'1.Inputs'!$D$38,IF(9=2,'1.Inputs'!$D$39,$E466)))*$F466*(('1.Inputs'!$D$40)+(1-'1.Inputs'!$D$40)*(1+'1.Inputs'!$D$41))*(1+$G466)^(9-1))-(('1.Inputs'!$D$37*12*IF(9=1,'1.Inputs'!$D$38,IF(9=2,'1.Inputs'!$D$39,$E466)))/(1-'1.Inputs'!$D$42)*$D466*(1+$G466)^(9-1))-('1.Inputs'!$D$37*12*IF(9=1,'1.Inputs'!$D$38,IF(9=2,'1.Inputs'!$D$39,$E466)))*'1.Inputs'!$D$43*(1+$G466)^(9-1)-'1.Inputs'!$D$44*(1+$G466)^(9-1)-('1.Inputs'!$D$20/'1.Inputs'!$D$27+'1.Inputs'!$D$23/'1.Inputs'!$D$28)))*'1.Inputs'!$D$53+('1.Inputs'!$D$20/'1.Inputs'!$D$27+'1.Inputs'!$D$23/'1.Inputs'!$D$28)-(P466-O466)</f>
        <v>2033734030.9685705</v>
      </c>
      <c r="AB466" s="36">
        <f ca="1">((('1.Inputs'!$D$37*12*IF(10=1,'1.Inputs'!$D$38,IF(10=2,'1.Inputs'!$D$39,$E466)))*$F466*(('1.Inputs'!$D$40)+(1-'1.Inputs'!$D$40)*(1+'1.Inputs'!$D$41))*(1+$G466)^(10-1))-(('1.Inputs'!$D$37*12*IF(10=1,'1.Inputs'!$D$38,IF(10=2,'1.Inputs'!$D$39,$E466)))/(1-'1.Inputs'!$D$42)*$D466*(1+$G466)^(10-1))-('1.Inputs'!$D$37*12*IF(10=1,'1.Inputs'!$D$38,IF(10=2,'1.Inputs'!$D$39,$E466)))*'1.Inputs'!$D$43*(1+$G466)^(10-1)-'1.Inputs'!$D$44*(1+$G466)^(10-1)-('1.Inputs'!$D$20/'1.Inputs'!$D$27+'1.Inputs'!$D$23/'1.Inputs'!$D$28))-MAX(0,((('1.Inputs'!$D$37*12*IF(10=1,'1.Inputs'!$D$38,IF(10=2,'1.Inputs'!$D$39,$E466)))*$F466*(('1.Inputs'!$D$40)+(1-'1.Inputs'!$D$40)*(1+'1.Inputs'!$D$41))*(1+$G466)^(10-1))-(('1.Inputs'!$D$37*12*IF(10=1,'1.Inputs'!$D$38,IF(10=2,'1.Inputs'!$D$39,$E466)))/(1-'1.Inputs'!$D$42)*$D466*(1+$G466)^(10-1))-('1.Inputs'!$D$37*12*IF(10=1,'1.Inputs'!$D$38,IF(10=2,'1.Inputs'!$D$39,$E466)))*'1.Inputs'!$D$43*(1+$G466)^(10-1)-'1.Inputs'!$D$44*(1+$G466)^(10-1)-('1.Inputs'!$D$20/'1.Inputs'!$D$27+'1.Inputs'!$D$23/'1.Inputs'!$D$28)))*'1.Inputs'!$D$53+('1.Inputs'!$D$20/'1.Inputs'!$D$27+'1.Inputs'!$D$23/'1.Inputs'!$D$28)-(Q466-P466)+(('1.Inputs'!$D$20+'1.Inputs'!$D$23-('1.Inputs'!$D$20/'1.Inputs'!$D$27+'1.Inputs'!$D$23/'1.Inputs'!$D$28)*'1.Inputs'!$D$10)*'1.Inputs'!$D$60+'1.Inputs'!$D$19*'1.Inputs'!$D$59+Q466)</f>
        <v>4918556205.385767</v>
      </c>
      <c r="AC466" s="36">
        <f ca="1">S466-AC$13-AC$14+MIN(AC$13,MAX(0,((('1.Inputs'!$D$37*12*IF(1=1,'1.Inputs'!$D$38,IF(1=2,'1.Inputs'!$D$39,$E466)))*$F466*(('1.Inputs'!$D$40)+(1-'1.Inputs'!$D$40)*(1+'1.Inputs'!$D$41))*(1+$G466)^(1-1))-(('1.Inputs'!$D$37*12*IF(1=1,'1.Inputs'!$D$38,IF(1=2,'1.Inputs'!$D$39,$E466)))/(1-'1.Inputs'!$D$42)*$D466*(1+$G466)^(1-1))-('1.Inputs'!$D$37*12*IF(1=1,'1.Inputs'!$D$38,IF(1=2,'1.Inputs'!$D$39,$E466)))*'1.Inputs'!$D$43*(1+$G466)^(1-1)-'1.Inputs'!$D$44*(1+$G466)^(1-1)-('1.Inputs'!$D$20/'1.Inputs'!$D$27+'1.Inputs'!$D$23/'1.Inputs'!$D$28))))*'1.Inputs'!$D$53</f>
        <v>-268441719.39083982</v>
      </c>
      <c r="AD466" s="36">
        <f ca="1">T466-AD$13-AD$14+MIN(AD$13,MAX(0,((('1.Inputs'!$D$37*12*IF(2=1,'1.Inputs'!$D$38,IF(2=2,'1.Inputs'!$D$39,$E466)))*$F466*(('1.Inputs'!$D$40)+(1-'1.Inputs'!$D$40)*(1+'1.Inputs'!$D$41))*(1+$G466)^(2-1))-(('1.Inputs'!$D$37*12*IF(2=1,'1.Inputs'!$D$38,IF(2=2,'1.Inputs'!$D$39,$E466)))/(1-'1.Inputs'!$D$42)*$D466*(1+$G466)^(2-1))-('1.Inputs'!$D$37*12*IF(2=1,'1.Inputs'!$D$38,IF(2=2,'1.Inputs'!$D$39,$E466)))*'1.Inputs'!$D$43*(1+$G466)^(2-1)-'1.Inputs'!$D$44*(1+$G466)^(2-1)-('1.Inputs'!$D$20/'1.Inputs'!$D$27+'1.Inputs'!$D$23/'1.Inputs'!$D$28))))*'1.Inputs'!$D$53</f>
        <v>719706494.15482843</v>
      </c>
      <c r="AE466" s="36">
        <f ca="1">U466-AE$13-AE$14+MIN(AE$13,MAX(0,((('1.Inputs'!$D$37*12*IF(3=1,'1.Inputs'!$D$38,IF(3=2,'1.Inputs'!$D$39,$E466)))*$F466*(('1.Inputs'!$D$40)+(1-'1.Inputs'!$D$40)*(1+'1.Inputs'!$D$41))*(1+$G466)^(3-1))-(('1.Inputs'!$D$37*12*IF(3=1,'1.Inputs'!$D$38,IF(3=2,'1.Inputs'!$D$39,$E466)))/(1-'1.Inputs'!$D$42)*$D466*(1+$G466)^(3-1))-('1.Inputs'!$D$37*12*IF(3=1,'1.Inputs'!$D$38,IF(3=2,'1.Inputs'!$D$39,$E466)))*'1.Inputs'!$D$43*(1+$G466)^(3-1)-'1.Inputs'!$D$44*(1+$G466)^(3-1)-('1.Inputs'!$D$20/'1.Inputs'!$D$27+'1.Inputs'!$D$23/'1.Inputs'!$D$28))))*'1.Inputs'!$D$53</f>
        <v>981077761.93490648</v>
      </c>
      <c r="AF466" s="36">
        <f ca="1">V466-AF$13-AF$14+MIN(AF$13,MAX(0,((('1.Inputs'!$D$37*12*IF(4=1,'1.Inputs'!$D$38,IF(4=2,'1.Inputs'!$D$39,$E466)))*$F466*(('1.Inputs'!$D$40)+(1-'1.Inputs'!$D$40)*(1+'1.Inputs'!$D$41))*(1+$G466)^(4-1))-(('1.Inputs'!$D$37*12*IF(4=1,'1.Inputs'!$D$38,IF(4=2,'1.Inputs'!$D$39,$E466)))/(1-'1.Inputs'!$D$42)*$D466*(1+$G466)^(4-1))-('1.Inputs'!$D$37*12*IF(4=1,'1.Inputs'!$D$38,IF(4=2,'1.Inputs'!$D$39,$E466)))*'1.Inputs'!$D$43*(1+$G466)^(4-1)-'1.Inputs'!$D$44*(1+$G466)^(4-1)-('1.Inputs'!$D$20/'1.Inputs'!$D$27+'1.Inputs'!$D$23/'1.Inputs'!$D$28))))*'1.Inputs'!$D$53</f>
        <v>1337358867.3369806</v>
      </c>
      <c r="AG466" s="36">
        <f ca="1">W466-AG$13-AG$14+MIN(AG$13,MAX(0,((('1.Inputs'!$D$37*12*IF(5=1,'1.Inputs'!$D$38,IF(5=2,'1.Inputs'!$D$39,$E466)))*$F466*(('1.Inputs'!$D$40)+(1-'1.Inputs'!$D$40)*(1+'1.Inputs'!$D$41))*(1+$G466)^(5-1))-(('1.Inputs'!$D$37*12*IF(5=1,'1.Inputs'!$D$38,IF(5=2,'1.Inputs'!$D$39,$E466)))/(1-'1.Inputs'!$D$42)*$D466*(1+$G466)^(5-1))-('1.Inputs'!$D$37*12*IF(5=1,'1.Inputs'!$D$38,IF(5=2,'1.Inputs'!$D$39,$E466)))*'1.Inputs'!$D$43*(1+$G466)^(5-1)-'1.Inputs'!$D$44*(1+$G466)^(5-1)-('1.Inputs'!$D$20/'1.Inputs'!$D$27+'1.Inputs'!$D$23/'1.Inputs'!$D$28))))*'1.Inputs'!$D$53</f>
        <v>1425176970.3221898</v>
      </c>
      <c r="AH466" s="36">
        <f ca="1">X466-AH$13-AH$14+MIN(AH$13,MAX(0,((('1.Inputs'!$D$37*12*IF(6=1,'1.Inputs'!$D$38,IF(6=2,'1.Inputs'!$D$39,$E466)))*$F466*(('1.Inputs'!$D$40)+(1-'1.Inputs'!$D$40)*(1+'1.Inputs'!$D$41))*(1+$G466)^(6-1))-(('1.Inputs'!$D$37*12*IF(6=1,'1.Inputs'!$D$38,IF(6=2,'1.Inputs'!$D$39,$E466)))/(1-'1.Inputs'!$D$42)*$D466*(1+$G466)^(6-1))-('1.Inputs'!$D$37*12*IF(6=1,'1.Inputs'!$D$38,IF(6=2,'1.Inputs'!$D$39,$E466)))*'1.Inputs'!$D$43*(1+$G466)^(6-1)-'1.Inputs'!$D$44*(1+$G466)^(6-1)-('1.Inputs'!$D$20/'1.Inputs'!$D$27+'1.Inputs'!$D$23/'1.Inputs'!$D$28))))*'1.Inputs'!$D$53</f>
        <v>1515915406.4440942</v>
      </c>
      <c r="AI466" s="36">
        <f ca="1">Y466-AI$13-AI$14+MIN(AI$13,MAX(0,((('1.Inputs'!$D$37*12*IF(7=1,'1.Inputs'!$D$38,IF(7=2,'1.Inputs'!$D$39,$E466)))*$F466*(('1.Inputs'!$D$40)+(1-'1.Inputs'!$D$40)*(1+'1.Inputs'!$D$41))*(1+$G466)^(7-1))-(('1.Inputs'!$D$37*12*IF(7=1,'1.Inputs'!$D$38,IF(7=2,'1.Inputs'!$D$39,$E466)))/(1-'1.Inputs'!$D$42)*$D466*(1+$G466)^(7-1))-('1.Inputs'!$D$37*12*IF(7=1,'1.Inputs'!$D$38,IF(7=2,'1.Inputs'!$D$39,$E466)))*'1.Inputs'!$D$43*(1+$G466)^(7-1)-'1.Inputs'!$D$44*(1+$G466)^(7-1)-('1.Inputs'!$D$20/'1.Inputs'!$D$27+'1.Inputs'!$D$23/'1.Inputs'!$D$28))))*'1.Inputs'!$D$53</f>
        <v>1609698441.0798111</v>
      </c>
      <c r="AJ466" s="36">
        <f ca="1">Z466-AJ$13-AJ$14+MIN(AJ$13,MAX(0,((('1.Inputs'!$D$37*12*IF(8=1,'1.Inputs'!$D$38,IF(8=2,'1.Inputs'!$D$39,$E466)))*$F466*(('1.Inputs'!$D$40)+(1-'1.Inputs'!$D$40)*(1+'1.Inputs'!$D$41))*(1+$G466)^(8-1))-(('1.Inputs'!$D$37*12*IF(8=1,'1.Inputs'!$D$38,IF(8=2,'1.Inputs'!$D$39,$E466)))/(1-'1.Inputs'!$D$42)*$D466*(1+$G466)^(8-1))-('1.Inputs'!$D$37*12*IF(8=1,'1.Inputs'!$D$38,IF(8=2,'1.Inputs'!$D$39,$E466)))*'1.Inputs'!$D$43*(1+$G466)^(8-1)-'1.Inputs'!$D$44*(1+$G466)^(8-1)-('1.Inputs'!$D$20/'1.Inputs'!$D$27+'1.Inputs'!$D$23/'1.Inputs'!$D$28))))*'1.Inputs'!$D$53</f>
        <v>1952655627.3196192</v>
      </c>
      <c r="AK466" s="36">
        <f ca="1">AA466-AK$13-AK$14+MIN(AK$13,MAX(0,((('1.Inputs'!$D$37*12*IF(9=1,'1.Inputs'!$D$38,IF(9=2,'1.Inputs'!$D$39,$E466)))*$F466*(('1.Inputs'!$D$40)+(1-'1.Inputs'!$D$40)*(1+'1.Inputs'!$D$41))*(1+$G466)^(9-1))-(('1.Inputs'!$D$37*12*IF(9=1,'1.Inputs'!$D$38,IF(9=2,'1.Inputs'!$D$39,$E466)))/(1-'1.Inputs'!$D$42)*$D466*(1+$G466)^(9-1))-('1.Inputs'!$D$37*12*IF(9=1,'1.Inputs'!$D$38,IF(9=2,'1.Inputs'!$D$39,$E466)))*'1.Inputs'!$D$43*(1+$G466)^(9-1)-'1.Inputs'!$D$44*(1+$G466)^(9-1)-('1.Inputs'!$D$20/'1.Inputs'!$D$27+'1.Inputs'!$D$23/'1.Inputs'!$D$28))))*'1.Inputs'!$D$53</f>
        <v>2033734030.9685705</v>
      </c>
      <c r="AL466" s="36">
        <f ca="1">AB466-AL$13-AL$14+MIN(AL$13,MAX(0,((('1.Inputs'!$D$37*12*IF(10=1,'1.Inputs'!$D$38,IF(10=2,'1.Inputs'!$D$39,$E466)))*$F466*(('1.Inputs'!$D$40)+(1-'1.Inputs'!$D$40)*(1+'1.Inputs'!$D$41))*(1+$G466)^(10-1))-(('1.Inputs'!$D$37*12*IF(10=1,'1.Inputs'!$D$38,IF(10=2,'1.Inputs'!$D$39,$E466)))/(1-'1.Inputs'!$D$42)*$D466*(1+$G466)^(10-1))-('1.Inputs'!$D$37*12*IF(10=1,'1.Inputs'!$D$38,IF(10=2,'1.Inputs'!$D$39,$E466)))*'1.Inputs'!$D$43*(1+$G466)^(10-1)-'1.Inputs'!$D$44*(1+$G466)^(10-1)-('1.Inputs'!$D$20/'1.Inputs'!$D$27+'1.Inputs'!$D$23/'1.Inputs'!$D$28))))*'1.Inputs'!$D$53+'1.Inputs'!$D$35</f>
        <v>5718556205.385767</v>
      </c>
      <c r="AM466" s="48">
        <f ca="1">R466+NPV('1.Inputs'!$D$55,S466:AB466)</f>
        <v>6347045180.294158</v>
      </c>
      <c r="AN466" s="48">
        <f ca="1">-('1.Inputs'!$D$24*(1-'1.Inputs'!$D$31)+'1.Inputs'!$D$35)+NPV('1.Inputs'!$D$54,AC466:AL466)</f>
        <v>3716735052.5417852</v>
      </c>
      <c r="AO466" s="36">
        <f t="shared" ca="1" si="61"/>
        <v>-1.1687108359812997</v>
      </c>
      <c r="AP466" s="36">
        <f t="shared" ca="1" si="62"/>
        <v>3.3613256146720185</v>
      </c>
      <c r="AQ466" s="36">
        <f ca="1">'1.Inputs'!$D$35+MIN(SUM($AC466:AC466),SUM($AC466:AD466),SUM($AC466:AE466),SUM($AC466:AF466),SUM($AC466:AG466),SUM($AC466:AH466),SUM($AC466:AI466),SUM($AC466:AJ466),SUM($AC466:AK466),SUM($AC466:AL466))</f>
        <v>531558280.60916018</v>
      </c>
      <c r="AR466" s="36">
        <f ca="1">IF(AP466&lt;'1.Inputs'!$D$57,1,0)</f>
        <v>0</v>
      </c>
      <c r="AS466" s="36">
        <f t="shared" ca="1" si="63"/>
        <v>0</v>
      </c>
    </row>
    <row r="467" spans="2:45" ht="15" customHeight="1" x14ac:dyDescent="0.25">
      <c r="B467" s="36">
        <v>452</v>
      </c>
      <c r="C467" s="36">
        <f t="shared" ca="1" si="56"/>
        <v>0.3315102385435269</v>
      </c>
      <c r="D467" s="36">
        <f t="shared" ca="1" si="57"/>
        <v>22360.721945551628</v>
      </c>
      <c r="E467" s="47">
        <f t="shared" ca="1" si="58"/>
        <v>0.80459367988524155</v>
      </c>
      <c r="F467" s="36">
        <f t="shared" ca="1" si="59"/>
        <v>29318.438721673574</v>
      </c>
      <c r="G467" s="36">
        <f t="shared" ca="1" si="60"/>
        <v>5.2985093285176213E-2</v>
      </c>
      <c r="H467" s="36">
        <f ca="1">((('1.Inputs'!$D$37*12*IF(1=1,'1.Inputs'!$D$38,IF(1=2,'1.Inputs'!$D$39,$E467)))*$F467*(('1.Inputs'!$D$40)+(1-'1.Inputs'!$D$40)*(1+'1.Inputs'!$D$41))*(1+$G467)^(1-1))*'1.Inputs'!$D$47+(('1.Inputs'!$D$37*12*IF(1=1,'1.Inputs'!$D$38,IF(1=2,'1.Inputs'!$D$39,$E467)))/(1-'1.Inputs'!$D$42)*$D467*(1+$G467)^(1-1))*('1.Inputs'!$D$48-'1.Inputs'!$D$49))/'1.Inputs'!$D$51</f>
        <v>801874424.50364637</v>
      </c>
      <c r="I467" s="36">
        <f ca="1">((('1.Inputs'!$D$37*12*IF(2=1,'1.Inputs'!$D$38,IF(2=2,'1.Inputs'!$D$39,$E467)))*$F467*(('1.Inputs'!$D$40)+(1-'1.Inputs'!$D$40)*(1+'1.Inputs'!$D$41))*(1+$G467)^(2-1))*'1.Inputs'!$D$47+(('1.Inputs'!$D$37*12*IF(2=1,'1.Inputs'!$D$38,IF(2=2,'1.Inputs'!$D$39,$E467)))/(1-'1.Inputs'!$D$42)*$D467*(1+$G467)^(2-1))*('1.Inputs'!$D$48-'1.Inputs'!$D$49))/'1.Inputs'!$D$51</f>
        <v>1182106541.9645567</v>
      </c>
      <c r="J467" s="36">
        <f ca="1">((('1.Inputs'!$D$37*12*IF(3=1,'1.Inputs'!$D$38,IF(3=2,'1.Inputs'!$D$39,$E467)))*$F467*(('1.Inputs'!$D$40)+(1-'1.Inputs'!$D$40)*(1+'1.Inputs'!$D$41))*(1+$G467)^(3-1))*'1.Inputs'!$D$47+(('1.Inputs'!$D$37*12*IF(3=1,'1.Inputs'!$D$38,IF(3=2,'1.Inputs'!$D$39,$E467)))/(1-'1.Inputs'!$D$42)*$D467*(1+$G467)^(3-1))*('1.Inputs'!$D$48-'1.Inputs'!$D$49))/'1.Inputs'!$D$51</f>
        <v>1430729133.7107072</v>
      </c>
      <c r="K467" s="36">
        <f ca="1">((('1.Inputs'!$D$37*12*IF(4=1,'1.Inputs'!$D$38,IF(4=2,'1.Inputs'!$D$39,$E467)))*$F467*(('1.Inputs'!$D$40)+(1-'1.Inputs'!$D$40)*(1+'1.Inputs'!$D$41))*(1+$G467)^(4-1))*'1.Inputs'!$D$47+(('1.Inputs'!$D$37*12*IF(4=1,'1.Inputs'!$D$38,IF(4=2,'1.Inputs'!$D$39,$E467)))/(1-'1.Inputs'!$D$42)*$D467*(1+$G467)^(4-1))*('1.Inputs'!$D$48-'1.Inputs'!$D$49))/'1.Inputs'!$D$51</f>
        <v>1506536450.3261886</v>
      </c>
      <c r="L467" s="36">
        <f ca="1">((('1.Inputs'!$D$37*12*IF(5=1,'1.Inputs'!$D$38,IF(5=2,'1.Inputs'!$D$39,$E467)))*$F467*(('1.Inputs'!$D$40)+(1-'1.Inputs'!$D$40)*(1+'1.Inputs'!$D$41))*(1+$G467)^(5-1))*'1.Inputs'!$D$47+(('1.Inputs'!$D$37*12*IF(5=1,'1.Inputs'!$D$38,IF(5=2,'1.Inputs'!$D$39,$E467)))/(1-'1.Inputs'!$D$42)*$D467*(1+$G467)^(5-1))*('1.Inputs'!$D$48-'1.Inputs'!$D$49))/'1.Inputs'!$D$51</f>
        <v>1586360424.6842401</v>
      </c>
      <c r="M467" s="36">
        <f ca="1">((('1.Inputs'!$D$37*12*IF(6=1,'1.Inputs'!$D$38,IF(6=2,'1.Inputs'!$D$39,$E467)))*$F467*(('1.Inputs'!$D$40)+(1-'1.Inputs'!$D$40)*(1+'1.Inputs'!$D$41))*(1+$G467)^(6-1))*'1.Inputs'!$D$47+(('1.Inputs'!$D$37*12*IF(6=1,'1.Inputs'!$D$38,IF(6=2,'1.Inputs'!$D$39,$E467)))/(1-'1.Inputs'!$D$42)*$D467*(1+$G467)^(6-1))*('1.Inputs'!$D$48-'1.Inputs'!$D$49))/'1.Inputs'!$D$51</f>
        <v>1670413879.7700467</v>
      </c>
      <c r="N467" s="36">
        <f ca="1">((('1.Inputs'!$D$37*12*IF(7=1,'1.Inputs'!$D$38,IF(7=2,'1.Inputs'!$D$39,$E467)))*$F467*(('1.Inputs'!$D$40)+(1-'1.Inputs'!$D$40)*(1+'1.Inputs'!$D$41))*(1+$G467)^(7-1))*'1.Inputs'!$D$47+(('1.Inputs'!$D$37*12*IF(7=1,'1.Inputs'!$D$38,IF(7=2,'1.Inputs'!$D$39,$E467)))/(1-'1.Inputs'!$D$42)*$D467*(1+$G467)^(7-1))*('1.Inputs'!$D$48-'1.Inputs'!$D$49))/'1.Inputs'!$D$51</f>
        <v>1758920915.0145154</v>
      </c>
      <c r="O467" s="36">
        <f ca="1">((('1.Inputs'!$D$37*12*IF(8=1,'1.Inputs'!$D$38,IF(8=2,'1.Inputs'!$D$39,$E467)))*$F467*(('1.Inputs'!$D$40)+(1-'1.Inputs'!$D$40)*(1+'1.Inputs'!$D$41))*(1+$G467)^(8-1))*'1.Inputs'!$D$47+(('1.Inputs'!$D$37*12*IF(8=1,'1.Inputs'!$D$38,IF(8=2,'1.Inputs'!$D$39,$E467)))/(1-'1.Inputs'!$D$42)*$D467*(1+$G467)^(8-1))*('1.Inputs'!$D$48-'1.Inputs'!$D$49))/'1.Inputs'!$D$51</f>
        <v>1852117503.7778077</v>
      </c>
      <c r="P467" s="36">
        <f ca="1">((('1.Inputs'!$D$37*12*IF(9=1,'1.Inputs'!$D$38,IF(9=2,'1.Inputs'!$D$39,$E467)))*$F467*(('1.Inputs'!$D$40)+(1-'1.Inputs'!$D$40)*(1+'1.Inputs'!$D$41))*(1+$G467)^(9-1))*'1.Inputs'!$D$47+(('1.Inputs'!$D$37*12*IF(9=1,'1.Inputs'!$D$38,IF(9=2,'1.Inputs'!$D$39,$E467)))/(1-'1.Inputs'!$D$42)*$D467*(1+$G467)^(9-1))*('1.Inputs'!$D$48-'1.Inputs'!$D$49))/'1.Inputs'!$D$51</f>
        <v>1950252122.4905829</v>
      </c>
      <c r="Q467" s="36">
        <f ca="1">((('1.Inputs'!$D$37*12*IF(10=1,'1.Inputs'!$D$38,IF(10=2,'1.Inputs'!$D$39,$E467)))*$F467*(('1.Inputs'!$D$40)+(1-'1.Inputs'!$D$40)*(1+'1.Inputs'!$D$41))*(1+$G467)^(10-1))*'1.Inputs'!$D$47+(('1.Inputs'!$D$37*12*IF(10=1,'1.Inputs'!$D$38,IF(10=2,'1.Inputs'!$D$39,$E467)))/(1-'1.Inputs'!$D$42)*$D467*(1+$G467)^(10-1))*('1.Inputs'!$D$48-'1.Inputs'!$D$49))/'1.Inputs'!$D$51</f>
        <v>2053586413.1303592</v>
      </c>
      <c r="R467" s="36">
        <f>-'1.Inputs'!$D$24</f>
        <v>-2050000000</v>
      </c>
      <c r="S467" s="36">
        <f ca="1">((('1.Inputs'!$D$37*12*IF(1=1,'1.Inputs'!$D$38,IF(1=2,'1.Inputs'!$D$39,$E467)))*$F467*(('1.Inputs'!$D$40)+(1-'1.Inputs'!$D$40)*(1+'1.Inputs'!$D$41))*(1+$G467)^(1-1))-(('1.Inputs'!$D$37*12*IF(1=1,'1.Inputs'!$D$38,IF(1=2,'1.Inputs'!$D$39,$E467)))/(1-'1.Inputs'!$D$42)*$D467*(1+$G467)^(1-1))-('1.Inputs'!$D$37*12*IF(1=1,'1.Inputs'!$D$38,IF(1=2,'1.Inputs'!$D$39,$E467)))*'1.Inputs'!$D$43*(1+$G467)^(1-1)-'1.Inputs'!$D$44*(1+$G467)^(1-1)-('1.Inputs'!$D$20/'1.Inputs'!$D$27+'1.Inputs'!$D$23/'1.Inputs'!$D$28))-MAX(0,((('1.Inputs'!$D$37*12*IF(1=1,'1.Inputs'!$D$38,IF(1=2,'1.Inputs'!$D$39,$E467)))*$F467*(('1.Inputs'!$D$40)+(1-'1.Inputs'!$D$40)*(1+'1.Inputs'!$D$41))*(1+$G467)^(1-1))-(('1.Inputs'!$D$37*12*IF(1=1,'1.Inputs'!$D$38,IF(1=2,'1.Inputs'!$D$39,$E467)))/(1-'1.Inputs'!$D$42)*$D467*(1+$G467)^(1-1))-('1.Inputs'!$D$37*12*IF(1=1,'1.Inputs'!$D$38,IF(1=2,'1.Inputs'!$D$39,$E467)))*'1.Inputs'!$D$43*(1+$G467)^(1-1)-'1.Inputs'!$D$44*(1+$G467)^(1-1)-('1.Inputs'!$D$20/'1.Inputs'!$D$27+'1.Inputs'!$D$23/'1.Inputs'!$D$28)))*'1.Inputs'!$D$53+('1.Inputs'!$D$20/'1.Inputs'!$D$27+'1.Inputs'!$D$23/'1.Inputs'!$D$28)-H467</f>
        <v>-1125003843.1314559</v>
      </c>
      <c r="T467" s="36">
        <f ca="1">((('1.Inputs'!$D$37*12*IF(2=1,'1.Inputs'!$D$38,IF(2=2,'1.Inputs'!$D$39,$E467)))*$F467*(('1.Inputs'!$D$40)+(1-'1.Inputs'!$D$40)*(1+'1.Inputs'!$D$41))*(1+$G467)^(2-1))-(('1.Inputs'!$D$37*12*IF(2=1,'1.Inputs'!$D$38,IF(2=2,'1.Inputs'!$D$39,$E467)))/(1-'1.Inputs'!$D$42)*$D467*(1+$G467)^(2-1))-('1.Inputs'!$D$37*12*IF(2=1,'1.Inputs'!$D$38,IF(2=2,'1.Inputs'!$D$39,$E467)))*'1.Inputs'!$D$43*(1+$G467)^(2-1)-'1.Inputs'!$D$44*(1+$G467)^(2-1)-('1.Inputs'!$D$20/'1.Inputs'!$D$27+'1.Inputs'!$D$23/'1.Inputs'!$D$28))-MAX(0,((('1.Inputs'!$D$37*12*IF(2=1,'1.Inputs'!$D$38,IF(2=2,'1.Inputs'!$D$39,$E467)))*$F467*(('1.Inputs'!$D$40)+(1-'1.Inputs'!$D$40)*(1+'1.Inputs'!$D$41))*(1+$G467)^(2-1))-(('1.Inputs'!$D$37*12*IF(2=1,'1.Inputs'!$D$38,IF(2=2,'1.Inputs'!$D$39,$E467)))/(1-'1.Inputs'!$D$42)*$D467*(1+$G467)^(2-1))-('1.Inputs'!$D$37*12*IF(2=1,'1.Inputs'!$D$38,IF(2=2,'1.Inputs'!$D$39,$E467)))*'1.Inputs'!$D$43*(1+$G467)^(2-1)-'1.Inputs'!$D$44*(1+$G467)^(2-1)-('1.Inputs'!$D$20/'1.Inputs'!$D$27+'1.Inputs'!$D$23/'1.Inputs'!$D$28)))*'1.Inputs'!$D$53+('1.Inputs'!$D$20/'1.Inputs'!$D$27+'1.Inputs'!$D$23/'1.Inputs'!$D$28)-(I467-H467)</f>
        <v>-477508129.30203044</v>
      </c>
      <c r="U467" s="36">
        <f ca="1">((('1.Inputs'!$D$37*12*IF(3=1,'1.Inputs'!$D$38,IF(3=2,'1.Inputs'!$D$39,$E467)))*$F467*(('1.Inputs'!$D$40)+(1-'1.Inputs'!$D$40)*(1+'1.Inputs'!$D$41))*(1+$G467)^(3-1))-(('1.Inputs'!$D$37*12*IF(3=1,'1.Inputs'!$D$38,IF(3=2,'1.Inputs'!$D$39,$E467)))/(1-'1.Inputs'!$D$42)*$D467*(1+$G467)^(3-1))-('1.Inputs'!$D$37*12*IF(3=1,'1.Inputs'!$D$38,IF(3=2,'1.Inputs'!$D$39,$E467)))*'1.Inputs'!$D$43*(1+$G467)^(3-1)-'1.Inputs'!$D$44*(1+$G467)^(3-1)-('1.Inputs'!$D$20/'1.Inputs'!$D$27+'1.Inputs'!$D$23/'1.Inputs'!$D$28))-MAX(0,((('1.Inputs'!$D$37*12*IF(3=1,'1.Inputs'!$D$38,IF(3=2,'1.Inputs'!$D$39,$E467)))*$F467*(('1.Inputs'!$D$40)+(1-'1.Inputs'!$D$40)*(1+'1.Inputs'!$D$41))*(1+$G467)^(3-1))-(('1.Inputs'!$D$37*12*IF(3=1,'1.Inputs'!$D$38,IF(3=2,'1.Inputs'!$D$39,$E467)))/(1-'1.Inputs'!$D$42)*$D467*(1+$G467)^(3-1))-('1.Inputs'!$D$37*12*IF(3=1,'1.Inputs'!$D$38,IF(3=2,'1.Inputs'!$D$39,$E467)))*'1.Inputs'!$D$43*(1+$G467)^(3-1)-'1.Inputs'!$D$44*(1+$G467)^(3-1)-('1.Inputs'!$D$20/'1.Inputs'!$D$27+'1.Inputs'!$D$23/'1.Inputs'!$D$28)))*'1.Inputs'!$D$53+('1.Inputs'!$D$20/'1.Inputs'!$D$27+'1.Inputs'!$D$23/'1.Inputs'!$D$28)-(J467-I467)</f>
        <v>-217252115.71222985</v>
      </c>
      <c r="V467" s="36">
        <f ca="1">((('1.Inputs'!$D$37*12*IF(4=1,'1.Inputs'!$D$38,IF(4=2,'1.Inputs'!$D$39,$E467)))*$F467*(('1.Inputs'!$D$40)+(1-'1.Inputs'!$D$40)*(1+'1.Inputs'!$D$41))*(1+$G467)^(4-1))-(('1.Inputs'!$D$37*12*IF(4=1,'1.Inputs'!$D$38,IF(4=2,'1.Inputs'!$D$39,$E467)))/(1-'1.Inputs'!$D$42)*$D467*(1+$G467)^(4-1))-('1.Inputs'!$D$37*12*IF(4=1,'1.Inputs'!$D$38,IF(4=2,'1.Inputs'!$D$39,$E467)))*'1.Inputs'!$D$43*(1+$G467)^(4-1)-'1.Inputs'!$D$44*(1+$G467)^(4-1)-('1.Inputs'!$D$20/'1.Inputs'!$D$27+'1.Inputs'!$D$23/'1.Inputs'!$D$28))-MAX(0,((('1.Inputs'!$D$37*12*IF(4=1,'1.Inputs'!$D$38,IF(4=2,'1.Inputs'!$D$39,$E467)))*$F467*(('1.Inputs'!$D$40)+(1-'1.Inputs'!$D$40)*(1+'1.Inputs'!$D$41))*(1+$G467)^(4-1))-(('1.Inputs'!$D$37*12*IF(4=1,'1.Inputs'!$D$38,IF(4=2,'1.Inputs'!$D$39,$E467)))/(1-'1.Inputs'!$D$42)*$D467*(1+$G467)^(4-1))-('1.Inputs'!$D$37*12*IF(4=1,'1.Inputs'!$D$38,IF(4=2,'1.Inputs'!$D$39,$E467)))*'1.Inputs'!$D$43*(1+$G467)^(4-1)-'1.Inputs'!$D$44*(1+$G467)^(4-1)-('1.Inputs'!$D$20/'1.Inputs'!$D$27+'1.Inputs'!$D$23/'1.Inputs'!$D$28)))*'1.Inputs'!$D$53+('1.Inputs'!$D$20/'1.Inputs'!$D$27+'1.Inputs'!$D$23/'1.Inputs'!$D$28)-(K467-J467)</f>
        <v>-42774672.982503653</v>
      </c>
      <c r="W467" s="36">
        <f ca="1">((('1.Inputs'!$D$37*12*IF(5=1,'1.Inputs'!$D$38,IF(5=2,'1.Inputs'!$D$39,$E467)))*$F467*(('1.Inputs'!$D$40)+(1-'1.Inputs'!$D$40)*(1+'1.Inputs'!$D$41))*(1+$G467)^(5-1))-(('1.Inputs'!$D$37*12*IF(5=1,'1.Inputs'!$D$38,IF(5=2,'1.Inputs'!$D$39,$E467)))/(1-'1.Inputs'!$D$42)*$D467*(1+$G467)^(5-1))-('1.Inputs'!$D$37*12*IF(5=1,'1.Inputs'!$D$38,IF(5=2,'1.Inputs'!$D$39,$E467)))*'1.Inputs'!$D$43*(1+$G467)^(5-1)-'1.Inputs'!$D$44*(1+$G467)^(5-1)-('1.Inputs'!$D$20/'1.Inputs'!$D$27+'1.Inputs'!$D$23/'1.Inputs'!$D$28))-MAX(0,((('1.Inputs'!$D$37*12*IF(5=1,'1.Inputs'!$D$38,IF(5=2,'1.Inputs'!$D$39,$E467)))*$F467*(('1.Inputs'!$D$40)+(1-'1.Inputs'!$D$40)*(1+'1.Inputs'!$D$41))*(1+$G467)^(5-1))-(('1.Inputs'!$D$37*12*IF(5=1,'1.Inputs'!$D$38,IF(5=2,'1.Inputs'!$D$39,$E467)))/(1-'1.Inputs'!$D$42)*$D467*(1+$G467)^(5-1))-('1.Inputs'!$D$37*12*IF(5=1,'1.Inputs'!$D$38,IF(5=2,'1.Inputs'!$D$39,$E467)))*'1.Inputs'!$D$43*(1+$G467)^(5-1)-'1.Inputs'!$D$44*(1+$G467)^(5-1)-('1.Inputs'!$D$20/'1.Inputs'!$D$27+'1.Inputs'!$D$23/'1.Inputs'!$D$28)))*'1.Inputs'!$D$53+('1.Inputs'!$D$20/'1.Inputs'!$D$27+'1.Inputs'!$D$23/'1.Inputs'!$D$28)-(L467-K467)</f>
        <v>-45041093.020724297</v>
      </c>
      <c r="X467" s="36">
        <f ca="1">((('1.Inputs'!$D$37*12*IF(6=1,'1.Inputs'!$D$38,IF(6=2,'1.Inputs'!$D$39,$E467)))*$F467*(('1.Inputs'!$D$40)+(1-'1.Inputs'!$D$40)*(1+'1.Inputs'!$D$41))*(1+$G467)^(6-1))-(('1.Inputs'!$D$37*12*IF(6=1,'1.Inputs'!$D$38,IF(6=2,'1.Inputs'!$D$39,$E467)))/(1-'1.Inputs'!$D$42)*$D467*(1+$G467)^(6-1))-('1.Inputs'!$D$37*12*IF(6=1,'1.Inputs'!$D$38,IF(6=2,'1.Inputs'!$D$39,$E467)))*'1.Inputs'!$D$43*(1+$G467)^(6-1)-'1.Inputs'!$D$44*(1+$G467)^(6-1)-('1.Inputs'!$D$20/'1.Inputs'!$D$27+'1.Inputs'!$D$23/'1.Inputs'!$D$28))-MAX(0,((('1.Inputs'!$D$37*12*IF(6=1,'1.Inputs'!$D$38,IF(6=2,'1.Inputs'!$D$39,$E467)))*$F467*(('1.Inputs'!$D$40)+(1-'1.Inputs'!$D$40)*(1+'1.Inputs'!$D$41))*(1+$G467)^(6-1))-(('1.Inputs'!$D$37*12*IF(6=1,'1.Inputs'!$D$38,IF(6=2,'1.Inputs'!$D$39,$E467)))/(1-'1.Inputs'!$D$42)*$D467*(1+$G467)^(6-1))-('1.Inputs'!$D$37*12*IF(6=1,'1.Inputs'!$D$38,IF(6=2,'1.Inputs'!$D$39,$E467)))*'1.Inputs'!$D$43*(1+$G467)^(6-1)-'1.Inputs'!$D$44*(1+$G467)^(6-1)-('1.Inputs'!$D$20/'1.Inputs'!$D$27+'1.Inputs'!$D$23/'1.Inputs'!$D$28)))*'1.Inputs'!$D$53+('1.Inputs'!$D$20/'1.Inputs'!$D$27+'1.Inputs'!$D$23/'1.Inputs'!$D$28)-(M467-L467)</f>
        <v>-47427599.536093712</v>
      </c>
      <c r="Y467" s="36">
        <f ca="1">((('1.Inputs'!$D$37*12*IF(7=1,'1.Inputs'!$D$38,IF(7=2,'1.Inputs'!$D$39,$E467)))*$F467*(('1.Inputs'!$D$40)+(1-'1.Inputs'!$D$40)*(1+'1.Inputs'!$D$41))*(1+$G467)^(7-1))-(('1.Inputs'!$D$37*12*IF(7=1,'1.Inputs'!$D$38,IF(7=2,'1.Inputs'!$D$39,$E467)))/(1-'1.Inputs'!$D$42)*$D467*(1+$G467)^(7-1))-('1.Inputs'!$D$37*12*IF(7=1,'1.Inputs'!$D$38,IF(7=2,'1.Inputs'!$D$39,$E467)))*'1.Inputs'!$D$43*(1+$G467)^(7-1)-'1.Inputs'!$D$44*(1+$G467)^(7-1)-('1.Inputs'!$D$20/'1.Inputs'!$D$27+'1.Inputs'!$D$23/'1.Inputs'!$D$28))-MAX(0,((('1.Inputs'!$D$37*12*IF(7=1,'1.Inputs'!$D$38,IF(7=2,'1.Inputs'!$D$39,$E467)))*$F467*(('1.Inputs'!$D$40)+(1-'1.Inputs'!$D$40)*(1+'1.Inputs'!$D$41))*(1+$G467)^(7-1))-(('1.Inputs'!$D$37*12*IF(7=1,'1.Inputs'!$D$38,IF(7=2,'1.Inputs'!$D$39,$E467)))/(1-'1.Inputs'!$D$42)*$D467*(1+$G467)^(7-1))-('1.Inputs'!$D$37*12*IF(7=1,'1.Inputs'!$D$38,IF(7=2,'1.Inputs'!$D$39,$E467)))*'1.Inputs'!$D$43*(1+$G467)^(7-1)-'1.Inputs'!$D$44*(1+$G467)^(7-1)-('1.Inputs'!$D$20/'1.Inputs'!$D$27+'1.Inputs'!$D$23/'1.Inputs'!$D$28)))*'1.Inputs'!$D$53+('1.Inputs'!$D$20/'1.Inputs'!$D$27+'1.Inputs'!$D$23/'1.Inputs'!$D$28)-(N467-M467)</f>
        <v>-49940555.321804285</v>
      </c>
      <c r="Z467" s="36">
        <f ca="1">((('1.Inputs'!$D$37*12*IF(8=1,'1.Inputs'!$D$38,IF(8=2,'1.Inputs'!$D$39,$E467)))*$F467*(('1.Inputs'!$D$40)+(1-'1.Inputs'!$D$40)*(1+'1.Inputs'!$D$41))*(1+$G467)^(8-1))-(('1.Inputs'!$D$37*12*IF(8=1,'1.Inputs'!$D$38,IF(8=2,'1.Inputs'!$D$39,$E467)))/(1-'1.Inputs'!$D$42)*$D467*(1+$G467)^(8-1))-('1.Inputs'!$D$37*12*IF(8=1,'1.Inputs'!$D$38,IF(8=2,'1.Inputs'!$D$39,$E467)))*'1.Inputs'!$D$43*(1+$G467)^(8-1)-'1.Inputs'!$D$44*(1+$G467)^(8-1)-('1.Inputs'!$D$20/'1.Inputs'!$D$27+'1.Inputs'!$D$23/'1.Inputs'!$D$28))-MAX(0,((('1.Inputs'!$D$37*12*IF(8=1,'1.Inputs'!$D$38,IF(8=2,'1.Inputs'!$D$39,$E467)))*$F467*(('1.Inputs'!$D$40)+(1-'1.Inputs'!$D$40)*(1+'1.Inputs'!$D$41))*(1+$G467)^(8-1))-(('1.Inputs'!$D$37*12*IF(8=1,'1.Inputs'!$D$38,IF(8=2,'1.Inputs'!$D$39,$E467)))/(1-'1.Inputs'!$D$42)*$D467*(1+$G467)^(8-1))-('1.Inputs'!$D$37*12*IF(8=1,'1.Inputs'!$D$38,IF(8=2,'1.Inputs'!$D$39,$E467)))*'1.Inputs'!$D$43*(1+$G467)^(8-1)-'1.Inputs'!$D$44*(1+$G467)^(8-1)-('1.Inputs'!$D$20/'1.Inputs'!$D$27+'1.Inputs'!$D$23/'1.Inputs'!$D$28)))*'1.Inputs'!$D$53+('1.Inputs'!$D$20/'1.Inputs'!$D$27+'1.Inputs'!$D$23/'1.Inputs'!$D$28)-(O467-N467)</f>
        <v>-52586660.30424571</v>
      </c>
      <c r="AA467" s="36">
        <f ca="1">((('1.Inputs'!$D$37*12*IF(9=1,'1.Inputs'!$D$38,IF(9=2,'1.Inputs'!$D$39,$E467)))*$F467*(('1.Inputs'!$D$40)+(1-'1.Inputs'!$D$40)*(1+'1.Inputs'!$D$41))*(1+$G467)^(9-1))-(('1.Inputs'!$D$37*12*IF(9=1,'1.Inputs'!$D$38,IF(9=2,'1.Inputs'!$D$39,$E467)))/(1-'1.Inputs'!$D$42)*$D467*(1+$G467)^(9-1))-('1.Inputs'!$D$37*12*IF(9=1,'1.Inputs'!$D$38,IF(9=2,'1.Inputs'!$D$39,$E467)))*'1.Inputs'!$D$43*(1+$G467)^(9-1)-'1.Inputs'!$D$44*(1+$G467)^(9-1)-('1.Inputs'!$D$20/'1.Inputs'!$D$27+'1.Inputs'!$D$23/'1.Inputs'!$D$28))-MAX(0,((('1.Inputs'!$D$37*12*IF(9=1,'1.Inputs'!$D$38,IF(9=2,'1.Inputs'!$D$39,$E467)))*$F467*(('1.Inputs'!$D$40)+(1-'1.Inputs'!$D$40)*(1+'1.Inputs'!$D$41))*(1+$G467)^(9-1))-(('1.Inputs'!$D$37*12*IF(9=1,'1.Inputs'!$D$38,IF(9=2,'1.Inputs'!$D$39,$E467)))/(1-'1.Inputs'!$D$42)*$D467*(1+$G467)^(9-1))-('1.Inputs'!$D$37*12*IF(9=1,'1.Inputs'!$D$38,IF(9=2,'1.Inputs'!$D$39,$E467)))*'1.Inputs'!$D$43*(1+$G467)^(9-1)-'1.Inputs'!$D$44*(1+$G467)^(9-1)-('1.Inputs'!$D$20/'1.Inputs'!$D$27+'1.Inputs'!$D$23/'1.Inputs'!$D$28)))*'1.Inputs'!$D$53+('1.Inputs'!$D$20/'1.Inputs'!$D$27+'1.Inputs'!$D$23/'1.Inputs'!$D$28)-(P467-O467)</f>
        <v>-55372969.406020641</v>
      </c>
      <c r="AB467" s="36">
        <f ca="1">((('1.Inputs'!$D$37*12*IF(10=1,'1.Inputs'!$D$38,IF(10=2,'1.Inputs'!$D$39,$E467)))*$F467*(('1.Inputs'!$D$40)+(1-'1.Inputs'!$D$40)*(1+'1.Inputs'!$D$41))*(1+$G467)^(10-1))-(('1.Inputs'!$D$37*12*IF(10=1,'1.Inputs'!$D$38,IF(10=2,'1.Inputs'!$D$39,$E467)))/(1-'1.Inputs'!$D$42)*$D467*(1+$G467)^(10-1))-('1.Inputs'!$D$37*12*IF(10=1,'1.Inputs'!$D$38,IF(10=2,'1.Inputs'!$D$39,$E467)))*'1.Inputs'!$D$43*(1+$G467)^(10-1)-'1.Inputs'!$D$44*(1+$G467)^(10-1)-('1.Inputs'!$D$20/'1.Inputs'!$D$27+'1.Inputs'!$D$23/'1.Inputs'!$D$28))-MAX(0,((('1.Inputs'!$D$37*12*IF(10=1,'1.Inputs'!$D$38,IF(10=2,'1.Inputs'!$D$39,$E467)))*$F467*(('1.Inputs'!$D$40)+(1-'1.Inputs'!$D$40)*(1+'1.Inputs'!$D$41))*(1+$G467)^(10-1))-(('1.Inputs'!$D$37*12*IF(10=1,'1.Inputs'!$D$38,IF(10=2,'1.Inputs'!$D$39,$E467)))/(1-'1.Inputs'!$D$42)*$D467*(1+$G467)^(10-1))-('1.Inputs'!$D$37*12*IF(10=1,'1.Inputs'!$D$38,IF(10=2,'1.Inputs'!$D$39,$E467)))*'1.Inputs'!$D$43*(1+$G467)^(10-1)-'1.Inputs'!$D$44*(1+$G467)^(10-1)-('1.Inputs'!$D$20/'1.Inputs'!$D$27+'1.Inputs'!$D$23/'1.Inputs'!$D$28)))*'1.Inputs'!$D$53+('1.Inputs'!$D$20/'1.Inputs'!$D$27+'1.Inputs'!$D$23/'1.Inputs'!$D$28)-(Q467-P467)+(('1.Inputs'!$D$20+'1.Inputs'!$D$23-('1.Inputs'!$D$20/'1.Inputs'!$D$27+'1.Inputs'!$D$23/'1.Inputs'!$D$28)*'1.Inputs'!$D$10)*'1.Inputs'!$D$60+'1.Inputs'!$D$19*'1.Inputs'!$D$59+Q467)</f>
        <v>2695279501.7748828</v>
      </c>
      <c r="AC467" s="36">
        <f ca="1">S467-AC$13-AC$14+MIN(AC$13,MAX(0,((('1.Inputs'!$D$37*12*IF(1=1,'1.Inputs'!$D$38,IF(1=2,'1.Inputs'!$D$39,$E467)))*$F467*(('1.Inputs'!$D$40)+(1-'1.Inputs'!$D$40)*(1+'1.Inputs'!$D$41))*(1+$G467)^(1-1))-(('1.Inputs'!$D$37*12*IF(1=1,'1.Inputs'!$D$38,IF(1=2,'1.Inputs'!$D$39,$E467)))/(1-'1.Inputs'!$D$42)*$D467*(1+$G467)^(1-1))-('1.Inputs'!$D$37*12*IF(1=1,'1.Inputs'!$D$38,IF(1=2,'1.Inputs'!$D$39,$E467)))*'1.Inputs'!$D$43*(1+$G467)^(1-1)-'1.Inputs'!$D$44*(1+$G467)^(1-1)-('1.Inputs'!$D$20/'1.Inputs'!$D$27+'1.Inputs'!$D$23/'1.Inputs'!$D$28))))*'1.Inputs'!$D$53</f>
        <v>-1272603843.1314559</v>
      </c>
      <c r="AD467" s="36">
        <f ca="1">T467-AD$13-AD$14+MIN(AD$13,MAX(0,((('1.Inputs'!$D$37*12*IF(2=1,'1.Inputs'!$D$38,IF(2=2,'1.Inputs'!$D$39,$E467)))*$F467*(('1.Inputs'!$D$40)+(1-'1.Inputs'!$D$40)*(1+'1.Inputs'!$D$41))*(1+$G467)^(2-1))-(('1.Inputs'!$D$37*12*IF(2=1,'1.Inputs'!$D$38,IF(2=2,'1.Inputs'!$D$39,$E467)))/(1-'1.Inputs'!$D$42)*$D467*(1+$G467)^(2-1))-('1.Inputs'!$D$37*12*IF(2=1,'1.Inputs'!$D$38,IF(2=2,'1.Inputs'!$D$39,$E467)))*'1.Inputs'!$D$43*(1+$G467)^(2-1)-'1.Inputs'!$D$44*(1+$G467)^(2-1)-('1.Inputs'!$D$20/'1.Inputs'!$D$27+'1.Inputs'!$D$23/'1.Inputs'!$D$28))))*'1.Inputs'!$D$53</f>
        <v>-625108129.30203044</v>
      </c>
      <c r="AE467" s="36">
        <f ca="1">U467-AE$13-AE$14+MIN(AE$13,MAX(0,((('1.Inputs'!$D$37*12*IF(3=1,'1.Inputs'!$D$38,IF(3=2,'1.Inputs'!$D$39,$E467)))*$F467*(('1.Inputs'!$D$40)+(1-'1.Inputs'!$D$40)*(1+'1.Inputs'!$D$41))*(1+$G467)^(3-1))-(('1.Inputs'!$D$37*12*IF(3=1,'1.Inputs'!$D$38,IF(3=2,'1.Inputs'!$D$39,$E467)))/(1-'1.Inputs'!$D$42)*$D467*(1+$G467)^(3-1))-('1.Inputs'!$D$37*12*IF(3=1,'1.Inputs'!$D$38,IF(3=2,'1.Inputs'!$D$39,$E467)))*'1.Inputs'!$D$43*(1+$G467)^(3-1)-'1.Inputs'!$D$44*(1+$G467)^(3-1)-('1.Inputs'!$D$20/'1.Inputs'!$D$27+'1.Inputs'!$D$23/'1.Inputs'!$D$28))))*'1.Inputs'!$D$53</f>
        <v>-610852115.71222985</v>
      </c>
      <c r="AF467" s="36">
        <f ca="1">V467-AF$13-AF$14+MIN(AF$13,MAX(0,((('1.Inputs'!$D$37*12*IF(4=1,'1.Inputs'!$D$38,IF(4=2,'1.Inputs'!$D$39,$E467)))*$F467*(('1.Inputs'!$D$40)+(1-'1.Inputs'!$D$40)*(1+'1.Inputs'!$D$41))*(1+$G467)^(4-1))-(('1.Inputs'!$D$37*12*IF(4=1,'1.Inputs'!$D$38,IF(4=2,'1.Inputs'!$D$39,$E467)))/(1-'1.Inputs'!$D$42)*$D467*(1+$G467)^(4-1))-('1.Inputs'!$D$37*12*IF(4=1,'1.Inputs'!$D$38,IF(4=2,'1.Inputs'!$D$39,$E467)))*'1.Inputs'!$D$43*(1+$G467)^(4-1)-'1.Inputs'!$D$44*(1+$G467)^(4-1)-('1.Inputs'!$D$20/'1.Inputs'!$D$27+'1.Inputs'!$D$23/'1.Inputs'!$D$28))))*'1.Inputs'!$D$53</f>
        <v>-406854672.98250365</v>
      </c>
      <c r="AG467" s="36">
        <f ca="1">W467-AG$13-AG$14+MIN(AG$13,MAX(0,((('1.Inputs'!$D$37*12*IF(5=1,'1.Inputs'!$D$38,IF(5=2,'1.Inputs'!$D$39,$E467)))*$F467*(('1.Inputs'!$D$40)+(1-'1.Inputs'!$D$40)*(1+'1.Inputs'!$D$41))*(1+$G467)^(5-1))-(('1.Inputs'!$D$37*12*IF(5=1,'1.Inputs'!$D$38,IF(5=2,'1.Inputs'!$D$39,$E467)))/(1-'1.Inputs'!$D$42)*$D467*(1+$G467)^(5-1))-('1.Inputs'!$D$37*12*IF(5=1,'1.Inputs'!$D$38,IF(5=2,'1.Inputs'!$D$39,$E467)))*'1.Inputs'!$D$43*(1+$G467)^(5-1)-'1.Inputs'!$D$44*(1+$G467)^(5-1)-('1.Inputs'!$D$20/'1.Inputs'!$D$27+'1.Inputs'!$D$23/'1.Inputs'!$D$28))))*'1.Inputs'!$D$53</f>
        <v>-379601093.0207243</v>
      </c>
      <c r="AH467" s="36">
        <f ca="1">X467-AH$13-AH$14+MIN(AH$13,MAX(0,((('1.Inputs'!$D$37*12*IF(6=1,'1.Inputs'!$D$38,IF(6=2,'1.Inputs'!$D$39,$E467)))*$F467*(('1.Inputs'!$D$40)+(1-'1.Inputs'!$D$40)*(1+'1.Inputs'!$D$41))*(1+$G467)^(6-1))-(('1.Inputs'!$D$37*12*IF(6=1,'1.Inputs'!$D$38,IF(6=2,'1.Inputs'!$D$39,$E467)))/(1-'1.Inputs'!$D$42)*$D467*(1+$G467)^(6-1))-('1.Inputs'!$D$37*12*IF(6=1,'1.Inputs'!$D$38,IF(6=2,'1.Inputs'!$D$39,$E467)))*'1.Inputs'!$D$43*(1+$G467)^(6-1)-'1.Inputs'!$D$44*(1+$G467)^(6-1)-('1.Inputs'!$D$20/'1.Inputs'!$D$27+'1.Inputs'!$D$23/'1.Inputs'!$D$28))))*'1.Inputs'!$D$53</f>
        <v>-352467599.53609371</v>
      </c>
      <c r="AI467" s="36">
        <f ca="1">Y467-AI$13-AI$14+MIN(AI$13,MAX(0,((('1.Inputs'!$D$37*12*IF(7=1,'1.Inputs'!$D$38,IF(7=2,'1.Inputs'!$D$39,$E467)))*$F467*(('1.Inputs'!$D$40)+(1-'1.Inputs'!$D$40)*(1+'1.Inputs'!$D$41))*(1+$G467)^(7-1))-(('1.Inputs'!$D$37*12*IF(7=1,'1.Inputs'!$D$38,IF(7=2,'1.Inputs'!$D$39,$E467)))/(1-'1.Inputs'!$D$42)*$D467*(1+$G467)^(7-1))-('1.Inputs'!$D$37*12*IF(7=1,'1.Inputs'!$D$38,IF(7=2,'1.Inputs'!$D$39,$E467)))*'1.Inputs'!$D$43*(1+$G467)^(7-1)-'1.Inputs'!$D$44*(1+$G467)^(7-1)-('1.Inputs'!$D$20/'1.Inputs'!$D$27+'1.Inputs'!$D$23/'1.Inputs'!$D$28))))*'1.Inputs'!$D$53</f>
        <v>-325460555.32180429</v>
      </c>
      <c r="AJ467" s="36">
        <f ca="1">Z467-AJ$13-AJ$14+MIN(AJ$13,MAX(0,((('1.Inputs'!$D$37*12*IF(8=1,'1.Inputs'!$D$38,IF(8=2,'1.Inputs'!$D$39,$E467)))*$F467*(('1.Inputs'!$D$40)+(1-'1.Inputs'!$D$40)*(1+'1.Inputs'!$D$41))*(1+$G467)^(8-1))-(('1.Inputs'!$D$37*12*IF(8=1,'1.Inputs'!$D$38,IF(8=2,'1.Inputs'!$D$39,$E467)))/(1-'1.Inputs'!$D$42)*$D467*(1+$G467)^(8-1))-('1.Inputs'!$D$37*12*IF(8=1,'1.Inputs'!$D$38,IF(8=2,'1.Inputs'!$D$39,$E467)))*'1.Inputs'!$D$43*(1+$G467)^(8-1)-'1.Inputs'!$D$44*(1+$G467)^(8-1)-('1.Inputs'!$D$20/'1.Inputs'!$D$27+'1.Inputs'!$D$23/'1.Inputs'!$D$28))))*'1.Inputs'!$D$53</f>
        <v>-52586660.30424571</v>
      </c>
      <c r="AK467" s="36">
        <f ca="1">AA467-AK$13-AK$14+MIN(AK$13,MAX(0,((('1.Inputs'!$D$37*12*IF(9=1,'1.Inputs'!$D$38,IF(9=2,'1.Inputs'!$D$39,$E467)))*$F467*(('1.Inputs'!$D$40)+(1-'1.Inputs'!$D$40)*(1+'1.Inputs'!$D$41))*(1+$G467)^(9-1))-(('1.Inputs'!$D$37*12*IF(9=1,'1.Inputs'!$D$38,IF(9=2,'1.Inputs'!$D$39,$E467)))/(1-'1.Inputs'!$D$42)*$D467*(1+$G467)^(9-1))-('1.Inputs'!$D$37*12*IF(9=1,'1.Inputs'!$D$38,IF(9=2,'1.Inputs'!$D$39,$E467)))*'1.Inputs'!$D$43*(1+$G467)^(9-1)-'1.Inputs'!$D$44*(1+$G467)^(9-1)-('1.Inputs'!$D$20/'1.Inputs'!$D$27+'1.Inputs'!$D$23/'1.Inputs'!$D$28))))*'1.Inputs'!$D$53</f>
        <v>-55372969.406020641</v>
      </c>
      <c r="AL467" s="36">
        <f ca="1">AB467-AL$13-AL$14+MIN(AL$13,MAX(0,((('1.Inputs'!$D$37*12*IF(10=1,'1.Inputs'!$D$38,IF(10=2,'1.Inputs'!$D$39,$E467)))*$F467*(('1.Inputs'!$D$40)+(1-'1.Inputs'!$D$40)*(1+'1.Inputs'!$D$41))*(1+$G467)^(10-1))-(('1.Inputs'!$D$37*12*IF(10=1,'1.Inputs'!$D$38,IF(10=2,'1.Inputs'!$D$39,$E467)))/(1-'1.Inputs'!$D$42)*$D467*(1+$G467)^(10-1))-('1.Inputs'!$D$37*12*IF(10=1,'1.Inputs'!$D$38,IF(10=2,'1.Inputs'!$D$39,$E467)))*'1.Inputs'!$D$43*(1+$G467)^(10-1)-'1.Inputs'!$D$44*(1+$G467)^(10-1)-('1.Inputs'!$D$20/'1.Inputs'!$D$27+'1.Inputs'!$D$23/'1.Inputs'!$D$28))))*'1.Inputs'!$D$53+'1.Inputs'!$D$35</f>
        <v>3495279501.7748828</v>
      </c>
      <c r="AM467" s="48">
        <f ca="1">R467+NPV('1.Inputs'!$D$55,S467:AB467)</f>
        <v>-2856524995.332901</v>
      </c>
      <c r="AN467" s="48">
        <f ca="1">-('1.Inputs'!$D$24*(1-'1.Inputs'!$D$31)+'1.Inputs'!$D$35)+NPV('1.Inputs'!$D$54,AC467:AL467)</f>
        <v>-3486368312.1716871</v>
      </c>
      <c r="AO467" s="36">
        <f t="shared" ca="1" si="61"/>
        <v>-7.6219772569881838</v>
      </c>
      <c r="AP467" s="36">
        <f t="shared" ca="1" si="62"/>
        <v>-0.55196167609814495</v>
      </c>
      <c r="AQ467" s="36">
        <f ca="1">'1.Inputs'!$D$35+MIN(SUM($AC467:AC467),SUM($AC467:AD467),SUM($AC467:AE467),SUM($AC467:AF467),SUM($AC467:AG467),SUM($AC467:AH467),SUM($AC467:AI467),SUM($AC467:AJ467),SUM($AC467:AK467),SUM($AC467:AL467))</f>
        <v>-3280907638.7171082</v>
      </c>
      <c r="AR467" s="36">
        <f ca="1">IF(AP467&lt;'1.Inputs'!$D$57,1,0)</f>
        <v>1</v>
      </c>
      <c r="AS467" s="36">
        <f t="shared" ca="1" si="63"/>
        <v>1</v>
      </c>
    </row>
    <row r="468" spans="2:45" ht="15" customHeight="1" x14ac:dyDescent="0.25">
      <c r="B468" s="36">
        <v>453</v>
      </c>
      <c r="C468" s="36">
        <f t="shared" ca="1" si="56"/>
        <v>0.1912888866117064</v>
      </c>
      <c r="D468" s="36">
        <f t="shared" ca="1" si="57"/>
        <v>19712.988304467508</v>
      </c>
      <c r="E468" s="47">
        <f t="shared" ca="1" si="58"/>
        <v>0.77945145220942347</v>
      </c>
      <c r="F468" s="36">
        <f t="shared" ca="1" si="59"/>
        <v>29495.47578789297</v>
      </c>
      <c r="G468" s="36">
        <f t="shared" ca="1" si="60"/>
        <v>3.7405472754710081E-2</v>
      </c>
      <c r="H468" s="36">
        <f ca="1">((('1.Inputs'!$D$37*12*IF(1=1,'1.Inputs'!$D$38,IF(1=2,'1.Inputs'!$D$39,$E468)))*$F468*(('1.Inputs'!$D$40)+(1-'1.Inputs'!$D$40)*(1+'1.Inputs'!$D$41))*(1+$G468)^(1-1))*'1.Inputs'!$D$47+(('1.Inputs'!$D$37*12*IF(1=1,'1.Inputs'!$D$38,IF(1=2,'1.Inputs'!$D$39,$E468)))/(1-'1.Inputs'!$D$42)*$D468*(1+$G468)^(1-1))*('1.Inputs'!$D$48-'1.Inputs'!$D$49))/'1.Inputs'!$D$51</f>
        <v>789748448.583143</v>
      </c>
      <c r="I468" s="36">
        <f ca="1">((('1.Inputs'!$D$37*12*IF(2=1,'1.Inputs'!$D$38,IF(2=2,'1.Inputs'!$D$39,$E468)))*$F468*(('1.Inputs'!$D$40)+(1-'1.Inputs'!$D$40)*(1+'1.Inputs'!$D$41))*(1+$G468)^(2-1))*'1.Inputs'!$D$47+(('1.Inputs'!$D$37*12*IF(2=1,'1.Inputs'!$D$38,IF(2=2,'1.Inputs'!$D$39,$E468)))/(1-'1.Inputs'!$D$42)*$D468*(1+$G468)^(2-1))*('1.Inputs'!$D$48-'1.Inputs'!$D$49))/'1.Inputs'!$D$51</f>
        <v>1147005107.7235723</v>
      </c>
      <c r="J468" s="36">
        <f ca="1">((('1.Inputs'!$D$37*12*IF(3=1,'1.Inputs'!$D$38,IF(3=2,'1.Inputs'!$D$39,$E468)))*$F468*(('1.Inputs'!$D$40)+(1-'1.Inputs'!$D$40)*(1+'1.Inputs'!$D$41))*(1+$G468)^(3-1))*'1.Inputs'!$D$47+(('1.Inputs'!$D$37*12*IF(3=1,'1.Inputs'!$D$38,IF(3=2,'1.Inputs'!$D$39,$E468)))/(1-'1.Inputs'!$D$42)*$D468*(1+$G468)^(3-1))*('1.Inputs'!$D$48-'1.Inputs'!$D$49))/'1.Inputs'!$D$51</f>
        <v>1324966558.777462</v>
      </c>
      <c r="K468" s="36">
        <f ca="1">((('1.Inputs'!$D$37*12*IF(4=1,'1.Inputs'!$D$38,IF(4=2,'1.Inputs'!$D$39,$E468)))*$F468*(('1.Inputs'!$D$40)+(1-'1.Inputs'!$D$40)*(1+'1.Inputs'!$D$41))*(1+$G468)^(4-1))*'1.Inputs'!$D$47+(('1.Inputs'!$D$37*12*IF(4=1,'1.Inputs'!$D$38,IF(4=2,'1.Inputs'!$D$39,$E468)))/(1-'1.Inputs'!$D$42)*$D468*(1+$G468)^(4-1))*('1.Inputs'!$D$48-'1.Inputs'!$D$49))/'1.Inputs'!$D$51</f>
        <v>1374527559.2927146</v>
      </c>
      <c r="L468" s="36">
        <f ca="1">((('1.Inputs'!$D$37*12*IF(5=1,'1.Inputs'!$D$38,IF(5=2,'1.Inputs'!$D$39,$E468)))*$F468*(('1.Inputs'!$D$40)+(1-'1.Inputs'!$D$40)*(1+'1.Inputs'!$D$41))*(1+$G468)^(5-1))*'1.Inputs'!$D$47+(('1.Inputs'!$D$37*12*IF(5=1,'1.Inputs'!$D$38,IF(5=2,'1.Inputs'!$D$39,$E468)))/(1-'1.Inputs'!$D$42)*$D468*(1+$G468)^(5-1))*('1.Inputs'!$D$48-'1.Inputs'!$D$49))/'1.Inputs'!$D$51</f>
        <v>1425942412.4624367</v>
      </c>
      <c r="M468" s="36">
        <f ca="1">((('1.Inputs'!$D$37*12*IF(6=1,'1.Inputs'!$D$38,IF(6=2,'1.Inputs'!$D$39,$E468)))*$F468*(('1.Inputs'!$D$40)+(1-'1.Inputs'!$D$40)*(1+'1.Inputs'!$D$41))*(1+$G468)^(6-1))*'1.Inputs'!$D$47+(('1.Inputs'!$D$37*12*IF(6=1,'1.Inputs'!$D$38,IF(6=2,'1.Inputs'!$D$39,$E468)))/(1-'1.Inputs'!$D$42)*$D468*(1+$G468)^(6-1))*('1.Inputs'!$D$48-'1.Inputs'!$D$49))/'1.Inputs'!$D$51</f>
        <v>1479280462.5215862</v>
      </c>
      <c r="N468" s="36">
        <f ca="1">((('1.Inputs'!$D$37*12*IF(7=1,'1.Inputs'!$D$38,IF(7=2,'1.Inputs'!$D$39,$E468)))*$F468*(('1.Inputs'!$D$40)+(1-'1.Inputs'!$D$40)*(1+'1.Inputs'!$D$41))*(1+$G468)^(7-1))*'1.Inputs'!$D$47+(('1.Inputs'!$D$37*12*IF(7=1,'1.Inputs'!$D$38,IF(7=2,'1.Inputs'!$D$39,$E468)))/(1-'1.Inputs'!$D$42)*$D468*(1+$G468)^(7-1))*('1.Inputs'!$D$48-'1.Inputs'!$D$49))/'1.Inputs'!$D$51</f>
        <v>1534613647.5590124</v>
      </c>
      <c r="O468" s="36">
        <f ca="1">((('1.Inputs'!$D$37*12*IF(8=1,'1.Inputs'!$D$38,IF(8=2,'1.Inputs'!$D$39,$E468)))*$F468*(('1.Inputs'!$D$40)+(1-'1.Inputs'!$D$40)*(1+'1.Inputs'!$D$41))*(1+$G468)^(8-1))*'1.Inputs'!$D$47+(('1.Inputs'!$D$37*12*IF(8=1,'1.Inputs'!$D$38,IF(8=2,'1.Inputs'!$D$39,$E468)))/(1-'1.Inputs'!$D$42)*$D468*(1+$G468)^(8-1))*('1.Inputs'!$D$48-'1.Inputs'!$D$49))/'1.Inputs'!$D$51</f>
        <v>1592016596.5417876</v>
      </c>
      <c r="P468" s="36">
        <f ca="1">((('1.Inputs'!$D$37*12*IF(9=1,'1.Inputs'!$D$38,IF(9=2,'1.Inputs'!$D$39,$E468)))*$F468*(('1.Inputs'!$D$40)+(1-'1.Inputs'!$D$40)*(1+'1.Inputs'!$D$41))*(1+$G468)^(9-1))*'1.Inputs'!$D$47+(('1.Inputs'!$D$37*12*IF(9=1,'1.Inputs'!$D$38,IF(9=2,'1.Inputs'!$D$39,$E468)))/(1-'1.Inputs'!$D$42)*$D468*(1+$G468)^(9-1))*('1.Inputs'!$D$48-'1.Inputs'!$D$49))/'1.Inputs'!$D$51</f>
        <v>1651566729.9687784</v>
      </c>
      <c r="Q468" s="36">
        <f ca="1">((('1.Inputs'!$D$37*12*IF(10=1,'1.Inputs'!$D$38,IF(10=2,'1.Inputs'!$D$39,$E468)))*$F468*(('1.Inputs'!$D$40)+(1-'1.Inputs'!$D$40)*(1+'1.Inputs'!$D$41))*(1+$G468)^(10-1))*'1.Inputs'!$D$47+(('1.Inputs'!$D$37*12*IF(10=1,'1.Inputs'!$D$38,IF(10=2,'1.Inputs'!$D$39,$E468)))/(1-'1.Inputs'!$D$42)*$D468*(1+$G468)^(10-1))*('1.Inputs'!$D$48-'1.Inputs'!$D$49))/'1.Inputs'!$D$51</f>
        <v>1713344364.289211</v>
      </c>
      <c r="R468" s="36">
        <f>-'1.Inputs'!$D$24</f>
        <v>-2050000000</v>
      </c>
      <c r="S468" s="36">
        <f ca="1">((('1.Inputs'!$D$37*12*IF(1=1,'1.Inputs'!$D$38,IF(1=2,'1.Inputs'!$D$39,$E468)))*$F468*(('1.Inputs'!$D$40)+(1-'1.Inputs'!$D$40)*(1+'1.Inputs'!$D$41))*(1+$G468)^(1-1))-(('1.Inputs'!$D$37*12*IF(1=1,'1.Inputs'!$D$38,IF(1=2,'1.Inputs'!$D$39,$E468)))/(1-'1.Inputs'!$D$42)*$D468*(1+$G468)^(1-1))-('1.Inputs'!$D$37*12*IF(1=1,'1.Inputs'!$D$38,IF(1=2,'1.Inputs'!$D$39,$E468)))*'1.Inputs'!$D$43*(1+$G468)^(1-1)-'1.Inputs'!$D$44*(1+$G468)^(1-1)-('1.Inputs'!$D$20/'1.Inputs'!$D$27+'1.Inputs'!$D$23/'1.Inputs'!$D$28))-MAX(0,((('1.Inputs'!$D$37*12*IF(1=1,'1.Inputs'!$D$38,IF(1=2,'1.Inputs'!$D$39,$E468)))*$F468*(('1.Inputs'!$D$40)+(1-'1.Inputs'!$D$40)*(1+'1.Inputs'!$D$41))*(1+$G468)^(1-1))-(('1.Inputs'!$D$37*12*IF(1=1,'1.Inputs'!$D$38,IF(1=2,'1.Inputs'!$D$39,$E468)))/(1-'1.Inputs'!$D$42)*$D468*(1+$G468)^(1-1))-('1.Inputs'!$D$37*12*IF(1=1,'1.Inputs'!$D$38,IF(1=2,'1.Inputs'!$D$39,$E468)))*'1.Inputs'!$D$43*(1+$G468)^(1-1)-'1.Inputs'!$D$44*(1+$G468)^(1-1)-('1.Inputs'!$D$20/'1.Inputs'!$D$27+'1.Inputs'!$D$23/'1.Inputs'!$D$28)))*'1.Inputs'!$D$53+('1.Inputs'!$D$20/'1.Inputs'!$D$27+'1.Inputs'!$D$23/'1.Inputs'!$D$28)-H468</f>
        <v>-701292203.02346301</v>
      </c>
      <c r="T468" s="36">
        <f ca="1">((('1.Inputs'!$D$37*12*IF(2=1,'1.Inputs'!$D$38,IF(2=2,'1.Inputs'!$D$39,$E468)))*$F468*(('1.Inputs'!$D$40)+(1-'1.Inputs'!$D$40)*(1+'1.Inputs'!$D$41))*(1+$G468)^(2-1))-(('1.Inputs'!$D$37*12*IF(2=1,'1.Inputs'!$D$38,IF(2=2,'1.Inputs'!$D$39,$E468)))/(1-'1.Inputs'!$D$42)*$D468*(1+$G468)^(2-1))-('1.Inputs'!$D$37*12*IF(2=1,'1.Inputs'!$D$38,IF(2=2,'1.Inputs'!$D$39,$E468)))*'1.Inputs'!$D$43*(1+$G468)^(2-1)-'1.Inputs'!$D$44*(1+$G468)^(2-1)-('1.Inputs'!$D$20/'1.Inputs'!$D$27+'1.Inputs'!$D$23/'1.Inputs'!$D$28))-MAX(0,((('1.Inputs'!$D$37*12*IF(2=1,'1.Inputs'!$D$38,IF(2=2,'1.Inputs'!$D$39,$E468)))*$F468*(('1.Inputs'!$D$40)+(1-'1.Inputs'!$D$40)*(1+'1.Inputs'!$D$41))*(1+$G468)^(2-1))-(('1.Inputs'!$D$37*12*IF(2=1,'1.Inputs'!$D$38,IF(2=2,'1.Inputs'!$D$39,$E468)))/(1-'1.Inputs'!$D$42)*$D468*(1+$G468)^(2-1))-('1.Inputs'!$D$37*12*IF(2=1,'1.Inputs'!$D$38,IF(2=2,'1.Inputs'!$D$39,$E468)))*'1.Inputs'!$D$43*(1+$G468)^(2-1)-'1.Inputs'!$D$44*(1+$G468)^(2-1)-('1.Inputs'!$D$20/'1.Inputs'!$D$27+'1.Inputs'!$D$23/'1.Inputs'!$D$28)))*'1.Inputs'!$D$53+('1.Inputs'!$D$20/'1.Inputs'!$D$27+'1.Inputs'!$D$23/'1.Inputs'!$D$28)-(I468-H468)</f>
        <v>16252365.335254371</v>
      </c>
      <c r="U468" s="36">
        <f ca="1">((('1.Inputs'!$D$37*12*IF(3=1,'1.Inputs'!$D$38,IF(3=2,'1.Inputs'!$D$39,$E468)))*$F468*(('1.Inputs'!$D$40)+(1-'1.Inputs'!$D$40)*(1+'1.Inputs'!$D$41))*(1+$G468)^(3-1))-(('1.Inputs'!$D$37*12*IF(3=1,'1.Inputs'!$D$38,IF(3=2,'1.Inputs'!$D$39,$E468)))/(1-'1.Inputs'!$D$42)*$D468*(1+$G468)^(3-1))-('1.Inputs'!$D$37*12*IF(3=1,'1.Inputs'!$D$38,IF(3=2,'1.Inputs'!$D$39,$E468)))*'1.Inputs'!$D$43*(1+$G468)^(3-1)-'1.Inputs'!$D$44*(1+$G468)^(3-1)-('1.Inputs'!$D$20/'1.Inputs'!$D$27+'1.Inputs'!$D$23/'1.Inputs'!$D$28))-MAX(0,((('1.Inputs'!$D$37*12*IF(3=1,'1.Inputs'!$D$38,IF(3=2,'1.Inputs'!$D$39,$E468)))*$F468*(('1.Inputs'!$D$40)+(1-'1.Inputs'!$D$40)*(1+'1.Inputs'!$D$41))*(1+$G468)^(3-1))-(('1.Inputs'!$D$37*12*IF(3=1,'1.Inputs'!$D$38,IF(3=2,'1.Inputs'!$D$39,$E468)))/(1-'1.Inputs'!$D$42)*$D468*(1+$G468)^(3-1))-('1.Inputs'!$D$37*12*IF(3=1,'1.Inputs'!$D$38,IF(3=2,'1.Inputs'!$D$39,$E468)))*'1.Inputs'!$D$43*(1+$G468)^(3-1)-'1.Inputs'!$D$44*(1+$G468)^(3-1)-('1.Inputs'!$D$20/'1.Inputs'!$D$27+'1.Inputs'!$D$23/'1.Inputs'!$D$28)))*'1.Inputs'!$D$53+('1.Inputs'!$D$20/'1.Inputs'!$D$27+'1.Inputs'!$D$23/'1.Inputs'!$D$28)-(J468-I468)</f>
        <v>317626654.73946464</v>
      </c>
      <c r="V468" s="36">
        <f ca="1">((('1.Inputs'!$D$37*12*IF(4=1,'1.Inputs'!$D$38,IF(4=2,'1.Inputs'!$D$39,$E468)))*$F468*(('1.Inputs'!$D$40)+(1-'1.Inputs'!$D$40)*(1+'1.Inputs'!$D$41))*(1+$G468)^(4-1))-(('1.Inputs'!$D$37*12*IF(4=1,'1.Inputs'!$D$38,IF(4=2,'1.Inputs'!$D$39,$E468)))/(1-'1.Inputs'!$D$42)*$D468*(1+$G468)^(4-1))-('1.Inputs'!$D$37*12*IF(4=1,'1.Inputs'!$D$38,IF(4=2,'1.Inputs'!$D$39,$E468)))*'1.Inputs'!$D$43*(1+$G468)^(4-1)-'1.Inputs'!$D$44*(1+$G468)^(4-1)-('1.Inputs'!$D$20/'1.Inputs'!$D$27+'1.Inputs'!$D$23/'1.Inputs'!$D$28))-MAX(0,((('1.Inputs'!$D$37*12*IF(4=1,'1.Inputs'!$D$38,IF(4=2,'1.Inputs'!$D$39,$E468)))*$F468*(('1.Inputs'!$D$40)+(1-'1.Inputs'!$D$40)*(1+'1.Inputs'!$D$41))*(1+$G468)^(4-1))-(('1.Inputs'!$D$37*12*IF(4=1,'1.Inputs'!$D$38,IF(4=2,'1.Inputs'!$D$39,$E468)))/(1-'1.Inputs'!$D$42)*$D468*(1+$G468)^(4-1))-('1.Inputs'!$D$37*12*IF(4=1,'1.Inputs'!$D$38,IF(4=2,'1.Inputs'!$D$39,$E468)))*'1.Inputs'!$D$43*(1+$G468)^(4-1)-'1.Inputs'!$D$44*(1+$G468)^(4-1)-('1.Inputs'!$D$20/'1.Inputs'!$D$27+'1.Inputs'!$D$23/'1.Inputs'!$D$28)))*'1.Inputs'!$D$53+('1.Inputs'!$D$20/'1.Inputs'!$D$27+'1.Inputs'!$D$23/'1.Inputs'!$D$28)-(K468-J468)</f>
        <v>462797404.07925379</v>
      </c>
      <c r="W468" s="36">
        <f ca="1">((('1.Inputs'!$D$37*12*IF(5=1,'1.Inputs'!$D$38,IF(5=2,'1.Inputs'!$D$39,$E468)))*$F468*(('1.Inputs'!$D$40)+(1-'1.Inputs'!$D$40)*(1+'1.Inputs'!$D$41))*(1+$G468)^(5-1))-(('1.Inputs'!$D$37*12*IF(5=1,'1.Inputs'!$D$38,IF(5=2,'1.Inputs'!$D$39,$E468)))/(1-'1.Inputs'!$D$42)*$D468*(1+$G468)^(5-1))-('1.Inputs'!$D$37*12*IF(5=1,'1.Inputs'!$D$38,IF(5=2,'1.Inputs'!$D$39,$E468)))*'1.Inputs'!$D$43*(1+$G468)^(5-1)-'1.Inputs'!$D$44*(1+$G468)^(5-1)-('1.Inputs'!$D$20/'1.Inputs'!$D$27+'1.Inputs'!$D$23/'1.Inputs'!$D$28))-MAX(0,((('1.Inputs'!$D$37*12*IF(5=1,'1.Inputs'!$D$38,IF(5=2,'1.Inputs'!$D$39,$E468)))*$F468*(('1.Inputs'!$D$40)+(1-'1.Inputs'!$D$40)*(1+'1.Inputs'!$D$41))*(1+$G468)^(5-1))-(('1.Inputs'!$D$37*12*IF(5=1,'1.Inputs'!$D$38,IF(5=2,'1.Inputs'!$D$39,$E468)))/(1-'1.Inputs'!$D$42)*$D468*(1+$G468)^(5-1))-('1.Inputs'!$D$37*12*IF(5=1,'1.Inputs'!$D$38,IF(5=2,'1.Inputs'!$D$39,$E468)))*'1.Inputs'!$D$43*(1+$G468)^(5-1)-'1.Inputs'!$D$44*(1+$G468)^(5-1)-('1.Inputs'!$D$20/'1.Inputs'!$D$27+'1.Inputs'!$D$23/'1.Inputs'!$D$28)))*'1.Inputs'!$D$53+('1.Inputs'!$D$20/'1.Inputs'!$D$27+'1.Inputs'!$D$23/'1.Inputs'!$D$28)-(L468-K468)</f>
        <v>478341151.18083072</v>
      </c>
      <c r="X468" s="36">
        <f ca="1">((('1.Inputs'!$D$37*12*IF(6=1,'1.Inputs'!$D$38,IF(6=2,'1.Inputs'!$D$39,$E468)))*$F468*(('1.Inputs'!$D$40)+(1-'1.Inputs'!$D$40)*(1+'1.Inputs'!$D$41))*(1+$G468)^(6-1))-(('1.Inputs'!$D$37*12*IF(6=1,'1.Inputs'!$D$38,IF(6=2,'1.Inputs'!$D$39,$E468)))/(1-'1.Inputs'!$D$42)*$D468*(1+$G468)^(6-1))-('1.Inputs'!$D$37*12*IF(6=1,'1.Inputs'!$D$38,IF(6=2,'1.Inputs'!$D$39,$E468)))*'1.Inputs'!$D$43*(1+$G468)^(6-1)-'1.Inputs'!$D$44*(1+$G468)^(6-1)-('1.Inputs'!$D$20/'1.Inputs'!$D$27+'1.Inputs'!$D$23/'1.Inputs'!$D$28))-MAX(0,((('1.Inputs'!$D$37*12*IF(6=1,'1.Inputs'!$D$38,IF(6=2,'1.Inputs'!$D$39,$E468)))*$F468*(('1.Inputs'!$D$40)+(1-'1.Inputs'!$D$40)*(1+'1.Inputs'!$D$41))*(1+$G468)^(6-1))-(('1.Inputs'!$D$37*12*IF(6=1,'1.Inputs'!$D$38,IF(6=2,'1.Inputs'!$D$39,$E468)))/(1-'1.Inputs'!$D$42)*$D468*(1+$G468)^(6-1))-('1.Inputs'!$D$37*12*IF(6=1,'1.Inputs'!$D$38,IF(6=2,'1.Inputs'!$D$39,$E468)))*'1.Inputs'!$D$43*(1+$G468)^(6-1)-'1.Inputs'!$D$44*(1+$G468)^(6-1)-('1.Inputs'!$D$20/'1.Inputs'!$D$27+'1.Inputs'!$D$23/'1.Inputs'!$D$28)))*'1.Inputs'!$D$53+('1.Inputs'!$D$20/'1.Inputs'!$D$27+'1.Inputs'!$D$23/'1.Inputs'!$D$28)-(M468-L468)</f>
        <v>494466319.49112248</v>
      </c>
      <c r="Y468" s="36">
        <f ca="1">((('1.Inputs'!$D$37*12*IF(7=1,'1.Inputs'!$D$38,IF(7=2,'1.Inputs'!$D$39,$E468)))*$F468*(('1.Inputs'!$D$40)+(1-'1.Inputs'!$D$40)*(1+'1.Inputs'!$D$41))*(1+$G468)^(7-1))-(('1.Inputs'!$D$37*12*IF(7=1,'1.Inputs'!$D$38,IF(7=2,'1.Inputs'!$D$39,$E468)))/(1-'1.Inputs'!$D$42)*$D468*(1+$G468)^(7-1))-('1.Inputs'!$D$37*12*IF(7=1,'1.Inputs'!$D$38,IF(7=2,'1.Inputs'!$D$39,$E468)))*'1.Inputs'!$D$43*(1+$G468)^(7-1)-'1.Inputs'!$D$44*(1+$G468)^(7-1)-('1.Inputs'!$D$20/'1.Inputs'!$D$27+'1.Inputs'!$D$23/'1.Inputs'!$D$28))-MAX(0,((('1.Inputs'!$D$37*12*IF(7=1,'1.Inputs'!$D$38,IF(7=2,'1.Inputs'!$D$39,$E468)))*$F468*(('1.Inputs'!$D$40)+(1-'1.Inputs'!$D$40)*(1+'1.Inputs'!$D$41))*(1+$G468)^(7-1))-(('1.Inputs'!$D$37*12*IF(7=1,'1.Inputs'!$D$38,IF(7=2,'1.Inputs'!$D$39,$E468)))/(1-'1.Inputs'!$D$42)*$D468*(1+$G468)^(7-1))-('1.Inputs'!$D$37*12*IF(7=1,'1.Inputs'!$D$38,IF(7=2,'1.Inputs'!$D$39,$E468)))*'1.Inputs'!$D$43*(1+$G468)^(7-1)-'1.Inputs'!$D$44*(1+$G468)^(7-1)-('1.Inputs'!$D$20/'1.Inputs'!$D$27+'1.Inputs'!$D$23/'1.Inputs'!$D$28)))*'1.Inputs'!$D$53+('1.Inputs'!$D$20/'1.Inputs'!$D$27+'1.Inputs'!$D$23/'1.Inputs'!$D$28)-(N468-M468)</f>
        <v>511194657.34530914</v>
      </c>
      <c r="Z468" s="36">
        <f ca="1">((('1.Inputs'!$D$37*12*IF(8=1,'1.Inputs'!$D$38,IF(8=2,'1.Inputs'!$D$39,$E468)))*$F468*(('1.Inputs'!$D$40)+(1-'1.Inputs'!$D$40)*(1+'1.Inputs'!$D$41))*(1+$G468)^(8-1))-(('1.Inputs'!$D$37*12*IF(8=1,'1.Inputs'!$D$38,IF(8=2,'1.Inputs'!$D$39,$E468)))/(1-'1.Inputs'!$D$42)*$D468*(1+$G468)^(8-1))-('1.Inputs'!$D$37*12*IF(8=1,'1.Inputs'!$D$38,IF(8=2,'1.Inputs'!$D$39,$E468)))*'1.Inputs'!$D$43*(1+$G468)^(8-1)-'1.Inputs'!$D$44*(1+$G468)^(8-1)-('1.Inputs'!$D$20/'1.Inputs'!$D$27+'1.Inputs'!$D$23/'1.Inputs'!$D$28))-MAX(0,((('1.Inputs'!$D$37*12*IF(8=1,'1.Inputs'!$D$38,IF(8=2,'1.Inputs'!$D$39,$E468)))*$F468*(('1.Inputs'!$D$40)+(1-'1.Inputs'!$D$40)*(1+'1.Inputs'!$D$41))*(1+$G468)^(8-1))-(('1.Inputs'!$D$37*12*IF(8=1,'1.Inputs'!$D$38,IF(8=2,'1.Inputs'!$D$39,$E468)))/(1-'1.Inputs'!$D$42)*$D468*(1+$G468)^(8-1))-('1.Inputs'!$D$37*12*IF(8=1,'1.Inputs'!$D$38,IF(8=2,'1.Inputs'!$D$39,$E468)))*'1.Inputs'!$D$43*(1+$G468)^(8-1)-'1.Inputs'!$D$44*(1+$G468)^(8-1)-('1.Inputs'!$D$20/'1.Inputs'!$D$27+'1.Inputs'!$D$23/'1.Inputs'!$D$28)))*'1.Inputs'!$D$53+('1.Inputs'!$D$20/'1.Inputs'!$D$27+'1.Inputs'!$D$23/'1.Inputs'!$D$28)-(O468-N468)</f>
        <v>528548726.58533239</v>
      </c>
      <c r="AA468" s="36">
        <f ca="1">((('1.Inputs'!$D$37*12*IF(9=1,'1.Inputs'!$D$38,IF(9=2,'1.Inputs'!$D$39,$E468)))*$F468*(('1.Inputs'!$D$40)+(1-'1.Inputs'!$D$40)*(1+'1.Inputs'!$D$41))*(1+$G468)^(9-1))-(('1.Inputs'!$D$37*12*IF(9=1,'1.Inputs'!$D$38,IF(9=2,'1.Inputs'!$D$39,$E468)))/(1-'1.Inputs'!$D$42)*$D468*(1+$G468)^(9-1))-('1.Inputs'!$D$37*12*IF(9=1,'1.Inputs'!$D$38,IF(9=2,'1.Inputs'!$D$39,$E468)))*'1.Inputs'!$D$43*(1+$G468)^(9-1)-'1.Inputs'!$D$44*(1+$G468)^(9-1)-('1.Inputs'!$D$20/'1.Inputs'!$D$27+'1.Inputs'!$D$23/'1.Inputs'!$D$28))-MAX(0,((('1.Inputs'!$D$37*12*IF(9=1,'1.Inputs'!$D$38,IF(9=2,'1.Inputs'!$D$39,$E468)))*$F468*(('1.Inputs'!$D$40)+(1-'1.Inputs'!$D$40)*(1+'1.Inputs'!$D$41))*(1+$G468)^(9-1))-(('1.Inputs'!$D$37*12*IF(9=1,'1.Inputs'!$D$38,IF(9=2,'1.Inputs'!$D$39,$E468)))/(1-'1.Inputs'!$D$42)*$D468*(1+$G468)^(9-1))-('1.Inputs'!$D$37*12*IF(9=1,'1.Inputs'!$D$38,IF(9=2,'1.Inputs'!$D$39,$E468)))*'1.Inputs'!$D$43*(1+$G468)^(9-1)-'1.Inputs'!$D$44*(1+$G468)^(9-1)-('1.Inputs'!$D$20/'1.Inputs'!$D$27+'1.Inputs'!$D$23/'1.Inputs'!$D$28)))*'1.Inputs'!$D$53+('1.Inputs'!$D$20/'1.Inputs'!$D$27+'1.Inputs'!$D$23/'1.Inputs'!$D$28)-(P468-O468)</f>
        <v>546551932.98949647</v>
      </c>
      <c r="AB468" s="36">
        <f ca="1">((('1.Inputs'!$D$37*12*IF(10=1,'1.Inputs'!$D$38,IF(10=2,'1.Inputs'!$D$39,$E468)))*$F468*(('1.Inputs'!$D$40)+(1-'1.Inputs'!$D$40)*(1+'1.Inputs'!$D$41))*(1+$G468)^(10-1))-(('1.Inputs'!$D$37*12*IF(10=1,'1.Inputs'!$D$38,IF(10=2,'1.Inputs'!$D$39,$E468)))/(1-'1.Inputs'!$D$42)*$D468*(1+$G468)^(10-1))-('1.Inputs'!$D$37*12*IF(10=1,'1.Inputs'!$D$38,IF(10=2,'1.Inputs'!$D$39,$E468)))*'1.Inputs'!$D$43*(1+$G468)^(10-1)-'1.Inputs'!$D$44*(1+$G468)^(10-1)-('1.Inputs'!$D$20/'1.Inputs'!$D$27+'1.Inputs'!$D$23/'1.Inputs'!$D$28))-MAX(0,((('1.Inputs'!$D$37*12*IF(10=1,'1.Inputs'!$D$38,IF(10=2,'1.Inputs'!$D$39,$E468)))*$F468*(('1.Inputs'!$D$40)+(1-'1.Inputs'!$D$40)*(1+'1.Inputs'!$D$41))*(1+$G468)^(10-1))-(('1.Inputs'!$D$37*12*IF(10=1,'1.Inputs'!$D$38,IF(10=2,'1.Inputs'!$D$39,$E468)))/(1-'1.Inputs'!$D$42)*$D468*(1+$G468)^(10-1))-('1.Inputs'!$D$37*12*IF(10=1,'1.Inputs'!$D$38,IF(10=2,'1.Inputs'!$D$39,$E468)))*'1.Inputs'!$D$43*(1+$G468)^(10-1)-'1.Inputs'!$D$44*(1+$G468)^(10-1)-('1.Inputs'!$D$20/'1.Inputs'!$D$27+'1.Inputs'!$D$23/'1.Inputs'!$D$28)))*'1.Inputs'!$D$53+('1.Inputs'!$D$20/'1.Inputs'!$D$27+'1.Inputs'!$D$23/'1.Inputs'!$D$28)-(Q468-P468)+(('1.Inputs'!$D$20+'1.Inputs'!$D$23-('1.Inputs'!$D$20/'1.Inputs'!$D$27+'1.Inputs'!$D$23/'1.Inputs'!$D$28)*'1.Inputs'!$D$10)*'1.Inputs'!$D$60+'1.Inputs'!$D$19*'1.Inputs'!$D$59+Q468)</f>
        <v>2978572922.1295204</v>
      </c>
      <c r="AC468" s="36">
        <f ca="1">S468-AC$13-AC$14+MIN(AC$13,MAX(0,((('1.Inputs'!$D$37*12*IF(1=1,'1.Inputs'!$D$38,IF(1=2,'1.Inputs'!$D$39,$E468)))*$F468*(('1.Inputs'!$D$40)+(1-'1.Inputs'!$D$40)*(1+'1.Inputs'!$D$41))*(1+$G468)^(1-1))-(('1.Inputs'!$D$37*12*IF(1=1,'1.Inputs'!$D$38,IF(1=2,'1.Inputs'!$D$39,$E468)))/(1-'1.Inputs'!$D$42)*$D468*(1+$G468)^(1-1))-('1.Inputs'!$D$37*12*IF(1=1,'1.Inputs'!$D$38,IF(1=2,'1.Inputs'!$D$39,$E468)))*'1.Inputs'!$D$43*(1+$G468)^(1-1)-'1.Inputs'!$D$44*(1+$G468)^(1-1)-('1.Inputs'!$D$20/'1.Inputs'!$D$27+'1.Inputs'!$D$23/'1.Inputs'!$D$28))))*'1.Inputs'!$D$53</f>
        <v>-848892203.02346301</v>
      </c>
      <c r="AD468" s="36">
        <f ca="1">T468-AD$13-AD$14+MIN(AD$13,MAX(0,((('1.Inputs'!$D$37*12*IF(2=1,'1.Inputs'!$D$38,IF(2=2,'1.Inputs'!$D$39,$E468)))*$F468*(('1.Inputs'!$D$40)+(1-'1.Inputs'!$D$40)*(1+'1.Inputs'!$D$41))*(1+$G468)^(2-1))-(('1.Inputs'!$D$37*12*IF(2=1,'1.Inputs'!$D$38,IF(2=2,'1.Inputs'!$D$39,$E468)))/(1-'1.Inputs'!$D$42)*$D468*(1+$G468)^(2-1))-('1.Inputs'!$D$37*12*IF(2=1,'1.Inputs'!$D$38,IF(2=2,'1.Inputs'!$D$39,$E468)))*'1.Inputs'!$D$43*(1+$G468)^(2-1)-'1.Inputs'!$D$44*(1+$G468)^(2-1)-('1.Inputs'!$D$20/'1.Inputs'!$D$27+'1.Inputs'!$D$23/'1.Inputs'!$D$28))))*'1.Inputs'!$D$53</f>
        <v>-79687634.664745629</v>
      </c>
      <c r="AE468" s="36">
        <f ca="1">U468-AE$13-AE$14+MIN(AE$13,MAX(0,((('1.Inputs'!$D$37*12*IF(3=1,'1.Inputs'!$D$38,IF(3=2,'1.Inputs'!$D$39,$E468)))*$F468*(('1.Inputs'!$D$40)+(1-'1.Inputs'!$D$40)*(1+'1.Inputs'!$D$41))*(1+$G468)^(3-1))-(('1.Inputs'!$D$37*12*IF(3=1,'1.Inputs'!$D$38,IF(3=2,'1.Inputs'!$D$39,$E468)))/(1-'1.Inputs'!$D$42)*$D468*(1+$G468)^(3-1))-('1.Inputs'!$D$37*12*IF(3=1,'1.Inputs'!$D$38,IF(3=2,'1.Inputs'!$D$39,$E468)))*'1.Inputs'!$D$43*(1+$G468)^(3-1)-'1.Inputs'!$D$44*(1+$G468)^(3-1)-('1.Inputs'!$D$20/'1.Inputs'!$D$27+'1.Inputs'!$D$23/'1.Inputs'!$D$28))))*'1.Inputs'!$D$53</f>
        <v>-24313345.260535359</v>
      </c>
      <c r="AF468" s="36">
        <f ca="1">V468-AF$13-AF$14+MIN(AF$13,MAX(0,((('1.Inputs'!$D$37*12*IF(4=1,'1.Inputs'!$D$38,IF(4=2,'1.Inputs'!$D$39,$E468)))*$F468*(('1.Inputs'!$D$40)+(1-'1.Inputs'!$D$40)*(1+'1.Inputs'!$D$41))*(1+$G468)^(4-1))-(('1.Inputs'!$D$37*12*IF(4=1,'1.Inputs'!$D$38,IF(4=2,'1.Inputs'!$D$39,$E468)))/(1-'1.Inputs'!$D$42)*$D468*(1+$G468)^(4-1))-('1.Inputs'!$D$37*12*IF(4=1,'1.Inputs'!$D$38,IF(4=2,'1.Inputs'!$D$39,$E468)))*'1.Inputs'!$D$43*(1+$G468)^(4-1)-'1.Inputs'!$D$44*(1+$G468)^(4-1)-('1.Inputs'!$D$20/'1.Inputs'!$D$27+'1.Inputs'!$D$23/'1.Inputs'!$D$28))))*'1.Inputs'!$D$53</f>
        <v>140045404.07925379</v>
      </c>
      <c r="AG468" s="36">
        <f ca="1">W468-AG$13-AG$14+MIN(AG$13,MAX(0,((('1.Inputs'!$D$37*12*IF(5=1,'1.Inputs'!$D$38,IF(5=2,'1.Inputs'!$D$39,$E468)))*$F468*(('1.Inputs'!$D$40)+(1-'1.Inputs'!$D$40)*(1+'1.Inputs'!$D$41))*(1+$G468)^(5-1))-(('1.Inputs'!$D$37*12*IF(5=1,'1.Inputs'!$D$38,IF(5=2,'1.Inputs'!$D$39,$E468)))/(1-'1.Inputs'!$D$42)*$D468*(1+$G468)^(5-1))-('1.Inputs'!$D$37*12*IF(5=1,'1.Inputs'!$D$38,IF(5=2,'1.Inputs'!$D$39,$E468)))*'1.Inputs'!$D$43*(1+$G468)^(5-1)-'1.Inputs'!$D$44*(1+$G468)^(5-1)-('1.Inputs'!$D$20/'1.Inputs'!$D$27+'1.Inputs'!$D$23/'1.Inputs'!$D$28))))*'1.Inputs'!$D$53</f>
        <v>174777151.18083072</v>
      </c>
      <c r="AH468" s="36">
        <f ca="1">X468-AH$13-AH$14+MIN(AH$13,MAX(0,((('1.Inputs'!$D$37*12*IF(6=1,'1.Inputs'!$D$38,IF(6=2,'1.Inputs'!$D$39,$E468)))*$F468*(('1.Inputs'!$D$40)+(1-'1.Inputs'!$D$40)*(1+'1.Inputs'!$D$41))*(1+$G468)^(6-1))-(('1.Inputs'!$D$37*12*IF(6=1,'1.Inputs'!$D$38,IF(6=2,'1.Inputs'!$D$39,$E468)))/(1-'1.Inputs'!$D$42)*$D468*(1+$G468)^(6-1))-('1.Inputs'!$D$37*12*IF(6=1,'1.Inputs'!$D$38,IF(6=2,'1.Inputs'!$D$39,$E468)))*'1.Inputs'!$D$43*(1+$G468)^(6-1)-'1.Inputs'!$D$44*(1+$G468)^(6-1)-('1.Inputs'!$D$20/'1.Inputs'!$D$27+'1.Inputs'!$D$23/'1.Inputs'!$D$28))))*'1.Inputs'!$D$53</f>
        <v>210090319.49112248</v>
      </c>
      <c r="AI468" s="36">
        <f ca="1">Y468-AI$13-AI$14+MIN(AI$13,MAX(0,((('1.Inputs'!$D$37*12*IF(7=1,'1.Inputs'!$D$38,IF(7=2,'1.Inputs'!$D$39,$E468)))*$F468*(('1.Inputs'!$D$40)+(1-'1.Inputs'!$D$40)*(1+'1.Inputs'!$D$41))*(1+$G468)^(7-1))-(('1.Inputs'!$D$37*12*IF(7=1,'1.Inputs'!$D$38,IF(7=2,'1.Inputs'!$D$39,$E468)))/(1-'1.Inputs'!$D$42)*$D468*(1+$G468)^(7-1))-('1.Inputs'!$D$37*12*IF(7=1,'1.Inputs'!$D$38,IF(7=2,'1.Inputs'!$D$39,$E468)))*'1.Inputs'!$D$43*(1+$G468)^(7-1)-'1.Inputs'!$D$44*(1+$G468)^(7-1)-('1.Inputs'!$D$20/'1.Inputs'!$D$27+'1.Inputs'!$D$23/'1.Inputs'!$D$28))))*'1.Inputs'!$D$53</f>
        <v>246006657.34530914</v>
      </c>
      <c r="AJ468" s="36">
        <f ca="1">Z468-AJ$13-AJ$14+MIN(AJ$13,MAX(0,((('1.Inputs'!$D$37*12*IF(8=1,'1.Inputs'!$D$38,IF(8=2,'1.Inputs'!$D$39,$E468)))*$F468*(('1.Inputs'!$D$40)+(1-'1.Inputs'!$D$40)*(1+'1.Inputs'!$D$41))*(1+$G468)^(8-1))-(('1.Inputs'!$D$37*12*IF(8=1,'1.Inputs'!$D$38,IF(8=2,'1.Inputs'!$D$39,$E468)))/(1-'1.Inputs'!$D$42)*$D468*(1+$G468)^(8-1))-('1.Inputs'!$D$37*12*IF(8=1,'1.Inputs'!$D$38,IF(8=2,'1.Inputs'!$D$39,$E468)))*'1.Inputs'!$D$43*(1+$G468)^(8-1)-'1.Inputs'!$D$44*(1+$G468)^(8-1)-('1.Inputs'!$D$20/'1.Inputs'!$D$27+'1.Inputs'!$D$23/'1.Inputs'!$D$28))))*'1.Inputs'!$D$53</f>
        <v>528548726.58533239</v>
      </c>
      <c r="AK468" s="36">
        <f ca="1">AA468-AK$13-AK$14+MIN(AK$13,MAX(0,((('1.Inputs'!$D$37*12*IF(9=1,'1.Inputs'!$D$38,IF(9=2,'1.Inputs'!$D$39,$E468)))*$F468*(('1.Inputs'!$D$40)+(1-'1.Inputs'!$D$40)*(1+'1.Inputs'!$D$41))*(1+$G468)^(9-1))-(('1.Inputs'!$D$37*12*IF(9=1,'1.Inputs'!$D$38,IF(9=2,'1.Inputs'!$D$39,$E468)))/(1-'1.Inputs'!$D$42)*$D468*(1+$G468)^(9-1))-('1.Inputs'!$D$37*12*IF(9=1,'1.Inputs'!$D$38,IF(9=2,'1.Inputs'!$D$39,$E468)))*'1.Inputs'!$D$43*(1+$G468)^(9-1)-'1.Inputs'!$D$44*(1+$G468)^(9-1)-('1.Inputs'!$D$20/'1.Inputs'!$D$27+'1.Inputs'!$D$23/'1.Inputs'!$D$28))))*'1.Inputs'!$D$53</f>
        <v>546551932.98949647</v>
      </c>
      <c r="AL468" s="36">
        <f ca="1">AB468-AL$13-AL$14+MIN(AL$13,MAX(0,((('1.Inputs'!$D$37*12*IF(10=1,'1.Inputs'!$D$38,IF(10=2,'1.Inputs'!$D$39,$E468)))*$F468*(('1.Inputs'!$D$40)+(1-'1.Inputs'!$D$40)*(1+'1.Inputs'!$D$41))*(1+$G468)^(10-1))-(('1.Inputs'!$D$37*12*IF(10=1,'1.Inputs'!$D$38,IF(10=2,'1.Inputs'!$D$39,$E468)))/(1-'1.Inputs'!$D$42)*$D468*(1+$G468)^(10-1))-('1.Inputs'!$D$37*12*IF(10=1,'1.Inputs'!$D$38,IF(10=2,'1.Inputs'!$D$39,$E468)))*'1.Inputs'!$D$43*(1+$G468)^(10-1)-'1.Inputs'!$D$44*(1+$G468)^(10-1)-('1.Inputs'!$D$20/'1.Inputs'!$D$27+'1.Inputs'!$D$23/'1.Inputs'!$D$28))))*'1.Inputs'!$D$53+'1.Inputs'!$D$35</f>
        <v>3778572922.1295204</v>
      </c>
      <c r="AM468" s="48">
        <f ca="1">R468+NPV('1.Inputs'!$D$55,S468:AB468)</f>
        <v>8722.6675236225128</v>
      </c>
      <c r="AN468" s="48">
        <f ca="1">-('1.Inputs'!$D$24*(1-'1.Inputs'!$D$31)+'1.Inputs'!$D$35)+NPV('1.Inputs'!$D$54,AC468:AL468)</f>
        <v>-1121957544.44965</v>
      </c>
      <c r="AO468" s="36">
        <f t="shared" ca="1" si="61"/>
        <v>-4.7513021885058473</v>
      </c>
      <c r="AP468" s="36">
        <f t="shared" ca="1" si="62"/>
        <v>0.80697828948034711</v>
      </c>
      <c r="AQ468" s="36">
        <f ca="1">'1.Inputs'!$D$35+MIN(SUM($AC468:AC468),SUM($AC468:AD468),SUM($AC468:AE468),SUM($AC468:AF468),SUM($AC468:AG468),SUM($AC468:AH468),SUM($AC468:AI468),SUM($AC468:AJ468),SUM($AC468:AK468),SUM($AC468:AL468))</f>
        <v>-152893182.94874394</v>
      </c>
      <c r="AR468" s="36">
        <f ca="1">IF(AP468&lt;'1.Inputs'!$D$57,1,0)</f>
        <v>1</v>
      </c>
      <c r="AS468" s="36">
        <f t="shared" ca="1" si="63"/>
        <v>1</v>
      </c>
    </row>
    <row r="469" spans="2:45" ht="15" customHeight="1" x14ac:dyDescent="0.25">
      <c r="B469" s="36">
        <v>454</v>
      </c>
      <c r="C469" s="36">
        <f t="shared" ca="1" si="56"/>
        <v>0.57676218138956115</v>
      </c>
      <c r="D469" s="36">
        <f t="shared" ca="1" si="57"/>
        <v>15613.554370171902</v>
      </c>
      <c r="E469" s="47">
        <f t="shared" ca="1" si="58"/>
        <v>0.83796069000209994</v>
      </c>
      <c r="F469" s="36">
        <f t="shared" ca="1" si="59"/>
        <v>29740.713258093496</v>
      </c>
      <c r="G469" s="36">
        <f t="shared" ca="1" si="60"/>
        <v>4.1621496052799627E-2</v>
      </c>
      <c r="H469" s="36">
        <f ca="1">((('1.Inputs'!$D$37*12*IF(1=1,'1.Inputs'!$D$38,IF(1=2,'1.Inputs'!$D$39,$E469)))*$F469*(('1.Inputs'!$D$40)+(1-'1.Inputs'!$D$40)*(1+'1.Inputs'!$D$41))*(1+$G469)^(1-1))*'1.Inputs'!$D$47+(('1.Inputs'!$D$37*12*IF(1=1,'1.Inputs'!$D$38,IF(1=2,'1.Inputs'!$D$39,$E469)))/(1-'1.Inputs'!$D$42)*$D469*(1+$G469)^(1-1))*('1.Inputs'!$D$48-'1.Inputs'!$D$49))/'1.Inputs'!$D$51</f>
        <v>770318790.77684379</v>
      </c>
      <c r="I469" s="36">
        <f ca="1">((('1.Inputs'!$D$37*12*IF(2=1,'1.Inputs'!$D$38,IF(2=2,'1.Inputs'!$D$39,$E469)))*$F469*(('1.Inputs'!$D$40)+(1-'1.Inputs'!$D$40)*(1+'1.Inputs'!$D$41))*(1+$G469)^(2-1))*'1.Inputs'!$D$47+(('1.Inputs'!$D$37*12*IF(2=1,'1.Inputs'!$D$38,IF(2=2,'1.Inputs'!$D$39,$E469)))/(1-'1.Inputs'!$D$42)*$D469*(1+$G469)^(2-1))*('1.Inputs'!$D$48-'1.Inputs'!$D$49))/'1.Inputs'!$D$51</f>
        <v>1123332855.8011832</v>
      </c>
      <c r="J469" s="36">
        <f ca="1">((('1.Inputs'!$D$37*12*IF(3=1,'1.Inputs'!$D$38,IF(3=2,'1.Inputs'!$D$39,$E469)))*$F469*(('1.Inputs'!$D$40)+(1-'1.Inputs'!$D$40)*(1+'1.Inputs'!$D$41))*(1+$G469)^(3-1))*'1.Inputs'!$D$47+(('1.Inputs'!$D$37*12*IF(3=1,'1.Inputs'!$D$38,IF(3=2,'1.Inputs'!$D$39,$E469)))/(1-'1.Inputs'!$D$42)*$D469*(1+$G469)^(3-1))*('1.Inputs'!$D$48-'1.Inputs'!$D$49))/'1.Inputs'!$D$51</f>
        <v>1400696363.443146</v>
      </c>
      <c r="K469" s="36">
        <f ca="1">((('1.Inputs'!$D$37*12*IF(4=1,'1.Inputs'!$D$38,IF(4=2,'1.Inputs'!$D$39,$E469)))*$F469*(('1.Inputs'!$D$40)+(1-'1.Inputs'!$D$40)*(1+'1.Inputs'!$D$41))*(1+$G469)^(4-1))*'1.Inputs'!$D$47+(('1.Inputs'!$D$37*12*IF(4=1,'1.Inputs'!$D$38,IF(4=2,'1.Inputs'!$D$39,$E469)))/(1-'1.Inputs'!$D$42)*$D469*(1+$G469)^(4-1))*('1.Inputs'!$D$48-'1.Inputs'!$D$49))/'1.Inputs'!$D$51</f>
        <v>1458995441.605366</v>
      </c>
      <c r="L469" s="36">
        <f ca="1">((('1.Inputs'!$D$37*12*IF(5=1,'1.Inputs'!$D$38,IF(5=2,'1.Inputs'!$D$39,$E469)))*$F469*(('1.Inputs'!$D$40)+(1-'1.Inputs'!$D$40)*(1+'1.Inputs'!$D$41))*(1+$G469)^(5-1))*'1.Inputs'!$D$47+(('1.Inputs'!$D$37*12*IF(5=1,'1.Inputs'!$D$38,IF(5=2,'1.Inputs'!$D$39,$E469)))/(1-'1.Inputs'!$D$42)*$D469*(1+$G469)^(5-1))*('1.Inputs'!$D$48-'1.Inputs'!$D$49))/'1.Inputs'!$D$51</f>
        <v>1519721014.6191962</v>
      </c>
      <c r="M469" s="36">
        <f ca="1">((('1.Inputs'!$D$37*12*IF(6=1,'1.Inputs'!$D$38,IF(6=2,'1.Inputs'!$D$39,$E469)))*$F469*(('1.Inputs'!$D$40)+(1-'1.Inputs'!$D$40)*(1+'1.Inputs'!$D$41))*(1+$G469)^(6-1))*'1.Inputs'!$D$47+(('1.Inputs'!$D$37*12*IF(6=1,'1.Inputs'!$D$38,IF(6=2,'1.Inputs'!$D$39,$E469)))/(1-'1.Inputs'!$D$42)*$D469*(1+$G469)^(6-1))*('1.Inputs'!$D$48-'1.Inputs'!$D$49))/'1.Inputs'!$D$51</f>
        <v>1582974076.8305256</v>
      </c>
      <c r="N469" s="36">
        <f ca="1">((('1.Inputs'!$D$37*12*IF(7=1,'1.Inputs'!$D$38,IF(7=2,'1.Inputs'!$D$39,$E469)))*$F469*(('1.Inputs'!$D$40)+(1-'1.Inputs'!$D$40)*(1+'1.Inputs'!$D$41))*(1+$G469)^(7-1))*'1.Inputs'!$D$47+(('1.Inputs'!$D$37*12*IF(7=1,'1.Inputs'!$D$38,IF(7=2,'1.Inputs'!$D$39,$E469)))/(1-'1.Inputs'!$D$42)*$D469*(1+$G469)^(7-1))*('1.Inputs'!$D$48-'1.Inputs'!$D$49))/'1.Inputs'!$D$51</f>
        <v>1648859826.1210113</v>
      </c>
      <c r="O469" s="36">
        <f ca="1">((('1.Inputs'!$D$37*12*IF(8=1,'1.Inputs'!$D$38,IF(8=2,'1.Inputs'!$D$39,$E469)))*$F469*(('1.Inputs'!$D$40)+(1-'1.Inputs'!$D$40)*(1+'1.Inputs'!$D$41))*(1+$G469)^(8-1))*'1.Inputs'!$D$47+(('1.Inputs'!$D$37*12*IF(8=1,'1.Inputs'!$D$38,IF(8=2,'1.Inputs'!$D$39,$E469)))/(1-'1.Inputs'!$D$42)*$D469*(1+$G469)^(8-1))*('1.Inputs'!$D$48-'1.Inputs'!$D$49))/'1.Inputs'!$D$51</f>
        <v>1717487838.8655274</v>
      </c>
      <c r="P469" s="36">
        <f ca="1">((('1.Inputs'!$D$37*12*IF(9=1,'1.Inputs'!$D$38,IF(9=2,'1.Inputs'!$D$39,$E469)))*$F469*(('1.Inputs'!$D$40)+(1-'1.Inputs'!$D$40)*(1+'1.Inputs'!$D$41))*(1+$G469)^(9-1))*'1.Inputs'!$D$47+(('1.Inputs'!$D$37*12*IF(9=1,'1.Inputs'!$D$38,IF(9=2,'1.Inputs'!$D$39,$E469)))/(1-'1.Inputs'!$D$42)*$D469*(1+$G469)^(9-1))*('1.Inputs'!$D$48-'1.Inputs'!$D$49))/'1.Inputs'!$D$51</f>
        <v>1788972252.1716001</v>
      </c>
      <c r="Q469" s="36">
        <f ca="1">((('1.Inputs'!$D$37*12*IF(10=1,'1.Inputs'!$D$38,IF(10=2,'1.Inputs'!$D$39,$E469)))*$F469*(('1.Inputs'!$D$40)+(1-'1.Inputs'!$D$40)*(1+'1.Inputs'!$D$41))*(1+$G469)^(10-1))*'1.Inputs'!$D$47+(('1.Inputs'!$D$37*12*IF(10=1,'1.Inputs'!$D$38,IF(10=2,'1.Inputs'!$D$39,$E469)))/(1-'1.Inputs'!$D$42)*$D469*(1+$G469)^(10-1))*('1.Inputs'!$D$48-'1.Inputs'!$D$49))/'1.Inputs'!$D$51</f>
        <v>1863431953.7039287</v>
      </c>
      <c r="R469" s="36">
        <f>-'1.Inputs'!$D$24</f>
        <v>-2050000000</v>
      </c>
      <c r="S469" s="36">
        <f ca="1">((('1.Inputs'!$D$37*12*IF(1=1,'1.Inputs'!$D$38,IF(1=2,'1.Inputs'!$D$39,$E469)))*$F469*(('1.Inputs'!$D$40)+(1-'1.Inputs'!$D$40)*(1+'1.Inputs'!$D$41))*(1+$G469)^(1-1))-(('1.Inputs'!$D$37*12*IF(1=1,'1.Inputs'!$D$38,IF(1=2,'1.Inputs'!$D$39,$E469)))/(1-'1.Inputs'!$D$42)*$D469*(1+$G469)^(1-1))-('1.Inputs'!$D$37*12*IF(1=1,'1.Inputs'!$D$38,IF(1=2,'1.Inputs'!$D$39,$E469)))*'1.Inputs'!$D$43*(1+$G469)^(1-1)-'1.Inputs'!$D$44*(1+$G469)^(1-1)-('1.Inputs'!$D$20/'1.Inputs'!$D$27+'1.Inputs'!$D$23/'1.Inputs'!$D$28))-MAX(0,((('1.Inputs'!$D$37*12*IF(1=1,'1.Inputs'!$D$38,IF(1=2,'1.Inputs'!$D$39,$E469)))*$F469*(('1.Inputs'!$D$40)+(1-'1.Inputs'!$D$40)*(1+'1.Inputs'!$D$41))*(1+$G469)^(1-1))-(('1.Inputs'!$D$37*12*IF(1=1,'1.Inputs'!$D$38,IF(1=2,'1.Inputs'!$D$39,$E469)))/(1-'1.Inputs'!$D$42)*$D469*(1+$G469)^(1-1))-('1.Inputs'!$D$37*12*IF(1=1,'1.Inputs'!$D$38,IF(1=2,'1.Inputs'!$D$39,$E469)))*'1.Inputs'!$D$43*(1+$G469)^(1-1)-'1.Inputs'!$D$44*(1+$G469)^(1-1)-('1.Inputs'!$D$20/'1.Inputs'!$D$27+'1.Inputs'!$D$23/'1.Inputs'!$D$28)))*'1.Inputs'!$D$53+('1.Inputs'!$D$20/'1.Inputs'!$D$27+'1.Inputs'!$D$23/'1.Inputs'!$D$28)-H469</f>
        <v>-253915203.20051968</v>
      </c>
      <c r="T469" s="36">
        <f ca="1">((('1.Inputs'!$D$37*12*IF(2=1,'1.Inputs'!$D$38,IF(2=2,'1.Inputs'!$D$39,$E469)))*$F469*(('1.Inputs'!$D$40)+(1-'1.Inputs'!$D$40)*(1+'1.Inputs'!$D$41))*(1+$G469)^(2-1))-(('1.Inputs'!$D$37*12*IF(2=1,'1.Inputs'!$D$38,IF(2=2,'1.Inputs'!$D$39,$E469)))/(1-'1.Inputs'!$D$42)*$D469*(1+$G469)^(2-1))-('1.Inputs'!$D$37*12*IF(2=1,'1.Inputs'!$D$38,IF(2=2,'1.Inputs'!$D$39,$E469)))*'1.Inputs'!$D$43*(1+$G469)^(2-1)-'1.Inputs'!$D$44*(1+$G469)^(2-1)-('1.Inputs'!$D$20/'1.Inputs'!$D$27+'1.Inputs'!$D$23/'1.Inputs'!$D$28))-MAX(0,((('1.Inputs'!$D$37*12*IF(2=1,'1.Inputs'!$D$38,IF(2=2,'1.Inputs'!$D$39,$E469)))*$F469*(('1.Inputs'!$D$40)+(1-'1.Inputs'!$D$40)*(1+'1.Inputs'!$D$41))*(1+$G469)^(2-1))-(('1.Inputs'!$D$37*12*IF(2=1,'1.Inputs'!$D$38,IF(2=2,'1.Inputs'!$D$39,$E469)))/(1-'1.Inputs'!$D$42)*$D469*(1+$G469)^(2-1))-('1.Inputs'!$D$37*12*IF(2=1,'1.Inputs'!$D$38,IF(2=2,'1.Inputs'!$D$39,$E469)))*'1.Inputs'!$D$43*(1+$G469)^(2-1)-'1.Inputs'!$D$44*(1+$G469)^(2-1)-('1.Inputs'!$D$20/'1.Inputs'!$D$27+'1.Inputs'!$D$23/'1.Inputs'!$D$28)))*'1.Inputs'!$D$53+('1.Inputs'!$D$20/'1.Inputs'!$D$27+'1.Inputs'!$D$23/'1.Inputs'!$D$28)-(I469-H469)</f>
        <v>622128011.52971959</v>
      </c>
      <c r="U469" s="36">
        <f ca="1">((('1.Inputs'!$D$37*12*IF(3=1,'1.Inputs'!$D$38,IF(3=2,'1.Inputs'!$D$39,$E469)))*$F469*(('1.Inputs'!$D$40)+(1-'1.Inputs'!$D$40)*(1+'1.Inputs'!$D$41))*(1+$G469)^(3-1))-(('1.Inputs'!$D$37*12*IF(3=1,'1.Inputs'!$D$38,IF(3=2,'1.Inputs'!$D$39,$E469)))/(1-'1.Inputs'!$D$42)*$D469*(1+$G469)^(3-1))-('1.Inputs'!$D$37*12*IF(3=1,'1.Inputs'!$D$38,IF(3=2,'1.Inputs'!$D$39,$E469)))*'1.Inputs'!$D$43*(1+$G469)^(3-1)-'1.Inputs'!$D$44*(1+$G469)^(3-1)-('1.Inputs'!$D$20/'1.Inputs'!$D$27+'1.Inputs'!$D$23/'1.Inputs'!$D$28))-MAX(0,((('1.Inputs'!$D$37*12*IF(3=1,'1.Inputs'!$D$38,IF(3=2,'1.Inputs'!$D$39,$E469)))*$F469*(('1.Inputs'!$D$40)+(1-'1.Inputs'!$D$40)*(1+'1.Inputs'!$D$41))*(1+$G469)^(3-1))-(('1.Inputs'!$D$37*12*IF(3=1,'1.Inputs'!$D$38,IF(3=2,'1.Inputs'!$D$39,$E469)))/(1-'1.Inputs'!$D$42)*$D469*(1+$G469)^(3-1))-('1.Inputs'!$D$37*12*IF(3=1,'1.Inputs'!$D$38,IF(3=2,'1.Inputs'!$D$39,$E469)))*'1.Inputs'!$D$43*(1+$G469)^(3-1)-'1.Inputs'!$D$44*(1+$G469)^(3-1)-('1.Inputs'!$D$20/'1.Inputs'!$D$27+'1.Inputs'!$D$23/'1.Inputs'!$D$28)))*'1.Inputs'!$D$53+('1.Inputs'!$D$20/'1.Inputs'!$D$27+'1.Inputs'!$D$23/'1.Inputs'!$D$28)-(J469-I469)</f>
        <v>1051978564.1150553</v>
      </c>
      <c r="V469" s="36">
        <f ca="1">((('1.Inputs'!$D$37*12*IF(4=1,'1.Inputs'!$D$38,IF(4=2,'1.Inputs'!$D$39,$E469)))*$F469*(('1.Inputs'!$D$40)+(1-'1.Inputs'!$D$40)*(1+'1.Inputs'!$D$41))*(1+$G469)^(4-1))-(('1.Inputs'!$D$37*12*IF(4=1,'1.Inputs'!$D$38,IF(4=2,'1.Inputs'!$D$39,$E469)))/(1-'1.Inputs'!$D$42)*$D469*(1+$G469)^(4-1))-('1.Inputs'!$D$37*12*IF(4=1,'1.Inputs'!$D$38,IF(4=2,'1.Inputs'!$D$39,$E469)))*'1.Inputs'!$D$43*(1+$G469)^(4-1)-'1.Inputs'!$D$44*(1+$G469)^(4-1)-('1.Inputs'!$D$20/'1.Inputs'!$D$27+'1.Inputs'!$D$23/'1.Inputs'!$D$28))-MAX(0,((('1.Inputs'!$D$37*12*IF(4=1,'1.Inputs'!$D$38,IF(4=2,'1.Inputs'!$D$39,$E469)))*$F469*(('1.Inputs'!$D$40)+(1-'1.Inputs'!$D$40)*(1+'1.Inputs'!$D$41))*(1+$G469)^(4-1))-(('1.Inputs'!$D$37*12*IF(4=1,'1.Inputs'!$D$38,IF(4=2,'1.Inputs'!$D$39,$E469)))/(1-'1.Inputs'!$D$42)*$D469*(1+$G469)^(4-1))-('1.Inputs'!$D$37*12*IF(4=1,'1.Inputs'!$D$38,IF(4=2,'1.Inputs'!$D$39,$E469)))*'1.Inputs'!$D$43*(1+$G469)^(4-1)-'1.Inputs'!$D$44*(1+$G469)^(4-1)-('1.Inputs'!$D$20/'1.Inputs'!$D$27+'1.Inputs'!$D$23/'1.Inputs'!$D$28)))*'1.Inputs'!$D$53+('1.Inputs'!$D$20/'1.Inputs'!$D$27+'1.Inputs'!$D$23/'1.Inputs'!$D$28)-(K469-J469)</f>
        <v>1324405583.6987586</v>
      </c>
      <c r="W469" s="36">
        <f ca="1">((('1.Inputs'!$D$37*12*IF(5=1,'1.Inputs'!$D$38,IF(5=2,'1.Inputs'!$D$39,$E469)))*$F469*(('1.Inputs'!$D$40)+(1-'1.Inputs'!$D$40)*(1+'1.Inputs'!$D$41))*(1+$G469)^(5-1))-(('1.Inputs'!$D$37*12*IF(5=1,'1.Inputs'!$D$38,IF(5=2,'1.Inputs'!$D$39,$E469)))/(1-'1.Inputs'!$D$42)*$D469*(1+$G469)^(5-1))-('1.Inputs'!$D$37*12*IF(5=1,'1.Inputs'!$D$38,IF(5=2,'1.Inputs'!$D$39,$E469)))*'1.Inputs'!$D$43*(1+$G469)^(5-1)-'1.Inputs'!$D$44*(1+$G469)^(5-1)-('1.Inputs'!$D$20/'1.Inputs'!$D$27+'1.Inputs'!$D$23/'1.Inputs'!$D$28))-MAX(0,((('1.Inputs'!$D$37*12*IF(5=1,'1.Inputs'!$D$38,IF(5=2,'1.Inputs'!$D$39,$E469)))*$F469*(('1.Inputs'!$D$40)+(1-'1.Inputs'!$D$40)*(1+'1.Inputs'!$D$41))*(1+$G469)^(5-1))-(('1.Inputs'!$D$37*12*IF(5=1,'1.Inputs'!$D$38,IF(5=2,'1.Inputs'!$D$39,$E469)))/(1-'1.Inputs'!$D$42)*$D469*(1+$G469)^(5-1))-('1.Inputs'!$D$37*12*IF(5=1,'1.Inputs'!$D$38,IF(5=2,'1.Inputs'!$D$39,$E469)))*'1.Inputs'!$D$43*(1+$G469)^(5-1)-'1.Inputs'!$D$44*(1+$G469)^(5-1)-('1.Inputs'!$D$20/'1.Inputs'!$D$27+'1.Inputs'!$D$23/'1.Inputs'!$D$28)))*'1.Inputs'!$D$53+('1.Inputs'!$D$20/'1.Inputs'!$D$27+'1.Inputs'!$D$23/'1.Inputs'!$D$28)-(L469-K469)</f>
        <v>1377562709.784488</v>
      </c>
      <c r="X469" s="36">
        <f ca="1">((('1.Inputs'!$D$37*12*IF(6=1,'1.Inputs'!$D$38,IF(6=2,'1.Inputs'!$D$39,$E469)))*$F469*(('1.Inputs'!$D$40)+(1-'1.Inputs'!$D$40)*(1+'1.Inputs'!$D$41))*(1+$G469)^(6-1))-(('1.Inputs'!$D$37*12*IF(6=1,'1.Inputs'!$D$38,IF(6=2,'1.Inputs'!$D$39,$E469)))/(1-'1.Inputs'!$D$42)*$D469*(1+$G469)^(6-1))-('1.Inputs'!$D$37*12*IF(6=1,'1.Inputs'!$D$38,IF(6=2,'1.Inputs'!$D$39,$E469)))*'1.Inputs'!$D$43*(1+$G469)^(6-1)-'1.Inputs'!$D$44*(1+$G469)^(6-1)-('1.Inputs'!$D$20/'1.Inputs'!$D$27+'1.Inputs'!$D$23/'1.Inputs'!$D$28))-MAX(0,((('1.Inputs'!$D$37*12*IF(6=1,'1.Inputs'!$D$38,IF(6=2,'1.Inputs'!$D$39,$E469)))*$F469*(('1.Inputs'!$D$40)+(1-'1.Inputs'!$D$40)*(1+'1.Inputs'!$D$41))*(1+$G469)^(6-1))-(('1.Inputs'!$D$37*12*IF(6=1,'1.Inputs'!$D$38,IF(6=2,'1.Inputs'!$D$39,$E469)))/(1-'1.Inputs'!$D$42)*$D469*(1+$G469)^(6-1))-('1.Inputs'!$D$37*12*IF(6=1,'1.Inputs'!$D$38,IF(6=2,'1.Inputs'!$D$39,$E469)))*'1.Inputs'!$D$43*(1+$G469)^(6-1)-'1.Inputs'!$D$44*(1+$G469)^(6-1)-('1.Inputs'!$D$20/'1.Inputs'!$D$27+'1.Inputs'!$D$23/'1.Inputs'!$D$28)))*'1.Inputs'!$D$53+('1.Inputs'!$D$20/'1.Inputs'!$D$27+'1.Inputs'!$D$23/'1.Inputs'!$D$28)-(M469-L469)</f>
        <v>1432932314.9837718</v>
      </c>
      <c r="Y469" s="36">
        <f ca="1">((('1.Inputs'!$D$37*12*IF(7=1,'1.Inputs'!$D$38,IF(7=2,'1.Inputs'!$D$39,$E469)))*$F469*(('1.Inputs'!$D$40)+(1-'1.Inputs'!$D$40)*(1+'1.Inputs'!$D$41))*(1+$G469)^(7-1))-(('1.Inputs'!$D$37*12*IF(7=1,'1.Inputs'!$D$38,IF(7=2,'1.Inputs'!$D$39,$E469)))/(1-'1.Inputs'!$D$42)*$D469*(1+$G469)^(7-1))-('1.Inputs'!$D$37*12*IF(7=1,'1.Inputs'!$D$38,IF(7=2,'1.Inputs'!$D$39,$E469)))*'1.Inputs'!$D$43*(1+$G469)^(7-1)-'1.Inputs'!$D$44*(1+$G469)^(7-1)-('1.Inputs'!$D$20/'1.Inputs'!$D$27+'1.Inputs'!$D$23/'1.Inputs'!$D$28))-MAX(0,((('1.Inputs'!$D$37*12*IF(7=1,'1.Inputs'!$D$38,IF(7=2,'1.Inputs'!$D$39,$E469)))*$F469*(('1.Inputs'!$D$40)+(1-'1.Inputs'!$D$40)*(1+'1.Inputs'!$D$41))*(1+$G469)^(7-1))-(('1.Inputs'!$D$37*12*IF(7=1,'1.Inputs'!$D$38,IF(7=2,'1.Inputs'!$D$39,$E469)))/(1-'1.Inputs'!$D$42)*$D469*(1+$G469)^(7-1))-('1.Inputs'!$D$37*12*IF(7=1,'1.Inputs'!$D$38,IF(7=2,'1.Inputs'!$D$39,$E469)))*'1.Inputs'!$D$43*(1+$G469)^(7-1)-'1.Inputs'!$D$44*(1+$G469)^(7-1)-('1.Inputs'!$D$20/'1.Inputs'!$D$27+'1.Inputs'!$D$23/'1.Inputs'!$D$28)))*'1.Inputs'!$D$53+('1.Inputs'!$D$20/'1.Inputs'!$D$27+'1.Inputs'!$D$23/'1.Inputs'!$D$28)-(N469-M469)</f>
        <v>1490606485.987303</v>
      </c>
      <c r="Z469" s="36">
        <f ca="1">((('1.Inputs'!$D$37*12*IF(8=1,'1.Inputs'!$D$38,IF(8=2,'1.Inputs'!$D$39,$E469)))*$F469*(('1.Inputs'!$D$40)+(1-'1.Inputs'!$D$40)*(1+'1.Inputs'!$D$41))*(1+$G469)^(8-1))-(('1.Inputs'!$D$37*12*IF(8=1,'1.Inputs'!$D$38,IF(8=2,'1.Inputs'!$D$39,$E469)))/(1-'1.Inputs'!$D$42)*$D469*(1+$G469)^(8-1))-('1.Inputs'!$D$37*12*IF(8=1,'1.Inputs'!$D$38,IF(8=2,'1.Inputs'!$D$39,$E469)))*'1.Inputs'!$D$43*(1+$G469)^(8-1)-'1.Inputs'!$D$44*(1+$G469)^(8-1)-('1.Inputs'!$D$20/'1.Inputs'!$D$27+'1.Inputs'!$D$23/'1.Inputs'!$D$28))-MAX(0,((('1.Inputs'!$D$37*12*IF(8=1,'1.Inputs'!$D$38,IF(8=2,'1.Inputs'!$D$39,$E469)))*$F469*(('1.Inputs'!$D$40)+(1-'1.Inputs'!$D$40)*(1+'1.Inputs'!$D$41))*(1+$G469)^(8-1))-(('1.Inputs'!$D$37*12*IF(8=1,'1.Inputs'!$D$38,IF(8=2,'1.Inputs'!$D$39,$E469)))/(1-'1.Inputs'!$D$42)*$D469*(1+$G469)^(8-1))-('1.Inputs'!$D$37*12*IF(8=1,'1.Inputs'!$D$38,IF(8=2,'1.Inputs'!$D$39,$E469)))*'1.Inputs'!$D$43*(1+$G469)^(8-1)-'1.Inputs'!$D$44*(1+$G469)^(8-1)-('1.Inputs'!$D$20/'1.Inputs'!$D$27+'1.Inputs'!$D$23/'1.Inputs'!$D$28)))*'1.Inputs'!$D$53+('1.Inputs'!$D$20/'1.Inputs'!$D$27+'1.Inputs'!$D$23/'1.Inputs'!$D$28)-(O469-N469)</f>
        <v>1550681142.2716062</v>
      </c>
      <c r="AA469" s="36">
        <f ca="1">((('1.Inputs'!$D$37*12*IF(9=1,'1.Inputs'!$D$38,IF(9=2,'1.Inputs'!$D$39,$E469)))*$F469*(('1.Inputs'!$D$40)+(1-'1.Inputs'!$D$40)*(1+'1.Inputs'!$D$41))*(1+$G469)^(9-1))-(('1.Inputs'!$D$37*12*IF(9=1,'1.Inputs'!$D$38,IF(9=2,'1.Inputs'!$D$39,$E469)))/(1-'1.Inputs'!$D$42)*$D469*(1+$G469)^(9-1))-('1.Inputs'!$D$37*12*IF(9=1,'1.Inputs'!$D$38,IF(9=2,'1.Inputs'!$D$39,$E469)))*'1.Inputs'!$D$43*(1+$G469)^(9-1)-'1.Inputs'!$D$44*(1+$G469)^(9-1)-('1.Inputs'!$D$20/'1.Inputs'!$D$27+'1.Inputs'!$D$23/'1.Inputs'!$D$28))-MAX(0,((('1.Inputs'!$D$37*12*IF(9=1,'1.Inputs'!$D$38,IF(9=2,'1.Inputs'!$D$39,$E469)))*$F469*(('1.Inputs'!$D$40)+(1-'1.Inputs'!$D$40)*(1+'1.Inputs'!$D$41))*(1+$G469)^(9-1))-(('1.Inputs'!$D$37*12*IF(9=1,'1.Inputs'!$D$38,IF(9=2,'1.Inputs'!$D$39,$E469)))/(1-'1.Inputs'!$D$42)*$D469*(1+$G469)^(9-1))-('1.Inputs'!$D$37*12*IF(9=1,'1.Inputs'!$D$38,IF(9=2,'1.Inputs'!$D$39,$E469)))*'1.Inputs'!$D$43*(1+$G469)^(9-1)-'1.Inputs'!$D$44*(1+$G469)^(9-1)-('1.Inputs'!$D$20/'1.Inputs'!$D$27+'1.Inputs'!$D$23/'1.Inputs'!$D$28)))*'1.Inputs'!$D$53+('1.Inputs'!$D$20/'1.Inputs'!$D$27+'1.Inputs'!$D$23/'1.Inputs'!$D$28)-(P469-O469)</f>
        <v>1613256195.62532</v>
      </c>
      <c r="AB469" s="36">
        <f ca="1">((('1.Inputs'!$D$37*12*IF(10=1,'1.Inputs'!$D$38,IF(10=2,'1.Inputs'!$D$39,$E469)))*$F469*(('1.Inputs'!$D$40)+(1-'1.Inputs'!$D$40)*(1+'1.Inputs'!$D$41))*(1+$G469)^(10-1))-(('1.Inputs'!$D$37*12*IF(10=1,'1.Inputs'!$D$38,IF(10=2,'1.Inputs'!$D$39,$E469)))/(1-'1.Inputs'!$D$42)*$D469*(1+$G469)^(10-1))-('1.Inputs'!$D$37*12*IF(10=1,'1.Inputs'!$D$38,IF(10=2,'1.Inputs'!$D$39,$E469)))*'1.Inputs'!$D$43*(1+$G469)^(10-1)-'1.Inputs'!$D$44*(1+$G469)^(10-1)-('1.Inputs'!$D$20/'1.Inputs'!$D$27+'1.Inputs'!$D$23/'1.Inputs'!$D$28))-MAX(0,((('1.Inputs'!$D$37*12*IF(10=1,'1.Inputs'!$D$38,IF(10=2,'1.Inputs'!$D$39,$E469)))*$F469*(('1.Inputs'!$D$40)+(1-'1.Inputs'!$D$40)*(1+'1.Inputs'!$D$41))*(1+$G469)^(10-1))-(('1.Inputs'!$D$37*12*IF(10=1,'1.Inputs'!$D$38,IF(10=2,'1.Inputs'!$D$39,$E469)))/(1-'1.Inputs'!$D$42)*$D469*(1+$G469)^(10-1))-('1.Inputs'!$D$37*12*IF(10=1,'1.Inputs'!$D$38,IF(10=2,'1.Inputs'!$D$39,$E469)))*'1.Inputs'!$D$43*(1+$G469)^(10-1)-'1.Inputs'!$D$44*(1+$G469)^(10-1)-('1.Inputs'!$D$20/'1.Inputs'!$D$27+'1.Inputs'!$D$23/'1.Inputs'!$D$28)))*'1.Inputs'!$D$53+('1.Inputs'!$D$20/'1.Inputs'!$D$27+'1.Inputs'!$D$23/'1.Inputs'!$D$28)-(Q469-P469)+(('1.Inputs'!$D$20+'1.Inputs'!$D$23-('1.Inputs'!$D$20/'1.Inputs'!$D$27+'1.Inputs'!$D$23/'1.Inputs'!$D$28)*'1.Inputs'!$D$10)*'1.Inputs'!$D$60+'1.Inputs'!$D$19*'1.Inputs'!$D$59+Q469)</f>
        <v>4241867670.0191278</v>
      </c>
      <c r="AC469" s="36">
        <f ca="1">S469-AC$13-AC$14+MIN(AC$13,MAX(0,((('1.Inputs'!$D$37*12*IF(1=1,'1.Inputs'!$D$38,IF(1=2,'1.Inputs'!$D$39,$E469)))*$F469*(('1.Inputs'!$D$40)+(1-'1.Inputs'!$D$40)*(1+'1.Inputs'!$D$41))*(1+$G469)^(1-1))-(('1.Inputs'!$D$37*12*IF(1=1,'1.Inputs'!$D$38,IF(1=2,'1.Inputs'!$D$39,$E469)))/(1-'1.Inputs'!$D$42)*$D469*(1+$G469)^(1-1))-('1.Inputs'!$D$37*12*IF(1=1,'1.Inputs'!$D$38,IF(1=2,'1.Inputs'!$D$39,$E469)))*'1.Inputs'!$D$43*(1+$G469)^(1-1)-'1.Inputs'!$D$44*(1+$G469)^(1-1)-('1.Inputs'!$D$20/'1.Inputs'!$D$27+'1.Inputs'!$D$23/'1.Inputs'!$D$28))))*'1.Inputs'!$D$53</f>
        <v>-349855203.20051968</v>
      </c>
      <c r="AD469" s="36">
        <f ca="1">T469-AD$13-AD$14+MIN(AD$13,MAX(0,((('1.Inputs'!$D$37*12*IF(2=1,'1.Inputs'!$D$38,IF(2=2,'1.Inputs'!$D$39,$E469)))*$F469*(('1.Inputs'!$D$40)+(1-'1.Inputs'!$D$40)*(1+'1.Inputs'!$D$41))*(1+$G469)^(2-1))-(('1.Inputs'!$D$37*12*IF(2=1,'1.Inputs'!$D$38,IF(2=2,'1.Inputs'!$D$39,$E469)))/(1-'1.Inputs'!$D$42)*$D469*(1+$G469)^(2-1))-('1.Inputs'!$D$37*12*IF(2=1,'1.Inputs'!$D$38,IF(2=2,'1.Inputs'!$D$39,$E469)))*'1.Inputs'!$D$43*(1+$G469)^(2-1)-'1.Inputs'!$D$44*(1+$G469)^(2-1)-('1.Inputs'!$D$20/'1.Inputs'!$D$27+'1.Inputs'!$D$23/'1.Inputs'!$D$28))))*'1.Inputs'!$D$53</f>
        <v>526188011.52971959</v>
      </c>
      <c r="AE469" s="36">
        <f ca="1">U469-AE$13-AE$14+MIN(AE$13,MAX(0,((('1.Inputs'!$D$37*12*IF(3=1,'1.Inputs'!$D$38,IF(3=2,'1.Inputs'!$D$39,$E469)))*$F469*(('1.Inputs'!$D$40)+(1-'1.Inputs'!$D$40)*(1+'1.Inputs'!$D$41))*(1+$G469)^(3-1))-(('1.Inputs'!$D$37*12*IF(3=1,'1.Inputs'!$D$38,IF(3=2,'1.Inputs'!$D$39,$E469)))/(1-'1.Inputs'!$D$42)*$D469*(1+$G469)^(3-1))-('1.Inputs'!$D$37*12*IF(3=1,'1.Inputs'!$D$38,IF(3=2,'1.Inputs'!$D$39,$E469)))*'1.Inputs'!$D$43*(1+$G469)^(3-1)-'1.Inputs'!$D$44*(1+$G469)^(3-1)-('1.Inputs'!$D$20/'1.Inputs'!$D$27+'1.Inputs'!$D$23/'1.Inputs'!$D$28))))*'1.Inputs'!$D$53</f>
        <v>710038564.11505532</v>
      </c>
      <c r="AF469" s="36">
        <f ca="1">V469-AF$13-AF$14+MIN(AF$13,MAX(0,((('1.Inputs'!$D$37*12*IF(4=1,'1.Inputs'!$D$38,IF(4=2,'1.Inputs'!$D$39,$E469)))*$F469*(('1.Inputs'!$D$40)+(1-'1.Inputs'!$D$40)*(1+'1.Inputs'!$D$41))*(1+$G469)^(4-1))-(('1.Inputs'!$D$37*12*IF(4=1,'1.Inputs'!$D$38,IF(4=2,'1.Inputs'!$D$39,$E469)))/(1-'1.Inputs'!$D$42)*$D469*(1+$G469)^(4-1))-('1.Inputs'!$D$37*12*IF(4=1,'1.Inputs'!$D$38,IF(4=2,'1.Inputs'!$D$39,$E469)))*'1.Inputs'!$D$43*(1+$G469)^(4-1)-'1.Inputs'!$D$44*(1+$G469)^(4-1)-('1.Inputs'!$D$20/'1.Inputs'!$D$27+'1.Inputs'!$D$23/'1.Inputs'!$D$28))))*'1.Inputs'!$D$53</f>
        <v>1001653583.6987586</v>
      </c>
      <c r="AG469" s="36">
        <f ca="1">W469-AG$13-AG$14+MIN(AG$13,MAX(0,((('1.Inputs'!$D$37*12*IF(5=1,'1.Inputs'!$D$38,IF(5=2,'1.Inputs'!$D$39,$E469)))*$F469*(('1.Inputs'!$D$40)+(1-'1.Inputs'!$D$40)*(1+'1.Inputs'!$D$41))*(1+$G469)^(5-1))-(('1.Inputs'!$D$37*12*IF(5=1,'1.Inputs'!$D$38,IF(5=2,'1.Inputs'!$D$39,$E469)))/(1-'1.Inputs'!$D$42)*$D469*(1+$G469)^(5-1))-('1.Inputs'!$D$37*12*IF(5=1,'1.Inputs'!$D$38,IF(5=2,'1.Inputs'!$D$39,$E469)))*'1.Inputs'!$D$43*(1+$G469)^(5-1)-'1.Inputs'!$D$44*(1+$G469)^(5-1)-('1.Inputs'!$D$20/'1.Inputs'!$D$27+'1.Inputs'!$D$23/'1.Inputs'!$D$28))))*'1.Inputs'!$D$53</f>
        <v>1073998709.784488</v>
      </c>
      <c r="AH469" s="36">
        <f ca="1">X469-AH$13-AH$14+MIN(AH$13,MAX(0,((('1.Inputs'!$D$37*12*IF(6=1,'1.Inputs'!$D$38,IF(6=2,'1.Inputs'!$D$39,$E469)))*$F469*(('1.Inputs'!$D$40)+(1-'1.Inputs'!$D$40)*(1+'1.Inputs'!$D$41))*(1+$G469)^(6-1))-(('1.Inputs'!$D$37*12*IF(6=1,'1.Inputs'!$D$38,IF(6=2,'1.Inputs'!$D$39,$E469)))/(1-'1.Inputs'!$D$42)*$D469*(1+$G469)^(6-1))-('1.Inputs'!$D$37*12*IF(6=1,'1.Inputs'!$D$38,IF(6=2,'1.Inputs'!$D$39,$E469)))*'1.Inputs'!$D$43*(1+$G469)^(6-1)-'1.Inputs'!$D$44*(1+$G469)^(6-1)-('1.Inputs'!$D$20/'1.Inputs'!$D$27+'1.Inputs'!$D$23/'1.Inputs'!$D$28))))*'1.Inputs'!$D$53</f>
        <v>1148556314.9837718</v>
      </c>
      <c r="AI469" s="36">
        <f ca="1">Y469-AI$13-AI$14+MIN(AI$13,MAX(0,((('1.Inputs'!$D$37*12*IF(7=1,'1.Inputs'!$D$38,IF(7=2,'1.Inputs'!$D$39,$E469)))*$F469*(('1.Inputs'!$D$40)+(1-'1.Inputs'!$D$40)*(1+'1.Inputs'!$D$41))*(1+$G469)^(7-1))-(('1.Inputs'!$D$37*12*IF(7=1,'1.Inputs'!$D$38,IF(7=2,'1.Inputs'!$D$39,$E469)))/(1-'1.Inputs'!$D$42)*$D469*(1+$G469)^(7-1))-('1.Inputs'!$D$37*12*IF(7=1,'1.Inputs'!$D$38,IF(7=2,'1.Inputs'!$D$39,$E469)))*'1.Inputs'!$D$43*(1+$G469)^(7-1)-'1.Inputs'!$D$44*(1+$G469)^(7-1)-('1.Inputs'!$D$20/'1.Inputs'!$D$27+'1.Inputs'!$D$23/'1.Inputs'!$D$28))))*'1.Inputs'!$D$53</f>
        <v>1225418485.987303</v>
      </c>
      <c r="AJ469" s="36">
        <f ca="1">Z469-AJ$13-AJ$14+MIN(AJ$13,MAX(0,((('1.Inputs'!$D$37*12*IF(8=1,'1.Inputs'!$D$38,IF(8=2,'1.Inputs'!$D$39,$E469)))*$F469*(('1.Inputs'!$D$40)+(1-'1.Inputs'!$D$40)*(1+'1.Inputs'!$D$41))*(1+$G469)^(8-1))-(('1.Inputs'!$D$37*12*IF(8=1,'1.Inputs'!$D$38,IF(8=2,'1.Inputs'!$D$39,$E469)))/(1-'1.Inputs'!$D$42)*$D469*(1+$G469)^(8-1))-('1.Inputs'!$D$37*12*IF(8=1,'1.Inputs'!$D$38,IF(8=2,'1.Inputs'!$D$39,$E469)))*'1.Inputs'!$D$43*(1+$G469)^(8-1)-'1.Inputs'!$D$44*(1+$G469)^(8-1)-('1.Inputs'!$D$20/'1.Inputs'!$D$27+'1.Inputs'!$D$23/'1.Inputs'!$D$28))))*'1.Inputs'!$D$53</f>
        <v>1550681142.2716062</v>
      </c>
      <c r="AK469" s="36">
        <f ca="1">AA469-AK$13-AK$14+MIN(AK$13,MAX(0,((('1.Inputs'!$D$37*12*IF(9=1,'1.Inputs'!$D$38,IF(9=2,'1.Inputs'!$D$39,$E469)))*$F469*(('1.Inputs'!$D$40)+(1-'1.Inputs'!$D$40)*(1+'1.Inputs'!$D$41))*(1+$G469)^(9-1))-(('1.Inputs'!$D$37*12*IF(9=1,'1.Inputs'!$D$38,IF(9=2,'1.Inputs'!$D$39,$E469)))/(1-'1.Inputs'!$D$42)*$D469*(1+$G469)^(9-1))-('1.Inputs'!$D$37*12*IF(9=1,'1.Inputs'!$D$38,IF(9=2,'1.Inputs'!$D$39,$E469)))*'1.Inputs'!$D$43*(1+$G469)^(9-1)-'1.Inputs'!$D$44*(1+$G469)^(9-1)-('1.Inputs'!$D$20/'1.Inputs'!$D$27+'1.Inputs'!$D$23/'1.Inputs'!$D$28))))*'1.Inputs'!$D$53</f>
        <v>1613256195.62532</v>
      </c>
      <c r="AL469" s="36">
        <f ca="1">AB469-AL$13-AL$14+MIN(AL$13,MAX(0,((('1.Inputs'!$D$37*12*IF(10=1,'1.Inputs'!$D$38,IF(10=2,'1.Inputs'!$D$39,$E469)))*$F469*(('1.Inputs'!$D$40)+(1-'1.Inputs'!$D$40)*(1+'1.Inputs'!$D$41))*(1+$G469)^(10-1))-(('1.Inputs'!$D$37*12*IF(10=1,'1.Inputs'!$D$38,IF(10=2,'1.Inputs'!$D$39,$E469)))/(1-'1.Inputs'!$D$42)*$D469*(1+$G469)^(10-1))-('1.Inputs'!$D$37*12*IF(10=1,'1.Inputs'!$D$38,IF(10=2,'1.Inputs'!$D$39,$E469)))*'1.Inputs'!$D$43*(1+$G469)^(10-1)-'1.Inputs'!$D$44*(1+$G469)^(10-1)-('1.Inputs'!$D$20/'1.Inputs'!$D$27+'1.Inputs'!$D$23/'1.Inputs'!$D$28))))*'1.Inputs'!$D$53+'1.Inputs'!$D$35</f>
        <v>5041867670.0191278</v>
      </c>
      <c r="AM469" s="48">
        <f ca="1">R469+NPV('1.Inputs'!$D$55,S469:AB469)</f>
        <v>4612003523.0598087</v>
      </c>
      <c r="AN469" s="48">
        <f ca="1">-('1.Inputs'!$D$24*(1-'1.Inputs'!$D$31)+'1.Inputs'!$D$35)+NPV('1.Inputs'!$D$54,AC469:AL469)</f>
        <v>2429392025.1254239</v>
      </c>
      <c r="AO469" s="36">
        <f t="shared" ca="1" si="61"/>
        <v>-1.7202927046105669</v>
      </c>
      <c r="AP469" s="36">
        <f t="shared" ca="1" si="62"/>
        <v>2.6727097665524782</v>
      </c>
      <c r="AQ469" s="36">
        <f ca="1">'1.Inputs'!$D$35+MIN(SUM($AC469:AC469),SUM($AC469:AD469),SUM($AC469:AE469),SUM($AC469:AF469),SUM($AC469:AG469),SUM($AC469:AH469),SUM($AC469:AI469),SUM($AC469:AJ469),SUM($AC469:AK469),SUM($AC469:AL469))</f>
        <v>450144796.79948032</v>
      </c>
      <c r="AR469" s="36">
        <f ca="1">IF(AP469&lt;'1.Inputs'!$D$57,1,0)</f>
        <v>0</v>
      </c>
      <c r="AS469" s="36">
        <f t="shared" ca="1" si="63"/>
        <v>0</v>
      </c>
    </row>
    <row r="470" spans="2:45" ht="15" customHeight="1" x14ac:dyDescent="0.25">
      <c r="B470" s="36">
        <v>455</v>
      </c>
      <c r="C470" s="36">
        <f t="shared" ca="1" si="56"/>
        <v>0.95784208122113412</v>
      </c>
      <c r="D470" s="36">
        <f t="shared" ca="1" si="57"/>
        <v>18481.368665968126</v>
      </c>
      <c r="E470" s="47">
        <f t="shared" ca="1" si="58"/>
        <v>0.89451996959981139</v>
      </c>
      <c r="F470" s="36">
        <f t="shared" ca="1" si="59"/>
        <v>32251.086649582718</v>
      </c>
      <c r="G470" s="36">
        <f t="shared" ca="1" si="60"/>
        <v>4.179194437503278E-2</v>
      </c>
      <c r="H470" s="36">
        <f ca="1">((('1.Inputs'!$D$37*12*IF(1=1,'1.Inputs'!$D$38,IF(1=2,'1.Inputs'!$D$39,$E470)))*$F470*(('1.Inputs'!$D$40)+(1-'1.Inputs'!$D$40)*(1+'1.Inputs'!$D$41))*(1+$G470)^(1-1))*'1.Inputs'!$D$47+(('1.Inputs'!$D$37*12*IF(1=1,'1.Inputs'!$D$38,IF(1=2,'1.Inputs'!$D$39,$E470)))/(1-'1.Inputs'!$D$42)*$D470*(1+$G470)^(1-1))*('1.Inputs'!$D$48-'1.Inputs'!$D$49))/'1.Inputs'!$D$51</f>
        <v>844790939.29899192</v>
      </c>
      <c r="I470" s="36">
        <f ca="1">((('1.Inputs'!$D$37*12*IF(2=1,'1.Inputs'!$D$38,IF(2=2,'1.Inputs'!$D$39,$E470)))*$F470*(('1.Inputs'!$D$40)+(1-'1.Inputs'!$D$40)*(1+'1.Inputs'!$D$41))*(1+$G470)^(2-1))*'1.Inputs'!$D$47+(('1.Inputs'!$D$37*12*IF(2=1,'1.Inputs'!$D$38,IF(2=2,'1.Inputs'!$D$39,$E470)))/(1-'1.Inputs'!$D$42)*$D470*(1+$G470)^(2-1))*('1.Inputs'!$D$48-'1.Inputs'!$D$49))/'1.Inputs'!$D$51</f>
        <v>1232134953.3397896</v>
      </c>
      <c r="J470" s="36">
        <f ca="1">((('1.Inputs'!$D$37*12*IF(3=1,'1.Inputs'!$D$38,IF(3=2,'1.Inputs'!$D$39,$E470)))*$F470*(('1.Inputs'!$D$40)+(1-'1.Inputs'!$D$40)*(1+'1.Inputs'!$D$41))*(1+$G470)^(3-1))*'1.Inputs'!$D$47+(('1.Inputs'!$D$37*12*IF(3=1,'1.Inputs'!$D$38,IF(3=2,'1.Inputs'!$D$39,$E470)))/(1-'1.Inputs'!$D$42)*$D470*(1+$G470)^(3-1))*('1.Inputs'!$D$48-'1.Inputs'!$D$49))/'1.Inputs'!$D$51</f>
        <v>1640330171.3709378</v>
      </c>
      <c r="K470" s="36">
        <f ca="1">((('1.Inputs'!$D$37*12*IF(4=1,'1.Inputs'!$D$38,IF(4=2,'1.Inputs'!$D$39,$E470)))*$F470*(('1.Inputs'!$D$40)+(1-'1.Inputs'!$D$40)*(1+'1.Inputs'!$D$41))*(1+$G470)^(4-1))*'1.Inputs'!$D$47+(('1.Inputs'!$D$37*12*IF(4=1,'1.Inputs'!$D$38,IF(4=2,'1.Inputs'!$D$39,$E470)))/(1-'1.Inputs'!$D$42)*$D470*(1+$G470)^(4-1))*('1.Inputs'!$D$48-'1.Inputs'!$D$49))/'1.Inputs'!$D$51</f>
        <v>1708882758.64956</v>
      </c>
      <c r="L470" s="36">
        <f ca="1">((('1.Inputs'!$D$37*12*IF(5=1,'1.Inputs'!$D$38,IF(5=2,'1.Inputs'!$D$39,$E470)))*$F470*(('1.Inputs'!$D$40)+(1-'1.Inputs'!$D$40)*(1+'1.Inputs'!$D$41))*(1+$G470)^(5-1))*'1.Inputs'!$D$47+(('1.Inputs'!$D$37*12*IF(5=1,'1.Inputs'!$D$38,IF(5=2,'1.Inputs'!$D$39,$E470)))/(1-'1.Inputs'!$D$42)*$D470*(1+$G470)^(5-1))*('1.Inputs'!$D$48-'1.Inputs'!$D$49))/'1.Inputs'!$D$51</f>
        <v>1780300291.8424945</v>
      </c>
      <c r="M470" s="36">
        <f ca="1">((('1.Inputs'!$D$37*12*IF(6=1,'1.Inputs'!$D$38,IF(6=2,'1.Inputs'!$D$39,$E470)))*$F470*(('1.Inputs'!$D$40)+(1-'1.Inputs'!$D$40)*(1+'1.Inputs'!$D$41))*(1+$G470)^(6-1))*'1.Inputs'!$D$47+(('1.Inputs'!$D$37*12*IF(6=1,'1.Inputs'!$D$38,IF(6=2,'1.Inputs'!$D$39,$E470)))/(1-'1.Inputs'!$D$42)*$D470*(1+$G470)^(6-1))*('1.Inputs'!$D$48-'1.Inputs'!$D$49))/'1.Inputs'!$D$51</f>
        <v>1854702502.6100311</v>
      </c>
      <c r="N470" s="36">
        <f ca="1">((('1.Inputs'!$D$37*12*IF(7=1,'1.Inputs'!$D$38,IF(7=2,'1.Inputs'!$D$39,$E470)))*$F470*(('1.Inputs'!$D$40)+(1-'1.Inputs'!$D$40)*(1+'1.Inputs'!$D$41))*(1+$G470)^(7-1))*'1.Inputs'!$D$47+(('1.Inputs'!$D$37*12*IF(7=1,'1.Inputs'!$D$38,IF(7=2,'1.Inputs'!$D$39,$E470)))/(1-'1.Inputs'!$D$42)*$D470*(1+$G470)^(7-1))*('1.Inputs'!$D$48-'1.Inputs'!$D$49))/'1.Inputs'!$D$51</f>
        <v>1932214126.4313436</v>
      </c>
      <c r="O470" s="36">
        <f ca="1">((('1.Inputs'!$D$37*12*IF(8=1,'1.Inputs'!$D$38,IF(8=2,'1.Inputs'!$D$39,$E470)))*$F470*(('1.Inputs'!$D$40)+(1-'1.Inputs'!$D$40)*(1+'1.Inputs'!$D$41))*(1+$G470)^(8-1))*'1.Inputs'!$D$47+(('1.Inputs'!$D$37*12*IF(8=1,'1.Inputs'!$D$38,IF(8=2,'1.Inputs'!$D$39,$E470)))/(1-'1.Inputs'!$D$42)*$D470*(1+$G470)^(8-1))*('1.Inputs'!$D$48-'1.Inputs'!$D$49))/'1.Inputs'!$D$51</f>
        <v>2012965111.7238145</v>
      </c>
      <c r="P470" s="36">
        <f ca="1">((('1.Inputs'!$D$37*12*IF(9=1,'1.Inputs'!$D$38,IF(9=2,'1.Inputs'!$D$39,$E470)))*$F470*(('1.Inputs'!$D$40)+(1-'1.Inputs'!$D$40)*(1+'1.Inputs'!$D$41))*(1+$G470)^(9-1))*'1.Inputs'!$D$47+(('1.Inputs'!$D$37*12*IF(9=1,'1.Inputs'!$D$38,IF(9=2,'1.Inputs'!$D$39,$E470)))/(1-'1.Inputs'!$D$42)*$D470*(1+$G470)^(9-1))*('1.Inputs'!$D$48-'1.Inputs'!$D$49))/'1.Inputs'!$D$51</f>
        <v>2097090837.7018578</v>
      </c>
      <c r="Q470" s="36">
        <f ca="1">((('1.Inputs'!$D$37*12*IF(10=1,'1.Inputs'!$D$38,IF(10=2,'1.Inputs'!$D$39,$E470)))*$F470*(('1.Inputs'!$D$40)+(1-'1.Inputs'!$D$40)*(1+'1.Inputs'!$D$41))*(1+$G470)^(10-1))*'1.Inputs'!$D$47+(('1.Inputs'!$D$37*12*IF(10=1,'1.Inputs'!$D$38,IF(10=2,'1.Inputs'!$D$39,$E470)))/(1-'1.Inputs'!$D$42)*$D470*(1+$G470)^(10-1))*('1.Inputs'!$D$48-'1.Inputs'!$D$49))/'1.Inputs'!$D$51</f>
        <v>2184732341.3404846</v>
      </c>
      <c r="R470" s="36">
        <f>-'1.Inputs'!$D$24</f>
        <v>-2050000000</v>
      </c>
      <c r="S470" s="36">
        <f ca="1">((('1.Inputs'!$D$37*12*IF(1=1,'1.Inputs'!$D$38,IF(1=2,'1.Inputs'!$D$39,$E470)))*$F470*(('1.Inputs'!$D$40)+(1-'1.Inputs'!$D$40)*(1+'1.Inputs'!$D$41))*(1+$G470)^(1-1))-(('1.Inputs'!$D$37*12*IF(1=1,'1.Inputs'!$D$38,IF(1=2,'1.Inputs'!$D$39,$E470)))/(1-'1.Inputs'!$D$42)*$D470*(1+$G470)^(1-1))-('1.Inputs'!$D$37*12*IF(1=1,'1.Inputs'!$D$38,IF(1=2,'1.Inputs'!$D$39,$E470)))*'1.Inputs'!$D$43*(1+$G470)^(1-1)-'1.Inputs'!$D$44*(1+$G470)^(1-1)-('1.Inputs'!$D$20/'1.Inputs'!$D$27+'1.Inputs'!$D$23/'1.Inputs'!$D$28))-MAX(0,((('1.Inputs'!$D$37*12*IF(1=1,'1.Inputs'!$D$38,IF(1=2,'1.Inputs'!$D$39,$E470)))*$F470*(('1.Inputs'!$D$40)+(1-'1.Inputs'!$D$40)*(1+'1.Inputs'!$D$41))*(1+$G470)^(1-1))-(('1.Inputs'!$D$37*12*IF(1=1,'1.Inputs'!$D$38,IF(1=2,'1.Inputs'!$D$39,$E470)))/(1-'1.Inputs'!$D$42)*$D470*(1+$G470)^(1-1))-('1.Inputs'!$D$37*12*IF(1=1,'1.Inputs'!$D$38,IF(1=2,'1.Inputs'!$D$39,$E470)))*'1.Inputs'!$D$43*(1+$G470)^(1-1)-'1.Inputs'!$D$44*(1+$G470)^(1-1)-('1.Inputs'!$D$20/'1.Inputs'!$D$27+'1.Inputs'!$D$23/'1.Inputs'!$D$28)))*'1.Inputs'!$D$53+('1.Inputs'!$D$20/'1.Inputs'!$D$27+'1.Inputs'!$D$23/'1.Inputs'!$D$28)-H470</f>
        <v>-378936086.92547512</v>
      </c>
      <c r="T470" s="36">
        <f ca="1">((('1.Inputs'!$D$37*12*IF(2=1,'1.Inputs'!$D$38,IF(2=2,'1.Inputs'!$D$39,$E470)))*$F470*(('1.Inputs'!$D$40)+(1-'1.Inputs'!$D$40)*(1+'1.Inputs'!$D$41))*(1+$G470)^(2-1))-(('1.Inputs'!$D$37*12*IF(2=1,'1.Inputs'!$D$38,IF(2=2,'1.Inputs'!$D$39,$E470)))/(1-'1.Inputs'!$D$42)*$D470*(1+$G470)^(2-1))-('1.Inputs'!$D$37*12*IF(2=1,'1.Inputs'!$D$38,IF(2=2,'1.Inputs'!$D$39,$E470)))*'1.Inputs'!$D$43*(1+$G470)^(2-1)-'1.Inputs'!$D$44*(1+$G470)^(2-1)-('1.Inputs'!$D$20/'1.Inputs'!$D$27+'1.Inputs'!$D$23/'1.Inputs'!$D$28))-MAX(0,((('1.Inputs'!$D$37*12*IF(2=1,'1.Inputs'!$D$38,IF(2=2,'1.Inputs'!$D$39,$E470)))*$F470*(('1.Inputs'!$D$40)+(1-'1.Inputs'!$D$40)*(1+'1.Inputs'!$D$41))*(1+$G470)^(2-1))-(('1.Inputs'!$D$37*12*IF(2=1,'1.Inputs'!$D$38,IF(2=2,'1.Inputs'!$D$39,$E470)))/(1-'1.Inputs'!$D$42)*$D470*(1+$G470)^(2-1))-('1.Inputs'!$D$37*12*IF(2=1,'1.Inputs'!$D$38,IF(2=2,'1.Inputs'!$D$39,$E470)))*'1.Inputs'!$D$43*(1+$G470)^(2-1)-'1.Inputs'!$D$44*(1+$G470)^(2-1)-('1.Inputs'!$D$20/'1.Inputs'!$D$27+'1.Inputs'!$D$23/'1.Inputs'!$D$28)))*'1.Inputs'!$D$53+('1.Inputs'!$D$20/'1.Inputs'!$D$27+'1.Inputs'!$D$23/'1.Inputs'!$D$28)-(I470-H470)</f>
        <v>514224129.2536006</v>
      </c>
      <c r="U470" s="36">
        <f ca="1">((('1.Inputs'!$D$37*12*IF(3=1,'1.Inputs'!$D$38,IF(3=2,'1.Inputs'!$D$39,$E470)))*$F470*(('1.Inputs'!$D$40)+(1-'1.Inputs'!$D$40)*(1+'1.Inputs'!$D$41))*(1+$G470)^(3-1))-(('1.Inputs'!$D$37*12*IF(3=1,'1.Inputs'!$D$38,IF(3=2,'1.Inputs'!$D$39,$E470)))/(1-'1.Inputs'!$D$42)*$D470*(1+$G470)^(3-1))-('1.Inputs'!$D$37*12*IF(3=1,'1.Inputs'!$D$38,IF(3=2,'1.Inputs'!$D$39,$E470)))*'1.Inputs'!$D$43*(1+$G470)^(3-1)-'1.Inputs'!$D$44*(1+$G470)^(3-1)-('1.Inputs'!$D$20/'1.Inputs'!$D$27+'1.Inputs'!$D$23/'1.Inputs'!$D$28))-MAX(0,((('1.Inputs'!$D$37*12*IF(3=1,'1.Inputs'!$D$38,IF(3=2,'1.Inputs'!$D$39,$E470)))*$F470*(('1.Inputs'!$D$40)+(1-'1.Inputs'!$D$40)*(1+'1.Inputs'!$D$41))*(1+$G470)^(3-1))-(('1.Inputs'!$D$37*12*IF(3=1,'1.Inputs'!$D$38,IF(3=2,'1.Inputs'!$D$39,$E470)))/(1-'1.Inputs'!$D$42)*$D470*(1+$G470)^(3-1))-('1.Inputs'!$D$37*12*IF(3=1,'1.Inputs'!$D$38,IF(3=2,'1.Inputs'!$D$39,$E470)))*'1.Inputs'!$D$43*(1+$G470)^(3-1)-'1.Inputs'!$D$44*(1+$G470)^(3-1)-('1.Inputs'!$D$20/'1.Inputs'!$D$27+'1.Inputs'!$D$23/'1.Inputs'!$D$28)))*'1.Inputs'!$D$53+('1.Inputs'!$D$20/'1.Inputs'!$D$27+'1.Inputs'!$D$23/'1.Inputs'!$D$28)-(J470-I470)</f>
        <v>952835537.62382197</v>
      </c>
      <c r="V470" s="36">
        <f ca="1">((('1.Inputs'!$D$37*12*IF(4=1,'1.Inputs'!$D$38,IF(4=2,'1.Inputs'!$D$39,$E470)))*$F470*(('1.Inputs'!$D$40)+(1-'1.Inputs'!$D$40)*(1+'1.Inputs'!$D$41))*(1+$G470)^(4-1))-(('1.Inputs'!$D$37*12*IF(4=1,'1.Inputs'!$D$38,IF(4=2,'1.Inputs'!$D$39,$E470)))/(1-'1.Inputs'!$D$42)*$D470*(1+$G470)^(4-1))-('1.Inputs'!$D$37*12*IF(4=1,'1.Inputs'!$D$38,IF(4=2,'1.Inputs'!$D$39,$E470)))*'1.Inputs'!$D$43*(1+$G470)^(4-1)-'1.Inputs'!$D$44*(1+$G470)^(4-1)-('1.Inputs'!$D$20/'1.Inputs'!$D$27+'1.Inputs'!$D$23/'1.Inputs'!$D$28))-MAX(0,((('1.Inputs'!$D$37*12*IF(4=1,'1.Inputs'!$D$38,IF(4=2,'1.Inputs'!$D$39,$E470)))*$F470*(('1.Inputs'!$D$40)+(1-'1.Inputs'!$D$40)*(1+'1.Inputs'!$D$41))*(1+$G470)^(4-1))-(('1.Inputs'!$D$37*12*IF(4=1,'1.Inputs'!$D$38,IF(4=2,'1.Inputs'!$D$39,$E470)))/(1-'1.Inputs'!$D$42)*$D470*(1+$G470)^(4-1))-('1.Inputs'!$D$37*12*IF(4=1,'1.Inputs'!$D$38,IF(4=2,'1.Inputs'!$D$39,$E470)))*'1.Inputs'!$D$43*(1+$G470)^(4-1)-'1.Inputs'!$D$44*(1+$G470)^(4-1)-('1.Inputs'!$D$20/'1.Inputs'!$D$27+'1.Inputs'!$D$23/'1.Inputs'!$D$28)))*'1.Inputs'!$D$53+('1.Inputs'!$D$20/'1.Inputs'!$D$27+'1.Inputs'!$D$23/'1.Inputs'!$D$28)-(K470-J470)</f>
        <v>1347383620.6376686</v>
      </c>
      <c r="W470" s="36">
        <f ca="1">((('1.Inputs'!$D$37*12*IF(5=1,'1.Inputs'!$D$38,IF(5=2,'1.Inputs'!$D$39,$E470)))*$F470*(('1.Inputs'!$D$40)+(1-'1.Inputs'!$D$40)*(1+'1.Inputs'!$D$41))*(1+$G470)^(5-1))-(('1.Inputs'!$D$37*12*IF(5=1,'1.Inputs'!$D$38,IF(5=2,'1.Inputs'!$D$39,$E470)))/(1-'1.Inputs'!$D$42)*$D470*(1+$G470)^(5-1))-('1.Inputs'!$D$37*12*IF(5=1,'1.Inputs'!$D$38,IF(5=2,'1.Inputs'!$D$39,$E470)))*'1.Inputs'!$D$43*(1+$G470)^(5-1)-'1.Inputs'!$D$44*(1+$G470)^(5-1)-('1.Inputs'!$D$20/'1.Inputs'!$D$27+'1.Inputs'!$D$23/'1.Inputs'!$D$28))-MAX(0,((('1.Inputs'!$D$37*12*IF(5=1,'1.Inputs'!$D$38,IF(5=2,'1.Inputs'!$D$39,$E470)))*$F470*(('1.Inputs'!$D$40)+(1-'1.Inputs'!$D$40)*(1+'1.Inputs'!$D$41))*(1+$G470)^(5-1))-(('1.Inputs'!$D$37*12*IF(5=1,'1.Inputs'!$D$38,IF(5=2,'1.Inputs'!$D$39,$E470)))/(1-'1.Inputs'!$D$42)*$D470*(1+$G470)^(5-1))-('1.Inputs'!$D$37*12*IF(5=1,'1.Inputs'!$D$38,IF(5=2,'1.Inputs'!$D$39,$E470)))*'1.Inputs'!$D$43*(1+$G470)^(5-1)-'1.Inputs'!$D$44*(1+$G470)^(5-1)-('1.Inputs'!$D$20/'1.Inputs'!$D$27+'1.Inputs'!$D$23/'1.Inputs'!$D$28)))*'1.Inputs'!$D$53+('1.Inputs'!$D$20/'1.Inputs'!$D$27+'1.Inputs'!$D$23/'1.Inputs'!$D$28)-(L470-K470)</f>
        <v>1401718732.5914686</v>
      </c>
      <c r="X470" s="36">
        <f ca="1">((('1.Inputs'!$D$37*12*IF(6=1,'1.Inputs'!$D$38,IF(6=2,'1.Inputs'!$D$39,$E470)))*$F470*(('1.Inputs'!$D$40)+(1-'1.Inputs'!$D$40)*(1+'1.Inputs'!$D$41))*(1+$G470)^(6-1))-(('1.Inputs'!$D$37*12*IF(6=1,'1.Inputs'!$D$38,IF(6=2,'1.Inputs'!$D$39,$E470)))/(1-'1.Inputs'!$D$42)*$D470*(1+$G470)^(6-1))-('1.Inputs'!$D$37*12*IF(6=1,'1.Inputs'!$D$38,IF(6=2,'1.Inputs'!$D$39,$E470)))*'1.Inputs'!$D$43*(1+$G470)^(6-1)-'1.Inputs'!$D$44*(1+$G470)^(6-1)-('1.Inputs'!$D$20/'1.Inputs'!$D$27+'1.Inputs'!$D$23/'1.Inputs'!$D$28))-MAX(0,((('1.Inputs'!$D$37*12*IF(6=1,'1.Inputs'!$D$38,IF(6=2,'1.Inputs'!$D$39,$E470)))*$F470*(('1.Inputs'!$D$40)+(1-'1.Inputs'!$D$40)*(1+'1.Inputs'!$D$41))*(1+$G470)^(6-1))-(('1.Inputs'!$D$37*12*IF(6=1,'1.Inputs'!$D$38,IF(6=2,'1.Inputs'!$D$39,$E470)))/(1-'1.Inputs'!$D$42)*$D470*(1+$G470)^(6-1))-('1.Inputs'!$D$37*12*IF(6=1,'1.Inputs'!$D$38,IF(6=2,'1.Inputs'!$D$39,$E470)))*'1.Inputs'!$D$43*(1+$G470)^(6-1)-'1.Inputs'!$D$44*(1+$G470)^(6-1)-('1.Inputs'!$D$20/'1.Inputs'!$D$27+'1.Inputs'!$D$23/'1.Inputs'!$D$28)))*'1.Inputs'!$D$53+('1.Inputs'!$D$20/'1.Inputs'!$D$27+'1.Inputs'!$D$23/'1.Inputs'!$D$28)-(M470-L470)</f>
        <v>1458324614.5216527</v>
      </c>
      <c r="Y470" s="36">
        <f ca="1">((('1.Inputs'!$D$37*12*IF(7=1,'1.Inputs'!$D$38,IF(7=2,'1.Inputs'!$D$39,$E470)))*$F470*(('1.Inputs'!$D$40)+(1-'1.Inputs'!$D$40)*(1+'1.Inputs'!$D$41))*(1+$G470)^(7-1))-(('1.Inputs'!$D$37*12*IF(7=1,'1.Inputs'!$D$38,IF(7=2,'1.Inputs'!$D$39,$E470)))/(1-'1.Inputs'!$D$42)*$D470*(1+$G470)^(7-1))-('1.Inputs'!$D$37*12*IF(7=1,'1.Inputs'!$D$38,IF(7=2,'1.Inputs'!$D$39,$E470)))*'1.Inputs'!$D$43*(1+$G470)^(7-1)-'1.Inputs'!$D$44*(1+$G470)^(7-1)-('1.Inputs'!$D$20/'1.Inputs'!$D$27+'1.Inputs'!$D$23/'1.Inputs'!$D$28))-MAX(0,((('1.Inputs'!$D$37*12*IF(7=1,'1.Inputs'!$D$38,IF(7=2,'1.Inputs'!$D$39,$E470)))*$F470*(('1.Inputs'!$D$40)+(1-'1.Inputs'!$D$40)*(1+'1.Inputs'!$D$41))*(1+$G470)^(7-1))-(('1.Inputs'!$D$37*12*IF(7=1,'1.Inputs'!$D$38,IF(7=2,'1.Inputs'!$D$39,$E470)))/(1-'1.Inputs'!$D$42)*$D470*(1+$G470)^(7-1))-('1.Inputs'!$D$37*12*IF(7=1,'1.Inputs'!$D$38,IF(7=2,'1.Inputs'!$D$39,$E470)))*'1.Inputs'!$D$43*(1+$G470)^(7-1)-'1.Inputs'!$D$44*(1+$G470)^(7-1)-('1.Inputs'!$D$20/'1.Inputs'!$D$27+'1.Inputs'!$D$23/'1.Inputs'!$D$28)))*'1.Inputs'!$D$53+('1.Inputs'!$D$20/'1.Inputs'!$D$27+'1.Inputs'!$D$23/'1.Inputs'!$D$28)-(N470-M470)</f>
        <v>1517296166.3207622</v>
      </c>
      <c r="Z470" s="36">
        <f ca="1">((('1.Inputs'!$D$37*12*IF(8=1,'1.Inputs'!$D$38,IF(8=2,'1.Inputs'!$D$39,$E470)))*$F470*(('1.Inputs'!$D$40)+(1-'1.Inputs'!$D$40)*(1+'1.Inputs'!$D$41))*(1+$G470)^(8-1))-(('1.Inputs'!$D$37*12*IF(8=1,'1.Inputs'!$D$38,IF(8=2,'1.Inputs'!$D$39,$E470)))/(1-'1.Inputs'!$D$42)*$D470*(1+$G470)^(8-1))-('1.Inputs'!$D$37*12*IF(8=1,'1.Inputs'!$D$38,IF(8=2,'1.Inputs'!$D$39,$E470)))*'1.Inputs'!$D$43*(1+$G470)^(8-1)-'1.Inputs'!$D$44*(1+$G470)^(8-1)-('1.Inputs'!$D$20/'1.Inputs'!$D$27+'1.Inputs'!$D$23/'1.Inputs'!$D$28))-MAX(0,((('1.Inputs'!$D$37*12*IF(8=1,'1.Inputs'!$D$38,IF(8=2,'1.Inputs'!$D$39,$E470)))*$F470*(('1.Inputs'!$D$40)+(1-'1.Inputs'!$D$40)*(1+'1.Inputs'!$D$41))*(1+$G470)^(8-1))-(('1.Inputs'!$D$37*12*IF(8=1,'1.Inputs'!$D$38,IF(8=2,'1.Inputs'!$D$39,$E470)))/(1-'1.Inputs'!$D$42)*$D470*(1+$G470)^(8-1))-('1.Inputs'!$D$37*12*IF(8=1,'1.Inputs'!$D$38,IF(8=2,'1.Inputs'!$D$39,$E470)))*'1.Inputs'!$D$43*(1+$G470)^(8-1)-'1.Inputs'!$D$44*(1+$G470)^(8-1)-('1.Inputs'!$D$20/'1.Inputs'!$D$27+'1.Inputs'!$D$23/'1.Inputs'!$D$28)))*'1.Inputs'!$D$53+('1.Inputs'!$D$20/'1.Inputs'!$D$27+'1.Inputs'!$D$23/'1.Inputs'!$D$28)-(O470-N470)</f>
        <v>1578732253.9323692</v>
      </c>
      <c r="AA470" s="36">
        <f ca="1">((('1.Inputs'!$D$37*12*IF(9=1,'1.Inputs'!$D$38,IF(9=2,'1.Inputs'!$D$39,$E470)))*$F470*(('1.Inputs'!$D$40)+(1-'1.Inputs'!$D$40)*(1+'1.Inputs'!$D$41))*(1+$G470)^(9-1))-(('1.Inputs'!$D$37*12*IF(9=1,'1.Inputs'!$D$38,IF(9=2,'1.Inputs'!$D$39,$E470)))/(1-'1.Inputs'!$D$42)*$D470*(1+$G470)^(9-1))-('1.Inputs'!$D$37*12*IF(9=1,'1.Inputs'!$D$38,IF(9=2,'1.Inputs'!$D$39,$E470)))*'1.Inputs'!$D$43*(1+$G470)^(9-1)-'1.Inputs'!$D$44*(1+$G470)^(9-1)-('1.Inputs'!$D$20/'1.Inputs'!$D$27+'1.Inputs'!$D$23/'1.Inputs'!$D$28))-MAX(0,((('1.Inputs'!$D$37*12*IF(9=1,'1.Inputs'!$D$38,IF(9=2,'1.Inputs'!$D$39,$E470)))*$F470*(('1.Inputs'!$D$40)+(1-'1.Inputs'!$D$40)*(1+'1.Inputs'!$D$41))*(1+$G470)^(9-1))-(('1.Inputs'!$D$37*12*IF(9=1,'1.Inputs'!$D$38,IF(9=2,'1.Inputs'!$D$39,$E470)))/(1-'1.Inputs'!$D$42)*$D470*(1+$G470)^(9-1))-('1.Inputs'!$D$37*12*IF(9=1,'1.Inputs'!$D$38,IF(9=2,'1.Inputs'!$D$39,$E470)))*'1.Inputs'!$D$43*(1+$G470)^(9-1)-'1.Inputs'!$D$44*(1+$G470)^(9-1)-('1.Inputs'!$D$20/'1.Inputs'!$D$27+'1.Inputs'!$D$23/'1.Inputs'!$D$28)))*'1.Inputs'!$D$53+('1.Inputs'!$D$20/'1.Inputs'!$D$27+'1.Inputs'!$D$23/'1.Inputs'!$D$28)-(P470-O470)</f>
        <v>1642735875.1000607</v>
      </c>
      <c r="AB470" s="36">
        <f ca="1">((('1.Inputs'!$D$37*12*IF(10=1,'1.Inputs'!$D$38,IF(10=2,'1.Inputs'!$D$39,$E470)))*$F470*(('1.Inputs'!$D$40)+(1-'1.Inputs'!$D$40)*(1+'1.Inputs'!$D$41))*(1+$G470)^(10-1))-(('1.Inputs'!$D$37*12*IF(10=1,'1.Inputs'!$D$38,IF(10=2,'1.Inputs'!$D$39,$E470)))/(1-'1.Inputs'!$D$42)*$D470*(1+$G470)^(10-1))-('1.Inputs'!$D$37*12*IF(10=1,'1.Inputs'!$D$38,IF(10=2,'1.Inputs'!$D$39,$E470)))*'1.Inputs'!$D$43*(1+$G470)^(10-1)-'1.Inputs'!$D$44*(1+$G470)^(10-1)-('1.Inputs'!$D$20/'1.Inputs'!$D$27+'1.Inputs'!$D$23/'1.Inputs'!$D$28))-MAX(0,((('1.Inputs'!$D$37*12*IF(10=1,'1.Inputs'!$D$38,IF(10=2,'1.Inputs'!$D$39,$E470)))*$F470*(('1.Inputs'!$D$40)+(1-'1.Inputs'!$D$40)*(1+'1.Inputs'!$D$41))*(1+$G470)^(10-1))-(('1.Inputs'!$D$37*12*IF(10=1,'1.Inputs'!$D$38,IF(10=2,'1.Inputs'!$D$39,$E470)))/(1-'1.Inputs'!$D$42)*$D470*(1+$G470)^(10-1))-('1.Inputs'!$D$37*12*IF(10=1,'1.Inputs'!$D$38,IF(10=2,'1.Inputs'!$D$39,$E470)))*'1.Inputs'!$D$43*(1+$G470)^(10-1)-'1.Inputs'!$D$44*(1+$G470)^(10-1)-('1.Inputs'!$D$20/'1.Inputs'!$D$27+'1.Inputs'!$D$23/'1.Inputs'!$D$28)))*'1.Inputs'!$D$53+('1.Inputs'!$D$20/'1.Inputs'!$D$27+'1.Inputs'!$D$23/'1.Inputs'!$D$28)-(Q470-P470)+(('1.Inputs'!$D$20+'1.Inputs'!$D$23-('1.Inputs'!$D$20/'1.Inputs'!$D$27+'1.Inputs'!$D$23/'1.Inputs'!$D$28)*'1.Inputs'!$D$10)*'1.Inputs'!$D$60+'1.Inputs'!$D$19*'1.Inputs'!$D$59+Q470)</f>
        <v>4594146673.3838778</v>
      </c>
      <c r="AC470" s="36">
        <f ca="1">S470-AC$13-AC$14+MIN(AC$13,MAX(0,((('1.Inputs'!$D$37*12*IF(1=1,'1.Inputs'!$D$38,IF(1=2,'1.Inputs'!$D$39,$E470)))*$F470*(('1.Inputs'!$D$40)+(1-'1.Inputs'!$D$40)*(1+'1.Inputs'!$D$41))*(1+$G470)^(1-1))-(('1.Inputs'!$D$37*12*IF(1=1,'1.Inputs'!$D$38,IF(1=2,'1.Inputs'!$D$39,$E470)))/(1-'1.Inputs'!$D$42)*$D470*(1+$G470)^(1-1))-('1.Inputs'!$D$37*12*IF(1=1,'1.Inputs'!$D$38,IF(1=2,'1.Inputs'!$D$39,$E470)))*'1.Inputs'!$D$43*(1+$G470)^(1-1)-'1.Inputs'!$D$44*(1+$G470)^(1-1)-('1.Inputs'!$D$20/'1.Inputs'!$D$27+'1.Inputs'!$D$23/'1.Inputs'!$D$28))))*'1.Inputs'!$D$53</f>
        <v>-474876086.92547512</v>
      </c>
      <c r="AD470" s="36">
        <f ca="1">T470-AD$13-AD$14+MIN(AD$13,MAX(0,((('1.Inputs'!$D$37*12*IF(2=1,'1.Inputs'!$D$38,IF(2=2,'1.Inputs'!$D$39,$E470)))*$F470*(('1.Inputs'!$D$40)+(1-'1.Inputs'!$D$40)*(1+'1.Inputs'!$D$41))*(1+$G470)^(2-1))-(('1.Inputs'!$D$37*12*IF(2=1,'1.Inputs'!$D$38,IF(2=2,'1.Inputs'!$D$39,$E470)))/(1-'1.Inputs'!$D$42)*$D470*(1+$G470)^(2-1))-('1.Inputs'!$D$37*12*IF(2=1,'1.Inputs'!$D$38,IF(2=2,'1.Inputs'!$D$39,$E470)))*'1.Inputs'!$D$43*(1+$G470)^(2-1)-'1.Inputs'!$D$44*(1+$G470)^(2-1)-('1.Inputs'!$D$20/'1.Inputs'!$D$27+'1.Inputs'!$D$23/'1.Inputs'!$D$28))))*'1.Inputs'!$D$53</f>
        <v>418284129.2536006</v>
      </c>
      <c r="AE470" s="36">
        <f ca="1">U470-AE$13-AE$14+MIN(AE$13,MAX(0,((('1.Inputs'!$D$37*12*IF(3=1,'1.Inputs'!$D$38,IF(3=2,'1.Inputs'!$D$39,$E470)))*$F470*(('1.Inputs'!$D$40)+(1-'1.Inputs'!$D$40)*(1+'1.Inputs'!$D$41))*(1+$G470)^(3-1))-(('1.Inputs'!$D$37*12*IF(3=1,'1.Inputs'!$D$38,IF(3=2,'1.Inputs'!$D$39,$E470)))/(1-'1.Inputs'!$D$42)*$D470*(1+$G470)^(3-1))-('1.Inputs'!$D$37*12*IF(3=1,'1.Inputs'!$D$38,IF(3=2,'1.Inputs'!$D$39,$E470)))*'1.Inputs'!$D$43*(1+$G470)^(3-1)-'1.Inputs'!$D$44*(1+$G470)^(3-1)-('1.Inputs'!$D$20/'1.Inputs'!$D$27+'1.Inputs'!$D$23/'1.Inputs'!$D$28))))*'1.Inputs'!$D$53</f>
        <v>610895537.62382197</v>
      </c>
      <c r="AF470" s="36">
        <f ca="1">V470-AF$13-AF$14+MIN(AF$13,MAX(0,((('1.Inputs'!$D$37*12*IF(4=1,'1.Inputs'!$D$38,IF(4=2,'1.Inputs'!$D$39,$E470)))*$F470*(('1.Inputs'!$D$40)+(1-'1.Inputs'!$D$40)*(1+'1.Inputs'!$D$41))*(1+$G470)^(4-1))-(('1.Inputs'!$D$37*12*IF(4=1,'1.Inputs'!$D$38,IF(4=2,'1.Inputs'!$D$39,$E470)))/(1-'1.Inputs'!$D$42)*$D470*(1+$G470)^(4-1))-('1.Inputs'!$D$37*12*IF(4=1,'1.Inputs'!$D$38,IF(4=2,'1.Inputs'!$D$39,$E470)))*'1.Inputs'!$D$43*(1+$G470)^(4-1)-'1.Inputs'!$D$44*(1+$G470)^(4-1)-('1.Inputs'!$D$20/'1.Inputs'!$D$27+'1.Inputs'!$D$23/'1.Inputs'!$D$28))))*'1.Inputs'!$D$53</f>
        <v>1024631620.6376686</v>
      </c>
      <c r="AG470" s="36">
        <f ca="1">W470-AG$13-AG$14+MIN(AG$13,MAX(0,((('1.Inputs'!$D$37*12*IF(5=1,'1.Inputs'!$D$38,IF(5=2,'1.Inputs'!$D$39,$E470)))*$F470*(('1.Inputs'!$D$40)+(1-'1.Inputs'!$D$40)*(1+'1.Inputs'!$D$41))*(1+$G470)^(5-1))-(('1.Inputs'!$D$37*12*IF(5=1,'1.Inputs'!$D$38,IF(5=2,'1.Inputs'!$D$39,$E470)))/(1-'1.Inputs'!$D$42)*$D470*(1+$G470)^(5-1))-('1.Inputs'!$D$37*12*IF(5=1,'1.Inputs'!$D$38,IF(5=2,'1.Inputs'!$D$39,$E470)))*'1.Inputs'!$D$43*(1+$G470)^(5-1)-'1.Inputs'!$D$44*(1+$G470)^(5-1)-('1.Inputs'!$D$20/'1.Inputs'!$D$27+'1.Inputs'!$D$23/'1.Inputs'!$D$28))))*'1.Inputs'!$D$53</f>
        <v>1098154732.5914686</v>
      </c>
      <c r="AH470" s="36">
        <f ca="1">X470-AH$13-AH$14+MIN(AH$13,MAX(0,((('1.Inputs'!$D$37*12*IF(6=1,'1.Inputs'!$D$38,IF(6=2,'1.Inputs'!$D$39,$E470)))*$F470*(('1.Inputs'!$D$40)+(1-'1.Inputs'!$D$40)*(1+'1.Inputs'!$D$41))*(1+$G470)^(6-1))-(('1.Inputs'!$D$37*12*IF(6=1,'1.Inputs'!$D$38,IF(6=2,'1.Inputs'!$D$39,$E470)))/(1-'1.Inputs'!$D$42)*$D470*(1+$G470)^(6-1))-('1.Inputs'!$D$37*12*IF(6=1,'1.Inputs'!$D$38,IF(6=2,'1.Inputs'!$D$39,$E470)))*'1.Inputs'!$D$43*(1+$G470)^(6-1)-'1.Inputs'!$D$44*(1+$G470)^(6-1)-('1.Inputs'!$D$20/'1.Inputs'!$D$27+'1.Inputs'!$D$23/'1.Inputs'!$D$28))))*'1.Inputs'!$D$53</f>
        <v>1173948614.5216527</v>
      </c>
      <c r="AI470" s="36">
        <f ca="1">Y470-AI$13-AI$14+MIN(AI$13,MAX(0,((('1.Inputs'!$D$37*12*IF(7=1,'1.Inputs'!$D$38,IF(7=2,'1.Inputs'!$D$39,$E470)))*$F470*(('1.Inputs'!$D$40)+(1-'1.Inputs'!$D$40)*(1+'1.Inputs'!$D$41))*(1+$G470)^(7-1))-(('1.Inputs'!$D$37*12*IF(7=1,'1.Inputs'!$D$38,IF(7=2,'1.Inputs'!$D$39,$E470)))/(1-'1.Inputs'!$D$42)*$D470*(1+$G470)^(7-1))-('1.Inputs'!$D$37*12*IF(7=1,'1.Inputs'!$D$38,IF(7=2,'1.Inputs'!$D$39,$E470)))*'1.Inputs'!$D$43*(1+$G470)^(7-1)-'1.Inputs'!$D$44*(1+$G470)^(7-1)-('1.Inputs'!$D$20/'1.Inputs'!$D$27+'1.Inputs'!$D$23/'1.Inputs'!$D$28))))*'1.Inputs'!$D$53</f>
        <v>1252108166.3207622</v>
      </c>
      <c r="AJ470" s="36">
        <f ca="1">Z470-AJ$13-AJ$14+MIN(AJ$13,MAX(0,((('1.Inputs'!$D$37*12*IF(8=1,'1.Inputs'!$D$38,IF(8=2,'1.Inputs'!$D$39,$E470)))*$F470*(('1.Inputs'!$D$40)+(1-'1.Inputs'!$D$40)*(1+'1.Inputs'!$D$41))*(1+$G470)^(8-1))-(('1.Inputs'!$D$37*12*IF(8=1,'1.Inputs'!$D$38,IF(8=2,'1.Inputs'!$D$39,$E470)))/(1-'1.Inputs'!$D$42)*$D470*(1+$G470)^(8-1))-('1.Inputs'!$D$37*12*IF(8=1,'1.Inputs'!$D$38,IF(8=2,'1.Inputs'!$D$39,$E470)))*'1.Inputs'!$D$43*(1+$G470)^(8-1)-'1.Inputs'!$D$44*(1+$G470)^(8-1)-('1.Inputs'!$D$20/'1.Inputs'!$D$27+'1.Inputs'!$D$23/'1.Inputs'!$D$28))))*'1.Inputs'!$D$53</f>
        <v>1578732253.9323692</v>
      </c>
      <c r="AK470" s="36">
        <f ca="1">AA470-AK$13-AK$14+MIN(AK$13,MAX(0,((('1.Inputs'!$D$37*12*IF(9=1,'1.Inputs'!$D$38,IF(9=2,'1.Inputs'!$D$39,$E470)))*$F470*(('1.Inputs'!$D$40)+(1-'1.Inputs'!$D$40)*(1+'1.Inputs'!$D$41))*(1+$G470)^(9-1))-(('1.Inputs'!$D$37*12*IF(9=1,'1.Inputs'!$D$38,IF(9=2,'1.Inputs'!$D$39,$E470)))/(1-'1.Inputs'!$D$42)*$D470*(1+$G470)^(9-1))-('1.Inputs'!$D$37*12*IF(9=1,'1.Inputs'!$D$38,IF(9=2,'1.Inputs'!$D$39,$E470)))*'1.Inputs'!$D$43*(1+$G470)^(9-1)-'1.Inputs'!$D$44*(1+$G470)^(9-1)-('1.Inputs'!$D$20/'1.Inputs'!$D$27+'1.Inputs'!$D$23/'1.Inputs'!$D$28))))*'1.Inputs'!$D$53</f>
        <v>1642735875.1000607</v>
      </c>
      <c r="AL470" s="36">
        <f ca="1">AB470-AL$13-AL$14+MIN(AL$13,MAX(0,((('1.Inputs'!$D$37*12*IF(10=1,'1.Inputs'!$D$38,IF(10=2,'1.Inputs'!$D$39,$E470)))*$F470*(('1.Inputs'!$D$40)+(1-'1.Inputs'!$D$40)*(1+'1.Inputs'!$D$41))*(1+$G470)^(10-1))-(('1.Inputs'!$D$37*12*IF(10=1,'1.Inputs'!$D$38,IF(10=2,'1.Inputs'!$D$39,$E470)))/(1-'1.Inputs'!$D$42)*$D470*(1+$G470)^(10-1))-('1.Inputs'!$D$37*12*IF(10=1,'1.Inputs'!$D$38,IF(10=2,'1.Inputs'!$D$39,$E470)))*'1.Inputs'!$D$43*(1+$G470)^(10-1)-'1.Inputs'!$D$44*(1+$G470)^(10-1)-('1.Inputs'!$D$20/'1.Inputs'!$D$27+'1.Inputs'!$D$23/'1.Inputs'!$D$28))))*'1.Inputs'!$D$53+'1.Inputs'!$D$35</f>
        <v>5394146673.3838778</v>
      </c>
      <c r="AM470" s="48">
        <f ca="1">R470+NPV('1.Inputs'!$D$55,S470:AB470)</f>
        <v>4533622937.6656408</v>
      </c>
      <c r="AN470" s="48">
        <f ca="1">-('1.Inputs'!$D$24*(1-'1.Inputs'!$D$31)+'1.Inputs'!$D$35)+NPV('1.Inputs'!$D$54,AC470:AL470)</f>
        <v>2307218071.1039386</v>
      </c>
      <c r="AO470" s="36">
        <f t="shared" ca="1" si="61"/>
        <v>-2.5673176620967149</v>
      </c>
      <c r="AP470" s="36">
        <f t="shared" ca="1" si="62"/>
        <v>2.4208219959954826</v>
      </c>
      <c r="AQ470" s="36">
        <f ca="1">'1.Inputs'!$D$35+MIN(SUM($AC470:AC470),SUM($AC470:AD470),SUM($AC470:AE470),SUM($AC470:AF470),SUM($AC470:AG470),SUM($AC470:AH470),SUM($AC470:AI470),SUM($AC470:AJ470),SUM($AC470:AK470),SUM($AC470:AL470))</f>
        <v>325123913.07452488</v>
      </c>
      <c r="AR470" s="36">
        <f ca="1">IF(AP470&lt;'1.Inputs'!$D$57,1,0)</f>
        <v>0</v>
      </c>
      <c r="AS470" s="36">
        <f t="shared" ca="1" si="63"/>
        <v>0</v>
      </c>
    </row>
    <row r="471" spans="2:45" ht="15" customHeight="1" x14ac:dyDescent="0.25">
      <c r="B471" s="36">
        <v>456</v>
      </c>
      <c r="C471" s="36">
        <f t="shared" ca="1" si="56"/>
        <v>0.37830297914954725</v>
      </c>
      <c r="D471" s="36">
        <f t="shared" ca="1" si="57"/>
        <v>16350.545496320257</v>
      </c>
      <c r="E471" s="47">
        <f t="shared" ca="1" si="58"/>
        <v>0.81173181423361507</v>
      </c>
      <c r="F471" s="36">
        <f t="shared" ca="1" si="59"/>
        <v>28932.52295238986</v>
      </c>
      <c r="G471" s="36">
        <f t="shared" ca="1" si="60"/>
        <v>4.0888635936728354E-2</v>
      </c>
      <c r="H471" s="36">
        <f ca="1">((('1.Inputs'!$D$37*12*IF(1=1,'1.Inputs'!$D$38,IF(1=2,'1.Inputs'!$D$39,$E471)))*$F471*(('1.Inputs'!$D$40)+(1-'1.Inputs'!$D$40)*(1+'1.Inputs'!$D$41))*(1+$G471)^(1-1))*'1.Inputs'!$D$47+(('1.Inputs'!$D$37*12*IF(1=1,'1.Inputs'!$D$38,IF(1=2,'1.Inputs'!$D$39,$E471)))/(1-'1.Inputs'!$D$42)*$D471*(1+$G471)^(1-1))*('1.Inputs'!$D$48-'1.Inputs'!$D$49))/'1.Inputs'!$D$51</f>
        <v>756466719.16754401</v>
      </c>
      <c r="I471" s="36">
        <f ca="1">((('1.Inputs'!$D$37*12*IF(2=1,'1.Inputs'!$D$38,IF(2=2,'1.Inputs'!$D$39,$E471)))*$F471*(('1.Inputs'!$D$40)+(1-'1.Inputs'!$D$40)*(1+'1.Inputs'!$D$41))*(1+$G471)^(2-1))*'1.Inputs'!$D$47+(('1.Inputs'!$D$37*12*IF(2=1,'1.Inputs'!$D$38,IF(2=2,'1.Inputs'!$D$39,$E471)))/(1-'1.Inputs'!$D$42)*$D471*(1+$G471)^(2-1))*('1.Inputs'!$D$48-'1.Inputs'!$D$49))/'1.Inputs'!$D$51</f>
        <v>1102356656.0241721</v>
      </c>
      <c r="J471" s="36">
        <f ca="1">((('1.Inputs'!$D$37*12*IF(3=1,'1.Inputs'!$D$38,IF(3=2,'1.Inputs'!$D$39,$E471)))*$F471*(('1.Inputs'!$D$40)+(1-'1.Inputs'!$D$40)*(1+'1.Inputs'!$D$41))*(1+$G471)^(3-1))*'1.Inputs'!$D$47+(('1.Inputs'!$D$37*12*IF(3=1,'1.Inputs'!$D$38,IF(3=2,'1.Inputs'!$D$39,$E471)))/(1-'1.Inputs'!$D$42)*$D471*(1+$G471)^(3-1))*('1.Inputs'!$D$48-'1.Inputs'!$D$49))/'1.Inputs'!$D$51</f>
        <v>1330579792.0908115</v>
      </c>
      <c r="K471" s="36">
        <f ca="1">((('1.Inputs'!$D$37*12*IF(4=1,'1.Inputs'!$D$38,IF(4=2,'1.Inputs'!$D$39,$E471)))*$F471*(('1.Inputs'!$D$40)+(1-'1.Inputs'!$D$40)*(1+'1.Inputs'!$D$41))*(1+$G471)^(4-1))*'1.Inputs'!$D$47+(('1.Inputs'!$D$37*12*IF(4=1,'1.Inputs'!$D$38,IF(4=2,'1.Inputs'!$D$39,$E471)))/(1-'1.Inputs'!$D$42)*$D471*(1+$G471)^(4-1))*('1.Inputs'!$D$48-'1.Inputs'!$D$49))/'1.Inputs'!$D$51</f>
        <v>1384985384.7943804</v>
      </c>
      <c r="L471" s="36">
        <f ca="1">((('1.Inputs'!$D$37*12*IF(5=1,'1.Inputs'!$D$38,IF(5=2,'1.Inputs'!$D$39,$E471)))*$F471*(('1.Inputs'!$D$40)+(1-'1.Inputs'!$D$40)*(1+'1.Inputs'!$D$41))*(1+$G471)^(5-1))*'1.Inputs'!$D$47+(('1.Inputs'!$D$37*12*IF(5=1,'1.Inputs'!$D$38,IF(5=2,'1.Inputs'!$D$39,$E471)))/(1-'1.Inputs'!$D$42)*$D471*(1+$G471)^(5-1))*('1.Inputs'!$D$48-'1.Inputs'!$D$49))/'1.Inputs'!$D$51</f>
        <v>1441615547.9709277</v>
      </c>
      <c r="M471" s="36">
        <f ca="1">((('1.Inputs'!$D$37*12*IF(6=1,'1.Inputs'!$D$38,IF(6=2,'1.Inputs'!$D$39,$E471)))*$F471*(('1.Inputs'!$D$40)+(1-'1.Inputs'!$D$40)*(1+'1.Inputs'!$D$41))*(1+$G471)^(6-1))*'1.Inputs'!$D$47+(('1.Inputs'!$D$37*12*IF(6=1,'1.Inputs'!$D$38,IF(6=2,'1.Inputs'!$D$39,$E471)))/(1-'1.Inputs'!$D$42)*$D471*(1+$G471)^(6-1))*('1.Inputs'!$D$48-'1.Inputs'!$D$49))/'1.Inputs'!$D$51</f>
        <v>1500561241.2726383</v>
      </c>
      <c r="N471" s="36">
        <f ca="1">((('1.Inputs'!$D$37*12*IF(7=1,'1.Inputs'!$D$38,IF(7=2,'1.Inputs'!$D$39,$E471)))*$F471*(('1.Inputs'!$D$40)+(1-'1.Inputs'!$D$40)*(1+'1.Inputs'!$D$41))*(1+$G471)^(7-1))*'1.Inputs'!$D$47+(('1.Inputs'!$D$37*12*IF(7=1,'1.Inputs'!$D$38,IF(7=2,'1.Inputs'!$D$39,$E471)))/(1-'1.Inputs'!$D$42)*$D471*(1+$G471)^(7-1))*('1.Inputs'!$D$48-'1.Inputs'!$D$49))/'1.Inputs'!$D$51</f>
        <v>1561917143.5678003</v>
      </c>
      <c r="O471" s="36">
        <f ca="1">((('1.Inputs'!$D$37*12*IF(8=1,'1.Inputs'!$D$38,IF(8=2,'1.Inputs'!$D$39,$E471)))*$F471*(('1.Inputs'!$D$40)+(1-'1.Inputs'!$D$40)*(1+'1.Inputs'!$D$41))*(1+$G471)^(8-1))*'1.Inputs'!$D$47+(('1.Inputs'!$D$37*12*IF(8=1,'1.Inputs'!$D$38,IF(8=2,'1.Inputs'!$D$39,$E471)))/(1-'1.Inputs'!$D$42)*$D471*(1+$G471)^(8-1))*('1.Inputs'!$D$48-'1.Inputs'!$D$49))/'1.Inputs'!$D$51</f>
        <v>1625781805.0144789</v>
      </c>
      <c r="P471" s="36">
        <f ca="1">((('1.Inputs'!$D$37*12*IF(9=1,'1.Inputs'!$D$38,IF(9=2,'1.Inputs'!$D$39,$E471)))*$F471*(('1.Inputs'!$D$40)+(1-'1.Inputs'!$D$40)*(1+'1.Inputs'!$D$41))*(1+$G471)^(9-1))*'1.Inputs'!$D$47+(('1.Inputs'!$D$37*12*IF(9=1,'1.Inputs'!$D$38,IF(9=2,'1.Inputs'!$D$39,$E471)))/(1-'1.Inputs'!$D$42)*$D471*(1+$G471)^(9-1))*('1.Inputs'!$D$48-'1.Inputs'!$D$49))/'1.Inputs'!$D$51</f>
        <v>1692257805.3522732</v>
      </c>
      <c r="Q471" s="36">
        <f ca="1">((('1.Inputs'!$D$37*12*IF(10=1,'1.Inputs'!$D$38,IF(10=2,'1.Inputs'!$D$39,$E471)))*$F471*(('1.Inputs'!$D$40)+(1-'1.Inputs'!$D$40)*(1+'1.Inputs'!$D$41))*(1+$G471)^(10-1))*'1.Inputs'!$D$47+(('1.Inputs'!$D$37*12*IF(10=1,'1.Inputs'!$D$38,IF(10=2,'1.Inputs'!$D$39,$E471)))/(1-'1.Inputs'!$D$42)*$D471*(1+$G471)^(10-1))*('1.Inputs'!$D$48-'1.Inputs'!$D$49))/'1.Inputs'!$D$51</f>
        <v>1761451918.6664093</v>
      </c>
      <c r="R471" s="36">
        <f>-'1.Inputs'!$D$24</f>
        <v>-2050000000</v>
      </c>
      <c r="S471" s="36">
        <f ca="1">((('1.Inputs'!$D$37*12*IF(1=1,'1.Inputs'!$D$38,IF(1=2,'1.Inputs'!$D$39,$E471)))*$F471*(('1.Inputs'!$D$40)+(1-'1.Inputs'!$D$40)*(1+'1.Inputs'!$D$41))*(1+$G471)^(1-1))-(('1.Inputs'!$D$37*12*IF(1=1,'1.Inputs'!$D$38,IF(1=2,'1.Inputs'!$D$39,$E471)))/(1-'1.Inputs'!$D$42)*$D471*(1+$G471)^(1-1))-('1.Inputs'!$D$37*12*IF(1=1,'1.Inputs'!$D$38,IF(1=2,'1.Inputs'!$D$39,$E471)))*'1.Inputs'!$D$43*(1+$G471)^(1-1)-'1.Inputs'!$D$44*(1+$G471)^(1-1)-('1.Inputs'!$D$20/'1.Inputs'!$D$27+'1.Inputs'!$D$23/'1.Inputs'!$D$28))-MAX(0,((('1.Inputs'!$D$37*12*IF(1=1,'1.Inputs'!$D$38,IF(1=2,'1.Inputs'!$D$39,$E471)))*$F471*(('1.Inputs'!$D$40)+(1-'1.Inputs'!$D$40)*(1+'1.Inputs'!$D$41))*(1+$G471)^(1-1))-(('1.Inputs'!$D$37*12*IF(1=1,'1.Inputs'!$D$38,IF(1=2,'1.Inputs'!$D$39,$E471)))/(1-'1.Inputs'!$D$42)*$D471*(1+$G471)^(1-1))-('1.Inputs'!$D$37*12*IF(1=1,'1.Inputs'!$D$38,IF(1=2,'1.Inputs'!$D$39,$E471)))*'1.Inputs'!$D$43*(1+$G471)^(1-1)-'1.Inputs'!$D$44*(1+$G471)^(1-1)-('1.Inputs'!$D$20/'1.Inputs'!$D$27+'1.Inputs'!$D$23/'1.Inputs'!$D$28)))*'1.Inputs'!$D$53+('1.Inputs'!$D$20/'1.Inputs'!$D$27+'1.Inputs'!$D$23/'1.Inputs'!$D$28)-H471</f>
        <v>-381716253.30585992</v>
      </c>
      <c r="T471" s="36">
        <f ca="1">((('1.Inputs'!$D$37*12*IF(2=1,'1.Inputs'!$D$38,IF(2=2,'1.Inputs'!$D$39,$E471)))*$F471*(('1.Inputs'!$D$40)+(1-'1.Inputs'!$D$40)*(1+'1.Inputs'!$D$41))*(1+$G471)^(2-1))-(('1.Inputs'!$D$37*12*IF(2=1,'1.Inputs'!$D$38,IF(2=2,'1.Inputs'!$D$39,$E471)))/(1-'1.Inputs'!$D$42)*$D471*(1+$G471)^(2-1))-('1.Inputs'!$D$37*12*IF(2=1,'1.Inputs'!$D$38,IF(2=2,'1.Inputs'!$D$39,$E471)))*'1.Inputs'!$D$43*(1+$G471)^(2-1)-'1.Inputs'!$D$44*(1+$G471)^(2-1)-('1.Inputs'!$D$20/'1.Inputs'!$D$27+'1.Inputs'!$D$23/'1.Inputs'!$D$28))-MAX(0,((('1.Inputs'!$D$37*12*IF(2=1,'1.Inputs'!$D$38,IF(2=2,'1.Inputs'!$D$39,$E471)))*$F471*(('1.Inputs'!$D$40)+(1-'1.Inputs'!$D$40)*(1+'1.Inputs'!$D$41))*(1+$G471)^(2-1))-(('1.Inputs'!$D$37*12*IF(2=1,'1.Inputs'!$D$38,IF(2=2,'1.Inputs'!$D$39,$E471)))/(1-'1.Inputs'!$D$42)*$D471*(1+$G471)^(2-1))-('1.Inputs'!$D$37*12*IF(2=1,'1.Inputs'!$D$38,IF(2=2,'1.Inputs'!$D$39,$E471)))*'1.Inputs'!$D$43*(1+$G471)^(2-1)-'1.Inputs'!$D$44*(1+$G471)^(2-1)-('1.Inputs'!$D$20/'1.Inputs'!$D$27+'1.Inputs'!$D$23/'1.Inputs'!$D$28)))*'1.Inputs'!$D$53+('1.Inputs'!$D$20/'1.Inputs'!$D$27+'1.Inputs'!$D$23/'1.Inputs'!$D$28)-(I471-H471)</f>
        <v>422176122.40374196</v>
      </c>
      <c r="U471" s="36">
        <f ca="1">((('1.Inputs'!$D$37*12*IF(3=1,'1.Inputs'!$D$38,IF(3=2,'1.Inputs'!$D$39,$E471)))*$F471*(('1.Inputs'!$D$40)+(1-'1.Inputs'!$D$40)*(1+'1.Inputs'!$D$41))*(1+$G471)^(3-1))-(('1.Inputs'!$D$37*12*IF(3=1,'1.Inputs'!$D$38,IF(3=2,'1.Inputs'!$D$39,$E471)))/(1-'1.Inputs'!$D$42)*$D471*(1+$G471)^(3-1))-('1.Inputs'!$D$37*12*IF(3=1,'1.Inputs'!$D$38,IF(3=2,'1.Inputs'!$D$39,$E471)))*'1.Inputs'!$D$43*(1+$G471)^(3-1)-'1.Inputs'!$D$44*(1+$G471)^(3-1)-('1.Inputs'!$D$20/'1.Inputs'!$D$27+'1.Inputs'!$D$23/'1.Inputs'!$D$28))-MAX(0,((('1.Inputs'!$D$37*12*IF(3=1,'1.Inputs'!$D$38,IF(3=2,'1.Inputs'!$D$39,$E471)))*$F471*(('1.Inputs'!$D$40)+(1-'1.Inputs'!$D$40)*(1+'1.Inputs'!$D$41))*(1+$G471)^(3-1))-(('1.Inputs'!$D$37*12*IF(3=1,'1.Inputs'!$D$38,IF(3=2,'1.Inputs'!$D$39,$E471)))/(1-'1.Inputs'!$D$42)*$D471*(1+$G471)^(3-1))-('1.Inputs'!$D$37*12*IF(3=1,'1.Inputs'!$D$38,IF(3=2,'1.Inputs'!$D$39,$E471)))*'1.Inputs'!$D$43*(1+$G471)^(3-1)-'1.Inputs'!$D$44*(1+$G471)^(3-1)-('1.Inputs'!$D$20/'1.Inputs'!$D$27+'1.Inputs'!$D$23/'1.Inputs'!$D$28)))*'1.Inputs'!$D$53+('1.Inputs'!$D$20/'1.Inputs'!$D$27+'1.Inputs'!$D$23/'1.Inputs'!$D$28)-(J471-I471)</f>
        <v>790242945.86840081</v>
      </c>
      <c r="V471" s="36">
        <f ca="1">((('1.Inputs'!$D$37*12*IF(4=1,'1.Inputs'!$D$38,IF(4=2,'1.Inputs'!$D$39,$E471)))*$F471*(('1.Inputs'!$D$40)+(1-'1.Inputs'!$D$40)*(1+'1.Inputs'!$D$41))*(1+$G471)^(4-1))-(('1.Inputs'!$D$37*12*IF(4=1,'1.Inputs'!$D$38,IF(4=2,'1.Inputs'!$D$39,$E471)))/(1-'1.Inputs'!$D$42)*$D471*(1+$G471)^(4-1))-('1.Inputs'!$D$37*12*IF(4=1,'1.Inputs'!$D$38,IF(4=2,'1.Inputs'!$D$39,$E471)))*'1.Inputs'!$D$43*(1+$G471)^(4-1)-'1.Inputs'!$D$44*(1+$G471)^(4-1)-('1.Inputs'!$D$20/'1.Inputs'!$D$27+'1.Inputs'!$D$23/'1.Inputs'!$D$28))-MAX(0,((('1.Inputs'!$D$37*12*IF(4=1,'1.Inputs'!$D$38,IF(4=2,'1.Inputs'!$D$39,$E471)))*$F471*(('1.Inputs'!$D$40)+(1-'1.Inputs'!$D$40)*(1+'1.Inputs'!$D$41))*(1+$G471)^(4-1))-(('1.Inputs'!$D$37*12*IF(4=1,'1.Inputs'!$D$38,IF(4=2,'1.Inputs'!$D$39,$E471)))/(1-'1.Inputs'!$D$42)*$D471*(1+$G471)^(4-1))-('1.Inputs'!$D$37*12*IF(4=1,'1.Inputs'!$D$38,IF(4=2,'1.Inputs'!$D$39,$E471)))*'1.Inputs'!$D$43*(1+$G471)^(4-1)-'1.Inputs'!$D$44*(1+$G471)^(4-1)-('1.Inputs'!$D$20/'1.Inputs'!$D$27+'1.Inputs'!$D$23/'1.Inputs'!$D$28)))*'1.Inputs'!$D$53+('1.Inputs'!$D$20/'1.Inputs'!$D$27+'1.Inputs'!$D$23/'1.Inputs'!$D$28)-(K471-J471)</f>
        <v>1003772190.0216088</v>
      </c>
      <c r="W471" s="36">
        <f ca="1">((('1.Inputs'!$D$37*12*IF(5=1,'1.Inputs'!$D$38,IF(5=2,'1.Inputs'!$D$39,$E471)))*$F471*(('1.Inputs'!$D$40)+(1-'1.Inputs'!$D$40)*(1+'1.Inputs'!$D$41))*(1+$G471)^(5-1))-(('1.Inputs'!$D$37*12*IF(5=1,'1.Inputs'!$D$38,IF(5=2,'1.Inputs'!$D$39,$E471)))/(1-'1.Inputs'!$D$42)*$D471*(1+$G471)^(5-1))-('1.Inputs'!$D$37*12*IF(5=1,'1.Inputs'!$D$38,IF(5=2,'1.Inputs'!$D$39,$E471)))*'1.Inputs'!$D$43*(1+$G471)^(5-1)-'1.Inputs'!$D$44*(1+$G471)^(5-1)-('1.Inputs'!$D$20/'1.Inputs'!$D$27+'1.Inputs'!$D$23/'1.Inputs'!$D$28))-MAX(0,((('1.Inputs'!$D$37*12*IF(5=1,'1.Inputs'!$D$38,IF(5=2,'1.Inputs'!$D$39,$E471)))*$F471*(('1.Inputs'!$D$40)+(1-'1.Inputs'!$D$40)*(1+'1.Inputs'!$D$41))*(1+$G471)^(5-1))-(('1.Inputs'!$D$37*12*IF(5=1,'1.Inputs'!$D$38,IF(5=2,'1.Inputs'!$D$39,$E471)))/(1-'1.Inputs'!$D$42)*$D471*(1+$G471)^(5-1))-('1.Inputs'!$D$37*12*IF(5=1,'1.Inputs'!$D$38,IF(5=2,'1.Inputs'!$D$39,$E471)))*'1.Inputs'!$D$43*(1+$G471)^(5-1)-'1.Inputs'!$D$44*(1+$G471)^(5-1)-('1.Inputs'!$D$20/'1.Inputs'!$D$27+'1.Inputs'!$D$23/'1.Inputs'!$D$28)))*'1.Inputs'!$D$53+('1.Inputs'!$D$20/'1.Inputs'!$D$27+'1.Inputs'!$D$23/'1.Inputs'!$D$28)-(L471-K471)</f>
        <v>1042883077.6148043</v>
      </c>
      <c r="X471" s="36">
        <f ca="1">((('1.Inputs'!$D$37*12*IF(6=1,'1.Inputs'!$D$38,IF(6=2,'1.Inputs'!$D$39,$E471)))*$F471*(('1.Inputs'!$D$40)+(1-'1.Inputs'!$D$40)*(1+'1.Inputs'!$D$41))*(1+$G471)^(6-1))-(('1.Inputs'!$D$37*12*IF(6=1,'1.Inputs'!$D$38,IF(6=2,'1.Inputs'!$D$39,$E471)))/(1-'1.Inputs'!$D$42)*$D471*(1+$G471)^(6-1))-('1.Inputs'!$D$37*12*IF(6=1,'1.Inputs'!$D$38,IF(6=2,'1.Inputs'!$D$39,$E471)))*'1.Inputs'!$D$43*(1+$G471)^(6-1)-'1.Inputs'!$D$44*(1+$G471)^(6-1)-('1.Inputs'!$D$20/'1.Inputs'!$D$27+'1.Inputs'!$D$23/'1.Inputs'!$D$28))-MAX(0,((('1.Inputs'!$D$37*12*IF(6=1,'1.Inputs'!$D$38,IF(6=2,'1.Inputs'!$D$39,$E471)))*$F471*(('1.Inputs'!$D$40)+(1-'1.Inputs'!$D$40)*(1+'1.Inputs'!$D$41))*(1+$G471)^(6-1))-(('1.Inputs'!$D$37*12*IF(6=1,'1.Inputs'!$D$38,IF(6=2,'1.Inputs'!$D$39,$E471)))/(1-'1.Inputs'!$D$42)*$D471*(1+$G471)^(6-1))-('1.Inputs'!$D$37*12*IF(6=1,'1.Inputs'!$D$38,IF(6=2,'1.Inputs'!$D$39,$E471)))*'1.Inputs'!$D$43*(1+$G471)^(6-1)-'1.Inputs'!$D$44*(1+$G471)^(6-1)-('1.Inputs'!$D$20/'1.Inputs'!$D$27+'1.Inputs'!$D$23/'1.Inputs'!$D$28)))*'1.Inputs'!$D$53+('1.Inputs'!$D$20/'1.Inputs'!$D$27+'1.Inputs'!$D$23/'1.Inputs'!$D$28)-(M471-L471)</f>
        <v>1083593156.0519607</v>
      </c>
      <c r="Y471" s="36">
        <f ca="1">((('1.Inputs'!$D$37*12*IF(7=1,'1.Inputs'!$D$38,IF(7=2,'1.Inputs'!$D$39,$E471)))*$F471*(('1.Inputs'!$D$40)+(1-'1.Inputs'!$D$40)*(1+'1.Inputs'!$D$41))*(1+$G471)^(7-1))-(('1.Inputs'!$D$37*12*IF(7=1,'1.Inputs'!$D$38,IF(7=2,'1.Inputs'!$D$39,$E471)))/(1-'1.Inputs'!$D$42)*$D471*(1+$G471)^(7-1))-('1.Inputs'!$D$37*12*IF(7=1,'1.Inputs'!$D$38,IF(7=2,'1.Inputs'!$D$39,$E471)))*'1.Inputs'!$D$43*(1+$G471)^(7-1)-'1.Inputs'!$D$44*(1+$G471)^(7-1)-('1.Inputs'!$D$20/'1.Inputs'!$D$27+'1.Inputs'!$D$23/'1.Inputs'!$D$28))-MAX(0,((('1.Inputs'!$D$37*12*IF(7=1,'1.Inputs'!$D$38,IF(7=2,'1.Inputs'!$D$39,$E471)))*$F471*(('1.Inputs'!$D$40)+(1-'1.Inputs'!$D$40)*(1+'1.Inputs'!$D$41))*(1+$G471)^(7-1))-(('1.Inputs'!$D$37*12*IF(7=1,'1.Inputs'!$D$38,IF(7=2,'1.Inputs'!$D$39,$E471)))/(1-'1.Inputs'!$D$42)*$D471*(1+$G471)^(7-1))-('1.Inputs'!$D$37*12*IF(7=1,'1.Inputs'!$D$38,IF(7=2,'1.Inputs'!$D$39,$E471)))*'1.Inputs'!$D$43*(1+$G471)^(7-1)-'1.Inputs'!$D$44*(1+$G471)^(7-1)-('1.Inputs'!$D$20/'1.Inputs'!$D$27+'1.Inputs'!$D$23/'1.Inputs'!$D$28)))*'1.Inputs'!$D$53+('1.Inputs'!$D$20/'1.Inputs'!$D$27+'1.Inputs'!$D$23/'1.Inputs'!$D$28)-(N471-M471)</f>
        <v>1125967814.065289</v>
      </c>
      <c r="Z471" s="36">
        <f ca="1">((('1.Inputs'!$D$37*12*IF(8=1,'1.Inputs'!$D$38,IF(8=2,'1.Inputs'!$D$39,$E471)))*$F471*(('1.Inputs'!$D$40)+(1-'1.Inputs'!$D$40)*(1+'1.Inputs'!$D$41))*(1+$G471)^(8-1))-(('1.Inputs'!$D$37*12*IF(8=1,'1.Inputs'!$D$38,IF(8=2,'1.Inputs'!$D$39,$E471)))/(1-'1.Inputs'!$D$42)*$D471*(1+$G471)^(8-1))-('1.Inputs'!$D$37*12*IF(8=1,'1.Inputs'!$D$38,IF(8=2,'1.Inputs'!$D$39,$E471)))*'1.Inputs'!$D$43*(1+$G471)^(8-1)-'1.Inputs'!$D$44*(1+$G471)^(8-1)-('1.Inputs'!$D$20/'1.Inputs'!$D$27+'1.Inputs'!$D$23/'1.Inputs'!$D$28))-MAX(0,((('1.Inputs'!$D$37*12*IF(8=1,'1.Inputs'!$D$38,IF(8=2,'1.Inputs'!$D$39,$E471)))*$F471*(('1.Inputs'!$D$40)+(1-'1.Inputs'!$D$40)*(1+'1.Inputs'!$D$41))*(1+$G471)^(8-1))-(('1.Inputs'!$D$37*12*IF(8=1,'1.Inputs'!$D$38,IF(8=2,'1.Inputs'!$D$39,$E471)))/(1-'1.Inputs'!$D$42)*$D471*(1+$G471)^(8-1))-('1.Inputs'!$D$37*12*IF(8=1,'1.Inputs'!$D$38,IF(8=2,'1.Inputs'!$D$39,$E471)))*'1.Inputs'!$D$43*(1+$G471)^(8-1)-'1.Inputs'!$D$44*(1+$G471)^(8-1)-('1.Inputs'!$D$20/'1.Inputs'!$D$27+'1.Inputs'!$D$23/'1.Inputs'!$D$28)))*'1.Inputs'!$D$53+('1.Inputs'!$D$20/'1.Inputs'!$D$27+'1.Inputs'!$D$23/'1.Inputs'!$D$28)-(O471-N471)</f>
        <v>1170075114.0430686</v>
      </c>
      <c r="AA471" s="36">
        <f ca="1">((('1.Inputs'!$D$37*12*IF(9=1,'1.Inputs'!$D$38,IF(9=2,'1.Inputs'!$D$39,$E471)))*$F471*(('1.Inputs'!$D$40)+(1-'1.Inputs'!$D$40)*(1+'1.Inputs'!$D$41))*(1+$G471)^(9-1))-(('1.Inputs'!$D$37*12*IF(9=1,'1.Inputs'!$D$38,IF(9=2,'1.Inputs'!$D$39,$E471)))/(1-'1.Inputs'!$D$42)*$D471*(1+$G471)^(9-1))-('1.Inputs'!$D$37*12*IF(9=1,'1.Inputs'!$D$38,IF(9=2,'1.Inputs'!$D$39,$E471)))*'1.Inputs'!$D$43*(1+$G471)^(9-1)-'1.Inputs'!$D$44*(1+$G471)^(9-1)-('1.Inputs'!$D$20/'1.Inputs'!$D$27+'1.Inputs'!$D$23/'1.Inputs'!$D$28))-MAX(0,((('1.Inputs'!$D$37*12*IF(9=1,'1.Inputs'!$D$38,IF(9=2,'1.Inputs'!$D$39,$E471)))*$F471*(('1.Inputs'!$D$40)+(1-'1.Inputs'!$D$40)*(1+'1.Inputs'!$D$41))*(1+$G471)^(9-1))-(('1.Inputs'!$D$37*12*IF(9=1,'1.Inputs'!$D$38,IF(9=2,'1.Inputs'!$D$39,$E471)))/(1-'1.Inputs'!$D$42)*$D471*(1+$G471)^(9-1))-('1.Inputs'!$D$37*12*IF(9=1,'1.Inputs'!$D$38,IF(9=2,'1.Inputs'!$D$39,$E471)))*'1.Inputs'!$D$43*(1+$G471)^(9-1)-'1.Inputs'!$D$44*(1+$G471)^(9-1)-('1.Inputs'!$D$20/'1.Inputs'!$D$27+'1.Inputs'!$D$23/'1.Inputs'!$D$28)))*'1.Inputs'!$D$53+('1.Inputs'!$D$20/'1.Inputs'!$D$27+'1.Inputs'!$D$23/'1.Inputs'!$D$28)-(P471-O471)</f>
        <v>1215985901.3517902</v>
      </c>
      <c r="AB471" s="36">
        <f ca="1">((('1.Inputs'!$D$37*12*IF(10=1,'1.Inputs'!$D$38,IF(10=2,'1.Inputs'!$D$39,$E471)))*$F471*(('1.Inputs'!$D$40)+(1-'1.Inputs'!$D$40)*(1+'1.Inputs'!$D$41))*(1+$G471)^(10-1))-(('1.Inputs'!$D$37*12*IF(10=1,'1.Inputs'!$D$38,IF(10=2,'1.Inputs'!$D$39,$E471)))/(1-'1.Inputs'!$D$42)*$D471*(1+$G471)^(10-1))-('1.Inputs'!$D$37*12*IF(10=1,'1.Inputs'!$D$38,IF(10=2,'1.Inputs'!$D$39,$E471)))*'1.Inputs'!$D$43*(1+$G471)^(10-1)-'1.Inputs'!$D$44*(1+$G471)^(10-1)-('1.Inputs'!$D$20/'1.Inputs'!$D$27+'1.Inputs'!$D$23/'1.Inputs'!$D$28))-MAX(0,((('1.Inputs'!$D$37*12*IF(10=1,'1.Inputs'!$D$38,IF(10=2,'1.Inputs'!$D$39,$E471)))*$F471*(('1.Inputs'!$D$40)+(1-'1.Inputs'!$D$40)*(1+'1.Inputs'!$D$41))*(1+$G471)^(10-1))-(('1.Inputs'!$D$37*12*IF(10=1,'1.Inputs'!$D$38,IF(10=2,'1.Inputs'!$D$39,$E471)))/(1-'1.Inputs'!$D$42)*$D471*(1+$G471)^(10-1))-('1.Inputs'!$D$37*12*IF(10=1,'1.Inputs'!$D$38,IF(10=2,'1.Inputs'!$D$39,$E471)))*'1.Inputs'!$D$43*(1+$G471)^(10-1)-'1.Inputs'!$D$44*(1+$G471)^(10-1)-('1.Inputs'!$D$20/'1.Inputs'!$D$27+'1.Inputs'!$D$23/'1.Inputs'!$D$28)))*'1.Inputs'!$D$53+('1.Inputs'!$D$20/'1.Inputs'!$D$27+'1.Inputs'!$D$23/'1.Inputs'!$D$28)-(Q471-P471)+(('1.Inputs'!$D$20+'1.Inputs'!$D$23-('1.Inputs'!$D$20/'1.Inputs'!$D$27+'1.Inputs'!$D$23/'1.Inputs'!$D$28)*'1.Inputs'!$D$10)*'1.Inputs'!$D$60+'1.Inputs'!$D$19*'1.Inputs'!$D$59+Q471)</f>
        <v>3725225836.7947578</v>
      </c>
      <c r="AC471" s="36">
        <f ca="1">S471-AC$13-AC$14+MIN(AC$13,MAX(0,((('1.Inputs'!$D$37*12*IF(1=1,'1.Inputs'!$D$38,IF(1=2,'1.Inputs'!$D$39,$E471)))*$F471*(('1.Inputs'!$D$40)+(1-'1.Inputs'!$D$40)*(1+'1.Inputs'!$D$41))*(1+$G471)^(1-1))-(('1.Inputs'!$D$37*12*IF(1=1,'1.Inputs'!$D$38,IF(1=2,'1.Inputs'!$D$39,$E471)))/(1-'1.Inputs'!$D$42)*$D471*(1+$G471)^(1-1))-('1.Inputs'!$D$37*12*IF(1=1,'1.Inputs'!$D$38,IF(1=2,'1.Inputs'!$D$39,$E471)))*'1.Inputs'!$D$43*(1+$G471)^(1-1)-'1.Inputs'!$D$44*(1+$G471)^(1-1)-('1.Inputs'!$D$20/'1.Inputs'!$D$27+'1.Inputs'!$D$23/'1.Inputs'!$D$28))))*'1.Inputs'!$D$53</f>
        <v>-477656253.30585992</v>
      </c>
      <c r="AD471" s="36">
        <f ca="1">T471-AD$13-AD$14+MIN(AD$13,MAX(0,((('1.Inputs'!$D$37*12*IF(2=1,'1.Inputs'!$D$38,IF(2=2,'1.Inputs'!$D$39,$E471)))*$F471*(('1.Inputs'!$D$40)+(1-'1.Inputs'!$D$40)*(1+'1.Inputs'!$D$41))*(1+$G471)^(2-1))-(('1.Inputs'!$D$37*12*IF(2=1,'1.Inputs'!$D$38,IF(2=2,'1.Inputs'!$D$39,$E471)))/(1-'1.Inputs'!$D$42)*$D471*(1+$G471)^(2-1))-('1.Inputs'!$D$37*12*IF(2=1,'1.Inputs'!$D$38,IF(2=2,'1.Inputs'!$D$39,$E471)))*'1.Inputs'!$D$43*(1+$G471)^(2-1)-'1.Inputs'!$D$44*(1+$G471)^(2-1)-('1.Inputs'!$D$20/'1.Inputs'!$D$27+'1.Inputs'!$D$23/'1.Inputs'!$D$28))))*'1.Inputs'!$D$53</f>
        <v>326236122.40374196</v>
      </c>
      <c r="AE471" s="36">
        <f ca="1">U471-AE$13-AE$14+MIN(AE$13,MAX(0,((('1.Inputs'!$D$37*12*IF(3=1,'1.Inputs'!$D$38,IF(3=2,'1.Inputs'!$D$39,$E471)))*$F471*(('1.Inputs'!$D$40)+(1-'1.Inputs'!$D$40)*(1+'1.Inputs'!$D$41))*(1+$G471)^(3-1))-(('1.Inputs'!$D$37*12*IF(3=1,'1.Inputs'!$D$38,IF(3=2,'1.Inputs'!$D$39,$E471)))/(1-'1.Inputs'!$D$42)*$D471*(1+$G471)^(3-1))-('1.Inputs'!$D$37*12*IF(3=1,'1.Inputs'!$D$38,IF(3=2,'1.Inputs'!$D$39,$E471)))*'1.Inputs'!$D$43*(1+$G471)^(3-1)-'1.Inputs'!$D$44*(1+$G471)^(3-1)-('1.Inputs'!$D$20/'1.Inputs'!$D$27+'1.Inputs'!$D$23/'1.Inputs'!$D$28))))*'1.Inputs'!$D$53</f>
        <v>448302945.86840081</v>
      </c>
      <c r="AF471" s="36">
        <f ca="1">V471-AF$13-AF$14+MIN(AF$13,MAX(0,((('1.Inputs'!$D$37*12*IF(4=1,'1.Inputs'!$D$38,IF(4=2,'1.Inputs'!$D$39,$E471)))*$F471*(('1.Inputs'!$D$40)+(1-'1.Inputs'!$D$40)*(1+'1.Inputs'!$D$41))*(1+$G471)^(4-1))-(('1.Inputs'!$D$37*12*IF(4=1,'1.Inputs'!$D$38,IF(4=2,'1.Inputs'!$D$39,$E471)))/(1-'1.Inputs'!$D$42)*$D471*(1+$G471)^(4-1))-('1.Inputs'!$D$37*12*IF(4=1,'1.Inputs'!$D$38,IF(4=2,'1.Inputs'!$D$39,$E471)))*'1.Inputs'!$D$43*(1+$G471)^(4-1)-'1.Inputs'!$D$44*(1+$G471)^(4-1)-('1.Inputs'!$D$20/'1.Inputs'!$D$27+'1.Inputs'!$D$23/'1.Inputs'!$D$28))))*'1.Inputs'!$D$53</f>
        <v>681020190.02160883</v>
      </c>
      <c r="AG471" s="36">
        <f ca="1">W471-AG$13-AG$14+MIN(AG$13,MAX(0,((('1.Inputs'!$D$37*12*IF(5=1,'1.Inputs'!$D$38,IF(5=2,'1.Inputs'!$D$39,$E471)))*$F471*(('1.Inputs'!$D$40)+(1-'1.Inputs'!$D$40)*(1+'1.Inputs'!$D$41))*(1+$G471)^(5-1))-(('1.Inputs'!$D$37*12*IF(5=1,'1.Inputs'!$D$38,IF(5=2,'1.Inputs'!$D$39,$E471)))/(1-'1.Inputs'!$D$42)*$D471*(1+$G471)^(5-1))-('1.Inputs'!$D$37*12*IF(5=1,'1.Inputs'!$D$38,IF(5=2,'1.Inputs'!$D$39,$E471)))*'1.Inputs'!$D$43*(1+$G471)^(5-1)-'1.Inputs'!$D$44*(1+$G471)^(5-1)-('1.Inputs'!$D$20/'1.Inputs'!$D$27+'1.Inputs'!$D$23/'1.Inputs'!$D$28))))*'1.Inputs'!$D$53</f>
        <v>739319077.61480427</v>
      </c>
      <c r="AH471" s="36">
        <f ca="1">X471-AH$13-AH$14+MIN(AH$13,MAX(0,((('1.Inputs'!$D$37*12*IF(6=1,'1.Inputs'!$D$38,IF(6=2,'1.Inputs'!$D$39,$E471)))*$F471*(('1.Inputs'!$D$40)+(1-'1.Inputs'!$D$40)*(1+'1.Inputs'!$D$41))*(1+$G471)^(6-1))-(('1.Inputs'!$D$37*12*IF(6=1,'1.Inputs'!$D$38,IF(6=2,'1.Inputs'!$D$39,$E471)))/(1-'1.Inputs'!$D$42)*$D471*(1+$G471)^(6-1))-('1.Inputs'!$D$37*12*IF(6=1,'1.Inputs'!$D$38,IF(6=2,'1.Inputs'!$D$39,$E471)))*'1.Inputs'!$D$43*(1+$G471)^(6-1)-'1.Inputs'!$D$44*(1+$G471)^(6-1)-('1.Inputs'!$D$20/'1.Inputs'!$D$27+'1.Inputs'!$D$23/'1.Inputs'!$D$28))))*'1.Inputs'!$D$53</f>
        <v>799217156.05196071</v>
      </c>
      <c r="AI471" s="36">
        <f ca="1">Y471-AI$13-AI$14+MIN(AI$13,MAX(0,((('1.Inputs'!$D$37*12*IF(7=1,'1.Inputs'!$D$38,IF(7=2,'1.Inputs'!$D$39,$E471)))*$F471*(('1.Inputs'!$D$40)+(1-'1.Inputs'!$D$40)*(1+'1.Inputs'!$D$41))*(1+$G471)^(7-1))-(('1.Inputs'!$D$37*12*IF(7=1,'1.Inputs'!$D$38,IF(7=2,'1.Inputs'!$D$39,$E471)))/(1-'1.Inputs'!$D$42)*$D471*(1+$G471)^(7-1))-('1.Inputs'!$D$37*12*IF(7=1,'1.Inputs'!$D$38,IF(7=2,'1.Inputs'!$D$39,$E471)))*'1.Inputs'!$D$43*(1+$G471)^(7-1)-'1.Inputs'!$D$44*(1+$G471)^(7-1)-('1.Inputs'!$D$20/'1.Inputs'!$D$27+'1.Inputs'!$D$23/'1.Inputs'!$D$28))))*'1.Inputs'!$D$53</f>
        <v>860779814.06528902</v>
      </c>
      <c r="AJ471" s="36">
        <f ca="1">Z471-AJ$13-AJ$14+MIN(AJ$13,MAX(0,((('1.Inputs'!$D$37*12*IF(8=1,'1.Inputs'!$D$38,IF(8=2,'1.Inputs'!$D$39,$E471)))*$F471*(('1.Inputs'!$D$40)+(1-'1.Inputs'!$D$40)*(1+'1.Inputs'!$D$41))*(1+$G471)^(8-1))-(('1.Inputs'!$D$37*12*IF(8=1,'1.Inputs'!$D$38,IF(8=2,'1.Inputs'!$D$39,$E471)))/(1-'1.Inputs'!$D$42)*$D471*(1+$G471)^(8-1))-('1.Inputs'!$D$37*12*IF(8=1,'1.Inputs'!$D$38,IF(8=2,'1.Inputs'!$D$39,$E471)))*'1.Inputs'!$D$43*(1+$G471)^(8-1)-'1.Inputs'!$D$44*(1+$G471)^(8-1)-('1.Inputs'!$D$20/'1.Inputs'!$D$27+'1.Inputs'!$D$23/'1.Inputs'!$D$28))))*'1.Inputs'!$D$53</f>
        <v>1170075114.0430686</v>
      </c>
      <c r="AK471" s="36">
        <f ca="1">AA471-AK$13-AK$14+MIN(AK$13,MAX(0,((('1.Inputs'!$D$37*12*IF(9=1,'1.Inputs'!$D$38,IF(9=2,'1.Inputs'!$D$39,$E471)))*$F471*(('1.Inputs'!$D$40)+(1-'1.Inputs'!$D$40)*(1+'1.Inputs'!$D$41))*(1+$G471)^(9-1))-(('1.Inputs'!$D$37*12*IF(9=1,'1.Inputs'!$D$38,IF(9=2,'1.Inputs'!$D$39,$E471)))/(1-'1.Inputs'!$D$42)*$D471*(1+$G471)^(9-1))-('1.Inputs'!$D$37*12*IF(9=1,'1.Inputs'!$D$38,IF(9=2,'1.Inputs'!$D$39,$E471)))*'1.Inputs'!$D$43*(1+$G471)^(9-1)-'1.Inputs'!$D$44*(1+$G471)^(9-1)-('1.Inputs'!$D$20/'1.Inputs'!$D$27+'1.Inputs'!$D$23/'1.Inputs'!$D$28))))*'1.Inputs'!$D$53</f>
        <v>1215985901.3517902</v>
      </c>
      <c r="AL471" s="36">
        <f ca="1">AB471-AL$13-AL$14+MIN(AL$13,MAX(0,((('1.Inputs'!$D$37*12*IF(10=1,'1.Inputs'!$D$38,IF(10=2,'1.Inputs'!$D$39,$E471)))*$F471*(('1.Inputs'!$D$40)+(1-'1.Inputs'!$D$40)*(1+'1.Inputs'!$D$41))*(1+$G471)^(10-1))-(('1.Inputs'!$D$37*12*IF(10=1,'1.Inputs'!$D$38,IF(10=2,'1.Inputs'!$D$39,$E471)))/(1-'1.Inputs'!$D$42)*$D471*(1+$G471)^(10-1))-('1.Inputs'!$D$37*12*IF(10=1,'1.Inputs'!$D$38,IF(10=2,'1.Inputs'!$D$39,$E471)))*'1.Inputs'!$D$43*(1+$G471)^(10-1)-'1.Inputs'!$D$44*(1+$G471)^(10-1)-('1.Inputs'!$D$20/'1.Inputs'!$D$27+'1.Inputs'!$D$23/'1.Inputs'!$D$28))))*'1.Inputs'!$D$53+'1.Inputs'!$D$35</f>
        <v>4525225836.7947578</v>
      </c>
      <c r="AM471" s="48">
        <f ca="1">R471+NPV('1.Inputs'!$D$55,S471:AB471)</f>
        <v>2943416272.4004507</v>
      </c>
      <c r="AN471" s="48">
        <f ca="1">-('1.Inputs'!$D$24*(1-'1.Inputs'!$D$31)+'1.Inputs'!$D$35)+NPV('1.Inputs'!$D$54,AC471:AL471)</f>
        <v>1173102575.5881472</v>
      </c>
      <c r="AO471" s="36">
        <f t="shared" ca="1" si="61"/>
        <v>-2.5861534776819779</v>
      </c>
      <c r="AP471" s="36">
        <f t="shared" ca="1" si="62"/>
        <v>2.0077310616575224</v>
      </c>
      <c r="AQ471" s="36">
        <f ca="1">'1.Inputs'!$D$35+MIN(SUM($AC471:AC471),SUM($AC471:AD471),SUM($AC471:AE471),SUM($AC471:AF471),SUM($AC471:AG471),SUM($AC471:AH471),SUM($AC471:AI471),SUM($AC471:AJ471),SUM($AC471:AK471),SUM($AC471:AL471))</f>
        <v>322343746.69414008</v>
      </c>
      <c r="AR471" s="36">
        <f ca="1">IF(AP471&lt;'1.Inputs'!$D$57,1,0)</f>
        <v>0</v>
      </c>
      <c r="AS471" s="36">
        <f t="shared" ca="1" si="63"/>
        <v>0</v>
      </c>
    </row>
    <row r="472" spans="2:45" ht="15" customHeight="1" x14ac:dyDescent="0.25">
      <c r="B472" s="36">
        <v>457</v>
      </c>
      <c r="C472" s="36">
        <f t="shared" ca="1" si="56"/>
        <v>8.4678840329006744E-2</v>
      </c>
      <c r="D472" s="36">
        <f t="shared" ca="1" si="57"/>
        <v>21055.702561212223</v>
      </c>
      <c r="E472" s="47">
        <f t="shared" ca="1" si="58"/>
        <v>0.75286210108250728</v>
      </c>
      <c r="F472" s="36">
        <f t="shared" ca="1" si="59"/>
        <v>28825.200673660354</v>
      </c>
      <c r="G472" s="36">
        <f t="shared" ca="1" si="60"/>
        <v>3.226665765701961E-2</v>
      </c>
      <c r="H472" s="36">
        <f ca="1">((('1.Inputs'!$D$37*12*IF(1=1,'1.Inputs'!$D$38,IF(1=2,'1.Inputs'!$D$39,$E472)))*$F472*(('1.Inputs'!$D$40)+(1-'1.Inputs'!$D$40)*(1+'1.Inputs'!$D$41))*(1+$G472)^(1-1))*'1.Inputs'!$D$47+(('1.Inputs'!$D$37*12*IF(1=1,'1.Inputs'!$D$38,IF(1=2,'1.Inputs'!$D$39,$E472)))/(1-'1.Inputs'!$D$42)*$D472*(1+$G472)^(1-1))*('1.Inputs'!$D$48-'1.Inputs'!$D$49))/'1.Inputs'!$D$51</f>
        <v>782720485.54338408</v>
      </c>
      <c r="I472" s="36">
        <f ca="1">((('1.Inputs'!$D$37*12*IF(2=1,'1.Inputs'!$D$38,IF(2=2,'1.Inputs'!$D$39,$E472)))*$F472*(('1.Inputs'!$D$40)+(1-'1.Inputs'!$D$40)*(1+'1.Inputs'!$D$41))*(1+$G472)^(2-1))*'1.Inputs'!$D$47+(('1.Inputs'!$D$37*12*IF(2=1,'1.Inputs'!$D$38,IF(2=2,'1.Inputs'!$D$39,$E472)))/(1-'1.Inputs'!$D$42)*$D472*(1+$G472)^(2-1))*('1.Inputs'!$D$48-'1.Inputs'!$D$49))/'1.Inputs'!$D$51</f>
        <v>1131166763.288168</v>
      </c>
      <c r="J472" s="36">
        <f ca="1">((('1.Inputs'!$D$37*12*IF(3=1,'1.Inputs'!$D$38,IF(3=2,'1.Inputs'!$D$39,$E472)))*$F472*(('1.Inputs'!$D$40)+(1-'1.Inputs'!$D$40)*(1+'1.Inputs'!$D$41))*(1+$G472)^(3-1))*'1.Inputs'!$D$47+(('1.Inputs'!$D$37*12*IF(3=1,'1.Inputs'!$D$38,IF(3=2,'1.Inputs'!$D$39,$E472)))/(1-'1.Inputs'!$D$42)*$D472*(1+$G472)^(3-1))*('1.Inputs'!$D$48-'1.Inputs'!$D$49))/'1.Inputs'!$D$51</f>
        <v>1255844682.6505792</v>
      </c>
      <c r="K472" s="36">
        <f ca="1">((('1.Inputs'!$D$37*12*IF(4=1,'1.Inputs'!$D$38,IF(4=2,'1.Inputs'!$D$39,$E472)))*$F472*(('1.Inputs'!$D$40)+(1-'1.Inputs'!$D$40)*(1+'1.Inputs'!$D$41))*(1+$G472)^(4-1))*'1.Inputs'!$D$47+(('1.Inputs'!$D$37*12*IF(4=1,'1.Inputs'!$D$38,IF(4=2,'1.Inputs'!$D$39,$E472)))/(1-'1.Inputs'!$D$42)*$D472*(1+$G472)^(4-1))*('1.Inputs'!$D$48-'1.Inputs'!$D$49))/'1.Inputs'!$D$51</f>
        <v>1296366593.0960538</v>
      </c>
      <c r="L472" s="36">
        <f ca="1">((('1.Inputs'!$D$37*12*IF(5=1,'1.Inputs'!$D$38,IF(5=2,'1.Inputs'!$D$39,$E472)))*$F472*(('1.Inputs'!$D$40)+(1-'1.Inputs'!$D$40)*(1+'1.Inputs'!$D$41))*(1+$G472)^(5-1))*'1.Inputs'!$D$47+(('1.Inputs'!$D$37*12*IF(5=1,'1.Inputs'!$D$38,IF(5=2,'1.Inputs'!$D$39,$E472)))/(1-'1.Inputs'!$D$42)*$D472*(1+$G472)^(5-1))*('1.Inputs'!$D$48-'1.Inputs'!$D$49))/'1.Inputs'!$D$51</f>
        <v>1338196010.153481</v>
      </c>
      <c r="M472" s="36">
        <f ca="1">((('1.Inputs'!$D$37*12*IF(6=1,'1.Inputs'!$D$38,IF(6=2,'1.Inputs'!$D$39,$E472)))*$F472*(('1.Inputs'!$D$40)+(1-'1.Inputs'!$D$40)*(1+'1.Inputs'!$D$41))*(1+$G472)^(6-1))*'1.Inputs'!$D$47+(('1.Inputs'!$D$37*12*IF(6=1,'1.Inputs'!$D$38,IF(6=2,'1.Inputs'!$D$39,$E472)))/(1-'1.Inputs'!$D$42)*$D472*(1+$G472)^(6-1))*('1.Inputs'!$D$48-'1.Inputs'!$D$49))/'1.Inputs'!$D$51</f>
        <v>1381375122.6910927</v>
      </c>
      <c r="N472" s="36">
        <f ca="1">((('1.Inputs'!$D$37*12*IF(7=1,'1.Inputs'!$D$38,IF(7=2,'1.Inputs'!$D$39,$E472)))*$F472*(('1.Inputs'!$D$40)+(1-'1.Inputs'!$D$40)*(1+'1.Inputs'!$D$41))*(1+$G472)^(7-1))*'1.Inputs'!$D$47+(('1.Inputs'!$D$37*12*IF(7=1,'1.Inputs'!$D$38,IF(7=2,'1.Inputs'!$D$39,$E472)))/(1-'1.Inputs'!$D$42)*$D472*(1+$G472)^(7-1))*('1.Inputs'!$D$48-'1.Inputs'!$D$49))/'1.Inputs'!$D$51</f>
        <v>1425947480.8708899</v>
      </c>
      <c r="O472" s="36">
        <f ca="1">((('1.Inputs'!$D$37*12*IF(8=1,'1.Inputs'!$D$38,IF(8=2,'1.Inputs'!$D$39,$E472)))*$F472*(('1.Inputs'!$D$40)+(1-'1.Inputs'!$D$40)*(1+'1.Inputs'!$D$41))*(1+$G472)^(8-1))*'1.Inputs'!$D$47+(('1.Inputs'!$D$37*12*IF(8=1,'1.Inputs'!$D$38,IF(8=2,'1.Inputs'!$D$39,$E472)))/(1-'1.Inputs'!$D$42)*$D472*(1+$G472)^(8-1))*('1.Inputs'!$D$48-'1.Inputs'!$D$49))/'1.Inputs'!$D$51</f>
        <v>1471958040.07304</v>
      </c>
      <c r="P472" s="36">
        <f ca="1">((('1.Inputs'!$D$37*12*IF(9=1,'1.Inputs'!$D$38,IF(9=2,'1.Inputs'!$D$39,$E472)))*$F472*(('1.Inputs'!$D$40)+(1-'1.Inputs'!$D$40)*(1+'1.Inputs'!$D$41))*(1+$G472)^(9-1))*'1.Inputs'!$D$47+(('1.Inputs'!$D$37*12*IF(9=1,'1.Inputs'!$D$38,IF(9=2,'1.Inputs'!$D$39,$E472)))/(1-'1.Inputs'!$D$42)*$D472*(1+$G472)^(9-1))*('1.Inputs'!$D$48-'1.Inputs'!$D$49))/'1.Inputs'!$D$51</f>
        <v>1519453206.2375743</v>
      </c>
      <c r="Q472" s="36">
        <f ca="1">((('1.Inputs'!$D$37*12*IF(10=1,'1.Inputs'!$D$38,IF(10=2,'1.Inputs'!$D$39,$E472)))*$F472*(('1.Inputs'!$D$40)+(1-'1.Inputs'!$D$40)*(1+'1.Inputs'!$D$41))*(1+$G472)^(10-1))*'1.Inputs'!$D$47+(('1.Inputs'!$D$37*12*IF(10=1,'1.Inputs'!$D$38,IF(10=2,'1.Inputs'!$D$39,$E472)))/(1-'1.Inputs'!$D$42)*$D472*(1+$G472)^(10-1))*('1.Inputs'!$D$48-'1.Inputs'!$D$49))/'1.Inputs'!$D$51</f>
        <v>1568480882.6691034</v>
      </c>
      <c r="R472" s="36">
        <f>-'1.Inputs'!$D$24</f>
        <v>-2050000000</v>
      </c>
      <c r="S472" s="36">
        <f ca="1">((('1.Inputs'!$D$37*12*IF(1=1,'1.Inputs'!$D$38,IF(1=2,'1.Inputs'!$D$39,$E472)))*$F472*(('1.Inputs'!$D$40)+(1-'1.Inputs'!$D$40)*(1+'1.Inputs'!$D$41))*(1+$G472)^(1-1))-(('1.Inputs'!$D$37*12*IF(1=1,'1.Inputs'!$D$38,IF(1=2,'1.Inputs'!$D$39,$E472)))/(1-'1.Inputs'!$D$42)*$D472*(1+$G472)^(1-1))-('1.Inputs'!$D$37*12*IF(1=1,'1.Inputs'!$D$38,IF(1=2,'1.Inputs'!$D$39,$E472)))*'1.Inputs'!$D$43*(1+$G472)^(1-1)-'1.Inputs'!$D$44*(1+$G472)^(1-1)-('1.Inputs'!$D$20/'1.Inputs'!$D$27+'1.Inputs'!$D$23/'1.Inputs'!$D$28))-MAX(0,((('1.Inputs'!$D$37*12*IF(1=1,'1.Inputs'!$D$38,IF(1=2,'1.Inputs'!$D$39,$E472)))*$F472*(('1.Inputs'!$D$40)+(1-'1.Inputs'!$D$40)*(1+'1.Inputs'!$D$41))*(1+$G472)^(1-1))-(('1.Inputs'!$D$37*12*IF(1=1,'1.Inputs'!$D$38,IF(1=2,'1.Inputs'!$D$39,$E472)))/(1-'1.Inputs'!$D$42)*$D472*(1+$G472)^(1-1))-('1.Inputs'!$D$37*12*IF(1=1,'1.Inputs'!$D$38,IF(1=2,'1.Inputs'!$D$39,$E472)))*'1.Inputs'!$D$43*(1+$G472)^(1-1)-'1.Inputs'!$D$44*(1+$G472)^(1-1)-('1.Inputs'!$D$20/'1.Inputs'!$D$27+'1.Inputs'!$D$23/'1.Inputs'!$D$28)))*'1.Inputs'!$D$53+('1.Inputs'!$D$20/'1.Inputs'!$D$27+'1.Inputs'!$D$23/'1.Inputs'!$D$28)-H472</f>
        <v>-982050479.82190084</v>
      </c>
      <c r="T472" s="36">
        <f ca="1">((('1.Inputs'!$D$37*12*IF(2=1,'1.Inputs'!$D$38,IF(2=2,'1.Inputs'!$D$39,$E472)))*$F472*(('1.Inputs'!$D$40)+(1-'1.Inputs'!$D$40)*(1+'1.Inputs'!$D$41))*(1+$G472)^(2-1))-(('1.Inputs'!$D$37*12*IF(2=1,'1.Inputs'!$D$38,IF(2=2,'1.Inputs'!$D$39,$E472)))/(1-'1.Inputs'!$D$42)*$D472*(1+$G472)^(2-1))-('1.Inputs'!$D$37*12*IF(2=1,'1.Inputs'!$D$38,IF(2=2,'1.Inputs'!$D$39,$E472)))*'1.Inputs'!$D$43*(1+$G472)^(2-1)-'1.Inputs'!$D$44*(1+$G472)^(2-1)-('1.Inputs'!$D$20/'1.Inputs'!$D$27+'1.Inputs'!$D$23/'1.Inputs'!$D$28))-MAX(0,((('1.Inputs'!$D$37*12*IF(2=1,'1.Inputs'!$D$38,IF(2=2,'1.Inputs'!$D$39,$E472)))*$F472*(('1.Inputs'!$D$40)+(1-'1.Inputs'!$D$40)*(1+'1.Inputs'!$D$41))*(1+$G472)^(2-1))-(('1.Inputs'!$D$37*12*IF(2=1,'1.Inputs'!$D$38,IF(2=2,'1.Inputs'!$D$39,$E472)))/(1-'1.Inputs'!$D$42)*$D472*(1+$G472)^(2-1))-('1.Inputs'!$D$37*12*IF(2=1,'1.Inputs'!$D$38,IF(2=2,'1.Inputs'!$D$39,$E472)))*'1.Inputs'!$D$43*(1+$G472)^(2-1)-'1.Inputs'!$D$44*(1+$G472)^(2-1)-('1.Inputs'!$D$20/'1.Inputs'!$D$27+'1.Inputs'!$D$23/'1.Inputs'!$D$28)))*'1.Inputs'!$D$53+('1.Inputs'!$D$20/'1.Inputs'!$D$27+'1.Inputs'!$D$23/'1.Inputs'!$D$28)-(I472-H472)</f>
        <v>-264896670.73880506</v>
      </c>
      <c r="U472" s="36">
        <f ca="1">((('1.Inputs'!$D$37*12*IF(3=1,'1.Inputs'!$D$38,IF(3=2,'1.Inputs'!$D$39,$E472)))*$F472*(('1.Inputs'!$D$40)+(1-'1.Inputs'!$D$40)*(1+'1.Inputs'!$D$41))*(1+$G472)^(3-1))-(('1.Inputs'!$D$37*12*IF(3=1,'1.Inputs'!$D$38,IF(3=2,'1.Inputs'!$D$39,$E472)))/(1-'1.Inputs'!$D$42)*$D472*(1+$G472)^(3-1))-('1.Inputs'!$D$37*12*IF(3=1,'1.Inputs'!$D$38,IF(3=2,'1.Inputs'!$D$39,$E472)))*'1.Inputs'!$D$43*(1+$G472)^(3-1)-'1.Inputs'!$D$44*(1+$G472)^(3-1)-('1.Inputs'!$D$20/'1.Inputs'!$D$27+'1.Inputs'!$D$23/'1.Inputs'!$D$28))-MAX(0,((('1.Inputs'!$D$37*12*IF(3=1,'1.Inputs'!$D$38,IF(3=2,'1.Inputs'!$D$39,$E472)))*$F472*(('1.Inputs'!$D$40)+(1-'1.Inputs'!$D$40)*(1+'1.Inputs'!$D$41))*(1+$G472)^(3-1))-(('1.Inputs'!$D$37*12*IF(3=1,'1.Inputs'!$D$38,IF(3=2,'1.Inputs'!$D$39,$E472)))/(1-'1.Inputs'!$D$42)*$D472*(1+$G472)^(3-1))-('1.Inputs'!$D$37*12*IF(3=1,'1.Inputs'!$D$38,IF(3=2,'1.Inputs'!$D$39,$E472)))*'1.Inputs'!$D$43*(1+$G472)^(3-1)-'1.Inputs'!$D$44*(1+$G472)^(3-1)-('1.Inputs'!$D$20/'1.Inputs'!$D$27+'1.Inputs'!$D$23/'1.Inputs'!$D$28)))*'1.Inputs'!$D$53+('1.Inputs'!$D$20/'1.Inputs'!$D$27+'1.Inputs'!$D$23/'1.Inputs'!$D$28)-(J472-I472)</f>
        <v>29939640.027890086</v>
      </c>
      <c r="V472" s="36">
        <f ca="1">((('1.Inputs'!$D$37*12*IF(4=1,'1.Inputs'!$D$38,IF(4=2,'1.Inputs'!$D$39,$E472)))*$F472*(('1.Inputs'!$D$40)+(1-'1.Inputs'!$D$40)*(1+'1.Inputs'!$D$41))*(1+$G472)^(4-1))-(('1.Inputs'!$D$37*12*IF(4=1,'1.Inputs'!$D$38,IF(4=2,'1.Inputs'!$D$39,$E472)))/(1-'1.Inputs'!$D$42)*$D472*(1+$G472)^(4-1))-('1.Inputs'!$D$37*12*IF(4=1,'1.Inputs'!$D$38,IF(4=2,'1.Inputs'!$D$39,$E472)))*'1.Inputs'!$D$43*(1+$G472)^(4-1)-'1.Inputs'!$D$44*(1+$G472)^(4-1)-('1.Inputs'!$D$20/'1.Inputs'!$D$27+'1.Inputs'!$D$23/'1.Inputs'!$D$28))-MAX(0,((('1.Inputs'!$D$37*12*IF(4=1,'1.Inputs'!$D$38,IF(4=2,'1.Inputs'!$D$39,$E472)))*$F472*(('1.Inputs'!$D$40)+(1-'1.Inputs'!$D$40)*(1+'1.Inputs'!$D$41))*(1+$G472)^(4-1))-(('1.Inputs'!$D$37*12*IF(4=1,'1.Inputs'!$D$38,IF(4=2,'1.Inputs'!$D$39,$E472)))/(1-'1.Inputs'!$D$42)*$D472*(1+$G472)^(4-1))-('1.Inputs'!$D$37*12*IF(4=1,'1.Inputs'!$D$38,IF(4=2,'1.Inputs'!$D$39,$E472)))*'1.Inputs'!$D$43*(1+$G472)^(4-1)-'1.Inputs'!$D$44*(1+$G472)^(4-1)-('1.Inputs'!$D$20/'1.Inputs'!$D$27+'1.Inputs'!$D$23/'1.Inputs'!$D$28)))*'1.Inputs'!$D$53+('1.Inputs'!$D$20/'1.Inputs'!$D$27+'1.Inputs'!$D$23/'1.Inputs'!$D$28)-(K472-J472)</f>
        <v>117560041.22714365</v>
      </c>
      <c r="W472" s="36">
        <f ca="1">((('1.Inputs'!$D$37*12*IF(5=1,'1.Inputs'!$D$38,IF(5=2,'1.Inputs'!$D$39,$E472)))*$F472*(('1.Inputs'!$D$40)+(1-'1.Inputs'!$D$40)*(1+'1.Inputs'!$D$41))*(1+$G472)^(5-1))-(('1.Inputs'!$D$37*12*IF(5=1,'1.Inputs'!$D$38,IF(5=2,'1.Inputs'!$D$39,$E472)))/(1-'1.Inputs'!$D$42)*$D472*(1+$G472)^(5-1))-('1.Inputs'!$D$37*12*IF(5=1,'1.Inputs'!$D$38,IF(5=2,'1.Inputs'!$D$39,$E472)))*'1.Inputs'!$D$43*(1+$G472)^(5-1)-'1.Inputs'!$D$44*(1+$G472)^(5-1)-('1.Inputs'!$D$20/'1.Inputs'!$D$27+'1.Inputs'!$D$23/'1.Inputs'!$D$28))-MAX(0,((('1.Inputs'!$D$37*12*IF(5=1,'1.Inputs'!$D$38,IF(5=2,'1.Inputs'!$D$39,$E472)))*$F472*(('1.Inputs'!$D$40)+(1-'1.Inputs'!$D$40)*(1+'1.Inputs'!$D$41))*(1+$G472)^(5-1))-(('1.Inputs'!$D$37*12*IF(5=1,'1.Inputs'!$D$38,IF(5=2,'1.Inputs'!$D$39,$E472)))/(1-'1.Inputs'!$D$42)*$D472*(1+$G472)^(5-1))-('1.Inputs'!$D$37*12*IF(5=1,'1.Inputs'!$D$38,IF(5=2,'1.Inputs'!$D$39,$E472)))*'1.Inputs'!$D$43*(1+$G472)^(5-1)-'1.Inputs'!$D$44*(1+$G472)^(5-1)-('1.Inputs'!$D$20/'1.Inputs'!$D$27+'1.Inputs'!$D$23/'1.Inputs'!$D$28)))*'1.Inputs'!$D$53+('1.Inputs'!$D$20/'1.Inputs'!$D$27+'1.Inputs'!$D$23/'1.Inputs'!$D$28)-(L472-K472)</f>
        <v>119828711.25727072</v>
      </c>
      <c r="X472" s="36">
        <f ca="1">((('1.Inputs'!$D$37*12*IF(6=1,'1.Inputs'!$D$38,IF(6=2,'1.Inputs'!$D$39,$E472)))*$F472*(('1.Inputs'!$D$40)+(1-'1.Inputs'!$D$40)*(1+'1.Inputs'!$D$41))*(1+$G472)^(6-1))-(('1.Inputs'!$D$37*12*IF(6=1,'1.Inputs'!$D$38,IF(6=2,'1.Inputs'!$D$39,$E472)))/(1-'1.Inputs'!$D$42)*$D472*(1+$G472)^(6-1))-('1.Inputs'!$D$37*12*IF(6=1,'1.Inputs'!$D$38,IF(6=2,'1.Inputs'!$D$39,$E472)))*'1.Inputs'!$D$43*(1+$G472)^(6-1)-'1.Inputs'!$D$44*(1+$G472)^(6-1)-('1.Inputs'!$D$20/'1.Inputs'!$D$27+'1.Inputs'!$D$23/'1.Inputs'!$D$28))-MAX(0,((('1.Inputs'!$D$37*12*IF(6=1,'1.Inputs'!$D$38,IF(6=2,'1.Inputs'!$D$39,$E472)))*$F472*(('1.Inputs'!$D$40)+(1-'1.Inputs'!$D$40)*(1+'1.Inputs'!$D$41))*(1+$G472)^(6-1))-(('1.Inputs'!$D$37*12*IF(6=1,'1.Inputs'!$D$38,IF(6=2,'1.Inputs'!$D$39,$E472)))/(1-'1.Inputs'!$D$42)*$D472*(1+$G472)^(6-1))-('1.Inputs'!$D$37*12*IF(6=1,'1.Inputs'!$D$38,IF(6=2,'1.Inputs'!$D$39,$E472)))*'1.Inputs'!$D$43*(1+$G472)^(6-1)-'1.Inputs'!$D$44*(1+$G472)^(6-1)-('1.Inputs'!$D$20/'1.Inputs'!$D$27+'1.Inputs'!$D$23/'1.Inputs'!$D$28)))*'1.Inputs'!$D$53+('1.Inputs'!$D$20/'1.Inputs'!$D$27+'1.Inputs'!$D$23/'1.Inputs'!$D$28)-(M472-L472)</f>
        <v>122170583.68659684</v>
      </c>
      <c r="Y472" s="36">
        <f ca="1">((('1.Inputs'!$D$37*12*IF(7=1,'1.Inputs'!$D$38,IF(7=2,'1.Inputs'!$D$39,$E472)))*$F472*(('1.Inputs'!$D$40)+(1-'1.Inputs'!$D$40)*(1+'1.Inputs'!$D$41))*(1+$G472)^(7-1))-(('1.Inputs'!$D$37*12*IF(7=1,'1.Inputs'!$D$38,IF(7=2,'1.Inputs'!$D$39,$E472)))/(1-'1.Inputs'!$D$42)*$D472*(1+$G472)^(7-1))-('1.Inputs'!$D$37*12*IF(7=1,'1.Inputs'!$D$38,IF(7=2,'1.Inputs'!$D$39,$E472)))*'1.Inputs'!$D$43*(1+$G472)^(7-1)-'1.Inputs'!$D$44*(1+$G472)^(7-1)-('1.Inputs'!$D$20/'1.Inputs'!$D$27+'1.Inputs'!$D$23/'1.Inputs'!$D$28))-MAX(0,((('1.Inputs'!$D$37*12*IF(7=1,'1.Inputs'!$D$38,IF(7=2,'1.Inputs'!$D$39,$E472)))*$F472*(('1.Inputs'!$D$40)+(1-'1.Inputs'!$D$40)*(1+'1.Inputs'!$D$41))*(1+$G472)^(7-1))-(('1.Inputs'!$D$37*12*IF(7=1,'1.Inputs'!$D$38,IF(7=2,'1.Inputs'!$D$39,$E472)))/(1-'1.Inputs'!$D$42)*$D472*(1+$G472)^(7-1))-('1.Inputs'!$D$37*12*IF(7=1,'1.Inputs'!$D$38,IF(7=2,'1.Inputs'!$D$39,$E472)))*'1.Inputs'!$D$43*(1+$G472)^(7-1)-'1.Inputs'!$D$44*(1+$G472)^(7-1)-('1.Inputs'!$D$20/'1.Inputs'!$D$27+'1.Inputs'!$D$23/'1.Inputs'!$D$28)))*'1.Inputs'!$D$53+('1.Inputs'!$D$20/'1.Inputs'!$D$27+'1.Inputs'!$D$23/'1.Inputs'!$D$28)-(N472-M472)</f>
        <v>124588020.51187637</v>
      </c>
      <c r="Z472" s="36">
        <f ca="1">((('1.Inputs'!$D$37*12*IF(8=1,'1.Inputs'!$D$38,IF(8=2,'1.Inputs'!$D$39,$E472)))*$F472*(('1.Inputs'!$D$40)+(1-'1.Inputs'!$D$40)*(1+'1.Inputs'!$D$41))*(1+$G472)^(8-1))-(('1.Inputs'!$D$37*12*IF(8=1,'1.Inputs'!$D$38,IF(8=2,'1.Inputs'!$D$39,$E472)))/(1-'1.Inputs'!$D$42)*$D472*(1+$G472)^(8-1))-('1.Inputs'!$D$37*12*IF(8=1,'1.Inputs'!$D$38,IF(8=2,'1.Inputs'!$D$39,$E472)))*'1.Inputs'!$D$43*(1+$G472)^(8-1)-'1.Inputs'!$D$44*(1+$G472)^(8-1)-('1.Inputs'!$D$20/'1.Inputs'!$D$27+'1.Inputs'!$D$23/'1.Inputs'!$D$28))-MAX(0,((('1.Inputs'!$D$37*12*IF(8=1,'1.Inputs'!$D$38,IF(8=2,'1.Inputs'!$D$39,$E472)))*$F472*(('1.Inputs'!$D$40)+(1-'1.Inputs'!$D$40)*(1+'1.Inputs'!$D$41))*(1+$G472)^(8-1))-(('1.Inputs'!$D$37*12*IF(8=1,'1.Inputs'!$D$38,IF(8=2,'1.Inputs'!$D$39,$E472)))/(1-'1.Inputs'!$D$42)*$D472*(1+$G472)^(8-1))-('1.Inputs'!$D$37*12*IF(8=1,'1.Inputs'!$D$38,IF(8=2,'1.Inputs'!$D$39,$E472)))*'1.Inputs'!$D$43*(1+$G472)^(8-1)-'1.Inputs'!$D$44*(1+$G472)^(8-1)-('1.Inputs'!$D$20/'1.Inputs'!$D$27+'1.Inputs'!$D$23/'1.Inputs'!$D$28)))*'1.Inputs'!$D$53+('1.Inputs'!$D$20/'1.Inputs'!$D$27+'1.Inputs'!$D$23/'1.Inputs'!$D$28)-(O472-N472)</f>
        <v>127083459.94360504</v>
      </c>
      <c r="AA472" s="36">
        <f ca="1">((('1.Inputs'!$D$37*12*IF(9=1,'1.Inputs'!$D$38,IF(9=2,'1.Inputs'!$D$39,$E472)))*$F472*(('1.Inputs'!$D$40)+(1-'1.Inputs'!$D$40)*(1+'1.Inputs'!$D$41))*(1+$G472)^(9-1))-(('1.Inputs'!$D$37*12*IF(9=1,'1.Inputs'!$D$38,IF(9=2,'1.Inputs'!$D$39,$E472)))/(1-'1.Inputs'!$D$42)*$D472*(1+$G472)^(9-1))-('1.Inputs'!$D$37*12*IF(9=1,'1.Inputs'!$D$38,IF(9=2,'1.Inputs'!$D$39,$E472)))*'1.Inputs'!$D$43*(1+$G472)^(9-1)-'1.Inputs'!$D$44*(1+$G472)^(9-1)-('1.Inputs'!$D$20/'1.Inputs'!$D$27+'1.Inputs'!$D$23/'1.Inputs'!$D$28))-MAX(0,((('1.Inputs'!$D$37*12*IF(9=1,'1.Inputs'!$D$38,IF(9=2,'1.Inputs'!$D$39,$E472)))*$F472*(('1.Inputs'!$D$40)+(1-'1.Inputs'!$D$40)*(1+'1.Inputs'!$D$41))*(1+$G472)^(9-1))-(('1.Inputs'!$D$37*12*IF(9=1,'1.Inputs'!$D$38,IF(9=2,'1.Inputs'!$D$39,$E472)))/(1-'1.Inputs'!$D$42)*$D472*(1+$G472)^(9-1))-('1.Inputs'!$D$37*12*IF(9=1,'1.Inputs'!$D$38,IF(9=2,'1.Inputs'!$D$39,$E472)))*'1.Inputs'!$D$43*(1+$G472)^(9-1)-'1.Inputs'!$D$44*(1+$G472)^(9-1)-('1.Inputs'!$D$20/'1.Inputs'!$D$27+'1.Inputs'!$D$23/'1.Inputs'!$D$28)))*'1.Inputs'!$D$53+('1.Inputs'!$D$20/'1.Inputs'!$D$27+'1.Inputs'!$D$23/'1.Inputs'!$D$28)-(P472-O472)</f>
        <v>129659418.86518079</v>
      </c>
      <c r="AB472" s="36">
        <f ca="1">((('1.Inputs'!$D$37*12*IF(10=1,'1.Inputs'!$D$38,IF(10=2,'1.Inputs'!$D$39,$E472)))*$F472*(('1.Inputs'!$D$40)+(1-'1.Inputs'!$D$40)*(1+'1.Inputs'!$D$41))*(1+$G472)^(10-1))-(('1.Inputs'!$D$37*12*IF(10=1,'1.Inputs'!$D$38,IF(10=2,'1.Inputs'!$D$39,$E472)))/(1-'1.Inputs'!$D$42)*$D472*(1+$G472)^(10-1))-('1.Inputs'!$D$37*12*IF(10=1,'1.Inputs'!$D$38,IF(10=2,'1.Inputs'!$D$39,$E472)))*'1.Inputs'!$D$43*(1+$G472)^(10-1)-'1.Inputs'!$D$44*(1+$G472)^(10-1)-('1.Inputs'!$D$20/'1.Inputs'!$D$27+'1.Inputs'!$D$23/'1.Inputs'!$D$28))-MAX(0,((('1.Inputs'!$D$37*12*IF(10=1,'1.Inputs'!$D$38,IF(10=2,'1.Inputs'!$D$39,$E472)))*$F472*(('1.Inputs'!$D$40)+(1-'1.Inputs'!$D$40)*(1+'1.Inputs'!$D$41))*(1+$G472)^(10-1))-(('1.Inputs'!$D$37*12*IF(10=1,'1.Inputs'!$D$38,IF(10=2,'1.Inputs'!$D$39,$E472)))/(1-'1.Inputs'!$D$42)*$D472*(1+$G472)^(10-1))-('1.Inputs'!$D$37*12*IF(10=1,'1.Inputs'!$D$38,IF(10=2,'1.Inputs'!$D$39,$E472)))*'1.Inputs'!$D$43*(1+$G472)^(10-1)-'1.Inputs'!$D$44*(1+$G472)^(10-1)-('1.Inputs'!$D$20/'1.Inputs'!$D$27+'1.Inputs'!$D$23/'1.Inputs'!$D$28)))*'1.Inputs'!$D$53+('1.Inputs'!$D$20/'1.Inputs'!$D$27+'1.Inputs'!$D$23/'1.Inputs'!$D$28)-(Q472-P472)+(('1.Inputs'!$D$20+'1.Inputs'!$D$23-('1.Inputs'!$D$20/'1.Inputs'!$D$27+'1.Inputs'!$D$23/'1.Inputs'!$D$28)*'1.Inputs'!$D$10)*'1.Inputs'!$D$60+'1.Inputs'!$D$19*'1.Inputs'!$D$59+Q472)</f>
        <v>2400799378.0405207</v>
      </c>
      <c r="AC472" s="36">
        <f ca="1">S472-AC$13-AC$14+MIN(AC$13,MAX(0,((('1.Inputs'!$D$37*12*IF(1=1,'1.Inputs'!$D$38,IF(1=2,'1.Inputs'!$D$39,$E472)))*$F472*(('1.Inputs'!$D$40)+(1-'1.Inputs'!$D$40)*(1+'1.Inputs'!$D$41))*(1+$G472)^(1-1))-(('1.Inputs'!$D$37*12*IF(1=1,'1.Inputs'!$D$38,IF(1=2,'1.Inputs'!$D$39,$E472)))/(1-'1.Inputs'!$D$42)*$D472*(1+$G472)^(1-1))-('1.Inputs'!$D$37*12*IF(1=1,'1.Inputs'!$D$38,IF(1=2,'1.Inputs'!$D$39,$E472)))*'1.Inputs'!$D$43*(1+$G472)^(1-1)-'1.Inputs'!$D$44*(1+$G472)^(1-1)-('1.Inputs'!$D$20/'1.Inputs'!$D$27+'1.Inputs'!$D$23/'1.Inputs'!$D$28))))*'1.Inputs'!$D$53</f>
        <v>-1129650479.8219008</v>
      </c>
      <c r="AD472" s="36">
        <f ca="1">T472-AD$13-AD$14+MIN(AD$13,MAX(0,((('1.Inputs'!$D$37*12*IF(2=1,'1.Inputs'!$D$38,IF(2=2,'1.Inputs'!$D$39,$E472)))*$F472*(('1.Inputs'!$D$40)+(1-'1.Inputs'!$D$40)*(1+'1.Inputs'!$D$41))*(1+$G472)^(2-1))-(('1.Inputs'!$D$37*12*IF(2=1,'1.Inputs'!$D$38,IF(2=2,'1.Inputs'!$D$39,$E472)))/(1-'1.Inputs'!$D$42)*$D472*(1+$G472)^(2-1))-('1.Inputs'!$D$37*12*IF(2=1,'1.Inputs'!$D$38,IF(2=2,'1.Inputs'!$D$39,$E472)))*'1.Inputs'!$D$43*(1+$G472)^(2-1)-'1.Inputs'!$D$44*(1+$G472)^(2-1)-('1.Inputs'!$D$20/'1.Inputs'!$D$27+'1.Inputs'!$D$23/'1.Inputs'!$D$28))))*'1.Inputs'!$D$53</f>
        <v>-412496670.73880506</v>
      </c>
      <c r="AE472" s="36">
        <f ca="1">U472-AE$13-AE$14+MIN(AE$13,MAX(0,((('1.Inputs'!$D$37*12*IF(3=1,'1.Inputs'!$D$38,IF(3=2,'1.Inputs'!$D$39,$E472)))*$F472*(('1.Inputs'!$D$40)+(1-'1.Inputs'!$D$40)*(1+'1.Inputs'!$D$41))*(1+$G472)^(3-1))-(('1.Inputs'!$D$37*12*IF(3=1,'1.Inputs'!$D$38,IF(3=2,'1.Inputs'!$D$39,$E472)))/(1-'1.Inputs'!$D$42)*$D472*(1+$G472)^(3-1))-('1.Inputs'!$D$37*12*IF(3=1,'1.Inputs'!$D$38,IF(3=2,'1.Inputs'!$D$39,$E472)))*'1.Inputs'!$D$43*(1+$G472)^(3-1)-'1.Inputs'!$D$44*(1+$G472)^(3-1)-('1.Inputs'!$D$20/'1.Inputs'!$D$27+'1.Inputs'!$D$23/'1.Inputs'!$D$28))))*'1.Inputs'!$D$53</f>
        <v>-353097058.76194763</v>
      </c>
      <c r="AF472" s="36">
        <f ca="1">V472-AF$13-AF$14+MIN(AF$13,MAX(0,((('1.Inputs'!$D$37*12*IF(4=1,'1.Inputs'!$D$38,IF(4=2,'1.Inputs'!$D$39,$E472)))*$F472*(('1.Inputs'!$D$40)+(1-'1.Inputs'!$D$40)*(1+'1.Inputs'!$D$41))*(1+$G472)^(4-1))-(('1.Inputs'!$D$37*12*IF(4=1,'1.Inputs'!$D$38,IF(4=2,'1.Inputs'!$D$39,$E472)))/(1-'1.Inputs'!$D$42)*$D472*(1+$G472)^(4-1))-('1.Inputs'!$D$37*12*IF(4=1,'1.Inputs'!$D$38,IF(4=2,'1.Inputs'!$D$39,$E472)))*'1.Inputs'!$D$43*(1+$G472)^(4-1)-'1.Inputs'!$D$44*(1+$G472)^(4-1)-('1.Inputs'!$D$20/'1.Inputs'!$D$27+'1.Inputs'!$D$23/'1.Inputs'!$D$28))))*'1.Inputs'!$D$53</f>
        <v>-234091215.56452346</v>
      </c>
      <c r="AG472" s="36">
        <f ca="1">W472-AG$13-AG$14+MIN(AG$13,MAX(0,((('1.Inputs'!$D$37*12*IF(5=1,'1.Inputs'!$D$38,IF(5=2,'1.Inputs'!$D$39,$E472)))*$F472*(('1.Inputs'!$D$40)+(1-'1.Inputs'!$D$40)*(1+'1.Inputs'!$D$41))*(1+$G472)^(5-1))-(('1.Inputs'!$D$37*12*IF(5=1,'1.Inputs'!$D$38,IF(5=2,'1.Inputs'!$D$39,$E472)))/(1-'1.Inputs'!$D$42)*$D472*(1+$G472)^(5-1))-('1.Inputs'!$D$37*12*IF(5=1,'1.Inputs'!$D$38,IF(5=2,'1.Inputs'!$D$39,$E472)))*'1.Inputs'!$D$43*(1+$G472)^(5-1)-'1.Inputs'!$D$44*(1+$G472)^(5-1)-('1.Inputs'!$D$20/'1.Inputs'!$D$27+'1.Inputs'!$D$23/'1.Inputs'!$D$28))))*'1.Inputs'!$D$53</f>
        <v>-200376911.95789194</v>
      </c>
      <c r="AH472" s="36">
        <f ca="1">X472-AH$13-AH$14+MIN(AH$13,MAX(0,((('1.Inputs'!$D$37*12*IF(6=1,'1.Inputs'!$D$38,IF(6=2,'1.Inputs'!$D$39,$E472)))*$F472*(('1.Inputs'!$D$40)+(1-'1.Inputs'!$D$40)*(1+'1.Inputs'!$D$41))*(1+$G472)^(6-1))-(('1.Inputs'!$D$37*12*IF(6=1,'1.Inputs'!$D$38,IF(6=2,'1.Inputs'!$D$39,$E472)))/(1-'1.Inputs'!$D$42)*$D472*(1+$G472)^(6-1))-('1.Inputs'!$D$37*12*IF(6=1,'1.Inputs'!$D$38,IF(6=2,'1.Inputs'!$D$39,$E472)))*'1.Inputs'!$D$43*(1+$G472)^(6-1)-'1.Inputs'!$D$44*(1+$G472)^(6-1)-('1.Inputs'!$D$20/'1.Inputs'!$D$27+'1.Inputs'!$D$23/'1.Inputs'!$D$28))))*'1.Inputs'!$D$53</f>
        <v>-166527272.19267547</v>
      </c>
      <c r="AI472" s="36">
        <f ca="1">Y472-AI$13-AI$14+MIN(AI$13,MAX(0,((('1.Inputs'!$D$37*12*IF(7=1,'1.Inputs'!$D$38,IF(7=2,'1.Inputs'!$D$39,$E472)))*$F472*(('1.Inputs'!$D$40)+(1-'1.Inputs'!$D$40)*(1+'1.Inputs'!$D$41))*(1+$G472)^(7-1))-(('1.Inputs'!$D$37*12*IF(7=1,'1.Inputs'!$D$38,IF(7=2,'1.Inputs'!$D$39,$E472)))/(1-'1.Inputs'!$D$42)*$D472*(1+$G472)^(7-1))-('1.Inputs'!$D$37*12*IF(7=1,'1.Inputs'!$D$38,IF(7=2,'1.Inputs'!$D$39,$E472)))*'1.Inputs'!$D$43*(1+$G472)^(7-1)-'1.Inputs'!$D$44*(1+$G472)^(7-1)-('1.Inputs'!$D$20/'1.Inputs'!$D$27+'1.Inputs'!$D$23/'1.Inputs'!$D$28))))*'1.Inputs'!$D$53</f>
        <v>-140599979.48812363</v>
      </c>
      <c r="AJ472" s="36">
        <f ca="1">Z472-AJ$13-AJ$14+MIN(AJ$13,MAX(0,((('1.Inputs'!$D$37*12*IF(8=1,'1.Inputs'!$D$38,IF(8=2,'1.Inputs'!$D$39,$E472)))*$F472*(('1.Inputs'!$D$40)+(1-'1.Inputs'!$D$40)*(1+'1.Inputs'!$D$41))*(1+$G472)^(8-1))-(('1.Inputs'!$D$37*12*IF(8=1,'1.Inputs'!$D$38,IF(8=2,'1.Inputs'!$D$39,$E472)))/(1-'1.Inputs'!$D$42)*$D472*(1+$G472)^(8-1))-('1.Inputs'!$D$37*12*IF(8=1,'1.Inputs'!$D$38,IF(8=2,'1.Inputs'!$D$39,$E472)))*'1.Inputs'!$D$43*(1+$G472)^(8-1)-'1.Inputs'!$D$44*(1+$G472)^(8-1)-('1.Inputs'!$D$20/'1.Inputs'!$D$27+'1.Inputs'!$D$23/'1.Inputs'!$D$28))))*'1.Inputs'!$D$53</f>
        <v>127083459.94360504</v>
      </c>
      <c r="AK472" s="36">
        <f ca="1">AA472-AK$13-AK$14+MIN(AK$13,MAX(0,((('1.Inputs'!$D$37*12*IF(9=1,'1.Inputs'!$D$38,IF(9=2,'1.Inputs'!$D$39,$E472)))*$F472*(('1.Inputs'!$D$40)+(1-'1.Inputs'!$D$40)*(1+'1.Inputs'!$D$41))*(1+$G472)^(9-1))-(('1.Inputs'!$D$37*12*IF(9=1,'1.Inputs'!$D$38,IF(9=2,'1.Inputs'!$D$39,$E472)))/(1-'1.Inputs'!$D$42)*$D472*(1+$G472)^(9-1))-('1.Inputs'!$D$37*12*IF(9=1,'1.Inputs'!$D$38,IF(9=2,'1.Inputs'!$D$39,$E472)))*'1.Inputs'!$D$43*(1+$G472)^(9-1)-'1.Inputs'!$D$44*(1+$G472)^(9-1)-('1.Inputs'!$D$20/'1.Inputs'!$D$27+'1.Inputs'!$D$23/'1.Inputs'!$D$28))))*'1.Inputs'!$D$53</f>
        <v>129659418.86518079</v>
      </c>
      <c r="AL472" s="36">
        <f ca="1">AB472-AL$13-AL$14+MIN(AL$13,MAX(0,((('1.Inputs'!$D$37*12*IF(10=1,'1.Inputs'!$D$38,IF(10=2,'1.Inputs'!$D$39,$E472)))*$F472*(('1.Inputs'!$D$40)+(1-'1.Inputs'!$D$40)*(1+'1.Inputs'!$D$41))*(1+$G472)^(10-1))-(('1.Inputs'!$D$37*12*IF(10=1,'1.Inputs'!$D$38,IF(10=2,'1.Inputs'!$D$39,$E472)))/(1-'1.Inputs'!$D$42)*$D472*(1+$G472)^(10-1))-('1.Inputs'!$D$37*12*IF(10=1,'1.Inputs'!$D$38,IF(10=2,'1.Inputs'!$D$39,$E472)))*'1.Inputs'!$D$43*(1+$G472)^(10-1)-'1.Inputs'!$D$44*(1+$G472)^(10-1)-('1.Inputs'!$D$20/'1.Inputs'!$D$27+'1.Inputs'!$D$23/'1.Inputs'!$D$28))))*'1.Inputs'!$D$53+'1.Inputs'!$D$35</f>
        <v>3200799378.0405207</v>
      </c>
      <c r="AM472" s="48">
        <f ca="1">R472+NPV('1.Inputs'!$D$55,S472:AB472)</f>
        <v>-1975247809.0763636</v>
      </c>
      <c r="AN472" s="48">
        <f ca="1">-('1.Inputs'!$D$24*(1-'1.Inputs'!$D$31)+'1.Inputs'!$D$35)+NPV('1.Inputs'!$D$54,AC472:AL472)</f>
        <v>-2728037838.7225795</v>
      </c>
      <c r="AO472" s="36">
        <f t="shared" ca="1" si="61"/>
        <v>-6.6534585353787321</v>
      </c>
      <c r="AP472" s="36">
        <f t="shared" ca="1" si="62"/>
        <v>7.6066158607444326E-2</v>
      </c>
      <c r="AQ472" s="36">
        <f ca="1">'1.Inputs'!$D$35+MIN(SUM($AC472:AC472),SUM($AC472:AD472),SUM($AC472:AE472),SUM($AC472:AF472),SUM($AC472:AG472),SUM($AC472:AH472),SUM($AC472:AI472),SUM($AC472:AJ472),SUM($AC472:AK472),SUM($AC472:AL472))</f>
        <v>-1836839588.5258679</v>
      </c>
      <c r="AR472" s="36">
        <f ca="1">IF(AP472&lt;'1.Inputs'!$D$57,1,0)</f>
        <v>1</v>
      </c>
      <c r="AS472" s="36">
        <f t="shared" ca="1" si="63"/>
        <v>1</v>
      </c>
    </row>
    <row r="473" spans="2:45" ht="15" customHeight="1" x14ac:dyDescent="0.25">
      <c r="B473" s="36">
        <v>458</v>
      </c>
      <c r="C473" s="36">
        <f t="shared" ca="1" si="56"/>
        <v>0.36646440550853265</v>
      </c>
      <c r="D473" s="36">
        <f t="shared" ca="1" si="57"/>
        <v>20314.969165753806</v>
      </c>
      <c r="E473" s="47">
        <f t="shared" ca="1" si="58"/>
        <v>0.80996965664119158</v>
      </c>
      <c r="F473" s="36">
        <f t="shared" ca="1" si="59"/>
        <v>32897.102927816552</v>
      </c>
      <c r="G473" s="36">
        <f t="shared" ca="1" si="60"/>
        <v>5.2948752052890589E-2</v>
      </c>
      <c r="H473" s="36">
        <f ca="1">((('1.Inputs'!$D$37*12*IF(1=1,'1.Inputs'!$D$38,IF(1=2,'1.Inputs'!$D$39,$E473)))*$F473*(('1.Inputs'!$D$40)+(1-'1.Inputs'!$D$40)*(1+'1.Inputs'!$D$41))*(1+$G473)^(1-1))*'1.Inputs'!$D$47+(('1.Inputs'!$D$37*12*IF(1=1,'1.Inputs'!$D$38,IF(1=2,'1.Inputs'!$D$39,$E473)))/(1-'1.Inputs'!$D$42)*$D473*(1+$G473)^(1-1))*('1.Inputs'!$D$48-'1.Inputs'!$D$49))/'1.Inputs'!$D$51</f>
        <v>870635999.66725159</v>
      </c>
      <c r="I473" s="36">
        <f ca="1">((('1.Inputs'!$D$37*12*IF(2=1,'1.Inputs'!$D$38,IF(2=2,'1.Inputs'!$D$39,$E473)))*$F473*(('1.Inputs'!$D$40)+(1-'1.Inputs'!$D$40)*(1+'1.Inputs'!$D$41))*(1+$G473)^(2-1))*'1.Inputs'!$D$47+(('1.Inputs'!$D$37*12*IF(2=1,'1.Inputs'!$D$38,IF(2=2,'1.Inputs'!$D$39,$E473)))/(1-'1.Inputs'!$D$42)*$D473*(1+$G473)^(2-1))*('1.Inputs'!$D$48-'1.Inputs'!$D$49))/'1.Inputs'!$D$51</f>
        <v>1283429125.0787349</v>
      </c>
      <c r="J473" s="36">
        <f ca="1">((('1.Inputs'!$D$37*12*IF(3=1,'1.Inputs'!$D$38,IF(3=2,'1.Inputs'!$D$39,$E473)))*$F473*(('1.Inputs'!$D$40)+(1-'1.Inputs'!$D$40)*(1+'1.Inputs'!$D$41))*(1+$G473)^(3-1))*'1.Inputs'!$D$47+(('1.Inputs'!$D$37*12*IF(3=1,'1.Inputs'!$D$38,IF(3=2,'1.Inputs'!$D$39,$E473)))/(1-'1.Inputs'!$D$42)*$D473*(1+$G473)^(3-1))*('1.Inputs'!$D$48-'1.Inputs'!$D$49))/'1.Inputs'!$D$51</f>
        <v>1563687031.2473507</v>
      </c>
      <c r="K473" s="36">
        <f ca="1">((('1.Inputs'!$D$37*12*IF(4=1,'1.Inputs'!$D$38,IF(4=2,'1.Inputs'!$D$39,$E473)))*$F473*(('1.Inputs'!$D$40)+(1-'1.Inputs'!$D$40)*(1+'1.Inputs'!$D$41))*(1+$G473)^(4-1))*'1.Inputs'!$D$47+(('1.Inputs'!$D$37*12*IF(4=1,'1.Inputs'!$D$38,IF(4=2,'1.Inputs'!$D$39,$E473)))/(1-'1.Inputs'!$D$42)*$D473*(1+$G473)^(4-1))*('1.Inputs'!$D$48-'1.Inputs'!$D$49))/'1.Inputs'!$D$51</f>
        <v>1646482308.1531873</v>
      </c>
      <c r="L473" s="36">
        <f ca="1">((('1.Inputs'!$D$37*12*IF(5=1,'1.Inputs'!$D$38,IF(5=2,'1.Inputs'!$D$39,$E473)))*$F473*(('1.Inputs'!$D$40)+(1-'1.Inputs'!$D$40)*(1+'1.Inputs'!$D$41))*(1+$G473)^(5-1))*'1.Inputs'!$D$47+(('1.Inputs'!$D$37*12*IF(5=1,'1.Inputs'!$D$38,IF(5=2,'1.Inputs'!$D$39,$E473)))/(1-'1.Inputs'!$D$42)*$D473*(1+$G473)^(5-1))*('1.Inputs'!$D$48-'1.Inputs'!$D$49))/'1.Inputs'!$D$51</f>
        <v>1733661491.6470611</v>
      </c>
      <c r="M473" s="36">
        <f ca="1">((('1.Inputs'!$D$37*12*IF(6=1,'1.Inputs'!$D$38,IF(6=2,'1.Inputs'!$D$39,$E473)))*$F473*(('1.Inputs'!$D$40)+(1-'1.Inputs'!$D$40)*(1+'1.Inputs'!$D$41))*(1+$G473)^(6-1))*'1.Inputs'!$D$47+(('1.Inputs'!$D$37*12*IF(6=1,'1.Inputs'!$D$38,IF(6=2,'1.Inputs'!$D$39,$E473)))/(1-'1.Inputs'!$D$42)*$D473*(1+$G473)^(6-1))*('1.Inputs'!$D$48-'1.Inputs'!$D$49))/'1.Inputs'!$D$51</f>
        <v>1825456704.1119258</v>
      </c>
      <c r="N473" s="36">
        <f ca="1">((('1.Inputs'!$D$37*12*IF(7=1,'1.Inputs'!$D$38,IF(7=2,'1.Inputs'!$D$39,$E473)))*$F473*(('1.Inputs'!$D$40)+(1-'1.Inputs'!$D$40)*(1+'1.Inputs'!$D$41))*(1+$G473)^(7-1))*'1.Inputs'!$D$47+(('1.Inputs'!$D$37*12*IF(7=1,'1.Inputs'!$D$38,IF(7=2,'1.Inputs'!$D$39,$E473)))/(1-'1.Inputs'!$D$42)*$D473*(1+$G473)^(7-1))*('1.Inputs'!$D$48-'1.Inputs'!$D$49))/'1.Inputs'!$D$51</f>
        <v>1922112358.5212352</v>
      </c>
      <c r="O473" s="36">
        <f ca="1">((('1.Inputs'!$D$37*12*IF(8=1,'1.Inputs'!$D$38,IF(8=2,'1.Inputs'!$D$39,$E473)))*$F473*(('1.Inputs'!$D$40)+(1-'1.Inputs'!$D$40)*(1+'1.Inputs'!$D$41))*(1+$G473)^(8-1))*'1.Inputs'!$D$47+(('1.Inputs'!$D$37*12*IF(8=1,'1.Inputs'!$D$38,IF(8=2,'1.Inputs'!$D$39,$E473)))/(1-'1.Inputs'!$D$42)*$D473*(1+$G473)^(8-1))*('1.Inputs'!$D$48-'1.Inputs'!$D$49))/'1.Inputs'!$D$51</f>
        <v>2023885809.2103727</v>
      </c>
      <c r="P473" s="36">
        <f ca="1">((('1.Inputs'!$D$37*12*IF(9=1,'1.Inputs'!$D$38,IF(9=2,'1.Inputs'!$D$39,$E473)))*$F473*(('1.Inputs'!$D$40)+(1-'1.Inputs'!$D$40)*(1+'1.Inputs'!$D$41))*(1+$G473)^(9-1))*'1.Inputs'!$D$47+(('1.Inputs'!$D$37*12*IF(9=1,'1.Inputs'!$D$38,IF(9=2,'1.Inputs'!$D$39,$E473)))/(1-'1.Inputs'!$D$42)*$D473*(1+$G473)^(9-1))*('1.Inputs'!$D$48-'1.Inputs'!$D$49))/'1.Inputs'!$D$51</f>
        <v>2131048037.1056166</v>
      </c>
      <c r="Q473" s="36">
        <f ca="1">((('1.Inputs'!$D$37*12*IF(10=1,'1.Inputs'!$D$38,IF(10=2,'1.Inputs'!$D$39,$E473)))*$F473*(('1.Inputs'!$D$40)+(1-'1.Inputs'!$D$40)*(1+'1.Inputs'!$D$41))*(1+$G473)^(10-1))*'1.Inputs'!$D$47+(('1.Inputs'!$D$37*12*IF(10=1,'1.Inputs'!$D$38,IF(10=2,'1.Inputs'!$D$39,$E473)))/(1-'1.Inputs'!$D$42)*$D473*(1+$G473)^(10-1))*('1.Inputs'!$D$48-'1.Inputs'!$D$49))/'1.Inputs'!$D$51</f>
        <v>2243884371.2351208</v>
      </c>
      <c r="R473" s="36">
        <f>-'1.Inputs'!$D$24</f>
        <v>-2050000000</v>
      </c>
      <c r="S473" s="36">
        <f ca="1">((('1.Inputs'!$D$37*12*IF(1=1,'1.Inputs'!$D$38,IF(1=2,'1.Inputs'!$D$39,$E473)))*$F473*(('1.Inputs'!$D$40)+(1-'1.Inputs'!$D$40)*(1+'1.Inputs'!$D$41))*(1+$G473)^(1-1))-(('1.Inputs'!$D$37*12*IF(1=1,'1.Inputs'!$D$38,IF(1=2,'1.Inputs'!$D$39,$E473)))/(1-'1.Inputs'!$D$42)*$D473*(1+$G473)^(1-1))-('1.Inputs'!$D$37*12*IF(1=1,'1.Inputs'!$D$38,IF(1=2,'1.Inputs'!$D$39,$E473)))*'1.Inputs'!$D$43*(1+$G473)^(1-1)-'1.Inputs'!$D$44*(1+$G473)^(1-1)-('1.Inputs'!$D$20/'1.Inputs'!$D$27+'1.Inputs'!$D$23/'1.Inputs'!$D$28))-MAX(0,((('1.Inputs'!$D$37*12*IF(1=1,'1.Inputs'!$D$38,IF(1=2,'1.Inputs'!$D$39,$E473)))*$F473*(('1.Inputs'!$D$40)+(1-'1.Inputs'!$D$40)*(1+'1.Inputs'!$D$41))*(1+$G473)^(1-1))-(('1.Inputs'!$D$37*12*IF(1=1,'1.Inputs'!$D$38,IF(1=2,'1.Inputs'!$D$39,$E473)))/(1-'1.Inputs'!$D$42)*$D473*(1+$G473)^(1-1))-('1.Inputs'!$D$37*12*IF(1=1,'1.Inputs'!$D$38,IF(1=2,'1.Inputs'!$D$39,$E473)))*'1.Inputs'!$D$43*(1+$G473)^(1-1)-'1.Inputs'!$D$44*(1+$G473)^(1-1)-('1.Inputs'!$D$20/'1.Inputs'!$D$27+'1.Inputs'!$D$23/'1.Inputs'!$D$28)))*'1.Inputs'!$D$53+('1.Inputs'!$D$20/'1.Inputs'!$D$27+'1.Inputs'!$D$23/'1.Inputs'!$D$28)-H473</f>
        <v>-522004983.4783805</v>
      </c>
      <c r="T473" s="36">
        <f ca="1">((('1.Inputs'!$D$37*12*IF(2=1,'1.Inputs'!$D$38,IF(2=2,'1.Inputs'!$D$39,$E473)))*$F473*(('1.Inputs'!$D$40)+(1-'1.Inputs'!$D$40)*(1+'1.Inputs'!$D$41))*(1+$G473)^(2-1))-(('1.Inputs'!$D$37*12*IF(2=1,'1.Inputs'!$D$38,IF(2=2,'1.Inputs'!$D$39,$E473)))/(1-'1.Inputs'!$D$42)*$D473*(1+$G473)^(2-1))-('1.Inputs'!$D$37*12*IF(2=1,'1.Inputs'!$D$38,IF(2=2,'1.Inputs'!$D$39,$E473)))*'1.Inputs'!$D$43*(1+$G473)^(2-1)-'1.Inputs'!$D$44*(1+$G473)^(2-1)-('1.Inputs'!$D$20/'1.Inputs'!$D$27+'1.Inputs'!$D$23/'1.Inputs'!$D$28))-MAX(0,((('1.Inputs'!$D$37*12*IF(2=1,'1.Inputs'!$D$38,IF(2=2,'1.Inputs'!$D$39,$E473)))*$F473*(('1.Inputs'!$D$40)+(1-'1.Inputs'!$D$40)*(1+'1.Inputs'!$D$41))*(1+$G473)^(2-1))-(('1.Inputs'!$D$37*12*IF(2=1,'1.Inputs'!$D$38,IF(2=2,'1.Inputs'!$D$39,$E473)))/(1-'1.Inputs'!$D$42)*$D473*(1+$G473)^(2-1))-('1.Inputs'!$D$37*12*IF(2=1,'1.Inputs'!$D$38,IF(2=2,'1.Inputs'!$D$39,$E473)))*'1.Inputs'!$D$43*(1+$G473)^(2-1)-'1.Inputs'!$D$44*(1+$G473)^(2-1)-('1.Inputs'!$D$20/'1.Inputs'!$D$27+'1.Inputs'!$D$23/'1.Inputs'!$D$28)))*'1.Inputs'!$D$53+('1.Inputs'!$D$20/'1.Inputs'!$D$27+'1.Inputs'!$D$23/'1.Inputs'!$D$28)-(I473-H473)</f>
        <v>325121153.41279936</v>
      </c>
      <c r="U473" s="36">
        <f ca="1">((('1.Inputs'!$D$37*12*IF(3=1,'1.Inputs'!$D$38,IF(3=2,'1.Inputs'!$D$39,$E473)))*$F473*(('1.Inputs'!$D$40)+(1-'1.Inputs'!$D$40)*(1+'1.Inputs'!$D$41))*(1+$G473)^(3-1))-(('1.Inputs'!$D$37*12*IF(3=1,'1.Inputs'!$D$38,IF(3=2,'1.Inputs'!$D$39,$E473)))/(1-'1.Inputs'!$D$42)*$D473*(1+$G473)^(3-1))-('1.Inputs'!$D$37*12*IF(3=1,'1.Inputs'!$D$38,IF(3=2,'1.Inputs'!$D$39,$E473)))*'1.Inputs'!$D$43*(1+$G473)^(3-1)-'1.Inputs'!$D$44*(1+$G473)^(3-1)-('1.Inputs'!$D$20/'1.Inputs'!$D$27+'1.Inputs'!$D$23/'1.Inputs'!$D$28))-MAX(0,((('1.Inputs'!$D$37*12*IF(3=1,'1.Inputs'!$D$38,IF(3=2,'1.Inputs'!$D$39,$E473)))*$F473*(('1.Inputs'!$D$40)+(1-'1.Inputs'!$D$40)*(1+'1.Inputs'!$D$41))*(1+$G473)^(3-1))-(('1.Inputs'!$D$37*12*IF(3=1,'1.Inputs'!$D$38,IF(3=2,'1.Inputs'!$D$39,$E473)))/(1-'1.Inputs'!$D$42)*$D473*(1+$G473)^(3-1))-('1.Inputs'!$D$37*12*IF(3=1,'1.Inputs'!$D$38,IF(3=2,'1.Inputs'!$D$39,$E473)))*'1.Inputs'!$D$43*(1+$G473)^(3-1)-'1.Inputs'!$D$44*(1+$G473)^(3-1)-('1.Inputs'!$D$20/'1.Inputs'!$D$27+'1.Inputs'!$D$23/'1.Inputs'!$D$28)))*'1.Inputs'!$D$53+('1.Inputs'!$D$20/'1.Inputs'!$D$27+'1.Inputs'!$D$23/'1.Inputs'!$D$28)-(J473-I473)</f>
        <v>710367494.25722814</v>
      </c>
      <c r="V473" s="36">
        <f ca="1">((('1.Inputs'!$D$37*12*IF(4=1,'1.Inputs'!$D$38,IF(4=2,'1.Inputs'!$D$39,$E473)))*$F473*(('1.Inputs'!$D$40)+(1-'1.Inputs'!$D$40)*(1+'1.Inputs'!$D$41))*(1+$G473)^(4-1))-(('1.Inputs'!$D$37*12*IF(4=1,'1.Inputs'!$D$38,IF(4=2,'1.Inputs'!$D$39,$E473)))/(1-'1.Inputs'!$D$42)*$D473*(1+$G473)^(4-1))-('1.Inputs'!$D$37*12*IF(4=1,'1.Inputs'!$D$38,IF(4=2,'1.Inputs'!$D$39,$E473)))*'1.Inputs'!$D$43*(1+$G473)^(4-1)-'1.Inputs'!$D$44*(1+$G473)^(4-1)-('1.Inputs'!$D$20/'1.Inputs'!$D$27+'1.Inputs'!$D$23/'1.Inputs'!$D$28))-MAX(0,((('1.Inputs'!$D$37*12*IF(4=1,'1.Inputs'!$D$38,IF(4=2,'1.Inputs'!$D$39,$E473)))*$F473*(('1.Inputs'!$D$40)+(1-'1.Inputs'!$D$40)*(1+'1.Inputs'!$D$41))*(1+$G473)^(4-1))-(('1.Inputs'!$D$37*12*IF(4=1,'1.Inputs'!$D$38,IF(4=2,'1.Inputs'!$D$39,$E473)))/(1-'1.Inputs'!$D$42)*$D473*(1+$G473)^(4-1))-('1.Inputs'!$D$37*12*IF(4=1,'1.Inputs'!$D$38,IF(4=2,'1.Inputs'!$D$39,$E473)))*'1.Inputs'!$D$43*(1+$G473)^(4-1)-'1.Inputs'!$D$44*(1+$G473)^(4-1)-('1.Inputs'!$D$20/'1.Inputs'!$D$27+'1.Inputs'!$D$23/'1.Inputs'!$D$28)))*'1.Inputs'!$D$53+('1.Inputs'!$D$20/'1.Inputs'!$D$27+'1.Inputs'!$D$23/'1.Inputs'!$D$28)-(K473-J473)</f>
        <v>957780673.68995202</v>
      </c>
      <c r="W473" s="36">
        <f ca="1">((('1.Inputs'!$D$37*12*IF(5=1,'1.Inputs'!$D$38,IF(5=2,'1.Inputs'!$D$39,$E473)))*$F473*(('1.Inputs'!$D$40)+(1-'1.Inputs'!$D$40)*(1+'1.Inputs'!$D$41))*(1+$G473)^(5-1))-(('1.Inputs'!$D$37*12*IF(5=1,'1.Inputs'!$D$38,IF(5=2,'1.Inputs'!$D$39,$E473)))/(1-'1.Inputs'!$D$42)*$D473*(1+$G473)^(5-1))-('1.Inputs'!$D$37*12*IF(5=1,'1.Inputs'!$D$38,IF(5=2,'1.Inputs'!$D$39,$E473)))*'1.Inputs'!$D$43*(1+$G473)^(5-1)-'1.Inputs'!$D$44*(1+$G473)^(5-1)-('1.Inputs'!$D$20/'1.Inputs'!$D$27+'1.Inputs'!$D$23/'1.Inputs'!$D$28))-MAX(0,((('1.Inputs'!$D$37*12*IF(5=1,'1.Inputs'!$D$38,IF(5=2,'1.Inputs'!$D$39,$E473)))*$F473*(('1.Inputs'!$D$40)+(1-'1.Inputs'!$D$40)*(1+'1.Inputs'!$D$41))*(1+$G473)^(5-1))-(('1.Inputs'!$D$37*12*IF(5=1,'1.Inputs'!$D$38,IF(5=2,'1.Inputs'!$D$39,$E473)))/(1-'1.Inputs'!$D$42)*$D473*(1+$G473)^(5-1))-('1.Inputs'!$D$37*12*IF(5=1,'1.Inputs'!$D$38,IF(5=2,'1.Inputs'!$D$39,$E473)))*'1.Inputs'!$D$43*(1+$G473)^(5-1)-'1.Inputs'!$D$44*(1+$G473)^(5-1)-('1.Inputs'!$D$20/'1.Inputs'!$D$27+'1.Inputs'!$D$23/'1.Inputs'!$D$28)))*'1.Inputs'!$D$53+('1.Inputs'!$D$20/'1.Inputs'!$D$27+'1.Inputs'!$D$23/'1.Inputs'!$D$28)-(L473-K473)</f>
        <v>1005992136.5677128</v>
      </c>
      <c r="X473" s="36">
        <f ca="1">((('1.Inputs'!$D$37*12*IF(6=1,'1.Inputs'!$D$38,IF(6=2,'1.Inputs'!$D$39,$E473)))*$F473*(('1.Inputs'!$D$40)+(1-'1.Inputs'!$D$40)*(1+'1.Inputs'!$D$41))*(1+$G473)^(6-1))-(('1.Inputs'!$D$37*12*IF(6=1,'1.Inputs'!$D$38,IF(6=2,'1.Inputs'!$D$39,$E473)))/(1-'1.Inputs'!$D$42)*$D473*(1+$G473)^(6-1))-('1.Inputs'!$D$37*12*IF(6=1,'1.Inputs'!$D$38,IF(6=2,'1.Inputs'!$D$39,$E473)))*'1.Inputs'!$D$43*(1+$G473)^(6-1)-'1.Inputs'!$D$44*(1+$G473)^(6-1)-('1.Inputs'!$D$20/'1.Inputs'!$D$27+'1.Inputs'!$D$23/'1.Inputs'!$D$28))-MAX(0,((('1.Inputs'!$D$37*12*IF(6=1,'1.Inputs'!$D$38,IF(6=2,'1.Inputs'!$D$39,$E473)))*$F473*(('1.Inputs'!$D$40)+(1-'1.Inputs'!$D$40)*(1+'1.Inputs'!$D$41))*(1+$G473)^(6-1))-(('1.Inputs'!$D$37*12*IF(6=1,'1.Inputs'!$D$38,IF(6=2,'1.Inputs'!$D$39,$E473)))/(1-'1.Inputs'!$D$42)*$D473*(1+$G473)^(6-1))-('1.Inputs'!$D$37*12*IF(6=1,'1.Inputs'!$D$38,IF(6=2,'1.Inputs'!$D$39,$E473)))*'1.Inputs'!$D$43*(1+$G473)^(6-1)-'1.Inputs'!$D$44*(1+$G473)^(6-1)-('1.Inputs'!$D$20/'1.Inputs'!$D$27+'1.Inputs'!$D$23/'1.Inputs'!$D$28)))*'1.Inputs'!$D$53+('1.Inputs'!$D$20/'1.Inputs'!$D$27+'1.Inputs'!$D$23/'1.Inputs'!$D$28)-(M473-L473)</f>
        <v>1056756336.2394962</v>
      </c>
      <c r="Y473" s="36">
        <f ca="1">((('1.Inputs'!$D$37*12*IF(7=1,'1.Inputs'!$D$38,IF(7=2,'1.Inputs'!$D$39,$E473)))*$F473*(('1.Inputs'!$D$40)+(1-'1.Inputs'!$D$40)*(1+'1.Inputs'!$D$41))*(1+$G473)^(7-1))-(('1.Inputs'!$D$37*12*IF(7=1,'1.Inputs'!$D$38,IF(7=2,'1.Inputs'!$D$39,$E473)))/(1-'1.Inputs'!$D$42)*$D473*(1+$G473)^(7-1))-('1.Inputs'!$D$37*12*IF(7=1,'1.Inputs'!$D$38,IF(7=2,'1.Inputs'!$D$39,$E473)))*'1.Inputs'!$D$43*(1+$G473)^(7-1)-'1.Inputs'!$D$44*(1+$G473)^(7-1)-('1.Inputs'!$D$20/'1.Inputs'!$D$27+'1.Inputs'!$D$23/'1.Inputs'!$D$28))-MAX(0,((('1.Inputs'!$D$37*12*IF(7=1,'1.Inputs'!$D$38,IF(7=2,'1.Inputs'!$D$39,$E473)))*$F473*(('1.Inputs'!$D$40)+(1-'1.Inputs'!$D$40)*(1+'1.Inputs'!$D$41))*(1+$G473)^(7-1))-(('1.Inputs'!$D$37*12*IF(7=1,'1.Inputs'!$D$38,IF(7=2,'1.Inputs'!$D$39,$E473)))/(1-'1.Inputs'!$D$42)*$D473*(1+$G473)^(7-1))-('1.Inputs'!$D$37*12*IF(7=1,'1.Inputs'!$D$38,IF(7=2,'1.Inputs'!$D$39,$E473)))*'1.Inputs'!$D$43*(1+$G473)^(7-1)-'1.Inputs'!$D$44*(1+$G473)^(7-1)-('1.Inputs'!$D$20/'1.Inputs'!$D$27+'1.Inputs'!$D$23/'1.Inputs'!$D$28)))*'1.Inputs'!$D$53+('1.Inputs'!$D$20/'1.Inputs'!$D$27+'1.Inputs'!$D$23/'1.Inputs'!$D$28)-(N473-M473)</f>
        <v>1110208436.9328628</v>
      </c>
      <c r="Z473" s="36">
        <f ca="1">((('1.Inputs'!$D$37*12*IF(8=1,'1.Inputs'!$D$38,IF(8=2,'1.Inputs'!$D$39,$E473)))*$F473*(('1.Inputs'!$D$40)+(1-'1.Inputs'!$D$40)*(1+'1.Inputs'!$D$41))*(1+$G473)^(8-1))-(('1.Inputs'!$D$37*12*IF(8=1,'1.Inputs'!$D$38,IF(8=2,'1.Inputs'!$D$39,$E473)))/(1-'1.Inputs'!$D$42)*$D473*(1+$G473)^(8-1))-('1.Inputs'!$D$37*12*IF(8=1,'1.Inputs'!$D$38,IF(8=2,'1.Inputs'!$D$39,$E473)))*'1.Inputs'!$D$43*(1+$G473)^(8-1)-'1.Inputs'!$D$44*(1+$G473)^(8-1)-('1.Inputs'!$D$20/'1.Inputs'!$D$27+'1.Inputs'!$D$23/'1.Inputs'!$D$28))-MAX(0,((('1.Inputs'!$D$37*12*IF(8=1,'1.Inputs'!$D$38,IF(8=2,'1.Inputs'!$D$39,$E473)))*$F473*(('1.Inputs'!$D$40)+(1-'1.Inputs'!$D$40)*(1+'1.Inputs'!$D$41))*(1+$G473)^(8-1))-(('1.Inputs'!$D$37*12*IF(8=1,'1.Inputs'!$D$38,IF(8=2,'1.Inputs'!$D$39,$E473)))/(1-'1.Inputs'!$D$42)*$D473*(1+$G473)^(8-1))-('1.Inputs'!$D$37*12*IF(8=1,'1.Inputs'!$D$38,IF(8=2,'1.Inputs'!$D$39,$E473)))*'1.Inputs'!$D$43*(1+$G473)^(8-1)-'1.Inputs'!$D$44*(1+$G473)^(8-1)-('1.Inputs'!$D$20/'1.Inputs'!$D$27+'1.Inputs'!$D$23/'1.Inputs'!$D$28)))*'1.Inputs'!$D$53+('1.Inputs'!$D$20/'1.Inputs'!$D$27+'1.Inputs'!$D$23/'1.Inputs'!$D$28)-(O473-N473)</f>
        <v>1166490759.6525488</v>
      </c>
      <c r="AA473" s="36">
        <f ca="1">((('1.Inputs'!$D$37*12*IF(9=1,'1.Inputs'!$D$38,IF(9=2,'1.Inputs'!$D$39,$E473)))*$F473*(('1.Inputs'!$D$40)+(1-'1.Inputs'!$D$40)*(1+'1.Inputs'!$D$41))*(1+$G473)^(9-1))-(('1.Inputs'!$D$37*12*IF(9=1,'1.Inputs'!$D$38,IF(9=2,'1.Inputs'!$D$39,$E473)))/(1-'1.Inputs'!$D$42)*$D473*(1+$G473)^(9-1))-('1.Inputs'!$D$37*12*IF(9=1,'1.Inputs'!$D$38,IF(9=2,'1.Inputs'!$D$39,$E473)))*'1.Inputs'!$D$43*(1+$G473)^(9-1)-'1.Inputs'!$D$44*(1+$G473)^(9-1)-('1.Inputs'!$D$20/'1.Inputs'!$D$27+'1.Inputs'!$D$23/'1.Inputs'!$D$28))-MAX(0,((('1.Inputs'!$D$37*12*IF(9=1,'1.Inputs'!$D$38,IF(9=2,'1.Inputs'!$D$39,$E473)))*$F473*(('1.Inputs'!$D$40)+(1-'1.Inputs'!$D$40)*(1+'1.Inputs'!$D$41))*(1+$G473)^(9-1))-(('1.Inputs'!$D$37*12*IF(9=1,'1.Inputs'!$D$38,IF(9=2,'1.Inputs'!$D$39,$E473)))/(1-'1.Inputs'!$D$42)*$D473*(1+$G473)^(9-1))-('1.Inputs'!$D$37*12*IF(9=1,'1.Inputs'!$D$38,IF(9=2,'1.Inputs'!$D$39,$E473)))*'1.Inputs'!$D$43*(1+$G473)^(9-1)-'1.Inputs'!$D$44*(1+$G473)^(9-1)-('1.Inputs'!$D$20/'1.Inputs'!$D$27+'1.Inputs'!$D$23/'1.Inputs'!$D$28)))*'1.Inputs'!$D$53+('1.Inputs'!$D$20/'1.Inputs'!$D$27+'1.Inputs'!$D$23/'1.Inputs'!$D$28)-(P473-O473)</f>
        <v>1225753161.1228802</v>
      </c>
      <c r="AB473" s="36">
        <f ca="1">((('1.Inputs'!$D$37*12*IF(10=1,'1.Inputs'!$D$38,IF(10=2,'1.Inputs'!$D$39,$E473)))*$F473*(('1.Inputs'!$D$40)+(1-'1.Inputs'!$D$40)*(1+'1.Inputs'!$D$41))*(1+$G473)^(10-1))-(('1.Inputs'!$D$37*12*IF(10=1,'1.Inputs'!$D$38,IF(10=2,'1.Inputs'!$D$39,$E473)))/(1-'1.Inputs'!$D$42)*$D473*(1+$G473)^(10-1))-('1.Inputs'!$D$37*12*IF(10=1,'1.Inputs'!$D$38,IF(10=2,'1.Inputs'!$D$39,$E473)))*'1.Inputs'!$D$43*(1+$G473)^(10-1)-'1.Inputs'!$D$44*(1+$G473)^(10-1)-('1.Inputs'!$D$20/'1.Inputs'!$D$27+'1.Inputs'!$D$23/'1.Inputs'!$D$28))-MAX(0,((('1.Inputs'!$D$37*12*IF(10=1,'1.Inputs'!$D$38,IF(10=2,'1.Inputs'!$D$39,$E473)))*$F473*(('1.Inputs'!$D$40)+(1-'1.Inputs'!$D$40)*(1+'1.Inputs'!$D$41))*(1+$G473)^(10-1))-(('1.Inputs'!$D$37*12*IF(10=1,'1.Inputs'!$D$38,IF(10=2,'1.Inputs'!$D$39,$E473)))/(1-'1.Inputs'!$D$42)*$D473*(1+$G473)^(10-1))-('1.Inputs'!$D$37*12*IF(10=1,'1.Inputs'!$D$38,IF(10=2,'1.Inputs'!$D$39,$E473)))*'1.Inputs'!$D$43*(1+$G473)^(10-1)-'1.Inputs'!$D$44*(1+$G473)^(10-1)-('1.Inputs'!$D$20/'1.Inputs'!$D$27+'1.Inputs'!$D$23/'1.Inputs'!$D$28)))*'1.Inputs'!$D$53+('1.Inputs'!$D$20/'1.Inputs'!$D$27+'1.Inputs'!$D$23/'1.Inputs'!$D$28)-(Q473-P473)+(('1.Inputs'!$D$20+'1.Inputs'!$D$23-('1.Inputs'!$D$20/'1.Inputs'!$D$27+'1.Inputs'!$D$23/'1.Inputs'!$D$28)*'1.Inputs'!$D$10)*'1.Inputs'!$D$60+'1.Inputs'!$D$19*'1.Inputs'!$D$59+Q473)</f>
        <v>4232037804.0298443</v>
      </c>
      <c r="AC473" s="36">
        <f ca="1">S473-AC$13-AC$14+MIN(AC$13,MAX(0,((('1.Inputs'!$D$37*12*IF(1=1,'1.Inputs'!$D$38,IF(1=2,'1.Inputs'!$D$39,$E473)))*$F473*(('1.Inputs'!$D$40)+(1-'1.Inputs'!$D$40)*(1+'1.Inputs'!$D$41))*(1+$G473)^(1-1))-(('1.Inputs'!$D$37*12*IF(1=1,'1.Inputs'!$D$38,IF(1=2,'1.Inputs'!$D$39,$E473)))/(1-'1.Inputs'!$D$42)*$D473*(1+$G473)^(1-1))-('1.Inputs'!$D$37*12*IF(1=1,'1.Inputs'!$D$38,IF(1=2,'1.Inputs'!$D$39,$E473)))*'1.Inputs'!$D$43*(1+$G473)^(1-1)-'1.Inputs'!$D$44*(1+$G473)^(1-1)-('1.Inputs'!$D$20/'1.Inputs'!$D$27+'1.Inputs'!$D$23/'1.Inputs'!$D$28))))*'1.Inputs'!$D$53</f>
        <v>-617944983.47838044</v>
      </c>
      <c r="AD473" s="36">
        <f ca="1">T473-AD$13-AD$14+MIN(AD$13,MAX(0,((('1.Inputs'!$D$37*12*IF(2=1,'1.Inputs'!$D$38,IF(2=2,'1.Inputs'!$D$39,$E473)))*$F473*(('1.Inputs'!$D$40)+(1-'1.Inputs'!$D$40)*(1+'1.Inputs'!$D$41))*(1+$G473)^(2-1))-(('1.Inputs'!$D$37*12*IF(2=1,'1.Inputs'!$D$38,IF(2=2,'1.Inputs'!$D$39,$E473)))/(1-'1.Inputs'!$D$42)*$D473*(1+$G473)^(2-1))-('1.Inputs'!$D$37*12*IF(2=1,'1.Inputs'!$D$38,IF(2=2,'1.Inputs'!$D$39,$E473)))*'1.Inputs'!$D$43*(1+$G473)^(2-1)-'1.Inputs'!$D$44*(1+$G473)^(2-1)-('1.Inputs'!$D$20/'1.Inputs'!$D$27+'1.Inputs'!$D$23/'1.Inputs'!$D$28))))*'1.Inputs'!$D$53</f>
        <v>229181153.41279936</v>
      </c>
      <c r="AE473" s="36">
        <f ca="1">U473-AE$13-AE$14+MIN(AE$13,MAX(0,((('1.Inputs'!$D$37*12*IF(3=1,'1.Inputs'!$D$38,IF(3=2,'1.Inputs'!$D$39,$E473)))*$F473*(('1.Inputs'!$D$40)+(1-'1.Inputs'!$D$40)*(1+'1.Inputs'!$D$41))*(1+$G473)^(3-1))-(('1.Inputs'!$D$37*12*IF(3=1,'1.Inputs'!$D$38,IF(3=2,'1.Inputs'!$D$39,$E473)))/(1-'1.Inputs'!$D$42)*$D473*(1+$G473)^(3-1))-('1.Inputs'!$D$37*12*IF(3=1,'1.Inputs'!$D$38,IF(3=2,'1.Inputs'!$D$39,$E473)))*'1.Inputs'!$D$43*(1+$G473)^(3-1)-'1.Inputs'!$D$44*(1+$G473)^(3-1)-('1.Inputs'!$D$20/'1.Inputs'!$D$27+'1.Inputs'!$D$23/'1.Inputs'!$D$28))))*'1.Inputs'!$D$53</f>
        <v>368427494.25722814</v>
      </c>
      <c r="AF473" s="36">
        <f ca="1">V473-AF$13-AF$14+MIN(AF$13,MAX(0,((('1.Inputs'!$D$37*12*IF(4=1,'1.Inputs'!$D$38,IF(4=2,'1.Inputs'!$D$39,$E473)))*$F473*(('1.Inputs'!$D$40)+(1-'1.Inputs'!$D$40)*(1+'1.Inputs'!$D$41))*(1+$G473)^(4-1))-(('1.Inputs'!$D$37*12*IF(4=1,'1.Inputs'!$D$38,IF(4=2,'1.Inputs'!$D$39,$E473)))/(1-'1.Inputs'!$D$42)*$D473*(1+$G473)^(4-1))-('1.Inputs'!$D$37*12*IF(4=1,'1.Inputs'!$D$38,IF(4=2,'1.Inputs'!$D$39,$E473)))*'1.Inputs'!$D$43*(1+$G473)^(4-1)-'1.Inputs'!$D$44*(1+$G473)^(4-1)-('1.Inputs'!$D$20/'1.Inputs'!$D$27+'1.Inputs'!$D$23/'1.Inputs'!$D$28))))*'1.Inputs'!$D$53</f>
        <v>635028673.68995202</v>
      </c>
      <c r="AG473" s="36">
        <f ca="1">W473-AG$13-AG$14+MIN(AG$13,MAX(0,((('1.Inputs'!$D$37*12*IF(5=1,'1.Inputs'!$D$38,IF(5=2,'1.Inputs'!$D$39,$E473)))*$F473*(('1.Inputs'!$D$40)+(1-'1.Inputs'!$D$40)*(1+'1.Inputs'!$D$41))*(1+$G473)^(5-1))-(('1.Inputs'!$D$37*12*IF(5=1,'1.Inputs'!$D$38,IF(5=2,'1.Inputs'!$D$39,$E473)))/(1-'1.Inputs'!$D$42)*$D473*(1+$G473)^(5-1))-('1.Inputs'!$D$37*12*IF(5=1,'1.Inputs'!$D$38,IF(5=2,'1.Inputs'!$D$39,$E473)))*'1.Inputs'!$D$43*(1+$G473)^(5-1)-'1.Inputs'!$D$44*(1+$G473)^(5-1)-('1.Inputs'!$D$20/'1.Inputs'!$D$27+'1.Inputs'!$D$23/'1.Inputs'!$D$28))))*'1.Inputs'!$D$53</f>
        <v>702428136.56771278</v>
      </c>
      <c r="AH473" s="36">
        <f ca="1">X473-AH$13-AH$14+MIN(AH$13,MAX(0,((('1.Inputs'!$D$37*12*IF(6=1,'1.Inputs'!$D$38,IF(6=2,'1.Inputs'!$D$39,$E473)))*$F473*(('1.Inputs'!$D$40)+(1-'1.Inputs'!$D$40)*(1+'1.Inputs'!$D$41))*(1+$G473)^(6-1))-(('1.Inputs'!$D$37*12*IF(6=1,'1.Inputs'!$D$38,IF(6=2,'1.Inputs'!$D$39,$E473)))/(1-'1.Inputs'!$D$42)*$D473*(1+$G473)^(6-1))-('1.Inputs'!$D$37*12*IF(6=1,'1.Inputs'!$D$38,IF(6=2,'1.Inputs'!$D$39,$E473)))*'1.Inputs'!$D$43*(1+$G473)^(6-1)-'1.Inputs'!$D$44*(1+$G473)^(6-1)-('1.Inputs'!$D$20/'1.Inputs'!$D$27+'1.Inputs'!$D$23/'1.Inputs'!$D$28))))*'1.Inputs'!$D$53</f>
        <v>772380336.23949623</v>
      </c>
      <c r="AI473" s="36">
        <f ca="1">Y473-AI$13-AI$14+MIN(AI$13,MAX(0,((('1.Inputs'!$D$37*12*IF(7=1,'1.Inputs'!$D$38,IF(7=2,'1.Inputs'!$D$39,$E473)))*$F473*(('1.Inputs'!$D$40)+(1-'1.Inputs'!$D$40)*(1+'1.Inputs'!$D$41))*(1+$G473)^(7-1))-(('1.Inputs'!$D$37*12*IF(7=1,'1.Inputs'!$D$38,IF(7=2,'1.Inputs'!$D$39,$E473)))/(1-'1.Inputs'!$D$42)*$D473*(1+$G473)^(7-1))-('1.Inputs'!$D$37*12*IF(7=1,'1.Inputs'!$D$38,IF(7=2,'1.Inputs'!$D$39,$E473)))*'1.Inputs'!$D$43*(1+$G473)^(7-1)-'1.Inputs'!$D$44*(1+$G473)^(7-1)-('1.Inputs'!$D$20/'1.Inputs'!$D$27+'1.Inputs'!$D$23/'1.Inputs'!$D$28))))*'1.Inputs'!$D$53</f>
        <v>845020436.93286276</v>
      </c>
      <c r="AJ473" s="36">
        <f ca="1">Z473-AJ$13-AJ$14+MIN(AJ$13,MAX(0,((('1.Inputs'!$D$37*12*IF(8=1,'1.Inputs'!$D$38,IF(8=2,'1.Inputs'!$D$39,$E473)))*$F473*(('1.Inputs'!$D$40)+(1-'1.Inputs'!$D$40)*(1+'1.Inputs'!$D$41))*(1+$G473)^(8-1))-(('1.Inputs'!$D$37*12*IF(8=1,'1.Inputs'!$D$38,IF(8=2,'1.Inputs'!$D$39,$E473)))/(1-'1.Inputs'!$D$42)*$D473*(1+$G473)^(8-1))-('1.Inputs'!$D$37*12*IF(8=1,'1.Inputs'!$D$38,IF(8=2,'1.Inputs'!$D$39,$E473)))*'1.Inputs'!$D$43*(1+$G473)^(8-1)-'1.Inputs'!$D$44*(1+$G473)^(8-1)-('1.Inputs'!$D$20/'1.Inputs'!$D$27+'1.Inputs'!$D$23/'1.Inputs'!$D$28))))*'1.Inputs'!$D$53</f>
        <v>1166490759.6525488</v>
      </c>
      <c r="AK473" s="36">
        <f ca="1">AA473-AK$13-AK$14+MIN(AK$13,MAX(0,((('1.Inputs'!$D$37*12*IF(9=1,'1.Inputs'!$D$38,IF(9=2,'1.Inputs'!$D$39,$E473)))*$F473*(('1.Inputs'!$D$40)+(1-'1.Inputs'!$D$40)*(1+'1.Inputs'!$D$41))*(1+$G473)^(9-1))-(('1.Inputs'!$D$37*12*IF(9=1,'1.Inputs'!$D$38,IF(9=2,'1.Inputs'!$D$39,$E473)))/(1-'1.Inputs'!$D$42)*$D473*(1+$G473)^(9-1))-('1.Inputs'!$D$37*12*IF(9=1,'1.Inputs'!$D$38,IF(9=2,'1.Inputs'!$D$39,$E473)))*'1.Inputs'!$D$43*(1+$G473)^(9-1)-'1.Inputs'!$D$44*(1+$G473)^(9-1)-('1.Inputs'!$D$20/'1.Inputs'!$D$27+'1.Inputs'!$D$23/'1.Inputs'!$D$28))))*'1.Inputs'!$D$53</f>
        <v>1225753161.1228802</v>
      </c>
      <c r="AL473" s="36">
        <f ca="1">AB473-AL$13-AL$14+MIN(AL$13,MAX(0,((('1.Inputs'!$D$37*12*IF(10=1,'1.Inputs'!$D$38,IF(10=2,'1.Inputs'!$D$39,$E473)))*$F473*(('1.Inputs'!$D$40)+(1-'1.Inputs'!$D$40)*(1+'1.Inputs'!$D$41))*(1+$G473)^(10-1))-(('1.Inputs'!$D$37*12*IF(10=1,'1.Inputs'!$D$38,IF(10=2,'1.Inputs'!$D$39,$E473)))/(1-'1.Inputs'!$D$42)*$D473*(1+$G473)^(10-1))-('1.Inputs'!$D$37*12*IF(10=1,'1.Inputs'!$D$38,IF(10=2,'1.Inputs'!$D$39,$E473)))*'1.Inputs'!$D$43*(1+$G473)^(10-1)-'1.Inputs'!$D$44*(1+$G473)^(10-1)-('1.Inputs'!$D$20/'1.Inputs'!$D$27+'1.Inputs'!$D$23/'1.Inputs'!$D$28))))*'1.Inputs'!$D$53+'1.Inputs'!$D$35</f>
        <v>5032037804.0298443</v>
      </c>
      <c r="AM473" s="48">
        <f ca="1">R473+NPV('1.Inputs'!$D$55,S473:AB473)</f>
        <v>2779218321.8518038</v>
      </c>
      <c r="AN473" s="48">
        <f ca="1">-('1.Inputs'!$D$24*(1-'1.Inputs'!$D$31)+'1.Inputs'!$D$35)+NPV('1.Inputs'!$D$54,AC473:AL473)</f>
        <v>979242308.85996103</v>
      </c>
      <c r="AO473" s="36">
        <f t="shared" ca="1" si="61"/>
        <v>-3.5366191292573204</v>
      </c>
      <c r="AP473" s="36">
        <f t="shared" ca="1" si="62"/>
        <v>1.8047954630519008</v>
      </c>
      <c r="AQ473" s="36">
        <f ca="1">'1.Inputs'!$D$35+MIN(SUM($AC473:AC473),SUM($AC473:AD473),SUM($AC473:AE473),SUM($AC473:AF473),SUM($AC473:AG473),SUM($AC473:AH473),SUM($AC473:AI473),SUM($AC473:AJ473),SUM($AC473:AK473),SUM($AC473:AL473))</f>
        <v>182055016.52161956</v>
      </c>
      <c r="AR473" s="36">
        <f ca="1">IF(AP473&lt;'1.Inputs'!$D$57,1,0)</f>
        <v>0</v>
      </c>
      <c r="AS473" s="36">
        <f t="shared" ca="1" si="63"/>
        <v>0</v>
      </c>
    </row>
    <row r="474" spans="2:45" ht="15" customHeight="1" x14ac:dyDescent="0.25">
      <c r="B474" s="36">
        <v>459</v>
      </c>
      <c r="C474" s="36">
        <f t="shared" ca="1" si="56"/>
        <v>0.59608245849363928</v>
      </c>
      <c r="D474" s="36">
        <f t="shared" ca="1" si="57"/>
        <v>18997.251733056793</v>
      </c>
      <c r="E474" s="47">
        <f t="shared" ca="1" si="58"/>
        <v>0.84025234803841997</v>
      </c>
      <c r="F474" s="36">
        <f t="shared" ca="1" si="59"/>
        <v>29630.854693094687</v>
      </c>
      <c r="G474" s="36">
        <f t="shared" ca="1" si="60"/>
        <v>3.7486099110314343E-2</v>
      </c>
      <c r="H474" s="36">
        <f ca="1">((('1.Inputs'!$D$37*12*IF(1=1,'1.Inputs'!$D$38,IF(1=2,'1.Inputs'!$D$39,$E474)))*$F474*(('1.Inputs'!$D$40)+(1-'1.Inputs'!$D$40)*(1+'1.Inputs'!$D$41))*(1+$G474)^(1-1))*'1.Inputs'!$D$47+(('1.Inputs'!$D$37*12*IF(1=1,'1.Inputs'!$D$38,IF(1=2,'1.Inputs'!$D$39,$E474)))/(1-'1.Inputs'!$D$42)*$D474*(1+$G474)^(1-1))*('1.Inputs'!$D$48-'1.Inputs'!$D$49))/'1.Inputs'!$D$51</f>
        <v>788457302.34457123</v>
      </c>
      <c r="I474" s="36">
        <f ca="1">((('1.Inputs'!$D$37*12*IF(2=1,'1.Inputs'!$D$38,IF(2=2,'1.Inputs'!$D$39,$E474)))*$F474*(('1.Inputs'!$D$40)+(1-'1.Inputs'!$D$40)*(1+'1.Inputs'!$D$41))*(1+$G474)^(2-1))*'1.Inputs'!$D$47+(('1.Inputs'!$D$37*12*IF(2=1,'1.Inputs'!$D$38,IF(2=2,'1.Inputs'!$D$39,$E474)))/(1-'1.Inputs'!$D$42)*$D474*(1+$G474)^(2-1))*('1.Inputs'!$D$48-'1.Inputs'!$D$49))/'1.Inputs'!$D$51</f>
        <v>1145218887.2943153</v>
      </c>
      <c r="J474" s="36">
        <f ca="1">((('1.Inputs'!$D$37*12*IF(3=1,'1.Inputs'!$D$38,IF(3=2,'1.Inputs'!$D$39,$E474)))*$F474*(('1.Inputs'!$D$40)+(1-'1.Inputs'!$D$40)*(1+'1.Inputs'!$D$41))*(1+$G474)^(3-1))*'1.Inputs'!$D$47+(('1.Inputs'!$D$37*12*IF(3=1,'1.Inputs'!$D$38,IF(3=2,'1.Inputs'!$D$39,$E474)))/(1-'1.Inputs'!$D$42)*$D474*(1+$G474)^(3-1))*('1.Inputs'!$D$48-'1.Inputs'!$D$49))/'1.Inputs'!$D$51</f>
        <v>1426206735.4759228</v>
      </c>
      <c r="K474" s="36">
        <f ca="1">((('1.Inputs'!$D$37*12*IF(4=1,'1.Inputs'!$D$38,IF(4=2,'1.Inputs'!$D$39,$E474)))*$F474*(('1.Inputs'!$D$40)+(1-'1.Inputs'!$D$40)*(1+'1.Inputs'!$D$41))*(1+$G474)^(4-1))*'1.Inputs'!$D$47+(('1.Inputs'!$D$37*12*IF(4=1,'1.Inputs'!$D$38,IF(4=2,'1.Inputs'!$D$39,$E474)))/(1-'1.Inputs'!$D$42)*$D474*(1+$G474)^(4-1))*('1.Inputs'!$D$48-'1.Inputs'!$D$49))/'1.Inputs'!$D$51</f>
        <v>1479669662.5137711</v>
      </c>
      <c r="L474" s="36">
        <f ca="1">((('1.Inputs'!$D$37*12*IF(5=1,'1.Inputs'!$D$38,IF(5=2,'1.Inputs'!$D$39,$E474)))*$F474*(('1.Inputs'!$D$40)+(1-'1.Inputs'!$D$40)*(1+'1.Inputs'!$D$41))*(1+$G474)^(5-1))*'1.Inputs'!$D$47+(('1.Inputs'!$D$37*12*IF(5=1,'1.Inputs'!$D$38,IF(5=2,'1.Inputs'!$D$39,$E474)))/(1-'1.Inputs'!$D$42)*$D474*(1+$G474)^(5-1))*('1.Inputs'!$D$48-'1.Inputs'!$D$49))/'1.Inputs'!$D$51</f>
        <v>1535136706.1332877</v>
      </c>
      <c r="M474" s="36">
        <f ca="1">((('1.Inputs'!$D$37*12*IF(6=1,'1.Inputs'!$D$38,IF(6=2,'1.Inputs'!$D$39,$E474)))*$F474*(('1.Inputs'!$D$40)+(1-'1.Inputs'!$D$40)*(1+'1.Inputs'!$D$41))*(1+$G474)^(6-1))*'1.Inputs'!$D$47+(('1.Inputs'!$D$37*12*IF(6=1,'1.Inputs'!$D$38,IF(6=2,'1.Inputs'!$D$39,$E474)))/(1-'1.Inputs'!$D$42)*$D474*(1+$G474)^(6-1))*('1.Inputs'!$D$48-'1.Inputs'!$D$49))/'1.Inputs'!$D$51</f>
        <v>1592682992.8472812</v>
      </c>
      <c r="N474" s="36">
        <f ca="1">((('1.Inputs'!$D$37*12*IF(7=1,'1.Inputs'!$D$38,IF(7=2,'1.Inputs'!$D$39,$E474)))*$F474*(('1.Inputs'!$D$40)+(1-'1.Inputs'!$D$40)*(1+'1.Inputs'!$D$41))*(1+$G474)^(7-1))*'1.Inputs'!$D$47+(('1.Inputs'!$D$37*12*IF(7=1,'1.Inputs'!$D$38,IF(7=2,'1.Inputs'!$D$39,$E474)))/(1-'1.Inputs'!$D$42)*$D474*(1+$G474)^(7-1))*('1.Inputs'!$D$48-'1.Inputs'!$D$49))/'1.Inputs'!$D$51</f>
        <v>1652386465.3684669</v>
      </c>
      <c r="O474" s="36">
        <f ca="1">((('1.Inputs'!$D$37*12*IF(8=1,'1.Inputs'!$D$38,IF(8=2,'1.Inputs'!$D$39,$E474)))*$F474*(('1.Inputs'!$D$40)+(1-'1.Inputs'!$D$40)*(1+'1.Inputs'!$D$41))*(1+$G474)^(8-1))*'1.Inputs'!$D$47+(('1.Inputs'!$D$37*12*IF(8=1,'1.Inputs'!$D$38,IF(8=2,'1.Inputs'!$D$39,$E474)))/(1-'1.Inputs'!$D$42)*$D474*(1+$G474)^(8-1))*('1.Inputs'!$D$48-'1.Inputs'!$D$49))/'1.Inputs'!$D$51</f>
        <v>1714327988.1778107</v>
      </c>
      <c r="P474" s="36">
        <f ca="1">((('1.Inputs'!$D$37*12*IF(9=1,'1.Inputs'!$D$38,IF(9=2,'1.Inputs'!$D$39,$E474)))*$F474*(('1.Inputs'!$D$40)+(1-'1.Inputs'!$D$40)*(1+'1.Inputs'!$D$41))*(1+$G474)^(9-1))*'1.Inputs'!$D$47+(('1.Inputs'!$D$37*12*IF(9=1,'1.Inputs'!$D$38,IF(9=2,'1.Inputs'!$D$39,$E474)))/(1-'1.Inputs'!$D$42)*$D474*(1+$G474)^(9-1))*('1.Inputs'!$D$48-'1.Inputs'!$D$49))/'1.Inputs'!$D$51</f>
        <v>1778591457.0502303</v>
      </c>
      <c r="Q474" s="36">
        <f ca="1">((('1.Inputs'!$D$37*12*IF(10=1,'1.Inputs'!$D$38,IF(10=2,'1.Inputs'!$D$39,$E474)))*$F474*(('1.Inputs'!$D$40)+(1-'1.Inputs'!$D$40)*(1+'1.Inputs'!$D$41))*(1+$G474)^(10-1))*'1.Inputs'!$D$47+(('1.Inputs'!$D$37*12*IF(10=1,'1.Inputs'!$D$38,IF(10=2,'1.Inputs'!$D$39,$E474)))/(1-'1.Inputs'!$D$42)*$D474*(1+$G474)^(10-1))*('1.Inputs'!$D$48-'1.Inputs'!$D$49))/'1.Inputs'!$D$51</f>
        <v>1845263912.6859739</v>
      </c>
      <c r="R474" s="36">
        <f>-'1.Inputs'!$D$24</f>
        <v>-2050000000</v>
      </c>
      <c r="S474" s="36">
        <f ca="1">((('1.Inputs'!$D$37*12*IF(1=1,'1.Inputs'!$D$38,IF(1=2,'1.Inputs'!$D$39,$E474)))*$F474*(('1.Inputs'!$D$40)+(1-'1.Inputs'!$D$40)*(1+'1.Inputs'!$D$41))*(1+$G474)^(1-1))-(('1.Inputs'!$D$37*12*IF(1=1,'1.Inputs'!$D$38,IF(1=2,'1.Inputs'!$D$39,$E474)))/(1-'1.Inputs'!$D$42)*$D474*(1+$G474)^(1-1))-('1.Inputs'!$D$37*12*IF(1=1,'1.Inputs'!$D$38,IF(1=2,'1.Inputs'!$D$39,$E474)))*'1.Inputs'!$D$43*(1+$G474)^(1-1)-'1.Inputs'!$D$44*(1+$G474)^(1-1)-('1.Inputs'!$D$20/'1.Inputs'!$D$27+'1.Inputs'!$D$23/'1.Inputs'!$D$28))-MAX(0,((('1.Inputs'!$D$37*12*IF(1=1,'1.Inputs'!$D$38,IF(1=2,'1.Inputs'!$D$39,$E474)))*$F474*(('1.Inputs'!$D$40)+(1-'1.Inputs'!$D$40)*(1+'1.Inputs'!$D$41))*(1+$G474)^(1-1))-(('1.Inputs'!$D$37*12*IF(1=1,'1.Inputs'!$D$38,IF(1=2,'1.Inputs'!$D$39,$E474)))/(1-'1.Inputs'!$D$42)*$D474*(1+$G474)^(1-1))-('1.Inputs'!$D$37*12*IF(1=1,'1.Inputs'!$D$38,IF(1=2,'1.Inputs'!$D$39,$E474)))*'1.Inputs'!$D$43*(1+$G474)^(1-1)-'1.Inputs'!$D$44*(1+$G474)^(1-1)-('1.Inputs'!$D$20/'1.Inputs'!$D$27+'1.Inputs'!$D$23/'1.Inputs'!$D$28)))*'1.Inputs'!$D$53+('1.Inputs'!$D$20/'1.Inputs'!$D$27+'1.Inputs'!$D$23/'1.Inputs'!$D$28)-H474</f>
        <v>-603643389.0215205</v>
      </c>
      <c r="T474" s="36">
        <f ca="1">((('1.Inputs'!$D$37*12*IF(2=1,'1.Inputs'!$D$38,IF(2=2,'1.Inputs'!$D$39,$E474)))*$F474*(('1.Inputs'!$D$40)+(1-'1.Inputs'!$D$40)*(1+'1.Inputs'!$D$41))*(1+$G474)^(2-1))-(('1.Inputs'!$D$37*12*IF(2=1,'1.Inputs'!$D$38,IF(2=2,'1.Inputs'!$D$39,$E474)))/(1-'1.Inputs'!$D$42)*$D474*(1+$G474)^(2-1))-('1.Inputs'!$D$37*12*IF(2=1,'1.Inputs'!$D$38,IF(2=2,'1.Inputs'!$D$39,$E474)))*'1.Inputs'!$D$43*(1+$G474)^(2-1)-'1.Inputs'!$D$44*(1+$G474)^(2-1)-('1.Inputs'!$D$20/'1.Inputs'!$D$27+'1.Inputs'!$D$23/'1.Inputs'!$D$28))-MAX(0,((('1.Inputs'!$D$37*12*IF(2=1,'1.Inputs'!$D$38,IF(2=2,'1.Inputs'!$D$39,$E474)))*$F474*(('1.Inputs'!$D$40)+(1-'1.Inputs'!$D$40)*(1+'1.Inputs'!$D$41))*(1+$G474)^(2-1))-(('1.Inputs'!$D$37*12*IF(2=1,'1.Inputs'!$D$38,IF(2=2,'1.Inputs'!$D$39,$E474)))/(1-'1.Inputs'!$D$42)*$D474*(1+$G474)^(2-1))-('1.Inputs'!$D$37*12*IF(2=1,'1.Inputs'!$D$38,IF(2=2,'1.Inputs'!$D$39,$E474)))*'1.Inputs'!$D$43*(1+$G474)^(2-1)-'1.Inputs'!$D$44*(1+$G474)^(2-1)-('1.Inputs'!$D$20/'1.Inputs'!$D$27+'1.Inputs'!$D$23/'1.Inputs'!$D$28)))*'1.Inputs'!$D$53+('1.Inputs'!$D$20/'1.Inputs'!$D$27+'1.Inputs'!$D$23/'1.Inputs'!$D$28)-(I474-H474)</f>
        <v>133069069.17870271</v>
      </c>
      <c r="U474" s="36">
        <f ca="1">((('1.Inputs'!$D$37*12*IF(3=1,'1.Inputs'!$D$38,IF(3=2,'1.Inputs'!$D$39,$E474)))*$F474*(('1.Inputs'!$D$40)+(1-'1.Inputs'!$D$40)*(1+'1.Inputs'!$D$41))*(1+$G474)^(3-1))-(('1.Inputs'!$D$37*12*IF(3=1,'1.Inputs'!$D$38,IF(3=2,'1.Inputs'!$D$39,$E474)))/(1-'1.Inputs'!$D$42)*$D474*(1+$G474)^(3-1))-('1.Inputs'!$D$37*12*IF(3=1,'1.Inputs'!$D$38,IF(3=2,'1.Inputs'!$D$39,$E474)))*'1.Inputs'!$D$43*(1+$G474)^(3-1)-'1.Inputs'!$D$44*(1+$G474)^(3-1)-('1.Inputs'!$D$20/'1.Inputs'!$D$27+'1.Inputs'!$D$23/'1.Inputs'!$D$28))-MAX(0,((('1.Inputs'!$D$37*12*IF(3=1,'1.Inputs'!$D$38,IF(3=2,'1.Inputs'!$D$39,$E474)))*$F474*(('1.Inputs'!$D$40)+(1-'1.Inputs'!$D$40)*(1+'1.Inputs'!$D$41))*(1+$G474)^(3-1))-(('1.Inputs'!$D$37*12*IF(3=1,'1.Inputs'!$D$38,IF(3=2,'1.Inputs'!$D$39,$E474)))/(1-'1.Inputs'!$D$42)*$D474*(1+$G474)^(3-1))-('1.Inputs'!$D$37*12*IF(3=1,'1.Inputs'!$D$38,IF(3=2,'1.Inputs'!$D$39,$E474)))*'1.Inputs'!$D$43*(1+$G474)^(3-1)-'1.Inputs'!$D$44*(1+$G474)^(3-1)-('1.Inputs'!$D$20/'1.Inputs'!$D$27+'1.Inputs'!$D$23/'1.Inputs'!$D$28)))*'1.Inputs'!$D$53+('1.Inputs'!$D$20/'1.Inputs'!$D$27+'1.Inputs'!$D$23/'1.Inputs'!$D$28)-(J474-I474)</f>
        <v>443596368.09056413</v>
      </c>
      <c r="V474" s="36">
        <f ca="1">((('1.Inputs'!$D$37*12*IF(4=1,'1.Inputs'!$D$38,IF(4=2,'1.Inputs'!$D$39,$E474)))*$F474*(('1.Inputs'!$D$40)+(1-'1.Inputs'!$D$40)*(1+'1.Inputs'!$D$41))*(1+$G474)^(4-1))-(('1.Inputs'!$D$37*12*IF(4=1,'1.Inputs'!$D$38,IF(4=2,'1.Inputs'!$D$39,$E474)))/(1-'1.Inputs'!$D$42)*$D474*(1+$G474)^(4-1))-('1.Inputs'!$D$37*12*IF(4=1,'1.Inputs'!$D$38,IF(4=2,'1.Inputs'!$D$39,$E474)))*'1.Inputs'!$D$43*(1+$G474)^(4-1)-'1.Inputs'!$D$44*(1+$G474)^(4-1)-('1.Inputs'!$D$20/'1.Inputs'!$D$27+'1.Inputs'!$D$23/'1.Inputs'!$D$28))-MAX(0,((('1.Inputs'!$D$37*12*IF(4=1,'1.Inputs'!$D$38,IF(4=2,'1.Inputs'!$D$39,$E474)))*$F474*(('1.Inputs'!$D$40)+(1-'1.Inputs'!$D$40)*(1+'1.Inputs'!$D$41))*(1+$G474)^(4-1))-(('1.Inputs'!$D$37*12*IF(4=1,'1.Inputs'!$D$38,IF(4=2,'1.Inputs'!$D$39,$E474)))/(1-'1.Inputs'!$D$42)*$D474*(1+$G474)^(4-1))-('1.Inputs'!$D$37*12*IF(4=1,'1.Inputs'!$D$38,IF(4=2,'1.Inputs'!$D$39,$E474)))*'1.Inputs'!$D$43*(1+$G474)^(4-1)-'1.Inputs'!$D$44*(1+$G474)^(4-1)-('1.Inputs'!$D$20/'1.Inputs'!$D$27+'1.Inputs'!$D$23/'1.Inputs'!$D$28)))*'1.Inputs'!$D$53+('1.Inputs'!$D$20/'1.Inputs'!$D$27+'1.Inputs'!$D$23/'1.Inputs'!$D$28)-(K474-J474)</f>
        <v>696511906.79630876</v>
      </c>
      <c r="W474" s="36">
        <f ca="1">((('1.Inputs'!$D$37*12*IF(5=1,'1.Inputs'!$D$38,IF(5=2,'1.Inputs'!$D$39,$E474)))*$F474*(('1.Inputs'!$D$40)+(1-'1.Inputs'!$D$40)*(1+'1.Inputs'!$D$41))*(1+$G474)^(5-1))-(('1.Inputs'!$D$37*12*IF(5=1,'1.Inputs'!$D$38,IF(5=2,'1.Inputs'!$D$39,$E474)))/(1-'1.Inputs'!$D$42)*$D474*(1+$G474)^(5-1))-('1.Inputs'!$D$37*12*IF(5=1,'1.Inputs'!$D$38,IF(5=2,'1.Inputs'!$D$39,$E474)))*'1.Inputs'!$D$43*(1+$G474)^(5-1)-'1.Inputs'!$D$44*(1+$G474)^(5-1)-('1.Inputs'!$D$20/'1.Inputs'!$D$27+'1.Inputs'!$D$23/'1.Inputs'!$D$28))-MAX(0,((('1.Inputs'!$D$37*12*IF(5=1,'1.Inputs'!$D$38,IF(5=2,'1.Inputs'!$D$39,$E474)))*$F474*(('1.Inputs'!$D$40)+(1-'1.Inputs'!$D$40)*(1+'1.Inputs'!$D$41))*(1+$G474)^(5-1))-(('1.Inputs'!$D$37*12*IF(5=1,'1.Inputs'!$D$38,IF(5=2,'1.Inputs'!$D$39,$E474)))/(1-'1.Inputs'!$D$42)*$D474*(1+$G474)^(5-1))-('1.Inputs'!$D$37*12*IF(5=1,'1.Inputs'!$D$38,IF(5=2,'1.Inputs'!$D$39,$E474)))*'1.Inputs'!$D$43*(1+$G474)^(5-1)-'1.Inputs'!$D$44*(1+$G474)^(5-1)-('1.Inputs'!$D$20/'1.Inputs'!$D$27+'1.Inputs'!$D$23/'1.Inputs'!$D$28)))*'1.Inputs'!$D$53+('1.Inputs'!$D$20/'1.Inputs'!$D$27+'1.Inputs'!$D$23/'1.Inputs'!$D$28)-(L474-K474)</f>
        <v>720850202.98302674</v>
      </c>
      <c r="X474" s="36">
        <f ca="1">((('1.Inputs'!$D$37*12*IF(6=1,'1.Inputs'!$D$38,IF(6=2,'1.Inputs'!$D$39,$E474)))*$F474*(('1.Inputs'!$D$40)+(1-'1.Inputs'!$D$40)*(1+'1.Inputs'!$D$41))*(1+$G474)^(6-1))-(('1.Inputs'!$D$37*12*IF(6=1,'1.Inputs'!$D$38,IF(6=2,'1.Inputs'!$D$39,$E474)))/(1-'1.Inputs'!$D$42)*$D474*(1+$G474)^(6-1))-('1.Inputs'!$D$37*12*IF(6=1,'1.Inputs'!$D$38,IF(6=2,'1.Inputs'!$D$39,$E474)))*'1.Inputs'!$D$43*(1+$G474)^(6-1)-'1.Inputs'!$D$44*(1+$G474)^(6-1)-('1.Inputs'!$D$20/'1.Inputs'!$D$27+'1.Inputs'!$D$23/'1.Inputs'!$D$28))-MAX(0,((('1.Inputs'!$D$37*12*IF(6=1,'1.Inputs'!$D$38,IF(6=2,'1.Inputs'!$D$39,$E474)))*$F474*(('1.Inputs'!$D$40)+(1-'1.Inputs'!$D$40)*(1+'1.Inputs'!$D$41))*(1+$G474)^(6-1))-(('1.Inputs'!$D$37*12*IF(6=1,'1.Inputs'!$D$38,IF(6=2,'1.Inputs'!$D$39,$E474)))/(1-'1.Inputs'!$D$42)*$D474*(1+$G474)^(6-1))-('1.Inputs'!$D$37*12*IF(6=1,'1.Inputs'!$D$38,IF(6=2,'1.Inputs'!$D$39,$E474)))*'1.Inputs'!$D$43*(1+$G474)^(6-1)-'1.Inputs'!$D$44*(1+$G474)^(6-1)-('1.Inputs'!$D$20/'1.Inputs'!$D$27+'1.Inputs'!$D$23/'1.Inputs'!$D$28)))*'1.Inputs'!$D$53+('1.Inputs'!$D$20/'1.Inputs'!$D$27+'1.Inputs'!$D$23/'1.Inputs'!$D$28)-(M474-L474)</f>
        <v>746100846.95277739</v>
      </c>
      <c r="Y474" s="36">
        <f ca="1">((('1.Inputs'!$D$37*12*IF(7=1,'1.Inputs'!$D$38,IF(7=2,'1.Inputs'!$D$39,$E474)))*$F474*(('1.Inputs'!$D$40)+(1-'1.Inputs'!$D$40)*(1+'1.Inputs'!$D$41))*(1+$G474)^(7-1))-(('1.Inputs'!$D$37*12*IF(7=1,'1.Inputs'!$D$38,IF(7=2,'1.Inputs'!$D$39,$E474)))/(1-'1.Inputs'!$D$42)*$D474*(1+$G474)^(7-1))-('1.Inputs'!$D$37*12*IF(7=1,'1.Inputs'!$D$38,IF(7=2,'1.Inputs'!$D$39,$E474)))*'1.Inputs'!$D$43*(1+$G474)^(7-1)-'1.Inputs'!$D$44*(1+$G474)^(7-1)-('1.Inputs'!$D$20/'1.Inputs'!$D$27+'1.Inputs'!$D$23/'1.Inputs'!$D$28))-MAX(0,((('1.Inputs'!$D$37*12*IF(7=1,'1.Inputs'!$D$38,IF(7=2,'1.Inputs'!$D$39,$E474)))*$F474*(('1.Inputs'!$D$40)+(1-'1.Inputs'!$D$40)*(1+'1.Inputs'!$D$41))*(1+$G474)^(7-1))-(('1.Inputs'!$D$37*12*IF(7=1,'1.Inputs'!$D$38,IF(7=2,'1.Inputs'!$D$39,$E474)))/(1-'1.Inputs'!$D$42)*$D474*(1+$G474)^(7-1))-('1.Inputs'!$D$37*12*IF(7=1,'1.Inputs'!$D$38,IF(7=2,'1.Inputs'!$D$39,$E474)))*'1.Inputs'!$D$43*(1+$G474)^(7-1)-'1.Inputs'!$D$44*(1+$G474)^(7-1)-('1.Inputs'!$D$20/'1.Inputs'!$D$27+'1.Inputs'!$D$23/'1.Inputs'!$D$28)))*'1.Inputs'!$D$53+('1.Inputs'!$D$20/'1.Inputs'!$D$27+'1.Inputs'!$D$23/'1.Inputs'!$D$28)-(N474-M474)</f>
        <v>772298039.06497526</v>
      </c>
      <c r="Z474" s="36">
        <f ca="1">((('1.Inputs'!$D$37*12*IF(8=1,'1.Inputs'!$D$38,IF(8=2,'1.Inputs'!$D$39,$E474)))*$F474*(('1.Inputs'!$D$40)+(1-'1.Inputs'!$D$40)*(1+'1.Inputs'!$D$41))*(1+$G474)^(8-1))-(('1.Inputs'!$D$37*12*IF(8=1,'1.Inputs'!$D$38,IF(8=2,'1.Inputs'!$D$39,$E474)))/(1-'1.Inputs'!$D$42)*$D474*(1+$G474)^(8-1))-('1.Inputs'!$D$37*12*IF(8=1,'1.Inputs'!$D$38,IF(8=2,'1.Inputs'!$D$39,$E474)))*'1.Inputs'!$D$43*(1+$G474)^(8-1)-'1.Inputs'!$D$44*(1+$G474)^(8-1)-('1.Inputs'!$D$20/'1.Inputs'!$D$27+'1.Inputs'!$D$23/'1.Inputs'!$D$28))-MAX(0,((('1.Inputs'!$D$37*12*IF(8=1,'1.Inputs'!$D$38,IF(8=2,'1.Inputs'!$D$39,$E474)))*$F474*(('1.Inputs'!$D$40)+(1-'1.Inputs'!$D$40)*(1+'1.Inputs'!$D$41))*(1+$G474)^(8-1))-(('1.Inputs'!$D$37*12*IF(8=1,'1.Inputs'!$D$38,IF(8=2,'1.Inputs'!$D$39,$E474)))/(1-'1.Inputs'!$D$42)*$D474*(1+$G474)^(8-1))-('1.Inputs'!$D$37*12*IF(8=1,'1.Inputs'!$D$38,IF(8=2,'1.Inputs'!$D$39,$E474)))*'1.Inputs'!$D$43*(1+$G474)^(8-1)-'1.Inputs'!$D$44*(1+$G474)^(8-1)-('1.Inputs'!$D$20/'1.Inputs'!$D$27+'1.Inputs'!$D$23/'1.Inputs'!$D$28)))*'1.Inputs'!$D$53+('1.Inputs'!$D$20/'1.Inputs'!$D$27+'1.Inputs'!$D$23/'1.Inputs'!$D$28)-(O474-N474)</f>
        <v>799477261.71710396</v>
      </c>
      <c r="AA474" s="36">
        <f ca="1">((('1.Inputs'!$D$37*12*IF(9=1,'1.Inputs'!$D$38,IF(9=2,'1.Inputs'!$D$39,$E474)))*$F474*(('1.Inputs'!$D$40)+(1-'1.Inputs'!$D$40)*(1+'1.Inputs'!$D$41))*(1+$G474)^(9-1))-(('1.Inputs'!$D$37*12*IF(9=1,'1.Inputs'!$D$38,IF(9=2,'1.Inputs'!$D$39,$E474)))/(1-'1.Inputs'!$D$42)*$D474*(1+$G474)^(9-1))-('1.Inputs'!$D$37*12*IF(9=1,'1.Inputs'!$D$38,IF(9=2,'1.Inputs'!$D$39,$E474)))*'1.Inputs'!$D$43*(1+$G474)^(9-1)-'1.Inputs'!$D$44*(1+$G474)^(9-1)-('1.Inputs'!$D$20/'1.Inputs'!$D$27+'1.Inputs'!$D$23/'1.Inputs'!$D$28))-MAX(0,((('1.Inputs'!$D$37*12*IF(9=1,'1.Inputs'!$D$38,IF(9=2,'1.Inputs'!$D$39,$E474)))*$F474*(('1.Inputs'!$D$40)+(1-'1.Inputs'!$D$40)*(1+'1.Inputs'!$D$41))*(1+$G474)^(9-1))-(('1.Inputs'!$D$37*12*IF(9=1,'1.Inputs'!$D$38,IF(9=2,'1.Inputs'!$D$39,$E474)))/(1-'1.Inputs'!$D$42)*$D474*(1+$G474)^(9-1))-('1.Inputs'!$D$37*12*IF(9=1,'1.Inputs'!$D$38,IF(9=2,'1.Inputs'!$D$39,$E474)))*'1.Inputs'!$D$43*(1+$G474)^(9-1)-'1.Inputs'!$D$44*(1+$G474)^(9-1)-('1.Inputs'!$D$20/'1.Inputs'!$D$27+'1.Inputs'!$D$23/'1.Inputs'!$D$28)))*'1.Inputs'!$D$53+('1.Inputs'!$D$20/'1.Inputs'!$D$27+'1.Inputs'!$D$23/'1.Inputs'!$D$28)-(P474-O474)</f>
        <v>827675327.40331221</v>
      </c>
      <c r="AB474" s="36">
        <f ca="1">((('1.Inputs'!$D$37*12*IF(10=1,'1.Inputs'!$D$38,IF(10=2,'1.Inputs'!$D$39,$E474)))*$F474*(('1.Inputs'!$D$40)+(1-'1.Inputs'!$D$40)*(1+'1.Inputs'!$D$41))*(1+$G474)^(10-1))-(('1.Inputs'!$D$37*12*IF(10=1,'1.Inputs'!$D$38,IF(10=2,'1.Inputs'!$D$39,$E474)))/(1-'1.Inputs'!$D$42)*$D474*(1+$G474)^(10-1))-('1.Inputs'!$D$37*12*IF(10=1,'1.Inputs'!$D$38,IF(10=2,'1.Inputs'!$D$39,$E474)))*'1.Inputs'!$D$43*(1+$G474)^(10-1)-'1.Inputs'!$D$44*(1+$G474)^(10-1)-('1.Inputs'!$D$20/'1.Inputs'!$D$27+'1.Inputs'!$D$23/'1.Inputs'!$D$28))-MAX(0,((('1.Inputs'!$D$37*12*IF(10=1,'1.Inputs'!$D$38,IF(10=2,'1.Inputs'!$D$39,$E474)))*$F474*(('1.Inputs'!$D$40)+(1-'1.Inputs'!$D$40)*(1+'1.Inputs'!$D$41))*(1+$G474)^(10-1))-(('1.Inputs'!$D$37*12*IF(10=1,'1.Inputs'!$D$38,IF(10=2,'1.Inputs'!$D$39,$E474)))/(1-'1.Inputs'!$D$42)*$D474*(1+$G474)^(10-1))-('1.Inputs'!$D$37*12*IF(10=1,'1.Inputs'!$D$38,IF(10=2,'1.Inputs'!$D$39,$E474)))*'1.Inputs'!$D$43*(1+$G474)^(10-1)-'1.Inputs'!$D$44*(1+$G474)^(10-1)-('1.Inputs'!$D$20/'1.Inputs'!$D$27+'1.Inputs'!$D$23/'1.Inputs'!$D$28)))*'1.Inputs'!$D$53+('1.Inputs'!$D$20/'1.Inputs'!$D$27+'1.Inputs'!$D$23/'1.Inputs'!$D$28)-(Q474-P474)+(('1.Inputs'!$D$20+'1.Inputs'!$D$23-('1.Inputs'!$D$20/'1.Inputs'!$D$27+'1.Inputs'!$D$23/'1.Inputs'!$D$28)*'1.Inputs'!$D$10)*'1.Inputs'!$D$60+'1.Inputs'!$D$19*'1.Inputs'!$D$59+Q474)</f>
        <v>3402194341.2605262</v>
      </c>
      <c r="AC474" s="36">
        <f ca="1">S474-AC$13-AC$14+MIN(AC$13,MAX(0,((('1.Inputs'!$D$37*12*IF(1=1,'1.Inputs'!$D$38,IF(1=2,'1.Inputs'!$D$39,$E474)))*$F474*(('1.Inputs'!$D$40)+(1-'1.Inputs'!$D$40)*(1+'1.Inputs'!$D$41))*(1+$G474)^(1-1))-(('1.Inputs'!$D$37*12*IF(1=1,'1.Inputs'!$D$38,IF(1=2,'1.Inputs'!$D$39,$E474)))/(1-'1.Inputs'!$D$42)*$D474*(1+$G474)^(1-1))-('1.Inputs'!$D$37*12*IF(1=1,'1.Inputs'!$D$38,IF(1=2,'1.Inputs'!$D$39,$E474)))*'1.Inputs'!$D$43*(1+$G474)^(1-1)-'1.Inputs'!$D$44*(1+$G474)^(1-1)-('1.Inputs'!$D$20/'1.Inputs'!$D$27+'1.Inputs'!$D$23/'1.Inputs'!$D$28))))*'1.Inputs'!$D$53</f>
        <v>-724420512.6168009</v>
      </c>
      <c r="AD474" s="36">
        <f ca="1">T474-AD$13-AD$14+MIN(AD$13,MAX(0,((('1.Inputs'!$D$37*12*IF(2=1,'1.Inputs'!$D$38,IF(2=2,'1.Inputs'!$D$39,$E474)))*$F474*(('1.Inputs'!$D$40)+(1-'1.Inputs'!$D$40)*(1+'1.Inputs'!$D$41))*(1+$G474)^(2-1))-(('1.Inputs'!$D$37*12*IF(2=1,'1.Inputs'!$D$38,IF(2=2,'1.Inputs'!$D$39,$E474)))/(1-'1.Inputs'!$D$42)*$D474*(1+$G474)^(2-1))-('1.Inputs'!$D$37*12*IF(2=1,'1.Inputs'!$D$38,IF(2=2,'1.Inputs'!$D$39,$E474)))*'1.Inputs'!$D$43*(1+$G474)^(2-1)-'1.Inputs'!$D$44*(1+$G474)^(2-1)-('1.Inputs'!$D$20/'1.Inputs'!$D$27+'1.Inputs'!$D$23/'1.Inputs'!$D$28))))*'1.Inputs'!$D$53</f>
        <v>37129069.178702712</v>
      </c>
      <c r="AE474" s="36">
        <f ca="1">U474-AE$13-AE$14+MIN(AE$13,MAX(0,((('1.Inputs'!$D$37*12*IF(3=1,'1.Inputs'!$D$38,IF(3=2,'1.Inputs'!$D$39,$E474)))*$F474*(('1.Inputs'!$D$40)+(1-'1.Inputs'!$D$40)*(1+'1.Inputs'!$D$41))*(1+$G474)^(3-1))-(('1.Inputs'!$D$37*12*IF(3=1,'1.Inputs'!$D$38,IF(3=2,'1.Inputs'!$D$39,$E474)))/(1-'1.Inputs'!$D$42)*$D474*(1+$G474)^(3-1))-('1.Inputs'!$D$37*12*IF(3=1,'1.Inputs'!$D$38,IF(3=2,'1.Inputs'!$D$39,$E474)))*'1.Inputs'!$D$43*(1+$G474)^(3-1)-'1.Inputs'!$D$44*(1+$G474)^(3-1)-('1.Inputs'!$D$20/'1.Inputs'!$D$27+'1.Inputs'!$D$23/'1.Inputs'!$D$28))))*'1.Inputs'!$D$53</f>
        <v>101656368.09056413</v>
      </c>
      <c r="AF474" s="36">
        <f ca="1">V474-AF$13-AF$14+MIN(AF$13,MAX(0,((('1.Inputs'!$D$37*12*IF(4=1,'1.Inputs'!$D$38,IF(4=2,'1.Inputs'!$D$39,$E474)))*$F474*(('1.Inputs'!$D$40)+(1-'1.Inputs'!$D$40)*(1+'1.Inputs'!$D$41))*(1+$G474)^(4-1))-(('1.Inputs'!$D$37*12*IF(4=1,'1.Inputs'!$D$38,IF(4=2,'1.Inputs'!$D$39,$E474)))/(1-'1.Inputs'!$D$42)*$D474*(1+$G474)^(4-1))-('1.Inputs'!$D$37*12*IF(4=1,'1.Inputs'!$D$38,IF(4=2,'1.Inputs'!$D$39,$E474)))*'1.Inputs'!$D$43*(1+$G474)^(4-1)-'1.Inputs'!$D$44*(1+$G474)^(4-1)-('1.Inputs'!$D$20/'1.Inputs'!$D$27+'1.Inputs'!$D$23/'1.Inputs'!$D$28))))*'1.Inputs'!$D$53</f>
        <v>373759906.79630876</v>
      </c>
      <c r="AG474" s="36">
        <f ca="1">W474-AG$13-AG$14+MIN(AG$13,MAX(0,((('1.Inputs'!$D$37*12*IF(5=1,'1.Inputs'!$D$38,IF(5=2,'1.Inputs'!$D$39,$E474)))*$F474*(('1.Inputs'!$D$40)+(1-'1.Inputs'!$D$40)*(1+'1.Inputs'!$D$41))*(1+$G474)^(5-1))-(('1.Inputs'!$D$37*12*IF(5=1,'1.Inputs'!$D$38,IF(5=2,'1.Inputs'!$D$39,$E474)))/(1-'1.Inputs'!$D$42)*$D474*(1+$G474)^(5-1))-('1.Inputs'!$D$37*12*IF(5=1,'1.Inputs'!$D$38,IF(5=2,'1.Inputs'!$D$39,$E474)))*'1.Inputs'!$D$43*(1+$G474)^(5-1)-'1.Inputs'!$D$44*(1+$G474)^(5-1)-('1.Inputs'!$D$20/'1.Inputs'!$D$27+'1.Inputs'!$D$23/'1.Inputs'!$D$28))))*'1.Inputs'!$D$53</f>
        <v>417286202.98302674</v>
      </c>
      <c r="AH474" s="36">
        <f ca="1">X474-AH$13-AH$14+MIN(AH$13,MAX(0,((('1.Inputs'!$D$37*12*IF(6=1,'1.Inputs'!$D$38,IF(6=2,'1.Inputs'!$D$39,$E474)))*$F474*(('1.Inputs'!$D$40)+(1-'1.Inputs'!$D$40)*(1+'1.Inputs'!$D$41))*(1+$G474)^(6-1))-(('1.Inputs'!$D$37*12*IF(6=1,'1.Inputs'!$D$38,IF(6=2,'1.Inputs'!$D$39,$E474)))/(1-'1.Inputs'!$D$42)*$D474*(1+$G474)^(6-1))-('1.Inputs'!$D$37*12*IF(6=1,'1.Inputs'!$D$38,IF(6=2,'1.Inputs'!$D$39,$E474)))*'1.Inputs'!$D$43*(1+$G474)^(6-1)-'1.Inputs'!$D$44*(1+$G474)^(6-1)-('1.Inputs'!$D$20/'1.Inputs'!$D$27+'1.Inputs'!$D$23/'1.Inputs'!$D$28))))*'1.Inputs'!$D$53</f>
        <v>461724846.95277739</v>
      </c>
      <c r="AI474" s="36">
        <f ca="1">Y474-AI$13-AI$14+MIN(AI$13,MAX(0,((('1.Inputs'!$D$37*12*IF(7=1,'1.Inputs'!$D$38,IF(7=2,'1.Inputs'!$D$39,$E474)))*$F474*(('1.Inputs'!$D$40)+(1-'1.Inputs'!$D$40)*(1+'1.Inputs'!$D$41))*(1+$G474)^(7-1))-(('1.Inputs'!$D$37*12*IF(7=1,'1.Inputs'!$D$38,IF(7=2,'1.Inputs'!$D$39,$E474)))/(1-'1.Inputs'!$D$42)*$D474*(1+$G474)^(7-1))-('1.Inputs'!$D$37*12*IF(7=1,'1.Inputs'!$D$38,IF(7=2,'1.Inputs'!$D$39,$E474)))*'1.Inputs'!$D$43*(1+$G474)^(7-1)-'1.Inputs'!$D$44*(1+$G474)^(7-1)-('1.Inputs'!$D$20/'1.Inputs'!$D$27+'1.Inputs'!$D$23/'1.Inputs'!$D$28))))*'1.Inputs'!$D$53</f>
        <v>507110039.06497526</v>
      </c>
      <c r="AJ474" s="36">
        <f ca="1">Z474-AJ$13-AJ$14+MIN(AJ$13,MAX(0,((('1.Inputs'!$D$37*12*IF(8=1,'1.Inputs'!$D$38,IF(8=2,'1.Inputs'!$D$39,$E474)))*$F474*(('1.Inputs'!$D$40)+(1-'1.Inputs'!$D$40)*(1+'1.Inputs'!$D$41))*(1+$G474)^(8-1))-(('1.Inputs'!$D$37*12*IF(8=1,'1.Inputs'!$D$38,IF(8=2,'1.Inputs'!$D$39,$E474)))/(1-'1.Inputs'!$D$42)*$D474*(1+$G474)^(8-1))-('1.Inputs'!$D$37*12*IF(8=1,'1.Inputs'!$D$38,IF(8=2,'1.Inputs'!$D$39,$E474)))*'1.Inputs'!$D$43*(1+$G474)^(8-1)-'1.Inputs'!$D$44*(1+$G474)^(8-1)-('1.Inputs'!$D$20/'1.Inputs'!$D$27+'1.Inputs'!$D$23/'1.Inputs'!$D$28))))*'1.Inputs'!$D$53</f>
        <v>799477261.71710396</v>
      </c>
      <c r="AK474" s="36">
        <f ca="1">AA474-AK$13-AK$14+MIN(AK$13,MAX(0,((('1.Inputs'!$D$37*12*IF(9=1,'1.Inputs'!$D$38,IF(9=2,'1.Inputs'!$D$39,$E474)))*$F474*(('1.Inputs'!$D$40)+(1-'1.Inputs'!$D$40)*(1+'1.Inputs'!$D$41))*(1+$G474)^(9-1))-(('1.Inputs'!$D$37*12*IF(9=1,'1.Inputs'!$D$38,IF(9=2,'1.Inputs'!$D$39,$E474)))/(1-'1.Inputs'!$D$42)*$D474*(1+$G474)^(9-1))-('1.Inputs'!$D$37*12*IF(9=1,'1.Inputs'!$D$38,IF(9=2,'1.Inputs'!$D$39,$E474)))*'1.Inputs'!$D$43*(1+$G474)^(9-1)-'1.Inputs'!$D$44*(1+$G474)^(9-1)-('1.Inputs'!$D$20/'1.Inputs'!$D$27+'1.Inputs'!$D$23/'1.Inputs'!$D$28))))*'1.Inputs'!$D$53</f>
        <v>827675327.40331221</v>
      </c>
      <c r="AL474" s="36">
        <f ca="1">AB474-AL$13-AL$14+MIN(AL$13,MAX(0,((('1.Inputs'!$D$37*12*IF(10=1,'1.Inputs'!$D$38,IF(10=2,'1.Inputs'!$D$39,$E474)))*$F474*(('1.Inputs'!$D$40)+(1-'1.Inputs'!$D$40)*(1+'1.Inputs'!$D$41))*(1+$G474)^(10-1))-(('1.Inputs'!$D$37*12*IF(10=1,'1.Inputs'!$D$38,IF(10=2,'1.Inputs'!$D$39,$E474)))/(1-'1.Inputs'!$D$42)*$D474*(1+$G474)^(10-1))-('1.Inputs'!$D$37*12*IF(10=1,'1.Inputs'!$D$38,IF(10=2,'1.Inputs'!$D$39,$E474)))*'1.Inputs'!$D$43*(1+$G474)^(10-1)-'1.Inputs'!$D$44*(1+$G474)^(10-1)-('1.Inputs'!$D$20/'1.Inputs'!$D$27+'1.Inputs'!$D$23/'1.Inputs'!$D$28))))*'1.Inputs'!$D$53+'1.Inputs'!$D$35</f>
        <v>4202194341.2605262</v>
      </c>
      <c r="AM474" s="48">
        <f ca="1">R474+NPV('1.Inputs'!$D$55,S474:AB474)</f>
        <v>1155976956.6501169</v>
      </c>
      <c r="AN474" s="48">
        <f ca="1">-('1.Inputs'!$D$24*(1-'1.Inputs'!$D$31)+'1.Inputs'!$D$35)+NPV('1.Inputs'!$D$54,AC474:AL474)</f>
        <v>-237780224.96395516</v>
      </c>
      <c r="AO474" s="36">
        <f t="shared" ca="1" si="61"/>
        <v>-4.0897248578693803</v>
      </c>
      <c r="AP474" s="36">
        <f t="shared" ca="1" si="62"/>
        <v>1.1270232929130186</v>
      </c>
      <c r="AQ474" s="36">
        <f ca="1">'1.Inputs'!$D$35+MIN(SUM($AC474:AC474),SUM($AC474:AD474),SUM($AC474:AE474),SUM($AC474:AF474),SUM($AC474:AG474),SUM($AC474:AH474),SUM($AC474:AI474),SUM($AC474:AJ474),SUM($AC474:AK474),SUM($AC474:AL474))</f>
        <v>75579487.383199096</v>
      </c>
      <c r="AR474" s="36">
        <f ca="1">IF(AP474&lt;'1.Inputs'!$D$57,1,0)</f>
        <v>1</v>
      </c>
      <c r="AS474" s="36">
        <f t="shared" ca="1" si="63"/>
        <v>0</v>
      </c>
    </row>
    <row r="475" spans="2:45" ht="15" customHeight="1" x14ac:dyDescent="0.25">
      <c r="B475" s="36">
        <v>460</v>
      </c>
      <c r="C475" s="36">
        <f t="shared" ca="1" si="56"/>
        <v>0.2614568691719803</v>
      </c>
      <c r="D475" s="36">
        <f t="shared" ca="1" si="57"/>
        <v>18278.627073148324</v>
      </c>
      <c r="E475" s="47">
        <f t="shared" ca="1" si="58"/>
        <v>0.79288744093081343</v>
      </c>
      <c r="F475" s="36">
        <f t="shared" ca="1" si="59"/>
        <v>32562.041815435485</v>
      </c>
      <c r="G475" s="36">
        <f t="shared" ca="1" si="60"/>
        <v>4.6762350864838154E-2</v>
      </c>
      <c r="H475" s="36">
        <f ca="1">((('1.Inputs'!$D$37*12*IF(1=1,'1.Inputs'!$D$38,IF(1=2,'1.Inputs'!$D$39,$E475)))*$F475*(('1.Inputs'!$D$40)+(1-'1.Inputs'!$D$40)*(1+'1.Inputs'!$D$41))*(1+$G475)^(1-1))*'1.Inputs'!$D$47+(('1.Inputs'!$D$37*12*IF(1=1,'1.Inputs'!$D$38,IF(1=2,'1.Inputs'!$D$39,$E475)))/(1-'1.Inputs'!$D$42)*$D475*(1+$G475)^(1-1))*('1.Inputs'!$D$48-'1.Inputs'!$D$49))/'1.Inputs'!$D$51</f>
        <v>850613392.33933866</v>
      </c>
      <c r="I475" s="36">
        <f ca="1">((('1.Inputs'!$D$37*12*IF(2=1,'1.Inputs'!$D$38,IF(2=2,'1.Inputs'!$D$39,$E475)))*$F475*(('1.Inputs'!$D$40)+(1-'1.Inputs'!$D$40)*(1+'1.Inputs'!$D$41))*(1+$G475)^(2-1))*'1.Inputs'!$D$47+(('1.Inputs'!$D$37*12*IF(2=1,'1.Inputs'!$D$38,IF(2=2,'1.Inputs'!$D$39,$E475)))/(1-'1.Inputs'!$D$42)*$D475*(1+$G475)^(2-1))*('1.Inputs'!$D$48-'1.Inputs'!$D$49))/'1.Inputs'!$D$51</f>
        <v>1246546103.9391377</v>
      </c>
      <c r="J475" s="36">
        <f ca="1">((('1.Inputs'!$D$37*12*IF(3=1,'1.Inputs'!$D$38,IF(3=2,'1.Inputs'!$D$39,$E475)))*$F475*(('1.Inputs'!$D$40)+(1-'1.Inputs'!$D$40)*(1+'1.Inputs'!$D$41))*(1+$G475)^(3-1))*'1.Inputs'!$D$47+(('1.Inputs'!$D$37*12*IF(3=1,'1.Inputs'!$D$38,IF(3=2,'1.Inputs'!$D$39,$E475)))/(1-'1.Inputs'!$D$42)*$D475*(1+$G475)^(3-1))*('1.Inputs'!$D$48-'1.Inputs'!$D$49))/'1.Inputs'!$D$51</f>
        <v>1477984700.2388613</v>
      </c>
      <c r="K475" s="36">
        <f ca="1">((('1.Inputs'!$D$37*12*IF(4=1,'1.Inputs'!$D$38,IF(4=2,'1.Inputs'!$D$39,$E475)))*$F475*(('1.Inputs'!$D$40)+(1-'1.Inputs'!$D$40)*(1+'1.Inputs'!$D$41))*(1+$G475)^(4-1))*'1.Inputs'!$D$47+(('1.Inputs'!$D$37*12*IF(4=1,'1.Inputs'!$D$38,IF(4=2,'1.Inputs'!$D$39,$E475)))/(1-'1.Inputs'!$D$42)*$D475*(1+$G475)^(4-1))*('1.Inputs'!$D$48-'1.Inputs'!$D$49))/'1.Inputs'!$D$51</f>
        <v>1547098739.3642938</v>
      </c>
      <c r="L475" s="36">
        <f ca="1">((('1.Inputs'!$D$37*12*IF(5=1,'1.Inputs'!$D$38,IF(5=2,'1.Inputs'!$D$39,$E475)))*$F475*(('1.Inputs'!$D$40)+(1-'1.Inputs'!$D$40)*(1+'1.Inputs'!$D$41))*(1+$G475)^(5-1))*'1.Inputs'!$D$47+(('1.Inputs'!$D$37*12*IF(5=1,'1.Inputs'!$D$38,IF(5=2,'1.Inputs'!$D$39,$E475)))/(1-'1.Inputs'!$D$42)*$D475*(1+$G475)^(5-1))*('1.Inputs'!$D$48-'1.Inputs'!$D$49))/'1.Inputs'!$D$51</f>
        <v>1619444713.4369957</v>
      </c>
      <c r="M475" s="36">
        <f ca="1">((('1.Inputs'!$D$37*12*IF(6=1,'1.Inputs'!$D$38,IF(6=2,'1.Inputs'!$D$39,$E475)))*$F475*(('1.Inputs'!$D$40)+(1-'1.Inputs'!$D$40)*(1+'1.Inputs'!$D$41))*(1+$G475)^(6-1))*'1.Inputs'!$D$47+(('1.Inputs'!$D$37*12*IF(6=1,'1.Inputs'!$D$38,IF(6=2,'1.Inputs'!$D$39,$E475)))/(1-'1.Inputs'!$D$42)*$D475*(1+$G475)^(6-1))*('1.Inputs'!$D$48-'1.Inputs'!$D$49))/'1.Inputs'!$D$51</f>
        <v>1695173755.3329444</v>
      </c>
      <c r="N475" s="36">
        <f ca="1">((('1.Inputs'!$D$37*12*IF(7=1,'1.Inputs'!$D$38,IF(7=2,'1.Inputs'!$D$39,$E475)))*$F475*(('1.Inputs'!$D$40)+(1-'1.Inputs'!$D$40)*(1+'1.Inputs'!$D$41))*(1+$G475)^(7-1))*'1.Inputs'!$D$47+(('1.Inputs'!$D$37*12*IF(7=1,'1.Inputs'!$D$38,IF(7=2,'1.Inputs'!$D$39,$E475)))/(1-'1.Inputs'!$D$42)*$D475*(1+$G475)^(7-1))*('1.Inputs'!$D$48-'1.Inputs'!$D$49))/'1.Inputs'!$D$51</f>
        <v>1774444065.2566884</v>
      </c>
      <c r="O475" s="36">
        <f ca="1">((('1.Inputs'!$D$37*12*IF(8=1,'1.Inputs'!$D$38,IF(8=2,'1.Inputs'!$D$39,$E475)))*$F475*(('1.Inputs'!$D$40)+(1-'1.Inputs'!$D$40)*(1+'1.Inputs'!$D$41))*(1+$G475)^(8-1))*'1.Inputs'!$D$47+(('1.Inputs'!$D$37*12*IF(8=1,'1.Inputs'!$D$38,IF(8=2,'1.Inputs'!$D$39,$E475)))/(1-'1.Inputs'!$D$42)*$D475*(1+$G475)^(8-1))*('1.Inputs'!$D$48-'1.Inputs'!$D$49))/'1.Inputs'!$D$51</f>
        <v>1857421241.2262518</v>
      </c>
      <c r="P475" s="36">
        <f ca="1">((('1.Inputs'!$D$37*12*IF(9=1,'1.Inputs'!$D$38,IF(9=2,'1.Inputs'!$D$39,$E475)))*$F475*(('1.Inputs'!$D$40)+(1-'1.Inputs'!$D$40)*(1+'1.Inputs'!$D$41))*(1+$G475)^(9-1))*'1.Inputs'!$D$47+(('1.Inputs'!$D$37*12*IF(9=1,'1.Inputs'!$D$38,IF(9=2,'1.Inputs'!$D$39,$E475)))/(1-'1.Inputs'!$D$42)*$D475*(1+$G475)^(9-1))*('1.Inputs'!$D$48-'1.Inputs'!$D$49))/'1.Inputs'!$D$51</f>
        <v>1944278625.0122776</v>
      </c>
      <c r="Q475" s="36">
        <f ca="1">((('1.Inputs'!$D$37*12*IF(10=1,'1.Inputs'!$D$38,IF(10=2,'1.Inputs'!$D$39,$E475)))*$F475*(('1.Inputs'!$D$40)+(1-'1.Inputs'!$D$40)*(1+'1.Inputs'!$D$41))*(1+$G475)^(10-1))*'1.Inputs'!$D$47+(('1.Inputs'!$D$37*12*IF(10=1,'1.Inputs'!$D$38,IF(10=2,'1.Inputs'!$D$39,$E475)))/(1-'1.Inputs'!$D$42)*$D475*(1+$G475)^(10-1))*('1.Inputs'!$D$48-'1.Inputs'!$D$49))/'1.Inputs'!$D$51</f>
        <v>2035197664.2541068</v>
      </c>
      <c r="R475" s="36">
        <f>-'1.Inputs'!$D$24</f>
        <v>-2050000000</v>
      </c>
      <c r="S475" s="36">
        <f ca="1">((('1.Inputs'!$D$37*12*IF(1=1,'1.Inputs'!$D$38,IF(1=2,'1.Inputs'!$D$39,$E475)))*$F475*(('1.Inputs'!$D$40)+(1-'1.Inputs'!$D$40)*(1+'1.Inputs'!$D$41))*(1+$G475)^(1-1))-(('1.Inputs'!$D$37*12*IF(1=1,'1.Inputs'!$D$38,IF(1=2,'1.Inputs'!$D$39,$E475)))/(1-'1.Inputs'!$D$42)*$D475*(1+$G475)^(1-1))-('1.Inputs'!$D$37*12*IF(1=1,'1.Inputs'!$D$38,IF(1=2,'1.Inputs'!$D$39,$E475)))*'1.Inputs'!$D$43*(1+$G475)^(1-1)-'1.Inputs'!$D$44*(1+$G475)^(1-1)-('1.Inputs'!$D$20/'1.Inputs'!$D$27+'1.Inputs'!$D$23/'1.Inputs'!$D$28))-MAX(0,((('1.Inputs'!$D$37*12*IF(1=1,'1.Inputs'!$D$38,IF(1=2,'1.Inputs'!$D$39,$E475)))*$F475*(('1.Inputs'!$D$40)+(1-'1.Inputs'!$D$40)*(1+'1.Inputs'!$D$41))*(1+$G475)^(1-1))-(('1.Inputs'!$D$37*12*IF(1=1,'1.Inputs'!$D$38,IF(1=2,'1.Inputs'!$D$39,$E475)))/(1-'1.Inputs'!$D$42)*$D475*(1+$G475)^(1-1))-('1.Inputs'!$D$37*12*IF(1=1,'1.Inputs'!$D$38,IF(1=2,'1.Inputs'!$D$39,$E475)))*'1.Inputs'!$D$43*(1+$G475)^(1-1)-'1.Inputs'!$D$44*(1+$G475)^(1-1)-('1.Inputs'!$D$20/'1.Inputs'!$D$27+'1.Inputs'!$D$23/'1.Inputs'!$D$28)))*'1.Inputs'!$D$53+('1.Inputs'!$D$20/'1.Inputs'!$D$27+'1.Inputs'!$D$23/'1.Inputs'!$D$28)-H475</f>
        <v>-337944503.23050517</v>
      </c>
      <c r="T475" s="36">
        <f ca="1">((('1.Inputs'!$D$37*12*IF(2=1,'1.Inputs'!$D$38,IF(2=2,'1.Inputs'!$D$39,$E475)))*$F475*(('1.Inputs'!$D$40)+(1-'1.Inputs'!$D$40)*(1+'1.Inputs'!$D$41))*(1+$G475)^(2-1))-(('1.Inputs'!$D$37*12*IF(2=1,'1.Inputs'!$D$38,IF(2=2,'1.Inputs'!$D$39,$E475)))/(1-'1.Inputs'!$D$42)*$D475*(1+$G475)^(2-1))-('1.Inputs'!$D$37*12*IF(2=1,'1.Inputs'!$D$38,IF(2=2,'1.Inputs'!$D$39,$E475)))*'1.Inputs'!$D$43*(1+$G475)^(2-1)-'1.Inputs'!$D$44*(1+$G475)^(2-1)-('1.Inputs'!$D$20/'1.Inputs'!$D$27+'1.Inputs'!$D$23/'1.Inputs'!$D$28))-MAX(0,((('1.Inputs'!$D$37*12*IF(2=1,'1.Inputs'!$D$38,IF(2=2,'1.Inputs'!$D$39,$E475)))*$F475*(('1.Inputs'!$D$40)+(1-'1.Inputs'!$D$40)*(1+'1.Inputs'!$D$41))*(1+$G475)^(2-1))-(('1.Inputs'!$D$37*12*IF(2=1,'1.Inputs'!$D$38,IF(2=2,'1.Inputs'!$D$39,$E475)))/(1-'1.Inputs'!$D$42)*$D475*(1+$G475)^(2-1))-('1.Inputs'!$D$37*12*IF(2=1,'1.Inputs'!$D$38,IF(2=2,'1.Inputs'!$D$39,$E475)))*'1.Inputs'!$D$43*(1+$G475)^(2-1)-'1.Inputs'!$D$44*(1+$G475)^(2-1)-('1.Inputs'!$D$20/'1.Inputs'!$D$27+'1.Inputs'!$D$23/'1.Inputs'!$D$28)))*'1.Inputs'!$D$53+('1.Inputs'!$D$20/'1.Inputs'!$D$27+'1.Inputs'!$D$23/'1.Inputs'!$D$28)-(I475-H475)</f>
        <v>578315837.20322287</v>
      </c>
      <c r="U475" s="36">
        <f ca="1">((('1.Inputs'!$D$37*12*IF(3=1,'1.Inputs'!$D$38,IF(3=2,'1.Inputs'!$D$39,$E475)))*$F475*(('1.Inputs'!$D$40)+(1-'1.Inputs'!$D$40)*(1+'1.Inputs'!$D$41))*(1+$G475)^(3-1))-(('1.Inputs'!$D$37*12*IF(3=1,'1.Inputs'!$D$38,IF(3=2,'1.Inputs'!$D$39,$E475)))/(1-'1.Inputs'!$D$42)*$D475*(1+$G475)^(3-1))-('1.Inputs'!$D$37*12*IF(3=1,'1.Inputs'!$D$38,IF(3=2,'1.Inputs'!$D$39,$E475)))*'1.Inputs'!$D$43*(1+$G475)^(3-1)-'1.Inputs'!$D$44*(1+$G475)^(3-1)-('1.Inputs'!$D$20/'1.Inputs'!$D$27+'1.Inputs'!$D$23/'1.Inputs'!$D$28))-MAX(0,((('1.Inputs'!$D$37*12*IF(3=1,'1.Inputs'!$D$38,IF(3=2,'1.Inputs'!$D$39,$E475)))*$F475*(('1.Inputs'!$D$40)+(1-'1.Inputs'!$D$40)*(1+'1.Inputs'!$D$41))*(1+$G475)^(3-1))-(('1.Inputs'!$D$37*12*IF(3=1,'1.Inputs'!$D$38,IF(3=2,'1.Inputs'!$D$39,$E475)))/(1-'1.Inputs'!$D$42)*$D475*(1+$G475)^(3-1))-('1.Inputs'!$D$37*12*IF(3=1,'1.Inputs'!$D$38,IF(3=2,'1.Inputs'!$D$39,$E475)))*'1.Inputs'!$D$43*(1+$G475)^(3-1)-'1.Inputs'!$D$44*(1+$G475)^(3-1)-('1.Inputs'!$D$20/'1.Inputs'!$D$27+'1.Inputs'!$D$23/'1.Inputs'!$D$28)))*'1.Inputs'!$D$53+('1.Inputs'!$D$20/'1.Inputs'!$D$27+'1.Inputs'!$D$23/'1.Inputs'!$D$28)-(J475-I475)</f>
        <v>999977293.56921482</v>
      </c>
      <c r="V475" s="36">
        <f ca="1">((('1.Inputs'!$D$37*12*IF(4=1,'1.Inputs'!$D$38,IF(4=2,'1.Inputs'!$D$39,$E475)))*$F475*(('1.Inputs'!$D$40)+(1-'1.Inputs'!$D$40)*(1+'1.Inputs'!$D$41))*(1+$G475)^(4-1))-(('1.Inputs'!$D$37*12*IF(4=1,'1.Inputs'!$D$38,IF(4=2,'1.Inputs'!$D$39,$E475)))/(1-'1.Inputs'!$D$42)*$D475*(1+$G475)^(4-1))-('1.Inputs'!$D$37*12*IF(4=1,'1.Inputs'!$D$38,IF(4=2,'1.Inputs'!$D$39,$E475)))*'1.Inputs'!$D$43*(1+$G475)^(4-1)-'1.Inputs'!$D$44*(1+$G475)^(4-1)-('1.Inputs'!$D$20/'1.Inputs'!$D$27+'1.Inputs'!$D$23/'1.Inputs'!$D$28))-MAX(0,((('1.Inputs'!$D$37*12*IF(4=1,'1.Inputs'!$D$38,IF(4=2,'1.Inputs'!$D$39,$E475)))*$F475*(('1.Inputs'!$D$40)+(1-'1.Inputs'!$D$40)*(1+'1.Inputs'!$D$41))*(1+$G475)^(4-1))-(('1.Inputs'!$D$37*12*IF(4=1,'1.Inputs'!$D$38,IF(4=2,'1.Inputs'!$D$39,$E475)))/(1-'1.Inputs'!$D$42)*$D475*(1+$G475)^(4-1))-('1.Inputs'!$D$37*12*IF(4=1,'1.Inputs'!$D$38,IF(4=2,'1.Inputs'!$D$39,$E475)))*'1.Inputs'!$D$43*(1+$G475)^(4-1)-'1.Inputs'!$D$44*(1+$G475)^(4-1)-('1.Inputs'!$D$20/'1.Inputs'!$D$27+'1.Inputs'!$D$23/'1.Inputs'!$D$28)))*'1.Inputs'!$D$53+('1.Inputs'!$D$20/'1.Inputs'!$D$27+'1.Inputs'!$D$23/'1.Inputs'!$D$28)-(K475-J475)</f>
        <v>1217676231.5677314</v>
      </c>
      <c r="W475" s="36">
        <f ca="1">((('1.Inputs'!$D$37*12*IF(5=1,'1.Inputs'!$D$38,IF(5=2,'1.Inputs'!$D$39,$E475)))*$F475*(('1.Inputs'!$D$40)+(1-'1.Inputs'!$D$40)*(1+'1.Inputs'!$D$41))*(1+$G475)^(5-1))-(('1.Inputs'!$D$37*12*IF(5=1,'1.Inputs'!$D$38,IF(5=2,'1.Inputs'!$D$39,$E475)))/(1-'1.Inputs'!$D$42)*$D475*(1+$G475)^(5-1))-('1.Inputs'!$D$37*12*IF(5=1,'1.Inputs'!$D$38,IF(5=2,'1.Inputs'!$D$39,$E475)))*'1.Inputs'!$D$43*(1+$G475)^(5-1)-'1.Inputs'!$D$44*(1+$G475)^(5-1)-('1.Inputs'!$D$20/'1.Inputs'!$D$27+'1.Inputs'!$D$23/'1.Inputs'!$D$28))-MAX(0,((('1.Inputs'!$D$37*12*IF(5=1,'1.Inputs'!$D$38,IF(5=2,'1.Inputs'!$D$39,$E475)))*$F475*(('1.Inputs'!$D$40)+(1-'1.Inputs'!$D$40)*(1+'1.Inputs'!$D$41))*(1+$G475)^(5-1))-(('1.Inputs'!$D$37*12*IF(5=1,'1.Inputs'!$D$38,IF(5=2,'1.Inputs'!$D$39,$E475)))/(1-'1.Inputs'!$D$42)*$D475*(1+$G475)^(5-1))-('1.Inputs'!$D$37*12*IF(5=1,'1.Inputs'!$D$38,IF(5=2,'1.Inputs'!$D$39,$E475)))*'1.Inputs'!$D$43*(1+$G475)^(5-1)-'1.Inputs'!$D$44*(1+$G475)^(5-1)-('1.Inputs'!$D$20/'1.Inputs'!$D$27+'1.Inputs'!$D$23/'1.Inputs'!$D$28)))*'1.Inputs'!$D$53+('1.Inputs'!$D$20/'1.Inputs'!$D$27+'1.Inputs'!$D$23/'1.Inputs'!$D$28)-(L475-K475)</f>
        <v>1272408113.6697125</v>
      </c>
      <c r="X475" s="36">
        <f ca="1">((('1.Inputs'!$D$37*12*IF(6=1,'1.Inputs'!$D$38,IF(6=2,'1.Inputs'!$D$39,$E475)))*$F475*(('1.Inputs'!$D$40)+(1-'1.Inputs'!$D$40)*(1+'1.Inputs'!$D$41))*(1+$G475)^(6-1))-(('1.Inputs'!$D$37*12*IF(6=1,'1.Inputs'!$D$38,IF(6=2,'1.Inputs'!$D$39,$E475)))/(1-'1.Inputs'!$D$42)*$D475*(1+$G475)^(6-1))-('1.Inputs'!$D$37*12*IF(6=1,'1.Inputs'!$D$38,IF(6=2,'1.Inputs'!$D$39,$E475)))*'1.Inputs'!$D$43*(1+$G475)^(6-1)-'1.Inputs'!$D$44*(1+$G475)^(6-1)-('1.Inputs'!$D$20/'1.Inputs'!$D$27+'1.Inputs'!$D$23/'1.Inputs'!$D$28))-MAX(0,((('1.Inputs'!$D$37*12*IF(6=1,'1.Inputs'!$D$38,IF(6=2,'1.Inputs'!$D$39,$E475)))*$F475*(('1.Inputs'!$D$40)+(1-'1.Inputs'!$D$40)*(1+'1.Inputs'!$D$41))*(1+$G475)^(6-1))-(('1.Inputs'!$D$37*12*IF(6=1,'1.Inputs'!$D$38,IF(6=2,'1.Inputs'!$D$39,$E475)))/(1-'1.Inputs'!$D$42)*$D475*(1+$G475)^(6-1))-('1.Inputs'!$D$37*12*IF(6=1,'1.Inputs'!$D$38,IF(6=2,'1.Inputs'!$D$39,$E475)))*'1.Inputs'!$D$43*(1+$G475)^(6-1)-'1.Inputs'!$D$44*(1+$G475)^(6-1)-('1.Inputs'!$D$20/'1.Inputs'!$D$27+'1.Inputs'!$D$23/'1.Inputs'!$D$28)))*'1.Inputs'!$D$53+('1.Inputs'!$D$20/'1.Inputs'!$D$27+'1.Inputs'!$D$23/'1.Inputs'!$D$28)-(M475-L475)</f>
        <v>1329699387.2460384</v>
      </c>
      <c r="Y475" s="36">
        <f ca="1">((('1.Inputs'!$D$37*12*IF(7=1,'1.Inputs'!$D$38,IF(7=2,'1.Inputs'!$D$39,$E475)))*$F475*(('1.Inputs'!$D$40)+(1-'1.Inputs'!$D$40)*(1+'1.Inputs'!$D$41))*(1+$G475)^(7-1))-(('1.Inputs'!$D$37*12*IF(7=1,'1.Inputs'!$D$38,IF(7=2,'1.Inputs'!$D$39,$E475)))/(1-'1.Inputs'!$D$42)*$D475*(1+$G475)^(7-1))-('1.Inputs'!$D$37*12*IF(7=1,'1.Inputs'!$D$38,IF(7=2,'1.Inputs'!$D$39,$E475)))*'1.Inputs'!$D$43*(1+$G475)^(7-1)-'1.Inputs'!$D$44*(1+$G475)^(7-1)-('1.Inputs'!$D$20/'1.Inputs'!$D$27+'1.Inputs'!$D$23/'1.Inputs'!$D$28))-MAX(0,((('1.Inputs'!$D$37*12*IF(7=1,'1.Inputs'!$D$38,IF(7=2,'1.Inputs'!$D$39,$E475)))*$F475*(('1.Inputs'!$D$40)+(1-'1.Inputs'!$D$40)*(1+'1.Inputs'!$D$41))*(1+$G475)^(7-1))-(('1.Inputs'!$D$37*12*IF(7=1,'1.Inputs'!$D$38,IF(7=2,'1.Inputs'!$D$39,$E475)))/(1-'1.Inputs'!$D$42)*$D475*(1+$G475)^(7-1))-('1.Inputs'!$D$37*12*IF(7=1,'1.Inputs'!$D$38,IF(7=2,'1.Inputs'!$D$39,$E475)))*'1.Inputs'!$D$43*(1+$G475)^(7-1)-'1.Inputs'!$D$44*(1+$G475)^(7-1)-('1.Inputs'!$D$20/'1.Inputs'!$D$27+'1.Inputs'!$D$23/'1.Inputs'!$D$28)))*'1.Inputs'!$D$53+('1.Inputs'!$D$20/'1.Inputs'!$D$27+'1.Inputs'!$D$23/'1.Inputs'!$D$28)-(N475-M475)</f>
        <v>1389669735.4588344</v>
      </c>
      <c r="Z475" s="36">
        <f ca="1">((('1.Inputs'!$D$37*12*IF(8=1,'1.Inputs'!$D$38,IF(8=2,'1.Inputs'!$D$39,$E475)))*$F475*(('1.Inputs'!$D$40)+(1-'1.Inputs'!$D$40)*(1+'1.Inputs'!$D$41))*(1+$G475)^(8-1))-(('1.Inputs'!$D$37*12*IF(8=1,'1.Inputs'!$D$38,IF(8=2,'1.Inputs'!$D$39,$E475)))/(1-'1.Inputs'!$D$42)*$D475*(1+$G475)^(8-1))-('1.Inputs'!$D$37*12*IF(8=1,'1.Inputs'!$D$38,IF(8=2,'1.Inputs'!$D$39,$E475)))*'1.Inputs'!$D$43*(1+$G475)^(8-1)-'1.Inputs'!$D$44*(1+$G475)^(8-1)-('1.Inputs'!$D$20/'1.Inputs'!$D$27+'1.Inputs'!$D$23/'1.Inputs'!$D$28))-MAX(0,((('1.Inputs'!$D$37*12*IF(8=1,'1.Inputs'!$D$38,IF(8=2,'1.Inputs'!$D$39,$E475)))*$F475*(('1.Inputs'!$D$40)+(1-'1.Inputs'!$D$40)*(1+'1.Inputs'!$D$41))*(1+$G475)^(8-1))-(('1.Inputs'!$D$37*12*IF(8=1,'1.Inputs'!$D$38,IF(8=2,'1.Inputs'!$D$39,$E475)))/(1-'1.Inputs'!$D$42)*$D475*(1+$G475)^(8-1))-('1.Inputs'!$D$37*12*IF(8=1,'1.Inputs'!$D$38,IF(8=2,'1.Inputs'!$D$39,$E475)))*'1.Inputs'!$D$43*(1+$G475)^(8-1)-'1.Inputs'!$D$44*(1+$G475)^(8-1)-('1.Inputs'!$D$20/'1.Inputs'!$D$27+'1.Inputs'!$D$23/'1.Inputs'!$D$28)))*'1.Inputs'!$D$53+('1.Inputs'!$D$20/'1.Inputs'!$D$27+'1.Inputs'!$D$23/'1.Inputs'!$D$28)-(O475-N475)</f>
        <v>1452444438.1362441</v>
      </c>
      <c r="AA475" s="36">
        <f ca="1">((('1.Inputs'!$D$37*12*IF(9=1,'1.Inputs'!$D$38,IF(9=2,'1.Inputs'!$D$39,$E475)))*$F475*(('1.Inputs'!$D$40)+(1-'1.Inputs'!$D$40)*(1+'1.Inputs'!$D$41))*(1+$G475)^(9-1))-(('1.Inputs'!$D$37*12*IF(9=1,'1.Inputs'!$D$38,IF(9=2,'1.Inputs'!$D$39,$E475)))/(1-'1.Inputs'!$D$42)*$D475*(1+$G475)^(9-1))-('1.Inputs'!$D$37*12*IF(9=1,'1.Inputs'!$D$38,IF(9=2,'1.Inputs'!$D$39,$E475)))*'1.Inputs'!$D$43*(1+$G475)^(9-1)-'1.Inputs'!$D$44*(1+$G475)^(9-1)-('1.Inputs'!$D$20/'1.Inputs'!$D$27+'1.Inputs'!$D$23/'1.Inputs'!$D$28))-MAX(0,((('1.Inputs'!$D$37*12*IF(9=1,'1.Inputs'!$D$38,IF(9=2,'1.Inputs'!$D$39,$E475)))*$F475*(('1.Inputs'!$D$40)+(1-'1.Inputs'!$D$40)*(1+'1.Inputs'!$D$41))*(1+$G475)^(9-1))-(('1.Inputs'!$D$37*12*IF(9=1,'1.Inputs'!$D$38,IF(9=2,'1.Inputs'!$D$39,$E475)))/(1-'1.Inputs'!$D$42)*$D475*(1+$G475)^(9-1))-('1.Inputs'!$D$37*12*IF(9=1,'1.Inputs'!$D$38,IF(9=2,'1.Inputs'!$D$39,$E475)))*'1.Inputs'!$D$43*(1+$G475)^(9-1)-'1.Inputs'!$D$44*(1+$G475)^(9-1)-('1.Inputs'!$D$20/'1.Inputs'!$D$27+'1.Inputs'!$D$23/'1.Inputs'!$D$28)))*'1.Inputs'!$D$53+('1.Inputs'!$D$20/'1.Inputs'!$D$27+'1.Inputs'!$D$23/'1.Inputs'!$D$28)-(P475-O475)</f>
        <v>1518154633.4856899</v>
      </c>
      <c r="AB475" s="36">
        <f ca="1">((('1.Inputs'!$D$37*12*IF(10=1,'1.Inputs'!$D$38,IF(10=2,'1.Inputs'!$D$39,$E475)))*$F475*(('1.Inputs'!$D$40)+(1-'1.Inputs'!$D$40)*(1+'1.Inputs'!$D$41))*(1+$G475)^(10-1))-(('1.Inputs'!$D$37*12*IF(10=1,'1.Inputs'!$D$38,IF(10=2,'1.Inputs'!$D$39,$E475)))/(1-'1.Inputs'!$D$42)*$D475*(1+$G475)^(10-1))-('1.Inputs'!$D$37*12*IF(10=1,'1.Inputs'!$D$38,IF(10=2,'1.Inputs'!$D$39,$E475)))*'1.Inputs'!$D$43*(1+$G475)^(10-1)-'1.Inputs'!$D$44*(1+$G475)^(10-1)-('1.Inputs'!$D$20/'1.Inputs'!$D$27+'1.Inputs'!$D$23/'1.Inputs'!$D$28))-MAX(0,((('1.Inputs'!$D$37*12*IF(10=1,'1.Inputs'!$D$38,IF(10=2,'1.Inputs'!$D$39,$E475)))*$F475*(('1.Inputs'!$D$40)+(1-'1.Inputs'!$D$40)*(1+'1.Inputs'!$D$41))*(1+$G475)^(10-1))-(('1.Inputs'!$D$37*12*IF(10=1,'1.Inputs'!$D$38,IF(10=2,'1.Inputs'!$D$39,$E475)))/(1-'1.Inputs'!$D$42)*$D475*(1+$G475)^(10-1))-('1.Inputs'!$D$37*12*IF(10=1,'1.Inputs'!$D$38,IF(10=2,'1.Inputs'!$D$39,$E475)))*'1.Inputs'!$D$43*(1+$G475)^(10-1)-'1.Inputs'!$D$44*(1+$G475)^(10-1)-('1.Inputs'!$D$20/'1.Inputs'!$D$27+'1.Inputs'!$D$23/'1.Inputs'!$D$28)))*'1.Inputs'!$D$53+('1.Inputs'!$D$20/'1.Inputs'!$D$27+'1.Inputs'!$D$23/'1.Inputs'!$D$28)-(Q475-P475)+(('1.Inputs'!$D$20+'1.Inputs'!$D$23-('1.Inputs'!$D$20/'1.Inputs'!$D$27+'1.Inputs'!$D$23/'1.Inputs'!$D$28)*'1.Inputs'!$D$10)*'1.Inputs'!$D$60+'1.Inputs'!$D$19*'1.Inputs'!$D$59+Q475)</f>
        <v>4322135256.2995701</v>
      </c>
      <c r="AC475" s="36">
        <f ca="1">S475-AC$13-AC$14+MIN(AC$13,MAX(0,((('1.Inputs'!$D$37*12*IF(1=1,'1.Inputs'!$D$38,IF(1=2,'1.Inputs'!$D$39,$E475)))*$F475*(('1.Inputs'!$D$40)+(1-'1.Inputs'!$D$40)*(1+'1.Inputs'!$D$41))*(1+$G475)^(1-1))-(('1.Inputs'!$D$37*12*IF(1=1,'1.Inputs'!$D$38,IF(1=2,'1.Inputs'!$D$39,$E475)))/(1-'1.Inputs'!$D$42)*$D475*(1+$G475)^(1-1))-('1.Inputs'!$D$37*12*IF(1=1,'1.Inputs'!$D$38,IF(1=2,'1.Inputs'!$D$39,$E475)))*'1.Inputs'!$D$43*(1+$G475)^(1-1)-'1.Inputs'!$D$44*(1+$G475)^(1-1)-('1.Inputs'!$D$20/'1.Inputs'!$D$27+'1.Inputs'!$D$23/'1.Inputs'!$D$28))))*'1.Inputs'!$D$53</f>
        <v>-433884503.23050517</v>
      </c>
      <c r="AD475" s="36">
        <f ca="1">T475-AD$13-AD$14+MIN(AD$13,MAX(0,((('1.Inputs'!$D$37*12*IF(2=1,'1.Inputs'!$D$38,IF(2=2,'1.Inputs'!$D$39,$E475)))*$F475*(('1.Inputs'!$D$40)+(1-'1.Inputs'!$D$40)*(1+'1.Inputs'!$D$41))*(1+$G475)^(2-1))-(('1.Inputs'!$D$37*12*IF(2=1,'1.Inputs'!$D$38,IF(2=2,'1.Inputs'!$D$39,$E475)))/(1-'1.Inputs'!$D$42)*$D475*(1+$G475)^(2-1))-('1.Inputs'!$D$37*12*IF(2=1,'1.Inputs'!$D$38,IF(2=2,'1.Inputs'!$D$39,$E475)))*'1.Inputs'!$D$43*(1+$G475)^(2-1)-'1.Inputs'!$D$44*(1+$G475)^(2-1)-('1.Inputs'!$D$20/'1.Inputs'!$D$27+'1.Inputs'!$D$23/'1.Inputs'!$D$28))))*'1.Inputs'!$D$53</f>
        <v>482375837.20322287</v>
      </c>
      <c r="AE475" s="36">
        <f ca="1">U475-AE$13-AE$14+MIN(AE$13,MAX(0,((('1.Inputs'!$D$37*12*IF(3=1,'1.Inputs'!$D$38,IF(3=2,'1.Inputs'!$D$39,$E475)))*$F475*(('1.Inputs'!$D$40)+(1-'1.Inputs'!$D$40)*(1+'1.Inputs'!$D$41))*(1+$G475)^(3-1))-(('1.Inputs'!$D$37*12*IF(3=1,'1.Inputs'!$D$38,IF(3=2,'1.Inputs'!$D$39,$E475)))/(1-'1.Inputs'!$D$42)*$D475*(1+$G475)^(3-1))-('1.Inputs'!$D$37*12*IF(3=1,'1.Inputs'!$D$38,IF(3=2,'1.Inputs'!$D$39,$E475)))*'1.Inputs'!$D$43*(1+$G475)^(3-1)-'1.Inputs'!$D$44*(1+$G475)^(3-1)-('1.Inputs'!$D$20/'1.Inputs'!$D$27+'1.Inputs'!$D$23/'1.Inputs'!$D$28))))*'1.Inputs'!$D$53</f>
        <v>658037293.56921482</v>
      </c>
      <c r="AF475" s="36">
        <f ca="1">V475-AF$13-AF$14+MIN(AF$13,MAX(0,((('1.Inputs'!$D$37*12*IF(4=1,'1.Inputs'!$D$38,IF(4=2,'1.Inputs'!$D$39,$E475)))*$F475*(('1.Inputs'!$D$40)+(1-'1.Inputs'!$D$40)*(1+'1.Inputs'!$D$41))*(1+$G475)^(4-1))-(('1.Inputs'!$D$37*12*IF(4=1,'1.Inputs'!$D$38,IF(4=2,'1.Inputs'!$D$39,$E475)))/(1-'1.Inputs'!$D$42)*$D475*(1+$G475)^(4-1))-('1.Inputs'!$D$37*12*IF(4=1,'1.Inputs'!$D$38,IF(4=2,'1.Inputs'!$D$39,$E475)))*'1.Inputs'!$D$43*(1+$G475)^(4-1)-'1.Inputs'!$D$44*(1+$G475)^(4-1)-('1.Inputs'!$D$20/'1.Inputs'!$D$27+'1.Inputs'!$D$23/'1.Inputs'!$D$28))))*'1.Inputs'!$D$53</f>
        <v>894924231.56773138</v>
      </c>
      <c r="AG475" s="36">
        <f ca="1">W475-AG$13-AG$14+MIN(AG$13,MAX(0,((('1.Inputs'!$D$37*12*IF(5=1,'1.Inputs'!$D$38,IF(5=2,'1.Inputs'!$D$39,$E475)))*$F475*(('1.Inputs'!$D$40)+(1-'1.Inputs'!$D$40)*(1+'1.Inputs'!$D$41))*(1+$G475)^(5-1))-(('1.Inputs'!$D$37*12*IF(5=1,'1.Inputs'!$D$38,IF(5=2,'1.Inputs'!$D$39,$E475)))/(1-'1.Inputs'!$D$42)*$D475*(1+$G475)^(5-1))-('1.Inputs'!$D$37*12*IF(5=1,'1.Inputs'!$D$38,IF(5=2,'1.Inputs'!$D$39,$E475)))*'1.Inputs'!$D$43*(1+$G475)^(5-1)-'1.Inputs'!$D$44*(1+$G475)^(5-1)-('1.Inputs'!$D$20/'1.Inputs'!$D$27+'1.Inputs'!$D$23/'1.Inputs'!$D$28))))*'1.Inputs'!$D$53</f>
        <v>968844113.66971254</v>
      </c>
      <c r="AH475" s="36">
        <f ca="1">X475-AH$13-AH$14+MIN(AH$13,MAX(0,((('1.Inputs'!$D$37*12*IF(6=1,'1.Inputs'!$D$38,IF(6=2,'1.Inputs'!$D$39,$E475)))*$F475*(('1.Inputs'!$D$40)+(1-'1.Inputs'!$D$40)*(1+'1.Inputs'!$D$41))*(1+$G475)^(6-1))-(('1.Inputs'!$D$37*12*IF(6=1,'1.Inputs'!$D$38,IF(6=2,'1.Inputs'!$D$39,$E475)))/(1-'1.Inputs'!$D$42)*$D475*(1+$G475)^(6-1))-('1.Inputs'!$D$37*12*IF(6=1,'1.Inputs'!$D$38,IF(6=2,'1.Inputs'!$D$39,$E475)))*'1.Inputs'!$D$43*(1+$G475)^(6-1)-'1.Inputs'!$D$44*(1+$G475)^(6-1)-('1.Inputs'!$D$20/'1.Inputs'!$D$27+'1.Inputs'!$D$23/'1.Inputs'!$D$28))))*'1.Inputs'!$D$53</f>
        <v>1045323387.2460384</v>
      </c>
      <c r="AI475" s="36">
        <f ca="1">Y475-AI$13-AI$14+MIN(AI$13,MAX(0,((('1.Inputs'!$D$37*12*IF(7=1,'1.Inputs'!$D$38,IF(7=2,'1.Inputs'!$D$39,$E475)))*$F475*(('1.Inputs'!$D$40)+(1-'1.Inputs'!$D$40)*(1+'1.Inputs'!$D$41))*(1+$G475)^(7-1))-(('1.Inputs'!$D$37*12*IF(7=1,'1.Inputs'!$D$38,IF(7=2,'1.Inputs'!$D$39,$E475)))/(1-'1.Inputs'!$D$42)*$D475*(1+$G475)^(7-1))-('1.Inputs'!$D$37*12*IF(7=1,'1.Inputs'!$D$38,IF(7=2,'1.Inputs'!$D$39,$E475)))*'1.Inputs'!$D$43*(1+$G475)^(7-1)-'1.Inputs'!$D$44*(1+$G475)^(7-1)-('1.Inputs'!$D$20/'1.Inputs'!$D$27+'1.Inputs'!$D$23/'1.Inputs'!$D$28))))*'1.Inputs'!$D$53</f>
        <v>1124481735.4588344</v>
      </c>
      <c r="AJ475" s="36">
        <f ca="1">Z475-AJ$13-AJ$14+MIN(AJ$13,MAX(0,((('1.Inputs'!$D$37*12*IF(8=1,'1.Inputs'!$D$38,IF(8=2,'1.Inputs'!$D$39,$E475)))*$F475*(('1.Inputs'!$D$40)+(1-'1.Inputs'!$D$40)*(1+'1.Inputs'!$D$41))*(1+$G475)^(8-1))-(('1.Inputs'!$D$37*12*IF(8=1,'1.Inputs'!$D$38,IF(8=2,'1.Inputs'!$D$39,$E475)))/(1-'1.Inputs'!$D$42)*$D475*(1+$G475)^(8-1))-('1.Inputs'!$D$37*12*IF(8=1,'1.Inputs'!$D$38,IF(8=2,'1.Inputs'!$D$39,$E475)))*'1.Inputs'!$D$43*(1+$G475)^(8-1)-'1.Inputs'!$D$44*(1+$G475)^(8-1)-('1.Inputs'!$D$20/'1.Inputs'!$D$27+'1.Inputs'!$D$23/'1.Inputs'!$D$28))))*'1.Inputs'!$D$53</f>
        <v>1452444438.1362441</v>
      </c>
      <c r="AK475" s="36">
        <f ca="1">AA475-AK$13-AK$14+MIN(AK$13,MAX(0,((('1.Inputs'!$D$37*12*IF(9=1,'1.Inputs'!$D$38,IF(9=2,'1.Inputs'!$D$39,$E475)))*$F475*(('1.Inputs'!$D$40)+(1-'1.Inputs'!$D$40)*(1+'1.Inputs'!$D$41))*(1+$G475)^(9-1))-(('1.Inputs'!$D$37*12*IF(9=1,'1.Inputs'!$D$38,IF(9=2,'1.Inputs'!$D$39,$E475)))/(1-'1.Inputs'!$D$42)*$D475*(1+$G475)^(9-1))-('1.Inputs'!$D$37*12*IF(9=1,'1.Inputs'!$D$38,IF(9=2,'1.Inputs'!$D$39,$E475)))*'1.Inputs'!$D$43*(1+$G475)^(9-1)-'1.Inputs'!$D$44*(1+$G475)^(9-1)-('1.Inputs'!$D$20/'1.Inputs'!$D$27+'1.Inputs'!$D$23/'1.Inputs'!$D$28))))*'1.Inputs'!$D$53</f>
        <v>1518154633.4856899</v>
      </c>
      <c r="AL475" s="36">
        <f ca="1">AB475-AL$13-AL$14+MIN(AL$13,MAX(0,((('1.Inputs'!$D$37*12*IF(10=1,'1.Inputs'!$D$38,IF(10=2,'1.Inputs'!$D$39,$E475)))*$F475*(('1.Inputs'!$D$40)+(1-'1.Inputs'!$D$40)*(1+'1.Inputs'!$D$41))*(1+$G475)^(10-1))-(('1.Inputs'!$D$37*12*IF(10=1,'1.Inputs'!$D$38,IF(10=2,'1.Inputs'!$D$39,$E475)))/(1-'1.Inputs'!$D$42)*$D475*(1+$G475)^(10-1))-('1.Inputs'!$D$37*12*IF(10=1,'1.Inputs'!$D$38,IF(10=2,'1.Inputs'!$D$39,$E475)))*'1.Inputs'!$D$43*(1+$G475)^(10-1)-'1.Inputs'!$D$44*(1+$G475)^(10-1)-('1.Inputs'!$D$20/'1.Inputs'!$D$27+'1.Inputs'!$D$23/'1.Inputs'!$D$28))))*'1.Inputs'!$D$53+'1.Inputs'!$D$35</f>
        <v>5122135256.2995701</v>
      </c>
      <c r="AM475" s="48">
        <f ca="1">R475+NPV('1.Inputs'!$D$55,S475:AB475)</f>
        <v>4189490844.9672127</v>
      </c>
      <c r="AN475" s="48">
        <f ca="1">-('1.Inputs'!$D$24*(1-'1.Inputs'!$D$31)+'1.Inputs'!$D$35)+NPV('1.Inputs'!$D$54,AC475:AL475)</f>
        <v>2091885139.8187218</v>
      </c>
      <c r="AO475" s="36">
        <f t="shared" ca="1" si="61"/>
        <v>-2.2895969053557259</v>
      </c>
      <c r="AP475" s="36">
        <f t="shared" ca="1" si="62"/>
        <v>2.5405927174014602</v>
      </c>
      <c r="AQ475" s="36">
        <f ca="1">'1.Inputs'!$D$35+MIN(SUM($AC475:AC475),SUM($AC475:AD475),SUM($AC475:AE475),SUM($AC475:AF475),SUM($AC475:AG475),SUM($AC475:AH475),SUM($AC475:AI475),SUM($AC475:AJ475),SUM($AC475:AK475),SUM($AC475:AL475))</f>
        <v>366115496.76949483</v>
      </c>
      <c r="AR475" s="36">
        <f ca="1">IF(AP475&lt;'1.Inputs'!$D$57,1,0)</f>
        <v>0</v>
      </c>
      <c r="AS475" s="36">
        <f t="shared" ca="1" si="63"/>
        <v>0</v>
      </c>
    </row>
    <row r="476" spans="2:45" ht="15" customHeight="1" x14ac:dyDescent="0.25">
      <c r="B476" s="36">
        <v>461</v>
      </c>
      <c r="C476" s="36">
        <f t="shared" ca="1" si="56"/>
        <v>0.20803501006066061</v>
      </c>
      <c r="D476" s="36">
        <f t="shared" ca="1" si="57"/>
        <v>19494.059410971819</v>
      </c>
      <c r="E476" s="47">
        <f t="shared" ca="1" si="58"/>
        <v>0.78285623290979256</v>
      </c>
      <c r="F476" s="36">
        <f t="shared" ca="1" si="59"/>
        <v>31187.969520183364</v>
      </c>
      <c r="G476" s="36">
        <f t="shared" ca="1" si="60"/>
        <v>4.6374982774871676E-2</v>
      </c>
      <c r="H476" s="36">
        <f ca="1">((('1.Inputs'!$D$37*12*IF(1=1,'1.Inputs'!$D$38,IF(1=2,'1.Inputs'!$D$39,$E476)))*$F476*(('1.Inputs'!$D$40)+(1-'1.Inputs'!$D$40)*(1+'1.Inputs'!$D$41))*(1+$G476)^(1-1))*'1.Inputs'!$D$47+(('1.Inputs'!$D$37*12*IF(1=1,'1.Inputs'!$D$38,IF(1=2,'1.Inputs'!$D$39,$E476)))/(1-'1.Inputs'!$D$42)*$D476*(1+$G476)^(1-1))*('1.Inputs'!$D$48-'1.Inputs'!$D$49))/'1.Inputs'!$D$51</f>
        <v>826833124.02872229</v>
      </c>
      <c r="I476" s="36">
        <f ca="1">((('1.Inputs'!$D$37*12*IF(2=1,'1.Inputs'!$D$38,IF(2=2,'1.Inputs'!$D$39,$E476)))*$F476*(('1.Inputs'!$D$40)+(1-'1.Inputs'!$D$40)*(1+'1.Inputs'!$D$41))*(1+$G476)^(2-1))*'1.Inputs'!$D$47+(('1.Inputs'!$D$37*12*IF(2=1,'1.Inputs'!$D$38,IF(2=2,'1.Inputs'!$D$39,$E476)))/(1-'1.Inputs'!$D$42)*$D476*(1+$G476)^(2-1))*('1.Inputs'!$D$48-'1.Inputs'!$D$49))/'1.Inputs'!$D$51</f>
        <v>1211248494.2785466</v>
      </c>
      <c r="J476" s="36">
        <f ca="1">((('1.Inputs'!$D$37*12*IF(3=1,'1.Inputs'!$D$38,IF(3=2,'1.Inputs'!$D$39,$E476)))*$F476*(('1.Inputs'!$D$40)+(1-'1.Inputs'!$D$40)*(1+'1.Inputs'!$D$41))*(1+$G476)^(3-1))*'1.Inputs'!$D$47+(('1.Inputs'!$D$37*12*IF(3=1,'1.Inputs'!$D$38,IF(3=2,'1.Inputs'!$D$39,$E476)))/(1-'1.Inputs'!$D$42)*$D476*(1+$G476)^(3-1))*('1.Inputs'!$D$48-'1.Inputs'!$D$49))/'1.Inputs'!$D$51</f>
        <v>1417439632.1237972</v>
      </c>
      <c r="K476" s="36">
        <f ca="1">((('1.Inputs'!$D$37*12*IF(4=1,'1.Inputs'!$D$38,IF(4=2,'1.Inputs'!$D$39,$E476)))*$F476*(('1.Inputs'!$D$40)+(1-'1.Inputs'!$D$40)*(1+'1.Inputs'!$D$41))*(1+$G476)^(4-1))*'1.Inputs'!$D$47+(('1.Inputs'!$D$37*12*IF(4=1,'1.Inputs'!$D$38,IF(4=2,'1.Inputs'!$D$39,$E476)))/(1-'1.Inputs'!$D$42)*$D476*(1+$G476)^(4-1))*('1.Inputs'!$D$48-'1.Inputs'!$D$49))/'1.Inputs'!$D$51</f>
        <v>1483173370.6479585</v>
      </c>
      <c r="L476" s="36">
        <f ca="1">((('1.Inputs'!$D$37*12*IF(5=1,'1.Inputs'!$D$38,IF(5=2,'1.Inputs'!$D$39,$E476)))*$F476*(('1.Inputs'!$D$40)+(1-'1.Inputs'!$D$40)*(1+'1.Inputs'!$D$41))*(1+$G476)^(5-1))*'1.Inputs'!$D$47+(('1.Inputs'!$D$37*12*IF(5=1,'1.Inputs'!$D$38,IF(5=2,'1.Inputs'!$D$39,$E476)))/(1-'1.Inputs'!$D$42)*$D476*(1+$G476)^(5-1))*('1.Inputs'!$D$48-'1.Inputs'!$D$49))/'1.Inputs'!$D$51</f>
        <v>1551955510.1639059</v>
      </c>
      <c r="M476" s="36">
        <f ca="1">((('1.Inputs'!$D$37*12*IF(6=1,'1.Inputs'!$D$38,IF(6=2,'1.Inputs'!$D$39,$E476)))*$F476*(('1.Inputs'!$D$40)+(1-'1.Inputs'!$D$40)*(1+'1.Inputs'!$D$41))*(1+$G476)^(6-1))*'1.Inputs'!$D$47+(('1.Inputs'!$D$37*12*IF(6=1,'1.Inputs'!$D$38,IF(6=2,'1.Inputs'!$D$39,$E476)))/(1-'1.Inputs'!$D$42)*$D476*(1+$G476)^(6-1))*('1.Inputs'!$D$48-'1.Inputs'!$D$49))/'1.Inputs'!$D$51</f>
        <v>1623927420.2151241</v>
      </c>
      <c r="N476" s="36">
        <f ca="1">((('1.Inputs'!$D$37*12*IF(7=1,'1.Inputs'!$D$38,IF(7=2,'1.Inputs'!$D$39,$E476)))*$F476*(('1.Inputs'!$D$40)+(1-'1.Inputs'!$D$40)*(1+'1.Inputs'!$D$41))*(1+$G476)^(7-1))*'1.Inputs'!$D$47+(('1.Inputs'!$D$37*12*IF(7=1,'1.Inputs'!$D$38,IF(7=2,'1.Inputs'!$D$39,$E476)))/(1-'1.Inputs'!$D$42)*$D476*(1+$G476)^(7-1))*('1.Inputs'!$D$48-'1.Inputs'!$D$49))/'1.Inputs'!$D$51</f>
        <v>1699237026.3552423</v>
      </c>
      <c r="O476" s="36">
        <f ca="1">((('1.Inputs'!$D$37*12*IF(8=1,'1.Inputs'!$D$38,IF(8=2,'1.Inputs'!$D$39,$E476)))*$F476*(('1.Inputs'!$D$40)+(1-'1.Inputs'!$D$40)*(1+'1.Inputs'!$D$41))*(1+$G476)^(8-1))*'1.Inputs'!$D$47+(('1.Inputs'!$D$37*12*IF(8=1,'1.Inputs'!$D$38,IF(8=2,'1.Inputs'!$D$39,$E476)))/(1-'1.Inputs'!$D$42)*$D476*(1+$G476)^(8-1))*('1.Inputs'!$D$48-'1.Inputs'!$D$49))/'1.Inputs'!$D$51</f>
        <v>1778039114.1828904</v>
      </c>
      <c r="P476" s="36">
        <f ca="1">((('1.Inputs'!$D$37*12*IF(9=1,'1.Inputs'!$D$38,IF(9=2,'1.Inputs'!$D$39,$E476)))*$F476*(('1.Inputs'!$D$40)+(1-'1.Inputs'!$D$40)*(1+'1.Inputs'!$D$41))*(1+$G476)^(9-1))*'1.Inputs'!$D$47+(('1.Inputs'!$D$37*12*IF(9=1,'1.Inputs'!$D$38,IF(9=2,'1.Inputs'!$D$39,$E476)))/(1-'1.Inputs'!$D$42)*$D476*(1+$G476)^(9-1))*('1.Inputs'!$D$48-'1.Inputs'!$D$49))/'1.Inputs'!$D$51</f>
        <v>1860495647.4761698</v>
      </c>
      <c r="Q476" s="36">
        <f ca="1">((('1.Inputs'!$D$37*12*IF(10=1,'1.Inputs'!$D$38,IF(10=2,'1.Inputs'!$D$39,$E476)))*$F476*(('1.Inputs'!$D$40)+(1-'1.Inputs'!$D$40)*(1+'1.Inputs'!$D$41))*(1+$G476)^(10-1))*'1.Inputs'!$D$47+(('1.Inputs'!$D$37*12*IF(10=1,'1.Inputs'!$D$38,IF(10=2,'1.Inputs'!$D$39,$E476)))/(1-'1.Inputs'!$D$42)*$D476*(1+$G476)^(10-1))*('1.Inputs'!$D$48-'1.Inputs'!$D$49))/'1.Inputs'!$D$51</f>
        <v>1946776101.080601</v>
      </c>
      <c r="R476" s="36">
        <f>-'1.Inputs'!$D$24</f>
        <v>-2050000000</v>
      </c>
      <c r="S476" s="36">
        <f ca="1">((('1.Inputs'!$D$37*12*IF(1=1,'1.Inputs'!$D$38,IF(1=2,'1.Inputs'!$D$39,$E476)))*$F476*(('1.Inputs'!$D$40)+(1-'1.Inputs'!$D$40)*(1+'1.Inputs'!$D$41))*(1+$G476)^(1-1))-(('1.Inputs'!$D$37*12*IF(1=1,'1.Inputs'!$D$38,IF(1=2,'1.Inputs'!$D$39,$E476)))/(1-'1.Inputs'!$D$42)*$D476*(1+$G476)^(1-1))-('1.Inputs'!$D$37*12*IF(1=1,'1.Inputs'!$D$38,IF(1=2,'1.Inputs'!$D$39,$E476)))*'1.Inputs'!$D$43*(1+$G476)^(1-1)-'1.Inputs'!$D$44*(1+$G476)^(1-1)-('1.Inputs'!$D$20/'1.Inputs'!$D$27+'1.Inputs'!$D$23/'1.Inputs'!$D$28))-MAX(0,((('1.Inputs'!$D$37*12*IF(1=1,'1.Inputs'!$D$38,IF(1=2,'1.Inputs'!$D$39,$E476)))*$F476*(('1.Inputs'!$D$40)+(1-'1.Inputs'!$D$40)*(1+'1.Inputs'!$D$41))*(1+$G476)^(1-1))-(('1.Inputs'!$D$37*12*IF(1=1,'1.Inputs'!$D$38,IF(1=2,'1.Inputs'!$D$39,$E476)))/(1-'1.Inputs'!$D$42)*$D476*(1+$G476)^(1-1))-('1.Inputs'!$D$37*12*IF(1=1,'1.Inputs'!$D$38,IF(1=2,'1.Inputs'!$D$39,$E476)))*'1.Inputs'!$D$43*(1+$G476)^(1-1)-'1.Inputs'!$D$44*(1+$G476)^(1-1)-('1.Inputs'!$D$20/'1.Inputs'!$D$27+'1.Inputs'!$D$23/'1.Inputs'!$D$28)))*'1.Inputs'!$D$53+('1.Inputs'!$D$20/'1.Inputs'!$D$27+'1.Inputs'!$D$23/'1.Inputs'!$D$28)-H476</f>
        <v>-551425150.76762271</v>
      </c>
      <c r="T476" s="36">
        <f ca="1">((('1.Inputs'!$D$37*12*IF(2=1,'1.Inputs'!$D$38,IF(2=2,'1.Inputs'!$D$39,$E476)))*$F476*(('1.Inputs'!$D$40)+(1-'1.Inputs'!$D$40)*(1+'1.Inputs'!$D$41))*(1+$G476)^(2-1))-(('1.Inputs'!$D$37*12*IF(2=1,'1.Inputs'!$D$38,IF(2=2,'1.Inputs'!$D$39,$E476)))/(1-'1.Inputs'!$D$42)*$D476*(1+$G476)^(2-1))-('1.Inputs'!$D$37*12*IF(2=1,'1.Inputs'!$D$38,IF(2=2,'1.Inputs'!$D$39,$E476)))*'1.Inputs'!$D$43*(1+$G476)^(2-1)-'1.Inputs'!$D$44*(1+$G476)^(2-1)-('1.Inputs'!$D$20/'1.Inputs'!$D$27+'1.Inputs'!$D$23/'1.Inputs'!$D$28))-MAX(0,((('1.Inputs'!$D$37*12*IF(2=1,'1.Inputs'!$D$38,IF(2=2,'1.Inputs'!$D$39,$E476)))*$F476*(('1.Inputs'!$D$40)+(1-'1.Inputs'!$D$40)*(1+'1.Inputs'!$D$41))*(1+$G476)^(2-1))-(('1.Inputs'!$D$37*12*IF(2=1,'1.Inputs'!$D$38,IF(2=2,'1.Inputs'!$D$39,$E476)))/(1-'1.Inputs'!$D$42)*$D476*(1+$G476)^(2-1))-('1.Inputs'!$D$37*12*IF(2=1,'1.Inputs'!$D$38,IF(2=2,'1.Inputs'!$D$39,$E476)))*'1.Inputs'!$D$43*(1+$G476)^(2-1)-'1.Inputs'!$D$44*(1+$G476)^(2-1)-('1.Inputs'!$D$20/'1.Inputs'!$D$27+'1.Inputs'!$D$23/'1.Inputs'!$D$28)))*'1.Inputs'!$D$53+('1.Inputs'!$D$20/'1.Inputs'!$D$27+'1.Inputs'!$D$23/'1.Inputs'!$D$28)-(I476-H476)</f>
        <v>241920689.19694185</v>
      </c>
      <c r="U476" s="36">
        <f ca="1">((('1.Inputs'!$D$37*12*IF(3=1,'1.Inputs'!$D$38,IF(3=2,'1.Inputs'!$D$39,$E476)))*$F476*(('1.Inputs'!$D$40)+(1-'1.Inputs'!$D$40)*(1+'1.Inputs'!$D$41))*(1+$G476)^(3-1))-(('1.Inputs'!$D$37*12*IF(3=1,'1.Inputs'!$D$38,IF(3=2,'1.Inputs'!$D$39,$E476)))/(1-'1.Inputs'!$D$42)*$D476*(1+$G476)^(3-1))-('1.Inputs'!$D$37*12*IF(3=1,'1.Inputs'!$D$38,IF(3=2,'1.Inputs'!$D$39,$E476)))*'1.Inputs'!$D$43*(1+$G476)^(3-1)-'1.Inputs'!$D$44*(1+$G476)^(3-1)-('1.Inputs'!$D$20/'1.Inputs'!$D$27+'1.Inputs'!$D$23/'1.Inputs'!$D$28))-MAX(0,((('1.Inputs'!$D$37*12*IF(3=1,'1.Inputs'!$D$38,IF(3=2,'1.Inputs'!$D$39,$E476)))*$F476*(('1.Inputs'!$D$40)+(1-'1.Inputs'!$D$40)*(1+'1.Inputs'!$D$41))*(1+$G476)^(3-1))-(('1.Inputs'!$D$37*12*IF(3=1,'1.Inputs'!$D$38,IF(3=2,'1.Inputs'!$D$39,$E476)))/(1-'1.Inputs'!$D$42)*$D476*(1+$G476)^(3-1))-('1.Inputs'!$D$37*12*IF(3=1,'1.Inputs'!$D$38,IF(3=2,'1.Inputs'!$D$39,$E476)))*'1.Inputs'!$D$43*(1+$G476)^(3-1)-'1.Inputs'!$D$44*(1+$G476)^(3-1)-('1.Inputs'!$D$20/'1.Inputs'!$D$27+'1.Inputs'!$D$23/'1.Inputs'!$D$28)))*'1.Inputs'!$D$53+('1.Inputs'!$D$20/'1.Inputs'!$D$27+'1.Inputs'!$D$23/'1.Inputs'!$D$28)-(J476-I476)</f>
        <v>594538336.12995613</v>
      </c>
      <c r="V476" s="36">
        <f ca="1">((('1.Inputs'!$D$37*12*IF(4=1,'1.Inputs'!$D$38,IF(4=2,'1.Inputs'!$D$39,$E476)))*$F476*(('1.Inputs'!$D$40)+(1-'1.Inputs'!$D$40)*(1+'1.Inputs'!$D$41))*(1+$G476)^(4-1))-(('1.Inputs'!$D$37*12*IF(4=1,'1.Inputs'!$D$38,IF(4=2,'1.Inputs'!$D$39,$E476)))/(1-'1.Inputs'!$D$42)*$D476*(1+$G476)^(4-1))-('1.Inputs'!$D$37*12*IF(4=1,'1.Inputs'!$D$38,IF(4=2,'1.Inputs'!$D$39,$E476)))*'1.Inputs'!$D$43*(1+$G476)^(4-1)-'1.Inputs'!$D$44*(1+$G476)^(4-1)-('1.Inputs'!$D$20/'1.Inputs'!$D$27+'1.Inputs'!$D$23/'1.Inputs'!$D$28))-MAX(0,((('1.Inputs'!$D$37*12*IF(4=1,'1.Inputs'!$D$38,IF(4=2,'1.Inputs'!$D$39,$E476)))*$F476*(('1.Inputs'!$D$40)+(1-'1.Inputs'!$D$40)*(1+'1.Inputs'!$D$41))*(1+$G476)^(4-1))-(('1.Inputs'!$D$37*12*IF(4=1,'1.Inputs'!$D$38,IF(4=2,'1.Inputs'!$D$39,$E476)))/(1-'1.Inputs'!$D$42)*$D476*(1+$G476)^(4-1))-('1.Inputs'!$D$37*12*IF(4=1,'1.Inputs'!$D$38,IF(4=2,'1.Inputs'!$D$39,$E476)))*'1.Inputs'!$D$43*(1+$G476)^(4-1)-'1.Inputs'!$D$44*(1+$G476)^(4-1)-('1.Inputs'!$D$20/'1.Inputs'!$D$27+'1.Inputs'!$D$23/'1.Inputs'!$D$28)))*'1.Inputs'!$D$53+('1.Inputs'!$D$20/'1.Inputs'!$D$27+'1.Inputs'!$D$23/'1.Inputs'!$D$28)-(K476-J476)</f>
        <v>769938333.07786512</v>
      </c>
      <c r="W476" s="36">
        <f ca="1">((('1.Inputs'!$D$37*12*IF(5=1,'1.Inputs'!$D$38,IF(5=2,'1.Inputs'!$D$39,$E476)))*$F476*(('1.Inputs'!$D$40)+(1-'1.Inputs'!$D$40)*(1+'1.Inputs'!$D$41))*(1+$G476)^(5-1))-(('1.Inputs'!$D$37*12*IF(5=1,'1.Inputs'!$D$38,IF(5=2,'1.Inputs'!$D$39,$E476)))/(1-'1.Inputs'!$D$42)*$D476*(1+$G476)^(5-1))-('1.Inputs'!$D$37*12*IF(5=1,'1.Inputs'!$D$38,IF(5=2,'1.Inputs'!$D$39,$E476)))*'1.Inputs'!$D$43*(1+$G476)^(5-1)-'1.Inputs'!$D$44*(1+$G476)^(5-1)-('1.Inputs'!$D$20/'1.Inputs'!$D$27+'1.Inputs'!$D$23/'1.Inputs'!$D$28))-MAX(0,((('1.Inputs'!$D$37*12*IF(5=1,'1.Inputs'!$D$38,IF(5=2,'1.Inputs'!$D$39,$E476)))*$F476*(('1.Inputs'!$D$40)+(1-'1.Inputs'!$D$40)*(1+'1.Inputs'!$D$41))*(1+$G476)^(5-1))-(('1.Inputs'!$D$37*12*IF(5=1,'1.Inputs'!$D$38,IF(5=2,'1.Inputs'!$D$39,$E476)))/(1-'1.Inputs'!$D$42)*$D476*(1+$G476)^(5-1))-('1.Inputs'!$D$37*12*IF(5=1,'1.Inputs'!$D$38,IF(5=2,'1.Inputs'!$D$39,$E476)))*'1.Inputs'!$D$43*(1+$G476)^(5-1)-'1.Inputs'!$D$44*(1+$G476)^(5-1)-('1.Inputs'!$D$20/'1.Inputs'!$D$27+'1.Inputs'!$D$23/'1.Inputs'!$D$28)))*'1.Inputs'!$D$53+('1.Inputs'!$D$20/'1.Inputs'!$D$27+'1.Inputs'!$D$23/'1.Inputs'!$D$28)-(L476-K476)</f>
        <v>803452992.07595181</v>
      </c>
      <c r="X476" s="36">
        <f ca="1">((('1.Inputs'!$D$37*12*IF(6=1,'1.Inputs'!$D$38,IF(6=2,'1.Inputs'!$D$39,$E476)))*$F476*(('1.Inputs'!$D$40)+(1-'1.Inputs'!$D$40)*(1+'1.Inputs'!$D$41))*(1+$G476)^(6-1))-(('1.Inputs'!$D$37*12*IF(6=1,'1.Inputs'!$D$38,IF(6=2,'1.Inputs'!$D$39,$E476)))/(1-'1.Inputs'!$D$42)*$D476*(1+$G476)^(6-1))-('1.Inputs'!$D$37*12*IF(6=1,'1.Inputs'!$D$38,IF(6=2,'1.Inputs'!$D$39,$E476)))*'1.Inputs'!$D$43*(1+$G476)^(6-1)-'1.Inputs'!$D$44*(1+$G476)^(6-1)-('1.Inputs'!$D$20/'1.Inputs'!$D$27+'1.Inputs'!$D$23/'1.Inputs'!$D$28))-MAX(0,((('1.Inputs'!$D$37*12*IF(6=1,'1.Inputs'!$D$38,IF(6=2,'1.Inputs'!$D$39,$E476)))*$F476*(('1.Inputs'!$D$40)+(1-'1.Inputs'!$D$40)*(1+'1.Inputs'!$D$41))*(1+$G476)^(6-1))-(('1.Inputs'!$D$37*12*IF(6=1,'1.Inputs'!$D$38,IF(6=2,'1.Inputs'!$D$39,$E476)))/(1-'1.Inputs'!$D$42)*$D476*(1+$G476)^(6-1))-('1.Inputs'!$D$37*12*IF(6=1,'1.Inputs'!$D$38,IF(6=2,'1.Inputs'!$D$39,$E476)))*'1.Inputs'!$D$43*(1+$G476)^(6-1)-'1.Inputs'!$D$44*(1+$G476)^(6-1)-('1.Inputs'!$D$20/'1.Inputs'!$D$27+'1.Inputs'!$D$23/'1.Inputs'!$D$28)))*'1.Inputs'!$D$53+('1.Inputs'!$D$20/'1.Inputs'!$D$27+'1.Inputs'!$D$23/'1.Inputs'!$D$28)-(M476-L476)</f>
        <v>838521892.80778074</v>
      </c>
      <c r="Y476" s="36">
        <f ca="1">((('1.Inputs'!$D$37*12*IF(7=1,'1.Inputs'!$D$38,IF(7=2,'1.Inputs'!$D$39,$E476)))*$F476*(('1.Inputs'!$D$40)+(1-'1.Inputs'!$D$40)*(1+'1.Inputs'!$D$41))*(1+$G476)^(7-1))-(('1.Inputs'!$D$37*12*IF(7=1,'1.Inputs'!$D$38,IF(7=2,'1.Inputs'!$D$39,$E476)))/(1-'1.Inputs'!$D$42)*$D476*(1+$G476)^(7-1))-('1.Inputs'!$D$37*12*IF(7=1,'1.Inputs'!$D$38,IF(7=2,'1.Inputs'!$D$39,$E476)))*'1.Inputs'!$D$43*(1+$G476)^(7-1)-'1.Inputs'!$D$44*(1+$G476)^(7-1)-('1.Inputs'!$D$20/'1.Inputs'!$D$27+'1.Inputs'!$D$23/'1.Inputs'!$D$28))-MAX(0,((('1.Inputs'!$D$37*12*IF(7=1,'1.Inputs'!$D$38,IF(7=2,'1.Inputs'!$D$39,$E476)))*$F476*(('1.Inputs'!$D$40)+(1-'1.Inputs'!$D$40)*(1+'1.Inputs'!$D$41))*(1+$G476)^(7-1))-(('1.Inputs'!$D$37*12*IF(7=1,'1.Inputs'!$D$38,IF(7=2,'1.Inputs'!$D$39,$E476)))/(1-'1.Inputs'!$D$42)*$D476*(1+$G476)^(7-1))-('1.Inputs'!$D$37*12*IF(7=1,'1.Inputs'!$D$38,IF(7=2,'1.Inputs'!$D$39,$E476)))*'1.Inputs'!$D$43*(1+$G476)^(7-1)-'1.Inputs'!$D$44*(1+$G476)^(7-1)-('1.Inputs'!$D$20/'1.Inputs'!$D$27+'1.Inputs'!$D$23/'1.Inputs'!$D$28)))*'1.Inputs'!$D$53+('1.Inputs'!$D$20/'1.Inputs'!$D$27+'1.Inputs'!$D$23/'1.Inputs'!$D$28)-(N476-M476)</f>
        <v>875217113.20698094</v>
      </c>
      <c r="Z476" s="36">
        <f ca="1">((('1.Inputs'!$D$37*12*IF(8=1,'1.Inputs'!$D$38,IF(8=2,'1.Inputs'!$D$39,$E476)))*$F476*(('1.Inputs'!$D$40)+(1-'1.Inputs'!$D$40)*(1+'1.Inputs'!$D$41))*(1+$G476)^(8-1))-(('1.Inputs'!$D$37*12*IF(8=1,'1.Inputs'!$D$38,IF(8=2,'1.Inputs'!$D$39,$E476)))/(1-'1.Inputs'!$D$42)*$D476*(1+$G476)^(8-1))-('1.Inputs'!$D$37*12*IF(8=1,'1.Inputs'!$D$38,IF(8=2,'1.Inputs'!$D$39,$E476)))*'1.Inputs'!$D$43*(1+$G476)^(8-1)-'1.Inputs'!$D$44*(1+$G476)^(8-1)-('1.Inputs'!$D$20/'1.Inputs'!$D$27+'1.Inputs'!$D$23/'1.Inputs'!$D$28))-MAX(0,((('1.Inputs'!$D$37*12*IF(8=1,'1.Inputs'!$D$38,IF(8=2,'1.Inputs'!$D$39,$E476)))*$F476*(('1.Inputs'!$D$40)+(1-'1.Inputs'!$D$40)*(1+'1.Inputs'!$D$41))*(1+$G476)^(8-1))-(('1.Inputs'!$D$37*12*IF(8=1,'1.Inputs'!$D$38,IF(8=2,'1.Inputs'!$D$39,$E476)))/(1-'1.Inputs'!$D$42)*$D476*(1+$G476)^(8-1))-('1.Inputs'!$D$37*12*IF(8=1,'1.Inputs'!$D$38,IF(8=2,'1.Inputs'!$D$39,$E476)))*'1.Inputs'!$D$43*(1+$G476)^(8-1)-'1.Inputs'!$D$44*(1+$G476)^(8-1)-('1.Inputs'!$D$20/'1.Inputs'!$D$27+'1.Inputs'!$D$23/'1.Inputs'!$D$28)))*'1.Inputs'!$D$53+('1.Inputs'!$D$20/'1.Inputs'!$D$27+'1.Inputs'!$D$23/'1.Inputs'!$D$28)-(O476-N476)</f>
        <v>913614073.82011509</v>
      </c>
      <c r="AA476" s="36">
        <f ca="1">((('1.Inputs'!$D$37*12*IF(9=1,'1.Inputs'!$D$38,IF(9=2,'1.Inputs'!$D$39,$E476)))*$F476*(('1.Inputs'!$D$40)+(1-'1.Inputs'!$D$40)*(1+'1.Inputs'!$D$41))*(1+$G476)^(9-1))-(('1.Inputs'!$D$37*12*IF(9=1,'1.Inputs'!$D$38,IF(9=2,'1.Inputs'!$D$39,$E476)))/(1-'1.Inputs'!$D$42)*$D476*(1+$G476)^(9-1))-('1.Inputs'!$D$37*12*IF(9=1,'1.Inputs'!$D$38,IF(9=2,'1.Inputs'!$D$39,$E476)))*'1.Inputs'!$D$43*(1+$G476)^(9-1)-'1.Inputs'!$D$44*(1+$G476)^(9-1)-('1.Inputs'!$D$20/'1.Inputs'!$D$27+'1.Inputs'!$D$23/'1.Inputs'!$D$28))-MAX(0,((('1.Inputs'!$D$37*12*IF(9=1,'1.Inputs'!$D$38,IF(9=2,'1.Inputs'!$D$39,$E476)))*$F476*(('1.Inputs'!$D$40)+(1-'1.Inputs'!$D$40)*(1+'1.Inputs'!$D$41))*(1+$G476)^(9-1))-(('1.Inputs'!$D$37*12*IF(9=1,'1.Inputs'!$D$38,IF(9=2,'1.Inputs'!$D$39,$E476)))/(1-'1.Inputs'!$D$42)*$D476*(1+$G476)^(9-1))-('1.Inputs'!$D$37*12*IF(9=1,'1.Inputs'!$D$38,IF(9=2,'1.Inputs'!$D$39,$E476)))*'1.Inputs'!$D$43*(1+$G476)^(9-1)-'1.Inputs'!$D$44*(1+$G476)^(9-1)-('1.Inputs'!$D$20/'1.Inputs'!$D$27+'1.Inputs'!$D$23/'1.Inputs'!$D$28)))*'1.Inputs'!$D$53+('1.Inputs'!$D$20/'1.Inputs'!$D$27+'1.Inputs'!$D$23/'1.Inputs'!$D$28)-(P476-O476)</f>
        <v>953791692.82029057</v>
      </c>
      <c r="AB476" s="36">
        <f ca="1">((('1.Inputs'!$D$37*12*IF(10=1,'1.Inputs'!$D$38,IF(10=2,'1.Inputs'!$D$39,$E476)))*$F476*(('1.Inputs'!$D$40)+(1-'1.Inputs'!$D$40)*(1+'1.Inputs'!$D$41))*(1+$G476)^(10-1))-(('1.Inputs'!$D$37*12*IF(10=1,'1.Inputs'!$D$38,IF(10=2,'1.Inputs'!$D$39,$E476)))/(1-'1.Inputs'!$D$42)*$D476*(1+$G476)^(10-1))-('1.Inputs'!$D$37*12*IF(10=1,'1.Inputs'!$D$38,IF(10=2,'1.Inputs'!$D$39,$E476)))*'1.Inputs'!$D$43*(1+$G476)^(10-1)-'1.Inputs'!$D$44*(1+$G476)^(10-1)-('1.Inputs'!$D$20/'1.Inputs'!$D$27+'1.Inputs'!$D$23/'1.Inputs'!$D$28))-MAX(0,((('1.Inputs'!$D$37*12*IF(10=1,'1.Inputs'!$D$38,IF(10=2,'1.Inputs'!$D$39,$E476)))*$F476*(('1.Inputs'!$D$40)+(1-'1.Inputs'!$D$40)*(1+'1.Inputs'!$D$41))*(1+$G476)^(10-1))-(('1.Inputs'!$D$37*12*IF(10=1,'1.Inputs'!$D$38,IF(10=2,'1.Inputs'!$D$39,$E476)))/(1-'1.Inputs'!$D$42)*$D476*(1+$G476)^(10-1))-('1.Inputs'!$D$37*12*IF(10=1,'1.Inputs'!$D$38,IF(10=2,'1.Inputs'!$D$39,$E476)))*'1.Inputs'!$D$43*(1+$G476)^(10-1)-'1.Inputs'!$D$44*(1+$G476)^(10-1)-('1.Inputs'!$D$20/'1.Inputs'!$D$27+'1.Inputs'!$D$23/'1.Inputs'!$D$28)))*'1.Inputs'!$D$53+('1.Inputs'!$D$20/'1.Inputs'!$D$27+'1.Inputs'!$D$23/'1.Inputs'!$D$28)-(Q476-P476)+(('1.Inputs'!$D$20+'1.Inputs'!$D$23-('1.Inputs'!$D$20/'1.Inputs'!$D$27+'1.Inputs'!$D$23/'1.Inputs'!$D$28)*'1.Inputs'!$D$10)*'1.Inputs'!$D$60+'1.Inputs'!$D$19*'1.Inputs'!$D$59+Q476)</f>
        <v>3642608649.2901344</v>
      </c>
      <c r="AC476" s="36">
        <f ca="1">S476-AC$13-AC$14+MIN(AC$13,MAX(0,((('1.Inputs'!$D$37*12*IF(1=1,'1.Inputs'!$D$38,IF(1=2,'1.Inputs'!$D$39,$E476)))*$F476*(('1.Inputs'!$D$40)+(1-'1.Inputs'!$D$40)*(1+'1.Inputs'!$D$41))*(1+$G476)^(1-1))-(('1.Inputs'!$D$37*12*IF(1=1,'1.Inputs'!$D$38,IF(1=2,'1.Inputs'!$D$39,$E476)))/(1-'1.Inputs'!$D$42)*$D476*(1+$G476)^(1-1))-('1.Inputs'!$D$37*12*IF(1=1,'1.Inputs'!$D$38,IF(1=2,'1.Inputs'!$D$39,$E476)))*'1.Inputs'!$D$43*(1+$G476)^(1-1)-'1.Inputs'!$D$44*(1+$G476)^(1-1)-('1.Inputs'!$D$20/'1.Inputs'!$D$27+'1.Inputs'!$D$23/'1.Inputs'!$D$28))))*'1.Inputs'!$D$53</f>
        <v>-647365150.76762271</v>
      </c>
      <c r="AD476" s="36">
        <f ca="1">T476-AD$13-AD$14+MIN(AD$13,MAX(0,((('1.Inputs'!$D$37*12*IF(2=1,'1.Inputs'!$D$38,IF(2=2,'1.Inputs'!$D$39,$E476)))*$F476*(('1.Inputs'!$D$40)+(1-'1.Inputs'!$D$40)*(1+'1.Inputs'!$D$41))*(1+$G476)^(2-1))-(('1.Inputs'!$D$37*12*IF(2=1,'1.Inputs'!$D$38,IF(2=2,'1.Inputs'!$D$39,$E476)))/(1-'1.Inputs'!$D$42)*$D476*(1+$G476)^(2-1))-('1.Inputs'!$D$37*12*IF(2=1,'1.Inputs'!$D$38,IF(2=2,'1.Inputs'!$D$39,$E476)))*'1.Inputs'!$D$43*(1+$G476)^(2-1)-'1.Inputs'!$D$44*(1+$G476)^(2-1)-('1.Inputs'!$D$20/'1.Inputs'!$D$27+'1.Inputs'!$D$23/'1.Inputs'!$D$28))))*'1.Inputs'!$D$53</f>
        <v>145980689.19694185</v>
      </c>
      <c r="AE476" s="36">
        <f ca="1">U476-AE$13-AE$14+MIN(AE$13,MAX(0,((('1.Inputs'!$D$37*12*IF(3=1,'1.Inputs'!$D$38,IF(3=2,'1.Inputs'!$D$39,$E476)))*$F476*(('1.Inputs'!$D$40)+(1-'1.Inputs'!$D$40)*(1+'1.Inputs'!$D$41))*(1+$G476)^(3-1))-(('1.Inputs'!$D$37*12*IF(3=1,'1.Inputs'!$D$38,IF(3=2,'1.Inputs'!$D$39,$E476)))/(1-'1.Inputs'!$D$42)*$D476*(1+$G476)^(3-1))-('1.Inputs'!$D$37*12*IF(3=1,'1.Inputs'!$D$38,IF(3=2,'1.Inputs'!$D$39,$E476)))*'1.Inputs'!$D$43*(1+$G476)^(3-1)-'1.Inputs'!$D$44*(1+$G476)^(3-1)-('1.Inputs'!$D$20/'1.Inputs'!$D$27+'1.Inputs'!$D$23/'1.Inputs'!$D$28))))*'1.Inputs'!$D$53</f>
        <v>252598336.12995613</v>
      </c>
      <c r="AF476" s="36">
        <f ca="1">V476-AF$13-AF$14+MIN(AF$13,MAX(0,((('1.Inputs'!$D$37*12*IF(4=1,'1.Inputs'!$D$38,IF(4=2,'1.Inputs'!$D$39,$E476)))*$F476*(('1.Inputs'!$D$40)+(1-'1.Inputs'!$D$40)*(1+'1.Inputs'!$D$41))*(1+$G476)^(4-1))-(('1.Inputs'!$D$37*12*IF(4=1,'1.Inputs'!$D$38,IF(4=2,'1.Inputs'!$D$39,$E476)))/(1-'1.Inputs'!$D$42)*$D476*(1+$G476)^(4-1))-('1.Inputs'!$D$37*12*IF(4=1,'1.Inputs'!$D$38,IF(4=2,'1.Inputs'!$D$39,$E476)))*'1.Inputs'!$D$43*(1+$G476)^(4-1)-'1.Inputs'!$D$44*(1+$G476)^(4-1)-('1.Inputs'!$D$20/'1.Inputs'!$D$27+'1.Inputs'!$D$23/'1.Inputs'!$D$28))))*'1.Inputs'!$D$53</f>
        <v>447186333.07786512</v>
      </c>
      <c r="AG476" s="36">
        <f ca="1">W476-AG$13-AG$14+MIN(AG$13,MAX(0,((('1.Inputs'!$D$37*12*IF(5=1,'1.Inputs'!$D$38,IF(5=2,'1.Inputs'!$D$39,$E476)))*$F476*(('1.Inputs'!$D$40)+(1-'1.Inputs'!$D$40)*(1+'1.Inputs'!$D$41))*(1+$G476)^(5-1))-(('1.Inputs'!$D$37*12*IF(5=1,'1.Inputs'!$D$38,IF(5=2,'1.Inputs'!$D$39,$E476)))/(1-'1.Inputs'!$D$42)*$D476*(1+$G476)^(5-1))-('1.Inputs'!$D$37*12*IF(5=1,'1.Inputs'!$D$38,IF(5=2,'1.Inputs'!$D$39,$E476)))*'1.Inputs'!$D$43*(1+$G476)^(5-1)-'1.Inputs'!$D$44*(1+$G476)^(5-1)-('1.Inputs'!$D$20/'1.Inputs'!$D$27+'1.Inputs'!$D$23/'1.Inputs'!$D$28))))*'1.Inputs'!$D$53</f>
        <v>499888992.07595181</v>
      </c>
      <c r="AH476" s="36">
        <f ca="1">X476-AH$13-AH$14+MIN(AH$13,MAX(0,((('1.Inputs'!$D$37*12*IF(6=1,'1.Inputs'!$D$38,IF(6=2,'1.Inputs'!$D$39,$E476)))*$F476*(('1.Inputs'!$D$40)+(1-'1.Inputs'!$D$40)*(1+'1.Inputs'!$D$41))*(1+$G476)^(6-1))-(('1.Inputs'!$D$37*12*IF(6=1,'1.Inputs'!$D$38,IF(6=2,'1.Inputs'!$D$39,$E476)))/(1-'1.Inputs'!$D$42)*$D476*(1+$G476)^(6-1))-('1.Inputs'!$D$37*12*IF(6=1,'1.Inputs'!$D$38,IF(6=2,'1.Inputs'!$D$39,$E476)))*'1.Inputs'!$D$43*(1+$G476)^(6-1)-'1.Inputs'!$D$44*(1+$G476)^(6-1)-('1.Inputs'!$D$20/'1.Inputs'!$D$27+'1.Inputs'!$D$23/'1.Inputs'!$D$28))))*'1.Inputs'!$D$53</f>
        <v>554145892.80778074</v>
      </c>
      <c r="AI476" s="36">
        <f ca="1">Y476-AI$13-AI$14+MIN(AI$13,MAX(0,((('1.Inputs'!$D$37*12*IF(7=1,'1.Inputs'!$D$38,IF(7=2,'1.Inputs'!$D$39,$E476)))*$F476*(('1.Inputs'!$D$40)+(1-'1.Inputs'!$D$40)*(1+'1.Inputs'!$D$41))*(1+$G476)^(7-1))-(('1.Inputs'!$D$37*12*IF(7=1,'1.Inputs'!$D$38,IF(7=2,'1.Inputs'!$D$39,$E476)))/(1-'1.Inputs'!$D$42)*$D476*(1+$G476)^(7-1))-('1.Inputs'!$D$37*12*IF(7=1,'1.Inputs'!$D$38,IF(7=2,'1.Inputs'!$D$39,$E476)))*'1.Inputs'!$D$43*(1+$G476)^(7-1)-'1.Inputs'!$D$44*(1+$G476)^(7-1)-('1.Inputs'!$D$20/'1.Inputs'!$D$27+'1.Inputs'!$D$23/'1.Inputs'!$D$28))))*'1.Inputs'!$D$53</f>
        <v>610029113.20698094</v>
      </c>
      <c r="AJ476" s="36">
        <f ca="1">Z476-AJ$13-AJ$14+MIN(AJ$13,MAX(0,((('1.Inputs'!$D$37*12*IF(8=1,'1.Inputs'!$D$38,IF(8=2,'1.Inputs'!$D$39,$E476)))*$F476*(('1.Inputs'!$D$40)+(1-'1.Inputs'!$D$40)*(1+'1.Inputs'!$D$41))*(1+$G476)^(8-1))-(('1.Inputs'!$D$37*12*IF(8=1,'1.Inputs'!$D$38,IF(8=2,'1.Inputs'!$D$39,$E476)))/(1-'1.Inputs'!$D$42)*$D476*(1+$G476)^(8-1))-('1.Inputs'!$D$37*12*IF(8=1,'1.Inputs'!$D$38,IF(8=2,'1.Inputs'!$D$39,$E476)))*'1.Inputs'!$D$43*(1+$G476)^(8-1)-'1.Inputs'!$D$44*(1+$G476)^(8-1)-('1.Inputs'!$D$20/'1.Inputs'!$D$27+'1.Inputs'!$D$23/'1.Inputs'!$D$28))))*'1.Inputs'!$D$53</f>
        <v>913614073.82011509</v>
      </c>
      <c r="AK476" s="36">
        <f ca="1">AA476-AK$13-AK$14+MIN(AK$13,MAX(0,((('1.Inputs'!$D$37*12*IF(9=1,'1.Inputs'!$D$38,IF(9=2,'1.Inputs'!$D$39,$E476)))*$F476*(('1.Inputs'!$D$40)+(1-'1.Inputs'!$D$40)*(1+'1.Inputs'!$D$41))*(1+$G476)^(9-1))-(('1.Inputs'!$D$37*12*IF(9=1,'1.Inputs'!$D$38,IF(9=2,'1.Inputs'!$D$39,$E476)))/(1-'1.Inputs'!$D$42)*$D476*(1+$G476)^(9-1))-('1.Inputs'!$D$37*12*IF(9=1,'1.Inputs'!$D$38,IF(9=2,'1.Inputs'!$D$39,$E476)))*'1.Inputs'!$D$43*(1+$G476)^(9-1)-'1.Inputs'!$D$44*(1+$G476)^(9-1)-('1.Inputs'!$D$20/'1.Inputs'!$D$27+'1.Inputs'!$D$23/'1.Inputs'!$D$28))))*'1.Inputs'!$D$53</f>
        <v>953791692.82029057</v>
      </c>
      <c r="AL476" s="36">
        <f ca="1">AB476-AL$13-AL$14+MIN(AL$13,MAX(0,((('1.Inputs'!$D$37*12*IF(10=1,'1.Inputs'!$D$38,IF(10=2,'1.Inputs'!$D$39,$E476)))*$F476*(('1.Inputs'!$D$40)+(1-'1.Inputs'!$D$40)*(1+'1.Inputs'!$D$41))*(1+$G476)^(10-1))-(('1.Inputs'!$D$37*12*IF(10=1,'1.Inputs'!$D$38,IF(10=2,'1.Inputs'!$D$39,$E476)))/(1-'1.Inputs'!$D$42)*$D476*(1+$G476)^(10-1))-('1.Inputs'!$D$37*12*IF(10=1,'1.Inputs'!$D$38,IF(10=2,'1.Inputs'!$D$39,$E476)))*'1.Inputs'!$D$43*(1+$G476)^(10-1)-'1.Inputs'!$D$44*(1+$G476)^(10-1)-('1.Inputs'!$D$20/'1.Inputs'!$D$27+'1.Inputs'!$D$23/'1.Inputs'!$D$28))))*'1.Inputs'!$D$53+'1.Inputs'!$D$35</f>
        <v>4442608649.2901344</v>
      </c>
      <c r="AM476" s="48">
        <f ca="1">R476+NPV('1.Inputs'!$D$55,S476:AB476)</f>
        <v>1756070861.2896018</v>
      </c>
      <c r="AN476" s="48">
        <f ca="1">-('1.Inputs'!$D$24*(1-'1.Inputs'!$D$31)+'1.Inputs'!$D$35)+NPV('1.Inputs'!$D$54,AC476:AL476)</f>
        <v>242821007.5198648</v>
      </c>
      <c r="AO476" s="36">
        <f t="shared" ca="1" si="61"/>
        <v>-3.7359427558782028</v>
      </c>
      <c r="AP476" s="36">
        <f t="shared" ca="1" si="62"/>
        <v>1.5105140653708236</v>
      </c>
      <c r="AQ476" s="36">
        <f ca="1">'1.Inputs'!$D$35+MIN(SUM($AC476:AC476),SUM($AC476:AD476),SUM($AC476:AE476),SUM($AC476:AF476),SUM($AC476:AG476),SUM($AC476:AH476),SUM($AC476:AI476),SUM($AC476:AJ476),SUM($AC476:AK476),SUM($AC476:AL476))</f>
        <v>152634849.23237729</v>
      </c>
      <c r="AR476" s="36">
        <f ca="1">IF(AP476&lt;'1.Inputs'!$D$57,1,0)</f>
        <v>0</v>
      </c>
      <c r="AS476" s="36">
        <f t="shared" ca="1" si="63"/>
        <v>0</v>
      </c>
    </row>
    <row r="477" spans="2:45" ht="15" customHeight="1" x14ac:dyDescent="0.25">
      <c r="B477" s="36">
        <v>462</v>
      </c>
      <c r="C477" s="36">
        <f t="shared" ca="1" si="56"/>
        <v>0.6975637368486336</v>
      </c>
      <c r="D477" s="36">
        <f t="shared" ca="1" si="57"/>
        <v>17034.556981994396</v>
      </c>
      <c r="E477" s="47">
        <f t="shared" ca="1" si="58"/>
        <v>0.85175398581212936</v>
      </c>
      <c r="F477" s="36">
        <f t="shared" ca="1" si="59"/>
        <v>28914.844117150209</v>
      </c>
      <c r="G477" s="36">
        <f t="shared" ca="1" si="60"/>
        <v>4.1597416567170031E-2</v>
      </c>
      <c r="H477" s="36">
        <f ca="1">((('1.Inputs'!$D$37*12*IF(1=1,'1.Inputs'!$D$38,IF(1=2,'1.Inputs'!$D$39,$E477)))*$F477*(('1.Inputs'!$D$40)+(1-'1.Inputs'!$D$40)*(1+'1.Inputs'!$D$41))*(1+$G477)^(1-1))*'1.Inputs'!$D$47+(('1.Inputs'!$D$37*12*IF(1=1,'1.Inputs'!$D$38,IF(1=2,'1.Inputs'!$D$39,$E477)))/(1-'1.Inputs'!$D$42)*$D477*(1+$G477)^(1-1))*('1.Inputs'!$D$48-'1.Inputs'!$D$49))/'1.Inputs'!$D$51</f>
        <v>760236211.34951949</v>
      </c>
      <c r="I477" s="36">
        <f ca="1">((('1.Inputs'!$D$37*12*IF(2=1,'1.Inputs'!$D$38,IF(2=2,'1.Inputs'!$D$39,$E477)))*$F477*(('1.Inputs'!$D$40)+(1-'1.Inputs'!$D$40)*(1+'1.Inputs'!$D$41))*(1+$G477)^(2-1))*'1.Inputs'!$D$47+(('1.Inputs'!$D$37*12*IF(2=1,'1.Inputs'!$D$38,IF(2=2,'1.Inputs'!$D$39,$E477)))/(1-'1.Inputs'!$D$42)*$D477*(1+$G477)^(2-1))*('1.Inputs'!$D$48-'1.Inputs'!$D$49))/'1.Inputs'!$D$51</f>
        <v>1108604103.2114618</v>
      </c>
      <c r="J477" s="36">
        <f ca="1">((('1.Inputs'!$D$37*12*IF(3=1,'1.Inputs'!$D$38,IF(3=2,'1.Inputs'!$D$39,$E477)))*$F477*(('1.Inputs'!$D$40)+(1-'1.Inputs'!$D$40)*(1+'1.Inputs'!$D$41))*(1+$G477)^(3-1))*'1.Inputs'!$D$47+(('1.Inputs'!$D$37*12*IF(3=1,'1.Inputs'!$D$38,IF(3=2,'1.Inputs'!$D$39,$E477)))/(1-'1.Inputs'!$D$42)*$D477*(1+$G477)^(3-1))*('1.Inputs'!$D$48-'1.Inputs'!$D$49))/'1.Inputs'!$D$51</f>
        <v>1405052364.9381416</v>
      </c>
      <c r="K477" s="36">
        <f ca="1">((('1.Inputs'!$D$37*12*IF(4=1,'1.Inputs'!$D$38,IF(4=2,'1.Inputs'!$D$39,$E477)))*$F477*(('1.Inputs'!$D$40)+(1-'1.Inputs'!$D$40)*(1+'1.Inputs'!$D$41))*(1+$G477)^(4-1))*'1.Inputs'!$D$47+(('1.Inputs'!$D$37*12*IF(4=1,'1.Inputs'!$D$38,IF(4=2,'1.Inputs'!$D$39,$E477)))/(1-'1.Inputs'!$D$42)*$D477*(1+$G477)^(4-1))*('1.Inputs'!$D$48-'1.Inputs'!$D$49))/'1.Inputs'!$D$51</f>
        <v>1463498913.4611609</v>
      </c>
      <c r="L477" s="36">
        <f ca="1">((('1.Inputs'!$D$37*12*IF(5=1,'1.Inputs'!$D$38,IF(5=2,'1.Inputs'!$D$39,$E477)))*$F477*(('1.Inputs'!$D$40)+(1-'1.Inputs'!$D$40)*(1+'1.Inputs'!$D$41))*(1+$G477)^(5-1))*'1.Inputs'!$D$47+(('1.Inputs'!$D$37*12*IF(5=1,'1.Inputs'!$D$38,IF(5=2,'1.Inputs'!$D$39,$E477)))/(1-'1.Inputs'!$D$42)*$D477*(1+$G477)^(5-1))*('1.Inputs'!$D$48-'1.Inputs'!$D$49))/'1.Inputs'!$D$51</f>
        <v>1524376687.4100058</v>
      </c>
      <c r="M477" s="36">
        <f ca="1">((('1.Inputs'!$D$37*12*IF(6=1,'1.Inputs'!$D$38,IF(6=2,'1.Inputs'!$D$39,$E477)))*$F477*(('1.Inputs'!$D$40)+(1-'1.Inputs'!$D$40)*(1+'1.Inputs'!$D$41))*(1+$G477)^(6-1))*'1.Inputs'!$D$47+(('1.Inputs'!$D$37*12*IF(6=1,'1.Inputs'!$D$38,IF(6=2,'1.Inputs'!$D$39,$E477)))/(1-'1.Inputs'!$D$42)*$D477*(1+$G477)^(6-1))*('1.Inputs'!$D$48-'1.Inputs'!$D$49))/'1.Inputs'!$D$51</f>
        <v>1587786819.4814825</v>
      </c>
      <c r="N477" s="36">
        <f ca="1">((('1.Inputs'!$D$37*12*IF(7=1,'1.Inputs'!$D$38,IF(7=2,'1.Inputs'!$D$39,$E477)))*$F477*(('1.Inputs'!$D$40)+(1-'1.Inputs'!$D$40)*(1+'1.Inputs'!$D$41))*(1+$G477)^(7-1))*'1.Inputs'!$D$47+(('1.Inputs'!$D$37*12*IF(7=1,'1.Inputs'!$D$38,IF(7=2,'1.Inputs'!$D$39,$E477)))/(1-'1.Inputs'!$D$42)*$D477*(1+$G477)^(7-1))*('1.Inputs'!$D$48-'1.Inputs'!$D$49))/'1.Inputs'!$D$51</f>
        <v>1653834649.2313159</v>
      </c>
      <c r="O477" s="36">
        <f ca="1">((('1.Inputs'!$D$37*12*IF(8=1,'1.Inputs'!$D$38,IF(8=2,'1.Inputs'!$D$39,$E477)))*$F477*(('1.Inputs'!$D$40)+(1-'1.Inputs'!$D$40)*(1+'1.Inputs'!$D$41))*(1+$G477)^(8-1))*'1.Inputs'!$D$47+(('1.Inputs'!$D$37*12*IF(8=1,'1.Inputs'!$D$38,IF(8=2,'1.Inputs'!$D$39,$E477)))/(1-'1.Inputs'!$D$42)*$D477*(1+$G477)^(8-1))*('1.Inputs'!$D$48-'1.Inputs'!$D$49))/'1.Inputs'!$D$51</f>
        <v>1722629898.0686102</v>
      </c>
      <c r="P477" s="36">
        <f ca="1">((('1.Inputs'!$D$37*12*IF(9=1,'1.Inputs'!$D$38,IF(9=2,'1.Inputs'!$D$39,$E477)))*$F477*(('1.Inputs'!$D$40)+(1-'1.Inputs'!$D$40)*(1+'1.Inputs'!$D$41))*(1+$G477)^(9-1))*'1.Inputs'!$D$47+(('1.Inputs'!$D$37*12*IF(9=1,'1.Inputs'!$D$38,IF(9=2,'1.Inputs'!$D$39,$E477)))/(1-'1.Inputs'!$D$42)*$D477*(1+$G477)^(9-1))*('1.Inputs'!$D$48-'1.Inputs'!$D$49))/'1.Inputs'!$D$51</f>
        <v>1794286851.5296319</v>
      </c>
      <c r="Q477" s="36">
        <f ca="1">((('1.Inputs'!$D$37*12*IF(10=1,'1.Inputs'!$D$38,IF(10=2,'1.Inputs'!$D$39,$E477)))*$F477*(('1.Inputs'!$D$40)+(1-'1.Inputs'!$D$40)*(1+'1.Inputs'!$D$41))*(1+$G477)^(10-1))*'1.Inputs'!$D$47+(('1.Inputs'!$D$37*12*IF(10=1,'1.Inputs'!$D$38,IF(10=2,'1.Inputs'!$D$39,$E477)))/(1-'1.Inputs'!$D$42)*$D477*(1+$G477)^(10-1))*('1.Inputs'!$D$48-'1.Inputs'!$D$49))/'1.Inputs'!$D$51</f>
        <v>1868924549.1337056</v>
      </c>
      <c r="R477" s="36">
        <f>-'1.Inputs'!$D$24</f>
        <v>-2050000000</v>
      </c>
      <c r="S477" s="36">
        <f ca="1">((('1.Inputs'!$D$37*12*IF(1=1,'1.Inputs'!$D$38,IF(1=2,'1.Inputs'!$D$39,$E477)))*$F477*(('1.Inputs'!$D$40)+(1-'1.Inputs'!$D$40)*(1+'1.Inputs'!$D$41))*(1+$G477)^(1-1))-(('1.Inputs'!$D$37*12*IF(1=1,'1.Inputs'!$D$38,IF(1=2,'1.Inputs'!$D$39,$E477)))/(1-'1.Inputs'!$D$42)*$D477*(1+$G477)^(1-1))-('1.Inputs'!$D$37*12*IF(1=1,'1.Inputs'!$D$38,IF(1=2,'1.Inputs'!$D$39,$E477)))*'1.Inputs'!$D$43*(1+$G477)^(1-1)-'1.Inputs'!$D$44*(1+$G477)^(1-1)-('1.Inputs'!$D$20/'1.Inputs'!$D$27+'1.Inputs'!$D$23/'1.Inputs'!$D$28))-MAX(0,((('1.Inputs'!$D$37*12*IF(1=1,'1.Inputs'!$D$38,IF(1=2,'1.Inputs'!$D$39,$E477)))*$F477*(('1.Inputs'!$D$40)+(1-'1.Inputs'!$D$40)*(1+'1.Inputs'!$D$41))*(1+$G477)^(1-1))-(('1.Inputs'!$D$37*12*IF(1=1,'1.Inputs'!$D$38,IF(1=2,'1.Inputs'!$D$39,$E477)))/(1-'1.Inputs'!$D$42)*$D477*(1+$G477)^(1-1))-('1.Inputs'!$D$37*12*IF(1=1,'1.Inputs'!$D$38,IF(1=2,'1.Inputs'!$D$39,$E477)))*'1.Inputs'!$D$43*(1+$G477)^(1-1)-'1.Inputs'!$D$44*(1+$G477)^(1-1)-('1.Inputs'!$D$20/'1.Inputs'!$D$27+'1.Inputs'!$D$23/'1.Inputs'!$D$28)))*'1.Inputs'!$D$53+('1.Inputs'!$D$20/'1.Inputs'!$D$27+'1.Inputs'!$D$23/'1.Inputs'!$D$28)-H477</f>
        <v>-452115359.94548339</v>
      </c>
      <c r="T477" s="36">
        <f ca="1">((('1.Inputs'!$D$37*12*IF(2=1,'1.Inputs'!$D$38,IF(2=2,'1.Inputs'!$D$39,$E477)))*$F477*(('1.Inputs'!$D$40)+(1-'1.Inputs'!$D$40)*(1+'1.Inputs'!$D$41))*(1+$G477)^(2-1))-(('1.Inputs'!$D$37*12*IF(2=1,'1.Inputs'!$D$38,IF(2=2,'1.Inputs'!$D$39,$E477)))/(1-'1.Inputs'!$D$42)*$D477*(1+$G477)^(2-1))-('1.Inputs'!$D$37*12*IF(2=1,'1.Inputs'!$D$38,IF(2=2,'1.Inputs'!$D$39,$E477)))*'1.Inputs'!$D$43*(1+$G477)^(2-1)-'1.Inputs'!$D$44*(1+$G477)^(2-1)-('1.Inputs'!$D$20/'1.Inputs'!$D$27+'1.Inputs'!$D$23/'1.Inputs'!$D$28))-MAX(0,((('1.Inputs'!$D$37*12*IF(2=1,'1.Inputs'!$D$38,IF(2=2,'1.Inputs'!$D$39,$E477)))*$F477*(('1.Inputs'!$D$40)+(1-'1.Inputs'!$D$40)*(1+'1.Inputs'!$D$41))*(1+$G477)^(2-1))-(('1.Inputs'!$D$37*12*IF(2=1,'1.Inputs'!$D$38,IF(2=2,'1.Inputs'!$D$39,$E477)))/(1-'1.Inputs'!$D$42)*$D477*(1+$G477)^(2-1))-('1.Inputs'!$D$37*12*IF(2=1,'1.Inputs'!$D$38,IF(2=2,'1.Inputs'!$D$39,$E477)))*'1.Inputs'!$D$43*(1+$G477)^(2-1)-'1.Inputs'!$D$44*(1+$G477)^(2-1)-('1.Inputs'!$D$20/'1.Inputs'!$D$27+'1.Inputs'!$D$23/'1.Inputs'!$D$28)))*'1.Inputs'!$D$53+('1.Inputs'!$D$20/'1.Inputs'!$D$27+'1.Inputs'!$D$23/'1.Inputs'!$D$28)-(I477-H477)</f>
        <v>323027270.44694734</v>
      </c>
      <c r="U477" s="36">
        <f ca="1">((('1.Inputs'!$D$37*12*IF(3=1,'1.Inputs'!$D$38,IF(3=2,'1.Inputs'!$D$39,$E477)))*$F477*(('1.Inputs'!$D$40)+(1-'1.Inputs'!$D$40)*(1+'1.Inputs'!$D$41))*(1+$G477)^(3-1))-(('1.Inputs'!$D$37*12*IF(3=1,'1.Inputs'!$D$38,IF(3=2,'1.Inputs'!$D$39,$E477)))/(1-'1.Inputs'!$D$42)*$D477*(1+$G477)^(3-1))-('1.Inputs'!$D$37*12*IF(3=1,'1.Inputs'!$D$38,IF(3=2,'1.Inputs'!$D$39,$E477)))*'1.Inputs'!$D$43*(1+$G477)^(3-1)-'1.Inputs'!$D$44*(1+$G477)^(3-1)-('1.Inputs'!$D$20/'1.Inputs'!$D$27+'1.Inputs'!$D$23/'1.Inputs'!$D$28))-MAX(0,((('1.Inputs'!$D$37*12*IF(3=1,'1.Inputs'!$D$38,IF(3=2,'1.Inputs'!$D$39,$E477)))*$F477*(('1.Inputs'!$D$40)+(1-'1.Inputs'!$D$40)*(1+'1.Inputs'!$D$41))*(1+$G477)^(3-1))-(('1.Inputs'!$D$37*12*IF(3=1,'1.Inputs'!$D$38,IF(3=2,'1.Inputs'!$D$39,$E477)))/(1-'1.Inputs'!$D$42)*$D477*(1+$G477)^(3-1))-('1.Inputs'!$D$37*12*IF(3=1,'1.Inputs'!$D$38,IF(3=2,'1.Inputs'!$D$39,$E477)))*'1.Inputs'!$D$43*(1+$G477)^(3-1)-'1.Inputs'!$D$44*(1+$G477)^(3-1)-('1.Inputs'!$D$20/'1.Inputs'!$D$27+'1.Inputs'!$D$23/'1.Inputs'!$D$28)))*'1.Inputs'!$D$53+('1.Inputs'!$D$20/'1.Inputs'!$D$27+'1.Inputs'!$D$23/'1.Inputs'!$D$28)-(J477-I477)</f>
        <v>679440990.81186271</v>
      </c>
      <c r="V477" s="36">
        <f ca="1">((('1.Inputs'!$D$37*12*IF(4=1,'1.Inputs'!$D$38,IF(4=2,'1.Inputs'!$D$39,$E477)))*$F477*(('1.Inputs'!$D$40)+(1-'1.Inputs'!$D$40)*(1+'1.Inputs'!$D$41))*(1+$G477)^(4-1))-(('1.Inputs'!$D$37*12*IF(4=1,'1.Inputs'!$D$38,IF(4=2,'1.Inputs'!$D$39,$E477)))/(1-'1.Inputs'!$D$42)*$D477*(1+$G477)^(4-1))-('1.Inputs'!$D$37*12*IF(4=1,'1.Inputs'!$D$38,IF(4=2,'1.Inputs'!$D$39,$E477)))*'1.Inputs'!$D$43*(1+$G477)^(4-1)-'1.Inputs'!$D$44*(1+$G477)^(4-1)-('1.Inputs'!$D$20/'1.Inputs'!$D$27+'1.Inputs'!$D$23/'1.Inputs'!$D$28))-MAX(0,((('1.Inputs'!$D$37*12*IF(4=1,'1.Inputs'!$D$38,IF(4=2,'1.Inputs'!$D$39,$E477)))*$F477*(('1.Inputs'!$D$40)+(1-'1.Inputs'!$D$40)*(1+'1.Inputs'!$D$41))*(1+$G477)^(4-1))-(('1.Inputs'!$D$37*12*IF(4=1,'1.Inputs'!$D$38,IF(4=2,'1.Inputs'!$D$39,$E477)))/(1-'1.Inputs'!$D$42)*$D477*(1+$G477)^(4-1))-('1.Inputs'!$D$37*12*IF(4=1,'1.Inputs'!$D$38,IF(4=2,'1.Inputs'!$D$39,$E477)))*'1.Inputs'!$D$43*(1+$G477)^(4-1)-'1.Inputs'!$D$44*(1+$G477)^(4-1)-('1.Inputs'!$D$20/'1.Inputs'!$D$27+'1.Inputs'!$D$23/'1.Inputs'!$D$28)))*'1.Inputs'!$D$53+('1.Inputs'!$D$20/'1.Inputs'!$D$27+'1.Inputs'!$D$23/'1.Inputs'!$D$28)-(K477-J477)</f>
        <v>956071697.8439939</v>
      </c>
      <c r="W477" s="36">
        <f ca="1">((('1.Inputs'!$D$37*12*IF(5=1,'1.Inputs'!$D$38,IF(5=2,'1.Inputs'!$D$39,$E477)))*$F477*(('1.Inputs'!$D$40)+(1-'1.Inputs'!$D$40)*(1+'1.Inputs'!$D$41))*(1+$G477)^(5-1))-(('1.Inputs'!$D$37*12*IF(5=1,'1.Inputs'!$D$38,IF(5=2,'1.Inputs'!$D$39,$E477)))/(1-'1.Inputs'!$D$42)*$D477*(1+$G477)^(5-1))-('1.Inputs'!$D$37*12*IF(5=1,'1.Inputs'!$D$38,IF(5=2,'1.Inputs'!$D$39,$E477)))*'1.Inputs'!$D$43*(1+$G477)^(5-1)-'1.Inputs'!$D$44*(1+$G477)^(5-1)-('1.Inputs'!$D$20/'1.Inputs'!$D$27+'1.Inputs'!$D$23/'1.Inputs'!$D$28))-MAX(0,((('1.Inputs'!$D$37*12*IF(5=1,'1.Inputs'!$D$38,IF(5=2,'1.Inputs'!$D$39,$E477)))*$F477*(('1.Inputs'!$D$40)+(1-'1.Inputs'!$D$40)*(1+'1.Inputs'!$D$41))*(1+$G477)^(5-1))-(('1.Inputs'!$D$37*12*IF(5=1,'1.Inputs'!$D$38,IF(5=2,'1.Inputs'!$D$39,$E477)))/(1-'1.Inputs'!$D$42)*$D477*(1+$G477)^(5-1))-('1.Inputs'!$D$37*12*IF(5=1,'1.Inputs'!$D$38,IF(5=2,'1.Inputs'!$D$39,$E477)))*'1.Inputs'!$D$43*(1+$G477)^(5-1)-'1.Inputs'!$D$44*(1+$G477)^(5-1)-('1.Inputs'!$D$20/'1.Inputs'!$D$27+'1.Inputs'!$D$23/'1.Inputs'!$D$28)))*'1.Inputs'!$D$53+('1.Inputs'!$D$20/'1.Inputs'!$D$27+'1.Inputs'!$D$23/'1.Inputs'!$D$28)-(L477-K477)</f>
        <v>993876332.59449339</v>
      </c>
      <c r="X477" s="36">
        <f ca="1">((('1.Inputs'!$D$37*12*IF(6=1,'1.Inputs'!$D$38,IF(6=2,'1.Inputs'!$D$39,$E477)))*$F477*(('1.Inputs'!$D$40)+(1-'1.Inputs'!$D$40)*(1+'1.Inputs'!$D$41))*(1+$G477)^(6-1))-(('1.Inputs'!$D$37*12*IF(6=1,'1.Inputs'!$D$38,IF(6=2,'1.Inputs'!$D$39,$E477)))/(1-'1.Inputs'!$D$42)*$D477*(1+$G477)^(6-1))-('1.Inputs'!$D$37*12*IF(6=1,'1.Inputs'!$D$38,IF(6=2,'1.Inputs'!$D$39,$E477)))*'1.Inputs'!$D$43*(1+$G477)^(6-1)-'1.Inputs'!$D$44*(1+$G477)^(6-1)-('1.Inputs'!$D$20/'1.Inputs'!$D$27+'1.Inputs'!$D$23/'1.Inputs'!$D$28))-MAX(0,((('1.Inputs'!$D$37*12*IF(6=1,'1.Inputs'!$D$38,IF(6=2,'1.Inputs'!$D$39,$E477)))*$F477*(('1.Inputs'!$D$40)+(1-'1.Inputs'!$D$40)*(1+'1.Inputs'!$D$41))*(1+$G477)^(6-1))-(('1.Inputs'!$D$37*12*IF(6=1,'1.Inputs'!$D$38,IF(6=2,'1.Inputs'!$D$39,$E477)))/(1-'1.Inputs'!$D$42)*$D477*(1+$G477)^(6-1))-('1.Inputs'!$D$37*12*IF(6=1,'1.Inputs'!$D$38,IF(6=2,'1.Inputs'!$D$39,$E477)))*'1.Inputs'!$D$43*(1+$G477)^(6-1)-'1.Inputs'!$D$44*(1+$G477)^(6-1)-('1.Inputs'!$D$20/'1.Inputs'!$D$27+'1.Inputs'!$D$23/'1.Inputs'!$D$28)))*'1.Inputs'!$D$53+('1.Inputs'!$D$20/'1.Inputs'!$D$27+'1.Inputs'!$D$23/'1.Inputs'!$D$28)-(M477-L477)</f>
        <v>1033253542.4848797</v>
      </c>
      <c r="Y477" s="36">
        <f ca="1">((('1.Inputs'!$D$37*12*IF(7=1,'1.Inputs'!$D$38,IF(7=2,'1.Inputs'!$D$39,$E477)))*$F477*(('1.Inputs'!$D$40)+(1-'1.Inputs'!$D$40)*(1+'1.Inputs'!$D$41))*(1+$G477)^(7-1))-(('1.Inputs'!$D$37*12*IF(7=1,'1.Inputs'!$D$38,IF(7=2,'1.Inputs'!$D$39,$E477)))/(1-'1.Inputs'!$D$42)*$D477*(1+$G477)^(7-1))-('1.Inputs'!$D$37*12*IF(7=1,'1.Inputs'!$D$38,IF(7=2,'1.Inputs'!$D$39,$E477)))*'1.Inputs'!$D$43*(1+$G477)^(7-1)-'1.Inputs'!$D$44*(1+$G477)^(7-1)-('1.Inputs'!$D$20/'1.Inputs'!$D$27+'1.Inputs'!$D$23/'1.Inputs'!$D$28))-MAX(0,((('1.Inputs'!$D$37*12*IF(7=1,'1.Inputs'!$D$38,IF(7=2,'1.Inputs'!$D$39,$E477)))*$F477*(('1.Inputs'!$D$40)+(1-'1.Inputs'!$D$40)*(1+'1.Inputs'!$D$41))*(1+$G477)^(7-1))-(('1.Inputs'!$D$37*12*IF(7=1,'1.Inputs'!$D$38,IF(7=2,'1.Inputs'!$D$39,$E477)))/(1-'1.Inputs'!$D$42)*$D477*(1+$G477)^(7-1))-('1.Inputs'!$D$37*12*IF(7=1,'1.Inputs'!$D$38,IF(7=2,'1.Inputs'!$D$39,$E477)))*'1.Inputs'!$D$43*(1+$G477)^(7-1)-'1.Inputs'!$D$44*(1+$G477)^(7-1)-('1.Inputs'!$D$20/'1.Inputs'!$D$27+'1.Inputs'!$D$23/'1.Inputs'!$D$28)))*'1.Inputs'!$D$53+('1.Inputs'!$D$20/'1.Inputs'!$D$27+'1.Inputs'!$D$23/'1.Inputs'!$D$28)-(N477-M477)</f>
        <v>1074268742.5783286</v>
      </c>
      <c r="Z477" s="36">
        <f ca="1">((('1.Inputs'!$D$37*12*IF(8=1,'1.Inputs'!$D$38,IF(8=2,'1.Inputs'!$D$39,$E477)))*$F477*(('1.Inputs'!$D$40)+(1-'1.Inputs'!$D$40)*(1+'1.Inputs'!$D$41))*(1+$G477)^(8-1))-(('1.Inputs'!$D$37*12*IF(8=1,'1.Inputs'!$D$38,IF(8=2,'1.Inputs'!$D$39,$E477)))/(1-'1.Inputs'!$D$42)*$D477*(1+$G477)^(8-1))-('1.Inputs'!$D$37*12*IF(8=1,'1.Inputs'!$D$38,IF(8=2,'1.Inputs'!$D$39,$E477)))*'1.Inputs'!$D$43*(1+$G477)^(8-1)-'1.Inputs'!$D$44*(1+$G477)^(8-1)-('1.Inputs'!$D$20/'1.Inputs'!$D$27+'1.Inputs'!$D$23/'1.Inputs'!$D$28))-MAX(0,((('1.Inputs'!$D$37*12*IF(8=1,'1.Inputs'!$D$38,IF(8=2,'1.Inputs'!$D$39,$E477)))*$F477*(('1.Inputs'!$D$40)+(1-'1.Inputs'!$D$40)*(1+'1.Inputs'!$D$41))*(1+$G477)^(8-1))-(('1.Inputs'!$D$37*12*IF(8=1,'1.Inputs'!$D$38,IF(8=2,'1.Inputs'!$D$39,$E477)))/(1-'1.Inputs'!$D$42)*$D477*(1+$G477)^(8-1))-('1.Inputs'!$D$37*12*IF(8=1,'1.Inputs'!$D$38,IF(8=2,'1.Inputs'!$D$39,$E477)))*'1.Inputs'!$D$43*(1+$G477)^(8-1)-'1.Inputs'!$D$44*(1+$G477)^(8-1)-('1.Inputs'!$D$20/'1.Inputs'!$D$27+'1.Inputs'!$D$23/'1.Inputs'!$D$28)))*'1.Inputs'!$D$53+('1.Inputs'!$D$20/'1.Inputs'!$D$27+'1.Inputs'!$D$23/'1.Inputs'!$D$28)-(O477-N477)</f>
        <v>1116990069.0356507</v>
      </c>
      <c r="AA477" s="36">
        <f ca="1">((('1.Inputs'!$D$37*12*IF(9=1,'1.Inputs'!$D$38,IF(9=2,'1.Inputs'!$D$39,$E477)))*$F477*(('1.Inputs'!$D$40)+(1-'1.Inputs'!$D$40)*(1+'1.Inputs'!$D$41))*(1+$G477)^(9-1))-(('1.Inputs'!$D$37*12*IF(9=1,'1.Inputs'!$D$38,IF(9=2,'1.Inputs'!$D$39,$E477)))/(1-'1.Inputs'!$D$42)*$D477*(1+$G477)^(9-1))-('1.Inputs'!$D$37*12*IF(9=1,'1.Inputs'!$D$38,IF(9=2,'1.Inputs'!$D$39,$E477)))*'1.Inputs'!$D$43*(1+$G477)^(9-1)-'1.Inputs'!$D$44*(1+$G477)^(9-1)-('1.Inputs'!$D$20/'1.Inputs'!$D$27+'1.Inputs'!$D$23/'1.Inputs'!$D$28))-MAX(0,((('1.Inputs'!$D$37*12*IF(9=1,'1.Inputs'!$D$38,IF(9=2,'1.Inputs'!$D$39,$E477)))*$F477*(('1.Inputs'!$D$40)+(1-'1.Inputs'!$D$40)*(1+'1.Inputs'!$D$41))*(1+$G477)^(9-1))-(('1.Inputs'!$D$37*12*IF(9=1,'1.Inputs'!$D$38,IF(9=2,'1.Inputs'!$D$39,$E477)))/(1-'1.Inputs'!$D$42)*$D477*(1+$G477)^(9-1))-('1.Inputs'!$D$37*12*IF(9=1,'1.Inputs'!$D$38,IF(9=2,'1.Inputs'!$D$39,$E477)))*'1.Inputs'!$D$43*(1+$G477)^(9-1)-'1.Inputs'!$D$44*(1+$G477)^(9-1)-('1.Inputs'!$D$20/'1.Inputs'!$D$27+'1.Inputs'!$D$23/'1.Inputs'!$D$28)))*'1.Inputs'!$D$53+('1.Inputs'!$D$20/'1.Inputs'!$D$27+'1.Inputs'!$D$23/'1.Inputs'!$D$28)-(P477-O477)</f>
        <v>1161488492.3059187</v>
      </c>
      <c r="AB477" s="36">
        <f ca="1">((('1.Inputs'!$D$37*12*IF(10=1,'1.Inputs'!$D$38,IF(10=2,'1.Inputs'!$D$39,$E477)))*$F477*(('1.Inputs'!$D$40)+(1-'1.Inputs'!$D$40)*(1+'1.Inputs'!$D$41))*(1+$G477)^(10-1))-(('1.Inputs'!$D$37*12*IF(10=1,'1.Inputs'!$D$38,IF(10=2,'1.Inputs'!$D$39,$E477)))/(1-'1.Inputs'!$D$42)*$D477*(1+$G477)^(10-1))-('1.Inputs'!$D$37*12*IF(10=1,'1.Inputs'!$D$38,IF(10=2,'1.Inputs'!$D$39,$E477)))*'1.Inputs'!$D$43*(1+$G477)^(10-1)-'1.Inputs'!$D$44*(1+$G477)^(10-1)-('1.Inputs'!$D$20/'1.Inputs'!$D$27+'1.Inputs'!$D$23/'1.Inputs'!$D$28))-MAX(0,((('1.Inputs'!$D$37*12*IF(10=1,'1.Inputs'!$D$38,IF(10=2,'1.Inputs'!$D$39,$E477)))*$F477*(('1.Inputs'!$D$40)+(1-'1.Inputs'!$D$40)*(1+'1.Inputs'!$D$41))*(1+$G477)^(10-1))-(('1.Inputs'!$D$37*12*IF(10=1,'1.Inputs'!$D$38,IF(10=2,'1.Inputs'!$D$39,$E477)))/(1-'1.Inputs'!$D$42)*$D477*(1+$G477)^(10-1))-('1.Inputs'!$D$37*12*IF(10=1,'1.Inputs'!$D$38,IF(10=2,'1.Inputs'!$D$39,$E477)))*'1.Inputs'!$D$43*(1+$G477)^(10-1)-'1.Inputs'!$D$44*(1+$G477)^(10-1)-('1.Inputs'!$D$20/'1.Inputs'!$D$27+'1.Inputs'!$D$23/'1.Inputs'!$D$28)))*'1.Inputs'!$D$53+('1.Inputs'!$D$20/'1.Inputs'!$D$27+'1.Inputs'!$D$23/'1.Inputs'!$D$28)-(Q477-P477)+(('1.Inputs'!$D$20+'1.Inputs'!$D$23-('1.Inputs'!$D$20/'1.Inputs'!$D$27+'1.Inputs'!$D$23/'1.Inputs'!$D$28)*'1.Inputs'!$D$10)*'1.Inputs'!$D$60+'1.Inputs'!$D$19*'1.Inputs'!$D$59+Q477)</f>
        <v>3776762484.1592503</v>
      </c>
      <c r="AC477" s="36">
        <f ca="1">S477-AC$13-AC$14+MIN(AC$13,MAX(0,((('1.Inputs'!$D$37*12*IF(1=1,'1.Inputs'!$D$38,IF(1=2,'1.Inputs'!$D$39,$E477)))*$F477*(('1.Inputs'!$D$40)+(1-'1.Inputs'!$D$40)*(1+'1.Inputs'!$D$41))*(1+$G477)^(1-1))-(('1.Inputs'!$D$37*12*IF(1=1,'1.Inputs'!$D$38,IF(1=2,'1.Inputs'!$D$39,$E477)))/(1-'1.Inputs'!$D$42)*$D477*(1+$G477)^(1-1))-('1.Inputs'!$D$37*12*IF(1=1,'1.Inputs'!$D$38,IF(1=2,'1.Inputs'!$D$39,$E477)))*'1.Inputs'!$D$43*(1+$G477)^(1-1)-'1.Inputs'!$D$44*(1+$G477)^(1-1)-('1.Inputs'!$D$20/'1.Inputs'!$D$27+'1.Inputs'!$D$23/'1.Inputs'!$D$28))))*'1.Inputs'!$D$53</f>
        <v>-548055359.94548345</v>
      </c>
      <c r="AD477" s="36">
        <f ca="1">T477-AD$13-AD$14+MIN(AD$13,MAX(0,((('1.Inputs'!$D$37*12*IF(2=1,'1.Inputs'!$D$38,IF(2=2,'1.Inputs'!$D$39,$E477)))*$F477*(('1.Inputs'!$D$40)+(1-'1.Inputs'!$D$40)*(1+'1.Inputs'!$D$41))*(1+$G477)^(2-1))-(('1.Inputs'!$D$37*12*IF(2=1,'1.Inputs'!$D$38,IF(2=2,'1.Inputs'!$D$39,$E477)))/(1-'1.Inputs'!$D$42)*$D477*(1+$G477)^(2-1))-('1.Inputs'!$D$37*12*IF(2=1,'1.Inputs'!$D$38,IF(2=2,'1.Inputs'!$D$39,$E477)))*'1.Inputs'!$D$43*(1+$G477)^(2-1)-'1.Inputs'!$D$44*(1+$G477)^(2-1)-('1.Inputs'!$D$20/'1.Inputs'!$D$27+'1.Inputs'!$D$23/'1.Inputs'!$D$28))))*'1.Inputs'!$D$53</f>
        <v>227087270.44694734</v>
      </c>
      <c r="AE477" s="36">
        <f ca="1">U477-AE$13-AE$14+MIN(AE$13,MAX(0,((('1.Inputs'!$D$37*12*IF(3=1,'1.Inputs'!$D$38,IF(3=2,'1.Inputs'!$D$39,$E477)))*$F477*(('1.Inputs'!$D$40)+(1-'1.Inputs'!$D$40)*(1+'1.Inputs'!$D$41))*(1+$G477)^(3-1))-(('1.Inputs'!$D$37*12*IF(3=1,'1.Inputs'!$D$38,IF(3=2,'1.Inputs'!$D$39,$E477)))/(1-'1.Inputs'!$D$42)*$D477*(1+$G477)^(3-1))-('1.Inputs'!$D$37*12*IF(3=1,'1.Inputs'!$D$38,IF(3=2,'1.Inputs'!$D$39,$E477)))*'1.Inputs'!$D$43*(1+$G477)^(3-1)-'1.Inputs'!$D$44*(1+$G477)^(3-1)-('1.Inputs'!$D$20/'1.Inputs'!$D$27+'1.Inputs'!$D$23/'1.Inputs'!$D$28))))*'1.Inputs'!$D$53</f>
        <v>337500990.81186271</v>
      </c>
      <c r="AF477" s="36">
        <f ca="1">V477-AF$13-AF$14+MIN(AF$13,MAX(0,((('1.Inputs'!$D$37*12*IF(4=1,'1.Inputs'!$D$38,IF(4=2,'1.Inputs'!$D$39,$E477)))*$F477*(('1.Inputs'!$D$40)+(1-'1.Inputs'!$D$40)*(1+'1.Inputs'!$D$41))*(1+$G477)^(4-1))-(('1.Inputs'!$D$37*12*IF(4=1,'1.Inputs'!$D$38,IF(4=2,'1.Inputs'!$D$39,$E477)))/(1-'1.Inputs'!$D$42)*$D477*(1+$G477)^(4-1))-('1.Inputs'!$D$37*12*IF(4=1,'1.Inputs'!$D$38,IF(4=2,'1.Inputs'!$D$39,$E477)))*'1.Inputs'!$D$43*(1+$G477)^(4-1)-'1.Inputs'!$D$44*(1+$G477)^(4-1)-('1.Inputs'!$D$20/'1.Inputs'!$D$27+'1.Inputs'!$D$23/'1.Inputs'!$D$28))))*'1.Inputs'!$D$53</f>
        <v>633319697.8439939</v>
      </c>
      <c r="AG477" s="36">
        <f ca="1">W477-AG$13-AG$14+MIN(AG$13,MAX(0,((('1.Inputs'!$D$37*12*IF(5=1,'1.Inputs'!$D$38,IF(5=2,'1.Inputs'!$D$39,$E477)))*$F477*(('1.Inputs'!$D$40)+(1-'1.Inputs'!$D$40)*(1+'1.Inputs'!$D$41))*(1+$G477)^(5-1))-(('1.Inputs'!$D$37*12*IF(5=1,'1.Inputs'!$D$38,IF(5=2,'1.Inputs'!$D$39,$E477)))/(1-'1.Inputs'!$D$42)*$D477*(1+$G477)^(5-1))-('1.Inputs'!$D$37*12*IF(5=1,'1.Inputs'!$D$38,IF(5=2,'1.Inputs'!$D$39,$E477)))*'1.Inputs'!$D$43*(1+$G477)^(5-1)-'1.Inputs'!$D$44*(1+$G477)^(5-1)-('1.Inputs'!$D$20/'1.Inputs'!$D$27+'1.Inputs'!$D$23/'1.Inputs'!$D$28))))*'1.Inputs'!$D$53</f>
        <v>690312332.59449339</v>
      </c>
      <c r="AH477" s="36">
        <f ca="1">X477-AH$13-AH$14+MIN(AH$13,MAX(0,((('1.Inputs'!$D$37*12*IF(6=1,'1.Inputs'!$D$38,IF(6=2,'1.Inputs'!$D$39,$E477)))*$F477*(('1.Inputs'!$D$40)+(1-'1.Inputs'!$D$40)*(1+'1.Inputs'!$D$41))*(1+$G477)^(6-1))-(('1.Inputs'!$D$37*12*IF(6=1,'1.Inputs'!$D$38,IF(6=2,'1.Inputs'!$D$39,$E477)))/(1-'1.Inputs'!$D$42)*$D477*(1+$G477)^(6-1))-('1.Inputs'!$D$37*12*IF(6=1,'1.Inputs'!$D$38,IF(6=2,'1.Inputs'!$D$39,$E477)))*'1.Inputs'!$D$43*(1+$G477)^(6-1)-'1.Inputs'!$D$44*(1+$G477)^(6-1)-('1.Inputs'!$D$20/'1.Inputs'!$D$27+'1.Inputs'!$D$23/'1.Inputs'!$D$28))))*'1.Inputs'!$D$53</f>
        <v>748877542.48487973</v>
      </c>
      <c r="AI477" s="36">
        <f ca="1">Y477-AI$13-AI$14+MIN(AI$13,MAX(0,((('1.Inputs'!$D$37*12*IF(7=1,'1.Inputs'!$D$38,IF(7=2,'1.Inputs'!$D$39,$E477)))*$F477*(('1.Inputs'!$D$40)+(1-'1.Inputs'!$D$40)*(1+'1.Inputs'!$D$41))*(1+$G477)^(7-1))-(('1.Inputs'!$D$37*12*IF(7=1,'1.Inputs'!$D$38,IF(7=2,'1.Inputs'!$D$39,$E477)))/(1-'1.Inputs'!$D$42)*$D477*(1+$G477)^(7-1))-('1.Inputs'!$D$37*12*IF(7=1,'1.Inputs'!$D$38,IF(7=2,'1.Inputs'!$D$39,$E477)))*'1.Inputs'!$D$43*(1+$G477)^(7-1)-'1.Inputs'!$D$44*(1+$G477)^(7-1)-('1.Inputs'!$D$20/'1.Inputs'!$D$27+'1.Inputs'!$D$23/'1.Inputs'!$D$28))))*'1.Inputs'!$D$53</f>
        <v>809080742.57832861</v>
      </c>
      <c r="AJ477" s="36">
        <f ca="1">Z477-AJ$13-AJ$14+MIN(AJ$13,MAX(0,((('1.Inputs'!$D$37*12*IF(8=1,'1.Inputs'!$D$38,IF(8=2,'1.Inputs'!$D$39,$E477)))*$F477*(('1.Inputs'!$D$40)+(1-'1.Inputs'!$D$40)*(1+'1.Inputs'!$D$41))*(1+$G477)^(8-1))-(('1.Inputs'!$D$37*12*IF(8=1,'1.Inputs'!$D$38,IF(8=2,'1.Inputs'!$D$39,$E477)))/(1-'1.Inputs'!$D$42)*$D477*(1+$G477)^(8-1))-('1.Inputs'!$D$37*12*IF(8=1,'1.Inputs'!$D$38,IF(8=2,'1.Inputs'!$D$39,$E477)))*'1.Inputs'!$D$43*(1+$G477)^(8-1)-'1.Inputs'!$D$44*(1+$G477)^(8-1)-('1.Inputs'!$D$20/'1.Inputs'!$D$27+'1.Inputs'!$D$23/'1.Inputs'!$D$28))))*'1.Inputs'!$D$53</f>
        <v>1116990069.0356507</v>
      </c>
      <c r="AK477" s="36">
        <f ca="1">AA477-AK$13-AK$14+MIN(AK$13,MAX(0,((('1.Inputs'!$D$37*12*IF(9=1,'1.Inputs'!$D$38,IF(9=2,'1.Inputs'!$D$39,$E477)))*$F477*(('1.Inputs'!$D$40)+(1-'1.Inputs'!$D$40)*(1+'1.Inputs'!$D$41))*(1+$G477)^(9-1))-(('1.Inputs'!$D$37*12*IF(9=1,'1.Inputs'!$D$38,IF(9=2,'1.Inputs'!$D$39,$E477)))/(1-'1.Inputs'!$D$42)*$D477*(1+$G477)^(9-1))-('1.Inputs'!$D$37*12*IF(9=1,'1.Inputs'!$D$38,IF(9=2,'1.Inputs'!$D$39,$E477)))*'1.Inputs'!$D$43*(1+$G477)^(9-1)-'1.Inputs'!$D$44*(1+$G477)^(9-1)-('1.Inputs'!$D$20/'1.Inputs'!$D$27+'1.Inputs'!$D$23/'1.Inputs'!$D$28))))*'1.Inputs'!$D$53</f>
        <v>1161488492.3059187</v>
      </c>
      <c r="AL477" s="36">
        <f ca="1">AB477-AL$13-AL$14+MIN(AL$13,MAX(0,((('1.Inputs'!$D$37*12*IF(10=1,'1.Inputs'!$D$38,IF(10=2,'1.Inputs'!$D$39,$E477)))*$F477*(('1.Inputs'!$D$40)+(1-'1.Inputs'!$D$40)*(1+'1.Inputs'!$D$41))*(1+$G477)^(10-1))-(('1.Inputs'!$D$37*12*IF(10=1,'1.Inputs'!$D$38,IF(10=2,'1.Inputs'!$D$39,$E477)))/(1-'1.Inputs'!$D$42)*$D477*(1+$G477)^(10-1))-('1.Inputs'!$D$37*12*IF(10=1,'1.Inputs'!$D$38,IF(10=2,'1.Inputs'!$D$39,$E477)))*'1.Inputs'!$D$43*(1+$G477)^(10-1)-'1.Inputs'!$D$44*(1+$G477)^(10-1)-('1.Inputs'!$D$20/'1.Inputs'!$D$27+'1.Inputs'!$D$23/'1.Inputs'!$D$28))))*'1.Inputs'!$D$53+'1.Inputs'!$D$35</f>
        <v>4576762484.1592503</v>
      </c>
      <c r="AM477" s="48">
        <f ca="1">R477+NPV('1.Inputs'!$D$55,S477:AB477)</f>
        <v>2589833567.4453344</v>
      </c>
      <c r="AN477" s="48">
        <f ca="1">-('1.Inputs'!$D$24*(1-'1.Inputs'!$D$31)+'1.Inputs'!$D$35)+NPV('1.Inputs'!$D$54,AC477:AL477)</f>
        <v>877333369.47966003</v>
      </c>
      <c r="AO477" s="36">
        <f t="shared" ca="1" si="61"/>
        <v>-3.0631121947525974</v>
      </c>
      <c r="AP477" s="36">
        <f t="shared" ca="1" si="62"/>
        <v>1.7262220295016837</v>
      </c>
      <c r="AQ477" s="36">
        <f ca="1">'1.Inputs'!$D$35+MIN(SUM($AC477:AC477),SUM($AC477:AD477),SUM($AC477:AE477),SUM($AC477:AF477),SUM($AC477:AG477),SUM($AC477:AH477),SUM($AC477:AI477),SUM($AC477:AJ477),SUM($AC477:AK477),SUM($AC477:AL477))</f>
        <v>251944640.05451655</v>
      </c>
      <c r="AR477" s="36">
        <f ca="1">IF(AP477&lt;'1.Inputs'!$D$57,1,0)</f>
        <v>0</v>
      </c>
      <c r="AS477" s="36">
        <f t="shared" ca="1" si="63"/>
        <v>0</v>
      </c>
    </row>
    <row r="478" spans="2:45" ht="15" customHeight="1" x14ac:dyDescent="0.25">
      <c r="B478" s="36">
        <v>463</v>
      </c>
      <c r="C478" s="36">
        <f t="shared" ca="1" si="56"/>
        <v>0.27941171555889632</v>
      </c>
      <c r="D478" s="36">
        <f t="shared" ca="1" si="57"/>
        <v>20095.961224049046</v>
      </c>
      <c r="E478" s="47">
        <f t="shared" ca="1" si="58"/>
        <v>0.7960238856402071</v>
      </c>
      <c r="F478" s="36">
        <f t="shared" ca="1" si="59"/>
        <v>30914.913393063303</v>
      </c>
      <c r="G478" s="36">
        <f t="shared" ca="1" si="60"/>
        <v>2.6550429695187516E-2</v>
      </c>
      <c r="H478" s="36">
        <f ca="1">((('1.Inputs'!$D$37*12*IF(1=1,'1.Inputs'!$D$38,IF(1=2,'1.Inputs'!$D$39,$E478)))*$F478*(('1.Inputs'!$D$40)+(1-'1.Inputs'!$D$40)*(1+'1.Inputs'!$D$41))*(1+$G478)^(1-1))*'1.Inputs'!$D$47+(('1.Inputs'!$D$37*12*IF(1=1,'1.Inputs'!$D$38,IF(1=2,'1.Inputs'!$D$39,$E478)))/(1-'1.Inputs'!$D$42)*$D478*(1+$G478)^(1-1))*('1.Inputs'!$D$48-'1.Inputs'!$D$49))/'1.Inputs'!$D$51</f>
        <v>824304882.94966531</v>
      </c>
      <c r="I478" s="36">
        <f ca="1">((('1.Inputs'!$D$37*12*IF(2=1,'1.Inputs'!$D$38,IF(2=2,'1.Inputs'!$D$39,$E478)))*$F478*(('1.Inputs'!$D$40)+(1-'1.Inputs'!$D$40)*(1+'1.Inputs'!$D$41))*(1+$G478)^(2-1))*'1.Inputs'!$D$47+(('1.Inputs'!$D$37*12*IF(2=1,'1.Inputs'!$D$38,IF(2=2,'1.Inputs'!$D$39,$E478)))/(1-'1.Inputs'!$D$42)*$D478*(1+$G478)^(2-1))*('1.Inputs'!$D$48-'1.Inputs'!$D$49))/'1.Inputs'!$D$51</f>
        <v>1184666744.5085483</v>
      </c>
      <c r="J478" s="36">
        <f ca="1">((('1.Inputs'!$D$37*12*IF(3=1,'1.Inputs'!$D$38,IF(3=2,'1.Inputs'!$D$39,$E478)))*$F478*(('1.Inputs'!$D$40)+(1-'1.Inputs'!$D$40)*(1+'1.Inputs'!$D$41))*(1+$G478)^(3-1))*'1.Inputs'!$D$47+(('1.Inputs'!$D$37*12*IF(3=1,'1.Inputs'!$D$38,IF(3=2,'1.Inputs'!$D$39,$E478)))/(1-'1.Inputs'!$D$42)*$D478*(1+$G478)^(3-1))*('1.Inputs'!$D$48-'1.Inputs'!$D$49))/'1.Inputs'!$D$51</f>
        <v>1382943845.2609737</v>
      </c>
      <c r="K478" s="36">
        <f ca="1">((('1.Inputs'!$D$37*12*IF(4=1,'1.Inputs'!$D$38,IF(4=2,'1.Inputs'!$D$39,$E478)))*$F478*(('1.Inputs'!$D$40)+(1-'1.Inputs'!$D$40)*(1+'1.Inputs'!$D$41))*(1+$G478)^(4-1))*'1.Inputs'!$D$47+(('1.Inputs'!$D$37*12*IF(4=1,'1.Inputs'!$D$38,IF(4=2,'1.Inputs'!$D$39,$E478)))/(1-'1.Inputs'!$D$42)*$D478*(1+$G478)^(4-1))*('1.Inputs'!$D$48-'1.Inputs'!$D$49))/'1.Inputs'!$D$51</f>
        <v>1419661598.5969672</v>
      </c>
      <c r="L478" s="36">
        <f ca="1">((('1.Inputs'!$D$37*12*IF(5=1,'1.Inputs'!$D$38,IF(5=2,'1.Inputs'!$D$39,$E478)))*$F478*(('1.Inputs'!$D$40)+(1-'1.Inputs'!$D$40)*(1+'1.Inputs'!$D$41))*(1+$G478)^(5-1))*'1.Inputs'!$D$47+(('1.Inputs'!$D$37*12*IF(5=1,'1.Inputs'!$D$38,IF(5=2,'1.Inputs'!$D$39,$E478)))/(1-'1.Inputs'!$D$42)*$D478*(1+$G478)^(5-1))*('1.Inputs'!$D$48-'1.Inputs'!$D$49))/'1.Inputs'!$D$51</f>
        <v>1457354224.0614736</v>
      </c>
      <c r="M478" s="36">
        <f ca="1">((('1.Inputs'!$D$37*12*IF(6=1,'1.Inputs'!$D$38,IF(6=2,'1.Inputs'!$D$39,$E478)))*$F478*(('1.Inputs'!$D$40)+(1-'1.Inputs'!$D$40)*(1+'1.Inputs'!$D$41))*(1+$G478)^(6-1))*'1.Inputs'!$D$47+(('1.Inputs'!$D$37*12*IF(6=1,'1.Inputs'!$D$38,IF(6=2,'1.Inputs'!$D$39,$E478)))/(1-'1.Inputs'!$D$42)*$D478*(1+$G478)^(6-1))*('1.Inputs'!$D$48-'1.Inputs'!$D$49))/'1.Inputs'!$D$51</f>
        <v>1496047604.9284022</v>
      </c>
      <c r="N478" s="36">
        <f ca="1">((('1.Inputs'!$D$37*12*IF(7=1,'1.Inputs'!$D$38,IF(7=2,'1.Inputs'!$D$39,$E478)))*$F478*(('1.Inputs'!$D$40)+(1-'1.Inputs'!$D$40)*(1+'1.Inputs'!$D$41))*(1+$G478)^(7-1))*'1.Inputs'!$D$47+(('1.Inputs'!$D$37*12*IF(7=1,'1.Inputs'!$D$38,IF(7=2,'1.Inputs'!$D$39,$E478)))/(1-'1.Inputs'!$D$42)*$D478*(1+$G478)^(7-1))*('1.Inputs'!$D$48-'1.Inputs'!$D$49))/'1.Inputs'!$D$51</f>
        <v>1535768311.6837077</v>
      </c>
      <c r="O478" s="36">
        <f ca="1">((('1.Inputs'!$D$37*12*IF(8=1,'1.Inputs'!$D$38,IF(8=2,'1.Inputs'!$D$39,$E478)))*$F478*(('1.Inputs'!$D$40)+(1-'1.Inputs'!$D$40)*(1+'1.Inputs'!$D$41))*(1+$G478)^(8-1))*'1.Inputs'!$D$47+(('1.Inputs'!$D$37*12*IF(8=1,'1.Inputs'!$D$38,IF(8=2,'1.Inputs'!$D$39,$E478)))/(1-'1.Inputs'!$D$42)*$D478*(1+$G478)^(8-1))*('1.Inputs'!$D$48-'1.Inputs'!$D$49))/'1.Inputs'!$D$51</f>
        <v>1576543620.2711625</v>
      </c>
      <c r="P478" s="36">
        <f ca="1">((('1.Inputs'!$D$37*12*IF(9=1,'1.Inputs'!$D$38,IF(9=2,'1.Inputs'!$D$39,$E478)))*$F478*(('1.Inputs'!$D$40)+(1-'1.Inputs'!$D$40)*(1+'1.Inputs'!$D$41))*(1+$G478)^(9-1))*'1.Inputs'!$D$47+(('1.Inputs'!$D$37*12*IF(9=1,'1.Inputs'!$D$38,IF(9=2,'1.Inputs'!$D$39,$E478)))/(1-'1.Inputs'!$D$42)*$D478*(1+$G478)^(9-1))*('1.Inputs'!$D$48-'1.Inputs'!$D$49))/'1.Inputs'!$D$51</f>
        <v>1618401530.8225682</v>
      </c>
      <c r="Q478" s="36">
        <f ca="1">((('1.Inputs'!$D$37*12*IF(10=1,'1.Inputs'!$D$38,IF(10=2,'1.Inputs'!$D$39,$E478)))*$F478*(('1.Inputs'!$D$40)+(1-'1.Inputs'!$D$40)*(1+'1.Inputs'!$D$41))*(1+$G478)^(10-1))*'1.Inputs'!$D$47+(('1.Inputs'!$D$37*12*IF(10=1,'1.Inputs'!$D$38,IF(10=2,'1.Inputs'!$D$39,$E478)))/(1-'1.Inputs'!$D$42)*$D478*(1+$G478)^(10-1))*('1.Inputs'!$D$48-'1.Inputs'!$D$49))/'1.Inputs'!$D$51</f>
        <v>1661370786.8852565</v>
      </c>
      <c r="R478" s="36">
        <f>-'1.Inputs'!$D$24</f>
        <v>-2050000000</v>
      </c>
      <c r="S478" s="36">
        <f ca="1">((('1.Inputs'!$D$37*12*IF(1=1,'1.Inputs'!$D$38,IF(1=2,'1.Inputs'!$D$39,$E478)))*$F478*(('1.Inputs'!$D$40)+(1-'1.Inputs'!$D$40)*(1+'1.Inputs'!$D$41))*(1+$G478)^(1-1))-(('1.Inputs'!$D$37*12*IF(1=1,'1.Inputs'!$D$38,IF(1=2,'1.Inputs'!$D$39,$E478)))/(1-'1.Inputs'!$D$42)*$D478*(1+$G478)^(1-1))-('1.Inputs'!$D$37*12*IF(1=1,'1.Inputs'!$D$38,IF(1=2,'1.Inputs'!$D$39,$E478)))*'1.Inputs'!$D$43*(1+$G478)^(1-1)-'1.Inputs'!$D$44*(1+$G478)^(1-1)-('1.Inputs'!$D$20/'1.Inputs'!$D$27+'1.Inputs'!$D$23/'1.Inputs'!$D$28))-MAX(0,((('1.Inputs'!$D$37*12*IF(1=1,'1.Inputs'!$D$38,IF(1=2,'1.Inputs'!$D$39,$E478)))*$F478*(('1.Inputs'!$D$40)+(1-'1.Inputs'!$D$40)*(1+'1.Inputs'!$D$41))*(1+$G478)^(1-1))-(('1.Inputs'!$D$37*12*IF(1=1,'1.Inputs'!$D$38,IF(1=2,'1.Inputs'!$D$39,$E478)))/(1-'1.Inputs'!$D$42)*$D478*(1+$G478)^(1-1))-('1.Inputs'!$D$37*12*IF(1=1,'1.Inputs'!$D$38,IF(1=2,'1.Inputs'!$D$39,$E478)))*'1.Inputs'!$D$43*(1+$G478)^(1-1)-'1.Inputs'!$D$44*(1+$G478)^(1-1)-('1.Inputs'!$D$20/'1.Inputs'!$D$27+'1.Inputs'!$D$23/'1.Inputs'!$D$28)))*'1.Inputs'!$D$53+('1.Inputs'!$D$20/'1.Inputs'!$D$27+'1.Inputs'!$D$23/'1.Inputs'!$D$28)-H478</f>
        <v>-630324643.52497303</v>
      </c>
      <c r="T478" s="36">
        <f ca="1">((('1.Inputs'!$D$37*12*IF(2=1,'1.Inputs'!$D$38,IF(2=2,'1.Inputs'!$D$39,$E478)))*$F478*(('1.Inputs'!$D$40)+(1-'1.Inputs'!$D$40)*(1+'1.Inputs'!$D$41))*(1+$G478)^(2-1))-(('1.Inputs'!$D$37*12*IF(2=1,'1.Inputs'!$D$38,IF(2=2,'1.Inputs'!$D$39,$E478)))/(1-'1.Inputs'!$D$42)*$D478*(1+$G478)^(2-1))-('1.Inputs'!$D$37*12*IF(2=1,'1.Inputs'!$D$38,IF(2=2,'1.Inputs'!$D$39,$E478)))*'1.Inputs'!$D$43*(1+$G478)^(2-1)-'1.Inputs'!$D$44*(1+$G478)^(2-1)-('1.Inputs'!$D$20/'1.Inputs'!$D$27+'1.Inputs'!$D$23/'1.Inputs'!$D$28))-MAX(0,((('1.Inputs'!$D$37*12*IF(2=1,'1.Inputs'!$D$38,IF(2=2,'1.Inputs'!$D$39,$E478)))*$F478*(('1.Inputs'!$D$40)+(1-'1.Inputs'!$D$40)*(1+'1.Inputs'!$D$41))*(1+$G478)^(2-1))-(('1.Inputs'!$D$37*12*IF(2=1,'1.Inputs'!$D$38,IF(2=2,'1.Inputs'!$D$39,$E478)))/(1-'1.Inputs'!$D$42)*$D478*(1+$G478)^(2-1))-('1.Inputs'!$D$37*12*IF(2=1,'1.Inputs'!$D$38,IF(2=2,'1.Inputs'!$D$39,$E478)))*'1.Inputs'!$D$43*(1+$G478)^(2-1)-'1.Inputs'!$D$44*(1+$G478)^(2-1)-('1.Inputs'!$D$20/'1.Inputs'!$D$27+'1.Inputs'!$D$23/'1.Inputs'!$D$28)))*'1.Inputs'!$D$53+('1.Inputs'!$D$20/'1.Inputs'!$D$27+'1.Inputs'!$D$23/'1.Inputs'!$D$28)-(I478-H478)</f>
        <v>137977325.45276546</v>
      </c>
      <c r="U478" s="36">
        <f ca="1">((('1.Inputs'!$D$37*12*IF(3=1,'1.Inputs'!$D$38,IF(3=2,'1.Inputs'!$D$39,$E478)))*$F478*(('1.Inputs'!$D$40)+(1-'1.Inputs'!$D$40)*(1+'1.Inputs'!$D$41))*(1+$G478)^(3-1))-(('1.Inputs'!$D$37*12*IF(3=1,'1.Inputs'!$D$38,IF(3=2,'1.Inputs'!$D$39,$E478)))/(1-'1.Inputs'!$D$42)*$D478*(1+$G478)^(3-1))-('1.Inputs'!$D$37*12*IF(3=1,'1.Inputs'!$D$38,IF(3=2,'1.Inputs'!$D$39,$E478)))*'1.Inputs'!$D$43*(1+$G478)^(3-1)-'1.Inputs'!$D$44*(1+$G478)^(3-1)-('1.Inputs'!$D$20/'1.Inputs'!$D$27+'1.Inputs'!$D$23/'1.Inputs'!$D$28))-MAX(0,((('1.Inputs'!$D$37*12*IF(3=1,'1.Inputs'!$D$38,IF(3=2,'1.Inputs'!$D$39,$E478)))*$F478*(('1.Inputs'!$D$40)+(1-'1.Inputs'!$D$40)*(1+'1.Inputs'!$D$41))*(1+$G478)^(3-1))-(('1.Inputs'!$D$37*12*IF(3=1,'1.Inputs'!$D$38,IF(3=2,'1.Inputs'!$D$39,$E478)))/(1-'1.Inputs'!$D$42)*$D478*(1+$G478)^(3-1))-('1.Inputs'!$D$37*12*IF(3=1,'1.Inputs'!$D$38,IF(3=2,'1.Inputs'!$D$39,$E478)))*'1.Inputs'!$D$43*(1+$G478)^(3-1)-'1.Inputs'!$D$44*(1+$G478)^(3-1)-('1.Inputs'!$D$20/'1.Inputs'!$D$27+'1.Inputs'!$D$23/'1.Inputs'!$D$28)))*'1.Inputs'!$D$53+('1.Inputs'!$D$20/'1.Inputs'!$D$27+'1.Inputs'!$D$23/'1.Inputs'!$D$28)-(J478-I478)</f>
        <v>460127033.87104654</v>
      </c>
      <c r="V478" s="36">
        <f ca="1">((('1.Inputs'!$D$37*12*IF(4=1,'1.Inputs'!$D$38,IF(4=2,'1.Inputs'!$D$39,$E478)))*$F478*(('1.Inputs'!$D$40)+(1-'1.Inputs'!$D$40)*(1+'1.Inputs'!$D$41))*(1+$G478)^(4-1))-(('1.Inputs'!$D$37*12*IF(4=1,'1.Inputs'!$D$38,IF(4=2,'1.Inputs'!$D$39,$E478)))/(1-'1.Inputs'!$D$42)*$D478*(1+$G478)^(4-1))-('1.Inputs'!$D$37*12*IF(4=1,'1.Inputs'!$D$38,IF(4=2,'1.Inputs'!$D$39,$E478)))*'1.Inputs'!$D$43*(1+$G478)^(4-1)-'1.Inputs'!$D$44*(1+$G478)^(4-1)-('1.Inputs'!$D$20/'1.Inputs'!$D$27+'1.Inputs'!$D$23/'1.Inputs'!$D$28))-MAX(0,((('1.Inputs'!$D$37*12*IF(4=1,'1.Inputs'!$D$38,IF(4=2,'1.Inputs'!$D$39,$E478)))*$F478*(('1.Inputs'!$D$40)+(1-'1.Inputs'!$D$40)*(1+'1.Inputs'!$D$41))*(1+$G478)^(4-1))-(('1.Inputs'!$D$37*12*IF(4=1,'1.Inputs'!$D$38,IF(4=2,'1.Inputs'!$D$39,$E478)))/(1-'1.Inputs'!$D$42)*$D478*(1+$G478)^(4-1))-('1.Inputs'!$D$37*12*IF(4=1,'1.Inputs'!$D$38,IF(4=2,'1.Inputs'!$D$39,$E478)))*'1.Inputs'!$D$43*(1+$G478)^(4-1)-'1.Inputs'!$D$44*(1+$G478)^(4-1)-('1.Inputs'!$D$20/'1.Inputs'!$D$27+'1.Inputs'!$D$23/'1.Inputs'!$D$28)))*'1.Inputs'!$D$53+('1.Inputs'!$D$20/'1.Inputs'!$D$27+'1.Inputs'!$D$23/'1.Inputs'!$D$28)-(K478-J478)</f>
        <v>637912786.17172194</v>
      </c>
      <c r="W478" s="36">
        <f ca="1">((('1.Inputs'!$D$37*12*IF(5=1,'1.Inputs'!$D$38,IF(5=2,'1.Inputs'!$D$39,$E478)))*$F478*(('1.Inputs'!$D$40)+(1-'1.Inputs'!$D$40)*(1+'1.Inputs'!$D$41))*(1+$G478)^(5-1))-(('1.Inputs'!$D$37*12*IF(5=1,'1.Inputs'!$D$38,IF(5=2,'1.Inputs'!$D$39,$E478)))/(1-'1.Inputs'!$D$42)*$D478*(1+$G478)^(5-1))-('1.Inputs'!$D$37*12*IF(5=1,'1.Inputs'!$D$38,IF(5=2,'1.Inputs'!$D$39,$E478)))*'1.Inputs'!$D$43*(1+$G478)^(5-1)-'1.Inputs'!$D$44*(1+$G478)^(5-1)-('1.Inputs'!$D$20/'1.Inputs'!$D$27+'1.Inputs'!$D$23/'1.Inputs'!$D$28))-MAX(0,((('1.Inputs'!$D$37*12*IF(5=1,'1.Inputs'!$D$38,IF(5=2,'1.Inputs'!$D$39,$E478)))*$F478*(('1.Inputs'!$D$40)+(1-'1.Inputs'!$D$40)*(1+'1.Inputs'!$D$41))*(1+$G478)^(5-1))-(('1.Inputs'!$D$37*12*IF(5=1,'1.Inputs'!$D$38,IF(5=2,'1.Inputs'!$D$39,$E478)))/(1-'1.Inputs'!$D$42)*$D478*(1+$G478)^(5-1))-('1.Inputs'!$D$37*12*IF(5=1,'1.Inputs'!$D$38,IF(5=2,'1.Inputs'!$D$39,$E478)))*'1.Inputs'!$D$43*(1+$G478)^(5-1)-'1.Inputs'!$D$44*(1+$G478)^(5-1)-('1.Inputs'!$D$20/'1.Inputs'!$D$27+'1.Inputs'!$D$23/'1.Inputs'!$D$28)))*'1.Inputs'!$D$53+('1.Inputs'!$D$20/'1.Inputs'!$D$27+'1.Inputs'!$D$23/'1.Inputs'!$D$28)-(L478-K478)</f>
        <v>653595136.94953752</v>
      </c>
      <c r="X478" s="36">
        <f ca="1">((('1.Inputs'!$D$37*12*IF(6=1,'1.Inputs'!$D$38,IF(6=2,'1.Inputs'!$D$39,$E478)))*$F478*(('1.Inputs'!$D$40)+(1-'1.Inputs'!$D$40)*(1+'1.Inputs'!$D$41))*(1+$G478)^(6-1))-(('1.Inputs'!$D$37*12*IF(6=1,'1.Inputs'!$D$38,IF(6=2,'1.Inputs'!$D$39,$E478)))/(1-'1.Inputs'!$D$42)*$D478*(1+$G478)^(6-1))-('1.Inputs'!$D$37*12*IF(6=1,'1.Inputs'!$D$38,IF(6=2,'1.Inputs'!$D$39,$E478)))*'1.Inputs'!$D$43*(1+$G478)^(6-1)-'1.Inputs'!$D$44*(1+$G478)^(6-1)-('1.Inputs'!$D$20/'1.Inputs'!$D$27+'1.Inputs'!$D$23/'1.Inputs'!$D$28))-MAX(0,((('1.Inputs'!$D$37*12*IF(6=1,'1.Inputs'!$D$38,IF(6=2,'1.Inputs'!$D$39,$E478)))*$F478*(('1.Inputs'!$D$40)+(1-'1.Inputs'!$D$40)*(1+'1.Inputs'!$D$41))*(1+$G478)^(6-1))-(('1.Inputs'!$D$37*12*IF(6=1,'1.Inputs'!$D$38,IF(6=2,'1.Inputs'!$D$39,$E478)))/(1-'1.Inputs'!$D$42)*$D478*(1+$G478)^(6-1))-('1.Inputs'!$D$37*12*IF(6=1,'1.Inputs'!$D$38,IF(6=2,'1.Inputs'!$D$39,$E478)))*'1.Inputs'!$D$43*(1+$G478)^(6-1)-'1.Inputs'!$D$44*(1+$G478)^(6-1)-('1.Inputs'!$D$20/'1.Inputs'!$D$27+'1.Inputs'!$D$23/'1.Inputs'!$D$28)))*'1.Inputs'!$D$53+('1.Inputs'!$D$20/'1.Inputs'!$D$27+'1.Inputs'!$D$23/'1.Inputs'!$D$28)-(M478-L478)</f>
        <v>669693860.87913525</v>
      </c>
      <c r="Y478" s="36">
        <f ca="1">((('1.Inputs'!$D$37*12*IF(7=1,'1.Inputs'!$D$38,IF(7=2,'1.Inputs'!$D$39,$E478)))*$F478*(('1.Inputs'!$D$40)+(1-'1.Inputs'!$D$40)*(1+'1.Inputs'!$D$41))*(1+$G478)^(7-1))-(('1.Inputs'!$D$37*12*IF(7=1,'1.Inputs'!$D$38,IF(7=2,'1.Inputs'!$D$39,$E478)))/(1-'1.Inputs'!$D$42)*$D478*(1+$G478)^(7-1))-('1.Inputs'!$D$37*12*IF(7=1,'1.Inputs'!$D$38,IF(7=2,'1.Inputs'!$D$39,$E478)))*'1.Inputs'!$D$43*(1+$G478)^(7-1)-'1.Inputs'!$D$44*(1+$G478)^(7-1)-('1.Inputs'!$D$20/'1.Inputs'!$D$27+'1.Inputs'!$D$23/'1.Inputs'!$D$28))-MAX(0,((('1.Inputs'!$D$37*12*IF(7=1,'1.Inputs'!$D$38,IF(7=2,'1.Inputs'!$D$39,$E478)))*$F478*(('1.Inputs'!$D$40)+(1-'1.Inputs'!$D$40)*(1+'1.Inputs'!$D$41))*(1+$G478)^(7-1))-(('1.Inputs'!$D$37*12*IF(7=1,'1.Inputs'!$D$38,IF(7=2,'1.Inputs'!$D$39,$E478)))/(1-'1.Inputs'!$D$42)*$D478*(1+$G478)^(7-1))-('1.Inputs'!$D$37*12*IF(7=1,'1.Inputs'!$D$38,IF(7=2,'1.Inputs'!$D$39,$E478)))*'1.Inputs'!$D$43*(1+$G478)^(7-1)-'1.Inputs'!$D$44*(1+$G478)^(7-1)-('1.Inputs'!$D$20/'1.Inputs'!$D$27+'1.Inputs'!$D$23/'1.Inputs'!$D$28)))*'1.Inputs'!$D$53+('1.Inputs'!$D$20/'1.Inputs'!$D$27+'1.Inputs'!$D$23/'1.Inputs'!$D$28)-(N478-M478)</f>
        <v>686220012.84660745</v>
      </c>
      <c r="Z478" s="36">
        <f ca="1">((('1.Inputs'!$D$37*12*IF(8=1,'1.Inputs'!$D$38,IF(8=2,'1.Inputs'!$D$39,$E478)))*$F478*(('1.Inputs'!$D$40)+(1-'1.Inputs'!$D$40)*(1+'1.Inputs'!$D$41))*(1+$G478)^(8-1))-(('1.Inputs'!$D$37*12*IF(8=1,'1.Inputs'!$D$38,IF(8=2,'1.Inputs'!$D$39,$E478)))/(1-'1.Inputs'!$D$42)*$D478*(1+$G478)^(8-1))-('1.Inputs'!$D$37*12*IF(8=1,'1.Inputs'!$D$38,IF(8=2,'1.Inputs'!$D$39,$E478)))*'1.Inputs'!$D$43*(1+$G478)^(8-1)-'1.Inputs'!$D$44*(1+$G478)^(8-1)-('1.Inputs'!$D$20/'1.Inputs'!$D$27+'1.Inputs'!$D$23/'1.Inputs'!$D$28))-MAX(0,((('1.Inputs'!$D$37*12*IF(8=1,'1.Inputs'!$D$38,IF(8=2,'1.Inputs'!$D$39,$E478)))*$F478*(('1.Inputs'!$D$40)+(1-'1.Inputs'!$D$40)*(1+'1.Inputs'!$D$41))*(1+$G478)^(8-1))-(('1.Inputs'!$D$37*12*IF(8=1,'1.Inputs'!$D$38,IF(8=2,'1.Inputs'!$D$39,$E478)))/(1-'1.Inputs'!$D$42)*$D478*(1+$G478)^(8-1))-('1.Inputs'!$D$37*12*IF(8=1,'1.Inputs'!$D$38,IF(8=2,'1.Inputs'!$D$39,$E478)))*'1.Inputs'!$D$43*(1+$G478)^(8-1)-'1.Inputs'!$D$44*(1+$G478)^(8-1)-('1.Inputs'!$D$20/'1.Inputs'!$D$27+'1.Inputs'!$D$23/'1.Inputs'!$D$28)))*'1.Inputs'!$D$53+('1.Inputs'!$D$20/'1.Inputs'!$D$27+'1.Inputs'!$D$23/'1.Inputs'!$D$28)-(O478-N478)</f>
        <v>703184941.2500248</v>
      </c>
      <c r="AA478" s="36">
        <f ca="1">((('1.Inputs'!$D$37*12*IF(9=1,'1.Inputs'!$D$38,IF(9=2,'1.Inputs'!$D$39,$E478)))*$F478*(('1.Inputs'!$D$40)+(1-'1.Inputs'!$D$40)*(1+'1.Inputs'!$D$41))*(1+$G478)^(9-1))-(('1.Inputs'!$D$37*12*IF(9=1,'1.Inputs'!$D$38,IF(9=2,'1.Inputs'!$D$39,$E478)))/(1-'1.Inputs'!$D$42)*$D478*(1+$G478)^(9-1))-('1.Inputs'!$D$37*12*IF(9=1,'1.Inputs'!$D$38,IF(9=2,'1.Inputs'!$D$39,$E478)))*'1.Inputs'!$D$43*(1+$G478)^(9-1)-'1.Inputs'!$D$44*(1+$G478)^(9-1)-('1.Inputs'!$D$20/'1.Inputs'!$D$27+'1.Inputs'!$D$23/'1.Inputs'!$D$28))-MAX(0,((('1.Inputs'!$D$37*12*IF(9=1,'1.Inputs'!$D$38,IF(9=2,'1.Inputs'!$D$39,$E478)))*$F478*(('1.Inputs'!$D$40)+(1-'1.Inputs'!$D$40)*(1+'1.Inputs'!$D$41))*(1+$G478)^(9-1))-(('1.Inputs'!$D$37*12*IF(9=1,'1.Inputs'!$D$38,IF(9=2,'1.Inputs'!$D$39,$E478)))/(1-'1.Inputs'!$D$42)*$D478*(1+$G478)^(9-1))-('1.Inputs'!$D$37*12*IF(9=1,'1.Inputs'!$D$38,IF(9=2,'1.Inputs'!$D$39,$E478)))*'1.Inputs'!$D$43*(1+$G478)^(9-1)-'1.Inputs'!$D$44*(1+$G478)^(9-1)-('1.Inputs'!$D$20/'1.Inputs'!$D$27+'1.Inputs'!$D$23/'1.Inputs'!$D$28)))*'1.Inputs'!$D$53+('1.Inputs'!$D$20/'1.Inputs'!$D$27+'1.Inputs'!$D$23/'1.Inputs'!$D$28)-(P478-O478)</f>
        <v>720600295.79229999</v>
      </c>
      <c r="AB478" s="36">
        <f ca="1">((('1.Inputs'!$D$37*12*IF(10=1,'1.Inputs'!$D$38,IF(10=2,'1.Inputs'!$D$39,$E478)))*$F478*(('1.Inputs'!$D$40)+(1-'1.Inputs'!$D$40)*(1+'1.Inputs'!$D$41))*(1+$G478)^(10-1))-(('1.Inputs'!$D$37*12*IF(10=1,'1.Inputs'!$D$38,IF(10=2,'1.Inputs'!$D$39,$E478)))/(1-'1.Inputs'!$D$42)*$D478*(1+$G478)^(10-1))-('1.Inputs'!$D$37*12*IF(10=1,'1.Inputs'!$D$38,IF(10=2,'1.Inputs'!$D$39,$E478)))*'1.Inputs'!$D$43*(1+$G478)^(10-1)-'1.Inputs'!$D$44*(1+$G478)^(10-1)-('1.Inputs'!$D$20/'1.Inputs'!$D$27+'1.Inputs'!$D$23/'1.Inputs'!$D$28))-MAX(0,((('1.Inputs'!$D$37*12*IF(10=1,'1.Inputs'!$D$38,IF(10=2,'1.Inputs'!$D$39,$E478)))*$F478*(('1.Inputs'!$D$40)+(1-'1.Inputs'!$D$40)*(1+'1.Inputs'!$D$41))*(1+$G478)^(10-1))-(('1.Inputs'!$D$37*12*IF(10=1,'1.Inputs'!$D$38,IF(10=2,'1.Inputs'!$D$39,$E478)))/(1-'1.Inputs'!$D$42)*$D478*(1+$G478)^(10-1))-('1.Inputs'!$D$37*12*IF(10=1,'1.Inputs'!$D$38,IF(10=2,'1.Inputs'!$D$39,$E478)))*'1.Inputs'!$D$43*(1+$G478)^(10-1)-'1.Inputs'!$D$44*(1+$G478)^(10-1)-('1.Inputs'!$D$20/'1.Inputs'!$D$27+'1.Inputs'!$D$23/'1.Inputs'!$D$28)))*'1.Inputs'!$D$53+('1.Inputs'!$D$20/'1.Inputs'!$D$27+'1.Inputs'!$D$23/'1.Inputs'!$D$28)-(Q478-P478)+(('1.Inputs'!$D$20+'1.Inputs'!$D$23-('1.Inputs'!$D$20/'1.Inputs'!$D$27+'1.Inputs'!$D$23/'1.Inputs'!$D$28)*'1.Inputs'!$D$10)*'1.Inputs'!$D$60+'1.Inputs'!$D$19*'1.Inputs'!$D$59+Q478)</f>
        <v>3099848822.3662243</v>
      </c>
      <c r="AC478" s="36">
        <f ca="1">S478-AC$13-AC$14+MIN(AC$13,MAX(0,((('1.Inputs'!$D$37*12*IF(1=1,'1.Inputs'!$D$38,IF(1=2,'1.Inputs'!$D$39,$E478)))*$F478*(('1.Inputs'!$D$40)+(1-'1.Inputs'!$D$40)*(1+'1.Inputs'!$D$41))*(1+$G478)^(1-1))-(('1.Inputs'!$D$37*12*IF(1=1,'1.Inputs'!$D$38,IF(1=2,'1.Inputs'!$D$39,$E478)))/(1-'1.Inputs'!$D$42)*$D478*(1+$G478)^(1-1))-('1.Inputs'!$D$37*12*IF(1=1,'1.Inputs'!$D$38,IF(1=2,'1.Inputs'!$D$39,$E478)))*'1.Inputs'!$D$43*(1+$G478)^(1-1)-'1.Inputs'!$D$44*(1+$G478)^(1-1)-('1.Inputs'!$D$20/'1.Inputs'!$D$27+'1.Inputs'!$D$23/'1.Inputs'!$D$28))))*'1.Inputs'!$D$53</f>
        <v>-746166053.06552339</v>
      </c>
      <c r="AD478" s="36">
        <f ca="1">T478-AD$13-AD$14+MIN(AD$13,MAX(0,((('1.Inputs'!$D$37*12*IF(2=1,'1.Inputs'!$D$38,IF(2=2,'1.Inputs'!$D$39,$E478)))*$F478*(('1.Inputs'!$D$40)+(1-'1.Inputs'!$D$40)*(1+'1.Inputs'!$D$41))*(1+$G478)^(2-1))-(('1.Inputs'!$D$37*12*IF(2=1,'1.Inputs'!$D$38,IF(2=2,'1.Inputs'!$D$39,$E478)))/(1-'1.Inputs'!$D$42)*$D478*(1+$G478)^(2-1))-('1.Inputs'!$D$37*12*IF(2=1,'1.Inputs'!$D$38,IF(2=2,'1.Inputs'!$D$39,$E478)))*'1.Inputs'!$D$43*(1+$G478)^(2-1)-'1.Inputs'!$D$44*(1+$G478)^(2-1)-('1.Inputs'!$D$20/'1.Inputs'!$D$27+'1.Inputs'!$D$23/'1.Inputs'!$D$28))))*'1.Inputs'!$D$53</f>
        <v>42037325.452765465</v>
      </c>
      <c r="AE478" s="36">
        <f ca="1">U478-AE$13-AE$14+MIN(AE$13,MAX(0,((('1.Inputs'!$D$37*12*IF(3=1,'1.Inputs'!$D$38,IF(3=2,'1.Inputs'!$D$39,$E478)))*$F478*(('1.Inputs'!$D$40)+(1-'1.Inputs'!$D$40)*(1+'1.Inputs'!$D$41))*(1+$G478)^(3-1))-(('1.Inputs'!$D$37*12*IF(3=1,'1.Inputs'!$D$38,IF(3=2,'1.Inputs'!$D$39,$E478)))/(1-'1.Inputs'!$D$42)*$D478*(1+$G478)^(3-1))-('1.Inputs'!$D$37*12*IF(3=1,'1.Inputs'!$D$38,IF(3=2,'1.Inputs'!$D$39,$E478)))*'1.Inputs'!$D$43*(1+$G478)^(3-1)-'1.Inputs'!$D$44*(1+$G478)^(3-1)-('1.Inputs'!$D$20/'1.Inputs'!$D$27+'1.Inputs'!$D$23/'1.Inputs'!$D$28))))*'1.Inputs'!$D$53</f>
        <v>118187033.87104654</v>
      </c>
      <c r="AF478" s="36">
        <f ca="1">V478-AF$13-AF$14+MIN(AF$13,MAX(0,((('1.Inputs'!$D$37*12*IF(4=1,'1.Inputs'!$D$38,IF(4=2,'1.Inputs'!$D$39,$E478)))*$F478*(('1.Inputs'!$D$40)+(1-'1.Inputs'!$D$40)*(1+'1.Inputs'!$D$41))*(1+$G478)^(4-1))-(('1.Inputs'!$D$37*12*IF(4=1,'1.Inputs'!$D$38,IF(4=2,'1.Inputs'!$D$39,$E478)))/(1-'1.Inputs'!$D$42)*$D478*(1+$G478)^(4-1))-('1.Inputs'!$D$37*12*IF(4=1,'1.Inputs'!$D$38,IF(4=2,'1.Inputs'!$D$39,$E478)))*'1.Inputs'!$D$43*(1+$G478)^(4-1)-'1.Inputs'!$D$44*(1+$G478)^(4-1)-('1.Inputs'!$D$20/'1.Inputs'!$D$27+'1.Inputs'!$D$23/'1.Inputs'!$D$28))))*'1.Inputs'!$D$53</f>
        <v>315160786.17172194</v>
      </c>
      <c r="AG478" s="36">
        <f ca="1">W478-AG$13-AG$14+MIN(AG$13,MAX(0,((('1.Inputs'!$D$37*12*IF(5=1,'1.Inputs'!$D$38,IF(5=2,'1.Inputs'!$D$39,$E478)))*$F478*(('1.Inputs'!$D$40)+(1-'1.Inputs'!$D$40)*(1+'1.Inputs'!$D$41))*(1+$G478)^(5-1))-(('1.Inputs'!$D$37*12*IF(5=1,'1.Inputs'!$D$38,IF(5=2,'1.Inputs'!$D$39,$E478)))/(1-'1.Inputs'!$D$42)*$D478*(1+$G478)^(5-1))-('1.Inputs'!$D$37*12*IF(5=1,'1.Inputs'!$D$38,IF(5=2,'1.Inputs'!$D$39,$E478)))*'1.Inputs'!$D$43*(1+$G478)^(5-1)-'1.Inputs'!$D$44*(1+$G478)^(5-1)-('1.Inputs'!$D$20/'1.Inputs'!$D$27+'1.Inputs'!$D$23/'1.Inputs'!$D$28))))*'1.Inputs'!$D$53</f>
        <v>350031136.94953752</v>
      </c>
      <c r="AH478" s="36">
        <f ca="1">X478-AH$13-AH$14+MIN(AH$13,MAX(0,((('1.Inputs'!$D$37*12*IF(6=1,'1.Inputs'!$D$38,IF(6=2,'1.Inputs'!$D$39,$E478)))*$F478*(('1.Inputs'!$D$40)+(1-'1.Inputs'!$D$40)*(1+'1.Inputs'!$D$41))*(1+$G478)^(6-1))-(('1.Inputs'!$D$37*12*IF(6=1,'1.Inputs'!$D$38,IF(6=2,'1.Inputs'!$D$39,$E478)))/(1-'1.Inputs'!$D$42)*$D478*(1+$G478)^(6-1))-('1.Inputs'!$D$37*12*IF(6=1,'1.Inputs'!$D$38,IF(6=2,'1.Inputs'!$D$39,$E478)))*'1.Inputs'!$D$43*(1+$G478)^(6-1)-'1.Inputs'!$D$44*(1+$G478)^(6-1)-('1.Inputs'!$D$20/'1.Inputs'!$D$27+'1.Inputs'!$D$23/'1.Inputs'!$D$28))))*'1.Inputs'!$D$53</f>
        <v>385317860.87913525</v>
      </c>
      <c r="AI478" s="36">
        <f ca="1">Y478-AI$13-AI$14+MIN(AI$13,MAX(0,((('1.Inputs'!$D$37*12*IF(7=1,'1.Inputs'!$D$38,IF(7=2,'1.Inputs'!$D$39,$E478)))*$F478*(('1.Inputs'!$D$40)+(1-'1.Inputs'!$D$40)*(1+'1.Inputs'!$D$41))*(1+$G478)^(7-1))-(('1.Inputs'!$D$37*12*IF(7=1,'1.Inputs'!$D$38,IF(7=2,'1.Inputs'!$D$39,$E478)))/(1-'1.Inputs'!$D$42)*$D478*(1+$G478)^(7-1))-('1.Inputs'!$D$37*12*IF(7=1,'1.Inputs'!$D$38,IF(7=2,'1.Inputs'!$D$39,$E478)))*'1.Inputs'!$D$43*(1+$G478)^(7-1)-'1.Inputs'!$D$44*(1+$G478)^(7-1)-('1.Inputs'!$D$20/'1.Inputs'!$D$27+'1.Inputs'!$D$23/'1.Inputs'!$D$28))))*'1.Inputs'!$D$53</f>
        <v>421032012.84660745</v>
      </c>
      <c r="AJ478" s="36">
        <f ca="1">Z478-AJ$13-AJ$14+MIN(AJ$13,MAX(0,((('1.Inputs'!$D$37*12*IF(8=1,'1.Inputs'!$D$38,IF(8=2,'1.Inputs'!$D$39,$E478)))*$F478*(('1.Inputs'!$D$40)+(1-'1.Inputs'!$D$40)*(1+'1.Inputs'!$D$41))*(1+$G478)^(8-1))-(('1.Inputs'!$D$37*12*IF(8=1,'1.Inputs'!$D$38,IF(8=2,'1.Inputs'!$D$39,$E478)))/(1-'1.Inputs'!$D$42)*$D478*(1+$G478)^(8-1))-('1.Inputs'!$D$37*12*IF(8=1,'1.Inputs'!$D$38,IF(8=2,'1.Inputs'!$D$39,$E478)))*'1.Inputs'!$D$43*(1+$G478)^(8-1)-'1.Inputs'!$D$44*(1+$G478)^(8-1)-('1.Inputs'!$D$20/'1.Inputs'!$D$27+'1.Inputs'!$D$23/'1.Inputs'!$D$28))))*'1.Inputs'!$D$53</f>
        <v>703184941.2500248</v>
      </c>
      <c r="AK478" s="36">
        <f ca="1">AA478-AK$13-AK$14+MIN(AK$13,MAX(0,((('1.Inputs'!$D$37*12*IF(9=1,'1.Inputs'!$D$38,IF(9=2,'1.Inputs'!$D$39,$E478)))*$F478*(('1.Inputs'!$D$40)+(1-'1.Inputs'!$D$40)*(1+'1.Inputs'!$D$41))*(1+$G478)^(9-1))-(('1.Inputs'!$D$37*12*IF(9=1,'1.Inputs'!$D$38,IF(9=2,'1.Inputs'!$D$39,$E478)))/(1-'1.Inputs'!$D$42)*$D478*(1+$G478)^(9-1))-('1.Inputs'!$D$37*12*IF(9=1,'1.Inputs'!$D$38,IF(9=2,'1.Inputs'!$D$39,$E478)))*'1.Inputs'!$D$43*(1+$G478)^(9-1)-'1.Inputs'!$D$44*(1+$G478)^(9-1)-('1.Inputs'!$D$20/'1.Inputs'!$D$27+'1.Inputs'!$D$23/'1.Inputs'!$D$28))))*'1.Inputs'!$D$53</f>
        <v>720600295.79229999</v>
      </c>
      <c r="AL478" s="36">
        <f ca="1">AB478-AL$13-AL$14+MIN(AL$13,MAX(0,((('1.Inputs'!$D$37*12*IF(10=1,'1.Inputs'!$D$38,IF(10=2,'1.Inputs'!$D$39,$E478)))*$F478*(('1.Inputs'!$D$40)+(1-'1.Inputs'!$D$40)*(1+'1.Inputs'!$D$41))*(1+$G478)^(10-1))-(('1.Inputs'!$D$37*12*IF(10=1,'1.Inputs'!$D$38,IF(10=2,'1.Inputs'!$D$39,$E478)))/(1-'1.Inputs'!$D$42)*$D478*(1+$G478)^(10-1))-('1.Inputs'!$D$37*12*IF(10=1,'1.Inputs'!$D$38,IF(10=2,'1.Inputs'!$D$39,$E478)))*'1.Inputs'!$D$43*(1+$G478)^(10-1)-'1.Inputs'!$D$44*(1+$G478)^(10-1)-('1.Inputs'!$D$20/'1.Inputs'!$D$27+'1.Inputs'!$D$23/'1.Inputs'!$D$28))))*'1.Inputs'!$D$53+'1.Inputs'!$D$35</f>
        <v>3899848822.3662243</v>
      </c>
      <c r="AM478" s="48">
        <f ca="1">R478+NPV('1.Inputs'!$D$55,S478:AB478)</f>
        <v>817286543.78032541</v>
      </c>
      <c r="AN478" s="48">
        <f ca="1">-('1.Inputs'!$D$24*(1-'1.Inputs'!$D$31)+'1.Inputs'!$D$35)+NPV('1.Inputs'!$D$54,AC478:AL478)</f>
        <v>-465096364.14125919</v>
      </c>
      <c r="AO478" s="36">
        <f t="shared" ca="1" si="61"/>
        <v>-4.2704921648033407</v>
      </c>
      <c r="AP478" s="36">
        <f t="shared" ca="1" si="62"/>
        <v>1.1690219356479841</v>
      </c>
      <c r="AQ478" s="36">
        <f ca="1">'1.Inputs'!$D$35+MIN(SUM($AC478:AC478),SUM($AC478:AD478),SUM($AC478:AE478),SUM($AC478:AF478),SUM($AC478:AG478),SUM($AC478:AH478),SUM($AC478:AI478),SUM($AC478:AJ478),SUM($AC478:AK478),SUM($AC478:AL478))</f>
        <v>53833946.934476614</v>
      </c>
      <c r="AR478" s="36">
        <f ca="1">IF(AP478&lt;'1.Inputs'!$D$57,1,0)</f>
        <v>1</v>
      </c>
      <c r="AS478" s="36">
        <f t="shared" ca="1" si="63"/>
        <v>0</v>
      </c>
    </row>
    <row r="479" spans="2:45" ht="15" customHeight="1" x14ac:dyDescent="0.25">
      <c r="B479" s="36">
        <v>464</v>
      </c>
      <c r="C479" s="36">
        <f t="shared" ca="1" si="56"/>
        <v>0.23267656745436638</v>
      </c>
      <c r="D479" s="36">
        <f t="shared" ca="1" si="57"/>
        <v>20443.910322878211</v>
      </c>
      <c r="E479" s="47">
        <f t="shared" ca="1" si="58"/>
        <v>0.78762606191079276</v>
      </c>
      <c r="F479" s="36">
        <f t="shared" ca="1" si="59"/>
        <v>30473.829675906709</v>
      </c>
      <c r="G479" s="36">
        <f t="shared" ca="1" si="60"/>
        <v>3.0534220669837596E-2</v>
      </c>
      <c r="H479" s="36">
        <f ca="1">((('1.Inputs'!$D$37*12*IF(1=1,'1.Inputs'!$D$38,IF(1=2,'1.Inputs'!$D$39,$E479)))*$F479*(('1.Inputs'!$D$40)+(1-'1.Inputs'!$D$40)*(1+'1.Inputs'!$D$41))*(1+$G479)^(1-1))*'1.Inputs'!$D$47+(('1.Inputs'!$D$37*12*IF(1=1,'1.Inputs'!$D$38,IF(1=2,'1.Inputs'!$D$39,$E479)))/(1-'1.Inputs'!$D$42)*$D479*(1+$G479)^(1-1))*('1.Inputs'!$D$48-'1.Inputs'!$D$49))/'1.Inputs'!$D$51</f>
        <v>816413923.41672993</v>
      </c>
      <c r="I479" s="36">
        <f ca="1">((('1.Inputs'!$D$37*12*IF(2=1,'1.Inputs'!$D$38,IF(2=2,'1.Inputs'!$D$39,$E479)))*$F479*(('1.Inputs'!$D$40)+(1-'1.Inputs'!$D$40)*(1+'1.Inputs'!$D$41))*(1+$G479)^(2-1))*'1.Inputs'!$D$47+(('1.Inputs'!$D$37*12*IF(2=1,'1.Inputs'!$D$38,IF(2=2,'1.Inputs'!$D$39,$E479)))/(1-'1.Inputs'!$D$42)*$D479*(1+$G479)^(2-1))*('1.Inputs'!$D$48-'1.Inputs'!$D$49))/'1.Inputs'!$D$51</f>
        <v>1177879480.8371701</v>
      </c>
      <c r="J479" s="36">
        <f ca="1">((('1.Inputs'!$D$37*12*IF(3=1,'1.Inputs'!$D$38,IF(3=2,'1.Inputs'!$D$39,$E479)))*$F479*(('1.Inputs'!$D$40)+(1-'1.Inputs'!$D$40)*(1+'1.Inputs'!$D$41))*(1+$G479)^(3-1))*'1.Inputs'!$D$47+(('1.Inputs'!$D$37*12*IF(3=1,'1.Inputs'!$D$38,IF(3=2,'1.Inputs'!$D$39,$E479)))/(1-'1.Inputs'!$D$42)*$D479*(1+$G479)^(3-1))*('1.Inputs'!$D$48-'1.Inputs'!$D$49))/'1.Inputs'!$D$51</f>
        <v>1365794351.4085805</v>
      </c>
      <c r="K479" s="36">
        <f ca="1">((('1.Inputs'!$D$37*12*IF(4=1,'1.Inputs'!$D$38,IF(4=2,'1.Inputs'!$D$39,$E479)))*$F479*(('1.Inputs'!$D$40)+(1-'1.Inputs'!$D$40)*(1+'1.Inputs'!$D$41))*(1+$G479)^(4-1))*'1.Inputs'!$D$47+(('1.Inputs'!$D$37*12*IF(4=1,'1.Inputs'!$D$38,IF(4=2,'1.Inputs'!$D$39,$E479)))/(1-'1.Inputs'!$D$42)*$D479*(1+$G479)^(4-1))*('1.Inputs'!$D$48-'1.Inputs'!$D$49))/'1.Inputs'!$D$51</f>
        <v>1407497817.5241075</v>
      </c>
      <c r="L479" s="36">
        <f ca="1">((('1.Inputs'!$D$37*12*IF(5=1,'1.Inputs'!$D$38,IF(5=2,'1.Inputs'!$D$39,$E479)))*$F479*(('1.Inputs'!$D$40)+(1-'1.Inputs'!$D$40)*(1+'1.Inputs'!$D$41))*(1+$G479)^(5-1))*'1.Inputs'!$D$47+(('1.Inputs'!$D$37*12*IF(5=1,'1.Inputs'!$D$38,IF(5=2,'1.Inputs'!$D$39,$E479)))/(1-'1.Inputs'!$D$42)*$D479*(1+$G479)^(5-1))*('1.Inputs'!$D$48-'1.Inputs'!$D$49))/'1.Inputs'!$D$51</f>
        <v>1450474666.4767036</v>
      </c>
      <c r="M479" s="36">
        <f ca="1">((('1.Inputs'!$D$37*12*IF(6=1,'1.Inputs'!$D$38,IF(6=2,'1.Inputs'!$D$39,$E479)))*$F479*(('1.Inputs'!$D$40)+(1-'1.Inputs'!$D$40)*(1+'1.Inputs'!$D$41))*(1+$G479)^(6-1))*'1.Inputs'!$D$47+(('1.Inputs'!$D$37*12*IF(6=1,'1.Inputs'!$D$38,IF(6=2,'1.Inputs'!$D$39,$E479)))/(1-'1.Inputs'!$D$42)*$D479*(1+$G479)^(6-1))*('1.Inputs'!$D$48-'1.Inputs'!$D$49))/'1.Inputs'!$D$51</f>
        <v>1494763780.0189123</v>
      </c>
      <c r="N479" s="36">
        <f ca="1">((('1.Inputs'!$D$37*12*IF(7=1,'1.Inputs'!$D$38,IF(7=2,'1.Inputs'!$D$39,$E479)))*$F479*(('1.Inputs'!$D$40)+(1-'1.Inputs'!$D$40)*(1+'1.Inputs'!$D$41))*(1+$G479)^(7-1))*'1.Inputs'!$D$47+(('1.Inputs'!$D$37*12*IF(7=1,'1.Inputs'!$D$38,IF(7=2,'1.Inputs'!$D$39,$E479)))/(1-'1.Inputs'!$D$42)*$D479*(1+$G479)^(7-1))*('1.Inputs'!$D$48-'1.Inputs'!$D$49))/'1.Inputs'!$D$51</f>
        <v>1540405227.1272905</v>
      </c>
      <c r="O479" s="36">
        <f ca="1">((('1.Inputs'!$D$37*12*IF(8=1,'1.Inputs'!$D$38,IF(8=2,'1.Inputs'!$D$39,$E479)))*$F479*(('1.Inputs'!$D$40)+(1-'1.Inputs'!$D$40)*(1+'1.Inputs'!$D$41))*(1+$G479)^(8-1))*'1.Inputs'!$D$47+(('1.Inputs'!$D$37*12*IF(8=1,'1.Inputs'!$D$38,IF(8=2,'1.Inputs'!$D$39,$E479)))/(1-'1.Inputs'!$D$42)*$D479*(1+$G479)^(8-1))*('1.Inputs'!$D$48-'1.Inputs'!$D$49))/'1.Inputs'!$D$51</f>
        <v>1587440300.2533665</v>
      </c>
      <c r="P479" s="36">
        <f ca="1">((('1.Inputs'!$D$37*12*IF(9=1,'1.Inputs'!$D$38,IF(9=2,'1.Inputs'!$D$39,$E479)))*$F479*(('1.Inputs'!$D$40)+(1-'1.Inputs'!$D$40)*(1+'1.Inputs'!$D$41))*(1+$G479)^(9-1))*'1.Inputs'!$D$47+(('1.Inputs'!$D$37*12*IF(9=1,'1.Inputs'!$D$38,IF(9=2,'1.Inputs'!$D$39,$E479)))/(1-'1.Inputs'!$D$42)*$D479*(1+$G479)^(9-1))*('1.Inputs'!$D$48-'1.Inputs'!$D$49))/'1.Inputs'!$D$51</f>
        <v>1635911552.6814961</v>
      </c>
      <c r="Q479" s="36">
        <f ca="1">((('1.Inputs'!$D$37*12*IF(10=1,'1.Inputs'!$D$38,IF(10=2,'1.Inputs'!$D$39,$E479)))*$F479*(('1.Inputs'!$D$40)+(1-'1.Inputs'!$D$40)*(1+'1.Inputs'!$D$41))*(1+$G479)^(10-1))*'1.Inputs'!$D$47+(('1.Inputs'!$D$37*12*IF(10=1,'1.Inputs'!$D$38,IF(10=2,'1.Inputs'!$D$39,$E479)))/(1-'1.Inputs'!$D$42)*$D479*(1+$G479)^(10-1))*('1.Inputs'!$D$48-'1.Inputs'!$D$49))/'1.Inputs'!$D$51</f>
        <v>1685862837.0274096</v>
      </c>
      <c r="R479" s="36">
        <f>-'1.Inputs'!$D$24</f>
        <v>-2050000000</v>
      </c>
      <c r="S479" s="36">
        <f ca="1">((('1.Inputs'!$D$37*12*IF(1=1,'1.Inputs'!$D$38,IF(1=2,'1.Inputs'!$D$39,$E479)))*$F479*(('1.Inputs'!$D$40)+(1-'1.Inputs'!$D$40)*(1+'1.Inputs'!$D$41))*(1+$G479)^(1-1))-(('1.Inputs'!$D$37*12*IF(1=1,'1.Inputs'!$D$38,IF(1=2,'1.Inputs'!$D$39,$E479)))/(1-'1.Inputs'!$D$42)*$D479*(1+$G479)^(1-1))-('1.Inputs'!$D$37*12*IF(1=1,'1.Inputs'!$D$38,IF(1=2,'1.Inputs'!$D$39,$E479)))*'1.Inputs'!$D$43*(1+$G479)^(1-1)-'1.Inputs'!$D$44*(1+$G479)^(1-1)-('1.Inputs'!$D$20/'1.Inputs'!$D$27+'1.Inputs'!$D$23/'1.Inputs'!$D$28))-MAX(0,((('1.Inputs'!$D$37*12*IF(1=1,'1.Inputs'!$D$38,IF(1=2,'1.Inputs'!$D$39,$E479)))*$F479*(('1.Inputs'!$D$40)+(1-'1.Inputs'!$D$40)*(1+'1.Inputs'!$D$41))*(1+$G479)^(1-1))-(('1.Inputs'!$D$37*12*IF(1=1,'1.Inputs'!$D$38,IF(1=2,'1.Inputs'!$D$39,$E479)))/(1-'1.Inputs'!$D$42)*$D479*(1+$G479)^(1-1))-('1.Inputs'!$D$37*12*IF(1=1,'1.Inputs'!$D$38,IF(1=2,'1.Inputs'!$D$39,$E479)))*'1.Inputs'!$D$43*(1+$G479)^(1-1)-'1.Inputs'!$D$44*(1+$G479)^(1-1)-('1.Inputs'!$D$20/'1.Inputs'!$D$27+'1.Inputs'!$D$23/'1.Inputs'!$D$28)))*'1.Inputs'!$D$53+('1.Inputs'!$D$20/'1.Inputs'!$D$27+'1.Inputs'!$D$23/'1.Inputs'!$D$28)-H479</f>
        <v>-701670076.12577915</v>
      </c>
      <c r="T479" s="36">
        <f ca="1">((('1.Inputs'!$D$37*12*IF(2=1,'1.Inputs'!$D$38,IF(2=2,'1.Inputs'!$D$39,$E479)))*$F479*(('1.Inputs'!$D$40)+(1-'1.Inputs'!$D$40)*(1+'1.Inputs'!$D$41))*(1+$G479)^(2-1))-(('1.Inputs'!$D$37*12*IF(2=1,'1.Inputs'!$D$38,IF(2=2,'1.Inputs'!$D$39,$E479)))/(1-'1.Inputs'!$D$42)*$D479*(1+$G479)^(2-1))-('1.Inputs'!$D$37*12*IF(2=1,'1.Inputs'!$D$38,IF(2=2,'1.Inputs'!$D$39,$E479)))*'1.Inputs'!$D$43*(1+$G479)^(2-1)-'1.Inputs'!$D$44*(1+$G479)^(2-1)-('1.Inputs'!$D$20/'1.Inputs'!$D$27+'1.Inputs'!$D$23/'1.Inputs'!$D$28))-MAX(0,((('1.Inputs'!$D$37*12*IF(2=1,'1.Inputs'!$D$38,IF(2=2,'1.Inputs'!$D$39,$E479)))*$F479*(('1.Inputs'!$D$40)+(1-'1.Inputs'!$D$40)*(1+'1.Inputs'!$D$41))*(1+$G479)^(2-1))-(('1.Inputs'!$D$37*12*IF(2=1,'1.Inputs'!$D$38,IF(2=2,'1.Inputs'!$D$39,$E479)))/(1-'1.Inputs'!$D$42)*$D479*(1+$G479)^(2-1))-('1.Inputs'!$D$37*12*IF(2=1,'1.Inputs'!$D$38,IF(2=2,'1.Inputs'!$D$39,$E479)))*'1.Inputs'!$D$43*(1+$G479)^(2-1)-'1.Inputs'!$D$44*(1+$G479)^(2-1)-('1.Inputs'!$D$20/'1.Inputs'!$D$27+'1.Inputs'!$D$23/'1.Inputs'!$D$28)))*'1.Inputs'!$D$53+('1.Inputs'!$D$20/'1.Inputs'!$D$27+'1.Inputs'!$D$23/'1.Inputs'!$D$28)-(I479-H479)</f>
        <v>34534639.948922992</v>
      </c>
      <c r="U479" s="36">
        <f ca="1">((('1.Inputs'!$D$37*12*IF(3=1,'1.Inputs'!$D$38,IF(3=2,'1.Inputs'!$D$39,$E479)))*$F479*(('1.Inputs'!$D$40)+(1-'1.Inputs'!$D$40)*(1+'1.Inputs'!$D$41))*(1+$G479)^(3-1))-(('1.Inputs'!$D$37*12*IF(3=1,'1.Inputs'!$D$38,IF(3=2,'1.Inputs'!$D$39,$E479)))/(1-'1.Inputs'!$D$42)*$D479*(1+$G479)^(3-1))-('1.Inputs'!$D$37*12*IF(3=1,'1.Inputs'!$D$38,IF(3=2,'1.Inputs'!$D$39,$E479)))*'1.Inputs'!$D$43*(1+$G479)^(3-1)-'1.Inputs'!$D$44*(1+$G479)^(3-1)-('1.Inputs'!$D$20/'1.Inputs'!$D$27+'1.Inputs'!$D$23/'1.Inputs'!$D$28))-MAX(0,((('1.Inputs'!$D$37*12*IF(3=1,'1.Inputs'!$D$38,IF(3=2,'1.Inputs'!$D$39,$E479)))*$F479*(('1.Inputs'!$D$40)+(1-'1.Inputs'!$D$40)*(1+'1.Inputs'!$D$41))*(1+$G479)^(3-1))-(('1.Inputs'!$D$37*12*IF(3=1,'1.Inputs'!$D$38,IF(3=2,'1.Inputs'!$D$39,$E479)))/(1-'1.Inputs'!$D$42)*$D479*(1+$G479)^(3-1))-('1.Inputs'!$D$37*12*IF(3=1,'1.Inputs'!$D$38,IF(3=2,'1.Inputs'!$D$39,$E479)))*'1.Inputs'!$D$43*(1+$G479)^(3-1)-'1.Inputs'!$D$44*(1+$G479)^(3-1)-('1.Inputs'!$D$20/'1.Inputs'!$D$27+'1.Inputs'!$D$23/'1.Inputs'!$D$28)))*'1.Inputs'!$D$53+('1.Inputs'!$D$20/'1.Inputs'!$D$27+'1.Inputs'!$D$23/'1.Inputs'!$D$28)-(J479-I479)</f>
        <v>341494433.16407788</v>
      </c>
      <c r="V479" s="36">
        <f ca="1">((('1.Inputs'!$D$37*12*IF(4=1,'1.Inputs'!$D$38,IF(4=2,'1.Inputs'!$D$39,$E479)))*$F479*(('1.Inputs'!$D$40)+(1-'1.Inputs'!$D$40)*(1+'1.Inputs'!$D$41))*(1+$G479)^(4-1))-(('1.Inputs'!$D$37*12*IF(4=1,'1.Inputs'!$D$38,IF(4=2,'1.Inputs'!$D$39,$E479)))/(1-'1.Inputs'!$D$42)*$D479*(1+$G479)^(4-1))-('1.Inputs'!$D$37*12*IF(4=1,'1.Inputs'!$D$38,IF(4=2,'1.Inputs'!$D$39,$E479)))*'1.Inputs'!$D$43*(1+$G479)^(4-1)-'1.Inputs'!$D$44*(1+$G479)^(4-1)-('1.Inputs'!$D$20/'1.Inputs'!$D$27+'1.Inputs'!$D$23/'1.Inputs'!$D$28))-MAX(0,((('1.Inputs'!$D$37*12*IF(4=1,'1.Inputs'!$D$38,IF(4=2,'1.Inputs'!$D$39,$E479)))*$F479*(('1.Inputs'!$D$40)+(1-'1.Inputs'!$D$40)*(1+'1.Inputs'!$D$41))*(1+$G479)^(4-1))-(('1.Inputs'!$D$37*12*IF(4=1,'1.Inputs'!$D$38,IF(4=2,'1.Inputs'!$D$39,$E479)))/(1-'1.Inputs'!$D$42)*$D479*(1+$G479)^(4-1))-('1.Inputs'!$D$37*12*IF(4=1,'1.Inputs'!$D$38,IF(4=2,'1.Inputs'!$D$39,$E479)))*'1.Inputs'!$D$43*(1+$G479)^(4-1)-'1.Inputs'!$D$44*(1+$G479)^(4-1)-('1.Inputs'!$D$20/'1.Inputs'!$D$27+'1.Inputs'!$D$23/'1.Inputs'!$D$28)))*'1.Inputs'!$D$53+('1.Inputs'!$D$20/'1.Inputs'!$D$27+'1.Inputs'!$D$23/'1.Inputs'!$D$28)-(K479-J479)</f>
        <v>502428196.19823587</v>
      </c>
      <c r="W479" s="36">
        <f ca="1">((('1.Inputs'!$D$37*12*IF(5=1,'1.Inputs'!$D$38,IF(5=2,'1.Inputs'!$D$39,$E479)))*$F479*(('1.Inputs'!$D$40)+(1-'1.Inputs'!$D$40)*(1+'1.Inputs'!$D$41))*(1+$G479)^(5-1))-(('1.Inputs'!$D$37*12*IF(5=1,'1.Inputs'!$D$38,IF(5=2,'1.Inputs'!$D$39,$E479)))/(1-'1.Inputs'!$D$42)*$D479*(1+$G479)^(5-1))-('1.Inputs'!$D$37*12*IF(5=1,'1.Inputs'!$D$38,IF(5=2,'1.Inputs'!$D$39,$E479)))*'1.Inputs'!$D$43*(1+$G479)^(5-1)-'1.Inputs'!$D$44*(1+$G479)^(5-1)-('1.Inputs'!$D$20/'1.Inputs'!$D$27+'1.Inputs'!$D$23/'1.Inputs'!$D$28))-MAX(0,((('1.Inputs'!$D$37*12*IF(5=1,'1.Inputs'!$D$38,IF(5=2,'1.Inputs'!$D$39,$E479)))*$F479*(('1.Inputs'!$D$40)+(1-'1.Inputs'!$D$40)*(1+'1.Inputs'!$D$41))*(1+$G479)^(5-1))-(('1.Inputs'!$D$37*12*IF(5=1,'1.Inputs'!$D$38,IF(5=2,'1.Inputs'!$D$39,$E479)))/(1-'1.Inputs'!$D$42)*$D479*(1+$G479)^(5-1))-('1.Inputs'!$D$37*12*IF(5=1,'1.Inputs'!$D$38,IF(5=2,'1.Inputs'!$D$39,$E479)))*'1.Inputs'!$D$43*(1+$G479)^(5-1)-'1.Inputs'!$D$44*(1+$G479)^(5-1)-('1.Inputs'!$D$20/'1.Inputs'!$D$27+'1.Inputs'!$D$23/'1.Inputs'!$D$28)))*'1.Inputs'!$D$53+('1.Inputs'!$D$20/'1.Inputs'!$D$27+'1.Inputs'!$D$23/'1.Inputs'!$D$28)-(L479-K479)</f>
        <v>516326707.6850512</v>
      </c>
      <c r="X479" s="36">
        <f ca="1">((('1.Inputs'!$D$37*12*IF(6=1,'1.Inputs'!$D$38,IF(6=2,'1.Inputs'!$D$39,$E479)))*$F479*(('1.Inputs'!$D$40)+(1-'1.Inputs'!$D$40)*(1+'1.Inputs'!$D$41))*(1+$G479)^(6-1))-(('1.Inputs'!$D$37*12*IF(6=1,'1.Inputs'!$D$38,IF(6=2,'1.Inputs'!$D$39,$E479)))/(1-'1.Inputs'!$D$42)*$D479*(1+$G479)^(6-1))-('1.Inputs'!$D$37*12*IF(6=1,'1.Inputs'!$D$38,IF(6=2,'1.Inputs'!$D$39,$E479)))*'1.Inputs'!$D$43*(1+$G479)^(6-1)-'1.Inputs'!$D$44*(1+$G479)^(6-1)-('1.Inputs'!$D$20/'1.Inputs'!$D$27+'1.Inputs'!$D$23/'1.Inputs'!$D$28))-MAX(0,((('1.Inputs'!$D$37*12*IF(6=1,'1.Inputs'!$D$38,IF(6=2,'1.Inputs'!$D$39,$E479)))*$F479*(('1.Inputs'!$D$40)+(1-'1.Inputs'!$D$40)*(1+'1.Inputs'!$D$41))*(1+$G479)^(6-1))-(('1.Inputs'!$D$37*12*IF(6=1,'1.Inputs'!$D$38,IF(6=2,'1.Inputs'!$D$39,$E479)))/(1-'1.Inputs'!$D$42)*$D479*(1+$G479)^(6-1))-('1.Inputs'!$D$37*12*IF(6=1,'1.Inputs'!$D$38,IF(6=2,'1.Inputs'!$D$39,$E479)))*'1.Inputs'!$D$43*(1+$G479)^(6-1)-'1.Inputs'!$D$44*(1+$G479)^(6-1)-('1.Inputs'!$D$20/'1.Inputs'!$D$27+'1.Inputs'!$D$23/'1.Inputs'!$D$28)))*'1.Inputs'!$D$53+('1.Inputs'!$D$20/'1.Inputs'!$D$27+'1.Inputs'!$D$23/'1.Inputs'!$D$28)-(M479-L479)</f>
        <v>530649599.38858759</v>
      </c>
      <c r="Y479" s="36">
        <f ca="1">((('1.Inputs'!$D$37*12*IF(7=1,'1.Inputs'!$D$38,IF(7=2,'1.Inputs'!$D$39,$E479)))*$F479*(('1.Inputs'!$D$40)+(1-'1.Inputs'!$D$40)*(1+'1.Inputs'!$D$41))*(1+$G479)^(7-1))-(('1.Inputs'!$D$37*12*IF(7=1,'1.Inputs'!$D$38,IF(7=2,'1.Inputs'!$D$39,$E479)))/(1-'1.Inputs'!$D$42)*$D479*(1+$G479)^(7-1))-('1.Inputs'!$D$37*12*IF(7=1,'1.Inputs'!$D$38,IF(7=2,'1.Inputs'!$D$39,$E479)))*'1.Inputs'!$D$43*(1+$G479)^(7-1)-'1.Inputs'!$D$44*(1+$G479)^(7-1)-('1.Inputs'!$D$20/'1.Inputs'!$D$27+'1.Inputs'!$D$23/'1.Inputs'!$D$28))-MAX(0,((('1.Inputs'!$D$37*12*IF(7=1,'1.Inputs'!$D$38,IF(7=2,'1.Inputs'!$D$39,$E479)))*$F479*(('1.Inputs'!$D$40)+(1-'1.Inputs'!$D$40)*(1+'1.Inputs'!$D$41))*(1+$G479)^(7-1))-(('1.Inputs'!$D$37*12*IF(7=1,'1.Inputs'!$D$38,IF(7=2,'1.Inputs'!$D$39,$E479)))/(1-'1.Inputs'!$D$42)*$D479*(1+$G479)^(7-1))-('1.Inputs'!$D$37*12*IF(7=1,'1.Inputs'!$D$38,IF(7=2,'1.Inputs'!$D$39,$E479)))*'1.Inputs'!$D$43*(1+$G479)^(7-1)-'1.Inputs'!$D$44*(1+$G479)^(7-1)-('1.Inputs'!$D$20/'1.Inputs'!$D$27+'1.Inputs'!$D$23/'1.Inputs'!$D$28)))*'1.Inputs'!$D$53+('1.Inputs'!$D$20/'1.Inputs'!$D$27+'1.Inputs'!$D$23/'1.Inputs'!$D$28)-(N479-M479)</f>
        <v>545409829.42802978</v>
      </c>
      <c r="Z479" s="36">
        <f ca="1">((('1.Inputs'!$D$37*12*IF(8=1,'1.Inputs'!$D$38,IF(8=2,'1.Inputs'!$D$39,$E479)))*$F479*(('1.Inputs'!$D$40)+(1-'1.Inputs'!$D$40)*(1+'1.Inputs'!$D$41))*(1+$G479)^(8-1))-(('1.Inputs'!$D$37*12*IF(8=1,'1.Inputs'!$D$38,IF(8=2,'1.Inputs'!$D$39,$E479)))/(1-'1.Inputs'!$D$42)*$D479*(1+$G479)^(8-1))-('1.Inputs'!$D$37*12*IF(8=1,'1.Inputs'!$D$38,IF(8=2,'1.Inputs'!$D$39,$E479)))*'1.Inputs'!$D$43*(1+$G479)^(8-1)-'1.Inputs'!$D$44*(1+$G479)^(8-1)-('1.Inputs'!$D$20/'1.Inputs'!$D$27+'1.Inputs'!$D$23/'1.Inputs'!$D$28))-MAX(0,((('1.Inputs'!$D$37*12*IF(8=1,'1.Inputs'!$D$38,IF(8=2,'1.Inputs'!$D$39,$E479)))*$F479*(('1.Inputs'!$D$40)+(1-'1.Inputs'!$D$40)*(1+'1.Inputs'!$D$41))*(1+$G479)^(8-1))-(('1.Inputs'!$D$37*12*IF(8=1,'1.Inputs'!$D$38,IF(8=2,'1.Inputs'!$D$39,$E479)))/(1-'1.Inputs'!$D$42)*$D479*(1+$G479)^(8-1))-('1.Inputs'!$D$37*12*IF(8=1,'1.Inputs'!$D$38,IF(8=2,'1.Inputs'!$D$39,$E479)))*'1.Inputs'!$D$43*(1+$G479)^(8-1)-'1.Inputs'!$D$44*(1+$G479)^(8-1)-('1.Inputs'!$D$20/'1.Inputs'!$D$27+'1.Inputs'!$D$23/'1.Inputs'!$D$28)))*'1.Inputs'!$D$53+('1.Inputs'!$D$20/'1.Inputs'!$D$27+'1.Inputs'!$D$23/'1.Inputs'!$D$28)-(O479-N479)</f>
        <v>560620751.58863378</v>
      </c>
      <c r="AA479" s="36">
        <f ca="1">((('1.Inputs'!$D$37*12*IF(9=1,'1.Inputs'!$D$38,IF(9=2,'1.Inputs'!$D$39,$E479)))*$F479*(('1.Inputs'!$D$40)+(1-'1.Inputs'!$D$40)*(1+'1.Inputs'!$D$41))*(1+$G479)^(9-1))-(('1.Inputs'!$D$37*12*IF(9=1,'1.Inputs'!$D$38,IF(9=2,'1.Inputs'!$D$39,$E479)))/(1-'1.Inputs'!$D$42)*$D479*(1+$G479)^(9-1))-('1.Inputs'!$D$37*12*IF(9=1,'1.Inputs'!$D$38,IF(9=2,'1.Inputs'!$D$39,$E479)))*'1.Inputs'!$D$43*(1+$G479)^(9-1)-'1.Inputs'!$D$44*(1+$G479)^(9-1)-('1.Inputs'!$D$20/'1.Inputs'!$D$27+'1.Inputs'!$D$23/'1.Inputs'!$D$28))-MAX(0,((('1.Inputs'!$D$37*12*IF(9=1,'1.Inputs'!$D$38,IF(9=2,'1.Inputs'!$D$39,$E479)))*$F479*(('1.Inputs'!$D$40)+(1-'1.Inputs'!$D$40)*(1+'1.Inputs'!$D$41))*(1+$G479)^(9-1))-(('1.Inputs'!$D$37*12*IF(9=1,'1.Inputs'!$D$38,IF(9=2,'1.Inputs'!$D$39,$E479)))/(1-'1.Inputs'!$D$42)*$D479*(1+$G479)^(9-1))-('1.Inputs'!$D$37*12*IF(9=1,'1.Inputs'!$D$38,IF(9=2,'1.Inputs'!$D$39,$E479)))*'1.Inputs'!$D$43*(1+$G479)^(9-1)-'1.Inputs'!$D$44*(1+$G479)^(9-1)-('1.Inputs'!$D$20/'1.Inputs'!$D$27+'1.Inputs'!$D$23/'1.Inputs'!$D$28)))*'1.Inputs'!$D$53+('1.Inputs'!$D$20/'1.Inputs'!$D$27+'1.Inputs'!$D$23/'1.Inputs'!$D$28)-(P479-O479)</f>
        <v>576296127.40308189</v>
      </c>
      <c r="AB479" s="36">
        <f ca="1">((('1.Inputs'!$D$37*12*IF(10=1,'1.Inputs'!$D$38,IF(10=2,'1.Inputs'!$D$39,$E479)))*$F479*(('1.Inputs'!$D$40)+(1-'1.Inputs'!$D$40)*(1+'1.Inputs'!$D$41))*(1+$G479)^(10-1))-(('1.Inputs'!$D$37*12*IF(10=1,'1.Inputs'!$D$38,IF(10=2,'1.Inputs'!$D$39,$E479)))/(1-'1.Inputs'!$D$42)*$D479*(1+$G479)^(10-1))-('1.Inputs'!$D$37*12*IF(10=1,'1.Inputs'!$D$38,IF(10=2,'1.Inputs'!$D$39,$E479)))*'1.Inputs'!$D$43*(1+$G479)^(10-1)-'1.Inputs'!$D$44*(1+$G479)^(10-1)-('1.Inputs'!$D$20/'1.Inputs'!$D$27+'1.Inputs'!$D$23/'1.Inputs'!$D$28))-MAX(0,((('1.Inputs'!$D$37*12*IF(10=1,'1.Inputs'!$D$38,IF(10=2,'1.Inputs'!$D$39,$E479)))*$F479*(('1.Inputs'!$D$40)+(1-'1.Inputs'!$D$40)*(1+'1.Inputs'!$D$41))*(1+$G479)^(10-1))-(('1.Inputs'!$D$37*12*IF(10=1,'1.Inputs'!$D$38,IF(10=2,'1.Inputs'!$D$39,$E479)))/(1-'1.Inputs'!$D$42)*$D479*(1+$G479)^(10-1))-('1.Inputs'!$D$37*12*IF(10=1,'1.Inputs'!$D$38,IF(10=2,'1.Inputs'!$D$39,$E479)))*'1.Inputs'!$D$43*(1+$G479)^(10-1)-'1.Inputs'!$D$44*(1+$G479)^(10-1)-('1.Inputs'!$D$20/'1.Inputs'!$D$27+'1.Inputs'!$D$23/'1.Inputs'!$D$28)))*'1.Inputs'!$D$53+('1.Inputs'!$D$20/'1.Inputs'!$D$27+'1.Inputs'!$D$23/'1.Inputs'!$D$28)-(Q479-P479)+(('1.Inputs'!$D$20+'1.Inputs'!$D$23-('1.Inputs'!$D$20/'1.Inputs'!$D$27+'1.Inputs'!$D$23/'1.Inputs'!$D$28)*'1.Inputs'!$D$10)*'1.Inputs'!$D$60+'1.Inputs'!$D$19*'1.Inputs'!$D$59+Q479)</f>
        <v>2978312975.6291399</v>
      </c>
      <c r="AC479" s="36">
        <f ca="1">S479-AC$13-AC$14+MIN(AC$13,MAX(0,((('1.Inputs'!$D$37*12*IF(1=1,'1.Inputs'!$D$38,IF(1=2,'1.Inputs'!$D$39,$E479)))*$F479*(('1.Inputs'!$D$40)+(1-'1.Inputs'!$D$40)*(1+'1.Inputs'!$D$41))*(1+$G479)^(1-1))-(('1.Inputs'!$D$37*12*IF(1=1,'1.Inputs'!$D$38,IF(1=2,'1.Inputs'!$D$39,$E479)))/(1-'1.Inputs'!$D$42)*$D479*(1+$G479)^(1-1))-('1.Inputs'!$D$37*12*IF(1=1,'1.Inputs'!$D$38,IF(1=2,'1.Inputs'!$D$39,$E479)))*'1.Inputs'!$D$43*(1+$G479)^(1-1)-'1.Inputs'!$D$44*(1+$G479)^(1-1)-('1.Inputs'!$D$20/'1.Inputs'!$D$27+'1.Inputs'!$D$23/'1.Inputs'!$D$28))))*'1.Inputs'!$D$53</f>
        <v>-849270076.12577915</v>
      </c>
      <c r="AD479" s="36">
        <f ca="1">T479-AD$13-AD$14+MIN(AD$13,MAX(0,((('1.Inputs'!$D$37*12*IF(2=1,'1.Inputs'!$D$38,IF(2=2,'1.Inputs'!$D$39,$E479)))*$F479*(('1.Inputs'!$D$40)+(1-'1.Inputs'!$D$40)*(1+'1.Inputs'!$D$41))*(1+$G479)^(2-1))-(('1.Inputs'!$D$37*12*IF(2=1,'1.Inputs'!$D$38,IF(2=2,'1.Inputs'!$D$39,$E479)))/(1-'1.Inputs'!$D$42)*$D479*(1+$G479)^(2-1))-('1.Inputs'!$D$37*12*IF(2=1,'1.Inputs'!$D$38,IF(2=2,'1.Inputs'!$D$39,$E479)))*'1.Inputs'!$D$43*(1+$G479)^(2-1)-'1.Inputs'!$D$44*(1+$G479)^(2-1)-('1.Inputs'!$D$20/'1.Inputs'!$D$27+'1.Inputs'!$D$23/'1.Inputs'!$D$28))))*'1.Inputs'!$D$53</f>
        <v>-61405360.051077008</v>
      </c>
      <c r="AE479" s="36">
        <f ca="1">U479-AE$13-AE$14+MIN(AE$13,MAX(0,((('1.Inputs'!$D$37*12*IF(3=1,'1.Inputs'!$D$38,IF(3=2,'1.Inputs'!$D$39,$E479)))*$F479*(('1.Inputs'!$D$40)+(1-'1.Inputs'!$D$40)*(1+'1.Inputs'!$D$41))*(1+$G479)^(3-1))-(('1.Inputs'!$D$37*12*IF(3=1,'1.Inputs'!$D$38,IF(3=2,'1.Inputs'!$D$39,$E479)))/(1-'1.Inputs'!$D$42)*$D479*(1+$G479)^(3-1))-('1.Inputs'!$D$37*12*IF(3=1,'1.Inputs'!$D$38,IF(3=2,'1.Inputs'!$D$39,$E479)))*'1.Inputs'!$D$43*(1+$G479)^(3-1)-'1.Inputs'!$D$44*(1+$G479)^(3-1)-('1.Inputs'!$D$20/'1.Inputs'!$D$27+'1.Inputs'!$D$23/'1.Inputs'!$D$28))))*'1.Inputs'!$D$53</f>
        <v>-445566.835922122</v>
      </c>
      <c r="AF479" s="36">
        <f ca="1">V479-AF$13-AF$14+MIN(AF$13,MAX(0,((('1.Inputs'!$D$37*12*IF(4=1,'1.Inputs'!$D$38,IF(4=2,'1.Inputs'!$D$39,$E479)))*$F479*(('1.Inputs'!$D$40)+(1-'1.Inputs'!$D$40)*(1+'1.Inputs'!$D$41))*(1+$G479)^(4-1))-(('1.Inputs'!$D$37*12*IF(4=1,'1.Inputs'!$D$38,IF(4=2,'1.Inputs'!$D$39,$E479)))/(1-'1.Inputs'!$D$42)*$D479*(1+$G479)^(4-1))-('1.Inputs'!$D$37*12*IF(4=1,'1.Inputs'!$D$38,IF(4=2,'1.Inputs'!$D$39,$E479)))*'1.Inputs'!$D$43*(1+$G479)^(4-1)-'1.Inputs'!$D$44*(1+$G479)^(4-1)-('1.Inputs'!$D$20/'1.Inputs'!$D$27+'1.Inputs'!$D$23/'1.Inputs'!$D$28))))*'1.Inputs'!$D$53</f>
        <v>179676196.19823587</v>
      </c>
      <c r="AG479" s="36">
        <f ca="1">W479-AG$13-AG$14+MIN(AG$13,MAX(0,((('1.Inputs'!$D$37*12*IF(5=1,'1.Inputs'!$D$38,IF(5=2,'1.Inputs'!$D$39,$E479)))*$F479*(('1.Inputs'!$D$40)+(1-'1.Inputs'!$D$40)*(1+'1.Inputs'!$D$41))*(1+$G479)^(5-1))-(('1.Inputs'!$D$37*12*IF(5=1,'1.Inputs'!$D$38,IF(5=2,'1.Inputs'!$D$39,$E479)))/(1-'1.Inputs'!$D$42)*$D479*(1+$G479)^(5-1))-('1.Inputs'!$D$37*12*IF(5=1,'1.Inputs'!$D$38,IF(5=2,'1.Inputs'!$D$39,$E479)))*'1.Inputs'!$D$43*(1+$G479)^(5-1)-'1.Inputs'!$D$44*(1+$G479)^(5-1)-('1.Inputs'!$D$20/'1.Inputs'!$D$27+'1.Inputs'!$D$23/'1.Inputs'!$D$28))))*'1.Inputs'!$D$53</f>
        <v>212762707.6850512</v>
      </c>
      <c r="AH479" s="36">
        <f ca="1">X479-AH$13-AH$14+MIN(AH$13,MAX(0,((('1.Inputs'!$D$37*12*IF(6=1,'1.Inputs'!$D$38,IF(6=2,'1.Inputs'!$D$39,$E479)))*$F479*(('1.Inputs'!$D$40)+(1-'1.Inputs'!$D$40)*(1+'1.Inputs'!$D$41))*(1+$G479)^(6-1))-(('1.Inputs'!$D$37*12*IF(6=1,'1.Inputs'!$D$38,IF(6=2,'1.Inputs'!$D$39,$E479)))/(1-'1.Inputs'!$D$42)*$D479*(1+$G479)^(6-1))-('1.Inputs'!$D$37*12*IF(6=1,'1.Inputs'!$D$38,IF(6=2,'1.Inputs'!$D$39,$E479)))*'1.Inputs'!$D$43*(1+$G479)^(6-1)-'1.Inputs'!$D$44*(1+$G479)^(6-1)-('1.Inputs'!$D$20/'1.Inputs'!$D$27+'1.Inputs'!$D$23/'1.Inputs'!$D$28))))*'1.Inputs'!$D$53</f>
        <v>246273599.38858759</v>
      </c>
      <c r="AI479" s="36">
        <f ca="1">Y479-AI$13-AI$14+MIN(AI$13,MAX(0,((('1.Inputs'!$D$37*12*IF(7=1,'1.Inputs'!$D$38,IF(7=2,'1.Inputs'!$D$39,$E479)))*$F479*(('1.Inputs'!$D$40)+(1-'1.Inputs'!$D$40)*(1+'1.Inputs'!$D$41))*(1+$G479)^(7-1))-(('1.Inputs'!$D$37*12*IF(7=1,'1.Inputs'!$D$38,IF(7=2,'1.Inputs'!$D$39,$E479)))/(1-'1.Inputs'!$D$42)*$D479*(1+$G479)^(7-1))-('1.Inputs'!$D$37*12*IF(7=1,'1.Inputs'!$D$38,IF(7=2,'1.Inputs'!$D$39,$E479)))*'1.Inputs'!$D$43*(1+$G479)^(7-1)-'1.Inputs'!$D$44*(1+$G479)^(7-1)-('1.Inputs'!$D$20/'1.Inputs'!$D$27+'1.Inputs'!$D$23/'1.Inputs'!$D$28))))*'1.Inputs'!$D$53</f>
        <v>280221829.42802978</v>
      </c>
      <c r="AJ479" s="36">
        <f ca="1">Z479-AJ$13-AJ$14+MIN(AJ$13,MAX(0,((('1.Inputs'!$D$37*12*IF(8=1,'1.Inputs'!$D$38,IF(8=2,'1.Inputs'!$D$39,$E479)))*$F479*(('1.Inputs'!$D$40)+(1-'1.Inputs'!$D$40)*(1+'1.Inputs'!$D$41))*(1+$G479)^(8-1))-(('1.Inputs'!$D$37*12*IF(8=1,'1.Inputs'!$D$38,IF(8=2,'1.Inputs'!$D$39,$E479)))/(1-'1.Inputs'!$D$42)*$D479*(1+$G479)^(8-1))-('1.Inputs'!$D$37*12*IF(8=1,'1.Inputs'!$D$38,IF(8=2,'1.Inputs'!$D$39,$E479)))*'1.Inputs'!$D$43*(1+$G479)^(8-1)-'1.Inputs'!$D$44*(1+$G479)^(8-1)-('1.Inputs'!$D$20/'1.Inputs'!$D$27+'1.Inputs'!$D$23/'1.Inputs'!$D$28))))*'1.Inputs'!$D$53</f>
        <v>560620751.58863378</v>
      </c>
      <c r="AK479" s="36">
        <f ca="1">AA479-AK$13-AK$14+MIN(AK$13,MAX(0,((('1.Inputs'!$D$37*12*IF(9=1,'1.Inputs'!$D$38,IF(9=2,'1.Inputs'!$D$39,$E479)))*$F479*(('1.Inputs'!$D$40)+(1-'1.Inputs'!$D$40)*(1+'1.Inputs'!$D$41))*(1+$G479)^(9-1))-(('1.Inputs'!$D$37*12*IF(9=1,'1.Inputs'!$D$38,IF(9=2,'1.Inputs'!$D$39,$E479)))/(1-'1.Inputs'!$D$42)*$D479*(1+$G479)^(9-1))-('1.Inputs'!$D$37*12*IF(9=1,'1.Inputs'!$D$38,IF(9=2,'1.Inputs'!$D$39,$E479)))*'1.Inputs'!$D$43*(1+$G479)^(9-1)-'1.Inputs'!$D$44*(1+$G479)^(9-1)-('1.Inputs'!$D$20/'1.Inputs'!$D$27+'1.Inputs'!$D$23/'1.Inputs'!$D$28))))*'1.Inputs'!$D$53</f>
        <v>576296127.40308189</v>
      </c>
      <c r="AL479" s="36">
        <f ca="1">AB479-AL$13-AL$14+MIN(AL$13,MAX(0,((('1.Inputs'!$D$37*12*IF(10=1,'1.Inputs'!$D$38,IF(10=2,'1.Inputs'!$D$39,$E479)))*$F479*(('1.Inputs'!$D$40)+(1-'1.Inputs'!$D$40)*(1+'1.Inputs'!$D$41))*(1+$G479)^(10-1))-(('1.Inputs'!$D$37*12*IF(10=1,'1.Inputs'!$D$38,IF(10=2,'1.Inputs'!$D$39,$E479)))/(1-'1.Inputs'!$D$42)*$D479*(1+$G479)^(10-1))-('1.Inputs'!$D$37*12*IF(10=1,'1.Inputs'!$D$38,IF(10=2,'1.Inputs'!$D$39,$E479)))*'1.Inputs'!$D$43*(1+$G479)^(10-1)-'1.Inputs'!$D$44*(1+$G479)^(10-1)-('1.Inputs'!$D$20/'1.Inputs'!$D$27+'1.Inputs'!$D$23/'1.Inputs'!$D$28))))*'1.Inputs'!$D$53+'1.Inputs'!$D$35</f>
        <v>3778312975.6291399</v>
      </c>
      <c r="AM479" s="48">
        <f ca="1">R479+NPV('1.Inputs'!$D$55,S479:AB479)</f>
        <v>136138300.44267368</v>
      </c>
      <c r="AN479" s="48">
        <f ca="1">-('1.Inputs'!$D$24*(1-'1.Inputs'!$D$31)+'1.Inputs'!$D$35)+NPV('1.Inputs'!$D$54,AC479:AL479)</f>
        <v>-1018242953.1897783</v>
      </c>
      <c r="AO479" s="36">
        <f t="shared" ca="1" si="61"/>
        <v>-4.7538623043751977</v>
      </c>
      <c r="AP479" s="36">
        <f t="shared" ca="1" si="62"/>
        <v>0.86761797043718969</v>
      </c>
      <c r="AQ479" s="36">
        <f ca="1">'1.Inputs'!$D$35+MIN(SUM($AC479:AC479),SUM($AC479:AD479),SUM($AC479:AE479),SUM($AC479:AF479),SUM($AC479:AG479),SUM($AC479:AH479),SUM($AC479:AI479),SUM($AC479:AJ479),SUM($AC479:AK479),SUM($AC479:AL479))</f>
        <v>-111121003.01277828</v>
      </c>
      <c r="AR479" s="36">
        <f ca="1">IF(AP479&lt;'1.Inputs'!$D$57,1,0)</f>
        <v>1</v>
      </c>
      <c r="AS479" s="36">
        <f t="shared" ca="1" si="63"/>
        <v>1</v>
      </c>
    </row>
    <row r="480" spans="2:45" ht="15" customHeight="1" x14ac:dyDescent="0.25">
      <c r="B480" s="36">
        <v>465</v>
      </c>
      <c r="C480" s="36">
        <f t="shared" ca="1" si="56"/>
        <v>7.3389586846996924E-2</v>
      </c>
      <c r="D480" s="36">
        <f t="shared" ca="1" si="57"/>
        <v>17747.612987223896</v>
      </c>
      <c r="E480" s="47">
        <f t="shared" ca="1" si="58"/>
        <v>0.74921235989008139</v>
      </c>
      <c r="F480" s="36">
        <f t="shared" ca="1" si="59"/>
        <v>32301.633459057404</v>
      </c>
      <c r="G480" s="36">
        <f t="shared" ca="1" si="60"/>
        <v>2.7887793767672107E-2</v>
      </c>
      <c r="H480" s="36">
        <f ca="1">((('1.Inputs'!$D$37*12*IF(1=1,'1.Inputs'!$D$38,IF(1=2,'1.Inputs'!$D$39,$E480)))*$F480*(('1.Inputs'!$D$40)+(1-'1.Inputs'!$D$40)*(1+'1.Inputs'!$D$41))*(1+$G480)^(1-1))*'1.Inputs'!$D$47+(('1.Inputs'!$D$37*12*IF(1=1,'1.Inputs'!$D$38,IF(1=2,'1.Inputs'!$D$39,$E480)))/(1-'1.Inputs'!$D$42)*$D480*(1+$G480)^(1-1))*('1.Inputs'!$D$48-'1.Inputs'!$D$49))/'1.Inputs'!$D$51</f>
        <v>841464231.88172436</v>
      </c>
      <c r="I480" s="36">
        <f ca="1">((('1.Inputs'!$D$37*12*IF(2=1,'1.Inputs'!$D$38,IF(2=2,'1.Inputs'!$D$39,$E480)))*$F480*(('1.Inputs'!$D$40)+(1-'1.Inputs'!$D$40)*(1+'1.Inputs'!$D$41))*(1+$G480)^(2-1))*'1.Inputs'!$D$47+(('1.Inputs'!$D$37*12*IF(2=1,'1.Inputs'!$D$38,IF(2=2,'1.Inputs'!$D$39,$E480)))/(1-'1.Inputs'!$D$42)*$D480*(1+$G480)^(2-1))*('1.Inputs'!$D$48-'1.Inputs'!$D$49))/'1.Inputs'!$D$51</f>
        <v>1210903137.9806404</v>
      </c>
      <c r="J480" s="36">
        <f ca="1">((('1.Inputs'!$D$37*12*IF(3=1,'1.Inputs'!$D$38,IF(3=2,'1.Inputs'!$D$39,$E480)))*$F480*(('1.Inputs'!$D$40)+(1-'1.Inputs'!$D$40)*(1+'1.Inputs'!$D$41))*(1+$G480)^(3-1))*'1.Inputs'!$D$47+(('1.Inputs'!$D$37*12*IF(3=1,'1.Inputs'!$D$38,IF(3=2,'1.Inputs'!$D$39,$E480)))/(1-'1.Inputs'!$D$42)*$D480*(1+$G480)^(3-1))*('1.Inputs'!$D$48-'1.Inputs'!$D$49))/'1.Inputs'!$D$51</f>
        <v>1332177231.7084973</v>
      </c>
      <c r="K480" s="36">
        <f ca="1">((('1.Inputs'!$D$37*12*IF(4=1,'1.Inputs'!$D$38,IF(4=2,'1.Inputs'!$D$39,$E480)))*$F480*(('1.Inputs'!$D$40)+(1-'1.Inputs'!$D$40)*(1+'1.Inputs'!$D$41))*(1+$G480)^(4-1))*'1.Inputs'!$D$47+(('1.Inputs'!$D$37*12*IF(4=1,'1.Inputs'!$D$38,IF(4=2,'1.Inputs'!$D$39,$E480)))/(1-'1.Inputs'!$D$42)*$D480*(1+$G480)^(4-1))*('1.Inputs'!$D$48-'1.Inputs'!$D$49))/'1.Inputs'!$D$51</f>
        <v>1369328715.6083722</v>
      </c>
      <c r="L480" s="36">
        <f ca="1">((('1.Inputs'!$D$37*12*IF(5=1,'1.Inputs'!$D$38,IF(5=2,'1.Inputs'!$D$39,$E480)))*$F480*(('1.Inputs'!$D$40)+(1-'1.Inputs'!$D$40)*(1+'1.Inputs'!$D$41))*(1+$G480)^(5-1))*'1.Inputs'!$D$47+(('1.Inputs'!$D$37*12*IF(5=1,'1.Inputs'!$D$38,IF(5=2,'1.Inputs'!$D$39,$E480)))/(1-'1.Inputs'!$D$42)*$D480*(1+$G480)^(5-1))*('1.Inputs'!$D$48-'1.Inputs'!$D$49))/'1.Inputs'!$D$51</f>
        <v>1407516272.4294095</v>
      </c>
      <c r="M480" s="36">
        <f ca="1">((('1.Inputs'!$D$37*12*IF(6=1,'1.Inputs'!$D$38,IF(6=2,'1.Inputs'!$D$39,$E480)))*$F480*(('1.Inputs'!$D$40)+(1-'1.Inputs'!$D$40)*(1+'1.Inputs'!$D$41))*(1+$G480)^(6-1))*'1.Inputs'!$D$47+(('1.Inputs'!$D$37*12*IF(6=1,'1.Inputs'!$D$38,IF(6=2,'1.Inputs'!$D$39,$E480)))/(1-'1.Inputs'!$D$42)*$D480*(1+$G480)^(6-1))*('1.Inputs'!$D$48-'1.Inputs'!$D$49))/'1.Inputs'!$D$51</f>
        <v>1446768795.9595635</v>
      </c>
      <c r="N480" s="36">
        <f ca="1">((('1.Inputs'!$D$37*12*IF(7=1,'1.Inputs'!$D$38,IF(7=2,'1.Inputs'!$D$39,$E480)))*$F480*(('1.Inputs'!$D$40)+(1-'1.Inputs'!$D$40)*(1+'1.Inputs'!$D$41))*(1+$G480)^(7-1))*'1.Inputs'!$D$47+(('1.Inputs'!$D$37*12*IF(7=1,'1.Inputs'!$D$38,IF(7=2,'1.Inputs'!$D$39,$E480)))/(1-'1.Inputs'!$D$42)*$D480*(1+$G480)^(7-1))*('1.Inputs'!$D$48-'1.Inputs'!$D$49))/'1.Inputs'!$D$51</f>
        <v>1487115985.7707868</v>
      </c>
      <c r="O480" s="36">
        <f ca="1">((('1.Inputs'!$D$37*12*IF(8=1,'1.Inputs'!$D$38,IF(8=2,'1.Inputs'!$D$39,$E480)))*$F480*(('1.Inputs'!$D$40)+(1-'1.Inputs'!$D$40)*(1+'1.Inputs'!$D$41))*(1+$G480)^(8-1))*'1.Inputs'!$D$47+(('1.Inputs'!$D$37*12*IF(8=1,'1.Inputs'!$D$38,IF(8=2,'1.Inputs'!$D$39,$E480)))/(1-'1.Inputs'!$D$42)*$D480*(1+$G480)^(8-1))*('1.Inputs'!$D$48-'1.Inputs'!$D$49))/'1.Inputs'!$D$51</f>
        <v>1528588369.6905711</v>
      </c>
      <c r="P480" s="36">
        <f ca="1">((('1.Inputs'!$D$37*12*IF(9=1,'1.Inputs'!$D$38,IF(9=2,'1.Inputs'!$D$39,$E480)))*$F480*(('1.Inputs'!$D$40)+(1-'1.Inputs'!$D$40)*(1+'1.Inputs'!$D$41))*(1+$G480)^(9-1))*'1.Inputs'!$D$47+(('1.Inputs'!$D$37*12*IF(9=1,'1.Inputs'!$D$38,IF(9=2,'1.Inputs'!$D$39,$E480)))/(1-'1.Inputs'!$D$42)*$D480*(1+$G480)^(9-1))*('1.Inputs'!$D$48-'1.Inputs'!$D$49))/'1.Inputs'!$D$51</f>
        <v>1571217326.9001639</v>
      </c>
      <c r="Q480" s="36">
        <f ca="1">((('1.Inputs'!$D$37*12*IF(10=1,'1.Inputs'!$D$38,IF(10=2,'1.Inputs'!$D$39,$E480)))*$F480*(('1.Inputs'!$D$40)+(1-'1.Inputs'!$D$40)*(1+'1.Inputs'!$D$41))*(1+$G480)^(10-1))*'1.Inputs'!$D$47+(('1.Inputs'!$D$37*12*IF(10=1,'1.Inputs'!$D$38,IF(10=2,'1.Inputs'!$D$39,$E480)))/(1-'1.Inputs'!$D$42)*$D480*(1+$G480)^(10-1))*('1.Inputs'!$D$48-'1.Inputs'!$D$49))/'1.Inputs'!$D$51</f>
        <v>1615035111.6769483</v>
      </c>
      <c r="R480" s="36">
        <f>-'1.Inputs'!$D$24</f>
        <v>-2050000000</v>
      </c>
      <c r="S480" s="36">
        <f ca="1">((('1.Inputs'!$D$37*12*IF(1=1,'1.Inputs'!$D$38,IF(1=2,'1.Inputs'!$D$39,$E480)))*$F480*(('1.Inputs'!$D$40)+(1-'1.Inputs'!$D$40)*(1+'1.Inputs'!$D$41))*(1+$G480)^(1-1))-(('1.Inputs'!$D$37*12*IF(1=1,'1.Inputs'!$D$38,IF(1=2,'1.Inputs'!$D$39,$E480)))/(1-'1.Inputs'!$D$42)*$D480*(1+$G480)^(1-1))-('1.Inputs'!$D$37*12*IF(1=1,'1.Inputs'!$D$38,IF(1=2,'1.Inputs'!$D$39,$E480)))*'1.Inputs'!$D$43*(1+$G480)^(1-1)-'1.Inputs'!$D$44*(1+$G480)^(1-1)-('1.Inputs'!$D$20/'1.Inputs'!$D$27+'1.Inputs'!$D$23/'1.Inputs'!$D$28))-MAX(0,((('1.Inputs'!$D$37*12*IF(1=1,'1.Inputs'!$D$38,IF(1=2,'1.Inputs'!$D$39,$E480)))*$F480*(('1.Inputs'!$D$40)+(1-'1.Inputs'!$D$40)*(1+'1.Inputs'!$D$41))*(1+$G480)^(1-1))-(('1.Inputs'!$D$37*12*IF(1=1,'1.Inputs'!$D$38,IF(1=2,'1.Inputs'!$D$39,$E480)))/(1-'1.Inputs'!$D$42)*$D480*(1+$G480)^(1-1))-('1.Inputs'!$D$37*12*IF(1=1,'1.Inputs'!$D$38,IF(1=2,'1.Inputs'!$D$39,$E480)))*'1.Inputs'!$D$43*(1+$G480)^(1-1)-'1.Inputs'!$D$44*(1+$G480)^(1-1)-('1.Inputs'!$D$20/'1.Inputs'!$D$27+'1.Inputs'!$D$23/'1.Inputs'!$D$28)))*'1.Inputs'!$D$53+('1.Inputs'!$D$20/'1.Inputs'!$D$27+'1.Inputs'!$D$23/'1.Inputs'!$D$28)-H480</f>
        <v>-301338198.58486509</v>
      </c>
      <c r="T480" s="36">
        <f ca="1">((('1.Inputs'!$D$37*12*IF(2=1,'1.Inputs'!$D$38,IF(2=2,'1.Inputs'!$D$39,$E480)))*$F480*(('1.Inputs'!$D$40)+(1-'1.Inputs'!$D$40)*(1+'1.Inputs'!$D$41))*(1+$G480)^(2-1))-(('1.Inputs'!$D$37*12*IF(2=1,'1.Inputs'!$D$38,IF(2=2,'1.Inputs'!$D$39,$E480)))/(1-'1.Inputs'!$D$42)*$D480*(1+$G480)^(2-1))-('1.Inputs'!$D$37*12*IF(2=1,'1.Inputs'!$D$38,IF(2=2,'1.Inputs'!$D$39,$E480)))*'1.Inputs'!$D$43*(1+$G480)^(2-1)-'1.Inputs'!$D$44*(1+$G480)^(2-1)-('1.Inputs'!$D$20/'1.Inputs'!$D$27+'1.Inputs'!$D$23/'1.Inputs'!$D$28))-MAX(0,((('1.Inputs'!$D$37*12*IF(2=1,'1.Inputs'!$D$38,IF(2=2,'1.Inputs'!$D$39,$E480)))*$F480*(('1.Inputs'!$D$40)+(1-'1.Inputs'!$D$40)*(1+'1.Inputs'!$D$41))*(1+$G480)^(2-1))-(('1.Inputs'!$D$37*12*IF(2=1,'1.Inputs'!$D$38,IF(2=2,'1.Inputs'!$D$39,$E480)))/(1-'1.Inputs'!$D$42)*$D480*(1+$G480)^(2-1))-('1.Inputs'!$D$37*12*IF(2=1,'1.Inputs'!$D$38,IF(2=2,'1.Inputs'!$D$39,$E480)))*'1.Inputs'!$D$43*(1+$G480)^(2-1)-'1.Inputs'!$D$44*(1+$G480)^(2-1)-('1.Inputs'!$D$20/'1.Inputs'!$D$27+'1.Inputs'!$D$23/'1.Inputs'!$D$28)))*'1.Inputs'!$D$53+('1.Inputs'!$D$20/'1.Inputs'!$D$27+'1.Inputs'!$D$23/'1.Inputs'!$D$28)-(I480-H480)</f>
        <v>627606599.49577832</v>
      </c>
      <c r="U480" s="36">
        <f ca="1">((('1.Inputs'!$D$37*12*IF(3=1,'1.Inputs'!$D$38,IF(3=2,'1.Inputs'!$D$39,$E480)))*$F480*(('1.Inputs'!$D$40)+(1-'1.Inputs'!$D$40)*(1+'1.Inputs'!$D$41))*(1+$G480)^(3-1))-(('1.Inputs'!$D$37*12*IF(3=1,'1.Inputs'!$D$38,IF(3=2,'1.Inputs'!$D$39,$E480)))/(1-'1.Inputs'!$D$42)*$D480*(1+$G480)^(3-1))-('1.Inputs'!$D$37*12*IF(3=1,'1.Inputs'!$D$38,IF(3=2,'1.Inputs'!$D$39,$E480)))*'1.Inputs'!$D$43*(1+$G480)^(3-1)-'1.Inputs'!$D$44*(1+$G480)^(3-1)-('1.Inputs'!$D$20/'1.Inputs'!$D$27+'1.Inputs'!$D$23/'1.Inputs'!$D$28))-MAX(0,((('1.Inputs'!$D$37*12*IF(3=1,'1.Inputs'!$D$38,IF(3=2,'1.Inputs'!$D$39,$E480)))*$F480*(('1.Inputs'!$D$40)+(1-'1.Inputs'!$D$40)*(1+'1.Inputs'!$D$41))*(1+$G480)^(3-1))-(('1.Inputs'!$D$37*12*IF(3=1,'1.Inputs'!$D$38,IF(3=2,'1.Inputs'!$D$39,$E480)))/(1-'1.Inputs'!$D$42)*$D480*(1+$G480)^(3-1))-('1.Inputs'!$D$37*12*IF(3=1,'1.Inputs'!$D$38,IF(3=2,'1.Inputs'!$D$39,$E480)))*'1.Inputs'!$D$43*(1+$G480)^(3-1)-'1.Inputs'!$D$44*(1+$G480)^(3-1)-('1.Inputs'!$D$20/'1.Inputs'!$D$27+'1.Inputs'!$D$23/'1.Inputs'!$D$28)))*'1.Inputs'!$D$53+('1.Inputs'!$D$20/'1.Inputs'!$D$27+'1.Inputs'!$D$23/'1.Inputs'!$D$28)-(J480-I480)</f>
        <v>1014348480.9493115</v>
      </c>
      <c r="V480" s="36">
        <f ca="1">((('1.Inputs'!$D$37*12*IF(4=1,'1.Inputs'!$D$38,IF(4=2,'1.Inputs'!$D$39,$E480)))*$F480*(('1.Inputs'!$D$40)+(1-'1.Inputs'!$D$40)*(1+'1.Inputs'!$D$41))*(1+$G480)^(4-1))-(('1.Inputs'!$D$37*12*IF(4=1,'1.Inputs'!$D$38,IF(4=2,'1.Inputs'!$D$39,$E480)))/(1-'1.Inputs'!$D$42)*$D480*(1+$G480)^(4-1))-('1.Inputs'!$D$37*12*IF(4=1,'1.Inputs'!$D$38,IF(4=2,'1.Inputs'!$D$39,$E480)))*'1.Inputs'!$D$43*(1+$G480)^(4-1)-'1.Inputs'!$D$44*(1+$G480)^(4-1)-('1.Inputs'!$D$20/'1.Inputs'!$D$27+'1.Inputs'!$D$23/'1.Inputs'!$D$28))-MAX(0,((('1.Inputs'!$D$37*12*IF(4=1,'1.Inputs'!$D$38,IF(4=2,'1.Inputs'!$D$39,$E480)))*$F480*(('1.Inputs'!$D$40)+(1-'1.Inputs'!$D$40)*(1+'1.Inputs'!$D$41))*(1+$G480)^(4-1))-(('1.Inputs'!$D$37*12*IF(4=1,'1.Inputs'!$D$38,IF(4=2,'1.Inputs'!$D$39,$E480)))/(1-'1.Inputs'!$D$42)*$D480*(1+$G480)^(4-1))-('1.Inputs'!$D$37*12*IF(4=1,'1.Inputs'!$D$38,IF(4=2,'1.Inputs'!$D$39,$E480)))*'1.Inputs'!$D$43*(1+$G480)^(4-1)-'1.Inputs'!$D$44*(1+$G480)^(4-1)-('1.Inputs'!$D$20/'1.Inputs'!$D$27+'1.Inputs'!$D$23/'1.Inputs'!$D$28)))*'1.Inputs'!$D$53+('1.Inputs'!$D$20/'1.Inputs'!$D$27+'1.Inputs'!$D$23/'1.Inputs'!$D$28)-(K480-J480)</f>
        <v>1128823400.6822805</v>
      </c>
      <c r="W480" s="36">
        <f ca="1">((('1.Inputs'!$D$37*12*IF(5=1,'1.Inputs'!$D$38,IF(5=2,'1.Inputs'!$D$39,$E480)))*$F480*(('1.Inputs'!$D$40)+(1-'1.Inputs'!$D$40)*(1+'1.Inputs'!$D$41))*(1+$G480)^(5-1))-(('1.Inputs'!$D$37*12*IF(5=1,'1.Inputs'!$D$38,IF(5=2,'1.Inputs'!$D$39,$E480)))/(1-'1.Inputs'!$D$42)*$D480*(1+$G480)^(5-1))-('1.Inputs'!$D$37*12*IF(5=1,'1.Inputs'!$D$38,IF(5=2,'1.Inputs'!$D$39,$E480)))*'1.Inputs'!$D$43*(1+$G480)^(5-1)-'1.Inputs'!$D$44*(1+$G480)^(5-1)-('1.Inputs'!$D$20/'1.Inputs'!$D$27+'1.Inputs'!$D$23/'1.Inputs'!$D$28))-MAX(0,((('1.Inputs'!$D$37*12*IF(5=1,'1.Inputs'!$D$38,IF(5=2,'1.Inputs'!$D$39,$E480)))*$F480*(('1.Inputs'!$D$40)+(1-'1.Inputs'!$D$40)*(1+'1.Inputs'!$D$41))*(1+$G480)^(5-1))-(('1.Inputs'!$D$37*12*IF(5=1,'1.Inputs'!$D$38,IF(5=2,'1.Inputs'!$D$39,$E480)))/(1-'1.Inputs'!$D$42)*$D480*(1+$G480)^(5-1))-('1.Inputs'!$D$37*12*IF(5=1,'1.Inputs'!$D$38,IF(5=2,'1.Inputs'!$D$39,$E480)))*'1.Inputs'!$D$43*(1+$G480)^(5-1)-'1.Inputs'!$D$44*(1+$G480)^(5-1)-('1.Inputs'!$D$20/'1.Inputs'!$D$27+'1.Inputs'!$D$23/'1.Inputs'!$D$28)))*'1.Inputs'!$D$53+('1.Inputs'!$D$20/'1.Inputs'!$D$27+'1.Inputs'!$D$23/'1.Inputs'!$D$28)-(L480-K480)</f>
        <v>1158986096.6251082</v>
      </c>
      <c r="X480" s="36">
        <f ca="1">((('1.Inputs'!$D$37*12*IF(6=1,'1.Inputs'!$D$38,IF(6=2,'1.Inputs'!$D$39,$E480)))*$F480*(('1.Inputs'!$D$40)+(1-'1.Inputs'!$D$40)*(1+'1.Inputs'!$D$41))*(1+$G480)^(6-1))-(('1.Inputs'!$D$37*12*IF(6=1,'1.Inputs'!$D$38,IF(6=2,'1.Inputs'!$D$39,$E480)))/(1-'1.Inputs'!$D$42)*$D480*(1+$G480)^(6-1))-('1.Inputs'!$D$37*12*IF(6=1,'1.Inputs'!$D$38,IF(6=2,'1.Inputs'!$D$39,$E480)))*'1.Inputs'!$D$43*(1+$G480)^(6-1)-'1.Inputs'!$D$44*(1+$G480)^(6-1)-('1.Inputs'!$D$20/'1.Inputs'!$D$27+'1.Inputs'!$D$23/'1.Inputs'!$D$28))-MAX(0,((('1.Inputs'!$D$37*12*IF(6=1,'1.Inputs'!$D$38,IF(6=2,'1.Inputs'!$D$39,$E480)))*$F480*(('1.Inputs'!$D$40)+(1-'1.Inputs'!$D$40)*(1+'1.Inputs'!$D$41))*(1+$G480)^(6-1))-(('1.Inputs'!$D$37*12*IF(6=1,'1.Inputs'!$D$38,IF(6=2,'1.Inputs'!$D$39,$E480)))/(1-'1.Inputs'!$D$42)*$D480*(1+$G480)^(6-1))-('1.Inputs'!$D$37*12*IF(6=1,'1.Inputs'!$D$38,IF(6=2,'1.Inputs'!$D$39,$E480)))*'1.Inputs'!$D$43*(1+$G480)^(6-1)-'1.Inputs'!$D$44*(1+$G480)^(6-1)-('1.Inputs'!$D$20/'1.Inputs'!$D$27+'1.Inputs'!$D$23/'1.Inputs'!$D$28)))*'1.Inputs'!$D$53+('1.Inputs'!$D$20/'1.Inputs'!$D$27+'1.Inputs'!$D$23/'1.Inputs'!$D$28)-(M480-L480)</f>
        <v>1189989963.6118658</v>
      </c>
      <c r="Y480" s="36">
        <f ca="1">((('1.Inputs'!$D$37*12*IF(7=1,'1.Inputs'!$D$38,IF(7=2,'1.Inputs'!$D$39,$E480)))*$F480*(('1.Inputs'!$D$40)+(1-'1.Inputs'!$D$40)*(1+'1.Inputs'!$D$41))*(1+$G480)^(7-1))-(('1.Inputs'!$D$37*12*IF(7=1,'1.Inputs'!$D$38,IF(7=2,'1.Inputs'!$D$39,$E480)))/(1-'1.Inputs'!$D$42)*$D480*(1+$G480)^(7-1))-('1.Inputs'!$D$37*12*IF(7=1,'1.Inputs'!$D$38,IF(7=2,'1.Inputs'!$D$39,$E480)))*'1.Inputs'!$D$43*(1+$G480)^(7-1)-'1.Inputs'!$D$44*(1+$G480)^(7-1)-('1.Inputs'!$D$20/'1.Inputs'!$D$27+'1.Inputs'!$D$23/'1.Inputs'!$D$28))-MAX(0,((('1.Inputs'!$D$37*12*IF(7=1,'1.Inputs'!$D$38,IF(7=2,'1.Inputs'!$D$39,$E480)))*$F480*(('1.Inputs'!$D$40)+(1-'1.Inputs'!$D$40)*(1+'1.Inputs'!$D$41))*(1+$G480)^(7-1))-(('1.Inputs'!$D$37*12*IF(7=1,'1.Inputs'!$D$38,IF(7=2,'1.Inputs'!$D$39,$E480)))/(1-'1.Inputs'!$D$42)*$D480*(1+$G480)^(7-1))-('1.Inputs'!$D$37*12*IF(7=1,'1.Inputs'!$D$38,IF(7=2,'1.Inputs'!$D$39,$E480)))*'1.Inputs'!$D$43*(1+$G480)^(7-1)-'1.Inputs'!$D$44*(1+$G480)^(7-1)-('1.Inputs'!$D$20/'1.Inputs'!$D$27+'1.Inputs'!$D$23/'1.Inputs'!$D$28)))*'1.Inputs'!$D$53+('1.Inputs'!$D$20/'1.Inputs'!$D$27+'1.Inputs'!$D$23/'1.Inputs'!$D$28)-(N480-M480)</f>
        <v>1221858460.0471499</v>
      </c>
      <c r="Z480" s="36">
        <f ca="1">((('1.Inputs'!$D$37*12*IF(8=1,'1.Inputs'!$D$38,IF(8=2,'1.Inputs'!$D$39,$E480)))*$F480*(('1.Inputs'!$D$40)+(1-'1.Inputs'!$D$40)*(1+'1.Inputs'!$D$41))*(1+$G480)^(8-1))-(('1.Inputs'!$D$37*12*IF(8=1,'1.Inputs'!$D$38,IF(8=2,'1.Inputs'!$D$39,$E480)))/(1-'1.Inputs'!$D$42)*$D480*(1+$G480)^(8-1))-('1.Inputs'!$D$37*12*IF(8=1,'1.Inputs'!$D$38,IF(8=2,'1.Inputs'!$D$39,$E480)))*'1.Inputs'!$D$43*(1+$G480)^(8-1)-'1.Inputs'!$D$44*(1+$G480)^(8-1)-('1.Inputs'!$D$20/'1.Inputs'!$D$27+'1.Inputs'!$D$23/'1.Inputs'!$D$28))-MAX(0,((('1.Inputs'!$D$37*12*IF(8=1,'1.Inputs'!$D$38,IF(8=2,'1.Inputs'!$D$39,$E480)))*$F480*(('1.Inputs'!$D$40)+(1-'1.Inputs'!$D$40)*(1+'1.Inputs'!$D$41))*(1+$G480)^(8-1))-(('1.Inputs'!$D$37*12*IF(8=1,'1.Inputs'!$D$38,IF(8=2,'1.Inputs'!$D$39,$E480)))/(1-'1.Inputs'!$D$42)*$D480*(1+$G480)^(8-1))-('1.Inputs'!$D$37*12*IF(8=1,'1.Inputs'!$D$38,IF(8=2,'1.Inputs'!$D$39,$E480)))*'1.Inputs'!$D$43*(1+$G480)^(8-1)-'1.Inputs'!$D$44*(1+$G480)^(8-1)-('1.Inputs'!$D$20/'1.Inputs'!$D$27+'1.Inputs'!$D$23/'1.Inputs'!$D$28)))*'1.Inputs'!$D$53+('1.Inputs'!$D$20/'1.Inputs'!$D$27+'1.Inputs'!$D$23/'1.Inputs'!$D$28)-(O480-N480)</f>
        <v>1254615698.5387075</v>
      </c>
      <c r="AA480" s="36">
        <f ca="1">((('1.Inputs'!$D$37*12*IF(9=1,'1.Inputs'!$D$38,IF(9=2,'1.Inputs'!$D$39,$E480)))*$F480*(('1.Inputs'!$D$40)+(1-'1.Inputs'!$D$40)*(1+'1.Inputs'!$D$41))*(1+$G480)^(9-1))-(('1.Inputs'!$D$37*12*IF(9=1,'1.Inputs'!$D$38,IF(9=2,'1.Inputs'!$D$39,$E480)))/(1-'1.Inputs'!$D$42)*$D480*(1+$G480)^(9-1))-('1.Inputs'!$D$37*12*IF(9=1,'1.Inputs'!$D$38,IF(9=2,'1.Inputs'!$D$39,$E480)))*'1.Inputs'!$D$43*(1+$G480)^(9-1)-'1.Inputs'!$D$44*(1+$G480)^(9-1)-('1.Inputs'!$D$20/'1.Inputs'!$D$27+'1.Inputs'!$D$23/'1.Inputs'!$D$28))-MAX(0,((('1.Inputs'!$D$37*12*IF(9=1,'1.Inputs'!$D$38,IF(9=2,'1.Inputs'!$D$39,$E480)))*$F480*(('1.Inputs'!$D$40)+(1-'1.Inputs'!$D$40)*(1+'1.Inputs'!$D$41))*(1+$G480)^(9-1))-(('1.Inputs'!$D$37*12*IF(9=1,'1.Inputs'!$D$38,IF(9=2,'1.Inputs'!$D$39,$E480)))/(1-'1.Inputs'!$D$42)*$D480*(1+$G480)^(9-1))-('1.Inputs'!$D$37*12*IF(9=1,'1.Inputs'!$D$38,IF(9=2,'1.Inputs'!$D$39,$E480)))*'1.Inputs'!$D$43*(1+$G480)^(9-1)-'1.Inputs'!$D$44*(1+$G480)^(9-1)-('1.Inputs'!$D$20/'1.Inputs'!$D$27+'1.Inputs'!$D$23/'1.Inputs'!$D$28)))*'1.Inputs'!$D$53+('1.Inputs'!$D$20/'1.Inputs'!$D$27+'1.Inputs'!$D$23/'1.Inputs'!$D$28)-(P480-O480)</f>
        <v>1288286464.141717</v>
      </c>
      <c r="AB480" s="36">
        <f ca="1">((('1.Inputs'!$D$37*12*IF(10=1,'1.Inputs'!$D$38,IF(10=2,'1.Inputs'!$D$39,$E480)))*$F480*(('1.Inputs'!$D$40)+(1-'1.Inputs'!$D$40)*(1+'1.Inputs'!$D$41))*(1+$G480)^(10-1))-(('1.Inputs'!$D$37*12*IF(10=1,'1.Inputs'!$D$38,IF(10=2,'1.Inputs'!$D$39,$E480)))/(1-'1.Inputs'!$D$42)*$D480*(1+$G480)^(10-1))-('1.Inputs'!$D$37*12*IF(10=1,'1.Inputs'!$D$38,IF(10=2,'1.Inputs'!$D$39,$E480)))*'1.Inputs'!$D$43*(1+$G480)^(10-1)-'1.Inputs'!$D$44*(1+$G480)^(10-1)-('1.Inputs'!$D$20/'1.Inputs'!$D$27+'1.Inputs'!$D$23/'1.Inputs'!$D$28))-MAX(0,((('1.Inputs'!$D$37*12*IF(10=1,'1.Inputs'!$D$38,IF(10=2,'1.Inputs'!$D$39,$E480)))*$F480*(('1.Inputs'!$D$40)+(1-'1.Inputs'!$D$40)*(1+'1.Inputs'!$D$41))*(1+$G480)^(10-1))-(('1.Inputs'!$D$37*12*IF(10=1,'1.Inputs'!$D$38,IF(10=2,'1.Inputs'!$D$39,$E480)))/(1-'1.Inputs'!$D$42)*$D480*(1+$G480)^(10-1))-('1.Inputs'!$D$37*12*IF(10=1,'1.Inputs'!$D$38,IF(10=2,'1.Inputs'!$D$39,$E480)))*'1.Inputs'!$D$43*(1+$G480)^(10-1)-'1.Inputs'!$D$44*(1+$G480)^(10-1)-('1.Inputs'!$D$20/'1.Inputs'!$D$27+'1.Inputs'!$D$23/'1.Inputs'!$D$28)))*'1.Inputs'!$D$53+('1.Inputs'!$D$20/'1.Inputs'!$D$27+'1.Inputs'!$D$23/'1.Inputs'!$D$28)-(Q480-P480)+(('1.Inputs'!$D$20+'1.Inputs'!$D$23-('1.Inputs'!$D$20/'1.Inputs'!$D$27+'1.Inputs'!$D$23/'1.Inputs'!$D$28)*'1.Inputs'!$D$10)*'1.Inputs'!$D$60+'1.Inputs'!$D$19*'1.Inputs'!$D$59+Q480)</f>
        <v>3637931344.7888112</v>
      </c>
      <c r="AC480" s="36">
        <f ca="1">S480-AC$13-AC$14+MIN(AC$13,MAX(0,((('1.Inputs'!$D$37*12*IF(1=1,'1.Inputs'!$D$38,IF(1=2,'1.Inputs'!$D$39,$E480)))*$F480*(('1.Inputs'!$D$40)+(1-'1.Inputs'!$D$40)*(1+'1.Inputs'!$D$41))*(1+$G480)^(1-1))-(('1.Inputs'!$D$37*12*IF(1=1,'1.Inputs'!$D$38,IF(1=2,'1.Inputs'!$D$39,$E480)))/(1-'1.Inputs'!$D$42)*$D480*(1+$G480)^(1-1))-('1.Inputs'!$D$37*12*IF(1=1,'1.Inputs'!$D$38,IF(1=2,'1.Inputs'!$D$39,$E480)))*'1.Inputs'!$D$43*(1+$G480)^(1-1)-'1.Inputs'!$D$44*(1+$G480)^(1-1)-('1.Inputs'!$D$20/'1.Inputs'!$D$27+'1.Inputs'!$D$23/'1.Inputs'!$D$28))))*'1.Inputs'!$D$53</f>
        <v>-397278198.58486509</v>
      </c>
      <c r="AD480" s="36">
        <f ca="1">T480-AD$13-AD$14+MIN(AD$13,MAX(0,((('1.Inputs'!$D$37*12*IF(2=1,'1.Inputs'!$D$38,IF(2=2,'1.Inputs'!$D$39,$E480)))*$F480*(('1.Inputs'!$D$40)+(1-'1.Inputs'!$D$40)*(1+'1.Inputs'!$D$41))*(1+$G480)^(2-1))-(('1.Inputs'!$D$37*12*IF(2=1,'1.Inputs'!$D$38,IF(2=2,'1.Inputs'!$D$39,$E480)))/(1-'1.Inputs'!$D$42)*$D480*(1+$G480)^(2-1))-('1.Inputs'!$D$37*12*IF(2=1,'1.Inputs'!$D$38,IF(2=2,'1.Inputs'!$D$39,$E480)))*'1.Inputs'!$D$43*(1+$G480)^(2-1)-'1.Inputs'!$D$44*(1+$G480)^(2-1)-('1.Inputs'!$D$20/'1.Inputs'!$D$27+'1.Inputs'!$D$23/'1.Inputs'!$D$28))))*'1.Inputs'!$D$53</f>
        <v>531666599.49577832</v>
      </c>
      <c r="AE480" s="36">
        <f ca="1">U480-AE$13-AE$14+MIN(AE$13,MAX(0,((('1.Inputs'!$D$37*12*IF(3=1,'1.Inputs'!$D$38,IF(3=2,'1.Inputs'!$D$39,$E480)))*$F480*(('1.Inputs'!$D$40)+(1-'1.Inputs'!$D$40)*(1+'1.Inputs'!$D$41))*(1+$G480)^(3-1))-(('1.Inputs'!$D$37*12*IF(3=1,'1.Inputs'!$D$38,IF(3=2,'1.Inputs'!$D$39,$E480)))/(1-'1.Inputs'!$D$42)*$D480*(1+$G480)^(3-1))-('1.Inputs'!$D$37*12*IF(3=1,'1.Inputs'!$D$38,IF(3=2,'1.Inputs'!$D$39,$E480)))*'1.Inputs'!$D$43*(1+$G480)^(3-1)-'1.Inputs'!$D$44*(1+$G480)^(3-1)-('1.Inputs'!$D$20/'1.Inputs'!$D$27+'1.Inputs'!$D$23/'1.Inputs'!$D$28))))*'1.Inputs'!$D$53</f>
        <v>672408480.94931149</v>
      </c>
      <c r="AF480" s="36">
        <f ca="1">V480-AF$13-AF$14+MIN(AF$13,MAX(0,((('1.Inputs'!$D$37*12*IF(4=1,'1.Inputs'!$D$38,IF(4=2,'1.Inputs'!$D$39,$E480)))*$F480*(('1.Inputs'!$D$40)+(1-'1.Inputs'!$D$40)*(1+'1.Inputs'!$D$41))*(1+$G480)^(4-1))-(('1.Inputs'!$D$37*12*IF(4=1,'1.Inputs'!$D$38,IF(4=2,'1.Inputs'!$D$39,$E480)))/(1-'1.Inputs'!$D$42)*$D480*(1+$G480)^(4-1))-('1.Inputs'!$D$37*12*IF(4=1,'1.Inputs'!$D$38,IF(4=2,'1.Inputs'!$D$39,$E480)))*'1.Inputs'!$D$43*(1+$G480)^(4-1)-'1.Inputs'!$D$44*(1+$G480)^(4-1)-('1.Inputs'!$D$20/'1.Inputs'!$D$27+'1.Inputs'!$D$23/'1.Inputs'!$D$28))))*'1.Inputs'!$D$53</f>
        <v>806071400.68228054</v>
      </c>
      <c r="AG480" s="36">
        <f ca="1">W480-AG$13-AG$14+MIN(AG$13,MAX(0,((('1.Inputs'!$D$37*12*IF(5=1,'1.Inputs'!$D$38,IF(5=2,'1.Inputs'!$D$39,$E480)))*$F480*(('1.Inputs'!$D$40)+(1-'1.Inputs'!$D$40)*(1+'1.Inputs'!$D$41))*(1+$G480)^(5-1))-(('1.Inputs'!$D$37*12*IF(5=1,'1.Inputs'!$D$38,IF(5=2,'1.Inputs'!$D$39,$E480)))/(1-'1.Inputs'!$D$42)*$D480*(1+$G480)^(5-1))-('1.Inputs'!$D$37*12*IF(5=1,'1.Inputs'!$D$38,IF(5=2,'1.Inputs'!$D$39,$E480)))*'1.Inputs'!$D$43*(1+$G480)^(5-1)-'1.Inputs'!$D$44*(1+$G480)^(5-1)-('1.Inputs'!$D$20/'1.Inputs'!$D$27+'1.Inputs'!$D$23/'1.Inputs'!$D$28))))*'1.Inputs'!$D$53</f>
        <v>855422096.62510824</v>
      </c>
      <c r="AH480" s="36">
        <f ca="1">X480-AH$13-AH$14+MIN(AH$13,MAX(0,((('1.Inputs'!$D$37*12*IF(6=1,'1.Inputs'!$D$38,IF(6=2,'1.Inputs'!$D$39,$E480)))*$F480*(('1.Inputs'!$D$40)+(1-'1.Inputs'!$D$40)*(1+'1.Inputs'!$D$41))*(1+$G480)^(6-1))-(('1.Inputs'!$D$37*12*IF(6=1,'1.Inputs'!$D$38,IF(6=2,'1.Inputs'!$D$39,$E480)))/(1-'1.Inputs'!$D$42)*$D480*(1+$G480)^(6-1))-('1.Inputs'!$D$37*12*IF(6=1,'1.Inputs'!$D$38,IF(6=2,'1.Inputs'!$D$39,$E480)))*'1.Inputs'!$D$43*(1+$G480)^(6-1)-'1.Inputs'!$D$44*(1+$G480)^(6-1)-('1.Inputs'!$D$20/'1.Inputs'!$D$27+'1.Inputs'!$D$23/'1.Inputs'!$D$28))))*'1.Inputs'!$D$53</f>
        <v>905613963.61186576</v>
      </c>
      <c r="AI480" s="36">
        <f ca="1">Y480-AI$13-AI$14+MIN(AI$13,MAX(0,((('1.Inputs'!$D$37*12*IF(7=1,'1.Inputs'!$D$38,IF(7=2,'1.Inputs'!$D$39,$E480)))*$F480*(('1.Inputs'!$D$40)+(1-'1.Inputs'!$D$40)*(1+'1.Inputs'!$D$41))*(1+$G480)^(7-1))-(('1.Inputs'!$D$37*12*IF(7=1,'1.Inputs'!$D$38,IF(7=2,'1.Inputs'!$D$39,$E480)))/(1-'1.Inputs'!$D$42)*$D480*(1+$G480)^(7-1))-('1.Inputs'!$D$37*12*IF(7=1,'1.Inputs'!$D$38,IF(7=2,'1.Inputs'!$D$39,$E480)))*'1.Inputs'!$D$43*(1+$G480)^(7-1)-'1.Inputs'!$D$44*(1+$G480)^(7-1)-('1.Inputs'!$D$20/'1.Inputs'!$D$27+'1.Inputs'!$D$23/'1.Inputs'!$D$28))))*'1.Inputs'!$D$53</f>
        <v>956670460.0471499</v>
      </c>
      <c r="AJ480" s="36">
        <f ca="1">Z480-AJ$13-AJ$14+MIN(AJ$13,MAX(0,((('1.Inputs'!$D$37*12*IF(8=1,'1.Inputs'!$D$38,IF(8=2,'1.Inputs'!$D$39,$E480)))*$F480*(('1.Inputs'!$D$40)+(1-'1.Inputs'!$D$40)*(1+'1.Inputs'!$D$41))*(1+$G480)^(8-1))-(('1.Inputs'!$D$37*12*IF(8=1,'1.Inputs'!$D$38,IF(8=2,'1.Inputs'!$D$39,$E480)))/(1-'1.Inputs'!$D$42)*$D480*(1+$G480)^(8-1))-('1.Inputs'!$D$37*12*IF(8=1,'1.Inputs'!$D$38,IF(8=2,'1.Inputs'!$D$39,$E480)))*'1.Inputs'!$D$43*(1+$G480)^(8-1)-'1.Inputs'!$D$44*(1+$G480)^(8-1)-('1.Inputs'!$D$20/'1.Inputs'!$D$27+'1.Inputs'!$D$23/'1.Inputs'!$D$28))))*'1.Inputs'!$D$53</f>
        <v>1254615698.5387075</v>
      </c>
      <c r="AK480" s="36">
        <f ca="1">AA480-AK$13-AK$14+MIN(AK$13,MAX(0,((('1.Inputs'!$D$37*12*IF(9=1,'1.Inputs'!$D$38,IF(9=2,'1.Inputs'!$D$39,$E480)))*$F480*(('1.Inputs'!$D$40)+(1-'1.Inputs'!$D$40)*(1+'1.Inputs'!$D$41))*(1+$G480)^(9-1))-(('1.Inputs'!$D$37*12*IF(9=1,'1.Inputs'!$D$38,IF(9=2,'1.Inputs'!$D$39,$E480)))/(1-'1.Inputs'!$D$42)*$D480*(1+$G480)^(9-1))-('1.Inputs'!$D$37*12*IF(9=1,'1.Inputs'!$D$38,IF(9=2,'1.Inputs'!$D$39,$E480)))*'1.Inputs'!$D$43*(1+$G480)^(9-1)-'1.Inputs'!$D$44*(1+$G480)^(9-1)-('1.Inputs'!$D$20/'1.Inputs'!$D$27+'1.Inputs'!$D$23/'1.Inputs'!$D$28))))*'1.Inputs'!$D$53</f>
        <v>1288286464.141717</v>
      </c>
      <c r="AL480" s="36">
        <f ca="1">AB480-AL$13-AL$14+MIN(AL$13,MAX(0,((('1.Inputs'!$D$37*12*IF(10=1,'1.Inputs'!$D$38,IF(10=2,'1.Inputs'!$D$39,$E480)))*$F480*(('1.Inputs'!$D$40)+(1-'1.Inputs'!$D$40)*(1+'1.Inputs'!$D$41))*(1+$G480)^(10-1))-(('1.Inputs'!$D$37*12*IF(10=1,'1.Inputs'!$D$38,IF(10=2,'1.Inputs'!$D$39,$E480)))/(1-'1.Inputs'!$D$42)*$D480*(1+$G480)^(10-1))-('1.Inputs'!$D$37*12*IF(10=1,'1.Inputs'!$D$38,IF(10=2,'1.Inputs'!$D$39,$E480)))*'1.Inputs'!$D$43*(1+$G480)^(10-1)-'1.Inputs'!$D$44*(1+$G480)^(10-1)-('1.Inputs'!$D$20/'1.Inputs'!$D$27+'1.Inputs'!$D$23/'1.Inputs'!$D$28))))*'1.Inputs'!$D$53+'1.Inputs'!$D$35</f>
        <v>4437931344.7888107</v>
      </c>
      <c r="AM480" s="48">
        <f ca="1">R480+NPV('1.Inputs'!$D$55,S480:AB480)</f>
        <v>3615763156.7206497</v>
      </c>
      <c r="AN480" s="48">
        <f ca="1">-('1.Inputs'!$D$24*(1-'1.Inputs'!$D$31)+'1.Inputs'!$D$35)+NPV('1.Inputs'!$D$54,AC480:AL480)</f>
        <v>1732031765.9802804</v>
      </c>
      <c r="AO480" s="36">
        <f t="shared" ca="1" si="61"/>
        <v>-2.0415867112795736</v>
      </c>
      <c r="AP480" s="36">
        <f t="shared" ca="1" si="62"/>
        <v>2.5771048804606491</v>
      </c>
      <c r="AQ480" s="36">
        <f ca="1">'1.Inputs'!$D$35+MIN(SUM($AC480:AC480),SUM($AC480:AD480),SUM($AC480:AE480),SUM($AC480:AF480),SUM($AC480:AG480),SUM($AC480:AH480),SUM($AC480:AI480),SUM($AC480:AJ480),SUM($AC480:AK480),SUM($AC480:AL480))</f>
        <v>402721801.41513491</v>
      </c>
      <c r="AR480" s="36">
        <f ca="1">IF(AP480&lt;'1.Inputs'!$D$57,1,0)</f>
        <v>0</v>
      </c>
      <c r="AS480" s="36">
        <f t="shared" ca="1" si="63"/>
        <v>0</v>
      </c>
    </row>
    <row r="481" spans="2:45" ht="15" customHeight="1" x14ac:dyDescent="0.25">
      <c r="B481" s="36">
        <v>466</v>
      </c>
      <c r="C481" s="36">
        <f t="shared" ca="1" si="56"/>
        <v>0.762470339042564</v>
      </c>
      <c r="D481" s="36">
        <f t="shared" ca="1" si="57"/>
        <v>17880.738471199744</v>
      </c>
      <c r="E481" s="47">
        <f t="shared" ca="1" si="58"/>
        <v>0.85951895521120258</v>
      </c>
      <c r="F481" s="36">
        <f t="shared" ca="1" si="59"/>
        <v>27447.98660197249</v>
      </c>
      <c r="G481" s="36">
        <f t="shared" ca="1" si="60"/>
        <v>4.2333744108681307E-2</v>
      </c>
      <c r="H481" s="36">
        <f ca="1">((('1.Inputs'!$D$37*12*IF(1=1,'1.Inputs'!$D$38,IF(1=2,'1.Inputs'!$D$39,$E481)))*$F481*(('1.Inputs'!$D$40)+(1-'1.Inputs'!$D$40)*(1+'1.Inputs'!$D$41))*(1+$G481)^(1-1))*'1.Inputs'!$D$47+(('1.Inputs'!$D$37*12*IF(1=1,'1.Inputs'!$D$38,IF(1=2,'1.Inputs'!$D$39,$E481)))/(1-'1.Inputs'!$D$42)*$D481*(1+$G481)^(1-1))*('1.Inputs'!$D$48-'1.Inputs'!$D$49))/'1.Inputs'!$D$51</f>
        <v>732098188.98184717</v>
      </c>
      <c r="I481" s="36">
        <f ca="1">((('1.Inputs'!$D$37*12*IF(2=1,'1.Inputs'!$D$38,IF(2=2,'1.Inputs'!$D$39,$E481)))*$F481*(('1.Inputs'!$D$40)+(1-'1.Inputs'!$D$40)*(1+'1.Inputs'!$D$41))*(1+$G481)^(2-1))*'1.Inputs'!$D$47+(('1.Inputs'!$D$37*12*IF(2=1,'1.Inputs'!$D$38,IF(2=2,'1.Inputs'!$D$39,$E481)))/(1-'1.Inputs'!$D$42)*$D481*(1+$G481)^(2-1))*('1.Inputs'!$D$48-'1.Inputs'!$D$49))/'1.Inputs'!$D$51</f>
        <v>1068326904.9272871</v>
      </c>
      <c r="J481" s="36">
        <f ca="1">((('1.Inputs'!$D$37*12*IF(3=1,'1.Inputs'!$D$38,IF(3=2,'1.Inputs'!$D$39,$E481)))*$F481*(('1.Inputs'!$D$40)+(1-'1.Inputs'!$D$40)*(1+'1.Inputs'!$D$41))*(1+$G481)^(3-1))*'1.Inputs'!$D$47+(('1.Inputs'!$D$37*12*IF(3=1,'1.Inputs'!$D$38,IF(3=2,'1.Inputs'!$D$39,$E481)))/(1-'1.Inputs'!$D$42)*$D481*(1+$G481)^(3-1))*('1.Inputs'!$D$48-'1.Inputs'!$D$49))/'1.Inputs'!$D$51</f>
        <v>1367314383.1500061</v>
      </c>
      <c r="K481" s="36">
        <f ca="1">((('1.Inputs'!$D$37*12*IF(4=1,'1.Inputs'!$D$38,IF(4=2,'1.Inputs'!$D$39,$E481)))*$F481*(('1.Inputs'!$D$40)+(1-'1.Inputs'!$D$40)*(1+'1.Inputs'!$D$41))*(1+$G481)^(4-1))*'1.Inputs'!$D$47+(('1.Inputs'!$D$37*12*IF(4=1,'1.Inputs'!$D$38,IF(4=2,'1.Inputs'!$D$39,$E481)))/(1-'1.Inputs'!$D$42)*$D481*(1+$G481)^(4-1))*('1.Inputs'!$D$48-'1.Inputs'!$D$49))/'1.Inputs'!$D$51</f>
        <v>1425197920.3623977</v>
      </c>
      <c r="L481" s="36">
        <f ca="1">((('1.Inputs'!$D$37*12*IF(5=1,'1.Inputs'!$D$38,IF(5=2,'1.Inputs'!$D$39,$E481)))*$F481*(('1.Inputs'!$D$40)+(1-'1.Inputs'!$D$40)*(1+'1.Inputs'!$D$41))*(1+$G481)^(5-1))*'1.Inputs'!$D$47+(('1.Inputs'!$D$37*12*IF(5=1,'1.Inputs'!$D$38,IF(5=2,'1.Inputs'!$D$39,$E481)))/(1-'1.Inputs'!$D$42)*$D481*(1+$G481)^(5-1))*('1.Inputs'!$D$48-'1.Inputs'!$D$49))/'1.Inputs'!$D$51</f>
        <v>1485531884.4272444</v>
      </c>
      <c r="M481" s="36">
        <f ca="1">((('1.Inputs'!$D$37*12*IF(6=1,'1.Inputs'!$D$38,IF(6=2,'1.Inputs'!$D$39,$E481)))*$F481*(('1.Inputs'!$D$40)+(1-'1.Inputs'!$D$40)*(1+'1.Inputs'!$D$41))*(1+$G481)^(6-1))*'1.Inputs'!$D$47+(('1.Inputs'!$D$37*12*IF(6=1,'1.Inputs'!$D$38,IF(6=2,'1.Inputs'!$D$39,$E481)))/(1-'1.Inputs'!$D$42)*$D481*(1+$G481)^(6-1))*('1.Inputs'!$D$48-'1.Inputs'!$D$49))/'1.Inputs'!$D$51</f>
        <v>1548420011.0878744</v>
      </c>
      <c r="N481" s="36">
        <f ca="1">((('1.Inputs'!$D$37*12*IF(7=1,'1.Inputs'!$D$38,IF(7=2,'1.Inputs'!$D$39,$E481)))*$F481*(('1.Inputs'!$D$40)+(1-'1.Inputs'!$D$40)*(1+'1.Inputs'!$D$41))*(1+$G481)^(7-1))*'1.Inputs'!$D$47+(('1.Inputs'!$D$37*12*IF(7=1,'1.Inputs'!$D$38,IF(7=2,'1.Inputs'!$D$39,$E481)))/(1-'1.Inputs'!$D$42)*$D481*(1+$G481)^(7-1))*('1.Inputs'!$D$48-'1.Inputs'!$D$49))/'1.Inputs'!$D$51</f>
        <v>1613970427.6100295</v>
      </c>
      <c r="O481" s="36">
        <f ca="1">((('1.Inputs'!$D$37*12*IF(8=1,'1.Inputs'!$D$38,IF(8=2,'1.Inputs'!$D$39,$E481)))*$F481*(('1.Inputs'!$D$40)+(1-'1.Inputs'!$D$40)*(1+'1.Inputs'!$D$41))*(1+$G481)^(8-1))*'1.Inputs'!$D$47+(('1.Inputs'!$D$37*12*IF(8=1,'1.Inputs'!$D$38,IF(8=2,'1.Inputs'!$D$39,$E481)))/(1-'1.Inputs'!$D$42)*$D481*(1+$G481)^(8-1))*('1.Inputs'!$D$48-'1.Inputs'!$D$49))/'1.Inputs'!$D$51</f>
        <v>1682295838.6914513</v>
      </c>
      <c r="P481" s="36">
        <f ca="1">((('1.Inputs'!$D$37*12*IF(9=1,'1.Inputs'!$D$38,IF(9=2,'1.Inputs'!$D$39,$E481)))*$F481*(('1.Inputs'!$D$40)+(1-'1.Inputs'!$D$40)*(1+'1.Inputs'!$D$41))*(1+$G481)^(9-1))*'1.Inputs'!$D$47+(('1.Inputs'!$D$37*12*IF(9=1,'1.Inputs'!$D$38,IF(9=2,'1.Inputs'!$D$39,$E481)))/(1-'1.Inputs'!$D$42)*$D481*(1+$G481)^(9-1))*('1.Inputs'!$D$48-'1.Inputs'!$D$49))/'1.Inputs'!$D$51</f>
        <v>1753513720.2417147</v>
      </c>
      <c r="Q481" s="36">
        <f ca="1">((('1.Inputs'!$D$37*12*IF(10=1,'1.Inputs'!$D$38,IF(10=2,'1.Inputs'!$D$39,$E481)))*$F481*(('1.Inputs'!$D$40)+(1-'1.Inputs'!$D$40)*(1+'1.Inputs'!$D$41))*(1+$G481)^(10-1))*'1.Inputs'!$D$47+(('1.Inputs'!$D$37*12*IF(10=1,'1.Inputs'!$D$38,IF(10=2,'1.Inputs'!$D$39,$E481)))/(1-'1.Inputs'!$D$42)*$D481*(1+$G481)^(10-1))*('1.Inputs'!$D$48-'1.Inputs'!$D$49))/'1.Inputs'!$D$51</f>
        <v>1827746521.3654895</v>
      </c>
      <c r="R481" s="36">
        <f>-'1.Inputs'!$D$24</f>
        <v>-2050000000</v>
      </c>
      <c r="S481" s="36">
        <f ca="1">((('1.Inputs'!$D$37*12*IF(1=1,'1.Inputs'!$D$38,IF(1=2,'1.Inputs'!$D$39,$E481)))*$F481*(('1.Inputs'!$D$40)+(1-'1.Inputs'!$D$40)*(1+'1.Inputs'!$D$41))*(1+$G481)^(1-1))-(('1.Inputs'!$D$37*12*IF(1=1,'1.Inputs'!$D$38,IF(1=2,'1.Inputs'!$D$39,$E481)))/(1-'1.Inputs'!$D$42)*$D481*(1+$G481)^(1-1))-('1.Inputs'!$D$37*12*IF(1=1,'1.Inputs'!$D$38,IF(1=2,'1.Inputs'!$D$39,$E481)))*'1.Inputs'!$D$43*(1+$G481)^(1-1)-'1.Inputs'!$D$44*(1+$G481)^(1-1)-('1.Inputs'!$D$20/'1.Inputs'!$D$27+'1.Inputs'!$D$23/'1.Inputs'!$D$28))-MAX(0,((('1.Inputs'!$D$37*12*IF(1=1,'1.Inputs'!$D$38,IF(1=2,'1.Inputs'!$D$39,$E481)))*$F481*(('1.Inputs'!$D$40)+(1-'1.Inputs'!$D$40)*(1+'1.Inputs'!$D$41))*(1+$G481)^(1-1))-(('1.Inputs'!$D$37*12*IF(1=1,'1.Inputs'!$D$38,IF(1=2,'1.Inputs'!$D$39,$E481)))/(1-'1.Inputs'!$D$42)*$D481*(1+$G481)^(1-1))-('1.Inputs'!$D$37*12*IF(1=1,'1.Inputs'!$D$38,IF(1=2,'1.Inputs'!$D$39,$E481)))*'1.Inputs'!$D$43*(1+$G481)^(1-1)-'1.Inputs'!$D$44*(1+$G481)^(1-1)-('1.Inputs'!$D$20/'1.Inputs'!$D$27+'1.Inputs'!$D$23/'1.Inputs'!$D$28)))*'1.Inputs'!$D$53+('1.Inputs'!$D$20/'1.Inputs'!$D$27+'1.Inputs'!$D$23/'1.Inputs'!$D$28)-H481</f>
        <v>-654375848.60291278</v>
      </c>
      <c r="T481" s="36">
        <f ca="1">((('1.Inputs'!$D$37*12*IF(2=1,'1.Inputs'!$D$38,IF(2=2,'1.Inputs'!$D$39,$E481)))*$F481*(('1.Inputs'!$D$40)+(1-'1.Inputs'!$D$40)*(1+'1.Inputs'!$D$41))*(1+$G481)^(2-1))-(('1.Inputs'!$D$37*12*IF(2=1,'1.Inputs'!$D$38,IF(2=2,'1.Inputs'!$D$39,$E481)))/(1-'1.Inputs'!$D$42)*$D481*(1+$G481)^(2-1))-('1.Inputs'!$D$37*12*IF(2=1,'1.Inputs'!$D$38,IF(2=2,'1.Inputs'!$D$39,$E481)))*'1.Inputs'!$D$43*(1+$G481)^(2-1)-'1.Inputs'!$D$44*(1+$G481)^(2-1)-('1.Inputs'!$D$20/'1.Inputs'!$D$27+'1.Inputs'!$D$23/'1.Inputs'!$D$28))-MAX(0,((('1.Inputs'!$D$37*12*IF(2=1,'1.Inputs'!$D$38,IF(2=2,'1.Inputs'!$D$39,$E481)))*$F481*(('1.Inputs'!$D$40)+(1-'1.Inputs'!$D$40)*(1+'1.Inputs'!$D$41))*(1+$G481)^(2-1))-(('1.Inputs'!$D$37*12*IF(2=1,'1.Inputs'!$D$38,IF(2=2,'1.Inputs'!$D$39,$E481)))/(1-'1.Inputs'!$D$42)*$D481*(1+$G481)^(2-1))-('1.Inputs'!$D$37*12*IF(2=1,'1.Inputs'!$D$38,IF(2=2,'1.Inputs'!$D$39,$E481)))*'1.Inputs'!$D$43*(1+$G481)^(2-1)-'1.Inputs'!$D$44*(1+$G481)^(2-1)-('1.Inputs'!$D$20/'1.Inputs'!$D$27+'1.Inputs'!$D$23/'1.Inputs'!$D$28)))*'1.Inputs'!$D$53+('1.Inputs'!$D$20/'1.Inputs'!$D$27+'1.Inputs'!$D$23/'1.Inputs'!$D$28)-(I481-H481)</f>
        <v>28648862.599729896</v>
      </c>
      <c r="U481" s="36">
        <f ca="1">((('1.Inputs'!$D$37*12*IF(3=1,'1.Inputs'!$D$38,IF(3=2,'1.Inputs'!$D$39,$E481)))*$F481*(('1.Inputs'!$D$40)+(1-'1.Inputs'!$D$40)*(1+'1.Inputs'!$D$41))*(1+$G481)^(3-1))-(('1.Inputs'!$D$37*12*IF(3=1,'1.Inputs'!$D$38,IF(3=2,'1.Inputs'!$D$39,$E481)))/(1-'1.Inputs'!$D$42)*$D481*(1+$G481)^(3-1))-('1.Inputs'!$D$37*12*IF(3=1,'1.Inputs'!$D$38,IF(3=2,'1.Inputs'!$D$39,$E481)))*'1.Inputs'!$D$43*(1+$G481)^(3-1)-'1.Inputs'!$D$44*(1+$G481)^(3-1)-('1.Inputs'!$D$20/'1.Inputs'!$D$27+'1.Inputs'!$D$23/'1.Inputs'!$D$28))-MAX(0,((('1.Inputs'!$D$37*12*IF(3=1,'1.Inputs'!$D$38,IF(3=2,'1.Inputs'!$D$39,$E481)))*$F481*(('1.Inputs'!$D$40)+(1-'1.Inputs'!$D$40)*(1+'1.Inputs'!$D$41))*(1+$G481)^(3-1))-(('1.Inputs'!$D$37*12*IF(3=1,'1.Inputs'!$D$38,IF(3=2,'1.Inputs'!$D$39,$E481)))/(1-'1.Inputs'!$D$42)*$D481*(1+$G481)^(3-1))-('1.Inputs'!$D$37*12*IF(3=1,'1.Inputs'!$D$38,IF(3=2,'1.Inputs'!$D$39,$E481)))*'1.Inputs'!$D$43*(1+$G481)^(3-1)-'1.Inputs'!$D$44*(1+$G481)^(3-1)-('1.Inputs'!$D$20/'1.Inputs'!$D$27+'1.Inputs'!$D$23/'1.Inputs'!$D$28)))*'1.Inputs'!$D$53+('1.Inputs'!$D$20/'1.Inputs'!$D$27+'1.Inputs'!$D$23/'1.Inputs'!$D$28)-(J481-I481)</f>
        <v>299621392.60414255</v>
      </c>
      <c r="V481" s="36">
        <f ca="1">((('1.Inputs'!$D$37*12*IF(4=1,'1.Inputs'!$D$38,IF(4=2,'1.Inputs'!$D$39,$E481)))*$F481*(('1.Inputs'!$D$40)+(1-'1.Inputs'!$D$40)*(1+'1.Inputs'!$D$41))*(1+$G481)^(4-1))-(('1.Inputs'!$D$37*12*IF(4=1,'1.Inputs'!$D$38,IF(4=2,'1.Inputs'!$D$39,$E481)))/(1-'1.Inputs'!$D$42)*$D481*(1+$G481)^(4-1))-('1.Inputs'!$D$37*12*IF(4=1,'1.Inputs'!$D$38,IF(4=2,'1.Inputs'!$D$39,$E481)))*'1.Inputs'!$D$43*(1+$G481)^(4-1)-'1.Inputs'!$D$44*(1+$G481)^(4-1)-('1.Inputs'!$D$20/'1.Inputs'!$D$27+'1.Inputs'!$D$23/'1.Inputs'!$D$28))-MAX(0,((('1.Inputs'!$D$37*12*IF(4=1,'1.Inputs'!$D$38,IF(4=2,'1.Inputs'!$D$39,$E481)))*$F481*(('1.Inputs'!$D$40)+(1-'1.Inputs'!$D$40)*(1+'1.Inputs'!$D$41))*(1+$G481)^(4-1))-(('1.Inputs'!$D$37*12*IF(4=1,'1.Inputs'!$D$38,IF(4=2,'1.Inputs'!$D$39,$E481)))/(1-'1.Inputs'!$D$42)*$D481*(1+$G481)^(4-1))-('1.Inputs'!$D$37*12*IF(4=1,'1.Inputs'!$D$38,IF(4=2,'1.Inputs'!$D$39,$E481)))*'1.Inputs'!$D$43*(1+$G481)^(4-1)-'1.Inputs'!$D$44*(1+$G481)^(4-1)-('1.Inputs'!$D$20/'1.Inputs'!$D$27+'1.Inputs'!$D$23/'1.Inputs'!$D$28)))*'1.Inputs'!$D$53+('1.Inputs'!$D$20/'1.Inputs'!$D$27+'1.Inputs'!$D$23/'1.Inputs'!$D$28)-(K481-J481)</f>
        <v>564066418.96410549</v>
      </c>
      <c r="W481" s="36">
        <f ca="1">((('1.Inputs'!$D$37*12*IF(5=1,'1.Inputs'!$D$38,IF(5=2,'1.Inputs'!$D$39,$E481)))*$F481*(('1.Inputs'!$D$40)+(1-'1.Inputs'!$D$40)*(1+'1.Inputs'!$D$41))*(1+$G481)^(5-1))-(('1.Inputs'!$D$37*12*IF(5=1,'1.Inputs'!$D$38,IF(5=2,'1.Inputs'!$D$39,$E481)))/(1-'1.Inputs'!$D$42)*$D481*(1+$G481)^(5-1))-('1.Inputs'!$D$37*12*IF(5=1,'1.Inputs'!$D$38,IF(5=2,'1.Inputs'!$D$39,$E481)))*'1.Inputs'!$D$43*(1+$G481)^(5-1)-'1.Inputs'!$D$44*(1+$G481)^(5-1)-('1.Inputs'!$D$20/'1.Inputs'!$D$27+'1.Inputs'!$D$23/'1.Inputs'!$D$28))-MAX(0,((('1.Inputs'!$D$37*12*IF(5=1,'1.Inputs'!$D$38,IF(5=2,'1.Inputs'!$D$39,$E481)))*$F481*(('1.Inputs'!$D$40)+(1-'1.Inputs'!$D$40)*(1+'1.Inputs'!$D$41))*(1+$G481)^(5-1))-(('1.Inputs'!$D$37*12*IF(5=1,'1.Inputs'!$D$38,IF(5=2,'1.Inputs'!$D$39,$E481)))/(1-'1.Inputs'!$D$42)*$D481*(1+$G481)^(5-1))-('1.Inputs'!$D$37*12*IF(5=1,'1.Inputs'!$D$38,IF(5=2,'1.Inputs'!$D$39,$E481)))*'1.Inputs'!$D$43*(1+$G481)^(5-1)-'1.Inputs'!$D$44*(1+$G481)^(5-1)-('1.Inputs'!$D$20/'1.Inputs'!$D$27+'1.Inputs'!$D$23/'1.Inputs'!$D$28)))*'1.Inputs'!$D$53+('1.Inputs'!$D$20/'1.Inputs'!$D$27+'1.Inputs'!$D$23/'1.Inputs'!$D$28)-(L481-K481)</f>
        <v>585945192.99569666</v>
      </c>
      <c r="X481" s="36">
        <f ca="1">((('1.Inputs'!$D$37*12*IF(6=1,'1.Inputs'!$D$38,IF(6=2,'1.Inputs'!$D$39,$E481)))*$F481*(('1.Inputs'!$D$40)+(1-'1.Inputs'!$D$40)*(1+'1.Inputs'!$D$41))*(1+$G481)^(6-1))-(('1.Inputs'!$D$37*12*IF(6=1,'1.Inputs'!$D$38,IF(6=2,'1.Inputs'!$D$39,$E481)))/(1-'1.Inputs'!$D$42)*$D481*(1+$G481)^(6-1))-('1.Inputs'!$D$37*12*IF(6=1,'1.Inputs'!$D$38,IF(6=2,'1.Inputs'!$D$39,$E481)))*'1.Inputs'!$D$43*(1+$G481)^(6-1)-'1.Inputs'!$D$44*(1+$G481)^(6-1)-('1.Inputs'!$D$20/'1.Inputs'!$D$27+'1.Inputs'!$D$23/'1.Inputs'!$D$28))-MAX(0,((('1.Inputs'!$D$37*12*IF(6=1,'1.Inputs'!$D$38,IF(6=2,'1.Inputs'!$D$39,$E481)))*$F481*(('1.Inputs'!$D$40)+(1-'1.Inputs'!$D$40)*(1+'1.Inputs'!$D$41))*(1+$G481)^(6-1))-(('1.Inputs'!$D$37*12*IF(6=1,'1.Inputs'!$D$38,IF(6=2,'1.Inputs'!$D$39,$E481)))/(1-'1.Inputs'!$D$42)*$D481*(1+$G481)^(6-1))-('1.Inputs'!$D$37*12*IF(6=1,'1.Inputs'!$D$38,IF(6=2,'1.Inputs'!$D$39,$E481)))*'1.Inputs'!$D$43*(1+$G481)^(6-1)-'1.Inputs'!$D$44*(1+$G481)^(6-1)-('1.Inputs'!$D$20/'1.Inputs'!$D$27+'1.Inputs'!$D$23/'1.Inputs'!$D$28)))*'1.Inputs'!$D$53+('1.Inputs'!$D$20/'1.Inputs'!$D$27+'1.Inputs'!$D$23/'1.Inputs'!$D$28)-(M481-L481)</f>
        <v>608750177.4485532</v>
      </c>
      <c r="Y481" s="36">
        <f ca="1">((('1.Inputs'!$D$37*12*IF(7=1,'1.Inputs'!$D$38,IF(7=2,'1.Inputs'!$D$39,$E481)))*$F481*(('1.Inputs'!$D$40)+(1-'1.Inputs'!$D$40)*(1+'1.Inputs'!$D$41))*(1+$G481)^(7-1))-(('1.Inputs'!$D$37*12*IF(7=1,'1.Inputs'!$D$38,IF(7=2,'1.Inputs'!$D$39,$E481)))/(1-'1.Inputs'!$D$42)*$D481*(1+$G481)^(7-1))-('1.Inputs'!$D$37*12*IF(7=1,'1.Inputs'!$D$38,IF(7=2,'1.Inputs'!$D$39,$E481)))*'1.Inputs'!$D$43*(1+$G481)^(7-1)-'1.Inputs'!$D$44*(1+$G481)^(7-1)-('1.Inputs'!$D$20/'1.Inputs'!$D$27+'1.Inputs'!$D$23/'1.Inputs'!$D$28))-MAX(0,((('1.Inputs'!$D$37*12*IF(7=1,'1.Inputs'!$D$38,IF(7=2,'1.Inputs'!$D$39,$E481)))*$F481*(('1.Inputs'!$D$40)+(1-'1.Inputs'!$D$40)*(1+'1.Inputs'!$D$41))*(1+$G481)^(7-1))-(('1.Inputs'!$D$37*12*IF(7=1,'1.Inputs'!$D$38,IF(7=2,'1.Inputs'!$D$39,$E481)))/(1-'1.Inputs'!$D$42)*$D481*(1+$G481)^(7-1))-('1.Inputs'!$D$37*12*IF(7=1,'1.Inputs'!$D$38,IF(7=2,'1.Inputs'!$D$39,$E481)))*'1.Inputs'!$D$43*(1+$G481)^(7-1)-'1.Inputs'!$D$44*(1+$G481)^(7-1)-('1.Inputs'!$D$20/'1.Inputs'!$D$27+'1.Inputs'!$D$23/'1.Inputs'!$D$28)))*'1.Inputs'!$D$53+('1.Inputs'!$D$20/'1.Inputs'!$D$27+'1.Inputs'!$D$23/'1.Inputs'!$D$28)-(N481-M481)</f>
        <v>632520582.27763951</v>
      </c>
      <c r="Z481" s="36">
        <f ca="1">((('1.Inputs'!$D$37*12*IF(8=1,'1.Inputs'!$D$38,IF(8=2,'1.Inputs'!$D$39,$E481)))*$F481*(('1.Inputs'!$D$40)+(1-'1.Inputs'!$D$40)*(1+'1.Inputs'!$D$41))*(1+$G481)^(8-1))-(('1.Inputs'!$D$37*12*IF(8=1,'1.Inputs'!$D$38,IF(8=2,'1.Inputs'!$D$39,$E481)))/(1-'1.Inputs'!$D$42)*$D481*(1+$G481)^(8-1))-('1.Inputs'!$D$37*12*IF(8=1,'1.Inputs'!$D$38,IF(8=2,'1.Inputs'!$D$39,$E481)))*'1.Inputs'!$D$43*(1+$G481)^(8-1)-'1.Inputs'!$D$44*(1+$G481)^(8-1)-('1.Inputs'!$D$20/'1.Inputs'!$D$27+'1.Inputs'!$D$23/'1.Inputs'!$D$28))-MAX(0,((('1.Inputs'!$D$37*12*IF(8=1,'1.Inputs'!$D$38,IF(8=2,'1.Inputs'!$D$39,$E481)))*$F481*(('1.Inputs'!$D$40)+(1-'1.Inputs'!$D$40)*(1+'1.Inputs'!$D$41))*(1+$G481)^(8-1))-(('1.Inputs'!$D$37*12*IF(8=1,'1.Inputs'!$D$38,IF(8=2,'1.Inputs'!$D$39,$E481)))/(1-'1.Inputs'!$D$42)*$D481*(1+$G481)^(8-1))-('1.Inputs'!$D$37*12*IF(8=1,'1.Inputs'!$D$38,IF(8=2,'1.Inputs'!$D$39,$E481)))*'1.Inputs'!$D$43*(1+$G481)^(8-1)-'1.Inputs'!$D$44*(1+$G481)^(8-1)-('1.Inputs'!$D$20/'1.Inputs'!$D$27+'1.Inputs'!$D$23/'1.Inputs'!$D$28)))*'1.Inputs'!$D$53+('1.Inputs'!$D$20/'1.Inputs'!$D$27+'1.Inputs'!$D$23/'1.Inputs'!$D$28)-(O481-N481)</f>
        <v>657297277.34212053</v>
      </c>
      <c r="AA481" s="36">
        <f ca="1">((('1.Inputs'!$D$37*12*IF(9=1,'1.Inputs'!$D$38,IF(9=2,'1.Inputs'!$D$39,$E481)))*$F481*(('1.Inputs'!$D$40)+(1-'1.Inputs'!$D$40)*(1+'1.Inputs'!$D$41))*(1+$G481)^(9-1))-(('1.Inputs'!$D$37*12*IF(9=1,'1.Inputs'!$D$38,IF(9=2,'1.Inputs'!$D$39,$E481)))/(1-'1.Inputs'!$D$42)*$D481*(1+$G481)^(9-1))-('1.Inputs'!$D$37*12*IF(9=1,'1.Inputs'!$D$38,IF(9=2,'1.Inputs'!$D$39,$E481)))*'1.Inputs'!$D$43*(1+$G481)^(9-1)-'1.Inputs'!$D$44*(1+$G481)^(9-1)-('1.Inputs'!$D$20/'1.Inputs'!$D$27+'1.Inputs'!$D$23/'1.Inputs'!$D$28))-MAX(0,((('1.Inputs'!$D$37*12*IF(9=1,'1.Inputs'!$D$38,IF(9=2,'1.Inputs'!$D$39,$E481)))*$F481*(('1.Inputs'!$D$40)+(1-'1.Inputs'!$D$40)*(1+'1.Inputs'!$D$41))*(1+$G481)^(9-1))-(('1.Inputs'!$D$37*12*IF(9=1,'1.Inputs'!$D$38,IF(9=2,'1.Inputs'!$D$39,$E481)))/(1-'1.Inputs'!$D$42)*$D481*(1+$G481)^(9-1))-('1.Inputs'!$D$37*12*IF(9=1,'1.Inputs'!$D$38,IF(9=2,'1.Inputs'!$D$39,$E481)))*'1.Inputs'!$D$43*(1+$G481)^(9-1)-'1.Inputs'!$D$44*(1+$G481)^(9-1)-('1.Inputs'!$D$20/'1.Inputs'!$D$27+'1.Inputs'!$D$23/'1.Inputs'!$D$28)))*'1.Inputs'!$D$53+('1.Inputs'!$D$20/'1.Inputs'!$D$27+'1.Inputs'!$D$23/'1.Inputs'!$D$28)-(P481-O481)</f>
        <v>683122862.67531848</v>
      </c>
      <c r="AB481" s="36">
        <f ca="1">((('1.Inputs'!$D$37*12*IF(10=1,'1.Inputs'!$D$38,IF(10=2,'1.Inputs'!$D$39,$E481)))*$F481*(('1.Inputs'!$D$40)+(1-'1.Inputs'!$D$40)*(1+'1.Inputs'!$D$41))*(1+$G481)^(10-1))-(('1.Inputs'!$D$37*12*IF(10=1,'1.Inputs'!$D$38,IF(10=2,'1.Inputs'!$D$39,$E481)))/(1-'1.Inputs'!$D$42)*$D481*(1+$G481)^(10-1))-('1.Inputs'!$D$37*12*IF(10=1,'1.Inputs'!$D$38,IF(10=2,'1.Inputs'!$D$39,$E481)))*'1.Inputs'!$D$43*(1+$G481)^(10-1)-'1.Inputs'!$D$44*(1+$G481)^(10-1)-('1.Inputs'!$D$20/'1.Inputs'!$D$27+'1.Inputs'!$D$23/'1.Inputs'!$D$28))-MAX(0,((('1.Inputs'!$D$37*12*IF(10=1,'1.Inputs'!$D$38,IF(10=2,'1.Inputs'!$D$39,$E481)))*$F481*(('1.Inputs'!$D$40)+(1-'1.Inputs'!$D$40)*(1+'1.Inputs'!$D$41))*(1+$G481)^(10-1))-(('1.Inputs'!$D$37*12*IF(10=1,'1.Inputs'!$D$38,IF(10=2,'1.Inputs'!$D$39,$E481)))/(1-'1.Inputs'!$D$42)*$D481*(1+$G481)^(10-1))-('1.Inputs'!$D$37*12*IF(10=1,'1.Inputs'!$D$38,IF(10=2,'1.Inputs'!$D$39,$E481)))*'1.Inputs'!$D$43*(1+$G481)^(10-1)-'1.Inputs'!$D$44*(1+$G481)^(10-1)-('1.Inputs'!$D$20/'1.Inputs'!$D$27+'1.Inputs'!$D$23/'1.Inputs'!$D$28)))*'1.Inputs'!$D$53+('1.Inputs'!$D$20/'1.Inputs'!$D$27+'1.Inputs'!$D$23/'1.Inputs'!$D$28)-(Q481-P481)+(('1.Inputs'!$D$20+'1.Inputs'!$D$23-('1.Inputs'!$D$20/'1.Inputs'!$D$27+'1.Inputs'!$D$23/'1.Inputs'!$D$28)*'1.Inputs'!$D$10)*'1.Inputs'!$D$60+'1.Inputs'!$D$19*'1.Inputs'!$D$59+Q481)</f>
        <v>3237788263.0949593</v>
      </c>
      <c r="AC481" s="36">
        <f ca="1">S481-AC$13-AC$14+MIN(AC$13,MAX(0,((('1.Inputs'!$D$37*12*IF(1=1,'1.Inputs'!$D$38,IF(1=2,'1.Inputs'!$D$39,$E481)))*$F481*(('1.Inputs'!$D$40)+(1-'1.Inputs'!$D$40)*(1+'1.Inputs'!$D$41))*(1+$G481)^(1-1))-(('1.Inputs'!$D$37*12*IF(1=1,'1.Inputs'!$D$38,IF(1=2,'1.Inputs'!$D$39,$E481)))/(1-'1.Inputs'!$D$42)*$D481*(1+$G481)^(1-1))-('1.Inputs'!$D$37*12*IF(1=1,'1.Inputs'!$D$38,IF(1=2,'1.Inputs'!$D$39,$E481)))*'1.Inputs'!$D$43*(1+$G481)^(1-1)-'1.Inputs'!$D$44*(1+$G481)^(1-1)-('1.Inputs'!$D$20/'1.Inputs'!$D$27+'1.Inputs'!$D$23/'1.Inputs'!$D$28))))*'1.Inputs'!$D$53</f>
        <v>-801975848.60291278</v>
      </c>
      <c r="AD481" s="36">
        <f ca="1">T481-AD$13-AD$14+MIN(AD$13,MAX(0,((('1.Inputs'!$D$37*12*IF(2=1,'1.Inputs'!$D$38,IF(2=2,'1.Inputs'!$D$39,$E481)))*$F481*(('1.Inputs'!$D$40)+(1-'1.Inputs'!$D$40)*(1+'1.Inputs'!$D$41))*(1+$G481)^(2-1))-(('1.Inputs'!$D$37*12*IF(2=1,'1.Inputs'!$D$38,IF(2=2,'1.Inputs'!$D$39,$E481)))/(1-'1.Inputs'!$D$42)*$D481*(1+$G481)^(2-1))-('1.Inputs'!$D$37*12*IF(2=1,'1.Inputs'!$D$38,IF(2=2,'1.Inputs'!$D$39,$E481)))*'1.Inputs'!$D$43*(1+$G481)^(2-1)-'1.Inputs'!$D$44*(1+$G481)^(2-1)-('1.Inputs'!$D$20/'1.Inputs'!$D$27+'1.Inputs'!$D$23/'1.Inputs'!$D$28))))*'1.Inputs'!$D$53</f>
        <v>-67291137.400270104</v>
      </c>
      <c r="AE481" s="36">
        <f ca="1">U481-AE$13-AE$14+MIN(AE$13,MAX(0,((('1.Inputs'!$D$37*12*IF(3=1,'1.Inputs'!$D$38,IF(3=2,'1.Inputs'!$D$39,$E481)))*$F481*(('1.Inputs'!$D$40)+(1-'1.Inputs'!$D$40)*(1+'1.Inputs'!$D$41))*(1+$G481)^(3-1))-(('1.Inputs'!$D$37*12*IF(3=1,'1.Inputs'!$D$38,IF(3=2,'1.Inputs'!$D$39,$E481)))/(1-'1.Inputs'!$D$42)*$D481*(1+$G481)^(3-1))-('1.Inputs'!$D$37*12*IF(3=1,'1.Inputs'!$D$38,IF(3=2,'1.Inputs'!$D$39,$E481)))*'1.Inputs'!$D$43*(1+$G481)^(3-1)-'1.Inputs'!$D$44*(1+$G481)^(3-1)-('1.Inputs'!$D$20/'1.Inputs'!$D$27+'1.Inputs'!$D$23/'1.Inputs'!$D$28))))*'1.Inputs'!$D$53</f>
        <v>-42318607.395857453</v>
      </c>
      <c r="AF481" s="36">
        <f ca="1">V481-AF$13-AF$14+MIN(AF$13,MAX(0,((('1.Inputs'!$D$37*12*IF(4=1,'1.Inputs'!$D$38,IF(4=2,'1.Inputs'!$D$39,$E481)))*$F481*(('1.Inputs'!$D$40)+(1-'1.Inputs'!$D$40)*(1+'1.Inputs'!$D$41))*(1+$G481)^(4-1))-(('1.Inputs'!$D$37*12*IF(4=1,'1.Inputs'!$D$38,IF(4=2,'1.Inputs'!$D$39,$E481)))/(1-'1.Inputs'!$D$42)*$D481*(1+$G481)^(4-1))-('1.Inputs'!$D$37*12*IF(4=1,'1.Inputs'!$D$38,IF(4=2,'1.Inputs'!$D$39,$E481)))*'1.Inputs'!$D$43*(1+$G481)^(4-1)-'1.Inputs'!$D$44*(1+$G481)^(4-1)-('1.Inputs'!$D$20/'1.Inputs'!$D$27+'1.Inputs'!$D$23/'1.Inputs'!$D$28))))*'1.Inputs'!$D$53</f>
        <v>241314418.96410549</v>
      </c>
      <c r="AG481" s="36">
        <f ca="1">W481-AG$13-AG$14+MIN(AG$13,MAX(0,((('1.Inputs'!$D$37*12*IF(5=1,'1.Inputs'!$D$38,IF(5=2,'1.Inputs'!$D$39,$E481)))*$F481*(('1.Inputs'!$D$40)+(1-'1.Inputs'!$D$40)*(1+'1.Inputs'!$D$41))*(1+$G481)^(5-1))-(('1.Inputs'!$D$37*12*IF(5=1,'1.Inputs'!$D$38,IF(5=2,'1.Inputs'!$D$39,$E481)))/(1-'1.Inputs'!$D$42)*$D481*(1+$G481)^(5-1))-('1.Inputs'!$D$37*12*IF(5=1,'1.Inputs'!$D$38,IF(5=2,'1.Inputs'!$D$39,$E481)))*'1.Inputs'!$D$43*(1+$G481)^(5-1)-'1.Inputs'!$D$44*(1+$G481)^(5-1)-('1.Inputs'!$D$20/'1.Inputs'!$D$27+'1.Inputs'!$D$23/'1.Inputs'!$D$28))))*'1.Inputs'!$D$53</f>
        <v>282381192.99569666</v>
      </c>
      <c r="AH481" s="36">
        <f ca="1">X481-AH$13-AH$14+MIN(AH$13,MAX(0,((('1.Inputs'!$D$37*12*IF(6=1,'1.Inputs'!$D$38,IF(6=2,'1.Inputs'!$D$39,$E481)))*$F481*(('1.Inputs'!$D$40)+(1-'1.Inputs'!$D$40)*(1+'1.Inputs'!$D$41))*(1+$G481)^(6-1))-(('1.Inputs'!$D$37*12*IF(6=1,'1.Inputs'!$D$38,IF(6=2,'1.Inputs'!$D$39,$E481)))/(1-'1.Inputs'!$D$42)*$D481*(1+$G481)^(6-1))-('1.Inputs'!$D$37*12*IF(6=1,'1.Inputs'!$D$38,IF(6=2,'1.Inputs'!$D$39,$E481)))*'1.Inputs'!$D$43*(1+$G481)^(6-1)-'1.Inputs'!$D$44*(1+$G481)^(6-1)-('1.Inputs'!$D$20/'1.Inputs'!$D$27+'1.Inputs'!$D$23/'1.Inputs'!$D$28))))*'1.Inputs'!$D$53</f>
        <v>324374177.4485532</v>
      </c>
      <c r="AI481" s="36">
        <f ca="1">Y481-AI$13-AI$14+MIN(AI$13,MAX(0,((('1.Inputs'!$D$37*12*IF(7=1,'1.Inputs'!$D$38,IF(7=2,'1.Inputs'!$D$39,$E481)))*$F481*(('1.Inputs'!$D$40)+(1-'1.Inputs'!$D$40)*(1+'1.Inputs'!$D$41))*(1+$G481)^(7-1))-(('1.Inputs'!$D$37*12*IF(7=1,'1.Inputs'!$D$38,IF(7=2,'1.Inputs'!$D$39,$E481)))/(1-'1.Inputs'!$D$42)*$D481*(1+$G481)^(7-1))-('1.Inputs'!$D$37*12*IF(7=1,'1.Inputs'!$D$38,IF(7=2,'1.Inputs'!$D$39,$E481)))*'1.Inputs'!$D$43*(1+$G481)^(7-1)-'1.Inputs'!$D$44*(1+$G481)^(7-1)-('1.Inputs'!$D$20/'1.Inputs'!$D$27+'1.Inputs'!$D$23/'1.Inputs'!$D$28))))*'1.Inputs'!$D$53</f>
        <v>367332582.27763951</v>
      </c>
      <c r="AJ481" s="36">
        <f ca="1">Z481-AJ$13-AJ$14+MIN(AJ$13,MAX(0,((('1.Inputs'!$D$37*12*IF(8=1,'1.Inputs'!$D$38,IF(8=2,'1.Inputs'!$D$39,$E481)))*$F481*(('1.Inputs'!$D$40)+(1-'1.Inputs'!$D$40)*(1+'1.Inputs'!$D$41))*(1+$G481)^(8-1))-(('1.Inputs'!$D$37*12*IF(8=1,'1.Inputs'!$D$38,IF(8=2,'1.Inputs'!$D$39,$E481)))/(1-'1.Inputs'!$D$42)*$D481*(1+$G481)^(8-1))-('1.Inputs'!$D$37*12*IF(8=1,'1.Inputs'!$D$38,IF(8=2,'1.Inputs'!$D$39,$E481)))*'1.Inputs'!$D$43*(1+$G481)^(8-1)-'1.Inputs'!$D$44*(1+$G481)^(8-1)-('1.Inputs'!$D$20/'1.Inputs'!$D$27+'1.Inputs'!$D$23/'1.Inputs'!$D$28))))*'1.Inputs'!$D$53</f>
        <v>657297277.34212053</v>
      </c>
      <c r="AK481" s="36">
        <f ca="1">AA481-AK$13-AK$14+MIN(AK$13,MAX(0,((('1.Inputs'!$D$37*12*IF(9=1,'1.Inputs'!$D$38,IF(9=2,'1.Inputs'!$D$39,$E481)))*$F481*(('1.Inputs'!$D$40)+(1-'1.Inputs'!$D$40)*(1+'1.Inputs'!$D$41))*(1+$G481)^(9-1))-(('1.Inputs'!$D$37*12*IF(9=1,'1.Inputs'!$D$38,IF(9=2,'1.Inputs'!$D$39,$E481)))/(1-'1.Inputs'!$D$42)*$D481*(1+$G481)^(9-1))-('1.Inputs'!$D$37*12*IF(9=1,'1.Inputs'!$D$38,IF(9=2,'1.Inputs'!$D$39,$E481)))*'1.Inputs'!$D$43*(1+$G481)^(9-1)-'1.Inputs'!$D$44*(1+$G481)^(9-1)-('1.Inputs'!$D$20/'1.Inputs'!$D$27+'1.Inputs'!$D$23/'1.Inputs'!$D$28))))*'1.Inputs'!$D$53</f>
        <v>683122862.67531848</v>
      </c>
      <c r="AL481" s="36">
        <f ca="1">AB481-AL$13-AL$14+MIN(AL$13,MAX(0,((('1.Inputs'!$D$37*12*IF(10=1,'1.Inputs'!$D$38,IF(10=2,'1.Inputs'!$D$39,$E481)))*$F481*(('1.Inputs'!$D$40)+(1-'1.Inputs'!$D$40)*(1+'1.Inputs'!$D$41))*(1+$G481)^(10-1))-(('1.Inputs'!$D$37*12*IF(10=1,'1.Inputs'!$D$38,IF(10=2,'1.Inputs'!$D$39,$E481)))/(1-'1.Inputs'!$D$42)*$D481*(1+$G481)^(10-1))-('1.Inputs'!$D$37*12*IF(10=1,'1.Inputs'!$D$38,IF(10=2,'1.Inputs'!$D$39,$E481)))*'1.Inputs'!$D$43*(1+$G481)^(10-1)-'1.Inputs'!$D$44*(1+$G481)^(10-1)-('1.Inputs'!$D$20/'1.Inputs'!$D$27+'1.Inputs'!$D$23/'1.Inputs'!$D$28))))*'1.Inputs'!$D$53+'1.Inputs'!$D$35</f>
        <v>4037788263.0949593</v>
      </c>
      <c r="AM481" s="48">
        <f ca="1">R481+NPV('1.Inputs'!$D$55,S481:AB481)</f>
        <v>465112126.94284344</v>
      </c>
      <c r="AN481" s="48">
        <f ca="1">-('1.Inputs'!$D$24*(1-'1.Inputs'!$D$31)+'1.Inputs'!$D$35)+NPV('1.Inputs'!$D$54,AC481:AL481)</f>
        <v>-789994154.8937372</v>
      </c>
      <c r="AO481" s="36">
        <f t="shared" ca="1" si="61"/>
        <v>-4.4334407086918208</v>
      </c>
      <c r="AP481" s="36">
        <f t="shared" ca="1" si="62"/>
        <v>0.76123321291702883</v>
      </c>
      <c r="AQ481" s="36">
        <f ca="1">'1.Inputs'!$D$35+MIN(SUM($AC481:AC481),SUM($AC481:AD481),SUM($AC481:AE481),SUM($AC481:AF481),SUM($AC481:AG481),SUM($AC481:AH481),SUM($AC481:AI481),SUM($AC481:AJ481),SUM($AC481:AK481),SUM($AC481:AL481))</f>
        <v>-111585593.39904034</v>
      </c>
      <c r="AR481" s="36">
        <f ca="1">IF(AP481&lt;'1.Inputs'!$D$57,1,0)</f>
        <v>1</v>
      </c>
      <c r="AS481" s="36">
        <f t="shared" ca="1" si="63"/>
        <v>1</v>
      </c>
    </row>
    <row r="482" spans="2:45" ht="15" customHeight="1" x14ac:dyDescent="0.25">
      <c r="B482" s="36">
        <v>467</v>
      </c>
      <c r="C482" s="36">
        <f t="shared" ca="1" si="56"/>
        <v>0.22858793964602409</v>
      </c>
      <c r="D482" s="36">
        <f t="shared" ca="1" si="57"/>
        <v>19413.043337215731</v>
      </c>
      <c r="E482" s="47">
        <f t="shared" ca="1" si="58"/>
        <v>0.78685276051064112</v>
      </c>
      <c r="F482" s="36">
        <f t="shared" ca="1" si="59"/>
        <v>29943.288723644484</v>
      </c>
      <c r="G482" s="36">
        <f t="shared" ca="1" si="60"/>
        <v>3.6588431693743678E-2</v>
      </c>
      <c r="H482" s="36">
        <f ca="1">((('1.Inputs'!$D$37*12*IF(1=1,'1.Inputs'!$D$38,IF(1=2,'1.Inputs'!$D$39,$E482)))*$F482*(('1.Inputs'!$D$40)+(1-'1.Inputs'!$D$40)*(1+'1.Inputs'!$D$41))*(1+$G482)^(1-1))*'1.Inputs'!$D$47+(('1.Inputs'!$D$37*12*IF(1=1,'1.Inputs'!$D$38,IF(1=2,'1.Inputs'!$D$39,$E482)))/(1-'1.Inputs'!$D$42)*$D482*(1+$G482)^(1-1))*('1.Inputs'!$D$48-'1.Inputs'!$D$49))/'1.Inputs'!$D$51</f>
        <v>798084869.4975574</v>
      </c>
      <c r="I482" s="36">
        <f ca="1">((('1.Inputs'!$D$37*12*IF(2=1,'1.Inputs'!$D$38,IF(2=2,'1.Inputs'!$D$39,$E482)))*$F482*(('1.Inputs'!$D$40)+(1-'1.Inputs'!$D$40)*(1+'1.Inputs'!$D$41))*(1+$G482)^(2-1))*'1.Inputs'!$D$47+(('1.Inputs'!$D$37*12*IF(2=1,'1.Inputs'!$D$38,IF(2=2,'1.Inputs'!$D$39,$E482)))/(1-'1.Inputs'!$D$42)*$D482*(1+$G482)^(2-1))*('1.Inputs'!$D$48-'1.Inputs'!$D$49))/'1.Inputs'!$D$51</f>
        <v>1158199760.523371</v>
      </c>
      <c r="J482" s="36">
        <f ca="1">((('1.Inputs'!$D$37*12*IF(3=1,'1.Inputs'!$D$38,IF(3=2,'1.Inputs'!$D$39,$E482)))*$F482*(('1.Inputs'!$D$40)+(1-'1.Inputs'!$D$40)*(1+'1.Inputs'!$D$41))*(1+$G482)^(3-1))*'1.Inputs'!$D$47+(('1.Inputs'!$D$37*12*IF(3=1,'1.Inputs'!$D$38,IF(3=2,'1.Inputs'!$D$39,$E482)))/(1-'1.Inputs'!$D$42)*$D482*(1+$G482)^(3-1))*('1.Inputs'!$D$48-'1.Inputs'!$D$49))/'1.Inputs'!$D$51</f>
        <v>1349538446.0839758</v>
      </c>
      <c r="K482" s="36">
        <f ca="1">((('1.Inputs'!$D$37*12*IF(4=1,'1.Inputs'!$D$38,IF(4=2,'1.Inputs'!$D$39,$E482)))*$F482*(('1.Inputs'!$D$40)+(1-'1.Inputs'!$D$40)*(1+'1.Inputs'!$D$41))*(1+$G482)^(4-1))*'1.Inputs'!$D$47+(('1.Inputs'!$D$37*12*IF(4=1,'1.Inputs'!$D$38,IF(4=2,'1.Inputs'!$D$39,$E482)))/(1-'1.Inputs'!$D$42)*$D482*(1+$G482)^(4-1))*('1.Inputs'!$D$48-'1.Inputs'!$D$49))/'1.Inputs'!$D$51</f>
        <v>1398915941.3366003</v>
      </c>
      <c r="L482" s="36">
        <f ca="1">((('1.Inputs'!$D$37*12*IF(5=1,'1.Inputs'!$D$38,IF(5=2,'1.Inputs'!$D$39,$E482)))*$F482*(('1.Inputs'!$D$40)+(1-'1.Inputs'!$D$40)*(1+'1.Inputs'!$D$41))*(1+$G482)^(5-1))*'1.Inputs'!$D$47+(('1.Inputs'!$D$37*12*IF(5=1,'1.Inputs'!$D$38,IF(5=2,'1.Inputs'!$D$39,$E482)))/(1-'1.Inputs'!$D$42)*$D482*(1+$G482)^(5-1))*('1.Inputs'!$D$48-'1.Inputs'!$D$49))/'1.Inputs'!$D$51</f>
        <v>1450100081.7014835</v>
      </c>
      <c r="M482" s="36">
        <f ca="1">((('1.Inputs'!$D$37*12*IF(6=1,'1.Inputs'!$D$38,IF(6=2,'1.Inputs'!$D$39,$E482)))*$F482*(('1.Inputs'!$D$40)+(1-'1.Inputs'!$D$40)*(1+'1.Inputs'!$D$41))*(1+$G482)^(6-1))*'1.Inputs'!$D$47+(('1.Inputs'!$D$37*12*IF(6=1,'1.Inputs'!$D$38,IF(6=2,'1.Inputs'!$D$39,$E482)))/(1-'1.Inputs'!$D$42)*$D482*(1+$G482)^(6-1))*('1.Inputs'!$D$48-'1.Inputs'!$D$49))/'1.Inputs'!$D$51</f>
        <v>1503156969.4899106</v>
      </c>
      <c r="N482" s="36">
        <f ca="1">((('1.Inputs'!$D$37*12*IF(7=1,'1.Inputs'!$D$38,IF(7=2,'1.Inputs'!$D$39,$E482)))*$F482*(('1.Inputs'!$D$40)+(1-'1.Inputs'!$D$40)*(1+'1.Inputs'!$D$41))*(1+$G482)^(7-1))*'1.Inputs'!$D$47+(('1.Inputs'!$D$37*12*IF(7=1,'1.Inputs'!$D$38,IF(7=2,'1.Inputs'!$D$39,$E482)))/(1-'1.Inputs'!$D$42)*$D482*(1+$G482)^(7-1))*('1.Inputs'!$D$48-'1.Inputs'!$D$49))/'1.Inputs'!$D$51</f>
        <v>1558155125.5930667</v>
      </c>
      <c r="O482" s="36">
        <f ca="1">((('1.Inputs'!$D$37*12*IF(8=1,'1.Inputs'!$D$38,IF(8=2,'1.Inputs'!$D$39,$E482)))*$F482*(('1.Inputs'!$D$40)+(1-'1.Inputs'!$D$40)*(1+'1.Inputs'!$D$41))*(1+$G482)^(8-1))*'1.Inputs'!$D$47+(('1.Inputs'!$D$37*12*IF(8=1,'1.Inputs'!$D$38,IF(8=2,'1.Inputs'!$D$39,$E482)))/(1-'1.Inputs'!$D$42)*$D482*(1+$G482)^(8-1))*('1.Inputs'!$D$48-'1.Inputs'!$D$49))/'1.Inputs'!$D$51</f>
        <v>1615165577.9740856</v>
      </c>
      <c r="P482" s="36">
        <f ca="1">((('1.Inputs'!$D$37*12*IF(9=1,'1.Inputs'!$D$38,IF(9=2,'1.Inputs'!$D$39,$E482)))*$F482*(('1.Inputs'!$D$40)+(1-'1.Inputs'!$D$40)*(1+'1.Inputs'!$D$41))*(1+$G482)^(9-1))*'1.Inputs'!$D$47+(('1.Inputs'!$D$37*12*IF(9=1,'1.Inputs'!$D$38,IF(9=2,'1.Inputs'!$D$39,$E482)))/(1-'1.Inputs'!$D$42)*$D482*(1+$G482)^(9-1))*('1.Inputs'!$D$48-'1.Inputs'!$D$49))/'1.Inputs'!$D$51</f>
        <v>1674261953.397876</v>
      </c>
      <c r="Q482" s="36">
        <f ca="1">((('1.Inputs'!$D$37*12*IF(10=1,'1.Inputs'!$D$38,IF(10=2,'1.Inputs'!$D$39,$E482)))*$F482*(('1.Inputs'!$D$40)+(1-'1.Inputs'!$D$40)*(1+'1.Inputs'!$D$41))*(1+$G482)^(10-1))*'1.Inputs'!$D$47+(('1.Inputs'!$D$37*12*IF(10=1,'1.Inputs'!$D$38,IF(10=2,'1.Inputs'!$D$39,$E482)))/(1-'1.Inputs'!$D$42)*$D482*(1+$G482)^(10-1))*('1.Inputs'!$D$48-'1.Inputs'!$D$49))/'1.Inputs'!$D$51</f>
        <v>1735520572.5172079</v>
      </c>
      <c r="R482" s="36">
        <f>-'1.Inputs'!$D$24</f>
        <v>-2050000000</v>
      </c>
      <c r="S482" s="36">
        <f ca="1">((('1.Inputs'!$D$37*12*IF(1=1,'1.Inputs'!$D$38,IF(1=2,'1.Inputs'!$D$39,$E482)))*$F482*(('1.Inputs'!$D$40)+(1-'1.Inputs'!$D$40)*(1+'1.Inputs'!$D$41))*(1+$G482)^(1-1))-(('1.Inputs'!$D$37*12*IF(1=1,'1.Inputs'!$D$38,IF(1=2,'1.Inputs'!$D$39,$E482)))/(1-'1.Inputs'!$D$42)*$D482*(1+$G482)^(1-1))-('1.Inputs'!$D$37*12*IF(1=1,'1.Inputs'!$D$38,IF(1=2,'1.Inputs'!$D$39,$E482)))*'1.Inputs'!$D$43*(1+$G482)^(1-1)-'1.Inputs'!$D$44*(1+$G482)^(1-1)-('1.Inputs'!$D$20/'1.Inputs'!$D$27+'1.Inputs'!$D$23/'1.Inputs'!$D$28))-MAX(0,((('1.Inputs'!$D$37*12*IF(1=1,'1.Inputs'!$D$38,IF(1=2,'1.Inputs'!$D$39,$E482)))*$F482*(('1.Inputs'!$D$40)+(1-'1.Inputs'!$D$40)*(1+'1.Inputs'!$D$41))*(1+$G482)^(1-1))-(('1.Inputs'!$D$37*12*IF(1=1,'1.Inputs'!$D$38,IF(1=2,'1.Inputs'!$D$39,$E482)))/(1-'1.Inputs'!$D$42)*$D482*(1+$G482)^(1-1))-('1.Inputs'!$D$37*12*IF(1=1,'1.Inputs'!$D$38,IF(1=2,'1.Inputs'!$D$39,$E482)))*'1.Inputs'!$D$43*(1+$G482)^(1-1)-'1.Inputs'!$D$44*(1+$G482)^(1-1)-('1.Inputs'!$D$20/'1.Inputs'!$D$27+'1.Inputs'!$D$23/'1.Inputs'!$D$28)))*'1.Inputs'!$D$53+('1.Inputs'!$D$20/'1.Inputs'!$D$27+'1.Inputs'!$D$23/'1.Inputs'!$D$28)-H482</f>
        <v>-625162080.13822222</v>
      </c>
      <c r="T482" s="36">
        <f ca="1">((('1.Inputs'!$D$37*12*IF(2=1,'1.Inputs'!$D$38,IF(2=2,'1.Inputs'!$D$39,$E482)))*$F482*(('1.Inputs'!$D$40)+(1-'1.Inputs'!$D$40)*(1+'1.Inputs'!$D$41))*(1+$G482)^(2-1))-(('1.Inputs'!$D$37*12*IF(2=1,'1.Inputs'!$D$38,IF(2=2,'1.Inputs'!$D$39,$E482)))/(1-'1.Inputs'!$D$42)*$D482*(1+$G482)^(2-1))-('1.Inputs'!$D$37*12*IF(2=1,'1.Inputs'!$D$38,IF(2=2,'1.Inputs'!$D$39,$E482)))*'1.Inputs'!$D$43*(1+$G482)^(2-1)-'1.Inputs'!$D$44*(1+$G482)^(2-1)-('1.Inputs'!$D$20/'1.Inputs'!$D$27+'1.Inputs'!$D$23/'1.Inputs'!$D$28))-MAX(0,((('1.Inputs'!$D$37*12*IF(2=1,'1.Inputs'!$D$38,IF(2=2,'1.Inputs'!$D$39,$E482)))*$F482*(('1.Inputs'!$D$40)+(1-'1.Inputs'!$D$40)*(1+'1.Inputs'!$D$41))*(1+$G482)^(2-1))-(('1.Inputs'!$D$37*12*IF(2=1,'1.Inputs'!$D$38,IF(2=2,'1.Inputs'!$D$39,$E482)))/(1-'1.Inputs'!$D$42)*$D482*(1+$G482)^(2-1))-('1.Inputs'!$D$37*12*IF(2=1,'1.Inputs'!$D$38,IF(2=2,'1.Inputs'!$D$39,$E482)))*'1.Inputs'!$D$43*(1+$G482)^(2-1)-'1.Inputs'!$D$44*(1+$G482)^(2-1)-('1.Inputs'!$D$20/'1.Inputs'!$D$27+'1.Inputs'!$D$23/'1.Inputs'!$D$28)))*'1.Inputs'!$D$53+('1.Inputs'!$D$20/'1.Inputs'!$D$27+'1.Inputs'!$D$23/'1.Inputs'!$D$28)-(I482-H482)</f>
        <v>112076145.47052318</v>
      </c>
      <c r="U482" s="36">
        <f ca="1">((('1.Inputs'!$D$37*12*IF(3=1,'1.Inputs'!$D$38,IF(3=2,'1.Inputs'!$D$39,$E482)))*$F482*(('1.Inputs'!$D$40)+(1-'1.Inputs'!$D$40)*(1+'1.Inputs'!$D$41))*(1+$G482)^(3-1))-(('1.Inputs'!$D$37*12*IF(3=1,'1.Inputs'!$D$38,IF(3=2,'1.Inputs'!$D$39,$E482)))/(1-'1.Inputs'!$D$42)*$D482*(1+$G482)^(3-1))-('1.Inputs'!$D$37*12*IF(3=1,'1.Inputs'!$D$38,IF(3=2,'1.Inputs'!$D$39,$E482)))*'1.Inputs'!$D$43*(1+$G482)^(3-1)-'1.Inputs'!$D$44*(1+$G482)^(3-1)-('1.Inputs'!$D$20/'1.Inputs'!$D$27+'1.Inputs'!$D$23/'1.Inputs'!$D$28))-MAX(0,((('1.Inputs'!$D$37*12*IF(3=1,'1.Inputs'!$D$38,IF(3=2,'1.Inputs'!$D$39,$E482)))*$F482*(('1.Inputs'!$D$40)+(1-'1.Inputs'!$D$40)*(1+'1.Inputs'!$D$41))*(1+$G482)^(3-1))-(('1.Inputs'!$D$37*12*IF(3=1,'1.Inputs'!$D$38,IF(3=2,'1.Inputs'!$D$39,$E482)))/(1-'1.Inputs'!$D$42)*$D482*(1+$G482)^(3-1))-('1.Inputs'!$D$37*12*IF(3=1,'1.Inputs'!$D$38,IF(3=2,'1.Inputs'!$D$39,$E482)))*'1.Inputs'!$D$43*(1+$G482)^(3-1)-'1.Inputs'!$D$44*(1+$G482)^(3-1)-('1.Inputs'!$D$20/'1.Inputs'!$D$27+'1.Inputs'!$D$23/'1.Inputs'!$D$28)))*'1.Inputs'!$D$53+('1.Inputs'!$D$20/'1.Inputs'!$D$27+'1.Inputs'!$D$23/'1.Inputs'!$D$28)-(J482-I482)</f>
        <v>429046847.22930479</v>
      </c>
      <c r="V482" s="36">
        <f ca="1">((('1.Inputs'!$D$37*12*IF(4=1,'1.Inputs'!$D$38,IF(4=2,'1.Inputs'!$D$39,$E482)))*$F482*(('1.Inputs'!$D$40)+(1-'1.Inputs'!$D$40)*(1+'1.Inputs'!$D$41))*(1+$G482)^(4-1))-(('1.Inputs'!$D$37*12*IF(4=1,'1.Inputs'!$D$38,IF(4=2,'1.Inputs'!$D$39,$E482)))/(1-'1.Inputs'!$D$42)*$D482*(1+$G482)^(4-1))-('1.Inputs'!$D$37*12*IF(4=1,'1.Inputs'!$D$38,IF(4=2,'1.Inputs'!$D$39,$E482)))*'1.Inputs'!$D$43*(1+$G482)^(4-1)-'1.Inputs'!$D$44*(1+$G482)^(4-1)-('1.Inputs'!$D$20/'1.Inputs'!$D$27+'1.Inputs'!$D$23/'1.Inputs'!$D$28))-MAX(0,((('1.Inputs'!$D$37*12*IF(4=1,'1.Inputs'!$D$38,IF(4=2,'1.Inputs'!$D$39,$E482)))*$F482*(('1.Inputs'!$D$40)+(1-'1.Inputs'!$D$40)*(1+'1.Inputs'!$D$41))*(1+$G482)^(4-1))-(('1.Inputs'!$D$37*12*IF(4=1,'1.Inputs'!$D$38,IF(4=2,'1.Inputs'!$D$39,$E482)))/(1-'1.Inputs'!$D$42)*$D482*(1+$G482)^(4-1))-('1.Inputs'!$D$37*12*IF(4=1,'1.Inputs'!$D$38,IF(4=2,'1.Inputs'!$D$39,$E482)))*'1.Inputs'!$D$43*(1+$G482)^(4-1)-'1.Inputs'!$D$44*(1+$G482)^(4-1)-('1.Inputs'!$D$20/'1.Inputs'!$D$27+'1.Inputs'!$D$23/'1.Inputs'!$D$28)))*'1.Inputs'!$D$53+('1.Inputs'!$D$20/'1.Inputs'!$D$27+'1.Inputs'!$D$23/'1.Inputs'!$D$28)-(K482-J482)</f>
        <v>591978167.83002543</v>
      </c>
      <c r="W482" s="36">
        <f ca="1">((('1.Inputs'!$D$37*12*IF(5=1,'1.Inputs'!$D$38,IF(5=2,'1.Inputs'!$D$39,$E482)))*$F482*(('1.Inputs'!$D$40)+(1-'1.Inputs'!$D$40)*(1+'1.Inputs'!$D$41))*(1+$G482)^(5-1))-(('1.Inputs'!$D$37*12*IF(5=1,'1.Inputs'!$D$38,IF(5=2,'1.Inputs'!$D$39,$E482)))/(1-'1.Inputs'!$D$42)*$D482*(1+$G482)^(5-1))-('1.Inputs'!$D$37*12*IF(5=1,'1.Inputs'!$D$38,IF(5=2,'1.Inputs'!$D$39,$E482)))*'1.Inputs'!$D$43*(1+$G482)^(5-1)-'1.Inputs'!$D$44*(1+$G482)^(5-1)-('1.Inputs'!$D$20/'1.Inputs'!$D$27+'1.Inputs'!$D$23/'1.Inputs'!$D$28))-MAX(0,((('1.Inputs'!$D$37*12*IF(5=1,'1.Inputs'!$D$38,IF(5=2,'1.Inputs'!$D$39,$E482)))*$F482*(('1.Inputs'!$D$40)+(1-'1.Inputs'!$D$40)*(1+'1.Inputs'!$D$41))*(1+$G482)^(5-1))-(('1.Inputs'!$D$37*12*IF(5=1,'1.Inputs'!$D$38,IF(5=2,'1.Inputs'!$D$39,$E482)))/(1-'1.Inputs'!$D$42)*$D482*(1+$G482)^(5-1))-('1.Inputs'!$D$37*12*IF(5=1,'1.Inputs'!$D$38,IF(5=2,'1.Inputs'!$D$39,$E482)))*'1.Inputs'!$D$43*(1+$G482)^(5-1)-'1.Inputs'!$D$44*(1+$G482)^(5-1)-('1.Inputs'!$D$20/'1.Inputs'!$D$27+'1.Inputs'!$D$23/'1.Inputs'!$D$28)))*'1.Inputs'!$D$53+('1.Inputs'!$D$20/'1.Inputs'!$D$27+'1.Inputs'!$D$23/'1.Inputs'!$D$28)-(L482-K482)</f>
        <v>611908917.19033253</v>
      </c>
      <c r="X482" s="36">
        <f ca="1">((('1.Inputs'!$D$37*12*IF(6=1,'1.Inputs'!$D$38,IF(6=2,'1.Inputs'!$D$39,$E482)))*$F482*(('1.Inputs'!$D$40)+(1-'1.Inputs'!$D$40)*(1+'1.Inputs'!$D$41))*(1+$G482)^(6-1))-(('1.Inputs'!$D$37*12*IF(6=1,'1.Inputs'!$D$38,IF(6=2,'1.Inputs'!$D$39,$E482)))/(1-'1.Inputs'!$D$42)*$D482*(1+$G482)^(6-1))-('1.Inputs'!$D$37*12*IF(6=1,'1.Inputs'!$D$38,IF(6=2,'1.Inputs'!$D$39,$E482)))*'1.Inputs'!$D$43*(1+$G482)^(6-1)-'1.Inputs'!$D$44*(1+$G482)^(6-1)-('1.Inputs'!$D$20/'1.Inputs'!$D$27+'1.Inputs'!$D$23/'1.Inputs'!$D$28))-MAX(0,((('1.Inputs'!$D$37*12*IF(6=1,'1.Inputs'!$D$38,IF(6=2,'1.Inputs'!$D$39,$E482)))*$F482*(('1.Inputs'!$D$40)+(1-'1.Inputs'!$D$40)*(1+'1.Inputs'!$D$41))*(1+$G482)^(6-1))-(('1.Inputs'!$D$37*12*IF(6=1,'1.Inputs'!$D$38,IF(6=2,'1.Inputs'!$D$39,$E482)))/(1-'1.Inputs'!$D$42)*$D482*(1+$G482)^(6-1))-('1.Inputs'!$D$37*12*IF(6=1,'1.Inputs'!$D$38,IF(6=2,'1.Inputs'!$D$39,$E482)))*'1.Inputs'!$D$43*(1+$G482)^(6-1)-'1.Inputs'!$D$44*(1+$G482)^(6-1)-('1.Inputs'!$D$20/'1.Inputs'!$D$27+'1.Inputs'!$D$23/'1.Inputs'!$D$28)))*'1.Inputs'!$D$53+('1.Inputs'!$D$20/'1.Inputs'!$D$27+'1.Inputs'!$D$23/'1.Inputs'!$D$28)-(M482-L482)</f>
        <v>632568901.41221404</v>
      </c>
      <c r="Y482" s="36">
        <f ca="1">((('1.Inputs'!$D$37*12*IF(7=1,'1.Inputs'!$D$38,IF(7=2,'1.Inputs'!$D$39,$E482)))*$F482*(('1.Inputs'!$D$40)+(1-'1.Inputs'!$D$40)*(1+'1.Inputs'!$D$41))*(1+$G482)^(7-1))-(('1.Inputs'!$D$37*12*IF(7=1,'1.Inputs'!$D$38,IF(7=2,'1.Inputs'!$D$39,$E482)))/(1-'1.Inputs'!$D$42)*$D482*(1+$G482)^(7-1))-('1.Inputs'!$D$37*12*IF(7=1,'1.Inputs'!$D$38,IF(7=2,'1.Inputs'!$D$39,$E482)))*'1.Inputs'!$D$43*(1+$G482)^(7-1)-'1.Inputs'!$D$44*(1+$G482)^(7-1)-('1.Inputs'!$D$20/'1.Inputs'!$D$27+'1.Inputs'!$D$23/'1.Inputs'!$D$28))-MAX(0,((('1.Inputs'!$D$37*12*IF(7=1,'1.Inputs'!$D$38,IF(7=2,'1.Inputs'!$D$39,$E482)))*$F482*(('1.Inputs'!$D$40)+(1-'1.Inputs'!$D$40)*(1+'1.Inputs'!$D$41))*(1+$G482)^(7-1))-(('1.Inputs'!$D$37*12*IF(7=1,'1.Inputs'!$D$38,IF(7=2,'1.Inputs'!$D$39,$E482)))/(1-'1.Inputs'!$D$42)*$D482*(1+$G482)^(7-1))-('1.Inputs'!$D$37*12*IF(7=1,'1.Inputs'!$D$38,IF(7=2,'1.Inputs'!$D$39,$E482)))*'1.Inputs'!$D$43*(1+$G482)^(7-1)-'1.Inputs'!$D$44*(1+$G482)^(7-1)-('1.Inputs'!$D$20/'1.Inputs'!$D$27+'1.Inputs'!$D$23/'1.Inputs'!$D$28)))*'1.Inputs'!$D$53+('1.Inputs'!$D$20/'1.Inputs'!$D$27+'1.Inputs'!$D$23/'1.Inputs'!$D$28)-(N482-M482)</f>
        <v>653984802.05559266</v>
      </c>
      <c r="Z482" s="36">
        <f ca="1">((('1.Inputs'!$D$37*12*IF(8=1,'1.Inputs'!$D$38,IF(8=2,'1.Inputs'!$D$39,$E482)))*$F482*(('1.Inputs'!$D$40)+(1-'1.Inputs'!$D$40)*(1+'1.Inputs'!$D$41))*(1+$G482)^(8-1))-(('1.Inputs'!$D$37*12*IF(8=1,'1.Inputs'!$D$38,IF(8=2,'1.Inputs'!$D$39,$E482)))/(1-'1.Inputs'!$D$42)*$D482*(1+$G482)^(8-1))-('1.Inputs'!$D$37*12*IF(8=1,'1.Inputs'!$D$38,IF(8=2,'1.Inputs'!$D$39,$E482)))*'1.Inputs'!$D$43*(1+$G482)^(8-1)-'1.Inputs'!$D$44*(1+$G482)^(8-1)-('1.Inputs'!$D$20/'1.Inputs'!$D$27+'1.Inputs'!$D$23/'1.Inputs'!$D$28))-MAX(0,((('1.Inputs'!$D$37*12*IF(8=1,'1.Inputs'!$D$38,IF(8=2,'1.Inputs'!$D$39,$E482)))*$F482*(('1.Inputs'!$D$40)+(1-'1.Inputs'!$D$40)*(1+'1.Inputs'!$D$41))*(1+$G482)^(8-1))-(('1.Inputs'!$D$37*12*IF(8=1,'1.Inputs'!$D$38,IF(8=2,'1.Inputs'!$D$39,$E482)))/(1-'1.Inputs'!$D$42)*$D482*(1+$G482)^(8-1))-('1.Inputs'!$D$37*12*IF(8=1,'1.Inputs'!$D$38,IF(8=2,'1.Inputs'!$D$39,$E482)))*'1.Inputs'!$D$43*(1+$G482)^(8-1)-'1.Inputs'!$D$44*(1+$G482)^(8-1)-('1.Inputs'!$D$20/'1.Inputs'!$D$27+'1.Inputs'!$D$23/'1.Inputs'!$D$28)))*'1.Inputs'!$D$53+('1.Inputs'!$D$20/'1.Inputs'!$D$27+'1.Inputs'!$D$23/'1.Inputs'!$D$28)-(O482-N482)</f>
        <v>676184276.91682017</v>
      </c>
      <c r="AA482" s="36">
        <f ca="1">((('1.Inputs'!$D$37*12*IF(9=1,'1.Inputs'!$D$38,IF(9=2,'1.Inputs'!$D$39,$E482)))*$F482*(('1.Inputs'!$D$40)+(1-'1.Inputs'!$D$40)*(1+'1.Inputs'!$D$41))*(1+$G482)^(9-1))-(('1.Inputs'!$D$37*12*IF(9=1,'1.Inputs'!$D$38,IF(9=2,'1.Inputs'!$D$39,$E482)))/(1-'1.Inputs'!$D$42)*$D482*(1+$G482)^(9-1))-('1.Inputs'!$D$37*12*IF(9=1,'1.Inputs'!$D$38,IF(9=2,'1.Inputs'!$D$39,$E482)))*'1.Inputs'!$D$43*(1+$G482)^(9-1)-'1.Inputs'!$D$44*(1+$G482)^(9-1)-('1.Inputs'!$D$20/'1.Inputs'!$D$27+'1.Inputs'!$D$23/'1.Inputs'!$D$28))-MAX(0,((('1.Inputs'!$D$37*12*IF(9=1,'1.Inputs'!$D$38,IF(9=2,'1.Inputs'!$D$39,$E482)))*$F482*(('1.Inputs'!$D$40)+(1-'1.Inputs'!$D$40)*(1+'1.Inputs'!$D$41))*(1+$G482)^(9-1))-(('1.Inputs'!$D$37*12*IF(9=1,'1.Inputs'!$D$38,IF(9=2,'1.Inputs'!$D$39,$E482)))/(1-'1.Inputs'!$D$42)*$D482*(1+$G482)^(9-1))-('1.Inputs'!$D$37*12*IF(9=1,'1.Inputs'!$D$38,IF(9=2,'1.Inputs'!$D$39,$E482)))*'1.Inputs'!$D$43*(1+$G482)^(9-1)-'1.Inputs'!$D$44*(1+$G482)^(9-1)-('1.Inputs'!$D$20/'1.Inputs'!$D$27+'1.Inputs'!$D$23/'1.Inputs'!$D$28)))*'1.Inputs'!$D$53+('1.Inputs'!$D$20/'1.Inputs'!$D$27+'1.Inputs'!$D$23/'1.Inputs'!$D$28)-(P482-O482)</f>
        <v>699195995.74764633</v>
      </c>
      <c r="AB482" s="36">
        <f ca="1">((('1.Inputs'!$D$37*12*IF(10=1,'1.Inputs'!$D$38,IF(10=2,'1.Inputs'!$D$39,$E482)))*$F482*(('1.Inputs'!$D$40)+(1-'1.Inputs'!$D$40)*(1+'1.Inputs'!$D$41))*(1+$G482)^(10-1))-(('1.Inputs'!$D$37*12*IF(10=1,'1.Inputs'!$D$38,IF(10=2,'1.Inputs'!$D$39,$E482)))/(1-'1.Inputs'!$D$42)*$D482*(1+$G482)^(10-1))-('1.Inputs'!$D$37*12*IF(10=1,'1.Inputs'!$D$38,IF(10=2,'1.Inputs'!$D$39,$E482)))*'1.Inputs'!$D$43*(1+$G482)^(10-1)-'1.Inputs'!$D$44*(1+$G482)^(10-1)-('1.Inputs'!$D$20/'1.Inputs'!$D$27+'1.Inputs'!$D$23/'1.Inputs'!$D$28))-MAX(0,((('1.Inputs'!$D$37*12*IF(10=1,'1.Inputs'!$D$38,IF(10=2,'1.Inputs'!$D$39,$E482)))*$F482*(('1.Inputs'!$D$40)+(1-'1.Inputs'!$D$40)*(1+'1.Inputs'!$D$41))*(1+$G482)^(10-1))-(('1.Inputs'!$D$37*12*IF(10=1,'1.Inputs'!$D$38,IF(10=2,'1.Inputs'!$D$39,$E482)))/(1-'1.Inputs'!$D$42)*$D482*(1+$G482)^(10-1))-('1.Inputs'!$D$37*12*IF(10=1,'1.Inputs'!$D$38,IF(10=2,'1.Inputs'!$D$39,$E482)))*'1.Inputs'!$D$43*(1+$G482)^(10-1)-'1.Inputs'!$D$44*(1+$G482)^(10-1)-('1.Inputs'!$D$20/'1.Inputs'!$D$27+'1.Inputs'!$D$23/'1.Inputs'!$D$28)))*'1.Inputs'!$D$53+('1.Inputs'!$D$20/'1.Inputs'!$D$27+'1.Inputs'!$D$23/'1.Inputs'!$D$28)-(Q482-P482)+(('1.Inputs'!$D$20+'1.Inputs'!$D$23-('1.Inputs'!$D$20/'1.Inputs'!$D$27+'1.Inputs'!$D$23/'1.Inputs'!$D$28)*'1.Inputs'!$D$10)*'1.Inputs'!$D$60+'1.Inputs'!$D$19*'1.Inputs'!$D$59+Q482)</f>
        <v>3158570249.7982759</v>
      </c>
      <c r="AC482" s="36">
        <f ca="1">S482-AC$13-AC$14+MIN(AC$13,MAX(0,((('1.Inputs'!$D$37*12*IF(1=1,'1.Inputs'!$D$38,IF(1=2,'1.Inputs'!$D$39,$E482)))*$F482*(('1.Inputs'!$D$40)+(1-'1.Inputs'!$D$40)*(1+'1.Inputs'!$D$41))*(1+$G482)^(1-1))-(('1.Inputs'!$D$37*12*IF(1=1,'1.Inputs'!$D$38,IF(1=2,'1.Inputs'!$D$39,$E482)))/(1-'1.Inputs'!$D$42)*$D482*(1+$G482)^(1-1))-('1.Inputs'!$D$37*12*IF(1=1,'1.Inputs'!$D$38,IF(1=2,'1.Inputs'!$D$39,$E482)))*'1.Inputs'!$D$43*(1+$G482)^(1-1)-'1.Inputs'!$D$44*(1+$G482)^(1-1)-('1.Inputs'!$D$20/'1.Inputs'!$D$27+'1.Inputs'!$D$23/'1.Inputs'!$D$28))))*'1.Inputs'!$D$53</f>
        <v>-752342116.63704181</v>
      </c>
      <c r="AD482" s="36">
        <f ca="1">T482-AD$13-AD$14+MIN(AD$13,MAX(0,((('1.Inputs'!$D$37*12*IF(2=1,'1.Inputs'!$D$38,IF(2=2,'1.Inputs'!$D$39,$E482)))*$F482*(('1.Inputs'!$D$40)+(1-'1.Inputs'!$D$40)*(1+'1.Inputs'!$D$41))*(1+$G482)^(2-1))-(('1.Inputs'!$D$37*12*IF(2=1,'1.Inputs'!$D$38,IF(2=2,'1.Inputs'!$D$39,$E482)))/(1-'1.Inputs'!$D$42)*$D482*(1+$G482)^(2-1))-('1.Inputs'!$D$37*12*IF(2=1,'1.Inputs'!$D$38,IF(2=2,'1.Inputs'!$D$39,$E482)))*'1.Inputs'!$D$43*(1+$G482)^(2-1)-'1.Inputs'!$D$44*(1+$G482)^(2-1)-('1.Inputs'!$D$20/'1.Inputs'!$D$27+'1.Inputs'!$D$23/'1.Inputs'!$D$28))))*'1.Inputs'!$D$53</f>
        <v>16136145.470523179</v>
      </c>
      <c r="AE482" s="36">
        <f ca="1">U482-AE$13-AE$14+MIN(AE$13,MAX(0,((('1.Inputs'!$D$37*12*IF(3=1,'1.Inputs'!$D$38,IF(3=2,'1.Inputs'!$D$39,$E482)))*$F482*(('1.Inputs'!$D$40)+(1-'1.Inputs'!$D$40)*(1+'1.Inputs'!$D$41))*(1+$G482)^(3-1))-(('1.Inputs'!$D$37*12*IF(3=1,'1.Inputs'!$D$38,IF(3=2,'1.Inputs'!$D$39,$E482)))/(1-'1.Inputs'!$D$42)*$D482*(1+$G482)^(3-1))-('1.Inputs'!$D$37*12*IF(3=1,'1.Inputs'!$D$38,IF(3=2,'1.Inputs'!$D$39,$E482)))*'1.Inputs'!$D$43*(1+$G482)^(3-1)-'1.Inputs'!$D$44*(1+$G482)^(3-1)-('1.Inputs'!$D$20/'1.Inputs'!$D$27+'1.Inputs'!$D$23/'1.Inputs'!$D$28))))*'1.Inputs'!$D$53</f>
        <v>87106847.22930479</v>
      </c>
      <c r="AF482" s="36">
        <f ca="1">V482-AF$13-AF$14+MIN(AF$13,MAX(0,((('1.Inputs'!$D$37*12*IF(4=1,'1.Inputs'!$D$38,IF(4=2,'1.Inputs'!$D$39,$E482)))*$F482*(('1.Inputs'!$D$40)+(1-'1.Inputs'!$D$40)*(1+'1.Inputs'!$D$41))*(1+$G482)^(4-1))-(('1.Inputs'!$D$37*12*IF(4=1,'1.Inputs'!$D$38,IF(4=2,'1.Inputs'!$D$39,$E482)))/(1-'1.Inputs'!$D$42)*$D482*(1+$G482)^(4-1))-('1.Inputs'!$D$37*12*IF(4=1,'1.Inputs'!$D$38,IF(4=2,'1.Inputs'!$D$39,$E482)))*'1.Inputs'!$D$43*(1+$G482)^(4-1)-'1.Inputs'!$D$44*(1+$G482)^(4-1)-('1.Inputs'!$D$20/'1.Inputs'!$D$27+'1.Inputs'!$D$23/'1.Inputs'!$D$28))))*'1.Inputs'!$D$53</f>
        <v>269226167.83002543</v>
      </c>
      <c r="AG482" s="36">
        <f ca="1">W482-AG$13-AG$14+MIN(AG$13,MAX(0,((('1.Inputs'!$D$37*12*IF(5=1,'1.Inputs'!$D$38,IF(5=2,'1.Inputs'!$D$39,$E482)))*$F482*(('1.Inputs'!$D$40)+(1-'1.Inputs'!$D$40)*(1+'1.Inputs'!$D$41))*(1+$G482)^(5-1))-(('1.Inputs'!$D$37*12*IF(5=1,'1.Inputs'!$D$38,IF(5=2,'1.Inputs'!$D$39,$E482)))/(1-'1.Inputs'!$D$42)*$D482*(1+$G482)^(5-1))-('1.Inputs'!$D$37*12*IF(5=1,'1.Inputs'!$D$38,IF(5=2,'1.Inputs'!$D$39,$E482)))*'1.Inputs'!$D$43*(1+$G482)^(5-1)-'1.Inputs'!$D$44*(1+$G482)^(5-1)-('1.Inputs'!$D$20/'1.Inputs'!$D$27+'1.Inputs'!$D$23/'1.Inputs'!$D$28))))*'1.Inputs'!$D$53</f>
        <v>308344917.19033253</v>
      </c>
      <c r="AH482" s="36">
        <f ca="1">X482-AH$13-AH$14+MIN(AH$13,MAX(0,((('1.Inputs'!$D$37*12*IF(6=1,'1.Inputs'!$D$38,IF(6=2,'1.Inputs'!$D$39,$E482)))*$F482*(('1.Inputs'!$D$40)+(1-'1.Inputs'!$D$40)*(1+'1.Inputs'!$D$41))*(1+$G482)^(6-1))-(('1.Inputs'!$D$37*12*IF(6=1,'1.Inputs'!$D$38,IF(6=2,'1.Inputs'!$D$39,$E482)))/(1-'1.Inputs'!$D$42)*$D482*(1+$G482)^(6-1))-('1.Inputs'!$D$37*12*IF(6=1,'1.Inputs'!$D$38,IF(6=2,'1.Inputs'!$D$39,$E482)))*'1.Inputs'!$D$43*(1+$G482)^(6-1)-'1.Inputs'!$D$44*(1+$G482)^(6-1)-('1.Inputs'!$D$20/'1.Inputs'!$D$27+'1.Inputs'!$D$23/'1.Inputs'!$D$28))))*'1.Inputs'!$D$53</f>
        <v>348192901.41221404</v>
      </c>
      <c r="AI482" s="36">
        <f ca="1">Y482-AI$13-AI$14+MIN(AI$13,MAX(0,((('1.Inputs'!$D$37*12*IF(7=1,'1.Inputs'!$D$38,IF(7=2,'1.Inputs'!$D$39,$E482)))*$F482*(('1.Inputs'!$D$40)+(1-'1.Inputs'!$D$40)*(1+'1.Inputs'!$D$41))*(1+$G482)^(7-1))-(('1.Inputs'!$D$37*12*IF(7=1,'1.Inputs'!$D$38,IF(7=2,'1.Inputs'!$D$39,$E482)))/(1-'1.Inputs'!$D$42)*$D482*(1+$G482)^(7-1))-('1.Inputs'!$D$37*12*IF(7=1,'1.Inputs'!$D$38,IF(7=2,'1.Inputs'!$D$39,$E482)))*'1.Inputs'!$D$43*(1+$G482)^(7-1)-'1.Inputs'!$D$44*(1+$G482)^(7-1)-('1.Inputs'!$D$20/'1.Inputs'!$D$27+'1.Inputs'!$D$23/'1.Inputs'!$D$28))))*'1.Inputs'!$D$53</f>
        <v>388796802.05559266</v>
      </c>
      <c r="AJ482" s="36">
        <f ca="1">Z482-AJ$13-AJ$14+MIN(AJ$13,MAX(0,((('1.Inputs'!$D$37*12*IF(8=1,'1.Inputs'!$D$38,IF(8=2,'1.Inputs'!$D$39,$E482)))*$F482*(('1.Inputs'!$D$40)+(1-'1.Inputs'!$D$40)*(1+'1.Inputs'!$D$41))*(1+$G482)^(8-1))-(('1.Inputs'!$D$37*12*IF(8=1,'1.Inputs'!$D$38,IF(8=2,'1.Inputs'!$D$39,$E482)))/(1-'1.Inputs'!$D$42)*$D482*(1+$G482)^(8-1))-('1.Inputs'!$D$37*12*IF(8=1,'1.Inputs'!$D$38,IF(8=2,'1.Inputs'!$D$39,$E482)))*'1.Inputs'!$D$43*(1+$G482)^(8-1)-'1.Inputs'!$D$44*(1+$G482)^(8-1)-('1.Inputs'!$D$20/'1.Inputs'!$D$27+'1.Inputs'!$D$23/'1.Inputs'!$D$28))))*'1.Inputs'!$D$53</f>
        <v>676184276.91682017</v>
      </c>
      <c r="AK482" s="36">
        <f ca="1">AA482-AK$13-AK$14+MIN(AK$13,MAX(0,((('1.Inputs'!$D$37*12*IF(9=1,'1.Inputs'!$D$38,IF(9=2,'1.Inputs'!$D$39,$E482)))*$F482*(('1.Inputs'!$D$40)+(1-'1.Inputs'!$D$40)*(1+'1.Inputs'!$D$41))*(1+$G482)^(9-1))-(('1.Inputs'!$D$37*12*IF(9=1,'1.Inputs'!$D$38,IF(9=2,'1.Inputs'!$D$39,$E482)))/(1-'1.Inputs'!$D$42)*$D482*(1+$G482)^(9-1))-('1.Inputs'!$D$37*12*IF(9=1,'1.Inputs'!$D$38,IF(9=2,'1.Inputs'!$D$39,$E482)))*'1.Inputs'!$D$43*(1+$G482)^(9-1)-'1.Inputs'!$D$44*(1+$G482)^(9-1)-('1.Inputs'!$D$20/'1.Inputs'!$D$27+'1.Inputs'!$D$23/'1.Inputs'!$D$28))))*'1.Inputs'!$D$53</f>
        <v>699195995.74764633</v>
      </c>
      <c r="AL482" s="36">
        <f ca="1">AB482-AL$13-AL$14+MIN(AL$13,MAX(0,((('1.Inputs'!$D$37*12*IF(10=1,'1.Inputs'!$D$38,IF(10=2,'1.Inputs'!$D$39,$E482)))*$F482*(('1.Inputs'!$D$40)+(1-'1.Inputs'!$D$40)*(1+'1.Inputs'!$D$41))*(1+$G482)^(10-1))-(('1.Inputs'!$D$37*12*IF(10=1,'1.Inputs'!$D$38,IF(10=2,'1.Inputs'!$D$39,$E482)))/(1-'1.Inputs'!$D$42)*$D482*(1+$G482)^(10-1))-('1.Inputs'!$D$37*12*IF(10=1,'1.Inputs'!$D$38,IF(10=2,'1.Inputs'!$D$39,$E482)))*'1.Inputs'!$D$43*(1+$G482)^(10-1)-'1.Inputs'!$D$44*(1+$G482)^(10-1)-('1.Inputs'!$D$20/'1.Inputs'!$D$27+'1.Inputs'!$D$23/'1.Inputs'!$D$28))))*'1.Inputs'!$D$53+'1.Inputs'!$D$35</f>
        <v>3958570249.7982759</v>
      </c>
      <c r="AM482" s="48">
        <f ca="1">R482+NPV('1.Inputs'!$D$55,S482:AB482)</f>
        <v>692612677.01861382</v>
      </c>
      <c r="AN482" s="48">
        <f ca="1">-('1.Inputs'!$D$24*(1-'1.Inputs'!$D$31)+'1.Inputs'!$D$35)+NPV('1.Inputs'!$D$54,AC482:AL482)</f>
        <v>-574423551.40134478</v>
      </c>
      <c r="AO482" s="36">
        <f t="shared" ca="1" si="61"/>
        <v>-4.2355154480909363</v>
      </c>
      <c r="AP482" s="36">
        <f t="shared" ca="1" si="62"/>
        <v>1.0900580468224208</v>
      </c>
      <c r="AQ482" s="36">
        <f ca="1">'1.Inputs'!$D$35+MIN(SUM($AC482:AC482),SUM($AC482:AD482),SUM($AC482:AE482),SUM($AC482:AF482),SUM($AC482:AG482),SUM($AC482:AH482),SUM($AC482:AI482),SUM($AC482:AJ482),SUM($AC482:AK482),SUM($AC482:AL482))</f>
        <v>47657883.362958193</v>
      </c>
      <c r="AR482" s="36">
        <f ca="1">IF(AP482&lt;'1.Inputs'!$D$57,1,0)</f>
        <v>1</v>
      </c>
      <c r="AS482" s="36">
        <f t="shared" ca="1" si="63"/>
        <v>0</v>
      </c>
    </row>
    <row r="483" spans="2:45" ht="15" customHeight="1" x14ac:dyDescent="0.25">
      <c r="B483" s="36">
        <v>468</v>
      </c>
      <c r="C483" s="36">
        <f t="shared" ca="1" si="56"/>
        <v>0.46519399536773554</v>
      </c>
      <c r="D483" s="36">
        <f t="shared" ca="1" si="57"/>
        <v>20300.350015611679</v>
      </c>
      <c r="E483" s="47">
        <f t="shared" ca="1" si="58"/>
        <v>0.82390077419909558</v>
      </c>
      <c r="F483" s="36">
        <f t="shared" ca="1" si="59"/>
        <v>29523.489616066003</v>
      </c>
      <c r="G483" s="36">
        <f t="shared" ca="1" si="60"/>
        <v>5.8373372733379746E-2</v>
      </c>
      <c r="H483" s="36">
        <f ca="1">((('1.Inputs'!$D$37*12*IF(1=1,'1.Inputs'!$D$38,IF(1=2,'1.Inputs'!$D$39,$E483)))*$F483*(('1.Inputs'!$D$40)+(1-'1.Inputs'!$D$40)*(1+'1.Inputs'!$D$41))*(1+$G483)^(1-1))*'1.Inputs'!$D$47+(('1.Inputs'!$D$37*12*IF(1=1,'1.Inputs'!$D$38,IF(1=2,'1.Inputs'!$D$39,$E483)))/(1-'1.Inputs'!$D$42)*$D483*(1+$G483)^(1-1))*('1.Inputs'!$D$48-'1.Inputs'!$D$49))/'1.Inputs'!$D$51</f>
        <v>793965836.33111095</v>
      </c>
      <c r="I483" s="36">
        <f ca="1">((('1.Inputs'!$D$37*12*IF(2=1,'1.Inputs'!$D$38,IF(2=2,'1.Inputs'!$D$39,$E483)))*$F483*(('1.Inputs'!$D$40)+(1-'1.Inputs'!$D$40)*(1+'1.Inputs'!$D$41))*(1+$G483)^(2-1))*'1.Inputs'!$D$47+(('1.Inputs'!$D$37*12*IF(2=1,'1.Inputs'!$D$38,IF(2=2,'1.Inputs'!$D$39,$E483)))/(1-'1.Inputs'!$D$42)*$D483*(1+$G483)^(2-1))*('1.Inputs'!$D$48-'1.Inputs'!$D$49))/'1.Inputs'!$D$51</f>
        <v>1176437220.0459709</v>
      </c>
      <c r="J483" s="36">
        <f ca="1">((('1.Inputs'!$D$37*12*IF(3=1,'1.Inputs'!$D$38,IF(3=2,'1.Inputs'!$D$39,$E483)))*$F483*(('1.Inputs'!$D$40)+(1-'1.Inputs'!$D$40)*(1+'1.Inputs'!$D$41))*(1+$G483)^(3-1))*'1.Inputs'!$D$47+(('1.Inputs'!$D$37*12*IF(3=1,'1.Inputs'!$D$38,IF(3=2,'1.Inputs'!$D$39,$E483)))/(1-'1.Inputs'!$D$42)*$D483*(1+$G483)^(3-1))*('1.Inputs'!$D$48-'1.Inputs'!$D$49))/'1.Inputs'!$D$51</f>
        <v>1465495645.1038737</v>
      </c>
      <c r="K483" s="36">
        <f ca="1">((('1.Inputs'!$D$37*12*IF(4=1,'1.Inputs'!$D$38,IF(4=2,'1.Inputs'!$D$39,$E483)))*$F483*(('1.Inputs'!$D$40)+(1-'1.Inputs'!$D$40)*(1+'1.Inputs'!$D$41))*(1+$G483)^(4-1))*'1.Inputs'!$D$47+(('1.Inputs'!$D$37*12*IF(4=1,'1.Inputs'!$D$38,IF(4=2,'1.Inputs'!$D$39,$E483)))/(1-'1.Inputs'!$D$42)*$D483*(1+$G483)^(4-1))*('1.Inputs'!$D$48-'1.Inputs'!$D$49))/'1.Inputs'!$D$51</f>
        <v>1551041568.6346674</v>
      </c>
      <c r="L483" s="36">
        <f ca="1">((('1.Inputs'!$D$37*12*IF(5=1,'1.Inputs'!$D$38,IF(5=2,'1.Inputs'!$D$39,$E483)))*$F483*(('1.Inputs'!$D$40)+(1-'1.Inputs'!$D$40)*(1+'1.Inputs'!$D$41))*(1+$G483)^(5-1))*'1.Inputs'!$D$47+(('1.Inputs'!$D$37*12*IF(5=1,'1.Inputs'!$D$38,IF(5=2,'1.Inputs'!$D$39,$E483)))/(1-'1.Inputs'!$D$42)*$D483*(1+$G483)^(5-1))*('1.Inputs'!$D$48-'1.Inputs'!$D$49))/'1.Inputs'!$D$51</f>
        <v>1641581096.2455442</v>
      </c>
      <c r="M483" s="36">
        <f ca="1">((('1.Inputs'!$D$37*12*IF(6=1,'1.Inputs'!$D$38,IF(6=2,'1.Inputs'!$D$39,$E483)))*$F483*(('1.Inputs'!$D$40)+(1-'1.Inputs'!$D$40)*(1+'1.Inputs'!$D$41))*(1+$G483)^(6-1))*'1.Inputs'!$D$47+(('1.Inputs'!$D$37*12*IF(6=1,'1.Inputs'!$D$38,IF(6=2,'1.Inputs'!$D$39,$E483)))/(1-'1.Inputs'!$D$42)*$D483*(1+$G483)^(6-1))*('1.Inputs'!$D$48-'1.Inputs'!$D$49))/'1.Inputs'!$D$51</f>
        <v>1737405721.4487555</v>
      </c>
      <c r="N483" s="36">
        <f ca="1">((('1.Inputs'!$D$37*12*IF(7=1,'1.Inputs'!$D$38,IF(7=2,'1.Inputs'!$D$39,$E483)))*$F483*(('1.Inputs'!$D$40)+(1-'1.Inputs'!$D$40)*(1+'1.Inputs'!$D$41))*(1+$G483)^(7-1))*'1.Inputs'!$D$47+(('1.Inputs'!$D$37*12*IF(7=1,'1.Inputs'!$D$38,IF(7=2,'1.Inputs'!$D$39,$E483)))/(1-'1.Inputs'!$D$42)*$D483*(1+$G483)^(7-1))*('1.Inputs'!$D$48-'1.Inputs'!$D$49))/'1.Inputs'!$D$51</f>
        <v>1838823953.2159898</v>
      </c>
      <c r="O483" s="36">
        <f ca="1">((('1.Inputs'!$D$37*12*IF(8=1,'1.Inputs'!$D$38,IF(8=2,'1.Inputs'!$D$39,$E483)))*$F483*(('1.Inputs'!$D$40)+(1-'1.Inputs'!$D$40)*(1+'1.Inputs'!$D$41))*(1+$G483)^(8-1))*'1.Inputs'!$D$47+(('1.Inputs'!$D$37*12*IF(8=1,'1.Inputs'!$D$38,IF(8=2,'1.Inputs'!$D$39,$E483)))/(1-'1.Inputs'!$D$42)*$D483*(1+$G483)^(8-1))*('1.Inputs'!$D$48-'1.Inputs'!$D$49))/'1.Inputs'!$D$51</f>
        <v>1946162309.2281342</v>
      </c>
      <c r="P483" s="36">
        <f ca="1">((('1.Inputs'!$D$37*12*IF(9=1,'1.Inputs'!$D$38,IF(9=2,'1.Inputs'!$D$39,$E483)))*$F483*(('1.Inputs'!$D$40)+(1-'1.Inputs'!$D$40)*(1+'1.Inputs'!$D$41))*(1+$G483)^(9-1))*'1.Inputs'!$D$47+(('1.Inputs'!$D$37*12*IF(9=1,'1.Inputs'!$D$38,IF(9=2,'1.Inputs'!$D$39,$E483)))/(1-'1.Inputs'!$D$42)*$D483*(1+$G483)^(9-1))*('1.Inputs'!$D$48-'1.Inputs'!$D$49))/'1.Inputs'!$D$51</f>
        <v>2059766367.1043627</v>
      </c>
      <c r="Q483" s="36">
        <f ca="1">((('1.Inputs'!$D$37*12*IF(10=1,'1.Inputs'!$D$38,IF(10=2,'1.Inputs'!$D$39,$E483)))*$F483*(('1.Inputs'!$D$40)+(1-'1.Inputs'!$D$40)*(1+'1.Inputs'!$D$41))*(1+$G483)^(10-1))*'1.Inputs'!$D$47+(('1.Inputs'!$D$37*12*IF(10=1,'1.Inputs'!$D$38,IF(10=2,'1.Inputs'!$D$39,$E483)))/(1-'1.Inputs'!$D$42)*$D483*(1+$G483)^(10-1))*('1.Inputs'!$D$48-'1.Inputs'!$D$49))/'1.Inputs'!$D$51</f>
        <v>2180001876.9950252</v>
      </c>
      <c r="R483" s="36">
        <f>-'1.Inputs'!$D$24</f>
        <v>-2050000000</v>
      </c>
      <c r="S483" s="36">
        <f ca="1">((('1.Inputs'!$D$37*12*IF(1=1,'1.Inputs'!$D$38,IF(1=2,'1.Inputs'!$D$39,$E483)))*$F483*(('1.Inputs'!$D$40)+(1-'1.Inputs'!$D$40)*(1+'1.Inputs'!$D$41))*(1+$G483)^(1-1))-(('1.Inputs'!$D$37*12*IF(1=1,'1.Inputs'!$D$38,IF(1=2,'1.Inputs'!$D$39,$E483)))/(1-'1.Inputs'!$D$42)*$D483*(1+$G483)^(1-1))-('1.Inputs'!$D$37*12*IF(1=1,'1.Inputs'!$D$38,IF(1=2,'1.Inputs'!$D$39,$E483)))*'1.Inputs'!$D$43*(1+$G483)^(1-1)-'1.Inputs'!$D$44*(1+$G483)^(1-1)-('1.Inputs'!$D$20/'1.Inputs'!$D$27+'1.Inputs'!$D$23/'1.Inputs'!$D$28))-MAX(0,((('1.Inputs'!$D$37*12*IF(1=1,'1.Inputs'!$D$38,IF(1=2,'1.Inputs'!$D$39,$E483)))*$F483*(('1.Inputs'!$D$40)+(1-'1.Inputs'!$D$40)*(1+'1.Inputs'!$D$41))*(1+$G483)^(1-1))-(('1.Inputs'!$D$37*12*IF(1=1,'1.Inputs'!$D$38,IF(1=2,'1.Inputs'!$D$39,$E483)))/(1-'1.Inputs'!$D$42)*$D483*(1+$G483)^(1-1))-('1.Inputs'!$D$37*12*IF(1=1,'1.Inputs'!$D$38,IF(1=2,'1.Inputs'!$D$39,$E483)))*'1.Inputs'!$D$43*(1+$G483)^(1-1)-'1.Inputs'!$D$44*(1+$G483)^(1-1)-('1.Inputs'!$D$20/'1.Inputs'!$D$27+'1.Inputs'!$D$23/'1.Inputs'!$D$28)))*'1.Inputs'!$D$53+('1.Inputs'!$D$20/'1.Inputs'!$D$27+'1.Inputs'!$D$23/'1.Inputs'!$D$28)-H483</f>
        <v>-787649479.73682547</v>
      </c>
      <c r="T483" s="36">
        <f ca="1">((('1.Inputs'!$D$37*12*IF(2=1,'1.Inputs'!$D$38,IF(2=2,'1.Inputs'!$D$39,$E483)))*$F483*(('1.Inputs'!$D$40)+(1-'1.Inputs'!$D$40)*(1+'1.Inputs'!$D$41))*(1+$G483)^(2-1))-(('1.Inputs'!$D$37*12*IF(2=1,'1.Inputs'!$D$38,IF(2=2,'1.Inputs'!$D$39,$E483)))/(1-'1.Inputs'!$D$42)*$D483*(1+$G483)^(2-1))-('1.Inputs'!$D$37*12*IF(2=1,'1.Inputs'!$D$38,IF(2=2,'1.Inputs'!$D$39,$E483)))*'1.Inputs'!$D$43*(1+$G483)^(2-1)-'1.Inputs'!$D$44*(1+$G483)^(2-1)-('1.Inputs'!$D$20/'1.Inputs'!$D$27+'1.Inputs'!$D$23/'1.Inputs'!$D$28))-MAX(0,((('1.Inputs'!$D$37*12*IF(2=1,'1.Inputs'!$D$38,IF(2=2,'1.Inputs'!$D$39,$E483)))*$F483*(('1.Inputs'!$D$40)+(1-'1.Inputs'!$D$40)*(1+'1.Inputs'!$D$41))*(1+$G483)^(2-1))-(('1.Inputs'!$D$37*12*IF(2=1,'1.Inputs'!$D$38,IF(2=2,'1.Inputs'!$D$39,$E483)))/(1-'1.Inputs'!$D$42)*$D483*(1+$G483)^(2-1))-('1.Inputs'!$D$37*12*IF(2=1,'1.Inputs'!$D$38,IF(2=2,'1.Inputs'!$D$39,$E483)))*'1.Inputs'!$D$43*(1+$G483)^(2-1)-'1.Inputs'!$D$44*(1+$G483)^(2-1)-('1.Inputs'!$D$20/'1.Inputs'!$D$27+'1.Inputs'!$D$23/'1.Inputs'!$D$28)))*'1.Inputs'!$D$53+('1.Inputs'!$D$20/'1.Inputs'!$D$27+'1.Inputs'!$D$23/'1.Inputs'!$D$28)-(I483-H483)</f>
        <v>-81478606.590055645</v>
      </c>
      <c r="U483" s="36">
        <f ca="1">((('1.Inputs'!$D$37*12*IF(3=1,'1.Inputs'!$D$38,IF(3=2,'1.Inputs'!$D$39,$E483)))*$F483*(('1.Inputs'!$D$40)+(1-'1.Inputs'!$D$40)*(1+'1.Inputs'!$D$41))*(1+$G483)^(3-1))-(('1.Inputs'!$D$37*12*IF(3=1,'1.Inputs'!$D$38,IF(3=2,'1.Inputs'!$D$39,$E483)))/(1-'1.Inputs'!$D$42)*$D483*(1+$G483)^(3-1))-('1.Inputs'!$D$37*12*IF(3=1,'1.Inputs'!$D$38,IF(3=2,'1.Inputs'!$D$39,$E483)))*'1.Inputs'!$D$43*(1+$G483)^(3-1)-'1.Inputs'!$D$44*(1+$G483)^(3-1)-('1.Inputs'!$D$20/'1.Inputs'!$D$27+'1.Inputs'!$D$23/'1.Inputs'!$D$28))-MAX(0,((('1.Inputs'!$D$37*12*IF(3=1,'1.Inputs'!$D$38,IF(3=2,'1.Inputs'!$D$39,$E483)))*$F483*(('1.Inputs'!$D$40)+(1-'1.Inputs'!$D$40)*(1+'1.Inputs'!$D$41))*(1+$G483)^(3-1))-(('1.Inputs'!$D$37*12*IF(3=1,'1.Inputs'!$D$38,IF(3=2,'1.Inputs'!$D$39,$E483)))/(1-'1.Inputs'!$D$42)*$D483*(1+$G483)^(3-1))-('1.Inputs'!$D$37*12*IF(3=1,'1.Inputs'!$D$38,IF(3=2,'1.Inputs'!$D$39,$E483)))*'1.Inputs'!$D$43*(1+$G483)^(3-1)-'1.Inputs'!$D$44*(1+$G483)^(3-1)-('1.Inputs'!$D$20/'1.Inputs'!$D$27+'1.Inputs'!$D$23/'1.Inputs'!$D$28)))*'1.Inputs'!$D$53+('1.Inputs'!$D$20/'1.Inputs'!$D$27+'1.Inputs'!$D$23/'1.Inputs'!$D$28)-(J483-I483)</f>
        <v>190267725.77520561</v>
      </c>
      <c r="V483" s="36">
        <f ca="1">((('1.Inputs'!$D$37*12*IF(4=1,'1.Inputs'!$D$38,IF(4=2,'1.Inputs'!$D$39,$E483)))*$F483*(('1.Inputs'!$D$40)+(1-'1.Inputs'!$D$40)*(1+'1.Inputs'!$D$41))*(1+$G483)^(4-1))-(('1.Inputs'!$D$37*12*IF(4=1,'1.Inputs'!$D$38,IF(4=2,'1.Inputs'!$D$39,$E483)))/(1-'1.Inputs'!$D$42)*$D483*(1+$G483)^(4-1))-('1.Inputs'!$D$37*12*IF(4=1,'1.Inputs'!$D$38,IF(4=2,'1.Inputs'!$D$39,$E483)))*'1.Inputs'!$D$43*(1+$G483)^(4-1)-'1.Inputs'!$D$44*(1+$G483)^(4-1)-('1.Inputs'!$D$20/'1.Inputs'!$D$27+'1.Inputs'!$D$23/'1.Inputs'!$D$28))-MAX(0,((('1.Inputs'!$D$37*12*IF(4=1,'1.Inputs'!$D$38,IF(4=2,'1.Inputs'!$D$39,$E483)))*$F483*(('1.Inputs'!$D$40)+(1-'1.Inputs'!$D$40)*(1+'1.Inputs'!$D$41))*(1+$G483)^(4-1))-(('1.Inputs'!$D$37*12*IF(4=1,'1.Inputs'!$D$38,IF(4=2,'1.Inputs'!$D$39,$E483)))/(1-'1.Inputs'!$D$42)*$D483*(1+$G483)^(4-1))-('1.Inputs'!$D$37*12*IF(4=1,'1.Inputs'!$D$38,IF(4=2,'1.Inputs'!$D$39,$E483)))*'1.Inputs'!$D$43*(1+$G483)^(4-1)-'1.Inputs'!$D$44*(1+$G483)^(4-1)-('1.Inputs'!$D$20/'1.Inputs'!$D$27+'1.Inputs'!$D$23/'1.Inputs'!$D$28)))*'1.Inputs'!$D$53+('1.Inputs'!$D$20/'1.Inputs'!$D$27+'1.Inputs'!$D$23/'1.Inputs'!$D$28)-(K483-J483)</f>
        <v>419001969.50409979</v>
      </c>
      <c r="W483" s="36">
        <f ca="1">((('1.Inputs'!$D$37*12*IF(5=1,'1.Inputs'!$D$38,IF(5=2,'1.Inputs'!$D$39,$E483)))*$F483*(('1.Inputs'!$D$40)+(1-'1.Inputs'!$D$40)*(1+'1.Inputs'!$D$41))*(1+$G483)^(5-1))-(('1.Inputs'!$D$37*12*IF(5=1,'1.Inputs'!$D$38,IF(5=2,'1.Inputs'!$D$39,$E483)))/(1-'1.Inputs'!$D$42)*$D483*(1+$G483)^(5-1))-('1.Inputs'!$D$37*12*IF(5=1,'1.Inputs'!$D$38,IF(5=2,'1.Inputs'!$D$39,$E483)))*'1.Inputs'!$D$43*(1+$G483)^(5-1)-'1.Inputs'!$D$44*(1+$G483)^(5-1)-('1.Inputs'!$D$20/'1.Inputs'!$D$27+'1.Inputs'!$D$23/'1.Inputs'!$D$28))-MAX(0,((('1.Inputs'!$D$37*12*IF(5=1,'1.Inputs'!$D$38,IF(5=2,'1.Inputs'!$D$39,$E483)))*$F483*(('1.Inputs'!$D$40)+(1-'1.Inputs'!$D$40)*(1+'1.Inputs'!$D$41))*(1+$G483)^(5-1))-(('1.Inputs'!$D$37*12*IF(5=1,'1.Inputs'!$D$38,IF(5=2,'1.Inputs'!$D$39,$E483)))/(1-'1.Inputs'!$D$42)*$D483*(1+$G483)^(5-1))-('1.Inputs'!$D$37*12*IF(5=1,'1.Inputs'!$D$38,IF(5=2,'1.Inputs'!$D$39,$E483)))*'1.Inputs'!$D$43*(1+$G483)^(5-1)-'1.Inputs'!$D$44*(1+$G483)^(5-1)-('1.Inputs'!$D$20/'1.Inputs'!$D$27+'1.Inputs'!$D$23/'1.Inputs'!$D$28)))*'1.Inputs'!$D$53+('1.Inputs'!$D$20/'1.Inputs'!$D$27+'1.Inputs'!$D$23/'1.Inputs'!$D$28)-(L483-K483)</f>
        <v>440702385.7843312</v>
      </c>
      <c r="X483" s="36">
        <f ca="1">((('1.Inputs'!$D$37*12*IF(6=1,'1.Inputs'!$D$38,IF(6=2,'1.Inputs'!$D$39,$E483)))*$F483*(('1.Inputs'!$D$40)+(1-'1.Inputs'!$D$40)*(1+'1.Inputs'!$D$41))*(1+$G483)^(6-1))-(('1.Inputs'!$D$37*12*IF(6=1,'1.Inputs'!$D$38,IF(6=2,'1.Inputs'!$D$39,$E483)))/(1-'1.Inputs'!$D$42)*$D483*(1+$G483)^(6-1))-('1.Inputs'!$D$37*12*IF(6=1,'1.Inputs'!$D$38,IF(6=2,'1.Inputs'!$D$39,$E483)))*'1.Inputs'!$D$43*(1+$G483)^(6-1)-'1.Inputs'!$D$44*(1+$G483)^(6-1)-('1.Inputs'!$D$20/'1.Inputs'!$D$27+'1.Inputs'!$D$23/'1.Inputs'!$D$28))-MAX(0,((('1.Inputs'!$D$37*12*IF(6=1,'1.Inputs'!$D$38,IF(6=2,'1.Inputs'!$D$39,$E483)))*$F483*(('1.Inputs'!$D$40)+(1-'1.Inputs'!$D$40)*(1+'1.Inputs'!$D$41))*(1+$G483)^(6-1))-(('1.Inputs'!$D$37*12*IF(6=1,'1.Inputs'!$D$38,IF(6=2,'1.Inputs'!$D$39,$E483)))/(1-'1.Inputs'!$D$42)*$D483*(1+$G483)^(6-1))-('1.Inputs'!$D$37*12*IF(6=1,'1.Inputs'!$D$38,IF(6=2,'1.Inputs'!$D$39,$E483)))*'1.Inputs'!$D$43*(1+$G483)^(6-1)-'1.Inputs'!$D$44*(1+$G483)^(6-1)-('1.Inputs'!$D$20/'1.Inputs'!$D$27+'1.Inputs'!$D$23/'1.Inputs'!$D$28)))*'1.Inputs'!$D$53+('1.Inputs'!$D$20/'1.Inputs'!$D$27+'1.Inputs'!$D$23/'1.Inputs'!$D$28)-(M483-L483)</f>
        <v>463669528.55255735</v>
      </c>
      <c r="Y483" s="36">
        <f ca="1">((('1.Inputs'!$D$37*12*IF(7=1,'1.Inputs'!$D$38,IF(7=2,'1.Inputs'!$D$39,$E483)))*$F483*(('1.Inputs'!$D$40)+(1-'1.Inputs'!$D$40)*(1+'1.Inputs'!$D$41))*(1+$G483)^(7-1))-(('1.Inputs'!$D$37*12*IF(7=1,'1.Inputs'!$D$38,IF(7=2,'1.Inputs'!$D$39,$E483)))/(1-'1.Inputs'!$D$42)*$D483*(1+$G483)^(7-1))-('1.Inputs'!$D$37*12*IF(7=1,'1.Inputs'!$D$38,IF(7=2,'1.Inputs'!$D$39,$E483)))*'1.Inputs'!$D$43*(1+$G483)^(7-1)-'1.Inputs'!$D$44*(1+$G483)^(7-1)-('1.Inputs'!$D$20/'1.Inputs'!$D$27+'1.Inputs'!$D$23/'1.Inputs'!$D$28))-MAX(0,((('1.Inputs'!$D$37*12*IF(7=1,'1.Inputs'!$D$38,IF(7=2,'1.Inputs'!$D$39,$E483)))*$F483*(('1.Inputs'!$D$40)+(1-'1.Inputs'!$D$40)*(1+'1.Inputs'!$D$41))*(1+$G483)^(7-1))-(('1.Inputs'!$D$37*12*IF(7=1,'1.Inputs'!$D$38,IF(7=2,'1.Inputs'!$D$39,$E483)))/(1-'1.Inputs'!$D$42)*$D483*(1+$G483)^(7-1))-('1.Inputs'!$D$37*12*IF(7=1,'1.Inputs'!$D$38,IF(7=2,'1.Inputs'!$D$39,$E483)))*'1.Inputs'!$D$43*(1+$G483)^(7-1)-'1.Inputs'!$D$44*(1+$G483)^(7-1)-('1.Inputs'!$D$20/'1.Inputs'!$D$27+'1.Inputs'!$D$23/'1.Inputs'!$D$28)))*'1.Inputs'!$D$53+('1.Inputs'!$D$20/'1.Inputs'!$D$27+'1.Inputs'!$D$23/'1.Inputs'!$D$28)-(N483-M483)</f>
        <v>487977340.906214</v>
      </c>
      <c r="Z483" s="36">
        <f ca="1">((('1.Inputs'!$D$37*12*IF(8=1,'1.Inputs'!$D$38,IF(8=2,'1.Inputs'!$D$39,$E483)))*$F483*(('1.Inputs'!$D$40)+(1-'1.Inputs'!$D$40)*(1+'1.Inputs'!$D$41))*(1+$G483)^(8-1))-(('1.Inputs'!$D$37*12*IF(8=1,'1.Inputs'!$D$38,IF(8=2,'1.Inputs'!$D$39,$E483)))/(1-'1.Inputs'!$D$42)*$D483*(1+$G483)^(8-1))-('1.Inputs'!$D$37*12*IF(8=1,'1.Inputs'!$D$38,IF(8=2,'1.Inputs'!$D$39,$E483)))*'1.Inputs'!$D$43*(1+$G483)^(8-1)-'1.Inputs'!$D$44*(1+$G483)^(8-1)-('1.Inputs'!$D$20/'1.Inputs'!$D$27+'1.Inputs'!$D$23/'1.Inputs'!$D$28))-MAX(0,((('1.Inputs'!$D$37*12*IF(8=1,'1.Inputs'!$D$38,IF(8=2,'1.Inputs'!$D$39,$E483)))*$F483*(('1.Inputs'!$D$40)+(1-'1.Inputs'!$D$40)*(1+'1.Inputs'!$D$41))*(1+$G483)^(8-1))-(('1.Inputs'!$D$37*12*IF(8=1,'1.Inputs'!$D$38,IF(8=2,'1.Inputs'!$D$39,$E483)))/(1-'1.Inputs'!$D$42)*$D483*(1+$G483)^(8-1))-('1.Inputs'!$D$37*12*IF(8=1,'1.Inputs'!$D$38,IF(8=2,'1.Inputs'!$D$39,$E483)))*'1.Inputs'!$D$43*(1+$G483)^(8-1)-'1.Inputs'!$D$44*(1+$G483)^(8-1)-('1.Inputs'!$D$20/'1.Inputs'!$D$27+'1.Inputs'!$D$23/'1.Inputs'!$D$28)))*'1.Inputs'!$D$53+('1.Inputs'!$D$20/'1.Inputs'!$D$27+'1.Inputs'!$D$23/'1.Inputs'!$D$28)-(O483-N483)</f>
        <v>513704082.25072265</v>
      </c>
      <c r="AA483" s="36">
        <f ca="1">((('1.Inputs'!$D$37*12*IF(9=1,'1.Inputs'!$D$38,IF(9=2,'1.Inputs'!$D$39,$E483)))*$F483*(('1.Inputs'!$D$40)+(1-'1.Inputs'!$D$40)*(1+'1.Inputs'!$D$41))*(1+$G483)^(9-1))-(('1.Inputs'!$D$37*12*IF(9=1,'1.Inputs'!$D$38,IF(9=2,'1.Inputs'!$D$39,$E483)))/(1-'1.Inputs'!$D$42)*$D483*(1+$G483)^(9-1))-('1.Inputs'!$D$37*12*IF(9=1,'1.Inputs'!$D$38,IF(9=2,'1.Inputs'!$D$39,$E483)))*'1.Inputs'!$D$43*(1+$G483)^(9-1)-'1.Inputs'!$D$44*(1+$G483)^(9-1)-('1.Inputs'!$D$20/'1.Inputs'!$D$27+'1.Inputs'!$D$23/'1.Inputs'!$D$28))-MAX(0,((('1.Inputs'!$D$37*12*IF(9=1,'1.Inputs'!$D$38,IF(9=2,'1.Inputs'!$D$39,$E483)))*$F483*(('1.Inputs'!$D$40)+(1-'1.Inputs'!$D$40)*(1+'1.Inputs'!$D$41))*(1+$G483)^(9-1))-(('1.Inputs'!$D$37*12*IF(9=1,'1.Inputs'!$D$38,IF(9=2,'1.Inputs'!$D$39,$E483)))/(1-'1.Inputs'!$D$42)*$D483*(1+$G483)^(9-1))-('1.Inputs'!$D$37*12*IF(9=1,'1.Inputs'!$D$38,IF(9=2,'1.Inputs'!$D$39,$E483)))*'1.Inputs'!$D$43*(1+$G483)^(9-1)-'1.Inputs'!$D$44*(1+$G483)^(9-1)-('1.Inputs'!$D$20/'1.Inputs'!$D$27+'1.Inputs'!$D$23/'1.Inputs'!$D$28)))*'1.Inputs'!$D$53+('1.Inputs'!$D$20/'1.Inputs'!$D$27+'1.Inputs'!$D$23/'1.Inputs'!$D$28)-(P483-O483)</f>
        <v>540932580.25695121</v>
      </c>
      <c r="AB483" s="36">
        <f ca="1">((('1.Inputs'!$D$37*12*IF(10=1,'1.Inputs'!$D$38,IF(10=2,'1.Inputs'!$D$39,$E483)))*$F483*(('1.Inputs'!$D$40)+(1-'1.Inputs'!$D$40)*(1+'1.Inputs'!$D$41))*(1+$G483)^(10-1))-(('1.Inputs'!$D$37*12*IF(10=1,'1.Inputs'!$D$38,IF(10=2,'1.Inputs'!$D$39,$E483)))/(1-'1.Inputs'!$D$42)*$D483*(1+$G483)^(10-1))-('1.Inputs'!$D$37*12*IF(10=1,'1.Inputs'!$D$38,IF(10=2,'1.Inputs'!$D$39,$E483)))*'1.Inputs'!$D$43*(1+$G483)^(10-1)-'1.Inputs'!$D$44*(1+$G483)^(10-1)-('1.Inputs'!$D$20/'1.Inputs'!$D$27+'1.Inputs'!$D$23/'1.Inputs'!$D$28))-MAX(0,((('1.Inputs'!$D$37*12*IF(10=1,'1.Inputs'!$D$38,IF(10=2,'1.Inputs'!$D$39,$E483)))*$F483*(('1.Inputs'!$D$40)+(1-'1.Inputs'!$D$40)*(1+'1.Inputs'!$D$41))*(1+$G483)^(10-1))-(('1.Inputs'!$D$37*12*IF(10=1,'1.Inputs'!$D$38,IF(10=2,'1.Inputs'!$D$39,$E483)))/(1-'1.Inputs'!$D$42)*$D483*(1+$G483)^(10-1))-('1.Inputs'!$D$37*12*IF(10=1,'1.Inputs'!$D$38,IF(10=2,'1.Inputs'!$D$39,$E483)))*'1.Inputs'!$D$43*(1+$G483)^(10-1)-'1.Inputs'!$D$44*(1+$G483)^(10-1)-('1.Inputs'!$D$20/'1.Inputs'!$D$27+'1.Inputs'!$D$23/'1.Inputs'!$D$28)))*'1.Inputs'!$D$53+('1.Inputs'!$D$20/'1.Inputs'!$D$27+'1.Inputs'!$D$23/'1.Inputs'!$D$28)-(Q483-P483)+(('1.Inputs'!$D$20+'1.Inputs'!$D$23-('1.Inputs'!$D$20/'1.Inputs'!$D$27+'1.Inputs'!$D$23/'1.Inputs'!$D$28)*'1.Inputs'!$D$10)*'1.Inputs'!$D$60+'1.Inputs'!$D$19*'1.Inputs'!$D$59+Q483)</f>
        <v>3449752374.5212917</v>
      </c>
      <c r="AC483" s="36">
        <f ca="1">S483-AC$13-AC$14+MIN(AC$13,MAX(0,((('1.Inputs'!$D$37*12*IF(1=1,'1.Inputs'!$D$38,IF(1=2,'1.Inputs'!$D$39,$E483)))*$F483*(('1.Inputs'!$D$40)+(1-'1.Inputs'!$D$40)*(1+'1.Inputs'!$D$41))*(1+$G483)^(1-1))-(('1.Inputs'!$D$37*12*IF(1=1,'1.Inputs'!$D$38,IF(1=2,'1.Inputs'!$D$39,$E483)))/(1-'1.Inputs'!$D$42)*$D483*(1+$G483)^(1-1))-('1.Inputs'!$D$37*12*IF(1=1,'1.Inputs'!$D$38,IF(1=2,'1.Inputs'!$D$39,$E483)))*'1.Inputs'!$D$43*(1+$G483)^(1-1)-'1.Inputs'!$D$44*(1+$G483)^(1-1)-('1.Inputs'!$D$20/'1.Inputs'!$D$27+'1.Inputs'!$D$23/'1.Inputs'!$D$28))))*'1.Inputs'!$D$53</f>
        <v>-935249479.73682547</v>
      </c>
      <c r="AD483" s="36">
        <f ca="1">T483-AD$13-AD$14+MIN(AD$13,MAX(0,((('1.Inputs'!$D$37*12*IF(2=1,'1.Inputs'!$D$38,IF(2=2,'1.Inputs'!$D$39,$E483)))*$F483*(('1.Inputs'!$D$40)+(1-'1.Inputs'!$D$40)*(1+'1.Inputs'!$D$41))*(1+$G483)^(2-1))-(('1.Inputs'!$D$37*12*IF(2=1,'1.Inputs'!$D$38,IF(2=2,'1.Inputs'!$D$39,$E483)))/(1-'1.Inputs'!$D$42)*$D483*(1+$G483)^(2-1))-('1.Inputs'!$D$37*12*IF(2=1,'1.Inputs'!$D$38,IF(2=2,'1.Inputs'!$D$39,$E483)))*'1.Inputs'!$D$43*(1+$G483)^(2-1)-'1.Inputs'!$D$44*(1+$G483)^(2-1)-('1.Inputs'!$D$20/'1.Inputs'!$D$27+'1.Inputs'!$D$23/'1.Inputs'!$D$28))))*'1.Inputs'!$D$53</f>
        <v>-177418606.59005564</v>
      </c>
      <c r="AE483" s="36">
        <f ca="1">U483-AE$13-AE$14+MIN(AE$13,MAX(0,((('1.Inputs'!$D$37*12*IF(3=1,'1.Inputs'!$D$38,IF(3=2,'1.Inputs'!$D$39,$E483)))*$F483*(('1.Inputs'!$D$40)+(1-'1.Inputs'!$D$40)*(1+'1.Inputs'!$D$41))*(1+$G483)^(3-1))-(('1.Inputs'!$D$37*12*IF(3=1,'1.Inputs'!$D$38,IF(3=2,'1.Inputs'!$D$39,$E483)))/(1-'1.Inputs'!$D$42)*$D483*(1+$G483)^(3-1))-('1.Inputs'!$D$37*12*IF(3=1,'1.Inputs'!$D$38,IF(3=2,'1.Inputs'!$D$39,$E483)))*'1.Inputs'!$D$43*(1+$G483)^(3-1)-'1.Inputs'!$D$44*(1+$G483)^(3-1)-('1.Inputs'!$D$20/'1.Inputs'!$D$27+'1.Inputs'!$D$23/'1.Inputs'!$D$28))))*'1.Inputs'!$D$53</f>
        <v>-151672274.22479439</v>
      </c>
      <c r="AF483" s="36">
        <f ca="1">V483-AF$13-AF$14+MIN(AF$13,MAX(0,((('1.Inputs'!$D$37*12*IF(4=1,'1.Inputs'!$D$38,IF(4=2,'1.Inputs'!$D$39,$E483)))*$F483*(('1.Inputs'!$D$40)+(1-'1.Inputs'!$D$40)*(1+'1.Inputs'!$D$41))*(1+$G483)^(4-1))-(('1.Inputs'!$D$37*12*IF(4=1,'1.Inputs'!$D$38,IF(4=2,'1.Inputs'!$D$39,$E483)))/(1-'1.Inputs'!$D$42)*$D483*(1+$G483)^(4-1))-('1.Inputs'!$D$37*12*IF(4=1,'1.Inputs'!$D$38,IF(4=2,'1.Inputs'!$D$39,$E483)))*'1.Inputs'!$D$43*(1+$G483)^(4-1)-'1.Inputs'!$D$44*(1+$G483)^(4-1)-('1.Inputs'!$D$20/'1.Inputs'!$D$27+'1.Inputs'!$D$23/'1.Inputs'!$D$28))))*'1.Inputs'!$D$53</f>
        <v>96249969.504099786</v>
      </c>
      <c r="AG483" s="36">
        <f ca="1">W483-AG$13-AG$14+MIN(AG$13,MAX(0,((('1.Inputs'!$D$37*12*IF(5=1,'1.Inputs'!$D$38,IF(5=2,'1.Inputs'!$D$39,$E483)))*$F483*(('1.Inputs'!$D$40)+(1-'1.Inputs'!$D$40)*(1+'1.Inputs'!$D$41))*(1+$G483)^(5-1))-(('1.Inputs'!$D$37*12*IF(5=1,'1.Inputs'!$D$38,IF(5=2,'1.Inputs'!$D$39,$E483)))/(1-'1.Inputs'!$D$42)*$D483*(1+$G483)^(5-1))-('1.Inputs'!$D$37*12*IF(5=1,'1.Inputs'!$D$38,IF(5=2,'1.Inputs'!$D$39,$E483)))*'1.Inputs'!$D$43*(1+$G483)^(5-1)-'1.Inputs'!$D$44*(1+$G483)^(5-1)-('1.Inputs'!$D$20/'1.Inputs'!$D$27+'1.Inputs'!$D$23/'1.Inputs'!$D$28))))*'1.Inputs'!$D$53</f>
        <v>137138385.7843312</v>
      </c>
      <c r="AH483" s="36">
        <f ca="1">X483-AH$13-AH$14+MIN(AH$13,MAX(0,((('1.Inputs'!$D$37*12*IF(6=1,'1.Inputs'!$D$38,IF(6=2,'1.Inputs'!$D$39,$E483)))*$F483*(('1.Inputs'!$D$40)+(1-'1.Inputs'!$D$40)*(1+'1.Inputs'!$D$41))*(1+$G483)^(6-1))-(('1.Inputs'!$D$37*12*IF(6=1,'1.Inputs'!$D$38,IF(6=2,'1.Inputs'!$D$39,$E483)))/(1-'1.Inputs'!$D$42)*$D483*(1+$G483)^(6-1))-('1.Inputs'!$D$37*12*IF(6=1,'1.Inputs'!$D$38,IF(6=2,'1.Inputs'!$D$39,$E483)))*'1.Inputs'!$D$43*(1+$G483)^(6-1)-'1.Inputs'!$D$44*(1+$G483)^(6-1)-('1.Inputs'!$D$20/'1.Inputs'!$D$27+'1.Inputs'!$D$23/'1.Inputs'!$D$28))))*'1.Inputs'!$D$53</f>
        <v>179293528.55255735</v>
      </c>
      <c r="AI483" s="36">
        <f ca="1">Y483-AI$13-AI$14+MIN(AI$13,MAX(0,((('1.Inputs'!$D$37*12*IF(7=1,'1.Inputs'!$D$38,IF(7=2,'1.Inputs'!$D$39,$E483)))*$F483*(('1.Inputs'!$D$40)+(1-'1.Inputs'!$D$40)*(1+'1.Inputs'!$D$41))*(1+$G483)^(7-1))-(('1.Inputs'!$D$37*12*IF(7=1,'1.Inputs'!$D$38,IF(7=2,'1.Inputs'!$D$39,$E483)))/(1-'1.Inputs'!$D$42)*$D483*(1+$G483)^(7-1))-('1.Inputs'!$D$37*12*IF(7=1,'1.Inputs'!$D$38,IF(7=2,'1.Inputs'!$D$39,$E483)))*'1.Inputs'!$D$43*(1+$G483)^(7-1)-'1.Inputs'!$D$44*(1+$G483)^(7-1)-('1.Inputs'!$D$20/'1.Inputs'!$D$27+'1.Inputs'!$D$23/'1.Inputs'!$D$28))))*'1.Inputs'!$D$53</f>
        <v>222789340.906214</v>
      </c>
      <c r="AJ483" s="36">
        <f ca="1">Z483-AJ$13-AJ$14+MIN(AJ$13,MAX(0,((('1.Inputs'!$D$37*12*IF(8=1,'1.Inputs'!$D$38,IF(8=2,'1.Inputs'!$D$39,$E483)))*$F483*(('1.Inputs'!$D$40)+(1-'1.Inputs'!$D$40)*(1+'1.Inputs'!$D$41))*(1+$G483)^(8-1))-(('1.Inputs'!$D$37*12*IF(8=1,'1.Inputs'!$D$38,IF(8=2,'1.Inputs'!$D$39,$E483)))/(1-'1.Inputs'!$D$42)*$D483*(1+$G483)^(8-1))-('1.Inputs'!$D$37*12*IF(8=1,'1.Inputs'!$D$38,IF(8=2,'1.Inputs'!$D$39,$E483)))*'1.Inputs'!$D$43*(1+$G483)^(8-1)-'1.Inputs'!$D$44*(1+$G483)^(8-1)-('1.Inputs'!$D$20/'1.Inputs'!$D$27+'1.Inputs'!$D$23/'1.Inputs'!$D$28))))*'1.Inputs'!$D$53</f>
        <v>513704082.25072265</v>
      </c>
      <c r="AK483" s="36">
        <f ca="1">AA483-AK$13-AK$14+MIN(AK$13,MAX(0,((('1.Inputs'!$D$37*12*IF(9=1,'1.Inputs'!$D$38,IF(9=2,'1.Inputs'!$D$39,$E483)))*$F483*(('1.Inputs'!$D$40)+(1-'1.Inputs'!$D$40)*(1+'1.Inputs'!$D$41))*(1+$G483)^(9-1))-(('1.Inputs'!$D$37*12*IF(9=1,'1.Inputs'!$D$38,IF(9=2,'1.Inputs'!$D$39,$E483)))/(1-'1.Inputs'!$D$42)*$D483*(1+$G483)^(9-1))-('1.Inputs'!$D$37*12*IF(9=1,'1.Inputs'!$D$38,IF(9=2,'1.Inputs'!$D$39,$E483)))*'1.Inputs'!$D$43*(1+$G483)^(9-1)-'1.Inputs'!$D$44*(1+$G483)^(9-1)-('1.Inputs'!$D$20/'1.Inputs'!$D$27+'1.Inputs'!$D$23/'1.Inputs'!$D$28))))*'1.Inputs'!$D$53</f>
        <v>540932580.25695121</v>
      </c>
      <c r="AL483" s="36">
        <f ca="1">AB483-AL$13-AL$14+MIN(AL$13,MAX(0,((('1.Inputs'!$D$37*12*IF(10=1,'1.Inputs'!$D$38,IF(10=2,'1.Inputs'!$D$39,$E483)))*$F483*(('1.Inputs'!$D$40)+(1-'1.Inputs'!$D$40)*(1+'1.Inputs'!$D$41))*(1+$G483)^(10-1))-(('1.Inputs'!$D$37*12*IF(10=1,'1.Inputs'!$D$38,IF(10=2,'1.Inputs'!$D$39,$E483)))/(1-'1.Inputs'!$D$42)*$D483*(1+$G483)^(10-1))-('1.Inputs'!$D$37*12*IF(10=1,'1.Inputs'!$D$38,IF(10=2,'1.Inputs'!$D$39,$E483)))*'1.Inputs'!$D$43*(1+$G483)^(10-1)-'1.Inputs'!$D$44*(1+$G483)^(10-1)-('1.Inputs'!$D$20/'1.Inputs'!$D$27+'1.Inputs'!$D$23/'1.Inputs'!$D$28))))*'1.Inputs'!$D$53+'1.Inputs'!$D$35</f>
        <v>4249752374.5212917</v>
      </c>
      <c r="AM483" s="48">
        <f ca="1">R483+NPV('1.Inputs'!$D$55,S483:AB483)</f>
        <v>-176660128.52678657</v>
      </c>
      <c r="AN483" s="48">
        <f ca="1">-('1.Inputs'!$D$24*(1-'1.Inputs'!$D$31)+'1.Inputs'!$D$35)+NPV('1.Inputs'!$D$54,AC483:AL483)</f>
        <v>-1315773672.5771499</v>
      </c>
      <c r="AO483" s="36">
        <f t="shared" ca="1" si="61"/>
        <v>-5.3363785890028828</v>
      </c>
      <c r="AP483" s="36">
        <f t="shared" ca="1" si="62"/>
        <v>0.48340377483538011</v>
      </c>
      <c r="AQ483" s="36">
        <f ca="1">'1.Inputs'!$D$35+MIN(SUM($AC483:AC483),SUM($AC483:AD483),SUM($AC483:AE483),SUM($AC483:AF483),SUM($AC483:AG483),SUM($AC483:AH483),SUM($AC483:AI483),SUM($AC483:AJ483),SUM($AC483:AK483),SUM($AC483:AL483))</f>
        <v>-464340360.55167556</v>
      </c>
      <c r="AR483" s="36">
        <f ca="1">IF(AP483&lt;'1.Inputs'!$D$57,1,0)</f>
        <v>1</v>
      </c>
      <c r="AS483" s="36">
        <f t="shared" ca="1" si="63"/>
        <v>1</v>
      </c>
    </row>
    <row r="484" spans="2:45" ht="15" customHeight="1" x14ac:dyDescent="0.25">
      <c r="B484" s="36">
        <v>469</v>
      </c>
      <c r="C484" s="36">
        <f t="shared" ca="1" si="56"/>
        <v>0.87431472594504112</v>
      </c>
      <c r="D484" s="36">
        <f t="shared" ca="1" si="57"/>
        <v>17531.774658327169</v>
      </c>
      <c r="E484" s="47">
        <f t="shared" ca="1" si="58"/>
        <v>0.876005077333329</v>
      </c>
      <c r="F484" s="36">
        <f t="shared" ca="1" si="59"/>
        <v>31321.367035865627</v>
      </c>
      <c r="G484" s="36">
        <f t="shared" ca="1" si="60"/>
        <v>4.1369323375760492E-2</v>
      </c>
      <c r="H484" s="36">
        <f ca="1">((('1.Inputs'!$D$37*12*IF(1=1,'1.Inputs'!$D$38,IF(1=2,'1.Inputs'!$D$39,$E484)))*$F484*(('1.Inputs'!$D$40)+(1-'1.Inputs'!$D$40)*(1+'1.Inputs'!$D$41))*(1+$G484)^(1-1))*'1.Inputs'!$D$47+(('1.Inputs'!$D$37*12*IF(1=1,'1.Inputs'!$D$38,IF(1=2,'1.Inputs'!$D$39,$E484)))/(1-'1.Inputs'!$D$42)*$D484*(1+$G484)^(1-1))*('1.Inputs'!$D$48-'1.Inputs'!$D$49))/'1.Inputs'!$D$51</f>
        <v>817896096.70394969</v>
      </c>
      <c r="I484" s="36">
        <f ca="1">((('1.Inputs'!$D$37*12*IF(2=1,'1.Inputs'!$D$38,IF(2=2,'1.Inputs'!$D$39,$E484)))*$F484*(('1.Inputs'!$D$40)+(1-'1.Inputs'!$D$40)*(1+'1.Inputs'!$D$41))*(1+$G484)^(2-1))*'1.Inputs'!$D$47+(('1.Inputs'!$D$37*12*IF(2=1,'1.Inputs'!$D$38,IF(2=2,'1.Inputs'!$D$39,$E484)))/(1-'1.Inputs'!$D$42)*$D484*(1+$G484)^(2-1))*('1.Inputs'!$D$48-'1.Inputs'!$D$49))/'1.Inputs'!$D$51</f>
        <v>1192424666.7427742</v>
      </c>
      <c r="J484" s="36">
        <f ca="1">((('1.Inputs'!$D$37*12*IF(3=1,'1.Inputs'!$D$38,IF(3=2,'1.Inputs'!$D$39,$E484)))*$F484*(('1.Inputs'!$D$40)+(1-'1.Inputs'!$D$40)*(1+'1.Inputs'!$D$41))*(1+$G484)^(3-1))*'1.Inputs'!$D$47+(('1.Inputs'!$D$37*12*IF(3=1,'1.Inputs'!$D$38,IF(3=2,'1.Inputs'!$D$39,$E484)))/(1-'1.Inputs'!$D$42)*$D484*(1+$G484)^(3-1))*('1.Inputs'!$D$48-'1.Inputs'!$D$49))/'1.Inputs'!$D$51</f>
        <v>1553976027.2920136</v>
      </c>
      <c r="K484" s="36">
        <f ca="1">((('1.Inputs'!$D$37*12*IF(4=1,'1.Inputs'!$D$38,IF(4=2,'1.Inputs'!$D$39,$E484)))*$F484*(('1.Inputs'!$D$40)+(1-'1.Inputs'!$D$40)*(1+'1.Inputs'!$D$41))*(1+$G484)^(4-1))*'1.Inputs'!$D$47+(('1.Inputs'!$D$37*12*IF(4=1,'1.Inputs'!$D$38,IF(4=2,'1.Inputs'!$D$39,$E484)))/(1-'1.Inputs'!$D$42)*$D484*(1+$G484)^(4-1))*('1.Inputs'!$D$48-'1.Inputs'!$D$49))/'1.Inputs'!$D$51</f>
        <v>1618262964.0832365</v>
      </c>
      <c r="L484" s="36">
        <f ca="1">((('1.Inputs'!$D$37*12*IF(5=1,'1.Inputs'!$D$38,IF(5=2,'1.Inputs'!$D$39,$E484)))*$F484*(('1.Inputs'!$D$40)+(1-'1.Inputs'!$D$40)*(1+'1.Inputs'!$D$41))*(1+$G484)^(5-1))*'1.Inputs'!$D$47+(('1.Inputs'!$D$37*12*IF(5=1,'1.Inputs'!$D$38,IF(5=2,'1.Inputs'!$D$39,$E484)))/(1-'1.Inputs'!$D$42)*$D484*(1+$G484)^(5-1))*('1.Inputs'!$D$48-'1.Inputs'!$D$49))/'1.Inputs'!$D$51</f>
        <v>1685209407.9514127</v>
      </c>
      <c r="M484" s="36">
        <f ca="1">((('1.Inputs'!$D$37*12*IF(6=1,'1.Inputs'!$D$38,IF(6=2,'1.Inputs'!$D$39,$E484)))*$F484*(('1.Inputs'!$D$40)+(1-'1.Inputs'!$D$40)*(1+'1.Inputs'!$D$41))*(1+$G484)^(6-1))*'1.Inputs'!$D$47+(('1.Inputs'!$D$37*12*IF(6=1,'1.Inputs'!$D$38,IF(6=2,'1.Inputs'!$D$39,$E484)))/(1-'1.Inputs'!$D$42)*$D484*(1+$G484)^(6-1))*('1.Inputs'!$D$48-'1.Inputs'!$D$49))/'1.Inputs'!$D$51</f>
        <v>1754925380.9048278</v>
      </c>
      <c r="N484" s="36">
        <f ca="1">((('1.Inputs'!$D$37*12*IF(7=1,'1.Inputs'!$D$38,IF(7=2,'1.Inputs'!$D$39,$E484)))*$F484*(('1.Inputs'!$D$40)+(1-'1.Inputs'!$D$40)*(1+'1.Inputs'!$D$41))*(1+$G484)^(7-1))*'1.Inputs'!$D$47+(('1.Inputs'!$D$37*12*IF(7=1,'1.Inputs'!$D$38,IF(7=2,'1.Inputs'!$D$39,$E484)))/(1-'1.Inputs'!$D$42)*$D484*(1+$G484)^(7-1))*('1.Inputs'!$D$48-'1.Inputs'!$D$49))/'1.Inputs'!$D$51</f>
        <v>1827525456.4878097</v>
      </c>
      <c r="O484" s="36">
        <f ca="1">((('1.Inputs'!$D$37*12*IF(8=1,'1.Inputs'!$D$38,IF(8=2,'1.Inputs'!$D$39,$E484)))*$F484*(('1.Inputs'!$D$40)+(1-'1.Inputs'!$D$40)*(1+'1.Inputs'!$D$41))*(1+$G484)^(8-1))*'1.Inputs'!$D$47+(('1.Inputs'!$D$37*12*IF(8=1,'1.Inputs'!$D$38,IF(8=2,'1.Inputs'!$D$39,$E484)))/(1-'1.Inputs'!$D$42)*$D484*(1+$G484)^(8-1))*('1.Inputs'!$D$48-'1.Inputs'!$D$49))/'1.Inputs'!$D$51</f>
        <v>1903128948.0746875</v>
      </c>
      <c r="P484" s="36">
        <f ca="1">((('1.Inputs'!$D$37*12*IF(9=1,'1.Inputs'!$D$38,IF(9=2,'1.Inputs'!$D$39,$E484)))*$F484*(('1.Inputs'!$D$40)+(1-'1.Inputs'!$D$40)*(1+'1.Inputs'!$D$41))*(1+$G484)^(9-1))*'1.Inputs'!$D$47+(('1.Inputs'!$D$37*12*IF(9=1,'1.Inputs'!$D$38,IF(9=2,'1.Inputs'!$D$39,$E484)))/(1-'1.Inputs'!$D$42)*$D484*(1+$G484)^(9-1))*('1.Inputs'!$D$48-'1.Inputs'!$D$49))/'1.Inputs'!$D$51</f>
        <v>1981860104.9533603</v>
      </c>
      <c r="Q484" s="36">
        <f ca="1">((('1.Inputs'!$D$37*12*IF(10=1,'1.Inputs'!$D$38,IF(10=2,'1.Inputs'!$D$39,$E484)))*$F484*(('1.Inputs'!$D$40)+(1-'1.Inputs'!$D$40)*(1+'1.Inputs'!$D$41))*(1+$G484)^(10-1))*'1.Inputs'!$D$47+(('1.Inputs'!$D$37*12*IF(10=1,'1.Inputs'!$D$38,IF(10=2,'1.Inputs'!$D$39,$E484)))/(1-'1.Inputs'!$D$42)*$D484*(1+$G484)^(10-1))*('1.Inputs'!$D$48-'1.Inputs'!$D$49))/'1.Inputs'!$D$51</f>
        <v>2063848316.520694</v>
      </c>
      <c r="R484" s="36">
        <f>-'1.Inputs'!$D$24</f>
        <v>-2050000000</v>
      </c>
      <c r="S484" s="36">
        <f ca="1">((('1.Inputs'!$D$37*12*IF(1=1,'1.Inputs'!$D$38,IF(1=2,'1.Inputs'!$D$39,$E484)))*$F484*(('1.Inputs'!$D$40)+(1-'1.Inputs'!$D$40)*(1+'1.Inputs'!$D$41))*(1+$G484)^(1-1))-(('1.Inputs'!$D$37*12*IF(1=1,'1.Inputs'!$D$38,IF(1=2,'1.Inputs'!$D$39,$E484)))/(1-'1.Inputs'!$D$42)*$D484*(1+$G484)^(1-1))-('1.Inputs'!$D$37*12*IF(1=1,'1.Inputs'!$D$38,IF(1=2,'1.Inputs'!$D$39,$E484)))*'1.Inputs'!$D$43*(1+$G484)^(1-1)-'1.Inputs'!$D$44*(1+$G484)^(1-1)-('1.Inputs'!$D$20/'1.Inputs'!$D$27+'1.Inputs'!$D$23/'1.Inputs'!$D$28))-MAX(0,((('1.Inputs'!$D$37*12*IF(1=1,'1.Inputs'!$D$38,IF(1=2,'1.Inputs'!$D$39,$E484)))*$F484*(('1.Inputs'!$D$40)+(1-'1.Inputs'!$D$40)*(1+'1.Inputs'!$D$41))*(1+$G484)^(1-1))-(('1.Inputs'!$D$37*12*IF(1=1,'1.Inputs'!$D$38,IF(1=2,'1.Inputs'!$D$39,$E484)))/(1-'1.Inputs'!$D$42)*$D484*(1+$G484)^(1-1))-('1.Inputs'!$D$37*12*IF(1=1,'1.Inputs'!$D$38,IF(1=2,'1.Inputs'!$D$39,$E484)))*'1.Inputs'!$D$43*(1+$G484)^(1-1)-'1.Inputs'!$D$44*(1+$G484)^(1-1)-('1.Inputs'!$D$20/'1.Inputs'!$D$27+'1.Inputs'!$D$23/'1.Inputs'!$D$28)))*'1.Inputs'!$D$53+('1.Inputs'!$D$20/'1.Inputs'!$D$27+'1.Inputs'!$D$23/'1.Inputs'!$D$28)-H484</f>
        <v>-344022086.85964262</v>
      </c>
      <c r="T484" s="36">
        <f ca="1">((('1.Inputs'!$D$37*12*IF(2=1,'1.Inputs'!$D$38,IF(2=2,'1.Inputs'!$D$39,$E484)))*$F484*(('1.Inputs'!$D$40)+(1-'1.Inputs'!$D$40)*(1+'1.Inputs'!$D$41))*(1+$G484)^(2-1))-(('1.Inputs'!$D$37*12*IF(2=1,'1.Inputs'!$D$38,IF(2=2,'1.Inputs'!$D$39,$E484)))/(1-'1.Inputs'!$D$42)*$D484*(1+$G484)^(2-1))-('1.Inputs'!$D$37*12*IF(2=1,'1.Inputs'!$D$38,IF(2=2,'1.Inputs'!$D$39,$E484)))*'1.Inputs'!$D$43*(1+$G484)^(2-1)-'1.Inputs'!$D$44*(1+$G484)^(2-1)-('1.Inputs'!$D$20/'1.Inputs'!$D$27+'1.Inputs'!$D$23/'1.Inputs'!$D$28))-MAX(0,((('1.Inputs'!$D$37*12*IF(2=1,'1.Inputs'!$D$38,IF(2=2,'1.Inputs'!$D$39,$E484)))*$F484*(('1.Inputs'!$D$40)+(1-'1.Inputs'!$D$40)*(1+'1.Inputs'!$D$41))*(1+$G484)^(2-1))-(('1.Inputs'!$D$37*12*IF(2=1,'1.Inputs'!$D$38,IF(2=2,'1.Inputs'!$D$39,$E484)))/(1-'1.Inputs'!$D$42)*$D484*(1+$G484)^(2-1))-('1.Inputs'!$D$37*12*IF(2=1,'1.Inputs'!$D$38,IF(2=2,'1.Inputs'!$D$39,$E484)))*'1.Inputs'!$D$43*(1+$G484)^(2-1)-'1.Inputs'!$D$44*(1+$G484)^(2-1)-('1.Inputs'!$D$20/'1.Inputs'!$D$27+'1.Inputs'!$D$23/'1.Inputs'!$D$28)))*'1.Inputs'!$D$53+('1.Inputs'!$D$20/'1.Inputs'!$D$27+'1.Inputs'!$D$23/'1.Inputs'!$D$28)-(I484-H484)</f>
        <v>538384270.68549073</v>
      </c>
      <c r="U484" s="36">
        <f ca="1">((('1.Inputs'!$D$37*12*IF(3=1,'1.Inputs'!$D$38,IF(3=2,'1.Inputs'!$D$39,$E484)))*$F484*(('1.Inputs'!$D$40)+(1-'1.Inputs'!$D$40)*(1+'1.Inputs'!$D$41))*(1+$G484)^(3-1))-(('1.Inputs'!$D$37*12*IF(3=1,'1.Inputs'!$D$38,IF(3=2,'1.Inputs'!$D$39,$E484)))/(1-'1.Inputs'!$D$42)*$D484*(1+$G484)^(3-1))-('1.Inputs'!$D$37*12*IF(3=1,'1.Inputs'!$D$38,IF(3=2,'1.Inputs'!$D$39,$E484)))*'1.Inputs'!$D$43*(1+$G484)^(3-1)-'1.Inputs'!$D$44*(1+$G484)^(3-1)-('1.Inputs'!$D$20/'1.Inputs'!$D$27+'1.Inputs'!$D$23/'1.Inputs'!$D$28))-MAX(0,((('1.Inputs'!$D$37*12*IF(3=1,'1.Inputs'!$D$38,IF(3=2,'1.Inputs'!$D$39,$E484)))*$F484*(('1.Inputs'!$D$40)+(1-'1.Inputs'!$D$40)*(1+'1.Inputs'!$D$41))*(1+$G484)^(3-1))-(('1.Inputs'!$D$37*12*IF(3=1,'1.Inputs'!$D$38,IF(3=2,'1.Inputs'!$D$39,$E484)))/(1-'1.Inputs'!$D$42)*$D484*(1+$G484)^(3-1))-('1.Inputs'!$D$37*12*IF(3=1,'1.Inputs'!$D$38,IF(3=2,'1.Inputs'!$D$39,$E484)))*'1.Inputs'!$D$43*(1+$G484)^(3-1)-'1.Inputs'!$D$44*(1+$G484)^(3-1)-('1.Inputs'!$D$20/'1.Inputs'!$D$27+'1.Inputs'!$D$23/'1.Inputs'!$D$28)))*'1.Inputs'!$D$53+('1.Inputs'!$D$20/'1.Inputs'!$D$27+'1.Inputs'!$D$23/'1.Inputs'!$D$28)-(J484-I484)</f>
        <v>973348121.93005538</v>
      </c>
      <c r="V484" s="36">
        <f ca="1">((('1.Inputs'!$D$37*12*IF(4=1,'1.Inputs'!$D$38,IF(4=2,'1.Inputs'!$D$39,$E484)))*$F484*(('1.Inputs'!$D$40)+(1-'1.Inputs'!$D$40)*(1+'1.Inputs'!$D$41))*(1+$G484)^(4-1))-(('1.Inputs'!$D$37*12*IF(4=1,'1.Inputs'!$D$38,IF(4=2,'1.Inputs'!$D$39,$E484)))/(1-'1.Inputs'!$D$42)*$D484*(1+$G484)^(4-1))-('1.Inputs'!$D$37*12*IF(4=1,'1.Inputs'!$D$38,IF(4=2,'1.Inputs'!$D$39,$E484)))*'1.Inputs'!$D$43*(1+$G484)^(4-1)-'1.Inputs'!$D$44*(1+$G484)^(4-1)-('1.Inputs'!$D$20/'1.Inputs'!$D$27+'1.Inputs'!$D$23/'1.Inputs'!$D$28))-MAX(0,((('1.Inputs'!$D$37*12*IF(4=1,'1.Inputs'!$D$38,IF(4=2,'1.Inputs'!$D$39,$E484)))*$F484*(('1.Inputs'!$D$40)+(1-'1.Inputs'!$D$40)*(1+'1.Inputs'!$D$41))*(1+$G484)^(4-1))-(('1.Inputs'!$D$37*12*IF(4=1,'1.Inputs'!$D$38,IF(4=2,'1.Inputs'!$D$39,$E484)))/(1-'1.Inputs'!$D$42)*$D484*(1+$G484)^(4-1))-('1.Inputs'!$D$37*12*IF(4=1,'1.Inputs'!$D$38,IF(4=2,'1.Inputs'!$D$39,$E484)))*'1.Inputs'!$D$43*(1+$G484)^(4-1)-'1.Inputs'!$D$44*(1+$G484)^(4-1)-('1.Inputs'!$D$20/'1.Inputs'!$D$27+'1.Inputs'!$D$23/'1.Inputs'!$D$28)))*'1.Inputs'!$D$53+('1.Inputs'!$D$20/'1.Inputs'!$D$27+'1.Inputs'!$D$23/'1.Inputs'!$D$28)-(K484-J484)</f>
        <v>1323881733.5233889</v>
      </c>
      <c r="W484" s="36">
        <f ca="1">((('1.Inputs'!$D$37*12*IF(5=1,'1.Inputs'!$D$38,IF(5=2,'1.Inputs'!$D$39,$E484)))*$F484*(('1.Inputs'!$D$40)+(1-'1.Inputs'!$D$40)*(1+'1.Inputs'!$D$41))*(1+$G484)^(5-1))-(('1.Inputs'!$D$37*12*IF(5=1,'1.Inputs'!$D$38,IF(5=2,'1.Inputs'!$D$39,$E484)))/(1-'1.Inputs'!$D$42)*$D484*(1+$G484)^(5-1))-('1.Inputs'!$D$37*12*IF(5=1,'1.Inputs'!$D$38,IF(5=2,'1.Inputs'!$D$39,$E484)))*'1.Inputs'!$D$43*(1+$G484)^(5-1)-'1.Inputs'!$D$44*(1+$G484)^(5-1)-('1.Inputs'!$D$20/'1.Inputs'!$D$27+'1.Inputs'!$D$23/'1.Inputs'!$D$28))-MAX(0,((('1.Inputs'!$D$37*12*IF(5=1,'1.Inputs'!$D$38,IF(5=2,'1.Inputs'!$D$39,$E484)))*$F484*(('1.Inputs'!$D$40)+(1-'1.Inputs'!$D$40)*(1+'1.Inputs'!$D$41))*(1+$G484)^(5-1))-(('1.Inputs'!$D$37*12*IF(5=1,'1.Inputs'!$D$38,IF(5=2,'1.Inputs'!$D$39,$E484)))/(1-'1.Inputs'!$D$42)*$D484*(1+$G484)^(5-1))-('1.Inputs'!$D$37*12*IF(5=1,'1.Inputs'!$D$38,IF(5=2,'1.Inputs'!$D$39,$E484)))*'1.Inputs'!$D$43*(1+$G484)^(5-1)-'1.Inputs'!$D$44*(1+$G484)^(5-1)-('1.Inputs'!$D$20/'1.Inputs'!$D$27+'1.Inputs'!$D$23/'1.Inputs'!$D$28)))*'1.Inputs'!$D$53+('1.Inputs'!$D$20/'1.Inputs'!$D$27+'1.Inputs'!$D$23/'1.Inputs'!$D$28)-(L484-K484)</f>
        <v>1376695124.5392749</v>
      </c>
      <c r="X484" s="36">
        <f ca="1">((('1.Inputs'!$D$37*12*IF(6=1,'1.Inputs'!$D$38,IF(6=2,'1.Inputs'!$D$39,$E484)))*$F484*(('1.Inputs'!$D$40)+(1-'1.Inputs'!$D$40)*(1+'1.Inputs'!$D$41))*(1+$G484)^(6-1))-(('1.Inputs'!$D$37*12*IF(6=1,'1.Inputs'!$D$38,IF(6=2,'1.Inputs'!$D$39,$E484)))/(1-'1.Inputs'!$D$42)*$D484*(1+$G484)^(6-1))-('1.Inputs'!$D$37*12*IF(6=1,'1.Inputs'!$D$38,IF(6=2,'1.Inputs'!$D$39,$E484)))*'1.Inputs'!$D$43*(1+$G484)^(6-1)-'1.Inputs'!$D$44*(1+$G484)^(6-1)-('1.Inputs'!$D$20/'1.Inputs'!$D$27+'1.Inputs'!$D$23/'1.Inputs'!$D$28))-MAX(0,((('1.Inputs'!$D$37*12*IF(6=1,'1.Inputs'!$D$38,IF(6=2,'1.Inputs'!$D$39,$E484)))*$F484*(('1.Inputs'!$D$40)+(1-'1.Inputs'!$D$40)*(1+'1.Inputs'!$D$41))*(1+$G484)^(6-1))-(('1.Inputs'!$D$37*12*IF(6=1,'1.Inputs'!$D$38,IF(6=2,'1.Inputs'!$D$39,$E484)))/(1-'1.Inputs'!$D$42)*$D484*(1+$G484)^(6-1))-('1.Inputs'!$D$37*12*IF(6=1,'1.Inputs'!$D$38,IF(6=2,'1.Inputs'!$D$39,$E484)))*'1.Inputs'!$D$43*(1+$G484)^(6-1)-'1.Inputs'!$D$44*(1+$G484)^(6-1)-('1.Inputs'!$D$20/'1.Inputs'!$D$27+'1.Inputs'!$D$23/'1.Inputs'!$D$28)))*'1.Inputs'!$D$53+('1.Inputs'!$D$20/'1.Inputs'!$D$27+'1.Inputs'!$D$23/'1.Inputs'!$D$28)-(M484-L484)</f>
        <v>1431693369.806669</v>
      </c>
      <c r="Y484" s="36">
        <f ca="1">((('1.Inputs'!$D$37*12*IF(7=1,'1.Inputs'!$D$38,IF(7=2,'1.Inputs'!$D$39,$E484)))*$F484*(('1.Inputs'!$D$40)+(1-'1.Inputs'!$D$40)*(1+'1.Inputs'!$D$41))*(1+$G484)^(7-1))-(('1.Inputs'!$D$37*12*IF(7=1,'1.Inputs'!$D$38,IF(7=2,'1.Inputs'!$D$39,$E484)))/(1-'1.Inputs'!$D$42)*$D484*(1+$G484)^(7-1))-('1.Inputs'!$D$37*12*IF(7=1,'1.Inputs'!$D$38,IF(7=2,'1.Inputs'!$D$39,$E484)))*'1.Inputs'!$D$43*(1+$G484)^(7-1)-'1.Inputs'!$D$44*(1+$G484)^(7-1)-('1.Inputs'!$D$20/'1.Inputs'!$D$27+'1.Inputs'!$D$23/'1.Inputs'!$D$28))-MAX(0,((('1.Inputs'!$D$37*12*IF(7=1,'1.Inputs'!$D$38,IF(7=2,'1.Inputs'!$D$39,$E484)))*$F484*(('1.Inputs'!$D$40)+(1-'1.Inputs'!$D$40)*(1+'1.Inputs'!$D$41))*(1+$G484)^(7-1))-(('1.Inputs'!$D$37*12*IF(7=1,'1.Inputs'!$D$38,IF(7=2,'1.Inputs'!$D$39,$E484)))/(1-'1.Inputs'!$D$42)*$D484*(1+$G484)^(7-1))-('1.Inputs'!$D$37*12*IF(7=1,'1.Inputs'!$D$38,IF(7=2,'1.Inputs'!$D$39,$E484)))*'1.Inputs'!$D$43*(1+$G484)^(7-1)-'1.Inputs'!$D$44*(1+$G484)^(7-1)-('1.Inputs'!$D$20/'1.Inputs'!$D$27+'1.Inputs'!$D$23/'1.Inputs'!$D$28)))*'1.Inputs'!$D$53+('1.Inputs'!$D$20/'1.Inputs'!$D$27+'1.Inputs'!$D$23/'1.Inputs'!$D$28)-(N484-M484)</f>
        <v>1488966855.2676284</v>
      </c>
      <c r="Z484" s="36">
        <f ca="1">((('1.Inputs'!$D$37*12*IF(8=1,'1.Inputs'!$D$38,IF(8=2,'1.Inputs'!$D$39,$E484)))*$F484*(('1.Inputs'!$D$40)+(1-'1.Inputs'!$D$40)*(1+'1.Inputs'!$D$41))*(1+$G484)^(8-1))-(('1.Inputs'!$D$37*12*IF(8=1,'1.Inputs'!$D$38,IF(8=2,'1.Inputs'!$D$39,$E484)))/(1-'1.Inputs'!$D$42)*$D484*(1+$G484)^(8-1))-('1.Inputs'!$D$37*12*IF(8=1,'1.Inputs'!$D$38,IF(8=2,'1.Inputs'!$D$39,$E484)))*'1.Inputs'!$D$43*(1+$G484)^(8-1)-'1.Inputs'!$D$44*(1+$G484)^(8-1)-('1.Inputs'!$D$20/'1.Inputs'!$D$27+'1.Inputs'!$D$23/'1.Inputs'!$D$28))-MAX(0,((('1.Inputs'!$D$37*12*IF(8=1,'1.Inputs'!$D$38,IF(8=2,'1.Inputs'!$D$39,$E484)))*$F484*(('1.Inputs'!$D$40)+(1-'1.Inputs'!$D$40)*(1+'1.Inputs'!$D$41))*(1+$G484)^(8-1))-(('1.Inputs'!$D$37*12*IF(8=1,'1.Inputs'!$D$38,IF(8=2,'1.Inputs'!$D$39,$E484)))/(1-'1.Inputs'!$D$42)*$D484*(1+$G484)^(8-1))-('1.Inputs'!$D$37*12*IF(8=1,'1.Inputs'!$D$38,IF(8=2,'1.Inputs'!$D$39,$E484)))*'1.Inputs'!$D$43*(1+$G484)^(8-1)-'1.Inputs'!$D$44*(1+$G484)^(8-1)-('1.Inputs'!$D$20/'1.Inputs'!$D$27+'1.Inputs'!$D$23/'1.Inputs'!$D$28)))*'1.Inputs'!$D$53+('1.Inputs'!$D$20/'1.Inputs'!$D$27+'1.Inputs'!$D$23/'1.Inputs'!$D$28)-(O484-N484)</f>
        <v>1548609706.0694783</v>
      </c>
      <c r="AA484" s="36">
        <f ca="1">((('1.Inputs'!$D$37*12*IF(9=1,'1.Inputs'!$D$38,IF(9=2,'1.Inputs'!$D$39,$E484)))*$F484*(('1.Inputs'!$D$40)+(1-'1.Inputs'!$D$40)*(1+'1.Inputs'!$D$41))*(1+$G484)^(9-1))-(('1.Inputs'!$D$37*12*IF(9=1,'1.Inputs'!$D$38,IF(9=2,'1.Inputs'!$D$39,$E484)))/(1-'1.Inputs'!$D$42)*$D484*(1+$G484)^(9-1))-('1.Inputs'!$D$37*12*IF(9=1,'1.Inputs'!$D$38,IF(9=2,'1.Inputs'!$D$39,$E484)))*'1.Inputs'!$D$43*(1+$G484)^(9-1)-'1.Inputs'!$D$44*(1+$G484)^(9-1)-('1.Inputs'!$D$20/'1.Inputs'!$D$27+'1.Inputs'!$D$23/'1.Inputs'!$D$28))-MAX(0,((('1.Inputs'!$D$37*12*IF(9=1,'1.Inputs'!$D$38,IF(9=2,'1.Inputs'!$D$39,$E484)))*$F484*(('1.Inputs'!$D$40)+(1-'1.Inputs'!$D$40)*(1+'1.Inputs'!$D$41))*(1+$G484)^(9-1))-(('1.Inputs'!$D$37*12*IF(9=1,'1.Inputs'!$D$38,IF(9=2,'1.Inputs'!$D$39,$E484)))/(1-'1.Inputs'!$D$42)*$D484*(1+$G484)^(9-1))-('1.Inputs'!$D$37*12*IF(9=1,'1.Inputs'!$D$38,IF(9=2,'1.Inputs'!$D$39,$E484)))*'1.Inputs'!$D$43*(1+$G484)^(9-1)-'1.Inputs'!$D$44*(1+$G484)^(9-1)-('1.Inputs'!$D$20/'1.Inputs'!$D$27+'1.Inputs'!$D$23/'1.Inputs'!$D$28)))*'1.Inputs'!$D$53+('1.Inputs'!$D$20/'1.Inputs'!$D$27+'1.Inputs'!$D$23/'1.Inputs'!$D$28)-(P484-O484)</f>
        <v>1610719941.2532034</v>
      </c>
      <c r="AB484" s="36">
        <f ca="1">((('1.Inputs'!$D$37*12*IF(10=1,'1.Inputs'!$D$38,IF(10=2,'1.Inputs'!$D$39,$E484)))*$F484*(('1.Inputs'!$D$40)+(1-'1.Inputs'!$D$40)*(1+'1.Inputs'!$D$41))*(1+$G484)^(10-1))-(('1.Inputs'!$D$37*12*IF(10=1,'1.Inputs'!$D$38,IF(10=2,'1.Inputs'!$D$39,$E484)))/(1-'1.Inputs'!$D$42)*$D484*(1+$G484)^(10-1))-('1.Inputs'!$D$37*12*IF(10=1,'1.Inputs'!$D$38,IF(10=2,'1.Inputs'!$D$39,$E484)))*'1.Inputs'!$D$43*(1+$G484)^(10-1)-'1.Inputs'!$D$44*(1+$G484)^(10-1)-('1.Inputs'!$D$20/'1.Inputs'!$D$27+'1.Inputs'!$D$23/'1.Inputs'!$D$28))-MAX(0,((('1.Inputs'!$D$37*12*IF(10=1,'1.Inputs'!$D$38,IF(10=2,'1.Inputs'!$D$39,$E484)))*$F484*(('1.Inputs'!$D$40)+(1-'1.Inputs'!$D$40)*(1+'1.Inputs'!$D$41))*(1+$G484)^(10-1))-(('1.Inputs'!$D$37*12*IF(10=1,'1.Inputs'!$D$38,IF(10=2,'1.Inputs'!$D$39,$E484)))/(1-'1.Inputs'!$D$42)*$D484*(1+$G484)^(10-1))-('1.Inputs'!$D$37*12*IF(10=1,'1.Inputs'!$D$38,IF(10=2,'1.Inputs'!$D$39,$E484)))*'1.Inputs'!$D$43*(1+$G484)^(10-1)-'1.Inputs'!$D$44*(1+$G484)^(10-1)-('1.Inputs'!$D$20/'1.Inputs'!$D$27+'1.Inputs'!$D$23/'1.Inputs'!$D$28)))*'1.Inputs'!$D$53+('1.Inputs'!$D$20/'1.Inputs'!$D$27+'1.Inputs'!$D$23/'1.Inputs'!$D$28)-(Q484-P484)+(('1.Inputs'!$D$20+'1.Inputs'!$D$23-('1.Inputs'!$D$20/'1.Inputs'!$D$27+'1.Inputs'!$D$23/'1.Inputs'!$D$28)*'1.Inputs'!$D$10)*'1.Inputs'!$D$60+'1.Inputs'!$D$19*'1.Inputs'!$D$59+Q484)</f>
        <v>4439247951.3618832</v>
      </c>
      <c r="AC484" s="36">
        <f ca="1">S484-AC$13-AC$14+MIN(AC$13,MAX(0,((('1.Inputs'!$D$37*12*IF(1=1,'1.Inputs'!$D$38,IF(1=2,'1.Inputs'!$D$39,$E484)))*$F484*(('1.Inputs'!$D$40)+(1-'1.Inputs'!$D$40)*(1+'1.Inputs'!$D$41))*(1+$G484)^(1-1))-(('1.Inputs'!$D$37*12*IF(1=1,'1.Inputs'!$D$38,IF(1=2,'1.Inputs'!$D$39,$E484)))/(1-'1.Inputs'!$D$42)*$D484*(1+$G484)^(1-1))-('1.Inputs'!$D$37*12*IF(1=1,'1.Inputs'!$D$38,IF(1=2,'1.Inputs'!$D$39,$E484)))*'1.Inputs'!$D$43*(1+$G484)^(1-1)-'1.Inputs'!$D$44*(1+$G484)^(1-1)-('1.Inputs'!$D$20/'1.Inputs'!$D$27+'1.Inputs'!$D$23/'1.Inputs'!$D$28))))*'1.Inputs'!$D$53</f>
        <v>-439962086.85964262</v>
      </c>
      <c r="AD484" s="36">
        <f ca="1">T484-AD$13-AD$14+MIN(AD$13,MAX(0,((('1.Inputs'!$D$37*12*IF(2=1,'1.Inputs'!$D$38,IF(2=2,'1.Inputs'!$D$39,$E484)))*$F484*(('1.Inputs'!$D$40)+(1-'1.Inputs'!$D$40)*(1+'1.Inputs'!$D$41))*(1+$G484)^(2-1))-(('1.Inputs'!$D$37*12*IF(2=1,'1.Inputs'!$D$38,IF(2=2,'1.Inputs'!$D$39,$E484)))/(1-'1.Inputs'!$D$42)*$D484*(1+$G484)^(2-1))-('1.Inputs'!$D$37*12*IF(2=1,'1.Inputs'!$D$38,IF(2=2,'1.Inputs'!$D$39,$E484)))*'1.Inputs'!$D$43*(1+$G484)^(2-1)-'1.Inputs'!$D$44*(1+$G484)^(2-1)-('1.Inputs'!$D$20/'1.Inputs'!$D$27+'1.Inputs'!$D$23/'1.Inputs'!$D$28))))*'1.Inputs'!$D$53</f>
        <v>442444270.68549073</v>
      </c>
      <c r="AE484" s="36">
        <f ca="1">U484-AE$13-AE$14+MIN(AE$13,MAX(0,((('1.Inputs'!$D$37*12*IF(3=1,'1.Inputs'!$D$38,IF(3=2,'1.Inputs'!$D$39,$E484)))*$F484*(('1.Inputs'!$D$40)+(1-'1.Inputs'!$D$40)*(1+'1.Inputs'!$D$41))*(1+$G484)^(3-1))-(('1.Inputs'!$D$37*12*IF(3=1,'1.Inputs'!$D$38,IF(3=2,'1.Inputs'!$D$39,$E484)))/(1-'1.Inputs'!$D$42)*$D484*(1+$G484)^(3-1))-('1.Inputs'!$D$37*12*IF(3=1,'1.Inputs'!$D$38,IF(3=2,'1.Inputs'!$D$39,$E484)))*'1.Inputs'!$D$43*(1+$G484)^(3-1)-'1.Inputs'!$D$44*(1+$G484)^(3-1)-('1.Inputs'!$D$20/'1.Inputs'!$D$27+'1.Inputs'!$D$23/'1.Inputs'!$D$28))))*'1.Inputs'!$D$53</f>
        <v>631408121.93005538</v>
      </c>
      <c r="AF484" s="36">
        <f ca="1">V484-AF$13-AF$14+MIN(AF$13,MAX(0,((('1.Inputs'!$D$37*12*IF(4=1,'1.Inputs'!$D$38,IF(4=2,'1.Inputs'!$D$39,$E484)))*$F484*(('1.Inputs'!$D$40)+(1-'1.Inputs'!$D$40)*(1+'1.Inputs'!$D$41))*(1+$G484)^(4-1))-(('1.Inputs'!$D$37*12*IF(4=1,'1.Inputs'!$D$38,IF(4=2,'1.Inputs'!$D$39,$E484)))/(1-'1.Inputs'!$D$42)*$D484*(1+$G484)^(4-1))-('1.Inputs'!$D$37*12*IF(4=1,'1.Inputs'!$D$38,IF(4=2,'1.Inputs'!$D$39,$E484)))*'1.Inputs'!$D$43*(1+$G484)^(4-1)-'1.Inputs'!$D$44*(1+$G484)^(4-1)-('1.Inputs'!$D$20/'1.Inputs'!$D$27+'1.Inputs'!$D$23/'1.Inputs'!$D$28))))*'1.Inputs'!$D$53</f>
        <v>1001129733.5233889</v>
      </c>
      <c r="AG484" s="36">
        <f ca="1">W484-AG$13-AG$14+MIN(AG$13,MAX(0,((('1.Inputs'!$D$37*12*IF(5=1,'1.Inputs'!$D$38,IF(5=2,'1.Inputs'!$D$39,$E484)))*$F484*(('1.Inputs'!$D$40)+(1-'1.Inputs'!$D$40)*(1+'1.Inputs'!$D$41))*(1+$G484)^(5-1))-(('1.Inputs'!$D$37*12*IF(5=1,'1.Inputs'!$D$38,IF(5=2,'1.Inputs'!$D$39,$E484)))/(1-'1.Inputs'!$D$42)*$D484*(1+$G484)^(5-1))-('1.Inputs'!$D$37*12*IF(5=1,'1.Inputs'!$D$38,IF(5=2,'1.Inputs'!$D$39,$E484)))*'1.Inputs'!$D$43*(1+$G484)^(5-1)-'1.Inputs'!$D$44*(1+$G484)^(5-1)-('1.Inputs'!$D$20/'1.Inputs'!$D$27+'1.Inputs'!$D$23/'1.Inputs'!$D$28))))*'1.Inputs'!$D$53</f>
        <v>1073131124.5392749</v>
      </c>
      <c r="AH484" s="36">
        <f ca="1">X484-AH$13-AH$14+MIN(AH$13,MAX(0,((('1.Inputs'!$D$37*12*IF(6=1,'1.Inputs'!$D$38,IF(6=2,'1.Inputs'!$D$39,$E484)))*$F484*(('1.Inputs'!$D$40)+(1-'1.Inputs'!$D$40)*(1+'1.Inputs'!$D$41))*(1+$G484)^(6-1))-(('1.Inputs'!$D$37*12*IF(6=1,'1.Inputs'!$D$38,IF(6=2,'1.Inputs'!$D$39,$E484)))/(1-'1.Inputs'!$D$42)*$D484*(1+$G484)^(6-1))-('1.Inputs'!$D$37*12*IF(6=1,'1.Inputs'!$D$38,IF(6=2,'1.Inputs'!$D$39,$E484)))*'1.Inputs'!$D$43*(1+$G484)^(6-1)-'1.Inputs'!$D$44*(1+$G484)^(6-1)-('1.Inputs'!$D$20/'1.Inputs'!$D$27+'1.Inputs'!$D$23/'1.Inputs'!$D$28))))*'1.Inputs'!$D$53</f>
        <v>1147317369.806669</v>
      </c>
      <c r="AI484" s="36">
        <f ca="1">Y484-AI$13-AI$14+MIN(AI$13,MAX(0,((('1.Inputs'!$D$37*12*IF(7=1,'1.Inputs'!$D$38,IF(7=2,'1.Inputs'!$D$39,$E484)))*$F484*(('1.Inputs'!$D$40)+(1-'1.Inputs'!$D$40)*(1+'1.Inputs'!$D$41))*(1+$G484)^(7-1))-(('1.Inputs'!$D$37*12*IF(7=1,'1.Inputs'!$D$38,IF(7=2,'1.Inputs'!$D$39,$E484)))/(1-'1.Inputs'!$D$42)*$D484*(1+$G484)^(7-1))-('1.Inputs'!$D$37*12*IF(7=1,'1.Inputs'!$D$38,IF(7=2,'1.Inputs'!$D$39,$E484)))*'1.Inputs'!$D$43*(1+$G484)^(7-1)-'1.Inputs'!$D$44*(1+$G484)^(7-1)-('1.Inputs'!$D$20/'1.Inputs'!$D$27+'1.Inputs'!$D$23/'1.Inputs'!$D$28))))*'1.Inputs'!$D$53</f>
        <v>1223778855.2676284</v>
      </c>
      <c r="AJ484" s="36">
        <f ca="1">Z484-AJ$13-AJ$14+MIN(AJ$13,MAX(0,((('1.Inputs'!$D$37*12*IF(8=1,'1.Inputs'!$D$38,IF(8=2,'1.Inputs'!$D$39,$E484)))*$F484*(('1.Inputs'!$D$40)+(1-'1.Inputs'!$D$40)*(1+'1.Inputs'!$D$41))*(1+$G484)^(8-1))-(('1.Inputs'!$D$37*12*IF(8=1,'1.Inputs'!$D$38,IF(8=2,'1.Inputs'!$D$39,$E484)))/(1-'1.Inputs'!$D$42)*$D484*(1+$G484)^(8-1))-('1.Inputs'!$D$37*12*IF(8=1,'1.Inputs'!$D$38,IF(8=2,'1.Inputs'!$D$39,$E484)))*'1.Inputs'!$D$43*(1+$G484)^(8-1)-'1.Inputs'!$D$44*(1+$G484)^(8-1)-('1.Inputs'!$D$20/'1.Inputs'!$D$27+'1.Inputs'!$D$23/'1.Inputs'!$D$28))))*'1.Inputs'!$D$53</f>
        <v>1548609706.0694783</v>
      </c>
      <c r="AK484" s="36">
        <f ca="1">AA484-AK$13-AK$14+MIN(AK$13,MAX(0,((('1.Inputs'!$D$37*12*IF(9=1,'1.Inputs'!$D$38,IF(9=2,'1.Inputs'!$D$39,$E484)))*$F484*(('1.Inputs'!$D$40)+(1-'1.Inputs'!$D$40)*(1+'1.Inputs'!$D$41))*(1+$G484)^(9-1))-(('1.Inputs'!$D$37*12*IF(9=1,'1.Inputs'!$D$38,IF(9=2,'1.Inputs'!$D$39,$E484)))/(1-'1.Inputs'!$D$42)*$D484*(1+$G484)^(9-1))-('1.Inputs'!$D$37*12*IF(9=1,'1.Inputs'!$D$38,IF(9=2,'1.Inputs'!$D$39,$E484)))*'1.Inputs'!$D$43*(1+$G484)^(9-1)-'1.Inputs'!$D$44*(1+$G484)^(9-1)-('1.Inputs'!$D$20/'1.Inputs'!$D$27+'1.Inputs'!$D$23/'1.Inputs'!$D$28))))*'1.Inputs'!$D$53</f>
        <v>1610719941.2532034</v>
      </c>
      <c r="AL484" s="36">
        <f ca="1">AB484-AL$13-AL$14+MIN(AL$13,MAX(0,((('1.Inputs'!$D$37*12*IF(10=1,'1.Inputs'!$D$38,IF(10=2,'1.Inputs'!$D$39,$E484)))*$F484*(('1.Inputs'!$D$40)+(1-'1.Inputs'!$D$40)*(1+'1.Inputs'!$D$41))*(1+$G484)^(10-1))-(('1.Inputs'!$D$37*12*IF(10=1,'1.Inputs'!$D$38,IF(10=2,'1.Inputs'!$D$39,$E484)))/(1-'1.Inputs'!$D$42)*$D484*(1+$G484)^(10-1))-('1.Inputs'!$D$37*12*IF(10=1,'1.Inputs'!$D$38,IF(10=2,'1.Inputs'!$D$39,$E484)))*'1.Inputs'!$D$43*(1+$G484)^(10-1)-'1.Inputs'!$D$44*(1+$G484)^(10-1)-('1.Inputs'!$D$20/'1.Inputs'!$D$27+'1.Inputs'!$D$23/'1.Inputs'!$D$28))))*'1.Inputs'!$D$53+'1.Inputs'!$D$35</f>
        <v>5239247951.3618832</v>
      </c>
      <c r="AM484" s="48">
        <f ca="1">R484+NPV('1.Inputs'!$D$55,S484:AB484)</f>
        <v>4468674013.2192907</v>
      </c>
      <c r="AN484" s="48">
        <f ca="1">-('1.Inputs'!$D$24*(1-'1.Inputs'!$D$31)+'1.Inputs'!$D$35)+NPV('1.Inputs'!$D$54,AC484:AL484)</f>
        <v>2279996266.0106287</v>
      </c>
      <c r="AO484" s="36">
        <f t="shared" ca="1" si="61"/>
        <v>-2.3307729462035409</v>
      </c>
      <c r="AP484" s="36">
        <f t="shared" ca="1" si="62"/>
        <v>2.4729373016515637</v>
      </c>
      <c r="AQ484" s="36">
        <f ca="1">'1.Inputs'!$D$35+MIN(SUM($AC484:AC484),SUM($AC484:AD484),SUM($AC484:AE484),SUM($AC484:AF484),SUM($AC484:AG484),SUM($AC484:AH484),SUM($AC484:AI484),SUM($AC484:AJ484),SUM($AC484:AK484),SUM($AC484:AL484))</f>
        <v>360037913.14035738</v>
      </c>
      <c r="AR484" s="36">
        <f ca="1">IF(AP484&lt;'1.Inputs'!$D$57,1,0)</f>
        <v>0</v>
      </c>
      <c r="AS484" s="36">
        <f t="shared" ca="1" si="63"/>
        <v>0</v>
      </c>
    </row>
    <row r="485" spans="2:45" ht="15" customHeight="1" x14ac:dyDescent="0.25">
      <c r="B485" s="36">
        <v>470</v>
      </c>
      <c r="C485" s="36">
        <f t="shared" ca="1" si="56"/>
        <v>0.33946579628840523</v>
      </c>
      <c r="D485" s="36">
        <f t="shared" ca="1" si="57"/>
        <v>19935.212020374111</v>
      </c>
      <c r="E485" s="47">
        <f t="shared" ca="1" si="58"/>
        <v>0.80584125508287108</v>
      </c>
      <c r="F485" s="36">
        <f t="shared" ca="1" si="59"/>
        <v>30308.575206948182</v>
      </c>
      <c r="G485" s="36">
        <f t="shared" ca="1" si="60"/>
        <v>3.6139240925688869E-2</v>
      </c>
      <c r="H485" s="36">
        <f ca="1">((('1.Inputs'!$D$37*12*IF(1=1,'1.Inputs'!$D$38,IF(1=2,'1.Inputs'!$D$39,$E485)))*$F485*(('1.Inputs'!$D$40)+(1-'1.Inputs'!$D$40)*(1+'1.Inputs'!$D$41))*(1+$G485)^(1-1))*'1.Inputs'!$D$47+(('1.Inputs'!$D$37*12*IF(1=1,'1.Inputs'!$D$38,IF(1=2,'1.Inputs'!$D$39,$E485)))/(1-'1.Inputs'!$D$42)*$D485*(1+$G485)^(1-1))*('1.Inputs'!$D$48-'1.Inputs'!$D$49))/'1.Inputs'!$D$51</f>
        <v>809560828.05366349</v>
      </c>
      <c r="I485" s="36">
        <f ca="1">((('1.Inputs'!$D$37*12*IF(2=1,'1.Inputs'!$D$38,IF(2=2,'1.Inputs'!$D$39,$E485)))*$F485*(('1.Inputs'!$D$40)+(1-'1.Inputs'!$D$40)*(1+'1.Inputs'!$D$41))*(1+$G485)^(2-1))*'1.Inputs'!$D$47+(('1.Inputs'!$D$37*12*IF(2=1,'1.Inputs'!$D$38,IF(2=2,'1.Inputs'!$D$39,$E485)))/(1-'1.Inputs'!$D$42)*$D485*(1+$G485)^(2-1))*('1.Inputs'!$D$48-'1.Inputs'!$D$49))/'1.Inputs'!$D$51</f>
        <v>1174344838.6077731</v>
      </c>
      <c r="J485" s="36">
        <f ca="1">((('1.Inputs'!$D$37*12*IF(3=1,'1.Inputs'!$D$38,IF(3=2,'1.Inputs'!$D$39,$E485)))*$F485*(('1.Inputs'!$D$40)+(1-'1.Inputs'!$D$40)*(1+'1.Inputs'!$D$41))*(1+$G485)^(3-1))*'1.Inputs'!$D$47+(('1.Inputs'!$D$37*12*IF(3=1,'1.Inputs'!$D$38,IF(3=2,'1.Inputs'!$D$39,$E485)))/(1-'1.Inputs'!$D$42)*$D485*(1+$G485)^(3-1))*('1.Inputs'!$D$48-'1.Inputs'!$D$49))/'1.Inputs'!$D$51</f>
        <v>1400764808.4979768</v>
      </c>
      <c r="K485" s="36">
        <f ca="1">((('1.Inputs'!$D$37*12*IF(4=1,'1.Inputs'!$D$38,IF(4=2,'1.Inputs'!$D$39,$E485)))*$F485*(('1.Inputs'!$D$40)+(1-'1.Inputs'!$D$40)*(1+'1.Inputs'!$D$41))*(1+$G485)^(4-1))*'1.Inputs'!$D$47+(('1.Inputs'!$D$37*12*IF(4=1,'1.Inputs'!$D$38,IF(4=2,'1.Inputs'!$D$39,$E485)))/(1-'1.Inputs'!$D$42)*$D485*(1+$G485)^(4-1))*('1.Inputs'!$D$48-'1.Inputs'!$D$49))/'1.Inputs'!$D$51</f>
        <v>1451387385.3925116</v>
      </c>
      <c r="L485" s="36">
        <f ca="1">((('1.Inputs'!$D$37*12*IF(5=1,'1.Inputs'!$D$38,IF(5=2,'1.Inputs'!$D$39,$E485)))*$F485*(('1.Inputs'!$D$40)+(1-'1.Inputs'!$D$40)*(1+'1.Inputs'!$D$41))*(1+$G485)^(5-1))*'1.Inputs'!$D$47+(('1.Inputs'!$D$37*12*IF(5=1,'1.Inputs'!$D$38,IF(5=2,'1.Inputs'!$D$39,$E485)))/(1-'1.Inputs'!$D$42)*$D485*(1+$G485)^(5-1))*('1.Inputs'!$D$48-'1.Inputs'!$D$49))/'1.Inputs'!$D$51</f>
        <v>1503839423.789717</v>
      </c>
      <c r="M485" s="36">
        <f ca="1">((('1.Inputs'!$D$37*12*IF(6=1,'1.Inputs'!$D$38,IF(6=2,'1.Inputs'!$D$39,$E485)))*$F485*(('1.Inputs'!$D$40)+(1-'1.Inputs'!$D$40)*(1+'1.Inputs'!$D$41))*(1+$G485)^(6-1))*'1.Inputs'!$D$47+(('1.Inputs'!$D$37*12*IF(6=1,'1.Inputs'!$D$38,IF(6=2,'1.Inputs'!$D$39,$E485)))/(1-'1.Inputs'!$D$42)*$D485*(1+$G485)^(6-1))*('1.Inputs'!$D$48-'1.Inputs'!$D$49))/'1.Inputs'!$D$51</f>
        <v>1558187039.0396028</v>
      </c>
      <c r="N485" s="36">
        <f ca="1">((('1.Inputs'!$D$37*12*IF(7=1,'1.Inputs'!$D$38,IF(7=2,'1.Inputs'!$D$39,$E485)))*$F485*(('1.Inputs'!$D$40)+(1-'1.Inputs'!$D$40)*(1+'1.Inputs'!$D$41))*(1+$G485)^(7-1))*'1.Inputs'!$D$47+(('1.Inputs'!$D$37*12*IF(7=1,'1.Inputs'!$D$38,IF(7=2,'1.Inputs'!$D$39,$E485)))/(1-'1.Inputs'!$D$42)*$D485*(1+$G485)^(7-1))*('1.Inputs'!$D$48-'1.Inputs'!$D$49))/'1.Inputs'!$D$51</f>
        <v>1614498735.8507407</v>
      </c>
      <c r="O485" s="36">
        <f ca="1">((('1.Inputs'!$D$37*12*IF(8=1,'1.Inputs'!$D$38,IF(8=2,'1.Inputs'!$D$39,$E485)))*$F485*(('1.Inputs'!$D$40)+(1-'1.Inputs'!$D$40)*(1+'1.Inputs'!$D$41))*(1+$G485)^(8-1))*'1.Inputs'!$D$47+(('1.Inputs'!$D$37*12*IF(8=1,'1.Inputs'!$D$38,IF(8=2,'1.Inputs'!$D$39,$E485)))/(1-'1.Inputs'!$D$42)*$D485*(1+$G485)^(8-1))*('1.Inputs'!$D$48-'1.Inputs'!$D$49))/'1.Inputs'!$D$51</f>
        <v>1672845494.6398706</v>
      </c>
      <c r="P485" s="36">
        <f ca="1">((('1.Inputs'!$D$37*12*IF(9=1,'1.Inputs'!$D$38,IF(9=2,'1.Inputs'!$D$39,$E485)))*$F485*(('1.Inputs'!$D$40)+(1-'1.Inputs'!$D$40)*(1+'1.Inputs'!$D$41))*(1+$G485)^(9-1))*'1.Inputs'!$D$47+(('1.Inputs'!$D$37*12*IF(9=1,'1.Inputs'!$D$38,IF(9=2,'1.Inputs'!$D$39,$E485)))/(1-'1.Inputs'!$D$42)*$D485*(1+$G485)^(9-1))*('1.Inputs'!$D$48-'1.Inputs'!$D$49))/'1.Inputs'!$D$51</f>
        <v>1733300861.0021131</v>
      </c>
      <c r="Q485" s="36">
        <f ca="1">((('1.Inputs'!$D$37*12*IF(10=1,'1.Inputs'!$D$38,IF(10=2,'1.Inputs'!$D$39,$E485)))*$F485*(('1.Inputs'!$D$40)+(1-'1.Inputs'!$D$40)*(1+'1.Inputs'!$D$41))*(1+$G485)^(10-1))*'1.Inputs'!$D$47+(('1.Inputs'!$D$37*12*IF(10=1,'1.Inputs'!$D$38,IF(10=2,'1.Inputs'!$D$39,$E485)))/(1-'1.Inputs'!$D$42)*$D485*(1+$G485)^(10-1))*('1.Inputs'!$D$48-'1.Inputs'!$D$49))/'1.Inputs'!$D$51</f>
        <v>1795941038.4145727</v>
      </c>
      <c r="R485" s="36">
        <f>-'1.Inputs'!$D$24</f>
        <v>-2050000000</v>
      </c>
      <c r="S485" s="36">
        <f ca="1">((('1.Inputs'!$D$37*12*IF(1=1,'1.Inputs'!$D$38,IF(1=2,'1.Inputs'!$D$39,$E485)))*$F485*(('1.Inputs'!$D$40)+(1-'1.Inputs'!$D$40)*(1+'1.Inputs'!$D$41))*(1+$G485)^(1-1))-(('1.Inputs'!$D$37*12*IF(1=1,'1.Inputs'!$D$38,IF(1=2,'1.Inputs'!$D$39,$E485)))/(1-'1.Inputs'!$D$42)*$D485*(1+$G485)^(1-1))-('1.Inputs'!$D$37*12*IF(1=1,'1.Inputs'!$D$38,IF(1=2,'1.Inputs'!$D$39,$E485)))*'1.Inputs'!$D$43*(1+$G485)^(1-1)-'1.Inputs'!$D$44*(1+$G485)^(1-1)-('1.Inputs'!$D$20/'1.Inputs'!$D$27+'1.Inputs'!$D$23/'1.Inputs'!$D$28))-MAX(0,((('1.Inputs'!$D$37*12*IF(1=1,'1.Inputs'!$D$38,IF(1=2,'1.Inputs'!$D$39,$E485)))*$F485*(('1.Inputs'!$D$40)+(1-'1.Inputs'!$D$40)*(1+'1.Inputs'!$D$41))*(1+$G485)^(1-1))-(('1.Inputs'!$D$37*12*IF(1=1,'1.Inputs'!$D$38,IF(1=2,'1.Inputs'!$D$39,$E485)))/(1-'1.Inputs'!$D$42)*$D485*(1+$G485)^(1-1))-('1.Inputs'!$D$37*12*IF(1=1,'1.Inputs'!$D$38,IF(1=2,'1.Inputs'!$D$39,$E485)))*'1.Inputs'!$D$43*(1+$G485)^(1-1)-'1.Inputs'!$D$44*(1+$G485)^(1-1)-('1.Inputs'!$D$20/'1.Inputs'!$D$27+'1.Inputs'!$D$23/'1.Inputs'!$D$28)))*'1.Inputs'!$D$53+('1.Inputs'!$D$20/'1.Inputs'!$D$27+'1.Inputs'!$D$23/'1.Inputs'!$D$28)-H485</f>
        <v>-653968930.33520007</v>
      </c>
      <c r="T485" s="36">
        <f ca="1">((('1.Inputs'!$D$37*12*IF(2=1,'1.Inputs'!$D$38,IF(2=2,'1.Inputs'!$D$39,$E485)))*$F485*(('1.Inputs'!$D$40)+(1-'1.Inputs'!$D$40)*(1+'1.Inputs'!$D$41))*(1+$G485)^(2-1))-(('1.Inputs'!$D$37*12*IF(2=1,'1.Inputs'!$D$38,IF(2=2,'1.Inputs'!$D$39,$E485)))/(1-'1.Inputs'!$D$42)*$D485*(1+$G485)^(2-1))-('1.Inputs'!$D$37*12*IF(2=1,'1.Inputs'!$D$38,IF(2=2,'1.Inputs'!$D$39,$E485)))*'1.Inputs'!$D$43*(1+$G485)^(2-1)-'1.Inputs'!$D$44*(1+$G485)^(2-1)-('1.Inputs'!$D$20/'1.Inputs'!$D$27+'1.Inputs'!$D$23/'1.Inputs'!$D$28))-MAX(0,((('1.Inputs'!$D$37*12*IF(2=1,'1.Inputs'!$D$38,IF(2=2,'1.Inputs'!$D$39,$E485)))*$F485*(('1.Inputs'!$D$40)+(1-'1.Inputs'!$D$40)*(1+'1.Inputs'!$D$41))*(1+$G485)^(2-1))-(('1.Inputs'!$D$37*12*IF(2=1,'1.Inputs'!$D$38,IF(2=2,'1.Inputs'!$D$39,$E485)))/(1-'1.Inputs'!$D$42)*$D485*(1+$G485)^(2-1))-('1.Inputs'!$D$37*12*IF(2=1,'1.Inputs'!$D$38,IF(2=2,'1.Inputs'!$D$39,$E485)))*'1.Inputs'!$D$43*(1+$G485)^(2-1)-'1.Inputs'!$D$44*(1+$G485)^(2-1)-('1.Inputs'!$D$20/'1.Inputs'!$D$27+'1.Inputs'!$D$23/'1.Inputs'!$D$28)))*'1.Inputs'!$D$53+('1.Inputs'!$D$20/'1.Inputs'!$D$27+'1.Inputs'!$D$23/'1.Inputs'!$D$28)-(I485-H485)</f>
        <v>82082780.149941444</v>
      </c>
      <c r="U485" s="36">
        <f ca="1">((('1.Inputs'!$D$37*12*IF(3=1,'1.Inputs'!$D$38,IF(3=2,'1.Inputs'!$D$39,$E485)))*$F485*(('1.Inputs'!$D$40)+(1-'1.Inputs'!$D$40)*(1+'1.Inputs'!$D$41))*(1+$G485)^(3-1))-(('1.Inputs'!$D$37*12*IF(3=1,'1.Inputs'!$D$38,IF(3=2,'1.Inputs'!$D$39,$E485)))/(1-'1.Inputs'!$D$42)*$D485*(1+$G485)^(3-1))-('1.Inputs'!$D$37*12*IF(3=1,'1.Inputs'!$D$38,IF(3=2,'1.Inputs'!$D$39,$E485)))*'1.Inputs'!$D$43*(1+$G485)^(3-1)-'1.Inputs'!$D$44*(1+$G485)^(3-1)-('1.Inputs'!$D$20/'1.Inputs'!$D$27+'1.Inputs'!$D$23/'1.Inputs'!$D$28))-MAX(0,((('1.Inputs'!$D$37*12*IF(3=1,'1.Inputs'!$D$38,IF(3=2,'1.Inputs'!$D$39,$E485)))*$F485*(('1.Inputs'!$D$40)+(1-'1.Inputs'!$D$40)*(1+'1.Inputs'!$D$41))*(1+$G485)^(3-1))-(('1.Inputs'!$D$37*12*IF(3=1,'1.Inputs'!$D$38,IF(3=2,'1.Inputs'!$D$39,$E485)))/(1-'1.Inputs'!$D$42)*$D485*(1+$G485)^(3-1))-('1.Inputs'!$D$37*12*IF(3=1,'1.Inputs'!$D$38,IF(3=2,'1.Inputs'!$D$39,$E485)))*'1.Inputs'!$D$43*(1+$G485)^(3-1)-'1.Inputs'!$D$44*(1+$G485)^(3-1)-('1.Inputs'!$D$20/'1.Inputs'!$D$27+'1.Inputs'!$D$23/'1.Inputs'!$D$28)))*'1.Inputs'!$D$53+('1.Inputs'!$D$20/'1.Inputs'!$D$27+'1.Inputs'!$D$23/'1.Inputs'!$D$28)-(J485-I485)</f>
        <v>392456901.39946389</v>
      </c>
      <c r="V485" s="36">
        <f ca="1">((('1.Inputs'!$D$37*12*IF(4=1,'1.Inputs'!$D$38,IF(4=2,'1.Inputs'!$D$39,$E485)))*$F485*(('1.Inputs'!$D$40)+(1-'1.Inputs'!$D$40)*(1+'1.Inputs'!$D$41))*(1+$G485)^(4-1))-(('1.Inputs'!$D$37*12*IF(4=1,'1.Inputs'!$D$38,IF(4=2,'1.Inputs'!$D$39,$E485)))/(1-'1.Inputs'!$D$42)*$D485*(1+$G485)^(4-1))-('1.Inputs'!$D$37*12*IF(4=1,'1.Inputs'!$D$38,IF(4=2,'1.Inputs'!$D$39,$E485)))*'1.Inputs'!$D$43*(1+$G485)^(4-1)-'1.Inputs'!$D$44*(1+$G485)^(4-1)-('1.Inputs'!$D$20/'1.Inputs'!$D$27+'1.Inputs'!$D$23/'1.Inputs'!$D$28))-MAX(0,((('1.Inputs'!$D$37*12*IF(4=1,'1.Inputs'!$D$38,IF(4=2,'1.Inputs'!$D$39,$E485)))*$F485*(('1.Inputs'!$D$40)+(1-'1.Inputs'!$D$40)*(1+'1.Inputs'!$D$41))*(1+$G485)^(4-1))-(('1.Inputs'!$D$37*12*IF(4=1,'1.Inputs'!$D$38,IF(4=2,'1.Inputs'!$D$39,$E485)))/(1-'1.Inputs'!$D$42)*$D485*(1+$G485)^(4-1))-('1.Inputs'!$D$37*12*IF(4=1,'1.Inputs'!$D$38,IF(4=2,'1.Inputs'!$D$39,$E485)))*'1.Inputs'!$D$43*(1+$G485)^(4-1)-'1.Inputs'!$D$44*(1+$G485)^(4-1)-('1.Inputs'!$D$20/'1.Inputs'!$D$27+'1.Inputs'!$D$23/'1.Inputs'!$D$28)))*'1.Inputs'!$D$53+('1.Inputs'!$D$20/'1.Inputs'!$D$27+'1.Inputs'!$D$23/'1.Inputs'!$D$28)-(K485-J485)</f>
        <v>588912455.6162684</v>
      </c>
      <c r="W485" s="36">
        <f ca="1">((('1.Inputs'!$D$37*12*IF(5=1,'1.Inputs'!$D$38,IF(5=2,'1.Inputs'!$D$39,$E485)))*$F485*(('1.Inputs'!$D$40)+(1-'1.Inputs'!$D$40)*(1+'1.Inputs'!$D$41))*(1+$G485)^(5-1))-(('1.Inputs'!$D$37*12*IF(5=1,'1.Inputs'!$D$38,IF(5=2,'1.Inputs'!$D$39,$E485)))/(1-'1.Inputs'!$D$42)*$D485*(1+$G485)^(5-1))-('1.Inputs'!$D$37*12*IF(5=1,'1.Inputs'!$D$38,IF(5=2,'1.Inputs'!$D$39,$E485)))*'1.Inputs'!$D$43*(1+$G485)^(5-1)-'1.Inputs'!$D$44*(1+$G485)^(5-1)-('1.Inputs'!$D$20/'1.Inputs'!$D$27+'1.Inputs'!$D$23/'1.Inputs'!$D$28))-MAX(0,((('1.Inputs'!$D$37*12*IF(5=1,'1.Inputs'!$D$38,IF(5=2,'1.Inputs'!$D$39,$E485)))*$F485*(('1.Inputs'!$D$40)+(1-'1.Inputs'!$D$40)*(1+'1.Inputs'!$D$41))*(1+$G485)^(5-1))-(('1.Inputs'!$D$37*12*IF(5=1,'1.Inputs'!$D$38,IF(5=2,'1.Inputs'!$D$39,$E485)))/(1-'1.Inputs'!$D$42)*$D485*(1+$G485)^(5-1))-('1.Inputs'!$D$37*12*IF(5=1,'1.Inputs'!$D$38,IF(5=2,'1.Inputs'!$D$39,$E485)))*'1.Inputs'!$D$43*(1+$G485)^(5-1)-'1.Inputs'!$D$44*(1+$G485)^(5-1)-('1.Inputs'!$D$20/'1.Inputs'!$D$27+'1.Inputs'!$D$23/'1.Inputs'!$D$28)))*'1.Inputs'!$D$53+('1.Inputs'!$D$20/'1.Inputs'!$D$27+'1.Inputs'!$D$23/'1.Inputs'!$D$28)-(L485-K485)</f>
        <v>608487725.60018468</v>
      </c>
      <c r="X485" s="36">
        <f ca="1">((('1.Inputs'!$D$37*12*IF(6=1,'1.Inputs'!$D$38,IF(6=2,'1.Inputs'!$D$39,$E485)))*$F485*(('1.Inputs'!$D$40)+(1-'1.Inputs'!$D$40)*(1+'1.Inputs'!$D$41))*(1+$G485)^(6-1))-(('1.Inputs'!$D$37*12*IF(6=1,'1.Inputs'!$D$38,IF(6=2,'1.Inputs'!$D$39,$E485)))/(1-'1.Inputs'!$D$42)*$D485*(1+$G485)^(6-1))-('1.Inputs'!$D$37*12*IF(6=1,'1.Inputs'!$D$38,IF(6=2,'1.Inputs'!$D$39,$E485)))*'1.Inputs'!$D$43*(1+$G485)^(6-1)-'1.Inputs'!$D$44*(1+$G485)^(6-1)-('1.Inputs'!$D$20/'1.Inputs'!$D$27+'1.Inputs'!$D$23/'1.Inputs'!$D$28))-MAX(0,((('1.Inputs'!$D$37*12*IF(6=1,'1.Inputs'!$D$38,IF(6=2,'1.Inputs'!$D$39,$E485)))*$F485*(('1.Inputs'!$D$40)+(1-'1.Inputs'!$D$40)*(1+'1.Inputs'!$D$41))*(1+$G485)^(6-1))-(('1.Inputs'!$D$37*12*IF(6=1,'1.Inputs'!$D$38,IF(6=2,'1.Inputs'!$D$39,$E485)))/(1-'1.Inputs'!$D$42)*$D485*(1+$G485)^(6-1))-('1.Inputs'!$D$37*12*IF(6=1,'1.Inputs'!$D$38,IF(6=2,'1.Inputs'!$D$39,$E485)))*'1.Inputs'!$D$43*(1+$G485)^(6-1)-'1.Inputs'!$D$44*(1+$G485)^(6-1)-('1.Inputs'!$D$20/'1.Inputs'!$D$27+'1.Inputs'!$D$23/'1.Inputs'!$D$28)))*'1.Inputs'!$D$53+('1.Inputs'!$D$20/'1.Inputs'!$D$27+'1.Inputs'!$D$23/'1.Inputs'!$D$28)-(M485-L485)</f>
        <v>628770430.98223519</v>
      </c>
      <c r="Y485" s="36">
        <f ca="1">((('1.Inputs'!$D$37*12*IF(7=1,'1.Inputs'!$D$38,IF(7=2,'1.Inputs'!$D$39,$E485)))*$F485*(('1.Inputs'!$D$40)+(1-'1.Inputs'!$D$40)*(1+'1.Inputs'!$D$41))*(1+$G485)^(7-1))-(('1.Inputs'!$D$37*12*IF(7=1,'1.Inputs'!$D$38,IF(7=2,'1.Inputs'!$D$39,$E485)))/(1-'1.Inputs'!$D$42)*$D485*(1+$G485)^(7-1))-('1.Inputs'!$D$37*12*IF(7=1,'1.Inputs'!$D$38,IF(7=2,'1.Inputs'!$D$39,$E485)))*'1.Inputs'!$D$43*(1+$G485)^(7-1)-'1.Inputs'!$D$44*(1+$G485)^(7-1)-('1.Inputs'!$D$20/'1.Inputs'!$D$27+'1.Inputs'!$D$23/'1.Inputs'!$D$28))-MAX(0,((('1.Inputs'!$D$37*12*IF(7=1,'1.Inputs'!$D$38,IF(7=2,'1.Inputs'!$D$39,$E485)))*$F485*(('1.Inputs'!$D$40)+(1-'1.Inputs'!$D$40)*(1+'1.Inputs'!$D$41))*(1+$G485)^(7-1))-(('1.Inputs'!$D$37*12*IF(7=1,'1.Inputs'!$D$38,IF(7=2,'1.Inputs'!$D$39,$E485)))/(1-'1.Inputs'!$D$42)*$D485*(1+$G485)^(7-1))-('1.Inputs'!$D$37*12*IF(7=1,'1.Inputs'!$D$38,IF(7=2,'1.Inputs'!$D$39,$E485)))*'1.Inputs'!$D$43*(1+$G485)^(7-1)-'1.Inputs'!$D$44*(1+$G485)^(7-1)-('1.Inputs'!$D$20/'1.Inputs'!$D$27+'1.Inputs'!$D$23/'1.Inputs'!$D$28)))*'1.Inputs'!$D$53+('1.Inputs'!$D$20/'1.Inputs'!$D$27+'1.Inputs'!$D$23/'1.Inputs'!$D$28)-(N485-M485)</f>
        <v>649786137.94071245</v>
      </c>
      <c r="Z485" s="36">
        <f ca="1">((('1.Inputs'!$D$37*12*IF(8=1,'1.Inputs'!$D$38,IF(8=2,'1.Inputs'!$D$39,$E485)))*$F485*(('1.Inputs'!$D$40)+(1-'1.Inputs'!$D$40)*(1+'1.Inputs'!$D$41))*(1+$G485)^(8-1))-(('1.Inputs'!$D$37*12*IF(8=1,'1.Inputs'!$D$38,IF(8=2,'1.Inputs'!$D$39,$E485)))/(1-'1.Inputs'!$D$42)*$D485*(1+$G485)^(8-1))-('1.Inputs'!$D$37*12*IF(8=1,'1.Inputs'!$D$38,IF(8=2,'1.Inputs'!$D$39,$E485)))*'1.Inputs'!$D$43*(1+$G485)^(8-1)-'1.Inputs'!$D$44*(1+$G485)^(8-1)-('1.Inputs'!$D$20/'1.Inputs'!$D$27+'1.Inputs'!$D$23/'1.Inputs'!$D$28))-MAX(0,((('1.Inputs'!$D$37*12*IF(8=1,'1.Inputs'!$D$38,IF(8=2,'1.Inputs'!$D$39,$E485)))*$F485*(('1.Inputs'!$D$40)+(1-'1.Inputs'!$D$40)*(1+'1.Inputs'!$D$41))*(1+$G485)^(8-1))-(('1.Inputs'!$D$37*12*IF(8=1,'1.Inputs'!$D$38,IF(8=2,'1.Inputs'!$D$39,$E485)))/(1-'1.Inputs'!$D$42)*$D485*(1+$G485)^(8-1))-('1.Inputs'!$D$37*12*IF(8=1,'1.Inputs'!$D$38,IF(8=2,'1.Inputs'!$D$39,$E485)))*'1.Inputs'!$D$43*(1+$G485)^(8-1)-'1.Inputs'!$D$44*(1+$G485)^(8-1)-('1.Inputs'!$D$20/'1.Inputs'!$D$27+'1.Inputs'!$D$23/'1.Inputs'!$D$28)))*'1.Inputs'!$D$53+('1.Inputs'!$D$20/'1.Inputs'!$D$27+'1.Inputs'!$D$23/'1.Inputs'!$D$28)-(O485-N485)</f>
        <v>671561336.59618592</v>
      </c>
      <c r="AA485" s="36">
        <f ca="1">((('1.Inputs'!$D$37*12*IF(9=1,'1.Inputs'!$D$38,IF(9=2,'1.Inputs'!$D$39,$E485)))*$F485*(('1.Inputs'!$D$40)+(1-'1.Inputs'!$D$40)*(1+'1.Inputs'!$D$41))*(1+$G485)^(9-1))-(('1.Inputs'!$D$37*12*IF(9=1,'1.Inputs'!$D$38,IF(9=2,'1.Inputs'!$D$39,$E485)))/(1-'1.Inputs'!$D$42)*$D485*(1+$G485)^(9-1))-('1.Inputs'!$D$37*12*IF(9=1,'1.Inputs'!$D$38,IF(9=2,'1.Inputs'!$D$39,$E485)))*'1.Inputs'!$D$43*(1+$G485)^(9-1)-'1.Inputs'!$D$44*(1+$G485)^(9-1)-('1.Inputs'!$D$20/'1.Inputs'!$D$27+'1.Inputs'!$D$23/'1.Inputs'!$D$28))-MAX(0,((('1.Inputs'!$D$37*12*IF(9=1,'1.Inputs'!$D$38,IF(9=2,'1.Inputs'!$D$39,$E485)))*$F485*(('1.Inputs'!$D$40)+(1-'1.Inputs'!$D$40)*(1+'1.Inputs'!$D$41))*(1+$G485)^(9-1))-(('1.Inputs'!$D$37*12*IF(9=1,'1.Inputs'!$D$38,IF(9=2,'1.Inputs'!$D$39,$E485)))/(1-'1.Inputs'!$D$42)*$D485*(1+$G485)^(9-1))-('1.Inputs'!$D$37*12*IF(9=1,'1.Inputs'!$D$38,IF(9=2,'1.Inputs'!$D$39,$E485)))*'1.Inputs'!$D$43*(1+$G485)^(9-1)-'1.Inputs'!$D$44*(1+$G485)^(9-1)-('1.Inputs'!$D$20/'1.Inputs'!$D$27+'1.Inputs'!$D$23/'1.Inputs'!$D$28)))*'1.Inputs'!$D$53+('1.Inputs'!$D$20/'1.Inputs'!$D$27+'1.Inputs'!$D$23/'1.Inputs'!$D$28)-(P485-O485)</f>
        <v>694123474.40207458</v>
      </c>
      <c r="AB485" s="36">
        <f ca="1">((('1.Inputs'!$D$37*12*IF(10=1,'1.Inputs'!$D$38,IF(10=2,'1.Inputs'!$D$39,$E485)))*$F485*(('1.Inputs'!$D$40)+(1-'1.Inputs'!$D$40)*(1+'1.Inputs'!$D$41))*(1+$G485)^(10-1))-(('1.Inputs'!$D$37*12*IF(10=1,'1.Inputs'!$D$38,IF(10=2,'1.Inputs'!$D$39,$E485)))/(1-'1.Inputs'!$D$42)*$D485*(1+$G485)^(10-1))-('1.Inputs'!$D$37*12*IF(10=1,'1.Inputs'!$D$38,IF(10=2,'1.Inputs'!$D$39,$E485)))*'1.Inputs'!$D$43*(1+$G485)^(10-1)-'1.Inputs'!$D$44*(1+$G485)^(10-1)-('1.Inputs'!$D$20/'1.Inputs'!$D$27+'1.Inputs'!$D$23/'1.Inputs'!$D$28))-MAX(0,((('1.Inputs'!$D$37*12*IF(10=1,'1.Inputs'!$D$38,IF(10=2,'1.Inputs'!$D$39,$E485)))*$F485*(('1.Inputs'!$D$40)+(1-'1.Inputs'!$D$40)*(1+'1.Inputs'!$D$41))*(1+$G485)^(10-1))-(('1.Inputs'!$D$37*12*IF(10=1,'1.Inputs'!$D$38,IF(10=2,'1.Inputs'!$D$39,$E485)))/(1-'1.Inputs'!$D$42)*$D485*(1+$G485)^(10-1))-('1.Inputs'!$D$37*12*IF(10=1,'1.Inputs'!$D$38,IF(10=2,'1.Inputs'!$D$39,$E485)))*'1.Inputs'!$D$43*(1+$G485)^(10-1)-'1.Inputs'!$D$44*(1+$G485)^(10-1)-('1.Inputs'!$D$20/'1.Inputs'!$D$27+'1.Inputs'!$D$23/'1.Inputs'!$D$28)))*'1.Inputs'!$D$53+('1.Inputs'!$D$20/'1.Inputs'!$D$27+'1.Inputs'!$D$23/'1.Inputs'!$D$28)-(Q485-P485)+(('1.Inputs'!$D$20+'1.Inputs'!$D$23-('1.Inputs'!$D$20/'1.Inputs'!$D$27+'1.Inputs'!$D$23/'1.Inputs'!$D$28)*'1.Inputs'!$D$10)*'1.Inputs'!$D$60+'1.Inputs'!$D$19*'1.Inputs'!$D$59+Q485)</f>
        <v>3213442029.1565008</v>
      </c>
      <c r="AC485" s="36">
        <f ca="1">S485-AC$13-AC$14+MIN(AC$13,MAX(0,((('1.Inputs'!$D$37*12*IF(1=1,'1.Inputs'!$D$38,IF(1=2,'1.Inputs'!$D$39,$E485)))*$F485*(('1.Inputs'!$D$40)+(1-'1.Inputs'!$D$40)*(1+'1.Inputs'!$D$41))*(1+$G485)^(1-1))-(('1.Inputs'!$D$37*12*IF(1=1,'1.Inputs'!$D$38,IF(1=2,'1.Inputs'!$D$39,$E485)))/(1-'1.Inputs'!$D$42)*$D485*(1+$G485)^(1-1))-('1.Inputs'!$D$37*12*IF(1=1,'1.Inputs'!$D$38,IF(1=2,'1.Inputs'!$D$39,$E485)))*'1.Inputs'!$D$43*(1+$G485)^(1-1)-'1.Inputs'!$D$44*(1+$G485)^(1-1)-('1.Inputs'!$D$20/'1.Inputs'!$D$27+'1.Inputs'!$D$23/'1.Inputs'!$D$28))))*'1.Inputs'!$D$53</f>
        <v>-790480985.4098736</v>
      </c>
      <c r="AD485" s="36">
        <f ca="1">T485-AD$13-AD$14+MIN(AD$13,MAX(0,((('1.Inputs'!$D$37*12*IF(2=1,'1.Inputs'!$D$38,IF(2=2,'1.Inputs'!$D$39,$E485)))*$F485*(('1.Inputs'!$D$40)+(1-'1.Inputs'!$D$40)*(1+'1.Inputs'!$D$41))*(1+$G485)^(2-1))-(('1.Inputs'!$D$37*12*IF(2=1,'1.Inputs'!$D$38,IF(2=2,'1.Inputs'!$D$39,$E485)))/(1-'1.Inputs'!$D$42)*$D485*(1+$G485)^(2-1))-('1.Inputs'!$D$37*12*IF(2=1,'1.Inputs'!$D$38,IF(2=2,'1.Inputs'!$D$39,$E485)))*'1.Inputs'!$D$43*(1+$G485)^(2-1)-'1.Inputs'!$D$44*(1+$G485)^(2-1)-('1.Inputs'!$D$20/'1.Inputs'!$D$27+'1.Inputs'!$D$23/'1.Inputs'!$D$28))))*'1.Inputs'!$D$53</f>
        <v>-13857219.850058556</v>
      </c>
      <c r="AE485" s="36">
        <f ca="1">U485-AE$13-AE$14+MIN(AE$13,MAX(0,((('1.Inputs'!$D$37*12*IF(3=1,'1.Inputs'!$D$38,IF(3=2,'1.Inputs'!$D$39,$E485)))*$F485*(('1.Inputs'!$D$40)+(1-'1.Inputs'!$D$40)*(1+'1.Inputs'!$D$41))*(1+$G485)^(3-1))-(('1.Inputs'!$D$37*12*IF(3=1,'1.Inputs'!$D$38,IF(3=2,'1.Inputs'!$D$39,$E485)))/(1-'1.Inputs'!$D$42)*$D485*(1+$G485)^(3-1))-('1.Inputs'!$D$37*12*IF(3=1,'1.Inputs'!$D$38,IF(3=2,'1.Inputs'!$D$39,$E485)))*'1.Inputs'!$D$43*(1+$G485)^(3-1)-'1.Inputs'!$D$44*(1+$G485)^(3-1)-('1.Inputs'!$D$20/'1.Inputs'!$D$27+'1.Inputs'!$D$23/'1.Inputs'!$D$28))))*'1.Inputs'!$D$53</f>
        <v>50516901.399463892</v>
      </c>
      <c r="AF485" s="36">
        <f ca="1">V485-AF$13-AF$14+MIN(AF$13,MAX(0,((('1.Inputs'!$D$37*12*IF(4=1,'1.Inputs'!$D$38,IF(4=2,'1.Inputs'!$D$39,$E485)))*$F485*(('1.Inputs'!$D$40)+(1-'1.Inputs'!$D$40)*(1+'1.Inputs'!$D$41))*(1+$G485)^(4-1))-(('1.Inputs'!$D$37*12*IF(4=1,'1.Inputs'!$D$38,IF(4=2,'1.Inputs'!$D$39,$E485)))/(1-'1.Inputs'!$D$42)*$D485*(1+$G485)^(4-1))-('1.Inputs'!$D$37*12*IF(4=1,'1.Inputs'!$D$38,IF(4=2,'1.Inputs'!$D$39,$E485)))*'1.Inputs'!$D$43*(1+$G485)^(4-1)-'1.Inputs'!$D$44*(1+$G485)^(4-1)-('1.Inputs'!$D$20/'1.Inputs'!$D$27+'1.Inputs'!$D$23/'1.Inputs'!$D$28))))*'1.Inputs'!$D$53</f>
        <v>266160455.6162684</v>
      </c>
      <c r="AG485" s="36">
        <f ca="1">W485-AG$13-AG$14+MIN(AG$13,MAX(0,((('1.Inputs'!$D$37*12*IF(5=1,'1.Inputs'!$D$38,IF(5=2,'1.Inputs'!$D$39,$E485)))*$F485*(('1.Inputs'!$D$40)+(1-'1.Inputs'!$D$40)*(1+'1.Inputs'!$D$41))*(1+$G485)^(5-1))-(('1.Inputs'!$D$37*12*IF(5=1,'1.Inputs'!$D$38,IF(5=2,'1.Inputs'!$D$39,$E485)))/(1-'1.Inputs'!$D$42)*$D485*(1+$G485)^(5-1))-('1.Inputs'!$D$37*12*IF(5=1,'1.Inputs'!$D$38,IF(5=2,'1.Inputs'!$D$39,$E485)))*'1.Inputs'!$D$43*(1+$G485)^(5-1)-'1.Inputs'!$D$44*(1+$G485)^(5-1)-('1.Inputs'!$D$20/'1.Inputs'!$D$27+'1.Inputs'!$D$23/'1.Inputs'!$D$28))))*'1.Inputs'!$D$53</f>
        <v>304923725.60018468</v>
      </c>
      <c r="AH485" s="36">
        <f ca="1">X485-AH$13-AH$14+MIN(AH$13,MAX(0,((('1.Inputs'!$D$37*12*IF(6=1,'1.Inputs'!$D$38,IF(6=2,'1.Inputs'!$D$39,$E485)))*$F485*(('1.Inputs'!$D$40)+(1-'1.Inputs'!$D$40)*(1+'1.Inputs'!$D$41))*(1+$G485)^(6-1))-(('1.Inputs'!$D$37*12*IF(6=1,'1.Inputs'!$D$38,IF(6=2,'1.Inputs'!$D$39,$E485)))/(1-'1.Inputs'!$D$42)*$D485*(1+$G485)^(6-1))-('1.Inputs'!$D$37*12*IF(6=1,'1.Inputs'!$D$38,IF(6=2,'1.Inputs'!$D$39,$E485)))*'1.Inputs'!$D$43*(1+$G485)^(6-1)-'1.Inputs'!$D$44*(1+$G485)^(6-1)-('1.Inputs'!$D$20/'1.Inputs'!$D$27+'1.Inputs'!$D$23/'1.Inputs'!$D$28))))*'1.Inputs'!$D$53</f>
        <v>344394430.98223519</v>
      </c>
      <c r="AI485" s="36">
        <f ca="1">Y485-AI$13-AI$14+MIN(AI$13,MAX(0,((('1.Inputs'!$D$37*12*IF(7=1,'1.Inputs'!$D$38,IF(7=2,'1.Inputs'!$D$39,$E485)))*$F485*(('1.Inputs'!$D$40)+(1-'1.Inputs'!$D$40)*(1+'1.Inputs'!$D$41))*(1+$G485)^(7-1))-(('1.Inputs'!$D$37*12*IF(7=1,'1.Inputs'!$D$38,IF(7=2,'1.Inputs'!$D$39,$E485)))/(1-'1.Inputs'!$D$42)*$D485*(1+$G485)^(7-1))-('1.Inputs'!$D$37*12*IF(7=1,'1.Inputs'!$D$38,IF(7=2,'1.Inputs'!$D$39,$E485)))*'1.Inputs'!$D$43*(1+$G485)^(7-1)-'1.Inputs'!$D$44*(1+$G485)^(7-1)-('1.Inputs'!$D$20/'1.Inputs'!$D$27+'1.Inputs'!$D$23/'1.Inputs'!$D$28))))*'1.Inputs'!$D$53</f>
        <v>384598137.94071245</v>
      </c>
      <c r="AJ485" s="36">
        <f ca="1">Z485-AJ$13-AJ$14+MIN(AJ$13,MAX(0,((('1.Inputs'!$D$37*12*IF(8=1,'1.Inputs'!$D$38,IF(8=2,'1.Inputs'!$D$39,$E485)))*$F485*(('1.Inputs'!$D$40)+(1-'1.Inputs'!$D$40)*(1+'1.Inputs'!$D$41))*(1+$G485)^(8-1))-(('1.Inputs'!$D$37*12*IF(8=1,'1.Inputs'!$D$38,IF(8=2,'1.Inputs'!$D$39,$E485)))/(1-'1.Inputs'!$D$42)*$D485*(1+$G485)^(8-1))-('1.Inputs'!$D$37*12*IF(8=1,'1.Inputs'!$D$38,IF(8=2,'1.Inputs'!$D$39,$E485)))*'1.Inputs'!$D$43*(1+$G485)^(8-1)-'1.Inputs'!$D$44*(1+$G485)^(8-1)-('1.Inputs'!$D$20/'1.Inputs'!$D$27+'1.Inputs'!$D$23/'1.Inputs'!$D$28))))*'1.Inputs'!$D$53</f>
        <v>671561336.59618592</v>
      </c>
      <c r="AK485" s="36">
        <f ca="1">AA485-AK$13-AK$14+MIN(AK$13,MAX(0,((('1.Inputs'!$D$37*12*IF(9=1,'1.Inputs'!$D$38,IF(9=2,'1.Inputs'!$D$39,$E485)))*$F485*(('1.Inputs'!$D$40)+(1-'1.Inputs'!$D$40)*(1+'1.Inputs'!$D$41))*(1+$G485)^(9-1))-(('1.Inputs'!$D$37*12*IF(9=1,'1.Inputs'!$D$38,IF(9=2,'1.Inputs'!$D$39,$E485)))/(1-'1.Inputs'!$D$42)*$D485*(1+$G485)^(9-1))-('1.Inputs'!$D$37*12*IF(9=1,'1.Inputs'!$D$38,IF(9=2,'1.Inputs'!$D$39,$E485)))*'1.Inputs'!$D$43*(1+$G485)^(9-1)-'1.Inputs'!$D$44*(1+$G485)^(9-1)-('1.Inputs'!$D$20/'1.Inputs'!$D$27+'1.Inputs'!$D$23/'1.Inputs'!$D$28))))*'1.Inputs'!$D$53</f>
        <v>694123474.40207458</v>
      </c>
      <c r="AL485" s="36">
        <f ca="1">AB485-AL$13-AL$14+MIN(AL$13,MAX(0,((('1.Inputs'!$D$37*12*IF(10=1,'1.Inputs'!$D$38,IF(10=2,'1.Inputs'!$D$39,$E485)))*$F485*(('1.Inputs'!$D$40)+(1-'1.Inputs'!$D$40)*(1+'1.Inputs'!$D$41))*(1+$G485)^(10-1))-(('1.Inputs'!$D$37*12*IF(10=1,'1.Inputs'!$D$38,IF(10=2,'1.Inputs'!$D$39,$E485)))/(1-'1.Inputs'!$D$42)*$D485*(1+$G485)^(10-1))-('1.Inputs'!$D$37*12*IF(10=1,'1.Inputs'!$D$38,IF(10=2,'1.Inputs'!$D$39,$E485)))*'1.Inputs'!$D$43*(1+$G485)^(10-1)-'1.Inputs'!$D$44*(1+$G485)^(10-1)-('1.Inputs'!$D$20/'1.Inputs'!$D$27+'1.Inputs'!$D$23/'1.Inputs'!$D$28))))*'1.Inputs'!$D$53+'1.Inputs'!$D$35</f>
        <v>4013442029.1565008</v>
      </c>
      <c r="AM485" s="48">
        <f ca="1">R485+NPV('1.Inputs'!$D$55,S485:AB485)</f>
        <v>623143653.26618671</v>
      </c>
      <c r="AN485" s="48">
        <f ca="1">-('1.Inputs'!$D$24*(1-'1.Inputs'!$D$31)+'1.Inputs'!$D$35)+NPV('1.Inputs'!$D$54,AC485:AL485)</f>
        <v>-648246460.92672038</v>
      </c>
      <c r="AO485" s="36">
        <f t="shared" ca="1" si="61"/>
        <v>-4.4306838098590795</v>
      </c>
      <c r="AP485" s="36">
        <f t="shared" ca="1" si="62"/>
        <v>0.99709578607587368</v>
      </c>
      <c r="AQ485" s="36">
        <f ca="1">'1.Inputs'!$D$35+MIN(SUM($AC485:AC485),SUM($AC485:AD485),SUM($AC485:AE485),SUM($AC485:AF485),SUM($AC485:AG485),SUM($AC485:AH485),SUM($AC485:AI485),SUM($AC485:AJ485),SUM($AC485:AK485),SUM($AC485:AL485))</f>
        <v>-4338205.2599321604</v>
      </c>
      <c r="AR485" s="36">
        <f ca="1">IF(AP485&lt;'1.Inputs'!$D$57,1,0)</f>
        <v>1</v>
      </c>
      <c r="AS485" s="36">
        <f t="shared" ca="1" si="63"/>
        <v>1</v>
      </c>
    </row>
    <row r="486" spans="2:45" ht="15" customHeight="1" x14ac:dyDescent="0.25">
      <c r="B486" s="36">
        <v>471</v>
      </c>
      <c r="C486" s="36">
        <f t="shared" ca="1" si="56"/>
        <v>0.63715904579329019</v>
      </c>
      <c r="D486" s="36">
        <f t="shared" ca="1" si="57"/>
        <v>18704.999899320723</v>
      </c>
      <c r="E486" s="47">
        <f t="shared" ca="1" si="58"/>
        <v>0.84500430514704927</v>
      </c>
      <c r="F486" s="36">
        <f t="shared" ca="1" si="59"/>
        <v>29836.925655195457</v>
      </c>
      <c r="G486" s="36">
        <f t="shared" ca="1" si="60"/>
        <v>6.2906752989018627E-2</v>
      </c>
      <c r="H486" s="36">
        <f ca="1">((('1.Inputs'!$D$37*12*IF(1=1,'1.Inputs'!$D$38,IF(1=2,'1.Inputs'!$D$39,$E486)))*$F486*(('1.Inputs'!$D$40)+(1-'1.Inputs'!$D$40)*(1+'1.Inputs'!$D$41))*(1+$G486)^(1-1))*'1.Inputs'!$D$47+(('1.Inputs'!$D$37*12*IF(1=1,'1.Inputs'!$D$38,IF(1=2,'1.Inputs'!$D$39,$E486)))/(1-'1.Inputs'!$D$42)*$D486*(1+$G486)^(1-1))*('1.Inputs'!$D$48-'1.Inputs'!$D$49))/'1.Inputs'!$D$51</f>
        <v>791353089.80781925</v>
      </c>
      <c r="I486" s="36">
        <f ca="1">((('1.Inputs'!$D$37*12*IF(2=1,'1.Inputs'!$D$38,IF(2=2,'1.Inputs'!$D$39,$E486)))*$F486*(('1.Inputs'!$D$40)+(1-'1.Inputs'!$D$40)*(1+'1.Inputs'!$D$41))*(1+$G486)^(2-1))*'1.Inputs'!$D$47+(('1.Inputs'!$D$37*12*IF(2=1,'1.Inputs'!$D$38,IF(2=2,'1.Inputs'!$D$39,$E486)))/(1-'1.Inputs'!$D$42)*$D486*(1+$G486)^(2-1))*('1.Inputs'!$D$48-'1.Inputs'!$D$49))/'1.Inputs'!$D$51</f>
        <v>1177588360.417639</v>
      </c>
      <c r="J486" s="36">
        <f ca="1">((('1.Inputs'!$D$37*12*IF(3=1,'1.Inputs'!$D$38,IF(3=2,'1.Inputs'!$D$39,$E486)))*$F486*(('1.Inputs'!$D$40)+(1-'1.Inputs'!$D$40)*(1+'1.Inputs'!$D$41))*(1+$G486)^(3-1))*'1.Inputs'!$D$47+(('1.Inputs'!$D$37*12*IF(3=1,'1.Inputs'!$D$38,IF(3=2,'1.Inputs'!$D$39,$E486)))/(1-'1.Inputs'!$D$42)*$D486*(1+$G486)^(3-1))*('1.Inputs'!$D$48-'1.Inputs'!$D$49))/'1.Inputs'!$D$51</f>
        <v>1510948118.5085869</v>
      </c>
      <c r="K486" s="36">
        <f ca="1">((('1.Inputs'!$D$37*12*IF(4=1,'1.Inputs'!$D$38,IF(4=2,'1.Inputs'!$D$39,$E486)))*$F486*(('1.Inputs'!$D$40)+(1-'1.Inputs'!$D$40)*(1+'1.Inputs'!$D$41))*(1+$G486)^(4-1))*'1.Inputs'!$D$47+(('1.Inputs'!$D$37*12*IF(4=1,'1.Inputs'!$D$38,IF(4=2,'1.Inputs'!$D$39,$E486)))/(1-'1.Inputs'!$D$42)*$D486*(1+$G486)^(4-1))*('1.Inputs'!$D$48-'1.Inputs'!$D$49))/'1.Inputs'!$D$51</f>
        <v>1605996958.5788291</v>
      </c>
      <c r="L486" s="36">
        <f ca="1">((('1.Inputs'!$D$37*12*IF(5=1,'1.Inputs'!$D$38,IF(5=2,'1.Inputs'!$D$39,$E486)))*$F486*(('1.Inputs'!$D$40)+(1-'1.Inputs'!$D$40)*(1+'1.Inputs'!$D$41))*(1+$G486)^(5-1))*'1.Inputs'!$D$47+(('1.Inputs'!$D$37*12*IF(5=1,'1.Inputs'!$D$38,IF(5=2,'1.Inputs'!$D$39,$E486)))/(1-'1.Inputs'!$D$42)*$D486*(1+$G486)^(5-1))*('1.Inputs'!$D$48-'1.Inputs'!$D$49))/'1.Inputs'!$D$51</f>
        <v>1707025012.5532622</v>
      </c>
      <c r="M486" s="36">
        <f ca="1">((('1.Inputs'!$D$37*12*IF(6=1,'1.Inputs'!$D$38,IF(6=2,'1.Inputs'!$D$39,$E486)))*$F486*(('1.Inputs'!$D$40)+(1-'1.Inputs'!$D$40)*(1+'1.Inputs'!$D$41))*(1+$G486)^(6-1))*'1.Inputs'!$D$47+(('1.Inputs'!$D$37*12*IF(6=1,'1.Inputs'!$D$38,IF(6=2,'1.Inputs'!$D$39,$E486)))/(1-'1.Inputs'!$D$42)*$D486*(1+$G486)^(6-1))*('1.Inputs'!$D$48-'1.Inputs'!$D$49))/'1.Inputs'!$D$51</f>
        <v>1814408413.3640265</v>
      </c>
      <c r="N486" s="36">
        <f ca="1">((('1.Inputs'!$D$37*12*IF(7=1,'1.Inputs'!$D$38,IF(7=2,'1.Inputs'!$D$39,$E486)))*$F486*(('1.Inputs'!$D$40)+(1-'1.Inputs'!$D$40)*(1+'1.Inputs'!$D$41))*(1+$G486)^(7-1))*'1.Inputs'!$D$47+(('1.Inputs'!$D$37*12*IF(7=1,'1.Inputs'!$D$38,IF(7=2,'1.Inputs'!$D$39,$E486)))/(1-'1.Inputs'!$D$42)*$D486*(1+$G486)^(7-1))*('1.Inputs'!$D$48-'1.Inputs'!$D$49))/'1.Inputs'!$D$51</f>
        <v>1928546955.244715</v>
      </c>
      <c r="O486" s="36">
        <f ca="1">((('1.Inputs'!$D$37*12*IF(8=1,'1.Inputs'!$D$38,IF(8=2,'1.Inputs'!$D$39,$E486)))*$F486*(('1.Inputs'!$D$40)+(1-'1.Inputs'!$D$40)*(1+'1.Inputs'!$D$41))*(1+$G486)^(8-1))*'1.Inputs'!$D$47+(('1.Inputs'!$D$37*12*IF(8=1,'1.Inputs'!$D$38,IF(8=2,'1.Inputs'!$D$39,$E486)))/(1-'1.Inputs'!$D$42)*$D486*(1+$G486)^(8-1))*('1.Inputs'!$D$48-'1.Inputs'!$D$49))/'1.Inputs'!$D$51</f>
        <v>2049865582.1860182</v>
      </c>
      <c r="P486" s="36">
        <f ca="1">((('1.Inputs'!$D$37*12*IF(9=1,'1.Inputs'!$D$38,IF(9=2,'1.Inputs'!$D$39,$E486)))*$F486*(('1.Inputs'!$D$40)+(1-'1.Inputs'!$D$40)*(1+'1.Inputs'!$D$41))*(1+$G486)^(9-1))*'1.Inputs'!$D$47+(('1.Inputs'!$D$37*12*IF(9=1,'1.Inputs'!$D$38,IF(9=2,'1.Inputs'!$D$39,$E486)))/(1-'1.Inputs'!$D$42)*$D486*(1+$G486)^(9-1))*('1.Inputs'!$D$48-'1.Inputs'!$D$49))/'1.Inputs'!$D$51</f>
        <v>2178815970.0252843</v>
      </c>
      <c r="Q486" s="36">
        <f ca="1">((('1.Inputs'!$D$37*12*IF(10=1,'1.Inputs'!$D$38,IF(10=2,'1.Inputs'!$D$39,$E486)))*$F486*(('1.Inputs'!$D$40)+(1-'1.Inputs'!$D$40)*(1+'1.Inputs'!$D$41))*(1+$G486)^(10-1))*'1.Inputs'!$D$47+(('1.Inputs'!$D$37*12*IF(10=1,'1.Inputs'!$D$38,IF(10=2,'1.Inputs'!$D$39,$E486)))/(1-'1.Inputs'!$D$42)*$D486*(1+$G486)^(10-1))*('1.Inputs'!$D$48-'1.Inputs'!$D$49))/'1.Inputs'!$D$51</f>
        <v>2315878208.060194</v>
      </c>
      <c r="R486" s="36">
        <f>-'1.Inputs'!$D$24</f>
        <v>-2050000000</v>
      </c>
      <c r="S486" s="36">
        <f ca="1">((('1.Inputs'!$D$37*12*IF(1=1,'1.Inputs'!$D$38,IF(1=2,'1.Inputs'!$D$39,$E486)))*$F486*(('1.Inputs'!$D$40)+(1-'1.Inputs'!$D$40)*(1+'1.Inputs'!$D$41))*(1+$G486)^(1-1))-(('1.Inputs'!$D$37*12*IF(1=1,'1.Inputs'!$D$38,IF(1=2,'1.Inputs'!$D$39,$E486)))/(1-'1.Inputs'!$D$42)*$D486*(1+$G486)^(1-1))-('1.Inputs'!$D$37*12*IF(1=1,'1.Inputs'!$D$38,IF(1=2,'1.Inputs'!$D$39,$E486)))*'1.Inputs'!$D$43*(1+$G486)^(1-1)-'1.Inputs'!$D$44*(1+$G486)^(1-1)-('1.Inputs'!$D$20/'1.Inputs'!$D$27+'1.Inputs'!$D$23/'1.Inputs'!$D$28))-MAX(0,((('1.Inputs'!$D$37*12*IF(1=1,'1.Inputs'!$D$38,IF(1=2,'1.Inputs'!$D$39,$E486)))*$F486*(('1.Inputs'!$D$40)+(1-'1.Inputs'!$D$40)*(1+'1.Inputs'!$D$41))*(1+$G486)^(1-1))-(('1.Inputs'!$D$37*12*IF(1=1,'1.Inputs'!$D$38,IF(1=2,'1.Inputs'!$D$39,$E486)))/(1-'1.Inputs'!$D$42)*$D486*(1+$G486)^(1-1))-('1.Inputs'!$D$37*12*IF(1=1,'1.Inputs'!$D$38,IF(1=2,'1.Inputs'!$D$39,$E486)))*'1.Inputs'!$D$43*(1+$G486)^(1-1)-'1.Inputs'!$D$44*(1+$G486)^(1-1)-('1.Inputs'!$D$20/'1.Inputs'!$D$27+'1.Inputs'!$D$23/'1.Inputs'!$D$28)))*'1.Inputs'!$D$53+('1.Inputs'!$D$20/'1.Inputs'!$D$27+'1.Inputs'!$D$23/'1.Inputs'!$D$28)-H486</f>
        <v>-560496149.5375315</v>
      </c>
      <c r="T486" s="36">
        <f ca="1">((('1.Inputs'!$D$37*12*IF(2=1,'1.Inputs'!$D$38,IF(2=2,'1.Inputs'!$D$39,$E486)))*$F486*(('1.Inputs'!$D$40)+(1-'1.Inputs'!$D$40)*(1+'1.Inputs'!$D$41))*(1+$G486)^(2-1))-(('1.Inputs'!$D$37*12*IF(2=1,'1.Inputs'!$D$38,IF(2=2,'1.Inputs'!$D$39,$E486)))/(1-'1.Inputs'!$D$42)*$D486*(1+$G486)^(2-1))-('1.Inputs'!$D$37*12*IF(2=1,'1.Inputs'!$D$38,IF(2=2,'1.Inputs'!$D$39,$E486)))*'1.Inputs'!$D$43*(1+$G486)^(2-1)-'1.Inputs'!$D$44*(1+$G486)^(2-1)-('1.Inputs'!$D$20/'1.Inputs'!$D$27+'1.Inputs'!$D$23/'1.Inputs'!$D$28))-MAX(0,((('1.Inputs'!$D$37*12*IF(2=1,'1.Inputs'!$D$38,IF(2=2,'1.Inputs'!$D$39,$E486)))*$F486*(('1.Inputs'!$D$40)+(1-'1.Inputs'!$D$40)*(1+'1.Inputs'!$D$41))*(1+$G486)^(2-1))-(('1.Inputs'!$D$37*12*IF(2=1,'1.Inputs'!$D$38,IF(2=2,'1.Inputs'!$D$39,$E486)))/(1-'1.Inputs'!$D$42)*$D486*(1+$G486)^(2-1))-('1.Inputs'!$D$37*12*IF(2=1,'1.Inputs'!$D$38,IF(2=2,'1.Inputs'!$D$39,$E486)))*'1.Inputs'!$D$43*(1+$G486)^(2-1)-'1.Inputs'!$D$44*(1+$G486)^(2-1)-('1.Inputs'!$D$20/'1.Inputs'!$D$27+'1.Inputs'!$D$23/'1.Inputs'!$D$28)))*'1.Inputs'!$D$53+('1.Inputs'!$D$20/'1.Inputs'!$D$27+'1.Inputs'!$D$23/'1.Inputs'!$D$28)-(I486-H486)</f>
        <v>182954788.98212647</v>
      </c>
      <c r="U486" s="36">
        <f ca="1">((('1.Inputs'!$D$37*12*IF(3=1,'1.Inputs'!$D$38,IF(3=2,'1.Inputs'!$D$39,$E486)))*$F486*(('1.Inputs'!$D$40)+(1-'1.Inputs'!$D$40)*(1+'1.Inputs'!$D$41))*(1+$G486)^(3-1))-(('1.Inputs'!$D$37*12*IF(3=1,'1.Inputs'!$D$38,IF(3=2,'1.Inputs'!$D$39,$E486)))/(1-'1.Inputs'!$D$42)*$D486*(1+$G486)^(3-1))-('1.Inputs'!$D$37*12*IF(3=1,'1.Inputs'!$D$38,IF(3=2,'1.Inputs'!$D$39,$E486)))*'1.Inputs'!$D$43*(1+$G486)^(3-1)-'1.Inputs'!$D$44*(1+$G486)^(3-1)-('1.Inputs'!$D$20/'1.Inputs'!$D$27+'1.Inputs'!$D$23/'1.Inputs'!$D$28))-MAX(0,((('1.Inputs'!$D$37*12*IF(3=1,'1.Inputs'!$D$38,IF(3=2,'1.Inputs'!$D$39,$E486)))*$F486*(('1.Inputs'!$D$40)+(1-'1.Inputs'!$D$40)*(1+'1.Inputs'!$D$41))*(1+$G486)^(3-1))-(('1.Inputs'!$D$37*12*IF(3=1,'1.Inputs'!$D$38,IF(3=2,'1.Inputs'!$D$39,$E486)))/(1-'1.Inputs'!$D$42)*$D486*(1+$G486)^(3-1))-('1.Inputs'!$D$37*12*IF(3=1,'1.Inputs'!$D$38,IF(3=2,'1.Inputs'!$D$39,$E486)))*'1.Inputs'!$D$43*(1+$G486)^(3-1)-'1.Inputs'!$D$44*(1+$G486)^(3-1)-('1.Inputs'!$D$20/'1.Inputs'!$D$27+'1.Inputs'!$D$23/'1.Inputs'!$D$28)))*'1.Inputs'!$D$53+('1.Inputs'!$D$20/'1.Inputs'!$D$27+'1.Inputs'!$D$23/'1.Inputs'!$D$28)-(J486-I486)</f>
        <v>520492731.53232479</v>
      </c>
      <c r="V486" s="36">
        <f ca="1">((('1.Inputs'!$D$37*12*IF(4=1,'1.Inputs'!$D$38,IF(4=2,'1.Inputs'!$D$39,$E486)))*$F486*(('1.Inputs'!$D$40)+(1-'1.Inputs'!$D$40)*(1+'1.Inputs'!$D$41))*(1+$G486)^(4-1))-(('1.Inputs'!$D$37*12*IF(4=1,'1.Inputs'!$D$38,IF(4=2,'1.Inputs'!$D$39,$E486)))/(1-'1.Inputs'!$D$42)*$D486*(1+$G486)^(4-1))-('1.Inputs'!$D$37*12*IF(4=1,'1.Inputs'!$D$38,IF(4=2,'1.Inputs'!$D$39,$E486)))*'1.Inputs'!$D$43*(1+$G486)^(4-1)-'1.Inputs'!$D$44*(1+$G486)^(4-1)-('1.Inputs'!$D$20/'1.Inputs'!$D$27+'1.Inputs'!$D$23/'1.Inputs'!$D$28))-MAX(0,((('1.Inputs'!$D$37*12*IF(4=1,'1.Inputs'!$D$38,IF(4=2,'1.Inputs'!$D$39,$E486)))*$F486*(('1.Inputs'!$D$40)+(1-'1.Inputs'!$D$40)*(1+'1.Inputs'!$D$41))*(1+$G486)^(4-1))-(('1.Inputs'!$D$37*12*IF(4=1,'1.Inputs'!$D$38,IF(4=2,'1.Inputs'!$D$39,$E486)))/(1-'1.Inputs'!$D$42)*$D486*(1+$G486)^(4-1))-('1.Inputs'!$D$37*12*IF(4=1,'1.Inputs'!$D$38,IF(4=2,'1.Inputs'!$D$39,$E486)))*'1.Inputs'!$D$43*(1+$G486)^(4-1)-'1.Inputs'!$D$44*(1+$G486)^(4-1)-('1.Inputs'!$D$20/'1.Inputs'!$D$27+'1.Inputs'!$D$23/'1.Inputs'!$D$28)))*'1.Inputs'!$D$53+('1.Inputs'!$D$20/'1.Inputs'!$D$27+'1.Inputs'!$D$23/'1.Inputs'!$D$28)-(K486-J486)</f>
        <v>809544393.12808895</v>
      </c>
      <c r="W486" s="36">
        <f ca="1">((('1.Inputs'!$D$37*12*IF(5=1,'1.Inputs'!$D$38,IF(5=2,'1.Inputs'!$D$39,$E486)))*$F486*(('1.Inputs'!$D$40)+(1-'1.Inputs'!$D$40)*(1+'1.Inputs'!$D$41))*(1+$G486)^(5-1))-(('1.Inputs'!$D$37*12*IF(5=1,'1.Inputs'!$D$38,IF(5=2,'1.Inputs'!$D$39,$E486)))/(1-'1.Inputs'!$D$42)*$D486*(1+$G486)^(5-1))-('1.Inputs'!$D$37*12*IF(5=1,'1.Inputs'!$D$38,IF(5=2,'1.Inputs'!$D$39,$E486)))*'1.Inputs'!$D$43*(1+$G486)^(5-1)-'1.Inputs'!$D$44*(1+$G486)^(5-1)-('1.Inputs'!$D$20/'1.Inputs'!$D$27+'1.Inputs'!$D$23/'1.Inputs'!$D$28))-MAX(0,((('1.Inputs'!$D$37*12*IF(5=1,'1.Inputs'!$D$38,IF(5=2,'1.Inputs'!$D$39,$E486)))*$F486*(('1.Inputs'!$D$40)+(1-'1.Inputs'!$D$40)*(1+'1.Inputs'!$D$41))*(1+$G486)^(5-1))-(('1.Inputs'!$D$37*12*IF(5=1,'1.Inputs'!$D$38,IF(5=2,'1.Inputs'!$D$39,$E486)))/(1-'1.Inputs'!$D$42)*$D486*(1+$G486)^(5-1))-('1.Inputs'!$D$37*12*IF(5=1,'1.Inputs'!$D$38,IF(5=2,'1.Inputs'!$D$39,$E486)))*'1.Inputs'!$D$43*(1+$G486)^(5-1)-'1.Inputs'!$D$44*(1+$G486)^(5-1)-('1.Inputs'!$D$20/'1.Inputs'!$D$27+'1.Inputs'!$D$23/'1.Inputs'!$D$28)))*'1.Inputs'!$D$53+('1.Inputs'!$D$20/'1.Inputs'!$D$27+'1.Inputs'!$D$23/'1.Inputs'!$D$28)-(L486-K486)</f>
        <v>857497858.22151136</v>
      </c>
      <c r="X486" s="36">
        <f ca="1">((('1.Inputs'!$D$37*12*IF(6=1,'1.Inputs'!$D$38,IF(6=2,'1.Inputs'!$D$39,$E486)))*$F486*(('1.Inputs'!$D$40)+(1-'1.Inputs'!$D$40)*(1+'1.Inputs'!$D$41))*(1+$G486)^(6-1))-(('1.Inputs'!$D$37*12*IF(6=1,'1.Inputs'!$D$38,IF(6=2,'1.Inputs'!$D$39,$E486)))/(1-'1.Inputs'!$D$42)*$D486*(1+$G486)^(6-1))-('1.Inputs'!$D$37*12*IF(6=1,'1.Inputs'!$D$38,IF(6=2,'1.Inputs'!$D$39,$E486)))*'1.Inputs'!$D$43*(1+$G486)^(6-1)-'1.Inputs'!$D$44*(1+$G486)^(6-1)-('1.Inputs'!$D$20/'1.Inputs'!$D$27+'1.Inputs'!$D$23/'1.Inputs'!$D$28))-MAX(0,((('1.Inputs'!$D$37*12*IF(6=1,'1.Inputs'!$D$38,IF(6=2,'1.Inputs'!$D$39,$E486)))*$F486*(('1.Inputs'!$D$40)+(1-'1.Inputs'!$D$40)*(1+'1.Inputs'!$D$41))*(1+$G486)^(6-1))-(('1.Inputs'!$D$37*12*IF(6=1,'1.Inputs'!$D$38,IF(6=2,'1.Inputs'!$D$39,$E486)))/(1-'1.Inputs'!$D$42)*$D486*(1+$G486)^(6-1))-('1.Inputs'!$D$37*12*IF(6=1,'1.Inputs'!$D$38,IF(6=2,'1.Inputs'!$D$39,$E486)))*'1.Inputs'!$D$43*(1+$G486)^(6-1)-'1.Inputs'!$D$44*(1+$G486)^(6-1)-('1.Inputs'!$D$20/'1.Inputs'!$D$27+'1.Inputs'!$D$23/'1.Inputs'!$D$28)))*'1.Inputs'!$D$53+('1.Inputs'!$D$20/'1.Inputs'!$D$27+'1.Inputs'!$D$23/'1.Inputs'!$D$28)-(M486-L486)</f>
        <v>908467920.09853339</v>
      </c>
      <c r="Y486" s="36">
        <f ca="1">((('1.Inputs'!$D$37*12*IF(7=1,'1.Inputs'!$D$38,IF(7=2,'1.Inputs'!$D$39,$E486)))*$F486*(('1.Inputs'!$D$40)+(1-'1.Inputs'!$D$40)*(1+'1.Inputs'!$D$41))*(1+$G486)^(7-1))-(('1.Inputs'!$D$37*12*IF(7=1,'1.Inputs'!$D$38,IF(7=2,'1.Inputs'!$D$39,$E486)))/(1-'1.Inputs'!$D$42)*$D486*(1+$G486)^(7-1))-('1.Inputs'!$D$37*12*IF(7=1,'1.Inputs'!$D$38,IF(7=2,'1.Inputs'!$D$39,$E486)))*'1.Inputs'!$D$43*(1+$G486)^(7-1)-'1.Inputs'!$D$44*(1+$G486)^(7-1)-('1.Inputs'!$D$20/'1.Inputs'!$D$27+'1.Inputs'!$D$23/'1.Inputs'!$D$28))-MAX(0,((('1.Inputs'!$D$37*12*IF(7=1,'1.Inputs'!$D$38,IF(7=2,'1.Inputs'!$D$39,$E486)))*$F486*(('1.Inputs'!$D$40)+(1-'1.Inputs'!$D$40)*(1+'1.Inputs'!$D$41))*(1+$G486)^(7-1))-(('1.Inputs'!$D$37*12*IF(7=1,'1.Inputs'!$D$38,IF(7=2,'1.Inputs'!$D$39,$E486)))/(1-'1.Inputs'!$D$42)*$D486*(1+$G486)^(7-1))-('1.Inputs'!$D$37*12*IF(7=1,'1.Inputs'!$D$38,IF(7=2,'1.Inputs'!$D$39,$E486)))*'1.Inputs'!$D$43*(1+$G486)^(7-1)-'1.Inputs'!$D$44*(1+$G486)^(7-1)-('1.Inputs'!$D$20/'1.Inputs'!$D$27+'1.Inputs'!$D$23/'1.Inputs'!$D$28)))*'1.Inputs'!$D$53+('1.Inputs'!$D$20/'1.Inputs'!$D$27+'1.Inputs'!$D$23/'1.Inputs'!$D$28)-(N486-M486)</f>
        <v>962644343.0678885</v>
      </c>
      <c r="Z486" s="36">
        <f ca="1">((('1.Inputs'!$D$37*12*IF(8=1,'1.Inputs'!$D$38,IF(8=2,'1.Inputs'!$D$39,$E486)))*$F486*(('1.Inputs'!$D$40)+(1-'1.Inputs'!$D$40)*(1+'1.Inputs'!$D$41))*(1+$G486)^(8-1))-(('1.Inputs'!$D$37*12*IF(8=1,'1.Inputs'!$D$38,IF(8=2,'1.Inputs'!$D$39,$E486)))/(1-'1.Inputs'!$D$42)*$D486*(1+$G486)^(8-1))-('1.Inputs'!$D$37*12*IF(8=1,'1.Inputs'!$D$38,IF(8=2,'1.Inputs'!$D$39,$E486)))*'1.Inputs'!$D$43*(1+$G486)^(8-1)-'1.Inputs'!$D$44*(1+$G486)^(8-1)-('1.Inputs'!$D$20/'1.Inputs'!$D$27+'1.Inputs'!$D$23/'1.Inputs'!$D$28))-MAX(0,((('1.Inputs'!$D$37*12*IF(8=1,'1.Inputs'!$D$38,IF(8=2,'1.Inputs'!$D$39,$E486)))*$F486*(('1.Inputs'!$D$40)+(1-'1.Inputs'!$D$40)*(1+'1.Inputs'!$D$41))*(1+$G486)^(8-1))-(('1.Inputs'!$D$37*12*IF(8=1,'1.Inputs'!$D$38,IF(8=2,'1.Inputs'!$D$39,$E486)))/(1-'1.Inputs'!$D$42)*$D486*(1+$G486)^(8-1))-('1.Inputs'!$D$37*12*IF(8=1,'1.Inputs'!$D$38,IF(8=2,'1.Inputs'!$D$39,$E486)))*'1.Inputs'!$D$43*(1+$G486)^(8-1)-'1.Inputs'!$D$44*(1+$G486)^(8-1)-('1.Inputs'!$D$20/'1.Inputs'!$D$27+'1.Inputs'!$D$23/'1.Inputs'!$D$28)))*'1.Inputs'!$D$53+('1.Inputs'!$D$20/'1.Inputs'!$D$27+'1.Inputs'!$D$23/'1.Inputs'!$D$28)-(O486-N486)</f>
        <v>1020228828.894805</v>
      </c>
      <c r="AA486" s="36">
        <f ca="1">((('1.Inputs'!$D$37*12*IF(9=1,'1.Inputs'!$D$38,IF(9=2,'1.Inputs'!$D$39,$E486)))*$F486*(('1.Inputs'!$D$40)+(1-'1.Inputs'!$D$40)*(1+'1.Inputs'!$D$41))*(1+$G486)^(9-1))-(('1.Inputs'!$D$37*12*IF(9=1,'1.Inputs'!$D$38,IF(9=2,'1.Inputs'!$D$39,$E486)))/(1-'1.Inputs'!$D$42)*$D486*(1+$G486)^(9-1))-('1.Inputs'!$D$37*12*IF(9=1,'1.Inputs'!$D$38,IF(9=2,'1.Inputs'!$D$39,$E486)))*'1.Inputs'!$D$43*(1+$G486)^(9-1)-'1.Inputs'!$D$44*(1+$G486)^(9-1)-('1.Inputs'!$D$20/'1.Inputs'!$D$27+'1.Inputs'!$D$23/'1.Inputs'!$D$28))-MAX(0,((('1.Inputs'!$D$37*12*IF(9=1,'1.Inputs'!$D$38,IF(9=2,'1.Inputs'!$D$39,$E486)))*$F486*(('1.Inputs'!$D$40)+(1-'1.Inputs'!$D$40)*(1+'1.Inputs'!$D$41))*(1+$G486)^(9-1))-(('1.Inputs'!$D$37*12*IF(9=1,'1.Inputs'!$D$38,IF(9=2,'1.Inputs'!$D$39,$E486)))/(1-'1.Inputs'!$D$42)*$D486*(1+$G486)^(9-1))-('1.Inputs'!$D$37*12*IF(9=1,'1.Inputs'!$D$38,IF(9=2,'1.Inputs'!$D$39,$E486)))*'1.Inputs'!$D$43*(1+$G486)^(9-1)-'1.Inputs'!$D$44*(1+$G486)^(9-1)-('1.Inputs'!$D$20/'1.Inputs'!$D$27+'1.Inputs'!$D$23/'1.Inputs'!$D$28)))*'1.Inputs'!$D$53+('1.Inputs'!$D$20/'1.Inputs'!$D$27+'1.Inputs'!$D$23/'1.Inputs'!$D$28)-(P486-O486)</f>
        <v>1081435767.7476351</v>
      </c>
      <c r="AB486" s="36">
        <f ca="1">((('1.Inputs'!$D$37*12*IF(10=1,'1.Inputs'!$D$38,IF(10=2,'1.Inputs'!$D$39,$E486)))*$F486*(('1.Inputs'!$D$40)+(1-'1.Inputs'!$D$40)*(1+'1.Inputs'!$D$41))*(1+$G486)^(10-1))-(('1.Inputs'!$D$37*12*IF(10=1,'1.Inputs'!$D$38,IF(10=2,'1.Inputs'!$D$39,$E486)))/(1-'1.Inputs'!$D$42)*$D486*(1+$G486)^(10-1))-('1.Inputs'!$D$37*12*IF(10=1,'1.Inputs'!$D$38,IF(10=2,'1.Inputs'!$D$39,$E486)))*'1.Inputs'!$D$43*(1+$G486)^(10-1)-'1.Inputs'!$D$44*(1+$G486)^(10-1)-('1.Inputs'!$D$20/'1.Inputs'!$D$27+'1.Inputs'!$D$23/'1.Inputs'!$D$28))-MAX(0,((('1.Inputs'!$D$37*12*IF(10=1,'1.Inputs'!$D$38,IF(10=2,'1.Inputs'!$D$39,$E486)))*$F486*(('1.Inputs'!$D$40)+(1-'1.Inputs'!$D$40)*(1+'1.Inputs'!$D$41))*(1+$G486)^(10-1))-(('1.Inputs'!$D$37*12*IF(10=1,'1.Inputs'!$D$38,IF(10=2,'1.Inputs'!$D$39,$E486)))/(1-'1.Inputs'!$D$42)*$D486*(1+$G486)^(10-1))-('1.Inputs'!$D$37*12*IF(10=1,'1.Inputs'!$D$38,IF(10=2,'1.Inputs'!$D$39,$E486)))*'1.Inputs'!$D$43*(1+$G486)^(10-1)-'1.Inputs'!$D$44*(1+$G486)^(10-1)-('1.Inputs'!$D$20/'1.Inputs'!$D$27+'1.Inputs'!$D$23/'1.Inputs'!$D$28)))*'1.Inputs'!$D$53+('1.Inputs'!$D$20/'1.Inputs'!$D$27+'1.Inputs'!$D$23/'1.Inputs'!$D$28)-(Q486-P486)+(('1.Inputs'!$D$20+'1.Inputs'!$D$23-('1.Inputs'!$D$20/'1.Inputs'!$D$27+'1.Inputs'!$D$23/'1.Inputs'!$D$28)*'1.Inputs'!$D$10)*'1.Inputs'!$D$60+'1.Inputs'!$D$19*'1.Inputs'!$D$59+Q486)</f>
        <v>4162371244.4442883</v>
      </c>
      <c r="AC486" s="36">
        <f ca="1">S486-AC$13-AC$14+MIN(AC$13,MAX(0,((('1.Inputs'!$D$37*12*IF(1=1,'1.Inputs'!$D$38,IF(1=2,'1.Inputs'!$D$39,$E486)))*$F486*(('1.Inputs'!$D$40)+(1-'1.Inputs'!$D$40)*(1+'1.Inputs'!$D$41))*(1+$G486)^(1-1))-(('1.Inputs'!$D$37*12*IF(1=1,'1.Inputs'!$D$38,IF(1=2,'1.Inputs'!$D$39,$E486)))/(1-'1.Inputs'!$D$42)*$D486*(1+$G486)^(1-1))-('1.Inputs'!$D$37*12*IF(1=1,'1.Inputs'!$D$38,IF(1=2,'1.Inputs'!$D$39,$E486)))*'1.Inputs'!$D$43*(1+$G486)^(1-1)-'1.Inputs'!$D$44*(1+$G486)^(1-1)-('1.Inputs'!$D$20/'1.Inputs'!$D$27+'1.Inputs'!$D$23/'1.Inputs'!$D$28))))*'1.Inputs'!$D$53</f>
        <v>-656480874.00737655</v>
      </c>
      <c r="AD486" s="36">
        <f ca="1">T486-AD$13-AD$14+MIN(AD$13,MAX(0,((('1.Inputs'!$D$37*12*IF(2=1,'1.Inputs'!$D$38,IF(2=2,'1.Inputs'!$D$39,$E486)))*$F486*(('1.Inputs'!$D$40)+(1-'1.Inputs'!$D$40)*(1+'1.Inputs'!$D$41))*(1+$G486)^(2-1))-(('1.Inputs'!$D$37*12*IF(2=1,'1.Inputs'!$D$38,IF(2=2,'1.Inputs'!$D$39,$E486)))/(1-'1.Inputs'!$D$42)*$D486*(1+$G486)^(2-1))-('1.Inputs'!$D$37*12*IF(2=1,'1.Inputs'!$D$38,IF(2=2,'1.Inputs'!$D$39,$E486)))*'1.Inputs'!$D$43*(1+$G486)^(2-1)-'1.Inputs'!$D$44*(1+$G486)^(2-1)-('1.Inputs'!$D$20/'1.Inputs'!$D$27+'1.Inputs'!$D$23/'1.Inputs'!$D$28))))*'1.Inputs'!$D$53</f>
        <v>87014788.982126474</v>
      </c>
      <c r="AE486" s="36">
        <f ca="1">U486-AE$13-AE$14+MIN(AE$13,MAX(0,((('1.Inputs'!$D$37*12*IF(3=1,'1.Inputs'!$D$38,IF(3=2,'1.Inputs'!$D$39,$E486)))*$F486*(('1.Inputs'!$D$40)+(1-'1.Inputs'!$D$40)*(1+'1.Inputs'!$D$41))*(1+$G486)^(3-1))-(('1.Inputs'!$D$37*12*IF(3=1,'1.Inputs'!$D$38,IF(3=2,'1.Inputs'!$D$39,$E486)))/(1-'1.Inputs'!$D$42)*$D486*(1+$G486)^(3-1))-('1.Inputs'!$D$37*12*IF(3=1,'1.Inputs'!$D$38,IF(3=2,'1.Inputs'!$D$39,$E486)))*'1.Inputs'!$D$43*(1+$G486)^(3-1)-'1.Inputs'!$D$44*(1+$G486)^(3-1)-('1.Inputs'!$D$20/'1.Inputs'!$D$27+'1.Inputs'!$D$23/'1.Inputs'!$D$28))))*'1.Inputs'!$D$53</f>
        <v>178552731.53232479</v>
      </c>
      <c r="AF486" s="36">
        <f ca="1">V486-AF$13-AF$14+MIN(AF$13,MAX(0,((('1.Inputs'!$D$37*12*IF(4=1,'1.Inputs'!$D$38,IF(4=2,'1.Inputs'!$D$39,$E486)))*$F486*(('1.Inputs'!$D$40)+(1-'1.Inputs'!$D$40)*(1+'1.Inputs'!$D$41))*(1+$G486)^(4-1))-(('1.Inputs'!$D$37*12*IF(4=1,'1.Inputs'!$D$38,IF(4=2,'1.Inputs'!$D$39,$E486)))/(1-'1.Inputs'!$D$42)*$D486*(1+$G486)^(4-1))-('1.Inputs'!$D$37*12*IF(4=1,'1.Inputs'!$D$38,IF(4=2,'1.Inputs'!$D$39,$E486)))*'1.Inputs'!$D$43*(1+$G486)^(4-1)-'1.Inputs'!$D$44*(1+$G486)^(4-1)-('1.Inputs'!$D$20/'1.Inputs'!$D$27+'1.Inputs'!$D$23/'1.Inputs'!$D$28))))*'1.Inputs'!$D$53</f>
        <v>486792393.12808895</v>
      </c>
      <c r="AG486" s="36">
        <f ca="1">W486-AG$13-AG$14+MIN(AG$13,MAX(0,((('1.Inputs'!$D$37*12*IF(5=1,'1.Inputs'!$D$38,IF(5=2,'1.Inputs'!$D$39,$E486)))*$F486*(('1.Inputs'!$D$40)+(1-'1.Inputs'!$D$40)*(1+'1.Inputs'!$D$41))*(1+$G486)^(5-1))-(('1.Inputs'!$D$37*12*IF(5=1,'1.Inputs'!$D$38,IF(5=2,'1.Inputs'!$D$39,$E486)))/(1-'1.Inputs'!$D$42)*$D486*(1+$G486)^(5-1))-('1.Inputs'!$D$37*12*IF(5=1,'1.Inputs'!$D$38,IF(5=2,'1.Inputs'!$D$39,$E486)))*'1.Inputs'!$D$43*(1+$G486)^(5-1)-'1.Inputs'!$D$44*(1+$G486)^(5-1)-('1.Inputs'!$D$20/'1.Inputs'!$D$27+'1.Inputs'!$D$23/'1.Inputs'!$D$28))))*'1.Inputs'!$D$53</f>
        <v>553933858.22151136</v>
      </c>
      <c r="AH486" s="36">
        <f ca="1">X486-AH$13-AH$14+MIN(AH$13,MAX(0,((('1.Inputs'!$D$37*12*IF(6=1,'1.Inputs'!$D$38,IF(6=2,'1.Inputs'!$D$39,$E486)))*$F486*(('1.Inputs'!$D$40)+(1-'1.Inputs'!$D$40)*(1+'1.Inputs'!$D$41))*(1+$G486)^(6-1))-(('1.Inputs'!$D$37*12*IF(6=1,'1.Inputs'!$D$38,IF(6=2,'1.Inputs'!$D$39,$E486)))/(1-'1.Inputs'!$D$42)*$D486*(1+$G486)^(6-1))-('1.Inputs'!$D$37*12*IF(6=1,'1.Inputs'!$D$38,IF(6=2,'1.Inputs'!$D$39,$E486)))*'1.Inputs'!$D$43*(1+$G486)^(6-1)-'1.Inputs'!$D$44*(1+$G486)^(6-1)-('1.Inputs'!$D$20/'1.Inputs'!$D$27+'1.Inputs'!$D$23/'1.Inputs'!$D$28))))*'1.Inputs'!$D$53</f>
        <v>624091920.09853339</v>
      </c>
      <c r="AI486" s="36">
        <f ca="1">Y486-AI$13-AI$14+MIN(AI$13,MAX(0,((('1.Inputs'!$D$37*12*IF(7=1,'1.Inputs'!$D$38,IF(7=2,'1.Inputs'!$D$39,$E486)))*$F486*(('1.Inputs'!$D$40)+(1-'1.Inputs'!$D$40)*(1+'1.Inputs'!$D$41))*(1+$G486)^(7-1))-(('1.Inputs'!$D$37*12*IF(7=1,'1.Inputs'!$D$38,IF(7=2,'1.Inputs'!$D$39,$E486)))/(1-'1.Inputs'!$D$42)*$D486*(1+$G486)^(7-1))-('1.Inputs'!$D$37*12*IF(7=1,'1.Inputs'!$D$38,IF(7=2,'1.Inputs'!$D$39,$E486)))*'1.Inputs'!$D$43*(1+$G486)^(7-1)-'1.Inputs'!$D$44*(1+$G486)^(7-1)-('1.Inputs'!$D$20/'1.Inputs'!$D$27+'1.Inputs'!$D$23/'1.Inputs'!$D$28))))*'1.Inputs'!$D$53</f>
        <v>697456343.0678885</v>
      </c>
      <c r="AJ486" s="36">
        <f ca="1">Z486-AJ$13-AJ$14+MIN(AJ$13,MAX(0,((('1.Inputs'!$D$37*12*IF(8=1,'1.Inputs'!$D$38,IF(8=2,'1.Inputs'!$D$39,$E486)))*$F486*(('1.Inputs'!$D$40)+(1-'1.Inputs'!$D$40)*(1+'1.Inputs'!$D$41))*(1+$G486)^(8-1))-(('1.Inputs'!$D$37*12*IF(8=1,'1.Inputs'!$D$38,IF(8=2,'1.Inputs'!$D$39,$E486)))/(1-'1.Inputs'!$D$42)*$D486*(1+$G486)^(8-1))-('1.Inputs'!$D$37*12*IF(8=1,'1.Inputs'!$D$38,IF(8=2,'1.Inputs'!$D$39,$E486)))*'1.Inputs'!$D$43*(1+$G486)^(8-1)-'1.Inputs'!$D$44*(1+$G486)^(8-1)-('1.Inputs'!$D$20/'1.Inputs'!$D$27+'1.Inputs'!$D$23/'1.Inputs'!$D$28))))*'1.Inputs'!$D$53</f>
        <v>1020228828.894805</v>
      </c>
      <c r="AK486" s="36">
        <f ca="1">AA486-AK$13-AK$14+MIN(AK$13,MAX(0,((('1.Inputs'!$D$37*12*IF(9=1,'1.Inputs'!$D$38,IF(9=2,'1.Inputs'!$D$39,$E486)))*$F486*(('1.Inputs'!$D$40)+(1-'1.Inputs'!$D$40)*(1+'1.Inputs'!$D$41))*(1+$G486)^(9-1))-(('1.Inputs'!$D$37*12*IF(9=1,'1.Inputs'!$D$38,IF(9=2,'1.Inputs'!$D$39,$E486)))/(1-'1.Inputs'!$D$42)*$D486*(1+$G486)^(9-1))-('1.Inputs'!$D$37*12*IF(9=1,'1.Inputs'!$D$38,IF(9=2,'1.Inputs'!$D$39,$E486)))*'1.Inputs'!$D$43*(1+$G486)^(9-1)-'1.Inputs'!$D$44*(1+$G486)^(9-1)-('1.Inputs'!$D$20/'1.Inputs'!$D$27+'1.Inputs'!$D$23/'1.Inputs'!$D$28))))*'1.Inputs'!$D$53</f>
        <v>1081435767.7476351</v>
      </c>
      <c r="AL486" s="36">
        <f ca="1">AB486-AL$13-AL$14+MIN(AL$13,MAX(0,((('1.Inputs'!$D$37*12*IF(10=1,'1.Inputs'!$D$38,IF(10=2,'1.Inputs'!$D$39,$E486)))*$F486*(('1.Inputs'!$D$40)+(1-'1.Inputs'!$D$40)*(1+'1.Inputs'!$D$41))*(1+$G486)^(10-1))-(('1.Inputs'!$D$37*12*IF(10=1,'1.Inputs'!$D$38,IF(10=2,'1.Inputs'!$D$39,$E486)))/(1-'1.Inputs'!$D$42)*$D486*(1+$G486)^(10-1))-('1.Inputs'!$D$37*12*IF(10=1,'1.Inputs'!$D$38,IF(10=2,'1.Inputs'!$D$39,$E486)))*'1.Inputs'!$D$43*(1+$G486)^(10-1)-'1.Inputs'!$D$44*(1+$G486)^(10-1)-('1.Inputs'!$D$20/'1.Inputs'!$D$27+'1.Inputs'!$D$23/'1.Inputs'!$D$28))))*'1.Inputs'!$D$53+'1.Inputs'!$D$35</f>
        <v>4962371244.4442883</v>
      </c>
      <c r="AM486" s="48">
        <f ca="1">R486+NPV('1.Inputs'!$D$55,S486:AB486)</f>
        <v>2038661875.0551047</v>
      </c>
      <c r="AN486" s="48">
        <f ca="1">-('1.Inputs'!$D$24*(1-'1.Inputs'!$D$31)+'1.Inputs'!$D$35)+NPV('1.Inputs'!$D$54,AC486:AL486)</f>
        <v>401538559.24399924</v>
      </c>
      <c r="AO486" s="36">
        <f t="shared" ca="1" si="61"/>
        <v>-3.7973993871106471</v>
      </c>
      <c r="AP486" s="36">
        <f t="shared" ca="1" si="62"/>
        <v>1.3223900699500122</v>
      </c>
      <c r="AQ486" s="36">
        <f ca="1">'1.Inputs'!$D$35+MIN(SUM($AC486:AC486),SUM($AC486:AD486),SUM($AC486:AE486),SUM($AC486:AF486),SUM($AC486:AG486),SUM($AC486:AH486),SUM($AC486:AI486),SUM($AC486:AJ486),SUM($AC486:AK486),SUM($AC486:AL486))</f>
        <v>143519125.99262345</v>
      </c>
      <c r="AR486" s="36">
        <f ca="1">IF(AP486&lt;'1.Inputs'!$D$57,1,0)</f>
        <v>0</v>
      </c>
      <c r="AS486" s="36">
        <f t="shared" ca="1" si="63"/>
        <v>0</v>
      </c>
    </row>
    <row r="487" spans="2:45" ht="15" customHeight="1" x14ac:dyDescent="0.25">
      <c r="B487" s="36">
        <v>472</v>
      </c>
      <c r="C487" s="36">
        <f t="shared" ca="1" si="56"/>
        <v>0.97344628617354922</v>
      </c>
      <c r="D487" s="36">
        <f t="shared" ca="1" si="57"/>
        <v>19877.017971380472</v>
      </c>
      <c r="E487" s="47">
        <f t="shared" ca="1" si="58"/>
        <v>0.8997780517029802</v>
      </c>
      <c r="F487" s="36">
        <f t="shared" ca="1" si="59"/>
        <v>28062.68353749752</v>
      </c>
      <c r="G487" s="36">
        <f t="shared" ca="1" si="60"/>
        <v>5.0487702432781251E-2</v>
      </c>
      <c r="H487" s="36">
        <f ca="1">((('1.Inputs'!$D$37*12*IF(1=1,'1.Inputs'!$D$38,IF(1=2,'1.Inputs'!$D$39,$E487)))*$F487*(('1.Inputs'!$D$40)+(1-'1.Inputs'!$D$40)*(1+'1.Inputs'!$D$41))*(1+$G487)^(1-1))*'1.Inputs'!$D$47+(('1.Inputs'!$D$37*12*IF(1=1,'1.Inputs'!$D$38,IF(1=2,'1.Inputs'!$D$39,$E487)))/(1-'1.Inputs'!$D$42)*$D487*(1+$G487)^(1-1))*('1.Inputs'!$D$48-'1.Inputs'!$D$49))/'1.Inputs'!$D$51</f>
        <v>758224245.39497709</v>
      </c>
      <c r="I487" s="36">
        <f ca="1">((('1.Inputs'!$D$37*12*IF(2=1,'1.Inputs'!$D$38,IF(2=2,'1.Inputs'!$D$39,$E487)))*$F487*(('1.Inputs'!$D$40)+(1-'1.Inputs'!$D$40)*(1+'1.Inputs'!$D$41))*(1+$G487)^(2-1))*'1.Inputs'!$D$47+(('1.Inputs'!$D$37*12*IF(2=1,'1.Inputs'!$D$38,IF(2=2,'1.Inputs'!$D$39,$E487)))/(1-'1.Inputs'!$D$42)*$D487*(1+$G487)^(2-1))*('1.Inputs'!$D$48-'1.Inputs'!$D$49))/'1.Inputs'!$D$51</f>
        <v>1115107343.6633182</v>
      </c>
      <c r="J487" s="36">
        <f ca="1">((('1.Inputs'!$D$37*12*IF(3=1,'1.Inputs'!$D$38,IF(3=2,'1.Inputs'!$D$39,$E487)))*$F487*(('1.Inputs'!$D$40)+(1-'1.Inputs'!$D$40)*(1+'1.Inputs'!$D$41))*(1+$G487)^(3-1))*'1.Inputs'!$D$47+(('1.Inputs'!$D$37*12*IF(3=1,'1.Inputs'!$D$38,IF(3=2,'1.Inputs'!$D$39,$E487)))/(1-'1.Inputs'!$D$42)*$D487*(1+$G487)^(3-1))*('1.Inputs'!$D$48-'1.Inputs'!$D$49))/'1.Inputs'!$D$51</f>
        <v>1505722720.8293107</v>
      </c>
      <c r="K487" s="36">
        <f ca="1">((('1.Inputs'!$D$37*12*IF(4=1,'1.Inputs'!$D$38,IF(4=2,'1.Inputs'!$D$39,$E487)))*$F487*(('1.Inputs'!$D$40)+(1-'1.Inputs'!$D$40)*(1+'1.Inputs'!$D$41))*(1+$G487)^(4-1))*'1.Inputs'!$D$47+(('1.Inputs'!$D$37*12*IF(4=1,'1.Inputs'!$D$38,IF(4=2,'1.Inputs'!$D$39,$E487)))/(1-'1.Inputs'!$D$42)*$D487*(1+$G487)^(4-1))*('1.Inputs'!$D$48-'1.Inputs'!$D$49))/'1.Inputs'!$D$51</f>
        <v>1581743201.5048187</v>
      </c>
      <c r="L487" s="36">
        <f ca="1">((('1.Inputs'!$D$37*12*IF(5=1,'1.Inputs'!$D$38,IF(5=2,'1.Inputs'!$D$39,$E487)))*$F487*(('1.Inputs'!$D$40)+(1-'1.Inputs'!$D$40)*(1+'1.Inputs'!$D$41))*(1+$G487)^(5-1))*'1.Inputs'!$D$47+(('1.Inputs'!$D$37*12*IF(5=1,'1.Inputs'!$D$38,IF(5=2,'1.Inputs'!$D$39,$E487)))/(1-'1.Inputs'!$D$42)*$D487*(1+$G487)^(5-1))*('1.Inputs'!$D$48-'1.Inputs'!$D$49))/'1.Inputs'!$D$51</f>
        <v>1661601781.5874684</v>
      </c>
      <c r="M487" s="36">
        <f ca="1">((('1.Inputs'!$D$37*12*IF(6=1,'1.Inputs'!$D$38,IF(6=2,'1.Inputs'!$D$39,$E487)))*$F487*(('1.Inputs'!$D$40)+(1-'1.Inputs'!$D$40)*(1+'1.Inputs'!$D$41))*(1+$G487)^(6-1))*'1.Inputs'!$D$47+(('1.Inputs'!$D$37*12*IF(6=1,'1.Inputs'!$D$38,IF(6=2,'1.Inputs'!$D$39,$E487)))/(1-'1.Inputs'!$D$42)*$D487*(1+$G487)^(6-1))*('1.Inputs'!$D$48-'1.Inputs'!$D$49))/'1.Inputs'!$D$51</f>
        <v>1745492237.8980358</v>
      </c>
      <c r="N487" s="36">
        <f ca="1">((('1.Inputs'!$D$37*12*IF(7=1,'1.Inputs'!$D$38,IF(7=2,'1.Inputs'!$D$39,$E487)))*$F487*(('1.Inputs'!$D$40)+(1-'1.Inputs'!$D$40)*(1+'1.Inputs'!$D$41))*(1+$G487)^(7-1))*'1.Inputs'!$D$47+(('1.Inputs'!$D$37*12*IF(7=1,'1.Inputs'!$D$38,IF(7=2,'1.Inputs'!$D$39,$E487)))/(1-'1.Inputs'!$D$42)*$D487*(1+$G487)^(7-1))*('1.Inputs'!$D$48-'1.Inputs'!$D$49))/'1.Inputs'!$D$51</f>
        <v>1833618130.6037612</v>
      </c>
      <c r="O487" s="36">
        <f ca="1">((('1.Inputs'!$D$37*12*IF(8=1,'1.Inputs'!$D$38,IF(8=2,'1.Inputs'!$D$39,$E487)))*$F487*(('1.Inputs'!$D$40)+(1-'1.Inputs'!$D$40)*(1+'1.Inputs'!$D$41))*(1+$G487)^(8-1))*'1.Inputs'!$D$47+(('1.Inputs'!$D$37*12*IF(8=1,'1.Inputs'!$D$38,IF(8=2,'1.Inputs'!$D$39,$E487)))/(1-'1.Inputs'!$D$42)*$D487*(1+$G487)^(8-1))*('1.Inputs'!$D$48-'1.Inputs'!$D$49))/'1.Inputs'!$D$51</f>
        <v>1926193297.1570368</v>
      </c>
      <c r="P487" s="36">
        <f ca="1">((('1.Inputs'!$D$37*12*IF(9=1,'1.Inputs'!$D$38,IF(9=2,'1.Inputs'!$D$39,$E487)))*$F487*(('1.Inputs'!$D$40)+(1-'1.Inputs'!$D$40)*(1+'1.Inputs'!$D$41))*(1+$G487)^(9-1))*'1.Inputs'!$D$47+(('1.Inputs'!$D$37*12*IF(9=1,'1.Inputs'!$D$38,IF(9=2,'1.Inputs'!$D$39,$E487)))/(1-'1.Inputs'!$D$42)*$D487*(1+$G487)^(9-1))*('1.Inputs'!$D$48-'1.Inputs'!$D$49))/'1.Inputs'!$D$51</f>
        <v>2023442371.1719182</v>
      </c>
      <c r="Q487" s="36">
        <f ca="1">((('1.Inputs'!$D$37*12*IF(10=1,'1.Inputs'!$D$38,IF(10=2,'1.Inputs'!$D$39,$E487)))*$F487*(('1.Inputs'!$D$40)+(1-'1.Inputs'!$D$40)*(1+'1.Inputs'!$D$41))*(1+$G487)^(10-1))*'1.Inputs'!$D$47+(('1.Inputs'!$D$37*12*IF(10=1,'1.Inputs'!$D$38,IF(10=2,'1.Inputs'!$D$39,$E487)))/(1-'1.Inputs'!$D$42)*$D487*(1+$G487)^(10-1))*('1.Inputs'!$D$48-'1.Inputs'!$D$49))/'1.Inputs'!$D$51</f>
        <v>2125601327.4975274</v>
      </c>
      <c r="R487" s="36">
        <f>-'1.Inputs'!$D$24</f>
        <v>-2050000000</v>
      </c>
      <c r="S487" s="36">
        <f ca="1">((('1.Inputs'!$D$37*12*IF(1=1,'1.Inputs'!$D$38,IF(1=2,'1.Inputs'!$D$39,$E487)))*$F487*(('1.Inputs'!$D$40)+(1-'1.Inputs'!$D$40)*(1+'1.Inputs'!$D$41))*(1+$G487)^(1-1))-(('1.Inputs'!$D$37*12*IF(1=1,'1.Inputs'!$D$38,IF(1=2,'1.Inputs'!$D$39,$E487)))/(1-'1.Inputs'!$D$42)*$D487*(1+$G487)^(1-1))-('1.Inputs'!$D$37*12*IF(1=1,'1.Inputs'!$D$38,IF(1=2,'1.Inputs'!$D$39,$E487)))*'1.Inputs'!$D$43*(1+$G487)^(1-1)-'1.Inputs'!$D$44*(1+$G487)^(1-1)-('1.Inputs'!$D$20/'1.Inputs'!$D$27+'1.Inputs'!$D$23/'1.Inputs'!$D$28))-MAX(0,((('1.Inputs'!$D$37*12*IF(1=1,'1.Inputs'!$D$38,IF(1=2,'1.Inputs'!$D$39,$E487)))*$F487*(('1.Inputs'!$D$40)+(1-'1.Inputs'!$D$40)*(1+'1.Inputs'!$D$41))*(1+$G487)^(1-1))-(('1.Inputs'!$D$37*12*IF(1=1,'1.Inputs'!$D$38,IF(1=2,'1.Inputs'!$D$39,$E487)))/(1-'1.Inputs'!$D$42)*$D487*(1+$G487)^(1-1))-('1.Inputs'!$D$37*12*IF(1=1,'1.Inputs'!$D$38,IF(1=2,'1.Inputs'!$D$39,$E487)))*'1.Inputs'!$D$43*(1+$G487)^(1-1)-'1.Inputs'!$D$44*(1+$G487)^(1-1)-('1.Inputs'!$D$20/'1.Inputs'!$D$27+'1.Inputs'!$D$23/'1.Inputs'!$D$28)))*'1.Inputs'!$D$53+('1.Inputs'!$D$20/'1.Inputs'!$D$27+'1.Inputs'!$D$23/'1.Inputs'!$D$28)-H487</f>
        <v>-888918645.83861542</v>
      </c>
      <c r="T487" s="36">
        <f ca="1">((('1.Inputs'!$D$37*12*IF(2=1,'1.Inputs'!$D$38,IF(2=2,'1.Inputs'!$D$39,$E487)))*$F487*(('1.Inputs'!$D$40)+(1-'1.Inputs'!$D$40)*(1+'1.Inputs'!$D$41))*(1+$G487)^(2-1))-(('1.Inputs'!$D$37*12*IF(2=1,'1.Inputs'!$D$38,IF(2=2,'1.Inputs'!$D$39,$E487)))/(1-'1.Inputs'!$D$42)*$D487*(1+$G487)^(2-1))-('1.Inputs'!$D$37*12*IF(2=1,'1.Inputs'!$D$38,IF(2=2,'1.Inputs'!$D$39,$E487)))*'1.Inputs'!$D$43*(1+$G487)^(2-1)-'1.Inputs'!$D$44*(1+$G487)^(2-1)-('1.Inputs'!$D$20/'1.Inputs'!$D$27+'1.Inputs'!$D$23/'1.Inputs'!$D$28))-MAX(0,((('1.Inputs'!$D$37*12*IF(2=1,'1.Inputs'!$D$38,IF(2=2,'1.Inputs'!$D$39,$E487)))*$F487*(('1.Inputs'!$D$40)+(1-'1.Inputs'!$D$40)*(1+'1.Inputs'!$D$41))*(1+$G487)^(2-1))-(('1.Inputs'!$D$37*12*IF(2=1,'1.Inputs'!$D$38,IF(2=2,'1.Inputs'!$D$39,$E487)))/(1-'1.Inputs'!$D$42)*$D487*(1+$G487)^(2-1))-('1.Inputs'!$D$37*12*IF(2=1,'1.Inputs'!$D$38,IF(2=2,'1.Inputs'!$D$39,$E487)))*'1.Inputs'!$D$43*(1+$G487)^(2-1)-'1.Inputs'!$D$44*(1+$G487)^(2-1)-('1.Inputs'!$D$20/'1.Inputs'!$D$27+'1.Inputs'!$D$23/'1.Inputs'!$D$28)))*'1.Inputs'!$D$53+('1.Inputs'!$D$20/'1.Inputs'!$D$27+'1.Inputs'!$D$23/'1.Inputs'!$D$28)-(I487-H487)</f>
        <v>-188755478.90207949</v>
      </c>
      <c r="U487" s="36">
        <f ca="1">((('1.Inputs'!$D$37*12*IF(3=1,'1.Inputs'!$D$38,IF(3=2,'1.Inputs'!$D$39,$E487)))*$F487*(('1.Inputs'!$D$40)+(1-'1.Inputs'!$D$40)*(1+'1.Inputs'!$D$41))*(1+$G487)^(3-1))-(('1.Inputs'!$D$37*12*IF(3=1,'1.Inputs'!$D$38,IF(3=2,'1.Inputs'!$D$39,$E487)))/(1-'1.Inputs'!$D$42)*$D487*(1+$G487)^(3-1))-('1.Inputs'!$D$37*12*IF(3=1,'1.Inputs'!$D$38,IF(3=2,'1.Inputs'!$D$39,$E487)))*'1.Inputs'!$D$43*(1+$G487)^(3-1)-'1.Inputs'!$D$44*(1+$G487)^(3-1)-('1.Inputs'!$D$20/'1.Inputs'!$D$27+'1.Inputs'!$D$23/'1.Inputs'!$D$28))-MAX(0,((('1.Inputs'!$D$37*12*IF(3=1,'1.Inputs'!$D$38,IF(3=2,'1.Inputs'!$D$39,$E487)))*$F487*(('1.Inputs'!$D$40)+(1-'1.Inputs'!$D$40)*(1+'1.Inputs'!$D$41))*(1+$G487)^(3-1))-(('1.Inputs'!$D$37*12*IF(3=1,'1.Inputs'!$D$38,IF(3=2,'1.Inputs'!$D$39,$E487)))/(1-'1.Inputs'!$D$42)*$D487*(1+$G487)^(3-1))-('1.Inputs'!$D$37*12*IF(3=1,'1.Inputs'!$D$38,IF(3=2,'1.Inputs'!$D$39,$E487)))*'1.Inputs'!$D$43*(1+$G487)^(3-1)-'1.Inputs'!$D$44*(1+$G487)^(3-1)-('1.Inputs'!$D$20/'1.Inputs'!$D$27+'1.Inputs'!$D$23/'1.Inputs'!$D$28)))*'1.Inputs'!$D$53+('1.Inputs'!$D$20/'1.Inputs'!$D$27+'1.Inputs'!$D$23/'1.Inputs'!$D$28)-(J487-I487)</f>
        <v>4096478.923433423</v>
      </c>
      <c r="V487" s="36">
        <f ca="1">((('1.Inputs'!$D$37*12*IF(4=1,'1.Inputs'!$D$38,IF(4=2,'1.Inputs'!$D$39,$E487)))*$F487*(('1.Inputs'!$D$40)+(1-'1.Inputs'!$D$40)*(1+'1.Inputs'!$D$41))*(1+$G487)^(4-1))-(('1.Inputs'!$D$37*12*IF(4=1,'1.Inputs'!$D$38,IF(4=2,'1.Inputs'!$D$39,$E487)))/(1-'1.Inputs'!$D$42)*$D487*(1+$G487)^(4-1))-('1.Inputs'!$D$37*12*IF(4=1,'1.Inputs'!$D$38,IF(4=2,'1.Inputs'!$D$39,$E487)))*'1.Inputs'!$D$43*(1+$G487)^(4-1)-'1.Inputs'!$D$44*(1+$G487)^(4-1)-('1.Inputs'!$D$20/'1.Inputs'!$D$27+'1.Inputs'!$D$23/'1.Inputs'!$D$28))-MAX(0,((('1.Inputs'!$D$37*12*IF(4=1,'1.Inputs'!$D$38,IF(4=2,'1.Inputs'!$D$39,$E487)))*$F487*(('1.Inputs'!$D$40)+(1-'1.Inputs'!$D$40)*(1+'1.Inputs'!$D$41))*(1+$G487)^(4-1))-(('1.Inputs'!$D$37*12*IF(4=1,'1.Inputs'!$D$38,IF(4=2,'1.Inputs'!$D$39,$E487)))/(1-'1.Inputs'!$D$42)*$D487*(1+$G487)^(4-1))-('1.Inputs'!$D$37*12*IF(4=1,'1.Inputs'!$D$38,IF(4=2,'1.Inputs'!$D$39,$E487)))*'1.Inputs'!$D$43*(1+$G487)^(4-1)-'1.Inputs'!$D$44*(1+$G487)^(4-1)-('1.Inputs'!$D$20/'1.Inputs'!$D$27+'1.Inputs'!$D$23/'1.Inputs'!$D$28)))*'1.Inputs'!$D$53+('1.Inputs'!$D$20/'1.Inputs'!$D$27+'1.Inputs'!$D$23/'1.Inputs'!$D$28)-(K487-J487)</f>
        <v>336233926.21090245</v>
      </c>
      <c r="W487" s="36">
        <f ca="1">((('1.Inputs'!$D$37*12*IF(5=1,'1.Inputs'!$D$38,IF(5=2,'1.Inputs'!$D$39,$E487)))*$F487*(('1.Inputs'!$D$40)+(1-'1.Inputs'!$D$40)*(1+'1.Inputs'!$D$41))*(1+$G487)^(5-1))-(('1.Inputs'!$D$37*12*IF(5=1,'1.Inputs'!$D$38,IF(5=2,'1.Inputs'!$D$39,$E487)))/(1-'1.Inputs'!$D$42)*$D487*(1+$G487)^(5-1))-('1.Inputs'!$D$37*12*IF(5=1,'1.Inputs'!$D$38,IF(5=2,'1.Inputs'!$D$39,$E487)))*'1.Inputs'!$D$43*(1+$G487)^(5-1)-'1.Inputs'!$D$44*(1+$G487)^(5-1)-('1.Inputs'!$D$20/'1.Inputs'!$D$27+'1.Inputs'!$D$23/'1.Inputs'!$D$28))-MAX(0,((('1.Inputs'!$D$37*12*IF(5=1,'1.Inputs'!$D$38,IF(5=2,'1.Inputs'!$D$39,$E487)))*$F487*(('1.Inputs'!$D$40)+(1-'1.Inputs'!$D$40)*(1+'1.Inputs'!$D$41))*(1+$G487)^(5-1))-(('1.Inputs'!$D$37*12*IF(5=1,'1.Inputs'!$D$38,IF(5=2,'1.Inputs'!$D$39,$E487)))/(1-'1.Inputs'!$D$42)*$D487*(1+$G487)^(5-1))-('1.Inputs'!$D$37*12*IF(5=1,'1.Inputs'!$D$38,IF(5=2,'1.Inputs'!$D$39,$E487)))*'1.Inputs'!$D$43*(1+$G487)^(5-1)-'1.Inputs'!$D$44*(1+$G487)^(5-1)-('1.Inputs'!$D$20/'1.Inputs'!$D$27+'1.Inputs'!$D$23/'1.Inputs'!$D$28)))*'1.Inputs'!$D$53+('1.Inputs'!$D$20/'1.Inputs'!$D$27+'1.Inputs'!$D$23/'1.Inputs'!$D$28)-(L487-K487)</f>
        <v>350824060.68529594</v>
      </c>
      <c r="X487" s="36">
        <f ca="1">((('1.Inputs'!$D$37*12*IF(6=1,'1.Inputs'!$D$38,IF(6=2,'1.Inputs'!$D$39,$E487)))*$F487*(('1.Inputs'!$D$40)+(1-'1.Inputs'!$D$40)*(1+'1.Inputs'!$D$41))*(1+$G487)^(6-1))-(('1.Inputs'!$D$37*12*IF(6=1,'1.Inputs'!$D$38,IF(6=2,'1.Inputs'!$D$39,$E487)))/(1-'1.Inputs'!$D$42)*$D487*(1+$G487)^(6-1))-('1.Inputs'!$D$37*12*IF(6=1,'1.Inputs'!$D$38,IF(6=2,'1.Inputs'!$D$39,$E487)))*'1.Inputs'!$D$43*(1+$G487)^(6-1)-'1.Inputs'!$D$44*(1+$G487)^(6-1)-('1.Inputs'!$D$20/'1.Inputs'!$D$27+'1.Inputs'!$D$23/'1.Inputs'!$D$28))-MAX(0,((('1.Inputs'!$D$37*12*IF(6=1,'1.Inputs'!$D$38,IF(6=2,'1.Inputs'!$D$39,$E487)))*$F487*(('1.Inputs'!$D$40)+(1-'1.Inputs'!$D$40)*(1+'1.Inputs'!$D$41))*(1+$G487)^(6-1))-(('1.Inputs'!$D$37*12*IF(6=1,'1.Inputs'!$D$38,IF(6=2,'1.Inputs'!$D$39,$E487)))/(1-'1.Inputs'!$D$42)*$D487*(1+$G487)^(6-1))-('1.Inputs'!$D$37*12*IF(6=1,'1.Inputs'!$D$38,IF(6=2,'1.Inputs'!$D$39,$E487)))*'1.Inputs'!$D$43*(1+$G487)^(6-1)-'1.Inputs'!$D$44*(1+$G487)^(6-1)-('1.Inputs'!$D$20/'1.Inputs'!$D$27+'1.Inputs'!$D$23/'1.Inputs'!$D$28)))*'1.Inputs'!$D$53+('1.Inputs'!$D$20/'1.Inputs'!$D$27+'1.Inputs'!$D$23/'1.Inputs'!$D$28)-(M487-L487)</f>
        <v>366150817.52748549</v>
      </c>
      <c r="Y487" s="36">
        <f ca="1">((('1.Inputs'!$D$37*12*IF(7=1,'1.Inputs'!$D$38,IF(7=2,'1.Inputs'!$D$39,$E487)))*$F487*(('1.Inputs'!$D$40)+(1-'1.Inputs'!$D$40)*(1+'1.Inputs'!$D$41))*(1+$G487)^(7-1))-(('1.Inputs'!$D$37*12*IF(7=1,'1.Inputs'!$D$38,IF(7=2,'1.Inputs'!$D$39,$E487)))/(1-'1.Inputs'!$D$42)*$D487*(1+$G487)^(7-1))-('1.Inputs'!$D$37*12*IF(7=1,'1.Inputs'!$D$38,IF(7=2,'1.Inputs'!$D$39,$E487)))*'1.Inputs'!$D$43*(1+$G487)^(7-1)-'1.Inputs'!$D$44*(1+$G487)^(7-1)-('1.Inputs'!$D$20/'1.Inputs'!$D$27+'1.Inputs'!$D$23/'1.Inputs'!$D$28))-MAX(0,((('1.Inputs'!$D$37*12*IF(7=1,'1.Inputs'!$D$38,IF(7=2,'1.Inputs'!$D$39,$E487)))*$F487*(('1.Inputs'!$D$40)+(1-'1.Inputs'!$D$40)*(1+'1.Inputs'!$D$41))*(1+$G487)^(7-1))-(('1.Inputs'!$D$37*12*IF(7=1,'1.Inputs'!$D$38,IF(7=2,'1.Inputs'!$D$39,$E487)))/(1-'1.Inputs'!$D$42)*$D487*(1+$G487)^(7-1))-('1.Inputs'!$D$37*12*IF(7=1,'1.Inputs'!$D$38,IF(7=2,'1.Inputs'!$D$39,$E487)))*'1.Inputs'!$D$43*(1+$G487)^(7-1)-'1.Inputs'!$D$44*(1+$G487)^(7-1)-('1.Inputs'!$D$20/'1.Inputs'!$D$27+'1.Inputs'!$D$23/'1.Inputs'!$D$28)))*'1.Inputs'!$D$53+('1.Inputs'!$D$20/'1.Inputs'!$D$27+'1.Inputs'!$D$23/'1.Inputs'!$D$28)-(N487-M487)</f>
        <v>382251387.10838425</v>
      </c>
      <c r="Z487" s="36">
        <f ca="1">((('1.Inputs'!$D$37*12*IF(8=1,'1.Inputs'!$D$38,IF(8=2,'1.Inputs'!$D$39,$E487)))*$F487*(('1.Inputs'!$D$40)+(1-'1.Inputs'!$D$40)*(1+'1.Inputs'!$D$41))*(1+$G487)^(8-1))-(('1.Inputs'!$D$37*12*IF(8=1,'1.Inputs'!$D$38,IF(8=2,'1.Inputs'!$D$39,$E487)))/(1-'1.Inputs'!$D$42)*$D487*(1+$G487)^(8-1))-('1.Inputs'!$D$37*12*IF(8=1,'1.Inputs'!$D$38,IF(8=2,'1.Inputs'!$D$39,$E487)))*'1.Inputs'!$D$43*(1+$G487)^(8-1)-'1.Inputs'!$D$44*(1+$G487)^(8-1)-('1.Inputs'!$D$20/'1.Inputs'!$D$27+'1.Inputs'!$D$23/'1.Inputs'!$D$28))-MAX(0,((('1.Inputs'!$D$37*12*IF(8=1,'1.Inputs'!$D$38,IF(8=2,'1.Inputs'!$D$39,$E487)))*$F487*(('1.Inputs'!$D$40)+(1-'1.Inputs'!$D$40)*(1+'1.Inputs'!$D$41))*(1+$G487)^(8-1))-(('1.Inputs'!$D$37*12*IF(8=1,'1.Inputs'!$D$38,IF(8=2,'1.Inputs'!$D$39,$E487)))/(1-'1.Inputs'!$D$42)*$D487*(1+$G487)^(8-1))-('1.Inputs'!$D$37*12*IF(8=1,'1.Inputs'!$D$38,IF(8=2,'1.Inputs'!$D$39,$E487)))*'1.Inputs'!$D$43*(1+$G487)^(8-1)-'1.Inputs'!$D$44*(1+$G487)^(8-1)-('1.Inputs'!$D$20/'1.Inputs'!$D$27+'1.Inputs'!$D$23/'1.Inputs'!$D$28)))*'1.Inputs'!$D$53+('1.Inputs'!$D$20/'1.Inputs'!$D$27+'1.Inputs'!$D$23/'1.Inputs'!$D$28)-(O487-N487)</f>
        <v>399164837.45528042</v>
      </c>
      <c r="AA487" s="36">
        <f ca="1">((('1.Inputs'!$D$37*12*IF(9=1,'1.Inputs'!$D$38,IF(9=2,'1.Inputs'!$D$39,$E487)))*$F487*(('1.Inputs'!$D$40)+(1-'1.Inputs'!$D$40)*(1+'1.Inputs'!$D$41))*(1+$G487)^(9-1))-(('1.Inputs'!$D$37*12*IF(9=1,'1.Inputs'!$D$38,IF(9=2,'1.Inputs'!$D$39,$E487)))/(1-'1.Inputs'!$D$42)*$D487*(1+$G487)^(9-1))-('1.Inputs'!$D$37*12*IF(9=1,'1.Inputs'!$D$38,IF(9=2,'1.Inputs'!$D$39,$E487)))*'1.Inputs'!$D$43*(1+$G487)^(9-1)-'1.Inputs'!$D$44*(1+$G487)^(9-1)-('1.Inputs'!$D$20/'1.Inputs'!$D$27+'1.Inputs'!$D$23/'1.Inputs'!$D$28))-MAX(0,((('1.Inputs'!$D$37*12*IF(9=1,'1.Inputs'!$D$38,IF(9=2,'1.Inputs'!$D$39,$E487)))*$F487*(('1.Inputs'!$D$40)+(1-'1.Inputs'!$D$40)*(1+'1.Inputs'!$D$41))*(1+$G487)^(9-1))-(('1.Inputs'!$D$37*12*IF(9=1,'1.Inputs'!$D$38,IF(9=2,'1.Inputs'!$D$39,$E487)))/(1-'1.Inputs'!$D$42)*$D487*(1+$G487)^(9-1))-('1.Inputs'!$D$37*12*IF(9=1,'1.Inputs'!$D$38,IF(9=2,'1.Inputs'!$D$39,$E487)))*'1.Inputs'!$D$43*(1+$G487)^(9-1)-'1.Inputs'!$D$44*(1+$G487)^(9-1)-('1.Inputs'!$D$20/'1.Inputs'!$D$27+'1.Inputs'!$D$23/'1.Inputs'!$D$28)))*'1.Inputs'!$D$53+('1.Inputs'!$D$20/'1.Inputs'!$D$27+'1.Inputs'!$D$23/'1.Inputs'!$D$28)-(P487-O487)</f>
        <v>416932209.05040467</v>
      </c>
      <c r="AB487" s="36">
        <f ca="1">((('1.Inputs'!$D$37*12*IF(10=1,'1.Inputs'!$D$38,IF(10=2,'1.Inputs'!$D$39,$E487)))*$F487*(('1.Inputs'!$D$40)+(1-'1.Inputs'!$D$40)*(1+'1.Inputs'!$D$41))*(1+$G487)^(10-1))-(('1.Inputs'!$D$37*12*IF(10=1,'1.Inputs'!$D$38,IF(10=2,'1.Inputs'!$D$39,$E487)))/(1-'1.Inputs'!$D$42)*$D487*(1+$G487)^(10-1))-('1.Inputs'!$D$37*12*IF(10=1,'1.Inputs'!$D$38,IF(10=2,'1.Inputs'!$D$39,$E487)))*'1.Inputs'!$D$43*(1+$G487)^(10-1)-'1.Inputs'!$D$44*(1+$G487)^(10-1)-('1.Inputs'!$D$20/'1.Inputs'!$D$27+'1.Inputs'!$D$23/'1.Inputs'!$D$28))-MAX(0,((('1.Inputs'!$D$37*12*IF(10=1,'1.Inputs'!$D$38,IF(10=2,'1.Inputs'!$D$39,$E487)))*$F487*(('1.Inputs'!$D$40)+(1-'1.Inputs'!$D$40)*(1+'1.Inputs'!$D$41))*(1+$G487)^(10-1))-(('1.Inputs'!$D$37*12*IF(10=1,'1.Inputs'!$D$38,IF(10=2,'1.Inputs'!$D$39,$E487)))/(1-'1.Inputs'!$D$42)*$D487*(1+$G487)^(10-1))-('1.Inputs'!$D$37*12*IF(10=1,'1.Inputs'!$D$38,IF(10=2,'1.Inputs'!$D$39,$E487)))*'1.Inputs'!$D$43*(1+$G487)^(10-1)-'1.Inputs'!$D$44*(1+$G487)^(10-1)-('1.Inputs'!$D$20/'1.Inputs'!$D$27+'1.Inputs'!$D$23/'1.Inputs'!$D$28)))*'1.Inputs'!$D$53+('1.Inputs'!$D$20/'1.Inputs'!$D$27+'1.Inputs'!$D$23/'1.Inputs'!$D$28)-(Q487-P487)+(('1.Inputs'!$D$20+'1.Inputs'!$D$23-('1.Inputs'!$D$20/'1.Inputs'!$D$27+'1.Inputs'!$D$23/'1.Inputs'!$D$28)*'1.Inputs'!$D$10)*'1.Inputs'!$D$60+'1.Inputs'!$D$19*'1.Inputs'!$D$59+Q487)</f>
        <v>3261197941.9131622</v>
      </c>
      <c r="AC487" s="36">
        <f ca="1">S487-AC$13-AC$14+MIN(AC$13,MAX(0,((('1.Inputs'!$D$37*12*IF(1=1,'1.Inputs'!$D$38,IF(1=2,'1.Inputs'!$D$39,$E487)))*$F487*(('1.Inputs'!$D$40)+(1-'1.Inputs'!$D$40)*(1+'1.Inputs'!$D$41))*(1+$G487)^(1-1))-(('1.Inputs'!$D$37*12*IF(1=1,'1.Inputs'!$D$38,IF(1=2,'1.Inputs'!$D$39,$E487)))/(1-'1.Inputs'!$D$42)*$D487*(1+$G487)^(1-1))-('1.Inputs'!$D$37*12*IF(1=1,'1.Inputs'!$D$38,IF(1=2,'1.Inputs'!$D$39,$E487)))*'1.Inputs'!$D$43*(1+$G487)^(1-1)-'1.Inputs'!$D$44*(1+$G487)^(1-1)-('1.Inputs'!$D$20/'1.Inputs'!$D$27+'1.Inputs'!$D$23/'1.Inputs'!$D$28))))*'1.Inputs'!$D$53</f>
        <v>-1036518645.8386154</v>
      </c>
      <c r="AD487" s="36">
        <f ca="1">T487-AD$13-AD$14+MIN(AD$13,MAX(0,((('1.Inputs'!$D$37*12*IF(2=1,'1.Inputs'!$D$38,IF(2=2,'1.Inputs'!$D$39,$E487)))*$F487*(('1.Inputs'!$D$40)+(1-'1.Inputs'!$D$40)*(1+'1.Inputs'!$D$41))*(1+$G487)^(2-1))-(('1.Inputs'!$D$37*12*IF(2=1,'1.Inputs'!$D$38,IF(2=2,'1.Inputs'!$D$39,$E487)))/(1-'1.Inputs'!$D$42)*$D487*(1+$G487)^(2-1))-('1.Inputs'!$D$37*12*IF(2=1,'1.Inputs'!$D$38,IF(2=2,'1.Inputs'!$D$39,$E487)))*'1.Inputs'!$D$43*(1+$G487)^(2-1)-'1.Inputs'!$D$44*(1+$G487)^(2-1)-('1.Inputs'!$D$20/'1.Inputs'!$D$27+'1.Inputs'!$D$23/'1.Inputs'!$D$28))))*'1.Inputs'!$D$53</f>
        <v>-318517530.01255399</v>
      </c>
      <c r="AE487" s="36">
        <f ca="1">U487-AE$13-AE$14+MIN(AE$13,MAX(0,((('1.Inputs'!$D$37*12*IF(3=1,'1.Inputs'!$D$38,IF(3=2,'1.Inputs'!$D$39,$E487)))*$F487*(('1.Inputs'!$D$40)+(1-'1.Inputs'!$D$40)*(1+'1.Inputs'!$D$41))*(1+$G487)^(3-1))-(('1.Inputs'!$D$37*12*IF(3=1,'1.Inputs'!$D$38,IF(3=2,'1.Inputs'!$D$39,$E487)))/(1-'1.Inputs'!$D$42)*$D487*(1+$G487)^(3-1))-('1.Inputs'!$D$37*12*IF(3=1,'1.Inputs'!$D$38,IF(3=2,'1.Inputs'!$D$39,$E487)))*'1.Inputs'!$D$43*(1+$G487)^(3-1)-'1.Inputs'!$D$44*(1+$G487)^(3-1)-('1.Inputs'!$D$20/'1.Inputs'!$D$27+'1.Inputs'!$D$23/'1.Inputs'!$D$28))))*'1.Inputs'!$D$53</f>
        <v>-337843521.07656658</v>
      </c>
      <c r="AF487" s="36">
        <f ca="1">V487-AF$13-AF$14+MIN(AF$13,MAX(0,((('1.Inputs'!$D$37*12*IF(4=1,'1.Inputs'!$D$38,IF(4=2,'1.Inputs'!$D$39,$E487)))*$F487*(('1.Inputs'!$D$40)+(1-'1.Inputs'!$D$40)*(1+'1.Inputs'!$D$41))*(1+$G487)^(4-1))-(('1.Inputs'!$D$37*12*IF(4=1,'1.Inputs'!$D$38,IF(4=2,'1.Inputs'!$D$39,$E487)))/(1-'1.Inputs'!$D$42)*$D487*(1+$G487)^(4-1))-('1.Inputs'!$D$37*12*IF(4=1,'1.Inputs'!$D$38,IF(4=2,'1.Inputs'!$D$39,$E487)))*'1.Inputs'!$D$43*(1+$G487)^(4-1)-'1.Inputs'!$D$44*(1+$G487)^(4-1)-('1.Inputs'!$D$20/'1.Inputs'!$D$27+'1.Inputs'!$D$23/'1.Inputs'!$D$28))))*'1.Inputs'!$D$53</f>
        <v>13481926.210902452</v>
      </c>
      <c r="AG487" s="36">
        <f ca="1">W487-AG$13-AG$14+MIN(AG$13,MAX(0,((('1.Inputs'!$D$37*12*IF(5=1,'1.Inputs'!$D$38,IF(5=2,'1.Inputs'!$D$39,$E487)))*$F487*(('1.Inputs'!$D$40)+(1-'1.Inputs'!$D$40)*(1+'1.Inputs'!$D$41))*(1+$G487)^(5-1))-(('1.Inputs'!$D$37*12*IF(5=1,'1.Inputs'!$D$38,IF(5=2,'1.Inputs'!$D$39,$E487)))/(1-'1.Inputs'!$D$42)*$D487*(1+$G487)^(5-1))-('1.Inputs'!$D$37*12*IF(5=1,'1.Inputs'!$D$38,IF(5=2,'1.Inputs'!$D$39,$E487)))*'1.Inputs'!$D$43*(1+$G487)^(5-1)-'1.Inputs'!$D$44*(1+$G487)^(5-1)-('1.Inputs'!$D$20/'1.Inputs'!$D$27+'1.Inputs'!$D$23/'1.Inputs'!$D$28))))*'1.Inputs'!$D$53</f>
        <v>47260060.685295939</v>
      </c>
      <c r="AH487" s="36">
        <f ca="1">X487-AH$13-AH$14+MIN(AH$13,MAX(0,((('1.Inputs'!$D$37*12*IF(6=1,'1.Inputs'!$D$38,IF(6=2,'1.Inputs'!$D$39,$E487)))*$F487*(('1.Inputs'!$D$40)+(1-'1.Inputs'!$D$40)*(1+'1.Inputs'!$D$41))*(1+$G487)^(6-1))-(('1.Inputs'!$D$37*12*IF(6=1,'1.Inputs'!$D$38,IF(6=2,'1.Inputs'!$D$39,$E487)))/(1-'1.Inputs'!$D$42)*$D487*(1+$G487)^(6-1))-('1.Inputs'!$D$37*12*IF(6=1,'1.Inputs'!$D$38,IF(6=2,'1.Inputs'!$D$39,$E487)))*'1.Inputs'!$D$43*(1+$G487)^(6-1)-'1.Inputs'!$D$44*(1+$G487)^(6-1)-('1.Inputs'!$D$20/'1.Inputs'!$D$27+'1.Inputs'!$D$23/'1.Inputs'!$D$28))))*'1.Inputs'!$D$53</f>
        <v>81774817.52748549</v>
      </c>
      <c r="AI487" s="36">
        <f ca="1">Y487-AI$13-AI$14+MIN(AI$13,MAX(0,((('1.Inputs'!$D$37*12*IF(7=1,'1.Inputs'!$D$38,IF(7=2,'1.Inputs'!$D$39,$E487)))*$F487*(('1.Inputs'!$D$40)+(1-'1.Inputs'!$D$40)*(1+'1.Inputs'!$D$41))*(1+$G487)^(7-1))-(('1.Inputs'!$D$37*12*IF(7=1,'1.Inputs'!$D$38,IF(7=2,'1.Inputs'!$D$39,$E487)))/(1-'1.Inputs'!$D$42)*$D487*(1+$G487)^(7-1))-('1.Inputs'!$D$37*12*IF(7=1,'1.Inputs'!$D$38,IF(7=2,'1.Inputs'!$D$39,$E487)))*'1.Inputs'!$D$43*(1+$G487)^(7-1)-'1.Inputs'!$D$44*(1+$G487)^(7-1)-('1.Inputs'!$D$20/'1.Inputs'!$D$27+'1.Inputs'!$D$23/'1.Inputs'!$D$28))))*'1.Inputs'!$D$53</f>
        <v>117063387.10838425</v>
      </c>
      <c r="AJ487" s="36">
        <f ca="1">Z487-AJ$13-AJ$14+MIN(AJ$13,MAX(0,((('1.Inputs'!$D$37*12*IF(8=1,'1.Inputs'!$D$38,IF(8=2,'1.Inputs'!$D$39,$E487)))*$F487*(('1.Inputs'!$D$40)+(1-'1.Inputs'!$D$40)*(1+'1.Inputs'!$D$41))*(1+$G487)^(8-1))-(('1.Inputs'!$D$37*12*IF(8=1,'1.Inputs'!$D$38,IF(8=2,'1.Inputs'!$D$39,$E487)))/(1-'1.Inputs'!$D$42)*$D487*(1+$G487)^(8-1))-('1.Inputs'!$D$37*12*IF(8=1,'1.Inputs'!$D$38,IF(8=2,'1.Inputs'!$D$39,$E487)))*'1.Inputs'!$D$43*(1+$G487)^(8-1)-'1.Inputs'!$D$44*(1+$G487)^(8-1)-('1.Inputs'!$D$20/'1.Inputs'!$D$27+'1.Inputs'!$D$23/'1.Inputs'!$D$28))))*'1.Inputs'!$D$53</f>
        <v>399164837.45528042</v>
      </c>
      <c r="AK487" s="36">
        <f ca="1">AA487-AK$13-AK$14+MIN(AK$13,MAX(0,((('1.Inputs'!$D$37*12*IF(9=1,'1.Inputs'!$D$38,IF(9=2,'1.Inputs'!$D$39,$E487)))*$F487*(('1.Inputs'!$D$40)+(1-'1.Inputs'!$D$40)*(1+'1.Inputs'!$D$41))*(1+$G487)^(9-1))-(('1.Inputs'!$D$37*12*IF(9=1,'1.Inputs'!$D$38,IF(9=2,'1.Inputs'!$D$39,$E487)))/(1-'1.Inputs'!$D$42)*$D487*(1+$G487)^(9-1))-('1.Inputs'!$D$37*12*IF(9=1,'1.Inputs'!$D$38,IF(9=2,'1.Inputs'!$D$39,$E487)))*'1.Inputs'!$D$43*(1+$G487)^(9-1)-'1.Inputs'!$D$44*(1+$G487)^(9-1)-('1.Inputs'!$D$20/'1.Inputs'!$D$27+'1.Inputs'!$D$23/'1.Inputs'!$D$28))))*'1.Inputs'!$D$53</f>
        <v>416932209.05040467</v>
      </c>
      <c r="AL487" s="36">
        <f ca="1">AB487-AL$13-AL$14+MIN(AL$13,MAX(0,((('1.Inputs'!$D$37*12*IF(10=1,'1.Inputs'!$D$38,IF(10=2,'1.Inputs'!$D$39,$E487)))*$F487*(('1.Inputs'!$D$40)+(1-'1.Inputs'!$D$40)*(1+'1.Inputs'!$D$41))*(1+$G487)^(10-1))-(('1.Inputs'!$D$37*12*IF(10=1,'1.Inputs'!$D$38,IF(10=2,'1.Inputs'!$D$39,$E487)))/(1-'1.Inputs'!$D$42)*$D487*(1+$G487)^(10-1))-('1.Inputs'!$D$37*12*IF(10=1,'1.Inputs'!$D$38,IF(10=2,'1.Inputs'!$D$39,$E487)))*'1.Inputs'!$D$43*(1+$G487)^(10-1)-'1.Inputs'!$D$44*(1+$G487)^(10-1)-('1.Inputs'!$D$20/'1.Inputs'!$D$27+'1.Inputs'!$D$23/'1.Inputs'!$D$28))))*'1.Inputs'!$D$53+'1.Inputs'!$D$35</f>
        <v>4061197941.9131622</v>
      </c>
      <c r="AM487" s="48">
        <f ca="1">R487+NPV('1.Inputs'!$D$55,S487:AB487)</f>
        <v>-841002073.83302093</v>
      </c>
      <c r="AN487" s="48">
        <f ca="1">-('1.Inputs'!$D$24*(1-'1.Inputs'!$D$31)+'1.Inputs'!$D$35)+NPV('1.Inputs'!$D$54,AC487:AL487)</f>
        <v>-1861985627.0487697</v>
      </c>
      <c r="AO487" s="36">
        <f t="shared" ca="1" si="61"/>
        <v>-6.0224840503971233</v>
      </c>
      <c r="AP487" s="36">
        <f t="shared" ca="1" si="62"/>
        <v>1.0407720842056462E-2</v>
      </c>
      <c r="AQ487" s="36">
        <f ca="1">'1.Inputs'!$D$35+MIN(SUM($AC487:AC487),SUM($AC487:AD487),SUM($AC487:AE487),SUM($AC487:AF487),SUM($AC487:AG487),SUM($AC487:AH487),SUM($AC487:AI487),SUM($AC487:AJ487),SUM($AC487:AK487),SUM($AC487:AL487))</f>
        <v>-892879696.92773581</v>
      </c>
      <c r="AR487" s="36">
        <f ca="1">IF(AP487&lt;'1.Inputs'!$D$57,1,0)</f>
        <v>1</v>
      </c>
      <c r="AS487" s="36">
        <f t="shared" ca="1" si="63"/>
        <v>1</v>
      </c>
    </row>
    <row r="488" spans="2:45" ht="15" customHeight="1" x14ac:dyDescent="0.25">
      <c r="B488" s="36">
        <v>473</v>
      </c>
      <c r="C488" s="36">
        <f t="shared" ca="1" si="56"/>
        <v>3.1797693899012658E-2</v>
      </c>
      <c r="D488" s="36">
        <f t="shared" ca="1" si="57"/>
        <v>17852.348060602046</v>
      </c>
      <c r="E488" s="47">
        <f t="shared" ca="1" si="58"/>
        <v>0.73239326934206261</v>
      </c>
      <c r="F488" s="36">
        <f t="shared" ca="1" si="59"/>
        <v>29184.795019418172</v>
      </c>
      <c r="G488" s="36">
        <f t="shared" ca="1" si="60"/>
        <v>5.5591958688905319E-2</v>
      </c>
      <c r="H488" s="36">
        <f ca="1">((('1.Inputs'!$D$37*12*IF(1=1,'1.Inputs'!$D$38,IF(1=2,'1.Inputs'!$D$39,$E488)))*$F488*(('1.Inputs'!$D$40)+(1-'1.Inputs'!$D$40)*(1+'1.Inputs'!$D$41))*(1+$G488)^(1-1))*'1.Inputs'!$D$47+(('1.Inputs'!$D$37*12*IF(1=1,'1.Inputs'!$D$38,IF(1=2,'1.Inputs'!$D$39,$E488)))/(1-'1.Inputs'!$D$42)*$D488*(1+$G488)^(1-1))*('1.Inputs'!$D$48-'1.Inputs'!$D$49))/'1.Inputs'!$D$51</f>
        <v>771350627.79812193</v>
      </c>
      <c r="I488" s="36">
        <f ca="1">((('1.Inputs'!$D$37*12*IF(2=1,'1.Inputs'!$D$38,IF(2=2,'1.Inputs'!$D$39,$E488)))*$F488*(('1.Inputs'!$D$40)+(1-'1.Inputs'!$D$40)*(1+'1.Inputs'!$D$41))*(1+$G488)^(2-1))*'1.Inputs'!$D$47+(('1.Inputs'!$D$37*12*IF(2=1,'1.Inputs'!$D$38,IF(2=2,'1.Inputs'!$D$39,$E488)))/(1-'1.Inputs'!$D$42)*$D488*(1+$G488)^(2-1))*('1.Inputs'!$D$48-'1.Inputs'!$D$49))/'1.Inputs'!$D$51</f>
        <v>1139924128.0466709</v>
      </c>
      <c r="J488" s="36">
        <f ca="1">((('1.Inputs'!$D$37*12*IF(3=1,'1.Inputs'!$D$38,IF(3=2,'1.Inputs'!$D$39,$E488)))*$F488*(('1.Inputs'!$D$40)+(1-'1.Inputs'!$D$40)*(1+'1.Inputs'!$D$41))*(1+$G488)^(3-1))*'1.Inputs'!$D$47+(('1.Inputs'!$D$37*12*IF(3=1,'1.Inputs'!$D$38,IF(3=2,'1.Inputs'!$D$39,$E488)))/(1-'1.Inputs'!$D$42)*$D488*(1+$G488)^(3-1))*('1.Inputs'!$D$48-'1.Inputs'!$D$49))/'1.Inputs'!$D$51</f>
        <v>1258978529.8108535</v>
      </c>
      <c r="K488" s="36">
        <f ca="1">((('1.Inputs'!$D$37*12*IF(4=1,'1.Inputs'!$D$38,IF(4=2,'1.Inputs'!$D$39,$E488)))*$F488*(('1.Inputs'!$D$40)+(1-'1.Inputs'!$D$40)*(1+'1.Inputs'!$D$41))*(1+$G488)^(4-1))*'1.Inputs'!$D$47+(('1.Inputs'!$D$37*12*IF(4=1,'1.Inputs'!$D$38,IF(4=2,'1.Inputs'!$D$39,$E488)))/(1-'1.Inputs'!$D$42)*$D488*(1+$G488)^(4-1))*('1.Inputs'!$D$48-'1.Inputs'!$D$49))/'1.Inputs'!$D$51</f>
        <v>1328967612.2303171</v>
      </c>
      <c r="L488" s="36">
        <f ca="1">((('1.Inputs'!$D$37*12*IF(5=1,'1.Inputs'!$D$38,IF(5=2,'1.Inputs'!$D$39,$E488)))*$F488*(('1.Inputs'!$D$40)+(1-'1.Inputs'!$D$40)*(1+'1.Inputs'!$D$41))*(1+$G488)^(5-1))*'1.Inputs'!$D$47+(('1.Inputs'!$D$37*12*IF(5=1,'1.Inputs'!$D$38,IF(5=2,'1.Inputs'!$D$39,$E488)))/(1-'1.Inputs'!$D$42)*$D488*(1+$G488)^(5-1))*('1.Inputs'!$D$48-'1.Inputs'!$D$49))/'1.Inputs'!$D$51</f>
        <v>1402847524.8283184</v>
      </c>
      <c r="M488" s="36">
        <f ca="1">((('1.Inputs'!$D$37*12*IF(6=1,'1.Inputs'!$D$38,IF(6=2,'1.Inputs'!$D$39,$E488)))*$F488*(('1.Inputs'!$D$40)+(1-'1.Inputs'!$D$40)*(1+'1.Inputs'!$D$41))*(1+$G488)^(6-1))*'1.Inputs'!$D$47+(('1.Inputs'!$D$37*12*IF(6=1,'1.Inputs'!$D$38,IF(6=2,'1.Inputs'!$D$39,$E488)))/(1-'1.Inputs'!$D$42)*$D488*(1+$G488)^(6-1))*('1.Inputs'!$D$48-'1.Inputs'!$D$49))/'1.Inputs'!$D$51</f>
        <v>1480834566.4754074</v>
      </c>
      <c r="N488" s="36">
        <f ca="1">((('1.Inputs'!$D$37*12*IF(7=1,'1.Inputs'!$D$38,IF(7=2,'1.Inputs'!$D$39,$E488)))*$F488*(('1.Inputs'!$D$40)+(1-'1.Inputs'!$D$40)*(1+'1.Inputs'!$D$41))*(1+$G488)^(7-1))*'1.Inputs'!$D$47+(('1.Inputs'!$D$37*12*IF(7=1,'1.Inputs'!$D$38,IF(7=2,'1.Inputs'!$D$39,$E488)))/(1-'1.Inputs'!$D$42)*$D488*(1+$G488)^(7-1))*('1.Inputs'!$D$48-'1.Inputs'!$D$49))/'1.Inputs'!$D$51</f>
        <v>1563157060.5200114</v>
      </c>
      <c r="O488" s="36">
        <f ca="1">((('1.Inputs'!$D$37*12*IF(8=1,'1.Inputs'!$D$38,IF(8=2,'1.Inputs'!$D$39,$E488)))*$F488*(('1.Inputs'!$D$40)+(1-'1.Inputs'!$D$40)*(1+'1.Inputs'!$D$41))*(1+$G488)^(8-1))*'1.Inputs'!$D$47+(('1.Inputs'!$D$37*12*IF(8=1,'1.Inputs'!$D$38,IF(8=2,'1.Inputs'!$D$39,$E488)))/(1-'1.Inputs'!$D$42)*$D488*(1+$G488)^(8-1))*('1.Inputs'!$D$48-'1.Inputs'!$D$49))/'1.Inputs'!$D$51</f>
        <v>1650056023.2527103</v>
      </c>
      <c r="P488" s="36">
        <f ca="1">((('1.Inputs'!$D$37*12*IF(9=1,'1.Inputs'!$D$38,IF(9=2,'1.Inputs'!$D$39,$E488)))*$F488*(('1.Inputs'!$D$40)+(1-'1.Inputs'!$D$40)*(1+'1.Inputs'!$D$41))*(1+$G488)^(9-1))*'1.Inputs'!$D$47+(('1.Inputs'!$D$37*12*IF(9=1,'1.Inputs'!$D$38,IF(9=2,'1.Inputs'!$D$39,$E488)))/(1-'1.Inputs'!$D$42)*$D488*(1+$G488)^(9-1))*('1.Inputs'!$D$48-'1.Inputs'!$D$49))/'1.Inputs'!$D$51</f>
        <v>1741785869.5317545</v>
      </c>
      <c r="Q488" s="36">
        <f ca="1">((('1.Inputs'!$D$37*12*IF(10=1,'1.Inputs'!$D$38,IF(10=2,'1.Inputs'!$D$39,$E488)))*$F488*(('1.Inputs'!$D$40)+(1-'1.Inputs'!$D$40)*(1+'1.Inputs'!$D$41))*(1+$G488)^(10-1))*'1.Inputs'!$D$47+(('1.Inputs'!$D$37*12*IF(10=1,'1.Inputs'!$D$38,IF(10=2,'1.Inputs'!$D$39,$E488)))/(1-'1.Inputs'!$D$42)*$D488*(1+$G488)^(10-1))*('1.Inputs'!$D$48-'1.Inputs'!$D$49))/'1.Inputs'!$D$51</f>
        <v>1838615157.6356833</v>
      </c>
      <c r="R488" s="36">
        <f>-'1.Inputs'!$D$24</f>
        <v>-2050000000</v>
      </c>
      <c r="S488" s="36">
        <f ca="1">((('1.Inputs'!$D$37*12*IF(1=1,'1.Inputs'!$D$38,IF(1=2,'1.Inputs'!$D$39,$E488)))*$F488*(('1.Inputs'!$D$40)+(1-'1.Inputs'!$D$40)*(1+'1.Inputs'!$D$41))*(1+$G488)^(1-1))-(('1.Inputs'!$D$37*12*IF(1=1,'1.Inputs'!$D$38,IF(1=2,'1.Inputs'!$D$39,$E488)))/(1-'1.Inputs'!$D$42)*$D488*(1+$G488)^(1-1))-('1.Inputs'!$D$37*12*IF(1=1,'1.Inputs'!$D$38,IF(1=2,'1.Inputs'!$D$39,$E488)))*'1.Inputs'!$D$43*(1+$G488)^(1-1)-'1.Inputs'!$D$44*(1+$G488)^(1-1)-('1.Inputs'!$D$20/'1.Inputs'!$D$27+'1.Inputs'!$D$23/'1.Inputs'!$D$28))-MAX(0,((('1.Inputs'!$D$37*12*IF(1=1,'1.Inputs'!$D$38,IF(1=2,'1.Inputs'!$D$39,$E488)))*$F488*(('1.Inputs'!$D$40)+(1-'1.Inputs'!$D$40)*(1+'1.Inputs'!$D$41))*(1+$G488)^(1-1))-(('1.Inputs'!$D$37*12*IF(1=1,'1.Inputs'!$D$38,IF(1=2,'1.Inputs'!$D$39,$E488)))/(1-'1.Inputs'!$D$42)*$D488*(1+$G488)^(1-1))-('1.Inputs'!$D$37*12*IF(1=1,'1.Inputs'!$D$38,IF(1=2,'1.Inputs'!$D$39,$E488)))*'1.Inputs'!$D$43*(1+$G488)^(1-1)-'1.Inputs'!$D$44*(1+$G488)^(1-1)-('1.Inputs'!$D$20/'1.Inputs'!$D$27+'1.Inputs'!$D$23/'1.Inputs'!$D$28)))*'1.Inputs'!$D$53+('1.Inputs'!$D$20/'1.Inputs'!$D$27+'1.Inputs'!$D$23/'1.Inputs'!$D$28)-H488</f>
        <v>-517120906.10337222</v>
      </c>
      <c r="T488" s="36">
        <f ca="1">((('1.Inputs'!$D$37*12*IF(2=1,'1.Inputs'!$D$38,IF(2=2,'1.Inputs'!$D$39,$E488)))*$F488*(('1.Inputs'!$D$40)+(1-'1.Inputs'!$D$40)*(1+'1.Inputs'!$D$41))*(1+$G488)^(2-1))-(('1.Inputs'!$D$37*12*IF(2=1,'1.Inputs'!$D$38,IF(2=2,'1.Inputs'!$D$39,$E488)))/(1-'1.Inputs'!$D$42)*$D488*(1+$G488)^(2-1))-('1.Inputs'!$D$37*12*IF(2=1,'1.Inputs'!$D$38,IF(2=2,'1.Inputs'!$D$39,$E488)))*'1.Inputs'!$D$43*(1+$G488)^(2-1)-'1.Inputs'!$D$44*(1+$G488)^(2-1)-('1.Inputs'!$D$20/'1.Inputs'!$D$27+'1.Inputs'!$D$23/'1.Inputs'!$D$28))-MAX(0,((('1.Inputs'!$D$37*12*IF(2=1,'1.Inputs'!$D$38,IF(2=2,'1.Inputs'!$D$39,$E488)))*$F488*(('1.Inputs'!$D$40)+(1-'1.Inputs'!$D$40)*(1+'1.Inputs'!$D$41))*(1+$G488)^(2-1))-(('1.Inputs'!$D$37*12*IF(2=1,'1.Inputs'!$D$38,IF(2=2,'1.Inputs'!$D$39,$E488)))/(1-'1.Inputs'!$D$42)*$D488*(1+$G488)^(2-1))-('1.Inputs'!$D$37*12*IF(2=1,'1.Inputs'!$D$38,IF(2=2,'1.Inputs'!$D$39,$E488)))*'1.Inputs'!$D$43*(1+$G488)^(2-1)-'1.Inputs'!$D$44*(1+$G488)^(2-1)-('1.Inputs'!$D$20/'1.Inputs'!$D$27+'1.Inputs'!$D$23/'1.Inputs'!$D$28)))*'1.Inputs'!$D$53+('1.Inputs'!$D$20/'1.Inputs'!$D$27+'1.Inputs'!$D$23/'1.Inputs'!$D$28)-(I488-H488)</f>
        <v>231565599.85035849</v>
      </c>
      <c r="U488" s="36">
        <f ca="1">((('1.Inputs'!$D$37*12*IF(3=1,'1.Inputs'!$D$38,IF(3=2,'1.Inputs'!$D$39,$E488)))*$F488*(('1.Inputs'!$D$40)+(1-'1.Inputs'!$D$40)*(1+'1.Inputs'!$D$41))*(1+$G488)^(3-1))-(('1.Inputs'!$D$37*12*IF(3=1,'1.Inputs'!$D$38,IF(3=2,'1.Inputs'!$D$39,$E488)))/(1-'1.Inputs'!$D$42)*$D488*(1+$G488)^(3-1))-('1.Inputs'!$D$37*12*IF(3=1,'1.Inputs'!$D$38,IF(3=2,'1.Inputs'!$D$39,$E488)))*'1.Inputs'!$D$43*(1+$G488)^(3-1)-'1.Inputs'!$D$44*(1+$G488)^(3-1)-('1.Inputs'!$D$20/'1.Inputs'!$D$27+'1.Inputs'!$D$23/'1.Inputs'!$D$28))-MAX(0,((('1.Inputs'!$D$37*12*IF(3=1,'1.Inputs'!$D$38,IF(3=2,'1.Inputs'!$D$39,$E488)))*$F488*(('1.Inputs'!$D$40)+(1-'1.Inputs'!$D$40)*(1+'1.Inputs'!$D$41))*(1+$G488)^(3-1))-(('1.Inputs'!$D$37*12*IF(3=1,'1.Inputs'!$D$38,IF(3=2,'1.Inputs'!$D$39,$E488)))/(1-'1.Inputs'!$D$42)*$D488*(1+$G488)^(3-1))-('1.Inputs'!$D$37*12*IF(3=1,'1.Inputs'!$D$38,IF(3=2,'1.Inputs'!$D$39,$E488)))*'1.Inputs'!$D$43*(1+$G488)^(3-1)-'1.Inputs'!$D$44*(1+$G488)^(3-1)-('1.Inputs'!$D$20/'1.Inputs'!$D$27+'1.Inputs'!$D$23/'1.Inputs'!$D$28)))*'1.Inputs'!$D$53+('1.Inputs'!$D$20/'1.Inputs'!$D$27+'1.Inputs'!$D$23/'1.Inputs'!$D$28)-(J488-I488)</f>
        <v>568993886.96108603</v>
      </c>
      <c r="V488" s="36">
        <f ca="1">((('1.Inputs'!$D$37*12*IF(4=1,'1.Inputs'!$D$38,IF(4=2,'1.Inputs'!$D$39,$E488)))*$F488*(('1.Inputs'!$D$40)+(1-'1.Inputs'!$D$40)*(1+'1.Inputs'!$D$41))*(1+$G488)^(4-1))-(('1.Inputs'!$D$37*12*IF(4=1,'1.Inputs'!$D$38,IF(4=2,'1.Inputs'!$D$39,$E488)))/(1-'1.Inputs'!$D$42)*$D488*(1+$G488)^(4-1))-('1.Inputs'!$D$37*12*IF(4=1,'1.Inputs'!$D$38,IF(4=2,'1.Inputs'!$D$39,$E488)))*'1.Inputs'!$D$43*(1+$G488)^(4-1)-'1.Inputs'!$D$44*(1+$G488)^(4-1)-('1.Inputs'!$D$20/'1.Inputs'!$D$27+'1.Inputs'!$D$23/'1.Inputs'!$D$28))-MAX(0,((('1.Inputs'!$D$37*12*IF(4=1,'1.Inputs'!$D$38,IF(4=2,'1.Inputs'!$D$39,$E488)))*$F488*(('1.Inputs'!$D$40)+(1-'1.Inputs'!$D$40)*(1+'1.Inputs'!$D$41))*(1+$G488)^(4-1))-(('1.Inputs'!$D$37*12*IF(4=1,'1.Inputs'!$D$38,IF(4=2,'1.Inputs'!$D$39,$E488)))/(1-'1.Inputs'!$D$42)*$D488*(1+$G488)^(4-1))-('1.Inputs'!$D$37*12*IF(4=1,'1.Inputs'!$D$38,IF(4=2,'1.Inputs'!$D$39,$E488)))*'1.Inputs'!$D$43*(1+$G488)^(4-1)-'1.Inputs'!$D$44*(1+$G488)^(4-1)-('1.Inputs'!$D$20/'1.Inputs'!$D$27+'1.Inputs'!$D$23/'1.Inputs'!$D$28)))*'1.Inputs'!$D$53+('1.Inputs'!$D$20/'1.Inputs'!$D$27+'1.Inputs'!$D$23/'1.Inputs'!$D$28)-(K488-J488)</f>
        <v>653682438.30054152</v>
      </c>
      <c r="W488" s="36">
        <f ca="1">((('1.Inputs'!$D$37*12*IF(5=1,'1.Inputs'!$D$38,IF(5=2,'1.Inputs'!$D$39,$E488)))*$F488*(('1.Inputs'!$D$40)+(1-'1.Inputs'!$D$40)*(1+'1.Inputs'!$D$41))*(1+$G488)^(5-1))-(('1.Inputs'!$D$37*12*IF(5=1,'1.Inputs'!$D$38,IF(5=2,'1.Inputs'!$D$39,$E488)))/(1-'1.Inputs'!$D$42)*$D488*(1+$G488)^(5-1))-('1.Inputs'!$D$37*12*IF(5=1,'1.Inputs'!$D$38,IF(5=2,'1.Inputs'!$D$39,$E488)))*'1.Inputs'!$D$43*(1+$G488)^(5-1)-'1.Inputs'!$D$44*(1+$G488)^(5-1)-('1.Inputs'!$D$20/'1.Inputs'!$D$27+'1.Inputs'!$D$23/'1.Inputs'!$D$28))-MAX(0,((('1.Inputs'!$D$37*12*IF(5=1,'1.Inputs'!$D$38,IF(5=2,'1.Inputs'!$D$39,$E488)))*$F488*(('1.Inputs'!$D$40)+(1-'1.Inputs'!$D$40)*(1+'1.Inputs'!$D$41))*(1+$G488)^(5-1))-(('1.Inputs'!$D$37*12*IF(5=1,'1.Inputs'!$D$38,IF(5=2,'1.Inputs'!$D$39,$E488)))/(1-'1.Inputs'!$D$42)*$D488*(1+$G488)^(5-1))-('1.Inputs'!$D$37*12*IF(5=1,'1.Inputs'!$D$38,IF(5=2,'1.Inputs'!$D$39,$E488)))*'1.Inputs'!$D$43*(1+$G488)^(5-1)-'1.Inputs'!$D$44*(1+$G488)^(5-1)-('1.Inputs'!$D$20/'1.Inputs'!$D$27+'1.Inputs'!$D$23/'1.Inputs'!$D$28)))*'1.Inputs'!$D$53+('1.Inputs'!$D$20/'1.Inputs'!$D$27+'1.Inputs'!$D$23/'1.Inputs'!$D$28)-(L488-K488)</f>
        <v>687395205.35815692</v>
      </c>
      <c r="X488" s="36">
        <f ca="1">((('1.Inputs'!$D$37*12*IF(6=1,'1.Inputs'!$D$38,IF(6=2,'1.Inputs'!$D$39,$E488)))*$F488*(('1.Inputs'!$D$40)+(1-'1.Inputs'!$D$40)*(1+'1.Inputs'!$D$41))*(1+$G488)^(6-1))-(('1.Inputs'!$D$37*12*IF(6=1,'1.Inputs'!$D$38,IF(6=2,'1.Inputs'!$D$39,$E488)))/(1-'1.Inputs'!$D$42)*$D488*(1+$G488)^(6-1))-('1.Inputs'!$D$37*12*IF(6=1,'1.Inputs'!$D$38,IF(6=2,'1.Inputs'!$D$39,$E488)))*'1.Inputs'!$D$43*(1+$G488)^(6-1)-'1.Inputs'!$D$44*(1+$G488)^(6-1)-('1.Inputs'!$D$20/'1.Inputs'!$D$27+'1.Inputs'!$D$23/'1.Inputs'!$D$28))-MAX(0,((('1.Inputs'!$D$37*12*IF(6=1,'1.Inputs'!$D$38,IF(6=2,'1.Inputs'!$D$39,$E488)))*$F488*(('1.Inputs'!$D$40)+(1-'1.Inputs'!$D$40)*(1+'1.Inputs'!$D$41))*(1+$G488)^(6-1))-(('1.Inputs'!$D$37*12*IF(6=1,'1.Inputs'!$D$38,IF(6=2,'1.Inputs'!$D$39,$E488)))/(1-'1.Inputs'!$D$42)*$D488*(1+$G488)^(6-1))-('1.Inputs'!$D$37*12*IF(6=1,'1.Inputs'!$D$38,IF(6=2,'1.Inputs'!$D$39,$E488)))*'1.Inputs'!$D$43*(1+$G488)^(6-1)-'1.Inputs'!$D$44*(1+$G488)^(6-1)-('1.Inputs'!$D$20/'1.Inputs'!$D$27+'1.Inputs'!$D$23/'1.Inputs'!$D$28)))*'1.Inputs'!$D$53+('1.Inputs'!$D$20/'1.Inputs'!$D$27+'1.Inputs'!$D$23/'1.Inputs'!$D$28)-(M488-L488)</f>
        <v>722982131.16932845</v>
      </c>
      <c r="Y488" s="36">
        <f ca="1">((('1.Inputs'!$D$37*12*IF(7=1,'1.Inputs'!$D$38,IF(7=2,'1.Inputs'!$D$39,$E488)))*$F488*(('1.Inputs'!$D$40)+(1-'1.Inputs'!$D$40)*(1+'1.Inputs'!$D$41))*(1+$G488)^(7-1))-(('1.Inputs'!$D$37*12*IF(7=1,'1.Inputs'!$D$38,IF(7=2,'1.Inputs'!$D$39,$E488)))/(1-'1.Inputs'!$D$42)*$D488*(1+$G488)^(7-1))-('1.Inputs'!$D$37*12*IF(7=1,'1.Inputs'!$D$38,IF(7=2,'1.Inputs'!$D$39,$E488)))*'1.Inputs'!$D$43*(1+$G488)^(7-1)-'1.Inputs'!$D$44*(1+$G488)^(7-1)-('1.Inputs'!$D$20/'1.Inputs'!$D$27+'1.Inputs'!$D$23/'1.Inputs'!$D$28))-MAX(0,((('1.Inputs'!$D$37*12*IF(7=1,'1.Inputs'!$D$38,IF(7=2,'1.Inputs'!$D$39,$E488)))*$F488*(('1.Inputs'!$D$40)+(1-'1.Inputs'!$D$40)*(1+'1.Inputs'!$D$41))*(1+$G488)^(7-1))-(('1.Inputs'!$D$37*12*IF(7=1,'1.Inputs'!$D$38,IF(7=2,'1.Inputs'!$D$39,$E488)))/(1-'1.Inputs'!$D$42)*$D488*(1+$G488)^(7-1))-('1.Inputs'!$D$37*12*IF(7=1,'1.Inputs'!$D$38,IF(7=2,'1.Inputs'!$D$39,$E488)))*'1.Inputs'!$D$43*(1+$G488)^(7-1)-'1.Inputs'!$D$44*(1+$G488)^(7-1)-('1.Inputs'!$D$20/'1.Inputs'!$D$27+'1.Inputs'!$D$23/'1.Inputs'!$D$28)))*'1.Inputs'!$D$53+('1.Inputs'!$D$20/'1.Inputs'!$D$27+'1.Inputs'!$D$23/'1.Inputs'!$D$28)-(N488-M488)</f>
        <v>760547403.89005959</v>
      </c>
      <c r="Z488" s="36">
        <f ca="1">((('1.Inputs'!$D$37*12*IF(8=1,'1.Inputs'!$D$38,IF(8=2,'1.Inputs'!$D$39,$E488)))*$F488*(('1.Inputs'!$D$40)+(1-'1.Inputs'!$D$40)*(1+'1.Inputs'!$D$41))*(1+$G488)^(8-1))-(('1.Inputs'!$D$37*12*IF(8=1,'1.Inputs'!$D$38,IF(8=2,'1.Inputs'!$D$39,$E488)))/(1-'1.Inputs'!$D$42)*$D488*(1+$G488)^(8-1))-('1.Inputs'!$D$37*12*IF(8=1,'1.Inputs'!$D$38,IF(8=2,'1.Inputs'!$D$39,$E488)))*'1.Inputs'!$D$43*(1+$G488)^(8-1)-'1.Inputs'!$D$44*(1+$G488)^(8-1)-('1.Inputs'!$D$20/'1.Inputs'!$D$27+'1.Inputs'!$D$23/'1.Inputs'!$D$28))-MAX(0,((('1.Inputs'!$D$37*12*IF(8=1,'1.Inputs'!$D$38,IF(8=2,'1.Inputs'!$D$39,$E488)))*$F488*(('1.Inputs'!$D$40)+(1-'1.Inputs'!$D$40)*(1+'1.Inputs'!$D$41))*(1+$G488)^(8-1))-(('1.Inputs'!$D$37*12*IF(8=1,'1.Inputs'!$D$38,IF(8=2,'1.Inputs'!$D$39,$E488)))/(1-'1.Inputs'!$D$42)*$D488*(1+$G488)^(8-1))-('1.Inputs'!$D$37*12*IF(8=1,'1.Inputs'!$D$38,IF(8=2,'1.Inputs'!$D$39,$E488)))*'1.Inputs'!$D$43*(1+$G488)^(8-1)-'1.Inputs'!$D$44*(1+$G488)^(8-1)-('1.Inputs'!$D$20/'1.Inputs'!$D$27+'1.Inputs'!$D$23/'1.Inputs'!$D$28)))*'1.Inputs'!$D$53+('1.Inputs'!$D$20/'1.Inputs'!$D$27+'1.Inputs'!$D$23/'1.Inputs'!$D$28)-(O488-N488)</f>
        <v>800201003.7000196</v>
      </c>
      <c r="AA488" s="36">
        <f ca="1">((('1.Inputs'!$D$37*12*IF(9=1,'1.Inputs'!$D$38,IF(9=2,'1.Inputs'!$D$39,$E488)))*$F488*(('1.Inputs'!$D$40)+(1-'1.Inputs'!$D$40)*(1+'1.Inputs'!$D$41))*(1+$G488)^(9-1))-(('1.Inputs'!$D$37*12*IF(9=1,'1.Inputs'!$D$38,IF(9=2,'1.Inputs'!$D$39,$E488)))/(1-'1.Inputs'!$D$42)*$D488*(1+$G488)^(9-1))-('1.Inputs'!$D$37*12*IF(9=1,'1.Inputs'!$D$38,IF(9=2,'1.Inputs'!$D$39,$E488)))*'1.Inputs'!$D$43*(1+$G488)^(9-1)-'1.Inputs'!$D$44*(1+$G488)^(9-1)-('1.Inputs'!$D$20/'1.Inputs'!$D$27+'1.Inputs'!$D$23/'1.Inputs'!$D$28))-MAX(0,((('1.Inputs'!$D$37*12*IF(9=1,'1.Inputs'!$D$38,IF(9=2,'1.Inputs'!$D$39,$E488)))*$F488*(('1.Inputs'!$D$40)+(1-'1.Inputs'!$D$40)*(1+'1.Inputs'!$D$41))*(1+$G488)^(9-1))-(('1.Inputs'!$D$37*12*IF(9=1,'1.Inputs'!$D$38,IF(9=2,'1.Inputs'!$D$39,$E488)))/(1-'1.Inputs'!$D$42)*$D488*(1+$G488)^(9-1))-('1.Inputs'!$D$37*12*IF(9=1,'1.Inputs'!$D$38,IF(9=2,'1.Inputs'!$D$39,$E488)))*'1.Inputs'!$D$43*(1+$G488)^(9-1)-'1.Inputs'!$D$44*(1+$G488)^(9-1)-('1.Inputs'!$D$20/'1.Inputs'!$D$27+'1.Inputs'!$D$23/'1.Inputs'!$D$28)))*'1.Inputs'!$D$53+('1.Inputs'!$D$20/'1.Inputs'!$D$27+'1.Inputs'!$D$23/'1.Inputs'!$D$28)-(P488-O488)</f>
        <v>842059024.79248095</v>
      </c>
      <c r="AB488" s="36">
        <f ca="1">((('1.Inputs'!$D$37*12*IF(10=1,'1.Inputs'!$D$38,IF(10=2,'1.Inputs'!$D$39,$E488)))*$F488*(('1.Inputs'!$D$40)+(1-'1.Inputs'!$D$40)*(1+'1.Inputs'!$D$41))*(1+$G488)^(10-1))-(('1.Inputs'!$D$37*12*IF(10=1,'1.Inputs'!$D$38,IF(10=2,'1.Inputs'!$D$39,$E488)))/(1-'1.Inputs'!$D$42)*$D488*(1+$G488)^(10-1))-('1.Inputs'!$D$37*12*IF(10=1,'1.Inputs'!$D$38,IF(10=2,'1.Inputs'!$D$39,$E488)))*'1.Inputs'!$D$43*(1+$G488)^(10-1)-'1.Inputs'!$D$44*(1+$G488)^(10-1)-('1.Inputs'!$D$20/'1.Inputs'!$D$27+'1.Inputs'!$D$23/'1.Inputs'!$D$28))-MAX(0,((('1.Inputs'!$D$37*12*IF(10=1,'1.Inputs'!$D$38,IF(10=2,'1.Inputs'!$D$39,$E488)))*$F488*(('1.Inputs'!$D$40)+(1-'1.Inputs'!$D$40)*(1+'1.Inputs'!$D$41))*(1+$G488)^(10-1))-(('1.Inputs'!$D$37*12*IF(10=1,'1.Inputs'!$D$38,IF(10=2,'1.Inputs'!$D$39,$E488)))/(1-'1.Inputs'!$D$42)*$D488*(1+$G488)^(10-1))-('1.Inputs'!$D$37*12*IF(10=1,'1.Inputs'!$D$38,IF(10=2,'1.Inputs'!$D$39,$E488)))*'1.Inputs'!$D$43*(1+$G488)^(10-1)-'1.Inputs'!$D$44*(1+$G488)^(10-1)-('1.Inputs'!$D$20/'1.Inputs'!$D$27+'1.Inputs'!$D$23/'1.Inputs'!$D$28)))*'1.Inputs'!$D$53+('1.Inputs'!$D$20/'1.Inputs'!$D$27+'1.Inputs'!$D$23/'1.Inputs'!$D$28)-(Q488-P488)+(('1.Inputs'!$D$20+'1.Inputs'!$D$23-('1.Inputs'!$D$20/'1.Inputs'!$D$27+'1.Inputs'!$D$23/'1.Inputs'!$D$28)*'1.Inputs'!$D$10)*'1.Inputs'!$D$60+'1.Inputs'!$D$19*'1.Inputs'!$D$59+Q488)</f>
        <v>3424859172.8999963</v>
      </c>
      <c r="AC488" s="36">
        <f ca="1">S488-AC$13-AC$14+MIN(AC$13,MAX(0,((('1.Inputs'!$D$37*12*IF(1=1,'1.Inputs'!$D$38,IF(1=2,'1.Inputs'!$D$39,$E488)))*$F488*(('1.Inputs'!$D$40)+(1-'1.Inputs'!$D$40)*(1+'1.Inputs'!$D$41))*(1+$G488)^(1-1))-(('1.Inputs'!$D$37*12*IF(1=1,'1.Inputs'!$D$38,IF(1=2,'1.Inputs'!$D$39,$E488)))/(1-'1.Inputs'!$D$42)*$D488*(1+$G488)^(1-1))-('1.Inputs'!$D$37*12*IF(1=1,'1.Inputs'!$D$38,IF(1=2,'1.Inputs'!$D$39,$E488)))*'1.Inputs'!$D$43*(1+$G488)^(1-1)-'1.Inputs'!$D$44*(1+$G488)^(1-1)-('1.Inputs'!$D$20/'1.Inputs'!$D$27+'1.Inputs'!$D$23/'1.Inputs'!$D$28))))*'1.Inputs'!$D$53</f>
        <v>-613060906.10337222</v>
      </c>
      <c r="AD488" s="36">
        <f ca="1">T488-AD$13-AD$14+MIN(AD$13,MAX(0,((('1.Inputs'!$D$37*12*IF(2=1,'1.Inputs'!$D$38,IF(2=2,'1.Inputs'!$D$39,$E488)))*$F488*(('1.Inputs'!$D$40)+(1-'1.Inputs'!$D$40)*(1+'1.Inputs'!$D$41))*(1+$G488)^(2-1))-(('1.Inputs'!$D$37*12*IF(2=1,'1.Inputs'!$D$38,IF(2=2,'1.Inputs'!$D$39,$E488)))/(1-'1.Inputs'!$D$42)*$D488*(1+$G488)^(2-1))-('1.Inputs'!$D$37*12*IF(2=1,'1.Inputs'!$D$38,IF(2=2,'1.Inputs'!$D$39,$E488)))*'1.Inputs'!$D$43*(1+$G488)^(2-1)-'1.Inputs'!$D$44*(1+$G488)^(2-1)-('1.Inputs'!$D$20/'1.Inputs'!$D$27+'1.Inputs'!$D$23/'1.Inputs'!$D$28))))*'1.Inputs'!$D$53</f>
        <v>135625599.85035849</v>
      </c>
      <c r="AE488" s="36">
        <f ca="1">U488-AE$13-AE$14+MIN(AE$13,MAX(0,((('1.Inputs'!$D$37*12*IF(3=1,'1.Inputs'!$D$38,IF(3=2,'1.Inputs'!$D$39,$E488)))*$F488*(('1.Inputs'!$D$40)+(1-'1.Inputs'!$D$40)*(1+'1.Inputs'!$D$41))*(1+$G488)^(3-1))-(('1.Inputs'!$D$37*12*IF(3=1,'1.Inputs'!$D$38,IF(3=2,'1.Inputs'!$D$39,$E488)))/(1-'1.Inputs'!$D$42)*$D488*(1+$G488)^(3-1))-('1.Inputs'!$D$37*12*IF(3=1,'1.Inputs'!$D$38,IF(3=2,'1.Inputs'!$D$39,$E488)))*'1.Inputs'!$D$43*(1+$G488)^(3-1)-'1.Inputs'!$D$44*(1+$G488)^(3-1)-('1.Inputs'!$D$20/'1.Inputs'!$D$27+'1.Inputs'!$D$23/'1.Inputs'!$D$28))))*'1.Inputs'!$D$53</f>
        <v>227053886.96108603</v>
      </c>
      <c r="AF488" s="36">
        <f ca="1">V488-AF$13-AF$14+MIN(AF$13,MAX(0,((('1.Inputs'!$D$37*12*IF(4=1,'1.Inputs'!$D$38,IF(4=2,'1.Inputs'!$D$39,$E488)))*$F488*(('1.Inputs'!$D$40)+(1-'1.Inputs'!$D$40)*(1+'1.Inputs'!$D$41))*(1+$G488)^(4-1))-(('1.Inputs'!$D$37*12*IF(4=1,'1.Inputs'!$D$38,IF(4=2,'1.Inputs'!$D$39,$E488)))/(1-'1.Inputs'!$D$42)*$D488*(1+$G488)^(4-1))-('1.Inputs'!$D$37*12*IF(4=1,'1.Inputs'!$D$38,IF(4=2,'1.Inputs'!$D$39,$E488)))*'1.Inputs'!$D$43*(1+$G488)^(4-1)-'1.Inputs'!$D$44*(1+$G488)^(4-1)-('1.Inputs'!$D$20/'1.Inputs'!$D$27+'1.Inputs'!$D$23/'1.Inputs'!$D$28))))*'1.Inputs'!$D$53</f>
        <v>330930438.30054152</v>
      </c>
      <c r="AG488" s="36">
        <f ca="1">W488-AG$13-AG$14+MIN(AG$13,MAX(0,((('1.Inputs'!$D$37*12*IF(5=1,'1.Inputs'!$D$38,IF(5=2,'1.Inputs'!$D$39,$E488)))*$F488*(('1.Inputs'!$D$40)+(1-'1.Inputs'!$D$40)*(1+'1.Inputs'!$D$41))*(1+$G488)^(5-1))-(('1.Inputs'!$D$37*12*IF(5=1,'1.Inputs'!$D$38,IF(5=2,'1.Inputs'!$D$39,$E488)))/(1-'1.Inputs'!$D$42)*$D488*(1+$G488)^(5-1))-('1.Inputs'!$D$37*12*IF(5=1,'1.Inputs'!$D$38,IF(5=2,'1.Inputs'!$D$39,$E488)))*'1.Inputs'!$D$43*(1+$G488)^(5-1)-'1.Inputs'!$D$44*(1+$G488)^(5-1)-('1.Inputs'!$D$20/'1.Inputs'!$D$27+'1.Inputs'!$D$23/'1.Inputs'!$D$28))))*'1.Inputs'!$D$53</f>
        <v>383831205.35815692</v>
      </c>
      <c r="AH488" s="36">
        <f ca="1">X488-AH$13-AH$14+MIN(AH$13,MAX(0,((('1.Inputs'!$D$37*12*IF(6=1,'1.Inputs'!$D$38,IF(6=2,'1.Inputs'!$D$39,$E488)))*$F488*(('1.Inputs'!$D$40)+(1-'1.Inputs'!$D$40)*(1+'1.Inputs'!$D$41))*(1+$G488)^(6-1))-(('1.Inputs'!$D$37*12*IF(6=1,'1.Inputs'!$D$38,IF(6=2,'1.Inputs'!$D$39,$E488)))/(1-'1.Inputs'!$D$42)*$D488*(1+$G488)^(6-1))-('1.Inputs'!$D$37*12*IF(6=1,'1.Inputs'!$D$38,IF(6=2,'1.Inputs'!$D$39,$E488)))*'1.Inputs'!$D$43*(1+$G488)^(6-1)-'1.Inputs'!$D$44*(1+$G488)^(6-1)-('1.Inputs'!$D$20/'1.Inputs'!$D$27+'1.Inputs'!$D$23/'1.Inputs'!$D$28))))*'1.Inputs'!$D$53</f>
        <v>438606131.16932845</v>
      </c>
      <c r="AI488" s="36">
        <f ca="1">Y488-AI$13-AI$14+MIN(AI$13,MAX(0,((('1.Inputs'!$D$37*12*IF(7=1,'1.Inputs'!$D$38,IF(7=2,'1.Inputs'!$D$39,$E488)))*$F488*(('1.Inputs'!$D$40)+(1-'1.Inputs'!$D$40)*(1+'1.Inputs'!$D$41))*(1+$G488)^(7-1))-(('1.Inputs'!$D$37*12*IF(7=1,'1.Inputs'!$D$38,IF(7=2,'1.Inputs'!$D$39,$E488)))/(1-'1.Inputs'!$D$42)*$D488*(1+$G488)^(7-1))-('1.Inputs'!$D$37*12*IF(7=1,'1.Inputs'!$D$38,IF(7=2,'1.Inputs'!$D$39,$E488)))*'1.Inputs'!$D$43*(1+$G488)^(7-1)-'1.Inputs'!$D$44*(1+$G488)^(7-1)-('1.Inputs'!$D$20/'1.Inputs'!$D$27+'1.Inputs'!$D$23/'1.Inputs'!$D$28))))*'1.Inputs'!$D$53</f>
        <v>495359403.89005959</v>
      </c>
      <c r="AJ488" s="36">
        <f ca="1">Z488-AJ$13-AJ$14+MIN(AJ$13,MAX(0,((('1.Inputs'!$D$37*12*IF(8=1,'1.Inputs'!$D$38,IF(8=2,'1.Inputs'!$D$39,$E488)))*$F488*(('1.Inputs'!$D$40)+(1-'1.Inputs'!$D$40)*(1+'1.Inputs'!$D$41))*(1+$G488)^(8-1))-(('1.Inputs'!$D$37*12*IF(8=1,'1.Inputs'!$D$38,IF(8=2,'1.Inputs'!$D$39,$E488)))/(1-'1.Inputs'!$D$42)*$D488*(1+$G488)^(8-1))-('1.Inputs'!$D$37*12*IF(8=1,'1.Inputs'!$D$38,IF(8=2,'1.Inputs'!$D$39,$E488)))*'1.Inputs'!$D$43*(1+$G488)^(8-1)-'1.Inputs'!$D$44*(1+$G488)^(8-1)-('1.Inputs'!$D$20/'1.Inputs'!$D$27+'1.Inputs'!$D$23/'1.Inputs'!$D$28))))*'1.Inputs'!$D$53</f>
        <v>800201003.7000196</v>
      </c>
      <c r="AK488" s="36">
        <f ca="1">AA488-AK$13-AK$14+MIN(AK$13,MAX(0,((('1.Inputs'!$D$37*12*IF(9=1,'1.Inputs'!$D$38,IF(9=2,'1.Inputs'!$D$39,$E488)))*$F488*(('1.Inputs'!$D$40)+(1-'1.Inputs'!$D$40)*(1+'1.Inputs'!$D$41))*(1+$G488)^(9-1))-(('1.Inputs'!$D$37*12*IF(9=1,'1.Inputs'!$D$38,IF(9=2,'1.Inputs'!$D$39,$E488)))/(1-'1.Inputs'!$D$42)*$D488*(1+$G488)^(9-1))-('1.Inputs'!$D$37*12*IF(9=1,'1.Inputs'!$D$38,IF(9=2,'1.Inputs'!$D$39,$E488)))*'1.Inputs'!$D$43*(1+$G488)^(9-1)-'1.Inputs'!$D$44*(1+$G488)^(9-1)-('1.Inputs'!$D$20/'1.Inputs'!$D$27+'1.Inputs'!$D$23/'1.Inputs'!$D$28))))*'1.Inputs'!$D$53</f>
        <v>842059024.79248095</v>
      </c>
      <c r="AL488" s="36">
        <f ca="1">AB488-AL$13-AL$14+MIN(AL$13,MAX(0,((('1.Inputs'!$D$37*12*IF(10=1,'1.Inputs'!$D$38,IF(10=2,'1.Inputs'!$D$39,$E488)))*$F488*(('1.Inputs'!$D$40)+(1-'1.Inputs'!$D$40)*(1+'1.Inputs'!$D$41))*(1+$G488)^(10-1))-(('1.Inputs'!$D$37*12*IF(10=1,'1.Inputs'!$D$38,IF(10=2,'1.Inputs'!$D$39,$E488)))/(1-'1.Inputs'!$D$42)*$D488*(1+$G488)^(10-1))-('1.Inputs'!$D$37*12*IF(10=1,'1.Inputs'!$D$38,IF(10=2,'1.Inputs'!$D$39,$E488)))*'1.Inputs'!$D$43*(1+$G488)^(10-1)-'1.Inputs'!$D$44*(1+$G488)^(10-1)-('1.Inputs'!$D$20/'1.Inputs'!$D$27+'1.Inputs'!$D$23/'1.Inputs'!$D$28))))*'1.Inputs'!$D$53+'1.Inputs'!$D$35</f>
        <v>4224859172.8999963</v>
      </c>
      <c r="AM488" s="48">
        <f ca="1">R488+NPV('1.Inputs'!$D$55,S488:AB488)</f>
        <v>1350887691.9177103</v>
      </c>
      <c r="AN488" s="48">
        <f ca="1">-('1.Inputs'!$D$24*(1-'1.Inputs'!$D$31)+'1.Inputs'!$D$35)+NPV('1.Inputs'!$D$54,AC488:AL488)</f>
        <v>-37549493.331583023</v>
      </c>
      <c r="AO488" s="36">
        <f t="shared" ca="1" si="61"/>
        <v>-3.5035291741420882</v>
      </c>
      <c r="AP488" s="36">
        <f t="shared" ca="1" si="62"/>
        <v>1.4456145502060114</v>
      </c>
      <c r="AQ488" s="36">
        <f ca="1">'1.Inputs'!$D$35+MIN(SUM($AC488:AC488),SUM($AC488:AD488),SUM($AC488:AE488),SUM($AC488:AF488),SUM($AC488:AG488),SUM($AC488:AH488),SUM($AC488:AI488),SUM($AC488:AJ488),SUM($AC488:AK488),SUM($AC488:AL488))</f>
        <v>186939093.89662778</v>
      </c>
      <c r="AR488" s="36">
        <f ca="1">IF(AP488&lt;'1.Inputs'!$D$57,1,0)</f>
        <v>0</v>
      </c>
      <c r="AS488" s="36">
        <f t="shared" ca="1" si="63"/>
        <v>0</v>
      </c>
    </row>
    <row r="489" spans="2:45" ht="15" customHeight="1" x14ac:dyDescent="0.25">
      <c r="B489" s="36">
        <v>474</v>
      </c>
      <c r="C489" s="36">
        <f t="shared" ca="1" si="56"/>
        <v>0.50588050396976525</v>
      </c>
      <c r="D489" s="36">
        <f t="shared" ca="1" si="57"/>
        <v>19973.813820335592</v>
      </c>
      <c r="E489" s="47">
        <f t="shared" ca="1" si="58"/>
        <v>0.82920548220181001</v>
      </c>
      <c r="F489" s="36">
        <f t="shared" ca="1" si="59"/>
        <v>33053.161180769974</v>
      </c>
      <c r="G489" s="36">
        <f t="shared" ca="1" si="60"/>
        <v>5.7233112283396656E-2</v>
      </c>
      <c r="H489" s="36">
        <f ca="1">((('1.Inputs'!$D$37*12*IF(1=1,'1.Inputs'!$D$38,IF(1=2,'1.Inputs'!$D$39,$E489)))*$F489*(('1.Inputs'!$D$40)+(1-'1.Inputs'!$D$40)*(1+'1.Inputs'!$D$41))*(1+$G489)^(1-1))*'1.Inputs'!$D$47+(('1.Inputs'!$D$37*12*IF(1=1,'1.Inputs'!$D$38,IF(1=2,'1.Inputs'!$D$39,$E489)))/(1-'1.Inputs'!$D$42)*$D489*(1+$G489)^(1-1))*('1.Inputs'!$D$48-'1.Inputs'!$D$49))/'1.Inputs'!$D$51</f>
        <v>872098306.48845148</v>
      </c>
      <c r="I489" s="36">
        <f ca="1">((('1.Inputs'!$D$37*12*IF(2=1,'1.Inputs'!$D$38,IF(2=2,'1.Inputs'!$D$39,$E489)))*$F489*(('1.Inputs'!$D$40)+(1-'1.Inputs'!$D$40)*(1+'1.Inputs'!$D$41))*(1+$G489)^(2-1))*'1.Inputs'!$D$47+(('1.Inputs'!$D$37*12*IF(2=1,'1.Inputs'!$D$38,IF(2=2,'1.Inputs'!$D$39,$E489)))/(1-'1.Inputs'!$D$42)*$D489*(1+$G489)^(2-1))*('1.Inputs'!$D$48-'1.Inputs'!$D$49))/'1.Inputs'!$D$51</f>
        <v>1290815689.500211</v>
      </c>
      <c r="J489" s="36">
        <f ca="1">((('1.Inputs'!$D$37*12*IF(3=1,'1.Inputs'!$D$38,IF(3=2,'1.Inputs'!$D$39,$E489)))*$F489*(('1.Inputs'!$D$40)+(1-'1.Inputs'!$D$40)*(1+'1.Inputs'!$D$41))*(1+$G489)^(3-1))*'1.Inputs'!$D$47+(('1.Inputs'!$D$37*12*IF(3=1,'1.Inputs'!$D$38,IF(3=2,'1.Inputs'!$D$39,$E489)))/(1-'1.Inputs'!$D$42)*$D489*(1+$G489)^(3-1))*('1.Inputs'!$D$48-'1.Inputs'!$D$49))/'1.Inputs'!$D$51</f>
        <v>1616587129.6447995</v>
      </c>
      <c r="K489" s="36">
        <f ca="1">((('1.Inputs'!$D$37*12*IF(4=1,'1.Inputs'!$D$38,IF(4=2,'1.Inputs'!$D$39,$E489)))*$F489*(('1.Inputs'!$D$40)+(1-'1.Inputs'!$D$40)*(1+'1.Inputs'!$D$41))*(1+$G489)^(4-1))*'1.Inputs'!$D$47+(('1.Inputs'!$D$37*12*IF(4=1,'1.Inputs'!$D$38,IF(4=2,'1.Inputs'!$D$39,$E489)))/(1-'1.Inputs'!$D$42)*$D489*(1+$G489)^(4-1))*('1.Inputs'!$D$48-'1.Inputs'!$D$49))/'1.Inputs'!$D$51</f>
        <v>1709109442.3516543</v>
      </c>
      <c r="L489" s="36">
        <f ca="1">((('1.Inputs'!$D$37*12*IF(5=1,'1.Inputs'!$D$38,IF(5=2,'1.Inputs'!$D$39,$E489)))*$F489*(('1.Inputs'!$D$40)+(1-'1.Inputs'!$D$40)*(1+'1.Inputs'!$D$41))*(1+$G489)^(5-1))*'1.Inputs'!$D$47+(('1.Inputs'!$D$37*12*IF(5=1,'1.Inputs'!$D$38,IF(5=2,'1.Inputs'!$D$39,$E489)))/(1-'1.Inputs'!$D$42)*$D489*(1+$G489)^(5-1))*('1.Inputs'!$D$48-'1.Inputs'!$D$49))/'1.Inputs'!$D$51</f>
        <v>1806927094.9703796</v>
      </c>
      <c r="M489" s="36">
        <f ca="1">((('1.Inputs'!$D$37*12*IF(6=1,'1.Inputs'!$D$38,IF(6=2,'1.Inputs'!$D$39,$E489)))*$F489*(('1.Inputs'!$D$40)+(1-'1.Inputs'!$D$40)*(1+'1.Inputs'!$D$41))*(1+$G489)^(6-1))*'1.Inputs'!$D$47+(('1.Inputs'!$D$37*12*IF(6=1,'1.Inputs'!$D$38,IF(6=2,'1.Inputs'!$D$39,$E489)))/(1-'1.Inputs'!$D$42)*$D489*(1+$G489)^(6-1))*('1.Inputs'!$D$48-'1.Inputs'!$D$49))/'1.Inputs'!$D$51</f>
        <v>1910343156.2847311</v>
      </c>
      <c r="N489" s="36">
        <f ca="1">((('1.Inputs'!$D$37*12*IF(7=1,'1.Inputs'!$D$38,IF(7=2,'1.Inputs'!$D$39,$E489)))*$F489*(('1.Inputs'!$D$40)+(1-'1.Inputs'!$D$40)*(1+'1.Inputs'!$D$41))*(1+$G489)^(7-1))*'1.Inputs'!$D$47+(('1.Inputs'!$D$37*12*IF(7=1,'1.Inputs'!$D$38,IF(7=2,'1.Inputs'!$D$39,$E489)))/(1-'1.Inputs'!$D$42)*$D489*(1+$G489)^(7-1))*('1.Inputs'!$D$48-'1.Inputs'!$D$49))/'1.Inputs'!$D$51</f>
        <v>2019678040.6481941</v>
      </c>
      <c r="O489" s="36">
        <f ca="1">((('1.Inputs'!$D$37*12*IF(8=1,'1.Inputs'!$D$38,IF(8=2,'1.Inputs'!$D$39,$E489)))*$F489*(('1.Inputs'!$D$40)+(1-'1.Inputs'!$D$40)*(1+'1.Inputs'!$D$41))*(1+$G489)^(8-1))*'1.Inputs'!$D$47+(('1.Inputs'!$D$37*12*IF(8=1,'1.Inputs'!$D$38,IF(8=2,'1.Inputs'!$D$39,$E489)))/(1-'1.Inputs'!$D$42)*$D489*(1+$G489)^(8-1))*('1.Inputs'!$D$48-'1.Inputs'!$D$49))/'1.Inputs'!$D$51</f>
        <v>2135270500.7249224</v>
      </c>
      <c r="P489" s="36">
        <f ca="1">((('1.Inputs'!$D$37*12*IF(9=1,'1.Inputs'!$D$38,IF(9=2,'1.Inputs'!$D$39,$E489)))*$F489*(('1.Inputs'!$D$40)+(1-'1.Inputs'!$D$40)*(1+'1.Inputs'!$D$41))*(1+$G489)^(9-1))*'1.Inputs'!$D$47+(('1.Inputs'!$D$37*12*IF(9=1,'1.Inputs'!$D$38,IF(9=2,'1.Inputs'!$D$39,$E489)))/(1-'1.Inputs'!$D$42)*$D489*(1+$G489)^(9-1))*('1.Inputs'!$D$48-'1.Inputs'!$D$49))/'1.Inputs'!$D$51</f>
        <v>2257478677.0483365</v>
      </c>
      <c r="Q489" s="36">
        <f ca="1">((('1.Inputs'!$D$37*12*IF(10=1,'1.Inputs'!$D$38,IF(10=2,'1.Inputs'!$D$39,$E489)))*$F489*(('1.Inputs'!$D$40)+(1-'1.Inputs'!$D$40)*(1+'1.Inputs'!$D$41))*(1+$G489)^(10-1))*'1.Inputs'!$D$47+(('1.Inputs'!$D$37*12*IF(10=1,'1.Inputs'!$D$38,IF(10=2,'1.Inputs'!$D$39,$E489)))/(1-'1.Inputs'!$D$42)*$D489*(1+$G489)^(10-1))*('1.Inputs'!$D$48-'1.Inputs'!$D$49))/'1.Inputs'!$D$51</f>
        <v>2386681207.6492176</v>
      </c>
      <c r="R489" s="36">
        <f>-'1.Inputs'!$D$24</f>
        <v>-2050000000</v>
      </c>
      <c r="S489" s="36">
        <f ca="1">((('1.Inputs'!$D$37*12*IF(1=1,'1.Inputs'!$D$38,IF(1=2,'1.Inputs'!$D$39,$E489)))*$F489*(('1.Inputs'!$D$40)+(1-'1.Inputs'!$D$40)*(1+'1.Inputs'!$D$41))*(1+$G489)^(1-1))-(('1.Inputs'!$D$37*12*IF(1=1,'1.Inputs'!$D$38,IF(1=2,'1.Inputs'!$D$39,$E489)))/(1-'1.Inputs'!$D$42)*$D489*(1+$G489)^(1-1))-('1.Inputs'!$D$37*12*IF(1=1,'1.Inputs'!$D$38,IF(1=2,'1.Inputs'!$D$39,$E489)))*'1.Inputs'!$D$43*(1+$G489)^(1-1)-'1.Inputs'!$D$44*(1+$G489)^(1-1)-('1.Inputs'!$D$20/'1.Inputs'!$D$27+'1.Inputs'!$D$23/'1.Inputs'!$D$28))-MAX(0,((('1.Inputs'!$D$37*12*IF(1=1,'1.Inputs'!$D$38,IF(1=2,'1.Inputs'!$D$39,$E489)))*$F489*(('1.Inputs'!$D$40)+(1-'1.Inputs'!$D$40)*(1+'1.Inputs'!$D$41))*(1+$G489)^(1-1))-(('1.Inputs'!$D$37*12*IF(1=1,'1.Inputs'!$D$38,IF(1=2,'1.Inputs'!$D$39,$E489)))/(1-'1.Inputs'!$D$42)*$D489*(1+$G489)^(1-1))-('1.Inputs'!$D$37*12*IF(1=1,'1.Inputs'!$D$38,IF(1=2,'1.Inputs'!$D$39,$E489)))*'1.Inputs'!$D$43*(1+$G489)^(1-1)-'1.Inputs'!$D$44*(1+$G489)^(1-1)-('1.Inputs'!$D$20/'1.Inputs'!$D$27+'1.Inputs'!$D$23/'1.Inputs'!$D$28)))*'1.Inputs'!$D$53+('1.Inputs'!$D$20/'1.Inputs'!$D$27+'1.Inputs'!$D$23/'1.Inputs'!$D$28)-H489</f>
        <v>-477200091.04046643</v>
      </c>
      <c r="T489" s="36">
        <f ca="1">((('1.Inputs'!$D$37*12*IF(2=1,'1.Inputs'!$D$38,IF(2=2,'1.Inputs'!$D$39,$E489)))*$F489*(('1.Inputs'!$D$40)+(1-'1.Inputs'!$D$40)*(1+'1.Inputs'!$D$41))*(1+$G489)^(2-1))-(('1.Inputs'!$D$37*12*IF(2=1,'1.Inputs'!$D$38,IF(2=2,'1.Inputs'!$D$39,$E489)))/(1-'1.Inputs'!$D$42)*$D489*(1+$G489)^(2-1))-('1.Inputs'!$D$37*12*IF(2=1,'1.Inputs'!$D$38,IF(2=2,'1.Inputs'!$D$39,$E489)))*'1.Inputs'!$D$43*(1+$G489)^(2-1)-'1.Inputs'!$D$44*(1+$G489)^(2-1)-('1.Inputs'!$D$20/'1.Inputs'!$D$27+'1.Inputs'!$D$23/'1.Inputs'!$D$28))-MAX(0,((('1.Inputs'!$D$37*12*IF(2=1,'1.Inputs'!$D$38,IF(2=2,'1.Inputs'!$D$39,$E489)))*$F489*(('1.Inputs'!$D$40)+(1-'1.Inputs'!$D$40)*(1+'1.Inputs'!$D$41))*(1+$G489)^(2-1))-(('1.Inputs'!$D$37*12*IF(2=1,'1.Inputs'!$D$38,IF(2=2,'1.Inputs'!$D$39,$E489)))/(1-'1.Inputs'!$D$42)*$D489*(1+$G489)^(2-1))-('1.Inputs'!$D$37*12*IF(2=1,'1.Inputs'!$D$38,IF(2=2,'1.Inputs'!$D$39,$E489)))*'1.Inputs'!$D$43*(1+$G489)^(2-1)-'1.Inputs'!$D$44*(1+$G489)^(2-1)-('1.Inputs'!$D$20/'1.Inputs'!$D$27+'1.Inputs'!$D$23/'1.Inputs'!$D$28)))*'1.Inputs'!$D$53+('1.Inputs'!$D$20/'1.Inputs'!$D$27+'1.Inputs'!$D$23/'1.Inputs'!$D$28)-(I489-H489)</f>
        <v>390488451.97953427</v>
      </c>
      <c r="U489" s="36">
        <f ca="1">((('1.Inputs'!$D$37*12*IF(3=1,'1.Inputs'!$D$38,IF(3=2,'1.Inputs'!$D$39,$E489)))*$F489*(('1.Inputs'!$D$40)+(1-'1.Inputs'!$D$40)*(1+'1.Inputs'!$D$41))*(1+$G489)^(3-1))-(('1.Inputs'!$D$37*12*IF(3=1,'1.Inputs'!$D$38,IF(3=2,'1.Inputs'!$D$39,$E489)))/(1-'1.Inputs'!$D$42)*$D489*(1+$G489)^(3-1))-('1.Inputs'!$D$37*12*IF(3=1,'1.Inputs'!$D$38,IF(3=2,'1.Inputs'!$D$39,$E489)))*'1.Inputs'!$D$43*(1+$G489)^(3-1)-'1.Inputs'!$D$44*(1+$G489)^(3-1)-('1.Inputs'!$D$20/'1.Inputs'!$D$27+'1.Inputs'!$D$23/'1.Inputs'!$D$28))-MAX(0,((('1.Inputs'!$D$37*12*IF(3=1,'1.Inputs'!$D$38,IF(3=2,'1.Inputs'!$D$39,$E489)))*$F489*(('1.Inputs'!$D$40)+(1-'1.Inputs'!$D$40)*(1+'1.Inputs'!$D$41))*(1+$G489)^(3-1))-(('1.Inputs'!$D$37*12*IF(3=1,'1.Inputs'!$D$38,IF(3=2,'1.Inputs'!$D$39,$E489)))/(1-'1.Inputs'!$D$42)*$D489*(1+$G489)^(3-1))-('1.Inputs'!$D$37*12*IF(3=1,'1.Inputs'!$D$38,IF(3=2,'1.Inputs'!$D$39,$E489)))*'1.Inputs'!$D$43*(1+$G489)^(3-1)-'1.Inputs'!$D$44*(1+$G489)^(3-1)-('1.Inputs'!$D$20/'1.Inputs'!$D$27+'1.Inputs'!$D$23/'1.Inputs'!$D$28)))*'1.Inputs'!$D$53+('1.Inputs'!$D$20/'1.Inputs'!$D$27+'1.Inputs'!$D$23/'1.Inputs'!$D$28)-(J489-I489)</f>
        <v>796426578.49514127</v>
      </c>
      <c r="V489" s="36">
        <f ca="1">((('1.Inputs'!$D$37*12*IF(4=1,'1.Inputs'!$D$38,IF(4=2,'1.Inputs'!$D$39,$E489)))*$F489*(('1.Inputs'!$D$40)+(1-'1.Inputs'!$D$40)*(1+'1.Inputs'!$D$41))*(1+$G489)^(4-1))-(('1.Inputs'!$D$37*12*IF(4=1,'1.Inputs'!$D$38,IF(4=2,'1.Inputs'!$D$39,$E489)))/(1-'1.Inputs'!$D$42)*$D489*(1+$G489)^(4-1))-('1.Inputs'!$D$37*12*IF(4=1,'1.Inputs'!$D$38,IF(4=2,'1.Inputs'!$D$39,$E489)))*'1.Inputs'!$D$43*(1+$G489)^(4-1)-'1.Inputs'!$D$44*(1+$G489)^(4-1)-('1.Inputs'!$D$20/'1.Inputs'!$D$27+'1.Inputs'!$D$23/'1.Inputs'!$D$28))-MAX(0,((('1.Inputs'!$D$37*12*IF(4=1,'1.Inputs'!$D$38,IF(4=2,'1.Inputs'!$D$39,$E489)))*$F489*(('1.Inputs'!$D$40)+(1-'1.Inputs'!$D$40)*(1+'1.Inputs'!$D$41))*(1+$G489)^(4-1))-(('1.Inputs'!$D$37*12*IF(4=1,'1.Inputs'!$D$38,IF(4=2,'1.Inputs'!$D$39,$E489)))/(1-'1.Inputs'!$D$42)*$D489*(1+$G489)^(4-1))-('1.Inputs'!$D$37*12*IF(4=1,'1.Inputs'!$D$38,IF(4=2,'1.Inputs'!$D$39,$E489)))*'1.Inputs'!$D$43*(1+$G489)^(4-1)-'1.Inputs'!$D$44*(1+$G489)^(4-1)-('1.Inputs'!$D$20/'1.Inputs'!$D$27+'1.Inputs'!$D$23/'1.Inputs'!$D$28)))*'1.Inputs'!$D$53+('1.Inputs'!$D$20/'1.Inputs'!$D$27+'1.Inputs'!$D$23/'1.Inputs'!$D$28)-(K489-J489)</f>
        <v>1091198326.5824976</v>
      </c>
      <c r="W489" s="36">
        <f ca="1">((('1.Inputs'!$D$37*12*IF(5=1,'1.Inputs'!$D$38,IF(5=2,'1.Inputs'!$D$39,$E489)))*$F489*(('1.Inputs'!$D$40)+(1-'1.Inputs'!$D$40)*(1+'1.Inputs'!$D$41))*(1+$G489)^(5-1))-(('1.Inputs'!$D$37*12*IF(5=1,'1.Inputs'!$D$38,IF(5=2,'1.Inputs'!$D$39,$E489)))/(1-'1.Inputs'!$D$42)*$D489*(1+$G489)^(5-1))-('1.Inputs'!$D$37*12*IF(5=1,'1.Inputs'!$D$38,IF(5=2,'1.Inputs'!$D$39,$E489)))*'1.Inputs'!$D$43*(1+$G489)^(5-1)-'1.Inputs'!$D$44*(1+$G489)^(5-1)-('1.Inputs'!$D$20/'1.Inputs'!$D$27+'1.Inputs'!$D$23/'1.Inputs'!$D$28))-MAX(0,((('1.Inputs'!$D$37*12*IF(5=1,'1.Inputs'!$D$38,IF(5=2,'1.Inputs'!$D$39,$E489)))*$F489*(('1.Inputs'!$D$40)+(1-'1.Inputs'!$D$40)*(1+'1.Inputs'!$D$41))*(1+$G489)^(5-1))-(('1.Inputs'!$D$37*12*IF(5=1,'1.Inputs'!$D$38,IF(5=2,'1.Inputs'!$D$39,$E489)))/(1-'1.Inputs'!$D$42)*$D489*(1+$G489)^(5-1))-('1.Inputs'!$D$37*12*IF(5=1,'1.Inputs'!$D$38,IF(5=2,'1.Inputs'!$D$39,$E489)))*'1.Inputs'!$D$43*(1+$G489)^(5-1)-'1.Inputs'!$D$44*(1+$G489)^(5-1)-('1.Inputs'!$D$20/'1.Inputs'!$D$27+'1.Inputs'!$D$23/'1.Inputs'!$D$28)))*'1.Inputs'!$D$53+('1.Inputs'!$D$20/'1.Inputs'!$D$27+'1.Inputs'!$D$23/'1.Inputs'!$D$28)-(L489-K489)</f>
        <v>1150946738.3758574</v>
      </c>
      <c r="X489" s="36">
        <f ca="1">((('1.Inputs'!$D$37*12*IF(6=1,'1.Inputs'!$D$38,IF(6=2,'1.Inputs'!$D$39,$E489)))*$F489*(('1.Inputs'!$D$40)+(1-'1.Inputs'!$D$40)*(1+'1.Inputs'!$D$41))*(1+$G489)^(6-1))-(('1.Inputs'!$D$37*12*IF(6=1,'1.Inputs'!$D$38,IF(6=2,'1.Inputs'!$D$39,$E489)))/(1-'1.Inputs'!$D$42)*$D489*(1+$G489)^(6-1))-('1.Inputs'!$D$37*12*IF(6=1,'1.Inputs'!$D$38,IF(6=2,'1.Inputs'!$D$39,$E489)))*'1.Inputs'!$D$43*(1+$G489)^(6-1)-'1.Inputs'!$D$44*(1+$G489)^(6-1)-('1.Inputs'!$D$20/'1.Inputs'!$D$27+'1.Inputs'!$D$23/'1.Inputs'!$D$28))-MAX(0,((('1.Inputs'!$D$37*12*IF(6=1,'1.Inputs'!$D$38,IF(6=2,'1.Inputs'!$D$39,$E489)))*$F489*(('1.Inputs'!$D$40)+(1-'1.Inputs'!$D$40)*(1+'1.Inputs'!$D$41))*(1+$G489)^(6-1))-(('1.Inputs'!$D$37*12*IF(6=1,'1.Inputs'!$D$38,IF(6=2,'1.Inputs'!$D$39,$E489)))/(1-'1.Inputs'!$D$42)*$D489*(1+$G489)^(6-1))-('1.Inputs'!$D$37*12*IF(6=1,'1.Inputs'!$D$38,IF(6=2,'1.Inputs'!$D$39,$E489)))*'1.Inputs'!$D$43*(1+$G489)^(6-1)-'1.Inputs'!$D$44*(1+$G489)^(6-1)-('1.Inputs'!$D$20/'1.Inputs'!$D$27+'1.Inputs'!$D$23/'1.Inputs'!$D$28)))*'1.Inputs'!$D$53+('1.Inputs'!$D$20/'1.Inputs'!$D$27+'1.Inputs'!$D$23/'1.Inputs'!$D$28)-(M489-L489)</f>
        <v>1214114737.7301416</v>
      </c>
      <c r="Y489" s="36">
        <f ca="1">((('1.Inputs'!$D$37*12*IF(7=1,'1.Inputs'!$D$38,IF(7=2,'1.Inputs'!$D$39,$E489)))*$F489*(('1.Inputs'!$D$40)+(1-'1.Inputs'!$D$40)*(1+'1.Inputs'!$D$41))*(1+$G489)^(7-1))-(('1.Inputs'!$D$37*12*IF(7=1,'1.Inputs'!$D$38,IF(7=2,'1.Inputs'!$D$39,$E489)))/(1-'1.Inputs'!$D$42)*$D489*(1+$G489)^(7-1))-('1.Inputs'!$D$37*12*IF(7=1,'1.Inputs'!$D$38,IF(7=2,'1.Inputs'!$D$39,$E489)))*'1.Inputs'!$D$43*(1+$G489)^(7-1)-'1.Inputs'!$D$44*(1+$G489)^(7-1)-('1.Inputs'!$D$20/'1.Inputs'!$D$27+'1.Inputs'!$D$23/'1.Inputs'!$D$28))-MAX(0,((('1.Inputs'!$D$37*12*IF(7=1,'1.Inputs'!$D$38,IF(7=2,'1.Inputs'!$D$39,$E489)))*$F489*(('1.Inputs'!$D$40)+(1-'1.Inputs'!$D$40)*(1+'1.Inputs'!$D$41))*(1+$G489)^(7-1))-(('1.Inputs'!$D$37*12*IF(7=1,'1.Inputs'!$D$38,IF(7=2,'1.Inputs'!$D$39,$E489)))/(1-'1.Inputs'!$D$42)*$D489*(1+$G489)^(7-1))-('1.Inputs'!$D$37*12*IF(7=1,'1.Inputs'!$D$38,IF(7=2,'1.Inputs'!$D$39,$E489)))*'1.Inputs'!$D$43*(1+$G489)^(7-1)-'1.Inputs'!$D$44*(1+$G489)^(7-1)-('1.Inputs'!$D$20/'1.Inputs'!$D$27+'1.Inputs'!$D$23/'1.Inputs'!$D$28)))*'1.Inputs'!$D$53+('1.Inputs'!$D$20/'1.Inputs'!$D$27+'1.Inputs'!$D$23/'1.Inputs'!$D$28)-(N489-M489)</f>
        <v>1280898038.2841871</v>
      </c>
      <c r="Z489" s="36">
        <f ca="1">((('1.Inputs'!$D$37*12*IF(8=1,'1.Inputs'!$D$38,IF(8=2,'1.Inputs'!$D$39,$E489)))*$F489*(('1.Inputs'!$D$40)+(1-'1.Inputs'!$D$40)*(1+'1.Inputs'!$D$41))*(1+$G489)^(8-1))-(('1.Inputs'!$D$37*12*IF(8=1,'1.Inputs'!$D$38,IF(8=2,'1.Inputs'!$D$39,$E489)))/(1-'1.Inputs'!$D$42)*$D489*(1+$G489)^(8-1))-('1.Inputs'!$D$37*12*IF(8=1,'1.Inputs'!$D$38,IF(8=2,'1.Inputs'!$D$39,$E489)))*'1.Inputs'!$D$43*(1+$G489)^(8-1)-'1.Inputs'!$D$44*(1+$G489)^(8-1)-('1.Inputs'!$D$20/'1.Inputs'!$D$27+'1.Inputs'!$D$23/'1.Inputs'!$D$28))-MAX(0,((('1.Inputs'!$D$37*12*IF(8=1,'1.Inputs'!$D$38,IF(8=2,'1.Inputs'!$D$39,$E489)))*$F489*(('1.Inputs'!$D$40)+(1-'1.Inputs'!$D$40)*(1+'1.Inputs'!$D$41))*(1+$G489)^(8-1))-(('1.Inputs'!$D$37*12*IF(8=1,'1.Inputs'!$D$38,IF(8=2,'1.Inputs'!$D$39,$E489)))/(1-'1.Inputs'!$D$42)*$D489*(1+$G489)^(8-1))-('1.Inputs'!$D$37*12*IF(8=1,'1.Inputs'!$D$38,IF(8=2,'1.Inputs'!$D$39,$E489)))*'1.Inputs'!$D$43*(1+$G489)^(8-1)-'1.Inputs'!$D$44*(1+$G489)^(8-1)-('1.Inputs'!$D$20/'1.Inputs'!$D$27+'1.Inputs'!$D$23/'1.Inputs'!$D$28)))*'1.Inputs'!$D$53+('1.Inputs'!$D$20/'1.Inputs'!$D$27+'1.Inputs'!$D$23/'1.Inputs'!$D$28)-(O489-N489)</f>
        <v>1351503554.9774981</v>
      </c>
      <c r="AA489" s="36">
        <f ca="1">((('1.Inputs'!$D$37*12*IF(9=1,'1.Inputs'!$D$38,IF(9=2,'1.Inputs'!$D$39,$E489)))*$F489*(('1.Inputs'!$D$40)+(1-'1.Inputs'!$D$40)*(1+'1.Inputs'!$D$41))*(1+$G489)^(9-1))-(('1.Inputs'!$D$37*12*IF(9=1,'1.Inputs'!$D$38,IF(9=2,'1.Inputs'!$D$39,$E489)))/(1-'1.Inputs'!$D$42)*$D489*(1+$G489)^(9-1))-('1.Inputs'!$D$37*12*IF(9=1,'1.Inputs'!$D$38,IF(9=2,'1.Inputs'!$D$39,$E489)))*'1.Inputs'!$D$43*(1+$G489)^(9-1)-'1.Inputs'!$D$44*(1+$G489)^(9-1)-('1.Inputs'!$D$20/'1.Inputs'!$D$27+'1.Inputs'!$D$23/'1.Inputs'!$D$28))-MAX(0,((('1.Inputs'!$D$37*12*IF(9=1,'1.Inputs'!$D$38,IF(9=2,'1.Inputs'!$D$39,$E489)))*$F489*(('1.Inputs'!$D$40)+(1-'1.Inputs'!$D$40)*(1+'1.Inputs'!$D$41))*(1+$G489)^(9-1))-(('1.Inputs'!$D$37*12*IF(9=1,'1.Inputs'!$D$38,IF(9=2,'1.Inputs'!$D$39,$E489)))/(1-'1.Inputs'!$D$42)*$D489*(1+$G489)^(9-1))-('1.Inputs'!$D$37*12*IF(9=1,'1.Inputs'!$D$38,IF(9=2,'1.Inputs'!$D$39,$E489)))*'1.Inputs'!$D$43*(1+$G489)^(9-1)-'1.Inputs'!$D$44*(1+$G489)^(9-1)-('1.Inputs'!$D$20/'1.Inputs'!$D$27+'1.Inputs'!$D$23/'1.Inputs'!$D$28)))*'1.Inputs'!$D$53+('1.Inputs'!$D$20/'1.Inputs'!$D$27+'1.Inputs'!$D$23/'1.Inputs'!$D$28)-(P489-O489)</f>
        <v>1426150045.1355445</v>
      </c>
      <c r="AB489" s="36">
        <f ca="1">((('1.Inputs'!$D$37*12*IF(10=1,'1.Inputs'!$D$38,IF(10=2,'1.Inputs'!$D$39,$E489)))*$F489*(('1.Inputs'!$D$40)+(1-'1.Inputs'!$D$40)*(1+'1.Inputs'!$D$41))*(1+$G489)^(10-1))-(('1.Inputs'!$D$37*12*IF(10=1,'1.Inputs'!$D$38,IF(10=2,'1.Inputs'!$D$39,$E489)))/(1-'1.Inputs'!$D$42)*$D489*(1+$G489)^(10-1))-('1.Inputs'!$D$37*12*IF(10=1,'1.Inputs'!$D$38,IF(10=2,'1.Inputs'!$D$39,$E489)))*'1.Inputs'!$D$43*(1+$G489)^(10-1)-'1.Inputs'!$D$44*(1+$G489)^(10-1)-('1.Inputs'!$D$20/'1.Inputs'!$D$27+'1.Inputs'!$D$23/'1.Inputs'!$D$28))-MAX(0,((('1.Inputs'!$D$37*12*IF(10=1,'1.Inputs'!$D$38,IF(10=2,'1.Inputs'!$D$39,$E489)))*$F489*(('1.Inputs'!$D$40)+(1-'1.Inputs'!$D$40)*(1+'1.Inputs'!$D$41))*(1+$G489)^(10-1))-(('1.Inputs'!$D$37*12*IF(10=1,'1.Inputs'!$D$38,IF(10=2,'1.Inputs'!$D$39,$E489)))/(1-'1.Inputs'!$D$42)*$D489*(1+$G489)^(10-1))-('1.Inputs'!$D$37*12*IF(10=1,'1.Inputs'!$D$38,IF(10=2,'1.Inputs'!$D$39,$E489)))*'1.Inputs'!$D$43*(1+$G489)^(10-1)-'1.Inputs'!$D$44*(1+$G489)^(10-1)-('1.Inputs'!$D$20/'1.Inputs'!$D$27+'1.Inputs'!$D$23/'1.Inputs'!$D$28)))*'1.Inputs'!$D$53+('1.Inputs'!$D$20/'1.Inputs'!$D$27+'1.Inputs'!$D$23/'1.Inputs'!$D$28)-(Q489-P489)+(('1.Inputs'!$D$20+'1.Inputs'!$D$23-('1.Inputs'!$D$20/'1.Inputs'!$D$27+'1.Inputs'!$D$23/'1.Inputs'!$D$28)*'1.Inputs'!$D$10)*'1.Inputs'!$D$60+'1.Inputs'!$D$19*'1.Inputs'!$D$59+Q489)</f>
        <v>4591749993.8955841</v>
      </c>
      <c r="AC489" s="36">
        <f ca="1">S489-AC$13-AC$14+MIN(AC$13,MAX(0,((('1.Inputs'!$D$37*12*IF(1=1,'1.Inputs'!$D$38,IF(1=2,'1.Inputs'!$D$39,$E489)))*$F489*(('1.Inputs'!$D$40)+(1-'1.Inputs'!$D$40)*(1+'1.Inputs'!$D$41))*(1+$G489)^(1-1))-(('1.Inputs'!$D$37*12*IF(1=1,'1.Inputs'!$D$38,IF(1=2,'1.Inputs'!$D$39,$E489)))/(1-'1.Inputs'!$D$42)*$D489*(1+$G489)^(1-1))-('1.Inputs'!$D$37*12*IF(1=1,'1.Inputs'!$D$38,IF(1=2,'1.Inputs'!$D$39,$E489)))*'1.Inputs'!$D$43*(1+$G489)^(1-1)-'1.Inputs'!$D$44*(1+$G489)^(1-1)-('1.Inputs'!$D$20/'1.Inputs'!$D$27+'1.Inputs'!$D$23/'1.Inputs'!$D$28))))*'1.Inputs'!$D$53</f>
        <v>-573140091.04046643</v>
      </c>
      <c r="AD489" s="36">
        <f ca="1">T489-AD$13-AD$14+MIN(AD$13,MAX(0,((('1.Inputs'!$D$37*12*IF(2=1,'1.Inputs'!$D$38,IF(2=2,'1.Inputs'!$D$39,$E489)))*$F489*(('1.Inputs'!$D$40)+(1-'1.Inputs'!$D$40)*(1+'1.Inputs'!$D$41))*(1+$G489)^(2-1))-(('1.Inputs'!$D$37*12*IF(2=1,'1.Inputs'!$D$38,IF(2=2,'1.Inputs'!$D$39,$E489)))/(1-'1.Inputs'!$D$42)*$D489*(1+$G489)^(2-1))-('1.Inputs'!$D$37*12*IF(2=1,'1.Inputs'!$D$38,IF(2=2,'1.Inputs'!$D$39,$E489)))*'1.Inputs'!$D$43*(1+$G489)^(2-1)-'1.Inputs'!$D$44*(1+$G489)^(2-1)-('1.Inputs'!$D$20/'1.Inputs'!$D$27+'1.Inputs'!$D$23/'1.Inputs'!$D$28))))*'1.Inputs'!$D$53</f>
        <v>294548451.97953427</v>
      </c>
      <c r="AE489" s="36">
        <f ca="1">U489-AE$13-AE$14+MIN(AE$13,MAX(0,((('1.Inputs'!$D$37*12*IF(3=1,'1.Inputs'!$D$38,IF(3=2,'1.Inputs'!$D$39,$E489)))*$F489*(('1.Inputs'!$D$40)+(1-'1.Inputs'!$D$40)*(1+'1.Inputs'!$D$41))*(1+$G489)^(3-1))-(('1.Inputs'!$D$37*12*IF(3=1,'1.Inputs'!$D$38,IF(3=2,'1.Inputs'!$D$39,$E489)))/(1-'1.Inputs'!$D$42)*$D489*(1+$G489)^(3-1))-('1.Inputs'!$D$37*12*IF(3=1,'1.Inputs'!$D$38,IF(3=2,'1.Inputs'!$D$39,$E489)))*'1.Inputs'!$D$43*(1+$G489)^(3-1)-'1.Inputs'!$D$44*(1+$G489)^(3-1)-('1.Inputs'!$D$20/'1.Inputs'!$D$27+'1.Inputs'!$D$23/'1.Inputs'!$D$28))))*'1.Inputs'!$D$53</f>
        <v>454486578.49514127</v>
      </c>
      <c r="AF489" s="36">
        <f ca="1">V489-AF$13-AF$14+MIN(AF$13,MAX(0,((('1.Inputs'!$D$37*12*IF(4=1,'1.Inputs'!$D$38,IF(4=2,'1.Inputs'!$D$39,$E489)))*$F489*(('1.Inputs'!$D$40)+(1-'1.Inputs'!$D$40)*(1+'1.Inputs'!$D$41))*(1+$G489)^(4-1))-(('1.Inputs'!$D$37*12*IF(4=1,'1.Inputs'!$D$38,IF(4=2,'1.Inputs'!$D$39,$E489)))/(1-'1.Inputs'!$D$42)*$D489*(1+$G489)^(4-1))-('1.Inputs'!$D$37*12*IF(4=1,'1.Inputs'!$D$38,IF(4=2,'1.Inputs'!$D$39,$E489)))*'1.Inputs'!$D$43*(1+$G489)^(4-1)-'1.Inputs'!$D$44*(1+$G489)^(4-1)-('1.Inputs'!$D$20/'1.Inputs'!$D$27+'1.Inputs'!$D$23/'1.Inputs'!$D$28))))*'1.Inputs'!$D$53</f>
        <v>768446326.5824976</v>
      </c>
      <c r="AG489" s="36">
        <f ca="1">W489-AG$13-AG$14+MIN(AG$13,MAX(0,((('1.Inputs'!$D$37*12*IF(5=1,'1.Inputs'!$D$38,IF(5=2,'1.Inputs'!$D$39,$E489)))*$F489*(('1.Inputs'!$D$40)+(1-'1.Inputs'!$D$40)*(1+'1.Inputs'!$D$41))*(1+$G489)^(5-1))-(('1.Inputs'!$D$37*12*IF(5=1,'1.Inputs'!$D$38,IF(5=2,'1.Inputs'!$D$39,$E489)))/(1-'1.Inputs'!$D$42)*$D489*(1+$G489)^(5-1))-('1.Inputs'!$D$37*12*IF(5=1,'1.Inputs'!$D$38,IF(5=2,'1.Inputs'!$D$39,$E489)))*'1.Inputs'!$D$43*(1+$G489)^(5-1)-'1.Inputs'!$D$44*(1+$G489)^(5-1)-('1.Inputs'!$D$20/'1.Inputs'!$D$27+'1.Inputs'!$D$23/'1.Inputs'!$D$28))))*'1.Inputs'!$D$53</f>
        <v>847382738.37585735</v>
      </c>
      <c r="AH489" s="36">
        <f ca="1">X489-AH$13-AH$14+MIN(AH$13,MAX(0,((('1.Inputs'!$D$37*12*IF(6=1,'1.Inputs'!$D$38,IF(6=2,'1.Inputs'!$D$39,$E489)))*$F489*(('1.Inputs'!$D$40)+(1-'1.Inputs'!$D$40)*(1+'1.Inputs'!$D$41))*(1+$G489)^(6-1))-(('1.Inputs'!$D$37*12*IF(6=1,'1.Inputs'!$D$38,IF(6=2,'1.Inputs'!$D$39,$E489)))/(1-'1.Inputs'!$D$42)*$D489*(1+$G489)^(6-1))-('1.Inputs'!$D$37*12*IF(6=1,'1.Inputs'!$D$38,IF(6=2,'1.Inputs'!$D$39,$E489)))*'1.Inputs'!$D$43*(1+$G489)^(6-1)-'1.Inputs'!$D$44*(1+$G489)^(6-1)-('1.Inputs'!$D$20/'1.Inputs'!$D$27+'1.Inputs'!$D$23/'1.Inputs'!$D$28))))*'1.Inputs'!$D$53</f>
        <v>929738737.73014164</v>
      </c>
      <c r="AI489" s="36">
        <f ca="1">Y489-AI$13-AI$14+MIN(AI$13,MAX(0,((('1.Inputs'!$D$37*12*IF(7=1,'1.Inputs'!$D$38,IF(7=2,'1.Inputs'!$D$39,$E489)))*$F489*(('1.Inputs'!$D$40)+(1-'1.Inputs'!$D$40)*(1+'1.Inputs'!$D$41))*(1+$G489)^(7-1))-(('1.Inputs'!$D$37*12*IF(7=1,'1.Inputs'!$D$38,IF(7=2,'1.Inputs'!$D$39,$E489)))/(1-'1.Inputs'!$D$42)*$D489*(1+$G489)^(7-1))-('1.Inputs'!$D$37*12*IF(7=1,'1.Inputs'!$D$38,IF(7=2,'1.Inputs'!$D$39,$E489)))*'1.Inputs'!$D$43*(1+$G489)^(7-1)-'1.Inputs'!$D$44*(1+$G489)^(7-1)-('1.Inputs'!$D$20/'1.Inputs'!$D$27+'1.Inputs'!$D$23/'1.Inputs'!$D$28))))*'1.Inputs'!$D$53</f>
        <v>1015710038.2841871</v>
      </c>
      <c r="AJ489" s="36">
        <f ca="1">Z489-AJ$13-AJ$14+MIN(AJ$13,MAX(0,((('1.Inputs'!$D$37*12*IF(8=1,'1.Inputs'!$D$38,IF(8=2,'1.Inputs'!$D$39,$E489)))*$F489*(('1.Inputs'!$D$40)+(1-'1.Inputs'!$D$40)*(1+'1.Inputs'!$D$41))*(1+$G489)^(8-1))-(('1.Inputs'!$D$37*12*IF(8=1,'1.Inputs'!$D$38,IF(8=2,'1.Inputs'!$D$39,$E489)))/(1-'1.Inputs'!$D$42)*$D489*(1+$G489)^(8-1))-('1.Inputs'!$D$37*12*IF(8=1,'1.Inputs'!$D$38,IF(8=2,'1.Inputs'!$D$39,$E489)))*'1.Inputs'!$D$43*(1+$G489)^(8-1)-'1.Inputs'!$D$44*(1+$G489)^(8-1)-('1.Inputs'!$D$20/'1.Inputs'!$D$27+'1.Inputs'!$D$23/'1.Inputs'!$D$28))))*'1.Inputs'!$D$53</f>
        <v>1351503554.9774981</v>
      </c>
      <c r="AK489" s="36">
        <f ca="1">AA489-AK$13-AK$14+MIN(AK$13,MAX(0,((('1.Inputs'!$D$37*12*IF(9=1,'1.Inputs'!$D$38,IF(9=2,'1.Inputs'!$D$39,$E489)))*$F489*(('1.Inputs'!$D$40)+(1-'1.Inputs'!$D$40)*(1+'1.Inputs'!$D$41))*(1+$G489)^(9-1))-(('1.Inputs'!$D$37*12*IF(9=1,'1.Inputs'!$D$38,IF(9=2,'1.Inputs'!$D$39,$E489)))/(1-'1.Inputs'!$D$42)*$D489*(1+$G489)^(9-1))-('1.Inputs'!$D$37*12*IF(9=1,'1.Inputs'!$D$38,IF(9=2,'1.Inputs'!$D$39,$E489)))*'1.Inputs'!$D$43*(1+$G489)^(9-1)-'1.Inputs'!$D$44*(1+$G489)^(9-1)-('1.Inputs'!$D$20/'1.Inputs'!$D$27+'1.Inputs'!$D$23/'1.Inputs'!$D$28))))*'1.Inputs'!$D$53</f>
        <v>1426150045.1355445</v>
      </c>
      <c r="AL489" s="36">
        <f ca="1">AB489-AL$13-AL$14+MIN(AL$13,MAX(0,((('1.Inputs'!$D$37*12*IF(10=1,'1.Inputs'!$D$38,IF(10=2,'1.Inputs'!$D$39,$E489)))*$F489*(('1.Inputs'!$D$40)+(1-'1.Inputs'!$D$40)*(1+'1.Inputs'!$D$41))*(1+$G489)^(10-1))-(('1.Inputs'!$D$37*12*IF(10=1,'1.Inputs'!$D$38,IF(10=2,'1.Inputs'!$D$39,$E489)))/(1-'1.Inputs'!$D$42)*$D489*(1+$G489)^(10-1))-('1.Inputs'!$D$37*12*IF(10=1,'1.Inputs'!$D$38,IF(10=2,'1.Inputs'!$D$39,$E489)))*'1.Inputs'!$D$43*(1+$G489)^(10-1)-'1.Inputs'!$D$44*(1+$G489)^(10-1)-('1.Inputs'!$D$20/'1.Inputs'!$D$27+'1.Inputs'!$D$23/'1.Inputs'!$D$28))))*'1.Inputs'!$D$53+'1.Inputs'!$D$35</f>
        <v>5391749993.8955841</v>
      </c>
      <c r="AM489" s="48">
        <f ca="1">R489+NPV('1.Inputs'!$D$55,S489:AB489)</f>
        <v>3524215985.5855494</v>
      </c>
      <c r="AN489" s="48">
        <f ca="1">-('1.Inputs'!$D$24*(1-'1.Inputs'!$D$31)+'1.Inputs'!$D$35)+NPV('1.Inputs'!$D$54,AC489:AL489)</f>
        <v>1523716511.64675</v>
      </c>
      <c r="AO489" s="36">
        <f t="shared" ca="1" si="61"/>
        <v>-3.2330629474286345</v>
      </c>
      <c r="AP489" s="36">
        <f t="shared" ca="1" si="62"/>
        <v>2.0234415104043224</v>
      </c>
      <c r="AQ489" s="36">
        <f ca="1">'1.Inputs'!$D$35+MIN(SUM($AC489:AC489),SUM($AC489:AD489),SUM($AC489:AE489),SUM($AC489:AF489),SUM($AC489:AG489),SUM($AC489:AH489),SUM($AC489:AI489),SUM($AC489:AJ489),SUM($AC489:AK489),SUM($AC489:AL489))</f>
        <v>226859908.95953357</v>
      </c>
      <c r="AR489" s="36">
        <f ca="1">IF(AP489&lt;'1.Inputs'!$D$57,1,0)</f>
        <v>0</v>
      </c>
      <c r="AS489" s="36">
        <f t="shared" ca="1" si="63"/>
        <v>0</v>
      </c>
    </row>
    <row r="490" spans="2:45" ht="15" customHeight="1" x14ac:dyDescent="0.25">
      <c r="B490" s="36">
        <v>475</v>
      </c>
      <c r="C490" s="36">
        <f t="shared" ca="1" si="56"/>
        <v>0.34384912958467395</v>
      </c>
      <c r="D490" s="36">
        <f t="shared" ca="1" si="57"/>
        <v>17188.036616919653</v>
      </c>
      <c r="E490" s="47">
        <f t="shared" ca="1" si="58"/>
        <v>0.80652239800292813</v>
      </c>
      <c r="F490" s="36">
        <f t="shared" ca="1" si="59"/>
        <v>28094.482302312863</v>
      </c>
      <c r="G490" s="36">
        <f t="shared" ca="1" si="60"/>
        <v>5.0584261211178219E-2</v>
      </c>
      <c r="H490" s="36">
        <f ca="1">((('1.Inputs'!$D$37*12*IF(1=1,'1.Inputs'!$D$38,IF(1=2,'1.Inputs'!$D$39,$E490)))*$F490*(('1.Inputs'!$D$40)+(1-'1.Inputs'!$D$40)*(1+'1.Inputs'!$D$41))*(1+$G490)^(1-1))*'1.Inputs'!$D$47+(('1.Inputs'!$D$37*12*IF(1=1,'1.Inputs'!$D$38,IF(1=2,'1.Inputs'!$D$39,$E490)))/(1-'1.Inputs'!$D$42)*$D490*(1+$G490)^(1-1))*('1.Inputs'!$D$48-'1.Inputs'!$D$49))/'1.Inputs'!$D$51</f>
        <v>742549849.58518279</v>
      </c>
      <c r="I490" s="36">
        <f ca="1">((('1.Inputs'!$D$37*12*IF(2=1,'1.Inputs'!$D$38,IF(2=2,'1.Inputs'!$D$39,$E490)))*$F490*(('1.Inputs'!$D$40)+(1-'1.Inputs'!$D$40)*(1+'1.Inputs'!$D$41))*(1+$G490)^(2-1))*'1.Inputs'!$D$47+(('1.Inputs'!$D$37*12*IF(2=1,'1.Inputs'!$D$38,IF(2=2,'1.Inputs'!$D$39,$E490)))/(1-'1.Inputs'!$D$42)*$D490*(1+$G490)^(2-1))*('1.Inputs'!$D$48-'1.Inputs'!$D$49))/'1.Inputs'!$D$51</f>
        <v>1092155659.194489</v>
      </c>
      <c r="J490" s="36">
        <f ca="1">((('1.Inputs'!$D$37*12*IF(3=1,'1.Inputs'!$D$38,IF(3=2,'1.Inputs'!$D$39,$E490)))*$F490*(('1.Inputs'!$D$40)+(1-'1.Inputs'!$D$40)*(1+'1.Inputs'!$D$41))*(1+$G490)^(3-1))*'1.Inputs'!$D$47+(('1.Inputs'!$D$37*12*IF(3=1,'1.Inputs'!$D$38,IF(3=2,'1.Inputs'!$D$39,$E490)))/(1-'1.Inputs'!$D$42)*$D490*(1+$G490)^(3-1))*('1.Inputs'!$D$48-'1.Inputs'!$D$49))/'1.Inputs'!$D$51</f>
        <v>1322007209.4691148</v>
      </c>
      <c r="K490" s="36">
        <f ca="1">((('1.Inputs'!$D$37*12*IF(4=1,'1.Inputs'!$D$38,IF(4=2,'1.Inputs'!$D$39,$E490)))*$F490*(('1.Inputs'!$D$40)+(1-'1.Inputs'!$D$40)*(1+'1.Inputs'!$D$41))*(1+$G490)^(4-1))*'1.Inputs'!$D$47+(('1.Inputs'!$D$37*12*IF(4=1,'1.Inputs'!$D$38,IF(4=2,'1.Inputs'!$D$39,$E490)))/(1-'1.Inputs'!$D$42)*$D490*(1+$G490)^(4-1))*('1.Inputs'!$D$48-'1.Inputs'!$D$49))/'1.Inputs'!$D$51</f>
        <v>1388879967.4759612</v>
      </c>
      <c r="L490" s="36">
        <f ca="1">((('1.Inputs'!$D$37*12*IF(5=1,'1.Inputs'!$D$38,IF(5=2,'1.Inputs'!$D$39,$E490)))*$F490*(('1.Inputs'!$D$40)+(1-'1.Inputs'!$D$40)*(1+'1.Inputs'!$D$41))*(1+$G490)^(5-1))*'1.Inputs'!$D$47+(('1.Inputs'!$D$37*12*IF(5=1,'1.Inputs'!$D$38,IF(5=2,'1.Inputs'!$D$39,$E490)))/(1-'1.Inputs'!$D$42)*$D490*(1+$G490)^(5-1))*('1.Inputs'!$D$48-'1.Inputs'!$D$49))/'1.Inputs'!$D$51</f>
        <v>1459135434.541738</v>
      </c>
      <c r="M490" s="36">
        <f ca="1">((('1.Inputs'!$D$37*12*IF(6=1,'1.Inputs'!$D$38,IF(6=2,'1.Inputs'!$D$39,$E490)))*$F490*(('1.Inputs'!$D$40)+(1-'1.Inputs'!$D$40)*(1+'1.Inputs'!$D$41))*(1+$G490)^(6-1))*'1.Inputs'!$D$47+(('1.Inputs'!$D$37*12*IF(6=1,'1.Inputs'!$D$38,IF(6=2,'1.Inputs'!$D$39,$E490)))/(1-'1.Inputs'!$D$42)*$D490*(1+$G490)^(6-1))*('1.Inputs'!$D$48-'1.Inputs'!$D$49))/'1.Inputs'!$D$51</f>
        <v>1532944722.5050836</v>
      </c>
      <c r="N490" s="36">
        <f ca="1">((('1.Inputs'!$D$37*12*IF(7=1,'1.Inputs'!$D$38,IF(7=2,'1.Inputs'!$D$39,$E490)))*$F490*(('1.Inputs'!$D$40)+(1-'1.Inputs'!$D$40)*(1+'1.Inputs'!$D$41))*(1+$G490)^(7-1))*'1.Inputs'!$D$47+(('1.Inputs'!$D$37*12*IF(7=1,'1.Inputs'!$D$38,IF(7=2,'1.Inputs'!$D$39,$E490)))/(1-'1.Inputs'!$D$42)*$D490*(1+$G490)^(7-1))*('1.Inputs'!$D$48-'1.Inputs'!$D$49))/'1.Inputs'!$D$51</f>
        <v>1610487598.7705777</v>
      </c>
      <c r="O490" s="36">
        <f ca="1">((('1.Inputs'!$D$37*12*IF(8=1,'1.Inputs'!$D$38,IF(8=2,'1.Inputs'!$D$39,$E490)))*$F490*(('1.Inputs'!$D$40)+(1-'1.Inputs'!$D$40)*(1+'1.Inputs'!$D$41))*(1+$G490)^(8-1))*'1.Inputs'!$D$47+(('1.Inputs'!$D$37*12*IF(8=1,'1.Inputs'!$D$38,IF(8=2,'1.Inputs'!$D$39,$E490)))/(1-'1.Inputs'!$D$42)*$D490*(1+$G490)^(8-1))*('1.Inputs'!$D$48-'1.Inputs'!$D$49))/'1.Inputs'!$D$51</f>
        <v>1691952924.1441519</v>
      </c>
      <c r="P490" s="36">
        <f ca="1">((('1.Inputs'!$D$37*12*IF(9=1,'1.Inputs'!$D$38,IF(9=2,'1.Inputs'!$D$39,$E490)))*$F490*(('1.Inputs'!$D$40)+(1-'1.Inputs'!$D$40)*(1+'1.Inputs'!$D$41))*(1+$G490)^(9-1))*'1.Inputs'!$D$47+(('1.Inputs'!$D$37*12*IF(9=1,'1.Inputs'!$D$38,IF(9=2,'1.Inputs'!$D$39,$E490)))/(1-'1.Inputs'!$D$42)*$D490*(1+$G490)^(9-1))*('1.Inputs'!$D$48-'1.Inputs'!$D$49))/'1.Inputs'!$D$51</f>
        <v>1777539112.816076</v>
      </c>
      <c r="Q490" s="36">
        <f ca="1">((('1.Inputs'!$D$37*12*IF(10=1,'1.Inputs'!$D$38,IF(10=2,'1.Inputs'!$D$39,$E490)))*$F490*(('1.Inputs'!$D$40)+(1-'1.Inputs'!$D$40)*(1+'1.Inputs'!$D$41))*(1+$G490)^(10-1))*'1.Inputs'!$D$47+(('1.Inputs'!$D$37*12*IF(10=1,'1.Inputs'!$D$38,IF(10=2,'1.Inputs'!$D$39,$E490)))/(1-'1.Inputs'!$D$42)*$D490*(1+$G490)^(10-1))*('1.Inputs'!$D$48-'1.Inputs'!$D$49))/'1.Inputs'!$D$51</f>
        <v>1867454615.6118507</v>
      </c>
      <c r="R490" s="36">
        <f>-'1.Inputs'!$D$24</f>
        <v>-2050000000</v>
      </c>
      <c r="S490" s="36">
        <f ca="1">((('1.Inputs'!$D$37*12*IF(1=1,'1.Inputs'!$D$38,IF(1=2,'1.Inputs'!$D$39,$E490)))*$F490*(('1.Inputs'!$D$40)+(1-'1.Inputs'!$D$40)*(1+'1.Inputs'!$D$41))*(1+$G490)^(1-1))-(('1.Inputs'!$D$37*12*IF(1=1,'1.Inputs'!$D$38,IF(1=2,'1.Inputs'!$D$39,$E490)))/(1-'1.Inputs'!$D$42)*$D490*(1+$G490)^(1-1))-('1.Inputs'!$D$37*12*IF(1=1,'1.Inputs'!$D$38,IF(1=2,'1.Inputs'!$D$39,$E490)))*'1.Inputs'!$D$43*(1+$G490)^(1-1)-'1.Inputs'!$D$44*(1+$G490)^(1-1)-('1.Inputs'!$D$20/'1.Inputs'!$D$27+'1.Inputs'!$D$23/'1.Inputs'!$D$28))-MAX(0,((('1.Inputs'!$D$37*12*IF(1=1,'1.Inputs'!$D$38,IF(1=2,'1.Inputs'!$D$39,$E490)))*$F490*(('1.Inputs'!$D$40)+(1-'1.Inputs'!$D$40)*(1+'1.Inputs'!$D$41))*(1+$G490)^(1-1))-(('1.Inputs'!$D$37*12*IF(1=1,'1.Inputs'!$D$38,IF(1=2,'1.Inputs'!$D$39,$E490)))/(1-'1.Inputs'!$D$42)*$D490*(1+$G490)^(1-1))-('1.Inputs'!$D$37*12*IF(1=1,'1.Inputs'!$D$38,IF(1=2,'1.Inputs'!$D$39,$E490)))*'1.Inputs'!$D$43*(1+$G490)^(1-1)-'1.Inputs'!$D$44*(1+$G490)^(1-1)-('1.Inputs'!$D$20/'1.Inputs'!$D$27+'1.Inputs'!$D$23/'1.Inputs'!$D$28)))*'1.Inputs'!$D$53+('1.Inputs'!$D$20/'1.Inputs'!$D$27+'1.Inputs'!$D$23/'1.Inputs'!$D$28)-H490</f>
        <v>-521654911.99524581</v>
      </c>
      <c r="T490" s="36">
        <f ca="1">((('1.Inputs'!$D$37*12*IF(2=1,'1.Inputs'!$D$38,IF(2=2,'1.Inputs'!$D$39,$E490)))*$F490*(('1.Inputs'!$D$40)+(1-'1.Inputs'!$D$40)*(1+'1.Inputs'!$D$41))*(1+$G490)^(2-1))-(('1.Inputs'!$D$37*12*IF(2=1,'1.Inputs'!$D$38,IF(2=2,'1.Inputs'!$D$39,$E490)))/(1-'1.Inputs'!$D$42)*$D490*(1+$G490)^(2-1))-('1.Inputs'!$D$37*12*IF(2=1,'1.Inputs'!$D$38,IF(2=2,'1.Inputs'!$D$39,$E490)))*'1.Inputs'!$D$43*(1+$G490)^(2-1)-'1.Inputs'!$D$44*(1+$G490)^(2-1)-('1.Inputs'!$D$20/'1.Inputs'!$D$27+'1.Inputs'!$D$23/'1.Inputs'!$D$28))-MAX(0,((('1.Inputs'!$D$37*12*IF(2=1,'1.Inputs'!$D$38,IF(2=2,'1.Inputs'!$D$39,$E490)))*$F490*(('1.Inputs'!$D$40)+(1-'1.Inputs'!$D$40)*(1+'1.Inputs'!$D$41))*(1+$G490)^(2-1))-(('1.Inputs'!$D$37*12*IF(2=1,'1.Inputs'!$D$38,IF(2=2,'1.Inputs'!$D$39,$E490)))/(1-'1.Inputs'!$D$42)*$D490*(1+$G490)^(2-1))-('1.Inputs'!$D$37*12*IF(2=1,'1.Inputs'!$D$38,IF(2=2,'1.Inputs'!$D$39,$E490)))*'1.Inputs'!$D$43*(1+$G490)^(2-1)-'1.Inputs'!$D$44*(1+$G490)^(2-1)-('1.Inputs'!$D$20/'1.Inputs'!$D$27+'1.Inputs'!$D$23/'1.Inputs'!$D$28)))*'1.Inputs'!$D$53+('1.Inputs'!$D$20/'1.Inputs'!$D$27+'1.Inputs'!$D$23/'1.Inputs'!$D$28)-(I490-H490)</f>
        <v>198881001.37348878</v>
      </c>
      <c r="U490" s="36">
        <f ca="1">((('1.Inputs'!$D$37*12*IF(3=1,'1.Inputs'!$D$38,IF(3=2,'1.Inputs'!$D$39,$E490)))*$F490*(('1.Inputs'!$D$40)+(1-'1.Inputs'!$D$40)*(1+'1.Inputs'!$D$41))*(1+$G490)^(3-1))-(('1.Inputs'!$D$37*12*IF(3=1,'1.Inputs'!$D$38,IF(3=2,'1.Inputs'!$D$39,$E490)))/(1-'1.Inputs'!$D$42)*$D490*(1+$G490)^(3-1))-('1.Inputs'!$D$37*12*IF(3=1,'1.Inputs'!$D$38,IF(3=2,'1.Inputs'!$D$39,$E490)))*'1.Inputs'!$D$43*(1+$G490)^(3-1)-'1.Inputs'!$D$44*(1+$G490)^(3-1)-('1.Inputs'!$D$20/'1.Inputs'!$D$27+'1.Inputs'!$D$23/'1.Inputs'!$D$28))-MAX(0,((('1.Inputs'!$D$37*12*IF(3=1,'1.Inputs'!$D$38,IF(3=2,'1.Inputs'!$D$39,$E490)))*$F490*(('1.Inputs'!$D$40)+(1-'1.Inputs'!$D$40)*(1+'1.Inputs'!$D$41))*(1+$G490)^(3-1))-(('1.Inputs'!$D$37*12*IF(3=1,'1.Inputs'!$D$38,IF(3=2,'1.Inputs'!$D$39,$E490)))/(1-'1.Inputs'!$D$42)*$D490*(1+$G490)^(3-1))-('1.Inputs'!$D$37*12*IF(3=1,'1.Inputs'!$D$38,IF(3=2,'1.Inputs'!$D$39,$E490)))*'1.Inputs'!$D$43*(1+$G490)^(3-1)-'1.Inputs'!$D$44*(1+$G490)^(3-1)-('1.Inputs'!$D$20/'1.Inputs'!$D$27+'1.Inputs'!$D$23/'1.Inputs'!$D$28)))*'1.Inputs'!$D$53+('1.Inputs'!$D$20/'1.Inputs'!$D$27+'1.Inputs'!$D$23/'1.Inputs'!$D$28)-(J490-I490)</f>
        <v>522380270.60791731</v>
      </c>
      <c r="V490" s="36">
        <f ca="1">((('1.Inputs'!$D$37*12*IF(4=1,'1.Inputs'!$D$38,IF(4=2,'1.Inputs'!$D$39,$E490)))*$F490*(('1.Inputs'!$D$40)+(1-'1.Inputs'!$D$40)*(1+'1.Inputs'!$D$41))*(1+$G490)^(4-1))-(('1.Inputs'!$D$37*12*IF(4=1,'1.Inputs'!$D$38,IF(4=2,'1.Inputs'!$D$39,$E490)))/(1-'1.Inputs'!$D$42)*$D490*(1+$G490)^(4-1))-('1.Inputs'!$D$37*12*IF(4=1,'1.Inputs'!$D$38,IF(4=2,'1.Inputs'!$D$39,$E490)))*'1.Inputs'!$D$43*(1+$G490)^(4-1)-'1.Inputs'!$D$44*(1+$G490)^(4-1)-('1.Inputs'!$D$20/'1.Inputs'!$D$27+'1.Inputs'!$D$23/'1.Inputs'!$D$28))-MAX(0,((('1.Inputs'!$D$37*12*IF(4=1,'1.Inputs'!$D$38,IF(4=2,'1.Inputs'!$D$39,$E490)))*$F490*(('1.Inputs'!$D$40)+(1-'1.Inputs'!$D$40)*(1+'1.Inputs'!$D$41))*(1+$G490)^(4-1))-(('1.Inputs'!$D$37*12*IF(4=1,'1.Inputs'!$D$38,IF(4=2,'1.Inputs'!$D$39,$E490)))/(1-'1.Inputs'!$D$42)*$D490*(1+$G490)^(4-1))-('1.Inputs'!$D$37*12*IF(4=1,'1.Inputs'!$D$38,IF(4=2,'1.Inputs'!$D$39,$E490)))*'1.Inputs'!$D$43*(1+$G490)^(4-1)-'1.Inputs'!$D$44*(1+$G490)^(4-1)-('1.Inputs'!$D$20/'1.Inputs'!$D$27+'1.Inputs'!$D$23/'1.Inputs'!$D$28)))*'1.Inputs'!$D$53+('1.Inputs'!$D$20/'1.Inputs'!$D$27+'1.Inputs'!$D$23/'1.Inputs'!$D$28)-(K490-J490)</f>
        <v>721020047.45235097</v>
      </c>
      <c r="W490" s="36">
        <f ca="1">((('1.Inputs'!$D$37*12*IF(5=1,'1.Inputs'!$D$38,IF(5=2,'1.Inputs'!$D$39,$E490)))*$F490*(('1.Inputs'!$D$40)+(1-'1.Inputs'!$D$40)*(1+'1.Inputs'!$D$41))*(1+$G490)^(5-1))-(('1.Inputs'!$D$37*12*IF(5=1,'1.Inputs'!$D$38,IF(5=2,'1.Inputs'!$D$39,$E490)))/(1-'1.Inputs'!$D$42)*$D490*(1+$G490)^(5-1))-('1.Inputs'!$D$37*12*IF(5=1,'1.Inputs'!$D$38,IF(5=2,'1.Inputs'!$D$39,$E490)))*'1.Inputs'!$D$43*(1+$G490)^(5-1)-'1.Inputs'!$D$44*(1+$G490)^(5-1)-('1.Inputs'!$D$20/'1.Inputs'!$D$27+'1.Inputs'!$D$23/'1.Inputs'!$D$28))-MAX(0,((('1.Inputs'!$D$37*12*IF(5=1,'1.Inputs'!$D$38,IF(5=2,'1.Inputs'!$D$39,$E490)))*$F490*(('1.Inputs'!$D$40)+(1-'1.Inputs'!$D$40)*(1+'1.Inputs'!$D$41))*(1+$G490)^(5-1))-(('1.Inputs'!$D$37*12*IF(5=1,'1.Inputs'!$D$38,IF(5=2,'1.Inputs'!$D$39,$E490)))/(1-'1.Inputs'!$D$42)*$D490*(1+$G490)^(5-1))-('1.Inputs'!$D$37*12*IF(5=1,'1.Inputs'!$D$38,IF(5=2,'1.Inputs'!$D$39,$E490)))*'1.Inputs'!$D$43*(1+$G490)^(5-1)-'1.Inputs'!$D$44*(1+$G490)^(5-1)-('1.Inputs'!$D$20/'1.Inputs'!$D$27+'1.Inputs'!$D$23/'1.Inputs'!$D$28)))*'1.Inputs'!$D$53+('1.Inputs'!$D$20/'1.Inputs'!$D$27+'1.Inputs'!$D$23/'1.Inputs'!$D$28)-(L490-K490)</f>
        <v>755102207.52894902</v>
      </c>
      <c r="X490" s="36">
        <f ca="1">((('1.Inputs'!$D$37*12*IF(6=1,'1.Inputs'!$D$38,IF(6=2,'1.Inputs'!$D$39,$E490)))*$F490*(('1.Inputs'!$D$40)+(1-'1.Inputs'!$D$40)*(1+'1.Inputs'!$D$41))*(1+$G490)^(6-1))-(('1.Inputs'!$D$37*12*IF(6=1,'1.Inputs'!$D$38,IF(6=2,'1.Inputs'!$D$39,$E490)))/(1-'1.Inputs'!$D$42)*$D490*(1+$G490)^(6-1))-('1.Inputs'!$D$37*12*IF(6=1,'1.Inputs'!$D$38,IF(6=2,'1.Inputs'!$D$39,$E490)))*'1.Inputs'!$D$43*(1+$G490)^(6-1)-'1.Inputs'!$D$44*(1+$G490)^(6-1)-('1.Inputs'!$D$20/'1.Inputs'!$D$27+'1.Inputs'!$D$23/'1.Inputs'!$D$28))-MAX(0,((('1.Inputs'!$D$37*12*IF(6=1,'1.Inputs'!$D$38,IF(6=2,'1.Inputs'!$D$39,$E490)))*$F490*(('1.Inputs'!$D$40)+(1-'1.Inputs'!$D$40)*(1+'1.Inputs'!$D$41))*(1+$G490)^(6-1))-(('1.Inputs'!$D$37*12*IF(6=1,'1.Inputs'!$D$38,IF(6=2,'1.Inputs'!$D$39,$E490)))/(1-'1.Inputs'!$D$42)*$D490*(1+$G490)^(6-1))-('1.Inputs'!$D$37*12*IF(6=1,'1.Inputs'!$D$38,IF(6=2,'1.Inputs'!$D$39,$E490)))*'1.Inputs'!$D$43*(1+$G490)^(6-1)-'1.Inputs'!$D$44*(1+$G490)^(6-1)-('1.Inputs'!$D$20/'1.Inputs'!$D$27+'1.Inputs'!$D$23/'1.Inputs'!$D$28)))*'1.Inputs'!$D$53+('1.Inputs'!$D$20/'1.Inputs'!$D$27+'1.Inputs'!$D$23/'1.Inputs'!$D$28)-(M490-L490)</f>
        <v>790908388.49350214</v>
      </c>
      <c r="Y490" s="36">
        <f ca="1">((('1.Inputs'!$D$37*12*IF(7=1,'1.Inputs'!$D$38,IF(7=2,'1.Inputs'!$D$39,$E490)))*$F490*(('1.Inputs'!$D$40)+(1-'1.Inputs'!$D$40)*(1+'1.Inputs'!$D$41))*(1+$G490)^(7-1))-(('1.Inputs'!$D$37*12*IF(7=1,'1.Inputs'!$D$38,IF(7=2,'1.Inputs'!$D$39,$E490)))/(1-'1.Inputs'!$D$42)*$D490*(1+$G490)^(7-1))-('1.Inputs'!$D$37*12*IF(7=1,'1.Inputs'!$D$38,IF(7=2,'1.Inputs'!$D$39,$E490)))*'1.Inputs'!$D$43*(1+$G490)^(7-1)-'1.Inputs'!$D$44*(1+$G490)^(7-1)-('1.Inputs'!$D$20/'1.Inputs'!$D$27+'1.Inputs'!$D$23/'1.Inputs'!$D$28))-MAX(0,((('1.Inputs'!$D$37*12*IF(7=1,'1.Inputs'!$D$38,IF(7=2,'1.Inputs'!$D$39,$E490)))*$F490*(('1.Inputs'!$D$40)+(1-'1.Inputs'!$D$40)*(1+'1.Inputs'!$D$41))*(1+$G490)^(7-1))-(('1.Inputs'!$D$37*12*IF(7=1,'1.Inputs'!$D$38,IF(7=2,'1.Inputs'!$D$39,$E490)))/(1-'1.Inputs'!$D$42)*$D490*(1+$G490)^(7-1))-('1.Inputs'!$D$37*12*IF(7=1,'1.Inputs'!$D$38,IF(7=2,'1.Inputs'!$D$39,$E490)))*'1.Inputs'!$D$43*(1+$G490)^(7-1)-'1.Inputs'!$D$44*(1+$G490)^(7-1)-('1.Inputs'!$D$20/'1.Inputs'!$D$27+'1.Inputs'!$D$23/'1.Inputs'!$D$28)))*'1.Inputs'!$D$53+('1.Inputs'!$D$20/'1.Inputs'!$D$27+'1.Inputs'!$D$23/'1.Inputs'!$D$28)-(N490-M490)</f>
        <v>828525798.66894186</v>
      </c>
      <c r="Z490" s="36">
        <f ca="1">((('1.Inputs'!$D$37*12*IF(8=1,'1.Inputs'!$D$38,IF(8=2,'1.Inputs'!$D$39,$E490)))*$F490*(('1.Inputs'!$D$40)+(1-'1.Inputs'!$D$40)*(1+'1.Inputs'!$D$41))*(1+$G490)^(8-1))-(('1.Inputs'!$D$37*12*IF(8=1,'1.Inputs'!$D$38,IF(8=2,'1.Inputs'!$D$39,$E490)))/(1-'1.Inputs'!$D$42)*$D490*(1+$G490)^(8-1))-('1.Inputs'!$D$37*12*IF(8=1,'1.Inputs'!$D$38,IF(8=2,'1.Inputs'!$D$39,$E490)))*'1.Inputs'!$D$43*(1+$G490)^(8-1)-'1.Inputs'!$D$44*(1+$G490)^(8-1)-('1.Inputs'!$D$20/'1.Inputs'!$D$27+'1.Inputs'!$D$23/'1.Inputs'!$D$28))-MAX(0,((('1.Inputs'!$D$37*12*IF(8=1,'1.Inputs'!$D$38,IF(8=2,'1.Inputs'!$D$39,$E490)))*$F490*(('1.Inputs'!$D$40)+(1-'1.Inputs'!$D$40)*(1+'1.Inputs'!$D$41))*(1+$G490)^(8-1))-(('1.Inputs'!$D$37*12*IF(8=1,'1.Inputs'!$D$38,IF(8=2,'1.Inputs'!$D$39,$E490)))/(1-'1.Inputs'!$D$42)*$D490*(1+$G490)^(8-1))-('1.Inputs'!$D$37*12*IF(8=1,'1.Inputs'!$D$38,IF(8=2,'1.Inputs'!$D$39,$E490)))*'1.Inputs'!$D$43*(1+$G490)^(8-1)-'1.Inputs'!$D$44*(1+$G490)^(8-1)-('1.Inputs'!$D$20/'1.Inputs'!$D$27+'1.Inputs'!$D$23/'1.Inputs'!$D$28)))*'1.Inputs'!$D$53+('1.Inputs'!$D$20/'1.Inputs'!$D$27+'1.Inputs'!$D$23/'1.Inputs'!$D$28)-(O490-N490)</f>
        <v>868046057.74678373</v>
      </c>
      <c r="AA490" s="36">
        <f ca="1">((('1.Inputs'!$D$37*12*IF(9=1,'1.Inputs'!$D$38,IF(9=2,'1.Inputs'!$D$39,$E490)))*$F490*(('1.Inputs'!$D$40)+(1-'1.Inputs'!$D$40)*(1+'1.Inputs'!$D$41))*(1+$G490)^(9-1))-(('1.Inputs'!$D$37*12*IF(9=1,'1.Inputs'!$D$38,IF(9=2,'1.Inputs'!$D$39,$E490)))/(1-'1.Inputs'!$D$42)*$D490*(1+$G490)^(9-1))-('1.Inputs'!$D$37*12*IF(9=1,'1.Inputs'!$D$38,IF(9=2,'1.Inputs'!$D$39,$E490)))*'1.Inputs'!$D$43*(1+$G490)^(9-1)-'1.Inputs'!$D$44*(1+$G490)^(9-1)-('1.Inputs'!$D$20/'1.Inputs'!$D$27+'1.Inputs'!$D$23/'1.Inputs'!$D$28))-MAX(0,((('1.Inputs'!$D$37*12*IF(9=1,'1.Inputs'!$D$38,IF(9=2,'1.Inputs'!$D$39,$E490)))*$F490*(('1.Inputs'!$D$40)+(1-'1.Inputs'!$D$40)*(1+'1.Inputs'!$D$41))*(1+$G490)^(9-1))-(('1.Inputs'!$D$37*12*IF(9=1,'1.Inputs'!$D$38,IF(9=2,'1.Inputs'!$D$39,$E490)))/(1-'1.Inputs'!$D$42)*$D490*(1+$G490)^(9-1))-('1.Inputs'!$D$37*12*IF(9=1,'1.Inputs'!$D$38,IF(9=2,'1.Inputs'!$D$39,$E490)))*'1.Inputs'!$D$43*(1+$G490)^(9-1)-'1.Inputs'!$D$44*(1+$G490)^(9-1)-('1.Inputs'!$D$20/'1.Inputs'!$D$27+'1.Inputs'!$D$23/'1.Inputs'!$D$28)))*'1.Inputs'!$D$53+('1.Inputs'!$D$20/'1.Inputs'!$D$27+'1.Inputs'!$D$23/'1.Inputs'!$D$28)-(P490-O490)</f>
        <v>909565419.93295169</v>
      </c>
      <c r="AB490" s="36">
        <f ca="1">((('1.Inputs'!$D$37*12*IF(10=1,'1.Inputs'!$D$38,IF(10=2,'1.Inputs'!$D$39,$E490)))*$F490*(('1.Inputs'!$D$40)+(1-'1.Inputs'!$D$40)*(1+'1.Inputs'!$D$41))*(1+$G490)^(10-1))-(('1.Inputs'!$D$37*12*IF(10=1,'1.Inputs'!$D$38,IF(10=2,'1.Inputs'!$D$39,$E490)))/(1-'1.Inputs'!$D$42)*$D490*(1+$G490)^(10-1))-('1.Inputs'!$D$37*12*IF(10=1,'1.Inputs'!$D$38,IF(10=2,'1.Inputs'!$D$39,$E490)))*'1.Inputs'!$D$43*(1+$G490)^(10-1)-'1.Inputs'!$D$44*(1+$G490)^(10-1)-('1.Inputs'!$D$20/'1.Inputs'!$D$27+'1.Inputs'!$D$23/'1.Inputs'!$D$28))-MAX(0,((('1.Inputs'!$D$37*12*IF(10=1,'1.Inputs'!$D$38,IF(10=2,'1.Inputs'!$D$39,$E490)))*$F490*(('1.Inputs'!$D$40)+(1-'1.Inputs'!$D$40)*(1+'1.Inputs'!$D$41))*(1+$G490)^(10-1))-(('1.Inputs'!$D$37*12*IF(10=1,'1.Inputs'!$D$38,IF(10=2,'1.Inputs'!$D$39,$E490)))/(1-'1.Inputs'!$D$42)*$D490*(1+$G490)^(10-1))-('1.Inputs'!$D$37*12*IF(10=1,'1.Inputs'!$D$38,IF(10=2,'1.Inputs'!$D$39,$E490)))*'1.Inputs'!$D$43*(1+$G490)^(10-1)-'1.Inputs'!$D$44*(1+$G490)^(10-1)-('1.Inputs'!$D$20/'1.Inputs'!$D$27+'1.Inputs'!$D$23/'1.Inputs'!$D$28)))*'1.Inputs'!$D$53+('1.Inputs'!$D$20/'1.Inputs'!$D$27+'1.Inputs'!$D$23/'1.Inputs'!$D$28)-(Q490-P490)+(('1.Inputs'!$D$20+'1.Inputs'!$D$23-('1.Inputs'!$D$20/'1.Inputs'!$D$27+'1.Inputs'!$D$23/'1.Inputs'!$D$28)*'1.Inputs'!$D$10)*'1.Inputs'!$D$60+'1.Inputs'!$D$19*'1.Inputs'!$D$59+Q490)</f>
        <v>3520639623.9931178</v>
      </c>
      <c r="AC490" s="36">
        <f ca="1">S490-AC$13-AC$14+MIN(AC$13,MAX(0,((('1.Inputs'!$D$37*12*IF(1=1,'1.Inputs'!$D$38,IF(1=2,'1.Inputs'!$D$39,$E490)))*$F490*(('1.Inputs'!$D$40)+(1-'1.Inputs'!$D$40)*(1+'1.Inputs'!$D$41))*(1+$G490)^(1-1))-(('1.Inputs'!$D$37*12*IF(1=1,'1.Inputs'!$D$38,IF(1=2,'1.Inputs'!$D$39,$E490)))/(1-'1.Inputs'!$D$42)*$D490*(1+$G490)^(1-1))-('1.Inputs'!$D$37*12*IF(1=1,'1.Inputs'!$D$38,IF(1=2,'1.Inputs'!$D$39,$E490)))*'1.Inputs'!$D$43*(1+$G490)^(1-1)-'1.Inputs'!$D$44*(1+$G490)^(1-1)-('1.Inputs'!$D$20/'1.Inputs'!$D$27+'1.Inputs'!$D$23/'1.Inputs'!$D$28))))*'1.Inputs'!$D$53</f>
        <v>-623003791.75451052</v>
      </c>
      <c r="AD490" s="36">
        <f ca="1">T490-AD$13-AD$14+MIN(AD$13,MAX(0,((('1.Inputs'!$D$37*12*IF(2=1,'1.Inputs'!$D$38,IF(2=2,'1.Inputs'!$D$39,$E490)))*$F490*(('1.Inputs'!$D$40)+(1-'1.Inputs'!$D$40)*(1+'1.Inputs'!$D$41))*(1+$G490)^(2-1))-(('1.Inputs'!$D$37*12*IF(2=1,'1.Inputs'!$D$38,IF(2=2,'1.Inputs'!$D$39,$E490)))/(1-'1.Inputs'!$D$42)*$D490*(1+$G490)^(2-1))-('1.Inputs'!$D$37*12*IF(2=1,'1.Inputs'!$D$38,IF(2=2,'1.Inputs'!$D$39,$E490)))*'1.Inputs'!$D$43*(1+$G490)^(2-1)-'1.Inputs'!$D$44*(1+$G490)^(2-1)-('1.Inputs'!$D$20/'1.Inputs'!$D$27+'1.Inputs'!$D$23/'1.Inputs'!$D$28))))*'1.Inputs'!$D$53</f>
        <v>102941001.37348878</v>
      </c>
      <c r="AE490" s="36">
        <f ca="1">U490-AE$13-AE$14+MIN(AE$13,MAX(0,((('1.Inputs'!$D$37*12*IF(3=1,'1.Inputs'!$D$38,IF(3=2,'1.Inputs'!$D$39,$E490)))*$F490*(('1.Inputs'!$D$40)+(1-'1.Inputs'!$D$40)*(1+'1.Inputs'!$D$41))*(1+$G490)^(3-1))-(('1.Inputs'!$D$37*12*IF(3=1,'1.Inputs'!$D$38,IF(3=2,'1.Inputs'!$D$39,$E490)))/(1-'1.Inputs'!$D$42)*$D490*(1+$G490)^(3-1))-('1.Inputs'!$D$37*12*IF(3=1,'1.Inputs'!$D$38,IF(3=2,'1.Inputs'!$D$39,$E490)))*'1.Inputs'!$D$43*(1+$G490)^(3-1)-'1.Inputs'!$D$44*(1+$G490)^(3-1)-('1.Inputs'!$D$20/'1.Inputs'!$D$27+'1.Inputs'!$D$23/'1.Inputs'!$D$28))))*'1.Inputs'!$D$53</f>
        <v>180440270.60791731</v>
      </c>
      <c r="AF490" s="36">
        <f ca="1">V490-AF$13-AF$14+MIN(AF$13,MAX(0,((('1.Inputs'!$D$37*12*IF(4=1,'1.Inputs'!$D$38,IF(4=2,'1.Inputs'!$D$39,$E490)))*$F490*(('1.Inputs'!$D$40)+(1-'1.Inputs'!$D$40)*(1+'1.Inputs'!$D$41))*(1+$G490)^(4-1))-(('1.Inputs'!$D$37*12*IF(4=1,'1.Inputs'!$D$38,IF(4=2,'1.Inputs'!$D$39,$E490)))/(1-'1.Inputs'!$D$42)*$D490*(1+$G490)^(4-1))-('1.Inputs'!$D$37*12*IF(4=1,'1.Inputs'!$D$38,IF(4=2,'1.Inputs'!$D$39,$E490)))*'1.Inputs'!$D$43*(1+$G490)^(4-1)-'1.Inputs'!$D$44*(1+$G490)^(4-1)-('1.Inputs'!$D$20/'1.Inputs'!$D$27+'1.Inputs'!$D$23/'1.Inputs'!$D$28))))*'1.Inputs'!$D$53</f>
        <v>398268047.45235097</v>
      </c>
      <c r="AG490" s="36">
        <f ca="1">W490-AG$13-AG$14+MIN(AG$13,MAX(0,((('1.Inputs'!$D$37*12*IF(5=1,'1.Inputs'!$D$38,IF(5=2,'1.Inputs'!$D$39,$E490)))*$F490*(('1.Inputs'!$D$40)+(1-'1.Inputs'!$D$40)*(1+'1.Inputs'!$D$41))*(1+$G490)^(5-1))-(('1.Inputs'!$D$37*12*IF(5=1,'1.Inputs'!$D$38,IF(5=2,'1.Inputs'!$D$39,$E490)))/(1-'1.Inputs'!$D$42)*$D490*(1+$G490)^(5-1))-('1.Inputs'!$D$37*12*IF(5=1,'1.Inputs'!$D$38,IF(5=2,'1.Inputs'!$D$39,$E490)))*'1.Inputs'!$D$43*(1+$G490)^(5-1)-'1.Inputs'!$D$44*(1+$G490)^(5-1)-('1.Inputs'!$D$20/'1.Inputs'!$D$27+'1.Inputs'!$D$23/'1.Inputs'!$D$28))))*'1.Inputs'!$D$53</f>
        <v>451538207.52894902</v>
      </c>
      <c r="AH490" s="36">
        <f ca="1">X490-AH$13-AH$14+MIN(AH$13,MAX(0,((('1.Inputs'!$D$37*12*IF(6=1,'1.Inputs'!$D$38,IF(6=2,'1.Inputs'!$D$39,$E490)))*$F490*(('1.Inputs'!$D$40)+(1-'1.Inputs'!$D$40)*(1+'1.Inputs'!$D$41))*(1+$G490)^(6-1))-(('1.Inputs'!$D$37*12*IF(6=1,'1.Inputs'!$D$38,IF(6=2,'1.Inputs'!$D$39,$E490)))/(1-'1.Inputs'!$D$42)*$D490*(1+$G490)^(6-1))-('1.Inputs'!$D$37*12*IF(6=1,'1.Inputs'!$D$38,IF(6=2,'1.Inputs'!$D$39,$E490)))*'1.Inputs'!$D$43*(1+$G490)^(6-1)-'1.Inputs'!$D$44*(1+$G490)^(6-1)-('1.Inputs'!$D$20/'1.Inputs'!$D$27+'1.Inputs'!$D$23/'1.Inputs'!$D$28))))*'1.Inputs'!$D$53</f>
        <v>506532388.49350214</v>
      </c>
      <c r="AI490" s="36">
        <f ca="1">Y490-AI$13-AI$14+MIN(AI$13,MAX(0,((('1.Inputs'!$D$37*12*IF(7=1,'1.Inputs'!$D$38,IF(7=2,'1.Inputs'!$D$39,$E490)))*$F490*(('1.Inputs'!$D$40)+(1-'1.Inputs'!$D$40)*(1+'1.Inputs'!$D$41))*(1+$G490)^(7-1))-(('1.Inputs'!$D$37*12*IF(7=1,'1.Inputs'!$D$38,IF(7=2,'1.Inputs'!$D$39,$E490)))/(1-'1.Inputs'!$D$42)*$D490*(1+$G490)^(7-1))-('1.Inputs'!$D$37*12*IF(7=1,'1.Inputs'!$D$38,IF(7=2,'1.Inputs'!$D$39,$E490)))*'1.Inputs'!$D$43*(1+$G490)^(7-1)-'1.Inputs'!$D$44*(1+$G490)^(7-1)-('1.Inputs'!$D$20/'1.Inputs'!$D$27+'1.Inputs'!$D$23/'1.Inputs'!$D$28))))*'1.Inputs'!$D$53</f>
        <v>563337798.66894186</v>
      </c>
      <c r="AJ490" s="36">
        <f ca="1">Z490-AJ$13-AJ$14+MIN(AJ$13,MAX(0,((('1.Inputs'!$D$37*12*IF(8=1,'1.Inputs'!$D$38,IF(8=2,'1.Inputs'!$D$39,$E490)))*$F490*(('1.Inputs'!$D$40)+(1-'1.Inputs'!$D$40)*(1+'1.Inputs'!$D$41))*(1+$G490)^(8-1))-(('1.Inputs'!$D$37*12*IF(8=1,'1.Inputs'!$D$38,IF(8=2,'1.Inputs'!$D$39,$E490)))/(1-'1.Inputs'!$D$42)*$D490*(1+$G490)^(8-1))-('1.Inputs'!$D$37*12*IF(8=1,'1.Inputs'!$D$38,IF(8=2,'1.Inputs'!$D$39,$E490)))*'1.Inputs'!$D$43*(1+$G490)^(8-1)-'1.Inputs'!$D$44*(1+$G490)^(8-1)-('1.Inputs'!$D$20/'1.Inputs'!$D$27+'1.Inputs'!$D$23/'1.Inputs'!$D$28))))*'1.Inputs'!$D$53</f>
        <v>868046057.74678373</v>
      </c>
      <c r="AK490" s="36">
        <f ca="1">AA490-AK$13-AK$14+MIN(AK$13,MAX(0,((('1.Inputs'!$D$37*12*IF(9=1,'1.Inputs'!$D$38,IF(9=2,'1.Inputs'!$D$39,$E490)))*$F490*(('1.Inputs'!$D$40)+(1-'1.Inputs'!$D$40)*(1+'1.Inputs'!$D$41))*(1+$G490)^(9-1))-(('1.Inputs'!$D$37*12*IF(9=1,'1.Inputs'!$D$38,IF(9=2,'1.Inputs'!$D$39,$E490)))/(1-'1.Inputs'!$D$42)*$D490*(1+$G490)^(9-1))-('1.Inputs'!$D$37*12*IF(9=1,'1.Inputs'!$D$38,IF(9=2,'1.Inputs'!$D$39,$E490)))*'1.Inputs'!$D$43*(1+$G490)^(9-1)-'1.Inputs'!$D$44*(1+$G490)^(9-1)-('1.Inputs'!$D$20/'1.Inputs'!$D$27+'1.Inputs'!$D$23/'1.Inputs'!$D$28))))*'1.Inputs'!$D$53</f>
        <v>909565419.93295169</v>
      </c>
      <c r="AL490" s="36">
        <f ca="1">AB490-AL$13-AL$14+MIN(AL$13,MAX(0,((('1.Inputs'!$D$37*12*IF(10=1,'1.Inputs'!$D$38,IF(10=2,'1.Inputs'!$D$39,$E490)))*$F490*(('1.Inputs'!$D$40)+(1-'1.Inputs'!$D$40)*(1+'1.Inputs'!$D$41))*(1+$G490)^(10-1))-(('1.Inputs'!$D$37*12*IF(10=1,'1.Inputs'!$D$38,IF(10=2,'1.Inputs'!$D$39,$E490)))/(1-'1.Inputs'!$D$42)*$D490*(1+$G490)^(10-1))-('1.Inputs'!$D$37*12*IF(10=1,'1.Inputs'!$D$38,IF(10=2,'1.Inputs'!$D$39,$E490)))*'1.Inputs'!$D$43*(1+$G490)^(10-1)-'1.Inputs'!$D$44*(1+$G490)^(10-1)-('1.Inputs'!$D$20/'1.Inputs'!$D$27+'1.Inputs'!$D$23/'1.Inputs'!$D$28))))*'1.Inputs'!$D$53+'1.Inputs'!$D$35</f>
        <v>4320639623.9931183</v>
      </c>
      <c r="AM490" s="48">
        <f ca="1">R490+NPV('1.Inputs'!$D$55,S490:AB490)</f>
        <v>1518046424.1648622</v>
      </c>
      <c r="AN490" s="48">
        <f ca="1">-('1.Inputs'!$D$24*(1-'1.Inputs'!$D$31)+'1.Inputs'!$D$35)+NPV('1.Inputs'!$D$54,AC490:AL490)</f>
        <v>64579109.928710222</v>
      </c>
      <c r="AO490" s="36">
        <f t="shared" ca="1" si="61"/>
        <v>-3.534247371241503</v>
      </c>
      <c r="AP490" s="36">
        <f t="shared" ca="1" si="62"/>
        <v>1.3271856468697085</v>
      </c>
      <c r="AQ490" s="36">
        <f ca="1">'1.Inputs'!$D$35+MIN(SUM($AC490:AC490),SUM($AC490:AD490),SUM($AC490:AE490),SUM($AC490:AF490),SUM($AC490:AG490),SUM($AC490:AH490),SUM($AC490:AI490),SUM($AC490:AJ490),SUM($AC490:AK490),SUM($AC490:AL490))</f>
        <v>176996208.24548948</v>
      </c>
      <c r="AR490" s="36">
        <f ca="1">IF(AP490&lt;'1.Inputs'!$D$57,1,0)</f>
        <v>0</v>
      </c>
      <c r="AS490" s="36">
        <f t="shared" ca="1" si="63"/>
        <v>0</v>
      </c>
    </row>
    <row r="491" spans="2:45" ht="15" customHeight="1" x14ac:dyDescent="0.25">
      <c r="B491" s="36">
        <v>476</v>
      </c>
      <c r="C491" s="36">
        <f t="shared" ca="1" si="56"/>
        <v>0.86627617474790131</v>
      </c>
      <c r="D491" s="36">
        <f t="shared" ca="1" si="57"/>
        <v>15603.764514367973</v>
      </c>
      <c r="E491" s="47">
        <f t="shared" ca="1" si="58"/>
        <v>0.87461997235696831</v>
      </c>
      <c r="F491" s="36">
        <f t="shared" ca="1" si="59"/>
        <v>28194.244353846505</v>
      </c>
      <c r="G491" s="36">
        <f t="shared" ca="1" si="60"/>
        <v>5.8543774457055206E-2</v>
      </c>
      <c r="H491" s="36">
        <f ca="1">((('1.Inputs'!$D$37*12*IF(1=1,'1.Inputs'!$D$38,IF(1=2,'1.Inputs'!$D$39,$E491)))*$F491*(('1.Inputs'!$D$40)+(1-'1.Inputs'!$D$40)*(1+'1.Inputs'!$D$41))*(1+$G491)^(1-1))*'1.Inputs'!$D$47+(('1.Inputs'!$D$37*12*IF(1=1,'1.Inputs'!$D$38,IF(1=2,'1.Inputs'!$D$39,$E491)))/(1-'1.Inputs'!$D$42)*$D491*(1+$G491)^(1-1))*('1.Inputs'!$D$48-'1.Inputs'!$D$49))/'1.Inputs'!$D$51</f>
        <v>735154252.4077301</v>
      </c>
      <c r="I491" s="36">
        <f ca="1">((('1.Inputs'!$D$37*12*IF(2=1,'1.Inputs'!$D$38,IF(2=2,'1.Inputs'!$D$39,$E491)))*$F491*(('1.Inputs'!$D$40)+(1-'1.Inputs'!$D$40)*(1+'1.Inputs'!$D$41))*(1+$G491)^(2-1))*'1.Inputs'!$D$47+(('1.Inputs'!$D$37*12*IF(2=1,'1.Inputs'!$D$38,IF(2=2,'1.Inputs'!$D$39,$E491)))/(1-'1.Inputs'!$D$42)*$D491*(1+$G491)^(2-1))*('1.Inputs'!$D$48-'1.Inputs'!$D$49))/'1.Inputs'!$D$51</f>
        <v>1089470140.0125666</v>
      </c>
      <c r="J491" s="36">
        <f ca="1">((('1.Inputs'!$D$37*12*IF(3=1,'1.Inputs'!$D$38,IF(3=2,'1.Inputs'!$D$39,$E491)))*$F491*(('1.Inputs'!$D$40)+(1-'1.Inputs'!$D$40)*(1+'1.Inputs'!$D$41))*(1+$G491)^(3-1))*'1.Inputs'!$D$47+(('1.Inputs'!$D$37*12*IF(3=1,'1.Inputs'!$D$38,IF(3=2,'1.Inputs'!$D$39,$E491)))/(1-'1.Inputs'!$D$42)*$D491*(1+$G491)^(3-1))*('1.Inputs'!$D$48-'1.Inputs'!$D$49))/'1.Inputs'!$D$51</f>
        <v>1440938696.1712906</v>
      </c>
      <c r="K491" s="36">
        <f ca="1">((('1.Inputs'!$D$37*12*IF(4=1,'1.Inputs'!$D$38,IF(4=2,'1.Inputs'!$D$39,$E491)))*$F491*(('1.Inputs'!$D$40)+(1-'1.Inputs'!$D$40)*(1+'1.Inputs'!$D$41))*(1+$G491)^(4-1))*'1.Inputs'!$D$47+(('1.Inputs'!$D$37*12*IF(4=1,'1.Inputs'!$D$38,IF(4=2,'1.Inputs'!$D$39,$E491)))/(1-'1.Inputs'!$D$42)*$D491*(1+$G491)^(4-1))*('1.Inputs'!$D$48-'1.Inputs'!$D$49))/'1.Inputs'!$D$51</f>
        <v>1525296686.2063859</v>
      </c>
      <c r="L491" s="36">
        <f ca="1">((('1.Inputs'!$D$37*12*IF(5=1,'1.Inputs'!$D$38,IF(5=2,'1.Inputs'!$D$39,$E491)))*$F491*(('1.Inputs'!$D$40)+(1-'1.Inputs'!$D$40)*(1+'1.Inputs'!$D$41))*(1+$G491)^(5-1))*'1.Inputs'!$D$47+(('1.Inputs'!$D$37*12*IF(5=1,'1.Inputs'!$D$38,IF(5=2,'1.Inputs'!$D$39,$E491)))/(1-'1.Inputs'!$D$42)*$D491*(1+$G491)^(5-1))*('1.Inputs'!$D$48-'1.Inputs'!$D$49))/'1.Inputs'!$D$51</f>
        <v>1614593311.3837459</v>
      </c>
      <c r="M491" s="36">
        <f ca="1">((('1.Inputs'!$D$37*12*IF(6=1,'1.Inputs'!$D$38,IF(6=2,'1.Inputs'!$D$39,$E491)))*$F491*(('1.Inputs'!$D$40)+(1-'1.Inputs'!$D$40)*(1+'1.Inputs'!$D$41))*(1+$G491)^(6-1))*'1.Inputs'!$D$47+(('1.Inputs'!$D$37*12*IF(6=1,'1.Inputs'!$D$38,IF(6=2,'1.Inputs'!$D$39,$E491)))/(1-'1.Inputs'!$D$42)*$D491*(1+$G491)^(6-1))*('1.Inputs'!$D$48-'1.Inputs'!$D$49))/'1.Inputs'!$D$51</f>
        <v>1709117698.0452657</v>
      </c>
      <c r="N491" s="36">
        <f ca="1">((('1.Inputs'!$D$37*12*IF(7=1,'1.Inputs'!$D$38,IF(7=2,'1.Inputs'!$D$39,$E491)))*$F491*(('1.Inputs'!$D$40)+(1-'1.Inputs'!$D$40)*(1+'1.Inputs'!$D$41))*(1+$G491)^(7-1))*'1.Inputs'!$D$47+(('1.Inputs'!$D$37*12*IF(7=1,'1.Inputs'!$D$38,IF(7=2,'1.Inputs'!$D$39,$E491)))/(1-'1.Inputs'!$D$42)*$D491*(1+$G491)^(7-1))*('1.Inputs'!$D$48-'1.Inputs'!$D$49))/'1.Inputs'!$D$51</f>
        <v>1809175899.0801892</v>
      </c>
      <c r="O491" s="36">
        <f ca="1">((('1.Inputs'!$D$37*12*IF(8=1,'1.Inputs'!$D$38,IF(8=2,'1.Inputs'!$D$39,$E491)))*$F491*(('1.Inputs'!$D$40)+(1-'1.Inputs'!$D$40)*(1+'1.Inputs'!$D$41))*(1+$G491)^(8-1))*'1.Inputs'!$D$47+(('1.Inputs'!$D$37*12*IF(8=1,'1.Inputs'!$D$38,IF(8=2,'1.Inputs'!$D$39,$E491)))/(1-'1.Inputs'!$D$42)*$D491*(1+$G491)^(8-1))*('1.Inputs'!$D$48-'1.Inputs'!$D$49))/'1.Inputs'!$D$51</f>
        <v>1915091884.8690803</v>
      </c>
      <c r="P491" s="36">
        <f ca="1">((('1.Inputs'!$D$37*12*IF(9=1,'1.Inputs'!$D$38,IF(9=2,'1.Inputs'!$D$39,$E491)))*$F491*(('1.Inputs'!$D$40)+(1-'1.Inputs'!$D$40)*(1+'1.Inputs'!$D$41))*(1+$G491)^(9-1))*'1.Inputs'!$D$47+(('1.Inputs'!$D$37*12*IF(9=1,'1.Inputs'!$D$38,IF(9=2,'1.Inputs'!$D$39,$E491)))/(1-'1.Inputs'!$D$42)*$D491*(1+$G491)^(9-1))*('1.Inputs'!$D$48-'1.Inputs'!$D$49))/'1.Inputs'!$D$51</f>
        <v>2027208592.2413919</v>
      </c>
      <c r="Q491" s="36">
        <f ca="1">((('1.Inputs'!$D$37*12*IF(10=1,'1.Inputs'!$D$38,IF(10=2,'1.Inputs'!$D$39,$E491)))*$F491*(('1.Inputs'!$D$40)+(1-'1.Inputs'!$D$40)*(1+'1.Inputs'!$D$41))*(1+$G491)^(10-1))*'1.Inputs'!$D$47+(('1.Inputs'!$D$37*12*IF(10=1,'1.Inputs'!$D$38,IF(10=2,'1.Inputs'!$D$39,$E491)))/(1-'1.Inputs'!$D$42)*$D491*(1+$G491)^(10-1))*('1.Inputs'!$D$48-'1.Inputs'!$D$49))/'1.Inputs'!$D$51</f>
        <v>2145889034.8429761</v>
      </c>
      <c r="R491" s="36">
        <f>-'1.Inputs'!$D$24</f>
        <v>-2050000000</v>
      </c>
      <c r="S491" s="36">
        <f ca="1">((('1.Inputs'!$D$37*12*IF(1=1,'1.Inputs'!$D$38,IF(1=2,'1.Inputs'!$D$39,$E491)))*$F491*(('1.Inputs'!$D$40)+(1-'1.Inputs'!$D$40)*(1+'1.Inputs'!$D$41))*(1+$G491)^(1-1))-(('1.Inputs'!$D$37*12*IF(1=1,'1.Inputs'!$D$38,IF(1=2,'1.Inputs'!$D$39,$E491)))/(1-'1.Inputs'!$D$42)*$D491*(1+$G491)^(1-1))-('1.Inputs'!$D$37*12*IF(1=1,'1.Inputs'!$D$38,IF(1=2,'1.Inputs'!$D$39,$E491)))*'1.Inputs'!$D$43*(1+$G491)^(1-1)-'1.Inputs'!$D$44*(1+$G491)^(1-1)-('1.Inputs'!$D$20/'1.Inputs'!$D$27+'1.Inputs'!$D$23/'1.Inputs'!$D$28))-MAX(0,((('1.Inputs'!$D$37*12*IF(1=1,'1.Inputs'!$D$38,IF(1=2,'1.Inputs'!$D$39,$E491)))*$F491*(('1.Inputs'!$D$40)+(1-'1.Inputs'!$D$40)*(1+'1.Inputs'!$D$41))*(1+$G491)^(1-1))-(('1.Inputs'!$D$37*12*IF(1=1,'1.Inputs'!$D$38,IF(1=2,'1.Inputs'!$D$39,$E491)))/(1-'1.Inputs'!$D$42)*$D491*(1+$G491)^(1-1))-('1.Inputs'!$D$37*12*IF(1=1,'1.Inputs'!$D$38,IF(1=2,'1.Inputs'!$D$39,$E491)))*'1.Inputs'!$D$43*(1+$G491)^(1-1)-'1.Inputs'!$D$44*(1+$G491)^(1-1)-('1.Inputs'!$D$20/'1.Inputs'!$D$27+'1.Inputs'!$D$23/'1.Inputs'!$D$28)))*'1.Inputs'!$D$53+('1.Inputs'!$D$20/'1.Inputs'!$D$27+'1.Inputs'!$D$23/'1.Inputs'!$D$28)-H491</f>
        <v>-354728326.73816448</v>
      </c>
      <c r="T491" s="36">
        <f ca="1">((('1.Inputs'!$D$37*12*IF(2=1,'1.Inputs'!$D$38,IF(2=2,'1.Inputs'!$D$39,$E491)))*$F491*(('1.Inputs'!$D$40)+(1-'1.Inputs'!$D$40)*(1+'1.Inputs'!$D$41))*(1+$G491)^(2-1))-(('1.Inputs'!$D$37*12*IF(2=1,'1.Inputs'!$D$38,IF(2=2,'1.Inputs'!$D$39,$E491)))/(1-'1.Inputs'!$D$42)*$D491*(1+$G491)^(2-1))-('1.Inputs'!$D$37*12*IF(2=1,'1.Inputs'!$D$38,IF(2=2,'1.Inputs'!$D$39,$E491)))*'1.Inputs'!$D$43*(1+$G491)^(2-1)-'1.Inputs'!$D$44*(1+$G491)^(2-1)-('1.Inputs'!$D$20/'1.Inputs'!$D$27+'1.Inputs'!$D$23/'1.Inputs'!$D$28))-MAX(0,((('1.Inputs'!$D$37*12*IF(2=1,'1.Inputs'!$D$38,IF(2=2,'1.Inputs'!$D$39,$E491)))*$F491*(('1.Inputs'!$D$40)+(1-'1.Inputs'!$D$40)*(1+'1.Inputs'!$D$41))*(1+$G491)^(2-1))-(('1.Inputs'!$D$37*12*IF(2=1,'1.Inputs'!$D$38,IF(2=2,'1.Inputs'!$D$39,$E491)))/(1-'1.Inputs'!$D$42)*$D491*(1+$G491)^(2-1))-('1.Inputs'!$D$37*12*IF(2=1,'1.Inputs'!$D$38,IF(2=2,'1.Inputs'!$D$39,$E491)))*'1.Inputs'!$D$43*(1+$G491)^(2-1)-'1.Inputs'!$D$44*(1+$G491)^(2-1)-('1.Inputs'!$D$20/'1.Inputs'!$D$27+'1.Inputs'!$D$23/'1.Inputs'!$D$28)))*'1.Inputs'!$D$53+('1.Inputs'!$D$20/'1.Inputs'!$D$27+'1.Inputs'!$D$23/'1.Inputs'!$D$28)-(I491-H491)</f>
        <v>434387178.30119395</v>
      </c>
      <c r="U491" s="36">
        <f ca="1">((('1.Inputs'!$D$37*12*IF(3=1,'1.Inputs'!$D$38,IF(3=2,'1.Inputs'!$D$39,$E491)))*$F491*(('1.Inputs'!$D$40)+(1-'1.Inputs'!$D$40)*(1+'1.Inputs'!$D$41))*(1+$G491)^(3-1))-(('1.Inputs'!$D$37*12*IF(3=1,'1.Inputs'!$D$38,IF(3=2,'1.Inputs'!$D$39,$E491)))/(1-'1.Inputs'!$D$42)*$D491*(1+$G491)^(3-1))-('1.Inputs'!$D$37*12*IF(3=1,'1.Inputs'!$D$38,IF(3=2,'1.Inputs'!$D$39,$E491)))*'1.Inputs'!$D$43*(1+$G491)^(3-1)-'1.Inputs'!$D$44*(1+$G491)^(3-1)-('1.Inputs'!$D$20/'1.Inputs'!$D$27+'1.Inputs'!$D$23/'1.Inputs'!$D$28))-MAX(0,((('1.Inputs'!$D$37*12*IF(3=1,'1.Inputs'!$D$38,IF(3=2,'1.Inputs'!$D$39,$E491)))*$F491*(('1.Inputs'!$D$40)+(1-'1.Inputs'!$D$40)*(1+'1.Inputs'!$D$41))*(1+$G491)^(3-1))-(('1.Inputs'!$D$37*12*IF(3=1,'1.Inputs'!$D$38,IF(3=2,'1.Inputs'!$D$39,$E491)))/(1-'1.Inputs'!$D$42)*$D491*(1+$G491)^(3-1))-('1.Inputs'!$D$37*12*IF(3=1,'1.Inputs'!$D$38,IF(3=2,'1.Inputs'!$D$39,$E491)))*'1.Inputs'!$D$43*(1+$G491)^(3-1)-'1.Inputs'!$D$44*(1+$G491)^(3-1)-('1.Inputs'!$D$20/'1.Inputs'!$D$27+'1.Inputs'!$D$23/'1.Inputs'!$D$28)))*'1.Inputs'!$D$53+('1.Inputs'!$D$20/'1.Inputs'!$D$27+'1.Inputs'!$D$23/'1.Inputs'!$D$28)-(J491-I491)</f>
        <v>839950442.40922666</v>
      </c>
      <c r="V491" s="36">
        <f ca="1">((('1.Inputs'!$D$37*12*IF(4=1,'1.Inputs'!$D$38,IF(4=2,'1.Inputs'!$D$39,$E491)))*$F491*(('1.Inputs'!$D$40)+(1-'1.Inputs'!$D$40)*(1+'1.Inputs'!$D$41))*(1+$G491)^(4-1))-(('1.Inputs'!$D$37*12*IF(4=1,'1.Inputs'!$D$38,IF(4=2,'1.Inputs'!$D$39,$E491)))/(1-'1.Inputs'!$D$42)*$D491*(1+$G491)^(4-1))-('1.Inputs'!$D$37*12*IF(4=1,'1.Inputs'!$D$38,IF(4=2,'1.Inputs'!$D$39,$E491)))*'1.Inputs'!$D$43*(1+$G491)^(4-1)-'1.Inputs'!$D$44*(1+$G491)^(4-1)-('1.Inputs'!$D$20/'1.Inputs'!$D$27+'1.Inputs'!$D$23/'1.Inputs'!$D$28))-MAX(0,((('1.Inputs'!$D$37*12*IF(4=1,'1.Inputs'!$D$38,IF(4=2,'1.Inputs'!$D$39,$E491)))*$F491*(('1.Inputs'!$D$40)+(1-'1.Inputs'!$D$40)*(1+'1.Inputs'!$D$41))*(1+$G491)^(4-1))-(('1.Inputs'!$D$37*12*IF(4=1,'1.Inputs'!$D$38,IF(4=2,'1.Inputs'!$D$39,$E491)))/(1-'1.Inputs'!$D$42)*$D491*(1+$G491)^(4-1))-('1.Inputs'!$D$37*12*IF(4=1,'1.Inputs'!$D$38,IF(4=2,'1.Inputs'!$D$39,$E491)))*'1.Inputs'!$D$43*(1+$G491)^(4-1)-'1.Inputs'!$D$44*(1+$G491)^(4-1)-('1.Inputs'!$D$20/'1.Inputs'!$D$27+'1.Inputs'!$D$23/'1.Inputs'!$D$28)))*'1.Inputs'!$D$53+('1.Inputs'!$D$20/'1.Inputs'!$D$27+'1.Inputs'!$D$23/'1.Inputs'!$D$28)-(K491-J491)</f>
        <v>1174044980.3257728</v>
      </c>
      <c r="W491" s="36">
        <f ca="1">((('1.Inputs'!$D$37*12*IF(5=1,'1.Inputs'!$D$38,IF(5=2,'1.Inputs'!$D$39,$E491)))*$F491*(('1.Inputs'!$D$40)+(1-'1.Inputs'!$D$40)*(1+'1.Inputs'!$D$41))*(1+$G491)^(5-1))-(('1.Inputs'!$D$37*12*IF(5=1,'1.Inputs'!$D$38,IF(5=2,'1.Inputs'!$D$39,$E491)))/(1-'1.Inputs'!$D$42)*$D491*(1+$G491)^(5-1))-('1.Inputs'!$D$37*12*IF(5=1,'1.Inputs'!$D$38,IF(5=2,'1.Inputs'!$D$39,$E491)))*'1.Inputs'!$D$43*(1+$G491)^(5-1)-'1.Inputs'!$D$44*(1+$G491)^(5-1)-('1.Inputs'!$D$20/'1.Inputs'!$D$27+'1.Inputs'!$D$23/'1.Inputs'!$D$28))-MAX(0,((('1.Inputs'!$D$37*12*IF(5=1,'1.Inputs'!$D$38,IF(5=2,'1.Inputs'!$D$39,$E491)))*$F491*(('1.Inputs'!$D$40)+(1-'1.Inputs'!$D$40)*(1+'1.Inputs'!$D$41))*(1+$G491)^(5-1))-(('1.Inputs'!$D$37*12*IF(5=1,'1.Inputs'!$D$38,IF(5=2,'1.Inputs'!$D$39,$E491)))/(1-'1.Inputs'!$D$42)*$D491*(1+$G491)^(5-1))-('1.Inputs'!$D$37*12*IF(5=1,'1.Inputs'!$D$38,IF(5=2,'1.Inputs'!$D$39,$E491)))*'1.Inputs'!$D$43*(1+$G491)^(5-1)-'1.Inputs'!$D$44*(1+$G491)^(5-1)-('1.Inputs'!$D$20/'1.Inputs'!$D$27+'1.Inputs'!$D$23/'1.Inputs'!$D$28)))*'1.Inputs'!$D$53+('1.Inputs'!$D$20/'1.Inputs'!$D$27+'1.Inputs'!$D$23/'1.Inputs'!$D$28)-(L491-K491)</f>
        <v>1240011811.5133066</v>
      </c>
      <c r="X491" s="36">
        <f ca="1">((('1.Inputs'!$D$37*12*IF(6=1,'1.Inputs'!$D$38,IF(6=2,'1.Inputs'!$D$39,$E491)))*$F491*(('1.Inputs'!$D$40)+(1-'1.Inputs'!$D$40)*(1+'1.Inputs'!$D$41))*(1+$G491)^(6-1))-(('1.Inputs'!$D$37*12*IF(6=1,'1.Inputs'!$D$38,IF(6=2,'1.Inputs'!$D$39,$E491)))/(1-'1.Inputs'!$D$42)*$D491*(1+$G491)^(6-1))-('1.Inputs'!$D$37*12*IF(6=1,'1.Inputs'!$D$38,IF(6=2,'1.Inputs'!$D$39,$E491)))*'1.Inputs'!$D$43*(1+$G491)^(6-1)-'1.Inputs'!$D$44*(1+$G491)^(6-1)-('1.Inputs'!$D$20/'1.Inputs'!$D$27+'1.Inputs'!$D$23/'1.Inputs'!$D$28))-MAX(0,((('1.Inputs'!$D$37*12*IF(6=1,'1.Inputs'!$D$38,IF(6=2,'1.Inputs'!$D$39,$E491)))*$F491*(('1.Inputs'!$D$40)+(1-'1.Inputs'!$D$40)*(1+'1.Inputs'!$D$41))*(1+$G491)^(6-1))-(('1.Inputs'!$D$37*12*IF(6=1,'1.Inputs'!$D$38,IF(6=2,'1.Inputs'!$D$39,$E491)))/(1-'1.Inputs'!$D$42)*$D491*(1+$G491)^(6-1))-('1.Inputs'!$D$37*12*IF(6=1,'1.Inputs'!$D$38,IF(6=2,'1.Inputs'!$D$39,$E491)))*'1.Inputs'!$D$43*(1+$G491)^(6-1)-'1.Inputs'!$D$44*(1+$G491)^(6-1)-('1.Inputs'!$D$20/'1.Inputs'!$D$27+'1.Inputs'!$D$23/'1.Inputs'!$D$28)))*'1.Inputs'!$D$53+('1.Inputs'!$D$20/'1.Inputs'!$D$27+'1.Inputs'!$D$23/'1.Inputs'!$D$28)-(M491-L491)</f>
        <v>1309840589.9875295</v>
      </c>
      <c r="Y491" s="36">
        <f ca="1">((('1.Inputs'!$D$37*12*IF(7=1,'1.Inputs'!$D$38,IF(7=2,'1.Inputs'!$D$39,$E491)))*$F491*(('1.Inputs'!$D$40)+(1-'1.Inputs'!$D$40)*(1+'1.Inputs'!$D$41))*(1+$G491)^(7-1))-(('1.Inputs'!$D$37*12*IF(7=1,'1.Inputs'!$D$38,IF(7=2,'1.Inputs'!$D$39,$E491)))/(1-'1.Inputs'!$D$42)*$D491*(1+$G491)^(7-1))-('1.Inputs'!$D$37*12*IF(7=1,'1.Inputs'!$D$38,IF(7=2,'1.Inputs'!$D$39,$E491)))*'1.Inputs'!$D$43*(1+$G491)^(7-1)-'1.Inputs'!$D$44*(1+$G491)^(7-1)-('1.Inputs'!$D$20/'1.Inputs'!$D$27+'1.Inputs'!$D$23/'1.Inputs'!$D$28))-MAX(0,((('1.Inputs'!$D$37*12*IF(7=1,'1.Inputs'!$D$38,IF(7=2,'1.Inputs'!$D$39,$E491)))*$F491*(('1.Inputs'!$D$40)+(1-'1.Inputs'!$D$40)*(1+'1.Inputs'!$D$41))*(1+$G491)^(7-1))-(('1.Inputs'!$D$37*12*IF(7=1,'1.Inputs'!$D$38,IF(7=2,'1.Inputs'!$D$39,$E491)))/(1-'1.Inputs'!$D$42)*$D491*(1+$G491)^(7-1))-('1.Inputs'!$D$37*12*IF(7=1,'1.Inputs'!$D$38,IF(7=2,'1.Inputs'!$D$39,$E491)))*'1.Inputs'!$D$43*(1+$G491)^(7-1)-'1.Inputs'!$D$44*(1+$G491)^(7-1)-('1.Inputs'!$D$20/'1.Inputs'!$D$27+'1.Inputs'!$D$23/'1.Inputs'!$D$28)))*'1.Inputs'!$D$53+('1.Inputs'!$D$20/'1.Inputs'!$D$27+'1.Inputs'!$D$23/'1.Inputs'!$D$28)-(N491-M491)</f>
        <v>1383757408.7193601</v>
      </c>
      <c r="Z491" s="36">
        <f ca="1">((('1.Inputs'!$D$37*12*IF(8=1,'1.Inputs'!$D$38,IF(8=2,'1.Inputs'!$D$39,$E491)))*$F491*(('1.Inputs'!$D$40)+(1-'1.Inputs'!$D$40)*(1+'1.Inputs'!$D$41))*(1+$G491)^(8-1))-(('1.Inputs'!$D$37*12*IF(8=1,'1.Inputs'!$D$38,IF(8=2,'1.Inputs'!$D$39,$E491)))/(1-'1.Inputs'!$D$42)*$D491*(1+$G491)^(8-1))-('1.Inputs'!$D$37*12*IF(8=1,'1.Inputs'!$D$38,IF(8=2,'1.Inputs'!$D$39,$E491)))*'1.Inputs'!$D$43*(1+$G491)^(8-1)-'1.Inputs'!$D$44*(1+$G491)^(8-1)-('1.Inputs'!$D$20/'1.Inputs'!$D$27+'1.Inputs'!$D$23/'1.Inputs'!$D$28))-MAX(0,((('1.Inputs'!$D$37*12*IF(8=1,'1.Inputs'!$D$38,IF(8=2,'1.Inputs'!$D$39,$E491)))*$F491*(('1.Inputs'!$D$40)+(1-'1.Inputs'!$D$40)*(1+'1.Inputs'!$D$41))*(1+$G491)^(8-1))-(('1.Inputs'!$D$37*12*IF(8=1,'1.Inputs'!$D$38,IF(8=2,'1.Inputs'!$D$39,$E491)))/(1-'1.Inputs'!$D$42)*$D491*(1+$G491)^(8-1))-('1.Inputs'!$D$37*12*IF(8=1,'1.Inputs'!$D$38,IF(8=2,'1.Inputs'!$D$39,$E491)))*'1.Inputs'!$D$43*(1+$G491)^(8-1)-'1.Inputs'!$D$44*(1+$G491)^(8-1)-('1.Inputs'!$D$20/'1.Inputs'!$D$27+'1.Inputs'!$D$23/'1.Inputs'!$D$28)))*'1.Inputs'!$D$53+('1.Inputs'!$D$20/'1.Inputs'!$D$27+'1.Inputs'!$D$23/'1.Inputs'!$D$28)-(O491-N491)</f>
        <v>1462001597.0156095</v>
      </c>
      <c r="AA491" s="36">
        <f ca="1">((('1.Inputs'!$D$37*12*IF(9=1,'1.Inputs'!$D$38,IF(9=2,'1.Inputs'!$D$39,$E491)))*$F491*(('1.Inputs'!$D$40)+(1-'1.Inputs'!$D$40)*(1+'1.Inputs'!$D$41))*(1+$G491)^(9-1))-(('1.Inputs'!$D$37*12*IF(9=1,'1.Inputs'!$D$38,IF(9=2,'1.Inputs'!$D$39,$E491)))/(1-'1.Inputs'!$D$42)*$D491*(1+$G491)^(9-1))-('1.Inputs'!$D$37*12*IF(9=1,'1.Inputs'!$D$38,IF(9=2,'1.Inputs'!$D$39,$E491)))*'1.Inputs'!$D$43*(1+$G491)^(9-1)-'1.Inputs'!$D$44*(1+$G491)^(9-1)-('1.Inputs'!$D$20/'1.Inputs'!$D$27+'1.Inputs'!$D$23/'1.Inputs'!$D$28))-MAX(0,((('1.Inputs'!$D$37*12*IF(9=1,'1.Inputs'!$D$38,IF(9=2,'1.Inputs'!$D$39,$E491)))*$F491*(('1.Inputs'!$D$40)+(1-'1.Inputs'!$D$40)*(1+'1.Inputs'!$D$41))*(1+$G491)^(9-1))-(('1.Inputs'!$D$37*12*IF(9=1,'1.Inputs'!$D$38,IF(9=2,'1.Inputs'!$D$39,$E491)))/(1-'1.Inputs'!$D$42)*$D491*(1+$G491)^(9-1))-('1.Inputs'!$D$37*12*IF(9=1,'1.Inputs'!$D$38,IF(9=2,'1.Inputs'!$D$39,$E491)))*'1.Inputs'!$D$43*(1+$G491)^(9-1)-'1.Inputs'!$D$44*(1+$G491)^(9-1)-('1.Inputs'!$D$20/'1.Inputs'!$D$27+'1.Inputs'!$D$23/'1.Inputs'!$D$28)))*'1.Inputs'!$D$53+('1.Inputs'!$D$20/'1.Inputs'!$D$27+'1.Inputs'!$D$23/'1.Inputs'!$D$28)-(P491-O491)</f>
        <v>1544826495.4240508</v>
      </c>
      <c r="AB491" s="36">
        <f ca="1">((('1.Inputs'!$D$37*12*IF(10=1,'1.Inputs'!$D$38,IF(10=2,'1.Inputs'!$D$39,$E491)))*$F491*(('1.Inputs'!$D$40)+(1-'1.Inputs'!$D$40)*(1+'1.Inputs'!$D$41))*(1+$G491)^(10-1))-(('1.Inputs'!$D$37*12*IF(10=1,'1.Inputs'!$D$38,IF(10=2,'1.Inputs'!$D$39,$E491)))/(1-'1.Inputs'!$D$42)*$D491*(1+$G491)^(10-1))-('1.Inputs'!$D$37*12*IF(10=1,'1.Inputs'!$D$38,IF(10=2,'1.Inputs'!$D$39,$E491)))*'1.Inputs'!$D$43*(1+$G491)^(10-1)-'1.Inputs'!$D$44*(1+$G491)^(10-1)-('1.Inputs'!$D$20/'1.Inputs'!$D$27+'1.Inputs'!$D$23/'1.Inputs'!$D$28))-MAX(0,((('1.Inputs'!$D$37*12*IF(10=1,'1.Inputs'!$D$38,IF(10=2,'1.Inputs'!$D$39,$E491)))*$F491*(('1.Inputs'!$D$40)+(1-'1.Inputs'!$D$40)*(1+'1.Inputs'!$D$41))*(1+$G491)^(10-1))-(('1.Inputs'!$D$37*12*IF(10=1,'1.Inputs'!$D$38,IF(10=2,'1.Inputs'!$D$39,$E491)))/(1-'1.Inputs'!$D$42)*$D491*(1+$G491)^(10-1))-('1.Inputs'!$D$37*12*IF(10=1,'1.Inputs'!$D$38,IF(10=2,'1.Inputs'!$D$39,$E491)))*'1.Inputs'!$D$43*(1+$G491)^(10-1)-'1.Inputs'!$D$44*(1+$G491)^(10-1)-('1.Inputs'!$D$20/'1.Inputs'!$D$27+'1.Inputs'!$D$23/'1.Inputs'!$D$28)))*'1.Inputs'!$D$53+('1.Inputs'!$D$20/'1.Inputs'!$D$27+'1.Inputs'!$D$23/'1.Inputs'!$D$28)-(Q491-P491)+(('1.Inputs'!$D$20+'1.Inputs'!$D$23-('1.Inputs'!$D$20/'1.Inputs'!$D$27+'1.Inputs'!$D$23/'1.Inputs'!$D$28)*'1.Inputs'!$D$10)*'1.Inputs'!$D$60+'1.Inputs'!$D$19*'1.Inputs'!$D$59+Q491)</f>
        <v>4478389310.8473186</v>
      </c>
      <c r="AC491" s="36">
        <f ca="1">S491-AC$13-AC$14+MIN(AC$13,MAX(0,((('1.Inputs'!$D$37*12*IF(1=1,'1.Inputs'!$D$38,IF(1=2,'1.Inputs'!$D$39,$E491)))*$F491*(('1.Inputs'!$D$40)+(1-'1.Inputs'!$D$40)*(1+'1.Inputs'!$D$41))*(1+$G491)^(1-1))-(('1.Inputs'!$D$37*12*IF(1=1,'1.Inputs'!$D$38,IF(1=2,'1.Inputs'!$D$39,$E491)))/(1-'1.Inputs'!$D$42)*$D491*(1+$G491)^(1-1))-('1.Inputs'!$D$37*12*IF(1=1,'1.Inputs'!$D$38,IF(1=2,'1.Inputs'!$D$39,$E491)))*'1.Inputs'!$D$43*(1+$G491)^(1-1)-'1.Inputs'!$D$44*(1+$G491)^(1-1)-('1.Inputs'!$D$20/'1.Inputs'!$D$27+'1.Inputs'!$D$23/'1.Inputs'!$D$28))))*'1.Inputs'!$D$53</f>
        <v>-450668326.73816448</v>
      </c>
      <c r="AD491" s="36">
        <f ca="1">T491-AD$13-AD$14+MIN(AD$13,MAX(0,((('1.Inputs'!$D$37*12*IF(2=1,'1.Inputs'!$D$38,IF(2=2,'1.Inputs'!$D$39,$E491)))*$F491*(('1.Inputs'!$D$40)+(1-'1.Inputs'!$D$40)*(1+'1.Inputs'!$D$41))*(1+$G491)^(2-1))-(('1.Inputs'!$D$37*12*IF(2=1,'1.Inputs'!$D$38,IF(2=2,'1.Inputs'!$D$39,$E491)))/(1-'1.Inputs'!$D$42)*$D491*(1+$G491)^(2-1))-('1.Inputs'!$D$37*12*IF(2=1,'1.Inputs'!$D$38,IF(2=2,'1.Inputs'!$D$39,$E491)))*'1.Inputs'!$D$43*(1+$G491)^(2-1)-'1.Inputs'!$D$44*(1+$G491)^(2-1)-('1.Inputs'!$D$20/'1.Inputs'!$D$27+'1.Inputs'!$D$23/'1.Inputs'!$D$28))))*'1.Inputs'!$D$53</f>
        <v>338447178.30119395</v>
      </c>
      <c r="AE491" s="36">
        <f ca="1">U491-AE$13-AE$14+MIN(AE$13,MAX(0,((('1.Inputs'!$D$37*12*IF(3=1,'1.Inputs'!$D$38,IF(3=2,'1.Inputs'!$D$39,$E491)))*$F491*(('1.Inputs'!$D$40)+(1-'1.Inputs'!$D$40)*(1+'1.Inputs'!$D$41))*(1+$G491)^(3-1))-(('1.Inputs'!$D$37*12*IF(3=1,'1.Inputs'!$D$38,IF(3=2,'1.Inputs'!$D$39,$E491)))/(1-'1.Inputs'!$D$42)*$D491*(1+$G491)^(3-1))-('1.Inputs'!$D$37*12*IF(3=1,'1.Inputs'!$D$38,IF(3=2,'1.Inputs'!$D$39,$E491)))*'1.Inputs'!$D$43*(1+$G491)^(3-1)-'1.Inputs'!$D$44*(1+$G491)^(3-1)-('1.Inputs'!$D$20/'1.Inputs'!$D$27+'1.Inputs'!$D$23/'1.Inputs'!$D$28))))*'1.Inputs'!$D$53</f>
        <v>498010442.40922666</v>
      </c>
      <c r="AF491" s="36">
        <f ca="1">V491-AF$13-AF$14+MIN(AF$13,MAX(0,((('1.Inputs'!$D$37*12*IF(4=1,'1.Inputs'!$D$38,IF(4=2,'1.Inputs'!$D$39,$E491)))*$F491*(('1.Inputs'!$D$40)+(1-'1.Inputs'!$D$40)*(1+'1.Inputs'!$D$41))*(1+$G491)^(4-1))-(('1.Inputs'!$D$37*12*IF(4=1,'1.Inputs'!$D$38,IF(4=2,'1.Inputs'!$D$39,$E491)))/(1-'1.Inputs'!$D$42)*$D491*(1+$G491)^(4-1))-('1.Inputs'!$D$37*12*IF(4=1,'1.Inputs'!$D$38,IF(4=2,'1.Inputs'!$D$39,$E491)))*'1.Inputs'!$D$43*(1+$G491)^(4-1)-'1.Inputs'!$D$44*(1+$G491)^(4-1)-('1.Inputs'!$D$20/'1.Inputs'!$D$27+'1.Inputs'!$D$23/'1.Inputs'!$D$28))))*'1.Inputs'!$D$53</f>
        <v>851292980.32577276</v>
      </c>
      <c r="AG491" s="36">
        <f ca="1">W491-AG$13-AG$14+MIN(AG$13,MAX(0,((('1.Inputs'!$D$37*12*IF(5=1,'1.Inputs'!$D$38,IF(5=2,'1.Inputs'!$D$39,$E491)))*$F491*(('1.Inputs'!$D$40)+(1-'1.Inputs'!$D$40)*(1+'1.Inputs'!$D$41))*(1+$G491)^(5-1))-(('1.Inputs'!$D$37*12*IF(5=1,'1.Inputs'!$D$38,IF(5=2,'1.Inputs'!$D$39,$E491)))/(1-'1.Inputs'!$D$42)*$D491*(1+$G491)^(5-1))-('1.Inputs'!$D$37*12*IF(5=1,'1.Inputs'!$D$38,IF(5=2,'1.Inputs'!$D$39,$E491)))*'1.Inputs'!$D$43*(1+$G491)^(5-1)-'1.Inputs'!$D$44*(1+$G491)^(5-1)-('1.Inputs'!$D$20/'1.Inputs'!$D$27+'1.Inputs'!$D$23/'1.Inputs'!$D$28))))*'1.Inputs'!$D$53</f>
        <v>936447811.51330662</v>
      </c>
      <c r="AH491" s="36">
        <f ca="1">X491-AH$13-AH$14+MIN(AH$13,MAX(0,((('1.Inputs'!$D$37*12*IF(6=1,'1.Inputs'!$D$38,IF(6=2,'1.Inputs'!$D$39,$E491)))*$F491*(('1.Inputs'!$D$40)+(1-'1.Inputs'!$D$40)*(1+'1.Inputs'!$D$41))*(1+$G491)^(6-1))-(('1.Inputs'!$D$37*12*IF(6=1,'1.Inputs'!$D$38,IF(6=2,'1.Inputs'!$D$39,$E491)))/(1-'1.Inputs'!$D$42)*$D491*(1+$G491)^(6-1))-('1.Inputs'!$D$37*12*IF(6=1,'1.Inputs'!$D$38,IF(6=2,'1.Inputs'!$D$39,$E491)))*'1.Inputs'!$D$43*(1+$G491)^(6-1)-'1.Inputs'!$D$44*(1+$G491)^(6-1)-('1.Inputs'!$D$20/'1.Inputs'!$D$27+'1.Inputs'!$D$23/'1.Inputs'!$D$28))))*'1.Inputs'!$D$53</f>
        <v>1025464589.9875295</v>
      </c>
      <c r="AI491" s="36">
        <f ca="1">Y491-AI$13-AI$14+MIN(AI$13,MAX(0,((('1.Inputs'!$D$37*12*IF(7=1,'1.Inputs'!$D$38,IF(7=2,'1.Inputs'!$D$39,$E491)))*$F491*(('1.Inputs'!$D$40)+(1-'1.Inputs'!$D$40)*(1+'1.Inputs'!$D$41))*(1+$G491)^(7-1))-(('1.Inputs'!$D$37*12*IF(7=1,'1.Inputs'!$D$38,IF(7=2,'1.Inputs'!$D$39,$E491)))/(1-'1.Inputs'!$D$42)*$D491*(1+$G491)^(7-1))-('1.Inputs'!$D$37*12*IF(7=1,'1.Inputs'!$D$38,IF(7=2,'1.Inputs'!$D$39,$E491)))*'1.Inputs'!$D$43*(1+$G491)^(7-1)-'1.Inputs'!$D$44*(1+$G491)^(7-1)-('1.Inputs'!$D$20/'1.Inputs'!$D$27+'1.Inputs'!$D$23/'1.Inputs'!$D$28))))*'1.Inputs'!$D$53</f>
        <v>1118569408.7193601</v>
      </c>
      <c r="AJ491" s="36">
        <f ca="1">Z491-AJ$13-AJ$14+MIN(AJ$13,MAX(0,((('1.Inputs'!$D$37*12*IF(8=1,'1.Inputs'!$D$38,IF(8=2,'1.Inputs'!$D$39,$E491)))*$F491*(('1.Inputs'!$D$40)+(1-'1.Inputs'!$D$40)*(1+'1.Inputs'!$D$41))*(1+$G491)^(8-1))-(('1.Inputs'!$D$37*12*IF(8=1,'1.Inputs'!$D$38,IF(8=2,'1.Inputs'!$D$39,$E491)))/(1-'1.Inputs'!$D$42)*$D491*(1+$G491)^(8-1))-('1.Inputs'!$D$37*12*IF(8=1,'1.Inputs'!$D$38,IF(8=2,'1.Inputs'!$D$39,$E491)))*'1.Inputs'!$D$43*(1+$G491)^(8-1)-'1.Inputs'!$D$44*(1+$G491)^(8-1)-('1.Inputs'!$D$20/'1.Inputs'!$D$27+'1.Inputs'!$D$23/'1.Inputs'!$D$28))))*'1.Inputs'!$D$53</f>
        <v>1462001597.0156095</v>
      </c>
      <c r="AK491" s="36">
        <f ca="1">AA491-AK$13-AK$14+MIN(AK$13,MAX(0,((('1.Inputs'!$D$37*12*IF(9=1,'1.Inputs'!$D$38,IF(9=2,'1.Inputs'!$D$39,$E491)))*$F491*(('1.Inputs'!$D$40)+(1-'1.Inputs'!$D$40)*(1+'1.Inputs'!$D$41))*(1+$G491)^(9-1))-(('1.Inputs'!$D$37*12*IF(9=1,'1.Inputs'!$D$38,IF(9=2,'1.Inputs'!$D$39,$E491)))/(1-'1.Inputs'!$D$42)*$D491*(1+$G491)^(9-1))-('1.Inputs'!$D$37*12*IF(9=1,'1.Inputs'!$D$38,IF(9=2,'1.Inputs'!$D$39,$E491)))*'1.Inputs'!$D$43*(1+$G491)^(9-1)-'1.Inputs'!$D$44*(1+$G491)^(9-1)-('1.Inputs'!$D$20/'1.Inputs'!$D$27+'1.Inputs'!$D$23/'1.Inputs'!$D$28))))*'1.Inputs'!$D$53</f>
        <v>1544826495.4240508</v>
      </c>
      <c r="AL491" s="36">
        <f ca="1">AB491-AL$13-AL$14+MIN(AL$13,MAX(0,((('1.Inputs'!$D$37*12*IF(10=1,'1.Inputs'!$D$38,IF(10=2,'1.Inputs'!$D$39,$E491)))*$F491*(('1.Inputs'!$D$40)+(1-'1.Inputs'!$D$40)*(1+'1.Inputs'!$D$41))*(1+$G491)^(10-1))-(('1.Inputs'!$D$37*12*IF(10=1,'1.Inputs'!$D$38,IF(10=2,'1.Inputs'!$D$39,$E491)))/(1-'1.Inputs'!$D$42)*$D491*(1+$G491)^(10-1))-('1.Inputs'!$D$37*12*IF(10=1,'1.Inputs'!$D$38,IF(10=2,'1.Inputs'!$D$39,$E491)))*'1.Inputs'!$D$43*(1+$G491)^(10-1)-'1.Inputs'!$D$44*(1+$G491)^(10-1)-('1.Inputs'!$D$20/'1.Inputs'!$D$27+'1.Inputs'!$D$23/'1.Inputs'!$D$28))))*'1.Inputs'!$D$53+'1.Inputs'!$D$35</f>
        <v>5278389310.8473186</v>
      </c>
      <c r="AM491" s="48">
        <f ca="1">R491+NPV('1.Inputs'!$D$55,S491:AB491)</f>
        <v>3950539981.5137644</v>
      </c>
      <c r="AN491" s="48">
        <f ca="1">-('1.Inputs'!$D$24*(1-'1.Inputs'!$D$31)+'1.Inputs'!$D$35)+NPV('1.Inputs'!$D$54,AC491:AL491)</f>
        <v>1869429868.0665765</v>
      </c>
      <c r="AO491" s="36">
        <f t="shared" ca="1" si="61"/>
        <v>-2.4033084467355317</v>
      </c>
      <c r="AP491" s="36">
        <f t="shared" ca="1" si="62"/>
        <v>2.1340204329502708</v>
      </c>
      <c r="AQ491" s="36">
        <f ca="1">'1.Inputs'!$D$35+MIN(SUM($AC491:AC491),SUM($AC491:AD491),SUM($AC491:AE491),SUM($AC491:AF491),SUM($AC491:AG491),SUM($AC491:AH491),SUM($AC491:AI491),SUM($AC491:AJ491),SUM($AC491:AK491),SUM($AC491:AL491))</f>
        <v>349331673.26183552</v>
      </c>
      <c r="AR491" s="36">
        <f ca="1">IF(AP491&lt;'1.Inputs'!$D$57,1,0)</f>
        <v>0</v>
      </c>
      <c r="AS491" s="36">
        <f t="shared" ca="1" si="63"/>
        <v>0</v>
      </c>
    </row>
    <row r="492" spans="2:45" ht="15" customHeight="1" x14ac:dyDescent="0.25">
      <c r="B492" s="36">
        <v>477</v>
      </c>
      <c r="C492" s="36">
        <f t="shared" ca="1" si="56"/>
        <v>0.75536214717963501</v>
      </c>
      <c r="D492" s="36">
        <f t="shared" ca="1" si="57"/>
        <v>16746.42354136522</v>
      </c>
      <c r="E492" s="47">
        <f t="shared" ca="1" si="58"/>
        <v>0.85862066362827294</v>
      </c>
      <c r="F492" s="36">
        <f t="shared" ca="1" si="59"/>
        <v>29610.432718585744</v>
      </c>
      <c r="G492" s="36">
        <f t="shared" ca="1" si="60"/>
        <v>4.9535901326876429E-2</v>
      </c>
      <c r="H492" s="36">
        <f ca="1">((('1.Inputs'!$D$37*12*IF(1=1,'1.Inputs'!$D$38,IF(1=2,'1.Inputs'!$D$39,$E492)))*$F492*(('1.Inputs'!$D$40)+(1-'1.Inputs'!$D$40)*(1+'1.Inputs'!$D$41))*(1+$G492)^(1-1))*'1.Inputs'!$D$47+(('1.Inputs'!$D$37*12*IF(1=1,'1.Inputs'!$D$38,IF(1=2,'1.Inputs'!$D$39,$E492)))/(1-'1.Inputs'!$D$42)*$D492*(1+$G492)^(1-1))*('1.Inputs'!$D$48-'1.Inputs'!$D$49))/'1.Inputs'!$D$51</f>
        <v>774269161.3787576</v>
      </c>
      <c r="I492" s="36">
        <f ca="1">((('1.Inputs'!$D$37*12*IF(2=1,'1.Inputs'!$D$38,IF(2=2,'1.Inputs'!$D$39,$E492)))*$F492*(('1.Inputs'!$D$40)+(1-'1.Inputs'!$D$40)*(1+'1.Inputs'!$D$41))*(1+$G492)^(2-1))*'1.Inputs'!$D$47+(('1.Inputs'!$D$37*12*IF(2=1,'1.Inputs'!$D$38,IF(2=2,'1.Inputs'!$D$39,$E492)))/(1-'1.Inputs'!$D$42)*$D492*(1+$G492)^(2-1))*('1.Inputs'!$D$48-'1.Inputs'!$D$49))/'1.Inputs'!$D$51</f>
        <v>1137672595.0201623</v>
      </c>
      <c r="J492" s="36">
        <f ca="1">((('1.Inputs'!$D$37*12*IF(3=1,'1.Inputs'!$D$38,IF(3=2,'1.Inputs'!$D$39,$E492)))*$F492*(('1.Inputs'!$D$40)+(1-'1.Inputs'!$D$40)*(1+'1.Inputs'!$D$41))*(1+$G492)^(3-1))*'1.Inputs'!$D$47+(('1.Inputs'!$D$37*12*IF(3=1,'1.Inputs'!$D$38,IF(3=2,'1.Inputs'!$D$39,$E492)))/(1-'1.Inputs'!$D$42)*$D492*(1+$G492)^(3-1))*('1.Inputs'!$D$48-'1.Inputs'!$D$49))/'1.Inputs'!$D$51</f>
        <v>1464596161.8848596</v>
      </c>
      <c r="K492" s="36">
        <f ca="1">((('1.Inputs'!$D$37*12*IF(4=1,'1.Inputs'!$D$38,IF(4=2,'1.Inputs'!$D$39,$E492)))*$F492*(('1.Inputs'!$D$40)+(1-'1.Inputs'!$D$40)*(1+'1.Inputs'!$D$41))*(1+$G492)^(4-1))*'1.Inputs'!$D$47+(('1.Inputs'!$D$37*12*IF(4=1,'1.Inputs'!$D$38,IF(4=2,'1.Inputs'!$D$39,$E492)))/(1-'1.Inputs'!$D$42)*$D492*(1+$G492)^(4-1))*('1.Inputs'!$D$48-'1.Inputs'!$D$49))/'1.Inputs'!$D$51</f>
        <v>1537146252.8437099</v>
      </c>
      <c r="L492" s="36">
        <f ca="1">((('1.Inputs'!$D$37*12*IF(5=1,'1.Inputs'!$D$38,IF(5=2,'1.Inputs'!$D$39,$E492)))*$F492*(('1.Inputs'!$D$40)+(1-'1.Inputs'!$D$40)*(1+'1.Inputs'!$D$41))*(1+$G492)^(5-1))*'1.Inputs'!$D$47+(('1.Inputs'!$D$37*12*IF(5=1,'1.Inputs'!$D$38,IF(5=2,'1.Inputs'!$D$39,$E492)))/(1-'1.Inputs'!$D$42)*$D492*(1+$G492)^(5-1))*('1.Inputs'!$D$48-'1.Inputs'!$D$49))/'1.Inputs'!$D$51</f>
        <v>1613290177.9495535</v>
      </c>
      <c r="M492" s="36">
        <f ca="1">((('1.Inputs'!$D$37*12*IF(6=1,'1.Inputs'!$D$38,IF(6=2,'1.Inputs'!$D$39,$E492)))*$F492*(('1.Inputs'!$D$40)+(1-'1.Inputs'!$D$40)*(1+'1.Inputs'!$D$41))*(1+$G492)^(6-1))*'1.Inputs'!$D$47+(('1.Inputs'!$D$37*12*IF(6=1,'1.Inputs'!$D$38,IF(6=2,'1.Inputs'!$D$39,$E492)))/(1-'1.Inputs'!$D$42)*$D492*(1+$G492)^(6-1))*('1.Inputs'!$D$48-'1.Inputs'!$D$49))/'1.Inputs'!$D$51</f>
        <v>1693205961.0160811</v>
      </c>
      <c r="N492" s="36">
        <f ca="1">((('1.Inputs'!$D$37*12*IF(7=1,'1.Inputs'!$D$38,IF(7=2,'1.Inputs'!$D$39,$E492)))*$F492*(('1.Inputs'!$D$40)+(1-'1.Inputs'!$D$40)*(1+'1.Inputs'!$D$41))*(1+$G492)^(7-1))*'1.Inputs'!$D$47+(('1.Inputs'!$D$37*12*IF(7=1,'1.Inputs'!$D$38,IF(7=2,'1.Inputs'!$D$39,$E492)))/(1-'1.Inputs'!$D$42)*$D492*(1+$G492)^(7-1))*('1.Inputs'!$D$48-'1.Inputs'!$D$49))/'1.Inputs'!$D$51</f>
        <v>1777080444.4270532</v>
      </c>
      <c r="O492" s="36">
        <f ca="1">((('1.Inputs'!$D$37*12*IF(8=1,'1.Inputs'!$D$38,IF(8=2,'1.Inputs'!$D$39,$E492)))*$F492*(('1.Inputs'!$D$40)+(1-'1.Inputs'!$D$40)*(1+'1.Inputs'!$D$41))*(1+$G492)^(8-1))*'1.Inputs'!$D$47+(('1.Inputs'!$D$37*12*IF(8=1,'1.Inputs'!$D$38,IF(8=2,'1.Inputs'!$D$39,$E492)))/(1-'1.Inputs'!$D$42)*$D492*(1+$G492)^(8-1))*('1.Inputs'!$D$48-'1.Inputs'!$D$49))/'1.Inputs'!$D$51</f>
        <v>1865109725.9721127</v>
      </c>
      <c r="P492" s="36">
        <f ca="1">((('1.Inputs'!$D$37*12*IF(9=1,'1.Inputs'!$D$38,IF(9=2,'1.Inputs'!$D$39,$E492)))*$F492*(('1.Inputs'!$D$40)+(1-'1.Inputs'!$D$40)*(1+'1.Inputs'!$D$41))*(1+$G492)^(9-1))*'1.Inputs'!$D$47+(('1.Inputs'!$D$37*12*IF(9=1,'1.Inputs'!$D$38,IF(9=2,'1.Inputs'!$D$39,$E492)))/(1-'1.Inputs'!$D$42)*$D492*(1+$G492)^(9-1))*('1.Inputs'!$D$48-'1.Inputs'!$D$49))/'1.Inputs'!$D$51</f>
        <v>1957499617.321665</v>
      </c>
      <c r="Q492" s="36">
        <f ca="1">((('1.Inputs'!$D$37*12*IF(10=1,'1.Inputs'!$D$38,IF(10=2,'1.Inputs'!$D$39,$E492)))*$F492*(('1.Inputs'!$D$40)+(1-'1.Inputs'!$D$40)*(1+'1.Inputs'!$D$41))*(1+$G492)^(10-1))*'1.Inputs'!$D$47+(('1.Inputs'!$D$37*12*IF(10=1,'1.Inputs'!$D$38,IF(10=2,'1.Inputs'!$D$39,$E492)))/(1-'1.Inputs'!$D$42)*$D492*(1+$G492)^(10-1))*('1.Inputs'!$D$48-'1.Inputs'!$D$49))/'1.Inputs'!$D$51</f>
        <v>2054466125.212709</v>
      </c>
      <c r="R492" s="36">
        <f>-'1.Inputs'!$D$24</f>
        <v>-2050000000</v>
      </c>
      <c r="S492" s="36">
        <f ca="1">((('1.Inputs'!$D$37*12*IF(1=1,'1.Inputs'!$D$38,IF(1=2,'1.Inputs'!$D$39,$E492)))*$F492*(('1.Inputs'!$D$40)+(1-'1.Inputs'!$D$40)*(1+'1.Inputs'!$D$41))*(1+$G492)^(1-1))-(('1.Inputs'!$D$37*12*IF(1=1,'1.Inputs'!$D$38,IF(1=2,'1.Inputs'!$D$39,$E492)))/(1-'1.Inputs'!$D$42)*$D492*(1+$G492)^(1-1))-('1.Inputs'!$D$37*12*IF(1=1,'1.Inputs'!$D$38,IF(1=2,'1.Inputs'!$D$39,$E492)))*'1.Inputs'!$D$43*(1+$G492)^(1-1)-'1.Inputs'!$D$44*(1+$G492)^(1-1)-('1.Inputs'!$D$20/'1.Inputs'!$D$27+'1.Inputs'!$D$23/'1.Inputs'!$D$28))-MAX(0,((('1.Inputs'!$D$37*12*IF(1=1,'1.Inputs'!$D$38,IF(1=2,'1.Inputs'!$D$39,$E492)))*$F492*(('1.Inputs'!$D$40)+(1-'1.Inputs'!$D$40)*(1+'1.Inputs'!$D$41))*(1+$G492)^(1-1))-(('1.Inputs'!$D$37*12*IF(1=1,'1.Inputs'!$D$38,IF(1=2,'1.Inputs'!$D$39,$E492)))/(1-'1.Inputs'!$D$42)*$D492*(1+$G492)^(1-1))-('1.Inputs'!$D$37*12*IF(1=1,'1.Inputs'!$D$38,IF(1=2,'1.Inputs'!$D$39,$E492)))*'1.Inputs'!$D$43*(1+$G492)^(1-1)-'1.Inputs'!$D$44*(1+$G492)^(1-1)-('1.Inputs'!$D$20/'1.Inputs'!$D$27+'1.Inputs'!$D$23/'1.Inputs'!$D$28)))*'1.Inputs'!$D$53+('1.Inputs'!$D$20/'1.Inputs'!$D$27+'1.Inputs'!$D$23/'1.Inputs'!$D$28)-H492</f>
        <v>-377160036.0053947</v>
      </c>
      <c r="T492" s="36">
        <f ca="1">((('1.Inputs'!$D$37*12*IF(2=1,'1.Inputs'!$D$38,IF(2=2,'1.Inputs'!$D$39,$E492)))*$F492*(('1.Inputs'!$D$40)+(1-'1.Inputs'!$D$40)*(1+'1.Inputs'!$D$41))*(1+$G492)^(2-1))-(('1.Inputs'!$D$37*12*IF(2=1,'1.Inputs'!$D$38,IF(2=2,'1.Inputs'!$D$39,$E492)))/(1-'1.Inputs'!$D$42)*$D492*(1+$G492)^(2-1))-('1.Inputs'!$D$37*12*IF(2=1,'1.Inputs'!$D$38,IF(2=2,'1.Inputs'!$D$39,$E492)))*'1.Inputs'!$D$43*(1+$G492)^(2-1)-'1.Inputs'!$D$44*(1+$G492)^(2-1)-('1.Inputs'!$D$20/'1.Inputs'!$D$27+'1.Inputs'!$D$23/'1.Inputs'!$D$28))-MAX(0,((('1.Inputs'!$D$37*12*IF(2=1,'1.Inputs'!$D$38,IF(2=2,'1.Inputs'!$D$39,$E492)))*$F492*(('1.Inputs'!$D$40)+(1-'1.Inputs'!$D$40)*(1+'1.Inputs'!$D$41))*(1+$G492)^(2-1))-(('1.Inputs'!$D$37*12*IF(2=1,'1.Inputs'!$D$38,IF(2=2,'1.Inputs'!$D$39,$E492)))/(1-'1.Inputs'!$D$42)*$D492*(1+$G492)^(2-1))-('1.Inputs'!$D$37*12*IF(2=1,'1.Inputs'!$D$38,IF(2=2,'1.Inputs'!$D$39,$E492)))*'1.Inputs'!$D$43*(1+$G492)^(2-1)-'1.Inputs'!$D$44*(1+$G492)^(2-1)-('1.Inputs'!$D$20/'1.Inputs'!$D$27+'1.Inputs'!$D$23/'1.Inputs'!$D$28)))*'1.Inputs'!$D$53+('1.Inputs'!$D$20/'1.Inputs'!$D$27+'1.Inputs'!$D$23/'1.Inputs'!$D$28)-(I492-H492)</f>
        <v>443503564.74971473</v>
      </c>
      <c r="U492" s="36">
        <f ca="1">((('1.Inputs'!$D$37*12*IF(3=1,'1.Inputs'!$D$38,IF(3=2,'1.Inputs'!$D$39,$E492)))*$F492*(('1.Inputs'!$D$40)+(1-'1.Inputs'!$D$40)*(1+'1.Inputs'!$D$41))*(1+$G492)^(3-1))-(('1.Inputs'!$D$37*12*IF(3=1,'1.Inputs'!$D$38,IF(3=2,'1.Inputs'!$D$39,$E492)))/(1-'1.Inputs'!$D$42)*$D492*(1+$G492)^(3-1))-('1.Inputs'!$D$37*12*IF(3=1,'1.Inputs'!$D$38,IF(3=2,'1.Inputs'!$D$39,$E492)))*'1.Inputs'!$D$43*(1+$G492)^(3-1)-'1.Inputs'!$D$44*(1+$G492)^(3-1)-('1.Inputs'!$D$20/'1.Inputs'!$D$27+'1.Inputs'!$D$23/'1.Inputs'!$D$28))-MAX(0,((('1.Inputs'!$D$37*12*IF(3=1,'1.Inputs'!$D$38,IF(3=2,'1.Inputs'!$D$39,$E492)))*$F492*(('1.Inputs'!$D$40)+(1-'1.Inputs'!$D$40)*(1+'1.Inputs'!$D$41))*(1+$G492)^(3-1))-(('1.Inputs'!$D$37*12*IF(3=1,'1.Inputs'!$D$38,IF(3=2,'1.Inputs'!$D$39,$E492)))/(1-'1.Inputs'!$D$42)*$D492*(1+$G492)^(3-1))-('1.Inputs'!$D$37*12*IF(3=1,'1.Inputs'!$D$38,IF(3=2,'1.Inputs'!$D$39,$E492)))*'1.Inputs'!$D$43*(1+$G492)^(3-1)-'1.Inputs'!$D$44*(1+$G492)^(3-1)-('1.Inputs'!$D$20/'1.Inputs'!$D$27+'1.Inputs'!$D$23/'1.Inputs'!$D$28)))*'1.Inputs'!$D$53+('1.Inputs'!$D$20/'1.Inputs'!$D$27+'1.Inputs'!$D$23/'1.Inputs'!$D$28)-(J492-I492)</f>
        <v>844299729.03859735</v>
      </c>
      <c r="V492" s="36">
        <f ca="1">((('1.Inputs'!$D$37*12*IF(4=1,'1.Inputs'!$D$38,IF(4=2,'1.Inputs'!$D$39,$E492)))*$F492*(('1.Inputs'!$D$40)+(1-'1.Inputs'!$D$40)*(1+'1.Inputs'!$D$41))*(1+$G492)^(4-1))-(('1.Inputs'!$D$37*12*IF(4=1,'1.Inputs'!$D$38,IF(4=2,'1.Inputs'!$D$39,$E492)))/(1-'1.Inputs'!$D$42)*$D492*(1+$G492)^(4-1))-('1.Inputs'!$D$37*12*IF(4=1,'1.Inputs'!$D$38,IF(4=2,'1.Inputs'!$D$39,$E492)))*'1.Inputs'!$D$43*(1+$G492)^(4-1)-'1.Inputs'!$D$44*(1+$G492)^(4-1)-('1.Inputs'!$D$20/'1.Inputs'!$D$27+'1.Inputs'!$D$23/'1.Inputs'!$D$28))-MAX(0,((('1.Inputs'!$D$37*12*IF(4=1,'1.Inputs'!$D$38,IF(4=2,'1.Inputs'!$D$39,$E492)))*$F492*(('1.Inputs'!$D$40)+(1-'1.Inputs'!$D$40)*(1+'1.Inputs'!$D$41))*(1+$G492)^(4-1))-(('1.Inputs'!$D$37*12*IF(4=1,'1.Inputs'!$D$38,IF(4=2,'1.Inputs'!$D$39,$E492)))/(1-'1.Inputs'!$D$42)*$D492*(1+$G492)^(4-1))-('1.Inputs'!$D$37*12*IF(4=1,'1.Inputs'!$D$38,IF(4=2,'1.Inputs'!$D$39,$E492)))*'1.Inputs'!$D$43*(1+$G492)^(4-1)-'1.Inputs'!$D$44*(1+$G492)^(4-1)-('1.Inputs'!$D$20/'1.Inputs'!$D$27+'1.Inputs'!$D$23/'1.Inputs'!$D$28)))*'1.Inputs'!$D$53+('1.Inputs'!$D$20/'1.Inputs'!$D$27+'1.Inputs'!$D$23/'1.Inputs'!$D$28)-(K492-J492)</f>
        <v>1154350235.2243538</v>
      </c>
      <c r="W492" s="36">
        <f ca="1">((('1.Inputs'!$D$37*12*IF(5=1,'1.Inputs'!$D$38,IF(5=2,'1.Inputs'!$D$39,$E492)))*$F492*(('1.Inputs'!$D$40)+(1-'1.Inputs'!$D$40)*(1+'1.Inputs'!$D$41))*(1+$G492)^(5-1))-(('1.Inputs'!$D$37*12*IF(5=1,'1.Inputs'!$D$38,IF(5=2,'1.Inputs'!$D$39,$E492)))/(1-'1.Inputs'!$D$42)*$D492*(1+$G492)^(5-1))-('1.Inputs'!$D$37*12*IF(5=1,'1.Inputs'!$D$38,IF(5=2,'1.Inputs'!$D$39,$E492)))*'1.Inputs'!$D$43*(1+$G492)^(5-1)-'1.Inputs'!$D$44*(1+$G492)^(5-1)-('1.Inputs'!$D$20/'1.Inputs'!$D$27+'1.Inputs'!$D$23/'1.Inputs'!$D$28))-MAX(0,((('1.Inputs'!$D$37*12*IF(5=1,'1.Inputs'!$D$38,IF(5=2,'1.Inputs'!$D$39,$E492)))*$F492*(('1.Inputs'!$D$40)+(1-'1.Inputs'!$D$40)*(1+'1.Inputs'!$D$41))*(1+$G492)^(5-1))-(('1.Inputs'!$D$37*12*IF(5=1,'1.Inputs'!$D$38,IF(5=2,'1.Inputs'!$D$39,$E492)))/(1-'1.Inputs'!$D$42)*$D492*(1+$G492)^(5-1))-('1.Inputs'!$D$37*12*IF(5=1,'1.Inputs'!$D$38,IF(5=2,'1.Inputs'!$D$39,$E492)))*'1.Inputs'!$D$43*(1+$G492)^(5-1)-'1.Inputs'!$D$44*(1+$G492)^(5-1)-('1.Inputs'!$D$20/'1.Inputs'!$D$27+'1.Inputs'!$D$23/'1.Inputs'!$D$28)))*'1.Inputs'!$D$53+('1.Inputs'!$D$20/'1.Inputs'!$D$27+'1.Inputs'!$D$23/'1.Inputs'!$D$28)-(L492-K492)</f>
        <v>1209191443.2353892</v>
      </c>
      <c r="X492" s="36">
        <f ca="1">((('1.Inputs'!$D$37*12*IF(6=1,'1.Inputs'!$D$38,IF(6=2,'1.Inputs'!$D$39,$E492)))*$F492*(('1.Inputs'!$D$40)+(1-'1.Inputs'!$D$40)*(1+'1.Inputs'!$D$41))*(1+$G492)^(6-1))-(('1.Inputs'!$D$37*12*IF(6=1,'1.Inputs'!$D$38,IF(6=2,'1.Inputs'!$D$39,$E492)))/(1-'1.Inputs'!$D$42)*$D492*(1+$G492)^(6-1))-('1.Inputs'!$D$37*12*IF(6=1,'1.Inputs'!$D$38,IF(6=2,'1.Inputs'!$D$39,$E492)))*'1.Inputs'!$D$43*(1+$G492)^(6-1)-'1.Inputs'!$D$44*(1+$G492)^(6-1)-('1.Inputs'!$D$20/'1.Inputs'!$D$27+'1.Inputs'!$D$23/'1.Inputs'!$D$28))-MAX(0,((('1.Inputs'!$D$37*12*IF(6=1,'1.Inputs'!$D$38,IF(6=2,'1.Inputs'!$D$39,$E492)))*$F492*(('1.Inputs'!$D$40)+(1-'1.Inputs'!$D$40)*(1+'1.Inputs'!$D$41))*(1+$G492)^(6-1))-(('1.Inputs'!$D$37*12*IF(6=1,'1.Inputs'!$D$38,IF(6=2,'1.Inputs'!$D$39,$E492)))/(1-'1.Inputs'!$D$42)*$D492*(1+$G492)^(6-1))-('1.Inputs'!$D$37*12*IF(6=1,'1.Inputs'!$D$38,IF(6=2,'1.Inputs'!$D$39,$E492)))*'1.Inputs'!$D$43*(1+$G492)^(6-1)-'1.Inputs'!$D$44*(1+$G492)^(6-1)-('1.Inputs'!$D$20/'1.Inputs'!$D$27+'1.Inputs'!$D$23/'1.Inputs'!$D$28)))*'1.Inputs'!$D$53+('1.Inputs'!$D$20/'1.Inputs'!$D$27+'1.Inputs'!$D$23/'1.Inputs'!$D$28)-(M492-L492)</f>
        <v>1266749259.9151053</v>
      </c>
      <c r="Y492" s="36">
        <f ca="1">((('1.Inputs'!$D$37*12*IF(7=1,'1.Inputs'!$D$38,IF(7=2,'1.Inputs'!$D$39,$E492)))*$F492*(('1.Inputs'!$D$40)+(1-'1.Inputs'!$D$40)*(1+'1.Inputs'!$D$41))*(1+$G492)^(7-1))-(('1.Inputs'!$D$37*12*IF(7=1,'1.Inputs'!$D$38,IF(7=2,'1.Inputs'!$D$39,$E492)))/(1-'1.Inputs'!$D$42)*$D492*(1+$G492)^(7-1))-('1.Inputs'!$D$37*12*IF(7=1,'1.Inputs'!$D$38,IF(7=2,'1.Inputs'!$D$39,$E492)))*'1.Inputs'!$D$43*(1+$G492)^(7-1)-'1.Inputs'!$D$44*(1+$G492)^(7-1)-('1.Inputs'!$D$20/'1.Inputs'!$D$27+'1.Inputs'!$D$23/'1.Inputs'!$D$28))-MAX(0,((('1.Inputs'!$D$37*12*IF(7=1,'1.Inputs'!$D$38,IF(7=2,'1.Inputs'!$D$39,$E492)))*$F492*(('1.Inputs'!$D$40)+(1-'1.Inputs'!$D$40)*(1+'1.Inputs'!$D$41))*(1+$G492)^(7-1))-(('1.Inputs'!$D$37*12*IF(7=1,'1.Inputs'!$D$38,IF(7=2,'1.Inputs'!$D$39,$E492)))/(1-'1.Inputs'!$D$42)*$D492*(1+$G492)^(7-1))-('1.Inputs'!$D$37*12*IF(7=1,'1.Inputs'!$D$38,IF(7=2,'1.Inputs'!$D$39,$E492)))*'1.Inputs'!$D$43*(1+$G492)^(7-1)-'1.Inputs'!$D$44*(1+$G492)^(7-1)-('1.Inputs'!$D$20/'1.Inputs'!$D$27+'1.Inputs'!$D$23/'1.Inputs'!$D$28)))*'1.Inputs'!$D$53+('1.Inputs'!$D$20/'1.Inputs'!$D$27+'1.Inputs'!$D$23/'1.Inputs'!$D$28)-(N492-M492)</f>
        <v>1327158254.9224584</v>
      </c>
      <c r="Z492" s="36">
        <f ca="1">((('1.Inputs'!$D$37*12*IF(8=1,'1.Inputs'!$D$38,IF(8=2,'1.Inputs'!$D$39,$E492)))*$F492*(('1.Inputs'!$D$40)+(1-'1.Inputs'!$D$40)*(1+'1.Inputs'!$D$41))*(1+$G492)^(8-1))-(('1.Inputs'!$D$37*12*IF(8=1,'1.Inputs'!$D$38,IF(8=2,'1.Inputs'!$D$39,$E492)))/(1-'1.Inputs'!$D$42)*$D492*(1+$G492)^(8-1))-('1.Inputs'!$D$37*12*IF(8=1,'1.Inputs'!$D$38,IF(8=2,'1.Inputs'!$D$39,$E492)))*'1.Inputs'!$D$43*(1+$G492)^(8-1)-'1.Inputs'!$D$44*(1+$G492)^(8-1)-('1.Inputs'!$D$20/'1.Inputs'!$D$27+'1.Inputs'!$D$23/'1.Inputs'!$D$28))-MAX(0,((('1.Inputs'!$D$37*12*IF(8=1,'1.Inputs'!$D$38,IF(8=2,'1.Inputs'!$D$39,$E492)))*$F492*(('1.Inputs'!$D$40)+(1-'1.Inputs'!$D$40)*(1+'1.Inputs'!$D$41))*(1+$G492)^(8-1))-(('1.Inputs'!$D$37*12*IF(8=1,'1.Inputs'!$D$38,IF(8=2,'1.Inputs'!$D$39,$E492)))/(1-'1.Inputs'!$D$42)*$D492*(1+$G492)^(8-1))-('1.Inputs'!$D$37*12*IF(8=1,'1.Inputs'!$D$38,IF(8=2,'1.Inputs'!$D$39,$E492)))*'1.Inputs'!$D$43*(1+$G492)^(8-1)-'1.Inputs'!$D$44*(1+$G492)^(8-1)-('1.Inputs'!$D$20/'1.Inputs'!$D$27+'1.Inputs'!$D$23/'1.Inputs'!$D$28)))*'1.Inputs'!$D$53+('1.Inputs'!$D$20/'1.Inputs'!$D$27+'1.Inputs'!$D$23/'1.Inputs'!$D$28)-(O492-N492)</f>
        <v>1390559663.9457524</v>
      </c>
      <c r="AA492" s="36">
        <f ca="1">((('1.Inputs'!$D$37*12*IF(9=1,'1.Inputs'!$D$38,IF(9=2,'1.Inputs'!$D$39,$E492)))*$F492*(('1.Inputs'!$D$40)+(1-'1.Inputs'!$D$40)*(1+'1.Inputs'!$D$41))*(1+$G492)^(9-1))-(('1.Inputs'!$D$37*12*IF(9=1,'1.Inputs'!$D$38,IF(9=2,'1.Inputs'!$D$39,$E492)))/(1-'1.Inputs'!$D$42)*$D492*(1+$G492)^(9-1))-('1.Inputs'!$D$37*12*IF(9=1,'1.Inputs'!$D$38,IF(9=2,'1.Inputs'!$D$39,$E492)))*'1.Inputs'!$D$43*(1+$G492)^(9-1)-'1.Inputs'!$D$44*(1+$G492)^(9-1)-('1.Inputs'!$D$20/'1.Inputs'!$D$27+'1.Inputs'!$D$23/'1.Inputs'!$D$28))-MAX(0,((('1.Inputs'!$D$37*12*IF(9=1,'1.Inputs'!$D$38,IF(9=2,'1.Inputs'!$D$39,$E492)))*$F492*(('1.Inputs'!$D$40)+(1-'1.Inputs'!$D$40)*(1+'1.Inputs'!$D$41))*(1+$G492)^(9-1))-(('1.Inputs'!$D$37*12*IF(9=1,'1.Inputs'!$D$38,IF(9=2,'1.Inputs'!$D$39,$E492)))/(1-'1.Inputs'!$D$42)*$D492*(1+$G492)^(9-1))-('1.Inputs'!$D$37*12*IF(9=1,'1.Inputs'!$D$38,IF(9=2,'1.Inputs'!$D$39,$E492)))*'1.Inputs'!$D$43*(1+$G492)^(9-1)-'1.Inputs'!$D$44*(1+$G492)^(9-1)-('1.Inputs'!$D$20/'1.Inputs'!$D$27+'1.Inputs'!$D$23/'1.Inputs'!$D$28)))*'1.Inputs'!$D$53+('1.Inputs'!$D$20/'1.Inputs'!$D$27+'1.Inputs'!$D$23/'1.Inputs'!$D$28)-(P492-O492)</f>
        <v>1457101718.9104087</v>
      </c>
      <c r="AB492" s="36">
        <f ca="1">((('1.Inputs'!$D$37*12*IF(10=1,'1.Inputs'!$D$38,IF(10=2,'1.Inputs'!$D$39,$E492)))*$F492*(('1.Inputs'!$D$40)+(1-'1.Inputs'!$D$40)*(1+'1.Inputs'!$D$41))*(1+$G492)^(10-1))-(('1.Inputs'!$D$37*12*IF(10=1,'1.Inputs'!$D$38,IF(10=2,'1.Inputs'!$D$39,$E492)))/(1-'1.Inputs'!$D$42)*$D492*(1+$G492)^(10-1))-('1.Inputs'!$D$37*12*IF(10=1,'1.Inputs'!$D$38,IF(10=2,'1.Inputs'!$D$39,$E492)))*'1.Inputs'!$D$43*(1+$G492)^(10-1)-'1.Inputs'!$D$44*(1+$G492)^(10-1)-('1.Inputs'!$D$20/'1.Inputs'!$D$27+'1.Inputs'!$D$23/'1.Inputs'!$D$28))-MAX(0,((('1.Inputs'!$D$37*12*IF(10=1,'1.Inputs'!$D$38,IF(10=2,'1.Inputs'!$D$39,$E492)))*$F492*(('1.Inputs'!$D$40)+(1-'1.Inputs'!$D$40)*(1+'1.Inputs'!$D$41))*(1+$G492)^(10-1))-(('1.Inputs'!$D$37*12*IF(10=1,'1.Inputs'!$D$38,IF(10=2,'1.Inputs'!$D$39,$E492)))/(1-'1.Inputs'!$D$42)*$D492*(1+$G492)^(10-1))-('1.Inputs'!$D$37*12*IF(10=1,'1.Inputs'!$D$38,IF(10=2,'1.Inputs'!$D$39,$E492)))*'1.Inputs'!$D$43*(1+$G492)^(10-1)-'1.Inputs'!$D$44*(1+$G492)^(10-1)-('1.Inputs'!$D$20/'1.Inputs'!$D$27+'1.Inputs'!$D$23/'1.Inputs'!$D$28)))*'1.Inputs'!$D$53+('1.Inputs'!$D$20/'1.Inputs'!$D$27+'1.Inputs'!$D$23/'1.Inputs'!$D$28)-(Q492-P492)+(('1.Inputs'!$D$20+'1.Inputs'!$D$23-('1.Inputs'!$D$20/'1.Inputs'!$D$27+'1.Inputs'!$D$23/'1.Inputs'!$D$28)*'1.Inputs'!$D$10)*'1.Inputs'!$D$60+'1.Inputs'!$D$19*'1.Inputs'!$D$59+Q492)</f>
        <v>4281406119.7565908</v>
      </c>
      <c r="AC492" s="36">
        <f ca="1">S492-AC$13-AC$14+MIN(AC$13,MAX(0,((('1.Inputs'!$D$37*12*IF(1=1,'1.Inputs'!$D$38,IF(1=2,'1.Inputs'!$D$39,$E492)))*$F492*(('1.Inputs'!$D$40)+(1-'1.Inputs'!$D$40)*(1+'1.Inputs'!$D$41))*(1+$G492)^(1-1))-(('1.Inputs'!$D$37*12*IF(1=1,'1.Inputs'!$D$38,IF(1=2,'1.Inputs'!$D$39,$E492)))/(1-'1.Inputs'!$D$42)*$D492*(1+$G492)^(1-1))-('1.Inputs'!$D$37*12*IF(1=1,'1.Inputs'!$D$38,IF(1=2,'1.Inputs'!$D$39,$E492)))*'1.Inputs'!$D$43*(1+$G492)^(1-1)-'1.Inputs'!$D$44*(1+$G492)^(1-1)-('1.Inputs'!$D$20/'1.Inputs'!$D$27+'1.Inputs'!$D$23/'1.Inputs'!$D$28))))*'1.Inputs'!$D$53</f>
        <v>-473100036.0053947</v>
      </c>
      <c r="AD492" s="36">
        <f ca="1">T492-AD$13-AD$14+MIN(AD$13,MAX(0,((('1.Inputs'!$D$37*12*IF(2=1,'1.Inputs'!$D$38,IF(2=2,'1.Inputs'!$D$39,$E492)))*$F492*(('1.Inputs'!$D$40)+(1-'1.Inputs'!$D$40)*(1+'1.Inputs'!$D$41))*(1+$G492)^(2-1))-(('1.Inputs'!$D$37*12*IF(2=1,'1.Inputs'!$D$38,IF(2=2,'1.Inputs'!$D$39,$E492)))/(1-'1.Inputs'!$D$42)*$D492*(1+$G492)^(2-1))-('1.Inputs'!$D$37*12*IF(2=1,'1.Inputs'!$D$38,IF(2=2,'1.Inputs'!$D$39,$E492)))*'1.Inputs'!$D$43*(1+$G492)^(2-1)-'1.Inputs'!$D$44*(1+$G492)^(2-1)-('1.Inputs'!$D$20/'1.Inputs'!$D$27+'1.Inputs'!$D$23/'1.Inputs'!$D$28))))*'1.Inputs'!$D$53</f>
        <v>347563564.74971473</v>
      </c>
      <c r="AE492" s="36">
        <f ca="1">U492-AE$13-AE$14+MIN(AE$13,MAX(0,((('1.Inputs'!$D$37*12*IF(3=1,'1.Inputs'!$D$38,IF(3=2,'1.Inputs'!$D$39,$E492)))*$F492*(('1.Inputs'!$D$40)+(1-'1.Inputs'!$D$40)*(1+'1.Inputs'!$D$41))*(1+$G492)^(3-1))-(('1.Inputs'!$D$37*12*IF(3=1,'1.Inputs'!$D$38,IF(3=2,'1.Inputs'!$D$39,$E492)))/(1-'1.Inputs'!$D$42)*$D492*(1+$G492)^(3-1))-('1.Inputs'!$D$37*12*IF(3=1,'1.Inputs'!$D$38,IF(3=2,'1.Inputs'!$D$39,$E492)))*'1.Inputs'!$D$43*(1+$G492)^(3-1)-'1.Inputs'!$D$44*(1+$G492)^(3-1)-('1.Inputs'!$D$20/'1.Inputs'!$D$27+'1.Inputs'!$D$23/'1.Inputs'!$D$28))))*'1.Inputs'!$D$53</f>
        <v>502359729.03859735</v>
      </c>
      <c r="AF492" s="36">
        <f ca="1">V492-AF$13-AF$14+MIN(AF$13,MAX(0,((('1.Inputs'!$D$37*12*IF(4=1,'1.Inputs'!$D$38,IF(4=2,'1.Inputs'!$D$39,$E492)))*$F492*(('1.Inputs'!$D$40)+(1-'1.Inputs'!$D$40)*(1+'1.Inputs'!$D$41))*(1+$G492)^(4-1))-(('1.Inputs'!$D$37*12*IF(4=1,'1.Inputs'!$D$38,IF(4=2,'1.Inputs'!$D$39,$E492)))/(1-'1.Inputs'!$D$42)*$D492*(1+$G492)^(4-1))-('1.Inputs'!$D$37*12*IF(4=1,'1.Inputs'!$D$38,IF(4=2,'1.Inputs'!$D$39,$E492)))*'1.Inputs'!$D$43*(1+$G492)^(4-1)-'1.Inputs'!$D$44*(1+$G492)^(4-1)-('1.Inputs'!$D$20/'1.Inputs'!$D$27+'1.Inputs'!$D$23/'1.Inputs'!$D$28))))*'1.Inputs'!$D$53</f>
        <v>831598235.22435379</v>
      </c>
      <c r="AG492" s="36">
        <f ca="1">W492-AG$13-AG$14+MIN(AG$13,MAX(0,((('1.Inputs'!$D$37*12*IF(5=1,'1.Inputs'!$D$38,IF(5=2,'1.Inputs'!$D$39,$E492)))*$F492*(('1.Inputs'!$D$40)+(1-'1.Inputs'!$D$40)*(1+'1.Inputs'!$D$41))*(1+$G492)^(5-1))-(('1.Inputs'!$D$37*12*IF(5=1,'1.Inputs'!$D$38,IF(5=2,'1.Inputs'!$D$39,$E492)))/(1-'1.Inputs'!$D$42)*$D492*(1+$G492)^(5-1))-('1.Inputs'!$D$37*12*IF(5=1,'1.Inputs'!$D$38,IF(5=2,'1.Inputs'!$D$39,$E492)))*'1.Inputs'!$D$43*(1+$G492)^(5-1)-'1.Inputs'!$D$44*(1+$G492)^(5-1)-('1.Inputs'!$D$20/'1.Inputs'!$D$27+'1.Inputs'!$D$23/'1.Inputs'!$D$28))))*'1.Inputs'!$D$53</f>
        <v>905627443.23538923</v>
      </c>
      <c r="AH492" s="36">
        <f ca="1">X492-AH$13-AH$14+MIN(AH$13,MAX(0,((('1.Inputs'!$D$37*12*IF(6=1,'1.Inputs'!$D$38,IF(6=2,'1.Inputs'!$D$39,$E492)))*$F492*(('1.Inputs'!$D$40)+(1-'1.Inputs'!$D$40)*(1+'1.Inputs'!$D$41))*(1+$G492)^(6-1))-(('1.Inputs'!$D$37*12*IF(6=1,'1.Inputs'!$D$38,IF(6=2,'1.Inputs'!$D$39,$E492)))/(1-'1.Inputs'!$D$42)*$D492*(1+$G492)^(6-1))-('1.Inputs'!$D$37*12*IF(6=1,'1.Inputs'!$D$38,IF(6=2,'1.Inputs'!$D$39,$E492)))*'1.Inputs'!$D$43*(1+$G492)^(6-1)-'1.Inputs'!$D$44*(1+$G492)^(6-1)-('1.Inputs'!$D$20/'1.Inputs'!$D$27+'1.Inputs'!$D$23/'1.Inputs'!$D$28))))*'1.Inputs'!$D$53</f>
        <v>982373259.91510534</v>
      </c>
      <c r="AI492" s="36">
        <f ca="1">Y492-AI$13-AI$14+MIN(AI$13,MAX(0,((('1.Inputs'!$D$37*12*IF(7=1,'1.Inputs'!$D$38,IF(7=2,'1.Inputs'!$D$39,$E492)))*$F492*(('1.Inputs'!$D$40)+(1-'1.Inputs'!$D$40)*(1+'1.Inputs'!$D$41))*(1+$G492)^(7-1))-(('1.Inputs'!$D$37*12*IF(7=1,'1.Inputs'!$D$38,IF(7=2,'1.Inputs'!$D$39,$E492)))/(1-'1.Inputs'!$D$42)*$D492*(1+$G492)^(7-1))-('1.Inputs'!$D$37*12*IF(7=1,'1.Inputs'!$D$38,IF(7=2,'1.Inputs'!$D$39,$E492)))*'1.Inputs'!$D$43*(1+$G492)^(7-1)-'1.Inputs'!$D$44*(1+$G492)^(7-1)-('1.Inputs'!$D$20/'1.Inputs'!$D$27+'1.Inputs'!$D$23/'1.Inputs'!$D$28))))*'1.Inputs'!$D$53</f>
        <v>1061970254.9224584</v>
      </c>
      <c r="AJ492" s="36">
        <f ca="1">Z492-AJ$13-AJ$14+MIN(AJ$13,MAX(0,((('1.Inputs'!$D$37*12*IF(8=1,'1.Inputs'!$D$38,IF(8=2,'1.Inputs'!$D$39,$E492)))*$F492*(('1.Inputs'!$D$40)+(1-'1.Inputs'!$D$40)*(1+'1.Inputs'!$D$41))*(1+$G492)^(8-1))-(('1.Inputs'!$D$37*12*IF(8=1,'1.Inputs'!$D$38,IF(8=2,'1.Inputs'!$D$39,$E492)))/(1-'1.Inputs'!$D$42)*$D492*(1+$G492)^(8-1))-('1.Inputs'!$D$37*12*IF(8=1,'1.Inputs'!$D$38,IF(8=2,'1.Inputs'!$D$39,$E492)))*'1.Inputs'!$D$43*(1+$G492)^(8-1)-'1.Inputs'!$D$44*(1+$G492)^(8-1)-('1.Inputs'!$D$20/'1.Inputs'!$D$27+'1.Inputs'!$D$23/'1.Inputs'!$D$28))))*'1.Inputs'!$D$53</f>
        <v>1390559663.9457524</v>
      </c>
      <c r="AK492" s="36">
        <f ca="1">AA492-AK$13-AK$14+MIN(AK$13,MAX(0,((('1.Inputs'!$D$37*12*IF(9=1,'1.Inputs'!$D$38,IF(9=2,'1.Inputs'!$D$39,$E492)))*$F492*(('1.Inputs'!$D$40)+(1-'1.Inputs'!$D$40)*(1+'1.Inputs'!$D$41))*(1+$G492)^(9-1))-(('1.Inputs'!$D$37*12*IF(9=1,'1.Inputs'!$D$38,IF(9=2,'1.Inputs'!$D$39,$E492)))/(1-'1.Inputs'!$D$42)*$D492*(1+$G492)^(9-1))-('1.Inputs'!$D$37*12*IF(9=1,'1.Inputs'!$D$38,IF(9=2,'1.Inputs'!$D$39,$E492)))*'1.Inputs'!$D$43*(1+$G492)^(9-1)-'1.Inputs'!$D$44*(1+$G492)^(9-1)-('1.Inputs'!$D$20/'1.Inputs'!$D$27+'1.Inputs'!$D$23/'1.Inputs'!$D$28))))*'1.Inputs'!$D$53</f>
        <v>1457101718.9104087</v>
      </c>
      <c r="AL492" s="36">
        <f ca="1">AB492-AL$13-AL$14+MIN(AL$13,MAX(0,((('1.Inputs'!$D$37*12*IF(10=1,'1.Inputs'!$D$38,IF(10=2,'1.Inputs'!$D$39,$E492)))*$F492*(('1.Inputs'!$D$40)+(1-'1.Inputs'!$D$40)*(1+'1.Inputs'!$D$41))*(1+$G492)^(10-1))-(('1.Inputs'!$D$37*12*IF(10=1,'1.Inputs'!$D$38,IF(10=2,'1.Inputs'!$D$39,$E492)))/(1-'1.Inputs'!$D$42)*$D492*(1+$G492)^(10-1))-('1.Inputs'!$D$37*12*IF(10=1,'1.Inputs'!$D$38,IF(10=2,'1.Inputs'!$D$39,$E492)))*'1.Inputs'!$D$43*(1+$G492)^(10-1)-'1.Inputs'!$D$44*(1+$G492)^(10-1)-('1.Inputs'!$D$20/'1.Inputs'!$D$27+'1.Inputs'!$D$23/'1.Inputs'!$D$28))))*'1.Inputs'!$D$53+'1.Inputs'!$D$35</f>
        <v>5081406119.7565908</v>
      </c>
      <c r="AM492" s="48">
        <f ca="1">R492+NPV('1.Inputs'!$D$55,S492:AB492)</f>
        <v>3737808156.071106</v>
      </c>
      <c r="AN492" s="48">
        <f ca="1">-('1.Inputs'!$D$24*(1-'1.Inputs'!$D$31)+'1.Inputs'!$D$35)+NPV('1.Inputs'!$D$54,AC492:AL492)</f>
        <v>1725832972.9531178</v>
      </c>
      <c r="AO492" s="36">
        <f t="shared" ca="1" si="61"/>
        <v>-2.5552847967845169</v>
      </c>
      <c r="AP492" s="36">
        <f t="shared" ca="1" si="62"/>
        <v>2.1450704497931845</v>
      </c>
      <c r="AQ492" s="36">
        <f ca="1">'1.Inputs'!$D$35+MIN(SUM($AC492:AC492),SUM($AC492:AD492),SUM($AC492:AE492),SUM($AC492:AF492),SUM($AC492:AG492),SUM($AC492:AH492),SUM($AC492:AI492),SUM($AC492:AJ492),SUM($AC492:AK492),SUM($AC492:AL492))</f>
        <v>326899963.9946053</v>
      </c>
      <c r="AR492" s="36">
        <f ca="1">IF(AP492&lt;'1.Inputs'!$D$57,1,0)</f>
        <v>0</v>
      </c>
      <c r="AS492" s="36">
        <f t="shared" ca="1" si="63"/>
        <v>0</v>
      </c>
    </row>
    <row r="493" spans="2:45" ht="15" customHeight="1" x14ac:dyDescent="0.25">
      <c r="B493" s="36">
        <v>478</v>
      </c>
      <c r="C493" s="36">
        <f t="shared" ca="1" si="56"/>
        <v>3.9006158056583362E-2</v>
      </c>
      <c r="D493" s="36">
        <f t="shared" ca="1" si="57"/>
        <v>18653.126566806372</v>
      </c>
      <c r="E493" s="47">
        <f t="shared" ca="1" si="58"/>
        <v>0.73587761441159727</v>
      </c>
      <c r="F493" s="36">
        <f t="shared" ca="1" si="59"/>
        <v>29724.17504714238</v>
      </c>
      <c r="G493" s="36">
        <f t="shared" ca="1" si="60"/>
        <v>4.2591963367165239E-2</v>
      </c>
      <c r="H493" s="36">
        <f ca="1">((('1.Inputs'!$D$37*12*IF(1=1,'1.Inputs'!$D$38,IF(1=2,'1.Inputs'!$D$39,$E493)))*$F493*(('1.Inputs'!$D$40)+(1-'1.Inputs'!$D$40)*(1+'1.Inputs'!$D$41))*(1+$G493)^(1-1))*'1.Inputs'!$D$47+(('1.Inputs'!$D$37*12*IF(1=1,'1.Inputs'!$D$38,IF(1=2,'1.Inputs'!$D$39,$E493)))/(1-'1.Inputs'!$D$42)*$D493*(1+$G493)^(1-1))*('1.Inputs'!$D$48-'1.Inputs'!$D$49))/'1.Inputs'!$D$51</f>
        <v>788477350.19700015</v>
      </c>
      <c r="I493" s="36">
        <f ca="1">((('1.Inputs'!$D$37*12*IF(2=1,'1.Inputs'!$D$38,IF(2=2,'1.Inputs'!$D$39,$E493)))*$F493*(('1.Inputs'!$D$40)+(1-'1.Inputs'!$D$40)*(1+'1.Inputs'!$D$41))*(1+$G493)^(2-1))*'1.Inputs'!$D$47+(('1.Inputs'!$D$37*12*IF(2=1,'1.Inputs'!$D$38,IF(2=2,'1.Inputs'!$D$39,$E493)))/(1-'1.Inputs'!$D$42)*$D493*(1+$G493)^(2-1))*('1.Inputs'!$D$48-'1.Inputs'!$D$49))/'1.Inputs'!$D$51</f>
        <v>1150884208.0574024</v>
      </c>
      <c r="J493" s="36">
        <f ca="1">((('1.Inputs'!$D$37*12*IF(3=1,'1.Inputs'!$D$38,IF(3=2,'1.Inputs'!$D$39,$E493)))*$F493*(('1.Inputs'!$D$40)+(1-'1.Inputs'!$D$40)*(1+'1.Inputs'!$D$41))*(1+$G493)^(3-1))*'1.Inputs'!$D$47+(('1.Inputs'!$D$37*12*IF(3=1,'1.Inputs'!$D$38,IF(3=2,'1.Inputs'!$D$39,$E493)))/(1-'1.Inputs'!$D$42)*$D493*(1+$G493)^(3-1))*('1.Inputs'!$D$48-'1.Inputs'!$D$49))/'1.Inputs'!$D$51</f>
        <v>1261402117.1585553</v>
      </c>
      <c r="K493" s="36">
        <f ca="1">((('1.Inputs'!$D$37*12*IF(4=1,'1.Inputs'!$D$38,IF(4=2,'1.Inputs'!$D$39,$E493)))*$F493*(('1.Inputs'!$D$40)+(1-'1.Inputs'!$D$40)*(1+'1.Inputs'!$D$41))*(1+$G493)^(4-1))*'1.Inputs'!$D$47+(('1.Inputs'!$D$37*12*IF(4=1,'1.Inputs'!$D$38,IF(4=2,'1.Inputs'!$D$39,$E493)))/(1-'1.Inputs'!$D$42)*$D493*(1+$G493)^(4-1))*('1.Inputs'!$D$48-'1.Inputs'!$D$49))/'1.Inputs'!$D$51</f>
        <v>1315127709.9238372</v>
      </c>
      <c r="L493" s="36">
        <f ca="1">((('1.Inputs'!$D$37*12*IF(5=1,'1.Inputs'!$D$38,IF(5=2,'1.Inputs'!$D$39,$E493)))*$F493*(('1.Inputs'!$D$40)+(1-'1.Inputs'!$D$40)*(1+'1.Inputs'!$D$41))*(1+$G493)^(5-1))*'1.Inputs'!$D$47+(('1.Inputs'!$D$37*12*IF(5=1,'1.Inputs'!$D$38,IF(5=2,'1.Inputs'!$D$39,$E493)))/(1-'1.Inputs'!$D$42)*$D493*(1+$G493)^(5-1))*('1.Inputs'!$D$48-'1.Inputs'!$D$49))/'1.Inputs'!$D$51</f>
        <v>1371141581.168057</v>
      </c>
      <c r="M493" s="36">
        <f ca="1">((('1.Inputs'!$D$37*12*IF(6=1,'1.Inputs'!$D$38,IF(6=2,'1.Inputs'!$D$39,$E493)))*$F493*(('1.Inputs'!$D$40)+(1-'1.Inputs'!$D$40)*(1+'1.Inputs'!$D$41))*(1+$G493)^(6-1))*'1.Inputs'!$D$47+(('1.Inputs'!$D$37*12*IF(6=1,'1.Inputs'!$D$38,IF(6=2,'1.Inputs'!$D$39,$E493)))/(1-'1.Inputs'!$D$42)*$D493*(1+$G493)^(6-1))*('1.Inputs'!$D$48-'1.Inputs'!$D$49))/'1.Inputs'!$D$51</f>
        <v>1429541193.1643639</v>
      </c>
      <c r="N493" s="36">
        <f ca="1">((('1.Inputs'!$D$37*12*IF(7=1,'1.Inputs'!$D$38,IF(7=2,'1.Inputs'!$D$39,$E493)))*$F493*(('1.Inputs'!$D$40)+(1-'1.Inputs'!$D$40)*(1+'1.Inputs'!$D$41))*(1+$G493)^(7-1))*'1.Inputs'!$D$47+(('1.Inputs'!$D$37*12*IF(7=1,'1.Inputs'!$D$38,IF(7=2,'1.Inputs'!$D$39,$E493)))/(1-'1.Inputs'!$D$42)*$D493*(1+$G493)^(7-1))*('1.Inputs'!$D$48-'1.Inputs'!$D$49))/'1.Inputs'!$D$51</f>
        <v>1490428159.2954738</v>
      </c>
      <c r="O493" s="36">
        <f ca="1">((('1.Inputs'!$D$37*12*IF(8=1,'1.Inputs'!$D$38,IF(8=2,'1.Inputs'!$D$39,$E493)))*$F493*(('1.Inputs'!$D$40)+(1-'1.Inputs'!$D$40)*(1+'1.Inputs'!$D$41))*(1+$G493)^(8-1))*'1.Inputs'!$D$47+(('1.Inputs'!$D$37*12*IF(8=1,'1.Inputs'!$D$38,IF(8=2,'1.Inputs'!$D$39,$E493)))/(1-'1.Inputs'!$D$42)*$D493*(1+$G493)^(8-1))*('1.Inputs'!$D$48-'1.Inputs'!$D$49))/'1.Inputs'!$D$51</f>
        <v>1553908420.8575783</v>
      </c>
      <c r="P493" s="36">
        <f ca="1">((('1.Inputs'!$D$37*12*IF(9=1,'1.Inputs'!$D$38,IF(9=2,'1.Inputs'!$D$39,$E493)))*$F493*(('1.Inputs'!$D$40)+(1-'1.Inputs'!$D$40)*(1+'1.Inputs'!$D$41))*(1+$G493)^(9-1))*'1.Inputs'!$D$47+(('1.Inputs'!$D$37*12*IF(9=1,'1.Inputs'!$D$38,IF(9=2,'1.Inputs'!$D$39,$E493)))/(1-'1.Inputs'!$D$42)*$D493*(1+$G493)^(9-1))*('1.Inputs'!$D$48-'1.Inputs'!$D$49))/'1.Inputs'!$D$51</f>
        <v>1620092431.3946736</v>
      </c>
      <c r="Q493" s="36">
        <f ca="1">((('1.Inputs'!$D$37*12*IF(10=1,'1.Inputs'!$D$38,IF(10=2,'1.Inputs'!$D$39,$E493)))*$F493*(('1.Inputs'!$D$40)+(1-'1.Inputs'!$D$40)*(1+'1.Inputs'!$D$41))*(1+$G493)^(10-1))*'1.Inputs'!$D$47+(('1.Inputs'!$D$37*12*IF(10=1,'1.Inputs'!$D$38,IF(10=2,'1.Inputs'!$D$39,$E493)))/(1-'1.Inputs'!$D$42)*$D493*(1+$G493)^(10-1))*('1.Inputs'!$D$48-'1.Inputs'!$D$49))/'1.Inputs'!$D$51</f>
        <v>1689095348.8840575</v>
      </c>
      <c r="R493" s="36">
        <f>-'1.Inputs'!$D$24</f>
        <v>-2050000000</v>
      </c>
      <c r="S493" s="36">
        <f ca="1">((('1.Inputs'!$D$37*12*IF(1=1,'1.Inputs'!$D$38,IF(1=2,'1.Inputs'!$D$39,$E493)))*$F493*(('1.Inputs'!$D$40)+(1-'1.Inputs'!$D$40)*(1+'1.Inputs'!$D$41))*(1+$G493)^(1-1))-(('1.Inputs'!$D$37*12*IF(1=1,'1.Inputs'!$D$38,IF(1=2,'1.Inputs'!$D$39,$E493)))/(1-'1.Inputs'!$D$42)*$D493*(1+$G493)^(1-1))-('1.Inputs'!$D$37*12*IF(1=1,'1.Inputs'!$D$38,IF(1=2,'1.Inputs'!$D$39,$E493)))*'1.Inputs'!$D$43*(1+$G493)^(1-1)-'1.Inputs'!$D$44*(1+$G493)^(1-1)-('1.Inputs'!$D$20/'1.Inputs'!$D$27+'1.Inputs'!$D$23/'1.Inputs'!$D$28))-MAX(0,((('1.Inputs'!$D$37*12*IF(1=1,'1.Inputs'!$D$38,IF(1=2,'1.Inputs'!$D$39,$E493)))*$F493*(('1.Inputs'!$D$40)+(1-'1.Inputs'!$D$40)*(1+'1.Inputs'!$D$41))*(1+$G493)^(1-1))-(('1.Inputs'!$D$37*12*IF(1=1,'1.Inputs'!$D$38,IF(1=2,'1.Inputs'!$D$39,$E493)))/(1-'1.Inputs'!$D$42)*$D493*(1+$G493)^(1-1))-('1.Inputs'!$D$37*12*IF(1=1,'1.Inputs'!$D$38,IF(1=2,'1.Inputs'!$D$39,$E493)))*'1.Inputs'!$D$43*(1+$G493)^(1-1)-'1.Inputs'!$D$44*(1+$G493)^(1-1)-('1.Inputs'!$D$20/'1.Inputs'!$D$27+'1.Inputs'!$D$23/'1.Inputs'!$D$28)))*'1.Inputs'!$D$53+('1.Inputs'!$D$20/'1.Inputs'!$D$27+'1.Inputs'!$D$23/'1.Inputs'!$D$28)-H493</f>
        <v>-562667928.65262771</v>
      </c>
      <c r="T493" s="36">
        <f ca="1">((('1.Inputs'!$D$37*12*IF(2=1,'1.Inputs'!$D$38,IF(2=2,'1.Inputs'!$D$39,$E493)))*$F493*(('1.Inputs'!$D$40)+(1-'1.Inputs'!$D$40)*(1+'1.Inputs'!$D$41))*(1+$G493)^(2-1))-(('1.Inputs'!$D$37*12*IF(2=1,'1.Inputs'!$D$38,IF(2=2,'1.Inputs'!$D$39,$E493)))/(1-'1.Inputs'!$D$42)*$D493*(1+$G493)^(2-1))-('1.Inputs'!$D$37*12*IF(2=1,'1.Inputs'!$D$38,IF(2=2,'1.Inputs'!$D$39,$E493)))*'1.Inputs'!$D$43*(1+$G493)^(2-1)-'1.Inputs'!$D$44*(1+$G493)^(2-1)-('1.Inputs'!$D$20/'1.Inputs'!$D$27+'1.Inputs'!$D$23/'1.Inputs'!$D$28))-MAX(0,((('1.Inputs'!$D$37*12*IF(2=1,'1.Inputs'!$D$38,IF(2=2,'1.Inputs'!$D$39,$E493)))*$F493*(('1.Inputs'!$D$40)+(1-'1.Inputs'!$D$40)*(1+'1.Inputs'!$D$41))*(1+$G493)^(2-1))-(('1.Inputs'!$D$37*12*IF(2=1,'1.Inputs'!$D$38,IF(2=2,'1.Inputs'!$D$39,$E493)))/(1-'1.Inputs'!$D$42)*$D493*(1+$G493)^(2-1))-('1.Inputs'!$D$37*12*IF(2=1,'1.Inputs'!$D$38,IF(2=2,'1.Inputs'!$D$39,$E493)))*'1.Inputs'!$D$43*(1+$G493)^(2-1)-'1.Inputs'!$D$44*(1+$G493)^(2-1)-('1.Inputs'!$D$20/'1.Inputs'!$D$27+'1.Inputs'!$D$23/'1.Inputs'!$D$28)))*'1.Inputs'!$D$53+('1.Inputs'!$D$20/'1.Inputs'!$D$27+'1.Inputs'!$D$23/'1.Inputs'!$D$28)-(I493-H493)</f>
        <v>189440126.60742795</v>
      </c>
      <c r="U493" s="36">
        <f ca="1">((('1.Inputs'!$D$37*12*IF(3=1,'1.Inputs'!$D$38,IF(3=2,'1.Inputs'!$D$39,$E493)))*$F493*(('1.Inputs'!$D$40)+(1-'1.Inputs'!$D$40)*(1+'1.Inputs'!$D$41))*(1+$G493)^(3-1))-(('1.Inputs'!$D$37*12*IF(3=1,'1.Inputs'!$D$38,IF(3=2,'1.Inputs'!$D$39,$E493)))/(1-'1.Inputs'!$D$42)*$D493*(1+$G493)^(3-1))-('1.Inputs'!$D$37*12*IF(3=1,'1.Inputs'!$D$38,IF(3=2,'1.Inputs'!$D$39,$E493)))*'1.Inputs'!$D$43*(1+$G493)^(3-1)-'1.Inputs'!$D$44*(1+$G493)^(3-1)-('1.Inputs'!$D$20/'1.Inputs'!$D$27+'1.Inputs'!$D$23/'1.Inputs'!$D$28))-MAX(0,((('1.Inputs'!$D$37*12*IF(3=1,'1.Inputs'!$D$38,IF(3=2,'1.Inputs'!$D$39,$E493)))*$F493*(('1.Inputs'!$D$40)+(1-'1.Inputs'!$D$40)*(1+'1.Inputs'!$D$41))*(1+$G493)^(3-1))-(('1.Inputs'!$D$37*12*IF(3=1,'1.Inputs'!$D$38,IF(3=2,'1.Inputs'!$D$39,$E493)))/(1-'1.Inputs'!$D$42)*$D493*(1+$G493)^(3-1))-('1.Inputs'!$D$37*12*IF(3=1,'1.Inputs'!$D$38,IF(3=2,'1.Inputs'!$D$39,$E493)))*'1.Inputs'!$D$43*(1+$G493)^(3-1)-'1.Inputs'!$D$44*(1+$G493)^(3-1)-('1.Inputs'!$D$20/'1.Inputs'!$D$27+'1.Inputs'!$D$23/'1.Inputs'!$D$28)))*'1.Inputs'!$D$53+('1.Inputs'!$D$20/'1.Inputs'!$D$27+'1.Inputs'!$D$23/'1.Inputs'!$D$28)-(J493-I493)</f>
        <v>522376799.34054792</v>
      </c>
      <c r="V493" s="36">
        <f ca="1">((('1.Inputs'!$D$37*12*IF(4=1,'1.Inputs'!$D$38,IF(4=2,'1.Inputs'!$D$39,$E493)))*$F493*(('1.Inputs'!$D$40)+(1-'1.Inputs'!$D$40)*(1+'1.Inputs'!$D$41))*(1+$G493)^(4-1))-(('1.Inputs'!$D$37*12*IF(4=1,'1.Inputs'!$D$38,IF(4=2,'1.Inputs'!$D$39,$E493)))/(1-'1.Inputs'!$D$42)*$D493*(1+$G493)^(4-1))-('1.Inputs'!$D$37*12*IF(4=1,'1.Inputs'!$D$38,IF(4=2,'1.Inputs'!$D$39,$E493)))*'1.Inputs'!$D$43*(1+$G493)^(4-1)-'1.Inputs'!$D$44*(1+$G493)^(4-1)-('1.Inputs'!$D$20/'1.Inputs'!$D$27+'1.Inputs'!$D$23/'1.Inputs'!$D$28))-MAX(0,((('1.Inputs'!$D$37*12*IF(4=1,'1.Inputs'!$D$38,IF(4=2,'1.Inputs'!$D$39,$E493)))*$F493*(('1.Inputs'!$D$40)+(1-'1.Inputs'!$D$40)*(1+'1.Inputs'!$D$41))*(1+$G493)^(4-1))-(('1.Inputs'!$D$37*12*IF(4=1,'1.Inputs'!$D$38,IF(4=2,'1.Inputs'!$D$39,$E493)))/(1-'1.Inputs'!$D$42)*$D493*(1+$G493)^(4-1))-('1.Inputs'!$D$37*12*IF(4=1,'1.Inputs'!$D$38,IF(4=2,'1.Inputs'!$D$39,$E493)))*'1.Inputs'!$D$43*(1+$G493)^(4-1)-'1.Inputs'!$D$44*(1+$G493)^(4-1)-('1.Inputs'!$D$20/'1.Inputs'!$D$27+'1.Inputs'!$D$23/'1.Inputs'!$D$28)))*'1.Inputs'!$D$53+('1.Inputs'!$D$20/'1.Inputs'!$D$27+'1.Inputs'!$D$23/'1.Inputs'!$D$28)-(K493-J493)</f>
        <v>604112873.64454174</v>
      </c>
      <c r="W493" s="36">
        <f ca="1">((('1.Inputs'!$D$37*12*IF(5=1,'1.Inputs'!$D$38,IF(5=2,'1.Inputs'!$D$39,$E493)))*$F493*(('1.Inputs'!$D$40)+(1-'1.Inputs'!$D$40)*(1+'1.Inputs'!$D$41))*(1+$G493)^(5-1))-(('1.Inputs'!$D$37*12*IF(5=1,'1.Inputs'!$D$38,IF(5=2,'1.Inputs'!$D$39,$E493)))/(1-'1.Inputs'!$D$42)*$D493*(1+$G493)^(5-1))-('1.Inputs'!$D$37*12*IF(5=1,'1.Inputs'!$D$38,IF(5=2,'1.Inputs'!$D$39,$E493)))*'1.Inputs'!$D$43*(1+$G493)^(5-1)-'1.Inputs'!$D$44*(1+$G493)^(5-1)-('1.Inputs'!$D$20/'1.Inputs'!$D$27+'1.Inputs'!$D$23/'1.Inputs'!$D$28))-MAX(0,((('1.Inputs'!$D$37*12*IF(5=1,'1.Inputs'!$D$38,IF(5=2,'1.Inputs'!$D$39,$E493)))*$F493*(('1.Inputs'!$D$40)+(1-'1.Inputs'!$D$40)*(1+'1.Inputs'!$D$41))*(1+$G493)^(5-1))-(('1.Inputs'!$D$37*12*IF(5=1,'1.Inputs'!$D$38,IF(5=2,'1.Inputs'!$D$39,$E493)))/(1-'1.Inputs'!$D$42)*$D493*(1+$G493)^(5-1))-('1.Inputs'!$D$37*12*IF(5=1,'1.Inputs'!$D$38,IF(5=2,'1.Inputs'!$D$39,$E493)))*'1.Inputs'!$D$43*(1+$G493)^(5-1)-'1.Inputs'!$D$44*(1+$G493)^(5-1)-('1.Inputs'!$D$20/'1.Inputs'!$D$27+'1.Inputs'!$D$23/'1.Inputs'!$D$28)))*'1.Inputs'!$D$53+('1.Inputs'!$D$20/'1.Inputs'!$D$27+'1.Inputs'!$D$23/'1.Inputs'!$D$28)-(L493-K493)</f>
        <v>627830756.75934434</v>
      </c>
      <c r="X493" s="36">
        <f ca="1">((('1.Inputs'!$D$37*12*IF(6=1,'1.Inputs'!$D$38,IF(6=2,'1.Inputs'!$D$39,$E493)))*$F493*(('1.Inputs'!$D$40)+(1-'1.Inputs'!$D$40)*(1+'1.Inputs'!$D$41))*(1+$G493)^(6-1))-(('1.Inputs'!$D$37*12*IF(6=1,'1.Inputs'!$D$38,IF(6=2,'1.Inputs'!$D$39,$E493)))/(1-'1.Inputs'!$D$42)*$D493*(1+$G493)^(6-1))-('1.Inputs'!$D$37*12*IF(6=1,'1.Inputs'!$D$38,IF(6=2,'1.Inputs'!$D$39,$E493)))*'1.Inputs'!$D$43*(1+$G493)^(6-1)-'1.Inputs'!$D$44*(1+$G493)^(6-1)-('1.Inputs'!$D$20/'1.Inputs'!$D$27+'1.Inputs'!$D$23/'1.Inputs'!$D$28))-MAX(0,((('1.Inputs'!$D$37*12*IF(6=1,'1.Inputs'!$D$38,IF(6=2,'1.Inputs'!$D$39,$E493)))*$F493*(('1.Inputs'!$D$40)+(1-'1.Inputs'!$D$40)*(1+'1.Inputs'!$D$41))*(1+$G493)^(6-1))-(('1.Inputs'!$D$37*12*IF(6=1,'1.Inputs'!$D$38,IF(6=2,'1.Inputs'!$D$39,$E493)))/(1-'1.Inputs'!$D$42)*$D493*(1+$G493)^(6-1))-('1.Inputs'!$D$37*12*IF(6=1,'1.Inputs'!$D$38,IF(6=2,'1.Inputs'!$D$39,$E493)))*'1.Inputs'!$D$43*(1+$G493)^(6-1)-'1.Inputs'!$D$44*(1+$G493)^(6-1)-('1.Inputs'!$D$20/'1.Inputs'!$D$27+'1.Inputs'!$D$23/'1.Inputs'!$D$28)))*'1.Inputs'!$D$53+('1.Inputs'!$D$20/'1.Inputs'!$D$27+'1.Inputs'!$D$23/'1.Inputs'!$D$28)-(M493-L493)</f>
        <v>652558831.08291936</v>
      </c>
      <c r="Y493" s="36">
        <f ca="1">((('1.Inputs'!$D$37*12*IF(7=1,'1.Inputs'!$D$38,IF(7=2,'1.Inputs'!$D$39,$E493)))*$F493*(('1.Inputs'!$D$40)+(1-'1.Inputs'!$D$40)*(1+'1.Inputs'!$D$41))*(1+$G493)^(7-1))-(('1.Inputs'!$D$37*12*IF(7=1,'1.Inputs'!$D$38,IF(7=2,'1.Inputs'!$D$39,$E493)))/(1-'1.Inputs'!$D$42)*$D493*(1+$G493)^(7-1))-('1.Inputs'!$D$37*12*IF(7=1,'1.Inputs'!$D$38,IF(7=2,'1.Inputs'!$D$39,$E493)))*'1.Inputs'!$D$43*(1+$G493)^(7-1)-'1.Inputs'!$D$44*(1+$G493)^(7-1)-('1.Inputs'!$D$20/'1.Inputs'!$D$27+'1.Inputs'!$D$23/'1.Inputs'!$D$28))-MAX(0,((('1.Inputs'!$D$37*12*IF(7=1,'1.Inputs'!$D$38,IF(7=2,'1.Inputs'!$D$39,$E493)))*$F493*(('1.Inputs'!$D$40)+(1-'1.Inputs'!$D$40)*(1+'1.Inputs'!$D$41))*(1+$G493)^(7-1))-(('1.Inputs'!$D$37*12*IF(7=1,'1.Inputs'!$D$38,IF(7=2,'1.Inputs'!$D$39,$E493)))/(1-'1.Inputs'!$D$42)*$D493*(1+$G493)^(7-1))-('1.Inputs'!$D$37*12*IF(7=1,'1.Inputs'!$D$38,IF(7=2,'1.Inputs'!$D$39,$E493)))*'1.Inputs'!$D$43*(1+$G493)^(7-1)-'1.Inputs'!$D$44*(1+$G493)^(7-1)-('1.Inputs'!$D$20/'1.Inputs'!$D$27+'1.Inputs'!$D$23/'1.Inputs'!$D$28)))*'1.Inputs'!$D$53+('1.Inputs'!$D$20/'1.Inputs'!$D$27+'1.Inputs'!$D$23/'1.Inputs'!$D$28)-(N493-M493)</f>
        <v>678340122.64222479</v>
      </c>
      <c r="Z493" s="36">
        <f ca="1">((('1.Inputs'!$D$37*12*IF(8=1,'1.Inputs'!$D$38,IF(8=2,'1.Inputs'!$D$39,$E493)))*$F493*(('1.Inputs'!$D$40)+(1-'1.Inputs'!$D$40)*(1+'1.Inputs'!$D$41))*(1+$G493)^(8-1))-(('1.Inputs'!$D$37*12*IF(8=1,'1.Inputs'!$D$38,IF(8=2,'1.Inputs'!$D$39,$E493)))/(1-'1.Inputs'!$D$42)*$D493*(1+$G493)^(8-1))-('1.Inputs'!$D$37*12*IF(8=1,'1.Inputs'!$D$38,IF(8=2,'1.Inputs'!$D$39,$E493)))*'1.Inputs'!$D$43*(1+$G493)^(8-1)-'1.Inputs'!$D$44*(1+$G493)^(8-1)-('1.Inputs'!$D$20/'1.Inputs'!$D$27+'1.Inputs'!$D$23/'1.Inputs'!$D$28))-MAX(0,((('1.Inputs'!$D$37*12*IF(8=1,'1.Inputs'!$D$38,IF(8=2,'1.Inputs'!$D$39,$E493)))*$F493*(('1.Inputs'!$D$40)+(1-'1.Inputs'!$D$40)*(1+'1.Inputs'!$D$41))*(1+$G493)^(8-1))-(('1.Inputs'!$D$37*12*IF(8=1,'1.Inputs'!$D$38,IF(8=2,'1.Inputs'!$D$39,$E493)))/(1-'1.Inputs'!$D$42)*$D493*(1+$G493)^(8-1))-('1.Inputs'!$D$37*12*IF(8=1,'1.Inputs'!$D$38,IF(8=2,'1.Inputs'!$D$39,$E493)))*'1.Inputs'!$D$43*(1+$G493)^(8-1)-'1.Inputs'!$D$44*(1+$G493)^(8-1)-('1.Inputs'!$D$20/'1.Inputs'!$D$27+'1.Inputs'!$D$23/'1.Inputs'!$D$28)))*'1.Inputs'!$D$53+('1.Inputs'!$D$20/'1.Inputs'!$D$27+'1.Inputs'!$D$23/'1.Inputs'!$D$28)-(O493-N493)</f>
        <v>705219490.02718139</v>
      </c>
      <c r="AA493" s="36">
        <f ca="1">((('1.Inputs'!$D$37*12*IF(9=1,'1.Inputs'!$D$38,IF(9=2,'1.Inputs'!$D$39,$E493)))*$F493*(('1.Inputs'!$D$40)+(1-'1.Inputs'!$D$40)*(1+'1.Inputs'!$D$41))*(1+$G493)^(9-1))-(('1.Inputs'!$D$37*12*IF(9=1,'1.Inputs'!$D$38,IF(9=2,'1.Inputs'!$D$39,$E493)))/(1-'1.Inputs'!$D$42)*$D493*(1+$G493)^(9-1))-('1.Inputs'!$D$37*12*IF(9=1,'1.Inputs'!$D$38,IF(9=2,'1.Inputs'!$D$39,$E493)))*'1.Inputs'!$D$43*(1+$G493)^(9-1)-'1.Inputs'!$D$44*(1+$G493)^(9-1)-('1.Inputs'!$D$20/'1.Inputs'!$D$27+'1.Inputs'!$D$23/'1.Inputs'!$D$28))-MAX(0,((('1.Inputs'!$D$37*12*IF(9=1,'1.Inputs'!$D$38,IF(9=2,'1.Inputs'!$D$39,$E493)))*$F493*(('1.Inputs'!$D$40)+(1-'1.Inputs'!$D$40)*(1+'1.Inputs'!$D$41))*(1+$G493)^(9-1))-(('1.Inputs'!$D$37*12*IF(9=1,'1.Inputs'!$D$38,IF(9=2,'1.Inputs'!$D$39,$E493)))/(1-'1.Inputs'!$D$42)*$D493*(1+$G493)^(9-1))-('1.Inputs'!$D$37*12*IF(9=1,'1.Inputs'!$D$38,IF(9=2,'1.Inputs'!$D$39,$E493)))*'1.Inputs'!$D$43*(1+$G493)^(9-1)-'1.Inputs'!$D$44*(1+$G493)^(9-1)-('1.Inputs'!$D$20/'1.Inputs'!$D$27+'1.Inputs'!$D$23/'1.Inputs'!$D$28)))*'1.Inputs'!$D$53+('1.Inputs'!$D$20/'1.Inputs'!$D$27+'1.Inputs'!$D$23/'1.Inputs'!$D$28)-(P493-O493)</f>
        <v>733243702.44313192</v>
      </c>
      <c r="AB493" s="36">
        <f ca="1">((('1.Inputs'!$D$37*12*IF(10=1,'1.Inputs'!$D$38,IF(10=2,'1.Inputs'!$D$39,$E493)))*$F493*(('1.Inputs'!$D$40)+(1-'1.Inputs'!$D$40)*(1+'1.Inputs'!$D$41))*(1+$G493)^(10-1))-(('1.Inputs'!$D$37*12*IF(10=1,'1.Inputs'!$D$38,IF(10=2,'1.Inputs'!$D$39,$E493)))/(1-'1.Inputs'!$D$42)*$D493*(1+$G493)^(10-1))-('1.Inputs'!$D$37*12*IF(10=1,'1.Inputs'!$D$38,IF(10=2,'1.Inputs'!$D$39,$E493)))*'1.Inputs'!$D$43*(1+$G493)^(10-1)-'1.Inputs'!$D$44*(1+$G493)^(10-1)-('1.Inputs'!$D$20/'1.Inputs'!$D$27+'1.Inputs'!$D$23/'1.Inputs'!$D$28))-MAX(0,((('1.Inputs'!$D$37*12*IF(10=1,'1.Inputs'!$D$38,IF(10=2,'1.Inputs'!$D$39,$E493)))*$F493*(('1.Inputs'!$D$40)+(1-'1.Inputs'!$D$40)*(1+'1.Inputs'!$D$41))*(1+$G493)^(10-1))-(('1.Inputs'!$D$37*12*IF(10=1,'1.Inputs'!$D$38,IF(10=2,'1.Inputs'!$D$39,$E493)))/(1-'1.Inputs'!$D$42)*$D493*(1+$G493)^(10-1))-('1.Inputs'!$D$37*12*IF(10=1,'1.Inputs'!$D$38,IF(10=2,'1.Inputs'!$D$39,$E493)))*'1.Inputs'!$D$43*(1+$G493)^(10-1)-'1.Inputs'!$D$44*(1+$G493)^(10-1)-('1.Inputs'!$D$20/'1.Inputs'!$D$27+'1.Inputs'!$D$23/'1.Inputs'!$D$28)))*'1.Inputs'!$D$53+('1.Inputs'!$D$20/'1.Inputs'!$D$27+'1.Inputs'!$D$23/'1.Inputs'!$D$28)-(Q493-P493)+(('1.Inputs'!$D$20+'1.Inputs'!$D$23-('1.Inputs'!$D$20/'1.Inputs'!$D$27+'1.Inputs'!$D$23/'1.Inputs'!$D$28)*'1.Inputs'!$D$10)*'1.Inputs'!$D$60+'1.Inputs'!$D$19*'1.Inputs'!$D$59+Q493)</f>
        <v>3151556869.9717541</v>
      </c>
      <c r="AC493" s="36">
        <f ca="1">S493-AC$13-AC$14+MIN(AC$13,MAX(0,((('1.Inputs'!$D$37*12*IF(1=1,'1.Inputs'!$D$38,IF(1=2,'1.Inputs'!$D$39,$E493)))*$F493*(('1.Inputs'!$D$40)+(1-'1.Inputs'!$D$40)*(1+'1.Inputs'!$D$41))*(1+$G493)^(1-1))-(('1.Inputs'!$D$37*12*IF(1=1,'1.Inputs'!$D$38,IF(1=2,'1.Inputs'!$D$39,$E493)))/(1-'1.Inputs'!$D$42)*$D493*(1+$G493)^(1-1))-('1.Inputs'!$D$37*12*IF(1=1,'1.Inputs'!$D$38,IF(1=2,'1.Inputs'!$D$39,$E493)))*'1.Inputs'!$D$43*(1+$G493)^(1-1)-'1.Inputs'!$D$44*(1+$G493)^(1-1)-('1.Inputs'!$D$20/'1.Inputs'!$D$27+'1.Inputs'!$D$23/'1.Inputs'!$D$28))))*'1.Inputs'!$D$53</f>
        <v>-661370547.82104254</v>
      </c>
      <c r="AD493" s="36">
        <f ca="1">T493-AD$13-AD$14+MIN(AD$13,MAX(0,((('1.Inputs'!$D$37*12*IF(2=1,'1.Inputs'!$D$38,IF(2=2,'1.Inputs'!$D$39,$E493)))*$F493*(('1.Inputs'!$D$40)+(1-'1.Inputs'!$D$40)*(1+'1.Inputs'!$D$41))*(1+$G493)^(2-1))-(('1.Inputs'!$D$37*12*IF(2=1,'1.Inputs'!$D$38,IF(2=2,'1.Inputs'!$D$39,$E493)))/(1-'1.Inputs'!$D$42)*$D493*(1+$G493)^(2-1))-('1.Inputs'!$D$37*12*IF(2=1,'1.Inputs'!$D$38,IF(2=2,'1.Inputs'!$D$39,$E493)))*'1.Inputs'!$D$43*(1+$G493)^(2-1)-'1.Inputs'!$D$44*(1+$G493)^(2-1)-('1.Inputs'!$D$20/'1.Inputs'!$D$27+'1.Inputs'!$D$23/'1.Inputs'!$D$28))))*'1.Inputs'!$D$53</f>
        <v>93500126.607427955</v>
      </c>
      <c r="AE493" s="36">
        <f ca="1">U493-AE$13-AE$14+MIN(AE$13,MAX(0,((('1.Inputs'!$D$37*12*IF(3=1,'1.Inputs'!$D$38,IF(3=2,'1.Inputs'!$D$39,$E493)))*$F493*(('1.Inputs'!$D$40)+(1-'1.Inputs'!$D$40)*(1+'1.Inputs'!$D$41))*(1+$G493)^(3-1))-(('1.Inputs'!$D$37*12*IF(3=1,'1.Inputs'!$D$38,IF(3=2,'1.Inputs'!$D$39,$E493)))/(1-'1.Inputs'!$D$42)*$D493*(1+$G493)^(3-1))-('1.Inputs'!$D$37*12*IF(3=1,'1.Inputs'!$D$38,IF(3=2,'1.Inputs'!$D$39,$E493)))*'1.Inputs'!$D$43*(1+$G493)^(3-1)-'1.Inputs'!$D$44*(1+$G493)^(3-1)-('1.Inputs'!$D$20/'1.Inputs'!$D$27+'1.Inputs'!$D$23/'1.Inputs'!$D$28))))*'1.Inputs'!$D$53</f>
        <v>180436799.34054792</v>
      </c>
      <c r="AF493" s="36">
        <f ca="1">V493-AF$13-AF$14+MIN(AF$13,MAX(0,((('1.Inputs'!$D$37*12*IF(4=1,'1.Inputs'!$D$38,IF(4=2,'1.Inputs'!$D$39,$E493)))*$F493*(('1.Inputs'!$D$40)+(1-'1.Inputs'!$D$40)*(1+'1.Inputs'!$D$41))*(1+$G493)^(4-1))-(('1.Inputs'!$D$37*12*IF(4=1,'1.Inputs'!$D$38,IF(4=2,'1.Inputs'!$D$39,$E493)))/(1-'1.Inputs'!$D$42)*$D493*(1+$G493)^(4-1))-('1.Inputs'!$D$37*12*IF(4=1,'1.Inputs'!$D$38,IF(4=2,'1.Inputs'!$D$39,$E493)))*'1.Inputs'!$D$43*(1+$G493)^(4-1)-'1.Inputs'!$D$44*(1+$G493)^(4-1)-('1.Inputs'!$D$20/'1.Inputs'!$D$27+'1.Inputs'!$D$23/'1.Inputs'!$D$28))))*'1.Inputs'!$D$53</f>
        <v>281360873.64454174</v>
      </c>
      <c r="AG493" s="36">
        <f ca="1">W493-AG$13-AG$14+MIN(AG$13,MAX(0,((('1.Inputs'!$D$37*12*IF(5=1,'1.Inputs'!$D$38,IF(5=2,'1.Inputs'!$D$39,$E493)))*$F493*(('1.Inputs'!$D$40)+(1-'1.Inputs'!$D$40)*(1+'1.Inputs'!$D$41))*(1+$G493)^(5-1))-(('1.Inputs'!$D$37*12*IF(5=1,'1.Inputs'!$D$38,IF(5=2,'1.Inputs'!$D$39,$E493)))/(1-'1.Inputs'!$D$42)*$D493*(1+$G493)^(5-1))-('1.Inputs'!$D$37*12*IF(5=1,'1.Inputs'!$D$38,IF(5=2,'1.Inputs'!$D$39,$E493)))*'1.Inputs'!$D$43*(1+$G493)^(5-1)-'1.Inputs'!$D$44*(1+$G493)^(5-1)-('1.Inputs'!$D$20/'1.Inputs'!$D$27+'1.Inputs'!$D$23/'1.Inputs'!$D$28))))*'1.Inputs'!$D$53</f>
        <v>324266756.75934434</v>
      </c>
      <c r="AH493" s="36">
        <f ca="1">X493-AH$13-AH$14+MIN(AH$13,MAX(0,((('1.Inputs'!$D$37*12*IF(6=1,'1.Inputs'!$D$38,IF(6=2,'1.Inputs'!$D$39,$E493)))*$F493*(('1.Inputs'!$D$40)+(1-'1.Inputs'!$D$40)*(1+'1.Inputs'!$D$41))*(1+$G493)^(6-1))-(('1.Inputs'!$D$37*12*IF(6=1,'1.Inputs'!$D$38,IF(6=2,'1.Inputs'!$D$39,$E493)))/(1-'1.Inputs'!$D$42)*$D493*(1+$G493)^(6-1))-('1.Inputs'!$D$37*12*IF(6=1,'1.Inputs'!$D$38,IF(6=2,'1.Inputs'!$D$39,$E493)))*'1.Inputs'!$D$43*(1+$G493)^(6-1)-'1.Inputs'!$D$44*(1+$G493)^(6-1)-('1.Inputs'!$D$20/'1.Inputs'!$D$27+'1.Inputs'!$D$23/'1.Inputs'!$D$28))))*'1.Inputs'!$D$53</f>
        <v>368182831.08291936</v>
      </c>
      <c r="AI493" s="36">
        <f ca="1">Y493-AI$13-AI$14+MIN(AI$13,MAX(0,((('1.Inputs'!$D$37*12*IF(7=1,'1.Inputs'!$D$38,IF(7=2,'1.Inputs'!$D$39,$E493)))*$F493*(('1.Inputs'!$D$40)+(1-'1.Inputs'!$D$40)*(1+'1.Inputs'!$D$41))*(1+$G493)^(7-1))-(('1.Inputs'!$D$37*12*IF(7=1,'1.Inputs'!$D$38,IF(7=2,'1.Inputs'!$D$39,$E493)))/(1-'1.Inputs'!$D$42)*$D493*(1+$G493)^(7-1))-('1.Inputs'!$D$37*12*IF(7=1,'1.Inputs'!$D$38,IF(7=2,'1.Inputs'!$D$39,$E493)))*'1.Inputs'!$D$43*(1+$G493)^(7-1)-'1.Inputs'!$D$44*(1+$G493)^(7-1)-('1.Inputs'!$D$20/'1.Inputs'!$D$27+'1.Inputs'!$D$23/'1.Inputs'!$D$28))))*'1.Inputs'!$D$53</f>
        <v>413152122.64222479</v>
      </c>
      <c r="AJ493" s="36">
        <f ca="1">Z493-AJ$13-AJ$14+MIN(AJ$13,MAX(0,((('1.Inputs'!$D$37*12*IF(8=1,'1.Inputs'!$D$38,IF(8=2,'1.Inputs'!$D$39,$E493)))*$F493*(('1.Inputs'!$D$40)+(1-'1.Inputs'!$D$40)*(1+'1.Inputs'!$D$41))*(1+$G493)^(8-1))-(('1.Inputs'!$D$37*12*IF(8=1,'1.Inputs'!$D$38,IF(8=2,'1.Inputs'!$D$39,$E493)))/(1-'1.Inputs'!$D$42)*$D493*(1+$G493)^(8-1))-('1.Inputs'!$D$37*12*IF(8=1,'1.Inputs'!$D$38,IF(8=2,'1.Inputs'!$D$39,$E493)))*'1.Inputs'!$D$43*(1+$G493)^(8-1)-'1.Inputs'!$D$44*(1+$G493)^(8-1)-('1.Inputs'!$D$20/'1.Inputs'!$D$27+'1.Inputs'!$D$23/'1.Inputs'!$D$28))))*'1.Inputs'!$D$53</f>
        <v>705219490.02718139</v>
      </c>
      <c r="AK493" s="36">
        <f ca="1">AA493-AK$13-AK$14+MIN(AK$13,MAX(0,((('1.Inputs'!$D$37*12*IF(9=1,'1.Inputs'!$D$38,IF(9=2,'1.Inputs'!$D$39,$E493)))*$F493*(('1.Inputs'!$D$40)+(1-'1.Inputs'!$D$40)*(1+'1.Inputs'!$D$41))*(1+$G493)^(9-1))-(('1.Inputs'!$D$37*12*IF(9=1,'1.Inputs'!$D$38,IF(9=2,'1.Inputs'!$D$39,$E493)))/(1-'1.Inputs'!$D$42)*$D493*(1+$G493)^(9-1))-('1.Inputs'!$D$37*12*IF(9=1,'1.Inputs'!$D$38,IF(9=2,'1.Inputs'!$D$39,$E493)))*'1.Inputs'!$D$43*(1+$G493)^(9-1)-'1.Inputs'!$D$44*(1+$G493)^(9-1)-('1.Inputs'!$D$20/'1.Inputs'!$D$27+'1.Inputs'!$D$23/'1.Inputs'!$D$28))))*'1.Inputs'!$D$53</f>
        <v>733243702.44313192</v>
      </c>
      <c r="AL493" s="36">
        <f ca="1">AB493-AL$13-AL$14+MIN(AL$13,MAX(0,((('1.Inputs'!$D$37*12*IF(10=1,'1.Inputs'!$D$38,IF(10=2,'1.Inputs'!$D$39,$E493)))*$F493*(('1.Inputs'!$D$40)+(1-'1.Inputs'!$D$40)*(1+'1.Inputs'!$D$41))*(1+$G493)^(10-1))-(('1.Inputs'!$D$37*12*IF(10=1,'1.Inputs'!$D$38,IF(10=2,'1.Inputs'!$D$39,$E493)))/(1-'1.Inputs'!$D$42)*$D493*(1+$G493)^(10-1))-('1.Inputs'!$D$37*12*IF(10=1,'1.Inputs'!$D$38,IF(10=2,'1.Inputs'!$D$39,$E493)))*'1.Inputs'!$D$43*(1+$G493)^(10-1)-'1.Inputs'!$D$44*(1+$G493)^(10-1)-('1.Inputs'!$D$20/'1.Inputs'!$D$27+'1.Inputs'!$D$23/'1.Inputs'!$D$28))))*'1.Inputs'!$D$53+'1.Inputs'!$D$35</f>
        <v>3951556869.9717541</v>
      </c>
      <c r="AM493" s="48">
        <f ca="1">R493+NPV('1.Inputs'!$D$55,S493:AB493)</f>
        <v>936985057.89589548</v>
      </c>
      <c r="AN493" s="48">
        <f ca="1">-('1.Inputs'!$D$24*(1-'1.Inputs'!$D$31)+'1.Inputs'!$D$35)+NPV('1.Inputs'!$D$54,AC493:AL493)</f>
        <v>-342634001.08440232</v>
      </c>
      <c r="AO493" s="36">
        <f t="shared" ca="1" si="61"/>
        <v>-3.8121133377549303</v>
      </c>
      <c r="AP493" s="36">
        <f t="shared" ca="1" si="62"/>
        <v>1.3271768275928555</v>
      </c>
      <c r="AQ493" s="36">
        <f ca="1">'1.Inputs'!$D$35+MIN(SUM($AC493:AC493),SUM($AC493:AD493),SUM($AC493:AE493),SUM($AC493:AF493),SUM($AC493:AG493),SUM($AC493:AH493),SUM($AC493:AI493),SUM($AC493:AJ493),SUM($AC493:AK493),SUM($AC493:AL493))</f>
        <v>138629452.17895746</v>
      </c>
      <c r="AR493" s="36">
        <f ca="1">IF(AP493&lt;'1.Inputs'!$D$57,1,0)</f>
        <v>0</v>
      </c>
      <c r="AS493" s="36">
        <f t="shared" ca="1" si="63"/>
        <v>0</v>
      </c>
    </row>
    <row r="494" spans="2:45" ht="15" customHeight="1" x14ac:dyDescent="0.25">
      <c r="B494" s="36">
        <v>479</v>
      </c>
      <c r="C494" s="36">
        <f t="shared" ca="1" si="56"/>
        <v>0.16871069409764905</v>
      </c>
      <c r="D494" s="36">
        <f t="shared" ca="1" si="57"/>
        <v>18509.42304688086</v>
      </c>
      <c r="E494" s="47">
        <f t="shared" ca="1" si="58"/>
        <v>0.77461536641485063</v>
      </c>
      <c r="F494" s="36">
        <f t="shared" ca="1" si="59"/>
        <v>31347.182809765818</v>
      </c>
      <c r="G494" s="36">
        <f t="shared" ca="1" si="60"/>
        <v>3.9692961491696613E-2</v>
      </c>
      <c r="H494" s="36">
        <f ca="1">((('1.Inputs'!$D$37*12*IF(1=1,'1.Inputs'!$D$38,IF(1=2,'1.Inputs'!$D$39,$E494)))*$F494*(('1.Inputs'!$D$40)+(1-'1.Inputs'!$D$40)*(1+'1.Inputs'!$D$41))*(1+$G494)^(1-1))*'1.Inputs'!$D$47+(('1.Inputs'!$D$37*12*IF(1=1,'1.Inputs'!$D$38,IF(1=2,'1.Inputs'!$D$39,$E494)))/(1-'1.Inputs'!$D$42)*$D494*(1+$G494)^(1-1))*('1.Inputs'!$D$48-'1.Inputs'!$D$49))/'1.Inputs'!$D$51</f>
        <v>824443385.4333967</v>
      </c>
      <c r="I494" s="36">
        <f ca="1">((('1.Inputs'!$D$37*12*IF(2=1,'1.Inputs'!$D$38,IF(2=2,'1.Inputs'!$D$39,$E494)))*$F494*(('1.Inputs'!$D$40)+(1-'1.Inputs'!$D$40)*(1+'1.Inputs'!$D$41))*(1+$G494)^(2-1))*'1.Inputs'!$D$47+(('1.Inputs'!$D$37*12*IF(2=1,'1.Inputs'!$D$38,IF(2=2,'1.Inputs'!$D$39,$E494)))/(1-'1.Inputs'!$D$42)*$D494*(1+$G494)^(2-1))*('1.Inputs'!$D$48-'1.Inputs'!$D$49))/'1.Inputs'!$D$51</f>
        <v>1200035178.9768836</v>
      </c>
      <c r="J494" s="36">
        <f ca="1">((('1.Inputs'!$D$37*12*IF(3=1,'1.Inputs'!$D$38,IF(3=2,'1.Inputs'!$D$39,$E494)))*$F494*(('1.Inputs'!$D$40)+(1-'1.Inputs'!$D$40)*(1+'1.Inputs'!$D$41))*(1+$G494)^(3-1))*'1.Inputs'!$D$47+(('1.Inputs'!$D$37*12*IF(3=1,'1.Inputs'!$D$38,IF(3=2,'1.Inputs'!$D$39,$E494)))/(1-'1.Inputs'!$D$42)*$D494*(1+$G494)^(3-1))*('1.Inputs'!$D$48-'1.Inputs'!$D$49))/'1.Inputs'!$D$51</f>
        <v>1380661292.8657949</v>
      </c>
      <c r="K494" s="36">
        <f ca="1">((('1.Inputs'!$D$37*12*IF(4=1,'1.Inputs'!$D$38,IF(4=2,'1.Inputs'!$D$39,$E494)))*$F494*(('1.Inputs'!$D$40)+(1-'1.Inputs'!$D$40)*(1+'1.Inputs'!$D$41))*(1+$G494)^(4-1))*'1.Inputs'!$D$47+(('1.Inputs'!$D$37*12*IF(4=1,'1.Inputs'!$D$38,IF(4=2,'1.Inputs'!$D$39,$E494)))/(1-'1.Inputs'!$D$42)*$D494*(1+$G494)^(4-1))*('1.Inputs'!$D$48-'1.Inputs'!$D$49))/'1.Inputs'!$D$51</f>
        <v>1435463828.3965926</v>
      </c>
      <c r="L494" s="36">
        <f ca="1">((('1.Inputs'!$D$37*12*IF(5=1,'1.Inputs'!$D$38,IF(5=2,'1.Inputs'!$D$39,$E494)))*$F494*(('1.Inputs'!$D$40)+(1-'1.Inputs'!$D$40)*(1+'1.Inputs'!$D$41))*(1+$G494)^(5-1))*'1.Inputs'!$D$47+(('1.Inputs'!$D$37*12*IF(5=1,'1.Inputs'!$D$38,IF(5=2,'1.Inputs'!$D$39,$E494)))/(1-'1.Inputs'!$D$42)*$D494*(1+$G494)^(5-1))*('1.Inputs'!$D$48-'1.Inputs'!$D$49))/'1.Inputs'!$D$51</f>
        <v>1492441638.8598623</v>
      </c>
      <c r="M494" s="36">
        <f ca="1">((('1.Inputs'!$D$37*12*IF(6=1,'1.Inputs'!$D$38,IF(6=2,'1.Inputs'!$D$39,$E494)))*$F494*(('1.Inputs'!$D$40)+(1-'1.Inputs'!$D$40)*(1+'1.Inputs'!$D$41))*(1+$G494)^(6-1))*'1.Inputs'!$D$47+(('1.Inputs'!$D$37*12*IF(6=1,'1.Inputs'!$D$38,IF(6=2,'1.Inputs'!$D$39,$E494)))/(1-'1.Inputs'!$D$42)*$D494*(1+$G494)^(6-1))*('1.Inputs'!$D$48-'1.Inputs'!$D$49))/'1.Inputs'!$D$51</f>
        <v>1551681067.359731</v>
      </c>
      <c r="N494" s="36">
        <f ca="1">((('1.Inputs'!$D$37*12*IF(7=1,'1.Inputs'!$D$38,IF(7=2,'1.Inputs'!$D$39,$E494)))*$F494*(('1.Inputs'!$D$40)+(1-'1.Inputs'!$D$40)*(1+'1.Inputs'!$D$41))*(1+$G494)^(7-1))*'1.Inputs'!$D$47+(('1.Inputs'!$D$37*12*IF(7=1,'1.Inputs'!$D$38,IF(7=2,'1.Inputs'!$D$39,$E494)))/(1-'1.Inputs'!$D$42)*$D494*(1+$G494)^(7-1))*('1.Inputs'!$D$48-'1.Inputs'!$D$49))/'1.Inputs'!$D$51</f>
        <v>1613271884.2138357</v>
      </c>
      <c r="O494" s="36">
        <f ca="1">((('1.Inputs'!$D$37*12*IF(8=1,'1.Inputs'!$D$38,IF(8=2,'1.Inputs'!$D$39,$E494)))*$F494*(('1.Inputs'!$D$40)+(1-'1.Inputs'!$D$40)*(1+'1.Inputs'!$D$41))*(1+$G494)^(8-1))*'1.Inputs'!$D$47+(('1.Inputs'!$D$37*12*IF(8=1,'1.Inputs'!$D$38,IF(8=2,'1.Inputs'!$D$39,$E494)))/(1-'1.Inputs'!$D$42)*$D494*(1+$G494)^(8-1))*('1.Inputs'!$D$48-'1.Inputs'!$D$49))/'1.Inputs'!$D$51</f>
        <v>1677307422.989572</v>
      </c>
      <c r="P494" s="36">
        <f ca="1">((('1.Inputs'!$D$37*12*IF(9=1,'1.Inputs'!$D$38,IF(9=2,'1.Inputs'!$D$39,$E494)))*$F494*(('1.Inputs'!$D$40)+(1-'1.Inputs'!$D$40)*(1+'1.Inputs'!$D$41))*(1+$G494)^(9-1))*'1.Inputs'!$D$47+(('1.Inputs'!$D$37*12*IF(9=1,'1.Inputs'!$D$38,IF(9=2,'1.Inputs'!$D$39,$E494)))/(1-'1.Inputs'!$D$42)*$D494*(1+$G494)^(9-1))*('1.Inputs'!$D$48-'1.Inputs'!$D$49))/'1.Inputs'!$D$51</f>
        <v>1743884721.9400344</v>
      </c>
      <c r="Q494" s="36">
        <f ca="1">((('1.Inputs'!$D$37*12*IF(10=1,'1.Inputs'!$D$38,IF(10=2,'1.Inputs'!$D$39,$E494)))*$F494*(('1.Inputs'!$D$40)+(1-'1.Inputs'!$D$40)*(1+'1.Inputs'!$D$41))*(1+$G494)^(10-1))*'1.Inputs'!$D$47+(('1.Inputs'!$D$37*12*IF(10=1,'1.Inputs'!$D$38,IF(10=2,'1.Inputs'!$D$39,$E494)))/(1-'1.Inputs'!$D$42)*$D494*(1+$G494)^(10-1))*('1.Inputs'!$D$48-'1.Inputs'!$D$49))/'1.Inputs'!$D$51</f>
        <v>1813104671.0539582</v>
      </c>
      <c r="R494" s="36">
        <f>-'1.Inputs'!$D$24</f>
        <v>-2050000000</v>
      </c>
      <c r="S494" s="36">
        <f ca="1">((('1.Inputs'!$D$37*12*IF(1=1,'1.Inputs'!$D$38,IF(1=2,'1.Inputs'!$D$39,$E494)))*$F494*(('1.Inputs'!$D$40)+(1-'1.Inputs'!$D$40)*(1+'1.Inputs'!$D$41))*(1+$G494)^(1-1))-(('1.Inputs'!$D$37*12*IF(1=1,'1.Inputs'!$D$38,IF(1=2,'1.Inputs'!$D$39,$E494)))/(1-'1.Inputs'!$D$42)*$D494*(1+$G494)^(1-1))-('1.Inputs'!$D$37*12*IF(1=1,'1.Inputs'!$D$38,IF(1=2,'1.Inputs'!$D$39,$E494)))*'1.Inputs'!$D$43*(1+$G494)^(1-1)-'1.Inputs'!$D$44*(1+$G494)^(1-1)-('1.Inputs'!$D$20/'1.Inputs'!$D$27+'1.Inputs'!$D$23/'1.Inputs'!$D$28))-MAX(0,((('1.Inputs'!$D$37*12*IF(1=1,'1.Inputs'!$D$38,IF(1=2,'1.Inputs'!$D$39,$E494)))*$F494*(('1.Inputs'!$D$40)+(1-'1.Inputs'!$D$40)*(1+'1.Inputs'!$D$41))*(1+$G494)^(1-1))-(('1.Inputs'!$D$37*12*IF(1=1,'1.Inputs'!$D$38,IF(1=2,'1.Inputs'!$D$39,$E494)))/(1-'1.Inputs'!$D$42)*$D494*(1+$G494)^(1-1))-('1.Inputs'!$D$37*12*IF(1=1,'1.Inputs'!$D$38,IF(1=2,'1.Inputs'!$D$39,$E494)))*'1.Inputs'!$D$43*(1+$G494)^(1-1)-'1.Inputs'!$D$44*(1+$G494)^(1-1)-('1.Inputs'!$D$20/'1.Inputs'!$D$27+'1.Inputs'!$D$23/'1.Inputs'!$D$28)))*'1.Inputs'!$D$53+('1.Inputs'!$D$20/'1.Inputs'!$D$27+'1.Inputs'!$D$23/'1.Inputs'!$D$28)-H494</f>
        <v>-441279727.45154464</v>
      </c>
      <c r="T494" s="36">
        <f ca="1">((('1.Inputs'!$D$37*12*IF(2=1,'1.Inputs'!$D$38,IF(2=2,'1.Inputs'!$D$39,$E494)))*$F494*(('1.Inputs'!$D$40)+(1-'1.Inputs'!$D$40)*(1+'1.Inputs'!$D$41))*(1+$G494)^(2-1))-(('1.Inputs'!$D$37*12*IF(2=1,'1.Inputs'!$D$38,IF(2=2,'1.Inputs'!$D$39,$E494)))/(1-'1.Inputs'!$D$42)*$D494*(1+$G494)^(2-1))-('1.Inputs'!$D$37*12*IF(2=1,'1.Inputs'!$D$38,IF(2=2,'1.Inputs'!$D$39,$E494)))*'1.Inputs'!$D$43*(1+$G494)^(2-1)-'1.Inputs'!$D$44*(1+$G494)^(2-1)-('1.Inputs'!$D$20/'1.Inputs'!$D$27+'1.Inputs'!$D$23/'1.Inputs'!$D$28))-MAX(0,((('1.Inputs'!$D$37*12*IF(2=1,'1.Inputs'!$D$38,IF(2=2,'1.Inputs'!$D$39,$E494)))*$F494*(('1.Inputs'!$D$40)+(1-'1.Inputs'!$D$40)*(1+'1.Inputs'!$D$41))*(1+$G494)^(2-1))-(('1.Inputs'!$D$37*12*IF(2=1,'1.Inputs'!$D$38,IF(2=2,'1.Inputs'!$D$39,$E494)))/(1-'1.Inputs'!$D$42)*$D494*(1+$G494)^(2-1))-('1.Inputs'!$D$37*12*IF(2=1,'1.Inputs'!$D$38,IF(2=2,'1.Inputs'!$D$39,$E494)))*'1.Inputs'!$D$43*(1+$G494)^(2-1)-'1.Inputs'!$D$44*(1+$G494)^(2-1)-('1.Inputs'!$D$20/'1.Inputs'!$D$27+'1.Inputs'!$D$23/'1.Inputs'!$D$28)))*'1.Inputs'!$D$53+('1.Inputs'!$D$20/'1.Inputs'!$D$27+'1.Inputs'!$D$23/'1.Inputs'!$D$28)-(I494-H494)</f>
        <v>403892251.66729438</v>
      </c>
      <c r="U494" s="36">
        <f ca="1">((('1.Inputs'!$D$37*12*IF(3=1,'1.Inputs'!$D$38,IF(3=2,'1.Inputs'!$D$39,$E494)))*$F494*(('1.Inputs'!$D$40)+(1-'1.Inputs'!$D$40)*(1+'1.Inputs'!$D$41))*(1+$G494)^(3-1))-(('1.Inputs'!$D$37*12*IF(3=1,'1.Inputs'!$D$38,IF(3=2,'1.Inputs'!$D$39,$E494)))/(1-'1.Inputs'!$D$42)*$D494*(1+$G494)^(3-1))-('1.Inputs'!$D$37*12*IF(3=1,'1.Inputs'!$D$38,IF(3=2,'1.Inputs'!$D$39,$E494)))*'1.Inputs'!$D$43*(1+$G494)^(3-1)-'1.Inputs'!$D$44*(1+$G494)^(3-1)-('1.Inputs'!$D$20/'1.Inputs'!$D$27+'1.Inputs'!$D$23/'1.Inputs'!$D$28))-MAX(0,((('1.Inputs'!$D$37*12*IF(3=1,'1.Inputs'!$D$38,IF(3=2,'1.Inputs'!$D$39,$E494)))*$F494*(('1.Inputs'!$D$40)+(1-'1.Inputs'!$D$40)*(1+'1.Inputs'!$D$41))*(1+$G494)^(3-1))-(('1.Inputs'!$D$37*12*IF(3=1,'1.Inputs'!$D$38,IF(3=2,'1.Inputs'!$D$39,$E494)))/(1-'1.Inputs'!$D$42)*$D494*(1+$G494)^(3-1))-('1.Inputs'!$D$37*12*IF(3=1,'1.Inputs'!$D$38,IF(3=2,'1.Inputs'!$D$39,$E494)))*'1.Inputs'!$D$43*(1+$G494)^(3-1)-'1.Inputs'!$D$44*(1+$G494)^(3-1)-('1.Inputs'!$D$20/'1.Inputs'!$D$27+'1.Inputs'!$D$23/'1.Inputs'!$D$28)))*'1.Inputs'!$D$53+('1.Inputs'!$D$20/'1.Inputs'!$D$27+'1.Inputs'!$D$23/'1.Inputs'!$D$28)-(J494-I494)</f>
        <v>776477510.05969167</v>
      </c>
      <c r="V494" s="36">
        <f ca="1">((('1.Inputs'!$D$37*12*IF(4=1,'1.Inputs'!$D$38,IF(4=2,'1.Inputs'!$D$39,$E494)))*$F494*(('1.Inputs'!$D$40)+(1-'1.Inputs'!$D$40)*(1+'1.Inputs'!$D$41))*(1+$G494)^(4-1))-(('1.Inputs'!$D$37*12*IF(4=1,'1.Inputs'!$D$38,IF(4=2,'1.Inputs'!$D$39,$E494)))/(1-'1.Inputs'!$D$42)*$D494*(1+$G494)^(4-1))-('1.Inputs'!$D$37*12*IF(4=1,'1.Inputs'!$D$38,IF(4=2,'1.Inputs'!$D$39,$E494)))*'1.Inputs'!$D$43*(1+$G494)^(4-1)-'1.Inputs'!$D$44*(1+$G494)^(4-1)-('1.Inputs'!$D$20/'1.Inputs'!$D$27+'1.Inputs'!$D$23/'1.Inputs'!$D$28))-MAX(0,((('1.Inputs'!$D$37*12*IF(4=1,'1.Inputs'!$D$38,IF(4=2,'1.Inputs'!$D$39,$E494)))*$F494*(('1.Inputs'!$D$40)+(1-'1.Inputs'!$D$40)*(1+'1.Inputs'!$D$41))*(1+$G494)^(4-1))-(('1.Inputs'!$D$37*12*IF(4=1,'1.Inputs'!$D$38,IF(4=2,'1.Inputs'!$D$39,$E494)))/(1-'1.Inputs'!$D$42)*$D494*(1+$G494)^(4-1))-('1.Inputs'!$D$37*12*IF(4=1,'1.Inputs'!$D$38,IF(4=2,'1.Inputs'!$D$39,$E494)))*'1.Inputs'!$D$43*(1+$G494)^(4-1)-'1.Inputs'!$D$44*(1+$G494)^(4-1)-('1.Inputs'!$D$20/'1.Inputs'!$D$27+'1.Inputs'!$D$23/'1.Inputs'!$D$28)))*'1.Inputs'!$D$53+('1.Inputs'!$D$20/'1.Inputs'!$D$27+'1.Inputs'!$D$23/'1.Inputs'!$D$28)-(K494-J494)</f>
        <v>938415873.27627683</v>
      </c>
      <c r="W494" s="36">
        <f ca="1">((('1.Inputs'!$D$37*12*IF(5=1,'1.Inputs'!$D$38,IF(5=2,'1.Inputs'!$D$39,$E494)))*$F494*(('1.Inputs'!$D$40)+(1-'1.Inputs'!$D$40)*(1+'1.Inputs'!$D$41))*(1+$G494)^(5-1))-(('1.Inputs'!$D$37*12*IF(5=1,'1.Inputs'!$D$38,IF(5=2,'1.Inputs'!$D$39,$E494)))/(1-'1.Inputs'!$D$42)*$D494*(1+$G494)^(5-1))-('1.Inputs'!$D$37*12*IF(5=1,'1.Inputs'!$D$38,IF(5=2,'1.Inputs'!$D$39,$E494)))*'1.Inputs'!$D$43*(1+$G494)^(5-1)-'1.Inputs'!$D$44*(1+$G494)^(5-1)-('1.Inputs'!$D$20/'1.Inputs'!$D$27+'1.Inputs'!$D$23/'1.Inputs'!$D$28))-MAX(0,((('1.Inputs'!$D$37*12*IF(5=1,'1.Inputs'!$D$38,IF(5=2,'1.Inputs'!$D$39,$E494)))*$F494*(('1.Inputs'!$D$40)+(1-'1.Inputs'!$D$40)*(1+'1.Inputs'!$D$41))*(1+$G494)^(5-1))-(('1.Inputs'!$D$37*12*IF(5=1,'1.Inputs'!$D$38,IF(5=2,'1.Inputs'!$D$39,$E494)))/(1-'1.Inputs'!$D$42)*$D494*(1+$G494)^(5-1))-('1.Inputs'!$D$37*12*IF(5=1,'1.Inputs'!$D$38,IF(5=2,'1.Inputs'!$D$39,$E494)))*'1.Inputs'!$D$43*(1+$G494)^(5-1)-'1.Inputs'!$D$44*(1+$G494)^(5-1)-('1.Inputs'!$D$20/'1.Inputs'!$D$27+'1.Inputs'!$D$23/'1.Inputs'!$D$28)))*'1.Inputs'!$D$53+('1.Inputs'!$D$20/'1.Inputs'!$D$27+'1.Inputs'!$D$23/'1.Inputs'!$D$28)-(L494-K494)</f>
        <v>973788885.96694613</v>
      </c>
      <c r="X494" s="36">
        <f ca="1">((('1.Inputs'!$D$37*12*IF(6=1,'1.Inputs'!$D$38,IF(6=2,'1.Inputs'!$D$39,$E494)))*$F494*(('1.Inputs'!$D$40)+(1-'1.Inputs'!$D$40)*(1+'1.Inputs'!$D$41))*(1+$G494)^(6-1))-(('1.Inputs'!$D$37*12*IF(6=1,'1.Inputs'!$D$38,IF(6=2,'1.Inputs'!$D$39,$E494)))/(1-'1.Inputs'!$D$42)*$D494*(1+$G494)^(6-1))-('1.Inputs'!$D$37*12*IF(6=1,'1.Inputs'!$D$38,IF(6=2,'1.Inputs'!$D$39,$E494)))*'1.Inputs'!$D$43*(1+$G494)^(6-1)-'1.Inputs'!$D$44*(1+$G494)^(6-1)-('1.Inputs'!$D$20/'1.Inputs'!$D$27+'1.Inputs'!$D$23/'1.Inputs'!$D$28))-MAX(0,((('1.Inputs'!$D$37*12*IF(6=1,'1.Inputs'!$D$38,IF(6=2,'1.Inputs'!$D$39,$E494)))*$F494*(('1.Inputs'!$D$40)+(1-'1.Inputs'!$D$40)*(1+'1.Inputs'!$D$41))*(1+$G494)^(6-1))-(('1.Inputs'!$D$37*12*IF(6=1,'1.Inputs'!$D$38,IF(6=2,'1.Inputs'!$D$39,$E494)))/(1-'1.Inputs'!$D$42)*$D494*(1+$G494)^(6-1))-('1.Inputs'!$D$37*12*IF(6=1,'1.Inputs'!$D$38,IF(6=2,'1.Inputs'!$D$39,$E494)))*'1.Inputs'!$D$43*(1+$G494)^(6-1)-'1.Inputs'!$D$44*(1+$G494)^(6-1)-('1.Inputs'!$D$20/'1.Inputs'!$D$27+'1.Inputs'!$D$23/'1.Inputs'!$D$28)))*'1.Inputs'!$D$53+('1.Inputs'!$D$20/'1.Inputs'!$D$27+'1.Inputs'!$D$23/'1.Inputs'!$D$28)-(M494-L494)</f>
        <v>1010565958.2881926</v>
      </c>
      <c r="Y494" s="36">
        <f ca="1">((('1.Inputs'!$D$37*12*IF(7=1,'1.Inputs'!$D$38,IF(7=2,'1.Inputs'!$D$39,$E494)))*$F494*(('1.Inputs'!$D$40)+(1-'1.Inputs'!$D$40)*(1+'1.Inputs'!$D$41))*(1+$G494)^(7-1))-(('1.Inputs'!$D$37*12*IF(7=1,'1.Inputs'!$D$38,IF(7=2,'1.Inputs'!$D$39,$E494)))/(1-'1.Inputs'!$D$42)*$D494*(1+$G494)^(7-1))-('1.Inputs'!$D$37*12*IF(7=1,'1.Inputs'!$D$38,IF(7=2,'1.Inputs'!$D$39,$E494)))*'1.Inputs'!$D$43*(1+$G494)^(7-1)-'1.Inputs'!$D$44*(1+$G494)^(7-1)-('1.Inputs'!$D$20/'1.Inputs'!$D$27+'1.Inputs'!$D$23/'1.Inputs'!$D$28))-MAX(0,((('1.Inputs'!$D$37*12*IF(7=1,'1.Inputs'!$D$38,IF(7=2,'1.Inputs'!$D$39,$E494)))*$F494*(('1.Inputs'!$D$40)+(1-'1.Inputs'!$D$40)*(1+'1.Inputs'!$D$41))*(1+$G494)^(7-1))-(('1.Inputs'!$D$37*12*IF(7=1,'1.Inputs'!$D$38,IF(7=2,'1.Inputs'!$D$39,$E494)))/(1-'1.Inputs'!$D$42)*$D494*(1+$G494)^(7-1))-('1.Inputs'!$D$37*12*IF(7=1,'1.Inputs'!$D$38,IF(7=2,'1.Inputs'!$D$39,$E494)))*'1.Inputs'!$D$43*(1+$G494)^(7-1)-'1.Inputs'!$D$44*(1+$G494)^(7-1)-('1.Inputs'!$D$20/'1.Inputs'!$D$27+'1.Inputs'!$D$23/'1.Inputs'!$D$28)))*'1.Inputs'!$D$53+('1.Inputs'!$D$20/'1.Inputs'!$D$27+'1.Inputs'!$D$23/'1.Inputs'!$D$28)-(N494-M494)</f>
        <v>1048802821.5248618</v>
      </c>
      <c r="Z494" s="36">
        <f ca="1">((('1.Inputs'!$D$37*12*IF(8=1,'1.Inputs'!$D$38,IF(8=2,'1.Inputs'!$D$39,$E494)))*$F494*(('1.Inputs'!$D$40)+(1-'1.Inputs'!$D$40)*(1+'1.Inputs'!$D$41))*(1+$G494)^(8-1))-(('1.Inputs'!$D$37*12*IF(8=1,'1.Inputs'!$D$38,IF(8=2,'1.Inputs'!$D$39,$E494)))/(1-'1.Inputs'!$D$42)*$D494*(1+$G494)^(8-1))-('1.Inputs'!$D$37*12*IF(8=1,'1.Inputs'!$D$38,IF(8=2,'1.Inputs'!$D$39,$E494)))*'1.Inputs'!$D$43*(1+$G494)^(8-1)-'1.Inputs'!$D$44*(1+$G494)^(8-1)-('1.Inputs'!$D$20/'1.Inputs'!$D$27+'1.Inputs'!$D$23/'1.Inputs'!$D$28))-MAX(0,((('1.Inputs'!$D$37*12*IF(8=1,'1.Inputs'!$D$38,IF(8=2,'1.Inputs'!$D$39,$E494)))*$F494*(('1.Inputs'!$D$40)+(1-'1.Inputs'!$D$40)*(1+'1.Inputs'!$D$41))*(1+$G494)^(8-1))-(('1.Inputs'!$D$37*12*IF(8=1,'1.Inputs'!$D$38,IF(8=2,'1.Inputs'!$D$39,$E494)))/(1-'1.Inputs'!$D$42)*$D494*(1+$G494)^(8-1))-('1.Inputs'!$D$37*12*IF(8=1,'1.Inputs'!$D$38,IF(8=2,'1.Inputs'!$D$39,$E494)))*'1.Inputs'!$D$43*(1+$G494)^(8-1)-'1.Inputs'!$D$44*(1+$G494)^(8-1)-('1.Inputs'!$D$20/'1.Inputs'!$D$27+'1.Inputs'!$D$23/'1.Inputs'!$D$28)))*'1.Inputs'!$D$53+('1.Inputs'!$D$20/'1.Inputs'!$D$27+'1.Inputs'!$D$23/'1.Inputs'!$D$28)-(O494-N494)</f>
        <v>1088557419.1015491</v>
      </c>
      <c r="AA494" s="36">
        <f ca="1">((('1.Inputs'!$D$37*12*IF(9=1,'1.Inputs'!$D$38,IF(9=2,'1.Inputs'!$D$39,$E494)))*$F494*(('1.Inputs'!$D$40)+(1-'1.Inputs'!$D$40)*(1+'1.Inputs'!$D$41))*(1+$G494)^(9-1))-(('1.Inputs'!$D$37*12*IF(9=1,'1.Inputs'!$D$38,IF(9=2,'1.Inputs'!$D$39,$E494)))/(1-'1.Inputs'!$D$42)*$D494*(1+$G494)^(9-1))-('1.Inputs'!$D$37*12*IF(9=1,'1.Inputs'!$D$38,IF(9=2,'1.Inputs'!$D$39,$E494)))*'1.Inputs'!$D$43*(1+$G494)^(9-1)-'1.Inputs'!$D$44*(1+$G494)^(9-1)-('1.Inputs'!$D$20/'1.Inputs'!$D$27+'1.Inputs'!$D$23/'1.Inputs'!$D$28))-MAX(0,((('1.Inputs'!$D$37*12*IF(9=1,'1.Inputs'!$D$38,IF(9=2,'1.Inputs'!$D$39,$E494)))*$F494*(('1.Inputs'!$D$40)+(1-'1.Inputs'!$D$40)*(1+'1.Inputs'!$D$41))*(1+$G494)^(9-1))-(('1.Inputs'!$D$37*12*IF(9=1,'1.Inputs'!$D$38,IF(9=2,'1.Inputs'!$D$39,$E494)))/(1-'1.Inputs'!$D$42)*$D494*(1+$G494)^(9-1))-('1.Inputs'!$D$37*12*IF(9=1,'1.Inputs'!$D$38,IF(9=2,'1.Inputs'!$D$39,$E494)))*'1.Inputs'!$D$43*(1+$G494)^(9-1)-'1.Inputs'!$D$44*(1+$G494)^(9-1)-('1.Inputs'!$D$20/'1.Inputs'!$D$27+'1.Inputs'!$D$23/'1.Inputs'!$D$28)))*'1.Inputs'!$D$53+('1.Inputs'!$D$20/'1.Inputs'!$D$27+'1.Inputs'!$D$23/'1.Inputs'!$D$28)-(P494-O494)</f>
        <v>1129889994.3889637</v>
      </c>
      <c r="AB494" s="36">
        <f ca="1">((('1.Inputs'!$D$37*12*IF(10=1,'1.Inputs'!$D$38,IF(10=2,'1.Inputs'!$D$39,$E494)))*$F494*(('1.Inputs'!$D$40)+(1-'1.Inputs'!$D$40)*(1+'1.Inputs'!$D$41))*(1+$G494)^(10-1))-(('1.Inputs'!$D$37*12*IF(10=1,'1.Inputs'!$D$38,IF(10=2,'1.Inputs'!$D$39,$E494)))/(1-'1.Inputs'!$D$42)*$D494*(1+$G494)^(10-1))-('1.Inputs'!$D$37*12*IF(10=1,'1.Inputs'!$D$38,IF(10=2,'1.Inputs'!$D$39,$E494)))*'1.Inputs'!$D$43*(1+$G494)^(10-1)-'1.Inputs'!$D$44*(1+$G494)^(10-1)-('1.Inputs'!$D$20/'1.Inputs'!$D$27+'1.Inputs'!$D$23/'1.Inputs'!$D$28))-MAX(0,((('1.Inputs'!$D$37*12*IF(10=1,'1.Inputs'!$D$38,IF(10=2,'1.Inputs'!$D$39,$E494)))*$F494*(('1.Inputs'!$D$40)+(1-'1.Inputs'!$D$40)*(1+'1.Inputs'!$D$41))*(1+$G494)^(10-1))-(('1.Inputs'!$D$37*12*IF(10=1,'1.Inputs'!$D$38,IF(10=2,'1.Inputs'!$D$39,$E494)))/(1-'1.Inputs'!$D$42)*$D494*(1+$G494)^(10-1))-('1.Inputs'!$D$37*12*IF(10=1,'1.Inputs'!$D$38,IF(10=2,'1.Inputs'!$D$39,$E494)))*'1.Inputs'!$D$43*(1+$G494)^(10-1)-'1.Inputs'!$D$44*(1+$G494)^(10-1)-('1.Inputs'!$D$20/'1.Inputs'!$D$27+'1.Inputs'!$D$23/'1.Inputs'!$D$28)))*'1.Inputs'!$D$53+('1.Inputs'!$D$20/'1.Inputs'!$D$27+'1.Inputs'!$D$23/'1.Inputs'!$D$28)-(Q494-P494)+(('1.Inputs'!$D$20+'1.Inputs'!$D$23-('1.Inputs'!$D$20/'1.Inputs'!$D$27+'1.Inputs'!$D$23/'1.Inputs'!$D$28)*'1.Inputs'!$D$10)*'1.Inputs'!$D$60+'1.Inputs'!$D$19*'1.Inputs'!$D$59+Q494)</f>
        <v>3685967853.0495739</v>
      </c>
      <c r="AC494" s="36">
        <f ca="1">S494-AC$13-AC$14+MIN(AC$13,MAX(0,((('1.Inputs'!$D$37*12*IF(1=1,'1.Inputs'!$D$38,IF(1=2,'1.Inputs'!$D$39,$E494)))*$F494*(('1.Inputs'!$D$40)+(1-'1.Inputs'!$D$40)*(1+'1.Inputs'!$D$41))*(1+$G494)^(1-1))-(('1.Inputs'!$D$37*12*IF(1=1,'1.Inputs'!$D$38,IF(1=2,'1.Inputs'!$D$39,$E494)))/(1-'1.Inputs'!$D$42)*$D494*(1+$G494)^(1-1))-('1.Inputs'!$D$37*12*IF(1=1,'1.Inputs'!$D$38,IF(1=2,'1.Inputs'!$D$39,$E494)))*'1.Inputs'!$D$43*(1+$G494)^(1-1)-'1.Inputs'!$D$44*(1+$G494)^(1-1)-('1.Inputs'!$D$20/'1.Inputs'!$D$27+'1.Inputs'!$D$23/'1.Inputs'!$D$28))))*'1.Inputs'!$D$53</f>
        <v>-537219727.45154464</v>
      </c>
      <c r="AD494" s="36">
        <f ca="1">T494-AD$13-AD$14+MIN(AD$13,MAX(0,((('1.Inputs'!$D$37*12*IF(2=1,'1.Inputs'!$D$38,IF(2=2,'1.Inputs'!$D$39,$E494)))*$F494*(('1.Inputs'!$D$40)+(1-'1.Inputs'!$D$40)*(1+'1.Inputs'!$D$41))*(1+$G494)^(2-1))-(('1.Inputs'!$D$37*12*IF(2=1,'1.Inputs'!$D$38,IF(2=2,'1.Inputs'!$D$39,$E494)))/(1-'1.Inputs'!$D$42)*$D494*(1+$G494)^(2-1))-('1.Inputs'!$D$37*12*IF(2=1,'1.Inputs'!$D$38,IF(2=2,'1.Inputs'!$D$39,$E494)))*'1.Inputs'!$D$43*(1+$G494)^(2-1)-'1.Inputs'!$D$44*(1+$G494)^(2-1)-('1.Inputs'!$D$20/'1.Inputs'!$D$27+'1.Inputs'!$D$23/'1.Inputs'!$D$28))))*'1.Inputs'!$D$53</f>
        <v>307952251.66729438</v>
      </c>
      <c r="AE494" s="36">
        <f ca="1">U494-AE$13-AE$14+MIN(AE$13,MAX(0,((('1.Inputs'!$D$37*12*IF(3=1,'1.Inputs'!$D$38,IF(3=2,'1.Inputs'!$D$39,$E494)))*$F494*(('1.Inputs'!$D$40)+(1-'1.Inputs'!$D$40)*(1+'1.Inputs'!$D$41))*(1+$G494)^(3-1))-(('1.Inputs'!$D$37*12*IF(3=1,'1.Inputs'!$D$38,IF(3=2,'1.Inputs'!$D$39,$E494)))/(1-'1.Inputs'!$D$42)*$D494*(1+$G494)^(3-1))-('1.Inputs'!$D$37*12*IF(3=1,'1.Inputs'!$D$38,IF(3=2,'1.Inputs'!$D$39,$E494)))*'1.Inputs'!$D$43*(1+$G494)^(3-1)-'1.Inputs'!$D$44*(1+$G494)^(3-1)-('1.Inputs'!$D$20/'1.Inputs'!$D$27+'1.Inputs'!$D$23/'1.Inputs'!$D$28))))*'1.Inputs'!$D$53</f>
        <v>434537510.05969167</v>
      </c>
      <c r="AF494" s="36">
        <f ca="1">V494-AF$13-AF$14+MIN(AF$13,MAX(0,((('1.Inputs'!$D$37*12*IF(4=1,'1.Inputs'!$D$38,IF(4=2,'1.Inputs'!$D$39,$E494)))*$F494*(('1.Inputs'!$D$40)+(1-'1.Inputs'!$D$40)*(1+'1.Inputs'!$D$41))*(1+$G494)^(4-1))-(('1.Inputs'!$D$37*12*IF(4=1,'1.Inputs'!$D$38,IF(4=2,'1.Inputs'!$D$39,$E494)))/(1-'1.Inputs'!$D$42)*$D494*(1+$G494)^(4-1))-('1.Inputs'!$D$37*12*IF(4=1,'1.Inputs'!$D$38,IF(4=2,'1.Inputs'!$D$39,$E494)))*'1.Inputs'!$D$43*(1+$G494)^(4-1)-'1.Inputs'!$D$44*(1+$G494)^(4-1)-('1.Inputs'!$D$20/'1.Inputs'!$D$27+'1.Inputs'!$D$23/'1.Inputs'!$D$28))))*'1.Inputs'!$D$53</f>
        <v>615663873.27627683</v>
      </c>
      <c r="AG494" s="36">
        <f ca="1">W494-AG$13-AG$14+MIN(AG$13,MAX(0,((('1.Inputs'!$D$37*12*IF(5=1,'1.Inputs'!$D$38,IF(5=2,'1.Inputs'!$D$39,$E494)))*$F494*(('1.Inputs'!$D$40)+(1-'1.Inputs'!$D$40)*(1+'1.Inputs'!$D$41))*(1+$G494)^(5-1))-(('1.Inputs'!$D$37*12*IF(5=1,'1.Inputs'!$D$38,IF(5=2,'1.Inputs'!$D$39,$E494)))/(1-'1.Inputs'!$D$42)*$D494*(1+$G494)^(5-1))-('1.Inputs'!$D$37*12*IF(5=1,'1.Inputs'!$D$38,IF(5=2,'1.Inputs'!$D$39,$E494)))*'1.Inputs'!$D$43*(1+$G494)^(5-1)-'1.Inputs'!$D$44*(1+$G494)^(5-1)-('1.Inputs'!$D$20/'1.Inputs'!$D$27+'1.Inputs'!$D$23/'1.Inputs'!$D$28))))*'1.Inputs'!$D$53</f>
        <v>670224885.96694613</v>
      </c>
      <c r="AH494" s="36">
        <f ca="1">X494-AH$13-AH$14+MIN(AH$13,MAX(0,((('1.Inputs'!$D$37*12*IF(6=1,'1.Inputs'!$D$38,IF(6=2,'1.Inputs'!$D$39,$E494)))*$F494*(('1.Inputs'!$D$40)+(1-'1.Inputs'!$D$40)*(1+'1.Inputs'!$D$41))*(1+$G494)^(6-1))-(('1.Inputs'!$D$37*12*IF(6=1,'1.Inputs'!$D$38,IF(6=2,'1.Inputs'!$D$39,$E494)))/(1-'1.Inputs'!$D$42)*$D494*(1+$G494)^(6-1))-('1.Inputs'!$D$37*12*IF(6=1,'1.Inputs'!$D$38,IF(6=2,'1.Inputs'!$D$39,$E494)))*'1.Inputs'!$D$43*(1+$G494)^(6-1)-'1.Inputs'!$D$44*(1+$G494)^(6-1)-('1.Inputs'!$D$20/'1.Inputs'!$D$27+'1.Inputs'!$D$23/'1.Inputs'!$D$28))))*'1.Inputs'!$D$53</f>
        <v>726189958.28819263</v>
      </c>
      <c r="AI494" s="36">
        <f ca="1">Y494-AI$13-AI$14+MIN(AI$13,MAX(0,((('1.Inputs'!$D$37*12*IF(7=1,'1.Inputs'!$D$38,IF(7=2,'1.Inputs'!$D$39,$E494)))*$F494*(('1.Inputs'!$D$40)+(1-'1.Inputs'!$D$40)*(1+'1.Inputs'!$D$41))*(1+$G494)^(7-1))-(('1.Inputs'!$D$37*12*IF(7=1,'1.Inputs'!$D$38,IF(7=2,'1.Inputs'!$D$39,$E494)))/(1-'1.Inputs'!$D$42)*$D494*(1+$G494)^(7-1))-('1.Inputs'!$D$37*12*IF(7=1,'1.Inputs'!$D$38,IF(7=2,'1.Inputs'!$D$39,$E494)))*'1.Inputs'!$D$43*(1+$G494)^(7-1)-'1.Inputs'!$D$44*(1+$G494)^(7-1)-('1.Inputs'!$D$20/'1.Inputs'!$D$27+'1.Inputs'!$D$23/'1.Inputs'!$D$28))))*'1.Inputs'!$D$53</f>
        <v>783614821.52486181</v>
      </c>
      <c r="AJ494" s="36">
        <f ca="1">Z494-AJ$13-AJ$14+MIN(AJ$13,MAX(0,((('1.Inputs'!$D$37*12*IF(8=1,'1.Inputs'!$D$38,IF(8=2,'1.Inputs'!$D$39,$E494)))*$F494*(('1.Inputs'!$D$40)+(1-'1.Inputs'!$D$40)*(1+'1.Inputs'!$D$41))*(1+$G494)^(8-1))-(('1.Inputs'!$D$37*12*IF(8=1,'1.Inputs'!$D$38,IF(8=2,'1.Inputs'!$D$39,$E494)))/(1-'1.Inputs'!$D$42)*$D494*(1+$G494)^(8-1))-('1.Inputs'!$D$37*12*IF(8=1,'1.Inputs'!$D$38,IF(8=2,'1.Inputs'!$D$39,$E494)))*'1.Inputs'!$D$43*(1+$G494)^(8-1)-'1.Inputs'!$D$44*(1+$G494)^(8-1)-('1.Inputs'!$D$20/'1.Inputs'!$D$27+'1.Inputs'!$D$23/'1.Inputs'!$D$28))))*'1.Inputs'!$D$53</f>
        <v>1088557419.1015491</v>
      </c>
      <c r="AK494" s="36">
        <f ca="1">AA494-AK$13-AK$14+MIN(AK$13,MAX(0,((('1.Inputs'!$D$37*12*IF(9=1,'1.Inputs'!$D$38,IF(9=2,'1.Inputs'!$D$39,$E494)))*$F494*(('1.Inputs'!$D$40)+(1-'1.Inputs'!$D$40)*(1+'1.Inputs'!$D$41))*(1+$G494)^(9-1))-(('1.Inputs'!$D$37*12*IF(9=1,'1.Inputs'!$D$38,IF(9=2,'1.Inputs'!$D$39,$E494)))/(1-'1.Inputs'!$D$42)*$D494*(1+$G494)^(9-1))-('1.Inputs'!$D$37*12*IF(9=1,'1.Inputs'!$D$38,IF(9=2,'1.Inputs'!$D$39,$E494)))*'1.Inputs'!$D$43*(1+$G494)^(9-1)-'1.Inputs'!$D$44*(1+$G494)^(9-1)-('1.Inputs'!$D$20/'1.Inputs'!$D$27+'1.Inputs'!$D$23/'1.Inputs'!$D$28))))*'1.Inputs'!$D$53</f>
        <v>1129889994.3889637</v>
      </c>
      <c r="AL494" s="36">
        <f ca="1">AB494-AL$13-AL$14+MIN(AL$13,MAX(0,((('1.Inputs'!$D$37*12*IF(10=1,'1.Inputs'!$D$38,IF(10=2,'1.Inputs'!$D$39,$E494)))*$F494*(('1.Inputs'!$D$40)+(1-'1.Inputs'!$D$40)*(1+'1.Inputs'!$D$41))*(1+$G494)^(10-1))-(('1.Inputs'!$D$37*12*IF(10=1,'1.Inputs'!$D$38,IF(10=2,'1.Inputs'!$D$39,$E494)))/(1-'1.Inputs'!$D$42)*$D494*(1+$G494)^(10-1))-('1.Inputs'!$D$37*12*IF(10=1,'1.Inputs'!$D$38,IF(10=2,'1.Inputs'!$D$39,$E494)))*'1.Inputs'!$D$43*(1+$G494)^(10-1)-'1.Inputs'!$D$44*(1+$G494)^(10-1)-('1.Inputs'!$D$20/'1.Inputs'!$D$27+'1.Inputs'!$D$23/'1.Inputs'!$D$28))))*'1.Inputs'!$D$53+'1.Inputs'!$D$35</f>
        <v>4485967853.0495739</v>
      </c>
      <c r="AM494" s="48">
        <f ca="1">R494+NPV('1.Inputs'!$D$55,S494:AB494)</f>
        <v>2634874225.2098951</v>
      </c>
      <c r="AN494" s="48">
        <f ca="1">-('1.Inputs'!$D$24*(1-'1.Inputs'!$D$31)+'1.Inputs'!$D$35)+NPV('1.Inputs'!$D$54,AC494:AL494)</f>
        <v>937329956.9481554</v>
      </c>
      <c r="AO494" s="36">
        <f t="shared" ca="1" si="61"/>
        <v>-2.98970005048472</v>
      </c>
      <c r="AP494" s="36">
        <f t="shared" ca="1" si="62"/>
        <v>1.9727579015744199</v>
      </c>
      <c r="AQ494" s="36">
        <f ca="1">'1.Inputs'!$D$35+MIN(SUM($AC494:AC494),SUM($AC494:AD494),SUM($AC494:AE494),SUM($AC494:AF494),SUM($AC494:AG494),SUM($AC494:AH494),SUM($AC494:AI494),SUM($AC494:AJ494),SUM($AC494:AK494),SUM($AC494:AL494))</f>
        <v>262780272.54845536</v>
      </c>
      <c r="AR494" s="36">
        <f ca="1">IF(AP494&lt;'1.Inputs'!$D$57,1,0)</f>
        <v>0</v>
      </c>
      <c r="AS494" s="36">
        <f t="shared" ca="1" si="63"/>
        <v>0</v>
      </c>
    </row>
    <row r="495" spans="2:45" ht="15" customHeight="1" x14ac:dyDescent="0.25">
      <c r="B495" s="36">
        <v>480</v>
      </c>
      <c r="C495" s="36">
        <f t="shared" ca="1" si="56"/>
        <v>0.37536757443703228</v>
      </c>
      <c r="D495" s="36">
        <f t="shared" ca="1" si="57"/>
        <v>18182.486877887739</v>
      </c>
      <c r="E495" s="47">
        <f t="shared" ca="1" si="58"/>
        <v>0.811297484052525</v>
      </c>
      <c r="F495" s="36">
        <f t="shared" ca="1" si="59"/>
        <v>29865.760390496263</v>
      </c>
      <c r="G495" s="36">
        <f t="shared" ca="1" si="60"/>
        <v>3.7454556079007523E-2</v>
      </c>
      <c r="H495" s="36">
        <f ca="1">((('1.Inputs'!$D$37*12*IF(1=1,'1.Inputs'!$D$38,IF(1=2,'1.Inputs'!$D$39,$E495)))*$F495*(('1.Inputs'!$D$40)+(1-'1.Inputs'!$D$40)*(1+'1.Inputs'!$D$41))*(1+$G495)^(1-1))*'1.Inputs'!$D$47+(('1.Inputs'!$D$37*12*IF(1=1,'1.Inputs'!$D$38,IF(1=2,'1.Inputs'!$D$39,$E495)))/(1-'1.Inputs'!$D$42)*$D495*(1+$G495)^(1-1))*('1.Inputs'!$D$48-'1.Inputs'!$D$49))/'1.Inputs'!$D$51</f>
        <v>788821583.2904098</v>
      </c>
      <c r="I495" s="36">
        <f ca="1">((('1.Inputs'!$D$37*12*IF(2=1,'1.Inputs'!$D$38,IF(2=2,'1.Inputs'!$D$39,$E495)))*$F495*(('1.Inputs'!$D$40)+(1-'1.Inputs'!$D$40)*(1+'1.Inputs'!$D$41))*(1+$G495)^(2-1))*'1.Inputs'!$D$47+(('1.Inputs'!$D$37*12*IF(2=1,'1.Inputs'!$D$38,IF(2=2,'1.Inputs'!$D$39,$E495)))/(1-'1.Inputs'!$D$42)*$D495*(1+$G495)^(2-1))*('1.Inputs'!$D$48-'1.Inputs'!$D$49))/'1.Inputs'!$D$51</f>
        <v>1145713163.7253292</v>
      </c>
      <c r="J495" s="36">
        <f ca="1">((('1.Inputs'!$D$37*12*IF(3=1,'1.Inputs'!$D$38,IF(3=2,'1.Inputs'!$D$39,$E495)))*$F495*(('1.Inputs'!$D$40)+(1-'1.Inputs'!$D$40)*(1+'1.Inputs'!$D$41))*(1+$G495)^(3-1))*'1.Inputs'!$D$47+(('1.Inputs'!$D$37*12*IF(3=1,'1.Inputs'!$D$38,IF(3=2,'1.Inputs'!$D$39,$E495)))/(1-'1.Inputs'!$D$42)*$D495*(1+$G495)^(3-1))*('1.Inputs'!$D$48-'1.Inputs'!$D$49))/'1.Inputs'!$D$51</f>
        <v>1377612498.8216202</v>
      </c>
      <c r="K495" s="36">
        <f ca="1">((('1.Inputs'!$D$37*12*IF(4=1,'1.Inputs'!$D$38,IF(4=2,'1.Inputs'!$D$39,$E495)))*$F495*(('1.Inputs'!$D$40)+(1-'1.Inputs'!$D$40)*(1+'1.Inputs'!$D$41))*(1+$G495)^(4-1))*'1.Inputs'!$D$47+(('1.Inputs'!$D$37*12*IF(4=1,'1.Inputs'!$D$38,IF(4=2,'1.Inputs'!$D$39,$E495)))/(1-'1.Inputs'!$D$42)*$D495*(1+$G495)^(4-1))*('1.Inputs'!$D$48-'1.Inputs'!$D$49))/'1.Inputs'!$D$51</f>
        <v>1429210363.4138763</v>
      </c>
      <c r="L495" s="36">
        <f ca="1">((('1.Inputs'!$D$37*12*IF(5=1,'1.Inputs'!$D$38,IF(5=2,'1.Inputs'!$D$39,$E495)))*$F495*(('1.Inputs'!$D$40)+(1-'1.Inputs'!$D$40)*(1+'1.Inputs'!$D$41))*(1+$G495)^(5-1))*'1.Inputs'!$D$47+(('1.Inputs'!$D$37*12*IF(5=1,'1.Inputs'!$D$38,IF(5=2,'1.Inputs'!$D$39,$E495)))/(1-'1.Inputs'!$D$42)*$D495*(1+$G495)^(5-1))*('1.Inputs'!$D$48-'1.Inputs'!$D$49))/'1.Inputs'!$D$51</f>
        <v>1482740803.1190603</v>
      </c>
      <c r="M495" s="36">
        <f ca="1">((('1.Inputs'!$D$37*12*IF(6=1,'1.Inputs'!$D$38,IF(6=2,'1.Inputs'!$D$39,$E495)))*$F495*(('1.Inputs'!$D$40)+(1-'1.Inputs'!$D$40)*(1+'1.Inputs'!$D$41))*(1+$G495)^(6-1))*'1.Inputs'!$D$47+(('1.Inputs'!$D$37*12*IF(6=1,'1.Inputs'!$D$38,IF(6=2,'1.Inputs'!$D$39,$E495)))/(1-'1.Inputs'!$D$42)*$D495*(1+$G495)^(6-1))*('1.Inputs'!$D$48-'1.Inputs'!$D$49))/'1.Inputs'!$D$51</f>
        <v>1538276201.6801162</v>
      </c>
      <c r="N495" s="36">
        <f ca="1">((('1.Inputs'!$D$37*12*IF(7=1,'1.Inputs'!$D$38,IF(7=2,'1.Inputs'!$D$39,$E495)))*$F495*(('1.Inputs'!$D$40)+(1-'1.Inputs'!$D$40)*(1+'1.Inputs'!$D$41))*(1+$G495)^(7-1))*'1.Inputs'!$D$47+(('1.Inputs'!$D$37*12*IF(7=1,'1.Inputs'!$D$38,IF(7=2,'1.Inputs'!$D$39,$E495)))/(1-'1.Inputs'!$D$42)*$D495*(1+$G495)^(7-1))*('1.Inputs'!$D$48-'1.Inputs'!$D$49))/'1.Inputs'!$D$51</f>
        <v>1595891653.9409463</v>
      </c>
      <c r="O495" s="36">
        <f ca="1">((('1.Inputs'!$D$37*12*IF(8=1,'1.Inputs'!$D$38,IF(8=2,'1.Inputs'!$D$39,$E495)))*$F495*(('1.Inputs'!$D$40)+(1-'1.Inputs'!$D$40)*(1+'1.Inputs'!$D$41))*(1+$G495)^(8-1))*'1.Inputs'!$D$47+(('1.Inputs'!$D$37*12*IF(8=1,'1.Inputs'!$D$38,IF(8=2,'1.Inputs'!$D$39,$E495)))/(1-'1.Inputs'!$D$42)*$D495*(1+$G495)^(8-1))*('1.Inputs'!$D$48-'1.Inputs'!$D$49))/'1.Inputs'!$D$51</f>
        <v>1655665067.3894982</v>
      </c>
      <c r="P495" s="36">
        <f ca="1">((('1.Inputs'!$D$37*12*IF(9=1,'1.Inputs'!$D$38,IF(9=2,'1.Inputs'!$D$39,$E495)))*$F495*(('1.Inputs'!$D$40)+(1-'1.Inputs'!$D$40)*(1+'1.Inputs'!$D$41))*(1+$G495)^(9-1))*'1.Inputs'!$D$47+(('1.Inputs'!$D$37*12*IF(9=1,'1.Inputs'!$D$38,IF(9=2,'1.Inputs'!$D$39,$E495)))/(1-'1.Inputs'!$D$42)*$D495*(1+$G495)^(9-1))*('1.Inputs'!$D$48-'1.Inputs'!$D$49))/'1.Inputs'!$D$51</f>
        <v>1717677267.504092</v>
      </c>
      <c r="Q495" s="36">
        <f ca="1">((('1.Inputs'!$D$37*12*IF(10=1,'1.Inputs'!$D$38,IF(10=2,'1.Inputs'!$D$39,$E495)))*$F495*(('1.Inputs'!$D$40)+(1-'1.Inputs'!$D$40)*(1+'1.Inputs'!$D$41))*(1+$G495)^(10-1))*'1.Inputs'!$D$47+(('1.Inputs'!$D$37*12*IF(10=1,'1.Inputs'!$D$38,IF(10=2,'1.Inputs'!$D$39,$E495)))/(1-'1.Inputs'!$D$42)*$D495*(1+$G495)^(10-1))*('1.Inputs'!$D$48-'1.Inputs'!$D$49))/'1.Inputs'!$D$51</f>
        <v>1782012107.0454609</v>
      </c>
      <c r="R495" s="36">
        <f>-'1.Inputs'!$D$24</f>
        <v>-2050000000</v>
      </c>
      <c r="S495" s="36">
        <f ca="1">((('1.Inputs'!$D$37*12*IF(1=1,'1.Inputs'!$D$38,IF(1=2,'1.Inputs'!$D$39,$E495)))*$F495*(('1.Inputs'!$D$40)+(1-'1.Inputs'!$D$40)*(1+'1.Inputs'!$D$41))*(1+$G495)^(1-1))-(('1.Inputs'!$D$37*12*IF(1=1,'1.Inputs'!$D$38,IF(1=2,'1.Inputs'!$D$39,$E495)))/(1-'1.Inputs'!$D$42)*$D495*(1+$G495)^(1-1))-('1.Inputs'!$D$37*12*IF(1=1,'1.Inputs'!$D$38,IF(1=2,'1.Inputs'!$D$39,$E495)))*'1.Inputs'!$D$43*(1+$G495)^(1-1)-'1.Inputs'!$D$44*(1+$G495)^(1-1)-('1.Inputs'!$D$20/'1.Inputs'!$D$27+'1.Inputs'!$D$23/'1.Inputs'!$D$28))-MAX(0,((('1.Inputs'!$D$37*12*IF(1=1,'1.Inputs'!$D$38,IF(1=2,'1.Inputs'!$D$39,$E495)))*$F495*(('1.Inputs'!$D$40)+(1-'1.Inputs'!$D$40)*(1+'1.Inputs'!$D$41))*(1+$G495)^(1-1))-(('1.Inputs'!$D$37*12*IF(1=1,'1.Inputs'!$D$38,IF(1=2,'1.Inputs'!$D$39,$E495)))/(1-'1.Inputs'!$D$42)*$D495*(1+$G495)^(1-1))-('1.Inputs'!$D$37*12*IF(1=1,'1.Inputs'!$D$38,IF(1=2,'1.Inputs'!$D$39,$E495)))*'1.Inputs'!$D$43*(1+$G495)^(1-1)-'1.Inputs'!$D$44*(1+$G495)^(1-1)-('1.Inputs'!$D$20/'1.Inputs'!$D$27+'1.Inputs'!$D$23/'1.Inputs'!$D$28)))*'1.Inputs'!$D$53+('1.Inputs'!$D$20/'1.Inputs'!$D$27+'1.Inputs'!$D$23/'1.Inputs'!$D$28)-H495</f>
        <v>-505709445.76763374</v>
      </c>
      <c r="T495" s="36">
        <f ca="1">((('1.Inputs'!$D$37*12*IF(2=1,'1.Inputs'!$D$38,IF(2=2,'1.Inputs'!$D$39,$E495)))*$F495*(('1.Inputs'!$D$40)+(1-'1.Inputs'!$D$40)*(1+'1.Inputs'!$D$41))*(1+$G495)^(2-1))-(('1.Inputs'!$D$37*12*IF(2=1,'1.Inputs'!$D$38,IF(2=2,'1.Inputs'!$D$39,$E495)))/(1-'1.Inputs'!$D$42)*$D495*(1+$G495)^(2-1))-('1.Inputs'!$D$37*12*IF(2=1,'1.Inputs'!$D$38,IF(2=2,'1.Inputs'!$D$39,$E495)))*'1.Inputs'!$D$43*(1+$G495)^(2-1)-'1.Inputs'!$D$44*(1+$G495)^(2-1)-('1.Inputs'!$D$20/'1.Inputs'!$D$27+'1.Inputs'!$D$23/'1.Inputs'!$D$28))-MAX(0,((('1.Inputs'!$D$37*12*IF(2=1,'1.Inputs'!$D$38,IF(2=2,'1.Inputs'!$D$39,$E495)))*$F495*(('1.Inputs'!$D$40)+(1-'1.Inputs'!$D$40)*(1+'1.Inputs'!$D$41))*(1+$G495)^(2-1))-(('1.Inputs'!$D$37*12*IF(2=1,'1.Inputs'!$D$38,IF(2=2,'1.Inputs'!$D$39,$E495)))/(1-'1.Inputs'!$D$42)*$D495*(1+$G495)^(2-1))-('1.Inputs'!$D$37*12*IF(2=1,'1.Inputs'!$D$38,IF(2=2,'1.Inputs'!$D$39,$E495)))*'1.Inputs'!$D$43*(1+$G495)^(2-1)-'1.Inputs'!$D$44*(1+$G495)^(2-1)-('1.Inputs'!$D$20/'1.Inputs'!$D$27+'1.Inputs'!$D$23/'1.Inputs'!$D$28)))*'1.Inputs'!$D$53+('1.Inputs'!$D$20/'1.Inputs'!$D$27+'1.Inputs'!$D$23/'1.Inputs'!$D$28)-(I495-H495)</f>
        <v>275697534.53892112</v>
      </c>
      <c r="U495" s="36">
        <f ca="1">((('1.Inputs'!$D$37*12*IF(3=1,'1.Inputs'!$D$38,IF(3=2,'1.Inputs'!$D$39,$E495)))*$F495*(('1.Inputs'!$D$40)+(1-'1.Inputs'!$D$40)*(1+'1.Inputs'!$D$41))*(1+$G495)^(3-1))-(('1.Inputs'!$D$37*12*IF(3=1,'1.Inputs'!$D$38,IF(3=2,'1.Inputs'!$D$39,$E495)))/(1-'1.Inputs'!$D$42)*$D495*(1+$G495)^(3-1))-('1.Inputs'!$D$37*12*IF(3=1,'1.Inputs'!$D$38,IF(3=2,'1.Inputs'!$D$39,$E495)))*'1.Inputs'!$D$43*(1+$G495)^(3-1)-'1.Inputs'!$D$44*(1+$G495)^(3-1)-('1.Inputs'!$D$20/'1.Inputs'!$D$27+'1.Inputs'!$D$23/'1.Inputs'!$D$28))-MAX(0,((('1.Inputs'!$D$37*12*IF(3=1,'1.Inputs'!$D$38,IF(3=2,'1.Inputs'!$D$39,$E495)))*$F495*(('1.Inputs'!$D$40)+(1-'1.Inputs'!$D$40)*(1+'1.Inputs'!$D$41))*(1+$G495)^(3-1))-(('1.Inputs'!$D$37*12*IF(3=1,'1.Inputs'!$D$38,IF(3=2,'1.Inputs'!$D$39,$E495)))/(1-'1.Inputs'!$D$42)*$D495*(1+$G495)^(3-1))-('1.Inputs'!$D$37*12*IF(3=1,'1.Inputs'!$D$38,IF(3=2,'1.Inputs'!$D$39,$E495)))*'1.Inputs'!$D$43*(1+$G495)^(3-1)-'1.Inputs'!$D$44*(1+$G495)^(3-1)-('1.Inputs'!$D$20/'1.Inputs'!$D$27+'1.Inputs'!$D$23/'1.Inputs'!$D$28)))*'1.Inputs'!$D$53+('1.Inputs'!$D$20/'1.Inputs'!$D$27+'1.Inputs'!$D$23/'1.Inputs'!$D$28)-(J495-I495)</f>
        <v>619276881.80460429</v>
      </c>
      <c r="V495" s="36">
        <f ca="1">((('1.Inputs'!$D$37*12*IF(4=1,'1.Inputs'!$D$38,IF(4=2,'1.Inputs'!$D$39,$E495)))*$F495*(('1.Inputs'!$D$40)+(1-'1.Inputs'!$D$40)*(1+'1.Inputs'!$D$41))*(1+$G495)^(4-1))-(('1.Inputs'!$D$37*12*IF(4=1,'1.Inputs'!$D$38,IF(4=2,'1.Inputs'!$D$39,$E495)))/(1-'1.Inputs'!$D$42)*$D495*(1+$G495)^(4-1))-('1.Inputs'!$D$37*12*IF(4=1,'1.Inputs'!$D$38,IF(4=2,'1.Inputs'!$D$39,$E495)))*'1.Inputs'!$D$43*(1+$G495)^(4-1)-'1.Inputs'!$D$44*(1+$G495)^(4-1)-('1.Inputs'!$D$20/'1.Inputs'!$D$27+'1.Inputs'!$D$23/'1.Inputs'!$D$28))-MAX(0,((('1.Inputs'!$D$37*12*IF(4=1,'1.Inputs'!$D$38,IF(4=2,'1.Inputs'!$D$39,$E495)))*$F495*(('1.Inputs'!$D$40)+(1-'1.Inputs'!$D$40)*(1+'1.Inputs'!$D$41))*(1+$G495)^(4-1))-(('1.Inputs'!$D$37*12*IF(4=1,'1.Inputs'!$D$38,IF(4=2,'1.Inputs'!$D$39,$E495)))/(1-'1.Inputs'!$D$42)*$D495*(1+$G495)^(4-1))-('1.Inputs'!$D$37*12*IF(4=1,'1.Inputs'!$D$38,IF(4=2,'1.Inputs'!$D$39,$E495)))*'1.Inputs'!$D$43*(1+$G495)^(4-1)-'1.Inputs'!$D$44*(1+$G495)^(4-1)-('1.Inputs'!$D$20/'1.Inputs'!$D$27+'1.Inputs'!$D$23/'1.Inputs'!$D$28)))*'1.Inputs'!$D$53+('1.Inputs'!$D$20/'1.Inputs'!$D$27+'1.Inputs'!$D$23/'1.Inputs'!$D$28)-(K495-J495)</f>
        <v>829689051.88293839</v>
      </c>
      <c r="W495" s="36">
        <f ca="1">((('1.Inputs'!$D$37*12*IF(5=1,'1.Inputs'!$D$38,IF(5=2,'1.Inputs'!$D$39,$E495)))*$F495*(('1.Inputs'!$D$40)+(1-'1.Inputs'!$D$40)*(1+'1.Inputs'!$D$41))*(1+$G495)^(5-1))-(('1.Inputs'!$D$37*12*IF(5=1,'1.Inputs'!$D$38,IF(5=2,'1.Inputs'!$D$39,$E495)))/(1-'1.Inputs'!$D$42)*$D495*(1+$G495)^(5-1))-('1.Inputs'!$D$37*12*IF(5=1,'1.Inputs'!$D$38,IF(5=2,'1.Inputs'!$D$39,$E495)))*'1.Inputs'!$D$43*(1+$G495)^(5-1)-'1.Inputs'!$D$44*(1+$G495)^(5-1)-('1.Inputs'!$D$20/'1.Inputs'!$D$27+'1.Inputs'!$D$23/'1.Inputs'!$D$28))-MAX(0,((('1.Inputs'!$D$37*12*IF(5=1,'1.Inputs'!$D$38,IF(5=2,'1.Inputs'!$D$39,$E495)))*$F495*(('1.Inputs'!$D$40)+(1-'1.Inputs'!$D$40)*(1+'1.Inputs'!$D$41))*(1+$G495)^(5-1))-(('1.Inputs'!$D$37*12*IF(5=1,'1.Inputs'!$D$38,IF(5=2,'1.Inputs'!$D$39,$E495)))/(1-'1.Inputs'!$D$42)*$D495*(1+$G495)^(5-1))-('1.Inputs'!$D$37*12*IF(5=1,'1.Inputs'!$D$38,IF(5=2,'1.Inputs'!$D$39,$E495)))*'1.Inputs'!$D$43*(1+$G495)^(5-1)-'1.Inputs'!$D$44*(1+$G495)^(5-1)-('1.Inputs'!$D$20/'1.Inputs'!$D$27+'1.Inputs'!$D$23/'1.Inputs'!$D$28)))*'1.Inputs'!$D$53+('1.Inputs'!$D$20/'1.Inputs'!$D$27+'1.Inputs'!$D$23/'1.Inputs'!$D$28)-(L495-K495)</f>
        <v>858994959.23009312</v>
      </c>
      <c r="X495" s="36">
        <f ca="1">((('1.Inputs'!$D$37*12*IF(6=1,'1.Inputs'!$D$38,IF(6=2,'1.Inputs'!$D$39,$E495)))*$F495*(('1.Inputs'!$D$40)+(1-'1.Inputs'!$D$40)*(1+'1.Inputs'!$D$41))*(1+$G495)^(6-1))-(('1.Inputs'!$D$37*12*IF(6=1,'1.Inputs'!$D$38,IF(6=2,'1.Inputs'!$D$39,$E495)))/(1-'1.Inputs'!$D$42)*$D495*(1+$G495)^(6-1))-('1.Inputs'!$D$37*12*IF(6=1,'1.Inputs'!$D$38,IF(6=2,'1.Inputs'!$D$39,$E495)))*'1.Inputs'!$D$43*(1+$G495)^(6-1)-'1.Inputs'!$D$44*(1+$G495)^(6-1)-('1.Inputs'!$D$20/'1.Inputs'!$D$27+'1.Inputs'!$D$23/'1.Inputs'!$D$28))-MAX(0,((('1.Inputs'!$D$37*12*IF(6=1,'1.Inputs'!$D$38,IF(6=2,'1.Inputs'!$D$39,$E495)))*$F495*(('1.Inputs'!$D$40)+(1-'1.Inputs'!$D$40)*(1+'1.Inputs'!$D$41))*(1+$G495)^(6-1))-(('1.Inputs'!$D$37*12*IF(6=1,'1.Inputs'!$D$38,IF(6=2,'1.Inputs'!$D$39,$E495)))/(1-'1.Inputs'!$D$42)*$D495*(1+$G495)^(6-1))-('1.Inputs'!$D$37*12*IF(6=1,'1.Inputs'!$D$38,IF(6=2,'1.Inputs'!$D$39,$E495)))*'1.Inputs'!$D$43*(1+$G495)^(6-1)-'1.Inputs'!$D$44*(1+$G495)^(6-1)-('1.Inputs'!$D$20/'1.Inputs'!$D$27+'1.Inputs'!$D$23/'1.Inputs'!$D$28)))*'1.Inputs'!$D$53+('1.Inputs'!$D$20/'1.Inputs'!$D$27+'1.Inputs'!$D$23/'1.Inputs'!$D$28)-(M495-L495)</f>
        <v>889398506.32742834</v>
      </c>
      <c r="Y495" s="36">
        <f ca="1">((('1.Inputs'!$D$37*12*IF(7=1,'1.Inputs'!$D$38,IF(7=2,'1.Inputs'!$D$39,$E495)))*$F495*(('1.Inputs'!$D$40)+(1-'1.Inputs'!$D$40)*(1+'1.Inputs'!$D$41))*(1+$G495)^(7-1))-(('1.Inputs'!$D$37*12*IF(7=1,'1.Inputs'!$D$38,IF(7=2,'1.Inputs'!$D$39,$E495)))/(1-'1.Inputs'!$D$42)*$D495*(1+$G495)^(7-1))-('1.Inputs'!$D$37*12*IF(7=1,'1.Inputs'!$D$38,IF(7=2,'1.Inputs'!$D$39,$E495)))*'1.Inputs'!$D$43*(1+$G495)^(7-1)-'1.Inputs'!$D$44*(1+$G495)^(7-1)-('1.Inputs'!$D$20/'1.Inputs'!$D$27+'1.Inputs'!$D$23/'1.Inputs'!$D$28))-MAX(0,((('1.Inputs'!$D$37*12*IF(7=1,'1.Inputs'!$D$38,IF(7=2,'1.Inputs'!$D$39,$E495)))*$F495*(('1.Inputs'!$D$40)+(1-'1.Inputs'!$D$40)*(1+'1.Inputs'!$D$41))*(1+$G495)^(7-1))-(('1.Inputs'!$D$37*12*IF(7=1,'1.Inputs'!$D$38,IF(7=2,'1.Inputs'!$D$39,$E495)))/(1-'1.Inputs'!$D$42)*$D495*(1+$G495)^(7-1))-('1.Inputs'!$D$37*12*IF(7=1,'1.Inputs'!$D$38,IF(7=2,'1.Inputs'!$D$39,$E495)))*'1.Inputs'!$D$43*(1+$G495)^(7-1)-'1.Inputs'!$D$44*(1+$G495)^(7-1)-('1.Inputs'!$D$20/'1.Inputs'!$D$27+'1.Inputs'!$D$23/'1.Inputs'!$D$28)))*'1.Inputs'!$D$53+('1.Inputs'!$D$20/'1.Inputs'!$D$27+'1.Inputs'!$D$23/'1.Inputs'!$D$28)-(N495-M495)</f>
        <v>920940804.78452253</v>
      </c>
      <c r="Z495" s="36">
        <f ca="1">((('1.Inputs'!$D$37*12*IF(8=1,'1.Inputs'!$D$38,IF(8=2,'1.Inputs'!$D$39,$E495)))*$F495*(('1.Inputs'!$D$40)+(1-'1.Inputs'!$D$40)*(1+'1.Inputs'!$D$41))*(1+$G495)^(8-1))-(('1.Inputs'!$D$37*12*IF(8=1,'1.Inputs'!$D$38,IF(8=2,'1.Inputs'!$D$39,$E495)))/(1-'1.Inputs'!$D$42)*$D495*(1+$G495)^(8-1))-('1.Inputs'!$D$37*12*IF(8=1,'1.Inputs'!$D$38,IF(8=2,'1.Inputs'!$D$39,$E495)))*'1.Inputs'!$D$43*(1+$G495)^(8-1)-'1.Inputs'!$D$44*(1+$G495)^(8-1)-('1.Inputs'!$D$20/'1.Inputs'!$D$27+'1.Inputs'!$D$23/'1.Inputs'!$D$28))-MAX(0,((('1.Inputs'!$D$37*12*IF(8=1,'1.Inputs'!$D$38,IF(8=2,'1.Inputs'!$D$39,$E495)))*$F495*(('1.Inputs'!$D$40)+(1-'1.Inputs'!$D$40)*(1+'1.Inputs'!$D$41))*(1+$G495)^(8-1))-(('1.Inputs'!$D$37*12*IF(8=1,'1.Inputs'!$D$38,IF(8=2,'1.Inputs'!$D$39,$E495)))/(1-'1.Inputs'!$D$42)*$D495*(1+$G495)^(8-1))-('1.Inputs'!$D$37*12*IF(8=1,'1.Inputs'!$D$38,IF(8=2,'1.Inputs'!$D$39,$E495)))*'1.Inputs'!$D$43*(1+$G495)^(8-1)-'1.Inputs'!$D$44*(1+$G495)^(8-1)-('1.Inputs'!$D$20/'1.Inputs'!$D$27+'1.Inputs'!$D$23/'1.Inputs'!$D$28)))*'1.Inputs'!$D$53+('1.Inputs'!$D$20/'1.Inputs'!$D$27+'1.Inputs'!$D$23/'1.Inputs'!$D$28)-(O495-N495)</f>
        <v>953664506.02803671</v>
      </c>
      <c r="AA495" s="36">
        <f ca="1">((('1.Inputs'!$D$37*12*IF(9=1,'1.Inputs'!$D$38,IF(9=2,'1.Inputs'!$D$39,$E495)))*$F495*(('1.Inputs'!$D$40)+(1-'1.Inputs'!$D$40)*(1+'1.Inputs'!$D$41))*(1+$G495)^(9-1))-(('1.Inputs'!$D$37*12*IF(9=1,'1.Inputs'!$D$38,IF(9=2,'1.Inputs'!$D$39,$E495)))/(1-'1.Inputs'!$D$42)*$D495*(1+$G495)^(9-1))-('1.Inputs'!$D$37*12*IF(9=1,'1.Inputs'!$D$38,IF(9=2,'1.Inputs'!$D$39,$E495)))*'1.Inputs'!$D$43*(1+$G495)^(9-1)-'1.Inputs'!$D$44*(1+$G495)^(9-1)-('1.Inputs'!$D$20/'1.Inputs'!$D$27+'1.Inputs'!$D$23/'1.Inputs'!$D$28))-MAX(0,((('1.Inputs'!$D$37*12*IF(9=1,'1.Inputs'!$D$38,IF(9=2,'1.Inputs'!$D$39,$E495)))*$F495*(('1.Inputs'!$D$40)+(1-'1.Inputs'!$D$40)*(1+'1.Inputs'!$D$41))*(1+$G495)^(9-1))-(('1.Inputs'!$D$37*12*IF(9=1,'1.Inputs'!$D$38,IF(9=2,'1.Inputs'!$D$39,$E495)))/(1-'1.Inputs'!$D$42)*$D495*(1+$G495)^(9-1))-('1.Inputs'!$D$37*12*IF(9=1,'1.Inputs'!$D$38,IF(9=2,'1.Inputs'!$D$39,$E495)))*'1.Inputs'!$D$43*(1+$G495)^(9-1)-'1.Inputs'!$D$44*(1+$G495)^(9-1)-('1.Inputs'!$D$20/'1.Inputs'!$D$27+'1.Inputs'!$D$23/'1.Inputs'!$D$28)))*'1.Inputs'!$D$53+('1.Inputs'!$D$20/'1.Inputs'!$D$27+'1.Inputs'!$D$23/'1.Inputs'!$D$28)-(P495-O495)</f>
        <v>987613858.97489071</v>
      </c>
      <c r="AB495" s="36">
        <f ca="1">((('1.Inputs'!$D$37*12*IF(10=1,'1.Inputs'!$D$38,IF(10=2,'1.Inputs'!$D$39,$E495)))*$F495*(('1.Inputs'!$D$40)+(1-'1.Inputs'!$D$40)*(1+'1.Inputs'!$D$41))*(1+$G495)^(10-1))-(('1.Inputs'!$D$37*12*IF(10=1,'1.Inputs'!$D$38,IF(10=2,'1.Inputs'!$D$39,$E495)))/(1-'1.Inputs'!$D$42)*$D495*(1+$G495)^(10-1))-('1.Inputs'!$D$37*12*IF(10=1,'1.Inputs'!$D$38,IF(10=2,'1.Inputs'!$D$39,$E495)))*'1.Inputs'!$D$43*(1+$G495)^(10-1)-'1.Inputs'!$D$44*(1+$G495)^(10-1)-('1.Inputs'!$D$20/'1.Inputs'!$D$27+'1.Inputs'!$D$23/'1.Inputs'!$D$28))-MAX(0,((('1.Inputs'!$D$37*12*IF(10=1,'1.Inputs'!$D$38,IF(10=2,'1.Inputs'!$D$39,$E495)))*$F495*(('1.Inputs'!$D$40)+(1-'1.Inputs'!$D$40)*(1+'1.Inputs'!$D$41))*(1+$G495)^(10-1))-(('1.Inputs'!$D$37*12*IF(10=1,'1.Inputs'!$D$38,IF(10=2,'1.Inputs'!$D$39,$E495)))/(1-'1.Inputs'!$D$42)*$D495*(1+$G495)^(10-1))-('1.Inputs'!$D$37*12*IF(10=1,'1.Inputs'!$D$38,IF(10=2,'1.Inputs'!$D$39,$E495)))*'1.Inputs'!$D$43*(1+$G495)^(10-1)-'1.Inputs'!$D$44*(1+$G495)^(10-1)-('1.Inputs'!$D$20/'1.Inputs'!$D$27+'1.Inputs'!$D$23/'1.Inputs'!$D$28)))*'1.Inputs'!$D$53+('1.Inputs'!$D$20/'1.Inputs'!$D$27+'1.Inputs'!$D$23/'1.Inputs'!$D$28)-(Q495-P495)+(('1.Inputs'!$D$20+'1.Inputs'!$D$23-('1.Inputs'!$D$20/'1.Inputs'!$D$27+'1.Inputs'!$D$23/'1.Inputs'!$D$28)*'1.Inputs'!$D$10)*'1.Inputs'!$D$60+'1.Inputs'!$D$19*'1.Inputs'!$D$59+Q495)</f>
        <v>3504846876.9109983</v>
      </c>
      <c r="AC495" s="36">
        <f ca="1">S495-AC$13-AC$14+MIN(AC$13,MAX(0,((('1.Inputs'!$D$37*12*IF(1=1,'1.Inputs'!$D$38,IF(1=2,'1.Inputs'!$D$39,$E495)))*$F495*(('1.Inputs'!$D$40)+(1-'1.Inputs'!$D$40)*(1+'1.Inputs'!$D$41))*(1+$G495)^(1-1))-(('1.Inputs'!$D$37*12*IF(1=1,'1.Inputs'!$D$38,IF(1=2,'1.Inputs'!$D$39,$E495)))/(1-'1.Inputs'!$D$42)*$D495*(1+$G495)^(1-1))-('1.Inputs'!$D$37*12*IF(1=1,'1.Inputs'!$D$38,IF(1=2,'1.Inputs'!$D$39,$E495)))*'1.Inputs'!$D$43*(1+$G495)^(1-1)-'1.Inputs'!$D$44*(1+$G495)^(1-1)-('1.Inputs'!$D$20/'1.Inputs'!$D$27+'1.Inputs'!$D$23/'1.Inputs'!$D$28))))*'1.Inputs'!$D$53</f>
        <v>-601649445.76763368</v>
      </c>
      <c r="AD495" s="36">
        <f ca="1">T495-AD$13-AD$14+MIN(AD$13,MAX(0,((('1.Inputs'!$D$37*12*IF(2=1,'1.Inputs'!$D$38,IF(2=2,'1.Inputs'!$D$39,$E495)))*$F495*(('1.Inputs'!$D$40)+(1-'1.Inputs'!$D$40)*(1+'1.Inputs'!$D$41))*(1+$G495)^(2-1))-(('1.Inputs'!$D$37*12*IF(2=1,'1.Inputs'!$D$38,IF(2=2,'1.Inputs'!$D$39,$E495)))/(1-'1.Inputs'!$D$42)*$D495*(1+$G495)^(2-1))-('1.Inputs'!$D$37*12*IF(2=1,'1.Inputs'!$D$38,IF(2=2,'1.Inputs'!$D$39,$E495)))*'1.Inputs'!$D$43*(1+$G495)^(2-1)-'1.Inputs'!$D$44*(1+$G495)^(2-1)-('1.Inputs'!$D$20/'1.Inputs'!$D$27+'1.Inputs'!$D$23/'1.Inputs'!$D$28))))*'1.Inputs'!$D$53</f>
        <v>179757534.53892112</v>
      </c>
      <c r="AE495" s="36">
        <f ca="1">U495-AE$13-AE$14+MIN(AE$13,MAX(0,((('1.Inputs'!$D$37*12*IF(3=1,'1.Inputs'!$D$38,IF(3=2,'1.Inputs'!$D$39,$E495)))*$F495*(('1.Inputs'!$D$40)+(1-'1.Inputs'!$D$40)*(1+'1.Inputs'!$D$41))*(1+$G495)^(3-1))-(('1.Inputs'!$D$37*12*IF(3=1,'1.Inputs'!$D$38,IF(3=2,'1.Inputs'!$D$39,$E495)))/(1-'1.Inputs'!$D$42)*$D495*(1+$G495)^(3-1))-('1.Inputs'!$D$37*12*IF(3=1,'1.Inputs'!$D$38,IF(3=2,'1.Inputs'!$D$39,$E495)))*'1.Inputs'!$D$43*(1+$G495)^(3-1)-'1.Inputs'!$D$44*(1+$G495)^(3-1)-('1.Inputs'!$D$20/'1.Inputs'!$D$27+'1.Inputs'!$D$23/'1.Inputs'!$D$28))))*'1.Inputs'!$D$53</f>
        <v>277336881.80460429</v>
      </c>
      <c r="AF495" s="36">
        <f ca="1">V495-AF$13-AF$14+MIN(AF$13,MAX(0,((('1.Inputs'!$D$37*12*IF(4=1,'1.Inputs'!$D$38,IF(4=2,'1.Inputs'!$D$39,$E495)))*$F495*(('1.Inputs'!$D$40)+(1-'1.Inputs'!$D$40)*(1+'1.Inputs'!$D$41))*(1+$G495)^(4-1))-(('1.Inputs'!$D$37*12*IF(4=1,'1.Inputs'!$D$38,IF(4=2,'1.Inputs'!$D$39,$E495)))/(1-'1.Inputs'!$D$42)*$D495*(1+$G495)^(4-1))-('1.Inputs'!$D$37*12*IF(4=1,'1.Inputs'!$D$38,IF(4=2,'1.Inputs'!$D$39,$E495)))*'1.Inputs'!$D$43*(1+$G495)^(4-1)-'1.Inputs'!$D$44*(1+$G495)^(4-1)-('1.Inputs'!$D$20/'1.Inputs'!$D$27+'1.Inputs'!$D$23/'1.Inputs'!$D$28))))*'1.Inputs'!$D$53</f>
        <v>506937051.88293839</v>
      </c>
      <c r="AG495" s="36">
        <f ca="1">W495-AG$13-AG$14+MIN(AG$13,MAX(0,((('1.Inputs'!$D$37*12*IF(5=1,'1.Inputs'!$D$38,IF(5=2,'1.Inputs'!$D$39,$E495)))*$F495*(('1.Inputs'!$D$40)+(1-'1.Inputs'!$D$40)*(1+'1.Inputs'!$D$41))*(1+$G495)^(5-1))-(('1.Inputs'!$D$37*12*IF(5=1,'1.Inputs'!$D$38,IF(5=2,'1.Inputs'!$D$39,$E495)))/(1-'1.Inputs'!$D$42)*$D495*(1+$G495)^(5-1))-('1.Inputs'!$D$37*12*IF(5=1,'1.Inputs'!$D$38,IF(5=2,'1.Inputs'!$D$39,$E495)))*'1.Inputs'!$D$43*(1+$G495)^(5-1)-'1.Inputs'!$D$44*(1+$G495)^(5-1)-('1.Inputs'!$D$20/'1.Inputs'!$D$27+'1.Inputs'!$D$23/'1.Inputs'!$D$28))))*'1.Inputs'!$D$53</f>
        <v>555430959.23009312</v>
      </c>
      <c r="AH495" s="36">
        <f ca="1">X495-AH$13-AH$14+MIN(AH$13,MAX(0,((('1.Inputs'!$D$37*12*IF(6=1,'1.Inputs'!$D$38,IF(6=2,'1.Inputs'!$D$39,$E495)))*$F495*(('1.Inputs'!$D$40)+(1-'1.Inputs'!$D$40)*(1+'1.Inputs'!$D$41))*(1+$G495)^(6-1))-(('1.Inputs'!$D$37*12*IF(6=1,'1.Inputs'!$D$38,IF(6=2,'1.Inputs'!$D$39,$E495)))/(1-'1.Inputs'!$D$42)*$D495*(1+$G495)^(6-1))-('1.Inputs'!$D$37*12*IF(6=1,'1.Inputs'!$D$38,IF(6=2,'1.Inputs'!$D$39,$E495)))*'1.Inputs'!$D$43*(1+$G495)^(6-1)-'1.Inputs'!$D$44*(1+$G495)^(6-1)-('1.Inputs'!$D$20/'1.Inputs'!$D$27+'1.Inputs'!$D$23/'1.Inputs'!$D$28))))*'1.Inputs'!$D$53</f>
        <v>605022506.32742834</v>
      </c>
      <c r="AI495" s="36">
        <f ca="1">Y495-AI$13-AI$14+MIN(AI$13,MAX(0,((('1.Inputs'!$D$37*12*IF(7=1,'1.Inputs'!$D$38,IF(7=2,'1.Inputs'!$D$39,$E495)))*$F495*(('1.Inputs'!$D$40)+(1-'1.Inputs'!$D$40)*(1+'1.Inputs'!$D$41))*(1+$G495)^(7-1))-(('1.Inputs'!$D$37*12*IF(7=1,'1.Inputs'!$D$38,IF(7=2,'1.Inputs'!$D$39,$E495)))/(1-'1.Inputs'!$D$42)*$D495*(1+$G495)^(7-1))-('1.Inputs'!$D$37*12*IF(7=1,'1.Inputs'!$D$38,IF(7=2,'1.Inputs'!$D$39,$E495)))*'1.Inputs'!$D$43*(1+$G495)^(7-1)-'1.Inputs'!$D$44*(1+$G495)^(7-1)-('1.Inputs'!$D$20/'1.Inputs'!$D$27+'1.Inputs'!$D$23/'1.Inputs'!$D$28))))*'1.Inputs'!$D$53</f>
        <v>655752804.78452253</v>
      </c>
      <c r="AJ495" s="36">
        <f ca="1">Z495-AJ$13-AJ$14+MIN(AJ$13,MAX(0,((('1.Inputs'!$D$37*12*IF(8=1,'1.Inputs'!$D$38,IF(8=2,'1.Inputs'!$D$39,$E495)))*$F495*(('1.Inputs'!$D$40)+(1-'1.Inputs'!$D$40)*(1+'1.Inputs'!$D$41))*(1+$G495)^(8-1))-(('1.Inputs'!$D$37*12*IF(8=1,'1.Inputs'!$D$38,IF(8=2,'1.Inputs'!$D$39,$E495)))/(1-'1.Inputs'!$D$42)*$D495*(1+$G495)^(8-1))-('1.Inputs'!$D$37*12*IF(8=1,'1.Inputs'!$D$38,IF(8=2,'1.Inputs'!$D$39,$E495)))*'1.Inputs'!$D$43*(1+$G495)^(8-1)-'1.Inputs'!$D$44*(1+$G495)^(8-1)-('1.Inputs'!$D$20/'1.Inputs'!$D$27+'1.Inputs'!$D$23/'1.Inputs'!$D$28))))*'1.Inputs'!$D$53</f>
        <v>953664506.02803671</v>
      </c>
      <c r="AK495" s="36">
        <f ca="1">AA495-AK$13-AK$14+MIN(AK$13,MAX(0,((('1.Inputs'!$D$37*12*IF(9=1,'1.Inputs'!$D$38,IF(9=2,'1.Inputs'!$D$39,$E495)))*$F495*(('1.Inputs'!$D$40)+(1-'1.Inputs'!$D$40)*(1+'1.Inputs'!$D$41))*(1+$G495)^(9-1))-(('1.Inputs'!$D$37*12*IF(9=1,'1.Inputs'!$D$38,IF(9=2,'1.Inputs'!$D$39,$E495)))/(1-'1.Inputs'!$D$42)*$D495*(1+$G495)^(9-1))-('1.Inputs'!$D$37*12*IF(9=1,'1.Inputs'!$D$38,IF(9=2,'1.Inputs'!$D$39,$E495)))*'1.Inputs'!$D$43*(1+$G495)^(9-1)-'1.Inputs'!$D$44*(1+$G495)^(9-1)-('1.Inputs'!$D$20/'1.Inputs'!$D$27+'1.Inputs'!$D$23/'1.Inputs'!$D$28))))*'1.Inputs'!$D$53</f>
        <v>987613858.97489071</v>
      </c>
      <c r="AL495" s="36">
        <f ca="1">AB495-AL$13-AL$14+MIN(AL$13,MAX(0,((('1.Inputs'!$D$37*12*IF(10=1,'1.Inputs'!$D$38,IF(10=2,'1.Inputs'!$D$39,$E495)))*$F495*(('1.Inputs'!$D$40)+(1-'1.Inputs'!$D$40)*(1+'1.Inputs'!$D$41))*(1+$G495)^(10-1))-(('1.Inputs'!$D$37*12*IF(10=1,'1.Inputs'!$D$38,IF(10=2,'1.Inputs'!$D$39,$E495)))/(1-'1.Inputs'!$D$42)*$D495*(1+$G495)^(10-1))-('1.Inputs'!$D$37*12*IF(10=1,'1.Inputs'!$D$38,IF(10=2,'1.Inputs'!$D$39,$E495)))*'1.Inputs'!$D$43*(1+$G495)^(10-1)-'1.Inputs'!$D$44*(1+$G495)^(10-1)-('1.Inputs'!$D$20/'1.Inputs'!$D$27+'1.Inputs'!$D$23/'1.Inputs'!$D$28))))*'1.Inputs'!$D$53+'1.Inputs'!$D$35</f>
        <v>4304846876.9109983</v>
      </c>
      <c r="AM495" s="48">
        <f ca="1">R495+NPV('1.Inputs'!$D$55,S495:AB495)</f>
        <v>1941980156.1114974</v>
      </c>
      <c r="AN495" s="48">
        <f ca="1">-('1.Inputs'!$D$24*(1-'1.Inputs'!$D$31)+'1.Inputs'!$D$35)+NPV('1.Inputs'!$D$54,AC495:AL495)</f>
        <v>401133529.41158104</v>
      </c>
      <c r="AO495" s="36">
        <f t="shared" ca="1" si="61"/>
        <v>-3.4262157572332907</v>
      </c>
      <c r="AP495" s="36">
        <f t="shared" ca="1" si="62"/>
        <v>1.5733660614954377</v>
      </c>
      <c r="AQ495" s="36">
        <f ca="1">'1.Inputs'!$D$35+MIN(SUM($AC495:AC495),SUM($AC495:AD495),SUM($AC495:AE495),SUM($AC495:AF495),SUM($AC495:AG495),SUM($AC495:AH495),SUM($AC495:AI495),SUM($AC495:AJ495),SUM($AC495:AK495),SUM($AC495:AL495))</f>
        <v>198350554.23236632</v>
      </c>
      <c r="AR495" s="36">
        <f ca="1">IF(AP495&lt;'1.Inputs'!$D$57,1,0)</f>
        <v>0</v>
      </c>
      <c r="AS495" s="36">
        <f t="shared" ca="1" si="63"/>
        <v>0</v>
      </c>
    </row>
    <row r="496" spans="2:45" ht="15" customHeight="1" x14ac:dyDescent="0.25">
      <c r="B496" s="36">
        <v>481</v>
      </c>
      <c r="C496" s="36">
        <f t="shared" ca="1" si="56"/>
        <v>0.69166394699987876</v>
      </c>
      <c r="D496" s="36">
        <f t="shared" ca="1" si="57"/>
        <v>18446.100455613934</v>
      </c>
      <c r="E496" s="47">
        <f t="shared" ca="1" si="58"/>
        <v>0.85109154466829295</v>
      </c>
      <c r="F496" s="36">
        <f t="shared" ca="1" si="59"/>
        <v>30767.476287983827</v>
      </c>
      <c r="G496" s="36">
        <f t="shared" ca="1" si="60"/>
        <v>4.233297851274901E-2</v>
      </c>
      <c r="H496" s="36">
        <f ca="1">((('1.Inputs'!$D$37*12*IF(1=1,'1.Inputs'!$D$38,IF(1=2,'1.Inputs'!$D$39,$E496)))*$F496*(('1.Inputs'!$D$40)+(1-'1.Inputs'!$D$40)*(1+'1.Inputs'!$D$41))*(1+$G496)^(1-1))*'1.Inputs'!$D$47+(('1.Inputs'!$D$37*12*IF(1=1,'1.Inputs'!$D$38,IF(1=2,'1.Inputs'!$D$39,$E496)))/(1-'1.Inputs'!$D$42)*$D496*(1+$G496)^(1-1))*('1.Inputs'!$D$48-'1.Inputs'!$D$49))/'1.Inputs'!$D$51</f>
        <v>810897934.02756166</v>
      </c>
      <c r="I496" s="36">
        <f ca="1">((('1.Inputs'!$D$37*12*IF(2=1,'1.Inputs'!$D$38,IF(2=2,'1.Inputs'!$D$39,$E496)))*$F496*(('1.Inputs'!$D$40)+(1-'1.Inputs'!$D$40)*(1+'1.Inputs'!$D$41))*(1+$G496)^(2-1))*'1.Inputs'!$D$47+(('1.Inputs'!$D$37*12*IF(2=1,'1.Inputs'!$D$38,IF(2=2,'1.Inputs'!$D$39,$E496)))/(1-'1.Inputs'!$D$42)*$D496*(1+$G496)^(2-1))*('1.Inputs'!$D$48-'1.Inputs'!$D$49))/'1.Inputs'!$D$51</f>
        <v>1183315922.3826966</v>
      </c>
      <c r="J496" s="36">
        <f ca="1">((('1.Inputs'!$D$37*12*IF(3=1,'1.Inputs'!$D$38,IF(3=2,'1.Inputs'!$D$39,$E496)))*$F496*(('1.Inputs'!$D$40)+(1-'1.Inputs'!$D$40)*(1+'1.Inputs'!$D$41))*(1+$G496)^(3-1))*'1.Inputs'!$D$47+(('1.Inputs'!$D$37*12*IF(3=1,'1.Inputs'!$D$38,IF(3=2,'1.Inputs'!$D$39,$E496)))/(1-'1.Inputs'!$D$42)*$D496*(1+$G496)^(3-1))*('1.Inputs'!$D$48-'1.Inputs'!$D$49))/'1.Inputs'!$D$51</f>
        <v>1499634499.5154257</v>
      </c>
      <c r="K496" s="36">
        <f ca="1">((('1.Inputs'!$D$37*12*IF(4=1,'1.Inputs'!$D$38,IF(4=2,'1.Inputs'!$D$39,$E496)))*$F496*(('1.Inputs'!$D$40)+(1-'1.Inputs'!$D$40)*(1+'1.Inputs'!$D$41))*(1+$G496)^(4-1))*'1.Inputs'!$D$47+(('1.Inputs'!$D$37*12*IF(4=1,'1.Inputs'!$D$38,IF(4=2,'1.Inputs'!$D$39,$E496)))/(1-'1.Inputs'!$D$42)*$D496*(1+$G496)^(4-1))*('1.Inputs'!$D$48-'1.Inputs'!$D$49))/'1.Inputs'!$D$51</f>
        <v>1563118494.5603893</v>
      </c>
      <c r="L496" s="36">
        <f ca="1">((('1.Inputs'!$D$37*12*IF(5=1,'1.Inputs'!$D$38,IF(5=2,'1.Inputs'!$D$39,$E496)))*$F496*(('1.Inputs'!$D$40)+(1-'1.Inputs'!$D$40)*(1+'1.Inputs'!$D$41))*(1+$G496)^(5-1))*'1.Inputs'!$D$47+(('1.Inputs'!$D$37*12*IF(5=1,'1.Inputs'!$D$38,IF(5=2,'1.Inputs'!$D$39,$E496)))/(1-'1.Inputs'!$D$42)*$D496*(1+$G496)^(5-1))*('1.Inputs'!$D$48-'1.Inputs'!$D$49))/'1.Inputs'!$D$51</f>
        <v>1629289956.2034953</v>
      </c>
      <c r="M496" s="36">
        <f ca="1">((('1.Inputs'!$D$37*12*IF(6=1,'1.Inputs'!$D$38,IF(6=2,'1.Inputs'!$D$39,$E496)))*$F496*(('1.Inputs'!$D$40)+(1-'1.Inputs'!$D$40)*(1+'1.Inputs'!$D$41))*(1+$G496)^(6-1))*'1.Inputs'!$D$47+(('1.Inputs'!$D$37*12*IF(6=1,'1.Inputs'!$D$38,IF(6=2,'1.Inputs'!$D$39,$E496)))/(1-'1.Inputs'!$D$42)*$D496*(1+$G496)^(6-1))*('1.Inputs'!$D$48-'1.Inputs'!$D$49))/'1.Inputs'!$D$51</f>
        <v>1698262652.9104958</v>
      </c>
      <c r="N496" s="36">
        <f ca="1">((('1.Inputs'!$D$37*12*IF(7=1,'1.Inputs'!$D$38,IF(7=2,'1.Inputs'!$D$39,$E496)))*$F496*(('1.Inputs'!$D$40)+(1-'1.Inputs'!$D$40)*(1+'1.Inputs'!$D$41))*(1+$G496)^(7-1))*'1.Inputs'!$D$47+(('1.Inputs'!$D$37*12*IF(7=1,'1.Inputs'!$D$38,IF(7=2,'1.Inputs'!$D$39,$E496)))/(1-'1.Inputs'!$D$42)*$D496*(1+$G496)^(7-1))*('1.Inputs'!$D$48-'1.Inputs'!$D$49))/'1.Inputs'!$D$51</f>
        <v>1770155169.3051598</v>
      </c>
      <c r="O496" s="36">
        <f ca="1">((('1.Inputs'!$D$37*12*IF(8=1,'1.Inputs'!$D$38,IF(8=2,'1.Inputs'!$D$39,$E496)))*$F496*(('1.Inputs'!$D$40)+(1-'1.Inputs'!$D$40)*(1+'1.Inputs'!$D$41))*(1+$G496)^(8-1))*'1.Inputs'!$D$47+(('1.Inputs'!$D$37*12*IF(8=1,'1.Inputs'!$D$38,IF(8=2,'1.Inputs'!$D$39,$E496)))/(1-'1.Inputs'!$D$42)*$D496*(1+$G496)^(8-1))*('1.Inputs'!$D$48-'1.Inputs'!$D$49))/'1.Inputs'!$D$51</f>
        <v>1845091110.0515869</v>
      </c>
      <c r="P496" s="36">
        <f ca="1">((('1.Inputs'!$D$37*12*IF(9=1,'1.Inputs'!$D$38,IF(9=2,'1.Inputs'!$D$39,$E496)))*$F496*(('1.Inputs'!$D$40)+(1-'1.Inputs'!$D$40)*(1+'1.Inputs'!$D$41))*(1+$G496)^(9-1))*'1.Inputs'!$D$47+(('1.Inputs'!$D$37*12*IF(9=1,'1.Inputs'!$D$38,IF(9=2,'1.Inputs'!$D$39,$E496)))/(1-'1.Inputs'!$D$42)*$D496*(1+$G496)^(9-1))*('1.Inputs'!$D$48-'1.Inputs'!$D$49))/'1.Inputs'!$D$51</f>
        <v>1923199312.3674653</v>
      </c>
      <c r="Q496" s="36">
        <f ca="1">((('1.Inputs'!$D$37*12*IF(10=1,'1.Inputs'!$D$38,IF(10=2,'1.Inputs'!$D$39,$E496)))*$F496*(('1.Inputs'!$D$40)+(1-'1.Inputs'!$D$40)*(1+'1.Inputs'!$D$41))*(1+$G496)^(10-1))*'1.Inputs'!$D$47+(('1.Inputs'!$D$37*12*IF(10=1,'1.Inputs'!$D$38,IF(10=2,'1.Inputs'!$D$39,$E496)))/(1-'1.Inputs'!$D$42)*$D496*(1+$G496)^(10-1))*('1.Inputs'!$D$48-'1.Inputs'!$D$49))/'1.Inputs'!$D$51</f>
        <v>2004614067.5336511</v>
      </c>
      <c r="R496" s="36">
        <f>-'1.Inputs'!$D$24</f>
        <v>-2050000000</v>
      </c>
      <c r="S496" s="36">
        <f ca="1">((('1.Inputs'!$D$37*12*IF(1=1,'1.Inputs'!$D$38,IF(1=2,'1.Inputs'!$D$39,$E496)))*$F496*(('1.Inputs'!$D$40)+(1-'1.Inputs'!$D$40)*(1+'1.Inputs'!$D$41))*(1+$G496)^(1-1))-(('1.Inputs'!$D$37*12*IF(1=1,'1.Inputs'!$D$38,IF(1=2,'1.Inputs'!$D$39,$E496)))/(1-'1.Inputs'!$D$42)*$D496*(1+$G496)^(1-1))-('1.Inputs'!$D$37*12*IF(1=1,'1.Inputs'!$D$38,IF(1=2,'1.Inputs'!$D$39,$E496)))*'1.Inputs'!$D$43*(1+$G496)^(1-1)-'1.Inputs'!$D$44*(1+$G496)^(1-1)-('1.Inputs'!$D$20/'1.Inputs'!$D$27+'1.Inputs'!$D$23/'1.Inputs'!$D$28))-MAX(0,((('1.Inputs'!$D$37*12*IF(1=1,'1.Inputs'!$D$38,IF(1=2,'1.Inputs'!$D$39,$E496)))*$F496*(('1.Inputs'!$D$40)+(1-'1.Inputs'!$D$40)*(1+'1.Inputs'!$D$41))*(1+$G496)^(1-1))-(('1.Inputs'!$D$37*12*IF(1=1,'1.Inputs'!$D$38,IF(1=2,'1.Inputs'!$D$39,$E496)))/(1-'1.Inputs'!$D$42)*$D496*(1+$G496)^(1-1))-('1.Inputs'!$D$37*12*IF(1=1,'1.Inputs'!$D$38,IF(1=2,'1.Inputs'!$D$39,$E496)))*'1.Inputs'!$D$43*(1+$G496)^(1-1)-'1.Inputs'!$D$44*(1+$G496)^(1-1)-('1.Inputs'!$D$20/'1.Inputs'!$D$27+'1.Inputs'!$D$23/'1.Inputs'!$D$28)))*'1.Inputs'!$D$53+('1.Inputs'!$D$20/'1.Inputs'!$D$27+'1.Inputs'!$D$23/'1.Inputs'!$D$28)-H496</f>
        <v>-473032325.98148382</v>
      </c>
      <c r="T496" s="36">
        <f ca="1">((('1.Inputs'!$D$37*12*IF(2=1,'1.Inputs'!$D$38,IF(2=2,'1.Inputs'!$D$39,$E496)))*$F496*(('1.Inputs'!$D$40)+(1-'1.Inputs'!$D$40)*(1+'1.Inputs'!$D$41))*(1+$G496)^(2-1))-(('1.Inputs'!$D$37*12*IF(2=1,'1.Inputs'!$D$38,IF(2=2,'1.Inputs'!$D$39,$E496)))/(1-'1.Inputs'!$D$42)*$D496*(1+$G496)^(2-1))-('1.Inputs'!$D$37*12*IF(2=1,'1.Inputs'!$D$38,IF(2=2,'1.Inputs'!$D$39,$E496)))*'1.Inputs'!$D$43*(1+$G496)^(2-1)-'1.Inputs'!$D$44*(1+$G496)^(2-1)-('1.Inputs'!$D$20/'1.Inputs'!$D$27+'1.Inputs'!$D$23/'1.Inputs'!$D$28))-MAX(0,((('1.Inputs'!$D$37*12*IF(2=1,'1.Inputs'!$D$38,IF(2=2,'1.Inputs'!$D$39,$E496)))*$F496*(('1.Inputs'!$D$40)+(1-'1.Inputs'!$D$40)*(1+'1.Inputs'!$D$41))*(1+$G496)^(2-1))-(('1.Inputs'!$D$37*12*IF(2=1,'1.Inputs'!$D$38,IF(2=2,'1.Inputs'!$D$39,$E496)))/(1-'1.Inputs'!$D$42)*$D496*(1+$G496)^(2-1))-('1.Inputs'!$D$37*12*IF(2=1,'1.Inputs'!$D$38,IF(2=2,'1.Inputs'!$D$39,$E496)))*'1.Inputs'!$D$43*(1+$G496)^(2-1)-'1.Inputs'!$D$44*(1+$G496)^(2-1)-('1.Inputs'!$D$20/'1.Inputs'!$D$27+'1.Inputs'!$D$23/'1.Inputs'!$D$28)))*'1.Inputs'!$D$53+('1.Inputs'!$D$20/'1.Inputs'!$D$27+'1.Inputs'!$D$23/'1.Inputs'!$D$28)-(I496-H496)</f>
        <v>342823453.88859594</v>
      </c>
      <c r="U496" s="36">
        <f ca="1">((('1.Inputs'!$D$37*12*IF(3=1,'1.Inputs'!$D$38,IF(3=2,'1.Inputs'!$D$39,$E496)))*$F496*(('1.Inputs'!$D$40)+(1-'1.Inputs'!$D$40)*(1+'1.Inputs'!$D$41))*(1+$G496)^(3-1))-(('1.Inputs'!$D$37*12*IF(3=1,'1.Inputs'!$D$38,IF(3=2,'1.Inputs'!$D$39,$E496)))/(1-'1.Inputs'!$D$42)*$D496*(1+$G496)^(3-1))-('1.Inputs'!$D$37*12*IF(3=1,'1.Inputs'!$D$38,IF(3=2,'1.Inputs'!$D$39,$E496)))*'1.Inputs'!$D$43*(1+$G496)^(3-1)-'1.Inputs'!$D$44*(1+$G496)^(3-1)-('1.Inputs'!$D$20/'1.Inputs'!$D$27+'1.Inputs'!$D$23/'1.Inputs'!$D$28))-MAX(0,((('1.Inputs'!$D$37*12*IF(3=1,'1.Inputs'!$D$38,IF(3=2,'1.Inputs'!$D$39,$E496)))*$F496*(('1.Inputs'!$D$40)+(1-'1.Inputs'!$D$40)*(1+'1.Inputs'!$D$41))*(1+$G496)^(3-1))-(('1.Inputs'!$D$37*12*IF(3=1,'1.Inputs'!$D$38,IF(3=2,'1.Inputs'!$D$39,$E496)))/(1-'1.Inputs'!$D$42)*$D496*(1+$G496)^(3-1))-('1.Inputs'!$D$37*12*IF(3=1,'1.Inputs'!$D$38,IF(3=2,'1.Inputs'!$D$39,$E496)))*'1.Inputs'!$D$43*(1+$G496)^(3-1)-'1.Inputs'!$D$44*(1+$G496)^(3-1)-('1.Inputs'!$D$20/'1.Inputs'!$D$27+'1.Inputs'!$D$23/'1.Inputs'!$D$28)))*'1.Inputs'!$D$53+('1.Inputs'!$D$20/'1.Inputs'!$D$27+'1.Inputs'!$D$23/'1.Inputs'!$D$28)-(J496-I496)</f>
        <v>714673632.88380051</v>
      </c>
      <c r="V496" s="36">
        <f ca="1">((('1.Inputs'!$D$37*12*IF(4=1,'1.Inputs'!$D$38,IF(4=2,'1.Inputs'!$D$39,$E496)))*$F496*(('1.Inputs'!$D$40)+(1-'1.Inputs'!$D$40)*(1+'1.Inputs'!$D$41))*(1+$G496)^(4-1))-(('1.Inputs'!$D$37*12*IF(4=1,'1.Inputs'!$D$38,IF(4=2,'1.Inputs'!$D$39,$E496)))/(1-'1.Inputs'!$D$42)*$D496*(1+$G496)^(4-1))-('1.Inputs'!$D$37*12*IF(4=1,'1.Inputs'!$D$38,IF(4=2,'1.Inputs'!$D$39,$E496)))*'1.Inputs'!$D$43*(1+$G496)^(4-1)-'1.Inputs'!$D$44*(1+$G496)^(4-1)-('1.Inputs'!$D$20/'1.Inputs'!$D$27+'1.Inputs'!$D$23/'1.Inputs'!$D$28))-MAX(0,((('1.Inputs'!$D$37*12*IF(4=1,'1.Inputs'!$D$38,IF(4=2,'1.Inputs'!$D$39,$E496)))*$F496*(('1.Inputs'!$D$40)+(1-'1.Inputs'!$D$40)*(1+'1.Inputs'!$D$41))*(1+$G496)^(4-1))-(('1.Inputs'!$D$37*12*IF(4=1,'1.Inputs'!$D$38,IF(4=2,'1.Inputs'!$D$39,$E496)))/(1-'1.Inputs'!$D$42)*$D496*(1+$G496)^(4-1))-('1.Inputs'!$D$37*12*IF(4=1,'1.Inputs'!$D$38,IF(4=2,'1.Inputs'!$D$39,$E496)))*'1.Inputs'!$D$43*(1+$G496)^(4-1)-'1.Inputs'!$D$44*(1+$G496)^(4-1)-('1.Inputs'!$D$20/'1.Inputs'!$D$27+'1.Inputs'!$D$23/'1.Inputs'!$D$28)))*'1.Inputs'!$D$53+('1.Inputs'!$D$20/'1.Inputs'!$D$27+'1.Inputs'!$D$23/'1.Inputs'!$D$28)-(K496-J496)</f>
        <v>1009152952.8102796</v>
      </c>
      <c r="W496" s="36">
        <f ca="1">((('1.Inputs'!$D$37*12*IF(5=1,'1.Inputs'!$D$38,IF(5=2,'1.Inputs'!$D$39,$E496)))*$F496*(('1.Inputs'!$D$40)+(1-'1.Inputs'!$D$40)*(1+'1.Inputs'!$D$41))*(1+$G496)^(5-1))-(('1.Inputs'!$D$37*12*IF(5=1,'1.Inputs'!$D$38,IF(5=2,'1.Inputs'!$D$39,$E496)))/(1-'1.Inputs'!$D$42)*$D496*(1+$G496)^(5-1))-('1.Inputs'!$D$37*12*IF(5=1,'1.Inputs'!$D$38,IF(5=2,'1.Inputs'!$D$39,$E496)))*'1.Inputs'!$D$43*(1+$G496)^(5-1)-'1.Inputs'!$D$44*(1+$G496)^(5-1)-('1.Inputs'!$D$20/'1.Inputs'!$D$27+'1.Inputs'!$D$23/'1.Inputs'!$D$28))-MAX(0,((('1.Inputs'!$D$37*12*IF(5=1,'1.Inputs'!$D$38,IF(5=2,'1.Inputs'!$D$39,$E496)))*$F496*(('1.Inputs'!$D$40)+(1-'1.Inputs'!$D$40)*(1+'1.Inputs'!$D$41))*(1+$G496)^(5-1))-(('1.Inputs'!$D$37*12*IF(5=1,'1.Inputs'!$D$38,IF(5=2,'1.Inputs'!$D$39,$E496)))/(1-'1.Inputs'!$D$42)*$D496*(1+$G496)^(5-1))-('1.Inputs'!$D$37*12*IF(5=1,'1.Inputs'!$D$38,IF(5=2,'1.Inputs'!$D$39,$E496)))*'1.Inputs'!$D$43*(1+$G496)^(5-1)-'1.Inputs'!$D$44*(1+$G496)^(5-1)-('1.Inputs'!$D$20/'1.Inputs'!$D$27+'1.Inputs'!$D$23/'1.Inputs'!$D$28)))*'1.Inputs'!$D$53+('1.Inputs'!$D$20/'1.Inputs'!$D$27+'1.Inputs'!$D$23/'1.Inputs'!$D$28)-(L496-K496)</f>
        <v>1049873169.8429468</v>
      </c>
      <c r="X496" s="36">
        <f ca="1">((('1.Inputs'!$D$37*12*IF(6=1,'1.Inputs'!$D$38,IF(6=2,'1.Inputs'!$D$39,$E496)))*$F496*(('1.Inputs'!$D$40)+(1-'1.Inputs'!$D$40)*(1+'1.Inputs'!$D$41))*(1+$G496)^(6-1))-(('1.Inputs'!$D$37*12*IF(6=1,'1.Inputs'!$D$38,IF(6=2,'1.Inputs'!$D$39,$E496)))/(1-'1.Inputs'!$D$42)*$D496*(1+$G496)^(6-1))-('1.Inputs'!$D$37*12*IF(6=1,'1.Inputs'!$D$38,IF(6=2,'1.Inputs'!$D$39,$E496)))*'1.Inputs'!$D$43*(1+$G496)^(6-1)-'1.Inputs'!$D$44*(1+$G496)^(6-1)-('1.Inputs'!$D$20/'1.Inputs'!$D$27+'1.Inputs'!$D$23/'1.Inputs'!$D$28))-MAX(0,((('1.Inputs'!$D$37*12*IF(6=1,'1.Inputs'!$D$38,IF(6=2,'1.Inputs'!$D$39,$E496)))*$F496*(('1.Inputs'!$D$40)+(1-'1.Inputs'!$D$40)*(1+'1.Inputs'!$D$41))*(1+$G496)^(6-1))-(('1.Inputs'!$D$37*12*IF(6=1,'1.Inputs'!$D$38,IF(6=2,'1.Inputs'!$D$39,$E496)))/(1-'1.Inputs'!$D$42)*$D496*(1+$G496)^(6-1))-('1.Inputs'!$D$37*12*IF(6=1,'1.Inputs'!$D$38,IF(6=2,'1.Inputs'!$D$39,$E496)))*'1.Inputs'!$D$43*(1+$G496)^(6-1)-'1.Inputs'!$D$44*(1+$G496)^(6-1)-('1.Inputs'!$D$20/'1.Inputs'!$D$27+'1.Inputs'!$D$23/'1.Inputs'!$D$28)))*'1.Inputs'!$D$53+('1.Inputs'!$D$20/'1.Inputs'!$D$27+'1.Inputs'!$D$23/'1.Inputs'!$D$28)-(M496-L496)</f>
        <v>1092317194.9482939</v>
      </c>
      <c r="Y496" s="36">
        <f ca="1">((('1.Inputs'!$D$37*12*IF(7=1,'1.Inputs'!$D$38,IF(7=2,'1.Inputs'!$D$39,$E496)))*$F496*(('1.Inputs'!$D$40)+(1-'1.Inputs'!$D$40)*(1+'1.Inputs'!$D$41))*(1+$G496)^(7-1))-(('1.Inputs'!$D$37*12*IF(7=1,'1.Inputs'!$D$38,IF(7=2,'1.Inputs'!$D$39,$E496)))/(1-'1.Inputs'!$D$42)*$D496*(1+$G496)^(7-1))-('1.Inputs'!$D$37*12*IF(7=1,'1.Inputs'!$D$38,IF(7=2,'1.Inputs'!$D$39,$E496)))*'1.Inputs'!$D$43*(1+$G496)^(7-1)-'1.Inputs'!$D$44*(1+$G496)^(7-1)-('1.Inputs'!$D$20/'1.Inputs'!$D$27+'1.Inputs'!$D$23/'1.Inputs'!$D$28))-MAX(0,((('1.Inputs'!$D$37*12*IF(7=1,'1.Inputs'!$D$38,IF(7=2,'1.Inputs'!$D$39,$E496)))*$F496*(('1.Inputs'!$D$40)+(1-'1.Inputs'!$D$40)*(1+'1.Inputs'!$D$41))*(1+$G496)^(7-1))-(('1.Inputs'!$D$37*12*IF(7=1,'1.Inputs'!$D$38,IF(7=2,'1.Inputs'!$D$39,$E496)))/(1-'1.Inputs'!$D$42)*$D496*(1+$G496)^(7-1))-('1.Inputs'!$D$37*12*IF(7=1,'1.Inputs'!$D$38,IF(7=2,'1.Inputs'!$D$39,$E496)))*'1.Inputs'!$D$43*(1+$G496)^(7-1)-'1.Inputs'!$D$44*(1+$G496)^(7-1)-('1.Inputs'!$D$20/'1.Inputs'!$D$27+'1.Inputs'!$D$23/'1.Inputs'!$D$28)))*'1.Inputs'!$D$53+('1.Inputs'!$D$20/'1.Inputs'!$D$27+'1.Inputs'!$D$23/'1.Inputs'!$D$28)-(N496-M496)</f>
        <v>1136558002.0564187</v>
      </c>
      <c r="Z496" s="36">
        <f ca="1">((('1.Inputs'!$D$37*12*IF(8=1,'1.Inputs'!$D$38,IF(8=2,'1.Inputs'!$D$39,$E496)))*$F496*(('1.Inputs'!$D$40)+(1-'1.Inputs'!$D$40)*(1+'1.Inputs'!$D$41))*(1+$G496)^(8-1))-(('1.Inputs'!$D$37*12*IF(8=1,'1.Inputs'!$D$38,IF(8=2,'1.Inputs'!$D$39,$E496)))/(1-'1.Inputs'!$D$42)*$D496*(1+$G496)^(8-1))-('1.Inputs'!$D$37*12*IF(8=1,'1.Inputs'!$D$38,IF(8=2,'1.Inputs'!$D$39,$E496)))*'1.Inputs'!$D$43*(1+$G496)^(8-1)-'1.Inputs'!$D$44*(1+$G496)^(8-1)-('1.Inputs'!$D$20/'1.Inputs'!$D$27+'1.Inputs'!$D$23/'1.Inputs'!$D$28))-MAX(0,((('1.Inputs'!$D$37*12*IF(8=1,'1.Inputs'!$D$38,IF(8=2,'1.Inputs'!$D$39,$E496)))*$F496*(('1.Inputs'!$D$40)+(1-'1.Inputs'!$D$40)*(1+'1.Inputs'!$D$41))*(1+$G496)^(8-1))-(('1.Inputs'!$D$37*12*IF(8=1,'1.Inputs'!$D$38,IF(8=2,'1.Inputs'!$D$39,$E496)))/(1-'1.Inputs'!$D$42)*$D496*(1+$G496)^(8-1))-('1.Inputs'!$D$37*12*IF(8=1,'1.Inputs'!$D$38,IF(8=2,'1.Inputs'!$D$39,$E496)))*'1.Inputs'!$D$43*(1+$G496)^(8-1)-'1.Inputs'!$D$44*(1+$G496)^(8-1)-('1.Inputs'!$D$20/'1.Inputs'!$D$27+'1.Inputs'!$D$23/'1.Inputs'!$D$28)))*'1.Inputs'!$D$53+('1.Inputs'!$D$20/'1.Inputs'!$D$27+'1.Inputs'!$D$23/'1.Inputs'!$D$28)-(O496-N496)</f>
        <v>1182671654.3012376</v>
      </c>
      <c r="AA496" s="36">
        <f ca="1">((('1.Inputs'!$D$37*12*IF(9=1,'1.Inputs'!$D$38,IF(9=2,'1.Inputs'!$D$39,$E496)))*$F496*(('1.Inputs'!$D$40)+(1-'1.Inputs'!$D$40)*(1+'1.Inputs'!$D$41))*(1+$G496)^(9-1))-(('1.Inputs'!$D$37*12*IF(9=1,'1.Inputs'!$D$38,IF(9=2,'1.Inputs'!$D$39,$E496)))/(1-'1.Inputs'!$D$42)*$D496*(1+$G496)^(9-1))-('1.Inputs'!$D$37*12*IF(9=1,'1.Inputs'!$D$38,IF(9=2,'1.Inputs'!$D$39,$E496)))*'1.Inputs'!$D$43*(1+$G496)^(9-1)-'1.Inputs'!$D$44*(1+$G496)^(9-1)-('1.Inputs'!$D$20/'1.Inputs'!$D$27+'1.Inputs'!$D$23/'1.Inputs'!$D$28))-MAX(0,((('1.Inputs'!$D$37*12*IF(9=1,'1.Inputs'!$D$38,IF(9=2,'1.Inputs'!$D$39,$E496)))*$F496*(('1.Inputs'!$D$40)+(1-'1.Inputs'!$D$40)*(1+'1.Inputs'!$D$41))*(1+$G496)^(9-1))-(('1.Inputs'!$D$37*12*IF(9=1,'1.Inputs'!$D$38,IF(9=2,'1.Inputs'!$D$39,$E496)))/(1-'1.Inputs'!$D$42)*$D496*(1+$G496)^(9-1))-('1.Inputs'!$D$37*12*IF(9=1,'1.Inputs'!$D$38,IF(9=2,'1.Inputs'!$D$39,$E496)))*'1.Inputs'!$D$43*(1+$G496)^(9-1)-'1.Inputs'!$D$44*(1+$G496)^(9-1)-('1.Inputs'!$D$20/'1.Inputs'!$D$27+'1.Inputs'!$D$23/'1.Inputs'!$D$28)))*'1.Inputs'!$D$53+('1.Inputs'!$D$20/'1.Inputs'!$D$27+'1.Inputs'!$D$23/'1.Inputs'!$D$28)-(P496-O496)</f>
        <v>1230737434.795682</v>
      </c>
      <c r="AB496" s="36">
        <f ca="1">((('1.Inputs'!$D$37*12*IF(10=1,'1.Inputs'!$D$38,IF(10=2,'1.Inputs'!$D$39,$E496)))*$F496*(('1.Inputs'!$D$40)+(1-'1.Inputs'!$D$40)*(1+'1.Inputs'!$D$41))*(1+$G496)^(10-1))-(('1.Inputs'!$D$37*12*IF(10=1,'1.Inputs'!$D$38,IF(10=2,'1.Inputs'!$D$39,$E496)))/(1-'1.Inputs'!$D$42)*$D496*(1+$G496)^(10-1))-('1.Inputs'!$D$37*12*IF(10=1,'1.Inputs'!$D$38,IF(10=2,'1.Inputs'!$D$39,$E496)))*'1.Inputs'!$D$43*(1+$G496)^(10-1)-'1.Inputs'!$D$44*(1+$G496)^(10-1)-('1.Inputs'!$D$20/'1.Inputs'!$D$27+'1.Inputs'!$D$23/'1.Inputs'!$D$28))-MAX(0,((('1.Inputs'!$D$37*12*IF(10=1,'1.Inputs'!$D$38,IF(10=2,'1.Inputs'!$D$39,$E496)))*$F496*(('1.Inputs'!$D$40)+(1-'1.Inputs'!$D$40)*(1+'1.Inputs'!$D$41))*(1+$G496)^(10-1))-(('1.Inputs'!$D$37*12*IF(10=1,'1.Inputs'!$D$38,IF(10=2,'1.Inputs'!$D$39,$E496)))/(1-'1.Inputs'!$D$42)*$D496*(1+$G496)^(10-1))-('1.Inputs'!$D$37*12*IF(10=1,'1.Inputs'!$D$38,IF(10=2,'1.Inputs'!$D$39,$E496)))*'1.Inputs'!$D$43*(1+$G496)^(10-1)-'1.Inputs'!$D$44*(1+$G496)^(10-1)-('1.Inputs'!$D$20/'1.Inputs'!$D$27+'1.Inputs'!$D$23/'1.Inputs'!$D$28)))*'1.Inputs'!$D$53+('1.Inputs'!$D$20/'1.Inputs'!$D$27+'1.Inputs'!$D$23/'1.Inputs'!$D$28)-(Q496-P496)+(('1.Inputs'!$D$20+'1.Inputs'!$D$23-('1.Inputs'!$D$20/'1.Inputs'!$D$27+'1.Inputs'!$D$23/'1.Inputs'!$D$28)*'1.Inputs'!$D$10)*'1.Inputs'!$D$60+'1.Inputs'!$D$19*'1.Inputs'!$D$59+Q496)</f>
        <v>3985452050.4766479</v>
      </c>
      <c r="AC496" s="36">
        <f ca="1">S496-AC$13-AC$14+MIN(AC$13,MAX(0,((('1.Inputs'!$D$37*12*IF(1=1,'1.Inputs'!$D$38,IF(1=2,'1.Inputs'!$D$39,$E496)))*$F496*(('1.Inputs'!$D$40)+(1-'1.Inputs'!$D$40)*(1+'1.Inputs'!$D$41))*(1+$G496)^(1-1))-(('1.Inputs'!$D$37*12*IF(1=1,'1.Inputs'!$D$38,IF(1=2,'1.Inputs'!$D$39,$E496)))/(1-'1.Inputs'!$D$42)*$D496*(1+$G496)^(1-1))-('1.Inputs'!$D$37*12*IF(1=1,'1.Inputs'!$D$38,IF(1=2,'1.Inputs'!$D$39,$E496)))*'1.Inputs'!$D$43*(1+$G496)^(1-1)-'1.Inputs'!$D$44*(1+$G496)^(1-1)-('1.Inputs'!$D$20/'1.Inputs'!$D$27+'1.Inputs'!$D$23/'1.Inputs'!$D$28))))*'1.Inputs'!$D$53</f>
        <v>-568972325.98148382</v>
      </c>
      <c r="AD496" s="36">
        <f ca="1">T496-AD$13-AD$14+MIN(AD$13,MAX(0,((('1.Inputs'!$D$37*12*IF(2=1,'1.Inputs'!$D$38,IF(2=2,'1.Inputs'!$D$39,$E496)))*$F496*(('1.Inputs'!$D$40)+(1-'1.Inputs'!$D$40)*(1+'1.Inputs'!$D$41))*(1+$G496)^(2-1))-(('1.Inputs'!$D$37*12*IF(2=1,'1.Inputs'!$D$38,IF(2=2,'1.Inputs'!$D$39,$E496)))/(1-'1.Inputs'!$D$42)*$D496*(1+$G496)^(2-1))-('1.Inputs'!$D$37*12*IF(2=1,'1.Inputs'!$D$38,IF(2=2,'1.Inputs'!$D$39,$E496)))*'1.Inputs'!$D$43*(1+$G496)^(2-1)-'1.Inputs'!$D$44*(1+$G496)^(2-1)-('1.Inputs'!$D$20/'1.Inputs'!$D$27+'1.Inputs'!$D$23/'1.Inputs'!$D$28))))*'1.Inputs'!$D$53</f>
        <v>246883453.88859594</v>
      </c>
      <c r="AE496" s="36">
        <f ca="1">U496-AE$13-AE$14+MIN(AE$13,MAX(0,((('1.Inputs'!$D$37*12*IF(3=1,'1.Inputs'!$D$38,IF(3=2,'1.Inputs'!$D$39,$E496)))*$F496*(('1.Inputs'!$D$40)+(1-'1.Inputs'!$D$40)*(1+'1.Inputs'!$D$41))*(1+$G496)^(3-1))-(('1.Inputs'!$D$37*12*IF(3=1,'1.Inputs'!$D$38,IF(3=2,'1.Inputs'!$D$39,$E496)))/(1-'1.Inputs'!$D$42)*$D496*(1+$G496)^(3-1))-('1.Inputs'!$D$37*12*IF(3=1,'1.Inputs'!$D$38,IF(3=2,'1.Inputs'!$D$39,$E496)))*'1.Inputs'!$D$43*(1+$G496)^(3-1)-'1.Inputs'!$D$44*(1+$G496)^(3-1)-('1.Inputs'!$D$20/'1.Inputs'!$D$27+'1.Inputs'!$D$23/'1.Inputs'!$D$28))))*'1.Inputs'!$D$53</f>
        <v>372733632.88380051</v>
      </c>
      <c r="AF496" s="36">
        <f ca="1">V496-AF$13-AF$14+MIN(AF$13,MAX(0,((('1.Inputs'!$D$37*12*IF(4=1,'1.Inputs'!$D$38,IF(4=2,'1.Inputs'!$D$39,$E496)))*$F496*(('1.Inputs'!$D$40)+(1-'1.Inputs'!$D$40)*(1+'1.Inputs'!$D$41))*(1+$G496)^(4-1))-(('1.Inputs'!$D$37*12*IF(4=1,'1.Inputs'!$D$38,IF(4=2,'1.Inputs'!$D$39,$E496)))/(1-'1.Inputs'!$D$42)*$D496*(1+$G496)^(4-1))-('1.Inputs'!$D$37*12*IF(4=1,'1.Inputs'!$D$38,IF(4=2,'1.Inputs'!$D$39,$E496)))*'1.Inputs'!$D$43*(1+$G496)^(4-1)-'1.Inputs'!$D$44*(1+$G496)^(4-1)-('1.Inputs'!$D$20/'1.Inputs'!$D$27+'1.Inputs'!$D$23/'1.Inputs'!$D$28))))*'1.Inputs'!$D$53</f>
        <v>686400952.81027961</v>
      </c>
      <c r="AG496" s="36">
        <f ca="1">W496-AG$13-AG$14+MIN(AG$13,MAX(0,((('1.Inputs'!$D$37*12*IF(5=1,'1.Inputs'!$D$38,IF(5=2,'1.Inputs'!$D$39,$E496)))*$F496*(('1.Inputs'!$D$40)+(1-'1.Inputs'!$D$40)*(1+'1.Inputs'!$D$41))*(1+$G496)^(5-1))-(('1.Inputs'!$D$37*12*IF(5=1,'1.Inputs'!$D$38,IF(5=2,'1.Inputs'!$D$39,$E496)))/(1-'1.Inputs'!$D$42)*$D496*(1+$G496)^(5-1))-('1.Inputs'!$D$37*12*IF(5=1,'1.Inputs'!$D$38,IF(5=2,'1.Inputs'!$D$39,$E496)))*'1.Inputs'!$D$43*(1+$G496)^(5-1)-'1.Inputs'!$D$44*(1+$G496)^(5-1)-('1.Inputs'!$D$20/'1.Inputs'!$D$27+'1.Inputs'!$D$23/'1.Inputs'!$D$28))))*'1.Inputs'!$D$53</f>
        <v>746309169.84294677</v>
      </c>
      <c r="AH496" s="36">
        <f ca="1">X496-AH$13-AH$14+MIN(AH$13,MAX(0,((('1.Inputs'!$D$37*12*IF(6=1,'1.Inputs'!$D$38,IF(6=2,'1.Inputs'!$D$39,$E496)))*$F496*(('1.Inputs'!$D$40)+(1-'1.Inputs'!$D$40)*(1+'1.Inputs'!$D$41))*(1+$G496)^(6-1))-(('1.Inputs'!$D$37*12*IF(6=1,'1.Inputs'!$D$38,IF(6=2,'1.Inputs'!$D$39,$E496)))/(1-'1.Inputs'!$D$42)*$D496*(1+$G496)^(6-1))-('1.Inputs'!$D$37*12*IF(6=1,'1.Inputs'!$D$38,IF(6=2,'1.Inputs'!$D$39,$E496)))*'1.Inputs'!$D$43*(1+$G496)^(6-1)-'1.Inputs'!$D$44*(1+$G496)^(6-1)-('1.Inputs'!$D$20/'1.Inputs'!$D$27+'1.Inputs'!$D$23/'1.Inputs'!$D$28))))*'1.Inputs'!$D$53</f>
        <v>807941194.94829392</v>
      </c>
      <c r="AI496" s="36">
        <f ca="1">Y496-AI$13-AI$14+MIN(AI$13,MAX(0,((('1.Inputs'!$D$37*12*IF(7=1,'1.Inputs'!$D$38,IF(7=2,'1.Inputs'!$D$39,$E496)))*$F496*(('1.Inputs'!$D$40)+(1-'1.Inputs'!$D$40)*(1+'1.Inputs'!$D$41))*(1+$G496)^(7-1))-(('1.Inputs'!$D$37*12*IF(7=1,'1.Inputs'!$D$38,IF(7=2,'1.Inputs'!$D$39,$E496)))/(1-'1.Inputs'!$D$42)*$D496*(1+$G496)^(7-1))-('1.Inputs'!$D$37*12*IF(7=1,'1.Inputs'!$D$38,IF(7=2,'1.Inputs'!$D$39,$E496)))*'1.Inputs'!$D$43*(1+$G496)^(7-1)-'1.Inputs'!$D$44*(1+$G496)^(7-1)-('1.Inputs'!$D$20/'1.Inputs'!$D$27+'1.Inputs'!$D$23/'1.Inputs'!$D$28))))*'1.Inputs'!$D$53</f>
        <v>871370002.05641866</v>
      </c>
      <c r="AJ496" s="36">
        <f ca="1">Z496-AJ$13-AJ$14+MIN(AJ$13,MAX(0,((('1.Inputs'!$D$37*12*IF(8=1,'1.Inputs'!$D$38,IF(8=2,'1.Inputs'!$D$39,$E496)))*$F496*(('1.Inputs'!$D$40)+(1-'1.Inputs'!$D$40)*(1+'1.Inputs'!$D$41))*(1+$G496)^(8-1))-(('1.Inputs'!$D$37*12*IF(8=1,'1.Inputs'!$D$38,IF(8=2,'1.Inputs'!$D$39,$E496)))/(1-'1.Inputs'!$D$42)*$D496*(1+$G496)^(8-1))-('1.Inputs'!$D$37*12*IF(8=1,'1.Inputs'!$D$38,IF(8=2,'1.Inputs'!$D$39,$E496)))*'1.Inputs'!$D$43*(1+$G496)^(8-1)-'1.Inputs'!$D$44*(1+$G496)^(8-1)-('1.Inputs'!$D$20/'1.Inputs'!$D$27+'1.Inputs'!$D$23/'1.Inputs'!$D$28))))*'1.Inputs'!$D$53</f>
        <v>1182671654.3012376</v>
      </c>
      <c r="AK496" s="36">
        <f ca="1">AA496-AK$13-AK$14+MIN(AK$13,MAX(0,((('1.Inputs'!$D$37*12*IF(9=1,'1.Inputs'!$D$38,IF(9=2,'1.Inputs'!$D$39,$E496)))*$F496*(('1.Inputs'!$D$40)+(1-'1.Inputs'!$D$40)*(1+'1.Inputs'!$D$41))*(1+$G496)^(9-1))-(('1.Inputs'!$D$37*12*IF(9=1,'1.Inputs'!$D$38,IF(9=2,'1.Inputs'!$D$39,$E496)))/(1-'1.Inputs'!$D$42)*$D496*(1+$G496)^(9-1))-('1.Inputs'!$D$37*12*IF(9=1,'1.Inputs'!$D$38,IF(9=2,'1.Inputs'!$D$39,$E496)))*'1.Inputs'!$D$43*(1+$G496)^(9-1)-'1.Inputs'!$D$44*(1+$G496)^(9-1)-('1.Inputs'!$D$20/'1.Inputs'!$D$27+'1.Inputs'!$D$23/'1.Inputs'!$D$28))))*'1.Inputs'!$D$53</f>
        <v>1230737434.795682</v>
      </c>
      <c r="AL496" s="36">
        <f ca="1">AB496-AL$13-AL$14+MIN(AL$13,MAX(0,((('1.Inputs'!$D$37*12*IF(10=1,'1.Inputs'!$D$38,IF(10=2,'1.Inputs'!$D$39,$E496)))*$F496*(('1.Inputs'!$D$40)+(1-'1.Inputs'!$D$40)*(1+'1.Inputs'!$D$41))*(1+$G496)^(10-1))-(('1.Inputs'!$D$37*12*IF(10=1,'1.Inputs'!$D$38,IF(10=2,'1.Inputs'!$D$39,$E496)))/(1-'1.Inputs'!$D$42)*$D496*(1+$G496)^(10-1))-('1.Inputs'!$D$37*12*IF(10=1,'1.Inputs'!$D$38,IF(10=2,'1.Inputs'!$D$39,$E496)))*'1.Inputs'!$D$43*(1+$G496)^(10-1)-'1.Inputs'!$D$44*(1+$G496)^(10-1)-('1.Inputs'!$D$20/'1.Inputs'!$D$27+'1.Inputs'!$D$23/'1.Inputs'!$D$28))))*'1.Inputs'!$D$53+'1.Inputs'!$D$35</f>
        <v>4785452050.4766483</v>
      </c>
      <c r="AM496" s="48">
        <f ca="1">R496+NPV('1.Inputs'!$D$55,S496:AB496)</f>
        <v>2856327624.2050037</v>
      </c>
      <c r="AN496" s="48">
        <f ca="1">-('1.Inputs'!$D$24*(1-'1.Inputs'!$D$31)+'1.Inputs'!$D$35)+NPV('1.Inputs'!$D$54,AC496:AL496)</f>
        <v>1061516327.0224543</v>
      </c>
      <c r="AO496" s="36">
        <f t="shared" ca="1" si="61"/>
        <v>-3.2048260567851208</v>
      </c>
      <c r="AP496" s="36">
        <f t="shared" ca="1" si="62"/>
        <v>1.8157358559039647</v>
      </c>
      <c r="AQ496" s="36">
        <f ca="1">'1.Inputs'!$D$35+MIN(SUM($AC496:AC496),SUM($AC496:AD496),SUM($AC496:AE496),SUM($AC496:AF496),SUM($AC496:AG496),SUM($AC496:AH496),SUM($AC496:AI496),SUM($AC496:AJ496),SUM($AC496:AK496),SUM($AC496:AL496))</f>
        <v>231027674.01851618</v>
      </c>
      <c r="AR496" s="36">
        <f ca="1">IF(AP496&lt;'1.Inputs'!$D$57,1,0)</f>
        <v>0</v>
      </c>
      <c r="AS496" s="36">
        <f t="shared" ca="1" si="63"/>
        <v>0</v>
      </c>
    </row>
    <row r="497" spans="2:45" ht="15" customHeight="1" x14ac:dyDescent="0.25">
      <c r="B497" s="36">
        <v>482</v>
      </c>
      <c r="C497" s="36">
        <f t="shared" ca="1" si="56"/>
        <v>0.26888358292176273</v>
      </c>
      <c r="D497" s="36">
        <f t="shared" ca="1" si="57"/>
        <v>20611.679887697086</v>
      </c>
      <c r="E497" s="47">
        <f t="shared" ca="1" si="58"/>
        <v>0.79419744283375304</v>
      </c>
      <c r="F497" s="36">
        <f t="shared" ca="1" si="59"/>
        <v>29534.879002646696</v>
      </c>
      <c r="G497" s="36">
        <f t="shared" ca="1" si="60"/>
        <v>4.8936777720125599E-2</v>
      </c>
      <c r="H497" s="36">
        <f ca="1">((('1.Inputs'!$D$37*12*IF(1=1,'1.Inputs'!$D$38,IF(1=2,'1.Inputs'!$D$39,$E497)))*$F497*(('1.Inputs'!$D$40)+(1-'1.Inputs'!$D$40)*(1+'1.Inputs'!$D$41))*(1+$G497)^(1-1))*'1.Inputs'!$D$47+(('1.Inputs'!$D$37*12*IF(1=1,'1.Inputs'!$D$38,IF(1=2,'1.Inputs'!$D$39,$E497)))/(1-'1.Inputs'!$D$42)*$D497*(1+$G497)^(1-1))*('1.Inputs'!$D$48-'1.Inputs'!$D$49))/'1.Inputs'!$D$51</f>
        <v>796122728.28506231</v>
      </c>
      <c r="I497" s="36">
        <f ca="1">((('1.Inputs'!$D$37*12*IF(2=1,'1.Inputs'!$D$38,IF(2=2,'1.Inputs'!$D$39,$E497)))*$F497*(('1.Inputs'!$D$40)+(1-'1.Inputs'!$D$40)*(1+'1.Inputs'!$D$41))*(1+$G497)^(2-1))*'1.Inputs'!$D$47+(('1.Inputs'!$D$37*12*IF(2=1,'1.Inputs'!$D$38,IF(2=2,'1.Inputs'!$D$39,$E497)))/(1-'1.Inputs'!$D$42)*$D497*(1+$G497)^(2-1))*('1.Inputs'!$D$48-'1.Inputs'!$D$49))/'1.Inputs'!$D$51</f>
        <v>1169115372.9879234</v>
      </c>
      <c r="J497" s="36">
        <f ca="1">((('1.Inputs'!$D$37*12*IF(3=1,'1.Inputs'!$D$38,IF(3=2,'1.Inputs'!$D$39,$E497)))*$F497*(('1.Inputs'!$D$40)+(1-'1.Inputs'!$D$40)*(1+'1.Inputs'!$D$41))*(1+$G497)^(3-1))*'1.Inputs'!$D$47+(('1.Inputs'!$D$37*12*IF(3=1,'1.Inputs'!$D$38,IF(3=2,'1.Inputs'!$D$39,$E497)))/(1-'1.Inputs'!$D$42)*$D497*(1+$G497)^(3-1))*('1.Inputs'!$D$48-'1.Inputs'!$D$49))/'1.Inputs'!$D$51</f>
        <v>1391352358.1783302</v>
      </c>
      <c r="K497" s="36">
        <f ca="1">((('1.Inputs'!$D$37*12*IF(4=1,'1.Inputs'!$D$38,IF(4=2,'1.Inputs'!$D$39,$E497)))*$F497*(('1.Inputs'!$D$40)+(1-'1.Inputs'!$D$40)*(1+'1.Inputs'!$D$41))*(1+$G497)^(4-1))*'1.Inputs'!$D$47+(('1.Inputs'!$D$37*12*IF(4=1,'1.Inputs'!$D$38,IF(4=2,'1.Inputs'!$D$39,$E497)))/(1-'1.Inputs'!$D$42)*$D497*(1+$G497)^(4-1))*('1.Inputs'!$D$48-'1.Inputs'!$D$49))/'1.Inputs'!$D$51</f>
        <v>1459440659.2608755</v>
      </c>
      <c r="L497" s="36">
        <f ca="1">((('1.Inputs'!$D$37*12*IF(5=1,'1.Inputs'!$D$38,IF(5=2,'1.Inputs'!$D$39,$E497)))*$F497*(('1.Inputs'!$D$40)+(1-'1.Inputs'!$D$40)*(1+'1.Inputs'!$D$41))*(1+$G497)^(5-1))*'1.Inputs'!$D$47+(('1.Inputs'!$D$37*12*IF(5=1,'1.Inputs'!$D$38,IF(5=2,'1.Inputs'!$D$39,$E497)))/(1-'1.Inputs'!$D$42)*$D497*(1+$G497)^(5-1))*('1.Inputs'!$D$48-'1.Inputs'!$D$49))/'1.Inputs'!$D$51</f>
        <v>1530860982.3988383</v>
      </c>
      <c r="M497" s="36">
        <f ca="1">((('1.Inputs'!$D$37*12*IF(6=1,'1.Inputs'!$D$38,IF(6=2,'1.Inputs'!$D$39,$E497)))*$F497*(('1.Inputs'!$D$40)+(1-'1.Inputs'!$D$40)*(1+'1.Inputs'!$D$41))*(1+$G497)^(6-1))*'1.Inputs'!$D$47+(('1.Inputs'!$D$37*12*IF(6=1,'1.Inputs'!$D$38,IF(6=2,'1.Inputs'!$D$39,$E497)))/(1-'1.Inputs'!$D$42)*$D497*(1+$G497)^(6-1))*('1.Inputs'!$D$48-'1.Inputs'!$D$49))/'1.Inputs'!$D$51</f>
        <v>1605776386.0149031</v>
      </c>
      <c r="N497" s="36">
        <f ca="1">((('1.Inputs'!$D$37*12*IF(7=1,'1.Inputs'!$D$38,IF(7=2,'1.Inputs'!$D$39,$E497)))*$F497*(('1.Inputs'!$D$40)+(1-'1.Inputs'!$D$40)*(1+'1.Inputs'!$D$41))*(1+$G497)^(7-1))*'1.Inputs'!$D$47+(('1.Inputs'!$D$37*12*IF(7=1,'1.Inputs'!$D$38,IF(7=2,'1.Inputs'!$D$39,$E497)))/(1-'1.Inputs'!$D$42)*$D497*(1+$G497)^(7-1))*('1.Inputs'!$D$48-'1.Inputs'!$D$49))/'1.Inputs'!$D$51</f>
        <v>1684357908.085541</v>
      </c>
      <c r="O497" s="36">
        <f ca="1">((('1.Inputs'!$D$37*12*IF(8=1,'1.Inputs'!$D$38,IF(8=2,'1.Inputs'!$D$39,$E497)))*$F497*(('1.Inputs'!$D$40)+(1-'1.Inputs'!$D$40)*(1+'1.Inputs'!$D$41))*(1+$G497)^(8-1))*'1.Inputs'!$D$47+(('1.Inputs'!$D$37*12*IF(8=1,'1.Inputs'!$D$38,IF(8=2,'1.Inputs'!$D$39,$E497)))/(1-'1.Inputs'!$D$42)*$D497*(1+$G497)^(8-1))*('1.Inputs'!$D$48-'1.Inputs'!$D$49))/'1.Inputs'!$D$51</f>
        <v>1766784956.6346586</v>
      </c>
      <c r="P497" s="36">
        <f ca="1">((('1.Inputs'!$D$37*12*IF(9=1,'1.Inputs'!$D$38,IF(9=2,'1.Inputs'!$D$39,$E497)))*$F497*(('1.Inputs'!$D$40)+(1-'1.Inputs'!$D$40)*(1+'1.Inputs'!$D$41))*(1+$G497)^(9-1))*'1.Inputs'!$D$47+(('1.Inputs'!$D$37*12*IF(9=1,'1.Inputs'!$D$38,IF(9=2,'1.Inputs'!$D$39,$E497)))/(1-'1.Inputs'!$D$42)*$D497*(1+$G497)^(9-1))*('1.Inputs'!$D$48-'1.Inputs'!$D$49))/'1.Inputs'!$D$51</f>
        <v>1853245719.3367503</v>
      </c>
      <c r="Q497" s="36">
        <f ca="1">((('1.Inputs'!$D$37*12*IF(10=1,'1.Inputs'!$D$38,IF(10=2,'1.Inputs'!$D$39,$E497)))*$F497*(('1.Inputs'!$D$40)+(1-'1.Inputs'!$D$40)*(1+'1.Inputs'!$D$41))*(1+$G497)^(10-1))*'1.Inputs'!$D$47+(('1.Inputs'!$D$37*12*IF(10=1,'1.Inputs'!$D$38,IF(10=2,'1.Inputs'!$D$39,$E497)))/(1-'1.Inputs'!$D$42)*$D497*(1+$G497)^(10-1))*('1.Inputs'!$D$48-'1.Inputs'!$D$49))/'1.Inputs'!$D$51</f>
        <v>1943937593.1647074</v>
      </c>
      <c r="R497" s="36">
        <f>-'1.Inputs'!$D$24</f>
        <v>-2050000000</v>
      </c>
      <c r="S497" s="36">
        <f ca="1">((('1.Inputs'!$D$37*12*IF(1=1,'1.Inputs'!$D$38,IF(1=2,'1.Inputs'!$D$39,$E497)))*$F497*(('1.Inputs'!$D$40)+(1-'1.Inputs'!$D$40)*(1+'1.Inputs'!$D$41))*(1+$G497)^(1-1))-(('1.Inputs'!$D$37*12*IF(1=1,'1.Inputs'!$D$38,IF(1=2,'1.Inputs'!$D$39,$E497)))/(1-'1.Inputs'!$D$42)*$D497*(1+$G497)^(1-1))-('1.Inputs'!$D$37*12*IF(1=1,'1.Inputs'!$D$38,IF(1=2,'1.Inputs'!$D$39,$E497)))*'1.Inputs'!$D$43*(1+$G497)^(1-1)-'1.Inputs'!$D$44*(1+$G497)^(1-1)-('1.Inputs'!$D$20/'1.Inputs'!$D$27+'1.Inputs'!$D$23/'1.Inputs'!$D$28))-MAX(0,((('1.Inputs'!$D$37*12*IF(1=1,'1.Inputs'!$D$38,IF(1=2,'1.Inputs'!$D$39,$E497)))*$F497*(('1.Inputs'!$D$40)+(1-'1.Inputs'!$D$40)*(1+'1.Inputs'!$D$41))*(1+$G497)^(1-1))-(('1.Inputs'!$D$37*12*IF(1=1,'1.Inputs'!$D$38,IF(1=2,'1.Inputs'!$D$39,$E497)))/(1-'1.Inputs'!$D$42)*$D497*(1+$G497)^(1-1))-('1.Inputs'!$D$37*12*IF(1=1,'1.Inputs'!$D$38,IF(1=2,'1.Inputs'!$D$39,$E497)))*'1.Inputs'!$D$43*(1+$G497)^(1-1)-'1.Inputs'!$D$44*(1+$G497)^(1-1)-('1.Inputs'!$D$20/'1.Inputs'!$D$27+'1.Inputs'!$D$23/'1.Inputs'!$D$28)))*'1.Inputs'!$D$53+('1.Inputs'!$D$20/'1.Inputs'!$D$27+'1.Inputs'!$D$23/'1.Inputs'!$D$28)-H497</f>
        <v>-833815606.32415581</v>
      </c>
      <c r="T497" s="36">
        <f ca="1">((('1.Inputs'!$D$37*12*IF(2=1,'1.Inputs'!$D$38,IF(2=2,'1.Inputs'!$D$39,$E497)))*$F497*(('1.Inputs'!$D$40)+(1-'1.Inputs'!$D$40)*(1+'1.Inputs'!$D$41))*(1+$G497)^(2-1))-(('1.Inputs'!$D$37*12*IF(2=1,'1.Inputs'!$D$38,IF(2=2,'1.Inputs'!$D$39,$E497)))/(1-'1.Inputs'!$D$42)*$D497*(1+$G497)^(2-1))-('1.Inputs'!$D$37*12*IF(2=1,'1.Inputs'!$D$38,IF(2=2,'1.Inputs'!$D$39,$E497)))*'1.Inputs'!$D$43*(1+$G497)^(2-1)-'1.Inputs'!$D$44*(1+$G497)^(2-1)-('1.Inputs'!$D$20/'1.Inputs'!$D$27+'1.Inputs'!$D$23/'1.Inputs'!$D$28))-MAX(0,((('1.Inputs'!$D$37*12*IF(2=1,'1.Inputs'!$D$38,IF(2=2,'1.Inputs'!$D$39,$E497)))*$F497*(('1.Inputs'!$D$40)+(1-'1.Inputs'!$D$40)*(1+'1.Inputs'!$D$41))*(1+$G497)^(2-1))-(('1.Inputs'!$D$37*12*IF(2=1,'1.Inputs'!$D$38,IF(2=2,'1.Inputs'!$D$39,$E497)))/(1-'1.Inputs'!$D$42)*$D497*(1+$G497)^(2-1))-('1.Inputs'!$D$37*12*IF(2=1,'1.Inputs'!$D$38,IF(2=2,'1.Inputs'!$D$39,$E497)))*'1.Inputs'!$D$43*(1+$G497)^(2-1)-'1.Inputs'!$D$44*(1+$G497)^(2-1)-('1.Inputs'!$D$20/'1.Inputs'!$D$27+'1.Inputs'!$D$23/'1.Inputs'!$D$28)))*'1.Inputs'!$D$53+('1.Inputs'!$D$20/'1.Inputs'!$D$27+'1.Inputs'!$D$23/'1.Inputs'!$D$28)-(I497-H497)</f>
        <v>-116270514.60667607</v>
      </c>
      <c r="U497" s="36">
        <f ca="1">((('1.Inputs'!$D$37*12*IF(3=1,'1.Inputs'!$D$38,IF(3=2,'1.Inputs'!$D$39,$E497)))*$F497*(('1.Inputs'!$D$40)+(1-'1.Inputs'!$D$40)*(1+'1.Inputs'!$D$41))*(1+$G497)^(3-1))-(('1.Inputs'!$D$37*12*IF(3=1,'1.Inputs'!$D$38,IF(3=2,'1.Inputs'!$D$39,$E497)))/(1-'1.Inputs'!$D$42)*$D497*(1+$G497)^(3-1))-('1.Inputs'!$D$37*12*IF(3=1,'1.Inputs'!$D$38,IF(3=2,'1.Inputs'!$D$39,$E497)))*'1.Inputs'!$D$43*(1+$G497)^(3-1)-'1.Inputs'!$D$44*(1+$G497)^(3-1)-('1.Inputs'!$D$20/'1.Inputs'!$D$27+'1.Inputs'!$D$23/'1.Inputs'!$D$28))-MAX(0,((('1.Inputs'!$D$37*12*IF(3=1,'1.Inputs'!$D$38,IF(3=2,'1.Inputs'!$D$39,$E497)))*$F497*(('1.Inputs'!$D$40)+(1-'1.Inputs'!$D$40)*(1+'1.Inputs'!$D$41))*(1+$G497)^(3-1))-(('1.Inputs'!$D$37*12*IF(3=1,'1.Inputs'!$D$38,IF(3=2,'1.Inputs'!$D$39,$E497)))/(1-'1.Inputs'!$D$42)*$D497*(1+$G497)^(3-1))-('1.Inputs'!$D$37*12*IF(3=1,'1.Inputs'!$D$38,IF(3=2,'1.Inputs'!$D$39,$E497)))*'1.Inputs'!$D$43*(1+$G497)^(3-1)-'1.Inputs'!$D$44*(1+$G497)^(3-1)-('1.Inputs'!$D$20/'1.Inputs'!$D$27+'1.Inputs'!$D$23/'1.Inputs'!$D$28)))*'1.Inputs'!$D$53+('1.Inputs'!$D$20/'1.Inputs'!$D$27+'1.Inputs'!$D$23/'1.Inputs'!$D$28)-(J497-I497)</f>
        <v>160919163.83687347</v>
      </c>
      <c r="V497" s="36">
        <f ca="1">((('1.Inputs'!$D$37*12*IF(4=1,'1.Inputs'!$D$38,IF(4=2,'1.Inputs'!$D$39,$E497)))*$F497*(('1.Inputs'!$D$40)+(1-'1.Inputs'!$D$40)*(1+'1.Inputs'!$D$41))*(1+$G497)^(4-1))-(('1.Inputs'!$D$37*12*IF(4=1,'1.Inputs'!$D$38,IF(4=2,'1.Inputs'!$D$39,$E497)))/(1-'1.Inputs'!$D$42)*$D497*(1+$G497)^(4-1))-('1.Inputs'!$D$37*12*IF(4=1,'1.Inputs'!$D$38,IF(4=2,'1.Inputs'!$D$39,$E497)))*'1.Inputs'!$D$43*(1+$G497)^(4-1)-'1.Inputs'!$D$44*(1+$G497)^(4-1)-('1.Inputs'!$D$20/'1.Inputs'!$D$27+'1.Inputs'!$D$23/'1.Inputs'!$D$28))-MAX(0,((('1.Inputs'!$D$37*12*IF(4=1,'1.Inputs'!$D$38,IF(4=2,'1.Inputs'!$D$39,$E497)))*$F497*(('1.Inputs'!$D$40)+(1-'1.Inputs'!$D$40)*(1+'1.Inputs'!$D$41))*(1+$G497)^(4-1))-(('1.Inputs'!$D$37*12*IF(4=1,'1.Inputs'!$D$38,IF(4=2,'1.Inputs'!$D$39,$E497)))/(1-'1.Inputs'!$D$42)*$D497*(1+$G497)^(4-1))-('1.Inputs'!$D$37*12*IF(4=1,'1.Inputs'!$D$38,IF(4=2,'1.Inputs'!$D$39,$E497)))*'1.Inputs'!$D$43*(1+$G497)^(4-1)-'1.Inputs'!$D$44*(1+$G497)^(4-1)-('1.Inputs'!$D$20/'1.Inputs'!$D$27+'1.Inputs'!$D$23/'1.Inputs'!$D$28)))*'1.Inputs'!$D$53+('1.Inputs'!$D$20/'1.Inputs'!$D$27+'1.Inputs'!$D$23/'1.Inputs'!$D$28)-(K497-J497)</f>
        <v>331506012.49450624</v>
      </c>
      <c r="W497" s="36">
        <f ca="1">((('1.Inputs'!$D$37*12*IF(5=1,'1.Inputs'!$D$38,IF(5=2,'1.Inputs'!$D$39,$E497)))*$F497*(('1.Inputs'!$D$40)+(1-'1.Inputs'!$D$40)*(1+'1.Inputs'!$D$41))*(1+$G497)^(5-1))-(('1.Inputs'!$D$37*12*IF(5=1,'1.Inputs'!$D$38,IF(5=2,'1.Inputs'!$D$39,$E497)))/(1-'1.Inputs'!$D$42)*$D497*(1+$G497)^(5-1))-('1.Inputs'!$D$37*12*IF(5=1,'1.Inputs'!$D$38,IF(5=2,'1.Inputs'!$D$39,$E497)))*'1.Inputs'!$D$43*(1+$G497)^(5-1)-'1.Inputs'!$D$44*(1+$G497)^(5-1)-('1.Inputs'!$D$20/'1.Inputs'!$D$27+'1.Inputs'!$D$23/'1.Inputs'!$D$28))-MAX(0,((('1.Inputs'!$D$37*12*IF(5=1,'1.Inputs'!$D$38,IF(5=2,'1.Inputs'!$D$39,$E497)))*$F497*(('1.Inputs'!$D$40)+(1-'1.Inputs'!$D$40)*(1+'1.Inputs'!$D$41))*(1+$G497)^(5-1))-(('1.Inputs'!$D$37*12*IF(5=1,'1.Inputs'!$D$38,IF(5=2,'1.Inputs'!$D$39,$E497)))/(1-'1.Inputs'!$D$42)*$D497*(1+$G497)^(5-1))-('1.Inputs'!$D$37*12*IF(5=1,'1.Inputs'!$D$38,IF(5=2,'1.Inputs'!$D$39,$E497)))*'1.Inputs'!$D$43*(1+$G497)^(5-1)-'1.Inputs'!$D$44*(1+$G497)^(5-1)-('1.Inputs'!$D$20/'1.Inputs'!$D$27+'1.Inputs'!$D$23/'1.Inputs'!$D$28)))*'1.Inputs'!$D$53+('1.Inputs'!$D$20/'1.Inputs'!$D$27+'1.Inputs'!$D$23/'1.Inputs'!$D$28)-(L497-K497)</f>
        <v>345416585.79355931</v>
      </c>
      <c r="X497" s="36">
        <f ca="1">((('1.Inputs'!$D$37*12*IF(6=1,'1.Inputs'!$D$38,IF(6=2,'1.Inputs'!$D$39,$E497)))*$F497*(('1.Inputs'!$D$40)+(1-'1.Inputs'!$D$40)*(1+'1.Inputs'!$D$41))*(1+$G497)^(6-1))-(('1.Inputs'!$D$37*12*IF(6=1,'1.Inputs'!$D$38,IF(6=2,'1.Inputs'!$D$39,$E497)))/(1-'1.Inputs'!$D$42)*$D497*(1+$G497)^(6-1))-('1.Inputs'!$D$37*12*IF(6=1,'1.Inputs'!$D$38,IF(6=2,'1.Inputs'!$D$39,$E497)))*'1.Inputs'!$D$43*(1+$G497)^(6-1)-'1.Inputs'!$D$44*(1+$G497)^(6-1)-('1.Inputs'!$D$20/'1.Inputs'!$D$27+'1.Inputs'!$D$23/'1.Inputs'!$D$28))-MAX(0,((('1.Inputs'!$D$37*12*IF(6=1,'1.Inputs'!$D$38,IF(6=2,'1.Inputs'!$D$39,$E497)))*$F497*(('1.Inputs'!$D$40)+(1-'1.Inputs'!$D$40)*(1+'1.Inputs'!$D$41))*(1+$G497)^(6-1))-(('1.Inputs'!$D$37*12*IF(6=1,'1.Inputs'!$D$38,IF(6=2,'1.Inputs'!$D$39,$E497)))/(1-'1.Inputs'!$D$42)*$D497*(1+$G497)^(6-1))-('1.Inputs'!$D$37*12*IF(6=1,'1.Inputs'!$D$38,IF(6=2,'1.Inputs'!$D$39,$E497)))*'1.Inputs'!$D$43*(1+$G497)^(6-1)-'1.Inputs'!$D$44*(1+$G497)^(6-1)-('1.Inputs'!$D$20/'1.Inputs'!$D$27+'1.Inputs'!$D$23/'1.Inputs'!$D$28)))*'1.Inputs'!$D$53+('1.Inputs'!$D$20/'1.Inputs'!$D$27+'1.Inputs'!$D$23/'1.Inputs'!$D$28)-(M497-L497)</f>
        <v>360007897.72610724</v>
      </c>
      <c r="Y497" s="36">
        <f ca="1">((('1.Inputs'!$D$37*12*IF(7=1,'1.Inputs'!$D$38,IF(7=2,'1.Inputs'!$D$39,$E497)))*$F497*(('1.Inputs'!$D$40)+(1-'1.Inputs'!$D$40)*(1+'1.Inputs'!$D$41))*(1+$G497)^(7-1))-(('1.Inputs'!$D$37*12*IF(7=1,'1.Inputs'!$D$38,IF(7=2,'1.Inputs'!$D$39,$E497)))/(1-'1.Inputs'!$D$42)*$D497*(1+$G497)^(7-1))-('1.Inputs'!$D$37*12*IF(7=1,'1.Inputs'!$D$38,IF(7=2,'1.Inputs'!$D$39,$E497)))*'1.Inputs'!$D$43*(1+$G497)^(7-1)-'1.Inputs'!$D$44*(1+$G497)^(7-1)-('1.Inputs'!$D$20/'1.Inputs'!$D$27+'1.Inputs'!$D$23/'1.Inputs'!$D$28))-MAX(0,((('1.Inputs'!$D$37*12*IF(7=1,'1.Inputs'!$D$38,IF(7=2,'1.Inputs'!$D$39,$E497)))*$F497*(('1.Inputs'!$D$40)+(1-'1.Inputs'!$D$40)*(1+'1.Inputs'!$D$41))*(1+$G497)^(7-1))-(('1.Inputs'!$D$37*12*IF(7=1,'1.Inputs'!$D$38,IF(7=2,'1.Inputs'!$D$39,$E497)))/(1-'1.Inputs'!$D$42)*$D497*(1+$G497)^(7-1))-('1.Inputs'!$D$37*12*IF(7=1,'1.Inputs'!$D$38,IF(7=2,'1.Inputs'!$D$39,$E497)))*'1.Inputs'!$D$43*(1+$G497)^(7-1)-'1.Inputs'!$D$44*(1+$G497)^(7-1)-('1.Inputs'!$D$20/'1.Inputs'!$D$27+'1.Inputs'!$D$23/'1.Inputs'!$D$28)))*'1.Inputs'!$D$53+('1.Inputs'!$D$20/'1.Inputs'!$D$27+'1.Inputs'!$D$23/'1.Inputs'!$D$28)-(N497-M497)</f>
        <v>375313261.44734347</v>
      </c>
      <c r="Z497" s="36">
        <f ca="1">((('1.Inputs'!$D$37*12*IF(8=1,'1.Inputs'!$D$38,IF(8=2,'1.Inputs'!$D$39,$E497)))*$F497*(('1.Inputs'!$D$40)+(1-'1.Inputs'!$D$40)*(1+'1.Inputs'!$D$41))*(1+$G497)^(8-1))-(('1.Inputs'!$D$37*12*IF(8=1,'1.Inputs'!$D$38,IF(8=2,'1.Inputs'!$D$39,$E497)))/(1-'1.Inputs'!$D$42)*$D497*(1+$G497)^(8-1))-('1.Inputs'!$D$37*12*IF(8=1,'1.Inputs'!$D$38,IF(8=2,'1.Inputs'!$D$39,$E497)))*'1.Inputs'!$D$43*(1+$G497)^(8-1)-'1.Inputs'!$D$44*(1+$G497)^(8-1)-('1.Inputs'!$D$20/'1.Inputs'!$D$27+'1.Inputs'!$D$23/'1.Inputs'!$D$28))-MAX(0,((('1.Inputs'!$D$37*12*IF(8=1,'1.Inputs'!$D$38,IF(8=2,'1.Inputs'!$D$39,$E497)))*$F497*(('1.Inputs'!$D$40)+(1-'1.Inputs'!$D$40)*(1+'1.Inputs'!$D$41))*(1+$G497)^(8-1))-(('1.Inputs'!$D$37*12*IF(8=1,'1.Inputs'!$D$38,IF(8=2,'1.Inputs'!$D$39,$E497)))/(1-'1.Inputs'!$D$42)*$D497*(1+$G497)^(8-1))-('1.Inputs'!$D$37*12*IF(8=1,'1.Inputs'!$D$38,IF(8=2,'1.Inputs'!$D$39,$E497)))*'1.Inputs'!$D$43*(1+$G497)^(8-1)-'1.Inputs'!$D$44*(1+$G497)^(8-1)-('1.Inputs'!$D$20/'1.Inputs'!$D$27+'1.Inputs'!$D$23/'1.Inputs'!$D$28)))*'1.Inputs'!$D$53+('1.Inputs'!$D$20/'1.Inputs'!$D$27+'1.Inputs'!$D$23/'1.Inputs'!$D$28)-(O497-N497)</f>
        <v>391367620.35093117</v>
      </c>
      <c r="AA497" s="36">
        <f ca="1">((('1.Inputs'!$D$37*12*IF(9=1,'1.Inputs'!$D$38,IF(9=2,'1.Inputs'!$D$39,$E497)))*$F497*(('1.Inputs'!$D$40)+(1-'1.Inputs'!$D$40)*(1+'1.Inputs'!$D$41))*(1+$G497)^(9-1))-(('1.Inputs'!$D$37*12*IF(9=1,'1.Inputs'!$D$38,IF(9=2,'1.Inputs'!$D$39,$E497)))/(1-'1.Inputs'!$D$42)*$D497*(1+$G497)^(9-1))-('1.Inputs'!$D$37*12*IF(9=1,'1.Inputs'!$D$38,IF(9=2,'1.Inputs'!$D$39,$E497)))*'1.Inputs'!$D$43*(1+$G497)^(9-1)-'1.Inputs'!$D$44*(1+$G497)^(9-1)-('1.Inputs'!$D$20/'1.Inputs'!$D$27+'1.Inputs'!$D$23/'1.Inputs'!$D$28))-MAX(0,((('1.Inputs'!$D$37*12*IF(9=1,'1.Inputs'!$D$38,IF(9=2,'1.Inputs'!$D$39,$E497)))*$F497*(('1.Inputs'!$D$40)+(1-'1.Inputs'!$D$40)*(1+'1.Inputs'!$D$41))*(1+$G497)^(9-1))-(('1.Inputs'!$D$37*12*IF(9=1,'1.Inputs'!$D$38,IF(9=2,'1.Inputs'!$D$39,$E497)))/(1-'1.Inputs'!$D$42)*$D497*(1+$G497)^(9-1))-('1.Inputs'!$D$37*12*IF(9=1,'1.Inputs'!$D$38,IF(9=2,'1.Inputs'!$D$39,$E497)))*'1.Inputs'!$D$43*(1+$G497)^(9-1)-'1.Inputs'!$D$44*(1+$G497)^(9-1)-('1.Inputs'!$D$20/'1.Inputs'!$D$27+'1.Inputs'!$D$23/'1.Inputs'!$D$28)))*'1.Inputs'!$D$53+('1.Inputs'!$D$20/'1.Inputs'!$D$27+'1.Inputs'!$D$23/'1.Inputs'!$D$28)-(P497-O497)</f>
        <v>408207627.84762353</v>
      </c>
      <c r="AB497" s="36">
        <f ca="1">((('1.Inputs'!$D$37*12*IF(10=1,'1.Inputs'!$D$38,IF(10=2,'1.Inputs'!$D$39,$E497)))*$F497*(('1.Inputs'!$D$40)+(1-'1.Inputs'!$D$40)*(1+'1.Inputs'!$D$41))*(1+$G497)^(10-1))-(('1.Inputs'!$D$37*12*IF(10=1,'1.Inputs'!$D$38,IF(10=2,'1.Inputs'!$D$39,$E497)))/(1-'1.Inputs'!$D$42)*$D497*(1+$G497)^(10-1))-('1.Inputs'!$D$37*12*IF(10=1,'1.Inputs'!$D$38,IF(10=2,'1.Inputs'!$D$39,$E497)))*'1.Inputs'!$D$43*(1+$G497)^(10-1)-'1.Inputs'!$D$44*(1+$G497)^(10-1)-('1.Inputs'!$D$20/'1.Inputs'!$D$27+'1.Inputs'!$D$23/'1.Inputs'!$D$28))-MAX(0,((('1.Inputs'!$D$37*12*IF(10=1,'1.Inputs'!$D$38,IF(10=2,'1.Inputs'!$D$39,$E497)))*$F497*(('1.Inputs'!$D$40)+(1-'1.Inputs'!$D$40)*(1+'1.Inputs'!$D$41))*(1+$G497)^(10-1))-(('1.Inputs'!$D$37*12*IF(10=1,'1.Inputs'!$D$38,IF(10=2,'1.Inputs'!$D$39,$E497)))/(1-'1.Inputs'!$D$42)*$D497*(1+$G497)^(10-1))-('1.Inputs'!$D$37*12*IF(10=1,'1.Inputs'!$D$38,IF(10=2,'1.Inputs'!$D$39,$E497)))*'1.Inputs'!$D$43*(1+$G497)^(10-1)-'1.Inputs'!$D$44*(1+$G497)^(10-1)-('1.Inputs'!$D$20/'1.Inputs'!$D$27+'1.Inputs'!$D$23/'1.Inputs'!$D$28)))*'1.Inputs'!$D$53+('1.Inputs'!$D$20/'1.Inputs'!$D$27+'1.Inputs'!$D$23/'1.Inputs'!$D$28)-(Q497-P497)+(('1.Inputs'!$D$20+'1.Inputs'!$D$23-('1.Inputs'!$D$20/'1.Inputs'!$D$27+'1.Inputs'!$D$23/'1.Inputs'!$D$28)*'1.Inputs'!$D$10)*'1.Inputs'!$D$60+'1.Inputs'!$D$19*'1.Inputs'!$D$59+Q497)</f>
        <v>3069809324.2126937</v>
      </c>
      <c r="AC497" s="36">
        <f ca="1">S497-AC$13-AC$14+MIN(AC$13,MAX(0,((('1.Inputs'!$D$37*12*IF(1=1,'1.Inputs'!$D$38,IF(1=2,'1.Inputs'!$D$39,$E497)))*$F497*(('1.Inputs'!$D$40)+(1-'1.Inputs'!$D$40)*(1+'1.Inputs'!$D$41))*(1+$G497)^(1-1))-(('1.Inputs'!$D$37*12*IF(1=1,'1.Inputs'!$D$38,IF(1=2,'1.Inputs'!$D$39,$E497)))/(1-'1.Inputs'!$D$42)*$D497*(1+$G497)^(1-1))-('1.Inputs'!$D$37*12*IF(1=1,'1.Inputs'!$D$38,IF(1=2,'1.Inputs'!$D$39,$E497)))*'1.Inputs'!$D$43*(1+$G497)^(1-1)-'1.Inputs'!$D$44*(1+$G497)^(1-1)-('1.Inputs'!$D$20/'1.Inputs'!$D$27+'1.Inputs'!$D$23/'1.Inputs'!$D$28))))*'1.Inputs'!$D$53</f>
        <v>-981415606.32415581</v>
      </c>
      <c r="AD497" s="36">
        <f ca="1">T497-AD$13-AD$14+MIN(AD$13,MAX(0,((('1.Inputs'!$D$37*12*IF(2=1,'1.Inputs'!$D$38,IF(2=2,'1.Inputs'!$D$39,$E497)))*$F497*(('1.Inputs'!$D$40)+(1-'1.Inputs'!$D$40)*(1+'1.Inputs'!$D$41))*(1+$G497)^(2-1))-(('1.Inputs'!$D$37*12*IF(2=1,'1.Inputs'!$D$38,IF(2=2,'1.Inputs'!$D$39,$E497)))/(1-'1.Inputs'!$D$42)*$D497*(1+$G497)^(2-1))-('1.Inputs'!$D$37*12*IF(2=1,'1.Inputs'!$D$38,IF(2=2,'1.Inputs'!$D$39,$E497)))*'1.Inputs'!$D$43*(1+$G497)^(2-1)-'1.Inputs'!$D$44*(1+$G497)^(2-1)-('1.Inputs'!$D$20/'1.Inputs'!$D$27+'1.Inputs'!$D$23/'1.Inputs'!$D$28))))*'1.Inputs'!$D$53</f>
        <v>-212210514.60667607</v>
      </c>
      <c r="AE497" s="36">
        <f ca="1">U497-AE$13-AE$14+MIN(AE$13,MAX(0,((('1.Inputs'!$D$37*12*IF(3=1,'1.Inputs'!$D$38,IF(3=2,'1.Inputs'!$D$39,$E497)))*$F497*(('1.Inputs'!$D$40)+(1-'1.Inputs'!$D$40)*(1+'1.Inputs'!$D$41))*(1+$G497)^(3-1))-(('1.Inputs'!$D$37*12*IF(3=1,'1.Inputs'!$D$38,IF(3=2,'1.Inputs'!$D$39,$E497)))/(1-'1.Inputs'!$D$42)*$D497*(1+$G497)^(3-1))-('1.Inputs'!$D$37*12*IF(3=1,'1.Inputs'!$D$38,IF(3=2,'1.Inputs'!$D$39,$E497)))*'1.Inputs'!$D$43*(1+$G497)^(3-1)-'1.Inputs'!$D$44*(1+$G497)^(3-1)-('1.Inputs'!$D$20/'1.Inputs'!$D$27+'1.Inputs'!$D$23/'1.Inputs'!$D$28))))*'1.Inputs'!$D$53</f>
        <v>-181020836.16312653</v>
      </c>
      <c r="AF497" s="36">
        <f ca="1">V497-AF$13-AF$14+MIN(AF$13,MAX(0,((('1.Inputs'!$D$37*12*IF(4=1,'1.Inputs'!$D$38,IF(4=2,'1.Inputs'!$D$39,$E497)))*$F497*(('1.Inputs'!$D$40)+(1-'1.Inputs'!$D$40)*(1+'1.Inputs'!$D$41))*(1+$G497)^(4-1))-(('1.Inputs'!$D$37*12*IF(4=1,'1.Inputs'!$D$38,IF(4=2,'1.Inputs'!$D$39,$E497)))/(1-'1.Inputs'!$D$42)*$D497*(1+$G497)^(4-1))-('1.Inputs'!$D$37*12*IF(4=1,'1.Inputs'!$D$38,IF(4=2,'1.Inputs'!$D$39,$E497)))*'1.Inputs'!$D$43*(1+$G497)^(4-1)-'1.Inputs'!$D$44*(1+$G497)^(4-1)-('1.Inputs'!$D$20/'1.Inputs'!$D$27+'1.Inputs'!$D$23/'1.Inputs'!$D$28))))*'1.Inputs'!$D$53</f>
        <v>8754012.4945062399</v>
      </c>
      <c r="AG497" s="36">
        <f ca="1">W497-AG$13-AG$14+MIN(AG$13,MAX(0,((('1.Inputs'!$D$37*12*IF(5=1,'1.Inputs'!$D$38,IF(5=2,'1.Inputs'!$D$39,$E497)))*$F497*(('1.Inputs'!$D$40)+(1-'1.Inputs'!$D$40)*(1+'1.Inputs'!$D$41))*(1+$G497)^(5-1))-(('1.Inputs'!$D$37*12*IF(5=1,'1.Inputs'!$D$38,IF(5=2,'1.Inputs'!$D$39,$E497)))/(1-'1.Inputs'!$D$42)*$D497*(1+$G497)^(5-1))-('1.Inputs'!$D$37*12*IF(5=1,'1.Inputs'!$D$38,IF(5=2,'1.Inputs'!$D$39,$E497)))*'1.Inputs'!$D$43*(1+$G497)^(5-1)-'1.Inputs'!$D$44*(1+$G497)^(5-1)-('1.Inputs'!$D$20/'1.Inputs'!$D$27+'1.Inputs'!$D$23/'1.Inputs'!$D$28))))*'1.Inputs'!$D$53</f>
        <v>41852585.793559313</v>
      </c>
      <c r="AH497" s="36">
        <f ca="1">X497-AH$13-AH$14+MIN(AH$13,MAX(0,((('1.Inputs'!$D$37*12*IF(6=1,'1.Inputs'!$D$38,IF(6=2,'1.Inputs'!$D$39,$E497)))*$F497*(('1.Inputs'!$D$40)+(1-'1.Inputs'!$D$40)*(1+'1.Inputs'!$D$41))*(1+$G497)^(6-1))-(('1.Inputs'!$D$37*12*IF(6=1,'1.Inputs'!$D$38,IF(6=2,'1.Inputs'!$D$39,$E497)))/(1-'1.Inputs'!$D$42)*$D497*(1+$G497)^(6-1))-('1.Inputs'!$D$37*12*IF(6=1,'1.Inputs'!$D$38,IF(6=2,'1.Inputs'!$D$39,$E497)))*'1.Inputs'!$D$43*(1+$G497)^(6-1)-'1.Inputs'!$D$44*(1+$G497)^(6-1)-('1.Inputs'!$D$20/'1.Inputs'!$D$27+'1.Inputs'!$D$23/'1.Inputs'!$D$28))))*'1.Inputs'!$D$53</f>
        <v>75631897.72610724</v>
      </c>
      <c r="AI497" s="36">
        <f ca="1">Y497-AI$13-AI$14+MIN(AI$13,MAX(0,((('1.Inputs'!$D$37*12*IF(7=1,'1.Inputs'!$D$38,IF(7=2,'1.Inputs'!$D$39,$E497)))*$F497*(('1.Inputs'!$D$40)+(1-'1.Inputs'!$D$40)*(1+'1.Inputs'!$D$41))*(1+$G497)^(7-1))-(('1.Inputs'!$D$37*12*IF(7=1,'1.Inputs'!$D$38,IF(7=2,'1.Inputs'!$D$39,$E497)))/(1-'1.Inputs'!$D$42)*$D497*(1+$G497)^(7-1))-('1.Inputs'!$D$37*12*IF(7=1,'1.Inputs'!$D$38,IF(7=2,'1.Inputs'!$D$39,$E497)))*'1.Inputs'!$D$43*(1+$G497)^(7-1)-'1.Inputs'!$D$44*(1+$G497)^(7-1)-('1.Inputs'!$D$20/'1.Inputs'!$D$27+'1.Inputs'!$D$23/'1.Inputs'!$D$28))))*'1.Inputs'!$D$53</f>
        <v>110125261.44734347</v>
      </c>
      <c r="AJ497" s="36">
        <f ca="1">Z497-AJ$13-AJ$14+MIN(AJ$13,MAX(0,((('1.Inputs'!$D$37*12*IF(8=1,'1.Inputs'!$D$38,IF(8=2,'1.Inputs'!$D$39,$E497)))*$F497*(('1.Inputs'!$D$40)+(1-'1.Inputs'!$D$40)*(1+'1.Inputs'!$D$41))*(1+$G497)^(8-1))-(('1.Inputs'!$D$37*12*IF(8=1,'1.Inputs'!$D$38,IF(8=2,'1.Inputs'!$D$39,$E497)))/(1-'1.Inputs'!$D$42)*$D497*(1+$G497)^(8-1))-('1.Inputs'!$D$37*12*IF(8=1,'1.Inputs'!$D$38,IF(8=2,'1.Inputs'!$D$39,$E497)))*'1.Inputs'!$D$43*(1+$G497)^(8-1)-'1.Inputs'!$D$44*(1+$G497)^(8-1)-('1.Inputs'!$D$20/'1.Inputs'!$D$27+'1.Inputs'!$D$23/'1.Inputs'!$D$28))))*'1.Inputs'!$D$53</f>
        <v>391367620.35093117</v>
      </c>
      <c r="AK497" s="36">
        <f ca="1">AA497-AK$13-AK$14+MIN(AK$13,MAX(0,((('1.Inputs'!$D$37*12*IF(9=1,'1.Inputs'!$D$38,IF(9=2,'1.Inputs'!$D$39,$E497)))*$F497*(('1.Inputs'!$D$40)+(1-'1.Inputs'!$D$40)*(1+'1.Inputs'!$D$41))*(1+$G497)^(9-1))-(('1.Inputs'!$D$37*12*IF(9=1,'1.Inputs'!$D$38,IF(9=2,'1.Inputs'!$D$39,$E497)))/(1-'1.Inputs'!$D$42)*$D497*(1+$G497)^(9-1))-('1.Inputs'!$D$37*12*IF(9=1,'1.Inputs'!$D$38,IF(9=2,'1.Inputs'!$D$39,$E497)))*'1.Inputs'!$D$43*(1+$G497)^(9-1)-'1.Inputs'!$D$44*(1+$G497)^(9-1)-('1.Inputs'!$D$20/'1.Inputs'!$D$27+'1.Inputs'!$D$23/'1.Inputs'!$D$28))))*'1.Inputs'!$D$53</f>
        <v>408207627.84762353</v>
      </c>
      <c r="AL497" s="36">
        <f ca="1">AB497-AL$13-AL$14+MIN(AL$13,MAX(0,((('1.Inputs'!$D$37*12*IF(10=1,'1.Inputs'!$D$38,IF(10=2,'1.Inputs'!$D$39,$E497)))*$F497*(('1.Inputs'!$D$40)+(1-'1.Inputs'!$D$40)*(1+'1.Inputs'!$D$41))*(1+$G497)^(10-1))-(('1.Inputs'!$D$37*12*IF(10=1,'1.Inputs'!$D$38,IF(10=2,'1.Inputs'!$D$39,$E497)))/(1-'1.Inputs'!$D$42)*$D497*(1+$G497)^(10-1))-('1.Inputs'!$D$37*12*IF(10=1,'1.Inputs'!$D$38,IF(10=2,'1.Inputs'!$D$39,$E497)))*'1.Inputs'!$D$43*(1+$G497)^(10-1)-'1.Inputs'!$D$44*(1+$G497)^(10-1)-('1.Inputs'!$D$20/'1.Inputs'!$D$27+'1.Inputs'!$D$23/'1.Inputs'!$D$28))))*'1.Inputs'!$D$53+'1.Inputs'!$D$35</f>
        <v>3869809324.2126937</v>
      </c>
      <c r="AM497" s="48">
        <f ca="1">R497+NPV('1.Inputs'!$D$55,S497:AB497)</f>
        <v>-702894632.07783484</v>
      </c>
      <c r="AN497" s="48">
        <f ca="1">-('1.Inputs'!$D$24*(1-'1.Inputs'!$D$31)+'1.Inputs'!$D$35)+NPV('1.Inputs'!$D$54,AC497:AL497)</f>
        <v>-1693357741.4296587</v>
      </c>
      <c r="AO497" s="36">
        <f t="shared" ca="1" si="61"/>
        <v>-5.6491572244184001</v>
      </c>
      <c r="AP497" s="36">
        <f t="shared" ca="1" si="62"/>
        <v>0.40883933901644681</v>
      </c>
      <c r="AQ497" s="36">
        <f ca="1">'1.Inputs'!$D$35+MIN(SUM($AC497:AC497),SUM($AC497:AD497),SUM($AC497:AE497),SUM($AC497:AF497),SUM($AC497:AG497),SUM($AC497:AH497),SUM($AC497:AI497),SUM($AC497:AJ497),SUM($AC497:AK497),SUM($AC497:AL497))</f>
        <v>-574646957.09395838</v>
      </c>
      <c r="AR497" s="36">
        <f ca="1">IF(AP497&lt;'1.Inputs'!$D$57,1,0)</f>
        <v>1</v>
      </c>
      <c r="AS497" s="36">
        <f t="shared" ca="1" si="63"/>
        <v>1</v>
      </c>
    </row>
    <row r="498" spans="2:45" ht="15" customHeight="1" x14ac:dyDescent="0.25">
      <c r="B498" s="36">
        <v>483</v>
      </c>
      <c r="C498" s="36">
        <f t="shared" ca="1" si="56"/>
        <v>9.6390682816322015E-2</v>
      </c>
      <c r="D498" s="36">
        <f t="shared" ca="1" si="57"/>
        <v>18813.9643582481</v>
      </c>
      <c r="E498" s="47">
        <f t="shared" ca="1" si="58"/>
        <v>0.75639940188458232</v>
      </c>
      <c r="F498" s="36">
        <f t="shared" ca="1" si="59"/>
        <v>27735.099909622371</v>
      </c>
      <c r="G498" s="36">
        <f t="shared" ca="1" si="60"/>
        <v>4.9632652697815804E-2</v>
      </c>
      <c r="H498" s="36">
        <f ca="1">((('1.Inputs'!$D$37*12*IF(1=1,'1.Inputs'!$D$38,IF(1=2,'1.Inputs'!$D$39,$E498)))*$F498*(('1.Inputs'!$D$40)+(1-'1.Inputs'!$D$40)*(1+'1.Inputs'!$D$41))*(1+$G498)^(1-1))*'1.Inputs'!$D$47+(('1.Inputs'!$D$37*12*IF(1=1,'1.Inputs'!$D$38,IF(1=2,'1.Inputs'!$D$39,$E498)))/(1-'1.Inputs'!$D$42)*$D498*(1+$G498)^(1-1))*('1.Inputs'!$D$48-'1.Inputs'!$D$49))/'1.Inputs'!$D$51</f>
        <v>744306062.81579423</v>
      </c>
      <c r="I498" s="36">
        <f ca="1">((('1.Inputs'!$D$37*12*IF(2=1,'1.Inputs'!$D$38,IF(2=2,'1.Inputs'!$D$39,$E498)))*$F498*(('1.Inputs'!$D$40)+(1-'1.Inputs'!$D$40)*(1+'1.Inputs'!$D$41))*(1+$G498)^(2-1))*'1.Inputs'!$D$47+(('1.Inputs'!$D$37*12*IF(2=1,'1.Inputs'!$D$38,IF(2=2,'1.Inputs'!$D$39,$E498)))/(1-'1.Inputs'!$D$42)*$D498*(1+$G498)^(2-1))*('1.Inputs'!$D$48-'1.Inputs'!$D$49))/'1.Inputs'!$D$51</f>
        <v>1093747125.985373</v>
      </c>
      <c r="J498" s="36">
        <f ca="1">((('1.Inputs'!$D$37*12*IF(3=1,'1.Inputs'!$D$38,IF(3=2,'1.Inputs'!$D$39,$E498)))*$F498*(('1.Inputs'!$D$40)+(1-'1.Inputs'!$D$40)*(1+'1.Inputs'!$D$41))*(1+$G498)^(3-1))*'1.Inputs'!$D$47+(('1.Inputs'!$D$37*12*IF(3=1,'1.Inputs'!$D$38,IF(3=2,'1.Inputs'!$D$39,$E498)))/(1-'1.Inputs'!$D$42)*$D498*(1+$G498)^(3-1))*('1.Inputs'!$D$48-'1.Inputs'!$D$49))/'1.Inputs'!$D$51</f>
        <v>1240530350.7538373</v>
      </c>
      <c r="K498" s="36">
        <f ca="1">((('1.Inputs'!$D$37*12*IF(4=1,'1.Inputs'!$D$38,IF(4=2,'1.Inputs'!$D$39,$E498)))*$F498*(('1.Inputs'!$D$40)+(1-'1.Inputs'!$D$40)*(1+'1.Inputs'!$D$41))*(1+$G498)^(4-1))*'1.Inputs'!$D$47+(('1.Inputs'!$D$37*12*IF(4=1,'1.Inputs'!$D$38,IF(4=2,'1.Inputs'!$D$39,$E498)))/(1-'1.Inputs'!$D$42)*$D498*(1+$G498)^(4-1))*('1.Inputs'!$D$48-'1.Inputs'!$D$49))/'1.Inputs'!$D$51</f>
        <v>1302101162.8139019</v>
      </c>
      <c r="L498" s="36">
        <f ca="1">((('1.Inputs'!$D$37*12*IF(5=1,'1.Inputs'!$D$38,IF(5=2,'1.Inputs'!$D$39,$E498)))*$F498*(('1.Inputs'!$D$40)+(1-'1.Inputs'!$D$40)*(1+'1.Inputs'!$D$41))*(1+$G498)^(5-1))*'1.Inputs'!$D$47+(('1.Inputs'!$D$37*12*IF(5=1,'1.Inputs'!$D$38,IF(5=2,'1.Inputs'!$D$39,$E498)))/(1-'1.Inputs'!$D$42)*$D498*(1+$G498)^(5-1))*('1.Inputs'!$D$48-'1.Inputs'!$D$49))/'1.Inputs'!$D$51</f>
        <v>1366727897.6052666</v>
      </c>
      <c r="M498" s="36">
        <f ca="1">((('1.Inputs'!$D$37*12*IF(6=1,'1.Inputs'!$D$38,IF(6=2,'1.Inputs'!$D$39,$E498)))*$F498*(('1.Inputs'!$D$40)+(1-'1.Inputs'!$D$40)*(1+'1.Inputs'!$D$41))*(1+$G498)^(6-1))*'1.Inputs'!$D$47+(('1.Inputs'!$D$37*12*IF(6=1,'1.Inputs'!$D$38,IF(6=2,'1.Inputs'!$D$39,$E498)))/(1-'1.Inputs'!$D$42)*$D498*(1+$G498)^(6-1))*('1.Inputs'!$D$48-'1.Inputs'!$D$49))/'1.Inputs'!$D$51</f>
        <v>1434562228.6795244</v>
      </c>
      <c r="N498" s="36">
        <f ca="1">((('1.Inputs'!$D$37*12*IF(7=1,'1.Inputs'!$D$38,IF(7=2,'1.Inputs'!$D$39,$E498)))*$F498*(('1.Inputs'!$D$40)+(1-'1.Inputs'!$D$40)*(1+'1.Inputs'!$D$41))*(1+$G498)^(7-1))*'1.Inputs'!$D$47+(('1.Inputs'!$D$37*12*IF(7=1,'1.Inputs'!$D$38,IF(7=2,'1.Inputs'!$D$39,$E498)))/(1-'1.Inputs'!$D$42)*$D498*(1+$G498)^(7-1))*('1.Inputs'!$D$48-'1.Inputs'!$D$49))/'1.Inputs'!$D$51</f>
        <v>1505763357.5489798</v>
      </c>
      <c r="O498" s="36">
        <f ca="1">((('1.Inputs'!$D$37*12*IF(8=1,'1.Inputs'!$D$38,IF(8=2,'1.Inputs'!$D$39,$E498)))*$F498*(('1.Inputs'!$D$40)+(1-'1.Inputs'!$D$40)*(1+'1.Inputs'!$D$41))*(1+$G498)^(8-1))*'1.Inputs'!$D$47+(('1.Inputs'!$D$37*12*IF(8=1,'1.Inputs'!$D$38,IF(8=2,'1.Inputs'!$D$39,$E498)))/(1-'1.Inputs'!$D$42)*$D498*(1+$G498)^(8-1))*('1.Inputs'!$D$48-'1.Inputs'!$D$49))/'1.Inputs'!$D$51</f>
        <v>1580498387.3193052</v>
      </c>
      <c r="P498" s="36">
        <f ca="1">((('1.Inputs'!$D$37*12*IF(9=1,'1.Inputs'!$D$38,IF(9=2,'1.Inputs'!$D$39,$E498)))*$F498*(('1.Inputs'!$D$40)+(1-'1.Inputs'!$D$40)*(1+'1.Inputs'!$D$41))*(1+$G498)^(9-1))*'1.Inputs'!$D$47+(('1.Inputs'!$D$37*12*IF(9=1,'1.Inputs'!$D$38,IF(9=2,'1.Inputs'!$D$39,$E498)))/(1-'1.Inputs'!$D$42)*$D498*(1+$G498)^(9-1))*('1.Inputs'!$D$48-'1.Inputs'!$D$49))/'1.Inputs'!$D$51</f>
        <v>1658942714.8665819</v>
      </c>
      <c r="Q498" s="36">
        <f ca="1">((('1.Inputs'!$D$37*12*IF(10=1,'1.Inputs'!$D$38,IF(10=2,'1.Inputs'!$D$39,$E498)))*$F498*(('1.Inputs'!$D$40)+(1-'1.Inputs'!$D$40)*(1+'1.Inputs'!$D$41))*(1+$G498)^(10-1))*'1.Inputs'!$D$47+(('1.Inputs'!$D$37*12*IF(10=1,'1.Inputs'!$D$38,IF(10=2,'1.Inputs'!$D$39,$E498)))/(1-'1.Inputs'!$D$42)*$D498*(1+$G498)^(10-1))*('1.Inputs'!$D$48-'1.Inputs'!$D$49))/'1.Inputs'!$D$51</f>
        <v>1741280442.4791267</v>
      </c>
      <c r="R498" s="36">
        <f>-'1.Inputs'!$D$24</f>
        <v>-2050000000</v>
      </c>
      <c r="S498" s="36">
        <f ca="1">((('1.Inputs'!$D$37*12*IF(1=1,'1.Inputs'!$D$38,IF(1=2,'1.Inputs'!$D$39,$E498)))*$F498*(('1.Inputs'!$D$40)+(1-'1.Inputs'!$D$40)*(1+'1.Inputs'!$D$41))*(1+$G498)^(1-1))-(('1.Inputs'!$D$37*12*IF(1=1,'1.Inputs'!$D$38,IF(1=2,'1.Inputs'!$D$39,$E498)))/(1-'1.Inputs'!$D$42)*$D498*(1+$G498)^(1-1))-('1.Inputs'!$D$37*12*IF(1=1,'1.Inputs'!$D$38,IF(1=2,'1.Inputs'!$D$39,$E498)))*'1.Inputs'!$D$43*(1+$G498)^(1-1)-'1.Inputs'!$D$44*(1+$G498)^(1-1)-('1.Inputs'!$D$20/'1.Inputs'!$D$27+'1.Inputs'!$D$23/'1.Inputs'!$D$28))-MAX(0,((('1.Inputs'!$D$37*12*IF(1=1,'1.Inputs'!$D$38,IF(1=2,'1.Inputs'!$D$39,$E498)))*$F498*(('1.Inputs'!$D$40)+(1-'1.Inputs'!$D$40)*(1+'1.Inputs'!$D$41))*(1+$G498)^(1-1))-(('1.Inputs'!$D$37*12*IF(1=1,'1.Inputs'!$D$38,IF(1=2,'1.Inputs'!$D$39,$E498)))/(1-'1.Inputs'!$D$42)*$D498*(1+$G498)^(1-1))-('1.Inputs'!$D$37*12*IF(1=1,'1.Inputs'!$D$38,IF(1=2,'1.Inputs'!$D$39,$E498)))*'1.Inputs'!$D$43*(1+$G498)^(1-1)-'1.Inputs'!$D$44*(1+$G498)^(1-1)-('1.Inputs'!$D$20/'1.Inputs'!$D$27+'1.Inputs'!$D$23/'1.Inputs'!$D$28)))*'1.Inputs'!$D$53+('1.Inputs'!$D$20/'1.Inputs'!$D$27+'1.Inputs'!$D$23/'1.Inputs'!$D$28)-H498</f>
        <v>-764048531.94202209</v>
      </c>
      <c r="T498" s="36">
        <f ca="1">((('1.Inputs'!$D$37*12*IF(2=1,'1.Inputs'!$D$38,IF(2=2,'1.Inputs'!$D$39,$E498)))*$F498*(('1.Inputs'!$D$40)+(1-'1.Inputs'!$D$40)*(1+'1.Inputs'!$D$41))*(1+$G498)^(2-1))-(('1.Inputs'!$D$37*12*IF(2=1,'1.Inputs'!$D$38,IF(2=2,'1.Inputs'!$D$39,$E498)))/(1-'1.Inputs'!$D$42)*$D498*(1+$G498)^(2-1))-('1.Inputs'!$D$37*12*IF(2=1,'1.Inputs'!$D$38,IF(2=2,'1.Inputs'!$D$39,$E498)))*'1.Inputs'!$D$43*(1+$G498)^(2-1)-'1.Inputs'!$D$44*(1+$G498)^(2-1)-('1.Inputs'!$D$20/'1.Inputs'!$D$27+'1.Inputs'!$D$23/'1.Inputs'!$D$28))-MAX(0,((('1.Inputs'!$D$37*12*IF(2=1,'1.Inputs'!$D$38,IF(2=2,'1.Inputs'!$D$39,$E498)))*$F498*(('1.Inputs'!$D$40)+(1-'1.Inputs'!$D$40)*(1+'1.Inputs'!$D$41))*(1+$G498)^(2-1))-(('1.Inputs'!$D$37*12*IF(2=1,'1.Inputs'!$D$38,IF(2=2,'1.Inputs'!$D$39,$E498)))/(1-'1.Inputs'!$D$42)*$D498*(1+$G498)^(2-1))-('1.Inputs'!$D$37*12*IF(2=1,'1.Inputs'!$D$38,IF(2=2,'1.Inputs'!$D$39,$E498)))*'1.Inputs'!$D$43*(1+$G498)^(2-1)-'1.Inputs'!$D$44*(1+$G498)^(2-1)-('1.Inputs'!$D$20/'1.Inputs'!$D$27+'1.Inputs'!$D$23/'1.Inputs'!$D$28)))*'1.Inputs'!$D$53+('1.Inputs'!$D$20/'1.Inputs'!$D$27+'1.Inputs'!$D$23/'1.Inputs'!$D$28)-(I498-H498)</f>
        <v>-75434352.056477904</v>
      </c>
      <c r="U498" s="36">
        <f ca="1">((('1.Inputs'!$D$37*12*IF(3=1,'1.Inputs'!$D$38,IF(3=2,'1.Inputs'!$D$39,$E498)))*$F498*(('1.Inputs'!$D$40)+(1-'1.Inputs'!$D$40)*(1+'1.Inputs'!$D$41))*(1+$G498)^(3-1))-(('1.Inputs'!$D$37*12*IF(3=1,'1.Inputs'!$D$38,IF(3=2,'1.Inputs'!$D$39,$E498)))/(1-'1.Inputs'!$D$42)*$D498*(1+$G498)^(3-1))-('1.Inputs'!$D$37*12*IF(3=1,'1.Inputs'!$D$38,IF(3=2,'1.Inputs'!$D$39,$E498)))*'1.Inputs'!$D$43*(1+$G498)^(3-1)-'1.Inputs'!$D$44*(1+$G498)^(3-1)-('1.Inputs'!$D$20/'1.Inputs'!$D$27+'1.Inputs'!$D$23/'1.Inputs'!$D$28))-MAX(0,((('1.Inputs'!$D$37*12*IF(3=1,'1.Inputs'!$D$38,IF(3=2,'1.Inputs'!$D$39,$E498)))*$F498*(('1.Inputs'!$D$40)+(1-'1.Inputs'!$D$40)*(1+'1.Inputs'!$D$41))*(1+$G498)^(3-1))-(('1.Inputs'!$D$37*12*IF(3=1,'1.Inputs'!$D$38,IF(3=2,'1.Inputs'!$D$39,$E498)))/(1-'1.Inputs'!$D$42)*$D498*(1+$G498)^(3-1))-('1.Inputs'!$D$37*12*IF(3=1,'1.Inputs'!$D$38,IF(3=2,'1.Inputs'!$D$39,$E498)))*'1.Inputs'!$D$43*(1+$G498)^(3-1)-'1.Inputs'!$D$44*(1+$G498)^(3-1)-('1.Inputs'!$D$20/'1.Inputs'!$D$27+'1.Inputs'!$D$23/'1.Inputs'!$D$28)))*'1.Inputs'!$D$53+('1.Inputs'!$D$20/'1.Inputs'!$D$27+'1.Inputs'!$D$23/'1.Inputs'!$D$28)-(J498-I498)</f>
        <v>209583371.23588389</v>
      </c>
      <c r="V498" s="36">
        <f ca="1">((('1.Inputs'!$D$37*12*IF(4=1,'1.Inputs'!$D$38,IF(4=2,'1.Inputs'!$D$39,$E498)))*$F498*(('1.Inputs'!$D$40)+(1-'1.Inputs'!$D$40)*(1+'1.Inputs'!$D$41))*(1+$G498)^(4-1))-(('1.Inputs'!$D$37*12*IF(4=1,'1.Inputs'!$D$38,IF(4=2,'1.Inputs'!$D$39,$E498)))/(1-'1.Inputs'!$D$42)*$D498*(1+$G498)^(4-1))-('1.Inputs'!$D$37*12*IF(4=1,'1.Inputs'!$D$38,IF(4=2,'1.Inputs'!$D$39,$E498)))*'1.Inputs'!$D$43*(1+$G498)^(4-1)-'1.Inputs'!$D$44*(1+$G498)^(4-1)-('1.Inputs'!$D$20/'1.Inputs'!$D$27+'1.Inputs'!$D$23/'1.Inputs'!$D$28))-MAX(0,((('1.Inputs'!$D$37*12*IF(4=1,'1.Inputs'!$D$38,IF(4=2,'1.Inputs'!$D$39,$E498)))*$F498*(('1.Inputs'!$D$40)+(1-'1.Inputs'!$D$40)*(1+'1.Inputs'!$D$41))*(1+$G498)^(4-1))-(('1.Inputs'!$D$37*12*IF(4=1,'1.Inputs'!$D$38,IF(4=2,'1.Inputs'!$D$39,$E498)))/(1-'1.Inputs'!$D$42)*$D498*(1+$G498)^(4-1))-('1.Inputs'!$D$37*12*IF(4=1,'1.Inputs'!$D$38,IF(4=2,'1.Inputs'!$D$39,$E498)))*'1.Inputs'!$D$43*(1+$G498)^(4-1)-'1.Inputs'!$D$44*(1+$G498)^(4-1)-('1.Inputs'!$D$20/'1.Inputs'!$D$27+'1.Inputs'!$D$23/'1.Inputs'!$D$28)))*'1.Inputs'!$D$53+('1.Inputs'!$D$20/'1.Inputs'!$D$27+'1.Inputs'!$D$23/'1.Inputs'!$D$28)-(K498-J498)</f>
        <v>310138060.5968982</v>
      </c>
      <c r="W498" s="36">
        <f ca="1">((('1.Inputs'!$D$37*12*IF(5=1,'1.Inputs'!$D$38,IF(5=2,'1.Inputs'!$D$39,$E498)))*$F498*(('1.Inputs'!$D$40)+(1-'1.Inputs'!$D$40)*(1+'1.Inputs'!$D$41))*(1+$G498)^(5-1))-(('1.Inputs'!$D$37*12*IF(5=1,'1.Inputs'!$D$38,IF(5=2,'1.Inputs'!$D$39,$E498)))/(1-'1.Inputs'!$D$42)*$D498*(1+$G498)^(5-1))-('1.Inputs'!$D$37*12*IF(5=1,'1.Inputs'!$D$38,IF(5=2,'1.Inputs'!$D$39,$E498)))*'1.Inputs'!$D$43*(1+$G498)^(5-1)-'1.Inputs'!$D$44*(1+$G498)^(5-1)-('1.Inputs'!$D$20/'1.Inputs'!$D$27+'1.Inputs'!$D$23/'1.Inputs'!$D$28))-MAX(0,((('1.Inputs'!$D$37*12*IF(5=1,'1.Inputs'!$D$38,IF(5=2,'1.Inputs'!$D$39,$E498)))*$F498*(('1.Inputs'!$D$40)+(1-'1.Inputs'!$D$40)*(1+'1.Inputs'!$D$41))*(1+$G498)^(5-1))-(('1.Inputs'!$D$37*12*IF(5=1,'1.Inputs'!$D$38,IF(5=2,'1.Inputs'!$D$39,$E498)))/(1-'1.Inputs'!$D$42)*$D498*(1+$G498)^(5-1))-('1.Inputs'!$D$37*12*IF(5=1,'1.Inputs'!$D$38,IF(5=2,'1.Inputs'!$D$39,$E498)))*'1.Inputs'!$D$43*(1+$G498)^(5-1)-'1.Inputs'!$D$44*(1+$G498)^(5-1)-('1.Inputs'!$D$20/'1.Inputs'!$D$27+'1.Inputs'!$D$23/'1.Inputs'!$D$28)))*'1.Inputs'!$D$53+('1.Inputs'!$D$20/'1.Inputs'!$D$27+'1.Inputs'!$D$23/'1.Inputs'!$D$28)-(L498-K498)</f>
        <v>323185892.40690637</v>
      </c>
      <c r="X498" s="36">
        <f ca="1">((('1.Inputs'!$D$37*12*IF(6=1,'1.Inputs'!$D$38,IF(6=2,'1.Inputs'!$D$39,$E498)))*$F498*(('1.Inputs'!$D$40)+(1-'1.Inputs'!$D$40)*(1+'1.Inputs'!$D$41))*(1+$G498)^(6-1))-(('1.Inputs'!$D$37*12*IF(6=1,'1.Inputs'!$D$38,IF(6=2,'1.Inputs'!$D$39,$E498)))/(1-'1.Inputs'!$D$42)*$D498*(1+$G498)^(6-1))-('1.Inputs'!$D$37*12*IF(6=1,'1.Inputs'!$D$38,IF(6=2,'1.Inputs'!$D$39,$E498)))*'1.Inputs'!$D$43*(1+$G498)^(6-1)-'1.Inputs'!$D$44*(1+$G498)^(6-1)-('1.Inputs'!$D$20/'1.Inputs'!$D$27+'1.Inputs'!$D$23/'1.Inputs'!$D$28))-MAX(0,((('1.Inputs'!$D$37*12*IF(6=1,'1.Inputs'!$D$38,IF(6=2,'1.Inputs'!$D$39,$E498)))*$F498*(('1.Inputs'!$D$40)+(1-'1.Inputs'!$D$40)*(1+'1.Inputs'!$D$41))*(1+$G498)^(6-1))-(('1.Inputs'!$D$37*12*IF(6=1,'1.Inputs'!$D$38,IF(6=2,'1.Inputs'!$D$39,$E498)))/(1-'1.Inputs'!$D$42)*$D498*(1+$G498)^(6-1))-('1.Inputs'!$D$37*12*IF(6=1,'1.Inputs'!$D$38,IF(6=2,'1.Inputs'!$D$39,$E498)))*'1.Inputs'!$D$43*(1+$G498)^(6-1)-'1.Inputs'!$D$44*(1+$G498)^(6-1)-('1.Inputs'!$D$20/'1.Inputs'!$D$27+'1.Inputs'!$D$23/'1.Inputs'!$D$28)))*'1.Inputs'!$D$53+('1.Inputs'!$D$20/'1.Inputs'!$D$27+'1.Inputs'!$D$23/'1.Inputs'!$D$28)-(M498-L498)</f>
        <v>336881322.72159976</v>
      </c>
      <c r="Y498" s="36">
        <f ca="1">((('1.Inputs'!$D$37*12*IF(7=1,'1.Inputs'!$D$38,IF(7=2,'1.Inputs'!$D$39,$E498)))*$F498*(('1.Inputs'!$D$40)+(1-'1.Inputs'!$D$40)*(1+'1.Inputs'!$D$41))*(1+$G498)^(7-1))-(('1.Inputs'!$D$37*12*IF(7=1,'1.Inputs'!$D$38,IF(7=2,'1.Inputs'!$D$39,$E498)))/(1-'1.Inputs'!$D$42)*$D498*(1+$G498)^(7-1))-('1.Inputs'!$D$37*12*IF(7=1,'1.Inputs'!$D$38,IF(7=2,'1.Inputs'!$D$39,$E498)))*'1.Inputs'!$D$43*(1+$G498)^(7-1)-'1.Inputs'!$D$44*(1+$G498)^(7-1)-('1.Inputs'!$D$20/'1.Inputs'!$D$27+'1.Inputs'!$D$23/'1.Inputs'!$D$28))-MAX(0,((('1.Inputs'!$D$37*12*IF(7=1,'1.Inputs'!$D$38,IF(7=2,'1.Inputs'!$D$39,$E498)))*$F498*(('1.Inputs'!$D$40)+(1-'1.Inputs'!$D$40)*(1+'1.Inputs'!$D$41))*(1+$G498)^(7-1))-(('1.Inputs'!$D$37*12*IF(7=1,'1.Inputs'!$D$38,IF(7=2,'1.Inputs'!$D$39,$E498)))/(1-'1.Inputs'!$D$42)*$D498*(1+$G498)^(7-1))-('1.Inputs'!$D$37*12*IF(7=1,'1.Inputs'!$D$38,IF(7=2,'1.Inputs'!$D$39,$E498)))*'1.Inputs'!$D$43*(1+$G498)^(7-1)-'1.Inputs'!$D$44*(1+$G498)^(7-1)-('1.Inputs'!$D$20/'1.Inputs'!$D$27+'1.Inputs'!$D$23/'1.Inputs'!$D$28)))*'1.Inputs'!$D$53+('1.Inputs'!$D$20/'1.Inputs'!$D$27+'1.Inputs'!$D$23/'1.Inputs'!$D$28)-(N498-M498)</f>
        <v>351256493.57265031</v>
      </c>
      <c r="Z498" s="36">
        <f ca="1">((('1.Inputs'!$D$37*12*IF(8=1,'1.Inputs'!$D$38,IF(8=2,'1.Inputs'!$D$39,$E498)))*$F498*(('1.Inputs'!$D$40)+(1-'1.Inputs'!$D$40)*(1+'1.Inputs'!$D$41))*(1+$G498)^(8-1))-(('1.Inputs'!$D$37*12*IF(8=1,'1.Inputs'!$D$38,IF(8=2,'1.Inputs'!$D$39,$E498)))/(1-'1.Inputs'!$D$42)*$D498*(1+$G498)^(8-1))-('1.Inputs'!$D$37*12*IF(8=1,'1.Inputs'!$D$38,IF(8=2,'1.Inputs'!$D$39,$E498)))*'1.Inputs'!$D$43*(1+$G498)^(8-1)-'1.Inputs'!$D$44*(1+$G498)^(8-1)-('1.Inputs'!$D$20/'1.Inputs'!$D$27+'1.Inputs'!$D$23/'1.Inputs'!$D$28))-MAX(0,((('1.Inputs'!$D$37*12*IF(8=1,'1.Inputs'!$D$38,IF(8=2,'1.Inputs'!$D$39,$E498)))*$F498*(('1.Inputs'!$D$40)+(1-'1.Inputs'!$D$40)*(1+'1.Inputs'!$D$41))*(1+$G498)^(8-1))-(('1.Inputs'!$D$37*12*IF(8=1,'1.Inputs'!$D$38,IF(8=2,'1.Inputs'!$D$39,$E498)))/(1-'1.Inputs'!$D$42)*$D498*(1+$G498)^(8-1))-('1.Inputs'!$D$37*12*IF(8=1,'1.Inputs'!$D$38,IF(8=2,'1.Inputs'!$D$39,$E498)))*'1.Inputs'!$D$43*(1+$G498)^(8-1)-'1.Inputs'!$D$44*(1+$G498)^(8-1)-('1.Inputs'!$D$20/'1.Inputs'!$D$27+'1.Inputs'!$D$23/'1.Inputs'!$D$28)))*'1.Inputs'!$D$53+('1.Inputs'!$D$20/'1.Inputs'!$D$27+'1.Inputs'!$D$23/'1.Inputs'!$D$28)-(O498-N498)</f>
        <v>366345142.28602254</v>
      </c>
      <c r="AA498" s="36">
        <f ca="1">((('1.Inputs'!$D$37*12*IF(9=1,'1.Inputs'!$D$38,IF(9=2,'1.Inputs'!$D$39,$E498)))*$F498*(('1.Inputs'!$D$40)+(1-'1.Inputs'!$D$40)*(1+'1.Inputs'!$D$41))*(1+$G498)^(9-1))-(('1.Inputs'!$D$37*12*IF(9=1,'1.Inputs'!$D$38,IF(9=2,'1.Inputs'!$D$39,$E498)))/(1-'1.Inputs'!$D$42)*$D498*(1+$G498)^(9-1))-('1.Inputs'!$D$37*12*IF(9=1,'1.Inputs'!$D$38,IF(9=2,'1.Inputs'!$D$39,$E498)))*'1.Inputs'!$D$43*(1+$G498)^(9-1)-'1.Inputs'!$D$44*(1+$G498)^(9-1)-('1.Inputs'!$D$20/'1.Inputs'!$D$27+'1.Inputs'!$D$23/'1.Inputs'!$D$28))-MAX(0,((('1.Inputs'!$D$37*12*IF(9=1,'1.Inputs'!$D$38,IF(9=2,'1.Inputs'!$D$39,$E498)))*$F498*(('1.Inputs'!$D$40)+(1-'1.Inputs'!$D$40)*(1+'1.Inputs'!$D$41))*(1+$G498)^(9-1))-(('1.Inputs'!$D$37*12*IF(9=1,'1.Inputs'!$D$38,IF(9=2,'1.Inputs'!$D$39,$E498)))/(1-'1.Inputs'!$D$42)*$D498*(1+$G498)^(9-1))-('1.Inputs'!$D$37*12*IF(9=1,'1.Inputs'!$D$38,IF(9=2,'1.Inputs'!$D$39,$E498)))*'1.Inputs'!$D$43*(1+$G498)^(9-1)-'1.Inputs'!$D$44*(1+$G498)^(9-1)-('1.Inputs'!$D$20/'1.Inputs'!$D$27+'1.Inputs'!$D$23/'1.Inputs'!$D$28)))*'1.Inputs'!$D$53+('1.Inputs'!$D$20/'1.Inputs'!$D$27+'1.Inputs'!$D$23/'1.Inputs'!$D$28)-(P498-O498)</f>
        <v>382182680.66066515</v>
      </c>
      <c r="AB498" s="36">
        <f ca="1">((('1.Inputs'!$D$37*12*IF(10=1,'1.Inputs'!$D$38,IF(10=2,'1.Inputs'!$D$39,$E498)))*$F498*(('1.Inputs'!$D$40)+(1-'1.Inputs'!$D$40)*(1+'1.Inputs'!$D$41))*(1+$G498)^(10-1))-(('1.Inputs'!$D$37*12*IF(10=1,'1.Inputs'!$D$38,IF(10=2,'1.Inputs'!$D$39,$E498)))/(1-'1.Inputs'!$D$42)*$D498*(1+$G498)^(10-1))-('1.Inputs'!$D$37*12*IF(10=1,'1.Inputs'!$D$38,IF(10=2,'1.Inputs'!$D$39,$E498)))*'1.Inputs'!$D$43*(1+$G498)^(10-1)-'1.Inputs'!$D$44*(1+$G498)^(10-1)-('1.Inputs'!$D$20/'1.Inputs'!$D$27+'1.Inputs'!$D$23/'1.Inputs'!$D$28))-MAX(0,((('1.Inputs'!$D$37*12*IF(10=1,'1.Inputs'!$D$38,IF(10=2,'1.Inputs'!$D$39,$E498)))*$F498*(('1.Inputs'!$D$40)+(1-'1.Inputs'!$D$40)*(1+'1.Inputs'!$D$41))*(1+$G498)^(10-1))-(('1.Inputs'!$D$37*12*IF(10=1,'1.Inputs'!$D$38,IF(10=2,'1.Inputs'!$D$39,$E498)))/(1-'1.Inputs'!$D$42)*$D498*(1+$G498)^(10-1))-('1.Inputs'!$D$37*12*IF(10=1,'1.Inputs'!$D$38,IF(10=2,'1.Inputs'!$D$39,$E498)))*'1.Inputs'!$D$43*(1+$G498)^(10-1)-'1.Inputs'!$D$44*(1+$G498)^(10-1)-('1.Inputs'!$D$20/'1.Inputs'!$D$27+'1.Inputs'!$D$23/'1.Inputs'!$D$28)))*'1.Inputs'!$D$53+('1.Inputs'!$D$20/'1.Inputs'!$D$27+'1.Inputs'!$D$23/'1.Inputs'!$D$28)-(Q498-P498)+(('1.Inputs'!$D$20+'1.Inputs'!$D$23-('1.Inputs'!$D$20/'1.Inputs'!$D$27+'1.Inputs'!$D$23/'1.Inputs'!$D$28)*'1.Inputs'!$D$10)*'1.Inputs'!$D$60+'1.Inputs'!$D$19*'1.Inputs'!$D$59+Q498)</f>
        <v>2840086720.55617</v>
      </c>
      <c r="AC498" s="36">
        <f ca="1">S498-AC$13-AC$14+MIN(AC$13,MAX(0,((('1.Inputs'!$D$37*12*IF(1=1,'1.Inputs'!$D$38,IF(1=2,'1.Inputs'!$D$39,$E498)))*$F498*(('1.Inputs'!$D$40)+(1-'1.Inputs'!$D$40)*(1+'1.Inputs'!$D$41))*(1+$G498)^(1-1))-(('1.Inputs'!$D$37*12*IF(1=1,'1.Inputs'!$D$38,IF(1=2,'1.Inputs'!$D$39,$E498)))/(1-'1.Inputs'!$D$42)*$D498*(1+$G498)^(1-1))-('1.Inputs'!$D$37*12*IF(1=1,'1.Inputs'!$D$38,IF(1=2,'1.Inputs'!$D$39,$E498)))*'1.Inputs'!$D$43*(1+$G498)^(1-1)-'1.Inputs'!$D$44*(1+$G498)^(1-1)-('1.Inputs'!$D$20/'1.Inputs'!$D$27+'1.Inputs'!$D$23/'1.Inputs'!$D$28))))*'1.Inputs'!$D$53</f>
        <v>-911648531.94202209</v>
      </c>
      <c r="AD498" s="36">
        <f ca="1">T498-AD$13-AD$14+MIN(AD$13,MAX(0,((('1.Inputs'!$D$37*12*IF(2=1,'1.Inputs'!$D$38,IF(2=2,'1.Inputs'!$D$39,$E498)))*$F498*(('1.Inputs'!$D$40)+(1-'1.Inputs'!$D$40)*(1+'1.Inputs'!$D$41))*(1+$G498)^(2-1))-(('1.Inputs'!$D$37*12*IF(2=1,'1.Inputs'!$D$38,IF(2=2,'1.Inputs'!$D$39,$E498)))/(1-'1.Inputs'!$D$42)*$D498*(1+$G498)^(2-1))-('1.Inputs'!$D$37*12*IF(2=1,'1.Inputs'!$D$38,IF(2=2,'1.Inputs'!$D$39,$E498)))*'1.Inputs'!$D$43*(1+$G498)^(2-1)-'1.Inputs'!$D$44*(1+$G498)^(2-1)-('1.Inputs'!$D$20/'1.Inputs'!$D$27+'1.Inputs'!$D$23/'1.Inputs'!$D$28))))*'1.Inputs'!$D$53</f>
        <v>-171374352.0564779</v>
      </c>
      <c r="AE498" s="36">
        <f ca="1">U498-AE$13-AE$14+MIN(AE$13,MAX(0,((('1.Inputs'!$D$37*12*IF(3=1,'1.Inputs'!$D$38,IF(3=2,'1.Inputs'!$D$39,$E498)))*$F498*(('1.Inputs'!$D$40)+(1-'1.Inputs'!$D$40)*(1+'1.Inputs'!$D$41))*(1+$G498)^(3-1))-(('1.Inputs'!$D$37*12*IF(3=1,'1.Inputs'!$D$38,IF(3=2,'1.Inputs'!$D$39,$E498)))/(1-'1.Inputs'!$D$42)*$D498*(1+$G498)^(3-1))-('1.Inputs'!$D$37*12*IF(3=1,'1.Inputs'!$D$38,IF(3=2,'1.Inputs'!$D$39,$E498)))*'1.Inputs'!$D$43*(1+$G498)^(3-1)-'1.Inputs'!$D$44*(1+$G498)^(3-1)-('1.Inputs'!$D$20/'1.Inputs'!$D$27+'1.Inputs'!$D$23/'1.Inputs'!$D$28))))*'1.Inputs'!$D$53</f>
        <v>-132356628.76411611</v>
      </c>
      <c r="AF498" s="36">
        <f ca="1">V498-AF$13-AF$14+MIN(AF$13,MAX(0,((('1.Inputs'!$D$37*12*IF(4=1,'1.Inputs'!$D$38,IF(4=2,'1.Inputs'!$D$39,$E498)))*$F498*(('1.Inputs'!$D$40)+(1-'1.Inputs'!$D$40)*(1+'1.Inputs'!$D$41))*(1+$G498)^(4-1))-(('1.Inputs'!$D$37*12*IF(4=1,'1.Inputs'!$D$38,IF(4=2,'1.Inputs'!$D$39,$E498)))/(1-'1.Inputs'!$D$42)*$D498*(1+$G498)^(4-1))-('1.Inputs'!$D$37*12*IF(4=1,'1.Inputs'!$D$38,IF(4=2,'1.Inputs'!$D$39,$E498)))*'1.Inputs'!$D$43*(1+$G498)^(4-1)-'1.Inputs'!$D$44*(1+$G498)^(4-1)-('1.Inputs'!$D$20/'1.Inputs'!$D$27+'1.Inputs'!$D$23/'1.Inputs'!$D$28))))*'1.Inputs'!$D$53</f>
        <v>-12613939.403101802</v>
      </c>
      <c r="AG498" s="36">
        <f ca="1">W498-AG$13-AG$14+MIN(AG$13,MAX(0,((('1.Inputs'!$D$37*12*IF(5=1,'1.Inputs'!$D$38,IF(5=2,'1.Inputs'!$D$39,$E498)))*$F498*(('1.Inputs'!$D$40)+(1-'1.Inputs'!$D$40)*(1+'1.Inputs'!$D$41))*(1+$G498)^(5-1))-(('1.Inputs'!$D$37*12*IF(5=1,'1.Inputs'!$D$38,IF(5=2,'1.Inputs'!$D$39,$E498)))/(1-'1.Inputs'!$D$42)*$D498*(1+$G498)^(5-1))-('1.Inputs'!$D$37*12*IF(5=1,'1.Inputs'!$D$38,IF(5=2,'1.Inputs'!$D$39,$E498)))*'1.Inputs'!$D$43*(1+$G498)^(5-1)-'1.Inputs'!$D$44*(1+$G498)^(5-1)-('1.Inputs'!$D$20/'1.Inputs'!$D$27+'1.Inputs'!$D$23/'1.Inputs'!$D$28))))*'1.Inputs'!$D$53</f>
        <v>19621892.406906363</v>
      </c>
      <c r="AH498" s="36">
        <f ca="1">X498-AH$13-AH$14+MIN(AH$13,MAX(0,((('1.Inputs'!$D$37*12*IF(6=1,'1.Inputs'!$D$38,IF(6=2,'1.Inputs'!$D$39,$E498)))*$F498*(('1.Inputs'!$D$40)+(1-'1.Inputs'!$D$40)*(1+'1.Inputs'!$D$41))*(1+$G498)^(6-1))-(('1.Inputs'!$D$37*12*IF(6=1,'1.Inputs'!$D$38,IF(6=2,'1.Inputs'!$D$39,$E498)))/(1-'1.Inputs'!$D$42)*$D498*(1+$G498)^(6-1))-('1.Inputs'!$D$37*12*IF(6=1,'1.Inputs'!$D$38,IF(6=2,'1.Inputs'!$D$39,$E498)))*'1.Inputs'!$D$43*(1+$G498)^(6-1)-'1.Inputs'!$D$44*(1+$G498)^(6-1)-('1.Inputs'!$D$20/'1.Inputs'!$D$27+'1.Inputs'!$D$23/'1.Inputs'!$D$28))))*'1.Inputs'!$D$53</f>
        <v>52505322.721599758</v>
      </c>
      <c r="AI498" s="36">
        <f ca="1">Y498-AI$13-AI$14+MIN(AI$13,MAX(0,((('1.Inputs'!$D$37*12*IF(7=1,'1.Inputs'!$D$38,IF(7=2,'1.Inputs'!$D$39,$E498)))*$F498*(('1.Inputs'!$D$40)+(1-'1.Inputs'!$D$40)*(1+'1.Inputs'!$D$41))*(1+$G498)^(7-1))-(('1.Inputs'!$D$37*12*IF(7=1,'1.Inputs'!$D$38,IF(7=2,'1.Inputs'!$D$39,$E498)))/(1-'1.Inputs'!$D$42)*$D498*(1+$G498)^(7-1))-('1.Inputs'!$D$37*12*IF(7=1,'1.Inputs'!$D$38,IF(7=2,'1.Inputs'!$D$39,$E498)))*'1.Inputs'!$D$43*(1+$G498)^(7-1)-'1.Inputs'!$D$44*(1+$G498)^(7-1)-('1.Inputs'!$D$20/'1.Inputs'!$D$27+'1.Inputs'!$D$23/'1.Inputs'!$D$28))))*'1.Inputs'!$D$53</f>
        <v>86068493.572650313</v>
      </c>
      <c r="AJ498" s="36">
        <f ca="1">Z498-AJ$13-AJ$14+MIN(AJ$13,MAX(0,((('1.Inputs'!$D$37*12*IF(8=1,'1.Inputs'!$D$38,IF(8=2,'1.Inputs'!$D$39,$E498)))*$F498*(('1.Inputs'!$D$40)+(1-'1.Inputs'!$D$40)*(1+'1.Inputs'!$D$41))*(1+$G498)^(8-1))-(('1.Inputs'!$D$37*12*IF(8=1,'1.Inputs'!$D$38,IF(8=2,'1.Inputs'!$D$39,$E498)))/(1-'1.Inputs'!$D$42)*$D498*(1+$G498)^(8-1))-('1.Inputs'!$D$37*12*IF(8=1,'1.Inputs'!$D$38,IF(8=2,'1.Inputs'!$D$39,$E498)))*'1.Inputs'!$D$43*(1+$G498)^(8-1)-'1.Inputs'!$D$44*(1+$G498)^(8-1)-('1.Inputs'!$D$20/'1.Inputs'!$D$27+'1.Inputs'!$D$23/'1.Inputs'!$D$28))))*'1.Inputs'!$D$53</f>
        <v>366345142.28602254</v>
      </c>
      <c r="AK498" s="36">
        <f ca="1">AA498-AK$13-AK$14+MIN(AK$13,MAX(0,((('1.Inputs'!$D$37*12*IF(9=1,'1.Inputs'!$D$38,IF(9=2,'1.Inputs'!$D$39,$E498)))*$F498*(('1.Inputs'!$D$40)+(1-'1.Inputs'!$D$40)*(1+'1.Inputs'!$D$41))*(1+$G498)^(9-1))-(('1.Inputs'!$D$37*12*IF(9=1,'1.Inputs'!$D$38,IF(9=2,'1.Inputs'!$D$39,$E498)))/(1-'1.Inputs'!$D$42)*$D498*(1+$G498)^(9-1))-('1.Inputs'!$D$37*12*IF(9=1,'1.Inputs'!$D$38,IF(9=2,'1.Inputs'!$D$39,$E498)))*'1.Inputs'!$D$43*(1+$G498)^(9-1)-'1.Inputs'!$D$44*(1+$G498)^(9-1)-('1.Inputs'!$D$20/'1.Inputs'!$D$27+'1.Inputs'!$D$23/'1.Inputs'!$D$28))))*'1.Inputs'!$D$53</f>
        <v>382182680.66066515</v>
      </c>
      <c r="AL498" s="36">
        <f ca="1">AB498-AL$13-AL$14+MIN(AL$13,MAX(0,((('1.Inputs'!$D$37*12*IF(10=1,'1.Inputs'!$D$38,IF(10=2,'1.Inputs'!$D$39,$E498)))*$F498*(('1.Inputs'!$D$40)+(1-'1.Inputs'!$D$40)*(1+'1.Inputs'!$D$41))*(1+$G498)^(10-1))-(('1.Inputs'!$D$37*12*IF(10=1,'1.Inputs'!$D$38,IF(10=2,'1.Inputs'!$D$39,$E498)))/(1-'1.Inputs'!$D$42)*$D498*(1+$G498)^(10-1))-('1.Inputs'!$D$37*12*IF(10=1,'1.Inputs'!$D$38,IF(10=2,'1.Inputs'!$D$39,$E498)))*'1.Inputs'!$D$43*(1+$G498)^(10-1)-'1.Inputs'!$D$44*(1+$G498)^(10-1)-('1.Inputs'!$D$20/'1.Inputs'!$D$27+'1.Inputs'!$D$23/'1.Inputs'!$D$28))))*'1.Inputs'!$D$53+'1.Inputs'!$D$35</f>
        <v>3640086720.55617</v>
      </c>
      <c r="AM498" s="48">
        <f ca="1">R498+NPV('1.Inputs'!$D$55,S498:AB498)</f>
        <v>-716668955.71155</v>
      </c>
      <c r="AN498" s="48">
        <f ca="1">-('1.Inputs'!$D$24*(1-'1.Inputs'!$D$31)+'1.Inputs'!$D$35)+NPV('1.Inputs'!$D$54,AC498:AL498)</f>
        <v>-1668560337.5168796</v>
      </c>
      <c r="AO498" s="36">
        <f t="shared" ca="1" si="61"/>
        <v>-5.1764805687128872</v>
      </c>
      <c r="AP498" s="36">
        <f t="shared" ca="1" si="62"/>
        <v>0.53247807732694075</v>
      </c>
      <c r="AQ498" s="36">
        <f ca="1">'1.Inputs'!$D$35+MIN(SUM($AC498:AC498),SUM($AC498:AD498),SUM($AC498:AE498),SUM($AC498:AF498),SUM($AC498:AG498),SUM($AC498:AH498),SUM($AC498:AI498),SUM($AC498:AJ498),SUM($AC498:AK498),SUM($AC498:AL498))</f>
        <v>-427993452.1657176</v>
      </c>
      <c r="AR498" s="36">
        <f ca="1">IF(AP498&lt;'1.Inputs'!$D$57,1,0)</f>
        <v>1</v>
      </c>
      <c r="AS498" s="36">
        <f t="shared" ca="1" si="63"/>
        <v>1</v>
      </c>
    </row>
    <row r="499" spans="2:45" ht="15" customHeight="1" x14ac:dyDescent="0.25">
      <c r="B499" s="36">
        <v>484</v>
      </c>
      <c r="C499" s="36">
        <f t="shared" ca="1" si="56"/>
        <v>7.326640375275606E-2</v>
      </c>
      <c r="D499" s="36">
        <f t="shared" ca="1" si="57"/>
        <v>18055.32623244137</v>
      </c>
      <c r="E499" s="47">
        <f t="shared" ca="1" si="58"/>
        <v>0.74917104151673974</v>
      </c>
      <c r="F499" s="36">
        <f t="shared" ca="1" si="59"/>
        <v>30605.825488800609</v>
      </c>
      <c r="G499" s="36">
        <f t="shared" ca="1" si="60"/>
        <v>4.3693197039473837E-2</v>
      </c>
      <c r="H499" s="36">
        <f ca="1">((('1.Inputs'!$D$37*12*IF(1=1,'1.Inputs'!$D$38,IF(1=2,'1.Inputs'!$D$39,$E499)))*$F499*(('1.Inputs'!$D$40)+(1-'1.Inputs'!$D$40)*(1+'1.Inputs'!$D$41))*(1+$G499)^(1-1))*'1.Inputs'!$D$47+(('1.Inputs'!$D$37*12*IF(1=1,'1.Inputs'!$D$38,IF(1=2,'1.Inputs'!$D$39,$E499)))/(1-'1.Inputs'!$D$42)*$D499*(1+$G499)^(1-1))*('1.Inputs'!$D$48-'1.Inputs'!$D$49))/'1.Inputs'!$D$51</f>
        <v>804845691.23261142</v>
      </c>
      <c r="I499" s="36">
        <f ca="1">((('1.Inputs'!$D$37*12*IF(2=1,'1.Inputs'!$D$38,IF(2=2,'1.Inputs'!$D$39,$E499)))*$F499*(('1.Inputs'!$D$40)+(1-'1.Inputs'!$D$40)*(1+'1.Inputs'!$D$41))*(1+$G499)^(2-1))*'1.Inputs'!$D$47+(('1.Inputs'!$D$37*12*IF(2=1,'1.Inputs'!$D$38,IF(2=2,'1.Inputs'!$D$39,$E499)))/(1-'1.Inputs'!$D$42)*$D499*(1+$G499)^(2-1))*('1.Inputs'!$D$48-'1.Inputs'!$D$49))/'1.Inputs'!$D$51</f>
        <v>1176016761.6484132</v>
      </c>
      <c r="J499" s="36">
        <f ca="1">((('1.Inputs'!$D$37*12*IF(3=1,'1.Inputs'!$D$38,IF(3=2,'1.Inputs'!$D$39,$E499)))*$F499*(('1.Inputs'!$D$40)+(1-'1.Inputs'!$D$40)*(1+'1.Inputs'!$D$41))*(1+$G499)^(3-1))*'1.Inputs'!$D$47+(('1.Inputs'!$D$37*12*IF(3=1,'1.Inputs'!$D$38,IF(3=2,'1.Inputs'!$D$39,$E499)))/(1-'1.Inputs'!$D$42)*$D499*(1+$G499)^(3-1))*('1.Inputs'!$D$48-'1.Inputs'!$D$49))/'1.Inputs'!$D$51</f>
        <v>1313618651.5502832</v>
      </c>
      <c r="K499" s="36">
        <f ca="1">((('1.Inputs'!$D$37*12*IF(4=1,'1.Inputs'!$D$38,IF(4=2,'1.Inputs'!$D$39,$E499)))*$F499*(('1.Inputs'!$D$40)+(1-'1.Inputs'!$D$40)*(1+'1.Inputs'!$D$41))*(1+$G499)^(4-1))*'1.Inputs'!$D$47+(('1.Inputs'!$D$37*12*IF(4=1,'1.Inputs'!$D$38,IF(4=2,'1.Inputs'!$D$39,$E499)))/(1-'1.Inputs'!$D$42)*$D499*(1+$G499)^(4-1))*('1.Inputs'!$D$48-'1.Inputs'!$D$49))/'1.Inputs'!$D$51</f>
        <v>1371014850.1271975</v>
      </c>
      <c r="L499" s="36">
        <f ca="1">((('1.Inputs'!$D$37*12*IF(5=1,'1.Inputs'!$D$38,IF(5=2,'1.Inputs'!$D$39,$E499)))*$F499*(('1.Inputs'!$D$40)+(1-'1.Inputs'!$D$40)*(1+'1.Inputs'!$D$41))*(1+$G499)^(5-1))*'1.Inputs'!$D$47+(('1.Inputs'!$D$37*12*IF(5=1,'1.Inputs'!$D$38,IF(5=2,'1.Inputs'!$D$39,$E499)))/(1-'1.Inputs'!$D$42)*$D499*(1+$G499)^(5-1))*('1.Inputs'!$D$48-'1.Inputs'!$D$49))/'1.Inputs'!$D$51</f>
        <v>1430918872.1178498</v>
      </c>
      <c r="M499" s="36">
        <f ca="1">((('1.Inputs'!$D$37*12*IF(6=1,'1.Inputs'!$D$38,IF(6=2,'1.Inputs'!$D$39,$E499)))*$F499*(('1.Inputs'!$D$40)+(1-'1.Inputs'!$D$40)*(1+'1.Inputs'!$D$41))*(1+$G499)^(6-1))*'1.Inputs'!$D$47+(('1.Inputs'!$D$37*12*IF(6=1,'1.Inputs'!$D$38,IF(6=2,'1.Inputs'!$D$39,$E499)))/(1-'1.Inputs'!$D$42)*$D499*(1+$G499)^(6-1))*('1.Inputs'!$D$48-'1.Inputs'!$D$49))/'1.Inputs'!$D$51</f>
        <v>1493440292.3447967</v>
      </c>
      <c r="N499" s="36">
        <f ca="1">((('1.Inputs'!$D$37*12*IF(7=1,'1.Inputs'!$D$38,IF(7=2,'1.Inputs'!$D$39,$E499)))*$F499*(('1.Inputs'!$D$40)+(1-'1.Inputs'!$D$40)*(1+'1.Inputs'!$D$41))*(1+$G499)^(7-1))*'1.Inputs'!$D$47+(('1.Inputs'!$D$37*12*IF(7=1,'1.Inputs'!$D$38,IF(7=2,'1.Inputs'!$D$39,$E499)))/(1-'1.Inputs'!$D$42)*$D499*(1+$G499)^(7-1))*('1.Inputs'!$D$48-'1.Inputs'!$D$49))/'1.Inputs'!$D$51</f>
        <v>1558693473.3049073</v>
      </c>
      <c r="O499" s="36">
        <f ca="1">((('1.Inputs'!$D$37*12*IF(8=1,'1.Inputs'!$D$38,IF(8=2,'1.Inputs'!$D$39,$E499)))*$F499*(('1.Inputs'!$D$40)+(1-'1.Inputs'!$D$40)*(1+'1.Inputs'!$D$41))*(1+$G499)^(8-1))*'1.Inputs'!$D$47+(('1.Inputs'!$D$37*12*IF(8=1,'1.Inputs'!$D$38,IF(8=2,'1.Inputs'!$D$39,$E499)))/(1-'1.Inputs'!$D$42)*$D499*(1+$G499)^(8-1))*('1.Inputs'!$D$48-'1.Inputs'!$D$49))/'1.Inputs'!$D$51</f>
        <v>1626797774.3581605</v>
      </c>
      <c r="P499" s="36">
        <f ca="1">((('1.Inputs'!$D$37*12*IF(9=1,'1.Inputs'!$D$38,IF(9=2,'1.Inputs'!$D$39,$E499)))*$F499*(('1.Inputs'!$D$40)+(1-'1.Inputs'!$D$40)*(1+'1.Inputs'!$D$41))*(1+$G499)^(9-1))*'1.Inputs'!$D$47+(('1.Inputs'!$D$37*12*IF(9=1,'1.Inputs'!$D$38,IF(9=2,'1.Inputs'!$D$39,$E499)))/(1-'1.Inputs'!$D$42)*$D499*(1+$G499)^(9-1))*('1.Inputs'!$D$48-'1.Inputs'!$D$49))/'1.Inputs'!$D$51</f>
        <v>1697877770.0565686</v>
      </c>
      <c r="Q499" s="36">
        <f ca="1">((('1.Inputs'!$D$37*12*IF(10=1,'1.Inputs'!$D$38,IF(10=2,'1.Inputs'!$D$39,$E499)))*$F499*(('1.Inputs'!$D$40)+(1-'1.Inputs'!$D$40)*(1+'1.Inputs'!$D$41))*(1+$G499)^(10-1))*'1.Inputs'!$D$47+(('1.Inputs'!$D$37*12*IF(10=1,'1.Inputs'!$D$38,IF(10=2,'1.Inputs'!$D$39,$E499)))/(1-'1.Inputs'!$D$42)*$D499*(1+$G499)^(10-1))*('1.Inputs'!$D$48-'1.Inputs'!$D$49))/'1.Inputs'!$D$51</f>
        <v>1772063478.0125933</v>
      </c>
      <c r="R499" s="36">
        <f>-'1.Inputs'!$D$24</f>
        <v>-2050000000</v>
      </c>
      <c r="S499" s="36">
        <f ca="1">((('1.Inputs'!$D$37*12*IF(1=1,'1.Inputs'!$D$38,IF(1=2,'1.Inputs'!$D$39,$E499)))*$F499*(('1.Inputs'!$D$40)+(1-'1.Inputs'!$D$40)*(1+'1.Inputs'!$D$41))*(1+$G499)^(1-1))-(('1.Inputs'!$D$37*12*IF(1=1,'1.Inputs'!$D$38,IF(1=2,'1.Inputs'!$D$39,$E499)))/(1-'1.Inputs'!$D$42)*$D499*(1+$G499)^(1-1))-('1.Inputs'!$D$37*12*IF(1=1,'1.Inputs'!$D$38,IF(1=2,'1.Inputs'!$D$39,$E499)))*'1.Inputs'!$D$43*(1+$G499)^(1-1)-'1.Inputs'!$D$44*(1+$G499)^(1-1)-('1.Inputs'!$D$20/'1.Inputs'!$D$27+'1.Inputs'!$D$23/'1.Inputs'!$D$28))-MAX(0,((('1.Inputs'!$D$37*12*IF(1=1,'1.Inputs'!$D$38,IF(1=2,'1.Inputs'!$D$39,$E499)))*$F499*(('1.Inputs'!$D$40)+(1-'1.Inputs'!$D$40)*(1+'1.Inputs'!$D$41))*(1+$G499)^(1-1))-(('1.Inputs'!$D$37*12*IF(1=1,'1.Inputs'!$D$38,IF(1=2,'1.Inputs'!$D$39,$E499)))/(1-'1.Inputs'!$D$42)*$D499*(1+$G499)^(1-1))-('1.Inputs'!$D$37*12*IF(1=1,'1.Inputs'!$D$38,IF(1=2,'1.Inputs'!$D$39,$E499)))*'1.Inputs'!$D$43*(1+$G499)^(1-1)-'1.Inputs'!$D$44*(1+$G499)^(1-1)-('1.Inputs'!$D$20/'1.Inputs'!$D$27+'1.Inputs'!$D$23/'1.Inputs'!$D$28)))*'1.Inputs'!$D$53+('1.Inputs'!$D$20/'1.Inputs'!$D$27+'1.Inputs'!$D$23/'1.Inputs'!$D$28)-H499</f>
        <v>-444119821.84376025</v>
      </c>
      <c r="T499" s="36">
        <f ca="1">((('1.Inputs'!$D$37*12*IF(2=1,'1.Inputs'!$D$38,IF(2=2,'1.Inputs'!$D$39,$E499)))*$F499*(('1.Inputs'!$D$40)+(1-'1.Inputs'!$D$40)*(1+'1.Inputs'!$D$41))*(1+$G499)^(2-1))-(('1.Inputs'!$D$37*12*IF(2=1,'1.Inputs'!$D$38,IF(2=2,'1.Inputs'!$D$39,$E499)))/(1-'1.Inputs'!$D$42)*$D499*(1+$G499)^(2-1))-('1.Inputs'!$D$37*12*IF(2=1,'1.Inputs'!$D$38,IF(2=2,'1.Inputs'!$D$39,$E499)))*'1.Inputs'!$D$43*(1+$G499)^(2-1)-'1.Inputs'!$D$44*(1+$G499)^(2-1)-('1.Inputs'!$D$20/'1.Inputs'!$D$27+'1.Inputs'!$D$23/'1.Inputs'!$D$28))-MAX(0,((('1.Inputs'!$D$37*12*IF(2=1,'1.Inputs'!$D$38,IF(2=2,'1.Inputs'!$D$39,$E499)))*$F499*(('1.Inputs'!$D$40)+(1-'1.Inputs'!$D$40)*(1+'1.Inputs'!$D$41))*(1+$G499)^(2-1))-(('1.Inputs'!$D$37*12*IF(2=1,'1.Inputs'!$D$38,IF(2=2,'1.Inputs'!$D$39,$E499)))/(1-'1.Inputs'!$D$42)*$D499*(1+$G499)^(2-1))-('1.Inputs'!$D$37*12*IF(2=1,'1.Inputs'!$D$38,IF(2=2,'1.Inputs'!$D$39,$E499)))*'1.Inputs'!$D$43*(1+$G499)^(2-1)-'1.Inputs'!$D$44*(1+$G499)^(2-1)-('1.Inputs'!$D$20/'1.Inputs'!$D$27+'1.Inputs'!$D$23/'1.Inputs'!$D$28)))*'1.Inputs'!$D$53+('1.Inputs'!$D$20/'1.Inputs'!$D$27+'1.Inputs'!$D$23/'1.Inputs'!$D$28)-(I499-H499)</f>
        <v>378344822.93548489</v>
      </c>
      <c r="U499" s="36">
        <f ca="1">((('1.Inputs'!$D$37*12*IF(3=1,'1.Inputs'!$D$38,IF(3=2,'1.Inputs'!$D$39,$E499)))*$F499*(('1.Inputs'!$D$40)+(1-'1.Inputs'!$D$40)*(1+'1.Inputs'!$D$41))*(1+$G499)^(3-1))-(('1.Inputs'!$D$37*12*IF(3=1,'1.Inputs'!$D$38,IF(3=2,'1.Inputs'!$D$39,$E499)))/(1-'1.Inputs'!$D$42)*$D499*(1+$G499)^(3-1))-('1.Inputs'!$D$37*12*IF(3=1,'1.Inputs'!$D$38,IF(3=2,'1.Inputs'!$D$39,$E499)))*'1.Inputs'!$D$43*(1+$G499)^(3-1)-'1.Inputs'!$D$44*(1+$G499)^(3-1)-('1.Inputs'!$D$20/'1.Inputs'!$D$27+'1.Inputs'!$D$23/'1.Inputs'!$D$28))-MAX(0,((('1.Inputs'!$D$37*12*IF(3=1,'1.Inputs'!$D$38,IF(3=2,'1.Inputs'!$D$39,$E499)))*$F499*(('1.Inputs'!$D$40)+(1-'1.Inputs'!$D$40)*(1+'1.Inputs'!$D$41))*(1+$G499)^(3-1))-(('1.Inputs'!$D$37*12*IF(3=1,'1.Inputs'!$D$38,IF(3=2,'1.Inputs'!$D$39,$E499)))/(1-'1.Inputs'!$D$42)*$D499*(1+$G499)^(3-1))-('1.Inputs'!$D$37*12*IF(3=1,'1.Inputs'!$D$38,IF(3=2,'1.Inputs'!$D$39,$E499)))*'1.Inputs'!$D$43*(1+$G499)^(3-1)-'1.Inputs'!$D$44*(1+$G499)^(3-1)-('1.Inputs'!$D$20/'1.Inputs'!$D$27+'1.Inputs'!$D$23/'1.Inputs'!$D$28)))*'1.Inputs'!$D$53+('1.Inputs'!$D$20/'1.Inputs'!$D$27+'1.Inputs'!$D$23/'1.Inputs'!$D$28)-(J499-I499)</f>
        <v>738846203.89573812</v>
      </c>
      <c r="V499" s="36">
        <f ca="1">((('1.Inputs'!$D$37*12*IF(4=1,'1.Inputs'!$D$38,IF(4=2,'1.Inputs'!$D$39,$E499)))*$F499*(('1.Inputs'!$D$40)+(1-'1.Inputs'!$D$40)*(1+'1.Inputs'!$D$41))*(1+$G499)^(4-1))-(('1.Inputs'!$D$37*12*IF(4=1,'1.Inputs'!$D$38,IF(4=2,'1.Inputs'!$D$39,$E499)))/(1-'1.Inputs'!$D$42)*$D499*(1+$G499)^(4-1))-('1.Inputs'!$D$37*12*IF(4=1,'1.Inputs'!$D$38,IF(4=2,'1.Inputs'!$D$39,$E499)))*'1.Inputs'!$D$43*(1+$G499)^(4-1)-'1.Inputs'!$D$44*(1+$G499)^(4-1)-('1.Inputs'!$D$20/'1.Inputs'!$D$27+'1.Inputs'!$D$23/'1.Inputs'!$D$28))-MAX(0,((('1.Inputs'!$D$37*12*IF(4=1,'1.Inputs'!$D$38,IF(4=2,'1.Inputs'!$D$39,$E499)))*$F499*(('1.Inputs'!$D$40)+(1-'1.Inputs'!$D$40)*(1+'1.Inputs'!$D$41))*(1+$G499)^(4-1))-(('1.Inputs'!$D$37*12*IF(4=1,'1.Inputs'!$D$38,IF(4=2,'1.Inputs'!$D$39,$E499)))/(1-'1.Inputs'!$D$42)*$D499*(1+$G499)^(4-1))-('1.Inputs'!$D$37*12*IF(4=1,'1.Inputs'!$D$38,IF(4=2,'1.Inputs'!$D$39,$E499)))*'1.Inputs'!$D$43*(1+$G499)^(4-1)-'1.Inputs'!$D$44*(1+$G499)^(4-1)-('1.Inputs'!$D$20/'1.Inputs'!$D$27+'1.Inputs'!$D$23/'1.Inputs'!$D$28)))*'1.Inputs'!$D$53+('1.Inputs'!$D$20/'1.Inputs'!$D$27+'1.Inputs'!$D$23/'1.Inputs'!$D$28)-(K499-J499)</f>
        <v>855282210.91774821</v>
      </c>
      <c r="W499" s="36">
        <f ca="1">((('1.Inputs'!$D$37*12*IF(5=1,'1.Inputs'!$D$38,IF(5=2,'1.Inputs'!$D$39,$E499)))*$F499*(('1.Inputs'!$D$40)+(1-'1.Inputs'!$D$40)*(1+'1.Inputs'!$D$41))*(1+$G499)^(5-1))-(('1.Inputs'!$D$37*12*IF(5=1,'1.Inputs'!$D$38,IF(5=2,'1.Inputs'!$D$39,$E499)))/(1-'1.Inputs'!$D$42)*$D499*(1+$G499)^(5-1))-('1.Inputs'!$D$37*12*IF(5=1,'1.Inputs'!$D$38,IF(5=2,'1.Inputs'!$D$39,$E499)))*'1.Inputs'!$D$43*(1+$G499)^(5-1)-'1.Inputs'!$D$44*(1+$G499)^(5-1)-('1.Inputs'!$D$20/'1.Inputs'!$D$27+'1.Inputs'!$D$23/'1.Inputs'!$D$28))-MAX(0,((('1.Inputs'!$D$37*12*IF(5=1,'1.Inputs'!$D$38,IF(5=2,'1.Inputs'!$D$39,$E499)))*$F499*(('1.Inputs'!$D$40)+(1-'1.Inputs'!$D$40)*(1+'1.Inputs'!$D$41))*(1+$G499)^(5-1))-(('1.Inputs'!$D$37*12*IF(5=1,'1.Inputs'!$D$38,IF(5=2,'1.Inputs'!$D$39,$E499)))/(1-'1.Inputs'!$D$42)*$D499*(1+$G499)^(5-1))-('1.Inputs'!$D$37*12*IF(5=1,'1.Inputs'!$D$38,IF(5=2,'1.Inputs'!$D$39,$E499)))*'1.Inputs'!$D$43*(1+$G499)^(5-1)-'1.Inputs'!$D$44*(1+$G499)^(5-1)-('1.Inputs'!$D$20/'1.Inputs'!$D$27+'1.Inputs'!$D$23/'1.Inputs'!$D$28)))*'1.Inputs'!$D$53+('1.Inputs'!$D$20/'1.Inputs'!$D$27+'1.Inputs'!$D$23/'1.Inputs'!$D$28)-(L499-K499)</f>
        <v>890587721.52361989</v>
      </c>
      <c r="X499" s="36">
        <f ca="1">((('1.Inputs'!$D$37*12*IF(6=1,'1.Inputs'!$D$38,IF(6=2,'1.Inputs'!$D$39,$E499)))*$F499*(('1.Inputs'!$D$40)+(1-'1.Inputs'!$D$40)*(1+'1.Inputs'!$D$41))*(1+$G499)^(6-1))-(('1.Inputs'!$D$37*12*IF(6=1,'1.Inputs'!$D$38,IF(6=2,'1.Inputs'!$D$39,$E499)))/(1-'1.Inputs'!$D$42)*$D499*(1+$G499)^(6-1))-('1.Inputs'!$D$37*12*IF(6=1,'1.Inputs'!$D$38,IF(6=2,'1.Inputs'!$D$39,$E499)))*'1.Inputs'!$D$43*(1+$G499)^(6-1)-'1.Inputs'!$D$44*(1+$G499)^(6-1)-('1.Inputs'!$D$20/'1.Inputs'!$D$27+'1.Inputs'!$D$23/'1.Inputs'!$D$28))-MAX(0,((('1.Inputs'!$D$37*12*IF(6=1,'1.Inputs'!$D$38,IF(6=2,'1.Inputs'!$D$39,$E499)))*$F499*(('1.Inputs'!$D$40)+(1-'1.Inputs'!$D$40)*(1+'1.Inputs'!$D$41))*(1+$G499)^(6-1))-(('1.Inputs'!$D$37*12*IF(6=1,'1.Inputs'!$D$38,IF(6=2,'1.Inputs'!$D$39,$E499)))/(1-'1.Inputs'!$D$42)*$D499*(1+$G499)^(6-1))-('1.Inputs'!$D$37*12*IF(6=1,'1.Inputs'!$D$38,IF(6=2,'1.Inputs'!$D$39,$E499)))*'1.Inputs'!$D$43*(1+$G499)^(6-1)-'1.Inputs'!$D$44*(1+$G499)^(6-1)-('1.Inputs'!$D$20/'1.Inputs'!$D$27+'1.Inputs'!$D$23/'1.Inputs'!$D$28)))*'1.Inputs'!$D$53+('1.Inputs'!$D$20/'1.Inputs'!$D$27+'1.Inputs'!$D$23/'1.Inputs'!$D$28)-(M499-L499)</f>
        <v>927435842.76097131</v>
      </c>
      <c r="Y499" s="36">
        <f ca="1">((('1.Inputs'!$D$37*12*IF(7=1,'1.Inputs'!$D$38,IF(7=2,'1.Inputs'!$D$39,$E499)))*$F499*(('1.Inputs'!$D$40)+(1-'1.Inputs'!$D$40)*(1+'1.Inputs'!$D$41))*(1+$G499)^(7-1))-(('1.Inputs'!$D$37*12*IF(7=1,'1.Inputs'!$D$38,IF(7=2,'1.Inputs'!$D$39,$E499)))/(1-'1.Inputs'!$D$42)*$D499*(1+$G499)^(7-1))-('1.Inputs'!$D$37*12*IF(7=1,'1.Inputs'!$D$38,IF(7=2,'1.Inputs'!$D$39,$E499)))*'1.Inputs'!$D$43*(1+$G499)^(7-1)-'1.Inputs'!$D$44*(1+$G499)^(7-1)-('1.Inputs'!$D$20/'1.Inputs'!$D$27+'1.Inputs'!$D$23/'1.Inputs'!$D$28))-MAX(0,((('1.Inputs'!$D$37*12*IF(7=1,'1.Inputs'!$D$38,IF(7=2,'1.Inputs'!$D$39,$E499)))*$F499*(('1.Inputs'!$D$40)+(1-'1.Inputs'!$D$40)*(1+'1.Inputs'!$D$41))*(1+$G499)^(7-1))-(('1.Inputs'!$D$37*12*IF(7=1,'1.Inputs'!$D$38,IF(7=2,'1.Inputs'!$D$39,$E499)))/(1-'1.Inputs'!$D$42)*$D499*(1+$G499)^(7-1))-('1.Inputs'!$D$37*12*IF(7=1,'1.Inputs'!$D$38,IF(7=2,'1.Inputs'!$D$39,$E499)))*'1.Inputs'!$D$43*(1+$G499)^(7-1)-'1.Inputs'!$D$44*(1+$G499)^(7-1)-('1.Inputs'!$D$20/'1.Inputs'!$D$27+'1.Inputs'!$D$23/'1.Inputs'!$D$28)))*'1.Inputs'!$D$53+('1.Inputs'!$D$20/'1.Inputs'!$D$27+'1.Inputs'!$D$23/'1.Inputs'!$D$28)-(N499-M499)</f>
        <v>965893976.22008252</v>
      </c>
      <c r="Z499" s="36">
        <f ca="1">((('1.Inputs'!$D$37*12*IF(8=1,'1.Inputs'!$D$38,IF(8=2,'1.Inputs'!$D$39,$E499)))*$F499*(('1.Inputs'!$D$40)+(1-'1.Inputs'!$D$40)*(1+'1.Inputs'!$D$41))*(1+$G499)^(8-1))-(('1.Inputs'!$D$37*12*IF(8=1,'1.Inputs'!$D$38,IF(8=2,'1.Inputs'!$D$39,$E499)))/(1-'1.Inputs'!$D$42)*$D499*(1+$G499)^(8-1))-('1.Inputs'!$D$37*12*IF(8=1,'1.Inputs'!$D$38,IF(8=2,'1.Inputs'!$D$39,$E499)))*'1.Inputs'!$D$43*(1+$G499)^(8-1)-'1.Inputs'!$D$44*(1+$G499)^(8-1)-('1.Inputs'!$D$20/'1.Inputs'!$D$27+'1.Inputs'!$D$23/'1.Inputs'!$D$28))-MAX(0,((('1.Inputs'!$D$37*12*IF(8=1,'1.Inputs'!$D$38,IF(8=2,'1.Inputs'!$D$39,$E499)))*$F499*(('1.Inputs'!$D$40)+(1-'1.Inputs'!$D$40)*(1+'1.Inputs'!$D$41))*(1+$G499)^(8-1))-(('1.Inputs'!$D$37*12*IF(8=1,'1.Inputs'!$D$38,IF(8=2,'1.Inputs'!$D$39,$E499)))/(1-'1.Inputs'!$D$42)*$D499*(1+$G499)^(8-1))-('1.Inputs'!$D$37*12*IF(8=1,'1.Inputs'!$D$38,IF(8=2,'1.Inputs'!$D$39,$E499)))*'1.Inputs'!$D$43*(1+$G499)^(8-1)-'1.Inputs'!$D$44*(1+$G499)^(8-1)-('1.Inputs'!$D$20/'1.Inputs'!$D$27+'1.Inputs'!$D$23/'1.Inputs'!$D$28)))*'1.Inputs'!$D$53+('1.Inputs'!$D$20/'1.Inputs'!$D$27+'1.Inputs'!$D$23/'1.Inputs'!$D$28)-(O499-N499)</f>
        <v>1006032468.4821918</v>
      </c>
      <c r="AA499" s="36">
        <f ca="1">((('1.Inputs'!$D$37*12*IF(9=1,'1.Inputs'!$D$38,IF(9=2,'1.Inputs'!$D$39,$E499)))*$F499*(('1.Inputs'!$D$40)+(1-'1.Inputs'!$D$40)*(1+'1.Inputs'!$D$41))*(1+$G499)^(9-1))-(('1.Inputs'!$D$37*12*IF(9=1,'1.Inputs'!$D$38,IF(9=2,'1.Inputs'!$D$39,$E499)))/(1-'1.Inputs'!$D$42)*$D499*(1+$G499)^(9-1))-('1.Inputs'!$D$37*12*IF(9=1,'1.Inputs'!$D$38,IF(9=2,'1.Inputs'!$D$39,$E499)))*'1.Inputs'!$D$43*(1+$G499)^(9-1)-'1.Inputs'!$D$44*(1+$G499)^(9-1)-('1.Inputs'!$D$20/'1.Inputs'!$D$27+'1.Inputs'!$D$23/'1.Inputs'!$D$28))-MAX(0,((('1.Inputs'!$D$37*12*IF(9=1,'1.Inputs'!$D$38,IF(9=2,'1.Inputs'!$D$39,$E499)))*$F499*(('1.Inputs'!$D$40)+(1-'1.Inputs'!$D$40)*(1+'1.Inputs'!$D$41))*(1+$G499)^(9-1))-(('1.Inputs'!$D$37*12*IF(9=1,'1.Inputs'!$D$38,IF(9=2,'1.Inputs'!$D$39,$E499)))/(1-'1.Inputs'!$D$42)*$D499*(1+$G499)^(9-1))-('1.Inputs'!$D$37*12*IF(9=1,'1.Inputs'!$D$38,IF(9=2,'1.Inputs'!$D$39,$E499)))*'1.Inputs'!$D$43*(1+$G499)^(9-1)-'1.Inputs'!$D$44*(1+$G499)^(9-1)-('1.Inputs'!$D$20/'1.Inputs'!$D$27+'1.Inputs'!$D$23/'1.Inputs'!$D$28)))*'1.Inputs'!$D$53+('1.Inputs'!$D$20/'1.Inputs'!$D$27+'1.Inputs'!$D$23/'1.Inputs'!$D$28)-(P499-O499)</f>
        <v>1047924739.795578</v>
      </c>
      <c r="AB499" s="36">
        <f ca="1">((('1.Inputs'!$D$37*12*IF(10=1,'1.Inputs'!$D$38,IF(10=2,'1.Inputs'!$D$39,$E499)))*$F499*(('1.Inputs'!$D$40)+(1-'1.Inputs'!$D$40)*(1+'1.Inputs'!$D$41))*(1+$G499)^(10-1))-(('1.Inputs'!$D$37*12*IF(10=1,'1.Inputs'!$D$38,IF(10=2,'1.Inputs'!$D$39,$E499)))/(1-'1.Inputs'!$D$42)*$D499*(1+$G499)^(10-1))-('1.Inputs'!$D$37*12*IF(10=1,'1.Inputs'!$D$38,IF(10=2,'1.Inputs'!$D$39,$E499)))*'1.Inputs'!$D$43*(1+$G499)^(10-1)-'1.Inputs'!$D$44*(1+$G499)^(10-1)-('1.Inputs'!$D$20/'1.Inputs'!$D$27+'1.Inputs'!$D$23/'1.Inputs'!$D$28))-MAX(0,((('1.Inputs'!$D$37*12*IF(10=1,'1.Inputs'!$D$38,IF(10=2,'1.Inputs'!$D$39,$E499)))*$F499*(('1.Inputs'!$D$40)+(1-'1.Inputs'!$D$40)*(1+'1.Inputs'!$D$41))*(1+$G499)^(10-1))-(('1.Inputs'!$D$37*12*IF(10=1,'1.Inputs'!$D$38,IF(10=2,'1.Inputs'!$D$39,$E499)))/(1-'1.Inputs'!$D$42)*$D499*(1+$G499)^(10-1))-('1.Inputs'!$D$37*12*IF(10=1,'1.Inputs'!$D$38,IF(10=2,'1.Inputs'!$D$39,$E499)))*'1.Inputs'!$D$43*(1+$G499)^(10-1)-'1.Inputs'!$D$44*(1+$G499)^(10-1)-('1.Inputs'!$D$20/'1.Inputs'!$D$27+'1.Inputs'!$D$23/'1.Inputs'!$D$28)))*'1.Inputs'!$D$53+('1.Inputs'!$D$20/'1.Inputs'!$D$27+'1.Inputs'!$D$23/'1.Inputs'!$D$28)-(Q499-P499)+(('1.Inputs'!$D$20+'1.Inputs'!$D$23-('1.Inputs'!$D$20/'1.Inputs'!$D$27+'1.Inputs'!$D$23/'1.Inputs'!$D$28)*'1.Inputs'!$D$10)*'1.Inputs'!$D$60+'1.Inputs'!$D$19*'1.Inputs'!$D$59+Q499)</f>
        <v>3563710896.3864832</v>
      </c>
      <c r="AC499" s="36">
        <f ca="1">S499-AC$13-AC$14+MIN(AC$13,MAX(0,((('1.Inputs'!$D$37*12*IF(1=1,'1.Inputs'!$D$38,IF(1=2,'1.Inputs'!$D$39,$E499)))*$F499*(('1.Inputs'!$D$40)+(1-'1.Inputs'!$D$40)*(1+'1.Inputs'!$D$41))*(1+$G499)^(1-1))-(('1.Inputs'!$D$37*12*IF(1=1,'1.Inputs'!$D$38,IF(1=2,'1.Inputs'!$D$39,$E499)))/(1-'1.Inputs'!$D$42)*$D499*(1+$G499)^(1-1))-('1.Inputs'!$D$37*12*IF(1=1,'1.Inputs'!$D$38,IF(1=2,'1.Inputs'!$D$39,$E499)))*'1.Inputs'!$D$43*(1+$G499)^(1-1)-'1.Inputs'!$D$44*(1+$G499)^(1-1)-('1.Inputs'!$D$20/'1.Inputs'!$D$27+'1.Inputs'!$D$23/'1.Inputs'!$D$28))))*'1.Inputs'!$D$53</f>
        <v>-540059821.84376025</v>
      </c>
      <c r="AD499" s="36">
        <f ca="1">T499-AD$13-AD$14+MIN(AD$13,MAX(0,((('1.Inputs'!$D$37*12*IF(2=1,'1.Inputs'!$D$38,IF(2=2,'1.Inputs'!$D$39,$E499)))*$F499*(('1.Inputs'!$D$40)+(1-'1.Inputs'!$D$40)*(1+'1.Inputs'!$D$41))*(1+$G499)^(2-1))-(('1.Inputs'!$D$37*12*IF(2=1,'1.Inputs'!$D$38,IF(2=2,'1.Inputs'!$D$39,$E499)))/(1-'1.Inputs'!$D$42)*$D499*(1+$G499)^(2-1))-('1.Inputs'!$D$37*12*IF(2=1,'1.Inputs'!$D$38,IF(2=2,'1.Inputs'!$D$39,$E499)))*'1.Inputs'!$D$43*(1+$G499)^(2-1)-'1.Inputs'!$D$44*(1+$G499)^(2-1)-('1.Inputs'!$D$20/'1.Inputs'!$D$27+'1.Inputs'!$D$23/'1.Inputs'!$D$28))))*'1.Inputs'!$D$53</f>
        <v>282404822.93548489</v>
      </c>
      <c r="AE499" s="36">
        <f ca="1">U499-AE$13-AE$14+MIN(AE$13,MAX(0,((('1.Inputs'!$D$37*12*IF(3=1,'1.Inputs'!$D$38,IF(3=2,'1.Inputs'!$D$39,$E499)))*$F499*(('1.Inputs'!$D$40)+(1-'1.Inputs'!$D$40)*(1+'1.Inputs'!$D$41))*(1+$G499)^(3-1))-(('1.Inputs'!$D$37*12*IF(3=1,'1.Inputs'!$D$38,IF(3=2,'1.Inputs'!$D$39,$E499)))/(1-'1.Inputs'!$D$42)*$D499*(1+$G499)^(3-1))-('1.Inputs'!$D$37*12*IF(3=1,'1.Inputs'!$D$38,IF(3=2,'1.Inputs'!$D$39,$E499)))*'1.Inputs'!$D$43*(1+$G499)^(3-1)-'1.Inputs'!$D$44*(1+$G499)^(3-1)-('1.Inputs'!$D$20/'1.Inputs'!$D$27+'1.Inputs'!$D$23/'1.Inputs'!$D$28))))*'1.Inputs'!$D$53</f>
        <v>396906203.89573812</v>
      </c>
      <c r="AF499" s="36">
        <f ca="1">V499-AF$13-AF$14+MIN(AF$13,MAX(0,((('1.Inputs'!$D$37*12*IF(4=1,'1.Inputs'!$D$38,IF(4=2,'1.Inputs'!$D$39,$E499)))*$F499*(('1.Inputs'!$D$40)+(1-'1.Inputs'!$D$40)*(1+'1.Inputs'!$D$41))*(1+$G499)^(4-1))-(('1.Inputs'!$D$37*12*IF(4=1,'1.Inputs'!$D$38,IF(4=2,'1.Inputs'!$D$39,$E499)))/(1-'1.Inputs'!$D$42)*$D499*(1+$G499)^(4-1))-('1.Inputs'!$D$37*12*IF(4=1,'1.Inputs'!$D$38,IF(4=2,'1.Inputs'!$D$39,$E499)))*'1.Inputs'!$D$43*(1+$G499)^(4-1)-'1.Inputs'!$D$44*(1+$G499)^(4-1)-('1.Inputs'!$D$20/'1.Inputs'!$D$27+'1.Inputs'!$D$23/'1.Inputs'!$D$28))))*'1.Inputs'!$D$53</f>
        <v>532530210.91774821</v>
      </c>
      <c r="AG499" s="36">
        <f ca="1">W499-AG$13-AG$14+MIN(AG$13,MAX(0,((('1.Inputs'!$D$37*12*IF(5=1,'1.Inputs'!$D$38,IF(5=2,'1.Inputs'!$D$39,$E499)))*$F499*(('1.Inputs'!$D$40)+(1-'1.Inputs'!$D$40)*(1+'1.Inputs'!$D$41))*(1+$G499)^(5-1))-(('1.Inputs'!$D$37*12*IF(5=1,'1.Inputs'!$D$38,IF(5=2,'1.Inputs'!$D$39,$E499)))/(1-'1.Inputs'!$D$42)*$D499*(1+$G499)^(5-1))-('1.Inputs'!$D$37*12*IF(5=1,'1.Inputs'!$D$38,IF(5=2,'1.Inputs'!$D$39,$E499)))*'1.Inputs'!$D$43*(1+$G499)^(5-1)-'1.Inputs'!$D$44*(1+$G499)^(5-1)-('1.Inputs'!$D$20/'1.Inputs'!$D$27+'1.Inputs'!$D$23/'1.Inputs'!$D$28))))*'1.Inputs'!$D$53</f>
        <v>587023721.52361989</v>
      </c>
      <c r="AH499" s="36">
        <f ca="1">X499-AH$13-AH$14+MIN(AH$13,MAX(0,((('1.Inputs'!$D$37*12*IF(6=1,'1.Inputs'!$D$38,IF(6=2,'1.Inputs'!$D$39,$E499)))*$F499*(('1.Inputs'!$D$40)+(1-'1.Inputs'!$D$40)*(1+'1.Inputs'!$D$41))*(1+$G499)^(6-1))-(('1.Inputs'!$D$37*12*IF(6=1,'1.Inputs'!$D$38,IF(6=2,'1.Inputs'!$D$39,$E499)))/(1-'1.Inputs'!$D$42)*$D499*(1+$G499)^(6-1))-('1.Inputs'!$D$37*12*IF(6=1,'1.Inputs'!$D$38,IF(6=2,'1.Inputs'!$D$39,$E499)))*'1.Inputs'!$D$43*(1+$G499)^(6-1)-'1.Inputs'!$D$44*(1+$G499)^(6-1)-('1.Inputs'!$D$20/'1.Inputs'!$D$27+'1.Inputs'!$D$23/'1.Inputs'!$D$28))))*'1.Inputs'!$D$53</f>
        <v>643059842.76097131</v>
      </c>
      <c r="AI499" s="36">
        <f ca="1">Y499-AI$13-AI$14+MIN(AI$13,MAX(0,((('1.Inputs'!$D$37*12*IF(7=1,'1.Inputs'!$D$38,IF(7=2,'1.Inputs'!$D$39,$E499)))*$F499*(('1.Inputs'!$D$40)+(1-'1.Inputs'!$D$40)*(1+'1.Inputs'!$D$41))*(1+$G499)^(7-1))-(('1.Inputs'!$D$37*12*IF(7=1,'1.Inputs'!$D$38,IF(7=2,'1.Inputs'!$D$39,$E499)))/(1-'1.Inputs'!$D$42)*$D499*(1+$G499)^(7-1))-('1.Inputs'!$D$37*12*IF(7=1,'1.Inputs'!$D$38,IF(7=2,'1.Inputs'!$D$39,$E499)))*'1.Inputs'!$D$43*(1+$G499)^(7-1)-'1.Inputs'!$D$44*(1+$G499)^(7-1)-('1.Inputs'!$D$20/'1.Inputs'!$D$27+'1.Inputs'!$D$23/'1.Inputs'!$D$28))))*'1.Inputs'!$D$53</f>
        <v>700705976.22008252</v>
      </c>
      <c r="AJ499" s="36">
        <f ca="1">Z499-AJ$13-AJ$14+MIN(AJ$13,MAX(0,((('1.Inputs'!$D$37*12*IF(8=1,'1.Inputs'!$D$38,IF(8=2,'1.Inputs'!$D$39,$E499)))*$F499*(('1.Inputs'!$D$40)+(1-'1.Inputs'!$D$40)*(1+'1.Inputs'!$D$41))*(1+$G499)^(8-1))-(('1.Inputs'!$D$37*12*IF(8=1,'1.Inputs'!$D$38,IF(8=2,'1.Inputs'!$D$39,$E499)))/(1-'1.Inputs'!$D$42)*$D499*(1+$G499)^(8-1))-('1.Inputs'!$D$37*12*IF(8=1,'1.Inputs'!$D$38,IF(8=2,'1.Inputs'!$D$39,$E499)))*'1.Inputs'!$D$43*(1+$G499)^(8-1)-'1.Inputs'!$D$44*(1+$G499)^(8-1)-('1.Inputs'!$D$20/'1.Inputs'!$D$27+'1.Inputs'!$D$23/'1.Inputs'!$D$28))))*'1.Inputs'!$D$53</f>
        <v>1006032468.4821918</v>
      </c>
      <c r="AK499" s="36">
        <f ca="1">AA499-AK$13-AK$14+MIN(AK$13,MAX(0,((('1.Inputs'!$D$37*12*IF(9=1,'1.Inputs'!$D$38,IF(9=2,'1.Inputs'!$D$39,$E499)))*$F499*(('1.Inputs'!$D$40)+(1-'1.Inputs'!$D$40)*(1+'1.Inputs'!$D$41))*(1+$G499)^(9-1))-(('1.Inputs'!$D$37*12*IF(9=1,'1.Inputs'!$D$38,IF(9=2,'1.Inputs'!$D$39,$E499)))/(1-'1.Inputs'!$D$42)*$D499*(1+$G499)^(9-1))-('1.Inputs'!$D$37*12*IF(9=1,'1.Inputs'!$D$38,IF(9=2,'1.Inputs'!$D$39,$E499)))*'1.Inputs'!$D$43*(1+$G499)^(9-1)-'1.Inputs'!$D$44*(1+$G499)^(9-1)-('1.Inputs'!$D$20/'1.Inputs'!$D$27+'1.Inputs'!$D$23/'1.Inputs'!$D$28))))*'1.Inputs'!$D$53</f>
        <v>1047924739.795578</v>
      </c>
      <c r="AL499" s="36">
        <f ca="1">AB499-AL$13-AL$14+MIN(AL$13,MAX(0,((('1.Inputs'!$D$37*12*IF(10=1,'1.Inputs'!$D$38,IF(10=2,'1.Inputs'!$D$39,$E499)))*$F499*(('1.Inputs'!$D$40)+(1-'1.Inputs'!$D$40)*(1+'1.Inputs'!$D$41))*(1+$G499)^(10-1))-(('1.Inputs'!$D$37*12*IF(10=1,'1.Inputs'!$D$38,IF(10=2,'1.Inputs'!$D$39,$E499)))/(1-'1.Inputs'!$D$42)*$D499*(1+$G499)^(10-1))-('1.Inputs'!$D$37*12*IF(10=1,'1.Inputs'!$D$38,IF(10=2,'1.Inputs'!$D$39,$E499)))*'1.Inputs'!$D$43*(1+$G499)^(10-1)-'1.Inputs'!$D$44*(1+$G499)^(10-1)-('1.Inputs'!$D$20/'1.Inputs'!$D$27+'1.Inputs'!$D$23/'1.Inputs'!$D$28))))*'1.Inputs'!$D$53+'1.Inputs'!$D$35</f>
        <v>4363710896.3864832</v>
      </c>
      <c r="AM499" s="48">
        <f ca="1">R499+NPV('1.Inputs'!$D$55,S499:AB499)</f>
        <v>2301106373.2322035</v>
      </c>
      <c r="AN499" s="48">
        <f ca="1">-('1.Inputs'!$D$24*(1-'1.Inputs'!$D$31)+'1.Inputs'!$D$35)+NPV('1.Inputs'!$D$54,AC499:AL499)</f>
        <v>693809853.57942343</v>
      </c>
      <c r="AO499" s="36">
        <f t="shared" ca="1" si="61"/>
        <v>-3.0089418824103</v>
      </c>
      <c r="AP499" s="36">
        <f t="shared" ca="1" si="62"/>
        <v>1.8771499082716925</v>
      </c>
      <c r="AQ499" s="36">
        <f ca="1">'1.Inputs'!$D$35+MIN(SUM($AC499:AC499),SUM($AC499:AD499),SUM($AC499:AE499),SUM($AC499:AF499),SUM($AC499:AG499),SUM($AC499:AH499),SUM($AC499:AI499),SUM($AC499:AJ499),SUM($AC499:AK499),SUM($AC499:AL499))</f>
        <v>259940178.15623975</v>
      </c>
      <c r="AR499" s="36">
        <f ca="1">IF(AP499&lt;'1.Inputs'!$D$57,1,0)</f>
        <v>0</v>
      </c>
      <c r="AS499" s="36">
        <f t="shared" ca="1" si="63"/>
        <v>0</v>
      </c>
    </row>
    <row r="500" spans="2:45" ht="15" customHeight="1" x14ac:dyDescent="0.25">
      <c r="B500" s="36">
        <v>485</v>
      </c>
      <c r="C500" s="36">
        <f t="shared" ca="1" si="56"/>
        <v>0.35110712187500093</v>
      </c>
      <c r="D500" s="36">
        <f t="shared" ca="1" si="57"/>
        <v>16155.341424841296</v>
      </c>
      <c r="E500" s="47">
        <f t="shared" ca="1" si="58"/>
        <v>0.80764076840061594</v>
      </c>
      <c r="F500" s="36">
        <f t="shared" ca="1" si="59"/>
        <v>28166.375328980452</v>
      </c>
      <c r="G500" s="36">
        <f t="shared" ca="1" si="60"/>
        <v>3.8214601039928624E-2</v>
      </c>
      <c r="H500" s="36">
        <f ca="1">((('1.Inputs'!$D$37*12*IF(1=1,'1.Inputs'!$D$38,IF(1=2,'1.Inputs'!$D$39,$E500)))*$F500*(('1.Inputs'!$D$40)+(1-'1.Inputs'!$D$40)*(1+'1.Inputs'!$D$41))*(1+$G500)^(1-1))*'1.Inputs'!$D$47+(('1.Inputs'!$D$37*12*IF(1=1,'1.Inputs'!$D$38,IF(1=2,'1.Inputs'!$D$39,$E500)))/(1-'1.Inputs'!$D$42)*$D500*(1+$G500)^(1-1))*('1.Inputs'!$D$48-'1.Inputs'!$D$49))/'1.Inputs'!$D$51</f>
        <v>737884899.38762033</v>
      </c>
      <c r="I500" s="36">
        <f ca="1">((('1.Inputs'!$D$37*12*IF(2=1,'1.Inputs'!$D$38,IF(2=2,'1.Inputs'!$D$39,$E500)))*$F500*(('1.Inputs'!$D$40)+(1-'1.Inputs'!$D$40)*(1+'1.Inputs'!$D$41))*(1+$G500)^(2-1))*'1.Inputs'!$D$47+(('1.Inputs'!$D$37*12*IF(2=1,'1.Inputs'!$D$38,IF(2=2,'1.Inputs'!$D$39,$E500)))/(1-'1.Inputs'!$D$42)*$D500*(1+$G500)^(2-1))*('1.Inputs'!$D$48-'1.Inputs'!$D$49))/'1.Inputs'!$D$51</f>
        <v>1072516027.0035487</v>
      </c>
      <c r="J500" s="36">
        <f ca="1">((('1.Inputs'!$D$37*12*IF(3=1,'1.Inputs'!$D$38,IF(3=2,'1.Inputs'!$D$39,$E500)))*$F500*(('1.Inputs'!$D$40)+(1-'1.Inputs'!$D$40)*(1+'1.Inputs'!$D$41))*(1+$G500)^(3-1))*'1.Inputs'!$D$47+(('1.Inputs'!$D$37*12*IF(3=1,'1.Inputs'!$D$38,IF(3=2,'1.Inputs'!$D$39,$E500)))/(1-'1.Inputs'!$D$42)*$D500*(1+$G500)^(3-1))*('1.Inputs'!$D$48-'1.Inputs'!$D$49))/'1.Inputs'!$D$51</f>
        <v>1284727783.7542973</v>
      </c>
      <c r="K500" s="36">
        <f ca="1">((('1.Inputs'!$D$37*12*IF(4=1,'1.Inputs'!$D$38,IF(4=2,'1.Inputs'!$D$39,$E500)))*$F500*(('1.Inputs'!$D$40)+(1-'1.Inputs'!$D$40)*(1+'1.Inputs'!$D$41))*(1+$G500)^(4-1))*'1.Inputs'!$D$47+(('1.Inputs'!$D$37*12*IF(4=1,'1.Inputs'!$D$38,IF(4=2,'1.Inputs'!$D$39,$E500)))/(1-'1.Inputs'!$D$42)*$D500*(1+$G500)^(4-1))*('1.Inputs'!$D$48-'1.Inputs'!$D$49))/'1.Inputs'!$D$51</f>
        <v>1333823143.4553795</v>
      </c>
      <c r="L500" s="36">
        <f ca="1">((('1.Inputs'!$D$37*12*IF(5=1,'1.Inputs'!$D$38,IF(5=2,'1.Inputs'!$D$39,$E500)))*$F500*(('1.Inputs'!$D$40)+(1-'1.Inputs'!$D$40)*(1+'1.Inputs'!$D$41))*(1+$G500)^(5-1))*'1.Inputs'!$D$47+(('1.Inputs'!$D$37*12*IF(5=1,'1.Inputs'!$D$38,IF(5=2,'1.Inputs'!$D$39,$E500)))/(1-'1.Inputs'!$D$42)*$D500*(1+$G500)^(5-1))*('1.Inputs'!$D$48-'1.Inputs'!$D$49))/'1.Inputs'!$D$51</f>
        <v>1384794662.7403502</v>
      </c>
      <c r="M500" s="36">
        <f ca="1">((('1.Inputs'!$D$37*12*IF(6=1,'1.Inputs'!$D$38,IF(6=2,'1.Inputs'!$D$39,$E500)))*$F500*(('1.Inputs'!$D$40)+(1-'1.Inputs'!$D$40)*(1+'1.Inputs'!$D$41))*(1+$G500)^(6-1))*'1.Inputs'!$D$47+(('1.Inputs'!$D$37*12*IF(6=1,'1.Inputs'!$D$38,IF(6=2,'1.Inputs'!$D$39,$E500)))/(1-'1.Inputs'!$D$42)*$D500*(1+$G500)^(6-1))*('1.Inputs'!$D$48-'1.Inputs'!$D$49))/'1.Inputs'!$D$51</f>
        <v>1437714038.2991955</v>
      </c>
      <c r="N500" s="36">
        <f ca="1">((('1.Inputs'!$D$37*12*IF(7=1,'1.Inputs'!$D$38,IF(7=2,'1.Inputs'!$D$39,$E500)))*$F500*(('1.Inputs'!$D$40)+(1-'1.Inputs'!$D$40)*(1+'1.Inputs'!$D$41))*(1+$G500)^(7-1))*'1.Inputs'!$D$47+(('1.Inputs'!$D$37*12*IF(7=1,'1.Inputs'!$D$38,IF(7=2,'1.Inputs'!$D$39,$E500)))/(1-'1.Inputs'!$D$42)*$D500*(1+$G500)^(7-1))*('1.Inputs'!$D$48-'1.Inputs'!$D$49))/'1.Inputs'!$D$51</f>
        <v>1492655706.6823039</v>
      </c>
      <c r="O500" s="36">
        <f ca="1">((('1.Inputs'!$D$37*12*IF(8=1,'1.Inputs'!$D$38,IF(8=2,'1.Inputs'!$D$39,$E500)))*$F500*(('1.Inputs'!$D$40)+(1-'1.Inputs'!$D$40)*(1+'1.Inputs'!$D$41))*(1+$G500)^(8-1))*'1.Inputs'!$D$47+(('1.Inputs'!$D$37*12*IF(8=1,'1.Inputs'!$D$38,IF(8=2,'1.Inputs'!$D$39,$E500)))/(1-'1.Inputs'!$D$42)*$D500*(1+$G500)^(8-1))*('1.Inputs'!$D$48-'1.Inputs'!$D$49))/'1.Inputs'!$D$51</f>
        <v>1549696949.0031409</v>
      </c>
      <c r="P500" s="36">
        <f ca="1">((('1.Inputs'!$D$37*12*IF(9=1,'1.Inputs'!$D$38,IF(9=2,'1.Inputs'!$D$39,$E500)))*$F500*(('1.Inputs'!$D$40)+(1-'1.Inputs'!$D$40)*(1+'1.Inputs'!$D$41))*(1+$G500)^(9-1))*'1.Inputs'!$D$47+(('1.Inputs'!$D$37*12*IF(9=1,'1.Inputs'!$D$38,IF(9=2,'1.Inputs'!$D$39,$E500)))/(1-'1.Inputs'!$D$42)*$D500*(1+$G500)^(9-1))*('1.Inputs'!$D$48-'1.Inputs'!$D$49))/'1.Inputs'!$D$51</f>
        <v>1608917999.6420906</v>
      </c>
      <c r="Q500" s="36">
        <f ca="1">((('1.Inputs'!$D$37*12*IF(10=1,'1.Inputs'!$D$38,IF(10=2,'1.Inputs'!$D$39,$E500)))*$F500*(('1.Inputs'!$D$40)+(1-'1.Inputs'!$D$40)*(1+'1.Inputs'!$D$41))*(1+$G500)^(10-1))*'1.Inputs'!$D$47+(('1.Inputs'!$D$37*12*IF(10=1,'1.Inputs'!$D$38,IF(10=2,'1.Inputs'!$D$39,$E500)))/(1-'1.Inputs'!$D$42)*$D500*(1+$G500)^(10-1))*('1.Inputs'!$D$48-'1.Inputs'!$D$49))/'1.Inputs'!$D$51</f>
        <v>1670402159.1043732</v>
      </c>
      <c r="R500" s="36">
        <f>-'1.Inputs'!$D$24</f>
        <v>-2050000000</v>
      </c>
      <c r="S500" s="36">
        <f ca="1">((('1.Inputs'!$D$37*12*IF(1=1,'1.Inputs'!$D$38,IF(1=2,'1.Inputs'!$D$39,$E500)))*$F500*(('1.Inputs'!$D$40)+(1-'1.Inputs'!$D$40)*(1+'1.Inputs'!$D$41))*(1+$G500)^(1-1))-(('1.Inputs'!$D$37*12*IF(1=1,'1.Inputs'!$D$38,IF(1=2,'1.Inputs'!$D$39,$E500)))/(1-'1.Inputs'!$D$42)*$D500*(1+$G500)^(1-1))-('1.Inputs'!$D$37*12*IF(1=1,'1.Inputs'!$D$38,IF(1=2,'1.Inputs'!$D$39,$E500)))*'1.Inputs'!$D$43*(1+$G500)^(1-1)-'1.Inputs'!$D$44*(1+$G500)^(1-1)-('1.Inputs'!$D$20/'1.Inputs'!$D$27+'1.Inputs'!$D$23/'1.Inputs'!$D$28))-MAX(0,((('1.Inputs'!$D$37*12*IF(1=1,'1.Inputs'!$D$38,IF(1=2,'1.Inputs'!$D$39,$E500)))*$F500*(('1.Inputs'!$D$40)+(1-'1.Inputs'!$D$40)*(1+'1.Inputs'!$D$41))*(1+$G500)^(1-1))-(('1.Inputs'!$D$37*12*IF(1=1,'1.Inputs'!$D$38,IF(1=2,'1.Inputs'!$D$39,$E500)))/(1-'1.Inputs'!$D$42)*$D500*(1+$G500)^(1-1))-('1.Inputs'!$D$37*12*IF(1=1,'1.Inputs'!$D$38,IF(1=2,'1.Inputs'!$D$39,$E500)))*'1.Inputs'!$D$43*(1+$G500)^(1-1)-'1.Inputs'!$D$44*(1+$G500)^(1-1)-('1.Inputs'!$D$20/'1.Inputs'!$D$27+'1.Inputs'!$D$23/'1.Inputs'!$D$28)))*'1.Inputs'!$D$53+('1.Inputs'!$D$20/'1.Inputs'!$D$27+'1.Inputs'!$D$23/'1.Inputs'!$D$28)-H500</f>
        <v>-412393290.46129942</v>
      </c>
      <c r="T500" s="36">
        <f ca="1">((('1.Inputs'!$D$37*12*IF(2=1,'1.Inputs'!$D$38,IF(2=2,'1.Inputs'!$D$39,$E500)))*$F500*(('1.Inputs'!$D$40)+(1-'1.Inputs'!$D$40)*(1+'1.Inputs'!$D$41))*(1+$G500)^(2-1))-(('1.Inputs'!$D$37*12*IF(2=1,'1.Inputs'!$D$38,IF(2=2,'1.Inputs'!$D$39,$E500)))/(1-'1.Inputs'!$D$42)*$D500*(1+$G500)^(2-1))-('1.Inputs'!$D$37*12*IF(2=1,'1.Inputs'!$D$38,IF(2=2,'1.Inputs'!$D$39,$E500)))*'1.Inputs'!$D$43*(1+$G500)^(2-1)-'1.Inputs'!$D$44*(1+$G500)^(2-1)-('1.Inputs'!$D$20/'1.Inputs'!$D$27+'1.Inputs'!$D$23/'1.Inputs'!$D$28))-MAX(0,((('1.Inputs'!$D$37*12*IF(2=1,'1.Inputs'!$D$38,IF(2=2,'1.Inputs'!$D$39,$E500)))*$F500*(('1.Inputs'!$D$40)+(1-'1.Inputs'!$D$40)*(1+'1.Inputs'!$D$41))*(1+$G500)^(2-1))-(('1.Inputs'!$D$37*12*IF(2=1,'1.Inputs'!$D$38,IF(2=2,'1.Inputs'!$D$39,$E500)))/(1-'1.Inputs'!$D$42)*$D500*(1+$G500)^(2-1))-('1.Inputs'!$D$37*12*IF(2=1,'1.Inputs'!$D$38,IF(2=2,'1.Inputs'!$D$39,$E500)))*'1.Inputs'!$D$43*(1+$G500)^(2-1)-'1.Inputs'!$D$44*(1+$G500)^(2-1)-('1.Inputs'!$D$20/'1.Inputs'!$D$27+'1.Inputs'!$D$23/'1.Inputs'!$D$28)))*'1.Inputs'!$D$53+('1.Inputs'!$D$20/'1.Inputs'!$D$27+'1.Inputs'!$D$23/'1.Inputs'!$D$28)-(I500-H500)</f>
        <v>359985390.43322289</v>
      </c>
      <c r="U500" s="36">
        <f ca="1">((('1.Inputs'!$D$37*12*IF(3=1,'1.Inputs'!$D$38,IF(3=2,'1.Inputs'!$D$39,$E500)))*$F500*(('1.Inputs'!$D$40)+(1-'1.Inputs'!$D$40)*(1+'1.Inputs'!$D$41))*(1+$G500)^(3-1))-(('1.Inputs'!$D$37*12*IF(3=1,'1.Inputs'!$D$38,IF(3=2,'1.Inputs'!$D$39,$E500)))/(1-'1.Inputs'!$D$42)*$D500*(1+$G500)^(3-1))-('1.Inputs'!$D$37*12*IF(3=1,'1.Inputs'!$D$38,IF(3=2,'1.Inputs'!$D$39,$E500)))*'1.Inputs'!$D$43*(1+$G500)^(3-1)-'1.Inputs'!$D$44*(1+$G500)^(3-1)-('1.Inputs'!$D$20/'1.Inputs'!$D$27+'1.Inputs'!$D$23/'1.Inputs'!$D$28))-MAX(0,((('1.Inputs'!$D$37*12*IF(3=1,'1.Inputs'!$D$38,IF(3=2,'1.Inputs'!$D$39,$E500)))*$F500*(('1.Inputs'!$D$40)+(1-'1.Inputs'!$D$40)*(1+'1.Inputs'!$D$41))*(1+$G500)^(3-1))-(('1.Inputs'!$D$37*12*IF(3=1,'1.Inputs'!$D$38,IF(3=2,'1.Inputs'!$D$39,$E500)))/(1-'1.Inputs'!$D$42)*$D500*(1+$G500)^(3-1))-('1.Inputs'!$D$37*12*IF(3=1,'1.Inputs'!$D$38,IF(3=2,'1.Inputs'!$D$39,$E500)))*'1.Inputs'!$D$43*(1+$G500)^(3-1)-'1.Inputs'!$D$44*(1+$G500)^(3-1)-('1.Inputs'!$D$20/'1.Inputs'!$D$27+'1.Inputs'!$D$23/'1.Inputs'!$D$28)))*'1.Inputs'!$D$53+('1.Inputs'!$D$20/'1.Inputs'!$D$27+'1.Inputs'!$D$23/'1.Inputs'!$D$28)-(J500-I500)</f>
        <v>707458588.59438002</v>
      </c>
      <c r="V500" s="36">
        <f ca="1">((('1.Inputs'!$D$37*12*IF(4=1,'1.Inputs'!$D$38,IF(4=2,'1.Inputs'!$D$39,$E500)))*$F500*(('1.Inputs'!$D$40)+(1-'1.Inputs'!$D$40)*(1+'1.Inputs'!$D$41))*(1+$G500)^(4-1))-(('1.Inputs'!$D$37*12*IF(4=1,'1.Inputs'!$D$38,IF(4=2,'1.Inputs'!$D$39,$E500)))/(1-'1.Inputs'!$D$42)*$D500*(1+$G500)^(4-1))-('1.Inputs'!$D$37*12*IF(4=1,'1.Inputs'!$D$38,IF(4=2,'1.Inputs'!$D$39,$E500)))*'1.Inputs'!$D$43*(1+$G500)^(4-1)-'1.Inputs'!$D$44*(1+$G500)^(4-1)-('1.Inputs'!$D$20/'1.Inputs'!$D$27+'1.Inputs'!$D$23/'1.Inputs'!$D$28))-MAX(0,((('1.Inputs'!$D$37*12*IF(4=1,'1.Inputs'!$D$38,IF(4=2,'1.Inputs'!$D$39,$E500)))*$F500*(('1.Inputs'!$D$40)+(1-'1.Inputs'!$D$40)*(1+'1.Inputs'!$D$41))*(1+$G500)^(4-1))-(('1.Inputs'!$D$37*12*IF(4=1,'1.Inputs'!$D$38,IF(4=2,'1.Inputs'!$D$39,$E500)))/(1-'1.Inputs'!$D$42)*$D500*(1+$G500)^(4-1))-('1.Inputs'!$D$37*12*IF(4=1,'1.Inputs'!$D$38,IF(4=2,'1.Inputs'!$D$39,$E500)))*'1.Inputs'!$D$43*(1+$G500)^(4-1)-'1.Inputs'!$D$44*(1+$G500)^(4-1)-('1.Inputs'!$D$20/'1.Inputs'!$D$27+'1.Inputs'!$D$23/'1.Inputs'!$D$28)))*'1.Inputs'!$D$53+('1.Inputs'!$D$20/'1.Inputs'!$D$27+'1.Inputs'!$D$23/'1.Inputs'!$D$28)-(K500-J500)</f>
        <v>903914181.08052695</v>
      </c>
      <c r="W500" s="36">
        <f ca="1">((('1.Inputs'!$D$37*12*IF(5=1,'1.Inputs'!$D$38,IF(5=2,'1.Inputs'!$D$39,$E500)))*$F500*(('1.Inputs'!$D$40)+(1-'1.Inputs'!$D$40)*(1+'1.Inputs'!$D$41))*(1+$G500)^(5-1))-(('1.Inputs'!$D$37*12*IF(5=1,'1.Inputs'!$D$38,IF(5=2,'1.Inputs'!$D$39,$E500)))/(1-'1.Inputs'!$D$42)*$D500*(1+$G500)^(5-1))-('1.Inputs'!$D$37*12*IF(5=1,'1.Inputs'!$D$38,IF(5=2,'1.Inputs'!$D$39,$E500)))*'1.Inputs'!$D$43*(1+$G500)^(5-1)-'1.Inputs'!$D$44*(1+$G500)^(5-1)-('1.Inputs'!$D$20/'1.Inputs'!$D$27+'1.Inputs'!$D$23/'1.Inputs'!$D$28))-MAX(0,((('1.Inputs'!$D$37*12*IF(5=1,'1.Inputs'!$D$38,IF(5=2,'1.Inputs'!$D$39,$E500)))*$F500*(('1.Inputs'!$D$40)+(1-'1.Inputs'!$D$40)*(1+'1.Inputs'!$D$41))*(1+$G500)^(5-1))-(('1.Inputs'!$D$37*12*IF(5=1,'1.Inputs'!$D$38,IF(5=2,'1.Inputs'!$D$39,$E500)))/(1-'1.Inputs'!$D$42)*$D500*(1+$G500)^(5-1))-('1.Inputs'!$D$37*12*IF(5=1,'1.Inputs'!$D$38,IF(5=2,'1.Inputs'!$D$39,$E500)))*'1.Inputs'!$D$43*(1+$G500)^(5-1)-'1.Inputs'!$D$44*(1+$G500)^(5-1)-('1.Inputs'!$D$20/'1.Inputs'!$D$27+'1.Inputs'!$D$23/'1.Inputs'!$D$28)))*'1.Inputs'!$D$53+('1.Inputs'!$D$20/'1.Inputs'!$D$27+'1.Inputs'!$D$23/'1.Inputs'!$D$28)-(L500-K500)</f>
        <v>936651260.98571706</v>
      </c>
      <c r="X500" s="36">
        <f ca="1">((('1.Inputs'!$D$37*12*IF(6=1,'1.Inputs'!$D$38,IF(6=2,'1.Inputs'!$D$39,$E500)))*$F500*(('1.Inputs'!$D$40)+(1-'1.Inputs'!$D$40)*(1+'1.Inputs'!$D$41))*(1+$G500)^(6-1))-(('1.Inputs'!$D$37*12*IF(6=1,'1.Inputs'!$D$38,IF(6=2,'1.Inputs'!$D$39,$E500)))/(1-'1.Inputs'!$D$42)*$D500*(1+$G500)^(6-1))-('1.Inputs'!$D$37*12*IF(6=1,'1.Inputs'!$D$38,IF(6=2,'1.Inputs'!$D$39,$E500)))*'1.Inputs'!$D$43*(1+$G500)^(6-1)-'1.Inputs'!$D$44*(1+$G500)^(6-1)-('1.Inputs'!$D$20/'1.Inputs'!$D$27+'1.Inputs'!$D$23/'1.Inputs'!$D$28))-MAX(0,((('1.Inputs'!$D$37*12*IF(6=1,'1.Inputs'!$D$38,IF(6=2,'1.Inputs'!$D$39,$E500)))*$F500*(('1.Inputs'!$D$40)+(1-'1.Inputs'!$D$40)*(1+'1.Inputs'!$D$41))*(1+$G500)^(6-1))-(('1.Inputs'!$D$37*12*IF(6=1,'1.Inputs'!$D$38,IF(6=2,'1.Inputs'!$D$39,$E500)))/(1-'1.Inputs'!$D$42)*$D500*(1+$G500)^(6-1))-('1.Inputs'!$D$37*12*IF(6=1,'1.Inputs'!$D$38,IF(6=2,'1.Inputs'!$D$39,$E500)))*'1.Inputs'!$D$43*(1+$G500)^(6-1)-'1.Inputs'!$D$44*(1+$G500)^(6-1)-('1.Inputs'!$D$20/'1.Inputs'!$D$27+'1.Inputs'!$D$23/'1.Inputs'!$D$28)))*'1.Inputs'!$D$53+('1.Inputs'!$D$20/'1.Inputs'!$D$27+'1.Inputs'!$D$23/'1.Inputs'!$D$28)-(M500-L500)</f>
        <v>970639375.33869517</v>
      </c>
      <c r="Y500" s="36">
        <f ca="1">((('1.Inputs'!$D$37*12*IF(7=1,'1.Inputs'!$D$38,IF(7=2,'1.Inputs'!$D$39,$E500)))*$F500*(('1.Inputs'!$D$40)+(1-'1.Inputs'!$D$40)*(1+'1.Inputs'!$D$41))*(1+$G500)^(7-1))-(('1.Inputs'!$D$37*12*IF(7=1,'1.Inputs'!$D$38,IF(7=2,'1.Inputs'!$D$39,$E500)))/(1-'1.Inputs'!$D$42)*$D500*(1+$G500)^(7-1))-('1.Inputs'!$D$37*12*IF(7=1,'1.Inputs'!$D$38,IF(7=2,'1.Inputs'!$D$39,$E500)))*'1.Inputs'!$D$43*(1+$G500)^(7-1)-'1.Inputs'!$D$44*(1+$G500)^(7-1)-('1.Inputs'!$D$20/'1.Inputs'!$D$27+'1.Inputs'!$D$23/'1.Inputs'!$D$28))-MAX(0,((('1.Inputs'!$D$37*12*IF(7=1,'1.Inputs'!$D$38,IF(7=2,'1.Inputs'!$D$39,$E500)))*$F500*(('1.Inputs'!$D$40)+(1-'1.Inputs'!$D$40)*(1+'1.Inputs'!$D$41))*(1+$G500)^(7-1))-(('1.Inputs'!$D$37*12*IF(7=1,'1.Inputs'!$D$38,IF(7=2,'1.Inputs'!$D$39,$E500)))/(1-'1.Inputs'!$D$42)*$D500*(1+$G500)^(7-1))-('1.Inputs'!$D$37*12*IF(7=1,'1.Inputs'!$D$38,IF(7=2,'1.Inputs'!$D$39,$E500)))*'1.Inputs'!$D$43*(1+$G500)^(7-1)-'1.Inputs'!$D$44*(1+$G500)^(7-1)-('1.Inputs'!$D$20/'1.Inputs'!$D$27+'1.Inputs'!$D$23/'1.Inputs'!$D$28)))*'1.Inputs'!$D$53+('1.Inputs'!$D$20/'1.Inputs'!$D$27+'1.Inputs'!$D$23/'1.Inputs'!$D$28)-(N500-M500)</f>
        <v>1005926331.9217722</v>
      </c>
      <c r="Z500" s="36">
        <f ca="1">((('1.Inputs'!$D$37*12*IF(8=1,'1.Inputs'!$D$38,IF(8=2,'1.Inputs'!$D$39,$E500)))*$F500*(('1.Inputs'!$D$40)+(1-'1.Inputs'!$D$40)*(1+'1.Inputs'!$D$41))*(1+$G500)^(8-1))-(('1.Inputs'!$D$37*12*IF(8=1,'1.Inputs'!$D$38,IF(8=2,'1.Inputs'!$D$39,$E500)))/(1-'1.Inputs'!$D$42)*$D500*(1+$G500)^(8-1))-('1.Inputs'!$D$37*12*IF(8=1,'1.Inputs'!$D$38,IF(8=2,'1.Inputs'!$D$39,$E500)))*'1.Inputs'!$D$43*(1+$G500)^(8-1)-'1.Inputs'!$D$44*(1+$G500)^(8-1)-('1.Inputs'!$D$20/'1.Inputs'!$D$27+'1.Inputs'!$D$23/'1.Inputs'!$D$28))-MAX(0,((('1.Inputs'!$D$37*12*IF(8=1,'1.Inputs'!$D$38,IF(8=2,'1.Inputs'!$D$39,$E500)))*$F500*(('1.Inputs'!$D$40)+(1-'1.Inputs'!$D$40)*(1+'1.Inputs'!$D$41))*(1+$G500)^(8-1))-(('1.Inputs'!$D$37*12*IF(8=1,'1.Inputs'!$D$38,IF(8=2,'1.Inputs'!$D$39,$E500)))/(1-'1.Inputs'!$D$42)*$D500*(1+$G500)^(8-1))-('1.Inputs'!$D$37*12*IF(8=1,'1.Inputs'!$D$38,IF(8=2,'1.Inputs'!$D$39,$E500)))*'1.Inputs'!$D$43*(1+$G500)^(8-1)-'1.Inputs'!$D$44*(1+$G500)^(8-1)-('1.Inputs'!$D$20/'1.Inputs'!$D$27+'1.Inputs'!$D$23/'1.Inputs'!$D$28)))*'1.Inputs'!$D$53+('1.Inputs'!$D$20/'1.Inputs'!$D$27+'1.Inputs'!$D$23/'1.Inputs'!$D$28)-(O500-N500)</f>
        <v>1042561765.4725852</v>
      </c>
      <c r="AA500" s="36">
        <f ca="1">((('1.Inputs'!$D$37*12*IF(9=1,'1.Inputs'!$D$38,IF(9=2,'1.Inputs'!$D$39,$E500)))*$F500*(('1.Inputs'!$D$40)+(1-'1.Inputs'!$D$40)*(1+'1.Inputs'!$D$41))*(1+$G500)^(9-1))-(('1.Inputs'!$D$37*12*IF(9=1,'1.Inputs'!$D$38,IF(9=2,'1.Inputs'!$D$39,$E500)))/(1-'1.Inputs'!$D$42)*$D500*(1+$G500)^(9-1))-('1.Inputs'!$D$37*12*IF(9=1,'1.Inputs'!$D$38,IF(9=2,'1.Inputs'!$D$39,$E500)))*'1.Inputs'!$D$43*(1+$G500)^(9-1)-'1.Inputs'!$D$44*(1+$G500)^(9-1)-('1.Inputs'!$D$20/'1.Inputs'!$D$27+'1.Inputs'!$D$23/'1.Inputs'!$D$28))-MAX(0,((('1.Inputs'!$D$37*12*IF(9=1,'1.Inputs'!$D$38,IF(9=2,'1.Inputs'!$D$39,$E500)))*$F500*(('1.Inputs'!$D$40)+(1-'1.Inputs'!$D$40)*(1+'1.Inputs'!$D$41))*(1+$G500)^(9-1))-(('1.Inputs'!$D$37*12*IF(9=1,'1.Inputs'!$D$38,IF(9=2,'1.Inputs'!$D$39,$E500)))/(1-'1.Inputs'!$D$42)*$D500*(1+$G500)^(9-1))-('1.Inputs'!$D$37*12*IF(9=1,'1.Inputs'!$D$38,IF(9=2,'1.Inputs'!$D$39,$E500)))*'1.Inputs'!$D$43*(1+$G500)^(9-1)-'1.Inputs'!$D$44*(1+$G500)^(9-1)-('1.Inputs'!$D$20/'1.Inputs'!$D$27+'1.Inputs'!$D$23/'1.Inputs'!$D$28)))*'1.Inputs'!$D$53+('1.Inputs'!$D$20/'1.Inputs'!$D$27+'1.Inputs'!$D$23/'1.Inputs'!$D$28)-(P500-O500)</f>
        <v>1080597207.5004671</v>
      </c>
      <c r="AB500" s="36">
        <f ca="1">((('1.Inputs'!$D$37*12*IF(10=1,'1.Inputs'!$D$38,IF(10=2,'1.Inputs'!$D$39,$E500)))*$F500*(('1.Inputs'!$D$40)+(1-'1.Inputs'!$D$40)*(1+'1.Inputs'!$D$41))*(1+$G500)^(10-1))-(('1.Inputs'!$D$37*12*IF(10=1,'1.Inputs'!$D$38,IF(10=2,'1.Inputs'!$D$39,$E500)))/(1-'1.Inputs'!$D$42)*$D500*(1+$G500)^(10-1))-('1.Inputs'!$D$37*12*IF(10=1,'1.Inputs'!$D$38,IF(10=2,'1.Inputs'!$D$39,$E500)))*'1.Inputs'!$D$43*(1+$G500)^(10-1)-'1.Inputs'!$D$44*(1+$G500)^(10-1)-('1.Inputs'!$D$20/'1.Inputs'!$D$27+'1.Inputs'!$D$23/'1.Inputs'!$D$28))-MAX(0,((('1.Inputs'!$D$37*12*IF(10=1,'1.Inputs'!$D$38,IF(10=2,'1.Inputs'!$D$39,$E500)))*$F500*(('1.Inputs'!$D$40)+(1-'1.Inputs'!$D$40)*(1+'1.Inputs'!$D$41))*(1+$G500)^(10-1))-(('1.Inputs'!$D$37*12*IF(10=1,'1.Inputs'!$D$38,IF(10=2,'1.Inputs'!$D$39,$E500)))/(1-'1.Inputs'!$D$42)*$D500*(1+$G500)^(10-1))-('1.Inputs'!$D$37*12*IF(10=1,'1.Inputs'!$D$38,IF(10=2,'1.Inputs'!$D$39,$E500)))*'1.Inputs'!$D$43*(1+$G500)^(10-1)-'1.Inputs'!$D$44*(1+$G500)^(10-1)-('1.Inputs'!$D$20/'1.Inputs'!$D$27+'1.Inputs'!$D$23/'1.Inputs'!$D$28)))*'1.Inputs'!$D$53+('1.Inputs'!$D$20/'1.Inputs'!$D$27+'1.Inputs'!$D$23/'1.Inputs'!$D$28)-(Q500-P500)+(('1.Inputs'!$D$20+'1.Inputs'!$D$23-('1.Inputs'!$D$20/'1.Inputs'!$D$27+'1.Inputs'!$D$23/'1.Inputs'!$D$28)*'1.Inputs'!$D$10)*'1.Inputs'!$D$60+'1.Inputs'!$D$19*'1.Inputs'!$D$59+Q500)</f>
        <v>3490488317.8751945</v>
      </c>
      <c r="AC500" s="36">
        <f ca="1">S500-AC$13-AC$14+MIN(AC$13,MAX(0,((('1.Inputs'!$D$37*12*IF(1=1,'1.Inputs'!$D$38,IF(1=2,'1.Inputs'!$D$39,$E500)))*$F500*(('1.Inputs'!$D$40)+(1-'1.Inputs'!$D$40)*(1+'1.Inputs'!$D$41))*(1+$G500)^(1-1))-(('1.Inputs'!$D$37*12*IF(1=1,'1.Inputs'!$D$38,IF(1=2,'1.Inputs'!$D$39,$E500)))/(1-'1.Inputs'!$D$42)*$D500*(1+$G500)^(1-1))-('1.Inputs'!$D$37*12*IF(1=1,'1.Inputs'!$D$38,IF(1=2,'1.Inputs'!$D$39,$E500)))*'1.Inputs'!$D$43*(1+$G500)^(1-1)-'1.Inputs'!$D$44*(1+$G500)^(1-1)-('1.Inputs'!$D$20/'1.Inputs'!$D$27+'1.Inputs'!$D$23/'1.Inputs'!$D$28))))*'1.Inputs'!$D$53</f>
        <v>-508333290.46129942</v>
      </c>
      <c r="AD500" s="36">
        <f ca="1">T500-AD$13-AD$14+MIN(AD$13,MAX(0,((('1.Inputs'!$D$37*12*IF(2=1,'1.Inputs'!$D$38,IF(2=2,'1.Inputs'!$D$39,$E500)))*$F500*(('1.Inputs'!$D$40)+(1-'1.Inputs'!$D$40)*(1+'1.Inputs'!$D$41))*(1+$G500)^(2-1))-(('1.Inputs'!$D$37*12*IF(2=1,'1.Inputs'!$D$38,IF(2=2,'1.Inputs'!$D$39,$E500)))/(1-'1.Inputs'!$D$42)*$D500*(1+$G500)^(2-1))-('1.Inputs'!$D$37*12*IF(2=1,'1.Inputs'!$D$38,IF(2=2,'1.Inputs'!$D$39,$E500)))*'1.Inputs'!$D$43*(1+$G500)^(2-1)-'1.Inputs'!$D$44*(1+$G500)^(2-1)-('1.Inputs'!$D$20/'1.Inputs'!$D$27+'1.Inputs'!$D$23/'1.Inputs'!$D$28))))*'1.Inputs'!$D$53</f>
        <v>264045390.43322289</v>
      </c>
      <c r="AE500" s="36">
        <f ca="1">U500-AE$13-AE$14+MIN(AE$13,MAX(0,((('1.Inputs'!$D$37*12*IF(3=1,'1.Inputs'!$D$38,IF(3=2,'1.Inputs'!$D$39,$E500)))*$F500*(('1.Inputs'!$D$40)+(1-'1.Inputs'!$D$40)*(1+'1.Inputs'!$D$41))*(1+$G500)^(3-1))-(('1.Inputs'!$D$37*12*IF(3=1,'1.Inputs'!$D$38,IF(3=2,'1.Inputs'!$D$39,$E500)))/(1-'1.Inputs'!$D$42)*$D500*(1+$G500)^(3-1))-('1.Inputs'!$D$37*12*IF(3=1,'1.Inputs'!$D$38,IF(3=2,'1.Inputs'!$D$39,$E500)))*'1.Inputs'!$D$43*(1+$G500)^(3-1)-'1.Inputs'!$D$44*(1+$G500)^(3-1)-('1.Inputs'!$D$20/'1.Inputs'!$D$27+'1.Inputs'!$D$23/'1.Inputs'!$D$28))))*'1.Inputs'!$D$53</f>
        <v>365518588.59438002</v>
      </c>
      <c r="AF500" s="36">
        <f ca="1">V500-AF$13-AF$14+MIN(AF$13,MAX(0,((('1.Inputs'!$D$37*12*IF(4=1,'1.Inputs'!$D$38,IF(4=2,'1.Inputs'!$D$39,$E500)))*$F500*(('1.Inputs'!$D$40)+(1-'1.Inputs'!$D$40)*(1+'1.Inputs'!$D$41))*(1+$G500)^(4-1))-(('1.Inputs'!$D$37*12*IF(4=1,'1.Inputs'!$D$38,IF(4=2,'1.Inputs'!$D$39,$E500)))/(1-'1.Inputs'!$D$42)*$D500*(1+$G500)^(4-1))-('1.Inputs'!$D$37*12*IF(4=1,'1.Inputs'!$D$38,IF(4=2,'1.Inputs'!$D$39,$E500)))*'1.Inputs'!$D$43*(1+$G500)^(4-1)-'1.Inputs'!$D$44*(1+$G500)^(4-1)-('1.Inputs'!$D$20/'1.Inputs'!$D$27+'1.Inputs'!$D$23/'1.Inputs'!$D$28))))*'1.Inputs'!$D$53</f>
        <v>581162181.08052695</v>
      </c>
      <c r="AG500" s="36">
        <f ca="1">W500-AG$13-AG$14+MIN(AG$13,MAX(0,((('1.Inputs'!$D$37*12*IF(5=1,'1.Inputs'!$D$38,IF(5=2,'1.Inputs'!$D$39,$E500)))*$F500*(('1.Inputs'!$D$40)+(1-'1.Inputs'!$D$40)*(1+'1.Inputs'!$D$41))*(1+$G500)^(5-1))-(('1.Inputs'!$D$37*12*IF(5=1,'1.Inputs'!$D$38,IF(5=2,'1.Inputs'!$D$39,$E500)))/(1-'1.Inputs'!$D$42)*$D500*(1+$G500)^(5-1))-('1.Inputs'!$D$37*12*IF(5=1,'1.Inputs'!$D$38,IF(5=2,'1.Inputs'!$D$39,$E500)))*'1.Inputs'!$D$43*(1+$G500)^(5-1)-'1.Inputs'!$D$44*(1+$G500)^(5-1)-('1.Inputs'!$D$20/'1.Inputs'!$D$27+'1.Inputs'!$D$23/'1.Inputs'!$D$28))))*'1.Inputs'!$D$53</f>
        <v>633087260.98571706</v>
      </c>
      <c r="AH500" s="36">
        <f ca="1">X500-AH$13-AH$14+MIN(AH$13,MAX(0,((('1.Inputs'!$D$37*12*IF(6=1,'1.Inputs'!$D$38,IF(6=2,'1.Inputs'!$D$39,$E500)))*$F500*(('1.Inputs'!$D$40)+(1-'1.Inputs'!$D$40)*(1+'1.Inputs'!$D$41))*(1+$G500)^(6-1))-(('1.Inputs'!$D$37*12*IF(6=1,'1.Inputs'!$D$38,IF(6=2,'1.Inputs'!$D$39,$E500)))/(1-'1.Inputs'!$D$42)*$D500*(1+$G500)^(6-1))-('1.Inputs'!$D$37*12*IF(6=1,'1.Inputs'!$D$38,IF(6=2,'1.Inputs'!$D$39,$E500)))*'1.Inputs'!$D$43*(1+$G500)^(6-1)-'1.Inputs'!$D$44*(1+$G500)^(6-1)-('1.Inputs'!$D$20/'1.Inputs'!$D$27+'1.Inputs'!$D$23/'1.Inputs'!$D$28))))*'1.Inputs'!$D$53</f>
        <v>686263375.33869517</v>
      </c>
      <c r="AI500" s="36">
        <f ca="1">Y500-AI$13-AI$14+MIN(AI$13,MAX(0,((('1.Inputs'!$D$37*12*IF(7=1,'1.Inputs'!$D$38,IF(7=2,'1.Inputs'!$D$39,$E500)))*$F500*(('1.Inputs'!$D$40)+(1-'1.Inputs'!$D$40)*(1+'1.Inputs'!$D$41))*(1+$G500)^(7-1))-(('1.Inputs'!$D$37*12*IF(7=1,'1.Inputs'!$D$38,IF(7=2,'1.Inputs'!$D$39,$E500)))/(1-'1.Inputs'!$D$42)*$D500*(1+$G500)^(7-1))-('1.Inputs'!$D$37*12*IF(7=1,'1.Inputs'!$D$38,IF(7=2,'1.Inputs'!$D$39,$E500)))*'1.Inputs'!$D$43*(1+$G500)^(7-1)-'1.Inputs'!$D$44*(1+$G500)^(7-1)-('1.Inputs'!$D$20/'1.Inputs'!$D$27+'1.Inputs'!$D$23/'1.Inputs'!$D$28))))*'1.Inputs'!$D$53</f>
        <v>740738331.92177224</v>
      </c>
      <c r="AJ500" s="36">
        <f ca="1">Z500-AJ$13-AJ$14+MIN(AJ$13,MAX(0,((('1.Inputs'!$D$37*12*IF(8=1,'1.Inputs'!$D$38,IF(8=2,'1.Inputs'!$D$39,$E500)))*$F500*(('1.Inputs'!$D$40)+(1-'1.Inputs'!$D$40)*(1+'1.Inputs'!$D$41))*(1+$G500)^(8-1))-(('1.Inputs'!$D$37*12*IF(8=1,'1.Inputs'!$D$38,IF(8=2,'1.Inputs'!$D$39,$E500)))/(1-'1.Inputs'!$D$42)*$D500*(1+$G500)^(8-1))-('1.Inputs'!$D$37*12*IF(8=1,'1.Inputs'!$D$38,IF(8=2,'1.Inputs'!$D$39,$E500)))*'1.Inputs'!$D$43*(1+$G500)^(8-1)-'1.Inputs'!$D$44*(1+$G500)^(8-1)-('1.Inputs'!$D$20/'1.Inputs'!$D$27+'1.Inputs'!$D$23/'1.Inputs'!$D$28))))*'1.Inputs'!$D$53</f>
        <v>1042561765.4725852</v>
      </c>
      <c r="AK500" s="36">
        <f ca="1">AA500-AK$13-AK$14+MIN(AK$13,MAX(0,((('1.Inputs'!$D$37*12*IF(9=1,'1.Inputs'!$D$38,IF(9=2,'1.Inputs'!$D$39,$E500)))*$F500*(('1.Inputs'!$D$40)+(1-'1.Inputs'!$D$40)*(1+'1.Inputs'!$D$41))*(1+$G500)^(9-1))-(('1.Inputs'!$D$37*12*IF(9=1,'1.Inputs'!$D$38,IF(9=2,'1.Inputs'!$D$39,$E500)))/(1-'1.Inputs'!$D$42)*$D500*(1+$G500)^(9-1))-('1.Inputs'!$D$37*12*IF(9=1,'1.Inputs'!$D$38,IF(9=2,'1.Inputs'!$D$39,$E500)))*'1.Inputs'!$D$43*(1+$G500)^(9-1)-'1.Inputs'!$D$44*(1+$G500)^(9-1)-('1.Inputs'!$D$20/'1.Inputs'!$D$27+'1.Inputs'!$D$23/'1.Inputs'!$D$28))))*'1.Inputs'!$D$53</f>
        <v>1080597207.5004671</v>
      </c>
      <c r="AL500" s="36">
        <f ca="1">AB500-AL$13-AL$14+MIN(AL$13,MAX(0,((('1.Inputs'!$D$37*12*IF(10=1,'1.Inputs'!$D$38,IF(10=2,'1.Inputs'!$D$39,$E500)))*$F500*(('1.Inputs'!$D$40)+(1-'1.Inputs'!$D$40)*(1+'1.Inputs'!$D$41))*(1+$G500)^(10-1))-(('1.Inputs'!$D$37*12*IF(10=1,'1.Inputs'!$D$38,IF(10=2,'1.Inputs'!$D$39,$E500)))/(1-'1.Inputs'!$D$42)*$D500*(1+$G500)^(10-1))-('1.Inputs'!$D$37*12*IF(10=1,'1.Inputs'!$D$38,IF(10=2,'1.Inputs'!$D$39,$E500)))*'1.Inputs'!$D$43*(1+$G500)^(10-1)-'1.Inputs'!$D$44*(1+$G500)^(10-1)-('1.Inputs'!$D$20/'1.Inputs'!$D$27+'1.Inputs'!$D$23/'1.Inputs'!$D$28))))*'1.Inputs'!$D$53+'1.Inputs'!$D$35</f>
        <v>4290488317.8751945</v>
      </c>
      <c r="AM500" s="48">
        <f ca="1">R500+NPV('1.Inputs'!$D$55,S500:AB500)</f>
        <v>2392922577.2148819</v>
      </c>
      <c r="AN500" s="48">
        <f ca="1">-('1.Inputs'!$D$24*(1-'1.Inputs'!$D$31)+'1.Inputs'!$D$35)+NPV('1.Inputs'!$D$54,AC500:AL500)</f>
        <v>765291711.16985416</v>
      </c>
      <c r="AO500" s="36">
        <f t="shared" ca="1" si="61"/>
        <v>-2.7939924828001317</v>
      </c>
      <c r="AP500" s="36">
        <f t="shared" ca="1" si="62"/>
        <v>1.7974049506971037</v>
      </c>
      <c r="AQ500" s="36">
        <f ca="1">'1.Inputs'!$D$35+MIN(SUM($AC500:AC500),SUM($AC500:AD500),SUM($AC500:AE500),SUM($AC500:AF500),SUM($AC500:AG500),SUM($AC500:AH500),SUM($AC500:AI500),SUM($AC500:AJ500),SUM($AC500:AK500),SUM($AC500:AL500))</f>
        <v>291666709.53870058</v>
      </c>
      <c r="AR500" s="36">
        <f ca="1">IF(AP500&lt;'1.Inputs'!$D$57,1,0)</f>
        <v>0</v>
      </c>
      <c r="AS500" s="36">
        <f t="shared" ca="1" si="63"/>
        <v>0</v>
      </c>
    </row>
    <row r="501" spans="2:45" ht="15" customHeight="1" x14ac:dyDescent="0.25">
      <c r="B501" s="36">
        <v>486</v>
      </c>
      <c r="C501" s="36">
        <f t="shared" ca="1" si="56"/>
        <v>0.69406670195631215</v>
      </c>
      <c r="D501" s="36">
        <f t="shared" ca="1" si="57"/>
        <v>15984.503393499084</v>
      </c>
      <c r="E501" s="47">
        <f t="shared" ca="1" si="58"/>
        <v>0.85136055951661027</v>
      </c>
      <c r="F501" s="36">
        <f t="shared" ca="1" si="59"/>
        <v>30086.602592859177</v>
      </c>
      <c r="G501" s="36">
        <f t="shared" ca="1" si="60"/>
        <v>5.4765818382879486E-2</v>
      </c>
      <c r="H501" s="36">
        <f ca="1">((('1.Inputs'!$D$37*12*IF(1=1,'1.Inputs'!$D$38,IF(1=2,'1.Inputs'!$D$39,$E501)))*$F501*(('1.Inputs'!$D$40)+(1-'1.Inputs'!$D$40)*(1+'1.Inputs'!$D$41))*(1+$G501)^(1-1))*'1.Inputs'!$D$47+(('1.Inputs'!$D$37*12*IF(1=1,'1.Inputs'!$D$38,IF(1=2,'1.Inputs'!$D$39,$E501)))/(1-'1.Inputs'!$D$42)*$D501*(1+$G501)^(1-1))*('1.Inputs'!$D$48-'1.Inputs'!$D$49))/'1.Inputs'!$D$51</f>
        <v>780432362.96460509</v>
      </c>
      <c r="I501" s="36">
        <f ca="1">((('1.Inputs'!$D$37*12*IF(2=1,'1.Inputs'!$D$38,IF(2=2,'1.Inputs'!$D$39,$E501)))*$F501*(('1.Inputs'!$D$40)+(1-'1.Inputs'!$D$40)*(1+'1.Inputs'!$D$41))*(1+$G501)^(2-1))*'1.Inputs'!$D$47+(('1.Inputs'!$D$37*12*IF(2=1,'1.Inputs'!$D$38,IF(2=2,'1.Inputs'!$D$39,$E501)))/(1-'1.Inputs'!$D$42)*$D501*(1+$G501)^(2-1))*('1.Inputs'!$D$48-'1.Inputs'!$D$49))/'1.Inputs'!$D$51</f>
        <v>1152442732.0207846</v>
      </c>
      <c r="J501" s="36">
        <f ca="1">((('1.Inputs'!$D$37*12*IF(3=1,'1.Inputs'!$D$38,IF(3=2,'1.Inputs'!$D$39,$E501)))*$F501*(('1.Inputs'!$D$40)+(1-'1.Inputs'!$D$40)*(1+'1.Inputs'!$D$41))*(1+$G501)^(3-1))*'1.Inputs'!$D$47+(('1.Inputs'!$D$37*12*IF(3=1,'1.Inputs'!$D$38,IF(3=2,'1.Inputs'!$D$39,$E501)))/(1-'1.Inputs'!$D$42)*$D501*(1+$G501)^(3-1))*('1.Inputs'!$D$48-'1.Inputs'!$D$49))/'1.Inputs'!$D$51</f>
        <v>1478396370.1296132</v>
      </c>
      <c r="K501" s="36">
        <f ca="1">((('1.Inputs'!$D$37*12*IF(4=1,'1.Inputs'!$D$38,IF(4=2,'1.Inputs'!$D$39,$E501)))*$F501*(('1.Inputs'!$D$40)+(1-'1.Inputs'!$D$40)*(1+'1.Inputs'!$D$41))*(1+$G501)^(4-1))*'1.Inputs'!$D$47+(('1.Inputs'!$D$37*12*IF(4=1,'1.Inputs'!$D$38,IF(4=2,'1.Inputs'!$D$39,$E501)))/(1-'1.Inputs'!$D$42)*$D501*(1+$G501)^(4-1))*('1.Inputs'!$D$48-'1.Inputs'!$D$49))/'1.Inputs'!$D$51</f>
        <v>1559361957.2340395</v>
      </c>
      <c r="L501" s="36">
        <f ca="1">((('1.Inputs'!$D$37*12*IF(5=1,'1.Inputs'!$D$38,IF(5=2,'1.Inputs'!$D$39,$E501)))*$F501*(('1.Inputs'!$D$40)+(1-'1.Inputs'!$D$40)*(1+'1.Inputs'!$D$41))*(1+$G501)^(5-1))*'1.Inputs'!$D$47+(('1.Inputs'!$D$37*12*IF(5=1,'1.Inputs'!$D$38,IF(5=2,'1.Inputs'!$D$39,$E501)))/(1-'1.Inputs'!$D$42)*$D501*(1+$G501)^(5-1))*('1.Inputs'!$D$48-'1.Inputs'!$D$49))/'1.Inputs'!$D$51</f>
        <v>1644761690.9770904</v>
      </c>
      <c r="M501" s="36">
        <f ca="1">((('1.Inputs'!$D$37*12*IF(6=1,'1.Inputs'!$D$38,IF(6=2,'1.Inputs'!$D$39,$E501)))*$F501*(('1.Inputs'!$D$40)+(1-'1.Inputs'!$D$40)*(1+'1.Inputs'!$D$41))*(1+$G501)^(6-1))*'1.Inputs'!$D$47+(('1.Inputs'!$D$37*12*IF(6=1,'1.Inputs'!$D$38,IF(6=2,'1.Inputs'!$D$39,$E501)))/(1-'1.Inputs'!$D$42)*$D501*(1+$G501)^(6-1))*('1.Inputs'!$D$48-'1.Inputs'!$D$49))/'1.Inputs'!$D$51</f>
        <v>1734838411.0282595</v>
      </c>
      <c r="N501" s="36">
        <f ca="1">((('1.Inputs'!$D$37*12*IF(7=1,'1.Inputs'!$D$38,IF(7=2,'1.Inputs'!$D$39,$E501)))*$F501*(('1.Inputs'!$D$40)+(1-'1.Inputs'!$D$40)*(1+'1.Inputs'!$D$41))*(1+$G501)^(7-1))*'1.Inputs'!$D$47+(('1.Inputs'!$D$37*12*IF(7=1,'1.Inputs'!$D$38,IF(7=2,'1.Inputs'!$D$39,$E501)))/(1-'1.Inputs'!$D$42)*$D501*(1+$G501)^(7-1))*('1.Inputs'!$D$48-'1.Inputs'!$D$49))/'1.Inputs'!$D$51</f>
        <v>1829848256.3702762</v>
      </c>
      <c r="O501" s="36">
        <f ca="1">((('1.Inputs'!$D$37*12*IF(8=1,'1.Inputs'!$D$38,IF(8=2,'1.Inputs'!$D$39,$E501)))*$F501*(('1.Inputs'!$D$40)+(1-'1.Inputs'!$D$40)*(1+'1.Inputs'!$D$41))*(1+$G501)^(8-1))*'1.Inputs'!$D$47+(('1.Inputs'!$D$37*12*IF(8=1,'1.Inputs'!$D$38,IF(8=2,'1.Inputs'!$D$39,$E501)))/(1-'1.Inputs'!$D$42)*$D501*(1+$G501)^(8-1))*('1.Inputs'!$D$48-'1.Inputs'!$D$49))/'1.Inputs'!$D$51</f>
        <v>1930061393.6468794</v>
      </c>
      <c r="P501" s="36">
        <f ca="1">((('1.Inputs'!$D$37*12*IF(9=1,'1.Inputs'!$D$38,IF(9=2,'1.Inputs'!$D$39,$E501)))*$F501*(('1.Inputs'!$D$40)+(1-'1.Inputs'!$D$40)*(1+'1.Inputs'!$D$41))*(1+$G501)^(9-1))*'1.Inputs'!$D$47+(('1.Inputs'!$D$37*12*IF(9=1,'1.Inputs'!$D$38,IF(9=2,'1.Inputs'!$D$39,$E501)))/(1-'1.Inputs'!$D$42)*$D501*(1+$G501)^(9-1))*('1.Inputs'!$D$48-'1.Inputs'!$D$49))/'1.Inputs'!$D$51</f>
        <v>2035762785.3991513</v>
      </c>
      <c r="Q501" s="36">
        <f ca="1">((('1.Inputs'!$D$37*12*IF(10=1,'1.Inputs'!$D$38,IF(10=2,'1.Inputs'!$D$39,$E501)))*$F501*(('1.Inputs'!$D$40)+(1-'1.Inputs'!$D$40)*(1+'1.Inputs'!$D$41))*(1+$G501)^(10-1))*'1.Inputs'!$D$47+(('1.Inputs'!$D$37*12*IF(10=1,'1.Inputs'!$D$38,IF(10=2,'1.Inputs'!$D$39,$E501)))/(1-'1.Inputs'!$D$42)*$D501*(1+$G501)^(10-1))*('1.Inputs'!$D$48-'1.Inputs'!$D$49))/'1.Inputs'!$D$51</f>
        <v>2147253000.3749461</v>
      </c>
      <c r="R501" s="36">
        <f>-'1.Inputs'!$D$24</f>
        <v>-2050000000</v>
      </c>
      <c r="S501" s="36">
        <f ca="1">((('1.Inputs'!$D$37*12*IF(1=1,'1.Inputs'!$D$38,IF(1=2,'1.Inputs'!$D$39,$E501)))*$F501*(('1.Inputs'!$D$40)+(1-'1.Inputs'!$D$40)*(1+'1.Inputs'!$D$41))*(1+$G501)^(1-1))-(('1.Inputs'!$D$37*12*IF(1=1,'1.Inputs'!$D$38,IF(1=2,'1.Inputs'!$D$39,$E501)))/(1-'1.Inputs'!$D$42)*$D501*(1+$G501)^(1-1))-('1.Inputs'!$D$37*12*IF(1=1,'1.Inputs'!$D$38,IF(1=2,'1.Inputs'!$D$39,$E501)))*'1.Inputs'!$D$43*(1+$G501)^(1-1)-'1.Inputs'!$D$44*(1+$G501)^(1-1)-('1.Inputs'!$D$20/'1.Inputs'!$D$27+'1.Inputs'!$D$23/'1.Inputs'!$D$28))-MAX(0,((('1.Inputs'!$D$37*12*IF(1=1,'1.Inputs'!$D$38,IF(1=2,'1.Inputs'!$D$39,$E501)))*$F501*(('1.Inputs'!$D$40)+(1-'1.Inputs'!$D$40)*(1+'1.Inputs'!$D$41))*(1+$G501)^(1-1))-(('1.Inputs'!$D$37*12*IF(1=1,'1.Inputs'!$D$38,IF(1=2,'1.Inputs'!$D$39,$E501)))/(1-'1.Inputs'!$D$42)*$D501*(1+$G501)^(1-1))-('1.Inputs'!$D$37*12*IF(1=1,'1.Inputs'!$D$38,IF(1=2,'1.Inputs'!$D$39,$E501)))*'1.Inputs'!$D$43*(1+$G501)^(1-1)-'1.Inputs'!$D$44*(1+$G501)^(1-1)-('1.Inputs'!$D$20/'1.Inputs'!$D$27+'1.Inputs'!$D$23/'1.Inputs'!$D$28)))*'1.Inputs'!$D$53+('1.Inputs'!$D$20/'1.Inputs'!$D$27+'1.Inputs'!$D$23/'1.Inputs'!$D$28)-H501</f>
        <v>-268692587.48332918</v>
      </c>
      <c r="T501" s="36">
        <f ca="1">((('1.Inputs'!$D$37*12*IF(2=1,'1.Inputs'!$D$38,IF(2=2,'1.Inputs'!$D$39,$E501)))*$F501*(('1.Inputs'!$D$40)+(1-'1.Inputs'!$D$40)*(1+'1.Inputs'!$D$41))*(1+$G501)^(2-1))-(('1.Inputs'!$D$37*12*IF(2=1,'1.Inputs'!$D$38,IF(2=2,'1.Inputs'!$D$39,$E501)))/(1-'1.Inputs'!$D$42)*$D501*(1+$G501)^(2-1))-('1.Inputs'!$D$37*12*IF(2=1,'1.Inputs'!$D$38,IF(2=2,'1.Inputs'!$D$39,$E501)))*'1.Inputs'!$D$43*(1+$G501)^(2-1)-'1.Inputs'!$D$44*(1+$G501)^(2-1)-('1.Inputs'!$D$20/'1.Inputs'!$D$27+'1.Inputs'!$D$23/'1.Inputs'!$D$28))-MAX(0,((('1.Inputs'!$D$37*12*IF(2=1,'1.Inputs'!$D$38,IF(2=2,'1.Inputs'!$D$39,$E501)))*$F501*(('1.Inputs'!$D$40)+(1-'1.Inputs'!$D$40)*(1+'1.Inputs'!$D$41))*(1+$G501)^(2-1))-(('1.Inputs'!$D$37*12*IF(2=1,'1.Inputs'!$D$38,IF(2=2,'1.Inputs'!$D$39,$E501)))/(1-'1.Inputs'!$D$42)*$D501*(1+$G501)^(2-1))-('1.Inputs'!$D$37*12*IF(2=1,'1.Inputs'!$D$38,IF(2=2,'1.Inputs'!$D$39,$E501)))*'1.Inputs'!$D$43*(1+$G501)^(2-1)-'1.Inputs'!$D$44*(1+$G501)^(2-1)-('1.Inputs'!$D$20/'1.Inputs'!$D$27+'1.Inputs'!$D$23/'1.Inputs'!$D$28)))*'1.Inputs'!$D$53+('1.Inputs'!$D$20/'1.Inputs'!$D$27+'1.Inputs'!$D$23/'1.Inputs'!$D$28)-(I501-H501)</f>
        <v>607953945.87779808</v>
      </c>
      <c r="U501" s="36">
        <f ca="1">((('1.Inputs'!$D$37*12*IF(3=1,'1.Inputs'!$D$38,IF(3=2,'1.Inputs'!$D$39,$E501)))*$F501*(('1.Inputs'!$D$40)+(1-'1.Inputs'!$D$40)*(1+'1.Inputs'!$D$41))*(1+$G501)^(3-1))-(('1.Inputs'!$D$37*12*IF(3=1,'1.Inputs'!$D$38,IF(3=2,'1.Inputs'!$D$39,$E501)))/(1-'1.Inputs'!$D$42)*$D501*(1+$G501)^(3-1))-('1.Inputs'!$D$37*12*IF(3=1,'1.Inputs'!$D$38,IF(3=2,'1.Inputs'!$D$39,$E501)))*'1.Inputs'!$D$43*(1+$G501)^(3-1)-'1.Inputs'!$D$44*(1+$G501)^(3-1)-('1.Inputs'!$D$20/'1.Inputs'!$D$27+'1.Inputs'!$D$23/'1.Inputs'!$D$28))-MAX(0,((('1.Inputs'!$D$37*12*IF(3=1,'1.Inputs'!$D$38,IF(3=2,'1.Inputs'!$D$39,$E501)))*$F501*(('1.Inputs'!$D$40)+(1-'1.Inputs'!$D$40)*(1+'1.Inputs'!$D$41))*(1+$G501)^(3-1))-(('1.Inputs'!$D$37*12*IF(3=1,'1.Inputs'!$D$38,IF(3=2,'1.Inputs'!$D$39,$E501)))/(1-'1.Inputs'!$D$42)*$D501*(1+$G501)^(3-1))-('1.Inputs'!$D$37*12*IF(3=1,'1.Inputs'!$D$38,IF(3=2,'1.Inputs'!$D$39,$E501)))*'1.Inputs'!$D$43*(1+$G501)^(3-1)-'1.Inputs'!$D$44*(1+$G501)^(3-1)-('1.Inputs'!$D$20/'1.Inputs'!$D$27+'1.Inputs'!$D$23/'1.Inputs'!$D$28)))*'1.Inputs'!$D$53+('1.Inputs'!$D$20/'1.Inputs'!$D$27+'1.Inputs'!$D$23/'1.Inputs'!$D$28)-(J501-I501)</f>
        <v>1058545641.82552</v>
      </c>
      <c r="V501" s="36">
        <f ca="1">((('1.Inputs'!$D$37*12*IF(4=1,'1.Inputs'!$D$38,IF(4=2,'1.Inputs'!$D$39,$E501)))*$F501*(('1.Inputs'!$D$40)+(1-'1.Inputs'!$D$40)*(1+'1.Inputs'!$D$41))*(1+$G501)^(4-1))-(('1.Inputs'!$D$37*12*IF(4=1,'1.Inputs'!$D$38,IF(4=2,'1.Inputs'!$D$39,$E501)))/(1-'1.Inputs'!$D$42)*$D501*(1+$G501)^(4-1))-('1.Inputs'!$D$37*12*IF(4=1,'1.Inputs'!$D$38,IF(4=2,'1.Inputs'!$D$39,$E501)))*'1.Inputs'!$D$43*(1+$G501)^(4-1)-'1.Inputs'!$D$44*(1+$G501)^(4-1)-('1.Inputs'!$D$20/'1.Inputs'!$D$27+'1.Inputs'!$D$23/'1.Inputs'!$D$28))-MAX(0,((('1.Inputs'!$D$37*12*IF(4=1,'1.Inputs'!$D$38,IF(4=2,'1.Inputs'!$D$39,$E501)))*$F501*(('1.Inputs'!$D$40)+(1-'1.Inputs'!$D$40)*(1+'1.Inputs'!$D$41))*(1+$G501)^(4-1))-(('1.Inputs'!$D$37*12*IF(4=1,'1.Inputs'!$D$38,IF(4=2,'1.Inputs'!$D$39,$E501)))/(1-'1.Inputs'!$D$42)*$D501*(1+$G501)^(4-1))-('1.Inputs'!$D$37*12*IF(4=1,'1.Inputs'!$D$38,IF(4=2,'1.Inputs'!$D$39,$E501)))*'1.Inputs'!$D$43*(1+$G501)^(4-1)-'1.Inputs'!$D$44*(1+$G501)^(4-1)-('1.Inputs'!$D$20/'1.Inputs'!$D$27+'1.Inputs'!$D$23/'1.Inputs'!$D$28)))*'1.Inputs'!$D$53+('1.Inputs'!$D$20/'1.Inputs'!$D$27+'1.Inputs'!$D$23/'1.Inputs'!$D$28)-(K501-J501)</f>
        <v>1376769244.0274434</v>
      </c>
      <c r="W501" s="36">
        <f ca="1">((('1.Inputs'!$D$37*12*IF(5=1,'1.Inputs'!$D$38,IF(5=2,'1.Inputs'!$D$39,$E501)))*$F501*(('1.Inputs'!$D$40)+(1-'1.Inputs'!$D$40)*(1+'1.Inputs'!$D$41))*(1+$G501)^(5-1))-(('1.Inputs'!$D$37*12*IF(5=1,'1.Inputs'!$D$38,IF(5=2,'1.Inputs'!$D$39,$E501)))/(1-'1.Inputs'!$D$42)*$D501*(1+$G501)^(5-1))-('1.Inputs'!$D$37*12*IF(5=1,'1.Inputs'!$D$38,IF(5=2,'1.Inputs'!$D$39,$E501)))*'1.Inputs'!$D$43*(1+$G501)^(5-1)-'1.Inputs'!$D$44*(1+$G501)^(5-1)-('1.Inputs'!$D$20/'1.Inputs'!$D$27+'1.Inputs'!$D$23/'1.Inputs'!$D$28))-MAX(0,((('1.Inputs'!$D$37*12*IF(5=1,'1.Inputs'!$D$38,IF(5=2,'1.Inputs'!$D$39,$E501)))*$F501*(('1.Inputs'!$D$40)+(1-'1.Inputs'!$D$40)*(1+'1.Inputs'!$D$41))*(1+$G501)^(5-1))-(('1.Inputs'!$D$37*12*IF(5=1,'1.Inputs'!$D$38,IF(5=2,'1.Inputs'!$D$39,$E501)))/(1-'1.Inputs'!$D$42)*$D501*(1+$G501)^(5-1))-('1.Inputs'!$D$37*12*IF(5=1,'1.Inputs'!$D$38,IF(5=2,'1.Inputs'!$D$39,$E501)))*'1.Inputs'!$D$43*(1+$G501)^(5-1)-'1.Inputs'!$D$44*(1+$G501)^(5-1)-('1.Inputs'!$D$20/'1.Inputs'!$D$27+'1.Inputs'!$D$23/'1.Inputs'!$D$28)))*'1.Inputs'!$D$53+('1.Inputs'!$D$20/'1.Inputs'!$D$27+'1.Inputs'!$D$23/'1.Inputs'!$D$28)-(L501-K501)</f>
        <v>1449581453.4823935</v>
      </c>
      <c r="X501" s="36">
        <f ca="1">((('1.Inputs'!$D$37*12*IF(6=1,'1.Inputs'!$D$38,IF(6=2,'1.Inputs'!$D$39,$E501)))*$F501*(('1.Inputs'!$D$40)+(1-'1.Inputs'!$D$40)*(1+'1.Inputs'!$D$41))*(1+$G501)^(6-1))-(('1.Inputs'!$D$37*12*IF(6=1,'1.Inputs'!$D$38,IF(6=2,'1.Inputs'!$D$39,$E501)))/(1-'1.Inputs'!$D$42)*$D501*(1+$G501)^(6-1))-('1.Inputs'!$D$37*12*IF(6=1,'1.Inputs'!$D$38,IF(6=2,'1.Inputs'!$D$39,$E501)))*'1.Inputs'!$D$43*(1+$G501)^(6-1)-'1.Inputs'!$D$44*(1+$G501)^(6-1)-('1.Inputs'!$D$20/'1.Inputs'!$D$27+'1.Inputs'!$D$23/'1.Inputs'!$D$28))-MAX(0,((('1.Inputs'!$D$37*12*IF(6=1,'1.Inputs'!$D$38,IF(6=2,'1.Inputs'!$D$39,$E501)))*$F501*(('1.Inputs'!$D$40)+(1-'1.Inputs'!$D$40)*(1+'1.Inputs'!$D$41))*(1+$G501)^(6-1))-(('1.Inputs'!$D$37*12*IF(6=1,'1.Inputs'!$D$38,IF(6=2,'1.Inputs'!$D$39,$E501)))/(1-'1.Inputs'!$D$42)*$D501*(1+$G501)^(6-1))-('1.Inputs'!$D$37*12*IF(6=1,'1.Inputs'!$D$38,IF(6=2,'1.Inputs'!$D$39,$E501)))*'1.Inputs'!$D$43*(1+$G501)^(6-1)-'1.Inputs'!$D$44*(1+$G501)^(6-1)-('1.Inputs'!$D$20/'1.Inputs'!$D$27+'1.Inputs'!$D$23/'1.Inputs'!$D$28)))*'1.Inputs'!$D$53+('1.Inputs'!$D$20/'1.Inputs'!$D$27+'1.Inputs'!$D$23/'1.Inputs'!$D$28)-(M501-L501)</f>
        <v>1526381283.176409</v>
      </c>
      <c r="Y501" s="36">
        <f ca="1">((('1.Inputs'!$D$37*12*IF(7=1,'1.Inputs'!$D$38,IF(7=2,'1.Inputs'!$D$39,$E501)))*$F501*(('1.Inputs'!$D$40)+(1-'1.Inputs'!$D$40)*(1+'1.Inputs'!$D$41))*(1+$G501)^(7-1))-(('1.Inputs'!$D$37*12*IF(7=1,'1.Inputs'!$D$38,IF(7=2,'1.Inputs'!$D$39,$E501)))/(1-'1.Inputs'!$D$42)*$D501*(1+$G501)^(7-1))-('1.Inputs'!$D$37*12*IF(7=1,'1.Inputs'!$D$38,IF(7=2,'1.Inputs'!$D$39,$E501)))*'1.Inputs'!$D$43*(1+$G501)^(7-1)-'1.Inputs'!$D$44*(1+$G501)^(7-1)-('1.Inputs'!$D$20/'1.Inputs'!$D$27+'1.Inputs'!$D$23/'1.Inputs'!$D$28))-MAX(0,((('1.Inputs'!$D$37*12*IF(7=1,'1.Inputs'!$D$38,IF(7=2,'1.Inputs'!$D$39,$E501)))*$F501*(('1.Inputs'!$D$40)+(1-'1.Inputs'!$D$40)*(1+'1.Inputs'!$D$41))*(1+$G501)^(7-1))-(('1.Inputs'!$D$37*12*IF(7=1,'1.Inputs'!$D$38,IF(7=2,'1.Inputs'!$D$39,$E501)))/(1-'1.Inputs'!$D$42)*$D501*(1+$G501)^(7-1))-('1.Inputs'!$D$37*12*IF(7=1,'1.Inputs'!$D$38,IF(7=2,'1.Inputs'!$D$39,$E501)))*'1.Inputs'!$D$43*(1+$G501)^(7-1)-'1.Inputs'!$D$44*(1+$G501)^(7-1)-('1.Inputs'!$D$20/'1.Inputs'!$D$27+'1.Inputs'!$D$23/'1.Inputs'!$D$28)))*'1.Inputs'!$D$53+('1.Inputs'!$D$20/'1.Inputs'!$D$27+'1.Inputs'!$D$23/'1.Inputs'!$D$28)-(N501-M501)</f>
        <v>1607387118.3952832</v>
      </c>
      <c r="Z501" s="36">
        <f ca="1">((('1.Inputs'!$D$37*12*IF(8=1,'1.Inputs'!$D$38,IF(8=2,'1.Inputs'!$D$39,$E501)))*$F501*(('1.Inputs'!$D$40)+(1-'1.Inputs'!$D$40)*(1+'1.Inputs'!$D$41))*(1+$G501)^(8-1))-(('1.Inputs'!$D$37*12*IF(8=1,'1.Inputs'!$D$38,IF(8=2,'1.Inputs'!$D$39,$E501)))/(1-'1.Inputs'!$D$42)*$D501*(1+$G501)^(8-1))-('1.Inputs'!$D$37*12*IF(8=1,'1.Inputs'!$D$38,IF(8=2,'1.Inputs'!$D$39,$E501)))*'1.Inputs'!$D$43*(1+$G501)^(8-1)-'1.Inputs'!$D$44*(1+$G501)^(8-1)-('1.Inputs'!$D$20/'1.Inputs'!$D$27+'1.Inputs'!$D$23/'1.Inputs'!$D$28))-MAX(0,((('1.Inputs'!$D$37*12*IF(8=1,'1.Inputs'!$D$38,IF(8=2,'1.Inputs'!$D$39,$E501)))*$F501*(('1.Inputs'!$D$40)+(1-'1.Inputs'!$D$40)*(1+'1.Inputs'!$D$41))*(1+$G501)^(8-1))-(('1.Inputs'!$D$37*12*IF(8=1,'1.Inputs'!$D$38,IF(8=2,'1.Inputs'!$D$39,$E501)))/(1-'1.Inputs'!$D$42)*$D501*(1+$G501)^(8-1))-('1.Inputs'!$D$37*12*IF(8=1,'1.Inputs'!$D$38,IF(8=2,'1.Inputs'!$D$39,$E501)))*'1.Inputs'!$D$43*(1+$G501)^(8-1)-'1.Inputs'!$D$44*(1+$G501)^(8-1)-('1.Inputs'!$D$20/'1.Inputs'!$D$27+'1.Inputs'!$D$23/'1.Inputs'!$D$28)))*'1.Inputs'!$D$53+('1.Inputs'!$D$20/'1.Inputs'!$D$27+'1.Inputs'!$D$23/'1.Inputs'!$D$28)-(O501-N501)</f>
        <v>1692829304.4737082</v>
      </c>
      <c r="AA501" s="36">
        <f ca="1">((('1.Inputs'!$D$37*12*IF(9=1,'1.Inputs'!$D$38,IF(9=2,'1.Inputs'!$D$39,$E501)))*$F501*(('1.Inputs'!$D$40)+(1-'1.Inputs'!$D$40)*(1+'1.Inputs'!$D$41))*(1+$G501)^(9-1))-(('1.Inputs'!$D$37*12*IF(9=1,'1.Inputs'!$D$38,IF(9=2,'1.Inputs'!$D$39,$E501)))/(1-'1.Inputs'!$D$42)*$D501*(1+$G501)^(9-1))-('1.Inputs'!$D$37*12*IF(9=1,'1.Inputs'!$D$38,IF(9=2,'1.Inputs'!$D$39,$E501)))*'1.Inputs'!$D$43*(1+$G501)^(9-1)-'1.Inputs'!$D$44*(1+$G501)^(9-1)-('1.Inputs'!$D$20/'1.Inputs'!$D$27+'1.Inputs'!$D$23/'1.Inputs'!$D$28))-MAX(0,((('1.Inputs'!$D$37*12*IF(9=1,'1.Inputs'!$D$38,IF(9=2,'1.Inputs'!$D$39,$E501)))*$F501*(('1.Inputs'!$D$40)+(1-'1.Inputs'!$D$40)*(1+'1.Inputs'!$D$41))*(1+$G501)^(9-1))-(('1.Inputs'!$D$37*12*IF(9=1,'1.Inputs'!$D$38,IF(9=2,'1.Inputs'!$D$39,$E501)))/(1-'1.Inputs'!$D$42)*$D501*(1+$G501)^(9-1))-('1.Inputs'!$D$37*12*IF(9=1,'1.Inputs'!$D$38,IF(9=2,'1.Inputs'!$D$39,$E501)))*'1.Inputs'!$D$43*(1+$G501)^(9-1)-'1.Inputs'!$D$44*(1+$G501)^(9-1)-('1.Inputs'!$D$20/'1.Inputs'!$D$27+'1.Inputs'!$D$23/'1.Inputs'!$D$28)))*'1.Inputs'!$D$53+('1.Inputs'!$D$20/'1.Inputs'!$D$27+'1.Inputs'!$D$23/'1.Inputs'!$D$28)-(P501-O501)</f>
        <v>1782950801.7971413</v>
      </c>
      <c r="AB501" s="36">
        <f ca="1">((('1.Inputs'!$D$37*12*IF(10=1,'1.Inputs'!$D$38,IF(10=2,'1.Inputs'!$D$39,$E501)))*$F501*(('1.Inputs'!$D$40)+(1-'1.Inputs'!$D$40)*(1+'1.Inputs'!$D$41))*(1+$G501)^(10-1))-(('1.Inputs'!$D$37*12*IF(10=1,'1.Inputs'!$D$38,IF(10=2,'1.Inputs'!$D$39,$E501)))/(1-'1.Inputs'!$D$42)*$D501*(1+$G501)^(10-1))-('1.Inputs'!$D$37*12*IF(10=1,'1.Inputs'!$D$38,IF(10=2,'1.Inputs'!$D$39,$E501)))*'1.Inputs'!$D$43*(1+$G501)^(10-1)-'1.Inputs'!$D$44*(1+$G501)^(10-1)-('1.Inputs'!$D$20/'1.Inputs'!$D$27+'1.Inputs'!$D$23/'1.Inputs'!$D$28))-MAX(0,((('1.Inputs'!$D$37*12*IF(10=1,'1.Inputs'!$D$38,IF(10=2,'1.Inputs'!$D$39,$E501)))*$F501*(('1.Inputs'!$D$40)+(1-'1.Inputs'!$D$40)*(1+'1.Inputs'!$D$41))*(1+$G501)^(10-1))-(('1.Inputs'!$D$37*12*IF(10=1,'1.Inputs'!$D$38,IF(10=2,'1.Inputs'!$D$39,$E501)))/(1-'1.Inputs'!$D$42)*$D501*(1+$G501)^(10-1))-('1.Inputs'!$D$37*12*IF(10=1,'1.Inputs'!$D$38,IF(10=2,'1.Inputs'!$D$39,$E501)))*'1.Inputs'!$D$43*(1+$G501)^(10-1)-'1.Inputs'!$D$44*(1+$G501)^(10-1)-('1.Inputs'!$D$20/'1.Inputs'!$D$27+'1.Inputs'!$D$23/'1.Inputs'!$D$28)))*'1.Inputs'!$D$53+('1.Inputs'!$D$20/'1.Inputs'!$D$27+'1.Inputs'!$D$23/'1.Inputs'!$D$28)-(Q501-P501)+(('1.Inputs'!$D$20+'1.Inputs'!$D$23-('1.Inputs'!$D$20/'1.Inputs'!$D$27+'1.Inputs'!$D$23/'1.Inputs'!$D$28)*'1.Inputs'!$D$10)*'1.Inputs'!$D$60+'1.Inputs'!$D$19*'1.Inputs'!$D$59+Q501)</f>
        <v>4725260877.0503273</v>
      </c>
      <c r="AC501" s="36">
        <f ca="1">S501-AC$13-AC$14+MIN(AC$13,MAX(0,((('1.Inputs'!$D$37*12*IF(1=1,'1.Inputs'!$D$38,IF(1=2,'1.Inputs'!$D$39,$E501)))*$F501*(('1.Inputs'!$D$40)+(1-'1.Inputs'!$D$40)*(1+'1.Inputs'!$D$41))*(1+$G501)^(1-1))-(('1.Inputs'!$D$37*12*IF(1=1,'1.Inputs'!$D$38,IF(1=2,'1.Inputs'!$D$39,$E501)))/(1-'1.Inputs'!$D$42)*$D501*(1+$G501)^(1-1))-('1.Inputs'!$D$37*12*IF(1=1,'1.Inputs'!$D$38,IF(1=2,'1.Inputs'!$D$39,$E501)))*'1.Inputs'!$D$43*(1+$G501)^(1-1)-'1.Inputs'!$D$44*(1+$G501)^(1-1)-('1.Inputs'!$D$20/'1.Inputs'!$D$27+'1.Inputs'!$D$23/'1.Inputs'!$D$28))))*'1.Inputs'!$D$53</f>
        <v>-364632587.48332918</v>
      </c>
      <c r="AD501" s="36">
        <f ca="1">T501-AD$13-AD$14+MIN(AD$13,MAX(0,((('1.Inputs'!$D$37*12*IF(2=1,'1.Inputs'!$D$38,IF(2=2,'1.Inputs'!$D$39,$E501)))*$F501*(('1.Inputs'!$D$40)+(1-'1.Inputs'!$D$40)*(1+'1.Inputs'!$D$41))*(1+$G501)^(2-1))-(('1.Inputs'!$D$37*12*IF(2=1,'1.Inputs'!$D$38,IF(2=2,'1.Inputs'!$D$39,$E501)))/(1-'1.Inputs'!$D$42)*$D501*(1+$G501)^(2-1))-('1.Inputs'!$D$37*12*IF(2=1,'1.Inputs'!$D$38,IF(2=2,'1.Inputs'!$D$39,$E501)))*'1.Inputs'!$D$43*(1+$G501)^(2-1)-'1.Inputs'!$D$44*(1+$G501)^(2-1)-('1.Inputs'!$D$20/'1.Inputs'!$D$27+'1.Inputs'!$D$23/'1.Inputs'!$D$28))))*'1.Inputs'!$D$53</f>
        <v>512013945.87779808</v>
      </c>
      <c r="AE501" s="36">
        <f ca="1">U501-AE$13-AE$14+MIN(AE$13,MAX(0,((('1.Inputs'!$D$37*12*IF(3=1,'1.Inputs'!$D$38,IF(3=2,'1.Inputs'!$D$39,$E501)))*$F501*(('1.Inputs'!$D$40)+(1-'1.Inputs'!$D$40)*(1+'1.Inputs'!$D$41))*(1+$G501)^(3-1))-(('1.Inputs'!$D$37*12*IF(3=1,'1.Inputs'!$D$38,IF(3=2,'1.Inputs'!$D$39,$E501)))/(1-'1.Inputs'!$D$42)*$D501*(1+$G501)^(3-1))-('1.Inputs'!$D$37*12*IF(3=1,'1.Inputs'!$D$38,IF(3=2,'1.Inputs'!$D$39,$E501)))*'1.Inputs'!$D$43*(1+$G501)^(3-1)-'1.Inputs'!$D$44*(1+$G501)^(3-1)-('1.Inputs'!$D$20/'1.Inputs'!$D$27+'1.Inputs'!$D$23/'1.Inputs'!$D$28))))*'1.Inputs'!$D$53</f>
        <v>716605641.82552004</v>
      </c>
      <c r="AF501" s="36">
        <f ca="1">V501-AF$13-AF$14+MIN(AF$13,MAX(0,((('1.Inputs'!$D$37*12*IF(4=1,'1.Inputs'!$D$38,IF(4=2,'1.Inputs'!$D$39,$E501)))*$F501*(('1.Inputs'!$D$40)+(1-'1.Inputs'!$D$40)*(1+'1.Inputs'!$D$41))*(1+$G501)^(4-1))-(('1.Inputs'!$D$37*12*IF(4=1,'1.Inputs'!$D$38,IF(4=2,'1.Inputs'!$D$39,$E501)))/(1-'1.Inputs'!$D$42)*$D501*(1+$G501)^(4-1))-('1.Inputs'!$D$37*12*IF(4=1,'1.Inputs'!$D$38,IF(4=2,'1.Inputs'!$D$39,$E501)))*'1.Inputs'!$D$43*(1+$G501)^(4-1)-'1.Inputs'!$D$44*(1+$G501)^(4-1)-('1.Inputs'!$D$20/'1.Inputs'!$D$27+'1.Inputs'!$D$23/'1.Inputs'!$D$28))))*'1.Inputs'!$D$53</f>
        <v>1054017244.0274434</v>
      </c>
      <c r="AG501" s="36">
        <f ca="1">W501-AG$13-AG$14+MIN(AG$13,MAX(0,((('1.Inputs'!$D$37*12*IF(5=1,'1.Inputs'!$D$38,IF(5=2,'1.Inputs'!$D$39,$E501)))*$F501*(('1.Inputs'!$D$40)+(1-'1.Inputs'!$D$40)*(1+'1.Inputs'!$D$41))*(1+$G501)^(5-1))-(('1.Inputs'!$D$37*12*IF(5=1,'1.Inputs'!$D$38,IF(5=2,'1.Inputs'!$D$39,$E501)))/(1-'1.Inputs'!$D$42)*$D501*(1+$G501)^(5-1))-('1.Inputs'!$D$37*12*IF(5=1,'1.Inputs'!$D$38,IF(5=2,'1.Inputs'!$D$39,$E501)))*'1.Inputs'!$D$43*(1+$G501)^(5-1)-'1.Inputs'!$D$44*(1+$G501)^(5-1)-('1.Inputs'!$D$20/'1.Inputs'!$D$27+'1.Inputs'!$D$23/'1.Inputs'!$D$28))))*'1.Inputs'!$D$53</f>
        <v>1146017453.4823935</v>
      </c>
      <c r="AH501" s="36">
        <f ca="1">X501-AH$13-AH$14+MIN(AH$13,MAX(0,((('1.Inputs'!$D$37*12*IF(6=1,'1.Inputs'!$D$38,IF(6=2,'1.Inputs'!$D$39,$E501)))*$F501*(('1.Inputs'!$D$40)+(1-'1.Inputs'!$D$40)*(1+'1.Inputs'!$D$41))*(1+$G501)^(6-1))-(('1.Inputs'!$D$37*12*IF(6=1,'1.Inputs'!$D$38,IF(6=2,'1.Inputs'!$D$39,$E501)))/(1-'1.Inputs'!$D$42)*$D501*(1+$G501)^(6-1))-('1.Inputs'!$D$37*12*IF(6=1,'1.Inputs'!$D$38,IF(6=2,'1.Inputs'!$D$39,$E501)))*'1.Inputs'!$D$43*(1+$G501)^(6-1)-'1.Inputs'!$D$44*(1+$G501)^(6-1)-('1.Inputs'!$D$20/'1.Inputs'!$D$27+'1.Inputs'!$D$23/'1.Inputs'!$D$28))))*'1.Inputs'!$D$53</f>
        <v>1242005283.176409</v>
      </c>
      <c r="AI501" s="36">
        <f ca="1">Y501-AI$13-AI$14+MIN(AI$13,MAX(0,((('1.Inputs'!$D$37*12*IF(7=1,'1.Inputs'!$D$38,IF(7=2,'1.Inputs'!$D$39,$E501)))*$F501*(('1.Inputs'!$D$40)+(1-'1.Inputs'!$D$40)*(1+'1.Inputs'!$D$41))*(1+$G501)^(7-1))-(('1.Inputs'!$D$37*12*IF(7=1,'1.Inputs'!$D$38,IF(7=2,'1.Inputs'!$D$39,$E501)))/(1-'1.Inputs'!$D$42)*$D501*(1+$G501)^(7-1))-('1.Inputs'!$D$37*12*IF(7=1,'1.Inputs'!$D$38,IF(7=2,'1.Inputs'!$D$39,$E501)))*'1.Inputs'!$D$43*(1+$G501)^(7-1)-'1.Inputs'!$D$44*(1+$G501)^(7-1)-('1.Inputs'!$D$20/'1.Inputs'!$D$27+'1.Inputs'!$D$23/'1.Inputs'!$D$28))))*'1.Inputs'!$D$53</f>
        <v>1342199118.3952832</v>
      </c>
      <c r="AJ501" s="36">
        <f ca="1">Z501-AJ$13-AJ$14+MIN(AJ$13,MAX(0,((('1.Inputs'!$D$37*12*IF(8=1,'1.Inputs'!$D$38,IF(8=2,'1.Inputs'!$D$39,$E501)))*$F501*(('1.Inputs'!$D$40)+(1-'1.Inputs'!$D$40)*(1+'1.Inputs'!$D$41))*(1+$G501)^(8-1))-(('1.Inputs'!$D$37*12*IF(8=1,'1.Inputs'!$D$38,IF(8=2,'1.Inputs'!$D$39,$E501)))/(1-'1.Inputs'!$D$42)*$D501*(1+$G501)^(8-1))-('1.Inputs'!$D$37*12*IF(8=1,'1.Inputs'!$D$38,IF(8=2,'1.Inputs'!$D$39,$E501)))*'1.Inputs'!$D$43*(1+$G501)^(8-1)-'1.Inputs'!$D$44*(1+$G501)^(8-1)-('1.Inputs'!$D$20/'1.Inputs'!$D$27+'1.Inputs'!$D$23/'1.Inputs'!$D$28))))*'1.Inputs'!$D$53</f>
        <v>1692829304.4737082</v>
      </c>
      <c r="AK501" s="36">
        <f ca="1">AA501-AK$13-AK$14+MIN(AK$13,MAX(0,((('1.Inputs'!$D$37*12*IF(9=1,'1.Inputs'!$D$38,IF(9=2,'1.Inputs'!$D$39,$E501)))*$F501*(('1.Inputs'!$D$40)+(1-'1.Inputs'!$D$40)*(1+'1.Inputs'!$D$41))*(1+$G501)^(9-1))-(('1.Inputs'!$D$37*12*IF(9=1,'1.Inputs'!$D$38,IF(9=2,'1.Inputs'!$D$39,$E501)))/(1-'1.Inputs'!$D$42)*$D501*(1+$G501)^(9-1))-('1.Inputs'!$D$37*12*IF(9=1,'1.Inputs'!$D$38,IF(9=2,'1.Inputs'!$D$39,$E501)))*'1.Inputs'!$D$43*(1+$G501)^(9-1)-'1.Inputs'!$D$44*(1+$G501)^(9-1)-('1.Inputs'!$D$20/'1.Inputs'!$D$27+'1.Inputs'!$D$23/'1.Inputs'!$D$28))))*'1.Inputs'!$D$53</f>
        <v>1782950801.7971413</v>
      </c>
      <c r="AL501" s="36">
        <f ca="1">AB501-AL$13-AL$14+MIN(AL$13,MAX(0,((('1.Inputs'!$D$37*12*IF(10=1,'1.Inputs'!$D$38,IF(10=2,'1.Inputs'!$D$39,$E501)))*$F501*(('1.Inputs'!$D$40)+(1-'1.Inputs'!$D$40)*(1+'1.Inputs'!$D$41))*(1+$G501)^(10-1))-(('1.Inputs'!$D$37*12*IF(10=1,'1.Inputs'!$D$38,IF(10=2,'1.Inputs'!$D$39,$E501)))/(1-'1.Inputs'!$D$42)*$D501*(1+$G501)^(10-1))-('1.Inputs'!$D$37*12*IF(10=1,'1.Inputs'!$D$38,IF(10=2,'1.Inputs'!$D$39,$E501)))*'1.Inputs'!$D$43*(1+$G501)^(10-1)-'1.Inputs'!$D$44*(1+$G501)^(10-1)-('1.Inputs'!$D$20/'1.Inputs'!$D$27+'1.Inputs'!$D$23/'1.Inputs'!$D$28))))*'1.Inputs'!$D$53+'1.Inputs'!$D$35</f>
        <v>5525260877.0503273</v>
      </c>
      <c r="AM501" s="48">
        <f ca="1">R501+NPV('1.Inputs'!$D$55,S501:AB501)</f>
        <v>5044549830.7735615</v>
      </c>
      <c r="AN501" s="48">
        <f ca="1">-('1.Inputs'!$D$24*(1-'1.Inputs'!$D$31)+'1.Inputs'!$D$35)+NPV('1.Inputs'!$D$54,AC501:AL501)</f>
        <v>2708886390.8173161</v>
      </c>
      <c r="AO501" s="36">
        <f t="shared" ca="1" si="61"/>
        <v>-1.8204104843043982</v>
      </c>
      <c r="AP501" s="36">
        <f t="shared" ca="1" si="62"/>
        <v>2.6893944152071141</v>
      </c>
      <c r="AQ501" s="36">
        <f ca="1">'1.Inputs'!$D$35+MIN(SUM($AC501:AC501),SUM($AC501:AD501),SUM($AC501:AE501),SUM($AC501:AF501),SUM($AC501:AG501),SUM($AC501:AH501),SUM($AC501:AI501),SUM($AC501:AJ501),SUM($AC501:AK501),SUM($AC501:AL501))</f>
        <v>435367412.51667082</v>
      </c>
      <c r="AR501" s="36">
        <f ca="1">IF(AP501&lt;'1.Inputs'!$D$57,1,0)</f>
        <v>0</v>
      </c>
      <c r="AS501" s="36">
        <f t="shared" ca="1" si="63"/>
        <v>0</v>
      </c>
    </row>
    <row r="502" spans="2:45" ht="15" customHeight="1" x14ac:dyDescent="0.25">
      <c r="B502" s="36">
        <v>487</v>
      </c>
      <c r="C502" s="36">
        <f t="shared" ca="1" si="56"/>
        <v>0.58604369157629876</v>
      </c>
      <c r="D502" s="36">
        <f t="shared" ca="1" si="57"/>
        <v>18110.441672770608</v>
      </c>
      <c r="E502" s="47">
        <f t="shared" ca="1" si="58"/>
        <v>0.83906632166710193</v>
      </c>
      <c r="F502" s="36">
        <f t="shared" ca="1" si="59"/>
        <v>31153.802992352474</v>
      </c>
      <c r="G502" s="36">
        <f t="shared" ca="1" si="60"/>
        <v>4.1308484670272289E-2</v>
      </c>
      <c r="H502" s="36">
        <f ca="1">((('1.Inputs'!$D$37*12*IF(1=1,'1.Inputs'!$D$38,IF(1=2,'1.Inputs'!$D$39,$E502)))*$F502*(('1.Inputs'!$D$40)+(1-'1.Inputs'!$D$40)*(1+'1.Inputs'!$D$41))*(1+$G502)^(1-1))*'1.Inputs'!$D$47+(('1.Inputs'!$D$37*12*IF(1=1,'1.Inputs'!$D$38,IF(1=2,'1.Inputs'!$D$39,$E502)))/(1-'1.Inputs'!$D$42)*$D502*(1+$G502)^(1-1))*('1.Inputs'!$D$48-'1.Inputs'!$D$49))/'1.Inputs'!$D$51</f>
        <v>817620850.32134378</v>
      </c>
      <c r="I502" s="36">
        <f ca="1">((('1.Inputs'!$D$37*12*IF(2=1,'1.Inputs'!$D$38,IF(2=2,'1.Inputs'!$D$39,$E502)))*$F502*(('1.Inputs'!$D$40)+(1-'1.Inputs'!$D$40)*(1+'1.Inputs'!$D$41))*(1+$G502)^(2-1))*'1.Inputs'!$D$47+(('1.Inputs'!$D$37*12*IF(2=1,'1.Inputs'!$D$38,IF(2=2,'1.Inputs'!$D$39,$E502)))/(1-'1.Inputs'!$D$42)*$D502*(1+$G502)^(2-1))*('1.Inputs'!$D$48-'1.Inputs'!$D$49))/'1.Inputs'!$D$51</f>
        <v>1191953740.1561134</v>
      </c>
      <c r="J502" s="36">
        <f ca="1">((('1.Inputs'!$D$37*12*IF(3=1,'1.Inputs'!$D$38,IF(3=2,'1.Inputs'!$D$39,$E502)))*$F502*(('1.Inputs'!$D$40)+(1-'1.Inputs'!$D$40)*(1+'1.Inputs'!$D$41))*(1+$G502)^(3-1))*'1.Inputs'!$D$47+(('1.Inputs'!$D$37*12*IF(3=1,'1.Inputs'!$D$38,IF(3=2,'1.Inputs'!$D$39,$E502)))/(1-'1.Inputs'!$D$42)*$D502*(1+$G502)^(3-1))*('1.Inputs'!$D$48-'1.Inputs'!$D$49))/'1.Inputs'!$D$51</f>
        <v>1487774317.7642062</v>
      </c>
      <c r="K502" s="36">
        <f ca="1">((('1.Inputs'!$D$37*12*IF(4=1,'1.Inputs'!$D$38,IF(4=2,'1.Inputs'!$D$39,$E502)))*$F502*(('1.Inputs'!$D$40)+(1-'1.Inputs'!$D$40)*(1+'1.Inputs'!$D$41))*(1+$G502)^(4-1))*'1.Inputs'!$D$47+(('1.Inputs'!$D$37*12*IF(4=1,'1.Inputs'!$D$38,IF(4=2,'1.Inputs'!$D$39,$E502)))/(1-'1.Inputs'!$D$42)*$D502*(1+$G502)^(4-1))*('1.Inputs'!$D$48-'1.Inputs'!$D$49))/'1.Inputs'!$D$51</f>
        <v>1549232020.3623939</v>
      </c>
      <c r="L502" s="36">
        <f ca="1">((('1.Inputs'!$D$37*12*IF(5=1,'1.Inputs'!$D$38,IF(5=2,'1.Inputs'!$D$39,$E502)))*$F502*(('1.Inputs'!$D$40)+(1-'1.Inputs'!$D$40)*(1+'1.Inputs'!$D$41))*(1+$G502)^(5-1))*'1.Inputs'!$D$47+(('1.Inputs'!$D$37*12*IF(5=1,'1.Inputs'!$D$38,IF(5=2,'1.Inputs'!$D$39,$E502)))/(1-'1.Inputs'!$D$42)*$D502*(1+$G502)^(5-1))*('1.Inputs'!$D$48-'1.Inputs'!$D$49))/'1.Inputs'!$D$51</f>
        <v>1613228447.5262289</v>
      </c>
      <c r="M502" s="36">
        <f ca="1">((('1.Inputs'!$D$37*12*IF(6=1,'1.Inputs'!$D$38,IF(6=2,'1.Inputs'!$D$39,$E502)))*$F502*(('1.Inputs'!$D$40)+(1-'1.Inputs'!$D$40)*(1+'1.Inputs'!$D$41))*(1+$G502)^(6-1))*'1.Inputs'!$D$47+(('1.Inputs'!$D$37*12*IF(6=1,'1.Inputs'!$D$38,IF(6=2,'1.Inputs'!$D$39,$E502)))/(1-'1.Inputs'!$D$42)*$D502*(1+$G502)^(6-1))*('1.Inputs'!$D$48-'1.Inputs'!$D$49))/'1.Inputs'!$D$51</f>
        <v>1679868470.1205132</v>
      </c>
      <c r="N502" s="36">
        <f ca="1">((('1.Inputs'!$D$37*12*IF(7=1,'1.Inputs'!$D$38,IF(7=2,'1.Inputs'!$D$39,$E502)))*$F502*(('1.Inputs'!$D$40)+(1-'1.Inputs'!$D$40)*(1+'1.Inputs'!$D$41))*(1+$G502)^(7-1))*'1.Inputs'!$D$47+(('1.Inputs'!$D$37*12*IF(7=1,'1.Inputs'!$D$38,IF(7=2,'1.Inputs'!$D$39,$E502)))/(1-'1.Inputs'!$D$42)*$D502*(1+$G502)^(7-1))*('1.Inputs'!$D$48-'1.Inputs'!$D$49))/'1.Inputs'!$D$51</f>
        <v>1749261291.0665603</v>
      </c>
      <c r="O502" s="36">
        <f ca="1">((('1.Inputs'!$D$37*12*IF(8=1,'1.Inputs'!$D$38,IF(8=2,'1.Inputs'!$D$39,$E502)))*$F502*(('1.Inputs'!$D$40)+(1-'1.Inputs'!$D$40)*(1+'1.Inputs'!$D$41))*(1+$G502)^(8-1))*'1.Inputs'!$D$47+(('1.Inputs'!$D$37*12*IF(8=1,'1.Inputs'!$D$38,IF(8=2,'1.Inputs'!$D$39,$E502)))/(1-'1.Inputs'!$D$42)*$D502*(1+$G502)^(8-1))*('1.Inputs'!$D$48-'1.Inputs'!$D$49))/'1.Inputs'!$D$51</f>
        <v>1821520624.2928843</v>
      </c>
      <c r="P502" s="36">
        <f ca="1">((('1.Inputs'!$D$37*12*IF(9=1,'1.Inputs'!$D$38,IF(9=2,'1.Inputs'!$D$39,$E502)))*$F502*(('1.Inputs'!$D$40)+(1-'1.Inputs'!$D$40)*(1+'1.Inputs'!$D$41))*(1+$G502)^(9-1))*'1.Inputs'!$D$47+(('1.Inputs'!$D$37*12*IF(9=1,'1.Inputs'!$D$38,IF(9=2,'1.Inputs'!$D$39,$E502)))/(1-'1.Inputs'!$D$42)*$D502*(1+$G502)^(9-1))*('1.Inputs'!$D$48-'1.Inputs'!$D$49))/'1.Inputs'!$D$51</f>
        <v>1896764881.0780714</v>
      </c>
      <c r="Q502" s="36">
        <f ca="1">((('1.Inputs'!$D$37*12*IF(10=1,'1.Inputs'!$D$38,IF(10=2,'1.Inputs'!$D$39,$E502)))*$F502*(('1.Inputs'!$D$40)+(1-'1.Inputs'!$D$40)*(1+'1.Inputs'!$D$41))*(1+$G502)^(10-1))*'1.Inputs'!$D$47+(('1.Inputs'!$D$37*12*IF(10=1,'1.Inputs'!$D$38,IF(10=2,'1.Inputs'!$D$39,$E502)))/(1-'1.Inputs'!$D$42)*$D502*(1+$G502)^(10-1))*('1.Inputs'!$D$48-'1.Inputs'!$D$49))/'1.Inputs'!$D$51</f>
        <v>1975117364.0911961</v>
      </c>
      <c r="R502" s="36">
        <f>-'1.Inputs'!$D$24</f>
        <v>-2050000000</v>
      </c>
      <c r="S502" s="36">
        <f ca="1">((('1.Inputs'!$D$37*12*IF(1=1,'1.Inputs'!$D$38,IF(1=2,'1.Inputs'!$D$39,$E502)))*$F502*(('1.Inputs'!$D$40)+(1-'1.Inputs'!$D$40)*(1+'1.Inputs'!$D$41))*(1+$G502)^(1-1))-(('1.Inputs'!$D$37*12*IF(1=1,'1.Inputs'!$D$38,IF(1=2,'1.Inputs'!$D$39,$E502)))/(1-'1.Inputs'!$D$42)*$D502*(1+$G502)^(1-1))-('1.Inputs'!$D$37*12*IF(1=1,'1.Inputs'!$D$38,IF(1=2,'1.Inputs'!$D$39,$E502)))*'1.Inputs'!$D$43*(1+$G502)^(1-1)-'1.Inputs'!$D$44*(1+$G502)^(1-1)-('1.Inputs'!$D$20/'1.Inputs'!$D$27+'1.Inputs'!$D$23/'1.Inputs'!$D$28))-MAX(0,((('1.Inputs'!$D$37*12*IF(1=1,'1.Inputs'!$D$38,IF(1=2,'1.Inputs'!$D$39,$E502)))*$F502*(('1.Inputs'!$D$40)+(1-'1.Inputs'!$D$40)*(1+'1.Inputs'!$D$41))*(1+$G502)^(1-1))-(('1.Inputs'!$D$37*12*IF(1=1,'1.Inputs'!$D$38,IF(1=2,'1.Inputs'!$D$39,$E502)))/(1-'1.Inputs'!$D$42)*$D502*(1+$G502)^(1-1))-('1.Inputs'!$D$37*12*IF(1=1,'1.Inputs'!$D$38,IF(1=2,'1.Inputs'!$D$39,$E502)))*'1.Inputs'!$D$43*(1+$G502)^(1-1)-'1.Inputs'!$D$44*(1+$G502)^(1-1)-('1.Inputs'!$D$20/'1.Inputs'!$D$27+'1.Inputs'!$D$23/'1.Inputs'!$D$28)))*'1.Inputs'!$D$53+('1.Inputs'!$D$20/'1.Inputs'!$D$27+'1.Inputs'!$D$23/'1.Inputs'!$D$28)-H502</f>
        <v>-413625220.76948577</v>
      </c>
      <c r="T502" s="36">
        <f ca="1">((('1.Inputs'!$D$37*12*IF(2=1,'1.Inputs'!$D$38,IF(2=2,'1.Inputs'!$D$39,$E502)))*$F502*(('1.Inputs'!$D$40)+(1-'1.Inputs'!$D$40)*(1+'1.Inputs'!$D$41))*(1+$G502)^(2-1))-(('1.Inputs'!$D$37*12*IF(2=1,'1.Inputs'!$D$38,IF(2=2,'1.Inputs'!$D$39,$E502)))/(1-'1.Inputs'!$D$42)*$D502*(1+$G502)^(2-1))-('1.Inputs'!$D$37*12*IF(2=1,'1.Inputs'!$D$38,IF(2=2,'1.Inputs'!$D$39,$E502)))*'1.Inputs'!$D$43*(1+$G502)^(2-1)-'1.Inputs'!$D$44*(1+$G502)^(2-1)-('1.Inputs'!$D$20/'1.Inputs'!$D$27+'1.Inputs'!$D$23/'1.Inputs'!$D$28))-MAX(0,((('1.Inputs'!$D$37*12*IF(2=1,'1.Inputs'!$D$38,IF(2=2,'1.Inputs'!$D$39,$E502)))*$F502*(('1.Inputs'!$D$40)+(1-'1.Inputs'!$D$40)*(1+'1.Inputs'!$D$41))*(1+$G502)^(2-1))-(('1.Inputs'!$D$37*12*IF(2=1,'1.Inputs'!$D$38,IF(2=2,'1.Inputs'!$D$39,$E502)))/(1-'1.Inputs'!$D$42)*$D502*(1+$G502)^(2-1))-('1.Inputs'!$D$37*12*IF(2=1,'1.Inputs'!$D$38,IF(2=2,'1.Inputs'!$D$39,$E502)))*'1.Inputs'!$D$43*(1+$G502)^(2-1)-'1.Inputs'!$D$44*(1+$G502)^(2-1)-('1.Inputs'!$D$20/'1.Inputs'!$D$27+'1.Inputs'!$D$23/'1.Inputs'!$D$28)))*'1.Inputs'!$D$53+('1.Inputs'!$D$20/'1.Inputs'!$D$27+'1.Inputs'!$D$23/'1.Inputs'!$D$28)-(I502-H502)</f>
        <v>436658446.86801672</v>
      </c>
      <c r="U502" s="36">
        <f ca="1">((('1.Inputs'!$D$37*12*IF(3=1,'1.Inputs'!$D$38,IF(3=2,'1.Inputs'!$D$39,$E502)))*$F502*(('1.Inputs'!$D$40)+(1-'1.Inputs'!$D$40)*(1+'1.Inputs'!$D$41))*(1+$G502)^(3-1))-(('1.Inputs'!$D$37*12*IF(3=1,'1.Inputs'!$D$38,IF(3=2,'1.Inputs'!$D$39,$E502)))/(1-'1.Inputs'!$D$42)*$D502*(1+$G502)^(3-1))-('1.Inputs'!$D$37*12*IF(3=1,'1.Inputs'!$D$38,IF(3=2,'1.Inputs'!$D$39,$E502)))*'1.Inputs'!$D$43*(1+$G502)^(3-1)-'1.Inputs'!$D$44*(1+$G502)^(3-1)-('1.Inputs'!$D$20/'1.Inputs'!$D$27+'1.Inputs'!$D$23/'1.Inputs'!$D$28))-MAX(0,((('1.Inputs'!$D$37*12*IF(3=1,'1.Inputs'!$D$38,IF(3=2,'1.Inputs'!$D$39,$E502)))*$F502*(('1.Inputs'!$D$40)+(1-'1.Inputs'!$D$40)*(1+'1.Inputs'!$D$41))*(1+$G502)^(3-1))-(('1.Inputs'!$D$37*12*IF(3=1,'1.Inputs'!$D$38,IF(3=2,'1.Inputs'!$D$39,$E502)))/(1-'1.Inputs'!$D$42)*$D502*(1+$G502)^(3-1))-('1.Inputs'!$D$37*12*IF(3=1,'1.Inputs'!$D$38,IF(3=2,'1.Inputs'!$D$39,$E502)))*'1.Inputs'!$D$43*(1+$G502)^(3-1)-'1.Inputs'!$D$44*(1+$G502)^(3-1)-('1.Inputs'!$D$20/'1.Inputs'!$D$27+'1.Inputs'!$D$23/'1.Inputs'!$D$28)))*'1.Inputs'!$D$53+('1.Inputs'!$D$20/'1.Inputs'!$D$27+'1.Inputs'!$D$23/'1.Inputs'!$D$28)-(J502-I502)</f>
        <v>830736792.41286802</v>
      </c>
      <c r="V502" s="36">
        <f ca="1">((('1.Inputs'!$D$37*12*IF(4=1,'1.Inputs'!$D$38,IF(4=2,'1.Inputs'!$D$39,$E502)))*$F502*(('1.Inputs'!$D$40)+(1-'1.Inputs'!$D$40)*(1+'1.Inputs'!$D$41))*(1+$G502)^(4-1))-(('1.Inputs'!$D$37*12*IF(4=1,'1.Inputs'!$D$38,IF(4=2,'1.Inputs'!$D$39,$E502)))/(1-'1.Inputs'!$D$42)*$D502*(1+$G502)^(4-1))-('1.Inputs'!$D$37*12*IF(4=1,'1.Inputs'!$D$38,IF(4=2,'1.Inputs'!$D$39,$E502)))*'1.Inputs'!$D$43*(1+$G502)^(4-1)-'1.Inputs'!$D$44*(1+$G502)^(4-1)-('1.Inputs'!$D$20/'1.Inputs'!$D$27+'1.Inputs'!$D$23/'1.Inputs'!$D$28))-MAX(0,((('1.Inputs'!$D$37*12*IF(4=1,'1.Inputs'!$D$38,IF(4=2,'1.Inputs'!$D$39,$E502)))*$F502*(('1.Inputs'!$D$40)+(1-'1.Inputs'!$D$40)*(1+'1.Inputs'!$D$41))*(1+$G502)^(4-1))-(('1.Inputs'!$D$37*12*IF(4=1,'1.Inputs'!$D$38,IF(4=2,'1.Inputs'!$D$39,$E502)))/(1-'1.Inputs'!$D$42)*$D502*(1+$G502)^(4-1))-('1.Inputs'!$D$37*12*IF(4=1,'1.Inputs'!$D$38,IF(4=2,'1.Inputs'!$D$39,$E502)))*'1.Inputs'!$D$43*(1+$G502)^(4-1)-'1.Inputs'!$D$44*(1+$G502)^(4-1)-('1.Inputs'!$D$20/'1.Inputs'!$D$27+'1.Inputs'!$D$23/'1.Inputs'!$D$28)))*'1.Inputs'!$D$53+('1.Inputs'!$D$20/'1.Inputs'!$D$27+'1.Inputs'!$D$23/'1.Inputs'!$D$28)-(K502-J502)</f>
        <v>1109684219.3717957</v>
      </c>
      <c r="W502" s="36">
        <f ca="1">((('1.Inputs'!$D$37*12*IF(5=1,'1.Inputs'!$D$38,IF(5=2,'1.Inputs'!$D$39,$E502)))*$F502*(('1.Inputs'!$D$40)+(1-'1.Inputs'!$D$40)*(1+'1.Inputs'!$D$41))*(1+$G502)^(5-1))-(('1.Inputs'!$D$37*12*IF(5=1,'1.Inputs'!$D$38,IF(5=2,'1.Inputs'!$D$39,$E502)))/(1-'1.Inputs'!$D$42)*$D502*(1+$G502)^(5-1))-('1.Inputs'!$D$37*12*IF(5=1,'1.Inputs'!$D$38,IF(5=2,'1.Inputs'!$D$39,$E502)))*'1.Inputs'!$D$43*(1+$G502)^(5-1)-'1.Inputs'!$D$44*(1+$G502)^(5-1)-('1.Inputs'!$D$20/'1.Inputs'!$D$27+'1.Inputs'!$D$23/'1.Inputs'!$D$28))-MAX(0,((('1.Inputs'!$D$37*12*IF(5=1,'1.Inputs'!$D$38,IF(5=2,'1.Inputs'!$D$39,$E502)))*$F502*(('1.Inputs'!$D$40)+(1-'1.Inputs'!$D$40)*(1+'1.Inputs'!$D$41))*(1+$G502)^(5-1))-(('1.Inputs'!$D$37*12*IF(5=1,'1.Inputs'!$D$38,IF(5=2,'1.Inputs'!$D$39,$E502)))/(1-'1.Inputs'!$D$42)*$D502*(1+$G502)^(5-1))-('1.Inputs'!$D$37*12*IF(5=1,'1.Inputs'!$D$38,IF(5=2,'1.Inputs'!$D$39,$E502)))*'1.Inputs'!$D$43*(1+$G502)^(5-1)-'1.Inputs'!$D$44*(1+$G502)^(5-1)-('1.Inputs'!$D$20/'1.Inputs'!$D$27+'1.Inputs'!$D$23/'1.Inputs'!$D$28)))*'1.Inputs'!$D$53+('1.Inputs'!$D$20/'1.Inputs'!$D$27+'1.Inputs'!$D$23/'1.Inputs'!$D$28)-(L502-K502)</f>
        <v>1153571767.035888</v>
      </c>
      <c r="X502" s="36">
        <f ca="1">((('1.Inputs'!$D$37*12*IF(6=1,'1.Inputs'!$D$38,IF(6=2,'1.Inputs'!$D$39,$E502)))*$F502*(('1.Inputs'!$D$40)+(1-'1.Inputs'!$D$40)*(1+'1.Inputs'!$D$41))*(1+$G502)^(6-1))-(('1.Inputs'!$D$37*12*IF(6=1,'1.Inputs'!$D$38,IF(6=2,'1.Inputs'!$D$39,$E502)))/(1-'1.Inputs'!$D$42)*$D502*(1+$G502)^(6-1))-('1.Inputs'!$D$37*12*IF(6=1,'1.Inputs'!$D$38,IF(6=2,'1.Inputs'!$D$39,$E502)))*'1.Inputs'!$D$43*(1+$G502)^(6-1)-'1.Inputs'!$D$44*(1+$G502)^(6-1)-('1.Inputs'!$D$20/'1.Inputs'!$D$27+'1.Inputs'!$D$23/'1.Inputs'!$D$28))-MAX(0,((('1.Inputs'!$D$37*12*IF(6=1,'1.Inputs'!$D$38,IF(6=2,'1.Inputs'!$D$39,$E502)))*$F502*(('1.Inputs'!$D$40)+(1-'1.Inputs'!$D$40)*(1+'1.Inputs'!$D$41))*(1+$G502)^(6-1))-(('1.Inputs'!$D$37*12*IF(6=1,'1.Inputs'!$D$38,IF(6=2,'1.Inputs'!$D$39,$E502)))/(1-'1.Inputs'!$D$42)*$D502*(1+$G502)^(6-1))-('1.Inputs'!$D$37*12*IF(6=1,'1.Inputs'!$D$38,IF(6=2,'1.Inputs'!$D$39,$E502)))*'1.Inputs'!$D$43*(1+$G502)^(6-1)-'1.Inputs'!$D$44*(1+$G502)^(6-1)-('1.Inputs'!$D$20/'1.Inputs'!$D$27+'1.Inputs'!$D$23/'1.Inputs'!$D$28)))*'1.Inputs'!$D$53+('1.Inputs'!$D$20/'1.Inputs'!$D$27+'1.Inputs'!$D$23/'1.Inputs'!$D$28)-(M502-L502)</f>
        <v>1199272242.7898786</v>
      </c>
      <c r="Y502" s="36">
        <f ca="1">((('1.Inputs'!$D$37*12*IF(7=1,'1.Inputs'!$D$38,IF(7=2,'1.Inputs'!$D$39,$E502)))*$F502*(('1.Inputs'!$D$40)+(1-'1.Inputs'!$D$40)*(1+'1.Inputs'!$D$41))*(1+$G502)^(7-1))-(('1.Inputs'!$D$37*12*IF(7=1,'1.Inputs'!$D$38,IF(7=2,'1.Inputs'!$D$39,$E502)))/(1-'1.Inputs'!$D$42)*$D502*(1+$G502)^(7-1))-('1.Inputs'!$D$37*12*IF(7=1,'1.Inputs'!$D$38,IF(7=2,'1.Inputs'!$D$39,$E502)))*'1.Inputs'!$D$43*(1+$G502)^(7-1)-'1.Inputs'!$D$44*(1+$G502)^(7-1)-('1.Inputs'!$D$20/'1.Inputs'!$D$27+'1.Inputs'!$D$23/'1.Inputs'!$D$28))-MAX(0,((('1.Inputs'!$D$37*12*IF(7=1,'1.Inputs'!$D$38,IF(7=2,'1.Inputs'!$D$39,$E502)))*$F502*(('1.Inputs'!$D$40)+(1-'1.Inputs'!$D$40)*(1+'1.Inputs'!$D$41))*(1+$G502)^(7-1))-(('1.Inputs'!$D$37*12*IF(7=1,'1.Inputs'!$D$38,IF(7=2,'1.Inputs'!$D$39,$E502)))/(1-'1.Inputs'!$D$42)*$D502*(1+$G502)^(7-1))-('1.Inputs'!$D$37*12*IF(7=1,'1.Inputs'!$D$38,IF(7=2,'1.Inputs'!$D$39,$E502)))*'1.Inputs'!$D$43*(1+$G502)^(7-1)-'1.Inputs'!$D$44*(1+$G502)^(7-1)-('1.Inputs'!$D$20/'1.Inputs'!$D$27+'1.Inputs'!$D$23/'1.Inputs'!$D$28)))*'1.Inputs'!$D$53+('1.Inputs'!$D$20/'1.Inputs'!$D$27+'1.Inputs'!$D$23/'1.Inputs'!$D$28)-(N502-M502)</f>
        <v>1246860535.9459765</v>
      </c>
      <c r="Z502" s="36">
        <f ca="1">((('1.Inputs'!$D$37*12*IF(8=1,'1.Inputs'!$D$38,IF(8=2,'1.Inputs'!$D$39,$E502)))*$F502*(('1.Inputs'!$D$40)+(1-'1.Inputs'!$D$40)*(1+'1.Inputs'!$D$41))*(1+$G502)^(8-1))-(('1.Inputs'!$D$37*12*IF(8=1,'1.Inputs'!$D$38,IF(8=2,'1.Inputs'!$D$39,$E502)))/(1-'1.Inputs'!$D$42)*$D502*(1+$G502)^(8-1))-('1.Inputs'!$D$37*12*IF(8=1,'1.Inputs'!$D$38,IF(8=2,'1.Inputs'!$D$39,$E502)))*'1.Inputs'!$D$43*(1+$G502)^(8-1)-'1.Inputs'!$D$44*(1+$G502)^(8-1)-('1.Inputs'!$D$20/'1.Inputs'!$D$27+'1.Inputs'!$D$23/'1.Inputs'!$D$28))-MAX(0,((('1.Inputs'!$D$37*12*IF(8=1,'1.Inputs'!$D$38,IF(8=2,'1.Inputs'!$D$39,$E502)))*$F502*(('1.Inputs'!$D$40)+(1-'1.Inputs'!$D$40)*(1+'1.Inputs'!$D$41))*(1+$G502)^(8-1))-(('1.Inputs'!$D$37*12*IF(8=1,'1.Inputs'!$D$38,IF(8=2,'1.Inputs'!$D$39,$E502)))/(1-'1.Inputs'!$D$42)*$D502*(1+$G502)^(8-1))-('1.Inputs'!$D$37*12*IF(8=1,'1.Inputs'!$D$38,IF(8=2,'1.Inputs'!$D$39,$E502)))*'1.Inputs'!$D$43*(1+$G502)^(8-1)-'1.Inputs'!$D$44*(1+$G502)^(8-1)-('1.Inputs'!$D$20/'1.Inputs'!$D$27+'1.Inputs'!$D$23/'1.Inputs'!$D$28)))*'1.Inputs'!$D$53+('1.Inputs'!$D$20/'1.Inputs'!$D$27+'1.Inputs'!$D$23/'1.Inputs'!$D$28)-(O502-N502)</f>
        <v>1296414629.3803995</v>
      </c>
      <c r="AA502" s="36">
        <f ca="1">((('1.Inputs'!$D$37*12*IF(9=1,'1.Inputs'!$D$38,IF(9=2,'1.Inputs'!$D$39,$E502)))*$F502*(('1.Inputs'!$D$40)+(1-'1.Inputs'!$D$40)*(1+'1.Inputs'!$D$41))*(1+$G502)^(9-1))-(('1.Inputs'!$D$37*12*IF(9=1,'1.Inputs'!$D$38,IF(9=2,'1.Inputs'!$D$39,$E502)))/(1-'1.Inputs'!$D$42)*$D502*(1+$G502)^(9-1))-('1.Inputs'!$D$37*12*IF(9=1,'1.Inputs'!$D$38,IF(9=2,'1.Inputs'!$D$39,$E502)))*'1.Inputs'!$D$43*(1+$G502)^(9-1)-'1.Inputs'!$D$44*(1+$G502)^(9-1)-('1.Inputs'!$D$20/'1.Inputs'!$D$27+'1.Inputs'!$D$23/'1.Inputs'!$D$28))-MAX(0,((('1.Inputs'!$D$37*12*IF(9=1,'1.Inputs'!$D$38,IF(9=2,'1.Inputs'!$D$39,$E502)))*$F502*(('1.Inputs'!$D$40)+(1-'1.Inputs'!$D$40)*(1+'1.Inputs'!$D$41))*(1+$G502)^(9-1))-(('1.Inputs'!$D$37*12*IF(9=1,'1.Inputs'!$D$38,IF(9=2,'1.Inputs'!$D$39,$E502)))/(1-'1.Inputs'!$D$42)*$D502*(1+$G502)^(9-1))-('1.Inputs'!$D$37*12*IF(9=1,'1.Inputs'!$D$38,IF(9=2,'1.Inputs'!$D$39,$E502)))*'1.Inputs'!$D$43*(1+$G502)^(9-1)-'1.Inputs'!$D$44*(1+$G502)^(9-1)-('1.Inputs'!$D$20/'1.Inputs'!$D$27+'1.Inputs'!$D$23/'1.Inputs'!$D$28)))*'1.Inputs'!$D$53+('1.Inputs'!$D$20/'1.Inputs'!$D$27+'1.Inputs'!$D$23/'1.Inputs'!$D$28)-(P502-O502)</f>
        <v>1348015727.3238058</v>
      </c>
      <c r="AB502" s="36">
        <f ca="1">((('1.Inputs'!$D$37*12*IF(10=1,'1.Inputs'!$D$38,IF(10=2,'1.Inputs'!$D$39,$E502)))*$F502*(('1.Inputs'!$D$40)+(1-'1.Inputs'!$D$40)*(1+'1.Inputs'!$D$41))*(1+$G502)^(10-1))-(('1.Inputs'!$D$37*12*IF(10=1,'1.Inputs'!$D$38,IF(10=2,'1.Inputs'!$D$39,$E502)))/(1-'1.Inputs'!$D$42)*$D502*(1+$G502)^(10-1))-('1.Inputs'!$D$37*12*IF(10=1,'1.Inputs'!$D$38,IF(10=2,'1.Inputs'!$D$39,$E502)))*'1.Inputs'!$D$43*(1+$G502)^(10-1)-'1.Inputs'!$D$44*(1+$G502)^(10-1)-('1.Inputs'!$D$20/'1.Inputs'!$D$27+'1.Inputs'!$D$23/'1.Inputs'!$D$28))-MAX(0,((('1.Inputs'!$D$37*12*IF(10=1,'1.Inputs'!$D$38,IF(10=2,'1.Inputs'!$D$39,$E502)))*$F502*(('1.Inputs'!$D$40)+(1-'1.Inputs'!$D$40)*(1+'1.Inputs'!$D$41))*(1+$G502)^(10-1))-(('1.Inputs'!$D$37*12*IF(10=1,'1.Inputs'!$D$38,IF(10=2,'1.Inputs'!$D$39,$E502)))/(1-'1.Inputs'!$D$42)*$D502*(1+$G502)^(10-1))-('1.Inputs'!$D$37*12*IF(10=1,'1.Inputs'!$D$38,IF(10=2,'1.Inputs'!$D$39,$E502)))*'1.Inputs'!$D$43*(1+$G502)^(10-1)-'1.Inputs'!$D$44*(1+$G502)^(10-1)-('1.Inputs'!$D$20/'1.Inputs'!$D$27+'1.Inputs'!$D$23/'1.Inputs'!$D$28)))*'1.Inputs'!$D$53+('1.Inputs'!$D$20/'1.Inputs'!$D$27+'1.Inputs'!$D$23/'1.Inputs'!$D$28)-(Q502-P502)+(('1.Inputs'!$D$20+'1.Inputs'!$D$23-('1.Inputs'!$D$20/'1.Inputs'!$D$27+'1.Inputs'!$D$23/'1.Inputs'!$D$28)*'1.Inputs'!$D$10)*'1.Inputs'!$D$60+'1.Inputs'!$D$19*'1.Inputs'!$D$59+Q502)</f>
        <v>4076865752.5217714</v>
      </c>
      <c r="AC502" s="36">
        <f ca="1">S502-AC$13-AC$14+MIN(AC$13,MAX(0,((('1.Inputs'!$D$37*12*IF(1=1,'1.Inputs'!$D$38,IF(1=2,'1.Inputs'!$D$39,$E502)))*$F502*(('1.Inputs'!$D$40)+(1-'1.Inputs'!$D$40)*(1+'1.Inputs'!$D$41))*(1+$G502)^(1-1))-(('1.Inputs'!$D$37*12*IF(1=1,'1.Inputs'!$D$38,IF(1=2,'1.Inputs'!$D$39,$E502)))/(1-'1.Inputs'!$D$42)*$D502*(1+$G502)^(1-1))-('1.Inputs'!$D$37*12*IF(1=1,'1.Inputs'!$D$38,IF(1=2,'1.Inputs'!$D$39,$E502)))*'1.Inputs'!$D$43*(1+$G502)^(1-1)-'1.Inputs'!$D$44*(1+$G502)^(1-1)-('1.Inputs'!$D$20/'1.Inputs'!$D$27+'1.Inputs'!$D$23/'1.Inputs'!$D$28))))*'1.Inputs'!$D$53</f>
        <v>-509565220.76948571</v>
      </c>
      <c r="AD502" s="36">
        <f ca="1">T502-AD$13-AD$14+MIN(AD$13,MAX(0,((('1.Inputs'!$D$37*12*IF(2=1,'1.Inputs'!$D$38,IF(2=2,'1.Inputs'!$D$39,$E502)))*$F502*(('1.Inputs'!$D$40)+(1-'1.Inputs'!$D$40)*(1+'1.Inputs'!$D$41))*(1+$G502)^(2-1))-(('1.Inputs'!$D$37*12*IF(2=1,'1.Inputs'!$D$38,IF(2=2,'1.Inputs'!$D$39,$E502)))/(1-'1.Inputs'!$D$42)*$D502*(1+$G502)^(2-1))-('1.Inputs'!$D$37*12*IF(2=1,'1.Inputs'!$D$38,IF(2=2,'1.Inputs'!$D$39,$E502)))*'1.Inputs'!$D$43*(1+$G502)^(2-1)-'1.Inputs'!$D$44*(1+$G502)^(2-1)-('1.Inputs'!$D$20/'1.Inputs'!$D$27+'1.Inputs'!$D$23/'1.Inputs'!$D$28))))*'1.Inputs'!$D$53</f>
        <v>340718446.86801672</v>
      </c>
      <c r="AE502" s="36">
        <f ca="1">U502-AE$13-AE$14+MIN(AE$13,MAX(0,((('1.Inputs'!$D$37*12*IF(3=1,'1.Inputs'!$D$38,IF(3=2,'1.Inputs'!$D$39,$E502)))*$F502*(('1.Inputs'!$D$40)+(1-'1.Inputs'!$D$40)*(1+'1.Inputs'!$D$41))*(1+$G502)^(3-1))-(('1.Inputs'!$D$37*12*IF(3=1,'1.Inputs'!$D$38,IF(3=2,'1.Inputs'!$D$39,$E502)))/(1-'1.Inputs'!$D$42)*$D502*(1+$G502)^(3-1))-('1.Inputs'!$D$37*12*IF(3=1,'1.Inputs'!$D$38,IF(3=2,'1.Inputs'!$D$39,$E502)))*'1.Inputs'!$D$43*(1+$G502)^(3-1)-'1.Inputs'!$D$44*(1+$G502)^(3-1)-('1.Inputs'!$D$20/'1.Inputs'!$D$27+'1.Inputs'!$D$23/'1.Inputs'!$D$28))))*'1.Inputs'!$D$53</f>
        <v>488796792.41286802</v>
      </c>
      <c r="AF502" s="36">
        <f ca="1">V502-AF$13-AF$14+MIN(AF$13,MAX(0,((('1.Inputs'!$D$37*12*IF(4=1,'1.Inputs'!$D$38,IF(4=2,'1.Inputs'!$D$39,$E502)))*$F502*(('1.Inputs'!$D$40)+(1-'1.Inputs'!$D$40)*(1+'1.Inputs'!$D$41))*(1+$G502)^(4-1))-(('1.Inputs'!$D$37*12*IF(4=1,'1.Inputs'!$D$38,IF(4=2,'1.Inputs'!$D$39,$E502)))/(1-'1.Inputs'!$D$42)*$D502*(1+$G502)^(4-1))-('1.Inputs'!$D$37*12*IF(4=1,'1.Inputs'!$D$38,IF(4=2,'1.Inputs'!$D$39,$E502)))*'1.Inputs'!$D$43*(1+$G502)^(4-1)-'1.Inputs'!$D$44*(1+$G502)^(4-1)-('1.Inputs'!$D$20/'1.Inputs'!$D$27+'1.Inputs'!$D$23/'1.Inputs'!$D$28))))*'1.Inputs'!$D$53</f>
        <v>786932219.37179565</v>
      </c>
      <c r="AG502" s="36">
        <f ca="1">W502-AG$13-AG$14+MIN(AG$13,MAX(0,((('1.Inputs'!$D$37*12*IF(5=1,'1.Inputs'!$D$38,IF(5=2,'1.Inputs'!$D$39,$E502)))*$F502*(('1.Inputs'!$D$40)+(1-'1.Inputs'!$D$40)*(1+'1.Inputs'!$D$41))*(1+$G502)^(5-1))-(('1.Inputs'!$D$37*12*IF(5=1,'1.Inputs'!$D$38,IF(5=2,'1.Inputs'!$D$39,$E502)))/(1-'1.Inputs'!$D$42)*$D502*(1+$G502)^(5-1))-('1.Inputs'!$D$37*12*IF(5=1,'1.Inputs'!$D$38,IF(5=2,'1.Inputs'!$D$39,$E502)))*'1.Inputs'!$D$43*(1+$G502)^(5-1)-'1.Inputs'!$D$44*(1+$G502)^(5-1)-('1.Inputs'!$D$20/'1.Inputs'!$D$27+'1.Inputs'!$D$23/'1.Inputs'!$D$28))))*'1.Inputs'!$D$53</f>
        <v>850007767.03588796</v>
      </c>
      <c r="AH502" s="36">
        <f ca="1">X502-AH$13-AH$14+MIN(AH$13,MAX(0,((('1.Inputs'!$D$37*12*IF(6=1,'1.Inputs'!$D$38,IF(6=2,'1.Inputs'!$D$39,$E502)))*$F502*(('1.Inputs'!$D$40)+(1-'1.Inputs'!$D$40)*(1+'1.Inputs'!$D$41))*(1+$G502)^(6-1))-(('1.Inputs'!$D$37*12*IF(6=1,'1.Inputs'!$D$38,IF(6=2,'1.Inputs'!$D$39,$E502)))/(1-'1.Inputs'!$D$42)*$D502*(1+$G502)^(6-1))-('1.Inputs'!$D$37*12*IF(6=1,'1.Inputs'!$D$38,IF(6=2,'1.Inputs'!$D$39,$E502)))*'1.Inputs'!$D$43*(1+$G502)^(6-1)-'1.Inputs'!$D$44*(1+$G502)^(6-1)-('1.Inputs'!$D$20/'1.Inputs'!$D$27+'1.Inputs'!$D$23/'1.Inputs'!$D$28))))*'1.Inputs'!$D$53</f>
        <v>914896242.78987861</v>
      </c>
      <c r="AI502" s="36">
        <f ca="1">Y502-AI$13-AI$14+MIN(AI$13,MAX(0,((('1.Inputs'!$D$37*12*IF(7=1,'1.Inputs'!$D$38,IF(7=2,'1.Inputs'!$D$39,$E502)))*$F502*(('1.Inputs'!$D$40)+(1-'1.Inputs'!$D$40)*(1+'1.Inputs'!$D$41))*(1+$G502)^(7-1))-(('1.Inputs'!$D$37*12*IF(7=1,'1.Inputs'!$D$38,IF(7=2,'1.Inputs'!$D$39,$E502)))/(1-'1.Inputs'!$D$42)*$D502*(1+$G502)^(7-1))-('1.Inputs'!$D$37*12*IF(7=1,'1.Inputs'!$D$38,IF(7=2,'1.Inputs'!$D$39,$E502)))*'1.Inputs'!$D$43*(1+$G502)^(7-1)-'1.Inputs'!$D$44*(1+$G502)^(7-1)-('1.Inputs'!$D$20/'1.Inputs'!$D$27+'1.Inputs'!$D$23/'1.Inputs'!$D$28))))*'1.Inputs'!$D$53</f>
        <v>981672535.9459765</v>
      </c>
      <c r="AJ502" s="36">
        <f ca="1">Z502-AJ$13-AJ$14+MIN(AJ$13,MAX(0,((('1.Inputs'!$D$37*12*IF(8=1,'1.Inputs'!$D$38,IF(8=2,'1.Inputs'!$D$39,$E502)))*$F502*(('1.Inputs'!$D$40)+(1-'1.Inputs'!$D$40)*(1+'1.Inputs'!$D$41))*(1+$G502)^(8-1))-(('1.Inputs'!$D$37*12*IF(8=1,'1.Inputs'!$D$38,IF(8=2,'1.Inputs'!$D$39,$E502)))/(1-'1.Inputs'!$D$42)*$D502*(1+$G502)^(8-1))-('1.Inputs'!$D$37*12*IF(8=1,'1.Inputs'!$D$38,IF(8=2,'1.Inputs'!$D$39,$E502)))*'1.Inputs'!$D$43*(1+$G502)^(8-1)-'1.Inputs'!$D$44*(1+$G502)^(8-1)-('1.Inputs'!$D$20/'1.Inputs'!$D$27+'1.Inputs'!$D$23/'1.Inputs'!$D$28))))*'1.Inputs'!$D$53</f>
        <v>1296414629.3803995</v>
      </c>
      <c r="AK502" s="36">
        <f ca="1">AA502-AK$13-AK$14+MIN(AK$13,MAX(0,((('1.Inputs'!$D$37*12*IF(9=1,'1.Inputs'!$D$38,IF(9=2,'1.Inputs'!$D$39,$E502)))*$F502*(('1.Inputs'!$D$40)+(1-'1.Inputs'!$D$40)*(1+'1.Inputs'!$D$41))*(1+$G502)^(9-1))-(('1.Inputs'!$D$37*12*IF(9=1,'1.Inputs'!$D$38,IF(9=2,'1.Inputs'!$D$39,$E502)))/(1-'1.Inputs'!$D$42)*$D502*(1+$G502)^(9-1))-('1.Inputs'!$D$37*12*IF(9=1,'1.Inputs'!$D$38,IF(9=2,'1.Inputs'!$D$39,$E502)))*'1.Inputs'!$D$43*(1+$G502)^(9-1)-'1.Inputs'!$D$44*(1+$G502)^(9-1)-('1.Inputs'!$D$20/'1.Inputs'!$D$27+'1.Inputs'!$D$23/'1.Inputs'!$D$28))))*'1.Inputs'!$D$53</f>
        <v>1348015727.3238058</v>
      </c>
      <c r="AL502" s="36">
        <f ca="1">AB502-AL$13-AL$14+MIN(AL$13,MAX(0,((('1.Inputs'!$D$37*12*IF(10=1,'1.Inputs'!$D$38,IF(10=2,'1.Inputs'!$D$39,$E502)))*$F502*(('1.Inputs'!$D$40)+(1-'1.Inputs'!$D$40)*(1+'1.Inputs'!$D$41))*(1+$G502)^(10-1))-(('1.Inputs'!$D$37*12*IF(10=1,'1.Inputs'!$D$38,IF(10=2,'1.Inputs'!$D$39,$E502)))/(1-'1.Inputs'!$D$42)*$D502*(1+$G502)^(10-1))-('1.Inputs'!$D$37*12*IF(10=1,'1.Inputs'!$D$38,IF(10=2,'1.Inputs'!$D$39,$E502)))*'1.Inputs'!$D$43*(1+$G502)^(10-1)-'1.Inputs'!$D$44*(1+$G502)^(10-1)-('1.Inputs'!$D$20/'1.Inputs'!$D$27+'1.Inputs'!$D$23/'1.Inputs'!$D$28))))*'1.Inputs'!$D$53+'1.Inputs'!$D$35</f>
        <v>4876865752.5217714</v>
      </c>
      <c r="AM502" s="48">
        <f ca="1">R502+NPV('1.Inputs'!$D$55,S502:AB502)</f>
        <v>3414184733.3667479</v>
      </c>
      <c r="AN502" s="48">
        <f ca="1">-('1.Inputs'!$D$24*(1-'1.Inputs'!$D$31)+'1.Inputs'!$D$35)+NPV('1.Inputs'!$D$54,AC502:AL502)</f>
        <v>1495485541.0022798</v>
      </c>
      <c r="AO502" s="36">
        <f t="shared" ca="1" si="61"/>
        <v>-2.8023388941022072</v>
      </c>
      <c r="AP502" s="36">
        <f t="shared" ca="1" si="62"/>
        <v>2.1106117693416362</v>
      </c>
      <c r="AQ502" s="36">
        <f ca="1">'1.Inputs'!$D$35+MIN(SUM($AC502:AC502),SUM($AC502:AD502),SUM($AC502:AE502),SUM($AC502:AF502),SUM($AC502:AG502),SUM($AC502:AH502),SUM($AC502:AI502),SUM($AC502:AJ502),SUM($AC502:AK502),SUM($AC502:AL502))</f>
        <v>290434779.23051429</v>
      </c>
      <c r="AR502" s="36">
        <f ca="1">IF(AP502&lt;'1.Inputs'!$D$57,1,0)</f>
        <v>0</v>
      </c>
      <c r="AS502" s="36">
        <f t="shared" ca="1" si="63"/>
        <v>0</v>
      </c>
    </row>
    <row r="503" spans="2:45" ht="15" customHeight="1" x14ac:dyDescent="0.25">
      <c r="B503" s="36">
        <v>488</v>
      </c>
      <c r="C503" s="36">
        <f t="shared" ca="1" si="56"/>
        <v>3.4418148054622177E-2</v>
      </c>
      <c r="D503" s="36">
        <f t="shared" ca="1" si="57"/>
        <v>20040.25706604229</v>
      </c>
      <c r="E503" s="47">
        <f t="shared" ca="1" si="58"/>
        <v>0.73370161547763746</v>
      </c>
      <c r="F503" s="36">
        <f t="shared" ca="1" si="59"/>
        <v>29164.144039429197</v>
      </c>
      <c r="G503" s="36">
        <f t="shared" ca="1" si="60"/>
        <v>4.0472609811113378E-2</v>
      </c>
      <c r="H503" s="36">
        <f ca="1">((('1.Inputs'!$D$37*12*IF(1=1,'1.Inputs'!$D$38,IF(1=2,'1.Inputs'!$D$39,$E503)))*$F503*(('1.Inputs'!$D$40)+(1-'1.Inputs'!$D$40)*(1+'1.Inputs'!$D$41))*(1+$G503)^(1-1))*'1.Inputs'!$D$47+(('1.Inputs'!$D$37*12*IF(1=1,'1.Inputs'!$D$38,IF(1=2,'1.Inputs'!$D$39,$E503)))/(1-'1.Inputs'!$D$42)*$D503*(1+$G503)^(1-1))*('1.Inputs'!$D$48-'1.Inputs'!$D$49))/'1.Inputs'!$D$51</f>
        <v>784222759.1221298</v>
      </c>
      <c r="I503" s="36">
        <f ca="1">((('1.Inputs'!$D$37*12*IF(2=1,'1.Inputs'!$D$38,IF(2=2,'1.Inputs'!$D$39,$E503)))*$F503*(('1.Inputs'!$D$40)+(1-'1.Inputs'!$D$40)*(1+'1.Inputs'!$D$41))*(1+$G503)^(2-1))*'1.Inputs'!$D$47+(('1.Inputs'!$D$37*12*IF(2=1,'1.Inputs'!$D$38,IF(2=2,'1.Inputs'!$D$39,$E503)))/(1-'1.Inputs'!$D$42)*$D503*(1+$G503)^(2-1))*('1.Inputs'!$D$48-'1.Inputs'!$D$49))/'1.Inputs'!$D$51</f>
        <v>1142347221.1999044</v>
      </c>
      <c r="J503" s="36">
        <f ca="1">((('1.Inputs'!$D$37*12*IF(3=1,'1.Inputs'!$D$38,IF(3=2,'1.Inputs'!$D$39,$E503)))*$F503*(('1.Inputs'!$D$40)+(1-'1.Inputs'!$D$40)*(1+'1.Inputs'!$D$41))*(1+$G503)^(3-1))*'1.Inputs'!$D$47+(('1.Inputs'!$D$37*12*IF(3=1,'1.Inputs'!$D$38,IF(3=2,'1.Inputs'!$D$39,$E503)))/(1-'1.Inputs'!$D$42)*$D503*(1+$G503)^(3-1))*('1.Inputs'!$D$48-'1.Inputs'!$D$49))/'1.Inputs'!$D$51</f>
        <v>1245805422.6129534</v>
      </c>
      <c r="K503" s="36">
        <f ca="1">((('1.Inputs'!$D$37*12*IF(4=1,'1.Inputs'!$D$38,IF(4=2,'1.Inputs'!$D$39,$E503)))*$F503*(('1.Inputs'!$D$40)+(1-'1.Inputs'!$D$40)*(1+'1.Inputs'!$D$41))*(1+$G503)^(4-1))*'1.Inputs'!$D$47+(('1.Inputs'!$D$37*12*IF(4=1,'1.Inputs'!$D$38,IF(4=2,'1.Inputs'!$D$39,$E503)))/(1-'1.Inputs'!$D$42)*$D503*(1+$G503)^(4-1))*('1.Inputs'!$D$48-'1.Inputs'!$D$49))/'1.Inputs'!$D$51</f>
        <v>1296226419.3829367</v>
      </c>
      <c r="L503" s="36">
        <f ca="1">((('1.Inputs'!$D$37*12*IF(5=1,'1.Inputs'!$D$38,IF(5=2,'1.Inputs'!$D$39,$E503)))*$F503*(('1.Inputs'!$D$40)+(1-'1.Inputs'!$D$40)*(1+'1.Inputs'!$D$41))*(1+$G503)^(5-1))*'1.Inputs'!$D$47+(('1.Inputs'!$D$37*12*IF(5=1,'1.Inputs'!$D$38,IF(5=2,'1.Inputs'!$D$39,$E503)))/(1-'1.Inputs'!$D$42)*$D503*(1+$G503)^(5-1))*('1.Inputs'!$D$48-'1.Inputs'!$D$49))/'1.Inputs'!$D$51</f>
        <v>1348688085.4814789</v>
      </c>
      <c r="M503" s="36">
        <f ca="1">((('1.Inputs'!$D$37*12*IF(6=1,'1.Inputs'!$D$38,IF(6=2,'1.Inputs'!$D$39,$E503)))*$F503*(('1.Inputs'!$D$40)+(1-'1.Inputs'!$D$40)*(1+'1.Inputs'!$D$41))*(1+$G503)^(6-1))*'1.Inputs'!$D$47+(('1.Inputs'!$D$37*12*IF(6=1,'1.Inputs'!$D$38,IF(6=2,'1.Inputs'!$D$39,$E503)))/(1-'1.Inputs'!$D$42)*$D503*(1+$G503)^(6-1))*('1.Inputs'!$D$48-'1.Inputs'!$D$49))/'1.Inputs'!$D$51</f>
        <v>1403273012.1220682</v>
      </c>
      <c r="N503" s="36">
        <f ca="1">((('1.Inputs'!$D$37*12*IF(7=1,'1.Inputs'!$D$38,IF(7=2,'1.Inputs'!$D$39,$E503)))*$F503*(('1.Inputs'!$D$40)+(1-'1.Inputs'!$D$40)*(1+'1.Inputs'!$D$41))*(1+$G503)^(7-1))*'1.Inputs'!$D$47+(('1.Inputs'!$D$37*12*IF(7=1,'1.Inputs'!$D$38,IF(7=2,'1.Inputs'!$D$39,$E503)))/(1-'1.Inputs'!$D$42)*$D503*(1+$G503)^(7-1))*('1.Inputs'!$D$48-'1.Inputs'!$D$49))/'1.Inputs'!$D$51</f>
        <v>1460067133.2001505</v>
      </c>
      <c r="O503" s="36">
        <f ca="1">((('1.Inputs'!$D$37*12*IF(8=1,'1.Inputs'!$D$38,IF(8=2,'1.Inputs'!$D$39,$E503)))*$F503*(('1.Inputs'!$D$40)+(1-'1.Inputs'!$D$40)*(1+'1.Inputs'!$D$41))*(1+$G503)^(8-1))*'1.Inputs'!$D$47+(('1.Inputs'!$D$37*12*IF(8=1,'1.Inputs'!$D$38,IF(8=2,'1.Inputs'!$D$39,$E503)))/(1-'1.Inputs'!$D$42)*$D503*(1+$G503)^(8-1))*('1.Inputs'!$D$48-'1.Inputs'!$D$49))/'1.Inputs'!$D$51</f>
        <v>1519159860.5801911</v>
      </c>
      <c r="P503" s="36">
        <f ca="1">((('1.Inputs'!$D$37*12*IF(9=1,'1.Inputs'!$D$38,IF(9=2,'1.Inputs'!$D$39,$E503)))*$F503*(('1.Inputs'!$D$40)+(1-'1.Inputs'!$D$40)*(1+'1.Inputs'!$D$41))*(1+$G503)^(9-1))*'1.Inputs'!$D$47+(('1.Inputs'!$D$37*12*IF(9=1,'1.Inputs'!$D$38,IF(9=2,'1.Inputs'!$D$39,$E503)))/(1-'1.Inputs'!$D$42)*$D503*(1+$G503)^(9-1))*('1.Inputs'!$D$48-'1.Inputs'!$D$49))/'1.Inputs'!$D$51</f>
        <v>1580644224.8581586</v>
      </c>
      <c r="Q503" s="36">
        <f ca="1">((('1.Inputs'!$D$37*12*IF(10=1,'1.Inputs'!$D$38,IF(10=2,'1.Inputs'!$D$39,$E503)))*$F503*(('1.Inputs'!$D$40)+(1-'1.Inputs'!$D$40)*(1+'1.Inputs'!$D$41))*(1+$G503)^(10-1))*'1.Inputs'!$D$47+(('1.Inputs'!$D$37*12*IF(10=1,'1.Inputs'!$D$38,IF(10=2,'1.Inputs'!$D$39,$E503)))/(1-'1.Inputs'!$D$42)*$D503*(1+$G503)^(10-1))*('1.Inputs'!$D$48-'1.Inputs'!$D$49))/'1.Inputs'!$D$51</f>
        <v>1644617021.8210328</v>
      </c>
      <c r="R503" s="36">
        <f>-'1.Inputs'!$D$24</f>
        <v>-2050000000</v>
      </c>
      <c r="S503" s="36">
        <f ca="1">((('1.Inputs'!$D$37*12*IF(1=1,'1.Inputs'!$D$38,IF(1=2,'1.Inputs'!$D$39,$E503)))*$F503*(('1.Inputs'!$D$40)+(1-'1.Inputs'!$D$40)*(1+'1.Inputs'!$D$41))*(1+$G503)^(1-1))-(('1.Inputs'!$D$37*12*IF(1=1,'1.Inputs'!$D$38,IF(1=2,'1.Inputs'!$D$39,$E503)))/(1-'1.Inputs'!$D$42)*$D503*(1+$G503)^(1-1))-('1.Inputs'!$D$37*12*IF(1=1,'1.Inputs'!$D$38,IF(1=2,'1.Inputs'!$D$39,$E503)))*'1.Inputs'!$D$43*(1+$G503)^(1-1)-'1.Inputs'!$D$44*(1+$G503)^(1-1)-('1.Inputs'!$D$20/'1.Inputs'!$D$27+'1.Inputs'!$D$23/'1.Inputs'!$D$28))-MAX(0,((('1.Inputs'!$D$37*12*IF(1=1,'1.Inputs'!$D$38,IF(1=2,'1.Inputs'!$D$39,$E503)))*$F503*(('1.Inputs'!$D$40)+(1-'1.Inputs'!$D$40)*(1+'1.Inputs'!$D$41))*(1+$G503)^(1-1))-(('1.Inputs'!$D$37*12*IF(1=1,'1.Inputs'!$D$38,IF(1=2,'1.Inputs'!$D$39,$E503)))/(1-'1.Inputs'!$D$42)*$D503*(1+$G503)^(1-1))-('1.Inputs'!$D$37*12*IF(1=1,'1.Inputs'!$D$38,IF(1=2,'1.Inputs'!$D$39,$E503)))*'1.Inputs'!$D$43*(1+$G503)^(1-1)-'1.Inputs'!$D$44*(1+$G503)^(1-1)-('1.Inputs'!$D$20/'1.Inputs'!$D$27+'1.Inputs'!$D$23/'1.Inputs'!$D$28)))*'1.Inputs'!$D$53+('1.Inputs'!$D$20/'1.Inputs'!$D$27+'1.Inputs'!$D$23/'1.Inputs'!$D$28)-H503</f>
        <v>-788786887.20196426</v>
      </c>
      <c r="T503" s="36">
        <f ca="1">((('1.Inputs'!$D$37*12*IF(2=1,'1.Inputs'!$D$38,IF(2=2,'1.Inputs'!$D$39,$E503)))*$F503*(('1.Inputs'!$D$40)+(1-'1.Inputs'!$D$40)*(1+'1.Inputs'!$D$41))*(1+$G503)^(2-1))-(('1.Inputs'!$D$37*12*IF(2=1,'1.Inputs'!$D$38,IF(2=2,'1.Inputs'!$D$39,$E503)))/(1-'1.Inputs'!$D$42)*$D503*(1+$G503)^(2-1))-('1.Inputs'!$D$37*12*IF(2=1,'1.Inputs'!$D$38,IF(2=2,'1.Inputs'!$D$39,$E503)))*'1.Inputs'!$D$43*(1+$G503)^(2-1)-'1.Inputs'!$D$44*(1+$G503)^(2-1)-('1.Inputs'!$D$20/'1.Inputs'!$D$27+'1.Inputs'!$D$23/'1.Inputs'!$D$28))-MAX(0,((('1.Inputs'!$D$37*12*IF(2=1,'1.Inputs'!$D$38,IF(2=2,'1.Inputs'!$D$39,$E503)))*$F503*(('1.Inputs'!$D$40)+(1-'1.Inputs'!$D$40)*(1+'1.Inputs'!$D$41))*(1+$G503)^(2-1))-(('1.Inputs'!$D$37*12*IF(2=1,'1.Inputs'!$D$38,IF(2=2,'1.Inputs'!$D$39,$E503)))/(1-'1.Inputs'!$D$42)*$D503*(1+$G503)^(2-1))-('1.Inputs'!$D$37*12*IF(2=1,'1.Inputs'!$D$38,IF(2=2,'1.Inputs'!$D$39,$E503)))*'1.Inputs'!$D$43*(1+$G503)^(2-1)-'1.Inputs'!$D$44*(1+$G503)^(2-1)-('1.Inputs'!$D$20/'1.Inputs'!$D$27+'1.Inputs'!$D$23/'1.Inputs'!$D$28)))*'1.Inputs'!$D$53+('1.Inputs'!$D$20/'1.Inputs'!$D$27+'1.Inputs'!$D$23/'1.Inputs'!$D$28)-(I503-H503)</f>
        <v>-71725325.11378479</v>
      </c>
      <c r="U503" s="36">
        <f ca="1">((('1.Inputs'!$D$37*12*IF(3=1,'1.Inputs'!$D$38,IF(3=2,'1.Inputs'!$D$39,$E503)))*$F503*(('1.Inputs'!$D$40)+(1-'1.Inputs'!$D$40)*(1+'1.Inputs'!$D$41))*(1+$G503)^(3-1))-(('1.Inputs'!$D$37*12*IF(3=1,'1.Inputs'!$D$38,IF(3=2,'1.Inputs'!$D$39,$E503)))/(1-'1.Inputs'!$D$42)*$D503*(1+$G503)^(3-1))-('1.Inputs'!$D$37*12*IF(3=1,'1.Inputs'!$D$38,IF(3=2,'1.Inputs'!$D$39,$E503)))*'1.Inputs'!$D$43*(1+$G503)^(3-1)-'1.Inputs'!$D$44*(1+$G503)^(3-1)-('1.Inputs'!$D$20/'1.Inputs'!$D$27+'1.Inputs'!$D$23/'1.Inputs'!$D$28))-MAX(0,((('1.Inputs'!$D$37*12*IF(3=1,'1.Inputs'!$D$38,IF(3=2,'1.Inputs'!$D$39,$E503)))*$F503*(('1.Inputs'!$D$40)+(1-'1.Inputs'!$D$40)*(1+'1.Inputs'!$D$41))*(1+$G503)^(3-1))-(('1.Inputs'!$D$37*12*IF(3=1,'1.Inputs'!$D$38,IF(3=2,'1.Inputs'!$D$39,$E503)))/(1-'1.Inputs'!$D$42)*$D503*(1+$G503)^(3-1))-('1.Inputs'!$D$37*12*IF(3=1,'1.Inputs'!$D$38,IF(3=2,'1.Inputs'!$D$39,$E503)))*'1.Inputs'!$D$43*(1+$G503)^(3-1)-'1.Inputs'!$D$44*(1+$G503)^(3-1)-('1.Inputs'!$D$20/'1.Inputs'!$D$27+'1.Inputs'!$D$23/'1.Inputs'!$D$28)))*'1.Inputs'!$D$53+('1.Inputs'!$D$20/'1.Inputs'!$D$27+'1.Inputs'!$D$23/'1.Inputs'!$D$28)-(J503-I503)</f>
        <v>235090668.77528477</v>
      </c>
      <c r="V503" s="36">
        <f ca="1">((('1.Inputs'!$D$37*12*IF(4=1,'1.Inputs'!$D$38,IF(4=2,'1.Inputs'!$D$39,$E503)))*$F503*(('1.Inputs'!$D$40)+(1-'1.Inputs'!$D$40)*(1+'1.Inputs'!$D$41))*(1+$G503)^(4-1))-(('1.Inputs'!$D$37*12*IF(4=1,'1.Inputs'!$D$38,IF(4=2,'1.Inputs'!$D$39,$E503)))/(1-'1.Inputs'!$D$42)*$D503*(1+$G503)^(4-1))-('1.Inputs'!$D$37*12*IF(4=1,'1.Inputs'!$D$38,IF(4=2,'1.Inputs'!$D$39,$E503)))*'1.Inputs'!$D$43*(1+$G503)^(4-1)-'1.Inputs'!$D$44*(1+$G503)^(4-1)-('1.Inputs'!$D$20/'1.Inputs'!$D$27+'1.Inputs'!$D$23/'1.Inputs'!$D$28))-MAX(0,((('1.Inputs'!$D$37*12*IF(4=1,'1.Inputs'!$D$38,IF(4=2,'1.Inputs'!$D$39,$E503)))*$F503*(('1.Inputs'!$D$40)+(1-'1.Inputs'!$D$40)*(1+'1.Inputs'!$D$41))*(1+$G503)^(4-1))-(('1.Inputs'!$D$37*12*IF(4=1,'1.Inputs'!$D$38,IF(4=2,'1.Inputs'!$D$39,$E503)))/(1-'1.Inputs'!$D$42)*$D503*(1+$G503)^(4-1))-('1.Inputs'!$D$37*12*IF(4=1,'1.Inputs'!$D$38,IF(4=2,'1.Inputs'!$D$39,$E503)))*'1.Inputs'!$D$43*(1+$G503)^(4-1)-'1.Inputs'!$D$44*(1+$G503)^(4-1)-('1.Inputs'!$D$20/'1.Inputs'!$D$27+'1.Inputs'!$D$23/'1.Inputs'!$D$28)))*'1.Inputs'!$D$53+('1.Inputs'!$D$20/'1.Inputs'!$D$27+'1.Inputs'!$D$23/'1.Inputs'!$D$28)-(K503-J503)</f>
        <v>299917498.929901</v>
      </c>
      <c r="W503" s="36">
        <f ca="1">((('1.Inputs'!$D$37*12*IF(5=1,'1.Inputs'!$D$38,IF(5=2,'1.Inputs'!$D$39,$E503)))*$F503*(('1.Inputs'!$D$40)+(1-'1.Inputs'!$D$40)*(1+'1.Inputs'!$D$41))*(1+$G503)^(5-1))-(('1.Inputs'!$D$37*12*IF(5=1,'1.Inputs'!$D$38,IF(5=2,'1.Inputs'!$D$39,$E503)))/(1-'1.Inputs'!$D$42)*$D503*(1+$G503)^(5-1))-('1.Inputs'!$D$37*12*IF(5=1,'1.Inputs'!$D$38,IF(5=2,'1.Inputs'!$D$39,$E503)))*'1.Inputs'!$D$43*(1+$G503)^(5-1)-'1.Inputs'!$D$44*(1+$G503)^(5-1)-('1.Inputs'!$D$20/'1.Inputs'!$D$27+'1.Inputs'!$D$23/'1.Inputs'!$D$28))-MAX(0,((('1.Inputs'!$D$37*12*IF(5=1,'1.Inputs'!$D$38,IF(5=2,'1.Inputs'!$D$39,$E503)))*$F503*(('1.Inputs'!$D$40)+(1-'1.Inputs'!$D$40)*(1+'1.Inputs'!$D$41))*(1+$G503)^(5-1))-(('1.Inputs'!$D$37*12*IF(5=1,'1.Inputs'!$D$38,IF(5=2,'1.Inputs'!$D$39,$E503)))/(1-'1.Inputs'!$D$42)*$D503*(1+$G503)^(5-1))-('1.Inputs'!$D$37*12*IF(5=1,'1.Inputs'!$D$38,IF(5=2,'1.Inputs'!$D$39,$E503)))*'1.Inputs'!$D$43*(1+$G503)^(5-1)-'1.Inputs'!$D$44*(1+$G503)^(5-1)-('1.Inputs'!$D$20/'1.Inputs'!$D$27+'1.Inputs'!$D$23/'1.Inputs'!$D$28)))*'1.Inputs'!$D$53+('1.Inputs'!$D$20/'1.Inputs'!$D$27+'1.Inputs'!$D$23/'1.Inputs'!$D$28)-(L503-K503)</f>
        <v>310143612.02604115</v>
      </c>
      <c r="X503" s="36">
        <f ca="1">((('1.Inputs'!$D$37*12*IF(6=1,'1.Inputs'!$D$38,IF(6=2,'1.Inputs'!$D$39,$E503)))*$F503*(('1.Inputs'!$D$40)+(1-'1.Inputs'!$D$40)*(1+'1.Inputs'!$D$41))*(1+$G503)^(6-1))-(('1.Inputs'!$D$37*12*IF(6=1,'1.Inputs'!$D$38,IF(6=2,'1.Inputs'!$D$39,$E503)))/(1-'1.Inputs'!$D$42)*$D503*(1+$G503)^(6-1))-('1.Inputs'!$D$37*12*IF(6=1,'1.Inputs'!$D$38,IF(6=2,'1.Inputs'!$D$39,$E503)))*'1.Inputs'!$D$43*(1+$G503)^(6-1)-'1.Inputs'!$D$44*(1+$G503)^(6-1)-('1.Inputs'!$D$20/'1.Inputs'!$D$27+'1.Inputs'!$D$23/'1.Inputs'!$D$28))-MAX(0,((('1.Inputs'!$D$37*12*IF(6=1,'1.Inputs'!$D$38,IF(6=2,'1.Inputs'!$D$39,$E503)))*$F503*(('1.Inputs'!$D$40)+(1-'1.Inputs'!$D$40)*(1+'1.Inputs'!$D$41))*(1+$G503)^(6-1))-(('1.Inputs'!$D$37*12*IF(6=1,'1.Inputs'!$D$38,IF(6=2,'1.Inputs'!$D$39,$E503)))/(1-'1.Inputs'!$D$42)*$D503*(1+$G503)^(6-1))-('1.Inputs'!$D$37*12*IF(6=1,'1.Inputs'!$D$38,IF(6=2,'1.Inputs'!$D$39,$E503)))*'1.Inputs'!$D$43*(1+$G503)^(6-1)-'1.Inputs'!$D$44*(1+$G503)^(6-1)-('1.Inputs'!$D$20/'1.Inputs'!$D$27+'1.Inputs'!$D$23/'1.Inputs'!$D$28)))*'1.Inputs'!$D$53+('1.Inputs'!$D$20/'1.Inputs'!$D$27+'1.Inputs'!$D$23/'1.Inputs'!$D$28)-(M503-L503)</f>
        <v>320783602.60740542</v>
      </c>
      <c r="Y503" s="36">
        <f ca="1">((('1.Inputs'!$D$37*12*IF(7=1,'1.Inputs'!$D$38,IF(7=2,'1.Inputs'!$D$39,$E503)))*$F503*(('1.Inputs'!$D$40)+(1-'1.Inputs'!$D$40)*(1+'1.Inputs'!$D$41))*(1+$G503)^(7-1))-(('1.Inputs'!$D$37*12*IF(7=1,'1.Inputs'!$D$38,IF(7=2,'1.Inputs'!$D$39,$E503)))/(1-'1.Inputs'!$D$42)*$D503*(1+$G503)^(7-1))-('1.Inputs'!$D$37*12*IF(7=1,'1.Inputs'!$D$38,IF(7=2,'1.Inputs'!$D$39,$E503)))*'1.Inputs'!$D$43*(1+$G503)^(7-1)-'1.Inputs'!$D$44*(1+$G503)^(7-1)-('1.Inputs'!$D$20/'1.Inputs'!$D$27+'1.Inputs'!$D$23/'1.Inputs'!$D$28))-MAX(0,((('1.Inputs'!$D$37*12*IF(7=1,'1.Inputs'!$D$38,IF(7=2,'1.Inputs'!$D$39,$E503)))*$F503*(('1.Inputs'!$D$40)+(1-'1.Inputs'!$D$40)*(1+'1.Inputs'!$D$41))*(1+$G503)^(7-1))-(('1.Inputs'!$D$37*12*IF(7=1,'1.Inputs'!$D$38,IF(7=2,'1.Inputs'!$D$39,$E503)))/(1-'1.Inputs'!$D$42)*$D503*(1+$G503)^(7-1))-('1.Inputs'!$D$37*12*IF(7=1,'1.Inputs'!$D$38,IF(7=2,'1.Inputs'!$D$39,$E503)))*'1.Inputs'!$D$43*(1+$G503)^(7-1)-'1.Inputs'!$D$44*(1+$G503)^(7-1)-('1.Inputs'!$D$20/'1.Inputs'!$D$27+'1.Inputs'!$D$23/'1.Inputs'!$D$28)))*'1.Inputs'!$D$53+('1.Inputs'!$D$20/'1.Inputs'!$D$27+'1.Inputs'!$D$23/'1.Inputs'!$D$28)-(N503-M503)</f>
        <v>331854221.37596226</v>
      </c>
      <c r="Z503" s="36">
        <f ca="1">((('1.Inputs'!$D$37*12*IF(8=1,'1.Inputs'!$D$38,IF(8=2,'1.Inputs'!$D$39,$E503)))*$F503*(('1.Inputs'!$D$40)+(1-'1.Inputs'!$D$40)*(1+'1.Inputs'!$D$41))*(1+$G503)^(8-1))-(('1.Inputs'!$D$37*12*IF(8=1,'1.Inputs'!$D$38,IF(8=2,'1.Inputs'!$D$39,$E503)))/(1-'1.Inputs'!$D$42)*$D503*(1+$G503)^(8-1))-('1.Inputs'!$D$37*12*IF(8=1,'1.Inputs'!$D$38,IF(8=2,'1.Inputs'!$D$39,$E503)))*'1.Inputs'!$D$43*(1+$G503)^(8-1)-'1.Inputs'!$D$44*(1+$G503)^(8-1)-('1.Inputs'!$D$20/'1.Inputs'!$D$27+'1.Inputs'!$D$23/'1.Inputs'!$D$28))-MAX(0,((('1.Inputs'!$D$37*12*IF(8=1,'1.Inputs'!$D$38,IF(8=2,'1.Inputs'!$D$39,$E503)))*$F503*(('1.Inputs'!$D$40)+(1-'1.Inputs'!$D$40)*(1+'1.Inputs'!$D$41))*(1+$G503)^(8-1))-(('1.Inputs'!$D$37*12*IF(8=1,'1.Inputs'!$D$38,IF(8=2,'1.Inputs'!$D$39,$E503)))/(1-'1.Inputs'!$D$42)*$D503*(1+$G503)^(8-1))-('1.Inputs'!$D$37*12*IF(8=1,'1.Inputs'!$D$38,IF(8=2,'1.Inputs'!$D$39,$E503)))*'1.Inputs'!$D$43*(1+$G503)^(8-1)-'1.Inputs'!$D$44*(1+$G503)^(8-1)-('1.Inputs'!$D$20/'1.Inputs'!$D$27+'1.Inputs'!$D$23/'1.Inputs'!$D$28)))*'1.Inputs'!$D$53+('1.Inputs'!$D$20/'1.Inputs'!$D$27+'1.Inputs'!$D$23/'1.Inputs'!$D$28)-(O503-N503)</f>
        <v>343372896.97830737</v>
      </c>
      <c r="AA503" s="36">
        <f ca="1">((('1.Inputs'!$D$37*12*IF(9=1,'1.Inputs'!$D$38,IF(9=2,'1.Inputs'!$D$39,$E503)))*$F503*(('1.Inputs'!$D$40)+(1-'1.Inputs'!$D$40)*(1+'1.Inputs'!$D$41))*(1+$G503)^(9-1))-(('1.Inputs'!$D$37*12*IF(9=1,'1.Inputs'!$D$38,IF(9=2,'1.Inputs'!$D$39,$E503)))/(1-'1.Inputs'!$D$42)*$D503*(1+$G503)^(9-1))-('1.Inputs'!$D$37*12*IF(9=1,'1.Inputs'!$D$38,IF(9=2,'1.Inputs'!$D$39,$E503)))*'1.Inputs'!$D$43*(1+$G503)^(9-1)-'1.Inputs'!$D$44*(1+$G503)^(9-1)-('1.Inputs'!$D$20/'1.Inputs'!$D$27+'1.Inputs'!$D$23/'1.Inputs'!$D$28))-MAX(0,((('1.Inputs'!$D$37*12*IF(9=1,'1.Inputs'!$D$38,IF(9=2,'1.Inputs'!$D$39,$E503)))*$F503*(('1.Inputs'!$D$40)+(1-'1.Inputs'!$D$40)*(1+'1.Inputs'!$D$41))*(1+$G503)^(9-1))-(('1.Inputs'!$D$37*12*IF(9=1,'1.Inputs'!$D$38,IF(9=2,'1.Inputs'!$D$39,$E503)))/(1-'1.Inputs'!$D$42)*$D503*(1+$G503)^(9-1))-('1.Inputs'!$D$37*12*IF(9=1,'1.Inputs'!$D$38,IF(9=2,'1.Inputs'!$D$39,$E503)))*'1.Inputs'!$D$43*(1+$G503)^(9-1)-'1.Inputs'!$D$44*(1+$G503)^(9-1)-('1.Inputs'!$D$20/'1.Inputs'!$D$27+'1.Inputs'!$D$23/'1.Inputs'!$D$28)))*'1.Inputs'!$D$53+('1.Inputs'!$D$20/'1.Inputs'!$D$27+'1.Inputs'!$D$23/'1.Inputs'!$D$28)-(P503-O503)</f>
        <v>355357763.44384706</v>
      </c>
      <c r="AB503" s="36">
        <f ca="1">((('1.Inputs'!$D$37*12*IF(10=1,'1.Inputs'!$D$38,IF(10=2,'1.Inputs'!$D$39,$E503)))*$F503*(('1.Inputs'!$D$40)+(1-'1.Inputs'!$D$40)*(1+'1.Inputs'!$D$41))*(1+$G503)^(10-1))-(('1.Inputs'!$D$37*12*IF(10=1,'1.Inputs'!$D$38,IF(10=2,'1.Inputs'!$D$39,$E503)))/(1-'1.Inputs'!$D$42)*$D503*(1+$G503)^(10-1))-('1.Inputs'!$D$37*12*IF(10=1,'1.Inputs'!$D$38,IF(10=2,'1.Inputs'!$D$39,$E503)))*'1.Inputs'!$D$43*(1+$G503)^(10-1)-'1.Inputs'!$D$44*(1+$G503)^(10-1)-('1.Inputs'!$D$20/'1.Inputs'!$D$27+'1.Inputs'!$D$23/'1.Inputs'!$D$28))-MAX(0,((('1.Inputs'!$D$37*12*IF(10=1,'1.Inputs'!$D$38,IF(10=2,'1.Inputs'!$D$39,$E503)))*$F503*(('1.Inputs'!$D$40)+(1-'1.Inputs'!$D$40)*(1+'1.Inputs'!$D$41))*(1+$G503)^(10-1))-(('1.Inputs'!$D$37*12*IF(10=1,'1.Inputs'!$D$38,IF(10=2,'1.Inputs'!$D$39,$E503)))/(1-'1.Inputs'!$D$42)*$D503*(1+$G503)^(10-1))-('1.Inputs'!$D$37*12*IF(10=1,'1.Inputs'!$D$38,IF(10=2,'1.Inputs'!$D$39,$E503)))*'1.Inputs'!$D$43*(1+$G503)^(10-1)-'1.Inputs'!$D$44*(1+$G503)^(10-1)-('1.Inputs'!$D$20/'1.Inputs'!$D$27+'1.Inputs'!$D$23/'1.Inputs'!$D$28)))*'1.Inputs'!$D$53+('1.Inputs'!$D$20/'1.Inputs'!$D$27+'1.Inputs'!$D$23/'1.Inputs'!$D$28)-(Q503-P503)+(('1.Inputs'!$D$20+'1.Inputs'!$D$23-('1.Inputs'!$D$20/'1.Inputs'!$D$27+'1.Inputs'!$D$23/'1.Inputs'!$D$28)*'1.Inputs'!$D$10)*'1.Inputs'!$D$60+'1.Inputs'!$D$19*'1.Inputs'!$D$59+Q503)</f>
        <v>2712444710.5545173</v>
      </c>
      <c r="AC503" s="36">
        <f ca="1">S503-AC$13-AC$14+MIN(AC$13,MAX(0,((('1.Inputs'!$D$37*12*IF(1=1,'1.Inputs'!$D$38,IF(1=2,'1.Inputs'!$D$39,$E503)))*$F503*(('1.Inputs'!$D$40)+(1-'1.Inputs'!$D$40)*(1+'1.Inputs'!$D$41))*(1+$G503)^(1-1))-(('1.Inputs'!$D$37*12*IF(1=1,'1.Inputs'!$D$38,IF(1=2,'1.Inputs'!$D$39,$E503)))/(1-'1.Inputs'!$D$42)*$D503*(1+$G503)^(1-1))-('1.Inputs'!$D$37*12*IF(1=1,'1.Inputs'!$D$38,IF(1=2,'1.Inputs'!$D$39,$E503)))*'1.Inputs'!$D$43*(1+$G503)^(1-1)-'1.Inputs'!$D$44*(1+$G503)^(1-1)-('1.Inputs'!$D$20/'1.Inputs'!$D$27+'1.Inputs'!$D$23/'1.Inputs'!$D$28))))*'1.Inputs'!$D$53</f>
        <v>-936386887.20196426</v>
      </c>
      <c r="AD503" s="36">
        <f ca="1">T503-AD$13-AD$14+MIN(AD$13,MAX(0,((('1.Inputs'!$D$37*12*IF(2=1,'1.Inputs'!$D$38,IF(2=2,'1.Inputs'!$D$39,$E503)))*$F503*(('1.Inputs'!$D$40)+(1-'1.Inputs'!$D$40)*(1+'1.Inputs'!$D$41))*(1+$G503)^(2-1))-(('1.Inputs'!$D$37*12*IF(2=1,'1.Inputs'!$D$38,IF(2=2,'1.Inputs'!$D$39,$E503)))/(1-'1.Inputs'!$D$42)*$D503*(1+$G503)^(2-1))-('1.Inputs'!$D$37*12*IF(2=1,'1.Inputs'!$D$38,IF(2=2,'1.Inputs'!$D$39,$E503)))*'1.Inputs'!$D$43*(1+$G503)^(2-1)-'1.Inputs'!$D$44*(1+$G503)^(2-1)-('1.Inputs'!$D$20/'1.Inputs'!$D$27+'1.Inputs'!$D$23/'1.Inputs'!$D$28))))*'1.Inputs'!$D$53</f>
        <v>-167665325.11378479</v>
      </c>
      <c r="AE503" s="36">
        <f ca="1">U503-AE$13-AE$14+MIN(AE$13,MAX(0,((('1.Inputs'!$D$37*12*IF(3=1,'1.Inputs'!$D$38,IF(3=2,'1.Inputs'!$D$39,$E503)))*$F503*(('1.Inputs'!$D$40)+(1-'1.Inputs'!$D$40)*(1+'1.Inputs'!$D$41))*(1+$G503)^(3-1))-(('1.Inputs'!$D$37*12*IF(3=1,'1.Inputs'!$D$38,IF(3=2,'1.Inputs'!$D$39,$E503)))/(1-'1.Inputs'!$D$42)*$D503*(1+$G503)^(3-1))-('1.Inputs'!$D$37*12*IF(3=1,'1.Inputs'!$D$38,IF(3=2,'1.Inputs'!$D$39,$E503)))*'1.Inputs'!$D$43*(1+$G503)^(3-1)-'1.Inputs'!$D$44*(1+$G503)^(3-1)-('1.Inputs'!$D$20/'1.Inputs'!$D$27+'1.Inputs'!$D$23/'1.Inputs'!$D$28))))*'1.Inputs'!$D$53</f>
        <v>-106849331.22471523</v>
      </c>
      <c r="AF503" s="36">
        <f ca="1">V503-AF$13-AF$14+MIN(AF$13,MAX(0,((('1.Inputs'!$D$37*12*IF(4=1,'1.Inputs'!$D$38,IF(4=2,'1.Inputs'!$D$39,$E503)))*$F503*(('1.Inputs'!$D$40)+(1-'1.Inputs'!$D$40)*(1+'1.Inputs'!$D$41))*(1+$G503)^(4-1))-(('1.Inputs'!$D$37*12*IF(4=1,'1.Inputs'!$D$38,IF(4=2,'1.Inputs'!$D$39,$E503)))/(1-'1.Inputs'!$D$42)*$D503*(1+$G503)^(4-1))-('1.Inputs'!$D$37*12*IF(4=1,'1.Inputs'!$D$38,IF(4=2,'1.Inputs'!$D$39,$E503)))*'1.Inputs'!$D$43*(1+$G503)^(4-1)-'1.Inputs'!$D$44*(1+$G503)^(4-1)-('1.Inputs'!$D$20/'1.Inputs'!$D$27+'1.Inputs'!$D$23/'1.Inputs'!$D$28))))*'1.Inputs'!$D$53</f>
        <v>-22834501.070098996</v>
      </c>
      <c r="AG503" s="36">
        <f ca="1">W503-AG$13-AG$14+MIN(AG$13,MAX(0,((('1.Inputs'!$D$37*12*IF(5=1,'1.Inputs'!$D$38,IF(5=2,'1.Inputs'!$D$39,$E503)))*$F503*(('1.Inputs'!$D$40)+(1-'1.Inputs'!$D$40)*(1+'1.Inputs'!$D$41))*(1+$G503)^(5-1))-(('1.Inputs'!$D$37*12*IF(5=1,'1.Inputs'!$D$38,IF(5=2,'1.Inputs'!$D$39,$E503)))/(1-'1.Inputs'!$D$42)*$D503*(1+$G503)^(5-1))-('1.Inputs'!$D$37*12*IF(5=1,'1.Inputs'!$D$38,IF(5=2,'1.Inputs'!$D$39,$E503)))*'1.Inputs'!$D$43*(1+$G503)^(5-1)-'1.Inputs'!$D$44*(1+$G503)^(5-1)-('1.Inputs'!$D$20/'1.Inputs'!$D$27+'1.Inputs'!$D$23/'1.Inputs'!$D$28))))*'1.Inputs'!$D$53</f>
        <v>6579612.0260411464</v>
      </c>
      <c r="AH503" s="36">
        <f ca="1">X503-AH$13-AH$14+MIN(AH$13,MAX(0,((('1.Inputs'!$D$37*12*IF(6=1,'1.Inputs'!$D$38,IF(6=2,'1.Inputs'!$D$39,$E503)))*$F503*(('1.Inputs'!$D$40)+(1-'1.Inputs'!$D$40)*(1+'1.Inputs'!$D$41))*(1+$G503)^(6-1))-(('1.Inputs'!$D$37*12*IF(6=1,'1.Inputs'!$D$38,IF(6=2,'1.Inputs'!$D$39,$E503)))/(1-'1.Inputs'!$D$42)*$D503*(1+$G503)^(6-1))-('1.Inputs'!$D$37*12*IF(6=1,'1.Inputs'!$D$38,IF(6=2,'1.Inputs'!$D$39,$E503)))*'1.Inputs'!$D$43*(1+$G503)^(6-1)-'1.Inputs'!$D$44*(1+$G503)^(6-1)-('1.Inputs'!$D$20/'1.Inputs'!$D$27+'1.Inputs'!$D$23/'1.Inputs'!$D$28))))*'1.Inputs'!$D$53</f>
        <v>36407602.607405424</v>
      </c>
      <c r="AI503" s="36">
        <f ca="1">Y503-AI$13-AI$14+MIN(AI$13,MAX(0,((('1.Inputs'!$D$37*12*IF(7=1,'1.Inputs'!$D$38,IF(7=2,'1.Inputs'!$D$39,$E503)))*$F503*(('1.Inputs'!$D$40)+(1-'1.Inputs'!$D$40)*(1+'1.Inputs'!$D$41))*(1+$G503)^(7-1))-(('1.Inputs'!$D$37*12*IF(7=1,'1.Inputs'!$D$38,IF(7=2,'1.Inputs'!$D$39,$E503)))/(1-'1.Inputs'!$D$42)*$D503*(1+$G503)^(7-1))-('1.Inputs'!$D$37*12*IF(7=1,'1.Inputs'!$D$38,IF(7=2,'1.Inputs'!$D$39,$E503)))*'1.Inputs'!$D$43*(1+$G503)^(7-1)-'1.Inputs'!$D$44*(1+$G503)^(7-1)-('1.Inputs'!$D$20/'1.Inputs'!$D$27+'1.Inputs'!$D$23/'1.Inputs'!$D$28))))*'1.Inputs'!$D$53</f>
        <v>66666221.375962257</v>
      </c>
      <c r="AJ503" s="36">
        <f ca="1">Z503-AJ$13-AJ$14+MIN(AJ$13,MAX(0,((('1.Inputs'!$D$37*12*IF(8=1,'1.Inputs'!$D$38,IF(8=2,'1.Inputs'!$D$39,$E503)))*$F503*(('1.Inputs'!$D$40)+(1-'1.Inputs'!$D$40)*(1+'1.Inputs'!$D$41))*(1+$G503)^(8-1))-(('1.Inputs'!$D$37*12*IF(8=1,'1.Inputs'!$D$38,IF(8=2,'1.Inputs'!$D$39,$E503)))/(1-'1.Inputs'!$D$42)*$D503*(1+$G503)^(8-1))-('1.Inputs'!$D$37*12*IF(8=1,'1.Inputs'!$D$38,IF(8=2,'1.Inputs'!$D$39,$E503)))*'1.Inputs'!$D$43*(1+$G503)^(8-1)-'1.Inputs'!$D$44*(1+$G503)^(8-1)-('1.Inputs'!$D$20/'1.Inputs'!$D$27+'1.Inputs'!$D$23/'1.Inputs'!$D$28))))*'1.Inputs'!$D$53</f>
        <v>343372896.97830737</v>
      </c>
      <c r="AK503" s="36">
        <f ca="1">AA503-AK$13-AK$14+MIN(AK$13,MAX(0,((('1.Inputs'!$D$37*12*IF(9=1,'1.Inputs'!$D$38,IF(9=2,'1.Inputs'!$D$39,$E503)))*$F503*(('1.Inputs'!$D$40)+(1-'1.Inputs'!$D$40)*(1+'1.Inputs'!$D$41))*(1+$G503)^(9-1))-(('1.Inputs'!$D$37*12*IF(9=1,'1.Inputs'!$D$38,IF(9=2,'1.Inputs'!$D$39,$E503)))/(1-'1.Inputs'!$D$42)*$D503*(1+$G503)^(9-1))-('1.Inputs'!$D$37*12*IF(9=1,'1.Inputs'!$D$38,IF(9=2,'1.Inputs'!$D$39,$E503)))*'1.Inputs'!$D$43*(1+$G503)^(9-1)-'1.Inputs'!$D$44*(1+$G503)^(9-1)-('1.Inputs'!$D$20/'1.Inputs'!$D$27+'1.Inputs'!$D$23/'1.Inputs'!$D$28))))*'1.Inputs'!$D$53</f>
        <v>355357763.44384706</v>
      </c>
      <c r="AL503" s="36">
        <f ca="1">AB503-AL$13-AL$14+MIN(AL$13,MAX(0,((('1.Inputs'!$D$37*12*IF(10=1,'1.Inputs'!$D$38,IF(10=2,'1.Inputs'!$D$39,$E503)))*$F503*(('1.Inputs'!$D$40)+(1-'1.Inputs'!$D$40)*(1+'1.Inputs'!$D$41))*(1+$G503)^(10-1))-(('1.Inputs'!$D$37*12*IF(10=1,'1.Inputs'!$D$38,IF(10=2,'1.Inputs'!$D$39,$E503)))/(1-'1.Inputs'!$D$42)*$D503*(1+$G503)^(10-1))-('1.Inputs'!$D$37*12*IF(10=1,'1.Inputs'!$D$38,IF(10=2,'1.Inputs'!$D$39,$E503)))*'1.Inputs'!$D$43*(1+$G503)^(10-1)-'1.Inputs'!$D$44*(1+$G503)^(10-1)-('1.Inputs'!$D$20/'1.Inputs'!$D$27+'1.Inputs'!$D$23/'1.Inputs'!$D$28))))*'1.Inputs'!$D$53+'1.Inputs'!$D$35</f>
        <v>3512444710.5545173</v>
      </c>
      <c r="AM503" s="48">
        <f ca="1">R503+NPV('1.Inputs'!$D$55,S503:AB503)</f>
        <v>-809283126.11730886</v>
      </c>
      <c r="AN503" s="48">
        <f ca="1">-('1.Inputs'!$D$24*(1-'1.Inputs'!$D$31)+'1.Inputs'!$D$35)+NPV('1.Inputs'!$D$54,AC503:AL503)</f>
        <v>-1730910453.3415229</v>
      </c>
      <c r="AO503" s="36">
        <f t="shared" ca="1" si="61"/>
        <v>-5.3440846016393246</v>
      </c>
      <c r="AP503" s="36">
        <f t="shared" ca="1" si="62"/>
        <v>0.59728320318923978</v>
      </c>
      <c r="AQ503" s="36">
        <f ca="1">'1.Inputs'!$D$35+MIN(SUM($AC503:AC503),SUM($AC503:AD503),SUM($AC503:AE503),SUM($AC503:AF503),SUM($AC503:AG503),SUM($AC503:AH503),SUM($AC503:AI503),SUM($AC503:AJ503),SUM($AC503:AK503),SUM($AC503:AL503))</f>
        <v>-433736044.61056328</v>
      </c>
      <c r="AR503" s="36">
        <f ca="1">IF(AP503&lt;'1.Inputs'!$D$57,1,0)</f>
        <v>1</v>
      </c>
      <c r="AS503" s="36">
        <f t="shared" ca="1" si="63"/>
        <v>1</v>
      </c>
    </row>
    <row r="504" spans="2:45" ht="15" customHeight="1" x14ac:dyDescent="0.25">
      <c r="B504" s="36">
        <v>489</v>
      </c>
      <c r="C504" s="36">
        <f t="shared" ca="1" si="56"/>
        <v>0.64753319197293835</v>
      </c>
      <c r="D504" s="36">
        <f t="shared" ca="1" si="57"/>
        <v>19625.249844662681</v>
      </c>
      <c r="E504" s="47">
        <f t="shared" ca="1" si="58"/>
        <v>0.84618001003935861</v>
      </c>
      <c r="F504" s="36">
        <f t="shared" ca="1" si="59"/>
        <v>29537.228524205588</v>
      </c>
      <c r="G504" s="36">
        <f t="shared" ca="1" si="60"/>
        <v>5.4031195359033272E-2</v>
      </c>
      <c r="H504" s="36">
        <f ca="1">((('1.Inputs'!$D$37*12*IF(1=1,'1.Inputs'!$D$38,IF(1=2,'1.Inputs'!$D$39,$E504)))*$F504*(('1.Inputs'!$D$40)+(1-'1.Inputs'!$D$40)*(1+'1.Inputs'!$D$41))*(1+$G504)^(1-1))*'1.Inputs'!$D$47+(('1.Inputs'!$D$37*12*IF(1=1,'1.Inputs'!$D$38,IF(1=2,'1.Inputs'!$D$39,$E504)))/(1-'1.Inputs'!$D$42)*$D504*(1+$G504)^(1-1))*('1.Inputs'!$D$48-'1.Inputs'!$D$49))/'1.Inputs'!$D$51</f>
        <v>790161245.08887351</v>
      </c>
      <c r="I504" s="36">
        <f ca="1">((('1.Inputs'!$D$37*12*IF(2=1,'1.Inputs'!$D$38,IF(2=2,'1.Inputs'!$D$39,$E504)))*$F504*(('1.Inputs'!$D$40)+(1-'1.Inputs'!$D$40)*(1+'1.Inputs'!$D$41))*(1+$G504)^(2-1))*'1.Inputs'!$D$47+(('1.Inputs'!$D$37*12*IF(2=1,'1.Inputs'!$D$38,IF(2=2,'1.Inputs'!$D$39,$E504)))/(1-'1.Inputs'!$D$42)*$D504*(1+$G504)^(2-1))*('1.Inputs'!$D$48-'1.Inputs'!$D$49))/'1.Inputs'!$D$51</f>
        <v>1165996442.3623703</v>
      </c>
      <c r="J504" s="36">
        <f ca="1">((('1.Inputs'!$D$37*12*IF(3=1,'1.Inputs'!$D$38,IF(3=2,'1.Inputs'!$D$39,$E504)))*$F504*(('1.Inputs'!$D$40)+(1-'1.Inputs'!$D$40)*(1+'1.Inputs'!$D$41))*(1+$G504)^(3-1))*'1.Inputs'!$D$47+(('1.Inputs'!$D$37*12*IF(3=1,'1.Inputs'!$D$38,IF(3=2,'1.Inputs'!$D$39,$E504)))/(1-'1.Inputs'!$D$42)*$D504*(1+$G504)^(3-1))*('1.Inputs'!$D$48-'1.Inputs'!$D$49))/'1.Inputs'!$D$51</f>
        <v>1485646250.8191221</v>
      </c>
      <c r="K504" s="36">
        <f ca="1">((('1.Inputs'!$D$37*12*IF(4=1,'1.Inputs'!$D$38,IF(4=2,'1.Inputs'!$D$39,$E504)))*$F504*(('1.Inputs'!$D$40)+(1-'1.Inputs'!$D$40)*(1+'1.Inputs'!$D$41))*(1+$G504)^(4-1))*'1.Inputs'!$D$47+(('1.Inputs'!$D$37*12*IF(4=1,'1.Inputs'!$D$38,IF(4=2,'1.Inputs'!$D$39,$E504)))/(1-'1.Inputs'!$D$42)*$D504*(1+$G504)^(4-1))*('1.Inputs'!$D$48-'1.Inputs'!$D$49))/'1.Inputs'!$D$51</f>
        <v>1565917493.6315458</v>
      </c>
      <c r="L504" s="36">
        <f ca="1">((('1.Inputs'!$D$37*12*IF(5=1,'1.Inputs'!$D$38,IF(5=2,'1.Inputs'!$D$39,$E504)))*$F504*(('1.Inputs'!$D$40)+(1-'1.Inputs'!$D$40)*(1+'1.Inputs'!$D$41))*(1+$G504)^(5-1))*'1.Inputs'!$D$47+(('1.Inputs'!$D$37*12*IF(5=1,'1.Inputs'!$D$38,IF(5=2,'1.Inputs'!$D$39,$E504)))/(1-'1.Inputs'!$D$42)*$D504*(1+$G504)^(5-1))*('1.Inputs'!$D$48-'1.Inputs'!$D$49))/'1.Inputs'!$D$51</f>
        <v>1650525887.6460798</v>
      </c>
      <c r="M504" s="36">
        <f ca="1">((('1.Inputs'!$D$37*12*IF(6=1,'1.Inputs'!$D$38,IF(6=2,'1.Inputs'!$D$39,$E504)))*$F504*(('1.Inputs'!$D$40)+(1-'1.Inputs'!$D$40)*(1+'1.Inputs'!$D$41))*(1+$G504)^(6-1))*'1.Inputs'!$D$47+(('1.Inputs'!$D$37*12*IF(6=1,'1.Inputs'!$D$38,IF(6=2,'1.Inputs'!$D$39,$E504)))/(1-'1.Inputs'!$D$42)*$D504*(1+$G504)^(6-1))*('1.Inputs'!$D$48-'1.Inputs'!$D$49))/'1.Inputs'!$D$51</f>
        <v>1739705774.326627</v>
      </c>
      <c r="N504" s="36">
        <f ca="1">((('1.Inputs'!$D$37*12*IF(7=1,'1.Inputs'!$D$38,IF(7=2,'1.Inputs'!$D$39,$E504)))*$F504*(('1.Inputs'!$D$40)+(1-'1.Inputs'!$D$40)*(1+'1.Inputs'!$D$41))*(1+$G504)^(7-1))*'1.Inputs'!$D$47+(('1.Inputs'!$D$37*12*IF(7=1,'1.Inputs'!$D$38,IF(7=2,'1.Inputs'!$D$39,$E504)))/(1-'1.Inputs'!$D$42)*$D504*(1+$G504)^(7-1))*('1.Inputs'!$D$48-'1.Inputs'!$D$49))/'1.Inputs'!$D$51</f>
        <v>1833704156.8865073</v>
      </c>
      <c r="O504" s="36">
        <f ca="1">((('1.Inputs'!$D$37*12*IF(8=1,'1.Inputs'!$D$38,IF(8=2,'1.Inputs'!$D$39,$E504)))*$F504*(('1.Inputs'!$D$40)+(1-'1.Inputs'!$D$40)*(1+'1.Inputs'!$D$41))*(1+$G504)^(8-1))*'1.Inputs'!$D$47+(('1.Inputs'!$D$37*12*IF(8=1,'1.Inputs'!$D$38,IF(8=2,'1.Inputs'!$D$39,$E504)))/(1-'1.Inputs'!$D$42)*$D504*(1+$G504)^(8-1))*('1.Inputs'!$D$48-'1.Inputs'!$D$49))/'1.Inputs'!$D$51</f>
        <v>1932781384.4179142</v>
      </c>
      <c r="P504" s="36">
        <f ca="1">((('1.Inputs'!$D$37*12*IF(9=1,'1.Inputs'!$D$38,IF(9=2,'1.Inputs'!$D$39,$E504)))*$F504*(('1.Inputs'!$D$40)+(1-'1.Inputs'!$D$40)*(1+'1.Inputs'!$D$41))*(1+$G504)^(9-1))*'1.Inputs'!$D$47+(('1.Inputs'!$D$37*12*IF(9=1,'1.Inputs'!$D$38,IF(9=2,'1.Inputs'!$D$39,$E504)))/(1-'1.Inputs'!$D$42)*$D504*(1+$G504)^(9-1))*('1.Inputs'!$D$48-'1.Inputs'!$D$49))/'1.Inputs'!$D$51</f>
        <v>2037211872.9857016</v>
      </c>
      <c r="Q504" s="36">
        <f ca="1">((('1.Inputs'!$D$37*12*IF(10=1,'1.Inputs'!$D$38,IF(10=2,'1.Inputs'!$D$39,$E504)))*$F504*(('1.Inputs'!$D$40)+(1-'1.Inputs'!$D$40)*(1+'1.Inputs'!$D$41))*(1+$G504)^(10-1))*'1.Inputs'!$D$47+(('1.Inputs'!$D$37*12*IF(10=1,'1.Inputs'!$D$38,IF(10=2,'1.Inputs'!$D$39,$E504)))/(1-'1.Inputs'!$D$42)*$D504*(1+$G504)^(10-1))*('1.Inputs'!$D$48-'1.Inputs'!$D$49))/'1.Inputs'!$D$51</f>
        <v>2147284865.6827338</v>
      </c>
      <c r="R504" s="36">
        <f>-'1.Inputs'!$D$24</f>
        <v>-2050000000</v>
      </c>
      <c r="S504" s="36">
        <f ca="1">((('1.Inputs'!$D$37*12*IF(1=1,'1.Inputs'!$D$38,IF(1=2,'1.Inputs'!$D$39,$E504)))*$F504*(('1.Inputs'!$D$40)+(1-'1.Inputs'!$D$40)*(1+'1.Inputs'!$D$41))*(1+$G504)^(1-1))-(('1.Inputs'!$D$37*12*IF(1=1,'1.Inputs'!$D$38,IF(1=2,'1.Inputs'!$D$39,$E504)))/(1-'1.Inputs'!$D$42)*$D504*(1+$G504)^(1-1))-('1.Inputs'!$D$37*12*IF(1=1,'1.Inputs'!$D$38,IF(1=2,'1.Inputs'!$D$39,$E504)))*'1.Inputs'!$D$43*(1+$G504)^(1-1)-'1.Inputs'!$D$44*(1+$G504)^(1-1)-('1.Inputs'!$D$20/'1.Inputs'!$D$27+'1.Inputs'!$D$23/'1.Inputs'!$D$28))-MAX(0,((('1.Inputs'!$D$37*12*IF(1=1,'1.Inputs'!$D$38,IF(1=2,'1.Inputs'!$D$39,$E504)))*$F504*(('1.Inputs'!$D$40)+(1-'1.Inputs'!$D$40)*(1+'1.Inputs'!$D$41))*(1+$G504)^(1-1))-(('1.Inputs'!$D$37*12*IF(1=1,'1.Inputs'!$D$38,IF(1=2,'1.Inputs'!$D$39,$E504)))/(1-'1.Inputs'!$D$42)*$D504*(1+$G504)^(1-1))-('1.Inputs'!$D$37*12*IF(1=1,'1.Inputs'!$D$38,IF(1=2,'1.Inputs'!$D$39,$E504)))*'1.Inputs'!$D$43*(1+$G504)^(1-1)-'1.Inputs'!$D$44*(1+$G504)^(1-1)-('1.Inputs'!$D$20/'1.Inputs'!$D$27+'1.Inputs'!$D$23/'1.Inputs'!$D$28)))*'1.Inputs'!$D$53+('1.Inputs'!$D$20/'1.Inputs'!$D$27+'1.Inputs'!$D$23/'1.Inputs'!$D$28)-H504</f>
        <v>-683178502.23783028</v>
      </c>
      <c r="T504" s="36">
        <f ca="1">((('1.Inputs'!$D$37*12*IF(2=1,'1.Inputs'!$D$38,IF(2=2,'1.Inputs'!$D$39,$E504)))*$F504*(('1.Inputs'!$D$40)+(1-'1.Inputs'!$D$40)*(1+'1.Inputs'!$D$41))*(1+$G504)^(2-1))-(('1.Inputs'!$D$37*12*IF(2=1,'1.Inputs'!$D$38,IF(2=2,'1.Inputs'!$D$39,$E504)))/(1-'1.Inputs'!$D$42)*$D504*(1+$G504)^(2-1))-('1.Inputs'!$D$37*12*IF(2=1,'1.Inputs'!$D$38,IF(2=2,'1.Inputs'!$D$39,$E504)))*'1.Inputs'!$D$43*(1+$G504)^(2-1)-'1.Inputs'!$D$44*(1+$G504)^(2-1)-('1.Inputs'!$D$20/'1.Inputs'!$D$27+'1.Inputs'!$D$23/'1.Inputs'!$D$28))-MAX(0,((('1.Inputs'!$D$37*12*IF(2=1,'1.Inputs'!$D$38,IF(2=2,'1.Inputs'!$D$39,$E504)))*$F504*(('1.Inputs'!$D$40)+(1-'1.Inputs'!$D$40)*(1+'1.Inputs'!$D$41))*(1+$G504)^(2-1))-(('1.Inputs'!$D$37*12*IF(2=1,'1.Inputs'!$D$38,IF(2=2,'1.Inputs'!$D$39,$E504)))/(1-'1.Inputs'!$D$42)*$D504*(1+$G504)^(2-1))-('1.Inputs'!$D$37*12*IF(2=1,'1.Inputs'!$D$38,IF(2=2,'1.Inputs'!$D$39,$E504)))*'1.Inputs'!$D$43*(1+$G504)^(2-1)-'1.Inputs'!$D$44*(1+$G504)^(2-1)-('1.Inputs'!$D$20/'1.Inputs'!$D$27+'1.Inputs'!$D$23/'1.Inputs'!$D$28)))*'1.Inputs'!$D$53+('1.Inputs'!$D$20/'1.Inputs'!$D$27+'1.Inputs'!$D$23/'1.Inputs'!$D$28)-(I504-H504)</f>
        <v>20672567.420883775</v>
      </c>
      <c r="U504" s="36">
        <f ca="1">((('1.Inputs'!$D$37*12*IF(3=1,'1.Inputs'!$D$38,IF(3=2,'1.Inputs'!$D$39,$E504)))*$F504*(('1.Inputs'!$D$40)+(1-'1.Inputs'!$D$40)*(1+'1.Inputs'!$D$41))*(1+$G504)^(3-1))-(('1.Inputs'!$D$37*12*IF(3=1,'1.Inputs'!$D$38,IF(3=2,'1.Inputs'!$D$39,$E504)))/(1-'1.Inputs'!$D$42)*$D504*(1+$G504)^(3-1))-('1.Inputs'!$D$37*12*IF(3=1,'1.Inputs'!$D$38,IF(3=2,'1.Inputs'!$D$39,$E504)))*'1.Inputs'!$D$43*(1+$G504)^(3-1)-'1.Inputs'!$D$44*(1+$G504)^(3-1)-('1.Inputs'!$D$20/'1.Inputs'!$D$27+'1.Inputs'!$D$23/'1.Inputs'!$D$28))-MAX(0,((('1.Inputs'!$D$37*12*IF(3=1,'1.Inputs'!$D$38,IF(3=2,'1.Inputs'!$D$39,$E504)))*$F504*(('1.Inputs'!$D$40)+(1-'1.Inputs'!$D$40)*(1+'1.Inputs'!$D$41))*(1+$G504)^(3-1))-(('1.Inputs'!$D$37*12*IF(3=1,'1.Inputs'!$D$38,IF(3=2,'1.Inputs'!$D$39,$E504)))/(1-'1.Inputs'!$D$42)*$D504*(1+$G504)^(3-1))-('1.Inputs'!$D$37*12*IF(3=1,'1.Inputs'!$D$38,IF(3=2,'1.Inputs'!$D$39,$E504)))*'1.Inputs'!$D$43*(1+$G504)^(3-1)-'1.Inputs'!$D$44*(1+$G504)^(3-1)-('1.Inputs'!$D$20/'1.Inputs'!$D$27+'1.Inputs'!$D$23/'1.Inputs'!$D$28)))*'1.Inputs'!$D$53+('1.Inputs'!$D$20/'1.Inputs'!$D$27+'1.Inputs'!$D$23/'1.Inputs'!$D$28)-(J504-I504)</f>
        <v>308327320.03518915</v>
      </c>
      <c r="V504" s="36">
        <f ca="1">((('1.Inputs'!$D$37*12*IF(4=1,'1.Inputs'!$D$38,IF(4=2,'1.Inputs'!$D$39,$E504)))*$F504*(('1.Inputs'!$D$40)+(1-'1.Inputs'!$D$40)*(1+'1.Inputs'!$D$41))*(1+$G504)^(4-1))-(('1.Inputs'!$D$37*12*IF(4=1,'1.Inputs'!$D$38,IF(4=2,'1.Inputs'!$D$39,$E504)))/(1-'1.Inputs'!$D$42)*$D504*(1+$G504)^(4-1))-('1.Inputs'!$D$37*12*IF(4=1,'1.Inputs'!$D$38,IF(4=2,'1.Inputs'!$D$39,$E504)))*'1.Inputs'!$D$43*(1+$G504)^(4-1)-'1.Inputs'!$D$44*(1+$G504)^(4-1)-('1.Inputs'!$D$20/'1.Inputs'!$D$27+'1.Inputs'!$D$23/'1.Inputs'!$D$28))-MAX(0,((('1.Inputs'!$D$37*12*IF(4=1,'1.Inputs'!$D$38,IF(4=2,'1.Inputs'!$D$39,$E504)))*$F504*(('1.Inputs'!$D$40)+(1-'1.Inputs'!$D$40)*(1+'1.Inputs'!$D$41))*(1+$G504)^(4-1))-(('1.Inputs'!$D$37*12*IF(4=1,'1.Inputs'!$D$38,IF(4=2,'1.Inputs'!$D$39,$E504)))/(1-'1.Inputs'!$D$42)*$D504*(1+$G504)^(4-1))-('1.Inputs'!$D$37*12*IF(4=1,'1.Inputs'!$D$38,IF(4=2,'1.Inputs'!$D$39,$E504)))*'1.Inputs'!$D$43*(1+$G504)^(4-1)-'1.Inputs'!$D$44*(1+$G504)^(4-1)-('1.Inputs'!$D$20/'1.Inputs'!$D$27+'1.Inputs'!$D$23/'1.Inputs'!$D$28)))*'1.Inputs'!$D$53+('1.Inputs'!$D$20/'1.Inputs'!$D$27+'1.Inputs'!$D$23/'1.Inputs'!$D$28)-(K504-J504)</f>
        <v>579083266.60935593</v>
      </c>
      <c r="W504" s="36">
        <f ca="1">((('1.Inputs'!$D$37*12*IF(5=1,'1.Inputs'!$D$38,IF(5=2,'1.Inputs'!$D$39,$E504)))*$F504*(('1.Inputs'!$D$40)+(1-'1.Inputs'!$D$40)*(1+'1.Inputs'!$D$41))*(1+$G504)^(5-1))-(('1.Inputs'!$D$37*12*IF(5=1,'1.Inputs'!$D$38,IF(5=2,'1.Inputs'!$D$39,$E504)))/(1-'1.Inputs'!$D$42)*$D504*(1+$G504)^(5-1))-('1.Inputs'!$D$37*12*IF(5=1,'1.Inputs'!$D$38,IF(5=2,'1.Inputs'!$D$39,$E504)))*'1.Inputs'!$D$43*(1+$G504)^(5-1)-'1.Inputs'!$D$44*(1+$G504)^(5-1)-('1.Inputs'!$D$20/'1.Inputs'!$D$27+'1.Inputs'!$D$23/'1.Inputs'!$D$28))-MAX(0,((('1.Inputs'!$D$37*12*IF(5=1,'1.Inputs'!$D$38,IF(5=2,'1.Inputs'!$D$39,$E504)))*$F504*(('1.Inputs'!$D$40)+(1-'1.Inputs'!$D$40)*(1+'1.Inputs'!$D$41))*(1+$G504)^(5-1))-(('1.Inputs'!$D$37*12*IF(5=1,'1.Inputs'!$D$38,IF(5=2,'1.Inputs'!$D$39,$E504)))/(1-'1.Inputs'!$D$42)*$D504*(1+$G504)^(5-1))-('1.Inputs'!$D$37*12*IF(5=1,'1.Inputs'!$D$38,IF(5=2,'1.Inputs'!$D$39,$E504)))*'1.Inputs'!$D$43*(1+$G504)^(5-1)-'1.Inputs'!$D$44*(1+$G504)^(5-1)-('1.Inputs'!$D$20/'1.Inputs'!$D$27+'1.Inputs'!$D$23/'1.Inputs'!$D$28)))*'1.Inputs'!$D$53+('1.Inputs'!$D$20/'1.Inputs'!$D$27+'1.Inputs'!$D$23/'1.Inputs'!$D$28)-(L504-K504)</f>
        <v>607818853.73595893</v>
      </c>
      <c r="X504" s="36">
        <f ca="1">((('1.Inputs'!$D$37*12*IF(6=1,'1.Inputs'!$D$38,IF(6=2,'1.Inputs'!$D$39,$E504)))*$F504*(('1.Inputs'!$D$40)+(1-'1.Inputs'!$D$40)*(1+'1.Inputs'!$D$41))*(1+$G504)^(6-1))-(('1.Inputs'!$D$37*12*IF(6=1,'1.Inputs'!$D$38,IF(6=2,'1.Inputs'!$D$39,$E504)))/(1-'1.Inputs'!$D$42)*$D504*(1+$G504)^(6-1))-('1.Inputs'!$D$37*12*IF(6=1,'1.Inputs'!$D$38,IF(6=2,'1.Inputs'!$D$39,$E504)))*'1.Inputs'!$D$43*(1+$G504)^(6-1)-'1.Inputs'!$D$44*(1+$G504)^(6-1)-('1.Inputs'!$D$20/'1.Inputs'!$D$27+'1.Inputs'!$D$23/'1.Inputs'!$D$28))-MAX(0,((('1.Inputs'!$D$37*12*IF(6=1,'1.Inputs'!$D$38,IF(6=2,'1.Inputs'!$D$39,$E504)))*$F504*(('1.Inputs'!$D$40)+(1-'1.Inputs'!$D$40)*(1+'1.Inputs'!$D$41))*(1+$G504)^(6-1))-(('1.Inputs'!$D$37*12*IF(6=1,'1.Inputs'!$D$38,IF(6=2,'1.Inputs'!$D$39,$E504)))/(1-'1.Inputs'!$D$42)*$D504*(1+$G504)^(6-1))-('1.Inputs'!$D$37*12*IF(6=1,'1.Inputs'!$D$38,IF(6=2,'1.Inputs'!$D$39,$E504)))*'1.Inputs'!$D$43*(1+$G504)^(6-1)-'1.Inputs'!$D$44*(1+$G504)^(6-1)-('1.Inputs'!$D$20/'1.Inputs'!$D$27+'1.Inputs'!$D$23/'1.Inputs'!$D$28)))*'1.Inputs'!$D$53+('1.Inputs'!$D$20/'1.Inputs'!$D$27+'1.Inputs'!$D$23/'1.Inputs'!$D$28)-(M504-L504)</f>
        <v>638107058.98435569</v>
      </c>
      <c r="Y504" s="36">
        <f ca="1">((('1.Inputs'!$D$37*12*IF(7=1,'1.Inputs'!$D$38,IF(7=2,'1.Inputs'!$D$39,$E504)))*$F504*(('1.Inputs'!$D$40)+(1-'1.Inputs'!$D$40)*(1+'1.Inputs'!$D$41))*(1+$G504)^(7-1))-(('1.Inputs'!$D$37*12*IF(7=1,'1.Inputs'!$D$38,IF(7=2,'1.Inputs'!$D$39,$E504)))/(1-'1.Inputs'!$D$42)*$D504*(1+$G504)^(7-1))-('1.Inputs'!$D$37*12*IF(7=1,'1.Inputs'!$D$38,IF(7=2,'1.Inputs'!$D$39,$E504)))*'1.Inputs'!$D$43*(1+$G504)^(7-1)-'1.Inputs'!$D$44*(1+$G504)^(7-1)-('1.Inputs'!$D$20/'1.Inputs'!$D$27+'1.Inputs'!$D$23/'1.Inputs'!$D$28))-MAX(0,((('1.Inputs'!$D$37*12*IF(7=1,'1.Inputs'!$D$38,IF(7=2,'1.Inputs'!$D$39,$E504)))*$F504*(('1.Inputs'!$D$40)+(1-'1.Inputs'!$D$40)*(1+'1.Inputs'!$D$41))*(1+$G504)^(7-1))-(('1.Inputs'!$D$37*12*IF(7=1,'1.Inputs'!$D$38,IF(7=2,'1.Inputs'!$D$39,$E504)))/(1-'1.Inputs'!$D$42)*$D504*(1+$G504)^(7-1))-('1.Inputs'!$D$37*12*IF(7=1,'1.Inputs'!$D$38,IF(7=2,'1.Inputs'!$D$39,$E504)))*'1.Inputs'!$D$43*(1+$G504)^(7-1)-'1.Inputs'!$D$44*(1+$G504)^(7-1)-('1.Inputs'!$D$20/'1.Inputs'!$D$27+'1.Inputs'!$D$23/'1.Inputs'!$D$28)))*'1.Inputs'!$D$53+('1.Inputs'!$D$20/'1.Inputs'!$D$27+'1.Inputs'!$D$23/'1.Inputs'!$D$28)-(N504-M504)</f>
        <v>670031772.16760421</v>
      </c>
      <c r="Z504" s="36">
        <f ca="1">((('1.Inputs'!$D$37*12*IF(8=1,'1.Inputs'!$D$38,IF(8=2,'1.Inputs'!$D$39,$E504)))*$F504*(('1.Inputs'!$D$40)+(1-'1.Inputs'!$D$40)*(1+'1.Inputs'!$D$41))*(1+$G504)^(8-1))-(('1.Inputs'!$D$37*12*IF(8=1,'1.Inputs'!$D$38,IF(8=2,'1.Inputs'!$D$39,$E504)))/(1-'1.Inputs'!$D$42)*$D504*(1+$G504)^(8-1))-('1.Inputs'!$D$37*12*IF(8=1,'1.Inputs'!$D$38,IF(8=2,'1.Inputs'!$D$39,$E504)))*'1.Inputs'!$D$43*(1+$G504)^(8-1)-'1.Inputs'!$D$44*(1+$G504)^(8-1)-('1.Inputs'!$D$20/'1.Inputs'!$D$27+'1.Inputs'!$D$23/'1.Inputs'!$D$28))-MAX(0,((('1.Inputs'!$D$37*12*IF(8=1,'1.Inputs'!$D$38,IF(8=2,'1.Inputs'!$D$39,$E504)))*$F504*(('1.Inputs'!$D$40)+(1-'1.Inputs'!$D$40)*(1+'1.Inputs'!$D$41))*(1+$G504)^(8-1))-(('1.Inputs'!$D$37*12*IF(8=1,'1.Inputs'!$D$38,IF(8=2,'1.Inputs'!$D$39,$E504)))/(1-'1.Inputs'!$D$42)*$D504*(1+$G504)^(8-1))-('1.Inputs'!$D$37*12*IF(8=1,'1.Inputs'!$D$38,IF(8=2,'1.Inputs'!$D$39,$E504)))*'1.Inputs'!$D$43*(1+$G504)^(8-1)-'1.Inputs'!$D$44*(1+$G504)^(8-1)-('1.Inputs'!$D$20/'1.Inputs'!$D$27+'1.Inputs'!$D$23/'1.Inputs'!$D$28)))*'1.Inputs'!$D$53+('1.Inputs'!$D$20/'1.Inputs'!$D$27+'1.Inputs'!$D$23/'1.Inputs'!$D$28)-(O504-N504)</f>
        <v>703681415.76563621</v>
      </c>
      <c r="AA504" s="36">
        <f ca="1">((('1.Inputs'!$D$37*12*IF(9=1,'1.Inputs'!$D$38,IF(9=2,'1.Inputs'!$D$39,$E504)))*$F504*(('1.Inputs'!$D$40)+(1-'1.Inputs'!$D$40)*(1+'1.Inputs'!$D$41))*(1+$G504)^(9-1))-(('1.Inputs'!$D$37*12*IF(9=1,'1.Inputs'!$D$38,IF(9=2,'1.Inputs'!$D$39,$E504)))/(1-'1.Inputs'!$D$42)*$D504*(1+$G504)^(9-1))-('1.Inputs'!$D$37*12*IF(9=1,'1.Inputs'!$D$38,IF(9=2,'1.Inputs'!$D$39,$E504)))*'1.Inputs'!$D$43*(1+$G504)^(9-1)-'1.Inputs'!$D$44*(1+$G504)^(9-1)-('1.Inputs'!$D$20/'1.Inputs'!$D$27+'1.Inputs'!$D$23/'1.Inputs'!$D$28))-MAX(0,((('1.Inputs'!$D$37*12*IF(9=1,'1.Inputs'!$D$38,IF(9=2,'1.Inputs'!$D$39,$E504)))*$F504*(('1.Inputs'!$D$40)+(1-'1.Inputs'!$D$40)*(1+'1.Inputs'!$D$41))*(1+$G504)^(9-1))-(('1.Inputs'!$D$37*12*IF(9=1,'1.Inputs'!$D$38,IF(9=2,'1.Inputs'!$D$39,$E504)))/(1-'1.Inputs'!$D$42)*$D504*(1+$G504)^(9-1))-('1.Inputs'!$D$37*12*IF(9=1,'1.Inputs'!$D$38,IF(9=2,'1.Inputs'!$D$39,$E504)))*'1.Inputs'!$D$43*(1+$G504)^(9-1)-'1.Inputs'!$D$44*(1+$G504)^(9-1)-('1.Inputs'!$D$20/'1.Inputs'!$D$27+'1.Inputs'!$D$23/'1.Inputs'!$D$28)))*'1.Inputs'!$D$53+('1.Inputs'!$D$20/'1.Inputs'!$D$27+'1.Inputs'!$D$23/'1.Inputs'!$D$28)-(P504-O504)</f>
        <v>739149189.83067679</v>
      </c>
      <c r="AB504" s="36">
        <f ca="1">((('1.Inputs'!$D$37*12*IF(10=1,'1.Inputs'!$D$38,IF(10=2,'1.Inputs'!$D$39,$E504)))*$F504*(('1.Inputs'!$D$40)+(1-'1.Inputs'!$D$40)*(1+'1.Inputs'!$D$41))*(1+$G504)^(10-1))-(('1.Inputs'!$D$37*12*IF(10=1,'1.Inputs'!$D$38,IF(10=2,'1.Inputs'!$D$39,$E504)))/(1-'1.Inputs'!$D$42)*$D504*(1+$G504)^(10-1))-('1.Inputs'!$D$37*12*IF(10=1,'1.Inputs'!$D$38,IF(10=2,'1.Inputs'!$D$39,$E504)))*'1.Inputs'!$D$43*(1+$G504)^(10-1)-'1.Inputs'!$D$44*(1+$G504)^(10-1)-('1.Inputs'!$D$20/'1.Inputs'!$D$27+'1.Inputs'!$D$23/'1.Inputs'!$D$28))-MAX(0,((('1.Inputs'!$D$37*12*IF(10=1,'1.Inputs'!$D$38,IF(10=2,'1.Inputs'!$D$39,$E504)))*$F504*(('1.Inputs'!$D$40)+(1-'1.Inputs'!$D$40)*(1+'1.Inputs'!$D$41))*(1+$G504)^(10-1))-(('1.Inputs'!$D$37*12*IF(10=1,'1.Inputs'!$D$38,IF(10=2,'1.Inputs'!$D$39,$E504)))/(1-'1.Inputs'!$D$42)*$D504*(1+$G504)^(10-1))-('1.Inputs'!$D$37*12*IF(10=1,'1.Inputs'!$D$38,IF(10=2,'1.Inputs'!$D$39,$E504)))*'1.Inputs'!$D$43*(1+$G504)^(10-1)-'1.Inputs'!$D$44*(1+$G504)^(10-1)-('1.Inputs'!$D$20/'1.Inputs'!$D$27+'1.Inputs'!$D$23/'1.Inputs'!$D$28)))*'1.Inputs'!$D$53+('1.Inputs'!$D$20/'1.Inputs'!$D$27+'1.Inputs'!$D$23/'1.Inputs'!$D$28)-(Q504-P504)+(('1.Inputs'!$D$20+'1.Inputs'!$D$23-('1.Inputs'!$D$20/'1.Inputs'!$D$27+'1.Inputs'!$D$23/'1.Inputs'!$D$28)*'1.Inputs'!$D$10)*'1.Inputs'!$D$60+'1.Inputs'!$D$19*'1.Inputs'!$D$59+Q504)</f>
        <v>3623818195.8079085</v>
      </c>
      <c r="AC504" s="36">
        <f ca="1">S504-AC$13-AC$14+MIN(AC$13,MAX(0,((('1.Inputs'!$D$37*12*IF(1=1,'1.Inputs'!$D$38,IF(1=2,'1.Inputs'!$D$39,$E504)))*$F504*(('1.Inputs'!$D$40)+(1-'1.Inputs'!$D$40)*(1+'1.Inputs'!$D$41))*(1+$G504)^(1-1))-(('1.Inputs'!$D$37*12*IF(1=1,'1.Inputs'!$D$38,IF(1=2,'1.Inputs'!$D$39,$E504)))/(1-'1.Inputs'!$D$42)*$D504*(1+$G504)^(1-1))-('1.Inputs'!$D$37*12*IF(1=1,'1.Inputs'!$D$38,IF(1=2,'1.Inputs'!$D$39,$E504)))*'1.Inputs'!$D$43*(1+$G504)^(1-1)-'1.Inputs'!$D$44*(1+$G504)^(1-1)-('1.Inputs'!$D$20/'1.Inputs'!$D$27+'1.Inputs'!$D$23/'1.Inputs'!$D$28))))*'1.Inputs'!$D$53</f>
        <v>-830778502.23783028</v>
      </c>
      <c r="AD504" s="36">
        <f ca="1">T504-AD$13-AD$14+MIN(AD$13,MAX(0,((('1.Inputs'!$D$37*12*IF(2=1,'1.Inputs'!$D$38,IF(2=2,'1.Inputs'!$D$39,$E504)))*$F504*(('1.Inputs'!$D$40)+(1-'1.Inputs'!$D$40)*(1+'1.Inputs'!$D$41))*(1+$G504)^(2-1))-(('1.Inputs'!$D$37*12*IF(2=1,'1.Inputs'!$D$38,IF(2=2,'1.Inputs'!$D$39,$E504)))/(1-'1.Inputs'!$D$42)*$D504*(1+$G504)^(2-1))-('1.Inputs'!$D$37*12*IF(2=1,'1.Inputs'!$D$38,IF(2=2,'1.Inputs'!$D$39,$E504)))*'1.Inputs'!$D$43*(1+$G504)^(2-1)-'1.Inputs'!$D$44*(1+$G504)^(2-1)-('1.Inputs'!$D$20/'1.Inputs'!$D$27+'1.Inputs'!$D$23/'1.Inputs'!$D$28))))*'1.Inputs'!$D$53</f>
        <v>-75267432.579116225</v>
      </c>
      <c r="AE504" s="36">
        <f ca="1">U504-AE$13-AE$14+MIN(AE$13,MAX(0,((('1.Inputs'!$D$37*12*IF(3=1,'1.Inputs'!$D$38,IF(3=2,'1.Inputs'!$D$39,$E504)))*$F504*(('1.Inputs'!$D$40)+(1-'1.Inputs'!$D$40)*(1+'1.Inputs'!$D$41))*(1+$G504)^(3-1))-(('1.Inputs'!$D$37*12*IF(3=1,'1.Inputs'!$D$38,IF(3=2,'1.Inputs'!$D$39,$E504)))/(1-'1.Inputs'!$D$42)*$D504*(1+$G504)^(3-1))-('1.Inputs'!$D$37*12*IF(3=1,'1.Inputs'!$D$38,IF(3=2,'1.Inputs'!$D$39,$E504)))*'1.Inputs'!$D$43*(1+$G504)^(3-1)-'1.Inputs'!$D$44*(1+$G504)^(3-1)-('1.Inputs'!$D$20/'1.Inputs'!$D$27+'1.Inputs'!$D$23/'1.Inputs'!$D$28))))*'1.Inputs'!$D$53</f>
        <v>-33612679.964810848</v>
      </c>
      <c r="AF504" s="36">
        <f ca="1">V504-AF$13-AF$14+MIN(AF$13,MAX(0,((('1.Inputs'!$D$37*12*IF(4=1,'1.Inputs'!$D$38,IF(4=2,'1.Inputs'!$D$39,$E504)))*$F504*(('1.Inputs'!$D$40)+(1-'1.Inputs'!$D$40)*(1+'1.Inputs'!$D$41))*(1+$G504)^(4-1))-(('1.Inputs'!$D$37*12*IF(4=1,'1.Inputs'!$D$38,IF(4=2,'1.Inputs'!$D$39,$E504)))/(1-'1.Inputs'!$D$42)*$D504*(1+$G504)^(4-1))-('1.Inputs'!$D$37*12*IF(4=1,'1.Inputs'!$D$38,IF(4=2,'1.Inputs'!$D$39,$E504)))*'1.Inputs'!$D$43*(1+$G504)^(4-1)-'1.Inputs'!$D$44*(1+$G504)^(4-1)-('1.Inputs'!$D$20/'1.Inputs'!$D$27+'1.Inputs'!$D$23/'1.Inputs'!$D$28))))*'1.Inputs'!$D$53</f>
        <v>256331266.60935593</v>
      </c>
      <c r="AG504" s="36">
        <f ca="1">W504-AG$13-AG$14+MIN(AG$13,MAX(0,((('1.Inputs'!$D$37*12*IF(5=1,'1.Inputs'!$D$38,IF(5=2,'1.Inputs'!$D$39,$E504)))*$F504*(('1.Inputs'!$D$40)+(1-'1.Inputs'!$D$40)*(1+'1.Inputs'!$D$41))*(1+$G504)^(5-1))-(('1.Inputs'!$D$37*12*IF(5=1,'1.Inputs'!$D$38,IF(5=2,'1.Inputs'!$D$39,$E504)))/(1-'1.Inputs'!$D$42)*$D504*(1+$G504)^(5-1))-('1.Inputs'!$D$37*12*IF(5=1,'1.Inputs'!$D$38,IF(5=2,'1.Inputs'!$D$39,$E504)))*'1.Inputs'!$D$43*(1+$G504)^(5-1)-'1.Inputs'!$D$44*(1+$G504)^(5-1)-('1.Inputs'!$D$20/'1.Inputs'!$D$27+'1.Inputs'!$D$23/'1.Inputs'!$D$28))))*'1.Inputs'!$D$53</f>
        <v>304254853.73595893</v>
      </c>
      <c r="AH504" s="36">
        <f ca="1">X504-AH$13-AH$14+MIN(AH$13,MAX(0,((('1.Inputs'!$D$37*12*IF(6=1,'1.Inputs'!$D$38,IF(6=2,'1.Inputs'!$D$39,$E504)))*$F504*(('1.Inputs'!$D$40)+(1-'1.Inputs'!$D$40)*(1+'1.Inputs'!$D$41))*(1+$G504)^(6-1))-(('1.Inputs'!$D$37*12*IF(6=1,'1.Inputs'!$D$38,IF(6=2,'1.Inputs'!$D$39,$E504)))/(1-'1.Inputs'!$D$42)*$D504*(1+$G504)^(6-1))-('1.Inputs'!$D$37*12*IF(6=1,'1.Inputs'!$D$38,IF(6=2,'1.Inputs'!$D$39,$E504)))*'1.Inputs'!$D$43*(1+$G504)^(6-1)-'1.Inputs'!$D$44*(1+$G504)^(6-1)-('1.Inputs'!$D$20/'1.Inputs'!$D$27+'1.Inputs'!$D$23/'1.Inputs'!$D$28))))*'1.Inputs'!$D$53</f>
        <v>353731058.98435569</v>
      </c>
      <c r="AI504" s="36">
        <f ca="1">Y504-AI$13-AI$14+MIN(AI$13,MAX(0,((('1.Inputs'!$D$37*12*IF(7=1,'1.Inputs'!$D$38,IF(7=2,'1.Inputs'!$D$39,$E504)))*$F504*(('1.Inputs'!$D$40)+(1-'1.Inputs'!$D$40)*(1+'1.Inputs'!$D$41))*(1+$G504)^(7-1))-(('1.Inputs'!$D$37*12*IF(7=1,'1.Inputs'!$D$38,IF(7=2,'1.Inputs'!$D$39,$E504)))/(1-'1.Inputs'!$D$42)*$D504*(1+$G504)^(7-1))-('1.Inputs'!$D$37*12*IF(7=1,'1.Inputs'!$D$38,IF(7=2,'1.Inputs'!$D$39,$E504)))*'1.Inputs'!$D$43*(1+$G504)^(7-1)-'1.Inputs'!$D$44*(1+$G504)^(7-1)-('1.Inputs'!$D$20/'1.Inputs'!$D$27+'1.Inputs'!$D$23/'1.Inputs'!$D$28))))*'1.Inputs'!$D$53</f>
        <v>404843772.16760421</v>
      </c>
      <c r="AJ504" s="36">
        <f ca="1">Z504-AJ$13-AJ$14+MIN(AJ$13,MAX(0,((('1.Inputs'!$D$37*12*IF(8=1,'1.Inputs'!$D$38,IF(8=2,'1.Inputs'!$D$39,$E504)))*$F504*(('1.Inputs'!$D$40)+(1-'1.Inputs'!$D$40)*(1+'1.Inputs'!$D$41))*(1+$G504)^(8-1))-(('1.Inputs'!$D$37*12*IF(8=1,'1.Inputs'!$D$38,IF(8=2,'1.Inputs'!$D$39,$E504)))/(1-'1.Inputs'!$D$42)*$D504*(1+$G504)^(8-1))-('1.Inputs'!$D$37*12*IF(8=1,'1.Inputs'!$D$38,IF(8=2,'1.Inputs'!$D$39,$E504)))*'1.Inputs'!$D$43*(1+$G504)^(8-1)-'1.Inputs'!$D$44*(1+$G504)^(8-1)-('1.Inputs'!$D$20/'1.Inputs'!$D$27+'1.Inputs'!$D$23/'1.Inputs'!$D$28))))*'1.Inputs'!$D$53</f>
        <v>703681415.76563621</v>
      </c>
      <c r="AK504" s="36">
        <f ca="1">AA504-AK$13-AK$14+MIN(AK$13,MAX(0,((('1.Inputs'!$D$37*12*IF(9=1,'1.Inputs'!$D$38,IF(9=2,'1.Inputs'!$D$39,$E504)))*$F504*(('1.Inputs'!$D$40)+(1-'1.Inputs'!$D$40)*(1+'1.Inputs'!$D$41))*(1+$G504)^(9-1))-(('1.Inputs'!$D$37*12*IF(9=1,'1.Inputs'!$D$38,IF(9=2,'1.Inputs'!$D$39,$E504)))/(1-'1.Inputs'!$D$42)*$D504*(1+$G504)^(9-1))-('1.Inputs'!$D$37*12*IF(9=1,'1.Inputs'!$D$38,IF(9=2,'1.Inputs'!$D$39,$E504)))*'1.Inputs'!$D$43*(1+$G504)^(9-1)-'1.Inputs'!$D$44*(1+$G504)^(9-1)-('1.Inputs'!$D$20/'1.Inputs'!$D$27+'1.Inputs'!$D$23/'1.Inputs'!$D$28))))*'1.Inputs'!$D$53</f>
        <v>739149189.83067679</v>
      </c>
      <c r="AL504" s="36">
        <f ca="1">AB504-AL$13-AL$14+MIN(AL$13,MAX(0,((('1.Inputs'!$D$37*12*IF(10=1,'1.Inputs'!$D$38,IF(10=2,'1.Inputs'!$D$39,$E504)))*$F504*(('1.Inputs'!$D$40)+(1-'1.Inputs'!$D$40)*(1+'1.Inputs'!$D$41))*(1+$G504)^(10-1))-(('1.Inputs'!$D$37*12*IF(10=1,'1.Inputs'!$D$38,IF(10=2,'1.Inputs'!$D$39,$E504)))/(1-'1.Inputs'!$D$42)*$D504*(1+$G504)^(10-1))-('1.Inputs'!$D$37*12*IF(10=1,'1.Inputs'!$D$38,IF(10=2,'1.Inputs'!$D$39,$E504)))*'1.Inputs'!$D$43*(1+$G504)^(10-1)-'1.Inputs'!$D$44*(1+$G504)^(10-1)-('1.Inputs'!$D$20/'1.Inputs'!$D$27+'1.Inputs'!$D$23/'1.Inputs'!$D$28))))*'1.Inputs'!$D$53+'1.Inputs'!$D$35</f>
        <v>4423818195.807909</v>
      </c>
      <c r="AM504" s="48">
        <f ca="1">R504+NPV('1.Inputs'!$D$55,S504:AB504)</f>
        <v>658265732.33969021</v>
      </c>
      <c r="AN504" s="48">
        <f ca="1">-('1.Inputs'!$D$24*(1-'1.Inputs'!$D$31)+'1.Inputs'!$D$35)+NPV('1.Inputs'!$D$54,AC504:AL504)</f>
        <v>-676147790.28115106</v>
      </c>
      <c r="AO504" s="36">
        <f t="shared" ca="1" si="61"/>
        <v>-4.6285806384676844</v>
      </c>
      <c r="AP504" s="36">
        <f t="shared" ca="1" si="62"/>
        <v>0.78335193098371225</v>
      </c>
      <c r="AQ504" s="36">
        <f ca="1">'1.Inputs'!$D$35+MIN(SUM($AC504:AC504),SUM($AC504:AD504),SUM($AC504:AE504),SUM($AC504:AF504),SUM($AC504:AG504),SUM($AC504:AH504),SUM($AC504:AI504),SUM($AC504:AJ504),SUM($AC504:AK504),SUM($AC504:AL504))</f>
        <v>-139658614.78175735</v>
      </c>
      <c r="AR504" s="36">
        <f ca="1">IF(AP504&lt;'1.Inputs'!$D$57,1,0)</f>
        <v>1</v>
      </c>
      <c r="AS504" s="36">
        <f t="shared" ca="1" si="63"/>
        <v>1</v>
      </c>
    </row>
    <row r="505" spans="2:45" ht="15" customHeight="1" x14ac:dyDescent="0.25">
      <c r="B505" s="36">
        <v>490</v>
      </c>
      <c r="C505" s="36">
        <f t="shared" ca="1" si="56"/>
        <v>0.15493158910146188</v>
      </c>
      <c r="D505" s="36">
        <f t="shared" ca="1" si="57"/>
        <v>19496.394379113357</v>
      </c>
      <c r="E505" s="47">
        <f t="shared" ca="1" si="58"/>
        <v>0.7715034435558753</v>
      </c>
      <c r="F505" s="36">
        <f t="shared" ca="1" si="59"/>
        <v>30277.423442921652</v>
      </c>
      <c r="G505" s="36">
        <f t="shared" ca="1" si="60"/>
        <v>5.7674746601213606E-2</v>
      </c>
      <c r="H505" s="36">
        <f ca="1">((('1.Inputs'!$D$37*12*IF(1=1,'1.Inputs'!$D$38,IF(1=2,'1.Inputs'!$D$39,$E505)))*$F505*(('1.Inputs'!$D$40)+(1-'1.Inputs'!$D$40)*(1+'1.Inputs'!$D$41))*(1+$G505)^(1-1))*'1.Inputs'!$D$47+(('1.Inputs'!$D$37*12*IF(1=1,'1.Inputs'!$D$38,IF(1=2,'1.Inputs'!$D$39,$E505)))/(1-'1.Inputs'!$D$42)*$D505*(1+$G505)^(1-1))*('1.Inputs'!$D$48-'1.Inputs'!$D$49))/'1.Inputs'!$D$51</f>
        <v>806177965.68550038</v>
      </c>
      <c r="I505" s="36">
        <f ca="1">((('1.Inputs'!$D$37*12*IF(2=1,'1.Inputs'!$D$38,IF(2=2,'1.Inputs'!$D$39,$E505)))*$F505*(('1.Inputs'!$D$40)+(1-'1.Inputs'!$D$40)*(1+'1.Inputs'!$D$41))*(1+$G505)^(2-1))*'1.Inputs'!$D$47+(('1.Inputs'!$D$37*12*IF(2=1,'1.Inputs'!$D$38,IF(2=2,'1.Inputs'!$D$39,$E505)))/(1-'1.Inputs'!$D$42)*$D505*(1+$G505)^(2-1))*('1.Inputs'!$D$48-'1.Inputs'!$D$49))/'1.Inputs'!$D$51</f>
        <v>1193743705.8006508</v>
      </c>
      <c r="J505" s="36">
        <f ca="1">((('1.Inputs'!$D$37*12*IF(3=1,'1.Inputs'!$D$38,IF(3=2,'1.Inputs'!$D$39,$E505)))*$F505*(('1.Inputs'!$D$40)+(1-'1.Inputs'!$D$40)*(1+'1.Inputs'!$D$41))*(1+$G505)^(3-1))*'1.Inputs'!$D$47+(('1.Inputs'!$D$37*12*IF(3=1,'1.Inputs'!$D$38,IF(3=2,'1.Inputs'!$D$39,$E505)))/(1-'1.Inputs'!$D$42)*$D505*(1+$G505)^(3-1))*('1.Inputs'!$D$48-'1.Inputs'!$D$49))/'1.Inputs'!$D$51</f>
        <v>1391563595.3582711</v>
      </c>
      <c r="K505" s="36">
        <f ca="1">((('1.Inputs'!$D$37*12*IF(4=1,'1.Inputs'!$D$38,IF(4=2,'1.Inputs'!$D$39,$E505)))*$F505*(('1.Inputs'!$D$40)+(1-'1.Inputs'!$D$40)*(1+'1.Inputs'!$D$41))*(1+$G505)^(4-1))*'1.Inputs'!$D$47+(('1.Inputs'!$D$37*12*IF(4=1,'1.Inputs'!$D$38,IF(4=2,'1.Inputs'!$D$39,$E505)))/(1-'1.Inputs'!$D$42)*$D505*(1+$G505)^(4-1))*('1.Inputs'!$D$48-'1.Inputs'!$D$49))/'1.Inputs'!$D$51</f>
        <v>1471821673.1000333</v>
      </c>
      <c r="L505" s="36">
        <f ca="1">((('1.Inputs'!$D$37*12*IF(5=1,'1.Inputs'!$D$38,IF(5=2,'1.Inputs'!$D$39,$E505)))*$F505*(('1.Inputs'!$D$40)+(1-'1.Inputs'!$D$40)*(1+'1.Inputs'!$D$41))*(1+$G505)^(5-1))*'1.Inputs'!$D$47+(('1.Inputs'!$D$37*12*IF(5=1,'1.Inputs'!$D$38,IF(5=2,'1.Inputs'!$D$39,$E505)))/(1-'1.Inputs'!$D$42)*$D505*(1+$G505)^(5-1))*('1.Inputs'!$D$48-'1.Inputs'!$D$49))/'1.Inputs'!$D$51</f>
        <v>1556708615.1382518</v>
      </c>
      <c r="M505" s="36">
        <f ca="1">((('1.Inputs'!$D$37*12*IF(6=1,'1.Inputs'!$D$38,IF(6=2,'1.Inputs'!$D$39,$E505)))*$F505*(('1.Inputs'!$D$40)+(1-'1.Inputs'!$D$40)*(1+'1.Inputs'!$D$41))*(1+$G505)^(6-1))*'1.Inputs'!$D$47+(('1.Inputs'!$D$37*12*IF(6=1,'1.Inputs'!$D$38,IF(6=2,'1.Inputs'!$D$39,$E505)))/(1-'1.Inputs'!$D$42)*$D505*(1+$G505)^(6-1))*('1.Inputs'!$D$48-'1.Inputs'!$D$49))/'1.Inputs'!$D$51</f>
        <v>1646491390.0482767</v>
      </c>
      <c r="N505" s="36">
        <f ca="1">((('1.Inputs'!$D$37*12*IF(7=1,'1.Inputs'!$D$38,IF(7=2,'1.Inputs'!$D$39,$E505)))*$F505*(('1.Inputs'!$D$40)+(1-'1.Inputs'!$D$40)*(1+'1.Inputs'!$D$41))*(1+$G505)^(7-1))*'1.Inputs'!$D$47+(('1.Inputs'!$D$37*12*IF(7=1,'1.Inputs'!$D$38,IF(7=2,'1.Inputs'!$D$39,$E505)))/(1-'1.Inputs'!$D$42)*$D505*(1+$G505)^(7-1))*('1.Inputs'!$D$48-'1.Inputs'!$D$49))/'1.Inputs'!$D$51</f>
        <v>1741452363.750391</v>
      </c>
      <c r="O505" s="36">
        <f ca="1">((('1.Inputs'!$D$37*12*IF(8=1,'1.Inputs'!$D$38,IF(8=2,'1.Inputs'!$D$39,$E505)))*$F505*(('1.Inputs'!$D$40)+(1-'1.Inputs'!$D$40)*(1+'1.Inputs'!$D$41))*(1+$G505)^(8-1))*'1.Inputs'!$D$47+(('1.Inputs'!$D$37*12*IF(8=1,'1.Inputs'!$D$38,IF(8=2,'1.Inputs'!$D$39,$E505)))/(1-'1.Inputs'!$D$42)*$D505*(1+$G505)^(8-1))*('1.Inputs'!$D$48-'1.Inputs'!$D$49))/'1.Inputs'!$D$51</f>
        <v>1841890187.5477786</v>
      </c>
      <c r="P505" s="36">
        <f ca="1">((('1.Inputs'!$D$37*12*IF(9=1,'1.Inputs'!$D$38,IF(9=2,'1.Inputs'!$D$39,$E505)))*$F505*(('1.Inputs'!$D$40)+(1-'1.Inputs'!$D$40)*(1+'1.Inputs'!$D$41))*(1+$G505)^(9-1))*'1.Inputs'!$D$47+(('1.Inputs'!$D$37*12*IF(9=1,'1.Inputs'!$D$38,IF(9=2,'1.Inputs'!$D$39,$E505)))/(1-'1.Inputs'!$D$42)*$D505*(1+$G505)^(9-1))*('1.Inputs'!$D$48-'1.Inputs'!$D$49))/'1.Inputs'!$D$51</f>
        <v>1948120737.3818586</v>
      </c>
      <c r="Q505" s="36">
        <f ca="1">((('1.Inputs'!$D$37*12*IF(10=1,'1.Inputs'!$D$38,IF(10=2,'1.Inputs'!$D$39,$E505)))*$F505*(('1.Inputs'!$D$40)+(1-'1.Inputs'!$D$40)*(1+'1.Inputs'!$D$41))*(1+$G505)^(10-1))*'1.Inputs'!$D$47+(('1.Inputs'!$D$37*12*IF(10=1,'1.Inputs'!$D$38,IF(10=2,'1.Inputs'!$D$39,$E505)))/(1-'1.Inputs'!$D$42)*$D505*(1+$G505)^(10-1))*('1.Inputs'!$D$48-'1.Inputs'!$D$49))/'1.Inputs'!$D$51</f>
        <v>2060478107.2589266</v>
      </c>
      <c r="R505" s="36">
        <f>-'1.Inputs'!$D$24</f>
        <v>-2050000000</v>
      </c>
      <c r="S505" s="36">
        <f ca="1">((('1.Inputs'!$D$37*12*IF(1=1,'1.Inputs'!$D$38,IF(1=2,'1.Inputs'!$D$39,$E505)))*$F505*(('1.Inputs'!$D$40)+(1-'1.Inputs'!$D$40)*(1+'1.Inputs'!$D$41))*(1+$G505)^(1-1))-(('1.Inputs'!$D$37*12*IF(1=1,'1.Inputs'!$D$38,IF(1=2,'1.Inputs'!$D$39,$E505)))/(1-'1.Inputs'!$D$42)*$D505*(1+$G505)^(1-1))-('1.Inputs'!$D$37*12*IF(1=1,'1.Inputs'!$D$38,IF(1=2,'1.Inputs'!$D$39,$E505)))*'1.Inputs'!$D$43*(1+$G505)^(1-1)-'1.Inputs'!$D$44*(1+$G505)^(1-1)-('1.Inputs'!$D$20/'1.Inputs'!$D$27+'1.Inputs'!$D$23/'1.Inputs'!$D$28))-MAX(0,((('1.Inputs'!$D$37*12*IF(1=1,'1.Inputs'!$D$38,IF(1=2,'1.Inputs'!$D$39,$E505)))*$F505*(('1.Inputs'!$D$40)+(1-'1.Inputs'!$D$40)*(1+'1.Inputs'!$D$41))*(1+$G505)^(1-1))-(('1.Inputs'!$D$37*12*IF(1=1,'1.Inputs'!$D$38,IF(1=2,'1.Inputs'!$D$39,$E505)))/(1-'1.Inputs'!$D$42)*$D505*(1+$G505)^(1-1))-('1.Inputs'!$D$37*12*IF(1=1,'1.Inputs'!$D$38,IF(1=2,'1.Inputs'!$D$39,$E505)))*'1.Inputs'!$D$43*(1+$G505)^(1-1)-'1.Inputs'!$D$44*(1+$G505)^(1-1)-('1.Inputs'!$D$20/'1.Inputs'!$D$27+'1.Inputs'!$D$23/'1.Inputs'!$D$28)))*'1.Inputs'!$D$53+('1.Inputs'!$D$20/'1.Inputs'!$D$27+'1.Inputs'!$D$23/'1.Inputs'!$D$28)-H505</f>
        <v>-611602743.37003934</v>
      </c>
      <c r="T505" s="36">
        <f ca="1">((('1.Inputs'!$D$37*12*IF(2=1,'1.Inputs'!$D$38,IF(2=2,'1.Inputs'!$D$39,$E505)))*$F505*(('1.Inputs'!$D$40)+(1-'1.Inputs'!$D$40)*(1+'1.Inputs'!$D$41))*(1+$G505)^(2-1))-(('1.Inputs'!$D$37*12*IF(2=1,'1.Inputs'!$D$38,IF(2=2,'1.Inputs'!$D$39,$E505)))/(1-'1.Inputs'!$D$42)*$D505*(1+$G505)^(2-1))-('1.Inputs'!$D$37*12*IF(2=1,'1.Inputs'!$D$38,IF(2=2,'1.Inputs'!$D$39,$E505)))*'1.Inputs'!$D$43*(1+$G505)^(2-1)-'1.Inputs'!$D$44*(1+$G505)^(2-1)-('1.Inputs'!$D$20/'1.Inputs'!$D$27+'1.Inputs'!$D$23/'1.Inputs'!$D$28))-MAX(0,((('1.Inputs'!$D$37*12*IF(2=1,'1.Inputs'!$D$38,IF(2=2,'1.Inputs'!$D$39,$E505)))*$F505*(('1.Inputs'!$D$40)+(1-'1.Inputs'!$D$40)*(1+'1.Inputs'!$D$41))*(1+$G505)^(2-1))-(('1.Inputs'!$D$37*12*IF(2=1,'1.Inputs'!$D$38,IF(2=2,'1.Inputs'!$D$39,$E505)))/(1-'1.Inputs'!$D$42)*$D505*(1+$G505)^(2-1))-('1.Inputs'!$D$37*12*IF(2=1,'1.Inputs'!$D$38,IF(2=2,'1.Inputs'!$D$39,$E505)))*'1.Inputs'!$D$43*(1+$G505)^(2-1)-'1.Inputs'!$D$44*(1+$G505)^(2-1)-('1.Inputs'!$D$20/'1.Inputs'!$D$27+'1.Inputs'!$D$23/'1.Inputs'!$D$28)))*'1.Inputs'!$D$53+('1.Inputs'!$D$20/'1.Inputs'!$D$27+'1.Inputs'!$D$23/'1.Inputs'!$D$28)-(I505-H505)</f>
        <v>125331184.64219522</v>
      </c>
      <c r="U505" s="36">
        <f ca="1">((('1.Inputs'!$D$37*12*IF(3=1,'1.Inputs'!$D$38,IF(3=2,'1.Inputs'!$D$39,$E505)))*$F505*(('1.Inputs'!$D$40)+(1-'1.Inputs'!$D$40)*(1+'1.Inputs'!$D$41))*(1+$G505)^(3-1))-(('1.Inputs'!$D$37*12*IF(3=1,'1.Inputs'!$D$38,IF(3=2,'1.Inputs'!$D$39,$E505)))/(1-'1.Inputs'!$D$42)*$D505*(1+$G505)^(3-1))-('1.Inputs'!$D$37*12*IF(3=1,'1.Inputs'!$D$38,IF(3=2,'1.Inputs'!$D$39,$E505)))*'1.Inputs'!$D$43*(1+$G505)^(3-1)-'1.Inputs'!$D$44*(1+$G505)^(3-1)-('1.Inputs'!$D$20/'1.Inputs'!$D$27+'1.Inputs'!$D$23/'1.Inputs'!$D$28))-MAX(0,((('1.Inputs'!$D$37*12*IF(3=1,'1.Inputs'!$D$38,IF(3=2,'1.Inputs'!$D$39,$E505)))*$F505*(('1.Inputs'!$D$40)+(1-'1.Inputs'!$D$40)*(1+'1.Inputs'!$D$41))*(1+$G505)^(3-1))-(('1.Inputs'!$D$37*12*IF(3=1,'1.Inputs'!$D$38,IF(3=2,'1.Inputs'!$D$39,$E505)))/(1-'1.Inputs'!$D$42)*$D505*(1+$G505)^(3-1))-('1.Inputs'!$D$37*12*IF(3=1,'1.Inputs'!$D$38,IF(3=2,'1.Inputs'!$D$39,$E505)))*'1.Inputs'!$D$43*(1+$G505)^(3-1)-'1.Inputs'!$D$44*(1+$G505)^(3-1)-('1.Inputs'!$D$20/'1.Inputs'!$D$27+'1.Inputs'!$D$23/'1.Inputs'!$D$28)))*'1.Inputs'!$D$53+('1.Inputs'!$D$20/'1.Inputs'!$D$27+'1.Inputs'!$D$23/'1.Inputs'!$D$28)-(J505-I505)</f>
        <v>459089287.1016922</v>
      </c>
      <c r="V505" s="36">
        <f ca="1">((('1.Inputs'!$D$37*12*IF(4=1,'1.Inputs'!$D$38,IF(4=2,'1.Inputs'!$D$39,$E505)))*$F505*(('1.Inputs'!$D$40)+(1-'1.Inputs'!$D$40)*(1+'1.Inputs'!$D$41))*(1+$G505)^(4-1))-(('1.Inputs'!$D$37*12*IF(4=1,'1.Inputs'!$D$38,IF(4=2,'1.Inputs'!$D$39,$E505)))/(1-'1.Inputs'!$D$42)*$D505*(1+$G505)^(4-1))-('1.Inputs'!$D$37*12*IF(4=1,'1.Inputs'!$D$38,IF(4=2,'1.Inputs'!$D$39,$E505)))*'1.Inputs'!$D$43*(1+$G505)^(4-1)-'1.Inputs'!$D$44*(1+$G505)^(4-1)-('1.Inputs'!$D$20/'1.Inputs'!$D$27+'1.Inputs'!$D$23/'1.Inputs'!$D$28))-MAX(0,((('1.Inputs'!$D$37*12*IF(4=1,'1.Inputs'!$D$38,IF(4=2,'1.Inputs'!$D$39,$E505)))*$F505*(('1.Inputs'!$D$40)+(1-'1.Inputs'!$D$40)*(1+'1.Inputs'!$D$41))*(1+$G505)^(4-1))-(('1.Inputs'!$D$37*12*IF(4=1,'1.Inputs'!$D$38,IF(4=2,'1.Inputs'!$D$39,$E505)))/(1-'1.Inputs'!$D$42)*$D505*(1+$G505)^(4-1))-('1.Inputs'!$D$37*12*IF(4=1,'1.Inputs'!$D$38,IF(4=2,'1.Inputs'!$D$39,$E505)))*'1.Inputs'!$D$43*(1+$G505)^(4-1)-'1.Inputs'!$D$44*(1+$G505)^(4-1)-('1.Inputs'!$D$20/'1.Inputs'!$D$27+'1.Inputs'!$D$23/'1.Inputs'!$D$28)))*'1.Inputs'!$D$53+('1.Inputs'!$D$20/'1.Inputs'!$D$27+'1.Inputs'!$D$23/'1.Inputs'!$D$28)-(K505-J505)</f>
        <v>611813037.44448042</v>
      </c>
      <c r="W505" s="36">
        <f ca="1">((('1.Inputs'!$D$37*12*IF(5=1,'1.Inputs'!$D$38,IF(5=2,'1.Inputs'!$D$39,$E505)))*$F505*(('1.Inputs'!$D$40)+(1-'1.Inputs'!$D$40)*(1+'1.Inputs'!$D$41))*(1+$G505)^(5-1))-(('1.Inputs'!$D$37*12*IF(5=1,'1.Inputs'!$D$38,IF(5=2,'1.Inputs'!$D$39,$E505)))/(1-'1.Inputs'!$D$42)*$D505*(1+$G505)^(5-1))-('1.Inputs'!$D$37*12*IF(5=1,'1.Inputs'!$D$38,IF(5=2,'1.Inputs'!$D$39,$E505)))*'1.Inputs'!$D$43*(1+$G505)^(5-1)-'1.Inputs'!$D$44*(1+$G505)^(5-1)-('1.Inputs'!$D$20/'1.Inputs'!$D$27+'1.Inputs'!$D$23/'1.Inputs'!$D$28))-MAX(0,((('1.Inputs'!$D$37*12*IF(5=1,'1.Inputs'!$D$38,IF(5=2,'1.Inputs'!$D$39,$E505)))*$F505*(('1.Inputs'!$D$40)+(1-'1.Inputs'!$D$40)*(1+'1.Inputs'!$D$41))*(1+$G505)^(5-1))-(('1.Inputs'!$D$37*12*IF(5=1,'1.Inputs'!$D$38,IF(5=2,'1.Inputs'!$D$39,$E505)))/(1-'1.Inputs'!$D$42)*$D505*(1+$G505)^(5-1))-('1.Inputs'!$D$37*12*IF(5=1,'1.Inputs'!$D$38,IF(5=2,'1.Inputs'!$D$39,$E505)))*'1.Inputs'!$D$43*(1+$G505)^(5-1)-'1.Inputs'!$D$44*(1+$G505)^(5-1)-('1.Inputs'!$D$20/'1.Inputs'!$D$27+'1.Inputs'!$D$23/'1.Inputs'!$D$28)))*'1.Inputs'!$D$53+('1.Inputs'!$D$20/'1.Inputs'!$D$27+'1.Inputs'!$D$23/'1.Inputs'!$D$28)-(L505-K505)</f>
        <v>644374067.56950283</v>
      </c>
      <c r="X505" s="36">
        <f ca="1">((('1.Inputs'!$D$37*12*IF(6=1,'1.Inputs'!$D$38,IF(6=2,'1.Inputs'!$D$39,$E505)))*$F505*(('1.Inputs'!$D$40)+(1-'1.Inputs'!$D$40)*(1+'1.Inputs'!$D$41))*(1+$G505)^(6-1))-(('1.Inputs'!$D$37*12*IF(6=1,'1.Inputs'!$D$38,IF(6=2,'1.Inputs'!$D$39,$E505)))/(1-'1.Inputs'!$D$42)*$D505*(1+$G505)^(6-1))-('1.Inputs'!$D$37*12*IF(6=1,'1.Inputs'!$D$38,IF(6=2,'1.Inputs'!$D$39,$E505)))*'1.Inputs'!$D$43*(1+$G505)^(6-1)-'1.Inputs'!$D$44*(1+$G505)^(6-1)-('1.Inputs'!$D$20/'1.Inputs'!$D$27+'1.Inputs'!$D$23/'1.Inputs'!$D$28))-MAX(0,((('1.Inputs'!$D$37*12*IF(6=1,'1.Inputs'!$D$38,IF(6=2,'1.Inputs'!$D$39,$E505)))*$F505*(('1.Inputs'!$D$40)+(1-'1.Inputs'!$D$40)*(1+'1.Inputs'!$D$41))*(1+$G505)^(6-1))-(('1.Inputs'!$D$37*12*IF(6=1,'1.Inputs'!$D$38,IF(6=2,'1.Inputs'!$D$39,$E505)))/(1-'1.Inputs'!$D$42)*$D505*(1+$G505)^(6-1))-('1.Inputs'!$D$37*12*IF(6=1,'1.Inputs'!$D$38,IF(6=2,'1.Inputs'!$D$39,$E505)))*'1.Inputs'!$D$43*(1+$G505)^(6-1)-'1.Inputs'!$D$44*(1+$G505)^(6-1)-('1.Inputs'!$D$20/'1.Inputs'!$D$27+'1.Inputs'!$D$23/'1.Inputs'!$D$28)))*'1.Inputs'!$D$53+('1.Inputs'!$D$20/'1.Inputs'!$D$27+'1.Inputs'!$D$23/'1.Inputs'!$D$28)-(M505-L505)</f>
        <v>678813046.85605931</v>
      </c>
      <c r="Y505" s="36">
        <f ca="1">((('1.Inputs'!$D$37*12*IF(7=1,'1.Inputs'!$D$38,IF(7=2,'1.Inputs'!$D$39,$E505)))*$F505*(('1.Inputs'!$D$40)+(1-'1.Inputs'!$D$40)*(1+'1.Inputs'!$D$41))*(1+$G505)^(7-1))-(('1.Inputs'!$D$37*12*IF(7=1,'1.Inputs'!$D$38,IF(7=2,'1.Inputs'!$D$39,$E505)))/(1-'1.Inputs'!$D$42)*$D505*(1+$G505)^(7-1))-('1.Inputs'!$D$37*12*IF(7=1,'1.Inputs'!$D$38,IF(7=2,'1.Inputs'!$D$39,$E505)))*'1.Inputs'!$D$43*(1+$G505)^(7-1)-'1.Inputs'!$D$44*(1+$G505)^(7-1)-('1.Inputs'!$D$20/'1.Inputs'!$D$27+'1.Inputs'!$D$23/'1.Inputs'!$D$28))-MAX(0,((('1.Inputs'!$D$37*12*IF(7=1,'1.Inputs'!$D$38,IF(7=2,'1.Inputs'!$D$39,$E505)))*$F505*(('1.Inputs'!$D$40)+(1-'1.Inputs'!$D$40)*(1+'1.Inputs'!$D$41))*(1+$G505)^(7-1))-(('1.Inputs'!$D$37*12*IF(7=1,'1.Inputs'!$D$38,IF(7=2,'1.Inputs'!$D$39,$E505)))/(1-'1.Inputs'!$D$42)*$D505*(1+$G505)^(7-1))-('1.Inputs'!$D$37*12*IF(7=1,'1.Inputs'!$D$38,IF(7=2,'1.Inputs'!$D$39,$E505)))*'1.Inputs'!$D$43*(1+$G505)^(7-1)-'1.Inputs'!$D$44*(1+$G505)^(7-1)-('1.Inputs'!$D$20/'1.Inputs'!$D$27+'1.Inputs'!$D$23/'1.Inputs'!$D$28)))*'1.Inputs'!$D$53+('1.Inputs'!$D$20/'1.Inputs'!$D$27+'1.Inputs'!$D$23/'1.Inputs'!$D$28)-(N505-M505)</f>
        <v>715238285.5461731</v>
      </c>
      <c r="Z505" s="36">
        <f ca="1">((('1.Inputs'!$D$37*12*IF(8=1,'1.Inputs'!$D$38,IF(8=2,'1.Inputs'!$D$39,$E505)))*$F505*(('1.Inputs'!$D$40)+(1-'1.Inputs'!$D$40)*(1+'1.Inputs'!$D$41))*(1+$G505)^(8-1))-(('1.Inputs'!$D$37*12*IF(8=1,'1.Inputs'!$D$38,IF(8=2,'1.Inputs'!$D$39,$E505)))/(1-'1.Inputs'!$D$42)*$D505*(1+$G505)^(8-1))-('1.Inputs'!$D$37*12*IF(8=1,'1.Inputs'!$D$38,IF(8=2,'1.Inputs'!$D$39,$E505)))*'1.Inputs'!$D$43*(1+$G505)^(8-1)-'1.Inputs'!$D$44*(1+$G505)^(8-1)-('1.Inputs'!$D$20/'1.Inputs'!$D$27+'1.Inputs'!$D$23/'1.Inputs'!$D$28))-MAX(0,((('1.Inputs'!$D$37*12*IF(8=1,'1.Inputs'!$D$38,IF(8=2,'1.Inputs'!$D$39,$E505)))*$F505*(('1.Inputs'!$D$40)+(1-'1.Inputs'!$D$40)*(1+'1.Inputs'!$D$41))*(1+$G505)^(8-1))-(('1.Inputs'!$D$37*12*IF(8=1,'1.Inputs'!$D$38,IF(8=2,'1.Inputs'!$D$39,$E505)))/(1-'1.Inputs'!$D$42)*$D505*(1+$G505)^(8-1))-('1.Inputs'!$D$37*12*IF(8=1,'1.Inputs'!$D$38,IF(8=2,'1.Inputs'!$D$39,$E505)))*'1.Inputs'!$D$43*(1+$G505)^(8-1)-'1.Inputs'!$D$44*(1+$G505)^(8-1)-('1.Inputs'!$D$20/'1.Inputs'!$D$27+'1.Inputs'!$D$23/'1.Inputs'!$D$28)))*'1.Inputs'!$D$53+('1.Inputs'!$D$20/'1.Inputs'!$D$27+'1.Inputs'!$D$23/'1.Inputs'!$D$28)-(O505-N505)</f>
        <v>753764340.64762878</v>
      </c>
      <c r="AA505" s="36">
        <f ca="1">((('1.Inputs'!$D$37*12*IF(9=1,'1.Inputs'!$D$38,IF(9=2,'1.Inputs'!$D$39,$E505)))*$F505*(('1.Inputs'!$D$40)+(1-'1.Inputs'!$D$40)*(1+'1.Inputs'!$D$41))*(1+$G505)^(9-1))-(('1.Inputs'!$D$37*12*IF(9=1,'1.Inputs'!$D$38,IF(9=2,'1.Inputs'!$D$39,$E505)))/(1-'1.Inputs'!$D$42)*$D505*(1+$G505)^(9-1))-('1.Inputs'!$D$37*12*IF(9=1,'1.Inputs'!$D$38,IF(9=2,'1.Inputs'!$D$39,$E505)))*'1.Inputs'!$D$43*(1+$G505)^(9-1)-'1.Inputs'!$D$44*(1+$G505)^(9-1)-('1.Inputs'!$D$20/'1.Inputs'!$D$27+'1.Inputs'!$D$23/'1.Inputs'!$D$28))-MAX(0,((('1.Inputs'!$D$37*12*IF(9=1,'1.Inputs'!$D$38,IF(9=2,'1.Inputs'!$D$39,$E505)))*$F505*(('1.Inputs'!$D$40)+(1-'1.Inputs'!$D$40)*(1+'1.Inputs'!$D$41))*(1+$G505)^(9-1))-(('1.Inputs'!$D$37*12*IF(9=1,'1.Inputs'!$D$38,IF(9=2,'1.Inputs'!$D$39,$E505)))/(1-'1.Inputs'!$D$42)*$D505*(1+$G505)^(9-1))-('1.Inputs'!$D$37*12*IF(9=1,'1.Inputs'!$D$38,IF(9=2,'1.Inputs'!$D$39,$E505)))*'1.Inputs'!$D$43*(1+$G505)^(9-1)-'1.Inputs'!$D$44*(1+$G505)^(9-1)-('1.Inputs'!$D$20/'1.Inputs'!$D$27+'1.Inputs'!$D$23/'1.Inputs'!$D$28)))*'1.Inputs'!$D$53+('1.Inputs'!$D$20/'1.Inputs'!$D$27+'1.Inputs'!$D$23/'1.Inputs'!$D$28)-(P505-O505)</f>
        <v>794512376.2146033</v>
      </c>
      <c r="AB505" s="36">
        <f ca="1">((('1.Inputs'!$D$37*12*IF(10=1,'1.Inputs'!$D$38,IF(10=2,'1.Inputs'!$D$39,$E505)))*$F505*(('1.Inputs'!$D$40)+(1-'1.Inputs'!$D$40)*(1+'1.Inputs'!$D$41))*(1+$G505)^(10-1))-(('1.Inputs'!$D$37*12*IF(10=1,'1.Inputs'!$D$38,IF(10=2,'1.Inputs'!$D$39,$E505)))/(1-'1.Inputs'!$D$42)*$D505*(1+$G505)^(10-1))-('1.Inputs'!$D$37*12*IF(10=1,'1.Inputs'!$D$38,IF(10=2,'1.Inputs'!$D$39,$E505)))*'1.Inputs'!$D$43*(1+$G505)^(10-1)-'1.Inputs'!$D$44*(1+$G505)^(10-1)-('1.Inputs'!$D$20/'1.Inputs'!$D$27+'1.Inputs'!$D$23/'1.Inputs'!$D$28))-MAX(0,((('1.Inputs'!$D$37*12*IF(10=1,'1.Inputs'!$D$38,IF(10=2,'1.Inputs'!$D$39,$E505)))*$F505*(('1.Inputs'!$D$40)+(1-'1.Inputs'!$D$40)*(1+'1.Inputs'!$D$41))*(1+$G505)^(10-1))-(('1.Inputs'!$D$37*12*IF(10=1,'1.Inputs'!$D$38,IF(10=2,'1.Inputs'!$D$39,$E505)))/(1-'1.Inputs'!$D$42)*$D505*(1+$G505)^(10-1))-('1.Inputs'!$D$37*12*IF(10=1,'1.Inputs'!$D$38,IF(10=2,'1.Inputs'!$D$39,$E505)))*'1.Inputs'!$D$43*(1+$G505)^(10-1)-'1.Inputs'!$D$44*(1+$G505)^(10-1)-('1.Inputs'!$D$20/'1.Inputs'!$D$27+'1.Inputs'!$D$23/'1.Inputs'!$D$28)))*'1.Inputs'!$D$53+('1.Inputs'!$D$20/'1.Inputs'!$D$27+'1.Inputs'!$D$23/'1.Inputs'!$D$28)-(Q505-P505)+(('1.Inputs'!$D$20+'1.Inputs'!$D$23-('1.Inputs'!$D$20/'1.Inputs'!$D$27+'1.Inputs'!$D$23/'1.Inputs'!$D$28)*'1.Inputs'!$D$10)*'1.Inputs'!$D$60+'1.Inputs'!$D$19*'1.Inputs'!$D$59+Q505)</f>
        <v>3598088651.6663275</v>
      </c>
      <c r="AC505" s="36">
        <f ca="1">S505-AC$13-AC$14+MIN(AC$13,MAX(0,((('1.Inputs'!$D$37*12*IF(1=1,'1.Inputs'!$D$38,IF(1=2,'1.Inputs'!$D$39,$E505)))*$F505*(('1.Inputs'!$D$40)+(1-'1.Inputs'!$D$40)*(1+'1.Inputs'!$D$41))*(1+$G505)^(1-1))-(('1.Inputs'!$D$37*12*IF(1=1,'1.Inputs'!$D$38,IF(1=2,'1.Inputs'!$D$39,$E505)))/(1-'1.Inputs'!$D$42)*$D505*(1+$G505)^(1-1))-('1.Inputs'!$D$37*12*IF(1=1,'1.Inputs'!$D$38,IF(1=2,'1.Inputs'!$D$39,$E505)))*'1.Inputs'!$D$43*(1+$G505)^(1-1)-'1.Inputs'!$D$44*(1+$G505)^(1-1)-('1.Inputs'!$D$20/'1.Inputs'!$D$27+'1.Inputs'!$D$23/'1.Inputs'!$D$28))))*'1.Inputs'!$D$53</f>
        <v>-727123777.50786805</v>
      </c>
      <c r="AD505" s="36">
        <f ca="1">T505-AD$13-AD$14+MIN(AD$13,MAX(0,((('1.Inputs'!$D$37*12*IF(2=1,'1.Inputs'!$D$38,IF(2=2,'1.Inputs'!$D$39,$E505)))*$F505*(('1.Inputs'!$D$40)+(1-'1.Inputs'!$D$40)*(1+'1.Inputs'!$D$41))*(1+$G505)^(2-1))-(('1.Inputs'!$D$37*12*IF(2=1,'1.Inputs'!$D$38,IF(2=2,'1.Inputs'!$D$39,$E505)))/(1-'1.Inputs'!$D$42)*$D505*(1+$G505)^(2-1))-('1.Inputs'!$D$37*12*IF(2=1,'1.Inputs'!$D$38,IF(2=2,'1.Inputs'!$D$39,$E505)))*'1.Inputs'!$D$43*(1+$G505)^(2-1)-'1.Inputs'!$D$44*(1+$G505)^(2-1)-('1.Inputs'!$D$20/'1.Inputs'!$D$27+'1.Inputs'!$D$23/'1.Inputs'!$D$28))))*'1.Inputs'!$D$53</f>
        <v>29391184.642195225</v>
      </c>
      <c r="AE505" s="36">
        <f ca="1">U505-AE$13-AE$14+MIN(AE$13,MAX(0,((('1.Inputs'!$D$37*12*IF(3=1,'1.Inputs'!$D$38,IF(3=2,'1.Inputs'!$D$39,$E505)))*$F505*(('1.Inputs'!$D$40)+(1-'1.Inputs'!$D$40)*(1+'1.Inputs'!$D$41))*(1+$G505)^(3-1))-(('1.Inputs'!$D$37*12*IF(3=1,'1.Inputs'!$D$38,IF(3=2,'1.Inputs'!$D$39,$E505)))/(1-'1.Inputs'!$D$42)*$D505*(1+$G505)^(3-1))-('1.Inputs'!$D$37*12*IF(3=1,'1.Inputs'!$D$38,IF(3=2,'1.Inputs'!$D$39,$E505)))*'1.Inputs'!$D$43*(1+$G505)^(3-1)-'1.Inputs'!$D$44*(1+$G505)^(3-1)-('1.Inputs'!$D$20/'1.Inputs'!$D$27+'1.Inputs'!$D$23/'1.Inputs'!$D$28))))*'1.Inputs'!$D$53</f>
        <v>117149287.1016922</v>
      </c>
      <c r="AF505" s="36">
        <f ca="1">V505-AF$13-AF$14+MIN(AF$13,MAX(0,((('1.Inputs'!$D$37*12*IF(4=1,'1.Inputs'!$D$38,IF(4=2,'1.Inputs'!$D$39,$E505)))*$F505*(('1.Inputs'!$D$40)+(1-'1.Inputs'!$D$40)*(1+'1.Inputs'!$D$41))*(1+$G505)^(4-1))-(('1.Inputs'!$D$37*12*IF(4=1,'1.Inputs'!$D$38,IF(4=2,'1.Inputs'!$D$39,$E505)))/(1-'1.Inputs'!$D$42)*$D505*(1+$G505)^(4-1))-('1.Inputs'!$D$37*12*IF(4=1,'1.Inputs'!$D$38,IF(4=2,'1.Inputs'!$D$39,$E505)))*'1.Inputs'!$D$43*(1+$G505)^(4-1)-'1.Inputs'!$D$44*(1+$G505)^(4-1)-('1.Inputs'!$D$20/'1.Inputs'!$D$27+'1.Inputs'!$D$23/'1.Inputs'!$D$28))))*'1.Inputs'!$D$53</f>
        <v>289061037.44448042</v>
      </c>
      <c r="AG505" s="36">
        <f ca="1">W505-AG$13-AG$14+MIN(AG$13,MAX(0,((('1.Inputs'!$D$37*12*IF(5=1,'1.Inputs'!$D$38,IF(5=2,'1.Inputs'!$D$39,$E505)))*$F505*(('1.Inputs'!$D$40)+(1-'1.Inputs'!$D$40)*(1+'1.Inputs'!$D$41))*(1+$G505)^(5-1))-(('1.Inputs'!$D$37*12*IF(5=1,'1.Inputs'!$D$38,IF(5=2,'1.Inputs'!$D$39,$E505)))/(1-'1.Inputs'!$D$42)*$D505*(1+$G505)^(5-1))-('1.Inputs'!$D$37*12*IF(5=1,'1.Inputs'!$D$38,IF(5=2,'1.Inputs'!$D$39,$E505)))*'1.Inputs'!$D$43*(1+$G505)^(5-1)-'1.Inputs'!$D$44*(1+$G505)^(5-1)-('1.Inputs'!$D$20/'1.Inputs'!$D$27+'1.Inputs'!$D$23/'1.Inputs'!$D$28))))*'1.Inputs'!$D$53</f>
        <v>340810067.56950283</v>
      </c>
      <c r="AH505" s="36">
        <f ca="1">X505-AH$13-AH$14+MIN(AH$13,MAX(0,((('1.Inputs'!$D$37*12*IF(6=1,'1.Inputs'!$D$38,IF(6=2,'1.Inputs'!$D$39,$E505)))*$F505*(('1.Inputs'!$D$40)+(1-'1.Inputs'!$D$40)*(1+'1.Inputs'!$D$41))*(1+$G505)^(6-1))-(('1.Inputs'!$D$37*12*IF(6=1,'1.Inputs'!$D$38,IF(6=2,'1.Inputs'!$D$39,$E505)))/(1-'1.Inputs'!$D$42)*$D505*(1+$G505)^(6-1))-('1.Inputs'!$D$37*12*IF(6=1,'1.Inputs'!$D$38,IF(6=2,'1.Inputs'!$D$39,$E505)))*'1.Inputs'!$D$43*(1+$G505)^(6-1)-'1.Inputs'!$D$44*(1+$G505)^(6-1)-('1.Inputs'!$D$20/'1.Inputs'!$D$27+'1.Inputs'!$D$23/'1.Inputs'!$D$28))))*'1.Inputs'!$D$53</f>
        <v>394437046.85605931</v>
      </c>
      <c r="AI505" s="36">
        <f ca="1">Y505-AI$13-AI$14+MIN(AI$13,MAX(0,((('1.Inputs'!$D$37*12*IF(7=1,'1.Inputs'!$D$38,IF(7=2,'1.Inputs'!$D$39,$E505)))*$F505*(('1.Inputs'!$D$40)+(1-'1.Inputs'!$D$40)*(1+'1.Inputs'!$D$41))*(1+$G505)^(7-1))-(('1.Inputs'!$D$37*12*IF(7=1,'1.Inputs'!$D$38,IF(7=2,'1.Inputs'!$D$39,$E505)))/(1-'1.Inputs'!$D$42)*$D505*(1+$G505)^(7-1))-('1.Inputs'!$D$37*12*IF(7=1,'1.Inputs'!$D$38,IF(7=2,'1.Inputs'!$D$39,$E505)))*'1.Inputs'!$D$43*(1+$G505)^(7-1)-'1.Inputs'!$D$44*(1+$G505)^(7-1)-('1.Inputs'!$D$20/'1.Inputs'!$D$27+'1.Inputs'!$D$23/'1.Inputs'!$D$28))))*'1.Inputs'!$D$53</f>
        <v>450050285.5461731</v>
      </c>
      <c r="AJ505" s="36">
        <f ca="1">Z505-AJ$13-AJ$14+MIN(AJ$13,MAX(0,((('1.Inputs'!$D$37*12*IF(8=1,'1.Inputs'!$D$38,IF(8=2,'1.Inputs'!$D$39,$E505)))*$F505*(('1.Inputs'!$D$40)+(1-'1.Inputs'!$D$40)*(1+'1.Inputs'!$D$41))*(1+$G505)^(8-1))-(('1.Inputs'!$D$37*12*IF(8=1,'1.Inputs'!$D$38,IF(8=2,'1.Inputs'!$D$39,$E505)))/(1-'1.Inputs'!$D$42)*$D505*(1+$G505)^(8-1))-('1.Inputs'!$D$37*12*IF(8=1,'1.Inputs'!$D$38,IF(8=2,'1.Inputs'!$D$39,$E505)))*'1.Inputs'!$D$43*(1+$G505)^(8-1)-'1.Inputs'!$D$44*(1+$G505)^(8-1)-('1.Inputs'!$D$20/'1.Inputs'!$D$27+'1.Inputs'!$D$23/'1.Inputs'!$D$28))))*'1.Inputs'!$D$53</f>
        <v>753764340.64762878</v>
      </c>
      <c r="AK505" s="36">
        <f ca="1">AA505-AK$13-AK$14+MIN(AK$13,MAX(0,((('1.Inputs'!$D$37*12*IF(9=1,'1.Inputs'!$D$38,IF(9=2,'1.Inputs'!$D$39,$E505)))*$F505*(('1.Inputs'!$D$40)+(1-'1.Inputs'!$D$40)*(1+'1.Inputs'!$D$41))*(1+$G505)^(9-1))-(('1.Inputs'!$D$37*12*IF(9=1,'1.Inputs'!$D$38,IF(9=2,'1.Inputs'!$D$39,$E505)))/(1-'1.Inputs'!$D$42)*$D505*(1+$G505)^(9-1))-('1.Inputs'!$D$37*12*IF(9=1,'1.Inputs'!$D$38,IF(9=2,'1.Inputs'!$D$39,$E505)))*'1.Inputs'!$D$43*(1+$G505)^(9-1)-'1.Inputs'!$D$44*(1+$G505)^(9-1)-('1.Inputs'!$D$20/'1.Inputs'!$D$27+'1.Inputs'!$D$23/'1.Inputs'!$D$28))))*'1.Inputs'!$D$53</f>
        <v>794512376.2146033</v>
      </c>
      <c r="AL505" s="36">
        <f ca="1">AB505-AL$13-AL$14+MIN(AL$13,MAX(0,((('1.Inputs'!$D$37*12*IF(10=1,'1.Inputs'!$D$38,IF(10=2,'1.Inputs'!$D$39,$E505)))*$F505*(('1.Inputs'!$D$40)+(1-'1.Inputs'!$D$40)*(1+'1.Inputs'!$D$41))*(1+$G505)^(10-1))-(('1.Inputs'!$D$37*12*IF(10=1,'1.Inputs'!$D$38,IF(10=2,'1.Inputs'!$D$39,$E505)))/(1-'1.Inputs'!$D$42)*$D505*(1+$G505)^(10-1))-('1.Inputs'!$D$37*12*IF(10=1,'1.Inputs'!$D$38,IF(10=2,'1.Inputs'!$D$39,$E505)))*'1.Inputs'!$D$43*(1+$G505)^(10-1)-'1.Inputs'!$D$44*(1+$G505)^(10-1)-('1.Inputs'!$D$20/'1.Inputs'!$D$27+'1.Inputs'!$D$23/'1.Inputs'!$D$28))))*'1.Inputs'!$D$53+'1.Inputs'!$D$35</f>
        <v>4398088651.6663275</v>
      </c>
      <c r="AM505" s="48">
        <f ca="1">R505+NPV('1.Inputs'!$D$55,S505:AB505)</f>
        <v>1028797760.5109153</v>
      </c>
      <c r="AN505" s="48">
        <f ca="1">-('1.Inputs'!$D$24*(1-'1.Inputs'!$D$31)+'1.Inputs'!$D$35)+NPV('1.Inputs'!$D$54,AC505:AL505)</f>
        <v>-338361781.59290099</v>
      </c>
      <c r="AO505" s="36">
        <f t="shared" ca="1" si="61"/>
        <v>-4.1436500228322446</v>
      </c>
      <c r="AP505" s="36">
        <f t="shared" ca="1" si="62"/>
        <v>1.1663853838965756</v>
      </c>
      <c r="AQ505" s="36">
        <f ca="1">'1.Inputs'!$D$35+MIN(SUM($AC505:AC505),SUM($AC505:AD505),SUM($AC505:AE505),SUM($AC505:AF505),SUM($AC505:AG505),SUM($AC505:AH505),SUM($AC505:AI505),SUM($AC505:AJ505),SUM($AC505:AK505),SUM($AC505:AL505))</f>
        <v>72876222.492131948</v>
      </c>
      <c r="AR505" s="36">
        <f ca="1">IF(AP505&lt;'1.Inputs'!$D$57,1,0)</f>
        <v>1</v>
      </c>
      <c r="AS505" s="36">
        <f t="shared" ca="1" si="63"/>
        <v>0</v>
      </c>
    </row>
    <row r="506" spans="2:45" ht="15" customHeight="1" x14ac:dyDescent="0.25">
      <c r="B506" s="36">
        <v>491</v>
      </c>
      <c r="C506" s="36">
        <f t="shared" ca="1" si="56"/>
        <v>0.89545387304840163</v>
      </c>
      <c r="D506" s="36">
        <f t="shared" ca="1" si="57"/>
        <v>21893.556632520493</v>
      </c>
      <c r="E506" s="47">
        <f t="shared" ca="1" si="58"/>
        <v>0.87987506566915508</v>
      </c>
      <c r="F506" s="36">
        <f t="shared" ca="1" si="59"/>
        <v>29442.125898321283</v>
      </c>
      <c r="G506" s="36">
        <f t="shared" ca="1" si="60"/>
        <v>4.0399890754333673E-2</v>
      </c>
      <c r="H506" s="36">
        <f ca="1">((('1.Inputs'!$D$37*12*IF(1=1,'1.Inputs'!$D$38,IF(1=2,'1.Inputs'!$D$39,$E506)))*$F506*(('1.Inputs'!$D$40)+(1-'1.Inputs'!$D$40)*(1+'1.Inputs'!$D$41))*(1+$G506)^(1-1))*'1.Inputs'!$D$47+(('1.Inputs'!$D$37*12*IF(1=1,'1.Inputs'!$D$38,IF(1=2,'1.Inputs'!$D$39,$E506)))/(1-'1.Inputs'!$D$42)*$D506*(1+$G506)^(1-1))*('1.Inputs'!$D$48-'1.Inputs'!$D$49))/'1.Inputs'!$D$51</f>
        <v>801833554.43165231</v>
      </c>
      <c r="I506" s="36">
        <f ca="1">((('1.Inputs'!$D$37*12*IF(2=1,'1.Inputs'!$D$38,IF(2=2,'1.Inputs'!$D$39,$E506)))*$F506*(('1.Inputs'!$D$40)+(1-'1.Inputs'!$D$40)*(1+'1.Inputs'!$D$41))*(1+$G506)^(2-1))*'1.Inputs'!$D$47+(('1.Inputs'!$D$37*12*IF(2=1,'1.Inputs'!$D$38,IF(2=2,'1.Inputs'!$D$39,$E506)))/(1-'1.Inputs'!$D$42)*$D506*(1+$G506)^(2-1))*('1.Inputs'!$D$48-'1.Inputs'!$D$49))/'1.Inputs'!$D$51</f>
        <v>1167918559.4073901</v>
      </c>
      <c r="J506" s="36">
        <f ca="1">((('1.Inputs'!$D$37*12*IF(3=1,'1.Inputs'!$D$38,IF(3=2,'1.Inputs'!$D$39,$E506)))*$F506*(('1.Inputs'!$D$40)+(1-'1.Inputs'!$D$40)*(1+'1.Inputs'!$D$41))*(1+$G506)^(3-1))*'1.Inputs'!$D$47+(('1.Inputs'!$D$37*12*IF(3=1,'1.Inputs'!$D$38,IF(3=2,'1.Inputs'!$D$39,$E506)))/(1-'1.Inputs'!$D$42)*$D506*(1+$G506)^(3-1))*('1.Inputs'!$D$48-'1.Inputs'!$D$49))/'1.Inputs'!$D$51</f>
        <v>1527340360.8933718</v>
      </c>
      <c r="K506" s="36">
        <f ca="1">((('1.Inputs'!$D$37*12*IF(4=1,'1.Inputs'!$D$38,IF(4=2,'1.Inputs'!$D$39,$E506)))*$F506*(('1.Inputs'!$D$40)+(1-'1.Inputs'!$D$40)*(1+'1.Inputs'!$D$41))*(1+$G506)^(4-1))*'1.Inputs'!$D$47+(('1.Inputs'!$D$37*12*IF(4=1,'1.Inputs'!$D$38,IF(4=2,'1.Inputs'!$D$39,$E506)))/(1-'1.Inputs'!$D$42)*$D506*(1+$G506)^(4-1))*('1.Inputs'!$D$48-'1.Inputs'!$D$49))/'1.Inputs'!$D$51</f>
        <v>1589044744.618149</v>
      </c>
      <c r="L506" s="36">
        <f ca="1">((('1.Inputs'!$D$37*12*IF(5=1,'1.Inputs'!$D$38,IF(5=2,'1.Inputs'!$D$39,$E506)))*$F506*(('1.Inputs'!$D$40)+(1-'1.Inputs'!$D$40)*(1+'1.Inputs'!$D$41))*(1+$G506)^(5-1))*'1.Inputs'!$D$47+(('1.Inputs'!$D$37*12*IF(5=1,'1.Inputs'!$D$38,IF(5=2,'1.Inputs'!$D$39,$E506)))/(1-'1.Inputs'!$D$42)*$D506*(1+$G506)^(5-1))*('1.Inputs'!$D$48-'1.Inputs'!$D$49))/'1.Inputs'!$D$51</f>
        <v>1653241978.7044699</v>
      </c>
      <c r="M506" s="36">
        <f ca="1">((('1.Inputs'!$D$37*12*IF(6=1,'1.Inputs'!$D$38,IF(6=2,'1.Inputs'!$D$39,$E506)))*$F506*(('1.Inputs'!$D$40)+(1-'1.Inputs'!$D$40)*(1+'1.Inputs'!$D$41))*(1+$G506)^(6-1))*'1.Inputs'!$D$47+(('1.Inputs'!$D$37*12*IF(6=1,'1.Inputs'!$D$38,IF(6=2,'1.Inputs'!$D$39,$E506)))/(1-'1.Inputs'!$D$42)*$D506*(1+$G506)^(6-1))*('1.Inputs'!$D$48-'1.Inputs'!$D$49))/'1.Inputs'!$D$51</f>
        <v>1720032774.0346093</v>
      </c>
      <c r="N506" s="36">
        <f ca="1">((('1.Inputs'!$D$37*12*IF(7=1,'1.Inputs'!$D$38,IF(7=2,'1.Inputs'!$D$39,$E506)))*$F506*(('1.Inputs'!$D$40)+(1-'1.Inputs'!$D$40)*(1+'1.Inputs'!$D$41))*(1+$G506)^(7-1))*'1.Inputs'!$D$47+(('1.Inputs'!$D$37*12*IF(7=1,'1.Inputs'!$D$38,IF(7=2,'1.Inputs'!$D$39,$E506)))/(1-'1.Inputs'!$D$42)*$D506*(1+$G506)^(7-1))*('1.Inputs'!$D$48-'1.Inputs'!$D$49))/'1.Inputs'!$D$51</f>
        <v>1789521910.1994808</v>
      </c>
      <c r="O506" s="36">
        <f ca="1">((('1.Inputs'!$D$37*12*IF(8=1,'1.Inputs'!$D$38,IF(8=2,'1.Inputs'!$D$39,$E506)))*$F506*(('1.Inputs'!$D$40)+(1-'1.Inputs'!$D$40)*(1+'1.Inputs'!$D$41))*(1+$G506)^(8-1))*'1.Inputs'!$D$47+(('1.Inputs'!$D$37*12*IF(8=1,'1.Inputs'!$D$38,IF(8=2,'1.Inputs'!$D$39,$E506)))/(1-'1.Inputs'!$D$42)*$D506*(1+$G506)^(8-1))*('1.Inputs'!$D$48-'1.Inputs'!$D$49))/'1.Inputs'!$D$51</f>
        <v>1861818399.8740265</v>
      </c>
      <c r="P506" s="36">
        <f ca="1">((('1.Inputs'!$D$37*12*IF(9=1,'1.Inputs'!$D$38,IF(9=2,'1.Inputs'!$D$39,$E506)))*$F506*(('1.Inputs'!$D$40)+(1-'1.Inputs'!$D$40)*(1+'1.Inputs'!$D$41))*(1+$G506)^(9-1))*'1.Inputs'!$D$47+(('1.Inputs'!$D$37*12*IF(9=1,'1.Inputs'!$D$38,IF(9=2,'1.Inputs'!$D$39,$E506)))/(1-'1.Inputs'!$D$42)*$D506*(1+$G506)^(9-1))*('1.Inputs'!$D$48-'1.Inputs'!$D$49))/'1.Inputs'!$D$51</f>
        <v>1937035659.8333449</v>
      </c>
      <c r="Q506" s="36">
        <f ca="1">((('1.Inputs'!$D$37*12*IF(10=1,'1.Inputs'!$D$38,IF(10=2,'1.Inputs'!$D$39,$E506)))*$F506*(('1.Inputs'!$D$40)+(1-'1.Inputs'!$D$40)*(1+'1.Inputs'!$D$41))*(1+$G506)^(10-1))*'1.Inputs'!$D$47+(('1.Inputs'!$D$37*12*IF(10=1,'1.Inputs'!$D$38,IF(10=2,'1.Inputs'!$D$39,$E506)))/(1-'1.Inputs'!$D$42)*$D506*(1+$G506)^(10-1))*('1.Inputs'!$D$48-'1.Inputs'!$D$49))/'1.Inputs'!$D$51</f>
        <v>2015291688.8778605</v>
      </c>
      <c r="R506" s="36">
        <f>-'1.Inputs'!$D$24</f>
        <v>-2050000000</v>
      </c>
      <c r="S506" s="36">
        <f ca="1">((('1.Inputs'!$D$37*12*IF(1=1,'1.Inputs'!$D$38,IF(1=2,'1.Inputs'!$D$39,$E506)))*$F506*(('1.Inputs'!$D$40)+(1-'1.Inputs'!$D$40)*(1+'1.Inputs'!$D$41))*(1+$G506)^(1-1))-(('1.Inputs'!$D$37*12*IF(1=1,'1.Inputs'!$D$38,IF(1=2,'1.Inputs'!$D$39,$E506)))/(1-'1.Inputs'!$D$42)*$D506*(1+$G506)^(1-1))-('1.Inputs'!$D$37*12*IF(1=1,'1.Inputs'!$D$38,IF(1=2,'1.Inputs'!$D$39,$E506)))*'1.Inputs'!$D$43*(1+$G506)^(1-1)-'1.Inputs'!$D$44*(1+$G506)^(1-1)-('1.Inputs'!$D$20/'1.Inputs'!$D$27+'1.Inputs'!$D$23/'1.Inputs'!$D$28))-MAX(0,((('1.Inputs'!$D$37*12*IF(1=1,'1.Inputs'!$D$38,IF(1=2,'1.Inputs'!$D$39,$E506)))*$F506*(('1.Inputs'!$D$40)+(1-'1.Inputs'!$D$40)*(1+'1.Inputs'!$D$41))*(1+$G506)^(1-1))-(('1.Inputs'!$D$37*12*IF(1=1,'1.Inputs'!$D$38,IF(1=2,'1.Inputs'!$D$39,$E506)))/(1-'1.Inputs'!$D$42)*$D506*(1+$G506)^(1-1))-('1.Inputs'!$D$37*12*IF(1=1,'1.Inputs'!$D$38,IF(1=2,'1.Inputs'!$D$39,$E506)))*'1.Inputs'!$D$43*(1+$G506)^(1-1)-'1.Inputs'!$D$44*(1+$G506)^(1-1)-('1.Inputs'!$D$20/'1.Inputs'!$D$27+'1.Inputs'!$D$23/'1.Inputs'!$D$28)))*'1.Inputs'!$D$53+('1.Inputs'!$D$20/'1.Inputs'!$D$27+'1.Inputs'!$D$23/'1.Inputs'!$D$28)-H506</f>
        <v>-1039751124.0345118</v>
      </c>
      <c r="T506" s="36">
        <f ca="1">((('1.Inputs'!$D$37*12*IF(2=1,'1.Inputs'!$D$38,IF(2=2,'1.Inputs'!$D$39,$E506)))*$F506*(('1.Inputs'!$D$40)+(1-'1.Inputs'!$D$40)*(1+'1.Inputs'!$D$41))*(1+$G506)^(2-1))-(('1.Inputs'!$D$37*12*IF(2=1,'1.Inputs'!$D$38,IF(2=2,'1.Inputs'!$D$39,$E506)))/(1-'1.Inputs'!$D$42)*$D506*(1+$G506)^(2-1))-('1.Inputs'!$D$37*12*IF(2=1,'1.Inputs'!$D$38,IF(2=2,'1.Inputs'!$D$39,$E506)))*'1.Inputs'!$D$43*(1+$G506)^(2-1)-'1.Inputs'!$D$44*(1+$G506)^(2-1)-('1.Inputs'!$D$20/'1.Inputs'!$D$27+'1.Inputs'!$D$23/'1.Inputs'!$D$28))-MAX(0,((('1.Inputs'!$D$37*12*IF(2=1,'1.Inputs'!$D$38,IF(2=2,'1.Inputs'!$D$39,$E506)))*$F506*(('1.Inputs'!$D$40)+(1-'1.Inputs'!$D$40)*(1+'1.Inputs'!$D$41))*(1+$G506)^(2-1))-(('1.Inputs'!$D$37*12*IF(2=1,'1.Inputs'!$D$38,IF(2=2,'1.Inputs'!$D$39,$E506)))/(1-'1.Inputs'!$D$42)*$D506*(1+$G506)^(2-1))-('1.Inputs'!$D$37*12*IF(2=1,'1.Inputs'!$D$38,IF(2=2,'1.Inputs'!$D$39,$E506)))*'1.Inputs'!$D$43*(1+$G506)^(2-1)-'1.Inputs'!$D$44*(1+$G506)^(2-1)-('1.Inputs'!$D$20/'1.Inputs'!$D$27+'1.Inputs'!$D$23/'1.Inputs'!$D$28)))*'1.Inputs'!$D$53+('1.Inputs'!$D$20/'1.Inputs'!$D$27+'1.Inputs'!$D$23/'1.Inputs'!$D$28)-(I506-H506)</f>
        <v>-338082223.09686983</v>
      </c>
      <c r="U506" s="36">
        <f ca="1">((('1.Inputs'!$D$37*12*IF(3=1,'1.Inputs'!$D$38,IF(3=2,'1.Inputs'!$D$39,$E506)))*$F506*(('1.Inputs'!$D$40)+(1-'1.Inputs'!$D$40)*(1+'1.Inputs'!$D$41))*(1+$G506)^(3-1))-(('1.Inputs'!$D$37*12*IF(3=1,'1.Inputs'!$D$38,IF(3=2,'1.Inputs'!$D$39,$E506)))/(1-'1.Inputs'!$D$42)*$D506*(1+$G506)^(3-1))-('1.Inputs'!$D$37*12*IF(3=1,'1.Inputs'!$D$38,IF(3=2,'1.Inputs'!$D$39,$E506)))*'1.Inputs'!$D$43*(1+$G506)^(3-1)-'1.Inputs'!$D$44*(1+$G506)^(3-1)-('1.Inputs'!$D$20/'1.Inputs'!$D$27+'1.Inputs'!$D$23/'1.Inputs'!$D$28))-MAX(0,((('1.Inputs'!$D$37*12*IF(3=1,'1.Inputs'!$D$38,IF(3=2,'1.Inputs'!$D$39,$E506)))*$F506*(('1.Inputs'!$D$40)+(1-'1.Inputs'!$D$40)*(1+'1.Inputs'!$D$41))*(1+$G506)^(3-1))-(('1.Inputs'!$D$37*12*IF(3=1,'1.Inputs'!$D$38,IF(3=2,'1.Inputs'!$D$39,$E506)))/(1-'1.Inputs'!$D$42)*$D506*(1+$G506)^(3-1))-('1.Inputs'!$D$37*12*IF(3=1,'1.Inputs'!$D$38,IF(3=2,'1.Inputs'!$D$39,$E506)))*'1.Inputs'!$D$43*(1+$G506)^(3-1)-'1.Inputs'!$D$44*(1+$G506)^(3-1)-('1.Inputs'!$D$20/'1.Inputs'!$D$27+'1.Inputs'!$D$23/'1.Inputs'!$D$28)))*'1.Inputs'!$D$53+('1.Inputs'!$D$20/'1.Inputs'!$D$27+'1.Inputs'!$D$23/'1.Inputs'!$D$28)-(J506-I506)</f>
        <v>-125652793.58753011</v>
      </c>
      <c r="V506" s="36">
        <f ca="1">((('1.Inputs'!$D$37*12*IF(4=1,'1.Inputs'!$D$38,IF(4=2,'1.Inputs'!$D$39,$E506)))*$F506*(('1.Inputs'!$D$40)+(1-'1.Inputs'!$D$40)*(1+'1.Inputs'!$D$41))*(1+$G506)^(4-1))-(('1.Inputs'!$D$37*12*IF(4=1,'1.Inputs'!$D$38,IF(4=2,'1.Inputs'!$D$39,$E506)))/(1-'1.Inputs'!$D$42)*$D506*(1+$G506)^(4-1))-('1.Inputs'!$D$37*12*IF(4=1,'1.Inputs'!$D$38,IF(4=2,'1.Inputs'!$D$39,$E506)))*'1.Inputs'!$D$43*(1+$G506)^(4-1)-'1.Inputs'!$D$44*(1+$G506)^(4-1)-('1.Inputs'!$D$20/'1.Inputs'!$D$27+'1.Inputs'!$D$23/'1.Inputs'!$D$28))-MAX(0,((('1.Inputs'!$D$37*12*IF(4=1,'1.Inputs'!$D$38,IF(4=2,'1.Inputs'!$D$39,$E506)))*$F506*(('1.Inputs'!$D$40)+(1-'1.Inputs'!$D$40)*(1+'1.Inputs'!$D$41))*(1+$G506)^(4-1))-(('1.Inputs'!$D$37*12*IF(4=1,'1.Inputs'!$D$38,IF(4=2,'1.Inputs'!$D$39,$E506)))/(1-'1.Inputs'!$D$42)*$D506*(1+$G506)^(4-1))-('1.Inputs'!$D$37*12*IF(4=1,'1.Inputs'!$D$38,IF(4=2,'1.Inputs'!$D$39,$E506)))*'1.Inputs'!$D$43*(1+$G506)^(4-1)-'1.Inputs'!$D$44*(1+$G506)^(4-1)-('1.Inputs'!$D$20/'1.Inputs'!$D$27+'1.Inputs'!$D$23/'1.Inputs'!$D$28)))*'1.Inputs'!$D$53+('1.Inputs'!$D$20/'1.Inputs'!$D$27+'1.Inputs'!$D$23/'1.Inputs'!$D$28)-(K506-J506)</f>
        <v>179599971.71637833</v>
      </c>
      <c r="W506" s="36">
        <f ca="1">((('1.Inputs'!$D$37*12*IF(5=1,'1.Inputs'!$D$38,IF(5=2,'1.Inputs'!$D$39,$E506)))*$F506*(('1.Inputs'!$D$40)+(1-'1.Inputs'!$D$40)*(1+'1.Inputs'!$D$41))*(1+$G506)^(5-1))-(('1.Inputs'!$D$37*12*IF(5=1,'1.Inputs'!$D$38,IF(5=2,'1.Inputs'!$D$39,$E506)))/(1-'1.Inputs'!$D$42)*$D506*(1+$G506)^(5-1))-('1.Inputs'!$D$37*12*IF(5=1,'1.Inputs'!$D$38,IF(5=2,'1.Inputs'!$D$39,$E506)))*'1.Inputs'!$D$43*(1+$G506)^(5-1)-'1.Inputs'!$D$44*(1+$G506)^(5-1)-('1.Inputs'!$D$20/'1.Inputs'!$D$27+'1.Inputs'!$D$23/'1.Inputs'!$D$28))-MAX(0,((('1.Inputs'!$D$37*12*IF(5=1,'1.Inputs'!$D$38,IF(5=2,'1.Inputs'!$D$39,$E506)))*$F506*(('1.Inputs'!$D$40)+(1-'1.Inputs'!$D$40)*(1+'1.Inputs'!$D$41))*(1+$G506)^(5-1))-(('1.Inputs'!$D$37*12*IF(5=1,'1.Inputs'!$D$38,IF(5=2,'1.Inputs'!$D$39,$E506)))/(1-'1.Inputs'!$D$42)*$D506*(1+$G506)^(5-1))-('1.Inputs'!$D$37*12*IF(5=1,'1.Inputs'!$D$38,IF(5=2,'1.Inputs'!$D$39,$E506)))*'1.Inputs'!$D$43*(1+$G506)^(5-1)-'1.Inputs'!$D$44*(1+$G506)^(5-1)-('1.Inputs'!$D$20/'1.Inputs'!$D$27+'1.Inputs'!$D$23/'1.Inputs'!$D$28)))*'1.Inputs'!$D$53+('1.Inputs'!$D$20/'1.Inputs'!$D$27+'1.Inputs'!$D$23/'1.Inputs'!$D$28)-(L506-K506)</f>
        <v>184946896.11506024</v>
      </c>
      <c r="X506" s="36">
        <f ca="1">((('1.Inputs'!$D$37*12*IF(6=1,'1.Inputs'!$D$38,IF(6=2,'1.Inputs'!$D$39,$E506)))*$F506*(('1.Inputs'!$D$40)+(1-'1.Inputs'!$D$40)*(1+'1.Inputs'!$D$41))*(1+$G506)^(6-1))-(('1.Inputs'!$D$37*12*IF(6=1,'1.Inputs'!$D$38,IF(6=2,'1.Inputs'!$D$39,$E506)))/(1-'1.Inputs'!$D$42)*$D506*(1+$G506)^(6-1))-('1.Inputs'!$D$37*12*IF(6=1,'1.Inputs'!$D$38,IF(6=2,'1.Inputs'!$D$39,$E506)))*'1.Inputs'!$D$43*(1+$G506)^(6-1)-'1.Inputs'!$D$44*(1+$G506)^(6-1)-('1.Inputs'!$D$20/'1.Inputs'!$D$27+'1.Inputs'!$D$23/'1.Inputs'!$D$28))-MAX(0,((('1.Inputs'!$D$37*12*IF(6=1,'1.Inputs'!$D$38,IF(6=2,'1.Inputs'!$D$39,$E506)))*$F506*(('1.Inputs'!$D$40)+(1-'1.Inputs'!$D$40)*(1+'1.Inputs'!$D$41))*(1+$G506)^(6-1))-(('1.Inputs'!$D$37*12*IF(6=1,'1.Inputs'!$D$38,IF(6=2,'1.Inputs'!$D$39,$E506)))/(1-'1.Inputs'!$D$42)*$D506*(1+$G506)^(6-1))-('1.Inputs'!$D$37*12*IF(6=1,'1.Inputs'!$D$38,IF(6=2,'1.Inputs'!$D$39,$E506)))*'1.Inputs'!$D$43*(1+$G506)^(6-1)-'1.Inputs'!$D$44*(1+$G506)^(6-1)-('1.Inputs'!$D$20/'1.Inputs'!$D$27+'1.Inputs'!$D$23/'1.Inputs'!$D$28)))*'1.Inputs'!$D$53+('1.Inputs'!$D$20/'1.Inputs'!$D$27+'1.Inputs'!$D$23/'1.Inputs'!$D$28)-(M506-L506)</f>
        <v>190509835.67531884</v>
      </c>
      <c r="Y506" s="36">
        <f ca="1">((('1.Inputs'!$D$37*12*IF(7=1,'1.Inputs'!$D$38,IF(7=2,'1.Inputs'!$D$39,$E506)))*$F506*(('1.Inputs'!$D$40)+(1-'1.Inputs'!$D$40)*(1+'1.Inputs'!$D$41))*(1+$G506)^(7-1))-(('1.Inputs'!$D$37*12*IF(7=1,'1.Inputs'!$D$38,IF(7=2,'1.Inputs'!$D$39,$E506)))/(1-'1.Inputs'!$D$42)*$D506*(1+$G506)^(7-1))-('1.Inputs'!$D$37*12*IF(7=1,'1.Inputs'!$D$38,IF(7=2,'1.Inputs'!$D$39,$E506)))*'1.Inputs'!$D$43*(1+$G506)^(7-1)-'1.Inputs'!$D$44*(1+$G506)^(7-1)-('1.Inputs'!$D$20/'1.Inputs'!$D$27+'1.Inputs'!$D$23/'1.Inputs'!$D$28))-MAX(0,((('1.Inputs'!$D$37*12*IF(7=1,'1.Inputs'!$D$38,IF(7=2,'1.Inputs'!$D$39,$E506)))*$F506*(('1.Inputs'!$D$40)+(1-'1.Inputs'!$D$40)*(1+'1.Inputs'!$D$41))*(1+$G506)^(7-1))-(('1.Inputs'!$D$37*12*IF(7=1,'1.Inputs'!$D$38,IF(7=2,'1.Inputs'!$D$39,$E506)))/(1-'1.Inputs'!$D$42)*$D506*(1+$G506)^(7-1))-('1.Inputs'!$D$37*12*IF(7=1,'1.Inputs'!$D$38,IF(7=2,'1.Inputs'!$D$39,$E506)))*'1.Inputs'!$D$43*(1+$G506)^(7-1)-'1.Inputs'!$D$44*(1+$G506)^(7-1)-('1.Inputs'!$D$20/'1.Inputs'!$D$27+'1.Inputs'!$D$23/'1.Inputs'!$D$28)))*'1.Inputs'!$D$53+('1.Inputs'!$D$20/'1.Inputs'!$D$27+'1.Inputs'!$D$23/'1.Inputs'!$D$28)-(N506-M506)</f>
        <v>196297517.38608575</v>
      </c>
      <c r="Z506" s="36">
        <f ca="1">((('1.Inputs'!$D$37*12*IF(8=1,'1.Inputs'!$D$38,IF(8=2,'1.Inputs'!$D$39,$E506)))*$F506*(('1.Inputs'!$D$40)+(1-'1.Inputs'!$D$40)*(1+'1.Inputs'!$D$41))*(1+$G506)^(8-1))-(('1.Inputs'!$D$37*12*IF(8=1,'1.Inputs'!$D$38,IF(8=2,'1.Inputs'!$D$39,$E506)))/(1-'1.Inputs'!$D$42)*$D506*(1+$G506)^(8-1))-('1.Inputs'!$D$37*12*IF(8=1,'1.Inputs'!$D$38,IF(8=2,'1.Inputs'!$D$39,$E506)))*'1.Inputs'!$D$43*(1+$G506)^(8-1)-'1.Inputs'!$D$44*(1+$G506)^(8-1)-('1.Inputs'!$D$20/'1.Inputs'!$D$27+'1.Inputs'!$D$23/'1.Inputs'!$D$28))-MAX(0,((('1.Inputs'!$D$37*12*IF(8=1,'1.Inputs'!$D$38,IF(8=2,'1.Inputs'!$D$39,$E506)))*$F506*(('1.Inputs'!$D$40)+(1-'1.Inputs'!$D$40)*(1+'1.Inputs'!$D$41))*(1+$G506)^(8-1))-(('1.Inputs'!$D$37*12*IF(8=1,'1.Inputs'!$D$38,IF(8=2,'1.Inputs'!$D$39,$E506)))/(1-'1.Inputs'!$D$42)*$D506*(1+$G506)^(8-1))-('1.Inputs'!$D$37*12*IF(8=1,'1.Inputs'!$D$38,IF(8=2,'1.Inputs'!$D$39,$E506)))*'1.Inputs'!$D$43*(1+$G506)^(8-1)-'1.Inputs'!$D$44*(1+$G506)^(8-1)-('1.Inputs'!$D$20/'1.Inputs'!$D$27+'1.Inputs'!$D$23/'1.Inputs'!$D$28)))*'1.Inputs'!$D$53+('1.Inputs'!$D$20/'1.Inputs'!$D$27+'1.Inputs'!$D$23/'1.Inputs'!$D$28)-(O506-N506)</f>
        <v>202319020.80568802</v>
      </c>
      <c r="AA506" s="36">
        <f ca="1">((('1.Inputs'!$D$37*12*IF(9=1,'1.Inputs'!$D$38,IF(9=2,'1.Inputs'!$D$39,$E506)))*$F506*(('1.Inputs'!$D$40)+(1-'1.Inputs'!$D$40)*(1+'1.Inputs'!$D$41))*(1+$G506)^(9-1))-(('1.Inputs'!$D$37*12*IF(9=1,'1.Inputs'!$D$38,IF(9=2,'1.Inputs'!$D$39,$E506)))/(1-'1.Inputs'!$D$42)*$D506*(1+$G506)^(9-1))-('1.Inputs'!$D$37*12*IF(9=1,'1.Inputs'!$D$38,IF(9=2,'1.Inputs'!$D$39,$E506)))*'1.Inputs'!$D$43*(1+$G506)^(9-1)-'1.Inputs'!$D$44*(1+$G506)^(9-1)-('1.Inputs'!$D$20/'1.Inputs'!$D$27+'1.Inputs'!$D$23/'1.Inputs'!$D$28))-MAX(0,((('1.Inputs'!$D$37*12*IF(9=1,'1.Inputs'!$D$38,IF(9=2,'1.Inputs'!$D$39,$E506)))*$F506*(('1.Inputs'!$D$40)+(1-'1.Inputs'!$D$40)*(1+'1.Inputs'!$D$41))*(1+$G506)^(9-1))-(('1.Inputs'!$D$37*12*IF(9=1,'1.Inputs'!$D$38,IF(9=2,'1.Inputs'!$D$39,$E506)))/(1-'1.Inputs'!$D$42)*$D506*(1+$G506)^(9-1))-('1.Inputs'!$D$37*12*IF(9=1,'1.Inputs'!$D$38,IF(9=2,'1.Inputs'!$D$39,$E506)))*'1.Inputs'!$D$43*(1+$G506)^(9-1)-'1.Inputs'!$D$44*(1+$G506)^(9-1)-('1.Inputs'!$D$20/'1.Inputs'!$D$27+'1.Inputs'!$D$23/'1.Inputs'!$D$28)))*'1.Inputs'!$D$53+('1.Inputs'!$D$20/'1.Inputs'!$D$27+'1.Inputs'!$D$23/'1.Inputs'!$D$28)-(P506-O506)</f>
        <v>208583792.30561942</v>
      </c>
      <c r="AB506" s="36">
        <f ca="1">((('1.Inputs'!$D$37*12*IF(10=1,'1.Inputs'!$D$38,IF(10=2,'1.Inputs'!$D$39,$E506)))*$F506*(('1.Inputs'!$D$40)+(1-'1.Inputs'!$D$40)*(1+'1.Inputs'!$D$41))*(1+$G506)^(10-1))-(('1.Inputs'!$D$37*12*IF(10=1,'1.Inputs'!$D$38,IF(10=2,'1.Inputs'!$D$39,$E506)))/(1-'1.Inputs'!$D$42)*$D506*(1+$G506)^(10-1))-('1.Inputs'!$D$37*12*IF(10=1,'1.Inputs'!$D$38,IF(10=2,'1.Inputs'!$D$39,$E506)))*'1.Inputs'!$D$43*(1+$G506)^(10-1)-'1.Inputs'!$D$44*(1+$G506)^(10-1)-('1.Inputs'!$D$20/'1.Inputs'!$D$27+'1.Inputs'!$D$23/'1.Inputs'!$D$28))-MAX(0,((('1.Inputs'!$D$37*12*IF(10=1,'1.Inputs'!$D$38,IF(10=2,'1.Inputs'!$D$39,$E506)))*$F506*(('1.Inputs'!$D$40)+(1-'1.Inputs'!$D$40)*(1+'1.Inputs'!$D$41))*(1+$G506)^(10-1))-(('1.Inputs'!$D$37*12*IF(10=1,'1.Inputs'!$D$38,IF(10=2,'1.Inputs'!$D$39,$E506)))/(1-'1.Inputs'!$D$42)*$D506*(1+$G506)^(10-1))-('1.Inputs'!$D$37*12*IF(10=1,'1.Inputs'!$D$38,IF(10=2,'1.Inputs'!$D$39,$E506)))*'1.Inputs'!$D$43*(1+$G506)^(10-1)-'1.Inputs'!$D$44*(1+$G506)^(10-1)-('1.Inputs'!$D$20/'1.Inputs'!$D$27+'1.Inputs'!$D$23/'1.Inputs'!$D$28)))*'1.Inputs'!$D$53+('1.Inputs'!$D$20/'1.Inputs'!$D$27+'1.Inputs'!$D$23/'1.Inputs'!$D$28)-(Q506-P506)+(('1.Inputs'!$D$20+'1.Inputs'!$D$23-('1.Inputs'!$D$20/'1.Inputs'!$D$27+'1.Inputs'!$D$23/'1.Inputs'!$D$28)*'1.Inputs'!$D$10)*'1.Inputs'!$D$60+'1.Inputs'!$D$19*'1.Inputs'!$D$59+Q506)</f>
        <v>2930393348.7676096</v>
      </c>
      <c r="AC506" s="36">
        <f ca="1">S506-AC$13-AC$14+MIN(AC$13,MAX(0,((('1.Inputs'!$D$37*12*IF(1=1,'1.Inputs'!$D$38,IF(1=2,'1.Inputs'!$D$39,$E506)))*$F506*(('1.Inputs'!$D$40)+(1-'1.Inputs'!$D$40)*(1+'1.Inputs'!$D$41))*(1+$G506)^(1-1))-(('1.Inputs'!$D$37*12*IF(1=1,'1.Inputs'!$D$38,IF(1=2,'1.Inputs'!$D$39,$E506)))/(1-'1.Inputs'!$D$42)*$D506*(1+$G506)^(1-1))-('1.Inputs'!$D$37*12*IF(1=1,'1.Inputs'!$D$38,IF(1=2,'1.Inputs'!$D$39,$E506)))*'1.Inputs'!$D$43*(1+$G506)^(1-1)-'1.Inputs'!$D$44*(1+$G506)^(1-1)-('1.Inputs'!$D$20/'1.Inputs'!$D$27+'1.Inputs'!$D$23/'1.Inputs'!$D$28))))*'1.Inputs'!$D$53</f>
        <v>-1187351124.0345118</v>
      </c>
      <c r="AD506" s="36">
        <f ca="1">T506-AD$13-AD$14+MIN(AD$13,MAX(0,((('1.Inputs'!$D$37*12*IF(2=1,'1.Inputs'!$D$38,IF(2=2,'1.Inputs'!$D$39,$E506)))*$F506*(('1.Inputs'!$D$40)+(1-'1.Inputs'!$D$40)*(1+'1.Inputs'!$D$41))*(1+$G506)^(2-1))-(('1.Inputs'!$D$37*12*IF(2=1,'1.Inputs'!$D$38,IF(2=2,'1.Inputs'!$D$39,$E506)))/(1-'1.Inputs'!$D$42)*$D506*(1+$G506)^(2-1))-('1.Inputs'!$D$37*12*IF(2=1,'1.Inputs'!$D$38,IF(2=2,'1.Inputs'!$D$39,$E506)))*'1.Inputs'!$D$43*(1+$G506)^(2-1)-'1.Inputs'!$D$44*(1+$G506)^(2-1)-('1.Inputs'!$D$20/'1.Inputs'!$D$27+'1.Inputs'!$D$23/'1.Inputs'!$D$28))))*'1.Inputs'!$D$53</f>
        <v>-485682223.09686983</v>
      </c>
      <c r="AE506" s="36">
        <f ca="1">U506-AE$13-AE$14+MIN(AE$13,MAX(0,((('1.Inputs'!$D$37*12*IF(3=1,'1.Inputs'!$D$38,IF(3=2,'1.Inputs'!$D$39,$E506)))*$F506*(('1.Inputs'!$D$40)+(1-'1.Inputs'!$D$40)*(1+'1.Inputs'!$D$41))*(1+$G506)^(3-1))-(('1.Inputs'!$D$37*12*IF(3=1,'1.Inputs'!$D$38,IF(3=2,'1.Inputs'!$D$39,$E506)))/(1-'1.Inputs'!$D$42)*$D506*(1+$G506)^(3-1))-('1.Inputs'!$D$37*12*IF(3=1,'1.Inputs'!$D$38,IF(3=2,'1.Inputs'!$D$39,$E506)))*'1.Inputs'!$D$43*(1+$G506)^(3-1)-'1.Inputs'!$D$44*(1+$G506)^(3-1)-('1.Inputs'!$D$20/'1.Inputs'!$D$27+'1.Inputs'!$D$23/'1.Inputs'!$D$28))))*'1.Inputs'!$D$53</f>
        <v>-467592793.58753014</v>
      </c>
      <c r="AF506" s="36">
        <f ca="1">V506-AF$13-AF$14+MIN(AF$13,MAX(0,((('1.Inputs'!$D$37*12*IF(4=1,'1.Inputs'!$D$38,IF(4=2,'1.Inputs'!$D$39,$E506)))*$F506*(('1.Inputs'!$D$40)+(1-'1.Inputs'!$D$40)*(1+'1.Inputs'!$D$41))*(1+$G506)^(4-1))-(('1.Inputs'!$D$37*12*IF(4=1,'1.Inputs'!$D$38,IF(4=2,'1.Inputs'!$D$39,$E506)))/(1-'1.Inputs'!$D$42)*$D506*(1+$G506)^(4-1))-('1.Inputs'!$D$37*12*IF(4=1,'1.Inputs'!$D$38,IF(4=2,'1.Inputs'!$D$39,$E506)))*'1.Inputs'!$D$43*(1+$G506)^(4-1)-'1.Inputs'!$D$44*(1+$G506)^(4-1)-('1.Inputs'!$D$20/'1.Inputs'!$D$27+'1.Inputs'!$D$23/'1.Inputs'!$D$28))))*'1.Inputs'!$D$53</f>
        <v>-143152028.28362167</v>
      </c>
      <c r="AG506" s="36">
        <f ca="1">W506-AG$13-AG$14+MIN(AG$13,MAX(0,((('1.Inputs'!$D$37*12*IF(5=1,'1.Inputs'!$D$38,IF(5=2,'1.Inputs'!$D$39,$E506)))*$F506*(('1.Inputs'!$D$40)+(1-'1.Inputs'!$D$40)*(1+'1.Inputs'!$D$41))*(1+$G506)^(5-1))-(('1.Inputs'!$D$37*12*IF(5=1,'1.Inputs'!$D$38,IF(5=2,'1.Inputs'!$D$39,$E506)))/(1-'1.Inputs'!$D$42)*$D506*(1+$G506)^(5-1))-('1.Inputs'!$D$37*12*IF(5=1,'1.Inputs'!$D$38,IF(5=2,'1.Inputs'!$D$39,$E506)))*'1.Inputs'!$D$43*(1+$G506)^(5-1)-'1.Inputs'!$D$44*(1+$G506)^(5-1)-('1.Inputs'!$D$20/'1.Inputs'!$D$27+'1.Inputs'!$D$23/'1.Inputs'!$D$28))))*'1.Inputs'!$D$53</f>
        <v>-118617103.88493976</v>
      </c>
      <c r="AH506" s="36">
        <f ca="1">X506-AH$13-AH$14+MIN(AH$13,MAX(0,((('1.Inputs'!$D$37*12*IF(6=1,'1.Inputs'!$D$38,IF(6=2,'1.Inputs'!$D$39,$E506)))*$F506*(('1.Inputs'!$D$40)+(1-'1.Inputs'!$D$40)*(1+'1.Inputs'!$D$41))*(1+$G506)^(6-1))-(('1.Inputs'!$D$37*12*IF(6=1,'1.Inputs'!$D$38,IF(6=2,'1.Inputs'!$D$39,$E506)))/(1-'1.Inputs'!$D$42)*$D506*(1+$G506)^(6-1))-('1.Inputs'!$D$37*12*IF(6=1,'1.Inputs'!$D$38,IF(6=2,'1.Inputs'!$D$39,$E506)))*'1.Inputs'!$D$43*(1+$G506)^(6-1)-'1.Inputs'!$D$44*(1+$G506)^(6-1)-('1.Inputs'!$D$20/'1.Inputs'!$D$27+'1.Inputs'!$D$23/'1.Inputs'!$D$28))))*'1.Inputs'!$D$53</f>
        <v>-93866164.324681163</v>
      </c>
      <c r="AI506" s="36">
        <f ca="1">Y506-AI$13-AI$14+MIN(AI$13,MAX(0,((('1.Inputs'!$D$37*12*IF(7=1,'1.Inputs'!$D$38,IF(7=2,'1.Inputs'!$D$39,$E506)))*$F506*(('1.Inputs'!$D$40)+(1-'1.Inputs'!$D$40)*(1+'1.Inputs'!$D$41))*(1+$G506)^(7-1))-(('1.Inputs'!$D$37*12*IF(7=1,'1.Inputs'!$D$38,IF(7=2,'1.Inputs'!$D$39,$E506)))/(1-'1.Inputs'!$D$42)*$D506*(1+$G506)^(7-1))-('1.Inputs'!$D$37*12*IF(7=1,'1.Inputs'!$D$38,IF(7=2,'1.Inputs'!$D$39,$E506)))*'1.Inputs'!$D$43*(1+$G506)^(7-1)-'1.Inputs'!$D$44*(1+$G506)^(7-1)-('1.Inputs'!$D$20/'1.Inputs'!$D$27+'1.Inputs'!$D$23/'1.Inputs'!$D$28))))*'1.Inputs'!$D$53</f>
        <v>-68890482.613914251</v>
      </c>
      <c r="AJ506" s="36">
        <f ca="1">Z506-AJ$13-AJ$14+MIN(AJ$13,MAX(0,((('1.Inputs'!$D$37*12*IF(8=1,'1.Inputs'!$D$38,IF(8=2,'1.Inputs'!$D$39,$E506)))*$F506*(('1.Inputs'!$D$40)+(1-'1.Inputs'!$D$40)*(1+'1.Inputs'!$D$41))*(1+$G506)^(8-1))-(('1.Inputs'!$D$37*12*IF(8=1,'1.Inputs'!$D$38,IF(8=2,'1.Inputs'!$D$39,$E506)))/(1-'1.Inputs'!$D$42)*$D506*(1+$G506)^(8-1))-('1.Inputs'!$D$37*12*IF(8=1,'1.Inputs'!$D$38,IF(8=2,'1.Inputs'!$D$39,$E506)))*'1.Inputs'!$D$43*(1+$G506)^(8-1)-'1.Inputs'!$D$44*(1+$G506)^(8-1)-('1.Inputs'!$D$20/'1.Inputs'!$D$27+'1.Inputs'!$D$23/'1.Inputs'!$D$28))))*'1.Inputs'!$D$53</f>
        <v>202319020.80568802</v>
      </c>
      <c r="AK506" s="36">
        <f ca="1">AA506-AK$13-AK$14+MIN(AK$13,MAX(0,((('1.Inputs'!$D$37*12*IF(9=1,'1.Inputs'!$D$38,IF(9=2,'1.Inputs'!$D$39,$E506)))*$F506*(('1.Inputs'!$D$40)+(1-'1.Inputs'!$D$40)*(1+'1.Inputs'!$D$41))*(1+$G506)^(9-1))-(('1.Inputs'!$D$37*12*IF(9=1,'1.Inputs'!$D$38,IF(9=2,'1.Inputs'!$D$39,$E506)))/(1-'1.Inputs'!$D$42)*$D506*(1+$G506)^(9-1))-('1.Inputs'!$D$37*12*IF(9=1,'1.Inputs'!$D$38,IF(9=2,'1.Inputs'!$D$39,$E506)))*'1.Inputs'!$D$43*(1+$G506)^(9-1)-'1.Inputs'!$D$44*(1+$G506)^(9-1)-('1.Inputs'!$D$20/'1.Inputs'!$D$27+'1.Inputs'!$D$23/'1.Inputs'!$D$28))))*'1.Inputs'!$D$53</f>
        <v>208583792.30561942</v>
      </c>
      <c r="AL506" s="36">
        <f ca="1">AB506-AL$13-AL$14+MIN(AL$13,MAX(0,((('1.Inputs'!$D$37*12*IF(10=1,'1.Inputs'!$D$38,IF(10=2,'1.Inputs'!$D$39,$E506)))*$F506*(('1.Inputs'!$D$40)+(1-'1.Inputs'!$D$40)*(1+'1.Inputs'!$D$41))*(1+$G506)^(10-1))-(('1.Inputs'!$D$37*12*IF(10=1,'1.Inputs'!$D$38,IF(10=2,'1.Inputs'!$D$39,$E506)))/(1-'1.Inputs'!$D$42)*$D506*(1+$G506)^(10-1))-('1.Inputs'!$D$37*12*IF(10=1,'1.Inputs'!$D$38,IF(10=2,'1.Inputs'!$D$39,$E506)))*'1.Inputs'!$D$43*(1+$G506)^(10-1)-'1.Inputs'!$D$44*(1+$G506)^(10-1)-('1.Inputs'!$D$20/'1.Inputs'!$D$27+'1.Inputs'!$D$23/'1.Inputs'!$D$28))))*'1.Inputs'!$D$53+'1.Inputs'!$D$35</f>
        <v>3730393348.7676096</v>
      </c>
      <c r="AM506" s="48">
        <f ca="1">R506+NPV('1.Inputs'!$D$55,S506:AB506)</f>
        <v>-1820382789.7022572</v>
      </c>
      <c r="AN506" s="48">
        <f ca="1">-('1.Inputs'!$D$24*(1-'1.Inputs'!$D$31)+'1.Inputs'!$D$35)+NPV('1.Inputs'!$D$54,AC506:AL506)</f>
        <v>-2628116194.693058</v>
      </c>
      <c r="AO506" s="36">
        <f t="shared" ca="1" si="61"/>
        <v>-7.0443843091769089</v>
      </c>
      <c r="AP506" s="36">
        <f t="shared" ca="1" si="62"/>
        <v>-0.31923982110652976</v>
      </c>
      <c r="AQ506" s="36">
        <f ca="1">'1.Inputs'!$D$35+MIN(SUM($AC506:AC506),SUM($AC506:AD506),SUM($AC506:AE506),SUM($AC506:AF506),SUM($AC506:AG506),SUM($AC506:AH506),SUM($AC506:AI506),SUM($AC506:AJ506),SUM($AC506:AK506),SUM($AC506:AL506))</f>
        <v>-1765151919.8260689</v>
      </c>
      <c r="AR506" s="36">
        <f ca="1">IF(AP506&lt;'1.Inputs'!$D$57,1,0)</f>
        <v>1</v>
      </c>
      <c r="AS506" s="36">
        <f t="shared" ca="1" si="63"/>
        <v>1</v>
      </c>
    </row>
    <row r="507" spans="2:45" ht="15" customHeight="1" x14ac:dyDescent="0.25">
      <c r="B507" s="36">
        <v>492</v>
      </c>
      <c r="C507" s="36">
        <f t="shared" ca="1" si="56"/>
        <v>0.49528890029470185</v>
      </c>
      <c r="D507" s="36">
        <f t="shared" ca="1" si="57"/>
        <v>17910.457040484223</v>
      </c>
      <c r="E507" s="47">
        <f t="shared" ca="1" si="58"/>
        <v>0.82784574185214443</v>
      </c>
      <c r="F507" s="36">
        <f t="shared" ca="1" si="59"/>
        <v>31723.421647311592</v>
      </c>
      <c r="G507" s="36">
        <f t="shared" ca="1" si="60"/>
        <v>4.2719913794611444E-2</v>
      </c>
      <c r="H507" s="36">
        <f ca="1">((('1.Inputs'!$D$37*12*IF(1=1,'1.Inputs'!$D$38,IF(1=2,'1.Inputs'!$D$39,$E507)))*$F507*(('1.Inputs'!$D$40)+(1-'1.Inputs'!$D$40)*(1+'1.Inputs'!$D$41))*(1+$G507)^(1-1))*'1.Inputs'!$D$47+(('1.Inputs'!$D$37*12*IF(1=1,'1.Inputs'!$D$38,IF(1=2,'1.Inputs'!$D$39,$E507)))/(1-'1.Inputs'!$D$42)*$D507*(1+$G507)^(1-1))*('1.Inputs'!$D$48-'1.Inputs'!$D$49))/'1.Inputs'!$D$51</f>
        <v>829331775.29936469</v>
      </c>
      <c r="I507" s="36">
        <f ca="1">((('1.Inputs'!$D$37*12*IF(2=1,'1.Inputs'!$D$38,IF(2=2,'1.Inputs'!$D$39,$E507)))*$F507*(('1.Inputs'!$D$40)+(1-'1.Inputs'!$D$40)*(1+'1.Inputs'!$D$41))*(1+$G507)^(2-1))*'1.Inputs'!$D$47+(('1.Inputs'!$D$37*12*IF(2=1,'1.Inputs'!$D$38,IF(2=2,'1.Inputs'!$D$39,$E507)))/(1-'1.Inputs'!$D$42)*$D507*(1+$G507)^(2-1))*('1.Inputs'!$D$48-'1.Inputs'!$D$49))/'1.Inputs'!$D$51</f>
        <v>1210665060.1461999</v>
      </c>
      <c r="J507" s="36">
        <f ca="1">((('1.Inputs'!$D$37*12*IF(3=1,'1.Inputs'!$D$38,IF(3=2,'1.Inputs'!$D$39,$E507)))*$F507*(('1.Inputs'!$D$40)+(1-'1.Inputs'!$D$40)*(1+'1.Inputs'!$D$41))*(1+$G507)^(3-1))*'1.Inputs'!$D$47+(('1.Inputs'!$D$37*12*IF(3=1,'1.Inputs'!$D$38,IF(3=2,'1.Inputs'!$D$39,$E507)))/(1-'1.Inputs'!$D$42)*$D507*(1+$G507)^(3-1))*('1.Inputs'!$D$48-'1.Inputs'!$D$49))/'1.Inputs'!$D$51</f>
        <v>1492942412.1354561</v>
      </c>
      <c r="K507" s="36">
        <f ca="1">((('1.Inputs'!$D$37*12*IF(4=1,'1.Inputs'!$D$38,IF(4=2,'1.Inputs'!$D$39,$E507)))*$F507*(('1.Inputs'!$D$40)+(1-'1.Inputs'!$D$40)*(1+'1.Inputs'!$D$41))*(1+$G507)^(4-1))*'1.Inputs'!$D$47+(('1.Inputs'!$D$37*12*IF(4=1,'1.Inputs'!$D$38,IF(4=2,'1.Inputs'!$D$39,$E507)))/(1-'1.Inputs'!$D$42)*$D507*(1+$G507)^(4-1))*('1.Inputs'!$D$48-'1.Inputs'!$D$49))/'1.Inputs'!$D$51</f>
        <v>1556720783.2822025</v>
      </c>
      <c r="L507" s="36">
        <f ca="1">((('1.Inputs'!$D$37*12*IF(5=1,'1.Inputs'!$D$38,IF(5=2,'1.Inputs'!$D$39,$E507)))*$F507*(('1.Inputs'!$D$40)+(1-'1.Inputs'!$D$40)*(1+'1.Inputs'!$D$41))*(1+$G507)^(5-1))*'1.Inputs'!$D$47+(('1.Inputs'!$D$37*12*IF(5=1,'1.Inputs'!$D$38,IF(5=2,'1.Inputs'!$D$39,$E507)))/(1-'1.Inputs'!$D$42)*$D507*(1+$G507)^(5-1))*('1.Inputs'!$D$48-'1.Inputs'!$D$49))/'1.Inputs'!$D$51</f>
        <v>1623223760.9462979</v>
      </c>
      <c r="M507" s="36">
        <f ca="1">((('1.Inputs'!$D$37*12*IF(6=1,'1.Inputs'!$D$38,IF(6=2,'1.Inputs'!$D$39,$E507)))*$F507*(('1.Inputs'!$D$40)+(1-'1.Inputs'!$D$40)*(1+'1.Inputs'!$D$41))*(1+$G507)^(6-1))*'1.Inputs'!$D$47+(('1.Inputs'!$D$37*12*IF(6=1,'1.Inputs'!$D$38,IF(6=2,'1.Inputs'!$D$39,$E507)))/(1-'1.Inputs'!$D$42)*$D507*(1+$G507)^(6-1))*('1.Inputs'!$D$48-'1.Inputs'!$D$49))/'1.Inputs'!$D$51</f>
        <v>1692567740.0832889</v>
      </c>
      <c r="N507" s="36">
        <f ca="1">((('1.Inputs'!$D$37*12*IF(7=1,'1.Inputs'!$D$38,IF(7=2,'1.Inputs'!$D$39,$E507)))*$F507*(('1.Inputs'!$D$40)+(1-'1.Inputs'!$D$40)*(1+'1.Inputs'!$D$41))*(1+$G507)^(7-1))*'1.Inputs'!$D$47+(('1.Inputs'!$D$37*12*IF(7=1,'1.Inputs'!$D$38,IF(7=2,'1.Inputs'!$D$39,$E507)))/(1-'1.Inputs'!$D$42)*$D507*(1+$G507)^(7-1))*('1.Inputs'!$D$48-'1.Inputs'!$D$49))/'1.Inputs'!$D$51</f>
        <v>1764874088.0311873</v>
      </c>
      <c r="O507" s="36">
        <f ca="1">((('1.Inputs'!$D$37*12*IF(8=1,'1.Inputs'!$D$38,IF(8=2,'1.Inputs'!$D$39,$E507)))*$F507*(('1.Inputs'!$D$40)+(1-'1.Inputs'!$D$40)*(1+'1.Inputs'!$D$41))*(1+$G507)^(8-1))*'1.Inputs'!$D$47+(('1.Inputs'!$D$37*12*IF(8=1,'1.Inputs'!$D$38,IF(8=2,'1.Inputs'!$D$39,$E507)))/(1-'1.Inputs'!$D$42)*$D507*(1+$G507)^(8-1))*('1.Inputs'!$D$48-'1.Inputs'!$D$49))/'1.Inputs'!$D$51</f>
        <v>1840269356.9302237</v>
      </c>
      <c r="P507" s="36">
        <f ca="1">((('1.Inputs'!$D$37*12*IF(9=1,'1.Inputs'!$D$38,IF(9=2,'1.Inputs'!$D$39,$E507)))*$F507*(('1.Inputs'!$D$40)+(1-'1.Inputs'!$D$40)*(1+'1.Inputs'!$D$41))*(1+$G507)^(9-1))*'1.Inputs'!$D$47+(('1.Inputs'!$D$37*12*IF(9=1,'1.Inputs'!$D$38,IF(9=2,'1.Inputs'!$D$39,$E507)))/(1-'1.Inputs'!$D$42)*$D507*(1+$G507)^(9-1))*('1.Inputs'!$D$48-'1.Inputs'!$D$49))/'1.Inputs'!$D$51</f>
        <v>1918885505.2171476</v>
      </c>
      <c r="Q507" s="36">
        <f ca="1">((('1.Inputs'!$D$37*12*IF(10=1,'1.Inputs'!$D$38,IF(10=2,'1.Inputs'!$D$39,$E507)))*$F507*(('1.Inputs'!$D$40)+(1-'1.Inputs'!$D$40)*(1+'1.Inputs'!$D$41))*(1+$G507)^(10-1))*'1.Inputs'!$D$47+(('1.Inputs'!$D$37*12*IF(10=1,'1.Inputs'!$D$38,IF(10=2,'1.Inputs'!$D$39,$E507)))/(1-'1.Inputs'!$D$42)*$D507*(1+$G507)^(10-1))*('1.Inputs'!$D$48-'1.Inputs'!$D$49))/'1.Inputs'!$D$51</f>
        <v>2000860128.5817535</v>
      </c>
      <c r="R507" s="36">
        <f>-'1.Inputs'!$D$24</f>
        <v>-2050000000</v>
      </c>
      <c r="S507" s="36">
        <f ca="1">((('1.Inputs'!$D$37*12*IF(1=1,'1.Inputs'!$D$38,IF(1=2,'1.Inputs'!$D$39,$E507)))*$F507*(('1.Inputs'!$D$40)+(1-'1.Inputs'!$D$40)*(1+'1.Inputs'!$D$41))*(1+$G507)^(1-1))-(('1.Inputs'!$D$37*12*IF(1=1,'1.Inputs'!$D$38,IF(1=2,'1.Inputs'!$D$39,$E507)))/(1-'1.Inputs'!$D$42)*$D507*(1+$G507)^(1-1))-('1.Inputs'!$D$37*12*IF(1=1,'1.Inputs'!$D$38,IF(1=2,'1.Inputs'!$D$39,$E507)))*'1.Inputs'!$D$43*(1+$G507)^(1-1)-'1.Inputs'!$D$44*(1+$G507)^(1-1)-('1.Inputs'!$D$20/'1.Inputs'!$D$27+'1.Inputs'!$D$23/'1.Inputs'!$D$28))-MAX(0,((('1.Inputs'!$D$37*12*IF(1=1,'1.Inputs'!$D$38,IF(1=2,'1.Inputs'!$D$39,$E507)))*$F507*(('1.Inputs'!$D$40)+(1-'1.Inputs'!$D$40)*(1+'1.Inputs'!$D$41))*(1+$G507)^(1-1))-(('1.Inputs'!$D$37*12*IF(1=1,'1.Inputs'!$D$38,IF(1=2,'1.Inputs'!$D$39,$E507)))/(1-'1.Inputs'!$D$42)*$D507*(1+$G507)^(1-1))-('1.Inputs'!$D$37*12*IF(1=1,'1.Inputs'!$D$38,IF(1=2,'1.Inputs'!$D$39,$E507)))*'1.Inputs'!$D$43*(1+$G507)^(1-1)-'1.Inputs'!$D$44*(1+$G507)^(1-1)-('1.Inputs'!$D$20/'1.Inputs'!$D$27+'1.Inputs'!$D$23/'1.Inputs'!$D$28)))*'1.Inputs'!$D$53+('1.Inputs'!$D$20/'1.Inputs'!$D$27+'1.Inputs'!$D$23/'1.Inputs'!$D$28)-H507</f>
        <v>-355884877.78697813</v>
      </c>
      <c r="T507" s="36">
        <f ca="1">((('1.Inputs'!$D$37*12*IF(2=1,'1.Inputs'!$D$38,IF(2=2,'1.Inputs'!$D$39,$E507)))*$F507*(('1.Inputs'!$D$40)+(1-'1.Inputs'!$D$40)*(1+'1.Inputs'!$D$41))*(1+$G507)^(2-1))-(('1.Inputs'!$D$37*12*IF(2=1,'1.Inputs'!$D$38,IF(2=2,'1.Inputs'!$D$39,$E507)))/(1-'1.Inputs'!$D$42)*$D507*(1+$G507)^(2-1))-('1.Inputs'!$D$37*12*IF(2=1,'1.Inputs'!$D$38,IF(2=2,'1.Inputs'!$D$39,$E507)))*'1.Inputs'!$D$43*(1+$G507)^(2-1)-'1.Inputs'!$D$44*(1+$G507)^(2-1)-('1.Inputs'!$D$20/'1.Inputs'!$D$27+'1.Inputs'!$D$23/'1.Inputs'!$D$28))-MAX(0,((('1.Inputs'!$D$37*12*IF(2=1,'1.Inputs'!$D$38,IF(2=2,'1.Inputs'!$D$39,$E507)))*$F507*(('1.Inputs'!$D$40)+(1-'1.Inputs'!$D$40)*(1+'1.Inputs'!$D$41))*(1+$G507)^(2-1))-(('1.Inputs'!$D$37*12*IF(2=1,'1.Inputs'!$D$38,IF(2=2,'1.Inputs'!$D$39,$E507)))/(1-'1.Inputs'!$D$42)*$D507*(1+$G507)^(2-1))-('1.Inputs'!$D$37*12*IF(2=1,'1.Inputs'!$D$38,IF(2=2,'1.Inputs'!$D$39,$E507)))*'1.Inputs'!$D$43*(1+$G507)^(2-1)-'1.Inputs'!$D$44*(1+$G507)^(2-1)-('1.Inputs'!$D$20/'1.Inputs'!$D$27+'1.Inputs'!$D$23/'1.Inputs'!$D$28)))*'1.Inputs'!$D$53+('1.Inputs'!$D$20/'1.Inputs'!$D$27+'1.Inputs'!$D$23/'1.Inputs'!$D$28)-(I507-H507)</f>
        <v>532078764.10820913</v>
      </c>
      <c r="U507" s="36">
        <f ca="1">((('1.Inputs'!$D$37*12*IF(3=1,'1.Inputs'!$D$38,IF(3=2,'1.Inputs'!$D$39,$E507)))*$F507*(('1.Inputs'!$D$40)+(1-'1.Inputs'!$D$40)*(1+'1.Inputs'!$D$41))*(1+$G507)^(3-1))-(('1.Inputs'!$D$37*12*IF(3=1,'1.Inputs'!$D$38,IF(3=2,'1.Inputs'!$D$39,$E507)))/(1-'1.Inputs'!$D$42)*$D507*(1+$G507)^(3-1))-('1.Inputs'!$D$37*12*IF(3=1,'1.Inputs'!$D$38,IF(3=2,'1.Inputs'!$D$39,$E507)))*'1.Inputs'!$D$43*(1+$G507)^(3-1)-'1.Inputs'!$D$44*(1+$G507)^(3-1)-('1.Inputs'!$D$20/'1.Inputs'!$D$27+'1.Inputs'!$D$23/'1.Inputs'!$D$28))-MAX(0,((('1.Inputs'!$D$37*12*IF(3=1,'1.Inputs'!$D$38,IF(3=2,'1.Inputs'!$D$39,$E507)))*$F507*(('1.Inputs'!$D$40)+(1-'1.Inputs'!$D$40)*(1+'1.Inputs'!$D$41))*(1+$G507)^(3-1))-(('1.Inputs'!$D$37*12*IF(3=1,'1.Inputs'!$D$38,IF(3=2,'1.Inputs'!$D$39,$E507)))/(1-'1.Inputs'!$D$42)*$D507*(1+$G507)^(3-1))-('1.Inputs'!$D$37*12*IF(3=1,'1.Inputs'!$D$38,IF(3=2,'1.Inputs'!$D$39,$E507)))*'1.Inputs'!$D$43*(1+$G507)^(3-1)-'1.Inputs'!$D$44*(1+$G507)^(3-1)-('1.Inputs'!$D$20/'1.Inputs'!$D$27+'1.Inputs'!$D$23/'1.Inputs'!$D$28)))*'1.Inputs'!$D$53+('1.Inputs'!$D$20/'1.Inputs'!$D$27+'1.Inputs'!$D$23/'1.Inputs'!$D$28)-(J507-I507)</f>
        <v>949254205.94976735</v>
      </c>
      <c r="V507" s="36">
        <f ca="1">((('1.Inputs'!$D$37*12*IF(4=1,'1.Inputs'!$D$38,IF(4=2,'1.Inputs'!$D$39,$E507)))*$F507*(('1.Inputs'!$D$40)+(1-'1.Inputs'!$D$40)*(1+'1.Inputs'!$D$41))*(1+$G507)^(4-1))-(('1.Inputs'!$D$37*12*IF(4=1,'1.Inputs'!$D$38,IF(4=2,'1.Inputs'!$D$39,$E507)))/(1-'1.Inputs'!$D$42)*$D507*(1+$G507)^(4-1))-('1.Inputs'!$D$37*12*IF(4=1,'1.Inputs'!$D$38,IF(4=2,'1.Inputs'!$D$39,$E507)))*'1.Inputs'!$D$43*(1+$G507)^(4-1)-'1.Inputs'!$D$44*(1+$G507)^(4-1)-('1.Inputs'!$D$20/'1.Inputs'!$D$27+'1.Inputs'!$D$23/'1.Inputs'!$D$28))-MAX(0,((('1.Inputs'!$D$37*12*IF(4=1,'1.Inputs'!$D$38,IF(4=2,'1.Inputs'!$D$39,$E507)))*$F507*(('1.Inputs'!$D$40)+(1-'1.Inputs'!$D$40)*(1+'1.Inputs'!$D$41))*(1+$G507)^(4-1))-(('1.Inputs'!$D$37*12*IF(4=1,'1.Inputs'!$D$38,IF(4=2,'1.Inputs'!$D$39,$E507)))/(1-'1.Inputs'!$D$42)*$D507*(1+$G507)^(4-1))-('1.Inputs'!$D$37*12*IF(4=1,'1.Inputs'!$D$38,IF(4=2,'1.Inputs'!$D$39,$E507)))*'1.Inputs'!$D$43*(1+$G507)^(4-1)-'1.Inputs'!$D$44*(1+$G507)^(4-1)-('1.Inputs'!$D$20/'1.Inputs'!$D$27+'1.Inputs'!$D$23/'1.Inputs'!$D$28)))*'1.Inputs'!$D$53+('1.Inputs'!$D$20/'1.Inputs'!$D$27+'1.Inputs'!$D$23/'1.Inputs'!$D$28)-(K507-J507)</f>
        <v>1218345592.8559806</v>
      </c>
      <c r="W507" s="36">
        <f ca="1">((('1.Inputs'!$D$37*12*IF(5=1,'1.Inputs'!$D$38,IF(5=2,'1.Inputs'!$D$39,$E507)))*$F507*(('1.Inputs'!$D$40)+(1-'1.Inputs'!$D$40)*(1+'1.Inputs'!$D$41))*(1+$G507)^(5-1))-(('1.Inputs'!$D$37*12*IF(5=1,'1.Inputs'!$D$38,IF(5=2,'1.Inputs'!$D$39,$E507)))/(1-'1.Inputs'!$D$42)*$D507*(1+$G507)^(5-1))-('1.Inputs'!$D$37*12*IF(5=1,'1.Inputs'!$D$38,IF(5=2,'1.Inputs'!$D$39,$E507)))*'1.Inputs'!$D$43*(1+$G507)^(5-1)-'1.Inputs'!$D$44*(1+$G507)^(5-1)-('1.Inputs'!$D$20/'1.Inputs'!$D$27+'1.Inputs'!$D$23/'1.Inputs'!$D$28))-MAX(0,((('1.Inputs'!$D$37*12*IF(5=1,'1.Inputs'!$D$38,IF(5=2,'1.Inputs'!$D$39,$E507)))*$F507*(('1.Inputs'!$D$40)+(1-'1.Inputs'!$D$40)*(1+'1.Inputs'!$D$41))*(1+$G507)^(5-1))-(('1.Inputs'!$D$37*12*IF(5=1,'1.Inputs'!$D$38,IF(5=2,'1.Inputs'!$D$39,$E507)))/(1-'1.Inputs'!$D$42)*$D507*(1+$G507)^(5-1))-('1.Inputs'!$D$37*12*IF(5=1,'1.Inputs'!$D$38,IF(5=2,'1.Inputs'!$D$39,$E507)))*'1.Inputs'!$D$43*(1+$G507)^(5-1)-'1.Inputs'!$D$44*(1+$G507)^(5-1)-('1.Inputs'!$D$20/'1.Inputs'!$D$27+'1.Inputs'!$D$23/'1.Inputs'!$D$28)))*'1.Inputs'!$D$53+('1.Inputs'!$D$20/'1.Inputs'!$D$27+'1.Inputs'!$D$23/'1.Inputs'!$D$28)-(L507-K507)</f>
        <v>1268374695.6280382</v>
      </c>
      <c r="X507" s="36">
        <f ca="1">((('1.Inputs'!$D$37*12*IF(6=1,'1.Inputs'!$D$38,IF(6=2,'1.Inputs'!$D$39,$E507)))*$F507*(('1.Inputs'!$D$40)+(1-'1.Inputs'!$D$40)*(1+'1.Inputs'!$D$41))*(1+$G507)^(6-1))-(('1.Inputs'!$D$37*12*IF(6=1,'1.Inputs'!$D$38,IF(6=2,'1.Inputs'!$D$39,$E507)))/(1-'1.Inputs'!$D$42)*$D507*(1+$G507)^(6-1))-('1.Inputs'!$D$37*12*IF(6=1,'1.Inputs'!$D$38,IF(6=2,'1.Inputs'!$D$39,$E507)))*'1.Inputs'!$D$43*(1+$G507)^(6-1)-'1.Inputs'!$D$44*(1+$G507)^(6-1)-('1.Inputs'!$D$20/'1.Inputs'!$D$27+'1.Inputs'!$D$23/'1.Inputs'!$D$28))-MAX(0,((('1.Inputs'!$D$37*12*IF(6=1,'1.Inputs'!$D$38,IF(6=2,'1.Inputs'!$D$39,$E507)))*$F507*(('1.Inputs'!$D$40)+(1-'1.Inputs'!$D$40)*(1+'1.Inputs'!$D$41))*(1+$G507)^(6-1))-(('1.Inputs'!$D$37*12*IF(6=1,'1.Inputs'!$D$38,IF(6=2,'1.Inputs'!$D$39,$E507)))/(1-'1.Inputs'!$D$42)*$D507*(1+$G507)^(6-1))-('1.Inputs'!$D$37*12*IF(6=1,'1.Inputs'!$D$38,IF(6=2,'1.Inputs'!$D$39,$E507)))*'1.Inputs'!$D$43*(1+$G507)^(6-1)-'1.Inputs'!$D$44*(1+$G507)^(6-1)-('1.Inputs'!$D$20/'1.Inputs'!$D$27+'1.Inputs'!$D$23/'1.Inputs'!$D$28)))*'1.Inputs'!$D$53+('1.Inputs'!$D$20/'1.Inputs'!$D$27+'1.Inputs'!$D$23/'1.Inputs'!$D$28)-(M507-L507)</f>
        <v>1320541037.3577385</v>
      </c>
      <c r="Y507" s="36">
        <f ca="1">((('1.Inputs'!$D$37*12*IF(7=1,'1.Inputs'!$D$38,IF(7=2,'1.Inputs'!$D$39,$E507)))*$F507*(('1.Inputs'!$D$40)+(1-'1.Inputs'!$D$40)*(1+'1.Inputs'!$D$41))*(1+$G507)^(7-1))-(('1.Inputs'!$D$37*12*IF(7=1,'1.Inputs'!$D$38,IF(7=2,'1.Inputs'!$D$39,$E507)))/(1-'1.Inputs'!$D$42)*$D507*(1+$G507)^(7-1))-('1.Inputs'!$D$37*12*IF(7=1,'1.Inputs'!$D$38,IF(7=2,'1.Inputs'!$D$39,$E507)))*'1.Inputs'!$D$43*(1+$G507)^(7-1)-'1.Inputs'!$D$44*(1+$G507)^(7-1)-('1.Inputs'!$D$20/'1.Inputs'!$D$27+'1.Inputs'!$D$23/'1.Inputs'!$D$28))-MAX(0,((('1.Inputs'!$D$37*12*IF(7=1,'1.Inputs'!$D$38,IF(7=2,'1.Inputs'!$D$39,$E507)))*$F507*(('1.Inputs'!$D$40)+(1-'1.Inputs'!$D$40)*(1+'1.Inputs'!$D$41))*(1+$G507)^(7-1))-(('1.Inputs'!$D$37*12*IF(7=1,'1.Inputs'!$D$38,IF(7=2,'1.Inputs'!$D$39,$E507)))/(1-'1.Inputs'!$D$42)*$D507*(1+$G507)^(7-1))-('1.Inputs'!$D$37*12*IF(7=1,'1.Inputs'!$D$38,IF(7=2,'1.Inputs'!$D$39,$E507)))*'1.Inputs'!$D$43*(1+$G507)^(7-1)-'1.Inputs'!$D$44*(1+$G507)^(7-1)-('1.Inputs'!$D$20/'1.Inputs'!$D$27+'1.Inputs'!$D$23/'1.Inputs'!$D$28)))*'1.Inputs'!$D$53+('1.Inputs'!$D$20/'1.Inputs'!$D$27+'1.Inputs'!$D$23/'1.Inputs'!$D$28)-(N507-M507)</f>
        <v>1374935920.7091126</v>
      </c>
      <c r="Z507" s="36">
        <f ca="1">((('1.Inputs'!$D$37*12*IF(8=1,'1.Inputs'!$D$38,IF(8=2,'1.Inputs'!$D$39,$E507)))*$F507*(('1.Inputs'!$D$40)+(1-'1.Inputs'!$D$40)*(1+'1.Inputs'!$D$41))*(1+$G507)^(8-1))-(('1.Inputs'!$D$37*12*IF(8=1,'1.Inputs'!$D$38,IF(8=2,'1.Inputs'!$D$39,$E507)))/(1-'1.Inputs'!$D$42)*$D507*(1+$G507)^(8-1))-('1.Inputs'!$D$37*12*IF(8=1,'1.Inputs'!$D$38,IF(8=2,'1.Inputs'!$D$39,$E507)))*'1.Inputs'!$D$43*(1+$G507)^(8-1)-'1.Inputs'!$D$44*(1+$G507)^(8-1)-('1.Inputs'!$D$20/'1.Inputs'!$D$27+'1.Inputs'!$D$23/'1.Inputs'!$D$28))-MAX(0,((('1.Inputs'!$D$37*12*IF(8=1,'1.Inputs'!$D$38,IF(8=2,'1.Inputs'!$D$39,$E507)))*$F507*(('1.Inputs'!$D$40)+(1-'1.Inputs'!$D$40)*(1+'1.Inputs'!$D$41))*(1+$G507)^(8-1))-(('1.Inputs'!$D$37*12*IF(8=1,'1.Inputs'!$D$38,IF(8=2,'1.Inputs'!$D$39,$E507)))/(1-'1.Inputs'!$D$42)*$D507*(1+$G507)^(8-1))-('1.Inputs'!$D$37*12*IF(8=1,'1.Inputs'!$D$38,IF(8=2,'1.Inputs'!$D$39,$E507)))*'1.Inputs'!$D$43*(1+$G507)^(8-1)-'1.Inputs'!$D$44*(1+$G507)^(8-1)-('1.Inputs'!$D$20/'1.Inputs'!$D$27+'1.Inputs'!$D$23/'1.Inputs'!$D$28)))*'1.Inputs'!$D$53+('1.Inputs'!$D$20/'1.Inputs'!$D$27+'1.Inputs'!$D$23/'1.Inputs'!$D$28)-(O507-N507)</f>
        <v>1431654548.788125</v>
      </c>
      <c r="AA507" s="36">
        <f ca="1">((('1.Inputs'!$D$37*12*IF(9=1,'1.Inputs'!$D$38,IF(9=2,'1.Inputs'!$D$39,$E507)))*$F507*(('1.Inputs'!$D$40)+(1-'1.Inputs'!$D$40)*(1+'1.Inputs'!$D$41))*(1+$G507)^(9-1))-(('1.Inputs'!$D$37*12*IF(9=1,'1.Inputs'!$D$38,IF(9=2,'1.Inputs'!$D$39,$E507)))/(1-'1.Inputs'!$D$42)*$D507*(1+$G507)^(9-1))-('1.Inputs'!$D$37*12*IF(9=1,'1.Inputs'!$D$38,IF(9=2,'1.Inputs'!$D$39,$E507)))*'1.Inputs'!$D$43*(1+$G507)^(9-1)-'1.Inputs'!$D$44*(1+$G507)^(9-1)-('1.Inputs'!$D$20/'1.Inputs'!$D$27+'1.Inputs'!$D$23/'1.Inputs'!$D$28))-MAX(0,((('1.Inputs'!$D$37*12*IF(9=1,'1.Inputs'!$D$38,IF(9=2,'1.Inputs'!$D$39,$E507)))*$F507*(('1.Inputs'!$D$40)+(1-'1.Inputs'!$D$40)*(1+'1.Inputs'!$D$41))*(1+$G507)^(9-1))-(('1.Inputs'!$D$37*12*IF(9=1,'1.Inputs'!$D$38,IF(9=2,'1.Inputs'!$D$39,$E507)))/(1-'1.Inputs'!$D$42)*$D507*(1+$G507)^(9-1))-('1.Inputs'!$D$37*12*IF(9=1,'1.Inputs'!$D$38,IF(9=2,'1.Inputs'!$D$39,$E507)))*'1.Inputs'!$D$43*(1+$G507)^(9-1)-'1.Inputs'!$D$44*(1+$G507)^(9-1)-('1.Inputs'!$D$20/'1.Inputs'!$D$27+'1.Inputs'!$D$23/'1.Inputs'!$D$28)))*'1.Inputs'!$D$53+('1.Inputs'!$D$20/'1.Inputs'!$D$27+'1.Inputs'!$D$23/'1.Inputs'!$D$28)-(P507-O507)</f>
        <v>1490796191.7692218</v>
      </c>
      <c r="AB507" s="36">
        <f ca="1">((('1.Inputs'!$D$37*12*IF(10=1,'1.Inputs'!$D$38,IF(10=2,'1.Inputs'!$D$39,$E507)))*$F507*(('1.Inputs'!$D$40)+(1-'1.Inputs'!$D$40)*(1+'1.Inputs'!$D$41))*(1+$G507)^(10-1))-(('1.Inputs'!$D$37*12*IF(10=1,'1.Inputs'!$D$38,IF(10=2,'1.Inputs'!$D$39,$E507)))/(1-'1.Inputs'!$D$42)*$D507*(1+$G507)^(10-1))-('1.Inputs'!$D$37*12*IF(10=1,'1.Inputs'!$D$38,IF(10=2,'1.Inputs'!$D$39,$E507)))*'1.Inputs'!$D$43*(1+$G507)^(10-1)-'1.Inputs'!$D$44*(1+$G507)^(10-1)-('1.Inputs'!$D$20/'1.Inputs'!$D$27+'1.Inputs'!$D$23/'1.Inputs'!$D$28))-MAX(0,((('1.Inputs'!$D$37*12*IF(10=1,'1.Inputs'!$D$38,IF(10=2,'1.Inputs'!$D$39,$E507)))*$F507*(('1.Inputs'!$D$40)+(1-'1.Inputs'!$D$40)*(1+'1.Inputs'!$D$41))*(1+$G507)^(10-1))-(('1.Inputs'!$D$37*12*IF(10=1,'1.Inputs'!$D$38,IF(10=2,'1.Inputs'!$D$39,$E507)))/(1-'1.Inputs'!$D$42)*$D507*(1+$G507)^(10-1))-('1.Inputs'!$D$37*12*IF(10=1,'1.Inputs'!$D$38,IF(10=2,'1.Inputs'!$D$39,$E507)))*'1.Inputs'!$D$43*(1+$G507)^(10-1)-'1.Inputs'!$D$44*(1+$G507)^(10-1)-('1.Inputs'!$D$20/'1.Inputs'!$D$27+'1.Inputs'!$D$23/'1.Inputs'!$D$28)))*'1.Inputs'!$D$53+('1.Inputs'!$D$20/'1.Inputs'!$D$27+'1.Inputs'!$D$23/'1.Inputs'!$D$28)-(Q507-P507)+(('1.Inputs'!$D$20+'1.Inputs'!$D$23-('1.Inputs'!$D$20/'1.Inputs'!$D$27+'1.Inputs'!$D$23/'1.Inputs'!$D$28)*'1.Inputs'!$D$10)*'1.Inputs'!$D$60+'1.Inputs'!$D$19*'1.Inputs'!$D$59+Q507)</f>
        <v>4253324489.2218971</v>
      </c>
      <c r="AC507" s="36">
        <f ca="1">S507-AC$13-AC$14+MIN(AC$13,MAX(0,((('1.Inputs'!$D$37*12*IF(1=1,'1.Inputs'!$D$38,IF(1=2,'1.Inputs'!$D$39,$E507)))*$F507*(('1.Inputs'!$D$40)+(1-'1.Inputs'!$D$40)*(1+'1.Inputs'!$D$41))*(1+$G507)^(1-1))-(('1.Inputs'!$D$37*12*IF(1=1,'1.Inputs'!$D$38,IF(1=2,'1.Inputs'!$D$39,$E507)))/(1-'1.Inputs'!$D$42)*$D507*(1+$G507)^(1-1))-('1.Inputs'!$D$37*12*IF(1=1,'1.Inputs'!$D$38,IF(1=2,'1.Inputs'!$D$39,$E507)))*'1.Inputs'!$D$43*(1+$G507)^(1-1)-'1.Inputs'!$D$44*(1+$G507)^(1-1)-('1.Inputs'!$D$20/'1.Inputs'!$D$27+'1.Inputs'!$D$23/'1.Inputs'!$D$28))))*'1.Inputs'!$D$53</f>
        <v>-451824877.78697813</v>
      </c>
      <c r="AD507" s="36">
        <f ca="1">T507-AD$13-AD$14+MIN(AD$13,MAX(0,((('1.Inputs'!$D$37*12*IF(2=1,'1.Inputs'!$D$38,IF(2=2,'1.Inputs'!$D$39,$E507)))*$F507*(('1.Inputs'!$D$40)+(1-'1.Inputs'!$D$40)*(1+'1.Inputs'!$D$41))*(1+$G507)^(2-1))-(('1.Inputs'!$D$37*12*IF(2=1,'1.Inputs'!$D$38,IF(2=2,'1.Inputs'!$D$39,$E507)))/(1-'1.Inputs'!$D$42)*$D507*(1+$G507)^(2-1))-('1.Inputs'!$D$37*12*IF(2=1,'1.Inputs'!$D$38,IF(2=2,'1.Inputs'!$D$39,$E507)))*'1.Inputs'!$D$43*(1+$G507)^(2-1)-'1.Inputs'!$D$44*(1+$G507)^(2-1)-('1.Inputs'!$D$20/'1.Inputs'!$D$27+'1.Inputs'!$D$23/'1.Inputs'!$D$28))))*'1.Inputs'!$D$53</f>
        <v>436138764.10820913</v>
      </c>
      <c r="AE507" s="36">
        <f ca="1">U507-AE$13-AE$14+MIN(AE$13,MAX(0,((('1.Inputs'!$D$37*12*IF(3=1,'1.Inputs'!$D$38,IF(3=2,'1.Inputs'!$D$39,$E507)))*$F507*(('1.Inputs'!$D$40)+(1-'1.Inputs'!$D$40)*(1+'1.Inputs'!$D$41))*(1+$G507)^(3-1))-(('1.Inputs'!$D$37*12*IF(3=1,'1.Inputs'!$D$38,IF(3=2,'1.Inputs'!$D$39,$E507)))/(1-'1.Inputs'!$D$42)*$D507*(1+$G507)^(3-1))-('1.Inputs'!$D$37*12*IF(3=1,'1.Inputs'!$D$38,IF(3=2,'1.Inputs'!$D$39,$E507)))*'1.Inputs'!$D$43*(1+$G507)^(3-1)-'1.Inputs'!$D$44*(1+$G507)^(3-1)-('1.Inputs'!$D$20/'1.Inputs'!$D$27+'1.Inputs'!$D$23/'1.Inputs'!$D$28))))*'1.Inputs'!$D$53</f>
        <v>607314205.94976735</v>
      </c>
      <c r="AF507" s="36">
        <f ca="1">V507-AF$13-AF$14+MIN(AF$13,MAX(0,((('1.Inputs'!$D$37*12*IF(4=1,'1.Inputs'!$D$38,IF(4=2,'1.Inputs'!$D$39,$E507)))*$F507*(('1.Inputs'!$D$40)+(1-'1.Inputs'!$D$40)*(1+'1.Inputs'!$D$41))*(1+$G507)^(4-1))-(('1.Inputs'!$D$37*12*IF(4=1,'1.Inputs'!$D$38,IF(4=2,'1.Inputs'!$D$39,$E507)))/(1-'1.Inputs'!$D$42)*$D507*(1+$G507)^(4-1))-('1.Inputs'!$D$37*12*IF(4=1,'1.Inputs'!$D$38,IF(4=2,'1.Inputs'!$D$39,$E507)))*'1.Inputs'!$D$43*(1+$G507)^(4-1)-'1.Inputs'!$D$44*(1+$G507)^(4-1)-('1.Inputs'!$D$20/'1.Inputs'!$D$27+'1.Inputs'!$D$23/'1.Inputs'!$D$28))))*'1.Inputs'!$D$53</f>
        <v>895593592.85598063</v>
      </c>
      <c r="AG507" s="36">
        <f ca="1">W507-AG$13-AG$14+MIN(AG$13,MAX(0,((('1.Inputs'!$D$37*12*IF(5=1,'1.Inputs'!$D$38,IF(5=2,'1.Inputs'!$D$39,$E507)))*$F507*(('1.Inputs'!$D$40)+(1-'1.Inputs'!$D$40)*(1+'1.Inputs'!$D$41))*(1+$G507)^(5-1))-(('1.Inputs'!$D$37*12*IF(5=1,'1.Inputs'!$D$38,IF(5=2,'1.Inputs'!$D$39,$E507)))/(1-'1.Inputs'!$D$42)*$D507*(1+$G507)^(5-1))-('1.Inputs'!$D$37*12*IF(5=1,'1.Inputs'!$D$38,IF(5=2,'1.Inputs'!$D$39,$E507)))*'1.Inputs'!$D$43*(1+$G507)^(5-1)-'1.Inputs'!$D$44*(1+$G507)^(5-1)-('1.Inputs'!$D$20/'1.Inputs'!$D$27+'1.Inputs'!$D$23/'1.Inputs'!$D$28))))*'1.Inputs'!$D$53</f>
        <v>964810695.62803817</v>
      </c>
      <c r="AH507" s="36">
        <f ca="1">X507-AH$13-AH$14+MIN(AH$13,MAX(0,((('1.Inputs'!$D$37*12*IF(6=1,'1.Inputs'!$D$38,IF(6=2,'1.Inputs'!$D$39,$E507)))*$F507*(('1.Inputs'!$D$40)+(1-'1.Inputs'!$D$40)*(1+'1.Inputs'!$D$41))*(1+$G507)^(6-1))-(('1.Inputs'!$D$37*12*IF(6=1,'1.Inputs'!$D$38,IF(6=2,'1.Inputs'!$D$39,$E507)))/(1-'1.Inputs'!$D$42)*$D507*(1+$G507)^(6-1))-('1.Inputs'!$D$37*12*IF(6=1,'1.Inputs'!$D$38,IF(6=2,'1.Inputs'!$D$39,$E507)))*'1.Inputs'!$D$43*(1+$G507)^(6-1)-'1.Inputs'!$D$44*(1+$G507)^(6-1)-('1.Inputs'!$D$20/'1.Inputs'!$D$27+'1.Inputs'!$D$23/'1.Inputs'!$D$28))))*'1.Inputs'!$D$53</f>
        <v>1036165037.3577385</v>
      </c>
      <c r="AI507" s="36">
        <f ca="1">Y507-AI$13-AI$14+MIN(AI$13,MAX(0,((('1.Inputs'!$D$37*12*IF(7=1,'1.Inputs'!$D$38,IF(7=2,'1.Inputs'!$D$39,$E507)))*$F507*(('1.Inputs'!$D$40)+(1-'1.Inputs'!$D$40)*(1+'1.Inputs'!$D$41))*(1+$G507)^(7-1))-(('1.Inputs'!$D$37*12*IF(7=1,'1.Inputs'!$D$38,IF(7=2,'1.Inputs'!$D$39,$E507)))/(1-'1.Inputs'!$D$42)*$D507*(1+$G507)^(7-1))-('1.Inputs'!$D$37*12*IF(7=1,'1.Inputs'!$D$38,IF(7=2,'1.Inputs'!$D$39,$E507)))*'1.Inputs'!$D$43*(1+$G507)^(7-1)-'1.Inputs'!$D$44*(1+$G507)^(7-1)-('1.Inputs'!$D$20/'1.Inputs'!$D$27+'1.Inputs'!$D$23/'1.Inputs'!$D$28))))*'1.Inputs'!$D$53</f>
        <v>1109747920.7091126</v>
      </c>
      <c r="AJ507" s="36">
        <f ca="1">Z507-AJ$13-AJ$14+MIN(AJ$13,MAX(0,((('1.Inputs'!$D$37*12*IF(8=1,'1.Inputs'!$D$38,IF(8=2,'1.Inputs'!$D$39,$E507)))*$F507*(('1.Inputs'!$D$40)+(1-'1.Inputs'!$D$40)*(1+'1.Inputs'!$D$41))*(1+$G507)^(8-1))-(('1.Inputs'!$D$37*12*IF(8=1,'1.Inputs'!$D$38,IF(8=2,'1.Inputs'!$D$39,$E507)))/(1-'1.Inputs'!$D$42)*$D507*(1+$G507)^(8-1))-('1.Inputs'!$D$37*12*IF(8=1,'1.Inputs'!$D$38,IF(8=2,'1.Inputs'!$D$39,$E507)))*'1.Inputs'!$D$43*(1+$G507)^(8-1)-'1.Inputs'!$D$44*(1+$G507)^(8-1)-('1.Inputs'!$D$20/'1.Inputs'!$D$27+'1.Inputs'!$D$23/'1.Inputs'!$D$28))))*'1.Inputs'!$D$53</f>
        <v>1431654548.788125</v>
      </c>
      <c r="AK507" s="36">
        <f ca="1">AA507-AK$13-AK$14+MIN(AK$13,MAX(0,((('1.Inputs'!$D$37*12*IF(9=1,'1.Inputs'!$D$38,IF(9=2,'1.Inputs'!$D$39,$E507)))*$F507*(('1.Inputs'!$D$40)+(1-'1.Inputs'!$D$40)*(1+'1.Inputs'!$D$41))*(1+$G507)^(9-1))-(('1.Inputs'!$D$37*12*IF(9=1,'1.Inputs'!$D$38,IF(9=2,'1.Inputs'!$D$39,$E507)))/(1-'1.Inputs'!$D$42)*$D507*(1+$G507)^(9-1))-('1.Inputs'!$D$37*12*IF(9=1,'1.Inputs'!$D$38,IF(9=2,'1.Inputs'!$D$39,$E507)))*'1.Inputs'!$D$43*(1+$G507)^(9-1)-'1.Inputs'!$D$44*(1+$G507)^(9-1)-('1.Inputs'!$D$20/'1.Inputs'!$D$27+'1.Inputs'!$D$23/'1.Inputs'!$D$28))))*'1.Inputs'!$D$53</f>
        <v>1490796191.7692218</v>
      </c>
      <c r="AL507" s="36">
        <f ca="1">AB507-AL$13-AL$14+MIN(AL$13,MAX(0,((('1.Inputs'!$D$37*12*IF(10=1,'1.Inputs'!$D$38,IF(10=2,'1.Inputs'!$D$39,$E507)))*$F507*(('1.Inputs'!$D$40)+(1-'1.Inputs'!$D$40)*(1+'1.Inputs'!$D$41))*(1+$G507)^(10-1))-(('1.Inputs'!$D$37*12*IF(10=1,'1.Inputs'!$D$38,IF(10=2,'1.Inputs'!$D$39,$E507)))/(1-'1.Inputs'!$D$42)*$D507*(1+$G507)^(10-1))-('1.Inputs'!$D$37*12*IF(10=1,'1.Inputs'!$D$38,IF(10=2,'1.Inputs'!$D$39,$E507)))*'1.Inputs'!$D$43*(1+$G507)^(10-1)-'1.Inputs'!$D$44*(1+$G507)^(10-1)-('1.Inputs'!$D$20/'1.Inputs'!$D$27+'1.Inputs'!$D$23/'1.Inputs'!$D$28))))*'1.Inputs'!$D$53+'1.Inputs'!$D$35</f>
        <v>5053324489.2218971</v>
      </c>
      <c r="AM507" s="48">
        <f ca="1">R507+NPV('1.Inputs'!$D$55,S507:AB507)</f>
        <v>4046213444.247304</v>
      </c>
      <c r="AN507" s="48">
        <f ca="1">-('1.Inputs'!$D$24*(1-'1.Inputs'!$D$31)+'1.Inputs'!$D$35)+NPV('1.Inputs'!$D$54,AC507:AL507)</f>
        <v>1978321076.1942544</v>
      </c>
      <c r="AO507" s="36">
        <f t="shared" ca="1" si="61"/>
        <v>-2.4111441584483613</v>
      </c>
      <c r="AP507" s="36">
        <f t="shared" ca="1" si="62"/>
        <v>2.4117230842219697</v>
      </c>
      <c r="AQ507" s="36">
        <f ca="1">'1.Inputs'!$D$35+MIN(SUM($AC507:AC507),SUM($AC507:AD507),SUM($AC507:AE507),SUM($AC507:AF507),SUM($AC507:AG507),SUM($AC507:AH507),SUM($AC507:AI507),SUM($AC507:AJ507),SUM($AC507:AK507),SUM($AC507:AL507))</f>
        <v>348175122.21302187</v>
      </c>
      <c r="AR507" s="36">
        <f ca="1">IF(AP507&lt;'1.Inputs'!$D$57,1,0)</f>
        <v>0</v>
      </c>
      <c r="AS507" s="36">
        <f t="shared" ca="1" si="63"/>
        <v>0</v>
      </c>
    </row>
    <row r="508" spans="2:45" ht="15" customHeight="1" x14ac:dyDescent="0.25">
      <c r="B508" s="36">
        <v>493</v>
      </c>
      <c r="C508" s="36">
        <f t="shared" ca="1" si="56"/>
        <v>0.491483215480917</v>
      </c>
      <c r="D508" s="36">
        <f t="shared" ca="1" si="57"/>
        <v>18484.386012550149</v>
      </c>
      <c r="E508" s="47">
        <f t="shared" ca="1" si="58"/>
        <v>0.82735362621798503</v>
      </c>
      <c r="F508" s="36">
        <f t="shared" ca="1" si="59"/>
        <v>29766.563665600333</v>
      </c>
      <c r="G508" s="36">
        <f t="shared" ca="1" si="60"/>
        <v>4.6048630243109838E-2</v>
      </c>
      <c r="H508" s="36">
        <f ca="1">((('1.Inputs'!$D$37*12*IF(1=1,'1.Inputs'!$D$38,IF(1=2,'1.Inputs'!$D$39,$E508)))*$F508*(('1.Inputs'!$D$40)+(1-'1.Inputs'!$D$40)*(1+'1.Inputs'!$D$41))*(1+$G508)^(1-1))*'1.Inputs'!$D$47+(('1.Inputs'!$D$37*12*IF(1=1,'1.Inputs'!$D$38,IF(1=2,'1.Inputs'!$D$39,$E508)))/(1-'1.Inputs'!$D$42)*$D508*(1+$G508)^(1-1))*('1.Inputs'!$D$48-'1.Inputs'!$D$49))/'1.Inputs'!$D$51</f>
        <v>788410666.01736009</v>
      </c>
      <c r="I508" s="36">
        <f ca="1">((('1.Inputs'!$D$37*12*IF(2=1,'1.Inputs'!$D$38,IF(2=2,'1.Inputs'!$D$39,$E508)))*$F508*(('1.Inputs'!$D$40)+(1-'1.Inputs'!$D$40)*(1+'1.Inputs'!$D$41))*(1+$G508)^(2-1))*'1.Inputs'!$D$47+(('1.Inputs'!$D$37*12*IF(2=1,'1.Inputs'!$D$38,IF(2=2,'1.Inputs'!$D$39,$E508)))/(1-'1.Inputs'!$D$42)*$D508*(1+$G508)^(2-1))*('1.Inputs'!$D$48-'1.Inputs'!$D$49))/'1.Inputs'!$D$51</f>
        <v>1154602256.1591249</v>
      </c>
      <c r="J508" s="36">
        <f ca="1">((('1.Inputs'!$D$37*12*IF(3=1,'1.Inputs'!$D$38,IF(3=2,'1.Inputs'!$D$39,$E508)))*$F508*(('1.Inputs'!$D$40)+(1-'1.Inputs'!$D$40)*(1+'1.Inputs'!$D$41))*(1+$G508)^(3-1))*'1.Inputs'!$D$47+(('1.Inputs'!$D$37*12*IF(3=1,'1.Inputs'!$D$38,IF(3=2,'1.Inputs'!$D$39,$E508)))/(1-'1.Inputs'!$D$42)*$D508*(1+$G508)^(3-1))*('1.Inputs'!$D$48-'1.Inputs'!$D$49))/'1.Inputs'!$D$51</f>
        <v>1427504255.6152761</v>
      </c>
      <c r="K508" s="36">
        <f ca="1">((('1.Inputs'!$D$37*12*IF(4=1,'1.Inputs'!$D$38,IF(4=2,'1.Inputs'!$D$39,$E508)))*$F508*(('1.Inputs'!$D$40)+(1-'1.Inputs'!$D$40)*(1+'1.Inputs'!$D$41))*(1+$G508)^(4-1))*'1.Inputs'!$D$47+(('1.Inputs'!$D$37*12*IF(4=1,'1.Inputs'!$D$38,IF(4=2,'1.Inputs'!$D$39,$E508)))/(1-'1.Inputs'!$D$42)*$D508*(1+$G508)^(4-1))*('1.Inputs'!$D$48-'1.Inputs'!$D$49))/'1.Inputs'!$D$51</f>
        <v>1493238871.2525699</v>
      </c>
      <c r="L508" s="36">
        <f ca="1">((('1.Inputs'!$D$37*12*IF(5=1,'1.Inputs'!$D$38,IF(5=2,'1.Inputs'!$D$39,$E508)))*$F508*(('1.Inputs'!$D$40)+(1-'1.Inputs'!$D$40)*(1+'1.Inputs'!$D$41))*(1+$G508)^(5-1))*'1.Inputs'!$D$47+(('1.Inputs'!$D$37*12*IF(5=1,'1.Inputs'!$D$38,IF(5=2,'1.Inputs'!$D$39,$E508)))/(1-'1.Inputs'!$D$42)*$D508*(1+$G508)^(5-1))*('1.Inputs'!$D$48-'1.Inputs'!$D$49))/'1.Inputs'!$D$51</f>
        <v>1562000475.8995178</v>
      </c>
      <c r="M508" s="36">
        <f ca="1">((('1.Inputs'!$D$37*12*IF(6=1,'1.Inputs'!$D$38,IF(6=2,'1.Inputs'!$D$39,$E508)))*$F508*(('1.Inputs'!$D$40)+(1-'1.Inputs'!$D$40)*(1+'1.Inputs'!$D$41))*(1+$G508)^(6-1))*'1.Inputs'!$D$47+(('1.Inputs'!$D$37*12*IF(6=1,'1.Inputs'!$D$38,IF(6=2,'1.Inputs'!$D$39,$E508)))/(1-'1.Inputs'!$D$42)*$D508*(1+$G508)^(6-1))*('1.Inputs'!$D$48-'1.Inputs'!$D$49))/'1.Inputs'!$D$51</f>
        <v>1633928458.2537763</v>
      </c>
      <c r="N508" s="36">
        <f ca="1">((('1.Inputs'!$D$37*12*IF(7=1,'1.Inputs'!$D$38,IF(7=2,'1.Inputs'!$D$39,$E508)))*$F508*(('1.Inputs'!$D$40)+(1-'1.Inputs'!$D$40)*(1+'1.Inputs'!$D$41))*(1+$G508)^(7-1))*'1.Inputs'!$D$47+(('1.Inputs'!$D$37*12*IF(7=1,'1.Inputs'!$D$38,IF(7=2,'1.Inputs'!$D$39,$E508)))/(1-'1.Inputs'!$D$42)*$D508*(1+$G508)^(7-1))*('1.Inputs'!$D$48-'1.Inputs'!$D$49))/'1.Inputs'!$D$51</f>
        <v>1709168625.6715987</v>
      </c>
      <c r="O508" s="36">
        <f ca="1">((('1.Inputs'!$D$37*12*IF(8=1,'1.Inputs'!$D$38,IF(8=2,'1.Inputs'!$D$39,$E508)))*$F508*(('1.Inputs'!$D$40)+(1-'1.Inputs'!$D$40)*(1+'1.Inputs'!$D$41))*(1+$G508)^(8-1))*'1.Inputs'!$D$47+(('1.Inputs'!$D$37*12*IF(8=1,'1.Inputs'!$D$38,IF(8=2,'1.Inputs'!$D$39,$E508)))/(1-'1.Inputs'!$D$42)*$D508*(1+$G508)^(8-1))*('1.Inputs'!$D$48-'1.Inputs'!$D$49))/'1.Inputs'!$D$51</f>
        <v>1787873499.7382746</v>
      </c>
      <c r="P508" s="36">
        <f ca="1">((('1.Inputs'!$D$37*12*IF(9=1,'1.Inputs'!$D$38,IF(9=2,'1.Inputs'!$D$39,$E508)))*$F508*(('1.Inputs'!$D$40)+(1-'1.Inputs'!$D$40)*(1+'1.Inputs'!$D$41))*(1+$G508)^(9-1))*'1.Inputs'!$D$47+(('1.Inputs'!$D$37*12*IF(9=1,'1.Inputs'!$D$38,IF(9=2,'1.Inputs'!$D$39,$E508)))/(1-'1.Inputs'!$D$42)*$D508*(1+$G508)^(9-1))*('1.Inputs'!$D$48-'1.Inputs'!$D$49))/'1.Inputs'!$D$51</f>
        <v>1870202625.4491768</v>
      </c>
      <c r="Q508" s="36">
        <f ca="1">((('1.Inputs'!$D$37*12*IF(10=1,'1.Inputs'!$D$38,IF(10=2,'1.Inputs'!$D$39,$E508)))*$F508*(('1.Inputs'!$D$40)+(1-'1.Inputs'!$D$40)*(1+'1.Inputs'!$D$41))*(1+$G508)^(10-1))*'1.Inputs'!$D$47+(('1.Inputs'!$D$37*12*IF(10=1,'1.Inputs'!$D$38,IF(10=2,'1.Inputs'!$D$39,$E508)))/(1-'1.Inputs'!$D$42)*$D508*(1+$G508)^(10-1))*('1.Inputs'!$D$48-'1.Inputs'!$D$49))/'1.Inputs'!$D$51</f>
        <v>1956322894.6281788</v>
      </c>
      <c r="R508" s="36">
        <f>-'1.Inputs'!$D$24</f>
        <v>-2050000000</v>
      </c>
      <c r="S508" s="36">
        <f ca="1">((('1.Inputs'!$D$37*12*IF(1=1,'1.Inputs'!$D$38,IF(1=2,'1.Inputs'!$D$39,$E508)))*$F508*(('1.Inputs'!$D$40)+(1-'1.Inputs'!$D$40)*(1+'1.Inputs'!$D$41))*(1+$G508)^(1-1))-(('1.Inputs'!$D$37*12*IF(1=1,'1.Inputs'!$D$38,IF(1=2,'1.Inputs'!$D$39,$E508)))/(1-'1.Inputs'!$D$42)*$D508*(1+$G508)^(1-1))-('1.Inputs'!$D$37*12*IF(1=1,'1.Inputs'!$D$38,IF(1=2,'1.Inputs'!$D$39,$E508)))*'1.Inputs'!$D$43*(1+$G508)^(1-1)-'1.Inputs'!$D$44*(1+$G508)^(1-1)-('1.Inputs'!$D$20/'1.Inputs'!$D$27+'1.Inputs'!$D$23/'1.Inputs'!$D$28))-MAX(0,((('1.Inputs'!$D$37*12*IF(1=1,'1.Inputs'!$D$38,IF(1=2,'1.Inputs'!$D$39,$E508)))*$F508*(('1.Inputs'!$D$40)+(1-'1.Inputs'!$D$40)*(1+'1.Inputs'!$D$41))*(1+$G508)^(1-1))-(('1.Inputs'!$D$37*12*IF(1=1,'1.Inputs'!$D$38,IF(1=2,'1.Inputs'!$D$39,$E508)))/(1-'1.Inputs'!$D$42)*$D508*(1+$G508)^(1-1))-('1.Inputs'!$D$37*12*IF(1=1,'1.Inputs'!$D$38,IF(1=2,'1.Inputs'!$D$39,$E508)))*'1.Inputs'!$D$43*(1+$G508)^(1-1)-'1.Inputs'!$D$44*(1+$G508)^(1-1)-('1.Inputs'!$D$20/'1.Inputs'!$D$27+'1.Inputs'!$D$23/'1.Inputs'!$D$28)))*'1.Inputs'!$D$53+('1.Inputs'!$D$20/'1.Inputs'!$D$27+'1.Inputs'!$D$23/'1.Inputs'!$D$28)-H508</f>
        <v>-542797649.31019139</v>
      </c>
      <c r="T508" s="36">
        <f ca="1">((('1.Inputs'!$D$37*12*IF(2=1,'1.Inputs'!$D$38,IF(2=2,'1.Inputs'!$D$39,$E508)))*$F508*(('1.Inputs'!$D$40)+(1-'1.Inputs'!$D$40)*(1+'1.Inputs'!$D$41))*(1+$G508)^(2-1))-(('1.Inputs'!$D$37*12*IF(2=1,'1.Inputs'!$D$38,IF(2=2,'1.Inputs'!$D$39,$E508)))/(1-'1.Inputs'!$D$42)*$D508*(1+$G508)^(2-1))-('1.Inputs'!$D$37*12*IF(2=1,'1.Inputs'!$D$38,IF(2=2,'1.Inputs'!$D$39,$E508)))*'1.Inputs'!$D$43*(1+$G508)^(2-1)-'1.Inputs'!$D$44*(1+$G508)^(2-1)-('1.Inputs'!$D$20/'1.Inputs'!$D$27+'1.Inputs'!$D$23/'1.Inputs'!$D$28))-MAX(0,((('1.Inputs'!$D$37*12*IF(2=1,'1.Inputs'!$D$38,IF(2=2,'1.Inputs'!$D$39,$E508)))*$F508*(('1.Inputs'!$D$40)+(1-'1.Inputs'!$D$40)*(1+'1.Inputs'!$D$41))*(1+$G508)^(2-1))-(('1.Inputs'!$D$37*12*IF(2=1,'1.Inputs'!$D$38,IF(2=2,'1.Inputs'!$D$39,$E508)))/(1-'1.Inputs'!$D$42)*$D508*(1+$G508)^(2-1))-('1.Inputs'!$D$37*12*IF(2=1,'1.Inputs'!$D$38,IF(2=2,'1.Inputs'!$D$39,$E508)))*'1.Inputs'!$D$43*(1+$G508)^(2-1)-'1.Inputs'!$D$44*(1+$G508)^(2-1)-('1.Inputs'!$D$20/'1.Inputs'!$D$27+'1.Inputs'!$D$23/'1.Inputs'!$D$28)))*'1.Inputs'!$D$53+('1.Inputs'!$D$20/'1.Inputs'!$D$27+'1.Inputs'!$D$23/'1.Inputs'!$D$28)-(I508-H508)</f>
        <v>216330096.01951849</v>
      </c>
      <c r="U508" s="36">
        <f ca="1">((('1.Inputs'!$D$37*12*IF(3=1,'1.Inputs'!$D$38,IF(3=2,'1.Inputs'!$D$39,$E508)))*$F508*(('1.Inputs'!$D$40)+(1-'1.Inputs'!$D$40)*(1+'1.Inputs'!$D$41))*(1+$G508)^(3-1))-(('1.Inputs'!$D$37*12*IF(3=1,'1.Inputs'!$D$38,IF(3=2,'1.Inputs'!$D$39,$E508)))/(1-'1.Inputs'!$D$42)*$D508*(1+$G508)^(3-1))-('1.Inputs'!$D$37*12*IF(3=1,'1.Inputs'!$D$38,IF(3=2,'1.Inputs'!$D$39,$E508)))*'1.Inputs'!$D$43*(1+$G508)^(3-1)-'1.Inputs'!$D$44*(1+$G508)^(3-1)-('1.Inputs'!$D$20/'1.Inputs'!$D$27+'1.Inputs'!$D$23/'1.Inputs'!$D$28))-MAX(0,((('1.Inputs'!$D$37*12*IF(3=1,'1.Inputs'!$D$38,IF(3=2,'1.Inputs'!$D$39,$E508)))*$F508*(('1.Inputs'!$D$40)+(1-'1.Inputs'!$D$40)*(1+'1.Inputs'!$D$41))*(1+$G508)^(3-1))-(('1.Inputs'!$D$37*12*IF(3=1,'1.Inputs'!$D$38,IF(3=2,'1.Inputs'!$D$39,$E508)))/(1-'1.Inputs'!$D$42)*$D508*(1+$G508)^(3-1))-('1.Inputs'!$D$37*12*IF(3=1,'1.Inputs'!$D$38,IF(3=2,'1.Inputs'!$D$39,$E508)))*'1.Inputs'!$D$43*(1+$G508)^(3-1)-'1.Inputs'!$D$44*(1+$G508)^(3-1)-('1.Inputs'!$D$20/'1.Inputs'!$D$27+'1.Inputs'!$D$23/'1.Inputs'!$D$28)))*'1.Inputs'!$D$53+('1.Inputs'!$D$20/'1.Inputs'!$D$27+'1.Inputs'!$D$23/'1.Inputs'!$D$28)-(J508-I508)</f>
        <v>552595555.66841257</v>
      </c>
      <c r="V508" s="36">
        <f ca="1">((('1.Inputs'!$D$37*12*IF(4=1,'1.Inputs'!$D$38,IF(4=2,'1.Inputs'!$D$39,$E508)))*$F508*(('1.Inputs'!$D$40)+(1-'1.Inputs'!$D$40)*(1+'1.Inputs'!$D$41))*(1+$G508)^(4-1))-(('1.Inputs'!$D$37*12*IF(4=1,'1.Inputs'!$D$38,IF(4=2,'1.Inputs'!$D$39,$E508)))/(1-'1.Inputs'!$D$42)*$D508*(1+$G508)^(4-1))-('1.Inputs'!$D$37*12*IF(4=1,'1.Inputs'!$D$38,IF(4=2,'1.Inputs'!$D$39,$E508)))*'1.Inputs'!$D$43*(1+$G508)^(4-1)-'1.Inputs'!$D$44*(1+$G508)^(4-1)-('1.Inputs'!$D$20/'1.Inputs'!$D$27+'1.Inputs'!$D$23/'1.Inputs'!$D$28))-MAX(0,((('1.Inputs'!$D$37*12*IF(4=1,'1.Inputs'!$D$38,IF(4=2,'1.Inputs'!$D$39,$E508)))*$F508*(('1.Inputs'!$D$40)+(1-'1.Inputs'!$D$40)*(1+'1.Inputs'!$D$41))*(1+$G508)^(4-1))-(('1.Inputs'!$D$37*12*IF(4=1,'1.Inputs'!$D$38,IF(4=2,'1.Inputs'!$D$39,$E508)))/(1-'1.Inputs'!$D$42)*$D508*(1+$G508)^(4-1))-('1.Inputs'!$D$37*12*IF(4=1,'1.Inputs'!$D$38,IF(4=2,'1.Inputs'!$D$39,$E508)))*'1.Inputs'!$D$43*(1+$G508)^(4-1)-'1.Inputs'!$D$44*(1+$G508)^(4-1)-('1.Inputs'!$D$20/'1.Inputs'!$D$27+'1.Inputs'!$D$23/'1.Inputs'!$D$28)))*'1.Inputs'!$D$53+('1.Inputs'!$D$20/'1.Inputs'!$D$27+'1.Inputs'!$D$23/'1.Inputs'!$D$28)-(K508-J508)</f>
        <v>795600173.39080524</v>
      </c>
      <c r="W508" s="36">
        <f ca="1">((('1.Inputs'!$D$37*12*IF(5=1,'1.Inputs'!$D$38,IF(5=2,'1.Inputs'!$D$39,$E508)))*$F508*(('1.Inputs'!$D$40)+(1-'1.Inputs'!$D$40)*(1+'1.Inputs'!$D$41))*(1+$G508)^(5-1))-(('1.Inputs'!$D$37*12*IF(5=1,'1.Inputs'!$D$38,IF(5=2,'1.Inputs'!$D$39,$E508)))/(1-'1.Inputs'!$D$42)*$D508*(1+$G508)^(5-1))-('1.Inputs'!$D$37*12*IF(5=1,'1.Inputs'!$D$38,IF(5=2,'1.Inputs'!$D$39,$E508)))*'1.Inputs'!$D$43*(1+$G508)^(5-1)-'1.Inputs'!$D$44*(1+$G508)^(5-1)-('1.Inputs'!$D$20/'1.Inputs'!$D$27+'1.Inputs'!$D$23/'1.Inputs'!$D$28))-MAX(0,((('1.Inputs'!$D$37*12*IF(5=1,'1.Inputs'!$D$38,IF(5=2,'1.Inputs'!$D$39,$E508)))*$F508*(('1.Inputs'!$D$40)+(1-'1.Inputs'!$D$40)*(1+'1.Inputs'!$D$41))*(1+$G508)^(5-1))-(('1.Inputs'!$D$37*12*IF(5=1,'1.Inputs'!$D$38,IF(5=2,'1.Inputs'!$D$39,$E508)))/(1-'1.Inputs'!$D$42)*$D508*(1+$G508)^(5-1))-('1.Inputs'!$D$37*12*IF(5=1,'1.Inputs'!$D$38,IF(5=2,'1.Inputs'!$D$39,$E508)))*'1.Inputs'!$D$43*(1+$G508)^(5-1)-'1.Inputs'!$D$44*(1+$G508)^(5-1)-('1.Inputs'!$D$20/'1.Inputs'!$D$27+'1.Inputs'!$D$23/'1.Inputs'!$D$28)))*'1.Inputs'!$D$53+('1.Inputs'!$D$20/'1.Inputs'!$D$27+'1.Inputs'!$D$23/'1.Inputs'!$D$28)-(L508-K508)</f>
        <v>830060673.81764555</v>
      </c>
      <c r="X508" s="36">
        <f ca="1">((('1.Inputs'!$D$37*12*IF(6=1,'1.Inputs'!$D$38,IF(6=2,'1.Inputs'!$D$39,$E508)))*$F508*(('1.Inputs'!$D$40)+(1-'1.Inputs'!$D$40)*(1+'1.Inputs'!$D$41))*(1+$G508)^(6-1))-(('1.Inputs'!$D$37*12*IF(6=1,'1.Inputs'!$D$38,IF(6=2,'1.Inputs'!$D$39,$E508)))/(1-'1.Inputs'!$D$42)*$D508*(1+$G508)^(6-1))-('1.Inputs'!$D$37*12*IF(6=1,'1.Inputs'!$D$38,IF(6=2,'1.Inputs'!$D$39,$E508)))*'1.Inputs'!$D$43*(1+$G508)^(6-1)-'1.Inputs'!$D$44*(1+$G508)^(6-1)-('1.Inputs'!$D$20/'1.Inputs'!$D$27+'1.Inputs'!$D$23/'1.Inputs'!$D$28))-MAX(0,((('1.Inputs'!$D$37*12*IF(6=1,'1.Inputs'!$D$38,IF(6=2,'1.Inputs'!$D$39,$E508)))*$F508*(('1.Inputs'!$D$40)+(1-'1.Inputs'!$D$40)*(1+'1.Inputs'!$D$41))*(1+$G508)^(6-1))-(('1.Inputs'!$D$37*12*IF(6=1,'1.Inputs'!$D$38,IF(6=2,'1.Inputs'!$D$39,$E508)))/(1-'1.Inputs'!$D$42)*$D508*(1+$G508)^(6-1))-('1.Inputs'!$D$37*12*IF(6=1,'1.Inputs'!$D$38,IF(6=2,'1.Inputs'!$D$39,$E508)))*'1.Inputs'!$D$43*(1+$G508)^(6-1)-'1.Inputs'!$D$44*(1+$G508)^(6-1)-('1.Inputs'!$D$20/'1.Inputs'!$D$27+'1.Inputs'!$D$23/'1.Inputs'!$D$28)))*'1.Inputs'!$D$53+('1.Inputs'!$D$20/'1.Inputs'!$D$27+'1.Inputs'!$D$23/'1.Inputs'!$D$28)-(M508-L508)</f>
        <v>866108033.08663368</v>
      </c>
      <c r="Y508" s="36">
        <f ca="1">((('1.Inputs'!$D$37*12*IF(7=1,'1.Inputs'!$D$38,IF(7=2,'1.Inputs'!$D$39,$E508)))*$F508*(('1.Inputs'!$D$40)+(1-'1.Inputs'!$D$40)*(1+'1.Inputs'!$D$41))*(1+$G508)^(7-1))-(('1.Inputs'!$D$37*12*IF(7=1,'1.Inputs'!$D$38,IF(7=2,'1.Inputs'!$D$39,$E508)))/(1-'1.Inputs'!$D$42)*$D508*(1+$G508)^(7-1))-('1.Inputs'!$D$37*12*IF(7=1,'1.Inputs'!$D$38,IF(7=2,'1.Inputs'!$D$39,$E508)))*'1.Inputs'!$D$43*(1+$G508)^(7-1)-'1.Inputs'!$D$44*(1+$G508)^(7-1)-('1.Inputs'!$D$20/'1.Inputs'!$D$27+'1.Inputs'!$D$23/'1.Inputs'!$D$28))-MAX(0,((('1.Inputs'!$D$37*12*IF(7=1,'1.Inputs'!$D$38,IF(7=2,'1.Inputs'!$D$39,$E508)))*$F508*(('1.Inputs'!$D$40)+(1-'1.Inputs'!$D$40)*(1+'1.Inputs'!$D$41))*(1+$G508)^(7-1))-(('1.Inputs'!$D$37*12*IF(7=1,'1.Inputs'!$D$38,IF(7=2,'1.Inputs'!$D$39,$E508)))/(1-'1.Inputs'!$D$42)*$D508*(1+$G508)^(7-1))-('1.Inputs'!$D$37*12*IF(7=1,'1.Inputs'!$D$38,IF(7=2,'1.Inputs'!$D$39,$E508)))*'1.Inputs'!$D$43*(1+$G508)^(7-1)-'1.Inputs'!$D$44*(1+$G508)^(7-1)-('1.Inputs'!$D$20/'1.Inputs'!$D$27+'1.Inputs'!$D$23/'1.Inputs'!$D$28)))*'1.Inputs'!$D$53+('1.Inputs'!$D$20/'1.Inputs'!$D$27+'1.Inputs'!$D$23/'1.Inputs'!$D$28)-(N508-M508)</f>
        <v>903815323.87384009</v>
      </c>
      <c r="Z508" s="36">
        <f ca="1">((('1.Inputs'!$D$37*12*IF(8=1,'1.Inputs'!$D$38,IF(8=2,'1.Inputs'!$D$39,$E508)))*$F508*(('1.Inputs'!$D$40)+(1-'1.Inputs'!$D$40)*(1+'1.Inputs'!$D$41))*(1+$G508)^(8-1))-(('1.Inputs'!$D$37*12*IF(8=1,'1.Inputs'!$D$38,IF(8=2,'1.Inputs'!$D$39,$E508)))/(1-'1.Inputs'!$D$42)*$D508*(1+$G508)^(8-1))-('1.Inputs'!$D$37*12*IF(8=1,'1.Inputs'!$D$38,IF(8=2,'1.Inputs'!$D$39,$E508)))*'1.Inputs'!$D$43*(1+$G508)^(8-1)-'1.Inputs'!$D$44*(1+$G508)^(8-1)-('1.Inputs'!$D$20/'1.Inputs'!$D$27+'1.Inputs'!$D$23/'1.Inputs'!$D$28))-MAX(0,((('1.Inputs'!$D$37*12*IF(8=1,'1.Inputs'!$D$38,IF(8=2,'1.Inputs'!$D$39,$E508)))*$F508*(('1.Inputs'!$D$40)+(1-'1.Inputs'!$D$40)*(1+'1.Inputs'!$D$41))*(1+$G508)^(8-1))-(('1.Inputs'!$D$37*12*IF(8=1,'1.Inputs'!$D$38,IF(8=2,'1.Inputs'!$D$39,$E508)))/(1-'1.Inputs'!$D$42)*$D508*(1+$G508)^(8-1))-('1.Inputs'!$D$37*12*IF(8=1,'1.Inputs'!$D$38,IF(8=2,'1.Inputs'!$D$39,$E508)))*'1.Inputs'!$D$43*(1+$G508)^(8-1)-'1.Inputs'!$D$44*(1+$G508)^(8-1)-('1.Inputs'!$D$20/'1.Inputs'!$D$27+'1.Inputs'!$D$23/'1.Inputs'!$D$28)))*'1.Inputs'!$D$53+('1.Inputs'!$D$20/'1.Inputs'!$D$27+'1.Inputs'!$D$23/'1.Inputs'!$D$28)-(O508-N508)</f>
        <v>943258983.75197554</v>
      </c>
      <c r="AA508" s="36">
        <f ca="1">((('1.Inputs'!$D$37*12*IF(9=1,'1.Inputs'!$D$38,IF(9=2,'1.Inputs'!$D$39,$E508)))*$F508*(('1.Inputs'!$D$40)+(1-'1.Inputs'!$D$40)*(1+'1.Inputs'!$D$41))*(1+$G508)^(9-1))-(('1.Inputs'!$D$37*12*IF(9=1,'1.Inputs'!$D$38,IF(9=2,'1.Inputs'!$D$39,$E508)))/(1-'1.Inputs'!$D$42)*$D508*(1+$G508)^(9-1))-('1.Inputs'!$D$37*12*IF(9=1,'1.Inputs'!$D$38,IF(9=2,'1.Inputs'!$D$39,$E508)))*'1.Inputs'!$D$43*(1+$G508)^(9-1)-'1.Inputs'!$D$44*(1+$G508)^(9-1)-('1.Inputs'!$D$20/'1.Inputs'!$D$27+'1.Inputs'!$D$23/'1.Inputs'!$D$28))-MAX(0,((('1.Inputs'!$D$37*12*IF(9=1,'1.Inputs'!$D$38,IF(9=2,'1.Inputs'!$D$39,$E508)))*$F508*(('1.Inputs'!$D$40)+(1-'1.Inputs'!$D$40)*(1+'1.Inputs'!$D$41))*(1+$G508)^(9-1))-(('1.Inputs'!$D$37*12*IF(9=1,'1.Inputs'!$D$38,IF(9=2,'1.Inputs'!$D$39,$E508)))/(1-'1.Inputs'!$D$42)*$D508*(1+$G508)^(9-1))-('1.Inputs'!$D$37*12*IF(9=1,'1.Inputs'!$D$38,IF(9=2,'1.Inputs'!$D$39,$E508)))*'1.Inputs'!$D$43*(1+$G508)^(9-1)-'1.Inputs'!$D$44*(1+$G508)^(9-1)-('1.Inputs'!$D$20/'1.Inputs'!$D$27+'1.Inputs'!$D$23/'1.Inputs'!$D$28)))*'1.Inputs'!$D$53+('1.Inputs'!$D$20/'1.Inputs'!$D$27+'1.Inputs'!$D$23/'1.Inputs'!$D$28)-(P508-O508)</f>
        <v>984518970.13927627</v>
      </c>
      <c r="AB508" s="36">
        <f ca="1">((('1.Inputs'!$D$37*12*IF(10=1,'1.Inputs'!$D$38,IF(10=2,'1.Inputs'!$D$39,$E508)))*$F508*(('1.Inputs'!$D$40)+(1-'1.Inputs'!$D$40)*(1+'1.Inputs'!$D$41))*(1+$G508)^(10-1))-(('1.Inputs'!$D$37*12*IF(10=1,'1.Inputs'!$D$38,IF(10=2,'1.Inputs'!$D$39,$E508)))/(1-'1.Inputs'!$D$42)*$D508*(1+$G508)^(10-1))-('1.Inputs'!$D$37*12*IF(10=1,'1.Inputs'!$D$38,IF(10=2,'1.Inputs'!$D$39,$E508)))*'1.Inputs'!$D$43*(1+$G508)^(10-1)-'1.Inputs'!$D$44*(1+$G508)^(10-1)-('1.Inputs'!$D$20/'1.Inputs'!$D$27+'1.Inputs'!$D$23/'1.Inputs'!$D$28))-MAX(0,((('1.Inputs'!$D$37*12*IF(10=1,'1.Inputs'!$D$38,IF(10=2,'1.Inputs'!$D$39,$E508)))*$F508*(('1.Inputs'!$D$40)+(1-'1.Inputs'!$D$40)*(1+'1.Inputs'!$D$41))*(1+$G508)^(10-1))-(('1.Inputs'!$D$37*12*IF(10=1,'1.Inputs'!$D$38,IF(10=2,'1.Inputs'!$D$39,$E508)))/(1-'1.Inputs'!$D$42)*$D508*(1+$G508)^(10-1))-('1.Inputs'!$D$37*12*IF(10=1,'1.Inputs'!$D$38,IF(10=2,'1.Inputs'!$D$39,$E508)))*'1.Inputs'!$D$43*(1+$G508)^(10-1)-'1.Inputs'!$D$44*(1+$G508)^(10-1)-('1.Inputs'!$D$20/'1.Inputs'!$D$27+'1.Inputs'!$D$23/'1.Inputs'!$D$28)))*'1.Inputs'!$D$53+('1.Inputs'!$D$20/'1.Inputs'!$D$27+'1.Inputs'!$D$23/'1.Inputs'!$D$28)-(Q508-P508)+(('1.Inputs'!$D$20+'1.Inputs'!$D$23-('1.Inputs'!$D$20/'1.Inputs'!$D$27+'1.Inputs'!$D$23/'1.Inputs'!$D$28)*'1.Inputs'!$D$10)*'1.Inputs'!$D$60+'1.Inputs'!$D$19*'1.Inputs'!$D$59+Q508)</f>
        <v>3684001817.0117378</v>
      </c>
      <c r="AC508" s="36">
        <f ca="1">S508-AC$13-AC$14+MIN(AC$13,MAX(0,((('1.Inputs'!$D$37*12*IF(1=1,'1.Inputs'!$D$38,IF(1=2,'1.Inputs'!$D$39,$E508)))*$F508*(('1.Inputs'!$D$40)+(1-'1.Inputs'!$D$40)*(1+'1.Inputs'!$D$41))*(1+$G508)^(1-1))-(('1.Inputs'!$D$37*12*IF(1=1,'1.Inputs'!$D$38,IF(1=2,'1.Inputs'!$D$39,$E508)))/(1-'1.Inputs'!$D$42)*$D508*(1+$G508)^(1-1))-('1.Inputs'!$D$37*12*IF(1=1,'1.Inputs'!$D$38,IF(1=2,'1.Inputs'!$D$39,$E508)))*'1.Inputs'!$D$43*(1+$G508)^(1-1)-'1.Inputs'!$D$44*(1+$G508)^(1-1)-('1.Inputs'!$D$20/'1.Inputs'!$D$27+'1.Inputs'!$D$23/'1.Inputs'!$D$28))))*'1.Inputs'!$D$53</f>
        <v>-638737649.31019139</v>
      </c>
      <c r="AD508" s="36">
        <f ca="1">T508-AD$13-AD$14+MIN(AD$13,MAX(0,((('1.Inputs'!$D$37*12*IF(2=1,'1.Inputs'!$D$38,IF(2=2,'1.Inputs'!$D$39,$E508)))*$F508*(('1.Inputs'!$D$40)+(1-'1.Inputs'!$D$40)*(1+'1.Inputs'!$D$41))*(1+$G508)^(2-1))-(('1.Inputs'!$D$37*12*IF(2=1,'1.Inputs'!$D$38,IF(2=2,'1.Inputs'!$D$39,$E508)))/(1-'1.Inputs'!$D$42)*$D508*(1+$G508)^(2-1))-('1.Inputs'!$D$37*12*IF(2=1,'1.Inputs'!$D$38,IF(2=2,'1.Inputs'!$D$39,$E508)))*'1.Inputs'!$D$43*(1+$G508)^(2-1)-'1.Inputs'!$D$44*(1+$G508)^(2-1)-('1.Inputs'!$D$20/'1.Inputs'!$D$27+'1.Inputs'!$D$23/'1.Inputs'!$D$28))))*'1.Inputs'!$D$53</f>
        <v>120390096.01951849</v>
      </c>
      <c r="AE508" s="36">
        <f ca="1">U508-AE$13-AE$14+MIN(AE$13,MAX(0,((('1.Inputs'!$D$37*12*IF(3=1,'1.Inputs'!$D$38,IF(3=2,'1.Inputs'!$D$39,$E508)))*$F508*(('1.Inputs'!$D$40)+(1-'1.Inputs'!$D$40)*(1+'1.Inputs'!$D$41))*(1+$G508)^(3-1))-(('1.Inputs'!$D$37*12*IF(3=1,'1.Inputs'!$D$38,IF(3=2,'1.Inputs'!$D$39,$E508)))/(1-'1.Inputs'!$D$42)*$D508*(1+$G508)^(3-1))-('1.Inputs'!$D$37*12*IF(3=1,'1.Inputs'!$D$38,IF(3=2,'1.Inputs'!$D$39,$E508)))*'1.Inputs'!$D$43*(1+$G508)^(3-1)-'1.Inputs'!$D$44*(1+$G508)^(3-1)-('1.Inputs'!$D$20/'1.Inputs'!$D$27+'1.Inputs'!$D$23/'1.Inputs'!$D$28))))*'1.Inputs'!$D$53</f>
        <v>210655555.66841257</v>
      </c>
      <c r="AF508" s="36">
        <f ca="1">V508-AF$13-AF$14+MIN(AF$13,MAX(0,((('1.Inputs'!$D$37*12*IF(4=1,'1.Inputs'!$D$38,IF(4=2,'1.Inputs'!$D$39,$E508)))*$F508*(('1.Inputs'!$D$40)+(1-'1.Inputs'!$D$40)*(1+'1.Inputs'!$D$41))*(1+$G508)^(4-1))-(('1.Inputs'!$D$37*12*IF(4=1,'1.Inputs'!$D$38,IF(4=2,'1.Inputs'!$D$39,$E508)))/(1-'1.Inputs'!$D$42)*$D508*(1+$G508)^(4-1))-('1.Inputs'!$D$37*12*IF(4=1,'1.Inputs'!$D$38,IF(4=2,'1.Inputs'!$D$39,$E508)))*'1.Inputs'!$D$43*(1+$G508)^(4-1)-'1.Inputs'!$D$44*(1+$G508)^(4-1)-('1.Inputs'!$D$20/'1.Inputs'!$D$27+'1.Inputs'!$D$23/'1.Inputs'!$D$28))))*'1.Inputs'!$D$53</f>
        <v>472848173.39080524</v>
      </c>
      <c r="AG508" s="36">
        <f ca="1">W508-AG$13-AG$14+MIN(AG$13,MAX(0,((('1.Inputs'!$D$37*12*IF(5=1,'1.Inputs'!$D$38,IF(5=2,'1.Inputs'!$D$39,$E508)))*$F508*(('1.Inputs'!$D$40)+(1-'1.Inputs'!$D$40)*(1+'1.Inputs'!$D$41))*(1+$G508)^(5-1))-(('1.Inputs'!$D$37*12*IF(5=1,'1.Inputs'!$D$38,IF(5=2,'1.Inputs'!$D$39,$E508)))/(1-'1.Inputs'!$D$42)*$D508*(1+$G508)^(5-1))-('1.Inputs'!$D$37*12*IF(5=1,'1.Inputs'!$D$38,IF(5=2,'1.Inputs'!$D$39,$E508)))*'1.Inputs'!$D$43*(1+$G508)^(5-1)-'1.Inputs'!$D$44*(1+$G508)^(5-1)-('1.Inputs'!$D$20/'1.Inputs'!$D$27+'1.Inputs'!$D$23/'1.Inputs'!$D$28))))*'1.Inputs'!$D$53</f>
        <v>526496673.81764555</v>
      </c>
      <c r="AH508" s="36">
        <f ca="1">X508-AH$13-AH$14+MIN(AH$13,MAX(0,((('1.Inputs'!$D$37*12*IF(6=1,'1.Inputs'!$D$38,IF(6=2,'1.Inputs'!$D$39,$E508)))*$F508*(('1.Inputs'!$D$40)+(1-'1.Inputs'!$D$40)*(1+'1.Inputs'!$D$41))*(1+$G508)^(6-1))-(('1.Inputs'!$D$37*12*IF(6=1,'1.Inputs'!$D$38,IF(6=2,'1.Inputs'!$D$39,$E508)))/(1-'1.Inputs'!$D$42)*$D508*(1+$G508)^(6-1))-('1.Inputs'!$D$37*12*IF(6=1,'1.Inputs'!$D$38,IF(6=2,'1.Inputs'!$D$39,$E508)))*'1.Inputs'!$D$43*(1+$G508)^(6-1)-'1.Inputs'!$D$44*(1+$G508)^(6-1)-('1.Inputs'!$D$20/'1.Inputs'!$D$27+'1.Inputs'!$D$23/'1.Inputs'!$D$28))))*'1.Inputs'!$D$53</f>
        <v>581732033.08663368</v>
      </c>
      <c r="AI508" s="36">
        <f ca="1">Y508-AI$13-AI$14+MIN(AI$13,MAX(0,((('1.Inputs'!$D$37*12*IF(7=1,'1.Inputs'!$D$38,IF(7=2,'1.Inputs'!$D$39,$E508)))*$F508*(('1.Inputs'!$D$40)+(1-'1.Inputs'!$D$40)*(1+'1.Inputs'!$D$41))*(1+$G508)^(7-1))-(('1.Inputs'!$D$37*12*IF(7=1,'1.Inputs'!$D$38,IF(7=2,'1.Inputs'!$D$39,$E508)))/(1-'1.Inputs'!$D$42)*$D508*(1+$G508)^(7-1))-('1.Inputs'!$D$37*12*IF(7=1,'1.Inputs'!$D$38,IF(7=2,'1.Inputs'!$D$39,$E508)))*'1.Inputs'!$D$43*(1+$G508)^(7-1)-'1.Inputs'!$D$44*(1+$G508)^(7-1)-('1.Inputs'!$D$20/'1.Inputs'!$D$27+'1.Inputs'!$D$23/'1.Inputs'!$D$28))))*'1.Inputs'!$D$53</f>
        <v>638627323.87384009</v>
      </c>
      <c r="AJ508" s="36">
        <f ca="1">Z508-AJ$13-AJ$14+MIN(AJ$13,MAX(0,((('1.Inputs'!$D$37*12*IF(8=1,'1.Inputs'!$D$38,IF(8=2,'1.Inputs'!$D$39,$E508)))*$F508*(('1.Inputs'!$D$40)+(1-'1.Inputs'!$D$40)*(1+'1.Inputs'!$D$41))*(1+$G508)^(8-1))-(('1.Inputs'!$D$37*12*IF(8=1,'1.Inputs'!$D$38,IF(8=2,'1.Inputs'!$D$39,$E508)))/(1-'1.Inputs'!$D$42)*$D508*(1+$G508)^(8-1))-('1.Inputs'!$D$37*12*IF(8=1,'1.Inputs'!$D$38,IF(8=2,'1.Inputs'!$D$39,$E508)))*'1.Inputs'!$D$43*(1+$G508)^(8-1)-'1.Inputs'!$D$44*(1+$G508)^(8-1)-('1.Inputs'!$D$20/'1.Inputs'!$D$27+'1.Inputs'!$D$23/'1.Inputs'!$D$28))))*'1.Inputs'!$D$53</f>
        <v>943258983.75197554</v>
      </c>
      <c r="AK508" s="36">
        <f ca="1">AA508-AK$13-AK$14+MIN(AK$13,MAX(0,((('1.Inputs'!$D$37*12*IF(9=1,'1.Inputs'!$D$38,IF(9=2,'1.Inputs'!$D$39,$E508)))*$F508*(('1.Inputs'!$D$40)+(1-'1.Inputs'!$D$40)*(1+'1.Inputs'!$D$41))*(1+$G508)^(9-1))-(('1.Inputs'!$D$37*12*IF(9=1,'1.Inputs'!$D$38,IF(9=2,'1.Inputs'!$D$39,$E508)))/(1-'1.Inputs'!$D$42)*$D508*(1+$G508)^(9-1))-('1.Inputs'!$D$37*12*IF(9=1,'1.Inputs'!$D$38,IF(9=2,'1.Inputs'!$D$39,$E508)))*'1.Inputs'!$D$43*(1+$G508)^(9-1)-'1.Inputs'!$D$44*(1+$G508)^(9-1)-('1.Inputs'!$D$20/'1.Inputs'!$D$27+'1.Inputs'!$D$23/'1.Inputs'!$D$28))))*'1.Inputs'!$D$53</f>
        <v>984518970.13927627</v>
      </c>
      <c r="AL508" s="36">
        <f ca="1">AB508-AL$13-AL$14+MIN(AL$13,MAX(0,((('1.Inputs'!$D$37*12*IF(10=1,'1.Inputs'!$D$38,IF(10=2,'1.Inputs'!$D$39,$E508)))*$F508*(('1.Inputs'!$D$40)+(1-'1.Inputs'!$D$40)*(1+'1.Inputs'!$D$41))*(1+$G508)^(10-1))-(('1.Inputs'!$D$37*12*IF(10=1,'1.Inputs'!$D$38,IF(10=2,'1.Inputs'!$D$39,$E508)))/(1-'1.Inputs'!$D$42)*$D508*(1+$G508)^(10-1))-('1.Inputs'!$D$37*12*IF(10=1,'1.Inputs'!$D$38,IF(10=2,'1.Inputs'!$D$39,$E508)))*'1.Inputs'!$D$43*(1+$G508)^(10-1)-'1.Inputs'!$D$44*(1+$G508)^(10-1)-('1.Inputs'!$D$20/'1.Inputs'!$D$27+'1.Inputs'!$D$23/'1.Inputs'!$D$28))))*'1.Inputs'!$D$53+'1.Inputs'!$D$35</f>
        <v>4484001817.0117378</v>
      </c>
      <c r="AM508" s="48">
        <f ca="1">R508+NPV('1.Inputs'!$D$55,S508:AB508)</f>
        <v>1808780614.6755977</v>
      </c>
      <c r="AN508" s="48">
        <f ca="1">-('1.Inputs'!$D$24*(1-'1.Inputs'!$D$31)+'1.Inputs'!$D$35)+NPV('1.Inputs'!$D$54,AC508:AL508)</f>
        <v>273012130.22980618</v>
      </c>
      <c r="AO508" s="36">
        <f t="shared" ca="1" si="61"/>
        <v>-3.6774908489850366</v>
      </c>
      <c r="AP508" s="36">
        <f t="shared" ca="1" si="62"/>
        <v>1.4039521231412921</v>
      </c>
      <c r="AQ508" s="36">
        <f ca="1">'1.Inputs'!$D$35+MIN(SUM($AC508:AC508),SUM($AC508:AD508),SUM($AC508:AE508),SUM($AC508:AF508),SUM($AC508:AG508),SUM($AC508:AH508),SUM($AC508:AI508),SUM($AC508:AJ508),SUM($AC508:AK508),SUM($AC508:AL508))</f>
        <v>161262350.68980861</v>
      </c>
      <c r="AR508" s="36">
        <f ca="1">IF(AP508&lt;'1.Inputs'!$D$57,1,0)</f>
        <v>0</v>
      </c>
      <c r="AS508" s="36">
        <f t="shared" ca="1" si="63"/>
        <v>0</v>
      </c>
    </row>
    <row r="509" spans="2:45" ht="15" customHeight="1" x14ac:dyDescent="0.25">
      <c r="B509" s="36">
        <v>494</v>
      </c>
      <c r="C509" s="36">
        <f t="shared" ca="1" si="56"/>
        <v>0.91567454032702578</v>
      </c>
      <c r="D509" s="36">
        <f t="shared" ca="1" si="57"/>
        <v>15533.852250297681</v>
      </c>
      <c r="E509" s="47">
        <f t="shared" ca="1" si="58"/>
        <v>0.88396373938705897</v>
      </c>
      <c r="F509" s="36">
        <f t="shared" ca="1" si="59"/>
        <v>30683.140684899779</v>
      </c>
      <c r="G509" s="36">
        <f t="shared" ca="1" si="60"/>
        <v>5.3163552144207649E-2</v>
      </c>
      <c r="H509" s="36">
        <f ca="1">((('1.Inputs'!$D$37*12*IF(1=1,'1.Inputs'!$D$38,IF(1=2,'1.Inputs'!$D$39,$E509)))*$F509*(('1.Inputs'!$D$40)+(1-'1.Inputs'!$D$40)*(1+'1.Inputs'!$D$41))*(1+$G509)^(1-1))*'1.Inputs'!$D$47+(('1.Inputs'!$D$37*12*IF(1=1,'1.Inputs'!$D$38,IF(1=2,'1.Inputs'!$D$39,$E509)))/(1-'1.Inputs'!$D$42)*$D509*(1+$G509)^(1-1))*('1.Inputs'!$D$48-'1.Inputs'!$D$49))/'1.Inputs'!$D$51</f>
        <v>791225904.82952797</v>
      </c>
      <c r="I509" s="36">
        <f ca="1">((('1.Inputs'!$D$37*12*IF(2=1,'1.Inputs'!$D$38,IF(2=2,'1.Inputs'!$D$39,$E509)))*$F509*(('1.Inputs'!$D$40)+(1-'1.Inputs'!$D$40)*(1+'1.Inputs'!$D$41))*(1+$G509)^(2-1))*'1.Inputs'!$D$47+(('1.Inputs'!$D$37*12*IF(2=1,'1.Inputs'!$D$38,IF(2=2,'1.Inputs'!$D$39,$E509)))/(1-'1.Inputs'!$D$42)*$D509*(1+$G509)^(2-1))*('1.Inputs'!$D$48-'1.Inputs'!$D$49))/'1.Inputs'!$D$51</f>
        <v>1166606398.2702928</v>
      </c>
      <c r="J509" s="36">
        <f ca="1">((('1.Inputs'!$D$37*12*IF(3=1,'1.Inputs'!$D$38,IF(3=2,'1.Inputs'!$D$39,$E509)))*$F509*(('1.Inputs'!$D$40)+(1-'1.Inputs'!$D$40)*(1+'1.Inputs'!$D$41))*(1+$G509)^(3-1))*'1.Inputs'!$D$47+(('1.Inputs'!$D$37*12*IF(3=1,'1.Inputs'!$D$38,IF(3=2,'1.Inputs'!$D$39,$E509)))/(1-'1.Inputs'!$D$42)*$D509*(1+$G509)^(3-1))*('1.Inputs'!$D$48-'1.Inputs'!$D$49))/'1.Inputs'!$D$51</f>
        <v>1551517166.181118</v>
      </c>
      <c r="K509" s="36">
        <f ca="1">((('1.Inputs'!$D$37*12*IF(4=1,'1.Inputs'!$D$38,IF(4=2,'1.Inputs'!$D$39,$E509)))*$F509*(('1.Inputs'!$D$40)+(1-'1.Inputs'!$D$40)*(1+'1.Inputs'!$D$41))*(1+$G509)^(4-1))*'1.Inputs'!$D$47+(('1.Inputs'!$D$37*12*IF(4=1,'1.Inputs'!$D$38,IF(4=2,'1.Inputs'!$D$39,$E509)))/(1-'1.Inputs'!$D$42)*$D509*(1+$G509)^(4-1))*('1.Inputs'!$D$48-'1.Inputs'!$D$49))/'1.Inputs'!$D$51</f>
        <v>1634001329.9480214</v>
      </c>
      <c r="L509" s="36">
        <f ca="1">((('1.Inputs'!$D$37*12*IF(5=1,'1.Inputs'!$D$38,IF(5=2,'1.Inputs'!$D$39,$E509)))*$F509*(('1.Inputs'!$D$40)+(1-'1.Inputs'!$D$40)*(1+'1.Inputs'!$D$41))*(1+$G509)^(5-1))*'1.Inputs'!$D$47+(('1.Inputs'!$D$37*12*IF(5=1,'1.Inputs'!$D$38,IF(5=2,'1.Inputs'!$D$39,$E509)))/(1-'1.Inputs'!$D$42)*$D509*(1+$G509)^(5-1))*('1.Inputs'!$D$48-'1.Inputs'!$D$49))/'1.Inputs'!$D$51</f>
        <v>1720870644.8564181</v>
      </c>
      <c r="M509" s="36">
        <f ca="1">((('1.Inputs'!$D$37*12*IF(6=1,'1.Inputs'!$D$38,IF(6=2,'1.Inputs'!$D$39,$E509)))*$F509*(('1.Inputs'!$D$40)+(1-'1.Inputs'!$D$40)*(1+'1.Inputs'!$D$41))*(1+$G509)^(6-1))*'1.Inputs'!$D$47+(('1.Inputs'!$D$37*12*IF(6=1,'1.Inputs'!$D$38,IF(6=2,'1.Inputs'!$D$39,$E509)))/(1-'1.Inputs'!$D$42)*$D509*(1+$G509)^(6-1))*('1.Inputs'!$D$48-'1.Inputs'!$D$49))/'1.Inputs'!$D$51</f>
        <v>1812358241.1176784</v>
      </c>
      <c r="N509" s="36">
        <f ca="1">((('1.Inputs'!$D$37*12*IF(7=1,'1.Inputs'!$D$38,IF(7=2,'1.Inputs'!$D$39,$E509)))*$F509*(('1.Inputs'!$D$40)+(1-'1.Inputs'!$D$40)*(1+'1.Inputs'!$D$41))*(1+$G509)^(7-1))*'1.Inputs'!$D$47+(('1.Inputs'!$D$37*12*IF(7=1,'1.Inputs'!$D$38,IF(7=2,'1.Inputs'!$D$39,$E509)))/(1-'1.Inputs'!$D$42)*$D509*(1+$G509)^(7-1))*('1.Inputs'!$D$48-'1.Inputs'!$D$49))/'1.Inputs'!$D$51</f>
        <v>1908709642.9733233</v>
      </c>
      <c r="O509" s="36">
        <f ca="1">((('1.Inputs'!$D$37*12*IF(8=1,'1.Inputs'!$D$38,IF(8=2,'1.Inputs'!$D$39,$E509)))*$F509*(('1.Inputs'!$D$40)+(1-'1.Inputs'!$D$40)*(1+'1.Inputs'!$D$41))*(1+$G509)^(8-1))*'1.Inputs'!$D$47+(('1.Inputs'!$D$37*12*IF(8=1,'1.Inputs'!$D$38,IF(8=2,'1.Inputs'!$D$39,$E509)))/(1-'1.Inputs'!$D$42)*$D509*(1+$G509)^(8-1))*('1.Inputs'!$D$48-'1.Inputs'!$D$49))/'1.Inputs'!$D$51</f>
        <v>2010183427.6056871</v>
      </c>
      <c r="P509" s="36">
        <f ca="1">((('1.Inputs'!$D$37*12*IF(9=1,'1.Inputs'!$D$38,IF(9=2,'1.Inputs'!$D$39,$E509)))*$F509*(('1.Inputs'!$D$40)+(1-'1.Inputs'!$D$40)*(1+'1.Inputs'!$D$41))*(1+$G509)^(9-1))*'1.Inputs'!$D$47+(('1.Inputs'!$D$37*12*IF(9=1,'1.Inputs'!$D$38,IF(9=2,'1.Inputs'!$D$39,$E509)))/(1-'1.Inputs'!$D$42)*$D509*(1+$G509)^(9-1))*('1.Inputs'!$D$48-'1.Inputs'!$D$49))/'1.Inputs'!$D$51</f>
        <v>2117051919.0786247</v>
      </c>
      <c r="Q509" s="36">
        <f ca="1">((('1.Inputs'!$D$37*12*IF(10=1,'1.Inputs'!$D$38,IF(10=2,'1.Inputs'!$D$39,$E509)))*$F509*(('1.Inputs'!$D$40)+(1-'1.Inputs'!$D$40)*(1+'1.Inputs'!$D$41))*(1+$G509)^(10-1))*'1.Inputs'!$D$47+(('1.Inputs'!$D$37*12*IF(10=1,'1.Inputs'!$D$38,IF(10=2,'1.Inputs'!$D$39,$E509)))/(1-'1.Inputs'!$D$42)*$D509*(1+$G509)^(10-1))*('1.Inputs'!$D$48-'1.Inputs'!$D$49))/'1.Inputs'!$D$51</f>
        <v>2229601919.1705565</v>
      </c>
      <c r="R509" s="36">
        <f>-'1.Inputs'!$D$24</f>
        <v>-2050000000</v>
      </c>
      <c r="S509" s="36">
        <f ca="1">((('1.Inputs'!$D$37*12*IF(1=1,'1.Inputs'!$D$38,IF(1=2,'1.Inputs'!$D$39,$E509)))*$F509*(('1.Inputs'!$D$40)+(1-'1.Inputs'!$D$40)*(1+'1.Inputs'!$D$41))*(1+$G509)^(1-1))-(('1.Inputs'!$D$37*12*IF(1=1,'1.Inputs'!$D$38,IF(1=2,'1.Inputs'!$D$39,$E509)))/(1-'1.Inputs'!$D$42)*$D509*(1+$G509)^(1-1))-('1.Inputs'!$D$37*12*IF(1=1,'1.Inputs'!$D$38,IF(1=2,'1.Inputs'!$D$39,$E509)))*'1.Inputs'!$D$43*(1+$G509)^(1-1)-'1.Inputs'!$D$44*(1+$G509)^(1-1)-('1.Inputs'!$D$20/'1.Inputs'!$D$27+'1.Inputs'!$D$23/'1.Inputs'!$D$28))-MAX(0,((('1.Inputs'!$D$37*12*IF(1=1,'1.Inputs'!$D$38,IF(1=2,'1.Inputs'!$D$39,$E509)))*$F509*(('1.Inputs'!$D$40)+(1-'1.Inputs'!$D$40)*(1+'1.Inputs'!$D$41))*(1+$G509)^(1-1))-(('1.Inputs'!$D$37*12*IF(1=1,'1.Inputs'!$D$38,IF(1=2,'1.Inputs'!$D$39,$E509)))/(1-'1.Inputs'!$D$42)*$D509*(1+$G509)^(1-1))-('1.Inputs'!$D$37*12*IF(1=1,'1.Inputs'!$D$38,IF(1=2,'1.Inputs'!$D$39,$E509)))*'1.Inputs'!$D$43*(1+$G509)^(1-1)-'1.Inputs'!$D$44*(1+$G509)^(1-1)-('1.Inputs'!$D$20/'1.Inputs'!$D$27+'1.Inputs'!$D$23/'1.Inputs'!$D$28)))*'1.Inputs'!$D$53+('1.Inputs'!$D$20/'1.Inputs'!$D$27+'1.Inputs'!$D$23/'1.Inputs'!$D$28)-H509</f>
        <v>-183807795.99927628</v>
      </c>
      <c r="T509" s="36">
        <f ca="1">((('1.Inputs'!$D$37*12*IF(2=1,'1.Inputs'!$D$38,IF(2=2,'1.Inputs'!$D$39,$E509)))*$F509*(('1.Inputs'!$D$40)+(1-'1.Inputs'!$D$40)*(1+'1.Inputs'!$D$41))*(1+$G509)^(2-1))-(('1.Inputs'!$D$37*12*IF(2=1,'1.Inputs'!$D$38,IF(2=2,'1.Inputs'!$D$39,$E509)))/(1-'1.Inputs'!$D$42)*$D509*(1+$G509)^(2-1))-('1.Inputs'!$D$37*12*IF(2=1,'1.Inputs'!$D$38,IF(2=2,'1.Inputs'!$D$39,$E509)))*'1.Inputs'!$D$43*(1+$G509)^(2-1)-'1.Inputs'!$D$44*(1+$G509)^(2-1)-('1.Inputs'!$D$20/'1.Inputs'!$D$27+'1.Inputs'!$D$23/'1.Inputs'!$D$28))-MAX(0,((('1.Inputs'!$D$37*12*IF(2=1,'1.Inputs'!$D$38,IF(2=2,'1.Inputs'!$D$39,$E509)))*$F509*(('1.Inputs'!$D$40)+(1-'1.Inputs'!$D$40)*(1+'1.Inputs'!$D$41))*(1+$G509)^(2-1))-(('1.Inputs'!$D$37*12*IF(2=1,'1.Inputs'!$D$38,IF(2=2,'1.Inputs'!$D$39,$E509)))/(1-'1.Inputs'!$D$42)*$D509*(1+$G509)^(2-1))-('1.Inputs'!$D$37*12*IF(2=1,'1.Inputs'!$D$38,IF(2=2,'1.Inputs'!$D$39,$E509)))*'1.Inputs'!$D$43*(1+$G509)^(2-1)-'1.Inputs'!$D$44*(1+$G509)^(2-1)-('1.Inputs'!$D$20/'1.Inputs'!$D$27+'1.Inputs'!$D$23/'1.Inputs'!$D$28)))*'1.Inputs'!$D$53+('1.Inputs'!$D$20/'1.Inputs'!$D$27+'1.Inputs'!$D$23/'1.Inputs'!$D$28)-(I509-H509)</f>
        <v>744237867.17197955</v>
      </c>
      <c r="U509" s="36">
        <f ca="1">((('1.Inputs'!$D$37*12*IF(3=1,'1.Inputs'!$D$38,IF(3=2,'1.Inputs'!$D$39,$E509)))*$F509*(('1.Inputs'!$D$40)+(1-'1.Inputs'!$D$40)*(1+'1.Inputs'!$D$41))*(1+$G509)^(3-1))-(('1.Inputs'!$D$37*12*IF(3=1,'1.Inputs'!$D$38,IF(3=2,'1.Inputs'!$D$39,$E509)))/(1-'1.Inputs'!$D$42)*$D509*(1+$G509)^(3-1))-('1.Inputs'!$D$37*12*IF(3=1,'1.Inputs'!$D$38,IF(3=2,'1.Inputs'!$D$39,$E509)))*'1.Inputs'!$D$43*(1+$G509)^(3-1)-'1.Inputs'!$D$44*(1+$G509)^(3-1)-('1.Inputs'!$D$20/'1.Inputs'!$D$27+'1.Inputs'!$D$23/'1.Inputs'!$D$28))-MAX(0,((('1.Inputs'!$D$37*12*IF(3=1,'1.Inputs'!$D$38,IF(3=2,'1.Inputs'!$D$39,$E509)))*$F509*(('1.Inputs'!$D$40)+(1-'1.Inputs'!$D$40)*(1+'1.Inputs'!$D$41))*(1+$G509)^(3-1))-(('1.Inputs'!$D$37*12*IF(3=1,'1.Inputs'!$D$38,IF(3=2,'1.Inputs'!$D$39,$E509)))/(1-'1.Inputs'!$D$42)*$D509*(1+$G509)^(3-1))-('1.Inputs'!$D$37*12*IF(3=1,'1.Inputs'!$D$38,IF(3=2,'1.Inputs'!$D$39,$E509)))*'1.Inputs'!$D$43*(1+$G509)^(3-1)-'1.Inputs'!$D$44*(1+$G509)^(3-1)-('1.Inputs'!$D$20/'1.Inputs'!$D$27+'1.Inputs'!$D$23/'1.Inputs'!$D$28)))*'1.Inputs'!$D$53+('1.Inputs'!$D$20/'1.Inputs'!$D$27+'1.Inputs'!$D$23/'1.Inputs'!$D$28)-(J509-I509)</f>
        <v>1259047911.6965153</v>
      </c>
      <c r="V509" s="36">
        <f ca="1">((('1.Inputs'!$D$37*12*IF(4=1,'1.Inputs'!$D$38,IF(4=2,'1.Inputs'!$D$39,$E509)))*$F509*(('1.Inputs'!$D$40)+(1-'1.Inputs'!$D$40)*(1+'1.Inputs'!$D$41))*(1+$G509)^(4-1))-(('1.Inputs'!$D$37*12*IF(4=1,'1.Inputs'!$D$38,IF(4=2,'1.Inputs'!$D$39,$E509)))/(1-'1.Inputs'!$D$42)*$D509*(1+$G509)^(4-1))-('1.Inputs'!$D$37*12*IF(4=1,'1.Inputs'!$D$38,IF(4=2,'1.Inputs'!$D$39,$E509)))*'1.Inputs'!$D$43*(1+$G509)^(4-1)-'1.Inputs'!$D$44*(1+$G509)^(4-1)-('1.Inputs'!$D$20/'1.Inputs'!$D$27+'1.Inputs'!$D$23/'1.Inputs'!$D$28))-MAX(0,((('1.Inputs'!$D$37*12*IF(4=1,'1.Inputs'!$D$38,IF(4=2,'1.Inputs'!$D$39,$E509)))*$F509*(('1.Inputs'!$D$40)+(1-'1.Inputs'!$D$40)*(1+'1.Inputs'!$D$41))*(1+$G509)^(4-1))-(('1.Inputs'!$D$37*12*IF(4=1,'1.Inputs'!$D$38,IF(4=2,'1.Inputs'!$D$39,$E509)))/(1-'1.Inputs'!$D$42)*$D509*(1+$G509)^(4-1))-('1.Inputs'!$D$37*12*IF(4=1,'1.Inputs'!$D$38,IF(4=2,'1.Inputs'!$D$39,$E509)))*'1.Inputs'!$D$43*(1+$G509)^(4-1)-'1.Inputs'!$D$44*(1+$G509)^(4-1)-('1.Inputs'!$D$20/'1.Inputs'!$D$27+'1.Inputs'!$D$23/'1.Inputs'!$D$28)))*'1.Inputs'!$D$53+('1.Inputs'!$D$20/'1.Inputs'!$D$27+'1.Inputs'!$D$23/'1.Inputs'!$D$28)-(K509-J509)</f>
        <v>1646361220.9878514</v>
      </c>
      <c r="W509" s="36">
        <f ca="1">((('1.Inputs'!$D$37*12*IF(5=1,'1.Inputs'!$D$38,IF(5=2,'1.Inputs'!$D$39,$E509)))*$F509*(('1.Inputs'!$D$40)+(1-'1.Inputs'!$D$40)*(1+'1.Inputs'!$D$41))*(1+$G509)^(5-1))-(('1.Inputs'!$D$37*12*IF(5=1,'1.Inputs'!$D$38,IF(5=2,'1.Inputs'!$D$39,$E509)))/(1-'1.Inputs'!$D$42)*$D509*(1+$G509)^(5-1))-('1.Inputs'!$D$37*12*IF(5=1,'1.Inputs'!$D$38,IF(5=2,'1.Inputs'!$D$39,$E509)))*'1.Inputs'!$D$43*(1+$G509)^(5-1)-'1.Inputs'!$D$44*(1+$G509)^(5-1)-('1.Inputs'!$D$20/'1.Inputs'!$D$27+'1.Inputs'!$D$23/'1.Inputs'!$D$28))-MAX(0,((('1.Inputs'!$D$37*12*IF(5=1,'1.Inputs'!$D$38,IF(5=2,'1.Inputs'!$D$39,$E509)))*$F509*(('1.Inputs'!$D$40)+(1-'1.Inputs'!$D$40)*(1+'1.Inputs'!$D$41))*(1+$G509)^(5-1))-(('1.Inputs'!$D$37*12*IF(5=1,'1.Inputs'!$D$38,IF(5=2,'1.Inputs'!$D$39,$E509)))/(1-'1.Inputs'!$D$42)*$D509*(1+$G509)^(5-1))-('1.Inputs'!$D$37*12*IF(5=1,'1.Inputs'!$D$38,IF(5=2,'1.Inputs'!$D$39,$E509)))*'1.Inputs'!$D$43*(1+$G509)^(5-1)-'1.Inputs'!$D$44*(1+$G509)^(5-1)-('1.Inputs'!$D$20/'1.Inputs'!$D$27+'1.Inputs'!$D$23/'1.Inputs'!$D$28)))*'1.Inputs'!$D$53+('1.Inputs'!$D$20/'1.Inputs'!$D$27+'1.Inputs'!$D$23/'1.Inputs'!$D$28)-(L509-K509)</f>
        <v>1731375653.7692266</v>
      </c>
      <c r="X509" s="36">
        <f ca="1">((('1.Inputs'!$D$37*12*IF(6=1,'1.Inputs'!$D$38,IF(6=2,'1.Inputs'!$D$39,$E509)))*$F509*(('1.Inputs'!$D$40)+(1-'1.Inputs'!$D$40)*(1+'1.Inputs'!$D$41))*(1+$G509)^(6-1))-(('1.Inputs'!$D$37*12*IF(6=1,'1.Inputs'!$D$38,IF(6=2,'1.Inputs'!$D$39,$E509)))/(1-'1.Inputs'!$D$42)*$D509*(1+$G509)^(6-1))-('1.Inputs'!$D$37*12*IF(6=1,'1.Inputs'!$D$38,IF(6=2,'1.Inputs'!$D$39,$E509)))*'1.Inputs'!$D$43*(1+$G509)^(6-1)-'1.Inputs'!$D$44*(1+$G509)^(6-1)-('1.Inputs'!$D$20/'1.Inputs'!$D$27+'1.Inputs'!$D$23/'1.Inputs'!$D$28))-MAX(0,((('1.Inputs'!$D$37*12*IF(6=1,'1.Inputs'!$D$38,IF(6=2,'1.Inputs'!$D$39,$E509)))*$F509*(('1.Inputs'!$D$40)+(1-'1.Inputs'!$D$40)*(1+'1.Inputs'!$D$41))*(1+$G509)^(6-1))-(('1.Inputs'!$D$37*12*IF(6=1,'1.Inputs'!$D$38,IF(6=2,'1.Inputs'!$D$39,$E509)))/(1-'1.Inputs'!$D$42)*$D509*(1+$G509)^(6-1))-('1.Inputs'!$D$37*12*IF(6=1,'1.Inputs'!$D$38,IF(6=2,'1.Inputs'!$D$39,$E509)))*'1.Inputs'!$D$43*(1+$G509)^(6-1)-'1.Inputs'!$D$44*(1+$G509)^(6-1)-('1.Inputs'!$D$20/'1.Inputs'!$D$27+'1.Inputs'!$D$23/'1.Inputs'!$D$28)))*'1.Inputs'!$D$53+('1.Inputs'!$D$20/'1.Inputs'!$D$27+'1.Inputs'!$D$23/'1.Inputs'!$D$28)-(M509-L509)</f>
        <v>1820909755.7807846</v>
      </c>
      <c r="Y509" s="36">
        <f ca="1">((('1.Inputs'!$D$37*12*IF(7=1,'1.Inputs'!$D$38,IF(7=2,'1.Inputs'!$D$39,$E509)))*$F509*(('1.Inputs'!$D$40)+(1-'1.Inputs'!$D$40)*(1+'1.Inputs'!$D$41))*(1+$G509)^(7-1))-(('1.Inputs'!$D$37*12*IF(7=1,'1.Inputs'!$D$38,IF(7=2,'1.Inputs'!$D$39,$E509)))/(1-'1.Inputs'!$D$42)*$D509*(1+$G509)^(7-1))-('1.Inputs'!$D$37*12*IF(7=1,'1.Inputs'!$D$38,IF(7=2,'1.Inputs'!$D$39,$E509)))*'1.Inputs'!$D$43*(1+$G509)^(7-1)-'1.Inputs'!$D$44*(1+$G509)^(7-1)-('1.Inputs'!$D$20/'1.Inputs'!$D$27+'1.Inputs'!$D$23/'1.Inputs'!$D$28))-MAX(0,((('1.Inputs'!$D$37*12*IF(7=1,'1.Inputs'!$D$38,IF(7=2,'1.Inputs'!$D$39,$E509)))*$F509*(('1.Inputs'!$D$40)+(1-'1.Inputs'!$D$40)*(1+'1.Inputs'!$D$41))*(1+$G509)^(7-1))-(('1.Inputs'!$D$37*12*IF(7=1,'1.Inputs'!$D$38,IF(7=2,'1.Inputs'!$D$39,$E509)))/(1-'1.Inputs'!$D$42)*$D509*(1+$G509)^(7-1))-('1.Inputs'!$D$37*12*IF(7=1,'1.Inputs'!$D$38,IF(7=2,'1.Inputs'!$D$39,$E509)))*'1.Inputs'!$D$43*(1+$G509)^(7-1)-'1.Inputs'!$D$44*(1+$G509)^(7-1)-('1.Inputs'!$D$20/'1.Inputs'!$D$27+'1.Inputs'!$D$23/'1.Inputs'!$D$28)))*'1.Inputs'!$D$53+('1.Inputs'!$D$20/'1.Inputs'!$D$27+'1.Inputs'!$D$23/'1.Inputs'!$D$28)-(N509-M509)</f>
        <v>1915203808.6933191</v>
      </c>
      <c r="Z509" s="36">
        <f ca="1">((('1.Inputs'!$D$37*12*IF(8=1,'1.Inputs'!$D$38,IF(8=2,'1.Inputs'!$D$39,$E509)))*$F509*(('1.Inputs'!$D$40)+(1-'1.Inputs'!$D$40)*(1+'1.Inputs'!$D$41))*(1+$G509)^(8-1))-(('1.Inputs'!$D$37*12*IF(8=1,'1.Inputs'!$D$38,IF(8=2,'1.Inputs'!$D$39,$E509)))/(1-'1.Inputs'!$D$42)*$D509*(1+$G509)^(8-1))-('1.Inputs'!$D$37*12*IF(8=1,'1.Inputs'!$D$38,IF(8=2,'1.Inputs'!$D$39,$E509)))*'1.Inputs'!$D$43*(1+$G509)^(8-1)-'1.Inputs'!$D$44*(1+$G509)^(8-1)-('1.Inputs'!$D$20/'1.Inputs'!$D$27+'1.Inputs'!$D$23/'1.Inputs'!$D$28))-MAX(0,((('1.Inputs'!$D$37*12*IF(8=1,'1.Inputs'!$D$38,IF(8=2,'1.Inputs'!$D$39,$E509)))*$F509*(('1.Inputs'!$D$40)+(1-'1.Inputs'!$D$40)*(1+'1.Inputs'!$D$41))*(1+$G509)^(8-1))-(('1.Inputs'!$D$37*12*IF(8=1,'1.Inputs'!$D$38,IF(8=2,'1.Inputs'!$D$39,$E509)))/(1-'1.Inputs'!$D$42)*$D509*(1+$G509)^(8-1))-('1.Inputs'!$D$37*12*IF(8=1,'1.Inputs'!$D$38,IF(8=2,'1.Inputs'!$D$39,$E509)))*'1.Inputs'!$D$43*(1+$G509)^(8-1)-'1.Inputs'!$D$44*(1+$G509)^(8-1)-('1.Inputs'!$D$20/'1.Inputs'!$D$27+'1.Inputs'!$D$23/'1.Inputs'!$D$28)))*'1.Inputs'!$D$53+('1.Inputs'!$D$20/'1.Inputs'!$D$27+'1.Inputs'!$D$23/'1.Inputs'!$D$28)-(O509-N509)</f>
        <v>2014510868.404758</v>
      </c>
      <c r="AA509" s="36">
        <f ca="1">((('1.Inputs'!$D$37*12*IF(9=1,'1.Inputs'!$D$38,IF(9=2,'1.Inputs'!$D$39,$E509)))*$F509*(('1.Inputs'!$D$40)+(1-'1.Inputs'!$D$40)*(1+'1.Inputs'!$D$41))*(1+$G509)^(9-1))-(('1.Inputs'!$D$37*12*IF(9=1,'1.Inputs'!$D$38,IF(9=2,'1.Inputs'!$D$39,$E509)))/(1-'1.Inputs'!$D$42)*$D509*(1+$G509)^(9-1))-('1.Inputs'!$D$37*12*IF(9=1,'1.Inputs'!$D$38,IF(9=2,'1.Inputs'!$D$39,$E509)))*'1.Inputs'!$D$43*(1+$G509)^(9-1)-'1.Inputs'!$D$44*(1+$G509)^(9-1)-('1.Inputs'!$D$20/'1.Inputs'!$D$27+'1.Inputs'!$D$23/'1.Inputs'!$D$28))-MAX(0,((('1.Inputs'!$D$37*12*IF(9=1,'1.Inputs'!$D$38,IF(9=2,'1.Inputs'!$D$39,$E509)))*$F509*(('1.Inputs'!$D$40)+(1-'1.Inputs'!$D$40)*(1+'1.Inputs'!$D$41))*(1+$G509)^(9-1))-(('1.Inputs'!$D$37*12*IF(9=1,'1.Inputs'!$D$38,IF(9=2,'1.Inputs'!$D$39,$E509)))/(1-'1.Inputs'!$D$42)*$D509*(1+$G509)^(9-1))-('1.Inputs'!$D$37*12*IF(9=1,'1.Inputs'!$D$38,IF(9=2,'1.Inputs'!$D$39,$E509)))*'1.Inputs'!$D$43*(1+$G509)^(9-1)-'1.Inputs'!$D$44*(1+$G509)^(9-1)-('1.Inputs'!$D$20/'1.Inputs'!$D$27+'1.Inputs'!$D$23/'1.Inputs'!$D$28)))*'1.Inputs'!$D$53+('1.Inputs'!$D$20/'1.Inputs'!$D$27+'1.Inputs'!$D$23/'1.Inputs'!$D$28)-(P509-O509)</f>
        <v>2119097444.1634541</v>
      </c>
      <c r="AB509" s="36">
        <f ca="1">((('1.Inputs'!$D$37*12*IF(10=1,'1.Inputs'!$D$38,IF(10=2,'1.Inputs'!$D$39,$E509)))*$F509*(('1.Inputs'!$D$40)+(1-'1.Inputs'!$D$40)*(1+'1.Inputs'!$D$41))*(1+$G509)^(10-1))-(('1.Inputs'!$D$37*12*IF(10=1,'1.Inputs'!$D$38,IF(10=2,'1.Inputs'!$D$39,$E509)))/(1-'1.Inputs'!$D$42)*$D509*(1+$G509)^(10-1))-('1.Inputs'!$D$37*12*IF(10=1,'1.Inputs'!$D$38,IF(10=2,'1.Inputs'!$D$39,$E509)))*'1.Inputs'!$D$43*(1+$G509)^(10-1)-'1.Inputs'!$D$44*(1+$G509)^(10-1)-('1.Inputs'!$D$20/'1.Inputs'!$D$27+'1.Inputs'!$D$23/'1.Inputs'!$D$28))-MAX(0,((('1.Inputs'!$D$37*12*IF(10=1,'1.Inputs'!$D$38,IF(10=2,'1.Inputs'!$D$39,$E509)))*$F509*(('1.Inputs'!$D$40)+(1-'1.Inputs'!$D$40)*(1+'1.Inputs'!$D$41))*(1+$G509)^(10-1))-(('1.Inputs'!$D$37*12*IF(10=1,'1.Inputs'!$D$38,IF(10=2,'1.Inputs'!$D$39,$E509)))/(1-'1.Inputs'!$D$42)*$D509*(1+$G509)^(10-1))-('1.Inputs'!$D$37*12*IF(10=1,'1.Inputs'!$D$38,IF(10=2,'1.Inputs'!$D$39,$E509)))*'1.Inputs'!$D$43*(1+$G509)^(10-1)-'1.Inputs'!$D$44*(1+$G509)^(10-1)-('1.Inputs'!$D$20/'1.Inputs'!$D$27+'1.Inputs'!$D$23/'1.Inputs'!$D$28)))*'1.Inputs'!$D$53+('1.Inputs'!$D$20/'1.Inputs'!$D$27+'1.Inputs'!$D$23/'1.Inputs'!$D$28)-(Q509-P509)+(('1.Inputs'!$D$20+'1.Inputs'!$D$23-('1.Inputs'!$D$20/'1.Inputs'!$D$27+'1.Inputs'!$D$23/'1.Inputs'!$D$28)*'1.Inputs'!$D$10)*'1.Inputs'!$D$60+'1.Inputs'!$D$19*'1.Inputs'!$D$59+Q509)</f>
        <v>5158846132.9666386</v>
      </c>
      <c r="AC509" s="36">
        <f ca="1">S509-AC$13-AC$14+MIN(AC$13,MAX(0,((('1.Inputs'!$D$37*12*IF(1=1,'1.Inputs'!$D$38,IF(1=2,'1.Inputs'!$D$39,$E509)))*$F509*(('1.Inputs'!$D$40)+(1-'1.Inputs'!$D$40)*(1+'1.Inputs'!$D$41))*(1+$G509)^(1-1))-(('1.Inputs'!$D$37*12*IF(1=1,'1.Inputs'!$D$38,IF(1=2,'1.Inputs'!$D$39,$E509)))/(1-'1.Inputs'!$D$42)*$D509*(1+$G509)^(1-1))-('1.Inputs'!$D$37*12*IF(1=1,'1.Inputs'!$D$38,IF(1=2,'1.Inputs'!$D$39,$E509)))*'1.Inputs'!$D$43*(1+$G509)^(1-1)-'1.Inputs'!$D$44*(1+$G509)^(1-1)-('1.Inputs'!$D$20/'1.Inputs'!$D$27+'1.Inputs'!$D$23/'1.Inputs'!$D$28))))*'1.Inputs'!$D$53</f>
        <v>-279747795.99927628</v>
      </c>
      <c r="AD509" s="36">
        <f ca="1">T509-AD$13-AD$14+MIN(AD$13,MAX(0,((('1.Inputs'!$D$37*12*IF(2=1,'1.Inputs'!$D$38,IF(2=2,'1.Inputs'!$D$39,$E509)))*$F509*(('1.Inputs'!$D$40)+(1-'1.Inputs'!$D$40)*(1+'1.Inputs'!$D$41))*(1+$G509)^(2-1))-(('1.Inputs'!$D$37*12*IF(2=1,'1.Inputs'!$D$38,IF(2=2,'1.Inputs'!$D$39,$E509)))/(1-'1.Inputs'!$D$42)*$D509*(1+$G509)^(2-1))-('1.Inputs'!$D$37*12*IF(2=1,'1.Inputs'!$D$38,IF(2=2,'1.Inputs'!$D$39,$E509)))*'1.Inputs'!$D$43*(1+$G509)^(2-1)-'1.Inputs'!$D$44*(1+$G509)^(2-1)-('1.Inputs'!$D$20/'1.Inputs'!$D$27+'1.Inputs'!$D$23/'1.Inputs'!$D$28))))*'1.Inputs'!$D$53</f>
        <v>648297867.17197955</v>
      </c>
      <c r="AE509" s="36">
        <f ca="1">U509-AE$13-AE$14+MIN(AE$13,MAX(0,((('1.Inputs'!$D$37*12*IF(3=1,'1.Inputs'!$D$38,IF(3=2,'1.Inputs'!$D$39,$E509)))*$F509*(('1.Inputs'!$D$40)+(1-'1.Inputs'!$D$40)*(1+'1.Inputs'!$D$41))*(1+$G509)^(3-1))-(('1.Inputs'!$D$37*12*IF(3=1,'1.Inputs'!$D$38,IF(3=2,'1.Inputs'!$D$39,$E509)))/(1-'1.Inputs'!$D$42)*$D509*(1+$G509)^(3-1))-('1.Inputs'!$D$37*12*IF(3=1,'1.Inputs'!$D$38,IF(3=2,'1.Inputs'!$D$39,$E509)))*'1.Inputs'!$D$43*(1+$G509)^(3-1)-'1.Inputs'!$D$44*(1+$G509)^(3-1)-('1.Inputs'!$D$20/'1.Inputs'!$D$27+'1.Inputs'!$D$23/'1.Inputs'!$D$28))))*'1.Inputs'!$D$53</f>
        <v>917107911.69651532</v>
      </c>
      <c r="AF509" s="36">
        <f ca="1">V509-AF$13-AF$14+MIN(AF$13,MAX(0,((('1.Inputs'!$D$37*12*IF(4=1,'1.Inputs'!$D$38,IF(4=2,'1.Inputs'!$D$39,$E509)))*$F509*(('1.Inputs'!$D$40)+(1-'1.Inputs'!$D$40)*(1+'1.Inputs'!$D$41))*(1+$G509)^(4-1))-(('1.Inputs'!$D$37*12*IF(4=1,'1.Inputs'!$D$38,IF(4=2,'1.Inputs'!$D$39,$E509)))/(1-'1.Inputs'!$D$42)*$D509*(1+$G509)^(4-1))-('1.Inputs'!$D$37*12*IF(4=1,'1.Inputs'!$D$38,IF(4=2,'1.Inputs'!$D$39,$E509)))*'1.Inputs'!$D$43*(1+$G509)^(4-1)-'1.Inputs'!$D$44*(1+$G509)^(4-1)-('1.Inputs'!$D$20/'1.Inputs'!$D$27+'1.Inputs'!$D$23/'1.Inputs'!$D$28))))*'1.Inputs'!$D$53</f>
        <v>1323609220.9878514</v>
      </c>
      <c r="AG509" s="36">
        <f ca="1">W509-AG$13-AG$14+MIN(AG$13,MAX(0,((('1.Inputs'!$D$37*12*IF(5=1,'1.Inputs'!$D$38,IF(5=2,'1.Inputs'!$D$39,$E509)))*$F509*(('1.Inputs'!$D$40)+(1-'1.Inputs'!$D$40)*(1+'1.Inputs'!$D$41))*(1+$G509)^(5-1))-(('1.Inputs'!$D$37*12*IF(5=1,'1.Inputs'!$D$38,IF(5=2,'1.Inputs'!$D$39,$E509)))/(1-'1.Inputs'!$D$42)*$D509*(1+$G509)^(5-1))-('1.Inputs'!$D$37*12*IF(5=1,'1.Inputs'!$D$38,IF(5=2,'1.Inputs'!$D$39,$E509)))*'1.Inputs'!$D$43*(1+$G509)^(5-1)-'1.Inputs'!$D$44*(1+$G509)^(5-1)-('1.Inputs'!$D$20/'1.Inputs'!$D$27+'1.Inputs'!$D$23/'1.Inputs'!$D$28))))*'1.Inputs'!$D$53</f>
        <v>1427811653.7692266</v>
      </c>
      <c r="AH509" s="36">
        <f ca="1">X509-AH$13-AH$14+MIN(AH$13,MAX(0,((('1.Inputs'!$D$37*12*IF(6=1,'1.Inputs'!$D$38,IF(6=2,'1.Inputs'!$D$39,$E509)))*$F509*(('1.Inputs'!$D$40)+(1-'1.Inputs'!$D$40)*(1+'1.Inputs'!$D$41))*(1+$G509)^(6-1))-(('1.Inputs'!$D$37*12*IF(6=1,'1.Inputs'!$D$38,IF(6=2,'1.Inputs'!$D$39,$E509)))/(1-'1.Inputs'!$D$42)*$D509*(1+$G509)^(6-1))-('1.Inputs'!$D$37*12*IF(6=1,'1.Inputs'!$D$38,IF(6=2,'1.Inputs'!$D$39,$E509)))*'1.Inputs'!$D$43*(1+$G509)^(6-1)-'1.Inputs'!$D$44*(1+$G509)^(6-1)-('1.Inputs'!$D$20/'1.Inputs'!$D$27+'1.Inputs'!$D$23/'1.Inputs'!$D$28))))*'1.Inputs'!$D$53</f>
        <v>1536533755.7807846</v>
      </c>
      <c r="AI509" s="36">
        <f ca="1">Y509-AI$13-AI$14+MIN(AI$13,MAX(0,((('1.Inputs'!$D$37*12*IF(7=1,'1.Inputs'!$D$38,IF(7=2,'1.Inputs'!$D$39,$E509)))*$F509*(('1.Inputs'!$D$40)+(1-'1.Inputs'!$D$40)*(1+'1.Inputs'!$D$41))*(1+$G509)^(7-1))-(('1.Inputs'!$D$37*12*IF(7=1,'1.Inputs'!$D$38,IF(7=2,'1.Inputs'!$D$39,$E509)))/(1-'1.Inputs'!$D$42)*$D509*(1+$G509)^(7-1))-('1.Inputs'!$D$37*12*IF(7=1,'1.Inputs'!$D$38,IF(7=2,'1.Inputs'!$D$39,$E509)))*'1.Inputs'!$D$43*(1+$G509)^(7-1)-'1.Inputs'!$D$44*(1+$G509)^(7-1)-('1.Inputs'!$D$20/'1.Inputs'!$D$27+'1.Inputs'!$D$23/'1.Inputs'!$D$28))))*'1.Inputs'!$D$53</f>
        <v>1650015808.6933191</v>
      </c>
      <c r="AJ509" s="36">
        <f ca="1">Z509-AJ$13-AJ$14+MIN(AJ$13,MAX(0,((('1.Inputs'!$D$37*12*IF(8=1,'1.Inputs'!$D$38,IF(8=2,'1.Inputs'!$D$39,$E509)))*$F509*(('1.Inputs'!$D$40)+(1-'1.Inputs'!$D$40)*(1+'1.Inputs'!$D$41))*(1+$G509)^(8-1))-(('1.Inputs'!$D$37*12*IF(8=1,'1.Inputs'!$D$38,IF(8=2,'1.Inputs'!$D$39,$E509)))/(1-'1.Inputs'!$D$42)*$D509*(1+$G509)^(8-1))-('1.Inputs'!$D$37*12*IF(8=1,'1.Inputs'!$D$38,IF(8=2,'1.Inputs'!$D$39,$E509)))*'1.Inputs'!$D$43*(1+$G509)^(8-1)-'1.Inputs'!$D$44*(1+$G509)^(8-1)-('1.Inputs'!$D$20/'1.Inputs'!$D$27+'1.Inputs'!$D$23/'1.Inputs'!$D$28))))*'1.Inputs'!$D$53</f>
        <v>2014510868.404758</v>
      </c>
      <c r="AK509" s="36">
        <f ca="1">AA509-AK$13-AK$14+MIN(AK$13,MAX(0,((('1.Inputs'!$D$37*12*IF(9=1,'1.Inputs'!$D$38,IF(9=2,'1.Inputs'!$D$39,$E509)))*$F509*(('1.Inputs'!$D$40)+(1-'1.Inputs'!$D$40)*(1+'1.Inputs'!$D$41))*(1+$G509)^(9-1))-(('1.Inputs'!$D$37*12*IF(9=1,'1.Inputs'!$D$38,IF(9=2,'1.Inputs'!$D$39,$E509)))/(1-'1.Inputs'!$D$42)*$D509*(1+$G509)^(9-1))-('1.Inputs'!$D$37*12*IF(9=1,'1.Inputs'!$D$38,IF(9=2,'1.Inputs'!$D$39,$E509)))*'1.Inputs'!$D$43*(1+$G509)^(9-1)-'1.Inputs'!$D$44*(1+$G509)^(9-1)-('1.Inputs'!$D$20/'1.Inputs'!$D$27+'1.Inputs'!$D$23/'1.Inputs'!$D$28))))*'1.Inputs'!$D$53</f>
        <v>2119097444.1634541</v>
      </c>
      <c r="AL509" s="36">
        <f ca="1">AB509-AL$13-AL$14+MIN(AL$13,MAX(0,((('1.Inputs'!$D$37*12*IF(10=1,'1.Inputs'!$D$38,IF(10=2,'1.Inputs'!$D$39,$E509)))*$F509*(('1.Inputs'!$D$40)+(1-'1.Inputs'!$D$40)*(1+'1.Inputs'!$D$41))*(1+$G509)^(10-1))-(('1.Inputs'!$D$37*12*IF(10=1,'1.Inputs'!$D$38,IF(10=2,'1.Inputs'!$D$39,$E509)))/(1-'1.Inputs'!$D$42)*$D509*(1+$G509)^(10-1))-('1.Inputs'!$D$37*12*IF(10=1,'1.Inputs'!$D$38,IF(10=2,'1.Inputs'!$D$39,$E509)))*'1.Inputs'!$D$43*(1+$G509)^(10-1)-'1.Inputs'!$D$44*(1+$G509)^(10-1)-('1.Inputs'!$D$20/'1.Inputs'!$D$27+'1.Inputs'!$D$23/'1.Inputs'!$D$28))))*'1.Inputs'!$D$53+'1.Inputs'!$D$35</f>
        <v>5958846132.9666386</v>
      </c>
      <c r="AM509" s="48">
        <f ca="1">R509+NPV('1.Inputs'!$D$55,S509:AB509)</f>
        <v>6390306884.4123583</v>
      </c>
      <c r="AN509" s="48">
        <f ca="1">-('1.Inputs'!$D$24*(1-'1.Inputs'!$D$31)+'1.Inputs'!$D$35)+NPV('1.Inputs'!$D$54,AC509:AL509)</f>
        <v>3712901510.9167128</v>
      </c>
      <c r="AO509" s="36">
        <f t="shared" ca="1" si="61"/>
        <v>-1.2453102709978068</v>
      </c>
      <c r="AP509" s="36">
        <f t="shared" ca="1" si="62"/>
        <v>3.1988005886598456</v>
      </c>
      <c r="AQ509" s="36">
        <f ca="1">'1.Inputs'!$D$35+MIN(SUM($AC509:AC509),SUM($AC509:AD509),SUM($AC509:AE509),SUM($AC509:AF509),SUM($AC509:AG509),SUM($AC509:AH509),SUM($AC509:AI509),SUM($AC509:AJ509),SUM($AC509:AK509),SUM($AC509:AL509))</f>
        <v>520252204.00072372</v>
      </c>
      <c r="AR509" s="36">
        <f ca="1">IF(AP509&lt;'1.Inputs'!$D$57,1,0)</f>
        <v>0</v>
      </c>
      <c r="AS509" s="36">
        <f t="shared" ca="1" si="63"/>
        <v>0</v>
      </c>
    </row>
    <row r="510" spans="2:45" ht="15" customHeight="1" x14ac:dyDescent="0.25">
      <c r="B510" s="36">
        <v>495</v>
      </c>
      <c r="C510" s="36">
        <f t="shared" ca="1" si="56"/>
        <v>0.49002521376001928</v>
      </c>
      <c r="D510" s="36">
        <f t="shared" ca="1" si="57"/>
        <v>18689.16918273818</v>
      </c>
      <c r="E510" s="47">
        <f t="shared" ca="1" si="58"/>
        <v>0.8271645864778423</v>
      </c>
      <c r="F510" s="36">
        <f t="shared" ca="1" si="59"/>
        <v>31267.671038208642</v>
      </c>
      <c r="G510" s="36">
        <f t="shared" ca="1" si="60"/>
        <v>5.0192047619420629E-2</v>
      </c>
      <c r="H510" s="36">
        <f ca="1">((('1.Inputs'!$D$37*12*IF(1=1,'1.Inputs'!$D$38,IF(1=2,'1.Inputs'!$D$39,$E510)))*$F510*(('1.Inputs'!$D$40)+(1-'1.Inputs'!$D$40)*(1+'1.Inputs'!$D$41))*(1+$G510)^(1-1))*'1.Inputs'!$D$47+(('1.Inputs'!$D$37*12*IF(1=1,'1.Inputs'!$D$38,IF(1=2,'1.Inputs'!$D$39,$E510)))/(1-'1.Inputs'!$D$42)*$D510*(1+$G510)^(1-1))*('1.Inputs'!$D$48-'1.Inputs'!$D$49))/'1.Inputs'!$D$51</f>
        <v>823734481.24256909</v>
      </c>
      <c r="I510" s="36">
        <f ca="1">((('1.Inputs'!$D$37*12*IF(2=1,'1.Inputs'!$D$38,IF(2=2,'1.Inputs'!$D$39,$E510)))*$F510*(('1.Inputs'!$D$40)+(1-'1.Inputs'!$D$40)*(1+'1.Inputs'!$D$41))*(1+$G510)^(2-1))*'1.Inputs'!$D$47+(('1.Inputs'!$D$37*12*IF(2=1,'1.Inputs'!$D$38,IF(2=2,'1.Inputs'!$D$39,$E510)))/(1-'1.Inputs'!$D$42)*$D510*(1+$G510)^(2-1))*('1.Inputs'!$D$48-'1.Inputs'!$D$49))/'1.Inputs'!$D$51</f>
        <v>1211111162.1711969</v>
      </c>
      <c r="J510" s="36">
        <f ca="1">((('1.Inputs'!$D$37*12*IF(3=1,'1.Inputs'!$D$38,IF(3=2,'1.Inputs'!$D$39,$E510)))*$F510*(('1.Inputs'!$D$40)+(1-'1.Inputs'!$D$40)*(1+'1.Inputs'!$D$41))*(1+$G510)^(3-1))*'1.Inputs'!$D$47+(('1.Inputs'!$D$37*12*IF(3=1,'1.Inputs'!$D$38,IF(3=2,'1.Inputs'!$D$39,$E510)))/(1-'1.Inputs'!$D$42)*$D510*(1+$G510)^(3-1))*('1.Inputs'!$D$48-'1.Inputs'!$D$49))/'1.Inputs'!$D$51</f>
        <v>1502957239.8129048</v>
      </c>
      <c r="K510" s="36">
        <f ca="1">((('1.Inputs'!$D$37*12*IF(4=1,'1.Inputs'!$D$38,IF(4=2,'1.Inputs'!$D$39,$E510)))*$F510*(('1.Inputs'!$D$40)+(1-'1.Inputs'!$D$40)*(1+'1.Inputs'!$D$41))*(1+$G510)^(4-1))*'1.Inputs'!$D$47+(('1.Inputs'!$D$37*12*IF(4=1,'1.Inputs'!$D$38,IF(4=2,'1.Inputs'!$D$39,$E510)))/(1-'1.Inputs'!$D$42)*$D510*(1+$G510)^(4-1))*('1.Inputs'!$D$48-'1.Inputs'!$D$49))/'1.Inputs'!$D$51</f>
        <v>1578393741.1635475</v>
      </c>
      <c r="L510" s="36">
        <f ca="1">((('1.Inputs'!$D$37*12*IF(5=1,'1.Inputs'!$D$38,IF(5=2,'1.Inputs'!$D$39,$E510)))*$F510*(('1.Inputs'!$D$40)+(1-'1.Inputs'!$D$40)*(1+'1.Inputs'!$D$41))*(1+$G510)^(5-1))*'1.Inputs'!$D$47+(('1.Inputs'!$D$37*12*IF(5=1,'1.Inputs'!$D$38,IF(5=2,'1.Inputs'!$D$39,$E510)))/(1-'1.Inputs'!$D$42)*$D510*(1+$G510)^(5-1))*('1.Inputs'!$D$48-'1.Inputs'!$D$49))/'1.Inputs'!$D$51</f>
        <v>1657616554.9822235</v>
      </c>
      <c r="M510" s="36">
        <f ca="1">((('1.Inputs'!$D$37*12*IF(6=1,'1.Inputs'!$D$38,IF(6=2,'1.Inputs'!$D$39,$E510)))*$F510*(('1.Inputs'!$D$40)+(1-'1.Inputs'!$D$40)*(1+'1.Inputs'!$D$41))*(1+$G510)^(6-1))*'1.Inputs'!$D$47+(('1.Inputs'!$D$37*12*IF(6=1,'1.Inputs'!$D$38,IF(6=2,'1.Inputs'!$D$39,$E510)))/(1-'1.Inputs'!$D$42)*$D510*(1+$G510)^(6-1))*('1.Inputs'!$D$48-'1.Inputs'!$D$49))/'1.Inputs'!$D$51</f>
        <v>1740815724.0446312</v>
      </c>
      <c r="N510" s="36">
        <f ca="1">((('1.Inputs'!$D$37*12*IF(7=1,'1.Inputs'!$D$38,IF(7=2,'1.Inputs'!$D$39,$E510)))*$F510*(('1.Inputs'!$D$40)+(1-'1.Inputs'!$D$40)*(1+'1.Inputs'!$D$41))*(1+$G510)^(7-1))*'1.Inputs'!$D$47+(('1.Inputs'!$D$37*12*IF(7=1,'1.Inputs'!$D$38,IF(7=2,'1.Inputs'!$D$39,$E510)))/(1-'1.Inputs'!$D$42)*$D510*(1+$G510)^(7-1))*('1.Inputs'!$D$48-'1.Inputs'!$D$49))/'1.Inputs'!$D$51</f>
        <v>1828190829.7625155</v>
      </c>
      <c r="O510" s="36">
        <f ca="1">((('1.Inputs'!$D$37*12*IF(8=1,'1.Inputs'!$D$38,IF(8=2,'1.Inputs'!$D$39,$E510)))*$F510*(('1.Inputs'!$D$40)+(1-'1.Inputs'!$D$40)*(1+'1.Inputs'!$D$41))*(1+$G510)^(8-1))*'1.Inputs'!$D$47+(('1.Inputs'!$D$37*12*IF(8=1,'1.Inputs'!$D$38,IF(8=2,'1.Inputs'!$D$39,$E510)))/(1-'1.Inputs'!$D$42)*$D510*(1+$G510)^(8-1))*('1.Inputs'!$D$48-'1.Inputs'!$D$49))/'1.Inputs'!$D$51</f>
        <v>1919951470.9473441</v>
      </c>
      <c r="P510" s="36">
        <f ca="1">((('1.Inputs'!$D$37*12*IF(9=1,'1.Inputs'!$D$38,IF(9=2,'1.Inputs'!$D$39,$E510)))*$F510*(('1.Inputs'!$D$40)+(1-'1.Inputs'!$D$40)*(1+'1.Inputs'!$D$41))*(1+$G510)^(9-1))*'1.Inputs'!$D$47+(('1.Inputs'!$D$37*12*IF(9=1,'1.Inputs'!$D$38,IF(9=2,'1.Inputs'!$D$39,$E510)))/(1-'1.Inputs'!$D$42)*$D510*(1+$G510)^(9-1))*('1.Inputs'!$D$48-'1.Inputs'!$D$49))/'1.Inputs'!$D$51</f>
        <v>2016317766.6041093</v>
      </c>
      <c r="Q510" s="36">
        <f ca="1">((('1.Inputs'!$D$37*12*IF(10=1,'1.Inputs'!$D$38,IF(10=2,'1.Inputs'!$D$39,$E510)))*$F510*(('1.Inputs'!$D$40)+(1-'1.Inputs'!$D$40)*(1+'1.Inputs'!$D$41))*(1+$G510)^(10-1))*'1.Inputs'!$D$47+(('1.Inputs'!$D$37*12*IF(10=1,'1.Inputs'!$D$38,IF(10=2,'1.Inputs'!$D$39,$E510)))/(1-'1.Inputs'!$D$42)*$D510*(1+$G510)^(10-1))*('1.Inputs'!$D$48-'1.Inputs'!$D$49))/'1.Inputs'!$D$51</f>
        <v>2117520883.9613864</v>
      </c>
      <c r="R510" s="36">
        <f>-'1.Inputs'!$D$24</f>
        <v>-2050000000</v>
      </c>
      <c r="S510" s="36">
        <f ca="1">((('1.Inputs'!$D$37*12*IF(1=1,'1.Inputs'!$D$38,IF(1=2,'1.Inputs'!$D$39,$E510)))*$F510*(('1.Inputs'!$D$40)+(1-'1.Inputs'!$D$40)*(1+'1.Inputs'!$D$41))*(1+$G510)^(1-1))-(('1.Inputs'!$D$37*12*IF(1=1,'1.Inputs'!$D$38,IF(1=2,'1.Inputs'!$D$39,$E510)))/(1-'1.Inputs'!$D$42)*$D510*(1+$G510)^(1-1))-('1.Inputs'!$D$37*12*IF(1=1,'1.Inputs'!$D$38,IF(1=2,'1.Inputs'!$D$39,$E510)))*'1.Inputs'!$D$43*(1+$G510)^(1-1)-'1.Inputs'!$D$44*(1+$G510)^(1-1)-('1.Inputs'!$D$20/'1.Inputs'!$D$27+'1.Inputs'!$D$23/'1.Inputs'!$D$28))-MAX(0,((('1.Inputs'!$D$37*12*IF(1=1,'1.Inputs'!$D$38,IF(1=2,'1.Inputs'!$D$39,$E510)))*$F510*(('1.Inputs'!$D$40)+(1-'1.Inputs'!$D$40)*(1+'1.Inputs'!$D$41))*(1+$G510)^(1-1))-(('1.Inputs'!$D$37*12*IF(1=1,'1.Inputs'!$D$38,IF(1=2,'1.Inputs'!$D$39,$E510)))/(1-'1.Inputs'!$D$42)*$D510*(1+$G510)^(1-1))-('1.Inputs'!$D$37*12*IF(1=1,'1.Inputs'!$D$38,IF(1=2,'1.Inputs'!$D$39,$E510)))*'1.Inputs'!$D$43*(1+$G510)^(1-1)-'1.Inputs'!$D$44*(1+$G510)^(1-1)-('1.Inputs'!$D$20/'1.Inputs'!$D$27+'1.Inputs'!$D$23/'1.Inputs'!$D$28)))*'1.Inputs'!$D$53+('1.Inputs'!$D$20/'1.Inputs'!$D$27+'1.Inputs'!$D$23/'1.Inputs'!$D$28)-H510</f>
        <v>-464707803.56358957</v>
      </c>
      <c r="T510" s="36">
        <f ca="1">((('1.Inputs'!$D$37*12*IF(2=1,'1.Inputs'!$D$38,IF(2=2,'1.Inputs'!$D$39,$E510)))*$F510*(('1.Inputs'!$D$40)+(1-'1.Inputs'!$D$40)*(1+'1.Inputs'!$D$41))*(1+$G510)^(2-1))-(('1.Inputs'!$D$37*12*IF(2=1,'1.Inputs'!$D$38,IF(2=2,'1.Inputs'!$D$39,$E510)))/(1-'1.Inputs'!$D$42)*$D510*(1+$G510)^(2-1))-('1.Inputs'!$D$37*12*IF(2=1,'1.Inputs'!$D$38,IF(2=2,'1.Inputs'!$D$39,$E510)))*'1.Inputs'!$D$43*(1+$G510)^(2-1)-'1.Inputs'!$D$44*(1+$G510)^(2-1)-('1.Inputs'!$D$20/'1.Inputs'!$D$27+'1.Inputs'!$D$23/'1.Inputs'!$D$28))-MAX(0,((('1.Inputs'!$D$37*12*IF(2=1,'1.Inputs'!$D$38,IF(2=2,'1.Inputs'!$D$39,$E510)))*$F510*(('1.Inputs'!$D$40)+(1-'1.Inputs'!$D$40)*(1+'1.Inputs'!$D$41))*(1+$G510)^(2-1))-(('1.Inputs'!$D$37*12*IF(2=1,'1.Inputs'!$D$38,IF(2=2,'1.Inputs'!$D$39,$E510)))/(1-'1.Inputs'!$D$42)*$D510*(1+$G510)^(2-1))-('1.Inputs'!$D$37*12*IF(2=1,'1.Inputs'!$D$38,IF(2=2,'1.Inputs'!$D$39,$E510)))*'1.Inputs'!$D$43*(1+$G510)^(2-1)-'1.Inputs'!$D$44*(1+$G510)^(2-1)-('1.Inputs'!$D$20/'1.Inputs'!$D$27+'1.Inputs'!$D$23/'1.Inputs'!$D$28)))*'1.Inputs'!$D$53+('1.Inputs'!$D$20/'1.Inputs'!$D$27+'1.Inputs'!$D$23/'1.Inputs'!$D$28)-(I510-H510)</f>
        <v>364013800.75865161</v>
      </c>
      <c r="U510" s="36">
        <f ca="1">((('1.Inputs'!$D$37*12*IF(3=1,'1.Inputs'!$D$38,IF(3=2,'1.Inputs'!$D$39,$E510)))*$F510*(('1.Inputs'!$D$40)+(1-'1.Inputs'!$D$40)*(1+'1.Inputs'!$D$41))*(1+$G510)^(3-1))-(('1.Inputs'!$D$37*12*IF(3=1,'1.Inputs'!$D$38,IF(3=2,'1.Inputs'!$D$39,$E510)))/(1-'1.Inputs'!$D$42)*$D510*(1+$G510)^(3-1))-('1.Inputs'!$D$37*12*IF(3=1,'1.Inputs'!$D$38,IF(3=2,'1.Inputs'!$D$39,$E510)))*'1.Inputs'!$D$43*(1+$G510)^(3-1)-'1.Inputs'!$D$44*(1+$G510)^(3-1)-('1.Inputs'!$D$20/'1.Inputs'!$D$27+'1.Inputs'!$D$23/'1.Inputs'!$D$28))-MAX(0,((('1.Inputs'!$D$37*12*IF(3=1,'1.Inputs'!$D$38,IF(3=2,'1.Inputs'!$D$39,$E510)))*$F510*(('1.Inputs'!$D$40)+(1-'1.Inputs'!$D$40)*(1+'1.Inputs'!$D$41))*(1+$G510)^(3-1))-(('1.Inputs'!$D$37*12*IF(3=1,'1.Inputs'!$D$38,IF(3=2,'1.Inputs'!$D$39,$E510)))/(1-'1.Inputs'!$D$42)*$D510*(1+$G510)^(3-1))-('1.Inputs'!$D$37*12*IF(3=1,'1.Inputs'!$D$38,IF(3=2,'1.Inputs'!$D$39,$E510)))*'1.Inputs'!$D$43*(1+$G510)^(3-1)-'1.Inputs'!$D$44*(1+$G510)^(3-1)-('1.Inputs'!$D$20/'1.Inputs'!$D$27+'1.Inputs'!$D$23/'1.Inputs'!$D$28)))*'1.Inputs'!$D$53+('1.Inputs'!$D$20/'1.Inputs'!$D$27+'1.Inputs'!$D$23/'1.Inputs'!$D$28)-(J510-I510)</f>
        <v>746432957.29894423</v>
      </c>
      <c r="V510" s="36">
        <f ca="1">((('1.Inputs'!$D$37*12*IF(4=1,'1.Inputs'!$D$38,IF(4=2,'1.Inputs'!$D$39,$E510)))*$F510*(('1.Inputs'!$D$40)+(1-'1.Inputs'!$D$40)*(1+'1.Inputs'!$D$41))*(1+$G510)^(4-1))-(('1.Inputs'!$D$37*12*IF(4=1,'1.Inputs'!$D$38,IF(4=2,'1.Inputs'!$D$39,$E510)))/(1-'1.Inputs'!$D$42)*$D510*(1+$G510)^(4-1))-('1.Inputs'!$D$37*12*IF(4=1,'1.Inputs'!$D$38,IF(4=2,'1.Inputs'!$D$39,$E510)))*'1.Inputs'!$D$43*(1+$G510)^(4-1)-'1.Inputs'!$D$44*(1+$G510)^(4-1)-('1.Inputs'!$D$20/'1.Inputs'!$D$27+'1.Inputs'!$D$23/'1.Inputs'!$D$28))-MAX(0,((('1.Inputs'!$D$37*12*IF(4=1,'1.Inputs'!$D$38,IF(4=2,'1.Inputs'!$D$39,$E510)))*$F510*(('1.Inputs'!$D$40)+(1-'1.Inputs'!$D$40)*(1+'1.Inputs'!$D$41))*(1+$G510)^(4-1))-(('1.Inputs'!$D$37*12*IF(4=1,'1.Inputs'!$D$38,IF(4=2,'1.Inputs'!$D$39,$E510)))/(1-'1.Inputs'!$D$42)*$D510*(1+$G510)^(4-1))-('1.Inputs'!$D$37*12*IF(4=1,'1.Inputs'!$D$38,IF(4=2,'1.Inputs'!$D$39,$E510)))*'1.Inputs'!$D$43*(1+$G510)^(4-1)-'1.Inputs'!$D$44*(1+$G510)^(4-1)-('1.Inputs'!$D$20/'1.Inputs'!$D$27+'1.Inputs'!$D$23/'1.Inputs'!$D$28)))*'1.Inputs'!$D$53+('1.Inputs'!$D$20/'1.Inputs'!$D$27+'1.Inputs'!$D$23/'1.Inputs'!$D$28)-(K510-J510)</f>
        <v>1012584310.1039796</v>
      </c>
      <c r="W510" s="36">
        <f ca="1">((('1.Inputs'!$D$37*12*IF(5=1,'1.Inputs'!$D$38,IF(5=2,'1.Inputs'!$D$39,$E510)))*$F510*(('1.Inputs'!$D$40)+(1-'1.Inputs'!$D$40)*(1+'1.Inputs'!$D$41))*(1+$G510)^(5-1))-(('1.Inputs'!$D$37*12*IF(5=1,'1.Inputs'!$D$38,IF(5=2,'1.Inputs'!$D$39,$E510)))/(1-'1.Inputs'!$D$42)*$D510*(1+$G510)^(5-1))-('1.Inputs'!$D$37*12*IF(5=1,'1.Inputs'!$D$38,IF(5=2,'1.Inputs'!$D$39,$E510)))*'1.Inputs'!$D$43*(1+$G510)^(5-1)-'1.Inputs'!$D$44*(1+$G510)^(5-1)-('1.Inputs'!$D$20/'1.Inputs'!$D$27+'1.Inputs'!$D$23/'1.Inputs'!$D$28))-MAX(0,((('1.Inputs'!$D$37*12*IF(5=1,'1.Inputs'!$D$38,IF(5=2,'1.Inputs'!$D$39,$E510)))*$F510*(('1.Inputs'!$D$40)+(1-'1.Inputs'!$D$40)*(1+'1.Inputs'!$D$41))*(1+$G510)^(5-1))-(('1.Inputs'!$D$37*12*IF(5=1,'1.Inputs'!$D$38,IF(5=2,'1.Inputs'!$D$39,$E510)))/(1-'1.Inputs'!$D$42)*$D510*(1+$G510)^(5-1))-('1.Inputs'!$D$37*12*IF(5=1,'1.Inputs'!$D$38,IF(5=2,'1.Inputs'!$D$39,$E510)))*'1.Inputs'!$D$43*(1+$G510)^(5-1)-'1.Inputs'!$D$44*(1+$G510)^(5-1)-('1.Inputs'!$D$20/'1.Inputs'!$D$27+'1.Inputs'!$D$23/'1.Inputs'!$D$28)))*'1.Inputs'!$D$53+('1.Inputs'!$D$20/'1.Inputs'!$D$27+'1.Inputs'!$D$23/'1.Inputs'!$D$28)-(L510-K510)</f>
        <v>1061036415.765379</v>
      </c>
      <c r="X510" s="36">
        <f ca="1">((('1.Inputs'!$D$37*12*IF(6=1,'1.Inputs'!$D$38,IF(6=2,'1.Inputs'!$D$39,$E510)))*$F510*(('1.Inputs'!$D$40)+(1-'1.Inputs'!$D$40)*(1+'1.Inputs'!$D$41))*(1+$G510)^(6-1))-(('1.Inputs'!$D$37*12*IF(6=1,'1.Inputs'!$D$38,IF(6=2,'1.Inputs'!$D$39,$E510)))/(1-'1.Inputs'!$D$42)*$D510*(1+$G510)^(6-1))-('1.Inputs'!$D$37*12*IF(6=1,'1.Inputs'!$D$38,IF(6=2,'1.Inputs'!$D$39,$E510)))*'1.Inputs'!$D$43*(1+$G510)^(6-1)-'1.Inputs'!$D$44*(1+$G510)^(6-1)-('1.Inputs'!$D$20/'1.Inputs'!$D$27+'1.Inputs'!$D$23/'1.Inputs'!$D$28))-MAX(0,((('1.Inputs'!$D$37*12*IF(6=1,'1.Inputs'!$D$38,IF(6=2,'1.Inputs'!$D$39,$E510)))*$F510*(('1.Inputs'!$D$40)+(1-'1.Inputs'!$D$40)*(1+'1.Inputs'!$D$41))*(1+$G510)^(6-1))-(('1.Inputs'!$D$37*12*IF(6=1,'1.Inputs'!$D$38,IF(6=2,'1.Inputs'!$D$39,$E510)))/(1-'1.Inputs'!$D$42)*$D510*(1+$G510)^(6-1))-('1.Inputs'!$D$37*12*IF(6=1,'1.Inputs'!$D$38,IF(6=2,'1.Inputs'!$D$39,$E510)))*'1.Inputs'!$D$43*(1+$G510)^(6-1)-'1.Inputs'!$D$44*(1+$G510)^(6-1)-('1.Inputs'!$D$20/'1.Inputs'!$D$27+'1.Inputs'!$D$23/'1.Inputs'!$D$28)))*'1.Inputs'!$D$53+('1.Inputs'!$D$20/'1.Inputs'!$D$27+'1.Inputs'!$D$23/'1.Inputs'!$D$28)-(M510-L510)</f>
        <v>1111920431.8213971</v>
      </c>
      <c r="Y510" s="36">
        <f ca="1">((('1.Inputs'!$D$37*12*IF(7=1,'1.Inputs'!$D$38,IF(7=2,'1.Inputs'!$D$39,$E510)))*$F510*(('1.Inputs'!$D$40)+(1-'1.Inputs'!$D$40)*(1+'1.Inputs'!$D$41))*(1+$G510)^(7-1))-(('1.Inputs'!$D$37*12*IF(7=1,'1.Inputs'!$D$38,IF(7=2,'1.Inputs'!$D$39,$E510)))/(1-'1.Inputs'!$D$42)*$D510*(1+$G510)^(7-1))-('1.Inputs'!$D$37*12*IF(7=1,'1.Inputs'!$D$38,IF(7=2,'1.Inputs'!$D$39,$E510)))*'1.Inputs'!$D$43*(1+$G510)^(7-1)-'1.Inputs'!$D$44*(1+$G510)^(7-1)-('1.Inputs'!$D$20/'1.Inputs'!$D$27+'1.Inputs'!$D$23/'1.Inputs'!$D$28))-MAX(0,((('1.Inputs'!$D$37*12*IF(7=1,'1.Inputs'!$D$38,IF(7=2,'1.Inputs'!$D$39,$E510)))*$F510*(('1.Inputs'!$D$40)+(1-'1.Inputs'!$D$40)*(1+'1.Inputs'!$D$41))*(1+$G510)^(7-1))-(('1.Inputs'!$D$37*12*IF(7=1,'1.Inputs'!$D$38,IF(7=2,'1.Inputs'!$D$39,$E510)))/(1-'1.Inputs'!$D$42)*$D510*(1+$G510)^(7-1))-('1.Inputs'!$D$37*12*IF(7=1,'1.Inputs'!$D$38,IF(7=2,'1.Inputs'!$D$39,$E510)))*'1.Inputs'!$D$43*(1+$G510)^(7-1)-'1.Inputs'!$D$44*(1+$G510)^(7-1)-('1.Inputs'!$D$20/'1.Inputs'!$D$27+'1.Inputs'!$D$23/'1.Inputs'!$D$28)))*'1.Inputs'!$D$53+('1.Inputs'!$D$20/'1.Inputs'!$D$27+'1.Inputs'!$D$23/'1.Inputs'!$D$28)-(N510-M510)</f>
        <v>1165358420.8343658</v>
      </c>
      <c r="Z510" s="36">
        <f ca="1">((('1.Inputs'!$D$37*12*IF(8=1,'1.Inputs'!$D$38,IF(8=2,'1.Inputs'!$D$39,$E510)))*$F510*(('1.Inputs'!$D$40)+(1-'1.Inputs'!$D$40)*(1+'1.Inputs'!$D$41))*(1+$G510)^(8-1))-(('1.Inputs'!$D$37*12*IF(8=1,'1.Inputs'!$D$38,IF(8=2,'1.Inputs'!$D$39,$E510)))/(1-'1.Inputs'!$D$42)*$D510*(1+$G510)^(8-1))-('1.Inputs'!$D$37*12*IF(8=1,'1.Inputs'!$D$38,IF(8=2,'1.Inputs'!$D$39,$E510)))*'1.Inputs'!$D$43*(1+$G510)^(8-1)-'1.Inputs'!$D$44*(1+$G510)^(8-1)-('1.Inputs'!$D$20/'1.Inputs'!$D$27+'1.Inputs'!$D$23/'1.Inputs'!$D$28))-MAX(0,((('1.Inputs'!$D$37*12*IF(8=1,'1.Inputs'!$D$38,IF(8=2,'1.Inputs'!$D$39,$E510)))*$F510*(('1.Inputs'!$D$40)+(1-'1.Inputs'!$D$40)*(1+'1.Inputs'!$D$41))*(1+$G510)^(8-1))-(('1.Inputs'!$D$37*12*IF(8=1,'1.Inputs'!$D$38,IF(8=2,'1.Inputs'!$D$39,$E510)))/(1-'1.Inputs'!$D$42)*$D510*(1+$G510)^(8-1))-('1.Inputs'!$D$37*12*IF(8=1,'1.Inputs'!$D$38,IF(8=2,'1.Inputs'!$D$39,$E510)))*'1.Inputs'!$D$43*(1+$G510)^(8-1)-'1.Inputs'!$D$44*(1+$G510)^(8-1)-('1.Inputs'!$D$20/'1.Inputs'!$D$27+'1.Inputs'!$D$23/'1.Inputs'!$D$28)))*'1.Inputs'!$D$53+('1.Inputs'!$D$20/'1.Inputs'!$D$27+'1.Inputs'!$D$23/'1.Inputs'!$D$28)-(O510-N510)</f>
        <v>1221478571.9365594</v>
      </c>
      <c r="AA510" s="36">
        <f ca="1">((('1.Inputs'!$D$37*12*IF(9=1,'1.Inputs'!$D$38,IF(9=2,'1.Inputs'!$D$39,$E510)))*$F510*(('1.Inputs'!$D$40)+(1-'1.Inputs'!$D$40)*(1+'1.Inputs'!$D$41))*(1+$G510)^(9-1))-(('1.Inputs'!$D$37*12*IF(9=1,'1.Inputs'!$D$38,IF(9=2,'1.Inputs'!$D$39,$E510)))/(1-'1.Inputs'!$D$42)*$D510*(1+$G510)^(9-1))-('1.Inputs'!$D$37*12*IF(9=1,'1.Inputs'!$D$38,IF(9=2,'1.Inputs'!$D$39,$E510)))*'1.Inputs'!$D$43*(1+$G510)^(9-1)-'1.Inputs'!$D$44*(1+$G510)^(9-1)-('1.Inputs'!$D$20/'1.Inputs'!$D$27+'1.Inputs'!$D$23/'1.Inputs'!$D$28))-MAX(0,((('1.Inputs'!$D$37*12*IF(9=1,'1.Inputs'!$D$38,IF(9=2,'1.Inputs'!$D$39,$E510)))*$F510*(('1.Inputs'!$D$40)+(1-'1.Inputs'!$D$40)*(1+'1.Inputs'!$D$41))*(1+$G510)^(9-1))-(('1.Inputs'!$D$37*12*IF(9=1,'1.Inputs'!$D$38,IF(9=2,'1.Inputs'!$D$39,$E510)))/(1-'1.Inputs'!$D$42)*$D510*(1+$G510)^(9-1))-('1.Inputs'!$D$37*12*IF(9=1,'1.Inputs'!$D$38,IF(9=2,'1.Inputs'!$D$39,$E510)))*'1.Inputs'!$D$43*(1+$G510)^(9-1)-'1.Inputs'!$D$44*(1+$G510)^(9-1)-('1.Inputs'!$D$20/'1.Inputs'!$D$27+'1.Inputs'!$D$23/'1.Inputs'!$D$28)))*'1.Inputs'!$D$53+('1.Inputs'!$D$20/'1.Inputs'!$D$27+'1.Inputs'!$D$23/'1.Inputs'!$D$28)-(P510-O510)</f>
        <v>1280415508.335284</v>
      </c>
      <c r="AB510" s="36">
        <f ca="1">((('1.Inputs'!$D$37*12*IF(10=1,'1.Inputs'!$D$38,IF(10=2,'1.Inputs'!$D$39,$E510)))*$F510*(('1.Inputs'!$D$40)+(1-'1.Inputs'!$D$40)*(1+'1.Inputs'!$D$41))*(1+$G510)^(10-1))-(('1.Inputs'!$D$37*12*IF(10=1,'1.Inputs'!$D$38,IF(10=2,'1.Inputs'!$D$39,$E510)))/(1-'1.Inputs'!$D$42)*$D510*(1+$G510)^(10-1))-('1.Inputs'!$D$37*12*IF(10=1,'1.Inputs'!$D$38,IF(10=2,'1.Inputs'!$D$39,$E510)))*'1.Inputs'!$D$43*(1+$G510)^(10-1)-'1.Inputs'!$D$44*(1+$G510)^(10-1)-('1.Inputs'!$D$20/'1.Inputs'!$D$27+'1.Inputs'!$D$23/'1.Inputs'!$D$28))-MAX(0,((('1.Inputs'!$D$37*12*IF(10=1,'1.Inputs'!$D$38,IF(10=2,'1.Inputs'!$D$39,$E510)))*$F510*(('1.Inputs'!$D$40)+(1-'1.Inputs'!$D$40)*(1+'1.Inputs'!$D$41))*(1+$G510)^(10-1))-(('1.Inputs'!$D$37*12*IF(10=1,'1.Inputs'!$D$38,IF(10=2,'1.Inputs'!$D$39,$E510)))/(1-'1.Inputs'!$D$42)*$D510*(1+$G510)^(10-1))-('1.Inputs'!$D$37*12*IF(10=1,'1.Inputs'!$D$38,IF(10=2,'1.Inputs'!$D$39,$E510)))*'1.Inputs'!$D$43*(1+$G510)^(10-1)-'1.Inputs'!$D$44*(1+$G510)^(10-1)-('1.Inputs'!$D$20/'1.Inputs'!$D$27+'1.Inputs'!$D$23/'1.Inputs'!$D$28)))*'1.Inputs'!$D$53+('1.Inputs'!$D$20/'1.Inputs'!$D$27+'1.Inputs'!$D$23/'1.Inputs'!$D$28)-(Q510-P510)+(('1.Inputs'!$D$20+'1.Inputs'!$D$23-('1.Inputs'!$D$20/'1.Inputs'!$D$27+'1.Inputs'!$D$23/'1.Inputs'!$D$28)*'1.Inputs'!$D$10)*'1.Inputs'!$D$60+'1.Inputs'!$D$19*'1.Inputs'!$D$59+Q510)</f>
        <v>4159831494.2136607</v>
      </c>
      <c r="AC510" s="36">
        <f ca="1">S510-AC$13-AC$14+MIN(AC$13,MAX(0,((('1.Inputs'!$D$37*12*IF(1=1,'1.Inputs'!$D$38,IF(1=2,'1.Inputs'!$D$39,$E510)))*$F510*(('1.Inputs'!$D$40)+(1-'1.Inputs'!$D$40)*(1+'1.Inputs'!$D$41))*(1+$G510)^(1-1))-(('1.Inputs'!$D$37*12*IF(1=1,'1.Inputs'!$D$38,IF(1=2,'1.Inputs'!$D$39,$E510)))/(1-'1.Inputs'!$D$42)*$D510*(1+$G510)^(1-1))-('1.Inputs'!$D$37*12*IF(1=1,'1.Inputs'!$D$38,IF(1=2,'1.Inputs'!$D$39,$E510)))*'1.Inputs'!$D$43*(1+$G510)^(1-1)-'1.Inputs'!$D$44*(1+$G510)^(1-1)-('1.Inputs'!$D$20/'1.Inputs'!$D$27+'1.Inputs'!$D$23/'1.Inputs'!$D$28))))*'1.Inputs'!$D$53</f>
        <v>-560647803.56358957</v>
      </c>
      <c r="AD510" s="36">
        <f ca="1">T510-AD$13-AD$14+MIN(AD$13,MAX(0,((('1.Inputs'!$D$37*12*IF(2=1,'1.Inputs'!$D$38,IF(2=2,'1.Inputs'!$D$39,$E510)))*$F510*(('1.Inputs'!$D$40)+(1-'1.Inputs'!$D$40)*(1+'1.Inputs'!$D$41))*(1+$G510)^(2-1))-(('1.Inputs'!$D$37*12*IF(2=1,'1.Inputs'!$D$38,IF(2=2,'1.Inputs'!$D$39,$E510)))/(1-'1.Inputs'!$D$42)*$D510*(1+$G510)^(2-1))-('1.Inputs'!$D$37*12*IF(2=1,'1.Inputs'!$D$38,IF(2=2,'1.Inputs'!$D$39,$E510)))*'1.Inputs'!$D$43*(1+$G510)^(2-1)-'1.Inputs'!$D$44*(1+$G510)^(2-1)-('1.Inputs'!$D$20/'1.Inputs'!$D$27+'1.Inputs'!$D$23/'1.Inputs'!$D$28))))*'1.Inputs'!$D$53</f>
        <v>268073800.75865161</v>
      </c>
      <c r="AE510" s="36">
        <f ca="1">U510-AE$13-AE$14+MIN(AE$13,MAX(0,((('1.Inputs'!$D$37*12*IF(3=1,'1.Inputs'!$D$38,IF(3=2,'1.Inputs'!$D$39,$E510)))*$F510*(('1.Inputs'!$D$40)+(1-'1.Inputs'!$D$40)*(1+'1.Inputs'!$D$41))*(1+$G510)^(3-1))-(('1.Inputs'!$D$37*12*IF(3=1,'1.Inputs'!$D$38,IF(3=2,'1.Inputs'!$D$39,$E510)))/(1-'1.Inputs'!$D$42)*$D510*(1+$G510)^(3-1))-('1.Inputs'!$D$37*12*IF(3=1,'1.Inputs'!$D$38,IF(3=2,'1.Inputs'!$D$39,$E510)))*'1.Inputs'!$D$43*(1+$G510)^(3-1)-'1.Inputs'!$D$44*(1+$G510)^(3-1)-('1.Inputs'!$D$20/'1.Inputs'!$D$27+'1.Inputs'!$D$23/'1.Inputs'!$D$28))))*'1.Inputs'!$D$53</f>
        <v>404492957.29894423</v>
      </c>
      <c r="AF510" s="36">
        <f ca="1">V510-AF$13-AF$14+MIN(AF$13,MAX(0,((('1.Inputs'!$D$37*12*IF(4=1,'1.Inputs'!$D$38,IF(4=2,'1.Inputs'!$D$39,$E510)))*$F510*(('1.Inputs'!$D$40)+(1-'1.Inputs'!$D$40)*(1+'1.Inputs'!$D$41))*(1+$G510)^(4-1))-(('1.Inputs'!$D$37*12*IF(4=1,'1.Inputs'!$D$38,IF(4=2,'1.Inputs'!$D$39,$E510)))/(1-'1.Inputs'!$D$42)*$D510*(1+$G510)^(4-1))-('1.Inputs'!$D$37*12*IF(4=1,'1.Inputs'!$D$38,IF(4=2,'1.Inputs'!$D$39,$E510)))*'1.Inputs'!$D$43*(1+$G510)^(4-1)-'1.Inputs'!$D$44*(1+$G510)^(4-1)-('1.Inputs'!$D$20/'1.Inputs'!$D$27+'1.Inputs'!$D$23/'1.Inputs'!$D$28))))*'1.Inputs'!$D$53</f>
        <v>689832310.10397959</v>
      </c>
      <c r="AG510" s="36">
        <f ca="1">W510-AG$13-AG$14+MIN(AG$13,MAX(0,((('1.Inputs'!$D$37*12*IF(5=1,'1.Inputs'!$D$38,IF(5=2,'1.Inputs'!$D$39,$E510)))*$F510*(('1.Inputs'!$D$40)+(1-'1.Inputs'!$D$40)*(1+'1.Inputs'!$D$41))*(1+$G510)^(5-1))-(('1.Inputs'!$D$37*12*IF(5=1,'1.Inputs'!$D$38,IF(5=2,'1.Inputs'!$D$39,$E510)))/(1-'1.Inputs'!$D$42)*$D510*(1+$G510)^(5-1))-('1.Inputs'!$D$37*12*IF(5=1,'1.Inputs'!$D$38,IF(5=2,'1.Inputs'!$D$39,$E510)))*'1.Inputs'!$D$43*(1+$G510)^(5-1)-'1.Inputs'!$D$44*(1+$G510)^(5-1)-('1.Inputs'!$D$20/'1.Inputs'!$D$27+'1.Inputs'!$D$23/'1.Inputs'!$D$28))))*'1.Inputs'!$D$53</f>
        <v>757472415.76537895</v>
      </c>
      <c r="AH510" s="36">
        <f ca="1">X510-AH$13-AH$14+MIN(AH$13,MAX(0,((('1.Inputs'!$D$37*12*IF(6=1,'1.Inputs'!$D$38,IF(6=2,'1.Inputs'!$D$39,$E510)))*$F510*(('1.Inputs'!$D$40)+(1-'1.Inputs'!$D$40)*(1+'1.Inputs'!$D$41))*(1+$G510)^(6-1))-(('1.Inputs'!$D$37*12*IF(6=1,'1.Inputs'!$D$38,IF(6=2,'1.Inputs'!$D$39,$E510)))/(1-'1.Inputs'!$D$42)*$D510*(1+$G510)^(6-1))-('1.Inputs'!$D$37*12*IF(6=1,'1.Inputs'!$D$38,IF(6=2,'1.Inputs'!$D$39,$E510)))*'1.Inputs'!$D$43*(1+$G510)^(6-1)-'1.Inputs'!$D$44*(1+$G510)^(6-1)-('1.Inputs'!$D$20/'1.Inputs'!$D$27+'1.Inputs'!$D$23/'1.Inputs'!$D$28))))*'1.Inputs'!$D$53</f>
        <v>827544431.82139707</v>
      </c>
      <c r="AI510" s="36">
        <f ca="1">Y510-AI$13-AI$14+MIN(AI$13,MAX(0,((('1.Inputs'!$D$37*12*IF(7=1,'1.Inputs'!$D$38,IF(7=2,'1.Inputs'!$D$39,$E510)))*$F510*(('1.Inputs'!$D$40)+(1-'1.Inputs'!$D$40)*(1+'1.Inputs'!$D$41))*(1+$G510)^(7-1))-(('1.Inputs'!$D$37*12*IF(7=1,'1.Inputs'!$D$38,IF(7=2,'1.Inputs'!$D$39,$E510)))/(1-'1.Inputs'!$D$42)*$D510*(1+$G510)^(7-1))-('1.Inputs'!$D$37*12*IF(7=1,'1.Inputs'!$D$38,IF(7=2,'1.Inputs'!$D$39,$E510)))*'1.Inputs'!$D$43*(1+$G510)^(7-1)-'1.Inputs'!$D$44*(1+$G510)^(7-1)-('1.Inputs'!$D$20/'1.Inputs'!$D$27+'1.Inputs'!$D$23/'1.Inputs'!$D$28))))*'1.Inputs'!$D$53</f>
        <v>900170420.83436584</v>
      </c>
      <c r="AJ510" s="36">
        <f ca="1">Z510-AJ$13-AJ$14+MIN(AJ$13,MAX(0,((('1.Inputs'!$D$37*12*IF(8=1,'1.Inputs'!$D$38,IF(8=2,'1.Inputs'!$D$39,$E510)))*$F510*(('1.Inputs'!$D$40)+(1-'1.Inputs'!$D$40)*(1+'1.Inputs'!$D$41))*(1+$G510)^(8-1))-(('1.Inputs'!$D$37*12*IF(8=1,'1.Inputs'!$D$38,IF(8=2,'1.Inputs'!$D$39,$E510)))/(1-'1.Inputs'!$D$42)*$D510*(1+$G510)^(8-1))-('1.Inputs'!$D$37*12*IF(8=1,'1.Inputs'!$D$38,IF(8=2,'1.Inputs'!$D$39,$E510)))*'1.Inputs'!$D$43*(1+$G510)^(8-1)-'1.Inputs'!$D$44*(1+$G510)^(8-1)-('1.Inputs'!$D$20/'1.Inputs'!$D$27+'1.Inputs'!$D$23/'1.Inputs'!$D$28))))*'1.Inputs'!$D$53</f>
        <v>1221478571.9365594</v>
      </c>
      <c r="AK510" s="36">
        <f ca="1">AA510-AK$13-AK$14+MIN(AK$13,MAX(0,((('1.Inputs'!$D$37*12*IF(9=1,'1.Inputs'!$D$38,IF(9=2,'1.Inputs'!$D$39,$E510)))*$F510*(('1.Inputs'!$D$40)+(1-'1.Inputs'!$D$40)*(1+'1.Inputs'!$D$41))*(1+$G510)^(9-1))-(('1.Inputs'!$D$37*12*IF(9=1,'1.Inputs'!$D$38,IF(9=2,'1.Inputs'!$D$39,$E510)))/(1-'1.Inputs'!$D$42)*$D510*(1+$G510)^(9-1))-('1.Inputs'!$D$37*12*IF(9=1,'1.Inputs'!$D$38,IF(9=2,'1.Inputs'!$D$39,$E510)))*'1.Inputs'!$D$43*(1+$G510)^(9-1)-'1.Inputs'!$D$44*(1+$G510)^(9-1)-('1.Inputs'!$D$20/'1.Inputs'!$D$27+'1.Inputs'!$D$23/'1.Inputs'!$D$28))))*'1.Inputs'!$D$53</f>
        <v>1280415508.335284</v>
      </c>
      <c r="AL510" s="36">
        <f ca="1">AB510-AL$13-AL$14+MIN(AL$13,MAX(0,((('1.Inputs'!$D$37*12*IF(10=1,'1.Inputs'!$D$38,IF(10=2,'1.Inputs'!$D$39,$E510)))*$F510*(('1.Inputs'!$D$40)+(1-'1.Inputs'!$D$40)*(1+'1.Inputs'!$D$41))*(1+$G510)^(10-1))-(('1.Inputs'!$D$37*12*IF(10=1,'1.Inputs'!$D$38,IF(10=2,'1.Inputs'!$D$39,$E510)))/(1-'1.Inputs'!$D$42)*$D510*(1+$G510)^(10-1))-('1.Inputs'!$D$37*12*IF(10=1,'1.Inputs'!$D$38,IF(10=2,'1.Inputs'!$D$39,$E510)))*'1.Inputs'!$D$43*(1+$G510)^(10-1)-'1.Inputs'!$D$44*(1+$G510)^(10-1)-('1.Inputs'!$D$20/'1.Inputs'!$D$27+'1.Inputs'!$D$23/'1.Inputs'!$D$28))))*'1.Inputs'!$D$53+'1.Inputs'!$D$35</f>
        <v>4959831494.2136612</v>
      </c>
      <c r="AM510" s="48">
        <f ca="1">R510+NPV('1.Inputs'!$D$55,S510:AB510)</f>
        <v>3025703032.2483826</v>
      </c>
      <c r="AN510" s="48">
        <f ca="1">-('1.Inputs'!$D$24*(1-'1.Inputs'!$D$31)+'1.Inputs'!$D$35)+NPV('1.Inputs'!$D$54,AC510:AL510)</f>
        <v>1180913592.6178665</v>
      </c>
      <c r="AO510" s="36">
        <f t="shared" ca="1" si="61"/>
        <v>-3.1484268534118534</v>
      </c>
      <c r="AP510" s="36">
        <f t="shared" ca="1" si="62"/>
        <v>1.8964251963895942</v>
      </c>
      <c r="AQ510" s="36">
        <f ca="1">'1.Inputs'!$D$35+MIN(SUM($AC510:AC510),SUM($AC510:AD510),SUM($AC510:AE510),SUM($AC510:AF510),SUM($AC510:AG510),SUM($AC510:AH510),SUM($AC510:AI510),SUM($AC510:AJ510),SUM($AC510:AK510),SUM($AC510:AL510))</f>
        <v>239352196.43641043</v>
      </c>
      <c r="AR510" s="36">
        <f ca="1">IF(AP510&lt;'1.Inputs'!$D$57,1,0)</f>
        <v>0</v>
      </c>
      <c r="AS510" s="36">
        <f t="shared" ca="1" si="63"/>
        <v>0</v>
      </c>
    </row>
    <row r="511" spans="2:45" ht="15" customHeight="1" x14ac:dyDescent="0.25">
      <c r="B511" s="36">
        <v>496</v>
      </c>
      <c r="C511" s="36">
        <f t="shared" ca="1" si="56"/>
        <v>0.46188148121665962</v>
      </c>
      <c r="D511" s="36">
        <f t="shared" ca="1" si="57"/>
        <v>19508.455669218685</v>
      </c>
      <c r="E511" s="47">
        <f t="shared" ca="1" si="58"/>
        <v>0.82345885500906668</v>
      </c>
      <c r="F511" s="36">
        <f t="shared" ca="1" si="59"/>
        <v>32949.250486969671</v>
      </c>
      <c r="G511" s="36">
        <f t="shared" ca="1" si="60"/>
        <v>3.2325505478595778E-2</v>
      </c>
      <c r="H511" s="36">
        <f ca="1">((('1.Inputs'!$D$37*12*IF(1=1,'1.Inputs'!$D$38,IF(1=2,'1.Inputs'!$D$39,$E511)))*$F511*(('1.Inputs'!$D$40)+(1-'1.Inputs'!$D$40)*(1+'1.Inputs'!$D$41))*(1+$G511)^(1-1))*'1.Inputs'!$D$47+(('1.Inputs'!$D$37*12*IF(1=1,'1.Inputs'!$D$38,IF(1=2,'1.Inputs'!$D$39,$E511)))/(1-'1.Inputs'!$D$42)*$D511*(1+$G511)^(1-1))*('1.Inputs'!$D$48-'1.Inputs'!$D$49))/'1.Inputs'!$D$51</f>
        <v>866901984.03725219</v>
      </c>
      <c r="I511" s="36">
        <f ca="1">((('1.Inputs'!$D$37*12*IF(2=1,'1.Inputs'!$D$38,IF(2=2,'1.Inputs'!$D$39,$E511)))*$F511*(('1.Inputs'!$D$40)+(1-'1.Inputs'!$D$40)*(1+'1.Inputs'!$D$41))*(1+$G511)^(2-1))*'1.Inputs'!$D$47+(('1.Inputs'!$D$37*12*IF(2=1,'1.Inputs'!$D$38,IF(2=2,'1.Inputs'!$D$39,$E511)))/(1-'1.Inputs'!$D$42)*$D511*(1+$G511)^(2-1))*('1.Inputs'!$D$48-'1.Inputs'!$D$49))/'1.Inputs'!$D$51</f>
        <v>1252895040.4203153</v>
      </c>
      <c r="J511" s="36">
        <f ca="1">((('1.Inputs'!$D$37*12*IF(3=1,'1.Inputs'!$D$38,IF(3=2,'1.Inputs'!$D$39,$E511)))*$F511*(('1.Inputs'!$D$40)+(1-'1.Inputs'!$D$40)*(1+'1.Inputs'!$D$41))*(1+$G511)^(3-1))*'1.Inputs'!$D$47+(('1.Inputs'!$D$37*12*IF(3=1,'1.Inputs'!$D$38,IF(3=2,'1.Inputs'!$D$39,$E511)))/(1-'1.Inputs'!$D$42)*$D511*(1+$G511)^(3-1))*('1.Inputs'!$D$48-'1.Inputs'!$D$49))/'1.Inputs'!$D$51</f>
        <v>1521511403.390609</v>
      </c>
      <c r="K511" s="36">
        <f ca="1">((('1.Inputs'!$D$37*12*IF(4=1,'1.Inputs'!$D$38,IF(4=2,'1.Inputs'!$D$39,$E511)))*$F511*(('1.Inputs'!$D$40)+(1-'1.Inputs'!$D$40)*(1+'1.Inputs'!$D$41))*(1+$G511)^(4-1))*'1.Inputs'!$D$47+(('1.Inputs'!$D$37*12*IF(4=1,'1.Inputs'!$D$38,IF(4=2,'1.Inputs'!$D$39,$E511)))/(1-'1.Inputs'!$D$42)*$D511*(1+$G511)^(4-1))*('1.Inputs'!$D$48-'1.Inputs'!$D$49))/'1.Inputs'!$D$51</f>
        <v>1570695028.5966582</v>
      </c>
      <c r="L511" s="36">
        <f ca="1">((('1.Inputs'!$D$37*12*IF(5=1,'1.Inputs'!$D$38,IF(5=2,'1.Inputs'!$D$39,$E511)))*$F511*(('1.Inputs'!$D$40)+(1-'1.Inputs'!$D$40)*(1+'1.Inputs'!$D$41))*(1+$G511)^(5-1))*'1.Inputs'!$D$47+(('1.Inputs'!$D$37*12*IF(5=1,'1.Inputs'!$D$38,IF(5=2,'1.Inputs'!$D$39,$E511)))/(1-'1.Inputs'!$D$42)*$D511*(1+$G511)^(5-1))*('1.Inputs'!$D$48-'1.Inputs'!$D$49))/'1.Inputs'!$D$51</f>
        <v>1621468539.3487628</v>
      </c>
      <c r="M511" s="36">
        <f ca="1">((('1.Inputs'!$D$37*12*IF(6=1,'1.Inputs'!$D$38,IF(6=2,'1.Inputs'!$D$39,$E511)))*$F511*(('1.Inputs'!$D$40)+(1-'1.Inputs'!$D$40)*(1+'1.Inputs'!$D$41))*(1+$G511)^(6-1))*'1.Inputs'!$D$47+(('1.Inputs'!$D$37*12*IF(6=1,'1.Inputs'!$D$38,IF(6=2,'1.Inputs'!$D$39,$E511)))/(1-'1.Inputs'!$D$42)*$D511*(1+$G511)^(6-1))*('1.Inputs'!$D$48-'1.Inputs'!$D$49))/'1.Inputs'!$D$51</f>
        <v>1673883329.5008519</v>
      </c>
      <c r="N511" s="36">
        <f ca="1">((('1.Inputs'!$D$37*12*IF(7=1,'1.Inputs'!$D$38,IF(7=2,'1.Inputs'!$D$39,$E511)))*$F511*(('1.Inputs'!$D$40)+(1-'1.Inputs'!$D$40)*(1+'1.Inputs'!$D$41))*(1+$G511)^(7-1))*'1.Inputs'!$D$47+(('1.Inputs'!$D$37*12*IF(7=1,'1.Inputs'!$D$38,IF(7=2,'1.Inputs'!$D$39,$E511)))/(1-'1.Inputs'!$D$42)*$D511*(1+$G511)^(7-1))*('1.Inputs'!$D$48-'1.Inputs'!$D$49))/'1.Inputs'!$D$51</f>
        <v>1727992454.2391613</v>
      </c>
      <c r="O511" s="36">
        <f ca="1">((('1.Inputs'!$D$37*12*IF(8=1,'1.Inputs'!$D$38,IF(8=2,'1.Inputs'!$D$39,$E511)))*$F511*(('1.Inputs'!$D$40)+(1-'1.Inputs'!$D$40)*(1+'1.Inputs'!$D$41))*(1+$G511)^(8-1))*'1.Inputs'!$D$47+(('1.Inputs'!$D$37*12*IF(8=1,'1.Inputs'!$D$38,IF(8=2,'1.Inputs'!$D$39,$E511)))/(1-'1.Inputs'!$D$42)*$D511*(1+$G511)^(8-1))*('1.Inputs'!$D$48-'1.Inputs'!$D$49))/'1.Inputs'!$D$51</f>
        <v>1783850683.7856414</v>
      </c>
      <c r="P511" s="36">
        <f ca="1">((('1.Inputs'!$D$37*12*IF(9=1,'1.Inputs'!$D$38,IF(9=2,'1.Inputs'!$D$39,$E511)))*$F511*(('1.Inputs'!$D$40)+(1-'1.Inputs'!$D$40)*(1+'1.Inputs'!$D$41))*(1+$G511)^(9-1))*'1.Inputs'!$D$47+(('1.Inputs'!$D$37*12*IF(9=1,'1.Inputs'!$D$38,IF(9=2,'1.Inputs'!$D$39,$E511)))/(1-'1.Inputs'!$D$42)*$D511*(1+$G511)^(9-1))*('1.Inputs'!$D$48-'1.Inputs'!$D$49))/'1.Inputs'!$D$51</f>
        <v>1841514558.8373508</v>
      </c>
      <c r="Q511" s="36">
        <f ca="1">((('1.Inputs'!$D$37*12*IF(10=1,'1.Inputs'!$D$38,IF(10=2,'1.Inputs'!$D$39,$E511)))*$F511*(('1.Inputs'!$D$40)+(1-'1.Inputs'!$D$40)*(1+'1.Inputs'!$D$41))*(1+$G511)^(10-1))*'1.Inputs'!$D$47+(('1.Inputs'!$D$37*12*IF(10=1,'1.Inputs'!$D$38,IF(10=2,'1.Inputs'!$D$39,$E511)))/(1-'1.Inputs'!$D$42)*$D511*(1+$G511)^(10-1))*('1.Inputs'!$D$48-'1.Inputs'!$D$49))/'1.Inputs'!$D$51</f>
        <v>1901042447.7979615</v>
      </c>
      <c r="R511" s="36">
        <f>-'1.Inputs'!$D$24</f>
        <v>-2050000000</v>
      </c>
      <c r="S511" s="36">
        <f ca="1">((('1.Inputs'!$D$37*12*IF(1=1,'1.Inputs'!$D$38,IF(1=2,'1.Inputs'!$D$39,$E511)))*$F511*(('1.Inputs'!$D$40)+(1-'1.Inputs'!$D$40)*(1+'1.Inputs'!$D$41))*(1+$G511)^(1-1))-(('1.Inputs'!$D$37*12*IF(1=1,'1.Inputs'!$D$38,IF(1=2,'1.Inputs'!$D$39,$E511)))/(1-'1.Inputs'!$D$42)*$D511*(1+$G511)^(1-1))-('1.Inputs'!$D$37*12*IF(1=1,'1.Inputs'!$D$38,IF(1=2,'1.Inputs'!$D$39,$E511)))*'1.Inputs'!$D$43*(1+$G511)^(1-1)-'1.Inputs'!$D$44*(1+$G511)^(1-1)-('1.Inputs'!$D$20/'1.Inputs'!$D$27+'1.Inputs'!$D$23/'1.Inputs'!$D$28))-MAX(0,((('1.Inputs'!$D$37*12*IF(1=1,'1.Inputs'!$D$38,IF(1=2,'1.Inputs'!$D$39,$E511)))*$F511*(('1.Inputs'!$D$40)+(1-'1.Inputs'!$D$40)*(1+'1.Inputs'!$D$41))*(1+$G511)^(1-1))-(('1.Inputs'!$D$37*12*IF(1=1,'1.Inputs'!$D$38,IF(1=2,'1.Inputs'!$D$39,$E511)))/(1-'1.Inputs'!$D$42)*$D511*(1+$G511)^(1-1))-('1.Inputs'!$D$37*12*IF(1=1,'1.Inputs'!$D$38,IF(1=2,'1.Inputs'!$D$39,$E511)))*'1.Inputs'!$D$43*(1+$G511)^(1-1)-'1.Inputs'!$D$44*(1+$G511)^(1-1)-('1.Inputs'!$D$20/'1.Inputs'!$D$27+'1.Inputs'!$D$23/'1.Inputs'!$D$28)))*'1.Inputs'!$D$53+('1.Inputs'!$D$20/'1.Inputs'!$D$27+'1.Inputs'!$D$23/'1.Inputs'!$D$28)-H511</f>
        <v>-436937206.96126318</v>
      </c>
      <c r="T511" s="36">
        <f ca="1">((('1.Inputs'!$D$37*12*IF(2=1,'1.Inputs'!$D$38,IF(2=2,'1.Inputs'!$D$39,$E511)))*$F511*(('1.Inputs'!$D$40)+(1-'1.Inputs'!$D$40)*(1+'1.Inputs'!$D$41))*(1+$G511)^(2-1))-(('1.Inputs'!$D$37*12*IF(2=1,'1.Inputs'!$D$38,IF(2=2,'1.Inputs'!$D$39,$E511)))/(1-'1.Inputs'!$D$42)*$D511*(1+$G511)^(2-1))-('1.Inputs'!$D$37*12*IF(2=1,'1.Inputs'!$D$38,IF(2=2,'1.Inputs'!$D$39,$E511)))*'1.Inputs'!$D$43*(1+$G511)^(2-1)-'1.Inputs'!$D$44*(1+$G511)^(2-1)-('1.Inputs'!$D$20/'1.Inputs'!$D$27+'1.Inputs'!$D$23/'1.Inputs'!$D$28))-MAX(0,((('1.Inputs'!$D$37*12*IF(2=1,'1.Inputs'!$D$38,IF(2=2,'1.Inputs'!$D$39,$E511)))*$F511*(('1.Inputs'!$D$40)+(1-'1.Inputs'!$D$40)*(1+'1.Inputs'!$D$41))*(1+$G511)^(2-1))-(('1.Inputs'!$D$37*12*IF(2=1,'1.Inputs'!$D$38,IF(2=2,'1.Inputs'!$D$39,$E511)))/(1-'1.Inputs'!$D$42)*$D511*(1+$G511)^(2-1))-('1.Inputs'!$D$37*12*IF(2=1,'1.Inputs'!$D$38,IF(2=2,'1.Inputs'!$D$39,$E511)))*'1.Inputs'!$D$43*(1+$G511)^(2-1)-'1.Inputs'!$D$44*(1+$G511)^(2-1)-('1.Inputs'!$D$20/'1.Inputs'!$D$27+'1.Inputs'!$D$23/'1.Inputs'!$D$28)))*'1.Inputs'!$D$53+('1.Inputs'!$D$20/'1.Inputs'!$D$27+'1.Inputs'!$D$23/'1.Inputs'!$D$28)-(I511-H511)</f>
        <v>455941827.87766623</v>
      </c>
      <c r="U511" s="36">
        <f ca="1">((('1.Inputs'!$D$37*12*IF(3=1,'1.Inputs'!$D$38,IF(3=2,'1.Inputs'!$D$39,$E511)))*$F511*(('1.Inputs'!$D$40)+(1-'1.Inputs'!$D$40)*(1+'1.Inputs'!$D$41))*(1+$G511)^(3-1))-(('1.Inputs'!$D$37*12*IF(3=1,'1.Inputs'!$D$38,IF(3=2,'1.Inputs'!$D$39,$E511)))/(1-'1.Inputs'!$D$42)*$D511*(1+$G511)^(3-1))-('1.Inputs'!$D$37*12*IF(3=1,'1.Inputs'!$D$38,IF(3=2,'1.Inputs'!$D$39,$E511)))*'1.Inputs'!$D$43*(1+$G511)^(3-1)-'1.Inputs'!$D$44*(1+$G511)^(3-1)-('1.Inputs'!$D$20/'1.Inputs'!$D$27+'1.Inputs'!$D$23/'1.Inputs'!$D$28))-MAX(0,((('1.Inputs'!$D$37*12*IF(3=1,'1.Inputs'!$D$38,IF(3=2,'1.Inputs'!$D$39,$E511)))*$F511*(('1.Inputs'!$D$40)+(1-'1.Inputs'!$D$40)*(1+'1.Inputs'!$D$41))*(1+$G511)^(3-1))-(('1.Inputs'!$D$37*12*IF(3=1,'1.Inputs'!$D$38,IF(3=2,'1.Inputs'!$D$39,$E511)))/(1-'1.Inputs'!$D$42)*$D511*(1+$G511)^(3-1))-('1.Inputs'!$D$37*12*IF(3=1,'1.Inputs'!$D$38,IF(3=2,'1.Inputs'!$D$39,$E511)))*'1.Inputs'!$D$43*(1+$G511)^(3-1)-'1.Inputs'!$D$44*(1+$G511)^(3-1)-('1.Inputs'!$D$20/'1.Inputs'!$D$27+'1.Inputs'!$D$23/'1.Inputs'!$D$28)))*'1.Inputs'!$D$53+('1.Inputs'!$D$20/'1.Inputs'!$D$27+'1.Inputs'!$D$23/'1.Inputs'!$D$28)-(J511-I511)</f>
        <v>853650807.39688873</v>
      </c>
      <c r="V511" s="36">
        <f ca="1">((('1.Inputs'!$D$37*12*IF(4=1,'1.Inputs'!$D$38,IF(4=2,'1.Inputs'!$D$39,$E511)))*$F511*(('1.Inputs'!$D$40)+(1-'1.Inputs'!$D$40)*(1+'1.Inputs'!$D$41))*(1+$G511)^(4-1))-(('1.Inputs'!$D$37*12*IF(4=1,'1.Inputs'!$D$38,IF(4=2,'1.Inputs'!$D$39,$E511)))/(1-'1.Inputs'!$D$42)*$D511*(1+$G511)^(4-1))-('1.Inputs'!$D$37*12*IF(4=1,'1.Inputs'!$D$38,IF(4=2,'1.Inputs'!$D$39,$E511)))*'1.Inputs'!$D$43*(1+$G511)^(4-1)-'1.Inputs'!$D$44*(1+$G511)^(4-1)-('1.Inputs'!$D$20/'1.Inputs'!$D$27+'1.Inputs'!$D$23/'1.Inputs'!$D$28))-MAX(0,((('1.Inputs'!$D$37*12*IF(4=1,'1.Inputs'!$D$38,IF(4=2,'1.Inputs'!$D$39,$E511)))*$F511*(('1.Inputs'!$D$40)+(1-'1.Inputs'!$D$40)*(1+'1.Inputs'!$D$41))*(1+$G511)^(4-1))-(('1.Inputs'!$D$37*12*IF(4=1,'1.Inputs'!$D$38,IF(4=2,'1.Inputs'!$D$39,$E511)))/(1-'1.Inputs'!$D$42)*$D511*(1+$G511)^(4-1))-('1.Inputs'!$D$37*12*IF(4=1,'1.Inputs'!$D$38,IF(4=2,'1.Inputs'!$D$39,$E511)))*'1.Inputs'!$D$43*(1+$G511)^(4-1)-'1.Inputs'!$D$44*(1+$G511)^(4-1)-('1.Inputs'!$D$20/'1.Inputs'!$D$27+'1.Inputs'!$D$23/'1.Inputs'!$D$28)))*'1.Inputs'!$D$53+('1.Inputs'!$D$20/'1.Inputs'!$D$27+'1.Inputs'!$D$23/'1.Inputs'!$D$28)-(K511-J511)</f>
        <v>1107834018.5914223</v>
      </c>
      <c r="W511" s="36">
        <f ca="1">((('1.Inputs'!$D$37*12*IF(5=1,'1.Inputs'!$D$38,IF(5=2,'1.Inputs'!$D$39,$E511)))*$F511*(('1.Inputs'!$D$40)+(1-'1.Inputs'!$D$40)*(1+'1.Inputs'!$D$41))*(1+$G511)^(5-1))-(('1.Inputs'!$D$37*12*IF(5=1,'1.Inputs'!$D$38,IF(5=2,'1.Inputs'!$D$39,$E511)))/(1-'1.Inputs'!$D$42)*$D511*(1+$G511)^(5-1))-('1.Inputs'!$D$37*12*IF(5=1,'1.Inputs'!$D$38,IF(5=2,'1.Inputs'!$D$39,$E511)))*'1.Inputs'!$D$43*(1+$G511)^(5-1)-'1.Inputs'!$D$44*(1+$G511)^(5-1)-('1.Inputs'!$D$20/'1.Inputs'!$D$27+'1.Inputs'!$D$23/'1.Inputs'!$D$28))-MAX(0,((('1.Inputs'!$D$37*12*IF(5=1,'1.Inputs'!$D$38,IF(5=2,'1.Inputs'!$D$39,$E511)))*$F511*(('1.Inputs'!$D$40)+(1-'1.Inputs'!$D$40)*(1+'1.Inputs'!$D$41))*(1+$G511)^(5-1))-(('1.Inputs'!$D$37*12*IF(5=1,'1.Inputs'!$D$38,IF(5=2,'1.Inputs'!$D$39,$E511)))/(1-'1.Inputs'!$D$42)*$D511*(1+$G511)^(5-1))-('1.Inputs'!$D$37*12*IF(5=1,'1.Inputs'!$D$38,IF(5=2,'1.Inputs'!$D$39,$E511)))*'1.Inputs'!$D$43*(1+$G511)^(5-1)-'1.Inputs'!$D$44*(1+$G511)^(5-1)-('1.Inputs'!$D$20/'1.Inputs'!$D$27+'1.Inputs'!$D$23/'1.Inputs'!$D$28)))*'1.Inputs'!$D$53+('1.Inputs'!$D$20/'1.Inputs'!$D$27+'1.Inputs'!$D$23/'1.Inputs'!$D$28)-(L511-K511)</f>
        <v>1142117933.0949104</v>
      </c>
      <c r="X511" s="36">
        <f ca="1">((('1.Inputs'!$D$37*12*IF(6=1,'1.Inputs'!$D$38,IF(6=2,'1.Inputs'!$D$39,$E511)))*$F511*(('1.Inputs'!$D$40)+(1-'1.Inputs'!$D$40)*(1+'1.Inputs'!$D$41))*(1+$G511)^(6-1))-(('1.Inputs'!$D$37*12*IF(6=1,'1.Inputs'!$D$38,IF(6=2,'1.Inputs'!$D$39,$E511)))/(1-'1.Inputs'!$D$42)*$D511*(1+$G511)^(6-1))-('1.Inputs'!$D$37*12*IF(6=1,'1.Inputs'!$D$38,IF(6=2,'1.Inputs'!$D$39,$E511)))*'1.Inputs'!$D$43*(1+$G511)^(6-1)-'1.Inputs'!$D$44*(1+$G511)^(6-1)-('1.Inputs'!$D$20/'1.Inputs'!$D$27+'1.Inputs'!$D$23/'1.Inputs'!$D$28))-MAX(0,((('1.Inputs'!$D$37*12*IF(6=1,'1.Inputs'!$D$38,IF(6=2,'1.Inputs'!$D$39,$E511)))*$F511*(('1.Inputs'!$D$40)+(1-'1.Inputs'!$D$40)*(1+'1.Inputs'!$D$41))*(1+$G511)^(6-1))-(('1.Inputs'!$D$37*12*IF(6=1,'1.Inputs'!$D$38,IF(6=2,'1.Inputs'!$D$39,$E511)))/(1-'1.Inputs'!$D$42)*$D511*(1+$G511)^(6-1))-('1.Inputs'!$D$37*12*IF(6=1,'1.Inputs'!$D$38,IF(6=2,'1.Inputs'!$D$39,$E511)))*'1.Inputs'!$D$43*(1+$G511)^(6-1)-'1.Inputs'!$D$44*(1+$G511)^(6-1)-('1.Inputs'!$D$20/'1.Inputs'!$D$27+'1.Inputs'!$D$23/'1.Inputs'!$D$28)))*'1.Inputs'!$D$53+('1.Inputs'!$D$20/'1.Inputs'!$D$27+'1.Inputs'!$D$23/'1.Inputs'!$D$28)-(M511-L511)</f>
        <v>1177510092.4645088</v>
      </c>
      <c r="Y511" s="36">
        <f ca="1">((('1.Inputs'!$D$37*12*IF(7=1,'1.Inputs'!$D$38,IF(7=2,'1.Inputs'!$D$39,$E511)))*$F511*(('1.Inputs'!$D$40)+(1-'1.Inputs'!$D$40)*(1+'1.Inputs'!$D$41))*(1+$G511)^(7-1))-(('1.Inputs'!$D$37*12*IF(7=1,'1.Inputs'!$D$38,IF(7=2,'1.Inputs'!$D$39,$E511)))/(1-'1.Inputs'!$D$42)*$D511*(1+$G511)^(7-1))-('1.Inputs'!$D$37*12*IF(7=1,'1.Inputs'!$D$38,IF(7=2,'1.Inputs'!$D$39,$E511)))*'1.Inputs'!$D$43*(1+$G511)^(7-1)-'1.Inputs'!$D$44*(1+$G511)^(7-1)-('1.Inputs'!$D$20/'1.Inputs'!$D$27+'1.Inputs'!$D$23/'1.Inputs'!$D$28))-MAX(0,((('1.Inputs'!$D$37*12*IF(7=1,'1.Inputs'!$D$38,IF(7=2,'1.Inputs'!$D$39,$E511)))*$F511*(('1.Inputs'!$D$40)+(1-'1.Inputs'!$D$40)*(1+'1.Inputs'!$D$41))*(1+$G511)^(7-1))-(('1.Inputs'!$D$37*12*IF(7=1,'1.Inputs'!$D$38,IF(7=2,'1.Inputs'!$D$39,$E511)))/(1-'1.Inputs'!$D$42)*$D511*(1+$G511)^(7-1))-('1.Inputs'!$D$37*12*IF(7=1,'1.Inputs'!$D$38,IF(7=2,'1.Inputs'!$D$39,$E511)))*'1.Inputs'!$D$43*(1+$G511)^(7-1)-'1.Inputs'!$D$44*(1+$G511)^(7-1)-('1.Inputs'!$D$20/'1.Inputs'!$D$27+'1.Inputs'!$D$23/'1.Inputs'!$D$28)))*'1.Inputs'!$D$53+('1.Inputs'!$D$20/'1.Inputs'!$D$27+'1.Inputs'!$D$23/'1.Inputs'!$D$28)-(N511-M511)</f>
        <v>1214046321.2757084</v>
      </c>
      <c r="Z511" s="36">
        <f ca="1">((('1.Inputs'!$D$37*12*IF(8=1,'1.Inputs'!$D$38,IF(8=2,'1.Inputs'!$D$39,$E511)))*$F511*(('1.Inputs'!$D$40)+(1-'1.Inputs'!$D$40)*(1+'1.Inputs'!$D$41))*(1+$G511)^(8-1))-(('1.Inputs'!$D$37*12*IF(8=1,'1.Inputs'!$D$38,IF(8=2,'1.Inputs'!$D$39,$E511)))/(1-'1.Inputs'!$D$42)*$D511*(1+$G511)^(8-1))-('1.Inputs'!$D$37*12*IF(8=1,'1.Inputs'!$D$38,IF(8=2,'1.Inputs'!$D$39,$E511)))*'1.Inputs'!$D$43*(1+$G511)^(8-1)-'1.Inputs'!$D$44*(1+$G511)^(8-1)-('1.Inputs'!$D$20/'1.Inputs'!$D$27+'1.Inputs'!$D$23/'1.Inputs'!$D$28))-MAX(0,((('1.Inputs'!$D$37*12*IF(8=1,'1.Inputs'!$D$38,IF(8=2,'1.Inputs'!$D$39,$E511)))*$F511*(('1.Inputs'!$D$40)+(1-'1.Inputs'!$D$40)*(1+'1.Inputs'!$D$41))*(1+$G511)^(8-1))-(('1.Inputs'!$D$37*12*IF(8=1,'1.Inputs'!$D$38,IF(8=2,'1.Inputs'!$D$39,$E511)))/(1-'1.Inputs'!$D$42)*$D511*(1+$G511)^(8-1))-('1.Inputs'!$D$37*12*IF(8=1,'1.Inputs'!$D$38,IF(8=2,'1.Inputs'!$D$39,$E511)))*'1.Inputs'!$D$43*(1+$G511)^(8-1)-'1.Inputs'!$D$44*(1+$G511)^(8-1)-('1.Inputs'!$D$20/'1.Inputs'!$D$27+'1.Inputs'!$D$23/'1.Inputs'!$D$28)))*'1.Inputs'!$D$53+('1.Inputs'!$D$20/'1.Inputs'!$D$27+'1.Inputs'!$D$23/'1.Inputs'!$D$28)-(O511-N511)</f>
        <v>1251763602.1515117</v>
      </c>
      <c r="AA511" s="36">
        <f ca="1">((('1.Inputs'!$D$37*12*IF(9=1,'1.Inputs'!$D$38,IF(9=2,'1.Inputs'!$D$39,$E511)))*$F511*(('1.Inputs'!$D$40)+(1-'1.Inputs'!$D$40)*(1+'1.Inputs'!$D$41))*(1+$G511)^(9-1))-(('1.Inputs'!$D$37*12*IF(9=1,'1.Inputs'!$D$38,IF(9=2,'1.Inputs'!$D$39,$E511)))/(1-'1.Inputs'!$D$42)*$D511*(1+$G511)^(9-1))-('1.Inputs'!$D$37*12*IF(9=1,'1.Inputs'!$D$38,IF(9=2,'1.Inputs'!$D$39,$E511)))*'1.Inputs'!$D$43*(1+$G511)^(9-1)-'1.Inputs'!$D$44*(1+$G511)^(9-1)-('1.Inputs'!$D$20/'1.Inputs'!$D$27+'1.Inputs'!$D$23/'1.Inputs'!$D$28))-MAX(0,((('1.Inputs'!$D$37*12*IF(9=1,'1.Inputs'!$D$38,IF(9=2,'1.Inputs'!$D$39,$E511)))*$F511*(('1.Inputs'!$D$40)+(1-'1.Inputs'!$D$40)*(1+'1.Inputs'!$D$41))*(1+$G511)^(9-1))-(('1.Inputs'!$D$37*12*IF(9=1,'1.Inputs'!$D$38,IF(9=2,'1.Inputs'!$D$39,$E511)))/(1-'1.Inputs'!$D$42)*$D511*(1+$G511)^(9-1))-('1.Inputs'!$D$37*12*IF(9=1,'1.Inputs'!$D$38,IF(9=2,'1.Inputs'!$D$39,$E511)))*'1.Inputs'!$D$43*(1+$G511)^(9-1)-'1.Inputs'!$D$44*(1+$G511)^(9-1)-('1.Inputs'!$D$20/'1.Inputs'!$D$27+'1.Inputs'!$D$23/'1.Inputs'!$D$28)))*'1.Inputs'!$D$53+('1.Inputs'!$D$20/'1.Inputs'!$D$27+'1.Inputs'!$D$23/'1.Inputs'!$D$28)-(P511-O511)</f>
        <v>1290700113.196903</v>
      </c>
      <c r="AB511" s="36">
        <f ca="1">((('1.Inputs'!$D$37*12*IF(10=1,'1.Inputs'!$D$38,IF(10=2,'1.Inputs'!$D$39,$E511)))*$F511*(('1.Inputs'!$D$40)+(1-'1.Inputs'!$D$40)*(1+'1.Inputs'!$D$41))*(1+$G511)^(10-1))-(('1.Inputs'!$D$37*12*IF(10=1,'1.Inputs'!$D$38,IF(10=2,'1.Inputs'!$D$39,$E511)))/(1-'1.Inputs'!$D$42)*$D511*(1+$G511)^(10-1))-('1.Inputs'!$D$37*12*IF(10=1,'1.Inputs'!$D$38,IF(10=2,'1.Inputs'!$D$39,$E511)))*'1.Inputs'!$D$43*(1+$G511)^(10-1)-'1.Inputs'!$D$44*(1+$G511)^(10-1)-('1.Inputs'!$D$20/'1.Inputs'!$D$27+'1.Inputs'!$D$23/'1.Inputs'!$D$28))-MAX(0,((('1.Inputs'!$D$37*12*IF(10=1,'1.Inputs'!$D$38,IF(10=2,'1.Inputs'!$D$39,$E511)))*$F511*(('1.Inputs'!$D$40)+(1-'1.Inputs'!$D$40)*(1+'1.Inputs'!$D$41))*(1+$G511)^(10-1))-(('1.Inputs'!$D$37*12*IF(10=1,'1.Inputs'!$D$38,IF(10=2,'1.Inputs'!$D$39,$E511)))/(1-'1.Inputs'!$D$42)*$D511*(1+$G511)^(10-1))-('1.Inputs'!$D$37*12*IF(10=1,'1.Inputs'!$D$38,IF(10=2,'1.Inputs'!$D$39,$E511)))*'1.Inputs'!$D$43*(1+$G511)^(10-1)-'1.Inputs'!$D$44*(1+$G511)^(10-1)-('1.Inputs'!$D$20/'1.Inputs'!$D$27+'1.Inputs'!$D$23/'1.Inputs'!$D$28)))*'1.Inputs'!$D$53+('1.Inputs'!$D$20/'1.Inputs'!$D$27+'1.Inputs'!$D$23/'1.Inputs'!$D$28)-(Q511-P511)+(('1.Inputs'!$D$20+'1.Inputs'!$D$23-('1.Inputs'!$D$20/'1.Inputs'!$D$27+'1.Inputs'!$D$23/'1.Inputs'!$D$28)*'1.Inputs'!$D$10)*'1.Inputs'!$D$60+'1.Inputs'!$D$19*'1.Inputs'!$D$59+Q511)</f>
        <v>3931937714.441371</v>
      </c>
      <c r="AC511" s="36">
        <f ca="1">S511-AC$13-AC$14+MIN(AC$13,MAX(0,((('1.Inputs'!$D$37*12*IF(1=1,'1.Inputs'!$D$38,IF(1=2,'1.Inputs'!$D$39,$E511)))*$F511*(('1.Inputs'!$D$40)+(1-'1.Inputs'!$D$40)*(1+'1.Inputs'!$D$41))*(1+$G511)^(1-1))-(('1.Inputs'!$D$37*12*IF(1=1,'1.Inputs'!$D$38,IF(1=2,'1.Inputs'!$D$39,$E511)))/(1-'1.Inputs'!$D$42)*$D511*(1+$G511)^(1-1))-('1.Inputs'!$D$37*12*IF(1=1,'1.Inputs'!$D$38,IF(1=2,'1.Inputs'!$D$39,$E511)))*'1.Inputs'!$D$43*(1+$G511)^(1-1)-'1.Inputs'!$D$44*(1+$G511)^(1-1)-('1.Inputs'!$D$20/'1.Inputs'!$D$27+'1.Inputs'!$D$23/'1.Inputs'!$D$28))))*'1.Inputs'!$D$53</f>
        <v>-532877206.96126318</v>
      </c>
      <c r="AD511" s="36">
        <f ca="1">T511-AD$13-AD$14+MIN(AD$13,MAX(0,((('1.Inputs'!$D$37*12*IF(2=1,'1.Inputs'!$D$38,IF(2=2,'1.Inputs'!$D$39,$E511)))*$F511*(('1.Inputs'!$D$40)+(1-'1.Inputs'!$D$40)*(1+'1.Inputs'!$D$41))*(1+$G511)^(2-1))-(('1.Inputs'!$D$37*12*IF(2=1,'1.Inputs'!$D$38,IF(2=2,'1.Inputs'!$D$39,$E511)))/(1-'1.Inputs'!$D$42)*$D511*(1+$G511)^(2-1))-('1.Inputs'!$D$37*12*IF(2=1,'1.Inputs'!$D$38,IF(2=2,'1.Inputs'!$D$39,$E511)))*'1.Inputs'!$D$43*(1+$G511)^(2-1)-'1.Inputs'!$D$44*(1+$G511)^(2-1)-('1.Inputs'!$D$20/'1.Inputs'!$D$27+'1.Inputs'!$D$23/'1.Inputs'!$D$28))))*'1.Inputs'!$D$53</f>
        <v>360001827.87766623</v>
      </c>
      <c r="AE511" s="36">
        <f ca="1">U511-AE$13-AE$14+MIN(AE$13,MAX(0,((('1.Inputs'!$D$37*12*IF(3=1,'1.Inputs'!$D$38,IF(3=2,'1.Inputs'!$D$39,$E511)))*$F511*(('1.Inputs'!$D$40)+(1-'1.Inputs'!$D$40)*(1+'1.Inputs'!$D$41))*(1+$G511)^(3-1))-(('1.Inputs'!$D$37*12*IF(3=1,'1.Inputs'!$D$38,IF(3=2,'1.Inputs'!$D$39,$E511)))/(1-'1.Inputs'!$D$42)*$D511*(1+$G511)^(3-1))-('1.Inputs'!$D$37*12*IF(3=1,'1.Inputs'!$D$38,IF(3=2,'1.Inputs'!$D$39,$E511)))*'1.Inputs'!$D$43*(1+$G511)^(3-1)-'1.Inputs'!$D$44*(1+$G511)^(3-1)-('1.Inputs'!$D$20/'1.Inputs'!$D$27+'1.Inputs'!$D$23/'1.Inputs'!$D$28))))*'1.Inputs'!$D$53</f>
        <v>511710807.39688873</v>
      </c>
      <c r="AF511" s="36">
        <f ca="1">V511-AF$13-AF$14+MIN(AF$13,MAX(0,((('1.Inputs'!$D$37*12*IF(4=1,'1.Inputs'!$D$38,IF(4=2,'1.Inputs'!$D$39,$E511)))*$F511*(('1.Inputs'!$D$40)+(1-'1.Inputs'!$D$40)*(1+'1.Inputs'!$D$41))*(1+$G511)^(4-1))-(('1.Inputs'!$D$37*12*IF(4=1,'1.Inputs'!$D$38,IF(4=2,'1.Inputs'!$D$39,$E511)))/(1-'1.Inputs'!$D$42)*$D511*(1+$G511)^(4-1))-('1.Inputs'!$D$37*12*IF(4=1,'1.Inputs'!$D$38,IF(4=2,'1.Inputs'!$D$39,$E511)))*'1.Inputs'!$D$43*(1+$G511)^(4-1)-'1.Inputs'!$D$44*(1+$G511)^(4-1)-('1.Inputs'!$D$20/'1.Inputs'!$D$27+'1.Inputs'!$D$23/'1.Inputs'!$D$28))))*'1.Inputs'!$D$53</f>
        <v>785082018.59142232</v>
      </c>
      <c r="AG511" s="36">
        <f ca="1">W511-AG$13-AG$14+MIN(AG$13,MAX(0,((('1.Inputs'!$D$37*12*IF(5=1,'1.Inputs'!$D$38,IF(5=2,'1.Inputs'!$D$39,$E511)))*$F511*(('1.Inputs'!$D$40)+(1-'1.Inputs'!$D$40)*(1+'1.Inputs'!$D$41))*(1+$G511)^(5-1))-(('1.Inputs'!$D$37*12*IF(5=1,'1.Inputs'!$D$38,IF(5=2,'1.Inputs'!$D$39,$E511)))/(1-'1.Inputs'!$D$42)*$D511*(1+$G511)^(5-1))-('1.Inputs'!$D$37*12*IF(5=1,'1.Inputs'!$D$38,IF(5=2,'1.Inputs'!$D$39,$E511)))*'1.Inputs'!$D$43*(1+$G511)^(5-1)-'1.Inputs'!$D$44*(1+$G511)^(5-1)-('1.Inputs'!$D$20/'1.Inputs'!$D$27+'1.Inputs'!$D$23/'1.Inputs'!$D$28))))*'1.Inputs'!$D$53</f>
        <v>838553933.09491038</v>
      </c>
      <c r="AH511" s="36">
        <f ca="1">X511-AH$13-AH$14+MIN(AH$13,MAX(0,((('1.Inputs'!$D$37*12*IF(6=1,'1.Inputs'!$D$38,IF(6=2,'1.Inputs'!$D$39,$E511)))*$F511*(('1.Inputs'!$D$40)+(1-'1.Inputs'!$D$40)*(1+'1.Inputs'!$D$41))*(1+$G511)^(6-1))-(('1.Inputs'!$D$37*12*IF(6=1,'1.Inputs'!$D$38,IF(6=2,'1.Inputs'!$D$39,$E511)))/(1-'1.Inputs'!$D$42)*$D511*(1+$G511)^(6-1))-('1.Inputs'!$D$37*12*IF(6=1,'1.Inputs'!$D$38,IF(6=2,'1.Inputs'!$D$39,$E511)))*'1.Inputs'!$D$43*(1+$G511)^(6-1)-'1.Inputs'!$D$44*(1+$G511)^(6-1)-('1.Inputs'!$D$20/'1.Inputs'!$D$27+'1.Inputs'!$D$23/'1.Inputs'!$D$28))))*'1.Inputs'!$D$53</f>
        <v>893134092.46450877</v>
      </c>
      <c r="AI511" s="36">
        <f ca="1">Y511-AI$13-AI$14+MIN(AI$13,MAX(0,((('1.Inputs'!$D$37*12*IF(7=1,'1.Inputs'!$D$38,IF(7=2,'1.Inputs'!$D$39,$E511)))*$F511*(('1.Inputs'!$D$40)+(1-'1.Inputs'!$D$40)*(1+'1.Inputs'!$D$41))*(1+$G511)^(7-1))-(('1.Inputs'!$D$37*12*IF(7=1,'1.Inputs'!$D$38,IF(7=2,'1.Inputs'!$D$39,$E511)))/(1-'1.Inputs'!$D$42)*$D511*(1+$G511)^(7-1))-('1.Inputs'!$D$37*12*IF(7=1,'1.Inputs'!$D$38,IF(7=2,'1.Inputs'!$D$39,$E511)))*'1.Inputs'!$D$43*(1+$G511)^(7-1)-'1.Inputs'!$D$44*(1+$G511)^(7-1)-('1.Inputs'!$D$20/'1.Inputs'!$D$27+'1.Inputs'!$D$23/'1.Inputs'!$D$28))))*'1.Inputs'!$D$53</f>
        <v>948858321.27570844</v>
      </c>
      <c r="AJ511" s="36">
        <f ca="1">Z511-AJ$13-AJ$14+MIN(AJ$13,MAX(0,((('1.Inputs'!$D$37*12*IF(8=1,'1.Inputs'!$D$38,IF(8=2,'1.Inputs'!$D$39,$E511)))*$F511*(('1.Inputs'!$D$40)+(1-'1.Inputs'!$D$40)*(1+'1.Inputs'!$D$41))*(1+$G511)^(8-1))-(('1.Inputs'!$D$37*12*IF(8=1,'1.Inputs'!$D$38,IF(8=2,'1.Inputs'!$D$39,$E511)))/(1-'1.Inputs'!$D$42)*$D511*(1+$G511)^(8-1))-('1.Inputs'!$D$37*12*IF(8=1,'1.Inputs'!$D$38,IF(8=2,'1.Inputs'!$D$39,$E511)))*'1.Inputs'!$D$43*(1+$G511)^(8-1)-'1.Inputs'!$D$44*(1+$G511)^(8-1)-('1.Inputs'!$D$20/'1.Inputs'!$D$27+'1.Inputs'!$D$23/'1.Inputs'!$D$28))))*'1.Inputs'!$D$53</f>
        <v>1251763602.1515117</v>
      </c>
      <c r="AK511" s="36">
        <f ca="1">AA511-AK$13-AK$14+MIN(AK$13,MAX(0,((('1.Inputs'!$D$37*12*IF(9=1,'1.Inputs'!$D$38,IF(9=2,'1.Inputs'!$D$39,$E511)))*$F511*(('1.Inputs'!$D$40)+(1-'1.Inputs'!$D$40)*(1+'1.Inputs'!$D$41))*(1+$G511)^(9-1))-(('1.Inputs'!$D$37*12*IF(9=1,'1.Inputs'!$D$38,IF(9=2,'1.Inputs'!$D$39,$E511)))/(1-'1.Inputs'!$D$42)*$D511*(1+$G511)^(9-1))-('1.Inputs'!$D$37*12*IF(9=1,'1.Inputs'!$D$38,IF(9=2,'1.Inputs'!$D$39,$E511)))*'1.Inputs'!$D$43*(1+$G511)^(9-1)-'1.Inputs'!$D$44*(1+$G511)^(9-1)-('1.Inputs'!$D$20/'1.Inputs'!$D$27+'1.Inputs'!$D$23/'1.Inputs'!$D$28))))*'1.Inputs'!$D$53</f>
        <v>1290700113.196903</v>
      </c>
      <c r="AL511" s="36">
        <f ca="1">AB511-AL$13-AL$14+MIN(AL$13,MAX(0,((('1.Inputs'!$D$37*12*IF(10=1,'1.Inputs'!$D$38,IF(10=2,'1.Inputs'!$D$39,$E511)))*$F511*(('1.Inputs'!$D$40)+(1-'1.Inputs'!$D$40)*(1+'1.Inputs'!$D$41))*(1+$G511)^(10-1))-(('1.Inputs'!$D$37*12*IF(10=1,'1.Inputs'!$D$38,IF(10=2,'1.Inputs'!$D$39,$E511)))/(1-'1.Inputs'!$D$42)*$D511*(1+$G511)^(10-1))-('1.Inputs'!$D$37*12*IF(10=1,'1.Inputs'!$D$38,IF(10=2,'1.Inputs'!$D$39,$E511)))*'1.Inputs'!$D$43*(1+$G511)^(10-1)-'1.Inputs'!$D$44*(1+$G511)^(10-1)-('1.Inputs'!$D$20/'1.Inputs'!$D$27+'1.Inputs'!$D$23/'1.Inputs'!$D$28))))*'1.Inputs'!$D$53+'1.Inputs'!$D$35</f>
        <v>4731937714.441371</v>
      </c>
      <c r="AM511" s="48">
        <f ca="1">R511+NPV('1.Inputs'!$D$55,S511:AB511)</f>
        <v>3305125201.5898438</v>
      </c>
      <c r="AN511" s="48">
        <f ca="1">-('1.Inputs'!$D$24*(1-'1.Inputs'!$D$31)+'1.Inputs'!$D$35)+NPV('1.Inputs'!$D$54,AC511:AL511)</f>
        <v>1426709713.0096474</v>
      </c>
      <c r="AO511" s="36">
        <f t="shared" ca="1" si="61"/>
        <v>-2.9602791799543575</v>
      </c>
      <c r="AP511" s="36">
        <f t="shared" ca="1" si="62"/>
        <v>2.1688282708254287</v>
      </c>
      <c r="AQ511" s="36">
        <f ca="1">'1.Inputs'!$D$35+MIN(SUM($AC511:AC511),SUM($AC511:AD511),SUM($AC511:AE511),SUM($AC511:AF511),SUM($AC511:AG511),SUM($AC511:AH511),SUM($AC511:AI511),SUM($AC511:AJ511),SUM($AC511:AK511),SUM($AC511:AL511))</f>
        <v>267122793.03873682</v>
      </c>
      <c r="AR511" s="36">
        <f ca="1">IF(AP511&lt;'1.Inputs'!$D$57,1,0)</f>
        <v>0</v>
      </c>
      <c r="AS511" s="36">
        <f t="shared" ca="1" si="63"/>
        <v>0</v>
      </c>
    </row>
    <row r="512" spans="2:45" ht="15" customHeight="1" x14ac:dyDescent="0.25">
      <c r="B512" s="36">
        <v>497</v>
      </c>
      <c r="C512" s="36">
        <f t="shared" ca="1" si="56"/>
        <v>0.66350949718024377</v>
      </c>
      <c r="D512" s="36">
        <f t="shared" ca="1" si="57"/>
        <v>15705.562524963989</v>
      </c>
      <c r="E512" s="47">
        <f t="shared" ca="1" si="58"/>
        <v>0.84797234000632704</v>
      </c>
      <c r="F512" s="36">
        <f t="shared" ca="1" si="59"/>
        <v>27971.737692988907</v>
      </c>
      <c r="G512" s="36">
        <f t="shared" ca="1" si="60"/>
        <v>5.4016454161782662E-2</v>
      </c>
      <c r="H512" s="36">
        <f ca="1">((('1.Inputs'!$D$37*12*IF(1=1,'1.Inputs'!$D$38,IF(1=2,'1.Inputs'!$D$39,$E512)))*$F512*(('1.Inputs'!$D$40)+(1-'1.Inputs'!$D$40)*(1+'1.Inputs'!$D$41))*(1+$G512)^(1-1))*'1.Inputs'!$D$47+(('1.Inputs'!$D$37*12*IF(1=1,'1.Inputs'!$D$38,IF(1=2,'1.Inputs'!$D$39,$E512)))/(1-'1.Inputs'!$D$42)*$D512*(1+$G512)^(1-1))*('1.Inputs'!$D$48-'1.Inputs'!$D$49))/'1.Inputs'!$D$51</f>
        <v>730724070.7830677</v>
      </c>
      <c r="I512" s="36">
        <f ca="1">((('1.Inputs'!$D$37*12*IF(2=1,'1.Inputs'!$D$38,IF(2=2,'1.Inputs'!$D$39,$E512)))*$F512*(('1.Inputs'!$D$40)+(1-'1.Inputs'!$D$40)*(1+'1.Inputs'!$D$41))*(1+$G512)^(2-1))*'1.Inputs'!$D$47+(('1.Inputs'!$D$37*12*IF(2=1,'1.Inputs'!$D$38,IF(2=2,'1.Inputs'!$D$39,$E512)))/(1-'1.Inputs'!$D$42)*$D512*(1+$G512)^(2-1))*('1.Inputs'!$D$48-'1.Inputs'!$D$49))/'1.Inputs'!$D$51</f>
        <v>1078273271.6804054</v>
      </c>
      <c r="J512" s="36">
        <f ca="1">((('1.Inputs'!$D$37*12*IF(3=1,'1.Inputs'!$D$38,IF(3=2,'1.Inputs'!$D$39,$E512)))*$F512*(('1.Inputs'!$D$40)+(1-'1.Inputs'!$D$40)*(1+'1.Inputs'!$D$41))*(1+$G512)^(3-1))*'1.Inputs'!$D$47+(('1.Inputs'!$D$37*12*IF(3=1,'1.Inputs'!$D$38,IF(3=2,'1.Inputs'!$D$39,$E512)))/(1-'1.Inputs'!$D$42)*$D512*(1+$G512)^(3-1))*('1.Inputs'!$D$48-'1.Inputs'!$D$49))/'1.Inputs'!$D$51</f>
        <v>1376765190.3624246</v>
      </c>
      <c r="K512" s="36">
        <f ca="1">((('1.Inputs'!$D$37*12*IF(4=1,'1.Inputs'!$D$38,IF(4=2,'1.Inputs'!$D$39,$E512)))*$F512*(('1.Inputs'!$D$40)+(1-'1.Inputs'!$D$40)*(1+'1.Inputs'!$D$41))*(1+$G512)^(4-1))*'1.Inputs'!$D$47+(('1.Inputs'!$D$37*12*IF(4=1,'1.Inputs'!$D$38,IF(4=2,'1.Inputs'!$D$39,$E512)))/(1-'1.Inputs'!$D$42)*$D512*(1+$G512)^(4-1))*('1.Inputs'!$D$48-'1.Inputs'!$D$49))/'1.Inputs'!$D$51</f>
        <v>1451133164.1591747</v>
      </c>
      <c r="L512" s="36">
        <f ca="1">((('1.Inputs'!$D$37*12*IF(5=1,'1.Inputs'!$D$38,IF(5=2,'1.Inputs'!$D$39,$E512)))*$F512*(('1.Inputs'!$D$40)+(1-'1.Inputs'!$D$40)*(1+'1.Inputs'!$D$41))*(1+$G512)^(5-1))*'1.Inputs'!$D$47+(('1.Inputs'!$D$37*12*IF(5=1,'1.Inputs'!$D$38,IF(5=2,'1.Inputs'!$D$39,$E512)))/(1-'1.Inputs'!$D$42)*$D512*(1+$G512)^(5-1))*('1.Inputs'!$D$48-'1.Inputs'!$D$49))/'1.Inputs'!$D$51</f>
        <v>1529518232.2036214</v>
      </c>
      <c r="M512" s="36">
        <f ca="1">((('1.Inputs'!$D$37*12*IF(6=1,'1.Inputs'!$D$38,IF(6=2,'1.Inputs'!$D$39,$E512)))*$F512*(('1.Inputs'!$D$40)+(1-'1.Inputs'!$D$40)*(1+'1.Inputs'!$D$41))*(1+$G512)^(6-1))*'1.Inputs'!$D$47+(('1.Inputs'!$D$37*12*IF(6=1,'1.Inputs'!$D$38,IF(6=2,'1.Inputs'!$D$39,$E512)))/(1-'1.Inputs'!$D$42)*$D512*(1+$G512)^(6-1))*('1.Inputs'!$D$48-'1.Inputs'!$D$49))/'1.Inputs'!$D$51</f>
        <v>1612137383.6830595</v>
      </c>
      <c r="N512" s="36">
        <f ca="1">((('1.Inputs'!$D$37*12*IF(7=1,'1.Inputs'!$D$38,IF(7=2,'1.Inputs'!$D$39,$E512)))*$F512*(('1.Inputs'!$D$40)+(1-'1.Inputs'!$D$40)*(1+'1.Inputs'!$D$41))*(1+$G512)^(7-1))*'1.Inputs'!$D$47+(('1.Inputs'!$D$37*12*IF(7=1,'1.Inputs'!$D$38,IF(7=2,'1.Inputs'!$D$39,$E512)))/(1-'1.Inputs'!$D$42)*$D512*(1+$G512)^(7-1))*('1.Inputs'!$D$48-'1.Inputs'!$D$49))/'1.Inputs'!$D$51</f>
        <v>1699219328.7712715</v>
      </c>
      <c r="O512" s="36">
        <f ca="1">((('1.Inputs'!$D$37*12*IF(8=1,'1.Inputs'!$D$38,IF(8=2,'1.Inputs'!$D$39,$E512)))*$F512*(('1.Inputs'!$D$40)+(1-'1.Inputs'!$D$40)*(1+'1.Inputs'!$D$41))*(1+$G512)^(8-1))*'1.Inputs'!$D$47+(('1.Inputs'!$D$37*12*IF(8=1,'1.Inputs'!$D$38,IF(8=2,'1.Inputs'!$D$39,$E512)))/(1-'1.Inputs'!$D$42)*$D512*(1+$G512)^(8-1))*('1.Inputs'!$D$48-'1.Inputs'!$D$49))/'1.Inputs'!$D$51</f>
        <v>1791005131.7546601</v>
      </c>
      <c r="P512" s="36">
        <f ca="1">((('1.Inputs'!$D$37*12*IF(9=1,'1.Inputs'!$D$38,IF(9=2,'1.Inputs'!$D$39,$E512)))*$F512*(('1.Inputs'!$D$40)+(1-'1.Inputs'!$D$40)*(1+'1.Inputs'!$D$41))*(1+$G512)^(9-1))*'1.Inputs'!$D$47+(('1.Inputs'!$D$37*12*IF(9=1,'1.Inputs'!$D$38,IF(9=2,'1.Inputs'!$D$39,$E512)))/(1-'1.Inputs'!$D$42)*$D512*(1+$G512)^(9-1))*('1.Inputs'!$D$48-'1.Inputs'!$D$49))/'1.Inputs'!$D$51</f>
        <v>1887748878.3576033</v>
      </c>
      <c r="Q512" s="36">
        <f ca="1">((('1.Inputs'!$D$37*12*IF(10=1,'1.Inputs'!$D$38,IF(10=2,'1.Inputs'!$D$39,$E512)))*$F512*(('1.Inputs'!$D$40)+(1-'1.Inputs'!$D$40)*(1+'1.Inputs'!$D$41))*(1+$G512)^(10-1))*'1.Inputs'!$D$47+(('1.Inputs'!$D$37*12*IF(10=1,'1.Inputs'!$D$38,IF(10=2,'1.Inputs'!$D$39,$E512)))/(1-'1.Inputs'!$D$42)*$D512*(1+$G512)^(10-1))*('1.Inputs'!$D$48-'1.Inputs'!$D$49))/'1.Inputs'!$D$51</f>
        <v>1989718379.1143637</v>
      </c>
      <c r="R512" s="36">
        <f>-'1.Inputs'!$D$24</f>
        <v>-2050000000</v>
      </c>
      <c r="S512" s="36">
        <f ca="1">((('1.Inputs'!$D$37*12*IF(1=1,'1.Inputs'!$D$38,IF(1=2,'1.Inputs'!$D$39,$E512)))*$F512*(('1.Inputs'!$D$40)+(1-'1.Inputs'!$D$40)*(1+'1.Inputs'!$D$41))*(1+$G512)^(1-1))-(('1.Inputs'!$D$37*12*IF(1=1,'1.Inputs'!$D$38,IF(1=2,'1.Inputs'!$D$39,$E512)))/(1-'1.Inputs'!$D$42)*$D512*(1+$G512)^(1-1))-('1.Inputs'!$D$37*12*IF(1=1,'1.Inputs'!$D$38,IF(1=2,'1.Inputs'!$D$39,$E512)))*'1.Inputs'!$D$43*(1+$G512)^(1-1)-'1.Inputs'!$D$44*(1+$G512)^(1-1)-('1.Inputs'!$D$20/'1.Inputs'!$D$27+'1.Inputs'!$D$23/'1.Inputs'!$D$28))-MAX(0,((('1.Inputs'!$D$37*12*IF(1=1,'1.Inputs'!$D$38,IF(1=2,'1.Inputs'!$D$39,$E512)))*$F512*(('1.Inputs'!$D$40)+(1-'1.Inputs'!$D$40)*(1+'1.Inputs'!$D$41))*(1+$G512)^(1-1))-(('1.Inputs'!$D$37*12*IF(1=1,'1.Inputs'!$D$38,IF(1=2,'1.Inputs'!$D$39,$E512)))/(1-'1.Inputs'!$D$42)*$D512*(1+$G512)^(1-1))-('1.Inputs'!$D$37*12*IF(1=1,'1.Inputs'!$D$38,IF(1=2,'1.Inputs'!$D$39,$E512)))*'1.Inputs'!$D$43*(1+$G512)^(1-1)-'1.Inputs'!$D$44*(1+$G512)^(1-1)-('1.Inputs'!$D$20/'1.Inputs'!$D$27+'1.Inputs'!$D$23/'1.Inputs'!$D$28)))*'1.Inputs'!$D$53+('1.Inputs'!$D$20/'1.Inputs'!$D$27+'1.Inputs'!$D$23/'1.Inputs'!$D$28)-H512</f>
        <v>-379679885.19738269</v>
      </c>
      <c r="T512" s="36">
        <f ca="1">((('1.Inputs'!$D$37*12*IF(2=1,'1.Inputs'!$D$38,IF(2=2,'1.Inputs'!$D$39,$E512)))*$F512*(('1.Inputs'!$D$40)+(1-'1.Inputs'!$D$40)*(1+'1.Inputs'!$D$41))*(1+$G512)^(2-1))-(('1.Inputs'!$D$37*12*IF(2=1,'1.Inputs'!$D$38,IF(2=2,'1.Inputs'!$D$39,$E512)))/(1-'1.Inputs'!$D$42)*$D512*(1+$G512)^(2-1))-('1.Inputs'!$D$37*12*IF(2=1,'1.Inputs'!$D$38,IF(2=2,'1.Inputs'!$D$39,$E512)))*'1.Inputs'!$D$43*(1+$G512)^(2-1)-'1.Inputs'!$D$44*(1+$G512)^(2-1)-('1.Inputs'!$D$20/'1.Inputs'!$D$27+'1.Inputs'!$D$23/'1.Inputs'!$D$28))-MAX(0,((('1.Inputs'!$D$37*12*IF(2=1,'1.Inputs'!$D$38,IF(2=2,'1.Inputs'!$D$39,$E512)))*$F512*(('1.Inputs'!$D$40)+(1-'1.Inputs'!$D$40)*(1+'1.Inputs'!$D$41))*(1+$G512)^(2-1))-(('1.Inputs'!$D$37*12*IF(2=1,'1.Inputs'!$D$38,IF(2=2,'1.Inputs'!$D$39,$E512)))/(1-'1.Inputs'!$D$42)*$D512*(1+$G512)^(2-1))-('1.Inputs'!$D$37*12*IF(2=1,'1.Inputs'!$D$38,IF(2=2,'1.Inputs'!$D$39,$E512)))*'1.Inputs'!$D$43*(1+$G512)^(2-1)-'1.Inputs'!$D$44*(1+$G512)^(2-1)-('1.Inputs'!$D$20/'1.Inputs'!$D$27+'1.Inputs'!$D$23/'1.Inputs'!$D$28)))*'1.Inputs'!$D$53+('1.Inputs'!$D$20/'1.Inputs'!$D$27+'1.Inputs'!$D$23/'1.Inputs'!$D$28)-(I512-H512)</f>
        <v>394626347.77690566</v>
      </c>
      <c r="U512" s="36">
        <f ca="1">((('1.Inputs'!$D$37*12*IF(3=1,'1.Inputs'!$D$38,IF(3=2,'1.Inputs'!$D$39,$E512)))*$F512*(('1.Inputs'!$D$40)+(1-'1.Inputs'!$D$40)*(1+'1.Inputs'!$D$41))*(1+$G512)^(3-1))-(('1.Inputs'!$D$37*12*IF(3=1,'1.Inputs'!$D$38,IF(3=2,'1.Inputs'!$D$39,$E512)))/(1-'1.Inputs'!$D$42)*$D512*(1+$G512)^(3-1))-('1.Inputs'!$D$37*12*IF(3=1,'1.Inputs'!$D$38,IF(3=2,'1.Inputs'!$D$39,$E512)))*'1.Inputs'!$D$43*(1+$G512)^(3-1)-'1.Inputs'!$D$44*(1+$G512)^(3-1)-('1.Inputs'!$D$20/'1.Inputs'!$D$27+'1.Inputs'!$D$23/'1.Inputs'!$D$28))-MAX(0,((('1.Inputs'!$D$37*12*IF(3=1,'1.Inputs'!$D$38,IF(3=2,'1.Inputs'!$D$39,$E512)))*$F512*(('1.Inputs'!$D$40)+(1-'1.Inputs'!$D$40)*(1+'1.Inputs'!$D$41))*(1+$G512)^(3-1))-(('1.Inputs'!$D$37*12*IF(3=1,'1.Inputs'!$D$38,IF(3=2,'1.Inputs'!$D$39,$E512)))/(1-'1.Inputs'!$D$42)*$D512*(1+$G512)^(3-1))-('1.Inputs'!$D$37*12*IF(3=1,'1.Inputs'!$D$38,IF(3=2,'1.Inputs'!$D$39,$E512)))*'1.Inputs'!$D$43*(1+$G512)^(3-1)-'1.Inputs'!$D$44*(1+$G512)^(3-1)-('1.Inputs'!$D$20/'1.Inputs'!$D$27+'1.Inputs'!$D$23/'1.Inputs'!$D$28)))*'1.Inputs'!$D$53+('1.Inputs'!$D$20/'1.Inputs'!$D$27+'1.Inputs'!$D$23/'1.Inputs'!$D$28)-(J512-I512)</f>
        <v>773438747.64470148</v>
      </c>
      <c r="V512" s="36">
        <f ca="1">((('1.Inputs'!$D$37*12*IF(4=1,'1.Inputs'!$D$38,IF(4=2,'1.Inputs'!$D$39,$E512)))*$F512*(('1.Inputs'!$D$40)+(1-'1.Inputs'!$D$40)*(1+'1.Inputs'!$D$41))*(1+$G512)^(4-1))-(('1.Inputs'!$D$37*12*IF(4=1,'1.Inputs'!$D$38,IF(4=2,'1.Inputs'!$D$39,$E512)))/(1-'1.Inputs'!$D$42)*$D512*(1+$G512)^(4-1))-('1.Inputs'!$D$37*12*IF(4=1,'1.Inputs'!$D$38,IF(4=2,'1.Inputs'!$D$39,$E512)))*'1.Inputs'!$D$43*(1+$G512)^(4-1)-'1.Inputs'!$D$44*(1+$G512)^(4-1)-('1.Inputs'!$D$20/'1.Inputs'!$D$27+'1.Inputs'!$D$23/'1.Inputs'!$D$28))-MAX(0,((('1.Inputs'!$D$37*12*IF(4=1,'1.Inputs'!$D$38,IF(4=2,'1.Inputs'!$D$39,$E512)))*$F512*(('1.Inputs'!$D$40)+(1-'1.Inputs'!$D$40)*(1+'1.Inputs'!$D$41))*(1+$G512)^(4-1))-(('1.Inputs'!$D$37*12*IF(4=1,'1.Inputs'!$D$38,IF(4=2,'1.Inputs'!$D$39,$E512)))/(1-'1.Inputs'!$D$42)*$D512*(1+$G512)^(4-1))-('1.Inputs'!$D$37*12*IF(4=1,'1.Inputs'!$D$38,IF(4=2,'1.Inputs'!$D$39,$E512)))*'1.Inputs'!$D$43*(1+$G512)^(4-1)-'1.Inputs'!$D$44*(1+$G512)^(4-1)-('1.Inputs'!$D$20/'1.Inputs'!$D$27+'1.Inputs'!$D$23/'1.Inputs'!$D$28)))*'1.Inputs'!$D$53+('1.Inputs'!$D$20/'1.Inputs'!$D$27+'1.Inputs'!$D$23/'1.Inputs'!$D$28)-(K512-J512)</f>
        <v>1052912308.7730737</v>
      </c>
      <c r="W512" s="36">
        <f ca="1">((('1.Inputs'!$D$37*12*IF(5=1,'1.Inputs'!$D$38,IF(5=2,'1.Inputs'!$D$39,$E512)))*$F512*(('1.Inputs'!$D$40)+(1-'1.Inputs'!$D$40)*(1+'1.Inputs'!$D$41))*(1+$G512)^(5-1))-(('1.Inputs'!$D$37*12*IF(5=1,'1.Inputs'!$D$38,IF(5=2,'1.Inputs'!$D$39,$E512)))/(1-'1.Inputs'!$D$42)*$D512*(1+$G512)^(5-1))-('1.Inputs'!$D$37*12*IF(5=1,'1.Inputs'!$D$38,IF(5=2,'1.Inputs'!$D$39,$E512)))*'1.Inputs'!$D$43*(1+$G512)^(5-1)-'1.Inputs'!$D$44*(1+$G512)^(5-1)-('1.Inputs'!$D$20/'1.Inputs'!$D$27+'1.Inputs'!$D$23/'1.Inputs'!$D$28))-MAX(0,((('1.Inputs'!$D$37*12*IF(5=1,'1.Inputs'!$D$38,IF(5=2,'1.Inputs'!$D$39,$E512)))*$F512*(('1.Inputs'!$D$40)+(1-'1.Inputs'!$D$40)*(1+'1.Inputs'!$D$41))*(1+$G512)^(5-1))-(('1.Inputs'!$D$37*12*IF(5=1,'1.Inputs'!$D$38,IF(5=2,'1.Inputs'!$D$39,$E512)))/(1-'1.Inputs'!$D$42)*$D512*(1+$G512)^(5-1))-('1.Inputs'!$D$37*12*IF(5=1,'1.Inputs'!$D$38,IF(5=2,'1.Inputs'!$D$39,$E512)))*'1.Inputs'!$D$43*(1+$G512)^(5-1)-'1.Inputs'!$D$44*(1+$G512)^(5-1)-('1.Inputs'!$D$20/'1.Inputs'!$D$27+'1.Inputs'!$D$23/'1.Inputs'!$D$28)))*'1.Inputs'!$D$53+('1.Inputs'!$D$20/'1.Inputs'!$D$27+'1.Inputs'!$D$23/'1.Inputs'!$D$28)-(L512-K512)</f>
        <v>1107234620.7771466</v>
      </c>
      <c r="X512" s="36">
        <f ca="1">((('1.Inputs'!$D$37*12*IF(6=1,'1.Inputs'!$D$38,IF(6=2,'1.Inputs'!$D$39,$E512)))*$F512*(('1.Inputs'!$D$40)+(1-'1.Inputs'!$D$40)*(1+'1.Inputs'!$D$41))*(1+$G512)^(6-1))-(('1.Inputs'!$D$37*12*IF(6=1,'1.Inputs'!$D$38,IF(6=2,'1.Inputs'!$D$39,$E512)))/(1-'1.Inputs'!$D$42)*$D512*(1+$G512)^(6-1))-('1.Inputs'!$D$37*12*IF(6=1,'1.Inputs'!$D$38,IF(6=2,'1.Inputs'!$D$39,$E512)))*'1.Inputs'!$D$43*(1+$G512)^(6-1)-'1.Inputs'!$D$44*(1+$G512)^(6-1)-('1.Inputs'!$D$20/'1.Inputs'!$D$27+'1.Inputs'!$D$23/'1.Inputs'!$D$28))-MAX(0,((('1.Inputs'!$D$37*12*IF(6=1,'1.Inputs'!$D$38,IF(6=2,'1.Inputs'!$D$39,$E512)))*$F512*(('1.Inputs'!$D$40)+(1-'1.Inputs'!$D$40)*(1+'1.Inputs'!$D$41))*(1+$G512)^(6-1))-(('1.Inputs'!$D$37*12*IF(6=1,'1.Inputs'!$D$38,IF(6=2,'1.Inputs'!$D$39,$E512)))/(1-'1.Inputs'!$D$42)*$D512*(1+$G512)^(6-1))-('1.Inputs'!$D$37*12*IF(6=1,'1.Inputs'!$D$38,IF(6=2,'1.Inputs'!$D$39,$E512)))*'1.Inputs'!$D$43*(1+$G512)^(6-1)-'1.Inputs'!$D$44*(1+$G512)^(6-1)-('1.Inputs'!$D$20/'1.Inputs'!$D$27+'1.Inputs'!$D$23/'1.Inputs'!$D$28)))*'1.Inputs'!$D$53+('1.Inputs'!$D$20/'1.Inputs'!$D$27+'1.Inputs'!$D$23/'1.Inputs'!$D$28)-(M512-L512)</f>
        <v>1164491231.4575493</v>
      </c>
      <c r="Y512" s="36">
        <f ca="1">((('1.Inputs'!$D$37*12*IF(7=1,'1.Inputs'!$D$38,IF(7=2,'1.Inputs'!$D$39,$E512)))*$F512*(('1.Inputs'!$D$40)+(1-'1.Inputs'!$D$40)*(1+'1.Inputs'!$D$41))*(1+$G512)^(7-1))-(('1.Inputs'!$D$37*12*IF(7=1,'1.Inputs'!$D$38,IF(7=2,'1.Inputs'!$D$39,$E512)))/(1-'1.Inputs'!$D$42)*$D512*(1+$G512)^(7-1))-('1.Inputs'!$D$37*12*IF(7=1,'1.Inputs'!$D$38,IF(7=2,'1.Inputs'!$D$39,$E512)))*'1.Inputs'!$D$43*(1+$G512)^(7-1)-'1.Inputs'!$D$44*(1+$G512)^(7-1)-('1.Inputs'!$D$20/'1.Inputs'!$D$27+'1.Inputs'!$D$23/'1.Inputs'!$D$28))-MAX(0,((('1.Inputs'!$D$37*12*IF(7=1,'1.Inputs'!$D$38,IF(7=2,'1.Inputs'!$D$39,$E512)))*$F512*(('1.Inputs'!$D$40)+(1-'1.Inputs'!$D$40)*(1+'1.Inputs'!$D$41))*(1+$G512)^(7-1))-(('1.Inputs'!$D$37*12*IF(7=1,'1.Inputs'!$D$38,IF(7=2,'1.Inputs'!$D$39,$E512)))/(1-'1.Inputs'!$D$42)*$D512*(1+$G512)^(7-1))-('1.Inputs'!$D$37*12*IF(7=1,'1.Inputs'!$D$38,IF(7=2,'1.Inputs'!$D$39,$E512)))*'1.Inputs'!$D$43*(1+$G512)^(7-1)-'1.Inputs'!$D$44*(1+$G512)^(7-1)-('1.Inputs'!$D$20/'1.Inputs'!$D$27+'1.Inputs'!$D$23/'1.Inputs'!$D$28)))*'1.Inputs'!$D$53+('1.Inputs'!$D$20/'1.Inputs'!$D$27+'1.Inputs'!$D$23/'1.Inputs'!$D$28)-(N512-M512)</f>
        <v>1224840641.2242301</v>
      </c>
      <c r="Z512" s="36">
        <f ca="1">((('1.Inputs'!$D$37*12*IF(8=1,'1.Inputs'!$D$38,IF(8=2,'1.Inputs'!$D$39,$E512)))*$F512*(('1.Inputs'!$D$40)+(1-'1.Inputs'!$D$40)*(1+'1.Inputs'!$D$41))*(1+$G512)^(8-1))-(('1.Inputs'!$D$37*12*IF(8=1,'1.Inputs'!$D$38,IF(8=2,'1.Inputs'!$D$39,$E512)))/(1-'1.Inputs'!$D$42)*$D512*(1+$G512)^(8-1))-('1.Inputs'!$D$37*12*IF(8=1,'1.Inputs'!$D$38,IF(8=2,'1.Inputs'!$D$39,$E512)))*'1.Inputs'!$D$43*(1+$G512)^(8-1)-'1.Inputs'!$D$44*(1+$G512)^(8-1)-('1.Inputs'!$D$20/'1.Inputs'!$D$27+'1.Inputs'!$D$23/'1.Inputs'!$D$28))-MAX(0,((('1.Inputs'!$D$37*12*IF(8=1,'1.Inputs'!$D$38,IF(8=2,'1.Inputs'!$D$39,$E512)))*$F512*(('1.Inputs'!$D$40)+(1-'1.Inputs'!$D$40)*(1+'1.Inputs'!$D$41))*(1+$G512)^(8-1))-(('1.Inputs'!$D$37*12*IF(8=1,'1.Inputs'!$D$38,IF(8=2,'1.Inputs'!$D$39,$E512)))/(1-'1.Inputs'!$D$42)*$D512*(1+$G512)^(8-1))-('1.Inputs'!$D$37*12*IF(8=1,'1.Inputs'!$D$38,IF(8=2,'1.Inputs'!$D$39,$E512)))*'1.Inputs'!$D$43*(1+$G512)^(8-1)-'1.Inputs'!$D$44*(1+$G512)^(8-1)-('1.Inputs'!$D$20/'1.Inputs'!$D$27+'1.Inputs'!$D$23/'1.Inputs'!$D$28)))*'1.Inputs'!$D$53+('1.Inputs'!$D$20/'1.Inputs'!$D$27+'1.Inputs'!$D$23/'1.Inputs'!$D$28)-(O512-N512)</f>
        <v>1288449912.1172628</v>
      </c>
      <c r="AA512" s="36">
        <f ca="1">((('1.Inputs'!$D$37*12*IF(9=1,'1.Inputs'!$D$38,IF(9=2,'1.Inputs'!$D$39,$E512)))*$F512*(('1.Inputs'!$D$40)+(1-'1.Inputs'!$D$40)*(1+'1.Inputs'!$D$41))*(1+$G512)^(9-1))-(('1.Inputs'!$D$37*12*IF(9=1,'1.Inputs'!$D$38,IF(9=2,'1.Inputs'!$D$39,$E512)))/(1-'1.Inputs'!$D$42)*$D512*(1+$G512)^(9-1))-('1.Inputs'!$D$37*12*IF(9=1,'1.Inputs'!$D$38,IF(9=2,'1.Inputs'!$D$39,$E512)))*'1.Inputs'!$D$43*(1+$G512)^(9-1)-'1.Inputs'!$D$44*(1+$G512)^(9-1)-('1.Inputs'!$D$20/'1.Inputs'!$D$27+'1.Inputs'!$D$23/'1.Inputs'!$D$28))-MAX(0,((('1.Inputs'!$D$37*12*IF(9=1,'1.Inputs'!$D$38,IF(9=2,'1.Inputs'!$D$39,$E512)))*$F512*(('1.Inputs'!$D$40)+(1-'1.Inputs'!$D$40)*(1+'1.Inputs'!$D$41))*(1+$G512)^(9-1))-(('1.Inputs'!$D$37*12*IF(9=1,'1.Inputs'!$D$38,IF(9=2,'1.Inputs'!$D$39,$E512)))/(1-'1.Inputs'!$D$42)*$D512*(1+$G512)^(9-1))-('1.Inputs'!$D$37*12*IF(9=1,'1.Inputs'!$D$38,IF(9=2,'1.Inputs'!$D$39,$E512)))*'1.Inputs'!$D$43*(1+$G512)^(9-1)-'1.Inputs'!$D$44*(1+$G512)^(9-1)-('1.Inputs'!$D$20/'1.Inputs'!$D$27+'1.Inputs'!$D$23/'1.Inputs'!$D$28)))*'1.Inputs'!$D$53+('1.Inputs'!$D$20/'1.Inputs'!$D$27+'1.Inputs'!$D$23/'1.Inputs'!$D$28)-(P512-O512)</f>
        <v>1355495130.2757533</v>
      </c>
      <c r="AB512" s="36">
        <f ca="1">((('1.Inputs'!$D$37*12*IF(10=1,'1.Inputs'!$D$38,IF(10=2,'1.Inputs'!$D$39,$E512)))*$F512*(('1.Inputs'!$D$40)+(1-'1.Inputs'!$D$40)*(1+'1.Inputs'!$D$41))*(1+$G512)^(10-1))-(('1.Inputs'!$D$37*12*IF(10=1,'1.Inputs'!$D$38,IF(10=2,'1.Inputs'!$D$39,$E512)))/(1-'1.Inputs'!$D$42)*$D512*(1+$G512)^(10-1))-('1.Inputs'!$D$37*12*IF(10=1,'1.Inputs'!$D$38,IF(10=2,'1.Inputs'!$D$39,$E512)))*'1.Inputs'!$D$43*(1+$G512)^(10-1)-'1.Inputs'!$D$44*(1+$G512)^(10-1)-('1.Inputs'!$D$20/'1.Inputs'!$D$27+'1.Inputs'!$D$23/'1.Inputs'!$D$28))-MAX(0,((('1.Inputs'!$D$37*12*IF(10=1,'1.Inputs'!$D$38,IF(10=2,'1.Inputs'!$D$39,$E512)))*$F512*(('1.Inputs'!$D$40)+(1-'1.Inputs'!$D$40)*(1+'1.Inputs'!$D$41))*(1+$G512)^(10-1))-(('1.Inputs'!$D$37*12*IF(10=1,'1.Inputs'!$D$38,IF(10=2,'1.Inputs'!$D$39,$E512)))/(1-'1.Inputs'!$D$42)*$D512*(1+$G512)^(10-1))-('1.Inputs'!$D$37*12*IF(10=1,'1.Inputs'!$D$38,IF(10=2,'1.Inputs'!$D$39,$E512)))*'1.Inputs'!$D$43*(1+$G512)^(10-1)-'1.Inputs'!$D$44*(1+$G512)^(10-1)-('1.Inputs'!$D$20/'1.Inputs'!$D$27+'1.Inputs'!$D$23/'1.Inputs'!$D$28)))*'1.Inputs'!$D$53+('1.Inputs'!$D$20/'1.Inputs'!$D$27+'1.Inputs'!$D$23/'1.Inputs'!$D$28)-(Q512-P512)+(('1.Inputs'!$D$20+'1.Inputs'!$D$23-('1.Inputs'!$D$20/'1.Inputs'!$D$27+'1.Inputs'!$D$23/'1.Inputs'!$D$28)*'1.Inputs'!$D$10)*'1.Inputs'!$D$60+'1.Inputs'!$D$19*'1.Inputs'!$D$59+Q512)</f>
        <v>4115880272.5020332</v>
      </c>
      <c r="AC512" s="36">
        <f ca="1">S512-AC$13-AC$14+MIN(AC$13,MAX(0,((('1.Inputs'!$D$37*12*IF(1=1,'1.Inputs'!$D$38,IF(1=2,'1.Inputs'!$D$39,$E512)))*$F512*(('1.Inputs'!$D$40)+(1-'1.Inputs'!$D$40)*(1+'1.Inputs'!$D$41))*(1+$G512)^(1-1))-(('1.Inputs'!$D$37*12*IF(1=1,'1.Inputs'!$D$38,IF(1=2,'1.Inputs'!$D$39,$E512)))/(1-'1.Inputs'!$D$42)*$D512*(1+$G512)^(1-1))-('1.Inputs'!$D$37*12*IF(1=1,'1.Inputs'!$D$38,IF(1=2,'1.Inputs'!$D$39,$E512)))*'1.Inputs'!$D$43*(1+$G512)^(1-1)-'1.Inputs'!$D$44*(1+$G512)^(1-1)-('1.Inputs'!$D$20/'1.Inputs'!$D$27+'1.Inputs'!$D$23/'1.Inputs'!$D$28))))*'1.Inputs'!$D$53</f>
        <v>-475619885.19738269</v>
      </c>
      <c r="AD512" s="36">
        <f ca="1">T512-AD$13-AD$14+MIN(AD$13,MAX(0,((('1.Inputs'!$D$37*12*IF(2=1,'1.Inputs'!$D$38,IF(2=2,'1.Inputs'!$D$39,$E512)))*$F512*(('1.Inputs'!$D$40)+(1-'1.Inputs'!$D$40)*(1+'1.Inputs'!$D$41))*(1+$G512)^(2-1))-(('1.Inputs'!$D$37*12*IF(2=1,'1.Inputs'!$D$38,IF(2=2,'1.Inputs'!$D$39,$E512)))/(1-'1.Inputs'!$D$42)*$D512*(1+$G512)^(2-1))-('1.Inputs'!$D$37*12*IF(2=1,'1.Inputs'!$D$38,IF(2=2,'1.Inputs'!$D$39,$E512)))*'1.Inputs'!$D$43*(1+$G512)^(2-1)-'1.Inputs'!$D$44*(1+$G512)^(2-1)-('1.Inputs'!$D$20/'1.Inputs'!$D$27+'1.Inputs'!$D$23/'1.Inputs'!$D$28))))*'1.Inputs'!$D$53</f>
        <v>298686347.77690566</v>
      </c>
      <c r="AE512" s="36">
        <f ca="1">U512-AE$13-AE$14+MIN(AE$13,MAX(0,((('1.Inputs'!$D$37*12*IF(3=1,'1.Inputs'!$D$38,IF(3=2,'1.Inputs'!$D$39,$E512)))*$F512*(('1.Inputs'!$D$40)+(1-'1.Inputs'!$D$40)*(1+'1.Inputs'!$D$41))*(1+$G512)^(3-1))-(('1.Inputs'!$D$37*12*IF(3=1,'1.Inputs'!$D$38,IF(3=2,'1.Inputs'!$D$39,$E512)))/(1-'1.Inputs'!$D$42)*$D512*(1+$G512)^(3-1))-('1.Inputs'!$D$37*12*IF(3=1,'1.Inputs'!$D$38,IF(3=2,'1.Inputs'!$D$39,$E512)))*'1.Inputs'!$D$43*(1+$G512)^(3-1)-'1.Inputs'!$D$44*(1+$G512)^(3-1)-('1.Inputs'!$D$20/'1.Inputs'!$D$27+'1.Inputs'!$D$23/'1.Inputs'!$D$28))))*'1.Inputs'!$D$53</f>
        <v>431498747.64470148</v>
      </c>
      <c r="AF512" s="36">
        <f ca="1">V512-AF$13-AF$14+MIN(AF$13,MAX(0,((('1.Inputs'!$D$37*12*IF(4=1,'1.Inputs'!$D$38,IF(4=2,'1.Inputs'!$D$39,$E512)))*$F512*(('1.Inputs'!$D$40)+(1-'1.Inputs'!$D$40)*(1+'1.Inputs'!$D$41))*(1+$G512)^(4-1))-(('1.Inputs'!$D$37*12*IF(4=1,'1.Inputs'!$D$38,IF(4=2,'1.Inputs'!$D$39,$E512)))/(1-'1.Inputs'!$D$42)*$D512*(1+$G512)^(4-1))-('1.Inputs'!$D$37*12*IF(4=1,'1.Inputs'!$D$38,IF(4=2,'1.Inputs'!$D$39,$E512)))*'1.Inputs'!$D$43*(1+$G512)^(4-1)-'1.Inputs'!$D$44*(1+$G512)^(4-1)-('1.Inputs'!$D$20/'1.Inputs'!$D$27+'1.Inputs'!$D$23/'1.Inputs'!$D$28))))*'1.Inputs'!$D$53</f>
        <v>730160308.77307367</v>
      </c>
      <c r="AG512" s="36">
        <f ca="1">W512-AG$13-AG$14+MIN(AG$13,MAX(0,((('1.Inputs'!$D$37*12*IF(5=1,'1.Inputs'!$D$38,IF(5=2,'1.Inputs'!$D$39,$E512)))*$F512*(('1.Inputs'!$D$40)+(1-'1.Inputs'!$D$40)*(1+'1.Inputs'!$D$41))*(1+$G512)^(5-1))-(('1.Inputs'!$D$37*12*IF(5=1,'1.Inputs'!$D$38,IF(5=2,'1.Inputs'!$D$39,$E512)))/(1-'1.Inputs'!$D$42)*$D512*(1+$G512)^(5-1))-('1.Inputs'!$D$37*12*IF(5=1,'1.Inputs'!$D$38,IF(5=2,'1.Inputs'!$D$39,$E512)))*'1.Inputs'!$D$43*(1+$G512)^(5-1)-'1.Inputs'!$D$44*(1+$G512)^(5-1)-('1.Inputs'!$D$20/'1.Inputs'!$D$27+'1.Inputs'!$D$23/'1.Inputs'!$D$28))))*'1.Inputs'!$D$53</f>
        <v>803670620.77714658</v>
      </c>
      <c r="AH512" s="36">
        <f ca="1">X512-AH$13-AH$14+MIN(AH$13,MAX(0,((('1.Inputs'!$D$37*12*IF(6=1,'1.Inputs'!$D$38,IF(6=2,'1.Inputs'!$D$39,$E512)))*$F512*(('1.Inputs'!$D$40)+(1-'1.Inputs'!$D$40)*(1+'1.Inputs'!$D$41))*(1+$G512)^(6-1))-(('1.Inputs'!$D$37*12*IF(6=1,'1.Inputs'!$D$38,IF(6=2,'1.Inputs'!$D$39,$E512)))/(1-'1.Inputs'!$D$42)*$D512*(1+$G512)^(6-1))-('1.Inputs'!$D$37*12*IF(6=1,'1.Inputs'!$D$38,IF(6=2,'1.Inputs'!$D$39,$E512)))*'1.Inputs'!$D$43*(1+$G512)^(6-1)-'1.Inputs'!$D$44*(1+$G512)^(6-1)-('1.Inputs'!$D$20/'1.Inputs'!$D$27+'1.Inputs'!$D$23/'1.Inputs'!$D$28))))*'1.Inputs'!$D$53</f>
        <v>880115231.45754933</v>
      </c>
      <c r="AI512" s="36">
        <f ca="1">Y512-AI$13-AI$14+MIN(AI$13,MAX(0,((('1.Inputs'!$D$37*12*IF(7=1,'1.Inputs'!$D$38,IF(7=2,'1.Inputs'!$D$39,$E512)))*$F512*(('1.Inputs'!$D$40)+(1-'1.Inputs'!$D$40)*(1+'1.Inputs'!$D$41))*(1+$G512)^(7-1))-(('1.Inputs'!$D$37*12*IF(7=1,'1.Inputs'!$D$38,IF(7=2,'1.Inputs'!$D$39,$E512)))/(1-'1.Inputs'!$D$42)*$D512*(1+$G512)^(7-1))-('1.Inputs'!$D$37*12*IF(7=1,'1.Inputs'!$D$38,IF(7=2,'1.Inputs'!$D$39,$E512)))*'1.Inputs'!$D$43*(1+$G512)^(7-1)-'1.Inputs'!$D$44*(1+$G512)^(7-1)-('1.Inputs'!$D$20/'1.Inputs'!$D$27+'1.Inputs'!$D$23/'1.Inputs'!$D$28))))*'1.Inputs'!$D$53</f>
        <v>959652641.22423005</v>
      </c>
      <c r="AJ512" s="36">
        <f ca="1">Z512-AJ$13-AJ$14+MIN(AJ$13,MAX(0,((('1.Inputs'!$D$37*12*IF(8=1,'1.Inputs'!$D$38,IF(8=2,'1.Inputs'!$D$39,$E512)))*$F512*(('1.Inputs'!$D$40)+(1-'1.Inputs'!$D$40)*(1+'1.Inputs'!$D$41))*(1+$G512)^(8-1))-(('1.Inputs'!$D$37*12*IF(8=1,'1.Inputs'!$D$38,IF(8=2,'1.Inputs'!$D$39,$E512)))/(1-'1.Inputs'!$D$42)*$D512*(1+$G512)^(8-1))-('1.Inputs'!$D$37*12*IF(8=1,'1.Inputs'!$D$38,IF(8=2,'1.Inputs'!$D$39,$E512)))*'1.Inputs'!$D$43*(1+$G512)^(8-1)-'1.Inputs'!$D$44*(1+$G512)^(8-1)-('1.Inputs'!$D$20/'1.Inputs'!$D$27+'1.Inputs'!$D$23/'1.Inputs'!$D$28))))*'1.Inputs'!$D$53</f>
        <v>1288449912.1172628</v>
      </c>
      <c r="AK512" s="36">
        <f ca="1">AA512-AK$13-AK$14+MIN(AK$13,MAX(0,((('1.Inputs'!$D$37*12*IF(9=1,'1.Inputs'!$D$38,IF(9=2,'1.Inputs'!$D$39,$E512)))*$F512*(('1.Inputs'!$D$40)+(1-'1.Inputs'!$D$40)*(1+'1.Inputs'!$D$41))*(1+$G512)^(9-1))-(('1.Inputs'!$D$37*12*IF(9=1,'1.Inputs'!$D$38,IF(9=2,'1.Inputs'!$D$39,$E512)))/(1-'1.Inputs'!$D$42)*$D512*(1+$G512)^(9-1))-('1.Inputs'!$D$37*12*IF(9=1,'1.Inputs'!$D$38,IF(9=2,'1.Inputs'!$D$39,$E512)))*'1.Inputs'!$D$43*(1+$G512)^(9-1)-'1.Inputs'!$D$44*(1+$G512)^(9-1)-('1.Inputs'!$D$20/'1.Inputs'!$D$27+'1.Inputs'!$D$23/'1.Inputs'!$D$28))))*'1.Inputs'!$D$53</f>
        <v>1355495130.2757533</v>
      </c>
      <c r="AL512" s="36">
        <f ca="1">AB512-AL$13-AL$14+MIN(AL$13,MAX(0,((('1.Inputs'!$D$37*12*IF(10=1,'1.Inputs'!$D$38,IF(10=2,'1.Inputs'!$D$39,$E512)))*$F512*(('1.Inputs'!$D$40)+(1-'1.Inputs'!$D$40)*(1+'1.Inputs'!$D$41))*(1+$G512)^(10-1))-(('1.Inputs'!$D$37*12*IF(10=1,'1.Inputs'!$D$38,IF(10=2,'1.Inputs'!$D$39,$E512)))/(1-'1.Inputs'!$D$42)*$D512*(1+$G512)^(10-1))-('1.Inputs'!$D$37*12*IF(10=1,'1.Inputs'!$D$38,IF(10=2,'1.Inputs'!$D$39,$E512)))*'1.Inputs'!$D$43*(1+$G512)^(10-1)-'1.Inputs'!$D$44*(1+$G512)^(10-1)-('1.Inputs'!$D$20/'1.Inputs'!$D$27+'1.Inputs'!$D$23/'1.Inputs'!$D$28))))*'1.Inputs'!$D$53+'1.Inputs'!$D$35</f>
        <v>4915880272.5020332</v>
      </c>
      <c r="AM512" s="48">
        <f ca="1">R512+NPV('1.Inputs'!$D$55,S512:AB512)</f>
        <v>3291767305.9247074</v>
      </c>
      <c r="AN512" s="48">
        <f ca="1">-('1.Inputs'!$D$24*(1-'1.Inputs'!$D$31)+'1.Inputs'!$D$35)+NPV('1.Inputs'!$D$54,AC512:AL512)</f>
        <v>1396880969.6046233</v>
      </c>
      <c r="AO512" s="36">
        <f t="shared" ca="1" si="61"/>
        <v>-2.5723569457817255</v>
      </c>
      <c r="AP512" s="36">
        <f t="shared" ca="1" si="62"/>
        <v>1.9650374686095058</v>
      </c>
      <c r="AQ512" s="36">
        <f ca="1">'1.Inputs'!$D$35+MIN(SUM($AC512:AC512),SUM($AC512:AD512),SUM($AC512:AE512),SUM($AC512:AF512),SUM($AC512:AG512),SUM($AC512:AH512),SUM($AC512:AI512),SUM($AC512:AJ512),SUM($AC512:AK512),SUM($AC512:AL512))</f>
        <v>324380114.80261731</v>
      </c>
      <c r="AR512" s="36">
        <f ca="1">IF(AP512&lt;'1.Inputs'!$D$57,1,0)</f>
        <v>0</v>
      </c>
      <c r="AS512" s="36">
        <f t="shared" ca="1" si="63"/>
        <v>0</v>
      </c>
    </row>
    <row r="513" spans="2:45" ht="15" customHeight="1" x14ac:dyDescent="0.25">
      <c r="B513" s="36">
        <v>498</v>
      </c>
      <c r="C513" s="36">
        <f t="shared" ca="1" si="56"/>
        <v>0.12947927789894986</v>
      </c>
      <c r="D513" s="36">
        <f t="shared" ca="1" si="57"/>
        <v>24009.618445167966</v>
      </c>
      <c r="E513" s="47">
        <f t="shared" ca="1" si="58"/>
        <v>0.76536678185948381</v>
      </c>
      <c r="F513" s="36">
        <f t="shared" ca="1" si="59"/>
        <v>32278.811017004398</v>
      </c>
      <c r="G513" s="36">
        <f t="shared" ca="1" si="60"/>
        <v>6.0984865362226671E-2</v>
      </c>
      <c r="H513" s="36">
        <f ca="1">((('1.Inputs'!$D$37*12*IF(1=1,'1.Inputs'!$D$38,IF(1=2,'1.Inputs'!$D$39,$E513)))*$F513*(('1.Inputs'!$D$40)+(1-'1.Inputs'!$D$40)*(1+'1.Inputs'!$D$41))*(1+$G513)^(1-1))*'1.Inputs'!$D$47+(('1.Inputs'!$D$37*12*IF(1=1,'1.Inputs'!$D$38,IF(1=2,'1.Inputs'!$D$39,$E513)))/(1-'1.Inputs'!$D$42)*$D513*(1+$G513)^(1-1))*('1.Inputs'!$D$48-'1.Inputs'!$D$49))/'1.Inputs'!$D$51</f>
        <v>879129122.5565362</v>
      </c>
      <c r="I513" s="36">
        <f ca="1">((('1.Inputs'!$D$37*12*IF(2=1,'1.Inputs'!$D$38,IF(2=2,'1.Inputs'!$D$39,$E513)))*$F513*(('1.Inputs'!$D$40)+(1-'1.Inputs'!$D$40)*(1+'1.Inputs'!$D$41))*(1+$G513)^(2-1))*'1.Inputs'!$D$47+(('1.Inputs'!$D$37*12*IF(2=1,'1.Inputs'!$D$38,IF(2=2,'1.Inputs'!$D$39,$E513)))/(1-'1.Inputs'!$D$42)*$D513*(1+$G513)^(2-1))*('1.Inputs'!$D$48-'1.Inputs'!$D$49))/'1.Inputs'!$D$51</f>
        <v>1305839771.2243226</v>
      </c>
      <c r="J513" s="36">
        <f ca="1">((('1.Inputs'!$D$37*12*IF(3=1,'1.Inputs'!$D$38,IF(3=2,'1.Inputs'!$D$39,$E513)))*$F513*(('1.Inputs'!$D$40)+(1-'1.Inputs'!$D$40)*(1+'1.Inputs'!$D$41))*(1+$G513)^(3-1))*'1.Inputs'!$D$47+(('1.Inputs'!$D$37*12*IF(3=1,'1.Inputs'!$D$38,IF(3=2,'1.Inputs'!$D$39,$E513)))/(1-'1.Inputs'!$D$42)*$D513*(1+$G513)^(3-1))*('1.Inputs'!$D$48-'1.Inputs'!$D$49))/'1.Inputs'!$D$51</f>
        <v>1514853552.0714142</v>
      </c>
      <c r="K513" s="36">
        <f ca="1">((('1.Inputs'!$D$37*12*IF(4=1,'1.Inputs'!$D$38,IF(4=2,'1.Inputs'!$D$39,$E513)))*$F513*(('1.Inputs'!$D$40)+(1-'1.Inputs'!$D$40)*(1+'1.Inputs'!$D$41))*(1+$G513)^(4-1))*'1.Inputs'!$D$47+(('1.Inputs'!$D$37*12*IF(4=1,'1.Inputs'!$D$38,IF(4=2,'1.Inputs'!$D$39,$E513)))/(1-'1.Inputs'!$D$42)*$D513*(1+$G513)^(4-1))*('1.Inputs'!$D$48-'1.Inputs'!$D$49))/'1.Inputs'!$D$51</f>
        <v>1607236691.9879804</v>
      </c>
      <c r="L513" s="36">
        <f ca="1">((('1.Inputs'!$D$37*12*IF(5=1,'1.Inputs'!$D$38,IF(5=2,'1.Inputs'!$D$39,$E513)))*$F513*(('1.Inputs'!$D$40)+(1-'1.Inputs'!$D$40)*(1+'1.Inputs'!$D$41))*(1+$G513)^(5-1))*'1.Inputs'!$D$47+(('1.Inputs'!$D$37*12*IF(5=1,'1.Inputs'!$D$38,IF(5=2,'1.Inputs'!$D$39,$E513)))/(1-'1.Inputs'!$D$42)*$D513*(1+$G513)^(5-1))*('1.Inputs'!$D$48-'1.Inputs'!$D$49))/'1.Inputs'!$D$51</f>
        <v>1705253805.2540982</v>
      </c>
      <c r="M513" s="36">
        <f ca="1">((('1.Inputs'!$D$37*12*IF(6=1,'1.Inputs'!$D$38,IF(6=2,'1.Inputs'!$D$39,$E513)))*$F513*(('1.Inputs'!$D$40)+(1-'1.Inputs'!$D$40)*(1+'1.Inputs'!$D$41))*(1+$G513)^(6-1))*'1.Inputs'!$D$47+(('1.Inputs'!$D$37*12*IF(6=1,'1.Inputs'!$D$38,IF(6=2,'1.Inputs'!$D$39,$E513)))/(1-'1.Inputs'!$D$42)*$D513*(1+$G513)^(6-1))*('1.Inputs'!$D$48-'1.Inputs'!$D$49))/'1.Inputs'!$D$51</f>
        <v>1809248478.9759436</v>
      </c>
      <c r="N513" s="36">
        <f ca="1">((('1.Inputs'!$D$37*12*IF(7=1,'1.Inputs'!$D$38,IF(7=2,'1.Inputs'!$D$39,$E513)))*$F513*(('1.Inputs'!$D$40)+(1-'1.Inputs'!$D$40)*(1+'1.Inputs'!$D$41))*(1+$G513)^(7-1))*'1.Inputs'!$D$47+(('1.Inputs'!$D$37*12*IF(7=1,'1.Inputs'!$D$38,IF(7=2,'1.Inputs'!$D$39,$E513)))/(1-'1.Inputs'!$D$42)*$D513*(1+$G513)^(7-1))*('1.Inputs'!$D$48-'1.Inputs'!$D$49))/'1.Inputs'!$D$51</f>
        <v>1919585253.8731053</v>
      </c>
      <c r="O513" s="36">
        <f ca="1">((('1.Inputs'!$D$37*12*IF(8=1,'1.Inputs'!$D$38,IF(8=2,'1.Inputs'!$D$39,$E513)))*$F513*(('1.Inputs'!$D$40)+(1-'1.Inputs'!$D$40)*(1+'1.Inputs'!$D$41))*(1+$G513)^(8-1))*'1.Inputs'!$D$47+(('1.Inputs'!$D$37*12*IF(8=1,'1.Inputs'!$D$38,IF(8=2,'1.Inputs'!$D$39,$E513)))/(1-'1.Inputs'!$D$42)*$D513*(1+$G513)^(8-1))*('1.Inputs'!$D$48-'1.Inputs'!$D$49))/'1.Inputs'!$D$51</f>
        <v>2036650902.1318719</v>
      </c>
      <c r="P513" s="36">
        <f ca="1">((('1.Inputs'!$D$37*12*IF(9=1,'1.Inputs'!$D$38,IF(9=2,'1.Inputs'!$D$39,$E513)))*$F513*(('1.Inputs'!$D$40)+(1-'1.Inputs'!$D$40)*(1+'1.Inputs'!$D$41))*(1+$G513)^(9-1))*'1.Inputs'!$D$47+(('1.Inputs'!$D$37*12*IF(9=1,'1.Inputs'!$D$38,IF(9=2,'1.Inputs'!$D$39,$E513)))/(1-'1.Inputs'!$D$42)*$D513*(1+$G513)^(9-1))*('1.Inputs'!$D$48-'1.Inputs'!$D$49))/'1.Inputs'!$D$51</f>
        <v>2160855783.188242</v>
      </c>
      <c r="Q513" s="36">
        <f ca="1">((('1.Inputs'!$D$37*12*IF(10=1,'1.Inputs'!$D$38,IF(10=2,'1.Inputs'!$D$39,$E513)))*$F513*(('1.Inputs'!$D$40)+(1-'1.Inputs'!$D$40)*(1+'1.Inputs'!$D$41))*(1+$G513)^(10-1))*'1.Inputs'!$D$47+(('1.Inputs'!$D$37*12*IF(10=1,'1.Inputs'!$D$38,IF(10=2,'1.Inputs'!$D$39,$E513)))/(1-'1.Inputs'!$D$42)*$D513*(1+$G513)^(10-1))*('1.Inputs'!$D$48-'1.Inputs'!$D$49))/'1.Inputs'!$D$51</f>
        <v>2292635282.1931653</v>
      </c>
      <c r="R513" s="36">
        <f>-'1.Inputs'!$D$24</f>
        <v>-2050000000</v>
      </c>
      <c r="S513" s="36">
        <f ca="1">((('1.Inputs'!$D$37*12*IF(1=1,'1.Inputs'!$D$38,IF(1=2,'1.Inputs'!$D$39,$E513)))*$F513*(('1.Inputs'!$D$40)+(1-'1.Inputs'!$D$40)*(1+'1.Inputs'!$D$41))*(1+$G513)^(1-1))-(('1.Inputs'!$D$37*12*IF(1=1,'1.Inputs'!$D$38,IF(1=2,'1.Inputs'!$D$39,$E513)))/(1-'1.Inputs'!$D$42)*$D513*(1+$G513)^(1-1))-('1.Inputs'!$D$37*12*IF(1=1,'1.Inputs'!$D$38,IF(1=2,'1.Inputs'!$D$39,$E513)))*'1.Inputs'!$D$43*(1+$G513)^(1-1)-'1.Inputs'!$D$44*(1+$G513)^(1-1)-('1.Inputs'!$D$20/'1.Inputs'!$D$27+'1.Inputs'!$D$23/'1.Inputs'!$D$28))-MAX(0,((('1.Inputs'!$D$37*12*IF(1=1,'1.Inputs'!$D$38,IF(1=2,'1.Inputs'!$D$39,$E513)))*$F513*(('1.Inputs'!$D$40)+(1-'1.Inputs'!$D$40)*(1+'1.Inputs'!$D$41))*(1+$G513)^(1-1))-(('1.Inputs'!$D$37*12*IF(1=1,'1.Inputs'!$D$38,IF(1=2,'1.Inputs'!$D$39,$E513)))/(1-'1.Inputs'!$D$42)*$D513*(1+$G513)^(1-1))-('1.Inputs'!$D$37*12*IF(1=1,'1.Inputs'!$D$38,IF(1=2,'1.Inputs'!$D$39,$E513)))*'1.Inputs'!$D$43*(1+$G513)^(1-1)-'1.Inputs'!$D$44*(1+$G513)^(1-1)-('1.Inputs'!$D$20/'1.Inputs'!$D$27+'1.Inputs'!$D$23/'1.Inputs'!$D$28)))*'1.Inputs'!$D$53+('1.Inputs'!$D$20/'1.Inputs'!$D$27+'1.Inputs'!$D$23/'1.Inputs'!$D$28)-H513</f>
        <v>-1040357761.3334103</v>
      </c>
      <c r="T513" s="36">
        <f ca="1">((('1.Inputs'!$D$37*12*IF(2=1,'1.Inputs'!$D$38,IF(2=2,'1.Inputs'!$D$39,$E513)))*$F513*(('1.Inputs'!$D$40)+(1-'1.Inputs'!$D$40)*(1+'1.Inputs'!$D$41))*(1+$G513)^(2-1))-(('1.Inputs'!$D$37*12*IF(2=1,'1.Inputs'!$D$38,IF(2=2,'1.Inputs'!$D$39,$E513)))/(1-'1.Inputs'!$D$42)*$D513*(1+$G513)^(2-1))-('1.Inputs'!$D$37*12*IF(2=1,'1.Inputs'!$D$38,IF(2=2,'1.Inputs'!$D$39,$E513)))*'1.Inputs'!$D$43*(1+$G513)^(2-1)-'1.Inputs'!$D$44*(1+$G513)^(2-1)-('1.Inputs'!$D$20/'1.Inputs'!$D$27+'1.Inputs'!$D$23/'1.Inputs'!$D$28))-MAX(0,((('1.Inputs'!$D$37*12*IF(2=1,'1.Inputs'!$D$38,IF(2=2,'1.Inputs'!$D$39,$E513)))*$F513*(('1.Inputs'!$D$40)+(1-'1.Inputs'!$D$40)*(1+'1.Inputs'!$D$41))*(1+$G513)^(2-1))-(('1.Inputs'!$D$37*12*IF(2=1,'1.Inputs'!$D$38,IF(2=2,'1.Inputs'!$D$39,$E513)))/(1-'1.Inputs'!$D$42)*$D513*(1+$G513)^(2-1))-('1.Inputs'!$D$37*12*IF(2=1,'1.Inputs'!$D$38,IF(2=2,'1.Inputs'!$D$39,$E513)))*'1.Inputs'!$D$43*(1+$G513)^(2-1)-'1.Inputs'!$D$44*(1+$G513)^(2-1)-('1.Inputs'!$D$20/'1.Inputs'!$D$27+'1.Inputs'!$D$23/'1.Inputs'!$D$28)))*'1.Inputs'!$D$53+('1.Inputs'!$D$20/'1.Inputs'!$D$27+'1.Inputs'!$D$23/'1.Inputs'!$D$28)-(I513-H513)</f>
        <v>-286855832.67377257</v>
      </c>
      <c r="U513" s="36">
        <f ca="1">((('1.Inputs'!$D$37*12*IF(3=1,'1.Inputs'!$D$38,IF(3=2,'1.Inputs'!$D$39,$E513)))*$F513*(('1.Inputs'!$D$40)+(1-'1.Inputs'!$D$40)*(1+'1.Inputs'!$D$41))*(1+$G513)^(3-1))-(('1.Inputs'!$D$37*12*IF(3=1,'1.Inputs'!$D$38,IF(3=2,'1.Inputs'!$D$39,$E513)))/(1-'1.Inputs'!$D$42)*$D513*(1+$G513)^(3-1))-('1.Inputs'!$D$37*12*IF(3=1,'1.Inputs'!$D$38,IF(3=2,'1.Inputs'!$D$39,$E513)))*'1.Inputs'!$D$43*(1+$G513)^(3-1)-'1.Inputs'!$D$44*(1+$G513)^(3-1)-('1.Inputs'!$D$20/'1.Inputs'!$D$27+'1.Inputs'!$D$23/'1.Inputs'!$D$28))-MAX(0,((('1.Inputs'!$D$37*12*IF(3=1,'1.Inputs'!$D$38,IF(3=2,'1.Inputs'!$D$39,$E513)))*$F513*(('1.Inputs'!$D$40)+(1-'1.Inputs'!$D$40)*(1+'1.Inputs'!$D$41))*(1+$G513)^(3-1))-(('1.Inputs'!$D$37*12*IF(3=1,'1.Inputs'!$D$38,IF(3=2,'1.Inputs'!$D$39,$E513)))/(1-'1.Inputs'!$D$42)*$D513*(1+$G513)^(3-1))-('1.Inputs'!$D$37*12*IF(3=1,'1.Inputs'!$D$38,IF(3=2,'1.Inputs'!$D$39,$E513)))*'1.Inputs'!$D$43*(1+$G513)^(3-1)-'1.Inputs'!$D$44*(1+$G513)^(3-1)-('1.Inputs'!$D$20/'1.Inputs'!$D$27+'1.Inputs'!$D$23/'1.Inputs'!$D$28)))*'1.Inputs'!$D$53+('1.Inputs'!$D$20/'1.Inputs'!$D$27+'1.Inputs'!$D$23/'1.Inputs'!$D$28)-(J513-I513)</f>
        <v>7157517.6062234342</v>
      </c>
      <c r="V513" s="36">
        <f ca="1">((('1.Inputs'!$D$37*12*IF(4=1,'1.Inputs'!$D$38,IF(4=2,'1.Inputs'!$D$39,$E513)))*$F513*(('1.Inputs'!$D$40)+(1-'1.Inputs'!$D$40)*(1+'1.Inputs'!$D$41))*(1+$G513)^(4-1))-(('1.Inputs'!$D$37*12*IF(4=1,'1.Inputs'!$D$38,IF(4=2,'1.Inputs'!$D$39,$E513)))/(1-'1.Inputs'!$D$42)*$D513*(1+$G513)^(4-1))-('1.Inputs'!$D$37*12*IF(4=1,'1.Inputs'!$D$38,IF(4=2,'1.Inputs'!$D$39,$E513)))*'1.Inputs'!$D$43*(1+$G513)^(4-1)-'1.Inputs'!$D$44*(1+$G513)^(4-1)-('1.Inputs'!$D$20/'1.Inputs'!$D$27+'1.Inputs'!$D$23/'1.Inputs'!$D$28))-MAX(0,((('1.Inputs'!$D$37*12*IF(4=1,'1.Inputs'!$D$38,IF(4=2,'1.Inputs'!$D$39,$E513)))*$F513*(('1.Inputs'!$D$40)+(1-'1.Inputs'!$D$40)*(1+'1.Inputs'!$D$41))*(1+$G513)^(4-1))-(('1.Inputs'!$D$37*12*IF(4=1,'1.Inputs'!$D$38,IF(4=2,'1.Inputs'!$D$39,$E513)))/(1-'1.Inputs'!$D$42)*$D513*(1+$G513)^(4-1))-('1.Inputs'!$D$37*12*IF(4=1,'1.Inputs'!$D$38,IF(4=2,'1.Inputs'!$D$39,$E513)))*'1.Inputs'!$D$43*(1+$G513)^(4-1)-'1.Inputs'!$D$44*(1+$G513)^(4-1)-('1.Inputs'!$D$20/'1.Inputs'!$D$27+'1.Inputs'!$D$23/'1.Inputs'!$D$28)))*'1.Inputs'!$D$53+('1.Inputs'!$D$20/'1.Inputs'!$D$27+'1.Inputs'!$D$23/'1.Inputs'!$D$28)-(K513-J513)</f>
        <v>134089801.17973641</v>
      </c>
      <c r="W513" s="36">
        <f ca="1">((('1.Inputs'!$D$37*12*IF(5=1,'1.Inputs'!$D$38,IF(5=2,'1.Inputs'!$D$39,$E513)))*$F513*(('1.Inputs'!$D$40)+(1-'1.Inputs'!$D$40)*(1+'1.Inputs'!$D$41))*(1+$G513)^(5-1))-(('1.Inputs'!$D$37*12*IF(5=1,'1.Inputs'!$D$38,IF(5=2,'1.Inputs'!$D$39,$E513)))/(1-'1.Inputs'!$D$42)*$D513*(1+$G513)^(5-1))-('1.Inputs'!$D$37*12*IF(5=1,'1.Inputs'!$D$38,IF(5=2,'1.Inputs'!$D$39,$E513)))*'1.Inputs'!$D$43*(1+$G513)^(5-1)-'1.Inputs'!$D$44*(1+$G513)^(5-1)-('1.Inputs'!$D$20/'1.Inputs'!$D$27+'1.Inputs'!$D$23/'1.Inputs'!$D$28))-MAX(0,((('1.Inputs'!$D$37*12*IF(5=1,'1.Inputs'!$D$38,IF(5=2,'1.Inputs'!$D$39,$E513)))*$F513*(('1.Inputs'!$D$40)+(1-'1.Inputs'!$D$40)*(1+'1.Inputs'!$D$41))*(1+$G513)^(5-1))-(('1.Inputs'!$D$37*12*IF(5=1,'1.Inputs'!$D$38,IF(5=2,'1.Inputs'!$D$39,$E513)))/(1-'1.Inputs'!$D$42)*$D513*(1+$G513)^(5-1))-('1.Inputs'!$D$37*12*IF(5=1,'1.Inputs'!$D$38,IF(5=2,'1.Inputs'!$D$39,$E513)))*'1.Inputs'!$D$43*(1+$G513)^(5-1)-'1.Inputs'!$D$44*(1+$G513)^(5-1)-('1.Inputs'!$D$20/'1.Inputs'!$D$27+'1.Inputs'!$D$23/'1.Inputs'!$D$28)))*'1.Inputs'!$D$53+('1.Inputs'!$D$20/'1.Inputs'!$D$27+'1.Inputs'!$D$23/'1.Inputs'!$D$28)-(L513-K513)</f>
        <v>139385714.76276526</v>
      </c>
      <c r="X513" s="36">
        <f ca="1">((('1.Inputs'!$D$37*12*IF(6=1,'1.Inputs'!$D$38,IF(6=2,'1.Inputs'!$D$39,$E513)))*$F513*(('1.Inputs'!$D$40)+(1-'1.Inputs'!$D$40)*(1+'1.Inputs'!$D$41))*(1+$G513)^(6-1))-(('1.Inputs'!$D$37*12*IF(6=1,'1.Inputs'!$D$38,IF(6=2,'1.Inputs'!$D$39,$E513)))/(1-'1.Inputs'!$D$42)*$D513*(1+$G513)^(6-1))-('1.Inputs'!$D$37*12*IF(6=1,'1.Inputs'!$D$38,IF(6=2,'1.Inputs'!$D$39,$E513)))*'1.Inputs'!$D$43*(1+$G513)^(6-1)-'1.Inputs'!$D$44*(1+$G513)^(6-1)-('1.Inputs'!$D$20/'1.Inputs'!$D$27+'1.Inputs'!$D$23/'1.Inputs'!$D$28))-MAX(0,((('1.Inputs'!$D$37*12*IF(6=1,'1.Inputs'!$D$38,IF(6=2,'1.Inputs'!$D$39,$E513)))*$F513*(('1.Inputs'!$D$40)+(1-'1.Inputs'!$D$40)*(1+'1.Inputs'!$D$41))*(1+$G513)^(6-1))-(('1.Inputs'!$D$37*12*IF(6=1,'1.Inputs'!$D$38,IF(6=2,'1.Inputs'!$D$39,$E513)))/(1-'1.Inputs'!$D$42)*$D513*(1+$G513)^(6-1))-('1.Inputs'!$D$37*12*IF(6=1,'1.Inputs'!$D$38,IF(6=2,'1.Inputs'!$D$39,$E513)))*'1.Inputs'!$D$43*(1+$G513)^(6-1)-'1.Inputs'!$D$44*(1+$G513)^(6-1)-('1.Inputs'!$D$20/'1.Inputs'!$D$27+'1.Inputs'!$D$23/'1.Inputs'!$D$28)))*'1.Inputs'!$D$53+('1.Inputs'!$D$20/'1.Inputs'!$D$27+'1.Inputs'!$D$23/'1.Inputs'!$D$28)-(M513-L513)</f>
        <v>145004598.92262492</v>
      </c>
      <c r="Y513" s="36">
        <f ca="1">((('1.Inputs'!$D$37*12*IF(7=1,'1.Inputs'!$D$38,IF(7=2,'1.Inputs'!$D$39,$E513)))*$F513*(('1.Inputs'!$D$40)+(1-'1.Inputs'!$D$40)*(1+'1.Inputs'!$D$41))*(1+$G513)^(7-1))-(('1.Inputs'!$D$37*12*IF(7=1,'1.Inputs'!$D$38,IF(7=2,'1.Inputs'!$D$39,$E513)))/(1-'1.Inputs'!$D$42)*$D513*(1+$G513)^(7-1))-('1.Inputs'!$D$37*12*IF(7=1,'1.Inputs'!$D$38,IF(7=2,'1.Inputs'!$D$39,$E513)))*'1.Inputs'!$D$43*(1+$G513)^(7-1)-'1.Inputs'!$D$44*(1+$G513)^(7-1)-('1.Inputs'!$D$20/'1.Inputs'!$D$27+'1.Inputs'!$D$23/'1.Inputs'!$D$28))-MAX(0,((('1.Inputs'!$D$37*12*IF(7=1,'1.Inputs'!$D$38,IF(7=2,'1.Inputs'!$D$39,$E513)))*$F513*(('1.Inputs'!$D$40)+(1-'1.Inputs'!$D$40)*(1+'1.Inputs'!$D$41))*(1+$G513)^(7-1))-(('1.Inputs'!$D$37*12*IF(7=1,'1.Inputs'!$D$38,IF(7=2,'1.Inputs'!$D$39,$E513)))/(1-'1.Inputs'!$D$42)*$D513*(1+$G513)^(7-1))-('1.Inputs'!$D$37*12*IF(7=1,'1.Inputs'!$D$38,IF(7=2,'1.Inputs'!$D$39,$E513)))*'1.Inputs'!$D$43*(1+$G513)^(7-1)-'1.Inputs'!$D$44*(1+$G513)^(7-1)-('1.Inputs'!$D$20/'1.Inputs'!$D$27+'1.Inputs'!$D$23/'1.Inputs'!$D$28)))*'1.Inputs'!$D$53+('1.Inputs'!$D$20/'1.Inputs'!$D$27+'1.Inputs'!$D$23/'1.Inputs'!$D$28)-(N513-M513)</f>
        <v>150966149.9764587</v>
      </c>
      <c r="Z513" s="36">
        <f ca="1">((('1.Inputs'!$D$37*12*IF(8=1,'1.Inputs'!$D$38,IF(8=2,'1.Inputs'!$D$39,$E513)))*$F513*(('1.Inputs'!$D$40)+(1-'1.Inputs'!$D$40)*(1+'1.Inputs'!$D$41))*(1+$G513)^(8-1))-(('1.Inputs'!$D$37*12*IF(8=1,'1.Inputs'!$D$38,IF(8=2,'1.Inputs'!$D$39,$E513)))/(1-'1.Inputs'!$D$42)*$D513*(1+$G513)^(8-1))-('1.Inputs'!$D$37*12*IF(8=1,'1.Inputs'!$D$38,IF(8=2,'1.Inputs'!$D$39,$E513)))*'1.Inputs'!$D$43*(1+$G513)^(8-1)-'1.Inputs'!$D$44*(1+$G513)^(8-1)-('1.Inputs'!$D$20/'1.Inputs'!$D$27+'1.Inputs'!$D$23/'1.Inputs'!$D$28))-MAX(0,((('1.Inputs'!$D$37*12*IF(8=1,'1.Inputs'!$D$38,IF(8=2,'1.Inputs'!$D$39,$E513)))*$F513*(('1.Inputs'!$D$40)+(1-'1.Inputs'!$D$40)*(1+'1.Inputs'!$D$41))*(1+$G513)^(8-1))-(('1.Inputs'!$D$37*12*IF(8=1,'1.Inputs'!$D$38,IF(8=2,'1.Inputs'!$D$39,$E513)))/(1-'1.Inputs'!$D$42)*$D513*(1+$G513)^(8-1))-('1.Inputs'!$D$37*12*IF(8=1,'1.Inputs'!$D$38,IF(8=2,'1.Inputs'!$D$39,$E513)))*'1.Inputs'!$D$43*(1+$G513)^(8-1)-'1.Inputs'!$D$44*(1+$G513)^(8-1)-('1.Inputs'!$D$20/'1.Inputs'!$D$27+'1.Inputs'!$D$23/'1.Inputs'!$D$28)))*'1.Inputs'!$D$53+('1.Inputs'!$D$20/'1.Inputs'!$D$27+'1.Inputs'!$D$23/'1.Inputs'!$D$28)-(O513-N513)</f>
        <v>157291265.41866237</v>
      </c>
      <c r="AA513" s="36">
        <f ca="1">((('1.Inputs'!$D$37*12*IF(9=1,'1.Inputs'!$D$38,IF(9=2,'1.Inputs'!$D$39,$E513)))*$F513*(('1.Inputs'!$D$40)+(1-'1.Inputs'!$D$40)*(1+'1.Inputs'!$D$41))*(1+$G513)^(9-1))-(('1.Inputs'!$D$37*12*IF(9=1,'1.Inputs'!$D$38,IF(9=2,'1.Inputs'!$D$39,$E513)))/(1-'1.Inputs'!$D$42)*$D513*(1+$G513)^(9-1))-('1.Inputs'!$D$37*12*IF(9=1,'1.Inputs'!$D$38,IF(9=2,'1.Inputs'!$D$39,$E513)))*'1.Inputs'!$D$43*(1+$G513)^(9-1)-'1.Inputs'!$D$44*(1+$G513)^(9-1)-('1.Inputs'!$D$20/'1.Inputs'!$D$27+'1.Inputs'!$D$23/'1.Inputs'!$D$28))-MAX(0,((('1.Inputs'!$D$37*12*IF(9=1,'1.Inputs'!$D$38,IF(9=2,'1.Inputs'!$D$39,$E513)))*$F513*(('1.Inputs'!$D$40)+(1-'1.Inputs'!$D$40)*(1+'1.Inputs'!$D$41))*(1+$G513)^(9-1))-(('1.Inputs'!$D$37*12*IF(9=1,'1.Inputs'!$D$38,IF(9=2,'1.Inputs'!$D$39,$E513)))/(1-'1.Inputs'!$D$42)*$D513*(1+$G513)^(9-1))-('1.Inputs'!$D$37*12*IF(9=1,'1.Inputs'!$D$38,IF(9=2,'1.Inputs'!$D$39,$E513)))*'1.Inputs'!$D$43*(1+$G513)^(9-1)-'1.Inputs'!$D$44*(1+$G513)^(9-1)-('1.Inputs'!$D$20/'1.Inputs'!$D$27+'1.Inputs'!$D$23/'1.Inputs'!$D$28)))*'1.Inputs'!$D$53+('1.Inputs'!$D$20/'1.Inputs'!$D$27+'1.Inputs'!$D$23/'1.Inputs'!$D$28)-(P513-O513)</f>
        <v>164002117.17450905</v>
      </c>
      <c r="AB513" s="36">
        <f ca="1">((('1.Inputs'!$D$37*12*IF(10=1,'1.Inputs'!$D$38,IF(10=2,'1.Inputs'!$D$39,$E513)))*$F513*(('1.Inputs'!$D$40)+(1-'1.Inputs'!$D$40)*(1+'1.Inputs'!$D$41))*(1+$G513)^(10-1))-(('1.Inputs'!$D$37*12*IF(10=1,'1.Inputs'!$D$38,IF(10=2,'1.Inputs'!$D$39,$E513)))/(1-'1.Inputs'!$D$42)*$D513*(1+$G513)^(10-1))-('1.Inputs'!$D$37*12*IF(10=1,'1.Inputs'!$D$38,IF(10=2,'1.Inputs'!$D$39,$E513)))*'1.Inputs'!$D$43*(1+$G513)^(10-1)-'1.Inputs'!$D$44*(1+$G513)^(10-1)-('1.Inputs'!$D$20/'1.Inputs'!$D$27+'1.Inputs'!$D$23/'1.Inputs'!$D$28))-MAX(0,((('1.Inputs'!$D$37*12*IF(10=1,'1.Inputs'!$D$38,IF(10=2,'1.Inputs'!$D$39,$E513)))*$F513*(('1.Inputs'!$D$40)+(1-'1.Inputs'!$D$40)*(1+'1.Inputs'!$D$41))*(1+$G513)^(10-1))-(('1.Inputs'!$D$37*12*IF(10=1,'1.Inputs'!$D$38,IF(10=2,'1.Inputs'!$D$39,$E513)))/(1-'1.Inputs'!$D$42)*$D513*(1+$G513)^(10-1))-('1.Inputs'!$D$37*12*IF(10=1,'1.Inputs'!$D$38,IF(10=2,'1.Inputs'!$D$39,$E513)))*'1.Inputs'!$D$43*(1+$G513)^(10-1)-'1.Inputs'!$D$44*(1+$G513)^(10-1)-('1.Inputs'!$D$20/'1.Inputs'!$D$27+'1.Inputs'!$D$23/'1.Inputs'!$D$28)))*'1.Inputs'!$D$53+('1.Inputs'!$D$20/'1.Inputs'!$D$27+'1.Inputs'!$D$23/'1.Inputs'!$D$28)-(Q513-P513)+(('1.Inputs'!$D$20+'1.Inputs'!$D$23-('1.Inputs'!$D$20/'1.Inputs'!$D$27+'1.Inputs'!$D$23/'1.Inputs'!$D$28)*'1.Inputs'!$D$10)*'1.Inputs'!$D$60+'1.Inputs'!$D$19*'1.Inputs'!$D$59+Q513)</f>
        <v>3163757511.5143166</v>
      </c>
      <c r="AC513" s="36">
        <f ca="1">S513-AC$13-AC$14+MIN(AC$13,MAX(0,((('1.Inputs'!$D$37*12*IF(1=1,'1.Inputs'!$D$38,IF(1=2,'1.Inputs'!$D$39,$E513)))*$F513*(('1.Inputs'!$D$40)+(1-'1.Inputs'!$D$40)*(1+'1.Inputs'!$D$41))*(1+$G513)^(1-1))-(('1.Inputs'!$D$37*12*IF(1=1,'1.Inputs'!$D$38,IF(1=2,'1.Inputs'!$D$39,$E513)))/(1-'1.Inputs'!$D$42)*$D513*(1+$G513)^(1-1))-('1.Inputs'!$D$37*12*IF(1=1,'1.Inputs'!$D$38,IF(1=2,'1.Inputs'!$D$39,$E513)))*'1.Inputs'!$D$43*(1+$G513)^(1-1)-'1.Inputs'!$D$44*(1+$G513)^(1-1)-('1.Inputs'!$D$20/'1.Inputs'!$D$27+'1.Inputs'!$D$23/'1.Inputs'!$D$28))))*'1.Inputs'!$D$53</f>
        <v>-1187957761.3334103</v>
      </c>
      <c r="AD513" s="36">
        <f ca="1">T513-AD$13-AD$14+MIN(AD$13,MAX(0,((('1.Inputs'!$D$37*12*IF(2=1,'1.Inputs'!$D$38,IF(2=2,'1.Inputs'!$D$39,$E513)))*$F513*(('1.Inputs'!$D$40)+(1-'1.Inputs'!$D$40)*(1+'1.Inputs'!$D$41))*(1+$G513)^(2-1))-(('1.Inputs'!$D$37*12*IF(2=1,'1.Inputs'!$D$38,IF(2=2,'1.Inputs'!$D$39,$E513)))/(1-'1.Inputs'!$D$42)*$D513*(1+$G513)^(2-1))-('1.Inputs'!$D$37*12*IF(2=1,'1.Inputs'!$D$38,IF(2=2,'1.Inputs'!$D$39,$E513)))*'1.Inputs'!$D$43*(1+$G513)^(2-1)-'1.Inputs'!$D$44*(1+$G513)^(2-1)-('1.Inputs'!$D$20/'1.Inputs'!$D$27+'1.Inputs'!$D$23/'1.Inputs'!$D$28))))*'1.Inputs'!$D$53</f>
        <v>-431841700.98468822</v>
      </c>
      <c r="AE513" s="36">
        <f ca="1">U513-AE$13-AE$14+MIN(AE$13,MAX(0,((('1.Inputs'!$D$37*12*IF(3=1,'1.Inputs'!$D$38,IF(3=2,'1.Inputs'!$D$39,$E513)))*$F513*(('1.Inputs'!$D$40)+(1-'1.Inputs'!$D$40)*(1+'1.Inputs'!$D$41))*(1+$G513)^(3-1))-(('1.Inputs'!$D$37*12*IF(3=1,'1.Inputs'!$D$38,IF(3=2,'1.Inputs'!$D$39,$E513)))/(1-'1.Inputs'!$D$42)*$D513*(1+$G513)^(3-1))-('1.Inputs'!$D$37*12*IF(3=1,'1.Inputs'!$D$38,IF(3=2,'1.Inputs'!$D$39,$E513)))*'1.Inputs'!$D$43*(1+$G513)^(3-1)-'1.Inputs'!$D$44*(1+$G513)^(3-1)-('1.Inputs'!$D$20/'1.Inputs'!$D$27+'1.Inputs'!$D$23/'1.Inputs'!$D$28))))*'1.Inputs'!$D$53</f>
        <v>-342734860.14968377</v>
      </c>
      <c r="AF513" s="36">
        <f ca="1">V513-AF$13-AF$14+MIN(AF$13,MAX(0,((('1.Inputs'!$D$37*12*IF(4=1,'1.Inputs'!$D$38,IF(4=2,'1.Inputs'!$D$39,$E513)))*$F513*(('1.Inputs'!$D$40)+(1-'1.Inputs'!$D$40)*(1+'1.Inputs'!$D$41))*(1+$G513)^(4-1))-(('1.Inputs'!$D$37*12*IF(4=1,'1.Inputs'!$D$38,IF(4=2,'1.Inputs'!$D$39,$E513)))/(1-'1.Inputs'!$D$42)*$D513*(1+$G513)^(4-1))-('1.Inputs'!$D$37*12*IF(4=1,'1.Inputs'!$D$38,IF(4=2,'1.Inputs'!$D$39,$E513)))*'1.Inputs'!$D$43*(1+$G513)^(4-1)-'1.Inputs'!$D$44*(1+$G513)^(4-1)-('1.Inputs'!$D$20/'1.Inputs'!$D$27+'1.Inputs'!$D$23/'1.Inputs'!$D$28))))*'1.Inputs'!$D$53</f>
        <v>-188662198.82026359</v>
      </c>
      <c r="AG513" s="36">
        <f ca="1">W513-AG$13-AG$14+MIN(AG$13,MAX(0,((('1.Inputs'!$D$37*12*IF(5=1,'1.Inputs'!$D$38,IF(5=2,'1.Inputs'!$D$39,$E513)))*$F513*(('1.Inputs'!$D$40)+(1-'1.Inputs'!$D$40)*(1+'1.Inputs'!$D$41))*(1+$G513)^(5-1))-(('1.Inputs'!$D$37*12*IF(5=1,'1.Inputs'!$D$38,IF(5=2,'1.Inputs'!$D$39,$E513)))/(1-'1.Inputs'!$D$42)*$D513*(1+$G513)^(5-1))-('1.Inputs'!$D$37*12*IF(5=1,'1.Inputs'!$D$38,IF(5=2,'1.Inputs'!$D$39,$E513)))*'1.Inputs'!$D$43*(1+$G513)^(5-1)-'1.Inputs'!$D$44*(1+$G513)^(5-1)-('1.Inputs'!$D$20/'1.Inputs'!$D$27+'1.Inputs'!$D$23/'1.Inputs'!$D$28))))*'1.Inputs'!$D$53</f>
        <v>-164178285.23723474</v>
      </c>
      <c r="AH513" s="36">
        <f ca="1">X513-AH$13-AH$14+MIN(AH$13,MAX(0,((('1.Inputs'!$D$37*12*IF(6=1,'1.Inputs'!$D$38,IF(6=2,'1.Inputs'!$D$39,$E513)))*$F513*(('1.Inputs'!$D$40)+(1-'1.Inputs'!$D$40)*(1+'1.Inputs'!$D$41))*(1+$G513)^(6-1))-(('1.Inputs'!$D$37*12*IF(6=1,'1.Inputs'!$D$38,IF(6=2,'1.Inputs'!$D$39,$E513)))/(1-'1.Inputs'!$D$42)*$D513*(1+$G513)^(6-1))-('1.Inputs'!$D$37*12*IF(6=1,'1.Inputs'!$D$38,IF(6=2,'1.Inputs'!$D$39,$E513)))*'1.Inputs'!$D$43*(1+$G513)^(6-1)-'1.Inputs'!$D$44*(1+$G513)^(6-1)-('1.Inputs'!$D$20/'1.Inputs'!$D$27+'1.Inputs'!$D$23/'1.Inputs'!$D$28))))*'1.Inputs'!$D$53</f>
        <v>-139371401.07737508</v>
      </c>
      <c r="AI513" s="36">
        <f ca="1">Y513-AI$13-AI$14+MIN(AI$13,MAX(0,((('1.Inputs'!$D$37*12*IF(7=1,'1.Inputs'!$D$38,IF(7=2,'1.Inputs'!$D$39,$E513)))*$F513*(('1.Inputs'!$D$40)+(1-'1.Inputs'!$D$40)*(1+'1.Inputs'!$D$41))*(1+$G513)^(7-1))-(('1.Inputs'!$D$37*12*IF(7=1,'1.Inputs'!$D$38,IF(7=2,'1.Inputs'!$D$39,$E513)))/(1-'1.Inputs'!$D$42)*$D513*(1+$G513)^(7-1))-('1.Inputs'!$D$37*12*IF(7=1,'1.Inputs'!$D$38,IF(7=2,'1.Inputs'!$D$39,$E513)))*'1.Inputs'!$D$43*(1+$G513)^(7-1)-'1.Inputs'!$D$44*(1+$G513)^(7-1)-('1.Inputs'!$D$20/'1.Inputs'!$D$27+'1.Inputs'!$D$23/'1.Inputs'!$D$28))))*'1.Inputs'!$D$53</f>
        <v>-114221850.0235413</v>
      </c>
      <c r="AJ513" s="36">
        <f ca="1">Z513-AJ$13-AJ$14+MIN(AJ$13,MAX(0,((('1.Inputs'!$D$37*12*IF(8=1,'1.Inputs'!$D$38,IF(8=2,'1.Inputs'!$D$39,$E513)))*$F513*(('1.Inputs'!$D$40)+(1-'1.Inputs'!$D$40)*(1+'1.Inputs'!$D$41))*(1+$G513)^(8-1))-(('1.Inputs'!$D$37*12*IF(8=1,'1.Inputs'!$D$38,IF(8=2,'1.Inputs'!$D$39,$E513)))/(1-'1.Inputs'!$D$42)*$D513*(1+$G513)^(8-1))-('1.Inputs'!$D$37*12*IF(8=1,'1.Inputs'!$D$38,IF(8=2,'1.Inputs'!$D$39,$E513)))*'1.Inputs'!$D$43*(1+$G513)^(8-1)-'1.Inputs'!$D$44*(1+$G513)^(8-1)-('1.Inputs'!$D$20/'1.Inputs'!$D$27+'1.Inputs'!$D$23/'1.Inputs'!$D$28))))*'1.Inputs'!$D$53</f>
        <v>157291265.41866237</v>
      </c>
      <c r="AK513" s="36">
        <f ca="1">AA513-AK$13-AK$14+MIN(AK$13,MAX(0,((('1.Inputs'!$D$37*12*IF(9=1,'1.Inputs'!$D$38,IF(9=2,'1.Inputs'!$D$39,$E513)))*$F513*(('1.Inputs'!$D$40)+(1-'1.Inputs'!$D$40)*(1+'1.Inputs'!$D$41))*(1+$G513)^(9-1))-(('1.Inputs'!$D$37*12*IF(9=1,'1.Inputs'!$D$38,IF(9=2,'1.Inputs'!$D$39,$E513)))/(1-'1.Inputs'!$D$42)*$D513*(1+$G513)^(9-1))-('1.Inputs'!$D$37*12*IF(9=1,'1.Inputs'!$D$38,IF(9=2,'1.Inputs'!$D$39,$E513)))*'1.Inputs'!$D$43*(1+$G513)^(9-1)-'1.Inputs'!$D$44*(1+$G513)^(9-1)-('1.Inputs'!$D$20/'1.Inputs'!$D$27+'1.Inputs'!$D$23/'1.Inputs'!$D$28))))*'1.Inputs'!$D$53</f>
        <v>164002117.17450905</v>
      </c>
      <c r="AL513" s="36">
        <f ca="1">AB513-AL$13-AL$14+MIN(AL$13,MAX(0,((('1.Inputs'!$D$37*12*IF(10=1,'1.Inputs'!$D$38,IF(10=2,'1.Inputs'!$D$39,$E513)))*$F513*(('1.Inputs'!$D$40)+(1-'1.Inputs'!$D$40)*(1+'1.Inputs'!$D$41))*(1+$G513)^(10-1))-(('1.Inputs'!$D$37*12*IF(10=1,'1.Inputs'!$D$38,IF(10=2,'1.Inputs'!$D$39,$E513)))/(1-'1.Inputs'!$D$42)*$D513*(1+$G513)^(10-1))-('1.Inputs'!$D$37*12*IF(10=1,'1.Inputs'!$D$38,IF(10=2,'1.Inputs'!$D$39,$E513)))*'1.Inputs'!$D$43*(1+$G513)^(10-1)-'1.Inputs'!$D$44*(1+$G513)^(10-1)-('1.Inputs'!$D$20/'1.Inputs'!$D$27+'1.Inputs'!$D$23/'1.Inputs'!$D$28))))*'1.Inputs'!$D$53+'1.Inputs'!$D$35</f>
        <v>3963757511.5143166</v>
      </c>
      <c r="AM513" s="48">
        <f ca="1">R513+NPV('1.Inputs'!$D$55,S513:AB513)</f>
        <v>-1742693561.7199123</v>
      </c>
      <c r="AN513" s="48">
        <f ca="1">-('1.Inputs'!$D$24*(1-'1.Inputs'!$D$31)+'1.Inputs'!$D$35)+NPV('1.Inputs'!$D$54,AC513:AL513)</f>
        <v>-2565889265.6090508</v>
      </c>
      <c r="AO513" s="36">
        <f t="shared" ca="1" si="61"/>
        <v>-7.0484943179770347</v>
      </c>
      <c r="AP513" s="36">
        <f t="shared" ca="1" si="62"/>
        <v>1.818475001581157E-2</v>
      </c>
      <c r="AQ513" s="36">
        <f ca="1">'1.Inputs'!$D$35+MIN(SUM($AC513:AC513),SUM($AC513:AD513),SUM($AC513:AE513),SUM($AC513:AF513),SUM($AC513:AG513),SUM($AC513:AH513),SUM($AC513:AI513),SUM($AC513:AJ513),SUM($AC513:AK513),SUM($AC513:AL513))</f>
        <v>-1768968057.6261969</v>
      </c>
      <c r="AR513" s="36">
        <f ca="1">IF(AP513&lt;'1.Inputs'!$D$57,1,0)</f>
        <v>1</v>
      </c>
      <c r="AS513" s="36">
        <f t="shared" ca="1" si="63"/>
        <v>1</v>
      </c>
    </row>
    <row r="514" spans="2:45" ht="15" customHeight="1" x14ac:dyDescent="0.25">
      <c r="B514" s="36">
        <v>499</v>
      </c>
      <c r="C514" s="36">
        <f t="shared" ca="1" si="56"/>
        <v>0.92069138006638018</v>
      </c>
      <c r="D514" s="36">
        <f t="shared" ca="1" si="57"/>
        <v>17612.650131720078</v>
      </c>
      <c r="E514" s="47">
        <f t="shared" ca="1" si="58"/>
        <v>0.88505214245511254</v>
      </c>
      <c r="F514" s="36">
        <f t="shared" ca="1" si="59"/>
        <v>31927.77612141005</v>
      </c>
      <c r="G514" s="36">
        <f t="shared" ca="1" si="60"/>
        <v>5.1425298763264855E-2</v>
      </c>
      <c r="H514" s="36">
        <f ca="1">((('1.Inputs'!$D$37*12*IF(1=1,'1.Inputs'!$D$38,IF(1=2,'1.Inputs'!$D$39,$E514)))*$F514*(('1.Inputs'!$D$40)+(1-'1.Inputs'!$D$40)*(1+'1.Inputs'!$D$41))*(1+$G514)^(1-1))*'1.Inputs'!$D$47+(('1.Inputs'!$D$37*12*IF(1=1,'1.Inputs'!$D$38,IF(1=2,'1.Inputs'!$D$39,$E514)))/(1-'1.Inputs'!$D$42)*$D514*(1+$G514)^(1-1))*('1.Inputs'!$D$48-'1.Inputs'!$D$49))/'1.Inputs'!$D$51</f>
        <v>832154726.07625258</v>
      </c>
      <c r="I514" s="36">
        <f ca="1">((('1.Inputs'!$D$37*12*IF(2=1,'1.Inputs'!$D$38,IF(2=2,'1.Inputs'!$D$39,$E514)))*$F514*(('1.Inputs'!$D$40)+(1-'1.Inputs'!$D$40)*(1+'1.Inputs'!$D$41))*(1+$G514)^(2-1))*'1.Inputs'!$D$47+(('1.Inputs'!$D$37*12*IF(2=1,'1.Inputs'!$D$38,IF(2=2,'1.Inputs'!$D$39,$E514)))/(1-'1.Inputs'!$D$42)*$D514*(1+$G514)^(2-1))*('1.Inputs'!$D$48-'1.Inputs'!$D$49))/'1.Inputs'!$D$51</f>
        <v>1224927944.0747812</v>
      </c>
      <c r="J514" s="36">
        <f ca="1">((('1.Inputs'!$D$37*12*IF(3=1,'1.Inputs'!$D$38,IF(3=2,'1.Inputs'!$D$39,$E514)))*$F514*(('1.Inputs'!$D$40)+(1-'1.Inputs'!$D$40)*(1+'1.Inputs'!$D$41))*(1+$G514)^(3-1))*'1.Inputs'!$D$47+(('1.Inputs'!$D$37*12*IF(3=1,'1.Inputs'!$D$38,IF(3=2,'1.Inputs'!$D$39,$E514)))/(1-'1.Inputs'!$D$42)*$D514*(1+$G514)^(3-1))*('1.Inputs'!$D$48-'1.Inputs'!$D$49))/'1.Inputs'!$D$51</f>
        <v>1628395083.5505614</v>
      </c>
      <c r="K514" s="36">
        <f ca="1">((('1.Inputs'!$D$37*12*IF(4=1,'1.Inputs'!$D$38,IF(4=2,'1.Inputs'!$D$39,$E514)))*$F514*(('1.Inputs'!$D$40)+(1-'1.Inputs'!$D$40)*(1+'1.Inputs'!$D$41))*(1+$G514)^(4-1))*'1.Inputs'!$D$47+(('1.Inputs'!$D$37*12*IF(4=1,'1.Inputs'!$D$38,IF(4=2,'1.Inputs'!$D$39,$E514)))/(1-'1.Inputs'!$D$42)*$D514*(1+$G514)^(4-1))*('1.Inputs'!$D$48-'1.Inputs'!$D$49))/'1.Inputs'!$D$51</f>
        <v>1712135787.2267804</v>
      </c>
      <c r="L514" s="36">
        <f ca="1">((('1.Inputs'!$D$37*12*IF(5=1,'1.Inputs'!$D$38,IF(5=2,'1.Inputs'!$D$39,$E514)))*$F514*(('1.Inputs'!$D$40)+(1-'1.Inputs'!$D$40)*(1+'1.Inputs'!$D$41))*(1+$G514)^(5-1))*'1.Inputs'!$D$47+(('1.Inputs'!$D$37*12*IF(5=1,'1.Inputs'!$D$38,IF(5=2,'1.Inputs'!$D$39,$E514)))/(1-'1.Inputs'!$D$42)*$D514*(1+$G514)^(5-1))*('1.Inputs'!$D$48-'1.Inputs'!$D$49))/'1.Inputs'!$D$51</f>
        <v>1800182881.6081958</v>
      </c>
      <c r="M514" s="36">
        <f ca="1">((('1.Inputs'!$D$37*12*IF(6=1,'1.Inputs'!$D$38,IF(6=2,'1.Inputs'!$D$39,$E514)))*$F514*(('1.Inputs'!$D$40)+(1-'1.Inputs'!$D$40)*(1+'1.Inputs'!$D$41))*(1+$G514)^(6-1))*'1.Inputs'!$D$47+(('1.Inputs'!$D$37*12*IF(6=1,'1.Inputs'!$D$38,IF(6=2,'1.Inputs'!$D$39,$E514)))/(1-'1.Inputs'!$D$42)*$D514*(1+$G514)^(6-1))*('1.Inputs'!$D$48-'1.Inputs'!$D$49))/'1.Inputs'!$D$51</f>
        <v>1892757824.1234117</v>
      </c>
      <c r="N514" s="36">
        <f ca="1">((('1.Inputs'!$D$37*12*IF(7=1,'1.Inputs'!$D$38,IF(7=2,'1.Inputs'!$D$39,$E514)))*$F514*(('1.Inputs'!$D$40)+(1-'1.Inputs'!$D$40)*(1+'1.Inputs'!$D$41))*(1+$G514)^(7-1))*'1.Inputs'!$D$47+(('1.Inputs'!$D$37*12*IF(7=1,'1.Inputs'!$D$38,IF(7=2,'1.Inputs'!$D$39,$E514)))/(1-'1.Inputs'!$D$42)*$D514*(1+$G514)^(7-1))*('1.Inputs'!$D$48-'1.Inputs'!$D$49))/'1.Inputs'!$D$51</f>
        <v>1990093460.7154655</v>
      </c>
      <c r="O514" s="36">
        <f ca="1">((('1.Inputs'!$D$37*12*IF(8=1,'1.Inputs'!$D$38,IF(8=2,'1.Inputs'!$D$39,$E514)))*$F514*(('1.Inputs'!$D$40)+(1-'1.Inputs'!$D$40)*(1+'1.Inputs'!$D$41))*(1+$G514)^(8-1))*'1.Inputs'!$D$47+(('1.Inputs'!$D$37*12*IF(8=1,'1.Inputs'!$D$38,IF(8=2,'1.Inputs'!$D$39,$E514)))/(1-'1.Inputs'!$D$42)*$D514*(1+$G514)^(8-1))*('1.Inputs'!$D$48-'1.Inputs'!$D$49))/'1.Inputs'!$D$51</f>
        <v>2092434611.4995782</v>
      </c>
      <c r="P514" s="36">
        <f ca="1">((('1.Inputs'!$D$37*12*IF(9=1,'1.Inputs'!$D$38,IF(9=2,'1.Inputs'!$D$39,$E514)))*$F514*(('1.Inputs'!$D$40)+(1-'1.Inputs'!$D$40)*(1+'1.Inputs'!$D$41))*(1+$G514)^(9-1))*'1.Inputs'!$D$47+(('1.Inputs'!$D$37*12*IF(9=1,'1.Inputs'!$D$38,IF(9=2,'1.Inputs'!$D$39,$E514)))/(1-'1.Inputs'!$D$42)*$D514*(1+$G514)^(9-1))*('1.Inputs'!$D$48-'1.Inputs'!$D$49))/'1.Inputs'!$D$51</f>
        <v>2200038686.5385399</v>
      </c>
      <c r="Q514" s="36">
        <f ca="1">((('1.Inputs'!$D$37*12*IF(10=1,'1.Inputs'!$D$38,IF(10=2,'1.Inputs'!$D$39,$E514)))*$F514*(('1.Inputs'!$D$40)+(1-'1.Inputs'!$D$40)*(1+'1.Inputs'!$D$41))*(1+$G514)^(10-1))*'1.Inputs'!$D$47+(('1.Inputs'!$D$37*12*IF(10=1,'1.Inputs'!$D$38,IF(10=2,'1.Inputs'!$D$39,$E514)))/(1-'1.Inputs'!$D$42)*$D514*(1+$G514)^(10-1))*('1.Inputs'!$D$48-'1.Inputs'!$D$49))/'1.Inputs'!$D$51</f>
        <v>2313176333.2845254</v>
      </c>
      <c r="R514" s="36">
        <f>-'1.Inputs'!$D$24</f>
        <v>-2050000000</v>
      </c>
      <c r="S514" s="36">
        <f ca="1">((('1.Inputs'!$D$37*12*IF(1=1,'1.Inputs'!$D$38,IF(1=2,'1.Inputs'!$D$39,$E514)))*$F514*(('1.Inputs'!$D$40)+(1-'1.Inputs'!$D$40)*(1+'1.Inputs'!$D$41))*(1+$G514)^(1-1))-(('1.Inputs'!$D$37*12*IF(1=1,'1.Inputs'!$D$38,IF(1=2,'1.Inputs'!$D$39,$E514)))/(1-'1.Inputs'!$D$42)*$D514*(1+$G514)^(1-1))-('1.Inputs'!$D$37*12*IF(1=1,'1.Inputs'!$D$38,IF(1=2,'1.Inputs'!$D$39,$E514)))*'1.Inputs'!$D$43*(1+$G514)^(1-1)-'1.Inputs'!$D$44*(1+$G514)^(1-1)-('1.Inputs'!$D$20/'1.Inputs'!$D$27+'1.Inputs'!$D$23/'1.Inputs'!$D$28))-MAX(0,((('1.Inputs'!$D$37*12*IF(1=1,'1.Inputs'!$D$38,IF(1=2,'1.Inputs'!$D$39,$E514)))*$F514*(('1.Inputs'!$D$40)+(1-'1.Inputs'!$D$40)*(1+'1.Inputs'!$D$41))*(1+$G514)^(1-1))-(('1.Inputs'!$D$37*12*IF(1=1,'1.Inputs'!$D$38,IF(1=2,'1.Inputs'!$D$39,$E514)))/(1-'1.Inputs'!$D$42)*$D514*(1+$G514)^(1-1))-('1.Inputs'!$D$37*12*IF(1=1,'1.Inputs'!$D$38,IF(1=2,'1.Inputs'!$D$39,$E514)))*'1.Inputs'!$D$43*(1+$G514)^(1-1)-'1.Inputs'!$D$44*(1+$G514)^(1-1)-('1.Inputs'!$D$20/'1.Inputs'!$D$27+'1.Inputs'!$D$23/'1.Inputs'!$D$28)))*'1.Inputs'!$D$53+('1.Inputs'!$D$20/'1.Inputs'!$D$27+'1.Inputs'!$D$23/'1.Inputs'!$D$28)-H514</f>
        <v>-312288352.72363329</v>
      </c>
      <c r="T514" s="36">
        <f ca="1">((('1.Inputs'!$D$37*12*IF(2=1,'1.Inputs'!$D$38,IF(2=2,'1.Inputs'!$D$39,$E514)))*$F514*(('1.Inputs'!$D$40)+(1-'1.Inputs'!$D$40)*(1+'1.Inputs'!$D$41))*(1+$G514)^(2-1))-(('1.Inputs'!$D$37*12*IF(2=1,'1.Inputs'!$D$38,IF(2=2,'1.Inputs'!$D$39,$E514)))/(1-'1.Inputs'!$D$42)*$D514*(1+$G514)^(2-1))-('1.Inputs'!$D$37*12*IF(2=1,'1.Inputs'!$D$38,IF(2=2,'1.Inputs'!$D$39,$E514)))*'1.Inputs'!$D$43*(1+$G514)^(2-1)-'1.Inputs'!$D$44*(1+$G514)^(2-1)-('1.Inputs'!$D$20/'1.Inputs'!$D$27+'1.Inputs'!$D$23/'1.Inputs'!$D$28))-MAX(0,((('1.Inputs'!$D$37*12*IF(2=1,'1.Inputs'!$D$38,IF(2=2,'1.Inputs'!$D$39,$E514)))*$F514*(('1.Inputs'!$D$40)+(1-'1.Inputs'!$D$40)*(1+'1.Inputs'!$D$41))*(1+$G514)^(2-1))-(('1.Inputs'!$D$37*12*IF(2=1,'1.Inputs'!$D$38,IF(2=2,'1.Inputs'!$D$39,$E514)))/(1-'1.Inputs'!$D$42)*$D514*(1+$G514)^(2-1))-('1.Inputs'!$D$37*12*IF(2=1,'1.Inputs'!$D$38,IF(2=2,'1.Inputs'!$D$39,$E514)))*'1.Inputs'!$D$43*(1+$G514)^(2-1)-'1.Inputs'!$D$44*(1+$G514)^(2-1)-('1.Inputs'!$D$20/'1.Inputs'!$D$27+'1.Inputs'!$D$23/'1.Inputs'!$D$28)))*'1.Inputs'!$D$53+('1.Inputs'!$D$20/'1.Inputs'!$D$27+'1.Inputs'!$D$23/'1.Inputs'!$D$28)-(I514-H514)</f>
        <v>596199438.08583999</v>
      </c>
      <c r="U514" s="36">
        <f ca="1">((('1.Inputs'!$D$37*12*IF(3=1,'1.Inputs'!$D$38,IF(3=2,'1.Inputs'!$D$39,$E514)))*$F514*(('1.Inputs'!$D$40)+(1-'1.Inputs'!$D$40)*(1+'1.Inputs'!$D$41))*(1+$G514)^(3-1))-(('1.Inputs'!$D$37*12*IF(3=1,'1.Inputs'!$D$38,IF(3=2,'1.Inputs'!$D$39,$E514)))/(1-'1.Inputs'!$D$42)*$D514*(1+$G514)^(3-1))-('1.Inputs'!$D$37*12*IF(3=1,'1.Inputs'!$D$38,IF(3=2,'1.Inputs'!$D$39,$E514)))*'1.Inputs'!$D$43*(1+$G514)^(3-1)-'1.Inputs'!$D$44*(1+$G514)^(3-1)-('1.Inputs'!$D$20/'1.Inputs'!$D$27+'1.Inputs'!$D$23/'1.Inputs'!$D$28))-MAX(0,((('1.Inputs'!$D$37*12*IF(3=1,'1.Inputs'!$D$38,IF(3=2,'1.Inputs'!$D$39,$E514)))*$F514*(('1.Inputs'!$D$40)+(1-'1.Inputs'!$D$40)*(1+'1.Inputs'!$D$41))*(1+$G514)^(3-1))-(('1.Inputs'!$D$37*12*IF(3=1,'1.Inputs'!$D$38,IF(3=2,'1.Inputs'!$D$39,$E514)))/(1-'1.Inputs'!$D$42)*$D514*(1+$G514)^(3-1))-('1.Inputs'!$D$37*12*IF(3=1,'1.Inputs'!$D$38,IF(3=2,'1.Inputs'!$D$39,$E514)))*'1.Inputs'!$D$43*(1+$G514)^(3-1)-'1.Inputs'!$D$44*(1+$G514)^(3-1)-('1.Inputs'!$D$20/'1.Inputs'!$D$27+'1.Inputs'!$D$23/'1.Inputs'!$D$28)))*'1.Inputs'!$D$53+('1.Inputs'!$D$20/'1.Inputs'!$D$27+'1.Inputs'!$D$23/'1.Inputs'!$D$28)-(J514-I514)</f>
        <v>1066656033.2575622</v>
      </c>
      <c r="V514" s="36">
        <f ca="1">((('1.Inputs'!$D$37*12*IF(4=1,'1.Inputs'!$D$38,IF(4=2,'1.Inputs'!$D$39,$E514)))*$F514*(('1.Inputs'!$D$40)+(1-'1.Inputs'!$D$40)*(1+'1.Inputs'!$D$41))*(1+$G514)^(4-1))-(('1.Inputs'!$D$37*12*IF(4=1,'1.Inputs'!$D$38,IF(4=2,'1.Inputs'!$D$39,$E514)))/(1-'1.Inputs'!$D$42)*$D514*(1+$G514)^(4-1))-('1.Inputs'!$D$37*12*IF(4=1,'1.Inputs'!$D$38,IF(4=2,'1.Inputs'!$D$39,$E514)))*'1.Inputs'!$D$43*(1+$G514)^(4-1)-'1.Inputs'!$D$44*(1+$G514)^(4-1)-('1.Inputs'!$D$20/'1.Inputs'!$D$27+'1.Inputs'!$D$23/'1.Inputs'!$D$28))-MAX(0,((('1.Inputs'!$D$37*12*IF(4=1,'1.Inputs'!$D$38,IF(4=2,'1.Inputs'!$D$39,$E514)))*$F514*(('1.Inputs'!$D$40)+(1-'1.Inputs'!$D$40)*(1+'1.Inputs'!$D$41))*(1+$G514)^(4-1))-(('1.Inputs'!$D$37*12*IF(4=1,'1.Inputs'!$D$38,IF(4=2,'1.Inputs'!$D$39,$E514)))/(1-'1.Inputs'!$D$42)*$D514*(1+$G514)^(4-1))-('1.Inputs'!$D$37*12*IF(4=1,'1.Inputs'!$D$38,IF(4=2,'1.Inputs'!$D$39,$E514)))*'1.Inputs'!$D$43*(1+$G514)^(4-1)-'1.Inputs'!$D$44*(1+$G514)^(4-1)-('1.Inputs'!$D$20/'1.Inputs'!$D$27+'1.Inputs'!$D$23/'1.Inputs'!$D$28)))*'1.Inputs'!$D$53+('1.Inputs'!$D$20/'1.Inputs'!$D$27+'1.Inputs'!$D$23/'1.Inputs'!$D$28)-(K514-J514)</f>
        <v>1459554147.0671697</v>
      </c>
      <c r="W514" s="36">
        <f ca="1">((('1.Inputs'!$D$37*12*IF(5=1,'1.Inputs'!$D$38,IF(5=2,'1.Inputs'!$D$39,$E514)))*$F514*(('1.Inputs'!$D$40)+(1-'1.Inputs'!$D$40)*(1+'1.Inputs'!$D$41))*(1+$G514)^(5-1))-(('1.Inputs'!$D$37*12*IF(5=1,'1.Inputs'!$D$38,IF(5=2,'1.Inputs'!$D$39,$E514)))/(1-'1.Inputs'!$D$42)*$D514*(1+$G514)^(5-1))-('1.Inputs'!$D$37*12*IF(5=1,'1.Inputs'!$D$38,IF(5=2,'1.Inputs'!$D$39,$E514)))*'1.Inputs'!$D$43*(1+$G514)^(5-1)-'1.Inputs'!$D$44*(1+$G514)^(5-1)-('1.Inputs'!$D$20/'1.Inputs'!$D$27+'1.Inputs'!$D$23/'1.Inputs'!$D$28))-MAX(0,((('1.Inputs'!$D$37*12*IF(5=1,'1.Inputs'!$D$38,IF(5=2,'1.Inputs'!$D$39,$E514)))*$F514*(('1.Inputs'!$D$40)+(1-'1.Inputs'!$D$40)*(1+'1.Inputs'!$D$41))*(1+$G514)^(5-1))-(('1.Inputs'!$D$37*12*IF(5=1,'1.Inputs'!$D$38,IF(5=2,'1.Inputs'!$D$39,$E514)))/(1-'1.Inputs'!$D$42)*$D514*(1+$G514)^(5-1))-('1.Inputs'!$D$37*12*IF(5=1,'1.Inputs'!$D$38,IF(5=2,'1.Inputs'!$D$39,$E514)))*'1.Inputs'!$D$43*(1+$G514)^(5-1)-'1.Inputs'!$D$44*(1+$G514)^(5-1)-('1.Inputs'!$D$20/'1.Inputs'!$D$27+'1.Inputs'!$D$23/'1.Inputs'!$D$28)))*'1.Inputs'!$D$53+('1.Inputs'!$D$20/'1.Inputs'!$D$27+'1.Inputs'!$D$23/'1.Inputs'!$D$28)-(L514-K514)</f>
        <v>1532182309.7746968</v>
      </c>
      <c r="X514" s="36">
        <f ca="1">((('1.Inputs'!$D$37*12*IF(6=1,'1.Inputs'!$D$38,IF(6=2,'1.Inputs'!$D$39,$E514)))*$F514*(('1.Inputs'!$D$40)+(1-'1.Inputs'!$D$40)*(1+'1.Inputs'!$D$41))*(1+$G514)^(6-1))-(('1.Inputs'!$D$37*12*IF(6=1,'1.Inputs'!$D$38,IF(6=2,'1.Inputs'!$D$39,$E514)))/(1-'1.Inputs'!$D$42)*$D514*(1+$G514)^(6-1))-('1.Inputs'!$D$37*12*IF(6=1,'1.Inputs'!$D$38,IF(6=2,'1.Inputs'!$D$39,$E514)))*'1.Inputs'!$D$43*(1+$G514)^(6-1)-'1.Inputs'!$D$44*(1+$G514)^(6-1)-('1.Inputs'!$D$20/'1.Inputs'!$D$27+'1.Inputs'!$D$23/'1.Inputs'!$D$28))-MAX(0,((('1.Inputs'!$D$37*12*IF(6=1,'1.Inputs'!$D$38,IF(6=2,'1.Inputs'!$D$39,$E514)))*$F514*(('1.Inputs'!$D$40)+(1-'1.Inputs'!$D$40)*(1+'1.Inputs'!$D$41))*(1+$G514)^(6-1))-(('1.Inputs'!$D$37*12*IF(6=1,'1.Inputs'!$D$38,IF(6=2,'1.Inputs'!$D$39,$E514)))/(1-'1.Inputs'!$D$42)*$D514*(1+$G514)^(6-1))-('1.Inputs'!$D$37*12*IF(6=1,'1.Inputs'!$D$38,IF(6=2,'1.Inputs'!$D$39,$E514)))*'1.Inputs'!$D$43*(1+$G514)^(6-1)-'1.Inputs'!$D$44*(1+$G514)^(6-1)-('1.Inputs'!$D$20/'1.Inputs'!$D$27+'1.Inputs'!$D$23/'1.Inputs'!$D$28)))*'1.Inputs'!$D$53+('1.Inputs'!$D$20/'1.Inputs'!$D$27+'1.Inputs'!$D$23/'1.Inputs'!$D$28)-(M514-L514)</f>
        <v>1608545397.4480858</v>
      </c>
      <c r="Y514" s="36">
        <f ca="1">((('1.Inputs'!$D$37*12*IF(7=1,'1.Inputs'!$D$38,IF(7=2,'1.Inputs'!$D$39,$E514)))*$F514*(('1.Inputs'!$D$40)+(1-'1.Inputs'!$D$40)*(1+'1.Inputs'!$D$41))*(1+$G514)^(7-1))-(('1.Inputs'!$D$37*12*IF(7=1,'1.Inputs'!$D$38,IF(7=2,'1.Inputs'!$D$39,$E514)))/(1-'1.Inputs'!$D$42)*$D514*(1+$G514)^(7-1))-('1.Inputs'!$D$37*12*IF(7=1,'1.Inputs'!$D$38,IF(7=2,'1.Inputs'!$D$39,$E514)))*'1.Inputs'!$D$43*(1+$G514)^(7-1)-'1.Inputs'!$D$44*(1+$G514)^(7-1)-('1.Inputs'!$D$20/'1.Inputs'!$D$27+'1.Inputs'!$D$23/'1.Inputs'!$D$28))-MAX(0,((('1.Inputs'!$D$37*12*IF(7=1,'1.Inputs'!$D$38,IF(7=2,'1.Inputs'!$D$39,$E514)))*$F514*(('1.Inputs'!$D$40)+(1-'1.Inputs'!$D$40)*(1+'1.Inputs'!$D$41))*(1+$G514)^(7-1))-(('1.Inputs'!$D$37*12*IF(7=1,'1.Inputs'!$D$38,IF(7=2,'1.Inputs'!$D$39,$E514)))/(1-'1.Inputs'!$D$42)*$D514*(1+$G514)^(7-1))-('1.Inputs'!$D$37*12*IF(7=1,'1.Inputs'!$D$38,IF(7=2,'1.Inputs'!$D$39,$E514)))*'1.Inputs'!$D$43*(1+$G514)^(7-1)-'1.Inputs'!$D$44*(1+$G514)^(7-1)-('1.Inputs'!$D$20/'1.Inputs'!$D$27+'1.Inputs'!$D$23/'1.Inputs'!$D$28)))*'1.Inputs'!$D$53+('1.Inputs'!$D$20/'1.Inputs'!$D$27+'1.Inputs'!$D$23/'1.Inputs'!$D$28)-(N514-M514)</f>
        <v>1688835479.7195644</v>
      </c>
      <c r="Z514" s="36">
        <f ca="1">((('1.Inputs'!$D$37*12*IF(8=1,'1.Inputs'!$D$38,IF(8=2,'1.Inputs'!$D$39,$E514)))*$F514*(('1.Inputs'!$D$40)+(1-'1.Inputs'!$D$40)*(1+'1.Inputs'!$D$41))*(1+$G514)^(8-1))-(('1.Inputs'!$D$37*12*IF(8=1,'1.Inputs'!$D$38,IF(8=2,'1.Inputs'!$D$39,$E514)))/(1-'1.Inputs'!$D$42)*$D514*(1+$G514)^(8-1))-('1.Inputs'!$D$37*12*IF(8=1,'1.Inputs'!$D$38,IF(8=2,'1.Inputs'!$D$39,$E514)))*'1.Inputs'!$D$43*(1+$G514)^(8-1)-'1.Inputs'!$D$44*(1+$G514)^(8-1)-('1.Inputs'!$D$20/'1.Inputs'!$D$27+'1.Inputs'!$D$23/'1.Inputs'!$D$28))-MAX(0,((('1.Inputs'!$D$37*12*IF(8=1,'1.Inputs'!$D$38,IF(8=2,'1.Inputs'!$D$39,$E514)))*$F514*(('1.Inputs'!$D$40)+(1-'1.Inputs'!$D$40)*(1+'1.Inputs'!$D$41))*(1+$G514)^(8-1))-(('1.Inputs'!$D$37*12*IF(8=1,'1.Inputs'!$D$38,IF(8=2,'1.Inputs'!$D$39,$E514)))/(1-'1.Inputs'!$D$42)*$D514*(1+$G514)^(8-1))-('1.Inputs'!$D$37*12*IF(8=1,'1.Inputs'!$D$38,IF(8=2,'1.Inputs'!$D$39,$E514)))*'1.Inputs'!$D$43*(1+$G514)^(8-1)-'1.Inputs'!$D$44*(1+$G514)^(8-1)-('1.Inputs'!$D$20/'1.Inputs'!$D$27+'1.Inputs'!$D$23/'1.Inputs'!$D$28)))*'1.Inputs'!$D$53+('1.Inputs'!$D$20/'1.Inputs'!$D$27+'1.Inputs'!$D$23/'1.Inputs'!$D$28)-(O514-N514)</f>
        <v>1773254503.4595797</v>
      </c>
      <c r="AA514" s="36">
        <f ca="1">((('1.Inputs'!$D$37*12*IF(9=1,'1.Inputs'!$D$38,IF(9=2,'1.Inputs'!$D$39,$E514)))*$F514*(('1.Inputs'!$D$40)+(1-'1.Inputs'!$D$40)*(1+'1.Inputs'!$D$41))*(1+$G514)^(9-1))-(('1.Inputs'!$D$37*12*IF(9=1,'1.Inputs'!$D$38,IF(9=2,'1.Inputs'!$D$39,$E514)))/(1-'1.Inputs'!$D$42)*$D514*(1+$G514)^(9-1))-('1.Inputs'!$D$37*12*IF(9=1,'1.Inputs'!$D$38,IF(9=2,'1.Inputs'!$D$39,$E514)))*'1.Inputs'!$D$43*(1+$G514)^(9-1)-'1.Inputs'!$D$44*(1+$G514)^(9-1)-('1.Inputs'!$D$20/'1.Inputs'!$D$27+'1.Inputs'!$D$23/'1.Inputs'!$D$28))-MAX(0,((('1.Inputs'!$D$37*12*IF(9=1,'1.Inputs'!$D$38,IF(9=2,'1.Inputs'!$D$39,$E514)))*$F514*(('1.Inputs'!$D$40)+(1-'1.Inputs'!$D$40)*(1+'1.Inputs'!$D$41))*(1+$G514)^(9-1))-(('1.Inputs'!$D$37*12*IF(9=1,'1.Inputs'!$D$38,IF(9=2,'1.Inputs'!$D$39,$E514)))/(1-'1.Inputs'!$D$42)*$D514*(1+$G514)^(9-1))-('1.Inputs'!$D$37*12*IF(9=1,'1.Inputs'!$D$38,IF(9=2,'1.Inputs'!$D$39,$E514)))*'1.Inputs'!$D$43*(1+$G514)^(9-1)-'1.Inputs'!$D$44*(1+$G514)^(9-1)-('1.Inputs'!$D$20/'1.Inputs'!$D$27+'1.Inputs'!$D$23/'1.Inputs'!$D$28)))*'1.Inputs'!$D$53+('1.Inputs'!$D$20/'1.Inputs'!$D$27+'1.Inputs'!$D$23/'1.Inputs'!$D$28)-(P514-O514)</f>
        <v>1862014800.7167292</v>
      </c>
      <c r="AB514" s="36">
        <f ca="1">((('1.Inputs'!$D$37*12*IF(10=1,'1.Inputs'!$D$38,IF(10=2,'1.Inputs'!$D$39,$E514)))*$F514*(('1.Inputs'!$D$40)+(1-'1.Inputs'!$D$40)*(1+'1.Inputs'!$D$41))*(1+$G514)^(10-1))-(('1.Inputs'!$D$37*12*IF(10=1,'1.Inputs'!$D$38,IF(10=2,'1.Inputs'!$D$39,$E514)))/(1-'1.Inputs'!$D$42)*$D514*(1+$G514)^(10-1))-('1.Inputs'!$D$37*12*IF(10=1,'1.Inputs'!$D$38,IF(10=2,'1.Inputs'!$D$39,$E514)))*'1.Inputs'!$D$43*(1+$G514)^(10-1)-'1.Inputs'!$D$44*(1+$G514)^(10-1)-('1.Inputs'!$D$20/'1.Inputs'!$D$27+'1.Inputs'!$D$23/'1.Inputs'!$D$28))-MAX(0,((('1.Inputs'!$D$37*12*IF(10=1,'1.Inputs'!$D$38,IF(10=2,'1.Inputs'!$D$39,$E514)))*$F514*(('1.Inputs'!$D$40)+(1-'1.Inputs'!$D$40)*(1+'1.Inputs'!$D$41))*(1+$G514)^(10-1))-(('1.Inputs'!$D$37*12*IF(10=1,'1.Inputs'!$D$38,IF(10=2,'1.Inputs'!$D$39,$E514)))/(1-'1.Inputs'!$D$42)*$D514*(1+$G514)^(10-1))-('1.Inputs'!$D$37*12*IF(10=1,'1.Inputs'!$D$38,IF(10=2,'1.Inputs'!$D$39,$E514)))*'1.Inputs'!$D$43*(1+$G514)^(10-1)-'1.Inputs'!$D$44*(1+$G514)^(10-1)-('1.Inputs'!$D$20/'1.Inputs'!$D$27+'1.Inputs'!$D$23/'1.Inputs'!$D$28)))*'1.Inputs'!$D$53+('1.Inputs'!$D$20/'1.Inputs'!$D$27+'1.Inputs'!$D$23/'1.Inputs'!$D$28)-(Q514-P514)+(('1.Inputs'!$D$20+'1.Inputs'!$D$23-('1.Inputs'!$D$20/'1.Inputs'!$D$27+'1.Inputs'!$D$23/'1.Inputs'!$D$28)*'1.Inputs'!$D$10)*'1.Inputs'!$D$60+'1.Inputs'!$D$19*'1.Inputs'!$D$59+Q514)</f>
        <v>4968515956.0631695</v>
      </c>
      <c r="AC514" s="36">
        <f ca="1">S514-AC$13-AC$14+MIN(AC$13,MAX(0,((('1.Inputs'!$D$37*12*IF(1=1,'1.Inputs'!$D$38,IF(1=2,'1.Inputs'!$D$39,$E514)))*$F514*(('1.Inputs'!$D$40)+(1-'1.Inputs'!$D$40)*(1+'1.Inputs'!$D$41))*(1+$G514)^(1-1))-(('1.Inputs'!$D$37*12*IF(1=1,'1.Inputs'!$D$38,IF(1=2,'1.Inputs'!$D$39,$E514)))/(1-'1.Inputs'!$D$42)*$D514*(1+$G514)^(1-1))-('1.Inputs'!$D$37*12*IF(1=1,'1.Inputs'!$D$38,IF(1=2,'1.Inputs'!$D$39,$E514)))*'1.Inputs'!$D$43*(1+$G514)^(1-1)-'1.Inputs'!$D$44*(1+$G514)^(1-1)-('1.Inputs'!$D$20/'1.Inputs'!$D$27+'1.Inputs'!$D$23/'1.Inputs'!$D$28))))*'1.Inputs'!$D$53</f>
        <v>-408228352.72363329</v>
      </c>
      <c r="AD514" s="36">
        <f ca="1">T514-AD$13-AD$14+MIN(AD$13,MAX(0,((('1.Inputs'!$D$37*12*IF(2=1,'1.Inputs'!$D$38,IF(2=2,'1.Inputs'!$D$39,$E514)))*$F514*(('1.Inputs'!$D$40)+(1-'1.Inputs'!$D$40)*(1+'1.Inputs'!$D$41))*(1+$G514)^(2-1))-(('1.Inputs'!$D$37*12*IF(2=1,'1.Inputs'!$D$38,IF(2=2,'1.Inputs'!$D$39,$E514)))/(1-'1.Inputs'!$D$42)*$D514*(1+$G514)^(2-1))-('1.Inputs'!$D$37*12*IF(2=1,'1.Inputs'!$D$38,IF(2=2,'1.Inputs'!$D$39,$E514)))*'1.Inputs'!$D$43*(1+$G514)^(2-1)-'1.Inputs'!$D$44*(1+$G514)^(2-1)-('1.Inputs'!$D$20/'1.Inputs'!$D$27+'1.Inputs'!$D$23/'1.Inputs'!$D$28))))*'1.Inputs'!$D$53</f>
        <v>500259438.08583999</v>
      </c>
      <c r="AE514" s="36">
        <f ca="1">U514-AE$13-AE$14+MIN(AE$13,MAX(0,((('1.Inputs'!$D$37*12*IF(3=1,'1.Inputs'!$D$38,IF(3=2,'1.Inputs'!$D$39,$E514)))*$F514*(('1.Inputs'!$D$40)+(1-'1.Inputs'!$D$40)*(1+'1.Inputs'!$D$41))*(1+$G514)^(3-1))-(('1.Inputs'!$D$37*12*IF(3=1,'1.Inputs'!$D$38,IF(3=2,'1.Inputs'!$D$39,$E514)))/(1-'1.Inputs'!$D$42)*$D514*(1+$G514)^(3-1))-('1.Inputs'!$D$37*12*IF(3=1,'1.Inputs'!$D$38,IF(3=2,'1.Inputs'!$D$39,$E514)))*'1.Inputs'!$D$43*(1+$G514)^(3-1)-'1.Inputs'!$D$44*(1+$G514)^(3-1)-('1.Inputs'!$D$20/'1.Inputs'!$D$27+'1.Inputs'!$D$23/'1.Inputs'!$D$28))))*'1.Inputs'!$D$53</f>
        <v>724716033.25756216</v>
      </c>
      <c r="AF514" s="36">
        <f ca="1">V514-AF$13-AF$14+MIN(AF$13,MAX(0,((('1.Inputs'!$D$37*12*IF(4=1,'1.Inputs'!$D$38,IF(4=2,'1.Inputs'!$D$39,$E514)))*$F514*(('1.Inputs'!$D$40)+(1-'1.Inputs'!$D$40)*(1+'1.Inputs'!$D$41))*(1+$G514)^(4-1))-(('1.Inputs'!$D$37*12*IF(4=1,'1.Inputs'!$D$38,IF(4=2,'1.Inputs'!$D$39,$E514)))/(1-'1.Inputs'!$D$42)*$D514*(1+$G514)^(4-1))-('1.Inputs'!$D$37*12*IF(4=1,'1.Inputs'!$D$38,IF(4=2,'1.Inputs'!$D$39,$E514)))*'1.Inputs'!$D$43*(1+$G514)^(4-1)-'1.Inputs'!$D$44*(1+$G514)^(4-1)-('1.Inputs'!$D$20/'1.Inputs'!$D$27+'1.Inputs'!$D$23/'1.Inputs'!$D$28))))*'1.Inputs'!$D$53</f>
        <v>1136802147.0671697</v>
      </c>
      <c r="AG514" s="36">
        <f ca="1">W514-AG$13-AG$14+MIN(AG$13,MAX(0,((('1.Inputs'!$D$37*12*IF(5=1,'1.Inputs'!$D$38,IF(5=2,'1.Inputs'!$D$39,$E514)))*$F514*(('1.Inputs'!$D$40)+(1-'1.Inputs'!$D$40)*(1+'1.Inputs'!$D$41))*(1+$G514)^(5-1))-(('1.Inputs'!$D$37*12*IF(5=1,'1.Inputs'!$D$38,IF(5=2,'1.Inputs'!$D$39,$E514)))/(1-'1.Inputs'!$D$42)*$D514*(1+$G514)^(5-1))-('1.Inputs'!$D$37*12*IF(5=1,'1.Inputs'!$D$38,IF(5=2,'1.Inputs'!$D$39,$E514)))*'1.Inputs'!$D$43*(1+$G514)^(5-1)-'1.Inputs'!$D$44*(1+$G514)^(5-1)-('1.Inputs'!$D$20/'1.Inputs'!$D$27+'1.Inputs'!$D$23/'1.Inputs'!$D$28))))*'1.Inputs'!$D$53</f>
        <v>1228618309.7746968</v>
      </c>
      <c r="AH514" s="36">
        <f ca="1">X514-AH$13-AH$14+MIN(AH$13,MAX(0,((('1.Inputs'!$D$37*12*IF(6=1,'1.Inputs'!$D$38,IF(6=2,'1.Inputs'!$D$39,$E514)))*$F514*(('1.Inputs'!$D$40)+(1-'1.Inputs'!$D$40)*(1+'1.Inputs'!$D$41))*(1+$G514)^(6-1))-(('1.Inputs'!$D$37*12*IF(6=1,'1.Inputs'!$D$38,IF(6=2,'1.Inputs'!$D$39,$E514)))/(1-'1.Inputs'!$D$42)*$D514*(1+$G514)^(6-1))-('1.Inputs'!$D$37*12*IF(6=1,'1.Inputs'!$D$38,IF(6=2,'1.Inputs'!$D$39,$E514)))*'1.Inputs'!$D$43*(1+$G514)^(6-1)-'1.Inputs'!$D$44*(1+$G514)^(6-1)-('1.Inputs'!$D$20/'1.Inputs'!$D$27+'1.Inputs'!$D$23/'1.Inputs'!$D$28))))*'1.Inputs'!$D$53</f>
        <v>1324169397.4480858</v>
      </c>
      <c r="AI514" s="36">
        <f ca="1">Y514-AI$13-AI$14+MIN(AI$13,MAX(0,((('1.Inputs'!$D$37*12*IF(7=1,'1.Inputs'!$D$38,IF(7=2,'1.Inputs'!$D$39,$E514)))*$F514*(('1.Inputs'!$D$40)+(1-'1.Inputs'!$D$40)*(1+'1.Inputs'!$D$41))*(1+$G514)^(7-1))-(('1.Inputs'!$D$37*12*IF(7=1,'1.Inputs'!$D$38,IF(7=2,'1.Inputs'!$D$39,$E514)))/(1-'1.Inputs'!$D$42)*$D514*(1+$G514)^(7-1))-('1.Inputs'!$D$37*12*IF(7=1,'1.Inputs'!$D$38,IF(7=2,'1.Inputs'!$D$39,$E514)))*'1.Inputs'!$D$43*(1+$G514)^(7-1)-'1.Inputs'!$D$44*(1+$G514)^(7-1)-('1.Inputs'!$D$20/'1.Inputs'!$D$27+'1.Inputs'!$D$23/'1.Inputs'!$D$28))))*'1.Inputs'!$D$53</f>
        <v>1423647479.7195644</v>
      </c>
      <c r="AJ514" s="36">
        <f ca="1">Z514-AJ$13-AJ$14+MIN(AJ$13,MAX(0,((('1.Inputs'!$D$37*12*IF(8=1,'1.Inputs'!$D$38,IF(8=2,'1.Inputs'!$D$39,$E514)))*$F514*(('1.Inputs'!$D$40)+(1-'1.Inputs'!$D$40)*(1+'1.Inputs'!$D$41))*(1+$G514)^(8-1))-(('1.Inputs'!$D$37*12*IF(8=1,'1.Inputs'!$D$38,IF(8=2,'1.Inputs'!$D$39,$E514)))/(1-'1.Inputs'!$D$42)*$D514*(1+$G514)^(8-1))-('1.Inputs'!$D$37*12*IF(8=1,'1.Inputs'!$D$38,IF(8=2,'1.Inputs'!$D$39,$E514)))*'1.Inputs'!$D$43*(1+$G514)^(8-1)-'1.Inputs'!$D$44*(1+$G514)^(8-1)-('1.Inputs'!$D$20/'1.Inputs'!$D$27+'1.Inputs'!$D$23/'1.Inputs'!$D$28))))*'1.Inputs'!$D$53</f>
        <v>1773254503.4595797</v>
      </c>
      <c r="AK514" s="36">
        <f ca="1">AA514-AK$13-AK$14+MIN(AK$13,MAX(0,((('1.Inputs'!$D$37*12*IF(9=1,'1.Inputs'!$D$38,IF(9=2,'1.Inputs'!$D$39,$E514)))*$F514*(('1.Inputs'!$D$40)+(1-'1.Inputs'!$D$40)*(1+'1.Inputs'!$D$41))*(1+$G514)^(9-1))-(('1.Inputs'!$D$37*12*IF(9=1,'1.Inputs'!$D$38,IF(9=2,'1.Inputs'!$D$39,$E514)))/(1-'1.Inputs'!$D$42)*$D514*(1+$G514)^(9-1))-('1.Inputs'!$D$37*12*IF(9=1,'1.Inputs'!$D$38,IF(9=2,'1.Inputs'!$D$39,$E514)))*'1.Inputs'!$D$43*(1+$G514)^(9-1)-'1.Inputs'!$D$44*(1+$G514)^(9-1)-('1.Inputs'!$D$20/'1.Inputs'!$D$27+'1.Inputs'!$D$23/'1.Inputs'!$D$28))))*'1.Inputs'!$D$53</f>
        <v>1862014800.7167292</v>
      </c>
      <c r="AL514" s="36">
        <f ca="1">AB514-AL$13-AL$14+MIN(AL$13,MAX(0,((('1.Inputs'!$D$37*12*IF(10=1,'1.Inputs'!$D$38,IF(10=2,'1.Inputs'!$D$39,$E514)))*$F514*(('1.Inputs'!$D$40)+(1-'1.Inputs'!$D$40)*(1+'1.Inputs'!$D$41))*(1+$G514)^(10-1))-(('1.Inputs'!$D$37*12*IF(10=1,'1.Inputs'!$D$38,IF(10=2,'1.Inputs'!$D$39,$E514)))/(1-'1.Inputs'!$D$42)*$D514*(1+$G514)^(10-1))-('1.Inputs'!$D$37*12*IF(10=1,'1.Inputs'!$D$38,IF(10=2,'1.Inputs'!$D$39,$E514)))*'1.Inputs'!$D$43*(1+$G514)^(10-1)-'1.Inputs'!$D$44*(1+$G514)^(10-1)-('1.Inputs'!$D$20/'1.Inputs'!$D$27+'1.Inputs'!$D$23/'1.Inputs'!$D$28))))*'1.Inputs'!$D$53+'1.Inputs'!$D$35</f>
        <v>5768515956.0631695</v>
      </c>
      <c r="AM514" s="48">
        <f ca="1">R514+NPV('1.Inputs'!$D$55,S514:AB514)</f>
        <v>5321674901.9777412</v>
      </c>
      <c r="AN514" s="48">
        <f ca="1">-('1.Inputs'!$D$24*(1-'1.Inputs'!$D$31)+'1.Inputs'!$D$35)+NPV('1.Inputs'!$D$54,AC514:AL514)</f>
        <v>2888944176.4159985</v>
      </c>
      <c r="AO514" s="36">
        <f t="shared" ca="1" si="61"/>
        <v>-2.1157747474500899</v>
      </c>
      <c r="AP514" s="36">
        <f t="shared" ca="1" si="62"/>
        <v>2.7100000844958387</v>
      </c>
      <c r="AQ514" s="36">
        <f ca="1">'1.Inputs'!$D$35+MIN(SUM($AC514:AC514),SUM($AC514:AD514),SUM($AC514:AE514),SUM($AC514:AF514),SUM($AC514:AG514),SUM($AC514:AH514),SUM($AC514:AI514),SUM($AC514:AJ514),SUM($AC514:AK514),SUM($AC514:AL514))</f>
        <v>391771647.27636671</v>
      </c>
      <c r="AR514" s="36">
        <f ca="1">IF(AP514&lt;'1.Inputs'!$D$57,1,0)</f>
        <v>0</v>
      </c>
      <c r="AS514" s="36">
        <f t="shared" ca="1" si="63"/>
        <v>0</v>
      </c>
    </row>
    <row r="515" spans="2:45" ht="15" customHeight="1" x14ac:dyDescent="0.25">
      <c r="B515" s="36">
        <v>500</v>
      </c>
      <c r="C515" s="36">
        <f t="shared" ca="1" si="56"/>
        <v>0.41406075518499874</v>
      </c>
      <c r="D515" s="36">
        <f t="shared" ca="1" si="57"/>
        <v>17972.707440175629</v>
      </c>
      <c r="E515" s="47">
        <f t="shared" ca="1" si="58"/>
        <v>0.81689313461921087</v>
      </c>
      <c r="F515" s="36">
        <f t="shared" ca="1" si="59"/>
        <v>30111.167804001172</v>
      </c>
      <c r="G515" s="36">
        <f t="shared" ca="1" si="60"/>
        <v>6.1212003207609729E-2</v>
      </c>
      <c r="H515" s="36">
        <f ca="1">((('1.Inputs'!$D$37*12*IF(1=1,'1.Inputs'!$D$38,IF(1=2,'1.Inputs'!$D$39,$E515)))*$F515*(('1.Inputs'!$D$40)+(1-'1.Inputs'!$D$40)*(1+'1.Inputs'!$D$41))*(1+$G515)^(1-1))*'1.Inputs'!$D$47+(('1.Inputs'!$D$37*12*IF(1=1,'1.Inputs'!$D$38,IF(1=2,'1.Inputs'!$D$39,$E515)))/(1-'1.Inputs'!$D$42)*$D515*(1+$G515)^(1-1))*('1.Inputs'!$D$48-'1.Inputs'!$D$49))/'1.Inputs'!$D$51</f>
        <v>793113188.66409266</v>
      </c>
      <c r="I515" s="36">
        <f ca="1">((('1.Inputs'!$D$37*12*IF(2=1,'1.Inputs'!$D$38,IF(2=2,'1.Inputs'!$D$39,$E515)))*$F515*(('1.Inputs'!$D$40)+(1-'1.Inputs'!$D$40)*(1+'1.Inputs'!$D$41))*(1+$G515)^(2-1))*'1.Inputs'!$D$47+(('1.Inputs'!$D$37*12*IF(2=1,'1.Inputs'!$D$38,IF(2=2,'1.Inputs'!$D$39,$E515)))/(1-'1.Inputs'!$D$42)*$D515*(1+$G515)^(2-1))*('1.Inputs'!$D$48-'1.Inputs'!$D$49))/'1.Inputs'!$D$51</f>
        <v>1178325729.9976356</v>
      </c>
      <c r="J515" s="36">
        <f ca="1">((('1.Inputs'!$D$37*12*IF(3=1,'1.Inputs'!$D$38,IF(3=2,'1.Inputs'!$D$39,$E515)))*$F515*(('1.Inputs'!$D$40)+(1-'1.Inputs'!$D$40)*(1+'1.Inputs'!$D$41))*(1+$G515)^(3-1))*'1.Inputs'!$D$47+(('1.Inputs'!$D$37*12*IF(3=1,'1.Inputs'!$D$38,IF(3=2,'1.Inputs'!$D$39,$E515)))/(1-'1.Inputs'!$D$42)*$D515*(1+$G515)^(3-1))*('1.Inputs'!$D$48-'1.Inputs'!$D$49))/'1.Inputs'!$D$51</f>
        <v>1459266863.502851</v>
      </c>
      <c r="K515" s="36">
        <f ca="1">((('1.Inputs'!$D$37*12*IF(4=1,'1.Inputs'!$D$38,IF(4=2,'1.Inputs'!$D$39,$E515)))*$F515*(('1.Inputs'!$D$40)+(1-'1.Inputs'!$D$40)*(1+'1.Inputs'!$D$41))*(1+$G515)^(4-1))*'1.Inputs'!$D$47+(('1.Inputs'!$D$37*12*IF(4=1,'1.Inputs'!$D$38,IF(4=2,'1.Inputs'!$D$39,$E515)))/(1-'1.Inputs'!$D$42)*$D515*(1+$G515)^(4-1))*('1.Inputs'!$D$48-'1.Inputs'!$D$49))/'1.Inputs'!$D$51</f>
        <v>1548591511.4323463</v>
      </c>
      <c r="L515" s="36">
        <f ca="1">((('1.Inputs'!$D$37*12*IF(5=1,'1.Inputs'!$D$38,IF(5=2,'1.Inputs'!$D$39,$E515)))*$F515*(('1.Inputs'!$D$40)+(1-'1.Inputs'!$D$40)*(1+'1.Inputs'!$D$41))*(1+$G515)^(5-1))*'1.Inputs'!$D$47+(('1.Inputs'!$D$37*12*IF(5=1,'1.Inputs'!$D$38,IF(5=2,'1.Inputs'!$D$39,$E515)))/(1-'1.Inputs'!$D$42)*$D515*(1+$G515)^(5-1))*('1.Inputs'!$D$48-'1.Inputs'!$D$49))/'1.Inputs'!$D$51</f>
        <v>1643383899.9974203</v>
      </c>
      <c r="M515" s="36">
        <f ca="1">((('1.Inputs'!$D$37*12*IF(6=1,'1.Inputs'!$D$38,IF(6=2,'1.Inputs'!$D$39,$E515)))*$F515*(('1.Inputs'!$D$40)+(1-'1.Inputs'!$D$40)*(1+'1.Inputs'!$D$41))*(1+$G515)^(6-1))*'1.Inputs'!$D$47+(('1.Inputs'!$D$37*12*IF(6=1,'1.Inputs'!$D$38,IF(6=2,'1.Inputs'!$D$39,$E515)))/(1-'1.Inputs'!$D$42)*$D515*(1+$G515)^(6-1))*('1.Inputs'!$D$48-'1.Inputs'!$D$49))/'1.Inputs'!$D$51</f>
        <v>1743978720.5553966</v>
      </c>
      <c r="N515" s="36">
        <f ca="1">((('1.Inputs'!$D$37*12*IF(7=1,'1.Inputs'!$D$38,IF(7=2,'1.Inputs'!$D$39,$E515)))*$F515*(('1.Inputs'!$D$40)+(1-'1.Inputs'!$D$40)*(1+'1.Inputs'!$D$41))*(1+$G515)^(7-1))*'1.Inputs'!$D$47+(('1.Inputs'!$D$37*12*IF(7=1,'1.Inputs'!$D$38,IF(7=2,'1.Inputs'!$D$39,$E515)))/(1-'1.Inputs'!$D$42)*$D515*(1+$G515)^(7-1))*('1.Inputs'!$D$48-'1.Inputs'!$D$49))/'1.Inputs'!$D$51</f>
        <v>1850731151.5920362</v>
      </c>
      <c r="O515" s="36">
        <f ca="1">((('1.Inputs'!$D$37*12*IF(8=1,'1.Inputs'!$D$38,IF(8=2,'1.Inputs'!$D$39,$E515)))*$F515*(('1.Inputs'!$D$40)+(1-'1.Inputs'!$D$40)*(1+'1.Inputs'!$D$41))*(1+$G515)^(8-1))*'1.Inputs'!$D$47+(('1.Inputs'!$D$37*12*IF(8=1,'1.Inputs'!$D$38,IF(8=2,'1.Inputs'!$D$39,$E515)))/(1-'1.Inputs'!$D$42)*$D515*(1+$G515)^(8-1))*('1.Inputs'!$D$48-'1.Inputs'!$D$49))/'1.Inputs'!$D$51</f>
        <v>1964018112.7797115</v>
      </c>
      <c r="P515" s="36">
        <f ca="1">((('1.Inputs'!$D$37*12*IF(9=1,'1.Inputs'!$D$38,IF(9=2,'1.Inputs'!$D$39,$E515)))*$F515*(('1.Inputs'!$D$40)+(1-'1.Inputs'!$D$40)*(1+'1.Inputs'!$D$41))*(1+$G515)^(9-1))*'1.Inputs'!$D$47+(('1.Inputs'!$D$37*12*IF(9=1,'1.Inputs'!$D$38,IF(9=2,'1.Inputs'!$D$39,$E515)))/(1-'1.Inputs'!$D$42)*$D515*(1+$G515)^(9-1))*('1.Inputs'!$D$48-'1.Inputs'!$D$49))/'1.Inputs'!$D$51</f>
        <v>2084239595.7989869</v>
      </c>
      <c r="Q515" s="36">
        <f ca="1">((('1.Inputs'!$D$37*12*IF(10=1,'1.Inputs'!$D$38,IF(10=2,'1.Inputs'!$D$39,$E515)))*$F515*(('1.Inputs'!$D$40)+(1-'1.Inputs'!$D$40)*(1+'1.Inputs'!$D$41))*(1+$G515)^(10-1))*'1.Inputs'!$D$47+(('1.Inputs'!$D$37*12*IF(10=1,'1.Inputs'!$D$38,IF(10=2,'1.Inputs'!$D$39,$E515)))/(1-'1.Inputs'!$D$42)*$D515*(1+$G515)^(10-1))*('1.Inputs'!$D$48-'1.Inputs'!$D$49))/'1.Inputs'!$D$51</f>
        <v>2211820076.6224618</v>
      </c>
      <c r="R515" s="36">
        <f>-'1.Inputs'!$D$24</f>
        <v>-2050000000</v>
      </c>
      <c r="S515" s="36">
        <f ca="1">((('1.Inputs'!$D$37*12*IF(1=1,'1.Inputs'!$D$38,IF(1=2,'1.Inputs'!$D$39,$E515)))*$F515*(('1.Inputs'!$D$40)+(1-'1.Inputs'!$D$40)*(1+'1.Inputs'!$D$41))*(1+$G515)^(1-1))-(('1.Inputs'!$D$37*12*IF(1=1,'1.Inputs'!$D$38,IF(1=2,'1.Inputs'!$D$39,$E515)))/(1-'1.Inputs'!$D$42)*$D515*(1+$G515)^(1-1))-('1.Inputs'!$D$37*12*IF(1=1,'1.Inputs'!$D$38,IF(1=2,'1.Inputs'!$D$39,$E515)))*'1.Inputs'!$D$43*(1+$G515)^(1-1)-'1.Inputs'!$D$44*(1+$G515)^(1-1)-('1.Inputs'!$D$20/'1.Inputs'!$D$27+'1.Inputs'!$D$23/'1.Inputs'!$D$28))-MAX(0,((('1.Inputs'!$D$37*12*IF(1=1,'1.Inputs'!$D$38,IF(1=2,'1.Inputs'!$D$39,$E515)))*$F515*(('1.Inputs'!$D$40)+(1-'1.Inputs'!$D$40)*(1+'1.Inputs'!$D$41))*(1+$G515)^(1-1))-(('1.Inputs'!$D$37*12*IF(1=1,'1.Inputs'!$D$38,IF(1=2,'1.Inputs'!$D$39,$E515)))/(1-'1.Inputs'!$D$42)*$D515*(1+$G515)^(1-1))-('1.Inputs'!$D$37*12*IF(1=1,'1.Inputs'!$D$38,IF(1=2,'1.Inputs'!$D$39,$E515)))*'1.Inputs'!$D$43*(1+$G515)^(1-1)-'1.Inputs'!$D$44*(1+$G515)^(1-1)-('1.Inputs'!$D$20/'1.Inputs'!$D$27+'1.Inputs'!$D$23/'1.Inputs'!$D$28)))*'1.Inputs'!$D$53+('1.Inputs'!$D$20/'1.Inputs'!$D$27+'1.Inputs'!$D$23/'1.Inputs'!$D$28)-H515</f>
        <v>-468320503.38281888</v>
      </c>
      <c r="T515" s="36">
        <f ca="1">((('1.Inputs'!$D$37*12*IF(2=1,'1.Inputs'!$D$38,IF(2=2,'1.Inputs'!$D$39,$E515)))*$F515*(('1.Inputs'!$D$40)+(1-'1.Inputs'!$D$40)*(1+'1.Inputs'!$D$41))*(1+$G515)^(2-1))-(('1.Inputs'!$D$37*12*IF(2=1,'1.Inputs'!$D$38,IF(2=2,'1.Inputs'!$D$39,$E515)))/(1-'1.Inputs'!$D$42)*$D515*(1+$G515)^(2-1))-('1.Inputs'!$D$37*12*IF(2=1,'1.Inputs'!$D$38,IF(2=2,'1.Inputs'!$D$39,$E515)))*'1.Inputs'!$D$43*(1+$G515)^(2-1)-'1.Inputs'!$D$44*(1+$G515)^(2-1)-('1.Inputs'!$D$20/'1.Inputs'!$D$27+'1.Inputs'!$D$23/'1.Inputs'!$D$28))-MAX(0,((('1.Inputs'!$D$37*12*IF(2=1,'1.Inputs'!$D$38,IF(2=2,'1.Inputs'!$D$39,$E515)))*$F515*(('1.Inputs'!$D$40)+(1-'1.Inputs'!$D$40)*(1+'1.Inputs'!$D$41))*(1+$G515)^(2-1))-(('1.Inputs'!$D$37*12*IF(2=1,'1.Inputs'!$D$38,IF(2=2,'1.Inputs'!$D$39,$E515)))/(1-'1.Inputs'!$D$42)*$D515*(1+$G515)^(2-1))-('1.Inputs'!$D$37*12*IF(2=1,'1.Inputs'!$D$38,IF(2=2,'1.Inputs'!$D$39,$E515)))*'1.Inputs'!$D$43*(1+$G515)^(2-1)-'1.Inputs'!$D$44*(1+$G515)^(2-1)-('1.Inputs'!$D$20/'1.Inputs'!$D$27+'1.Inputs'!$D$23/'1.Inputs'!$D$28)))*'1.Inputs'!$D$53+('1.Inputs'!$D$20/'1.Inputs'!$D$27+'1.Inputs'!$D$23/'1.Inputs'!$D$28)-(I515-H515)</f>
        <v>322705348.04918134</v>
      </c>
      <c r="U515" s="36">
        <f ca="1">((('1.Inputs'!$D$37*12*IF(3=1,'1.Inputs'!$D$38,IF(3=2,'1.Inputs'!$D$39,$E515)))*$F515*(('1.Inputs'!$D$40)+(1-'1.Inputs'!$D$40)*(1+'1.Inputs'!$D$41))*(1+$G515)^(3-1))-(('1.Inputs'!$D$37*12*IF(3=1,'1.Inputs'!$D$38,IF(3=2,'1.Inputs'!$D$39,$E515)))/(1-'1.Inputs'!$D$42)*$D515*(1+$G515)^(3-1))-('1.Inputs'!$D$37*12*IF(3=1,'1.Inputs'!$D$38,IF(3=2,'1.Inputs'!$D$39,$E515)))*'1.Inputs'!$D$43*(1+$G515)^(3-1)-'1.Inputs'!$D$44*(1+$G515)^(3-1)-('1.Inputs'!$D$20/'1.Inputs'!$D$27+'1.Inputs'!$D$23/'1.Inputs'!$D$28))-MAX(0,((('1.Inputs'!$D$37*12*IF(3=1,'1.Inputs'!$D$38,IF(3=2,'1.Inputs'!$D$39,$E515)))*$F515*(('1.Inputs'!$D$40)+(1-'1.Inputs'!$D$40)*(1+'1.Inputs'!$D$41))*(1+$G515)^(3-1))-(('1.Inputs'!$D$37*12*IF(3=1,'1.Inputs'!$D$38,IF(3=2,'1.Inputs'!$D$39,$E515)))/(1-'1.Inputs'!$D$42)*$D515*(1+$G515)^(3-1))-('1.Inputs'!$D$37*12*IF(3=1,'1.Inputs'!$D$38,IF(3=2,'1.Inputs'!$D$39,$E515)))*'1.Inputs'!$D$43*(1+$G515)^(3-1)-'1.Inputs'!$D$44*(1+$G515)^(3-1)-('1.Inputs'!$D$20/'1.Inputs'!$D$27+'1.Inputs'!$D$23/'1.Inputs'!$D$28)))*'1.Inputs'!$D$53+('1.Inputs'!$D$20/'1.Inputs'!$D$27+'1.Inputs'!$D$23/'1.Inputs'!$D$28)-(J515-I515)</f>
        <v>694510642.75532103</v>
      </c>
      <c r="V515" s="36">
        <f ca="1">((('1.Inputs'!$D$37*12*IF(4=1,'1.Inputs'!$D$38,IF(4=2,'1.Inputs'!$D$39,$E515)))*$F515*(('1.Inputs'!$D$40)+(1-'1.Inputs'!$D$40)*(1+'1.Inputs'!$D$41))*(1+$G515)^(4-1))-(('1.Inputs'!$D$37*12*IF(4=1,'1.Inputs'!$D$38,IF(4=2,'1.Inputs'!$D$39,$E515)))/(1-'1.Inputs'!$D$42)*$D515*(1+$G515)^(4-1))-('1.Inputs'!$D$37*12*IF(4=1,'1.Inputs'!$D$38,IF(4=2,'1.Inputs'!$D$39,$E515)))*'1.Inputs'!$D$43*(1+$G515)^(4-1)-'1.Inputs'!$D$44*(1+$G515)^(4-1)-('1.Inputs'!$D$20/'1.Inputs'!$D$27+'1.Inputs'!$D$23/'1.Inputs'!$D$28))-MAX(0,((('1.Inputs'!$D$37*12*IF(4=1,'1.Inputs'!$D$38,IF(4=2,'1.Inputs'!$D$39,$E515)))*$F515*(('1.Inputs'!$D$40)+(1-'1.Inputs'!$D$40)*(1+'1.Inputs'!$D$41))*(1+$G515)^(4-1))-(('1.Inputs'!$D$37*12*IF(4=1,'1.Inputs'!$D$38,IF(4=2,'1.Inputs'!$D$39,$E515)))/(1-'1.Inputs'!$D$42)*$D515*(1+$G515)^(4-1))-('1.Inputs'!$D$37*12*IF(4=1,'1.Inputs'!$D$38,IF(4=2,'1.Inputs'!$D$39,$E515)))*'1.Inputs'!$D$43*(1+$G515)^(4-1)-'1.Inputs'!$D$44*(1+$G515)^(4-1)-('1.Inputs'!$D$20/'1.Inputs'!$D$27+'1.Inputs'!$D$23/'1.Inputs'!$D$28)))*'1.Inputs'!$D$53+('1.Inputs'!$D$20/'1.Inputs'!$D$27+'1.Inputs'!$D$23/'1.Inputs'!$D$28)-(K515-J515)</f>
        <v>942944218.43681073</v>
      </c>
      <c r="W515" s="36">
        <f ca="1">((('1.Inputs'!$D$37*12*IF(5=1,'1.Inputs'!$D$38,IF(5=2,'1.Inputs'!$D$39,$E515)))*$F515*(('1.Inputs'!$D$40)+(1-'1.Inputs'!$D$40)*(1+'1.Inputs'!$D$41))*(1+$G515)^(5-1))-(('1.Inputs'!$D$37*12*IF(5=1,'1.Inputs'!$D$38,IF(5=2,'1.Inputs'!$D$39,$E515)))/(1-'1.Inputs'!$D$42)*$D515*(1+$G515)^(5-1))-('1.Inputs'!$D$37*12*IF(5=1,'1.Inputs'!$D$38,IF(5=2,'1.Inputs'!$D$39,$E515)))*'1.Inputs'!$D$43*(1+$G515)^(5-1)-'1.Inputs'!$D$44*(1+$G515)^(5-1)-('1.Inputs'!$D$20/'1.Inputs'!$D$27+'1.Inputs'!$D$23/'1.Inputs'!$D$28))-MAX(0,((('1.Inputs'!$D$37*12*IF(5=1,'1.Inputs'!$D$38,IF(5=2,'1.Inputs'!$D$39,$E515)))*$F515*(('1.Inputs'!$D$40)+(1-'1.Inputs'!$D$40)*(1+'1.Inputs'!$D$41))*(1+$G515)^(5-1))-(('1.Inputs'!$D$37*12*IF(5=1,'1.Inputs'!$D$38,IF(5=2,'1.Inputs'!$D$39,$E515)))/(1-'1.Inputs'!$D$42)*$D515*(1+$G515)^(5-1))-('1.Inputs'!$D$37*12*IF(5=1,'1.Inputs'!$D$38,IF(5=2,'1.Inputs'!$D$39,$E515)))*'1.Inputs'!$D$43*(1+$G515)^(5-1)-'1.Inputs'!$D$44*(1+$G515)^(5-1)-('1.Inputs'!$D$20/'1.Inputs'!$D$27+'1.Inputs'!$D$23/'1.Inputs'!$D$28)))*'1.Inputs'!$D$53+('1.Inputs'!$D$20/'1.Inputs'!$D$27+'1.Inputs'!$D$23/'1.Inputs'!$D$28)-(L515-K515)</f>
        <v>997771455.80880237</v>
      </c>
      <c r="X515" s="36">
        <f ca="1">((('1.Inputs'!$D$37*12*IF(6=1,'1.Inputs'!$D$38,IF(6=2,'1.Inputs'!$D$39,$E515)))*$F515*(('1.Inputs'!$D$40)+(1-'1.Inputs'!$D$40)*(1+'1.Inputs'!$D$41))*(1+$G515)^(6-1))-(('1.Inputs'!$D$37*12*IF(6=1,'1.Inputs'!$D$38,IF(6=2,'1.Inputs'!$D$39,$E515)))/(1-'1.Inputs'!$D$42)*$D515*(1+$G515)^(6-1))-('1.Inputs'!$D$37*12*IF(6=1,'1.Inputs'!$D$38,IF(6=2,'1.Inputs'!$D$39,$E515)))*'1.Inputs'!$D$43*(1+$G515)^(6-1)-'1.Inputs'!$D$44*(1+$G515)^(6-1)-('1.Inputs'!$D$20/'1.Inputs'!$D$27+'1.Inputs'!$D$23/'1.Inputs'!$D$28))-MAX(0,((('1.Inputs'!$D$37*12*IF(6=1,'1.Inputs'!$D$38,IF(6=2,'1.Inputs'!$D$39,$E515)))*$F515*(('1.Inputs'!$D$40)+(1-'1.Inputs'!$D$40)*(1+'1.Inputs'!$D$41))*(1+$G515)^(6-1))-(('1.Inputs'!$D$37*12*IF(6=1,'1.Inputs'!$D$38,IF(6=2,'1.Inputs'!$D$39,$E515)))/(1-'1.Inputs'!$D$42)*$D515*(1+$G515)^(6-1))-('1.Inputs'!$D$37*12*IF(6=1,'1.Inputs'!$D$38,IF(6=2,'1.Inputs'!$D$39,$E515)))*'1.Inputs'!$D$43*(1+$G515)^(6-1)-'1.Inputs'!$D$44*(1+$G515)^(6-1)-('1.Inputs'!$D$20/'1.Inputs'!$D$27+'1.Inputs'!$D$23/'1.Inputs'!$D$28)))*'1.Inputs'!$D$53+('1.Inputs'!$D$20/'1.Inputs'!$D$27+'1.Inputs'!$D$23/'1.Inputs'!$D$28)-(M515-L515)</f>
        <v>1055954778.2106729</v>
      </c>
      <c r="Y515" s="36">
        <f ca="1">((('1.Inputs'!$D$37*12*IF(7=1,'1.Inputs'!$D$38,IF(7=2,'1.Inputs'!$D$39,$E515)))*$F515*(('1.Inputs'!$D$40)+(1-'1.Inputs'!$D$40)*(1+'1.Inputs'!$D$41))*(1+$G515)^(7-1))-(('1.Inputs'!$D$37*12*IF(7=1,'1.Inputs'!$D$38,IF(7=2,'1.Inputs'!$D$39,$E515)))/(1-'1.Inputs'!$D$42)*$D515*(1+$G515)^(7-1))-('1.Inputs'!$D$37*12*IF(7=1,'1.Inputs'!$D$38,IF(7=2,'1.Inputs'!$D$39,$E515)))*'1.Inputs'!$D$43*(1+$G515)^(7-1)-'1.Inputs'!$D$44*(1+$G515)^(7-1)-('1.Inputs'!$D$20/'1.Inputs'!$D$27+'1.Inputs'!$D$23/'1.Inputs'!$D$28))-MAX(0,((('1.Inputs'!$D$37*12*IF(7=1,'1.Inputs'!$D$38,IF(7=2,'1.Inputs'!$D$39,$E515)))*$F515*(('1.Inputs'!$D$40)+(1-'1.Inputs'!$D$40)*(1+'1.Inputs'!$D$41))*(1+$G515)^(7-1))-(('1.Inputs'!$D$37*12*IF(7=1,'1.Inputs'!$D$38,IF(7=2,'1.Inputs'!$D$39,$E515)))/(1-'1.Inputs'!$D$42)*$D515*(1+$G515)^(7-1))-('1.Inputs'!$D$37*12*IF(7=1,'1.Inputs'!$D$38,IF(7=2,'1.Inputs'!$D$39,$E515)))*'1.Inputs'!$D$43*(1+$G515)^(7-1)-'1.Inputs'!$D$44*(1+$G515)^(7-1)-('1.Inputs'!$D$20/'1.Inputs'!$D$27+'1.Inputs'!$D$23/'1.Inputs'!$D$28)))*'1.Inputs'!$D$53+('1.Inputs'!$D$20/'1.Inputs'!$D$27+'1.Inputs'!$D$23/'1.Inputs'!$D$28)-(N515-M515)</f>
        <v>1117699618.3300352</v>
      </c>
      <c r="Z515" s="36">
        <f ca="1">((('1.Inputs'!$D$37*12*IF(8=1,'1.Inputs'!$D$38,IF(8=2,'1.Inputs'!$D$39,$E515)))*$F515*(('1.Inputs'!$D$40)+(1-'1.Inputs'!$D$40)*(1+'1.Inputs'!$D$41))*(1+$G515)^(8-1))-(('1.Inputs'!$D$37*12*IF(8=1,'1.Inputs'!$D$38,IF(8=2,'1.Inputs'!$D$39,$E515)))/(1-'1.Inputs'!$D$42)*$D515*(1+$G515)^(8-1))-('1.Inputs'!$D$37*12*IF(8=1,'1.Inputs'!$D$38,IF(8=2,'1.Inputs'!$D$39,$E515)))*'1.Inputs'!$D$43*(1+$G515)^(8-1)-'1.Inputs'!$D$44*(1+$G515)^(8-1)-('1.Inputs'!$D$20/'1.Inputs'!$D$27+'1.Inputs'!$D$23/'1.Inputs'!$D$28))-MAX(0,((('1.Inputs'!$D$37*12*IF(8=1,'1.Inputs'!$D$38,IF(8=2,'1.Inputs'!$D$39,$E515)))*$F515*(('1.Inputs'!$D$40)+(1-'1.Inputs'!$D$40)*(1+'1.Inputs'!$D$41))*(1+$G515)^(8-1))-(('1.Inputs'!$D$37*12*IF(8=1,'1.Inputs'!$D$38,IF(8=2,'1.Inputs'!$D$39,$E515)))/(1-'1.Inputs'!$D$42)*$D515*(1+$G515)^(8-1))-('1.Inputs'!$D$37*12*IF(8=1,'1.Inputs'!$D$38,IF(8=2,'1.Inputs'!$D$39,$E515)))*'1.Inputs'!$D$43*(1+$G515)^(8-1)-'1.Inputs'!$D$44*(1+$G515)^(8-1)-('1.Inputs'!$D$20/'1.Inputs'!$D$27+'1.Inputs'!$D$23/'1.Inputs'!$D$28)))*'1.Inputs'!$D$53+('1.Inputs'!$D$20/'1.Inputs'!$D$27+'1.Inputs'!$D$23/'1.Inputs'!$D$28)-(O515-N515)</f>
        <v>1183223983.800838</v>
      </c>
      <c r="AA515" s="36">
        <f ca="1">((('1.Inputs'!$D$37*12*IF(9=1,'1.Inputs'!$D$38,IF(9=2,'1.Inputs'!$D$39,$E515)))*$F515*(('1.Inputs'!$D$40)+(1-'1.Inputs'!$D$40)*(1+'1.Inputs'!$D$41))*(1+$G515)^(9-1))-(('1.Inputs'!$D$37*12*IF(9=1,'1.Inputs'!$D$38,IF(9=2,'1.Inputs'!$D$39,$E515)))/(1-'1.Inputs'!$D$42)*$D515*(1+$G515)^(9-1))-('1.Inputs'!$D$37*12*IF(9=1,'1.Inputs'!$D$38,IF(9=2,'1.Inputs'!$D$39,$E515)))*'1.Inputs'!$D$43*(1+$G515)^(9-1)-'1.Inputs'!$D$44*(1+$G515)^(9-1)-('1.Inputs'!$D$20/'1.Inputs'!$D$27+'1.Inputs'!$D$23/'1.Inputs'!$D$28))-MAX(0,((('1.Inputs'!$D$37*12*IF(9=1,'1.Inputs'!$D$38,IF(9=2,'1.Inputs'!$D$39,$E515)))*$F515*(('1.Inputs'!$D$40)+(1-'1.Inputs'!$D$40)*(1+'1.Inputs'!$D$41))*(1+$G515)^(9-1))-(('1.Inputs'!$D$37*12*IF(9=1,'1.Inputs'!$D$38,IF(9=2,'1.Inputs'!$D$39,$E515)))/(1-'1.Inputs'!$D$42)*$D515*(1+$G515)^(9-1))-('1.Inputs'!$D$37*12*IF(9=1,'1.Inputs'!$D$38,IF(9=2,'1.Inputs'!$D$39,$E515)))*'1.Inputs'!$D$43*(1+$G515)^(9-1)-'1.Inputs'!$D$44*(1+$G515)^(9-1)-('1.Inputs'!$D$20/'1.Inputs'!$D$27+'1.Inputs'!$D$23/'1.Inputs'!$D$28)))*'1.Inputs'!$D$53+('1.Inputs'!$D$20/'1.Inputs'!$D$27+'1.Inputs'!$D$23/'1.Inputs'!$D$28)-(P515-O515)</f>
        <v>1252759226.9410164</v>
      </c>
      <c r="AB515" s="36">
        <f ca="1">((('1.Inputs'!$D$37*12*IF(10=1,'1.Inputs'!$D$38,IF(10=2,'1.Inputs'!$D$39,$E515)))*$F515*(('1.Inputs'!$D$40)+(1-'1.Inputs'!$D$40)*(1+'1.Inputs'!$D$41))*(1+$G515)^(10-1))-(('1.Inputs'!$D$37*12*IF(10=1,'1.Inputs'!$D$38,IF(10=2,'1.Inputs'!$D$39,$E515)))/(1-'1.Inputs'!$D$42)*$D515*(1+$G515)^(10-1))-('1.Inputs'!$D$37*12*IF(10=1,'1.Inputs'!$D$38,IF(10=2,'1.Inputs'!$D$39,$E515)))*'1.Inputs'!$D$43*(1+$G515)^(10-1)-'1.Inputs'!$D$44*(1+$G515)^(10-1)-('1.Inputs'!$D$20/'1.Inputs'!$D$27+'1.Inputs'!$D$23/'1.Inputs'!$D$28))-MAX(0,((('1.Inputs'!$D$37*12*IF(10=1,'1.Inputs'!$D$38,IF(10=2,'1.Inputs'!$D$39,$E515)))*$F515*(('1.Inputs'!$D$40)+(1-'1.Inputs'!$D$40)*(1+'1.Inputs'!$D$41))*(1+$G515)^(10-1))-(('1.Inputs'!$D$37*12*IF(10=1,'1.Inputs'!$D$38,IF(10=2,'1.Inputs'!$D$39,$E515)))/(1-'1.Inputs'!$D$42)*$D515*(1+$G515)^(10-1))-('1.Inputs'!$D$37*12*IF(10=1,'1.Inputs'!$D$38,IF(10=2,'1.Inputs'!$D$39,$E515)))*'1.Inputs'!$D$43*(1+$G515)^(10-1)-'1.Inputs'!$D$44*(1+$G515)^(10-1)-('1.Inputs'!$D$20/'1.Inputs'!$D$27+'1.Inputs'!$D$23/'1.Inputs'!$D$28)))*'1.Inputs'!$D$53+('1.Inputs'!$D$20/'1.Inputs'!$D$27+'1.Inputs'!$D$23/'1.Inputs'!$D$28)-(Q515-P515)+(('1.Inputs'!$D$20+'1.Inputs'!$D$23-('1.Inputs'!$D$20/'1.Inputs'!$D$27+'1.Inputs'!$D$23/'1.Inputs'!$D$28)*'1.Inputs'!$D$10)*'1.Inputs'!$D$60+'1.Inputs'!$D$19*'1.Inputs'!$D$59+Q515)</f>
        <v>4238370938.229794</v>
      </c>
      <c r="AC515" s="36">
        <f ca="1">S515-AC$13-AC$14+MIN(AC$13,MAX(0,((('1.Inputs'!$D$37*12*IF(1=1,'1.Inputs'!$D$38,IF(1=2,'1.Inputs'!$D$39,$E515)))*$F515*(('1.Inputs'!$D$40)+(1-'1.Inputs'!$D$40)*(1+'1.Inputs'!$D$41))*(1+$G515)^(1-1))-(('1.Inputs'!$D$37*12*IF(1=1,'1.Inputs'!$D$38,IF(1=2,'1.Inputs'!$D$39,$E515)))/(1-'1.Inputs'!$D$42)*$D515*(1+$G515)^(1-1))-('1.Inputs'!$D$37*12*IF(1=1,'1.Inputs'!$D$38,IF(1=2,'1.Inputs'!$D$39,$E515)))*'1.Inputs'!$D$43*(1+$G515)^(1-1)-'1.Inputs'!$D$44*(1+$G515)^(1-1)-('1.Inputs'!$D$20/'1.Inputs'!$D$27+'1.Inputs'!$D$23/'1.Inputs'!$D$28))))*'1.Inputs'!$D$53</f>
        <v>-564260503.38281894</v>
      </c>
      <c r="AD515" s="36">
        <f ca="1">T515-AD$13-AD$14+MIN(AD$13,MAX(0,((('1.Inputs'!$D$37*12*IF(2=1,'1.Inputs'!$D$38,IF(2=2,'1.Inputs'!$D$39,$E515)))*$F515*(('1.Inputs'!$D$40)+(1-'1.Inputs'!$D$40)*(1+'1.Inputs'!$D$41))*(1+$G515)^(2-1))-(('1.Inputs'!$D$37*12*IF(2=1,'1.Inputs'!$D$38,IF(2=2,'1.Inputs'!$D$39,$E515)))/(1-'1.Inputs'!$D$42)*$D515*(1+$G515)^(2-1))-('1.Inputs'!$D$37*12*IF(2=1,'1.Inputs'!$D$38,IF(2=2,'1.Inputs'!$D$39,$E515)))*'1.Inputs'!$D$43*(1+$G515)^(2-1)-'1.Inputs'!$D$44*(1+$G515)^(2-1)-('1.Inputs'!$D$20/'1.Inputs'!$D$27+'1.Inputs'!$D$23/'1.Inputs'!$D$28))))*'1.Inputs'!$D$53</f>
        <v>226765348.04918134</v>
      </c>
      <c r="AE515" s="36">
        <f ca="1">U515-AE$13-AE$14+MIN(AE$13,MAX(0,((('1.Inputs'!$D$37*12*IF(3=1,'1.Inputs'!$D$38,IF(3=2,'1.Inputs'!$D$39,$E515)))*$F515*(('1.Inputs'!$D$40)+(1-'1.Inputs'!$D$40)*(1+'1.Inputs'!$D$41))*(1+$G515)^(3-1))-(('1.Inputs'!$D$37*12*IF(3=1,'1.Inputs'!$D$38,IF(3=2,'1.Inputs'!$D$39,$E515)))/(1-'1.Inputs'!$D$42)*$D515*(1+$G515)^(3-1))-('1.Inputs'!$D$37*12*IF(3=1,'1.Inputs'!$D$38,IF(3=2,'1.Inputs'!$D$39,$E515)))*'1.Inputs'!$D$43*(1+$G515)^(3-1)-'1.Inputs'!$D$44*(1+$G515)^(3-1)-('1.Inputs'!$D$20/'1.Inputs'!$D$27+'1.Inputs'!$D$23/'1.Inputs'!$D$28))))*'1.Inputs'!$D$53</f>
        <v>352570642.75532103</v>
      </c>
      <c r="AF515" s="36">
        <f ca="1">V515-AF$13-AF$14+MIN(AF$13,MAX(0,((('1.Inputs'!$D$37*12*IF(4=1,'1.Inputs'!$D$38,IF(4=2,'1.Inputs'!$D$39,$E515)))*$F515*(('1.Inputs'!$D$40)+(1-'1.Inputs'!$D$40)*(1+'1.Inputs'!$D$41))*(1+$G515)^(4-1))-(('1.Inputs'!$D$37*12*IF(4=1,'1.Inputs'!$D$38,IF(4=2,'1.Inputs'!$D$39,$E515)))/(1-'1.Inputs'!$D$42)*$D515*(1+$G515)^(4-1))-('1.Inputs'!$D$37*12*IF(4=1,'1.Inputs'!$D$38,IF(4=2,'1.Inputs'!$D$39,$E515)))*'1.Inputs'!$D$43*(1+$G515)^(4-1)-'1.Inputs'!$D$44*(1+$G515)^(4-1)-('1.Inputs'!$D$20/'1.Inputs'!$D$27+'1.Inputs'!$D$23/'1.Inputs'!$D$28))))*'1.Inputs'!$D$53</f>
        <v>620192218.43681073</v>
      </c>
      <c r="AG515" s="36">
        <f ca="1">W515-AG$13-AG$14+MIN(AG$13,MAX(0,((('1.Inputs'!$D$37*12*IF(5=1,'1.Inputs'!$D$38,IF(5=2,'1.Inputs'!$D$39,$E515)))*$F515*(('1.Inputs'!$D$40)+(1-'1.Inputs'!$D$40)*(1+'1.Inputs'!$D$41))*(1+$G515)^(5-1))-(('1.Inputs'!$D$37*12*IF(5=1,'1.Inputs'!$D$38,IF(5=2,'1.Inputs'!$D$39,$E515)))/(1-'1.Inputs'!$D$42)*$D515*(1+$G515)^(5-1))-('1.Inputs'!$D$37*12*IF(5=1,'1.Inputs'!$D$38,IF(5=2,'1.Inputs'!$D$39,$E515)))*'1.Inputs'!$D$43*(1+$G515)^(5-1)-'1.Inputs'!$D$44*(1+$G515)^(5-1)-('1.Inputs'!$D$20/'1.Inputs'!$D$27+'1.Inputs'!$D$23/'1.Inputs'!$D$28))))*'1.Inputs'!$D$53</f>
        <v>694207455.80880237</v>
      </c>
      <c r="AH515" s="36">
        <f ca="1">X515-AH$13-AH$14+MIN(AH$13,MAX(0,((('1.Inputs'!$D$37*12*IF(6=1,'1.Inputs'!$D$38,IF(6=2,'1.Inputs'!$D$39,$E515)))*$F515*(('1.Inputs'!$D$40)+(1-'1.Inputs'!$D$40)*(1+'1.Inputs'!$D$41))*(1+$G515)^(6-1))-(('1.Inputs'!$D$37*12*IF(6=1,'1.Inputs'!$D$38,IF(6=2,'1.Inputs'!$D$39,$E515)))/(1-'1.Inputs'!$D$42)*$D515*(1+$G515)^(6-1))-('1.Inputs'!$D$37*12*IF(6=1,'1.Inputs'!$D$38,IF(6=2,'1.Inputs'!$D$39,$E515)))*'1.Inputs'!$D$43*(1+$G515)^(6-1)-'1.Inputs'!$D$44*(1+$G515)^(6-1)-('1.Inputs'!$D$20/'1.Inputs'!$D$27+'1.Inputs'!$D$23/'1.Inputs'!$D$28))))*'1.Inputs'!$D$53</f>
        <v>771578778.21067286</v>
      </c>
      <c r="AI515" s="36">
        <f ca="1">Y515-AI$13-AI$14+MIN(AI$13,MAX(0,((('1.Inputs'!$D$37*12*IF(7=1,'1.Inputs'!$D$38,IF(7=2,'1.Inputs'!$D$39,$E515)))*$F515*(('1.Inputs'!$D$40)+(1-'1.Inputs'!$D$40)*(1+'1.Inputs'!$D$41))*(1+$G515)^(7-1))-(('1.Inputs'!$D$37*12*IF(7=1,'1.Inputs'!$D$38,IF(7=2,'1.Inputs'!$D$39,$E515)))/(1-'1.Inputs'!$D$42)*$D515*(1+$G515)^(7-1))-('1.Inputs'!$D$37*12*IF(7=1,'1.Inputs'!$D$38,IF(7=2,'1.Inputs'!$D$39,$E515)))*'1.Inputs'!$D$43*(1+$G515)^(7-1)-'1.Inputs'!$D$44*(1+$G515)^(7-1)-('1.Inputs'!$D$20/'1.Inputs'!$D$27+'1.Inputs'!$D$23/'1.Inputs'!$D$28))))*'1.Inputs'!$D$53</f>
        <v>852511618.33003521</v>
      </c>
      <c r="AJ515" s="36">
        <f ca="1">Z515-AJ$13-AJ$14+MIN(AJ$13,MAX(0,((('1.Inputs'!$D$37*12*IF(8=1,'1.Inputs'!$D$38,IF(8=2,'1.Inputs'!$D$39,$E515)))*$F515*(('1.Inputs'!$D$40)+(1-'1.Inputs'!$D$40)*(1+'1.Inputs'!$D$41))*(1+$G515)^(8-1))-(('1.Inputs'!$D$37*12*IF(8=1,'1.Inputs'!$D$38,IF(8=2,'1.Inputs'!$D$39,$E515)))/(1-'1.Inputs'!$D$42)*$D515*(1+$G515)^(8-1))-('1.Inputs'!$D$37*12*IF(8=1,'1.Inputs'!$D$38,IF(8=2,'1.Inputs'!$D$39,$E515)))*'1.Inputs'!$D$43*(1+$G515)^(8-1)-'1.Inputs'!$D$44*(1+$G515)^(8-1)-('1.Inputs'!$D$20/'1.Inputs'!$D$27+'1.Inputs'!$D$23/'1.Inputs'!$D$28))))*'1.Inputs'!$D$53</f>
        <v>1183223983.800838</v>
      </c>
      <c r="AK515" s="36">
        <f ca="1">AA515-AK$13-AK$14+MIN(AK$13,MAX(0,((('1.Inputs'!$D$37*12*IF(9=1,'1.Inputs'!$D$38,IF(9=2,'1.Inputs'!$D$39,$E515)))*$F515*(('1.Inputs'!$D$40)+(1-'1.Inputs'!$D$40)*(1+'1.Inputs'!$D$41))*(1+$G515)^(9-1))-(('1.Inputs'!$D$37*12*IF(9=1,'1.Inputs'!$D$38,IF(9=2,'1.Inputs'!$D$39,$E515)))/(1-'1.Inputs'!$D$42)*$D515*(1+$G515)^(9-1))-('1.Inputs'!$D$37*12*IF(9=1,'1.Inputs'!$D$38,IF(9=2,'1.Inputs'!$D$39,$E515)))*'1.Inputs'!$D$43*(1+$G515)^(9-1)-'1.Inputs'!$D$44*(1+$G515)^(9-1)-('1.Inputs'!$D$20/'1.Inputs'!$D$27+'1.Inputs'!$D$23/'1.Inputs'!$D$28))))*'1.Inputs'!$D$53</f>
        <v>1252759226.9410164</v>
      </c>
      <c r="AL515" s="36">
        <f ca="1">AB515-AL$13-AL$14+MIN(AL$13,MAX(0,((('1.Inputs'!$D$37*12*IF(10=1,'1.Inputs'!$D$38,IF(10=2,'1.Inputs'!$D$39,$E515)))*$F515*(('1.Inputs'!$D$40)+(1-'1.Inputs'!$D$40)*(1+'1.Inputs'!$D$41))*(1+$G515)^(10-1))-(('1.Inputs'!$D$37*12*IF(10=1,'1.Inputs'!$D$38,IF(10=2,'1.Inputs'!$D$39,$E515)))/(1-'1.Inputs'!$D$42)*$D515*(1+$G515)^(10-1))-('1.Inputs'!$D$37*12*IF(10=1,'1.Inputs'!$D$38,IF(10=2,'1.Inputs'!$D$39,$E515)))*'1.Inputs'!$D$43*(1+$G515)^(10-1)-'1.Inputs'!$D$44*(1+$G515)^(10-1)-('1.Inputs'!$D$20/'1.Inputs'!$D$27+'1.Inputs'!$D$23/'1.Inputs'!$D$28))))*'1.Inputs'!$D$53+'1.Inputs'!$D$35</f>
        <v>5038370938.2297935</v>
      </c>
      <c r="AM515" s="48">
        <f ca="1">R515+NPV('1.Inputs'!$D$55,S515:AB515)</f>
        <v>2821506362.5397615</v>
      </c>
      <c r="AN515" s="48">
        <f ca="1">-('1.Inputs'!$D$24*(1-'1.Inputs'!$D$31)+'1.Inputs'!$D$35)+NPV('1.Inputs'!$D$54,AC515:AL515)</f>
        <v>1015910995.5415101</v>
      </c>
      <c r="AO515" s="36">
        <f t="shared" ca="1" si="61"/>
        <v>-3.1729031394499922</v>
      </c>
      <c r="AP515" s="36">
        <f t="shared" ca="1" si="62"/>
        <v>1.7645087468377059</v>
      </c>
      <c r="AQ515" s="36">
        <f ca="1">'1.Inputs'!$D$35+MIN(SUM($AC515:AC515),SUM($AC515:AD515),SUM($AC515:AE515),SUM($AC515:AF515),SUM($AC515:AG515),SUM($AC515:AH515),SUM($AC515:AI515),SUM($AC515:AJ515),SUM($AC515:AK515),SUM($AC515:AL515))</f>
        <v>235739496.61718106</v>
      </c>
      <c r="AR515" s="36">
        <f ca="1">IF(AP515&lt;'1.Inputs'!$D$57,1,0)</f>
        <v>0</v>
      </c>
      <c r="AS515" s="36">
        <f t="shared" ca="1" si="63"/>
        <v>0</v>
      </c>
    </row>
    <row r="517" spans="2:45" ht="15" customHeight="1" x14ac:dyDescent="0.25">
      <c r="B517" s="40" t="s">
        <v>448</v>
      </c>
      <c r="C517" s="36" t="s">
        <v>255</v>
      </c>
      <c r="D517" s="64">
        <f>'1.Inputs'!$D$15</f>
        <v>19000</v>
      </c>
      <c r="E517" s="65">
        <f>'1.Inputs'!$D$13</f>
        <v>0.85</v>
      </c>
      <c r="F517" s="64">
        <f>'1.Inputs'!$D$14</f>
        <v>30000</v>
      </c>
      <c r="G517" s="65">
        <f>'1.Inputs'!$D$16</f>
        <v>4.4999999999999998E-2</v>
      </c>
      <c r="H517" s="36">
        <f>((('1.Inputs'!$D$37*12*IF(1=1,'1.Inputs'!$D$38,IF(1=2,'1.Inputs'!$D$39,$E517)))*$F517*(('1.Inputs'!$D$40)+(1-'1.Inputs'!$D$40)*(1+'1.Inputs'!$D$41))*(1+$G517)^(1-1))*'1.Inputs'!$D$47+(('1.Inputs'!$D$37*12*IF(1=1,'1.Inputs'!$D$38,IF(1=2,'1.Inputs'!$D$39,$E517)))/(1-'1.Inputs'!$D$42)*$D517*(1+$G517)^(1-1))*('1.Inputs'!$D$48-'1.Inputs'!$D$49))/'1.Inputs'!$D$51</f>
        <v>796853658.53658533</v>
      </c>
      <c r="I517" s="36">
        <f>((('1.Inputs'!$D$37*12*IF(2=1,'1.Inputs'!$D$38,IF(2=2,'1.Inputs'!$D$39,$E517)))*$F517*(('1.Inputs'!$D$40)+(1-'1.Inputs'!$D$40)*(1+'1.Inputs'!$D$41))*(1+$G517)^(2-1))*'1.Inputs'!$D$47+(('1.Inputs'!$D$37*12*IF(2=1,'1.Inputs'!$D$38,IF(2=2,'1.Inputs'!$D$39,$E517)))/(1-'1.Inputs'!$D$42)*$D517*(1+$G517)^(2-1))*('1.Inputs'!$D$48-'1.Inputs'!$D$49))/'1.Inputs'!$D$51</f>
        <v>1165796902.4390244</v>
      </c>
      <c r="J517" s="36">
        <f>((('1.Inputs'!$D$37*12*IF(3=1,'1.Inputs'!$D$38,IF(3=2,'1.Inputs'!$D$39,$E517)))*$F517*(('1.Inputs'!$D$40)+(1-'1.Inputs'!$D$40)*(1+'1.Inputs'!$D$41))*(1+$G517)^(3-1))*'1.Inputs'!$D$47+(('1.Inputs'!$D$37*12*IF(3=1,'1.Inputs'!$D$38,IF(3=2,'1.Inputs'!$D$39,$E517)))/(1-'1.Inputs'!$D$42)*$D517*(1+$G517)^(3-1))*('1.Inputs'!$D$48-'1.Inputs'!$D$49))/'1.Inputs'!$D$51</f>
        <v>1479312997.9878047</v>
      </c>
      <c r="K517" s="36">
        <f>((('1.Inputs'!$D$37*12*IF(4=1,'1.Inputs'!$D$38,IF(4=2,'1.Inputs'!$D$39,$E517)))*$F517*(('1.Inputs'!$D$40)+(1-'1.Inputs'!$D$40)*(1+'1.Inputs'!$D$41))*(1+$G517)^(4-1))*'1.Inputs'!$D$47+(('1.Inputs'!$D$37*12*IF(4=1,'1.Inputs'!$D$38,IF(4=2,'1.Inputs'!$D$39,$E517)))/(1-'1.Inputs'!$D$42)*$D517*(1+$G517)^(4-1))*('1.Inputs'!$D$48-'1.Inputs'!$D$49))/'1.Inputs'!$D$51</f>
        <v>1545882082.8972559</v>
      </c>
      <c r="L517" s="36">
        <f>((('1.Inputs'!$D$37*12*IF(5=1,'1.Inputs'!$D$38,IF(5=2,'1.Inputs'!$D$39,$E517)))*$F517*(('1.Inputs'!$D$40)+(1-'1.Inputs'!$D$40)*(1+'1.Inputs'!$D$41))*(1+$G517)^(5-1))*'1.Inputs'!$D$47+(('1.Inputs'!$D$37*12*IF(5=1,'1.Inputs'!$D$38,IF(5=2,'1.Inputs'!$D$39,$E517)))/(1-'1.Inputs'!$D$42)*$D517*(1+$G517)^(5-1))*('1.Inputs'!$D$48-'1.Inputs'!$D$49))/'1.Inputs'!$D$51</f>
        <v>1615446776.6276319</v>
      </c>
      <c r="M517" s="36">
        <f>((('1.Inputs'!$D$37*12*IF(6=1,'1.Inputs'!$D$38,IF(6=2,'1.Inputs'!$D$39,$E517)))*$F517*(('1.Inputs'!$D$40)+(1-'1.Inputs'!$D$40)*(1+'1.Inputs'!$D$41))*(1+$G517)^(6-1))*'1.Inputs'!$D$47+(('1.Inputs'!$D$37*12*IF(6=1,'1.Inputs'!$D$38,IF(6=2,'1.Inputs'!$D$39,$E517)))/(1-'1.Inputs'!$D$42)*$D517*(1+$G517)^(6-1))*('1.Inputs'!$D$48-'1.Inputs'!$D$49))/'1.Inputs'!$D$51</f>
        <v>1688141881.5758755</v>
      </c>
      <c r="N517" s="36">
        <f>((('1.Inputs'!$D$37*12*IF(7=1,'1.Inputs'!$D$38,IF(7=2,'1.Inputs'!$D$39,$E517)))*$F517*(('1.Inputs'!$D$40)+(1-'1.Inputs'!$D$40)*(1+'1.Inputs'!$D$41))*(1+$G517)^(7-1))*'1.Inputs'!$D$47+(('1.Inputs'!$D$37*12*IF(7=1,'1.Inputs'!$D$38,IF(7=2,'1.Inputs'!$D$39,$E517)))/(1-'1.Inputs'!$D$42)*$D517*(1+$G517)^(7-1))*('1.Inputs'!$D$48-'1.Inputs'!$D$49))/'1.Inputs'!$D$51</f>
        <v>1764108266.2467892</v>
      </c>
      <c r="O517" s="36">
        <f>((('1.Inputs'!$D$37*12*IF(8=1,'1.Inputs'!$D$38,IF(8=2,'1.Inputs'!$D$39,$E517)))*$F517*(('1.Inputs'!$D$40)+(1-'1.Inputs'!$D$40)*(1+'1.Inputs'!$D$41))*(1+$G517)^(8-1))*'1.Inputs'!$D$47+(('1.Inputs'!$D$37*12*IF(8=1,'1.Inputs'!$D$38,IF(8=2,'1.Inputs'!$D$39,$E517)))/(1-'1.Inputs'!$D$42)*$D517*(1+$G517)^(8-1))*('1.Inputs'!$D$48-'1.Inputs'!$D$49))/'1.Inputs'!$D$51</f>
        <v>1843493138.227895</v>
      </c>
      <c r="P517" s="36">
        <f>((('1.Inputs'!$D$37*12*IF(9=1,'1.Inputs'!$D$38,IF(9=2,'1.Inputs'!$D$39,$E517)))*$F517*(('1.Inputs'!$D$40)+(1-'1.Inputs'!$D$40)*(1+'1.Inputs'!$D$41))*(1+$G517)^(9-1))*'1.Inputs'!$D$47+(('1.Inputs'!$D$37*12*IF(9=1,'1.Inputs'!$D$38,IF(9=2,'1.Inputs'!$D$39,$E517)))/(1-'1.Inputs'!$D$42)*$D517*(1+$G517)^(9-1))*('1.Inputs'!$D$48-'1.Inputs'!$D$49))/'1.Inputs'!$D$51</f>
        <v>1926450329.4481497</v>
      </c>
      <c r="Q517" s="36">
        <f>((('1.Inputs'!$D$37*12*IF(10=1,'1.Inputs'!$D$38,IF(10=2,'1.Inputs'!$D$39,$E517)))*$F517*(('1.Inputs'!$D$40)+(1-'1.Inputs'!$D$40)*(1+'1.Inputs'!$D$41))*(1+$G517)^(10-1))*'1.Inputs'!$D$47+(('1.Inputs'!$D$37*12*IF(10=1,'1.Inputs'!$D$38,IF(10=2,'1.Inputs'!$D$39,$E517)))/(1-'1.Inputs'!$D$42)*$D517*(1+$G517)^(10-1))*('1.Inputs'!$D$48-'1.Inputs'!$D$49))/'1.Inputs'!$D$51</f>
        <v>2013140594.2733161</v>
      </c>
      <c r="R517" s="36">
        <f>-'1.Inputs'!$D$24</f>
        <v>-2050000000</v>
      </c>
      <c r="S517" s="36">
        <f>((('1.Inputs'!$D$37*12*IF(1=1,'1.Inputs'!$D$38,IF(1=2,'1.Inputs'!$D$39,$E517)))*$F517*(('1.Inputs'!$D$40)+(1-'1.Inputs'!$D$40)*(1+'1.Inputs'!$D$41))*(1+$G517)^(1-1))-(('1.Inputs'!$D$37*12*IF(1=1,'1.Inputs'!$D$38,IF(1=2,'1.Inputs'!$D$39,$E517)))/(1-'1.Inputs'!$D$42)*$D517*(1+$G517)^(1-1))-('1.Inputs'!$D$37*12*IF(1=1,'1.Inputs'!$D$38,IF(1=2,'1.Inputs'!$D$39,$E517)))*'1.Inputs'!$D$43*(1+$G517)^(1-1)-'1.Inputs'!$D$44*(1+$G517)^(1-1)-('1.Inputs'!$D$20/'1.Inputs'!$D$27+'1.Inputs'!$D$23/'1.Inputs'!$D$28))-MAX(0,((('1.Inputs'!$D$37*12*IF(1=1,'1.Inputs'!$D$38,IF(1=2,'1.Inputs'!$D$39,$E517)))*$F517*(('1.Inputs'!$D$40)+(1-'1.Inputs'!$D$40)*(1+'1.Inputs'!$D$41))*(1+$G517)^(1-1))-(('1.Inputs'!$D$37*12*IF(1=1,'1.Inputs'!$D$38,IF(1=2,'1.Inputs'!$D$39,$E517)))/(1-'1.Inputs'!$D$42)*$D517*(1+$G517)^(1-1))-('1.Inputs'!$D$37*12*IF(1=1,'1.Inputs'!$D$38,IF(1=2,'1.Inputs'!$D$39,$E517)))*'1.Inputs'!$D$43*(1+$G517)^(1-1)-'1.Inputs'!$D$44*(1+$G517)^(1-1)-('1.Inputs'!$D$20/'1.Inputs'!$D$27+'1.Inputs'!$D$23/'1.Inputs'!$D$28)))*'1.Inputs'!$D$53+('1.Inputs'!$D$20/'1.Inputs'!$D$27+'1.Inputs'!$D$23/'1.Inputs'!$D$28)-H517</f>
        <v>-579620731.70731711</v>
      </c>
      <c r="T517" s="36">
        <f>((('1.Inputs'!$D$37*12*IF(2=1,'1.Inputs'!$D$38,IF(2=2,'1.Inputs'!$D$39,$E517)))*$F517*(('1.Inputs'!$D$40)+(1-'1.Inputs'!$D$40)*(1+'1.Inputs'!$D$41))*(1+$G517)^(2-1))-(('1.Inputs'!$D$37*12*IF(2=1,'1.Inputs'!$D$38,IF(2=2,'1.Inputs'!$D$39,$E517)))/(1-'1.Inputs'!$D$42)*$D517*(1+$G517)^(2-1))-('1.Inputs'!$D$37*12*IF(2=1,'1.Inputs'!$D$38,IF(2=2,'1.Inputs'!$D$39,$E517)))*'1.Inputs'!$D$43*(1+$G517)^(2-1)-'1.Inputs'!$D$44*(1+$G517)^(2-1)-('1.Inputs'!$D$20/'1.Inputs'!$D$27+'1.Inputs'!$D$23/'1.Inputs'!$D$28))-MAX(0,((('1.Inputs'!$D$37*12*IF(2=1,'1.Inputs'!$D$38,IF(2=2,'1.Inputs'!$D$39,$E517)))*$F517*(('1.Inputs'!$D$40)+(1-'1.Inputs'!$D$40)*(1+'1.Inputs'!$D$41))*(1+$G517)^(2-1))-(('1.Inputs'!$D$37*12*IF(2=1,'1.Inputs'!$D$38,IF(2=2,'1.Inputs'!$D$39,$E517)))/(1-'1.Inputs'!$D$42)*$D517*(1+$G517)^(2-1))-('1.Inputs'!$D$37*12*IF(2=1,'1.Inputs'!$D$38,IF(2=2,'1.Inputs'!$D$39,$E517)))*'1.Inputs'!$D$43*(1+$G517)^(2-1)-'1.Inputs'!$D$44*(1+$G517)^(2-1)-('1.Inputs'!$D$20/'1.Inputs'!$D$27+'1.Inputs'!$D$23/'1.Inputs'!$D$28)))*'1.Inputs'!$D$53+('1.Inputs'!$D$20/'1.Inputs'!$D$27+'1.Inputs'!$D$23/'1.Inputs'!$D$28)-(I517-H517)</f>
        <v>171521778.0487808</v>
      </c>
      <c r="U517" s="36">
        <f>((('1.Inputs'!$D$37*12*IF(3=1,'1.Inputs'!$D$38,IF(3=2,'1.Inputs'!$D$39,$E517)))*$F517*(('1.Inputs'!$D$40)+(1-'1.Inputs'!$D$40)*(1+'1.Inputs'!$D$41))*(1+$G517)^(3-1))-(('1.Inputs'!$D$37*12*IF(3=1,'1.Inputs'!$D$38,IF(3=2,'1.Inputs'!$D$39,$E517)))/(1-'1.Inputs'!$D$42)*$D517*(1+$G517)^(3-1))-('1.Inputs'!$D$37*12*IF(3=1,'1.Inputs'!$D$38,IF(3=2,'1.Inputs'!$D$39,$E517)))*'1.Inputs'!$D$43*(1+$G517)^(3-1)-'1.Inputs'!$D$44*(1+$G517)^(3-1)-('1.Inputs'!$D$20/'1.Inputs'!$D$27+'1.Inputs'!$D$23/'1.Inputs'!$D$28))-MAX(0,((('1.Inputs'!$D$37*12*IF(3=1,'1.Inputs'!$D$38,IF(3=2,'1.Inputs'!$D$39,$E517)))*$F517*(('1.Inputs'!$D$40)+(1-'1.Inputs'!$D$40)*(1+'1.Inputs'!$D$41))*(1+$G517)^(3-1))-(('1.Inputs'!$D$37*12*IF(3=1,'1.Inputs'!$D$38,IF(3=2,'1.Inputs'!$D$39,$E517)))/(1-'1.Inputs'!$D$42)*$D517*(1+$G517)^(3-1))-('1.Inputs'!$D$37*12*IF(3=1,'1.Inputs'!$D$38,IF(3=2,'1.Inputs'!$D$39,$E517)))*'1.Inputs'!$D$43*(1+$G517)^(3-1)-'1.Inputs'!$D$44*(1+$G517)^(3-1)-('1.Inputs'!$D$20/'1.Inputs'!$D$27+'1.Inputs'!$D$23/'1.Inputs'!$D$28)))*'1.Inputs'!$D$53+('1.Inputs'!$D$20/'1.Inputs'!$D$27+'1.Inputs'!$D$23/'1.Inputs'!$D$28)-(J517-I517)</f>
        <v>496481671.59146416</v>
      </c>
      <c r="V517" s="36">
        <f>((('1.Inputs'!$D$37*12*IF(4=1,'1.Inputs'!$D$38,IF(4=2,'1.Inputs'!$D$39,$E517)))*$F517*(('1.Inputs'!$D$40)+(1-'1.Inputs'!$D$40)*(1+'1.Inputs'!$D$41))*(1+$G517)^(4-1))-(('1.Inputs'!$D$37*12*IF(4=1,'1.Inputs'!$D$38,IF(4=2,'1.Inputs'!$D$39,$E517)))/(1-'1.Inputs'!$D$42)*$D517*(1+$G517)^(4-1))-('1.Inputs'!$D$37*12*IF(4=1,'1.Inputs'!$D$38,IF(4=2,'1.Inputs'!$D$39,$E517)))*'1.Inputs'!$D$43*(1+$G517)^(4-1)-'1.Inputs'!$D$44*(1+$G517)^(4-1)-('1.Inputs'!$D$20/'1.Inputs'!$D$27+'1.Inputs'!$D$23/'1.Inputs'!$D$28))-MAX(0,((('1.Inputs'!$D$37*12*IF(4=1,'1.Inputs'!$D$38,IF(4=2,'1.Inputs'!$D$39,$E517)))*$F517*(('1.Inputs'!$D$40)+(1-'1.Inputs'!$D$40)*(1+'1.Inputs'!$D$41))*(1+$G517)^(4-1))-(('1.Inputs'!$D$37*12*IF(4=1,'1.Inputs'!$D$38,IF(4=2,'1.Inputs'!$D$39,$E517)))/(1-'1.Inputs'!$D$42)*$D517*(1+$G517)^(4-1))-('1.Inputs'!$D$37*12*IF(4=1,'1.Inputs'!$D$38,IF(4=2,'1.Inputs'!$D$39,$E517)))*'1.Inputs'!$D$43*(1+$G517)^(4-1)-'1.Inputs'!$D$44*(1+$G517)^(4-1)-('1.Inputs'!$D$20/'1.Inputs'!$D$27+'1.Inputs'!$D$23/'1.Inputs'!$D$28)))*'1.Inputs'!$D$53+('1.Inputs'!$D$20/'1.Inputs'!$D$27+'1.Inputs'!$D$23/'1.Inputs'!$D$28)-(K517-J517)</f>
        <v>777752331.75210357</v>
      </c>
      <c r="W517" s="36">
        <f>((('1.Inputs'!$D$37*12*IF(5=1,'1.Inputs'!$D$38,IF(5=2,'1.Inputs'!$D$39,$E517)))*$F517*(('1.Inputs'!$D$40)+(1-'1.Inputs'!$D$40)*(1+'1.Inputs'!$D$41))*(1+$G517)^(5-1))-(('1.Inputs'!$D$37*12*IF(5=1,'1.Inputs'!$D$38,IF(5=2,'1.Inputs'!$D$39,$E517)))/(1-'1.Inputs'!$D$42)*$D517*(1+$G517)^(5-1))-('1.Inputs'!$D$37*12*IF(5=1,'1.Inputs'!$D$38,IF(5=2,'1.Inputs'!$D$39,$E517)))*'1.Inputs'!$D$43*(1+$G517)^(5-1)-'1.Inputs'!$D$44*(1+$G517)^(5-1)-('1.Inputs'!$D$20/'1.Inputs'!$D$27+'1.Inputs'!$D$23/'1.Inputs'!$D$28))-MAX(0,((('1.Inputs'!$D$37*12*IF(5=1,'1.Inputs'!$D$38,IF(5=2,'1.Inputs'!$D$39,$E517)))*$F517*(('1.Inputs'!$D$40)+(1-'1.Inputs'!$D$40)*(1+'1.Inputs'!$D$41))*(1+$G517)^(5-1))-(('1.Inputs'!$D$37*12*IF(5=1,'1.Inputs'!$D$38,IF(5=2,'1.Inputs'!$D$39,$E517)))/(1-'1.Inputs'!$D$42)*$D517*(1+$G517)^(5-1))-('1.Inputs'!$D$37*12*IF(5=1,'1.Inputs'!$D$38,IF(5=2,'1.Inputs'!$D$39,$E517)))*'1.Inputs'!$D$43*(1+$G517)^(5-1)-'1.Inputs'!$D$44*(1+$G517)^(5-1)-('1.Inputs'!$D$20/'1.Inputs'!$D$27+'1.Inputs'!$D$23/'1.Inputs'!$D$28)))*'1.Inputs'!$D$53+('1.Inputs'!$D$20/'1.Inputs'!$D$27+'1.Inputs'!$D$23/'1.Inputs'!$D$28)-(L517-K517)</f>
        <v>810624936.68094897</v>
      </c>
      <c r="X517" s="36">
        <f>((('1.Inputs'!$D$37*12*IF(6=1,'1.Inputs'!$D$38,IF(6=2,'1.Inputs'!$D$39,$E517)))*$F517*(('1.Inputs'!$D$40)+(1-'1.Inputs'!$D$40)*(1+'1.Inputs'!$D$41))*(1+$G517)^(6-1))-(('1.Inputs'!$D$37*12*IF(6=1,'1.Inputs'!$D$38,IF(6=2,'1.Inputs'!$D$39,$E517)))/(1-'1.Inputs'!$D$42)*$D517*(1+$G517)^(6-1))-('1.Inputs'!$D$37*12*IF(6=1,'1.Inputs'!$D$38,IF(6=2,'1.Inputs'!$D$39,$E517)))*'1.Inputs'!$D$43*(1+$G517)^(6-1)-'1.Inputs'!$D$44*(1+$G517)^(6-1)-('1.Inputs'!$D$20/'1.Inputs'!$D$27+'1.Inputs'!$D$23/'1.Inputs'!$D$28))-MAX(0,((('1.Inputs'!$D$37*12*IF(6=1,'1.Inputs'!$D$38,IF(6=2,'1.Inputs'!$D$39,$E517)))*$F517*(('1.Inputs'!$D$40)+(1-'1.Inputs'!$D$40)*(1+'1.Inputs'!$D$41))*(1+$G517)^(6-1))-(('1.Inputs'!$D$37*12*IF(6=1,'1.Inputs'!$D$38,IF(6=2,'1.Inputs'!$D$39,$E517)))/(1-'1.Inputs'!$D$42)*$D517*(1+$G517)^(6-1))-('1.Inputs'!$D$37*12*IF(6=1,'1.Inputs'!$D$38,IF(6=2,'1.Inputs'!$D$39,$E517)))*'1.Inputs'!$D$43*(1+$G517)^(6-1)-'1.Inputs'!$D$44*(1+$G517)^(6-1)-('1.Inputs'!$D$20/'1.Inputs'!$D$27+'1.Inputs'!$D$23/'1.Inputs'!$D$28)))*'1.Inputs'!$D$53+('1.Inputs'!$D$20/'1.Inputs'!$D$27+'1.Inputs'!$D$23/'1.Inputs'!$D$28)-(M517-L517)</f>
        <v>844976808.83159125</v>
      </c>
      <c r="Y517" s="36">
        <f>((('1.Inputs'!$D$37*12*IF(7=1,'1.Inputs'!$D$38,IF(7=2,'1.Inputs'!$D$39,$E517)))*$F517*(('1.Inputs'!$D$40)+(1-'1.Inputs'!$D$40)*(1+'1.Inputs'!$D$41))*(1+$G517)^(7-1))-(('1.Inputs'!$D$37*12*IF(7=1,'1.Inputs'!$D$38,IF(7=2,'1.Inputs'!$D$39,$E517)))/(1-'1.Inputs'!$D$42)*$D517*(1+$G517)^(7-1))-('1.Inputs'!$D$37*12*IF(7=1,'1.Inputs'!$D$38,IF(7=2,'1.Inputs'!$D$39,$E517)))*'1.Inputs'!$D$43*(1+$G517)^(7-1)-'1.Inputs'!$D$44*(1+$G517)^(7-1)-('1.Inputs'!$D$20/'1.Inputs'!$D$27+'1.Inputs'!$D$23/'1.Inputs'!$D$28))-MAX(0,((('1.Inputs'!$D$37*12*IF(7=1,'1.Inputs'!$D$38,IF(7=2,'1.Inputs'!$D$39,$E517)))*$F517*(('1.Inputs'!$D$40)+(1-'1.Inputs'!$D$40)*(1+'1.Inputs'!$D$41))*(1+$G517)^(7-1))-(('1.Inputs'!$D$37*12*IF(7=1,'1.Inputs'!$D$38,IF(7=2,'1.Inputs'!$D$39,$E517)))/(1-'1.Inputs'!$D$42)*$D517*(1+$G517)^(7-1))-('1.Inputs'!$D$37*12*IF(7=1,'1.Inputs'!$D$38,IF(7=2,'1.Inputs'!$D$39,$E517)))*'1.Inputs'!$D$43*(1+$G517)^(7-1)-'1.Inputs'!$D$44*(1+$G517)^(7-1)-('1.Inputs'!$D$20/'1.Inputs'!$D$27+'1.Inputs'!$D$23/'1.Inputs'!$D$28)))*'1.Inputs'!$D$53+('1.Inputs'!$D$20/'1.Inputs'!$D$27+'1.Inputs'!$D$23/'1.Inputs'!$D$28)-(N517-M517)</f>
        <v>880874515.2290132</v>
      </c>
      <c r="Z517" s="36">
        <f>((('1.Inputs'!$D$37*12*IF(8=1,'1.Inputs'!$D$38,IF(8=2,'1.Inputs'!$D$39,$E517)))*$F517*(('1.Inputs'!$D$40)+(1-'1.Inputs'!$D$40)*(1+'1.Inputs'!$D$41))*(1+$G517)^(8-1))-(('1.Inputs'!$D$37*12*IF(8=1,'1.Inputs'!$D$38,IF(8=2,'1.Inputs'!$D$39,$E517)))/(1-'1.Inputs'!$D$42)*$D517*(1+$G517)^(8-1))-('1.Inputs'!$D$37*12*IF(8=1,'1.Inputs'!$D$38,IF(8=2,'1.Inputs'!$D$39,$E517)))*'1.Inputs'!$D$43*(1+$G517)^(8-1)-'1.Inputs'!$D$44*(1+$G517)^(8-1)-('1.Inputs'!$D$20/'1.Inputs'!$D$27+'1.Inputs'!$D$23/'1.Inputs'!$D$28))-MAX(0,((('1.Inputs'!$D$37*12*IF(8=1,'1.Inputs'!$D$38,IF(8=2,'1.Inputs'!$D$39,$E517)))*$F517*(('1.Inputs'!$D$40)+(1-'1.Inputs'!$D$40)*(1+'1.Inputs'!$D$41))*(1+$G517)^(8-1))-(('1.Inputs'!$D$37*12*IF(8=1,'1.Inputs'!$D$38,IF(8=2,'1.Inputs'!$D$39,$E517)))/(1-'1.Inputs'!$D$42)*$D517*(1+$G517)^(8-1))-('1.Inputs'!$D$37*12*IF(8=1,'1.Inputs'!$D$38,IF(8=2,'1.Inputs'!$D$39,$E517)))*'1.Inputs'!$D$43*(1+$G517)^(8-1)-'1.Inputs'!$D$44*(1+$G517)^(8-1)-('1.Inputs'!$D$20/'1.Inputs'!$D$27+'1.Inputs'!$D$23/'1.Inputs'!$D$28)))*'1.Inputs'!$D$53+('1.Inputs'!$D$20/'1.Inputs'!$D$27+'1.Inputs'!$D$23/'1.Inputs'!$D$28)-(O517-N517)</f>
        <v>918387618.41431785</v>
      </c>
      <c r="AA517" s="36">
        <f>((('1.Inputs'!$D$37*12*IF(9=1,'1.Inputs'!$D$38,IF(9=2,'1.Inputs'!$D$39,$E517)))*$F517*(('1.Inputs'!$D$40)+(1-'1.Inputs'!$D$40)*(1+'1.Inputs'!$D$41))*(1+$G517)^(9-1))-(('1.Inputs'!$D$37*12*IF(9=1,'1.Inputs'!$D$38,IF(9=2,'1.Inputs'!$D$39,$E517)))/(1-'1.Inputs'!$D$42)*$D517*(1+$G517)^(9-1))-('1.Inputs'!$D$37*12*IF(9=1,'1.Inputs'!$D$38,IF(9=2,'1.Inputs'!$D$39,$E517)))*'1.Inputs'!$D$43*(1+$G517)^(9-1)-'1.Inputs'!$D$44*(1+$G517)^(9-1)-('1.Inputs'!$D$20/'1.Inputs'!$D$27+'1.Inputs'!$D$23/'1.Inputs'!$D$28))-MAX(0,((('1.Inputs'!$D$37*12*IF(9=1,'1.Inputs'!$D$38,IF(9=2,'1.Inputs'!$D$39,$E517)))*$F517*(('1.Inputs'!$D$40)+(1-'1.Inputs'!$D$40)*(1+'1.Inputs'!$D$41))*(1+$G517)^(9-1))-(('1.Inputs'!$D$37*12*IF(9=1,'1.Inputs'!$D$38,IF(9=2,'1.Inputs'!$D$39,$E517)))/(1-'1.Inputs'!$D$42)*$D517*(1+$G517)^(9-1))-('1.Inputs'!$D$37*12*IF(9=1,'1.Inputs'!$D$38,IF(9=2,'1.Inputs'!$D$39,$E517)))*'1.Inputs'!$D$43*(1+$G517)^(9-1)-'1.Inputs'!$D$44*(1+$G517)^(9-1)-('1.Inputs'!$D$20/'1.Inputs'!$D$27+'1.Inputs'!$D$23/'1.Inputs'!$D$28)))*'1.Inputs'!$D$53+('1.Inputs'!$D$20/'1.Inputs'!$D$27+'1.Inputs'!$D$23/'1.Inputs'!$D$28)-(P517-O517)</f>
        <v>957588811.24296236</v>
      </c>
      <c r="AB517" s="36">
        <f>((('1.Inputs'!$D$37*12*IF(10=1,'1.Inputs'!$D$38,IF(10=2,'1.Inputs'!$D$39,$E517)))*$F517*(('1.Inputs'!$D$40)+(1-'1.Inputs'!$D$40)*(1+'1.Inputs'!$D$41))*(1+$G517)^(10-1))-(('1.Inputs'!$D$37*12*IF(10=1,'1.Inputs'!$D$38,IF(10=2,'1.Inputs'!$D$39,$E517)))/(1-'1.Inputs'!$D$42)*$D517*(1+$G517)^(10-1))-('1.Inputs'!$D$37*12*IF(10=1,'1.Inputs'!$D$38,IF(10=2,'1.Inputs'!$D$39,$E517)))*'1.Inputs'!$D$43*(1+$G517)^(10-1)-'1.Inputs'!$D$44*(1+$G517)^(10-1)-('1.Inputs'!$D$20/'1.Inputs'!$D$27+'1.Inputs'!$D$23/'1.Inputs'!$D$28))-MAX(0,((('1.Inputs'!$D$37*12*IF(10=1,'1.Inputs'!$D$38,IF(10=2,'1.Inputs'!$D$39,$E517)))*$F517*(('1.Inputs'!$D$40)+(1-'1.Inputs'!$D$40)*(1+'1.Inputs'!$D$41))*(1+$G517)^(10-1))-(('1.Inputs'!$D$37*12*IF(10=1,'1.Inputs'!$D$38,IF(10=2,'1.Inputs'!$D$39,$E517)))/(1-'1.Inputs'!$D$42)*$D517*(1+$G517)^(10-1))-('1.Inputs'!$D$37*12*IF(10=1,'1.Inputs'!$D$38,IF(10=2,'1.Inputs'!$D$39,$E517)))*'1.Inputs'!$D$43*(1+$G517)^(10-1)-'1.Inputs'!$D$44*(1+$G517)^(10-1)-('1.Inputs'!$D$20/'1.Inputs'!$D$27+'1.Inputs'!$D$23/'1.Inputs'!$D$28)))*'1.Inputs'!$D$53+('1.Inputs'!$D$20/'1.Inputs'!$D$27+'1.Inputs'!$D$23/'1.Inputs'!$D$28)-(Q517-P517)+(('1.Inputs'!$D$20+'1.Inputs'!$D$23-('1.Inputs'!$D$20/'1.Inputs'!$D$27+'1.Inputs'!$D$23/'1.Inputs'!$D$28)*'1.Inputs'!$D$10)*'1.Inputs'!$D$60+'1.Inputs'!$D$19*'1.Inputs'!$D$59+Q517)</f>
        <v>3711694652.0222111</v>
      </c>
      <c r="AC517" s="36">
        <f>S517-AC$13-AC$14+MIN(AC$13,MAX(0,((('1.Inputs'!$D$37*12*IF(1=1,'1.Inputs'!$D$38,IF(1=2,'1.Inputs'!$D$39,$E517)))*$F517*(('1.Inputs'!$D$40)+(1-'1.Inputs'!$D$40)*(1+'1.Inputs'!$D$41))*(1+$G517)^(1-1))-(('1.Inputs'!$D$37*12*IF(1=1,'1.Inputs'!$D$38,IF(1=2,'1.Inputs'!$D$39,$E517)))/(1-'1.Inputs'!$D$42)*$D517*(1+$G517)^(1-1))-('1.Inputs'!$D$37*12*IF(1=1,'1.Inputs'!$D$38,IF(1=2,'1.Inputs'!$D$39,$E517)))*'1.Inputs'!$D$43*(1+$G517)^(1-1)-'1.Inputs'!$D$44*(1+$G517)^(1-1)-('1.Inputs'!$D$20/'1.Inputs'!$D$27+'1.Inputs'!$D$23/'1.Inputs'!$D$28))))*'1.Inputs'!$D$53</f>
        <v>-682941463.41463423</v>
      </c>
      <c r="AD517" s="36">
        <f>T517-AD$13-AD$14+MIN(AD$13,MAX(0,((('1.Inputs'!$D$37*12*IF(2=1,'1.Inputs'!$D$38,IF(2=2,'1.Inputs'!$D$39,$E517)))*$F517*(('1.Inputs'!$D$40)+(1-'1.Inputs'!$D$40)*(1+'1.Inputs'!$D$41))*(1+$G517)^(2-1))-(('1.Inputs'!$D$37*12*IF(2=1,'1.Inputs'!$D$38,IF(2=2,'1.Inputs'!$D$39,$E517)))/(1-'1.Inputs'!$D$42)*$D517*(1+$G517)^(2-1))-('1.Inputs'!$D$37*12*IF(2=1,'1.Inputs'!$D$38,IF(2=2,'1.Inputs'!$D$39,$E517)))*'1.Inputs'!$D$43*(1+$G517)^(2-1)-'1.Inputs'!$D$44*(1+$G517)^(2-1)-('1.Inputs'!$D$20/'1.Inputs'!$D$27+'1.Inputs'!$D$23/'1.Inputs'!$D$28))))*'1.Inputs'!$D$53</f>
        <v>75581778.048780799</v>
      </c>
      <c r="AE517" s="36">
        <f>U517-AE$13-AE$14+MIN(AE$13,MAX(0,((('1.Inputs'!$D$37*12*IF(3=1,'1.Inputs'!$D$38,IF(3=2,'1.Inputs'!$D$39,$E517)))*$F517*(('1.Inputs'!$D$40)+(1-'1.Inputs'!$D$40)*(1+'1.Inputs'!$D$41))*(1+$G517)^(3-1))-(('1.Inputs'!$D$37*12*IF(3=1,'1.Inputs'!$D$38,IF(3=2,'1.Inputs'!$D$39,$E517)))/(1-'1.Inputs'!$D$42)*$D517*(1+$G517)^(3-1))-('1.Inputs'!$D$37*12*IF(3=1,'1.Inputs'!$D$38,IF(3=2,'1.Inputs'!$D$39,$E517)))*'1.Inputs'!$D$43*(1+$G517)^(3-1)-'1.Inputs'!$D$44*(1+$G517)^(3-1)-('1.Inputs'!$D$20/'1.Inputs'!$D$27+'1.Inputs'!$D$23/'1.Inputs'!$D$28))))*'1.Inputs'!$D$53</f>
        <v>154541671.59146416</v>
      </c>
      <c r="AF517" s="36">
        <f>V517-AF$13-AF$14+MIN(AF$13,MAX(0,((('1.Inputs'!$D$37*12*IF(4=1,'1.Inputs'!$D$38,IF(4=2,'1.Inputs'!$D$39,$E517)))*$F517*(('1.Inputs'!$D$40)+(1-'1.Inputs'!$D$40)*(1+'1.Inputs'!$D$41))*(1+$G517)^(4-1))-(('1.Inputs'!$D$37*12*IF(4=1,'1.Inputs'!$D$38,IF(4=2,'1.Inputs'!$D$39,$E517)))/(1-'1.Inputs'!$D$42)*$D517*(1+$G517)^(4-1))-('1.Inputs'!$D$37*12*IF(4=1,'1.Inputs'!$D$38,IF(4=2,'1.Inputs'!$D$39,$E517)))*'1.Inputs'!$D$43*(1+$G517)^(4-1)-'1.Inputs'!$D$44*(1+$G517)^(4-1)-('1.Inputs'!$D$20/'1.Inputs'!$D$27+'1.Inputs'!$D$23/'1.Inputs'!$D$28))))*'1.Inputs'!$D$53</f>
        <v>455000331.75210357</v>
      </c>
      <c r="AG517" s="36">
        <f>W517-AG$13-AG$14+MIN(AG$13,MAX(0,((('1.Inputs'!$D$37*12*IF(5=1,'1.Inputs'!$D$38,IF(5=2,'1.Inputs'!$D$39,$E517)))*$F517*(('1.Inputs'!$D$40)+(1-'1.Inputs'!$D$40)*(1+'1.Inputs'!$D$41))*(1+$G517)^(5-1))-(('1.Inputs'!$D$37*12*IF(5=1,'1.Inputs'!$D$38,IF(5=2,'1.Inputs'!$D$39,$E517)))/(1-'1.Inputs'!$D$42)*$D517*(1+$G517)^(5-1))-('1.Inputs'!$D$37*12*IF(5=1,'1.Inputs'!$D$38,IF(5=2,'1.Inputs'!$D$39,$E517)))*'1.Inputs'!$D$43*(1+$G517)^(5-1)-'1.Inputs'!$D$44*(1+$G517)^(5-1)-('1.Inputs'!$D$20/'1.Inputs'!$D$27+'1.Inputs'!$D$23/'1.Inputs'!$D$28))))*'1.Inputs'!$D$53</f>
        <v>507060936.68094897</v>
      </c>
      <c r="AH517" s="36">
        <f>X517-AH$13-AH$14+MIN(AH$13,MAX(0,((('1.Inputs'!$D$37*12*IF(6=1,'1.Inputs'!$D$38,IF(6=2,'1.Inputs'!$D$39,$E517)))*$F517*(('1.Inputs'!$D$40)+(1-'1.Inputs'!$D$40)*(1+'1.Inputs'!$D$41))*(1+$G517)^(6-1))-(('1.Inputs'!$D$37*12*IF(6=1,'1.Inputs'!$D$38,IF(6=2,'1.Inputs'!$D$39,$E517)))/(1-'1.Inputs'!$D$42)*$D517*(1+$G517)^(6-1))-('1.Inputs'!$D$37*12*IF(6=1,'1.Inputs'!$D$38,IF(6=2,'1.Inputs'!$D$39,$E517)))*'1.Inputs'!$D$43*(1+$G517)^(6-1)-'1.Inputs'!$D$44*(1+$G517)^(6-1)-('1.Inputs'!$D$20/'1.Inputs'!$D$27+'1.Inputs'!$D$23/'1.Inputs'!$D$28))))*'1.Inputs'!$D$53</f>
        <v>560600808.83159125</v>
      </c>
      <c r="AI517" s="36">
        <f>Y517-AI$13-AI$14+MIN(AI$13,MAX(0,((('1.Inputs'!$D$37*12*IF(7=1,'1.Inputs'!$D$38,IF(7=2,'1.Inputs'!$D$39,$E517)))*$F517*(('1.Inputs'!$D$40)+(1-'1.Inputs'!$D$40)*(1+'1.Inputs'!$D$41))*(1+$G517)^(7-1))-(('1.Inputs'!$D$37*12*IF(7=1,'1.Inputs'!$D$38,IF(7=2,'1.Inputs'!$D$39,$E517)))/(1-'1.Inputs'!$D$42)*$D517*(1+$G517)^(7-1))-('1.Inputs'!$D$37*12*IF(7=1,'1.Inputs'!$D$38,IF(7=2,'1.Inputs'!$D$39,$E517)))*'1.Inputs'!$D$43*(1+$G517)^(7-1)-'1.Inputs'!$D$44*(1+$G517)^(7-1)-('1.Inputs'!$D$20/'1.Inputs'!$D$27+'1.Inputs'!$D$23/'1.Inputs'!$D$28))))*'1.Inputs'!$D$53</f>
        <v>615686515.2290132</v>
      </c>
      <c r="AJ517" s="36">
        <f>Z517-AJ$13-AJ$14+MIN(AJ$13,MAX(0,((('1.Inputs'!$D$37*12*IF(8=1,'1.Inputs'!$D$38,IF(8=2,'1.Inputs'!$D$39,$E517)))*$F517*(('1.Inputs'!$D$40)+(1-'1.Inputs'!$D$40)*(1+'1.Inputs'!$D$41))*(1+$G517)^(8-1))-(('1.Inputs'!$D$37*12*IF(8=1,'1.Inputs'!$D$38,IF(8=2,'1.Inputs'!$D$39,$E517)))/(1-'1.Inputs'!$D$42)*$D517*(1+$G517)^(8-1))-('1.Inputs'!$D$37*12*IF(8=1,'1.Inputs'!$D$38,IF(8=2,'1.Inputs'!$D$39,$E517)))*'1.Inputs'!$D$43*(1+$G517)^(8-1)-'1.Inputs'!$D$44*(1+$G517)^(8-1)-('1.Inputs'!$D$20/'1.Inputs'!$D$27+'1.Inputs'!$D$23/'1.Inputs'!$D$28))))*'1.Inputs'!$D$53</f>
        <v>918387618.41431785</v>
      </c>
      <c r="AK517" s="36">
        <f>AA517-AK$13-AK$14+MIN(AK$13,MAX(0,((('1.Inputs'!$D$37*12*IF(9=1,'1.Inputs'!$D$38,IF(9=2,'1.Inputs'!$D$39,$E517)))*$F517*(('1.Inputs'!$D$40)+(1-'1.Inputs'!$D$40)*(1+'1.Inputs'!$D$41))*(1+$G517)^(9-1))-(('1.Inputs'!$D$37*12*IF(9=1,'1.Inputs'!$D$38,IF(9=2,'1.Inputs'!$D$39,$E517)))/(1-'1.Inputs'!$D$42)*$D517*(1+$G517)^(9-1))-('1.Inputs'!$D$37*12*IF(9=1,'1.Inputs'!$D$38,IF(9=2,'1.Inputs'!$D$39,$E517)))*'1.Inputs'!$D$43*(1+$G517)^(9-1)-'1.Inputs'!$D$44*(1+$G517)^(9-1)-('1.Inputs'!$D$20/'1.Inputs'!$D$27+'1.Inputs'!$D$23/'1.Inputs'!$D$28))))*'1.Inputs'!$D$53</f>
        <v>957588811.24296236</v>
      </c>
      <c r="AL517" s="36">
        <f>AB517-AL$13-AL$14+MIN(AL$13,MAX(0,((('1.Inputs'!$D$37*12*IF(10=1,'1.Inputs'!$D$38,IF(10=2,'1.Inputs'!$D$39,$E517)))*$F517*(('1.Inputs'!$D$40)+(1-'1.Inputs'!$D$40)*(1+'1.Inputs'!$D$41))*(1+$G517)^(10-1))-(('1.Inputs'!$D$37*12*IF(10=1,'1.Inputs'!$D$38,IF(10=2,'1.Inputs'!$D$39,$E517)))/(1-'1.Inputs'!$D$42)*$D517*(1+$G517)^(10-1))-('1.Inputs'!$D$37*12*IF(10=1,'1.Inputs'!$D$38,IF(10=2,'1.Inputs'!$D$39,$E517)))*'1.Inputs'!$D$43*(1+$G517)^(10-1)-'1.Inputs'!$D$44*(1+$G517)^(10-1)-('1.Inputs'!$D$20/'1.Inputs'!$D$27+'1.Inputs'!$D$23/'1.Inputs'!$D$28))))*'1.Inputs'!$D$53+'1.Inputs'!$D$35</f>
        <v>4511694652.0222111</v>
      </c>
      <c r="AM517" s="48">
        <f>R517+NPV('1.Inputs'!$D$55,S517:AB517)</f>
        <v>1645366737.9364114</v>
      </c>
      <c r="AN517" s="48">
        <f>-('1.Inputs'!$D$24*(1-'1.Inputs'!$D$31)+'1.Inputs'!$D$35)+NPV('1.Inputs'!$D$54,AC517:AL517)</f>
        <v>129090184.84293246</v>
      </c>
      <c r="AO517" s="36">
        <f>MIN(S517/(AC$13+AC$14),T517/(AD$13+AD$14),U517/(AE$13+AE$14),V517/(AF$13+AF$14),W517/(AG$13+AG$14),X517/(AH$13+AH$14),Y517/(AI$13+AI$14))</f>
        <v>-3.9269697270143435</v>
      </c>
      <c r="AP517" s="36">
        <f>MIN(U517/(AE$13+AE$14),V517/(AF$13+AF$14),W517/(AG$13+AG$14),X517/(AH$13+AH$14),Y517/(AI$13+AI$14))</f>
        <v>1.2613863607506712</v>
      </c>
      <c r="AQ517" s="36">
        <f>'1.Inputs'!$D$35+MIN(SUM($AC517:AC517),SUM($AC517:AD517),SUM($AC517:AE517),SUM($AC517:AF517),SUM($AC517:AG517),SUM($AC517:AH517),SUM($AC517:AI517),SUM($AC517:AJ517),SUM($AC517:AK517),SUM($AC517:AL517))</f>
        <v>117058536.58536577</v>
      </c>
      <c r="AR517" s="36">
        <f>IF(AP517&lt;'1.Inputs'!$D$57,1,0)</f>
        <v>0</v>
      </c>
      <c r="AS517" s="36">
        <f>IF(AQ517&lt;0,1,0)</f>
        <v>0</v>
      </c>
    </row>
  </sheetData>
  <mergeCells count="10">
    <mergeCell ref="B3:AS3"/>
    <mergeCell ref="I11:AD11"/>
    <mergeCell ref="B13:S13"/>
    <mergeCell ref="BB18:BH19"/>
    <mergeCell ref="AV20:BC20"/>
    <mergeCell ref="AV29:BC30"/>
    <mergeCell ref="AV70:BC70"/>
    <mergeCell ref="AV76:BC76"/>
    <mergeCell ref="AY90:BF92"/>
    <mergeCell ref="AV101:BE104"/>
  </mergeCell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0.Portada</vt:lpstr>
      <vt:lpstr>1.Inputs</vt:lpstr>
      <vt:lpstr>2.Estados</vt:lpstr>
      <vt:lpstr>3.FCL_WACC</vt:lpstr>
      <vt:lpstr>4.Outputs</vt:lpstr>
      <vt:lpstr>5.Checks</vt:lpstr>
      <vt:lpstr>6.Sensibilidades</vt:lpstr>
      <vt:lpstr>8.MonteCarlo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William Pulido Rivera</cp:lastModifiedBy>
  <cp:revision>0</cp:revision>
  <dcterms:created xsi:type="dcterms:W3CDTF">2026-07-07T17:17:52Z</dcterms:created>
  <dcterms:modified xsi:type="dcterms:W3CDTF">2026-07-21T17:18:09Z</dcterms:modified>
  <dc:language>en-US</dc:language>
</cp:coreProperties>
</file>